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tables/table4.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3.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5.xml" ContentType="application/vnd.openxmlformats-officedocument.drawing+xml"/>
  <Override PartName="/xl/tables/table7.xml" ContentType="application/vnd.openxmlformats-officedocument.spreadsheetml.table+xml"/>
  <Override PartName="/xl/comments1.xml" ContentType="application/vnd.openxmlformats-officedocument.spreadsheetml.comments+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codeName="ThisWorkbook" defaultThemeVersion="166925"/>
  <mc:AlternateContent xmlns:mc="http://schemas.openxmlformats.org/markup-compatibility/2006">
    <mc:Choice Requires="x15">
      <x15ac:absPath xmlns:x15ac="http://schemas.microsoft.com/office/spreadsheetml/2010/11/ac" url="https://d.docs.live.net/8b49b9a6958fac16/Documents/"/>
    </mc:Choice>
  </mc:AlternateContent>
  <xr:revisionPtr revIDLastSave="0" documentId="8_{05BCC46C-8E4A-5B41-922F-311D128CD2AB}" xr6:coauthVersionLast="47" xr6:coauthVersionMax="47" xr10:uidLastSave="{00000000-0000-0000-0000-000000000000}"/>
  <bookViews>
    <workbookView xWindow="0" yWindow="0" windowWidth="28800" windowHeight="18000" xr2:uid="{324CD90F-F101-D843-857D-BCA9B77930B9}"/>
  </bookViews>
  <sheets>
    <sheet name="Planif + Critères EDF" sheetId="17" r:id="rId1"/>
    <sheet name="BD EDF" sheetId="19" r:id="rId2"/>
    <sheet name="BD RPE" sheetId="21" r:id="rId3"/>
    <sheet name="BD semaine" sheetId="32" r:id="rId4"/>
    <sheet name="EDF jour" sheetId="30" r:id="rId5"/>
    <sheet name="RPE semaine + match" sheetId="15" r:id="rId6"/>
    <sheet name="Evolution" sheetId="31" r:id="rId7"/>
    <sheet name="Fitness Fatigue" sheetId="16" r:id="rId8"/>
  </sheets>
  <definedNames>
    <definedName name="Etat" localSheetId="4">'EDF jour'!$B$67:$B$70</definedName>
    <definedName name="Etat">#REF!</definedName>
    <definedName name="Joueuses" localSheetId="7">'Fitness Fatigue'!#REF!</definedName>
    <definedName name="joueuses" localSheetId="0">#REF!</definedName>
    <definedName name="Joueuses" localSheetId="5">Statut[Nom]</definedName>
    <definedName name="joueuses">#REF!</definedName>
    <definedName name="presence" localSheetId="4">'EDF jour'!$A$67:$A$68</definedName>
    <definedName name="presence">#REF!</definedName>
    <definedName name="Segment_Date">#N/A</definedName>
    <definedName name="Segment_Date1">#N/A</definedName>
    <definedName name="Segment_Date11">#N/A</definedName>
    <definedName name="Segment_Nom">#N/A</definedName>
    <definedName name="Segment_NOM1">#N/A</definedName>
    <definedName name="Segment_Nom2">#N/A</definedName>
    <definedName name="Segment_Nom21">#N/A</definedName>
    <definedName name="Segment_Nom3">#N/A</definedName>
    <definedName name="Segment_Nom4">#N/A</definedName>
    <definedName name="Segment_Nom5">#N/A</definedName>
    <definedName name="Segment_Nom6">#N/A</definedName>
    <definedName name="Segment_Nom7">#N/A</definedName>
    <definedName name="Segment_Semaine">#N/A</definedName>
    <definedName name="Segment_Semaine1">#N/A</definedName>
    <definedName name="Segment_Semaine2">#N/A</definedName>
  </definedNames>
  <calcPr calcId="191028"/>
  <pivotCaches>
    <pivotCache cacheId="0" r:id="rId9"/>
    <pivotCache cacheId="1" r:id="rId10"/>
    <pivotCache cacheId="2" r:id="rId11"/>
    <pivotCache cacheId="3" r:id="rId12"/>
  </pivotCaches>
  <extLst>
    <ext xmlns:x14="http://schemas.microsoft.com/office/spreadsheetml/2009/9/main" uri="{BBE1A952-AA13-448e-AADC-164F8A28A991}">
      <x14:slicerCaches>
        <x14:slicerCache r:id="rId13"/>
        <x14:slicerCache r:id="rId14"/>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AJ7" i="30" l="1" a="1"/>
  <c r="AJ7" i="30" s="1"/>
  <c r="AJ8" i="30" a="1"/>
  <c r="AJ8" i="30" s="1"/>
  <c r="AJ10" i="30" a="1"/>
  <c r="AJ10" i="30" s="1"/>
  <c r="AJ12" i="30" a="1"/>
  <c r="AJ12" i="30" s="1"/>
  <c r="AJ14" i="30" a="1"/>
  <c r="AJ14" i="30" s="1"/>
  <c r="AJ15" i="30" a="1"/>
  <c r="AJ15" i="30" s="1"/>
  <c r="AJ17" i="30" a="1"/>
  <c r="AJ17" i="30" s="1"/>
  <c r="AJ19" i="30" a="1"/>
  <c r="AJ19" i="30" s="1"/>
  <c r="AJ22" i="30" a="1"/>
  <c r="AJ22" i="30" s="1"/>
  <c r="AJ24" i="30" a="1"/>
  <c r="AJ24" i="30" s="1"/>
  <c r="AJ27" i="30" a="1"/>
  <c r="AJ27" i="30" s="1"/>
  <c r="AJ28" i="30" a="1"/>
  <c r="AJ28" i="30" s="1"/>
  <c r="AJ29" i="30" a="1"/>
  <c r="AJ29" i="30" s="1"/>
  <c r="AJ31" i="30" a="1"/>
  <c r="AJ31" i="30" s="1"/>
  <c r="AJ32" i="30" a="1"/>
  <c r="AJ32" i="30" s="1"/>
  <c r="AJ33" i="30" a="1"/>
  <c r="AJ33" i="30" s="1"/>
  <c r="AJ34" i="30" a="1"/>
  <c r="AJ34" i="30" s="1"/>
  <c r="AJ35" i="30" a="1"/>
  <c r="AJ35" i="30" s="1"/>
  <c r="AJ36" i="30" a="1"/>
  <c r="AJ36" i="30" s="1"/>
  <c r="AJ38" i="30" a="1"/>
  <c r="AJ38" i="30" s="1"/>
  <c r="AJ41" i="30" a="1"/>
  <c r="AJ41" i="30" s="1"/>
  <c r="AJ42" i="30" a="1"/>
  <c r="AJ42" i="30" s="1"/>
  <c r="AJ43" i="30" a="1"/>
  <c r="AJ43" i="30" s="1"/>
  <c r="AJ45" i="30" a="1"/>
  <c r="AJ45" i="30" s="1"/>
  <c r="AJ46" i="30" a="1"/>
  <c r="AJ46" i="30" s="1"/>
  <c r="AJ47" i="30" a="1"/>
  <c r="AJ47" i="30" s="1"/>
  <c r="AJ48" i="30" a="1"/>
  <c r="AJ48" i="30" s="1"/>
  <c r="AJ49" i="30" a="1"/>
  <c r="AJ49" i="30" s="1"/>
  <c r="AJ50" i="30" a="1"/>
  <c r="AJ50" i="30" s="1"/>
  <c r="AJ51" i="30" a="1"/>
  <c r="AJ51" i="30" s="1"/>
  <c r="AJ53" i="30" a="1"/>
  <c r="AJ53" i="30" s="1"/>
  <c r="AJ54" i="30" a="1"/>
  <c r="AJ54" i="30" s="1"/>
  <c r="AJ56" i="30" a="1"/>
  <c r="AJ56" i="30" s="1"/>
  <c r="AJ57" i="30" a="1"/>
  <c r="AJ57" i="30" s="1"/>
  <c r="AJ58" i="30" a="1"/>
  <c r="AJ58" i="30" s="1"/>
  <c r="AJ59" i="30" a="1"/>
  <c r="AJ59" i="30" s="1"/>
  <c r="AJ60" i="30" a="1"/>
  <c r="AJ60" i="30" s="1"/>
  <c r="AI6" i="30"/>
  <c r="AJ6" i="30" s="1" a="1"/>
  <c r="AJ6" i="30" s="1"/>
  <c r="AI7" i="30"/>
  <c r="AI8" i="30"/>
  <c r="AI9" i="30"/>
  <c r="AJ9" i="30" s="1" a="1"/>
  <c r="AJ9" i="30" s="1"/>
  <c r="AI10" i="30"/>
  <c r="AI11" i="30"/>
  <c r="AJ11" i="30" s="1" a="1"/>
  <c r="AJ11" i="30" s="1"/>
  <c r="AI12" i="30"/>
  <c r="AI13" i="30"/>
  <c r="AJ13" i="30" s="1" a="1"/>
  <c r="AJ13" i="30" s="1"/>
  <c r="AI14" i="30"/>
  <c r="AI15" i="30"/>
  <c r="AI16" i="30"/>
  <c r="AJ16" i="30" s="1" a="1"/>
  <c r="AJ16" i="30" s="1"/>
  <c r="AI17" i="30"/>
  <c r="AI18" i="30"/>
  <c r="AJ18" i="30" s="1" a="1"/>
  <c r="AJ18" i="30" s="1"/>
  <c r="AI19" i="30"/>
  <c r="AI20" i="30"/>
  <c r="AJ20" i="30" s="1" a="1"/>
  <c r="AJ20" i="30" s="1"/>
  <c r="AI21" i="30"/>
  <c r="AJ21" i="30" s="1" a="1"/>
  <c r="AJ21" i="30" s="1"/>
  <c r="AI22" i="30"/>
  <c r="AI23" i="30"/>
  <c r="AJ23" i="30" s="1" a="1"/>
  <c r="AJ23" i="30" s="1"/>
  <c r="AI24" i="30"/>
  <c r="AI25" i="30"/>
  <c r="AJ25" i="30" s="1" a="1"/>
  <c r="AJ25" i="30" s="1"/>
  <c r="AI26" i="30"/>
  <c r="AJ26" i="30" s="1" a="1"/>
  <c r="AJ26" i="30" s="1"/>
  <c r="AI27" i="30"/>
  <c r="AI28" i="30"/>
  <c r="AI29" i="30"/>
  <c r="AI30" i="30"/>
  <c r="AJ30" i="30" s="1" a="1"/>
  <c r="AJ30" i="30" s="1"/>
  <c r="AI31" i="30"/>
  <c r="AI32" i="30"/>
  <c r="AI33" i="30"/>
  <c r="AI34" i="30"/>
  <c r="AI35" i="30"/>
  <c r="AI36" i="30"/>
  <c r="AI37" i="30"/>
  <c r="AJ37" i="30" s="1" a="1"/>
  <c r="AJ37" i="30" s="1"/>
  <c r="AI38" i="30"/>
  <c r="AI39" i="30"/>
  <c r="AJ39" i="30" s="1" a="1"/>
  <c r="AJ39" i="30" s="1"/>
  <c r="AI40" i="30"/>
  <c r="AJ40" i="30" s="1" a="1"/>
  <c r="AJ40" i="30" s="1"/>
  <c r="AI41" i="30"/>
  <c r="AI42" i="30"/>
  <c r="AI43" i="30"/>
  <c r="AI44" i="30"/>
  <c r="AJ44" i="30" s="1" a="1"/>
  <c r="AJ44" i="30" s="1"/>
  <c r="AI45" i="30"/>
  <c r="AI46" i="30"/>
  <c r="AI47" i="30"/>
  <c r="AI48" i="30"/>
  <c r="AI49" i="30"/>
  <c r="AI50" i="30"/>
  <c r="AI51" i="30"/>
  <c r="AI52" i="30"/>
  <c r="AJ52" i="30" s="1" a="1"/>
  <c r="AJ52" i="30" s="1"/>
  <c r="AI53" i="30"/>
  <c r="AI54" i="30"/>
  <c r="AI55" i="30"/>
  <c r="AJ55" i="30" s="1" a="1"/>
  <c r="AJ55" i="30" s="1"/>
  <c r="AI56" i="30"/>
  <c r="AI57" i="30"/>
  <c r="AI58" i="30"/>
  <c r="AI59" i="30"/>
  <c r="AI60" i="30"/>
  <c r="AK6" i="30"/>
  <c r="AM6" i="30" s="1" a="1"/>
  <c r="AM6" i="30" s="1"/>
  <c r="AF2292" i="19" l="1"/>
  <c r="AF2293" i="19"/>
  <c r="AF2294" i="19"/>
  <c r="AG2292" i="19"/>
  <c r="AG2293" i="19"/>
  <c r="AG2294" i="19"/>
  <c r="AH2292" i="19"/>
  <c r="AH2293" i="19"/>
  <c r="AH2294" i="19"/>
  <c r="R37" i="30" a="1"/>
  <c r="R37" i="30" s="1"/>
  <c r="AF2290" i="19"/>
  <c r="AF2291" i="19"/>
  <c r="AG2290" i="19"/>
  <c r="AG2291" i="19"/>
  <c r="AH2290" i="19"/>
  <c r="AH2291" i="19"/>
  <c r="AF2289" i="19"/>
  <c r="AG2289" i="19"/>
  <c r="AH2289" i="19"/>
  <c r="AF2273" i="19"/>
  <c r="AF2274" i="19"/>
  <c r="AF2275" i="19"/>
  <c r="AF2276" i="19"/>
  <c r="AF2277" i="19"/>
  <c r="AF2278" i="19"/>
  <c r="AF2279" i="19"/>
  <c r="AF2280" i="19"/>
  <c r="AF2281" i="19"/>
  <c r="AF2282" i="19"/>
  <c r="AF2283" i="19"/>
  <c r="AF2284" i="19"/>
  <c r="AF2285" i="19"/>
  <c r="AF2286" i="19"/>
  <c r="AF2287" i="19"/>
  <c r="AF2288" i="19"/>
  <c r="AG2273" i="19"/>
  <c r="AG2274" i="19"/>
  <c r="AG2275" i="19"/>
  <c r="AG2276" i="19"/>
  <c r="AG2277" i="19"/>
  <c r="AG2278" i="19"/>
  <c r="AG2279" i="19"/>
  <c r="AG2280" i="19"/>
  <c r="AG2281" i="19"/>
  <c r="AG2282" i="19"/>
  <c r="AG2283" i="19"/>
  <c r="AG2284" i="19"/>
  <c r="AG2285" i="19"/>
  <c r="AG2286" i="19"/>
  <c r="AG2287" i="19"/>
  <c r="AG2288" i="19"/>
  <c r="AH2273" i="19"/>
  <c r="AH2274" i="19"/>
  <c r="AH2275" i="19"/>
  <c r="AH2276" i="19"/>
  <c r="AH2277" i="19"/>
  <c r="AH2278" i="19"/>
  <c r="AH2279" i="19"/>
  <c r="AH2280" i="19"/>
  <c r="AH2281" i="19"/>
  <c r="AH2282" i="19"/>
  <c r="AH2283" i="19"/>
  <c r="AH2284" i="19"/>
  <c r="AH2285" i="19"/>
  <c r="AH2286" i="19"/>
  <c r="AH2287" i="19"/>
  <c r="AH2288" i="19"/>
  <c r="J36" i="30" a="1"/>
  <c r="J36" i="30" s="1"/>
  <c r="K36" i="30" a="1"/>
  <c r="K36" i="30" s="1"/>
  <c r="L36" i="30" a="1"/>
  <c r="L36" i="30" s="1"/>
  <c r="M36" i="30" a="1"/>
  <c r="M36" i="30" s="1"/>
  <c r="N36" i="30" a="1"/>
  <c r="N36" i="30" s="1"/>
  <c r="O36" i="30" a="1"/>
  <c r="O36" i="30" s="1"/>
  <c r="P36" i="30" a="1"/>
  <c r="P36" i="30" s="1"/>
  <c r="Q36" i="30" a="1"/>
  <c r="Q36" i="30" s="1"/>
  <c r="R36" i="30" a="1"/>
  <c r="R36" i="30" s="1"/>
  <c r="T36" i="30" a="1"/>
  <c r="T36" i="30" s="1"/>
  <c r="U36" i="30" a="1"/>
  <c r="U36" i="30" s="1"/>
  <c r="V36" i="30" a="1"/>
  <c r="V36" i="30" s="1"/>
  <c r="W36" i="30" a="1"/>
  <c r="W36" i="30" s="1"/>
  <c r="X36" i="30" a="1"/>
  <c r="X36" i="30" s="1"/>
  <c r="Y36" i="30" a="1"/>
  <c r="Y36" i="30" s="1"/>
  <c r="Z36" i="30" a="1"/>
  <c r="Z36" i="30" s="1"/>
  <c r="AA36" i="30" a="1"/>
  <c r="AA36" i="30" s="1"/>
  <c r="AB36" i="30" a="1"/>
  <c r="AB36" i="30" s="1"/>
  <c r="AC36" i="30" a="1"/>
  <c r="AC36" i="30" s="1"/>
  <c r="AD36" i="30" a="1"/>
  <c r="AD36" i="30" s="1"/>
  <c r="AE36" i="30" a="1"/>
  <c r="AE36" i="30" s="1"/>
  <c r="AF36" i="30" a="1"/>
  <c r="AF36" i="30" s="1"/>
  <c r="AG36" i="30" a="1"/>
  <c r="AG36" i="30" s="1"/>
  <c r="AH36" i="30" a="1"/>
  <c r="AH36" i="30" s="1"/>
  <c r="AK36" i="30"/>
  <c r="AM36" i="30" a="1"/>
  <c r="AM36" i="30" s="1"/>
  <c r="AN36" i="30"/>
  <c r="AO36" i="30" a="1"/>
  <c r="AO36" i="30" s="1"/>
  <c r="AP36" i="30"/>
  <c r="AQ36" i="30"/>
  <c r="AR36" i="30"/>
  <c r="AS36" i="30"/>
  <c r="AT36" i="30"/>
  <c r="AU36" i="30"/>
  <c r="AV36" i="30"/>
  <c r="AW36" i="30"/>
  <c r="AX36" i="30"/>
  <c r="AY36" i="30"/>
  <c r="AZ36" i="30"/>
  <c r="BA36" i="30"/>
  <c r="J43" i="30" a="1"/>
  <c r="J43" i="30" s="1"/>
  <c r="K43" i="30" a="1"/>
  <c r="K43" i="30" s="1"/>
  <c r="L43" i="30" a="1"/>
  <c r="L43" i="30" s="1"/>
  <c r="M43" i="30" a="1"/>
  <c r="M43" i="30" s="1"/>
  <c r="N43" i="30" a="1"/>
  <c r="N43" i="30" s="1"/>
  <c r="O43" i="30" a="1"/>
  <c r="O43" i="30" s="1"/>
  <c r="P43" i="30" a="1"/>
  <c r="P43" i="30" s="1"/>
  <c r="Q43" i="30" a="1"/>
  <c r="Q43" i="30" s="1"/>
  <c r="R43" i="30" a="1"/>
  <c r="R43" i="30" s="1"/>
  <c r="T43" i="30" a="1"/>
  <c r="T43" i="30" s="1"/>
  <c r="U43" i="30" a="1"/>
  <c r="U43" i="30" s="1"/>
  <c r="V43" i="30" a="1"/>
  <c r="V43" i="30" s="1"/>
  <c r="W43" i="30" a="1"/>
  <c r="W43" i="30" s="1"/>
  <c r="X43" i="30" a="1"/>
  <c r="X43" i="30" s="1"/>
  <c r="Y43" i="30" a="1"/>
  <c r="Y43" i="30" s="1"/>
  <c r="Z43" i="30" a="1"/>
  <c r="Z43" i="30" s="1"/>
  <c r="AA43" i="30" a="1"/>
  <c r="AA43" i="30" s="1"/>
  <c r="AB43" i="30" a="1"/>
  <c r="AB43" i="30" s="1"/>
  <c r="AC43" i="30" a="1"/>
  <c r="AC43" i="30" s="1"/>
  <c r="AD43" i="30" a="1"/>
  <c r="AD43" i="30" s="1"/>
  <c r="AE43" i="30" a="1"/>
  <c r="AE43" i="30" s="1"/>
  <c r="AF43" i="30" a="1"/>
  <c r="AF43" i="30" s="1"/>
  <c r="AG43" i="30" a="1"/>
  <c r="AG43" i="30" s="1"/>
  <c r="AH43" i="30" a="1"/>
  <c r="AH43" i="30" s="1"/>
  <c r="AK43" i="30"/>
  <c r="AM43" i="30" a="1"/>
  <c r="AM43" i="30" s="1"/>
  <c r="AN43" i="30"/>
  <c r="AO43" i="30" a="1"/>
  <c r="AO43" i="30" s="1"/>
  <c r="AP43" i="30"/>
  <c r="AQ43" i="30"/>
  <c r="AR43" i="30"/>
  <c r="AS43" i="30"/>
  <c r="AT43" i="30"/>
  <c r="AU43" i="30"/>
  <c r="AV43" i="30"/>
  <c r="AW43" i="30"/>
  <c r="AX43" i="30"/>
  <c r="AY43" i="30"/>
  <c r="AZ43" i="30"/>
  <c r="BA43" i="30"/>
  <c r="J15" i="30" a="1"/>
  <c r="J15" i="30" s="1"/>
  <c r="K15" i="30" a="1"/>
  <c r="K15" i="30" s="1"/>
  <c r="L15" i="30" a="1"/>
  <c r="L15" i="30" s="1"/>
  <c r="M15" i="30" a="1"/>
  <c r="M15" i="30" s="1"/>
  <c r="N15" i="30" a="1"/>
  <c r="N15" i="30" s="1"/>
  <c r="O15" i="30" a="1"/>
  <c r="O15" i="30" s="1"/>
  <c r="P15" i="30" a="1"/>
  <c r="P15" i="30" s="1"/>
  <c r="Q15" i="30" a="1"/>
  <c r="Q15" i="30" s="1"/>
  <c r="R15" i="30" a="1"/>
  <c r="R15" i="30" s="1"/>
  <c r="T15" i="30" a="1"/>
  <c r="T15" i="30" s="1"/>
  <c r="U15" i="30" a="1"/>
  <c r="U15" i="30" s="1"/>
  <c r="V15" i="30" a="1"/>
  <c r="V15" i="30" s="1"/>
  <c r="W15" i="30" a="1"/>
  <c r="W15" i="30" s="1"/>
  <c r="X15" i="30" a="1"/>
  <c r="X15" i="30" s="1"/>
  <c r="Y15" i="30" a="1"/>
  <c r="Y15" i="30" s="1"/>
  <c r="Z15" i="30" a="1"/>
  <c r="Z15" i="30" s="1"/>
  <c r="AA15" i="30" a="1"/>
  <c r="AA15" i="30" s="1"/>
  <c r="AB15" i="30" a="1"/>
  <c r="AB15" i="30" s="1"/>
  <c r="AC15" i="30" a="1"/>
  <c r="AC15" i="30" s="1"/>
  <c r="AD15" i="30" a="1"/>
  <c r="AD15" i="30" s="1"/>
  <c r="AE15" i="30" a="1"/>
  <c r="AE15" i="30" s="1"/>
  <c r="AF15" i="30" a="1"/>
  <c r="AF15" i="30" s="1"/>
  <c r="AG15" i="30" a="1"/>
  <c r="AG15" i="30" s="1"/>
  <c r="AH15" i="30" a="1"/>
  <c r="AH15" i="30" s="1"/>
  <c r="AK15" i="30"/>
  <c r="AM15" i="30" a="1"/>
  <c r="AM15" i="30" s="1"/>
  <c r="AN15" i="30"/>
  <c r="AO15" i="30" s="1" a="1"/>
  <c r="AO15" i="30" s="1"/>
  <c r="AP15" i="30"/>
  <c r="AQ15" i="30"/>
  <c r="AR15" i="30"/>
  <c r="AS15" i="30"/>
  <c r="AT15" i="30"/>
  <c r="AU15" i="30"/>
  <c r="AV15" i="30"/>
  <c r="AW15" i="30"/>
  <c r="AX15" i="30"/>
  <c r="AY15" i="30"/>
  <c r="AZ15" i="30"/>
  <c r="BA15" i="30"/>
  <c r="J22" i="30" a="1"/>
  <c r="J22" i="30" s="1"/>
  <c r="K22" i="30" a="1"/>
  <c r="K22" i="30" s="1"/>
  <c r="L22" i="30" a="1"/>
  <c r="L22" i="30" s="1"/>
  <c r="M22" i="30" a="1"/>
  <c r="M22" i="30" s="1"/>
  <c r="N22" i="30" a="1"/>
  <c r="N22" i="30" s="1"/>
  <c r="O22" i="30" a="1"/>
  <c r="O22" i="30" s="1"/>
  <c r="P22" i="30" a="1"/>
  <c r="P22" i="30" s="1"/>
  <c r="Q22" i="30" a="1"/>
  <c r="Q22" i="30" s="1"/>
  <c r="R22" i="30" a="1"/>
  <c r="R22" i="30" s="1"/>
  <c r="T22" i="30" a="1"/>
  <c r="T22" i="30" s="1"/>
  <c r="U22" i="30" a="1"/>
  <c r="U22" i="30" s="1"/>
  <c r="V22" i="30" a="1"/>
  <c r="V22" i="30" s="1"/>
  <c r="W22" i="30" a="1"/>
  <c r="W22" i="30" s="1"/>
  <c r="X22" i="30" a="1"/>
  <c r="X22" i="30" s="1"/>
  <c r="Y22" i="30" a="1"/>
  <c r="Y22" i="30" s="1"/>
  <c r="Z22" i="30" a="1"/>
  <c r="Z22" i="30" s="1"/>
  <c r="AA22" i="30" a="1"/>
  <c r="AA22" i="30" s="1"/>
  <c r="AB22" i="30" a="1"/>
  <c r="AB22" i="30" s="1"/>
  <c r="AC22" i="30" a="1"/>
  <c r="AC22" i="30" s="1"/>
  <c r="AD22" i="30" a="1"/>
  <c r="AD22" i="30" s="1"/>
  <c r="AE22" i="30" a="1"/>
  <c r="AE22" i="30" s="1"/>
  <c r="AF22" i="30" a="1"/>
  <c r="AF22" i="30" s="1"/>
  <c r="AG22" i="30" a="1"/>
  <c r="AG22" i="30" s="1"/>
  <c r="AH22" i="30" a="1"/>
  <c r="AH22" i="30" s="1"/>
  <c r="AK22" i="30"/>
  <c r="AM22" i="30" a="1"/>
  <c r="AM22" i="30" s="1"/>
  <c r="AN22" i="30"/>
  <c r="AO22" i="30" s="1" a="1"/>
  <c r="AO22" i="30" s="1"/>
  <c r="AP22" i="30"/>
  <c r="AQ22" i="30"/>
  <c r="AR22" i="30"/>
  <c r="AS22" i="30"/>
  <c r="AT22" i="30"/>
  <c r="AU22" i="30"/>
  <c r="AV22" i="30"/>
  <c r="AW22" i="30"/>
  <c r="AX22" i="30"/>
  <c r="AY22" i="30"/>
  <c r="AZ22" i="30"/>
  <c r="BA22" i="30"/>
  <c r="P145" i="16" a="1"/>
  <c r="P145" i="16" s="1"/>
  <c r="R145" i="16" a="1"/>
  <c r="R145" i="16" s="1"/>
  <c r="T145" i="16" a="1"/>
  <c r="T145" i="16" s="1"/>
  <c r="V145" i="16" a="1"/>
  <c r="V145" i="16" s="1"/>
  <c r="X145" i="16" a="1"/>
  <c r="X145" i="16" s="1"/>
  <c r="P146" i="16" a="1"/>
  <c r="P146" i="16" s="1"/>
  <c r="R146" i="16" a="1"/>
  <c r="R146" i="16" s="1"/>
  <c r="T146" i="16" a="1"/>
  <c r="T146" i="16" s="1"/>
  <c r="V146" i="16" a="1"/>
  <c r="V146" i="16" s="1"/>
  <c r="X146" i="16" a="1"/>
  <c r="X146" i="16" s="1"/>
  <c r="P147" i="16" a="1"/>
  <c r="P147" i="16" s="1"/>
  <c r="R147" i="16" a="1"/>
  <c r="R147" i="16" s="1"/>
  <c r="T147" i="16" a="1"/>
  <c r="T147" i="16" s="1"/>
  <c r="V147" i="16" a="1"/>
  <c r="V147" i="16" s="1"/>
  <c r="X147" i="16" a="1"/>
  <c r="X147" i="16" s="1"/>
  <c r="P148" i="16" a="1"/>
  <c r="P148" i="16" s="1"/>
  <c r="R148" i="16" a="1"/>
  <c r="R148" i="16" s="1"/>
  <c r="T148" i="16" a="1"/>
  <c r="T148" i="16" s="1"/>
  <c r="V148" i="16" a="1"/>
  <c r="V148" i="16" s="1"/>
  <c r="X148" i="16" a="1"/>
  <c r="X148" i="16" s="1"/>
  <c r="P149" i="16" a="1"/>
  <c r="P149" i="16" s="1"/>
  <c r="R149" i="16" a="1"/>
  <c r="R149" i="16" s="1"/>
  <c r="T149" i="16" a="1"/>
  <c r="T149" i="16" s="1"/>
  <c r="V149" i="16" a="1"/>
  <c r="V149" i="16" s="1"/>
  <c r="X149" i="16" a="1"/>
  <c r="X149" i="16" s="1"/>
  <c r="P150" i="16" a="1"/>
  <c r="P150" i="16" s="1"/>
  <c r="R150" i="16" a="1"/>
  <c r="R150" i="16" s="1"/>
  <c r="T150" i="16" a="1"/>
  <c r="T150" i="16" s="1"/>
  <c r="V150" i="16" a="1"/>
  <c r="V150" i="16" s="1"/>
  <c r="X150" i="16" a="1"/>
  <c r="X150" i="16" s="1"/>
  <c r="P151" i="16" a="1"/>
  <c r="P151" i="16" s="1"/>
  <c r="R151" i="16" a="1"/>
  <c r="R151" i="16" s="1"/>
  <c r="T151" i="16" a="1"/>
  <c r="T151" i="16" s="1"/>
  <c r="V151" i="16" a="1"/>
  <c r="V151" i="16" s="1"/>
  <c r="X151" i="16" a="1"/>
  <c r="X151" i="16" s="1"/>
  <c r="P152" i="16" a="1"/>
  <c r="P152" i="16" s="1"/>
  <c r="R152" i="16" a="1"/>
  <c r="R152" i="16" s="1"/>
  <c r="T152" i="16" a="1"/>
  <c r="T152" i="16" s="1"/>
  <c r="V152" i="16" a="1"/>
  <c r="V152" i="16" s="1"/>
  <c r="X152" i="16" a="1"/>
  <c r="X152" i="16" s="1"/>
  <c r="P153" i="16" a="1"/>
  <c r="P153" i="16" s="1"/>
  <c r="R153" i="16" a="1"/>
  <c r="R153" i="16" s="1"/>
  <c r="T153" i="16" a="1"/>
  <c r="T153" i="16" s="1"/>
  <c r="V153" i="16" a="1"/>
  <c r="V153" i="16" s="1"/>
  <c r="X153" i="16" a="1"/>
  <c r="X153" i="16" s="1"/>
  <c r="P154" i="16" a="1"/>
  <c r="P154" i="16" s="1"/>
  <c r="R154" i="16" a="1"/>
  <c r="R154" i="16" s="1"/>
  <c r="T154" i="16" a="1"/>
  <c r="T154" i="16" s="1"/>
  <c r="V154" i="16" a="1"/>
  <c r="V154" i="16" s="1"/>
  <c r="X154" i="16" a="1"/>
  <c r="X154" i="16" s="1"/>
  <c r="P155" i="16" a="1"/>
  <c r="P155" i="16" s="1"/>
  <c r="R155" i="16" a="1"/>
  <c r="R155" i="16" s="1"/>
  <c r="T155" i="16" a="1"/>
  <c r="T155" i="16" s="1"/>
  <c r="V155" i="16" a="1"/>
  <c r="V155" i="16" s="1"/>
  <c r="X155" i="16" a="1"/>
  <c r="X155" i="16" s="1"/>
  <c r="P156" i="16" a="1"/>
  <c r="P156" i="16" s="1"/>
  <c r="R156" i="16" a="1"/>
  <c r="R156" i="16" s="1"/>
  <c r="T156" i="16" a="1"/>
  <c r="T156" i="16" s="1"/>
  <c r="V156" i="16" a="1"/>
  <c r="V156" i="16" s="1"/>
  <c r="X156" i="16" a="1"/>
  <c r="X156" i="16" s="1"/>
  <c r="P157" i="16" a="1"/>
  <c r="P157" i="16" s="1"/>
  <c r="R157" i="16" a="1"/>
  <c r="R157" i="16" s="1"/>
  <c r="T157" i="16" a="1"/>
  <c r="T157" i="16" s="1"/>
  <c r="V157" i="16" a="1"/>
  <c r="V157" i="16" s="1"/>
  <c r="X157" i="16" a="1"/>
  <c r="X157" i="16" s="1"/>
  <c r="P158" i="16" a="1"/>
  <c r="P158" i="16" s="1"/>
  <c r="R158" i="16" a="1"/>
  <c r="R158" i="16" s="1"/>
  <c r="T158" i="16" a="1"/>
  <c r="T158" i="16" s="1"/>
  <c r="V158" i="16" a="1"/>
  <c r="V158" i="16" s="1"/>
  <c r="X158" i="16" a="1"/>
  <c r="X158" i="16" s="1"/>
  <c r="P159" i="16" a="1"/>
  <c r="P159" i="16" s="1"/>
  <c r="R159" i="16" a="1"/>
  <c r="R159" i="16" s="1"/>
  <c r="T159" i="16" a="1"/>
  <c r="T159" i="16" s="1"/>
  <c r="V159" i="16" a="1"/>
  <c r="V159" i="16" s="1"/>
  <c r="X159" i="16" a="1"/>
  <c r="X159" i="16" s="1"/>
  <c r="P160" i="16" a="1"/>
  <c r="P160" i="16" s="1"/>
  <c r="R160" i="16" a="1"/>
  <c r="R160" i="16" s="1"/>
  <c r="T160" i="16" a="1"/>
  <c r="T160" i="16" s="1"/>
  <c r="V160" i="16" a="1"/>
  <c r="V160" i="16" s="1"/>
  <c r="X160" i="16" a="1"/>
  <c r="X160" i="16" s="1"/>
  <c r="P161" i="16" a="1"/>
  <c r="P161" i="16" s="1"/>
  <c r="R161" i="16" a="1"/>
  <c r="R161" i="16" s="1"/>
  <c r="T161" i="16" a="1"/>
  <c r="T161" i="16" s="1"/>
  <c r="V161" i="16" a="1"/>
  <c r="V161" i="16" s="1"/>
  <c r="X161" i="16" a="1"/>
  <c r="X161" i="16" s="1"/>
  <c r="P162" i="16" a="1"/>
  <c r="P162" i="16" s="1"/>
  <c r="R162" i="16" a="1"/>
  <c r="R162" i="16" s="1"/>
  <c r="T162" i="16" a="1"/>
  <c r="T162" i="16" s="1"/>
  <c r="V162" i="16" a="1"/>
  <c r="V162" i="16" s="1"/>
  <c r="X162" i="16" a="1"/>
  <c r="X162" i="16" s="1"/>
  <c r="P163" i="16" a="1"/>
  <c r="P163" i="16" s="1"/>
  <c r="R163" i="16" a="1"/>
  <c r="R163" i="16" s="1"/>
  <c r="T163" i="16" a="1"/>
  <c r="T163" i="16" s="1"/>
  <c r="V163" i="16" a="1"/>
  <c r="V163" i="16" s="1"/>
  <c r="X163" i="16" a="1"/>
  <c r="X163" i="16" s="1"/>
  <c r="P164" i="16" a="1"/>
  <c r="P164" i="16" s="1"/>
  <c r="R164" i="16" a="1"/>
  <c r="R164" i="16" s="1"/>
  <c r="T164" i="16" a="1"/>
  <c r="T164" i="16" s="1"/>
  <c r="V164" i="16" a="1"/>
  <c r="V164" i="16" s="1"/>
  <c r="X164" i="16" a="1"/>
  <c r="X164" i="16" s="1"/>
  <c r="P165" i="16" a="1"/>
  <c r="P165" i="16" s="1"/>
  <c r="R165" i="16" a="1"/>
  <c r="R165" i="16" s="1"/>
  <c r="T165" i="16" a="1"/>
  <c r="T165" i="16" s="1"/>
  <c r="V165" i="16" a="1"/>
  <c r="V165" i="16" s="1"/>
  <c r="X165" i="16" a="1"/>
  <c r="X165" i="16" s="1"/>
  <c r="P166" i="16" a="1"/>
  <c r="P166" i="16" s="1"/>
  <c r="R166" i="16" a="1"/>
  <c r="R166" i="16" s="1"/>
  <c r="T166" i="16" a="1"/>
  <c r="T166" i="16" s="1"/>
  <c r="V166" i="16" a="1"/>
  <c r="V166" i="16" s="1"/>
  <c r="X166" i="16" a="1"/>
  <c r="X166" i="16" s="1"/>
  <c r="P167" i="16" a="1"/>
  <c r="P167" i="16" s="1"/>
  <c r="R167" i="16" a="1"/>
  <c r="R167" i="16" s="1"/>
  <c r="T167" i="16" a="1"/>
  <c r="T167" i="16" s="1"/>
  <c r="V167" i="16" a="1"/>
  <c r="V167" i="16" s="1"/>
  <c r="X167" i="16" a="1"/>
  <c r="X167" i="16" s="1"/>
  <c r="P168" i="16" a="1"/>
  <c r="P168" i="16" s="1"/>
  <c r="R168" i="16" a="1"/>
  <c r="R168" i="16" s="1"/>
  <c r="T168" i="16" a="1"/>
  <c r="T168" i="16" s="1"/>
  <c r="V168" i="16" a="1"/>
  <c r="V168" i="16" s="1"/>
  <c r="X168" i="16" a="1"/>
  <c r="X168" i="16" s="1"/>
  <c r="P169" i="16" a="1"/>
  <c r="P169" i="16" s="1"/>
  <c r="R169" i="16" a="1"/>
  <c r="R169" i="16" s="1"/>
  <c r="T169" i="16" a="1"/>
  <c r="T169" i="16" s="1"/>
  <c r="V169" i="16" a="1"/>
  <c r="V169" i="16" s="1"/>
  <c r="X169" i="16" a="1"/>
  <c r="X169" i="16" s="1"/>
  <c r="P170" i="16" a="1"/>
  <c r="P170" i="16" s="1"/>
  <c r="R170" i="16" a="1"/>
  <c r="R170" i="16" s="1"/>
  <c r="T170" i="16" a="1"/>
  <c r="T170" i="16" s="1"/>
  <c r="V170" i="16" a="1"/>
  <c r="V170" i="16" s="1"/>
  <c r="X170" i="16" a="1"/>
  <c r="X170" i="16" s="1"/>
  <c r="P171" i="16" a="1"/>
  <c r="P171" i="16" s="1"/>
  <c r="R171" i="16" a="1"/>
  <c r="R171" i="16" s="1"/>
  <c r="T171" i="16" a="1"/>
  <c r="T171" i="16" s="1"/>
  <c r="V171" i="16" a="1"/>
  <c r="V171" i="16" s="1"/>
  <c r="X171" i="16" a="1"/>
  <c r="X171" i="16" s="1"/>
  <c r="P172" i="16" a="1"/>
  <c r="P172" i="16" s="1"/>
  <c r="R172" i="16" a="1"/>
  <c r="R172" i="16" s="1"/>
  <c r="T172" i="16" a="1"/>
  <c r="T172" i="16" s="1"/>
  <c r="V172" i="16" a="1"/>
  <c r="V172" i="16" s="1"/>
  <c r="X172" i="16" a="1"/>
  <c r="X172" i="16" s="1"/>
  <c r="P173" i="16" a="1"/>
  <c r="P173" i="16" s="1"/>
  <c r="R173" i="16" a="1"/>
  <c r="R173" i="16" s="1"/>
  <c r="T173" i="16" a="1"/>
  <c r="T173" i="16" s="1"/>
  <c r="V173" i="16" a="1"/>
  <c r="V173" i="16" s="1"/>
  <c r="X173" i="16" a="1"/>
  <c r="X173" i="16" s="1"/>
  <c r="P174" i="16" a="1"/>
  <c r="P174" i="16" s="1"/>
  <c r="R174" i="16" a="1"/>
  <c r="R174" i="16" s="1"/>
  <c r="T174" i="16" a="1"/>
  <c r="T174" i="16" s="1"/>
  <c r="V174" i="16" a="1"/>
  <c r="V174" i="16" s="1"/>
  <c r="X174" i="16" a="1"/>
  <c r="X174" i="16" s="1"/>
  <c r="P175" i="16" a="1"/>
  <c r="P175" i="16" s="1"/>
  <c r="R175" i="16" a="1"/>
  <c r="R175" i="16" s="1"/>
  <c r="T175" i="16" a="1"/>
  <c r="T175" i="16" s="1"/>
  <c r="V175" i="16" a="1"/>
  <c r="V175" i="16" s="1"/>
  <c r="X175" i="16" a="1"/>
  <c r="X175" i="16" s="1"/>
  <c r="P176" i="16" a="1"/>
  <c r="P176" i="16" s="1"/>
  <c r="R176" i="16" a="1"/>
  <c r="R176" i="16" s="1"/>
  <c r="T176" i="16" a="1"/>
  <c r="T176" i="16" s="1"/>
  <c r="V176" i="16" a="1"/>
  <c r="V176" i="16" s="1"/>
  <c r="X176" i="16" a="1"/>
  <c r="X176" i="16" s="1"/>
  <c r="P177" i="16" a="1"/>
  <c r="P177" i="16" s="1"/>
  <c r="R177" i="16" a="1"/>
  <c r="R177" i="16" s="1"/>
  <c r="T177" i="16" a="1"/>
  <c r="T177" i="16" s="1"/>
  <c r="V177" i="16" a="1"/>
  <c r="V177" i="16" s="1"/>
  <c r="X177" i="16" a="1"/>
  <c r="X177" i="16" s="1"/>
  <c r="P178" i="16" a="1"/>
  <c r="P178" i="16" s="1"/>
  <c r="R178" i="16" a="1"/>
  <c r="R178" i="16" s="1"/>
  <c r="T178" i="16" a="1"/>
  <c r="T178" i="16" s="1"/>
  <c r="V178" i="16" a="1"/>
  <c r="V178" i="16" s="1"/>
  <c r="X178" i="16" a="1"/>
  <c r="X178" i="16" s="1"/>
  <c r="P179" i="16" a="1"/>
  <c r="P179" i="16" s="1"/>
  <c r="R179" i="16" a="1"/>
  <c r="R179" i="16" s="1"/>
  <c r="T179" i="16" a="1"/>
  <c r="T179" i="16" s="1"/>
  <c r="V179" i="16" a="1"/>
  <c r="V179" i="16" s="1"/>
  <c r="X179" i="16" a="1"/>
  <c r="X179" i="16" s="1"/>
  <c r="P180" i="16" a="1"/>
  <c r="P180" i="16" s="1"/>
  <c r="R180" i="16" a="1"/>
  <c r="R180" i="16" s="1"/>
  <c r="T180" i="16" a="1"/>
  <c r="T180" i="16" s="1"/>
  <c r="V180" i="16" a="1"/>
  <c r="V180" i="16" s="1"/>
  <c r="X180" i="16" a="1"/>
  <c r="X180" i="16" s="1"/>
  <c r="P181" i="16" a="1"/>
  <c r="P181" i="16" s="1"/>
  <c r="R181" i="16" a="1"/>
  <c r="R181" i="16" s="1"/>
  <c r="T181" i="16" a="1"/>
  <c r="T181" i="16" s="1"/>
  <c r="V181" i="16" a="1"/>
  <c r="V181" i="16" s="1"/>
  <c r="X181" i="16" a="1"/>
  <c r="X181" i="16" s="1"/>
  <c r="P182" i="16" a="1"/>
  <c r="P182" i="16" s="1"/>
  <c r="R182" i="16" a="1"/>
  <c r="R182" i="16" s="1"/>
  <c r="T182" i="16" a="1"/>
  <c r="T182" i="16" s="1"/>
  <c r="V182" i="16" a="1"/>
  <c r="V182" i="16" s="1"/>
  <c r="X182" i="16" a="1"/>
  <c r="X182" i="16" s="1"/>
  <c r="P183" i="16" a="1"/>
  <c r="P183" i="16" s="1"/>
  <c r="R183" i="16" a="1"/>
  <c r="R183" i="16" s="1"/>
  <c r="T183" i="16" a="1"/>
  <c r="T183" i="16" s="1"/>
  <c r="V183" i="16" a="1"/>
  <c r="V183" i="16" s="1"/>
  <c r="X183" i="16" a="1"/>
  <c r="X183" i="16" s="1"/>
  <c r="P184" i="16" a="1"/>
  <c r="P184" i="16" s="1"/>
  <c r="R184" i="16" a="1"/>
  <c r="R184" i="16" s="1"/>
  <c r="T184" i="16" a="1"/>
  <c r="T184" i="16" s="1"/>
  <c r="V184" i="16" a="1"/>
  <c r="V184" i="16" s="1"/>
  <c r="X184" i="16" a="1"/>
  <c r="X184" i="16" s="1"/>
  <c r="P185" i="16" a="1"/>
  <c r="P185" i="16" s="1"/>
  <c r="R185" i="16" a="1"/>
  <c r="R185" i="16" s="1"/>
  <c r="T185" i="16" a="1"/>
  <c r="T185" i="16" s="1"/>
  <c r="V185" i="16" a="1"/>
  <c r="V185" i="16" s="1"/>
  <c r="X185" i="16" a="1"/>
  <c r="X185" i="16" s="1"/>
  <c r="P186" i="16" a="1"/>
  <c r="P186" i="16" s="1"/>
  <c r="R186" i="16" a="1"/>
  <c r="R186" i="16" s="1"/>
  <c r="T186" i="16" a="1"/>
  <c r="T186" i="16" s="1"/>
  <c r="V186" i="16" a="1"/>
  <c r="V186" i="16" s="1"/>
  <c r="X186" i="16" a="1"/>
  <c r="X186" i="16" s="1"/>
  <c r="P187" i="16" a="1"/>
  <c r="P187" i="16" s="1"/>
  <c r="R187" i="16" a="1"/>
  <c r="R187" i="16" s="1"/>
  <c r="T187" i="16" a="1"/>
  <c r="T187" i="16" s="1"/>
  <c r="V187" i="16" a="1"/>
  <c r="V187" i="16" s="1"/>
  <c r="X187" i="16" a="1"/>
  <c r="X187" i="16" s="1"/>
  <c r="P188" i="16" a="1"/>
  <c r="P188" i="16" s="1"/>
  <c r="R188" i="16" a="1"/>
  <c r="R188" i="16" s="1"/>
  <c r="T188" i="16" a="1"/>
  <c r="T188" i="16" s="1"/>
  <c r="V188" i="16" a="1"/>
  <c r="V188" i="16" s="1"/>
  <c r="X188" i="16" a="1"/>
  <c r="X188" i="16" s="1"/>
  <c r="P189" i="16" a="1"/>
  <c r="P189" i="16" s="1"/>
  <c r="R189" i="16" a="1"/>
  <c r="R189" i="16" s="1"/>
  <c r="T189" i="16" a="1"/>
  <c r="T189" i="16" s="1"/>
  <c r="V189" i="16" a="1"/>
  <c r="V189" i="16" s="1"/>
  <c r="X189" i="16" a="1"/>
  <c r="X189" i="16" s="1"/>
  <c r="P190" i="16" a="1"/>
  <c r="P190" i="16" s="1"/>
  <c r="R190" i="16" a="1"/>
  <c r="R190" i="16" s="1"/>
  <c r="T190" i="16" a="1"/>
  <c r="T190" i="16" s="1"/>
  <c r="V190" i="16" a="1"/>
  <c r="V190" i="16" s="1"/>
  <c r="X190" i="16" a="1"/>
  <c r="X190" i="16" s="1"/>
  <c r="P191" i="16" a="1"/>
  <c r="P191" i="16" s="1"/>
  <c r="R191" i="16" a="1"/>
  <c r="R191" i="16" s="1"/>
  <c r="T191" i="16" a="1"/>
  <c r="T191" i="16" s="1"/>
  <c r="V191" i="16" a="1"/>
  <c r="V191" i="16" s="1"/>
  <c r="X191" i="16" a="1"/>
  <c r="X191" i="16" s="1"/>
  <c r="P192" i="16" a="1"/>
  <c r="P192" i="16" s="1"/>
  <c r="R192" i="16" a="1"/>
  <c r="R192" i="16" s="1"/>
  <c r="T192" i="16" a="1"/>
  <c r="T192" i="16" s="1"/>
  <c r="V192" i="16" a="1"/>
  <c r="V192" i="16" s="1"/>
  <c r="X192" i="16" a="1"/>
  <c r="X192" i="16" s="1"/>
  <c r="P193" i="16" a="1"/>
  <c r="P193" i="16" s="1"/>
  <c r="R193" i="16" a="1"/>
  <c r="R193" i="16" s="1"/>
  <c r="T193" i="16" a="1"/>
  <c r="T193" i="16" s="1"/>
  <c r="V193" i="16" a="1"/>
  <c r="V193" i="16" s="1"/>
  <c r="X193" i="16" a="1"/>
  <c r="X193" i="16" s="1"/>
  <c r="P194" i="16" a="1"/>
  <c r="P194" i="16" s="1"/>
  <c r="R194" i="16" a="1"/>
  <c r="R194" i="16" s="1"/>
  <c r="T194" i="16" a="1"/>
  <c r="T194" i="16" s="1"/>
  <c r="V194" i="16" a="1"/>
  <c r="V194" i="16" s="1"/>
  <c r="X194" i="16" a="1"/>
  <c r="X194" i="16" s="1"/>
  <c r="P195" i="16" a="1"/>
  <c r="P195" i="16" s="1"/>
  <c r="R195" i="16" a="1"/>
  <c r="R195" i="16" s="1"/>
  <c r="T195" i="16" a="1"/>
  <c r="T195" i="16" s="1"/>
  <c r="V195" i="16" a="1"/>
  <c r="V195" i="16" s="1"/>
  <c r="X195" i="16" a="1"/>
  <c r="X195" i="16" s="1"/>
  <c r="P196" i="16" a="1"/>
  <c r="P196" i="16" s="1"/>
  <c r="R196" i="16" a="1"/>
  <c r="R196" i="16" s="1"/>
  <c r="T196" i="16" a="1"/>
  <c r="T196" i="16" s="1"/>
  <c r="V196" i="16" a="1"/>
  <c r="V196" i="16" s="1"/>
  <c r="X196" i="16" a="1"/>
  <c r="X196" i="16" s="1"/>
  <c r="P197" i="16" a="1"/>
  <c r="P197" i="16" s="1"/>
  <c r="R197" i="16" a="1"/>
  <c r="R197" i="16" s="1"/>
  <c r="T197" i="16" a="1"/>
  <c r="T197" i="16" s="1"/>
  <c r="V197" i="16" a="1"/>
  <c r="V197" i="16" s="1"/>
  <c r="X197" i="16" a="1"/>
  <c r="X197" i="16" s="1"/>
  <c r="P198" i="16" a="1"/>
  <c r="P198" i="16" s="1"/>
  <c r="R198" i="16" a="1"/>
  <c r="R198" i="16" s="1"/>
  <c r="T198" i="16" a="1"/>
  <c r="T198" i="16" s="1"/>
  <c r="V198" i="16" a="1"/>
  <c r="V198" i="16" s="1"/>
  <c r="X198" i="16" a="1"/>
  <c r="X198" i="16" s="1"/>
  <c r="P199" i="16" a="1"/>
  <c r="P199" i="16" s="1"/>
  <c r="R199" i="16" a="1"/>
  <c r="R199" i="16" s="1"/>
  <c r="T199" i="16" a="1"/>
  <c r="T199" i="16" s="1"/>
  <c r="V199" i="16" a="1"/>
  <c r="V199" i="16" s="1"/>
  <c r="X199" i="16" a="1"/>
  <c r="X199" i="16" s="1"/>
  <c r="P200" i="16" a="1"/>
  <c r="P200" i="16" s="1"/>
  <c r="R200" i="16" a="1"/>
  <c r="R200" i="16" s="1"/>
  <c r="T200" i="16" a="1"/>
  <c r="T200" i="16" s="1"/>
  <c r="V200" i="16" a="1"/>
  <c r="V200" i="16" s="1"/>
  <c r="X200" i="16" a="1"/>
  <c r="X200" i="16" s="1"/>
  <c r="P201" i="16" a="1"/>
  <c r="P201" i="16" s="1"/>
  <c r="R201" i="16" a="1"/>
  <c r="R201" i="16" s="1"/>
  <c r="T201" i="16" a="1"/>
  <c r="T201" i="16" s="1"/>
  <c r="V201" i="16" a="1"/>
  <c r="V201" i="16" s="1"/>
  <c r="X201" i="16" a="1"/>
  <c r="X201" i="16" s="1"/>
  <c r="P202" i="16" a="1"/>
  <c r="P202" i="16" s="1"/>
  <c r="R202" i="16" a="1"/>
  <c r="R202" i="16" s="1"/>
  <c r="T202" i="16" a="1"/>
  <c r="T202" i="16" s="1"/>
  <c r="V202" i="16" a="1"/>
  <c r="V202" i="16" s="1"/>
  <c r="X202" i="16" a="1"/>
  <c r="X202" i="16" s="1"/>
  <c r="P203" i="16" a="1"/>
  <c r="P203" i="16" s="1"/>
  <c r="R203" i="16" a="1"/>
  <c r="R203" i="16" s="1"/>
  <c r="T203" i="16" a="1"/>
  <c r="T203" i="16" s="1"/>
  <c r="V203" i="16" a="1"/>
  <c r="V203" i="16" s="1"/>
  <c r="X203" i="16" a="1"/>
  <c r="X203" i="16" s="1"/>
  <c r="P204" i="16" a="1"/>
  <c r="P204" i="16" s="1"/>
  <c r="R204" i="16" a="1"/>
  <c r="R204" i="16" s="1"/>
  <c r="T204" i="16" a="1"/>
  <c r="T204" i="16" s="1"/>
  <c r="V204" i="16" a="1"/>
  <c r="V204" i="16" s="1"/>
  <c r="X204" i="16" a="1"/>
  <c r="X204" i="16" s="1"/>
  <c r="P205" i="16" a="1"/>
  <c r="P205" i="16" s="1"/>
  <c r="R205" i="16" a="1"/>
  <c r="R205" i="16" s="1"/>
  <c r="T205" i="16" a="1"/>
  <c r="T205" i="16" s="1"/>
  <c r="V205" i="16" a="1"/>
  <c r="V205" i="16" s="1"/>
  <c r="X205" i="16" a="1"/>
  <c r="X205" i="16" s="1"/>
  <c r="P206" i="16" a="1"/>
  <c r="P206" i="16" s="1"/>
  <c r="R206" i="16" a="1"/>
  <c r="R206" i="16" s="1"/>
  <c r="T206" i="16" a="1"/>
  <c r="T206" i="16" s="1"/>
  <c r="V206" i="16" a="1"/>
  <c r="V206" i="16" s="1"/>
  <c r="X206" i="16" a="1"/>
  <c r="X206" i="16" s="1"/>
  <c r="P207" i="16" a="1"/>
  <c r="P207" i="16" s="1"/>
  <c r="R207" i="16" a="1"/>
  <c r="R207" i="16" s="1"/>
  <c r="T207" i="16" a="1"/>
  <c r="T207" i="16" s="1"/>
  <c r="V207" i="16" a="1"/>
  <c r="V207" i="16" s="1"/>
  <c r="X207" i="16" a="1"/>
  <c r="X207" i="16" s="1"/>
  <c r="P208" i="16" a="1"/>
  <c r="P208" i="16" s="1"/>
  <c r="R208" i="16" a="1"/>
  <c r="R208" i="16" s="1"/>
  <c r="T208" i="16" a="1"/>
  <c r="T208" i="16" s="1"/>
  <c r="V208" i="16" a="1"/>
  <c r="V208" i="16" s="1"/>
  <c r="X208" i="16" a="1"/>
  <c r="X208" i="16" s="1"/>
  <c r="P209" i="16" a="1"/>
  <c r="P209" i="16" s="1"/>
  <c r="R209" i="16" a="1"/>
  <c r="R209" i="16" s="1"/>
  <c r="T209" i="16" a="1"/>
  <c r="T209" i="16" s="1"/>
  <c r="V209" i="16" a="1"/>
  <c r="V209" i="16" s="1"/>
  <c r="X209" i="16" a="1"/>
  <c r="X209" i="16" s="1"/>
  <c r="P210" i="16" a="1"/>
  <c r="P210" i="16" s="1"/>
  <c r="R210" i="16" a="1"/>
  <c r="R210" i="16" s="1"/>
  <c r="T210" i="16" a="1"/>
  <c r="T210" i="16" s="1"/>
  <c r="V210" i="16" a="1"/>
  <c r="V210" i="16" s="1"/>
  <c r="X210" i="16" a="1"/>
  <c r="X210" i="16" s="1"/>
  <c r="P211" i="16" a="1"/>
  <c r="P211" i="16" s="1"/>
  <c r="R211" i="16" a="1"/>
  <c r="R211" i="16" s="1"/>
  <c r="T211" i="16" a="1"/>
  <c r="T211" i="16" s="1"/>
  <c r="V211" i="16" a="1"/>
  <c r="V211" i="16" s="1"/>
  <c r="X211" i="16" a="1"/>
  <c r="X211" i="16" s="1"/>
  <c r="P212" i="16" a="1"/>
  <c r="P212" i="16" s="1"/>
  <c r="R212" i="16" a="1"/>
  <c r="R212" i="16" s="1"/>
  <c r="T212" i="16" a="1"/>
  <c r="T212" i="16" s="1"/>
  <c r="V212" i="16" a="1"/>
  <c r="V212" i="16" s="1"/>
  <c r="X212" i="16" a="1"/>
  <c r="X212" i="16" s="1"/>
  <c r="P213" i="16" a="1"/>
  <c r="P213" i="16" s="1"/>
  <c r="R213" i="16" a="1"/>
  <c r="R213" i="16" s="1"/>
  <c r="T213" i="16" a="1"/>
  <c r="T213" i="16" s="1"/>
  <c r="V213" i="16" a="1"/>
  <c r="V213" i="16" s="1"/>
  <c r="X213" i="16" a="1"/>
  <c r="X213" i="16" s="1"/>
  <c r="P214" i="16" a="1"/>
  <c r="P214" i="16" s="1"/>
  <c r="R214" i="16" a="1"/>
  <c r="R214" i="16" s="1"/>
  <c r="T214" i="16" a="1"/>
  <c r="T214" i="16" s="1"/>
  <c r="V214" i="16" a="1"/>
  <c r="V214" i="16" s="1"/>
  <c r="X214" i="16" a="1"/>
  <c r="X214" i="16" s="1"/>
  <c r="P215" i="16" a="1"/>
  <c r="P215" i="16" s="1"/>
  <c r="R215" i="16" a="1"/>
  <c r="R215" i="16" s="1"/>
  <c r="T215" i="16" a="1"/>
  <c r="T215" i="16" s="1"/>
  <c r="V215" i="16" a="1"/>
  <c r="V215" i="16" s="1"/>
  <c r="X215" i="16" a="1"/>
  <c r="X215" i="16" s="1"/>
  <c r="P216" i="16" a="1"/>
  <c r="P216" i="16" s="1"/>
  <c r="R216" i="16" a="1"/>
  <c r="R216" i="16" s="1"/>
  <c r="T216" i="16" a="1"/>
  <c r="T216" i="16" s="1"/>
  <c r="V216" i="16" a="1"/>
  <c r="V216" i="16" s="1"/>
  <c r="X216" i="16" a="1"/>
  <c r="X216" i="16" s="1"/>
  <c r="P217" i="16" a="1"/>
  <c r="P217" i="16" s="1"/>
  <c r="R217" i="16" a="1"/>
  <c r="R217" i="16" s="1"/>
  <c r="T217" i="16" a="1"/>
  <c r="T217" i="16" s="1"/>
  <c r="V217" i="16" a="1"/>
  <c r="V217" i="16" s="1"/>
  <c r="X217" i="16" a="1"/>
  <c r="X217" i="16" s="1"/>
  <c r="P218" i="16" a="1"/>
  <c r="P218" i="16" s="1"/>
  <c r="R218" i="16" a="1"/>
  <c r="R218" i="16" s="1"/>
  <c r="T218" i="16" a="1"/>
  <c r="T218" i="16" s="1"/>
  <c r="V218" i="16" a="1"/>
  <c r="V218" i="16" s="1"/>
  <c r="X218" i="16" a="1"/>
  <c r="X218" i="16" s="1"/>
  <c r="P219" i="16" a="1"/>
  <c r="P219" i="16" s="1"/>
  <c r="R219" i="16" a="1"/>
  <c r="R219" i="16" s="1"/>
  <c r="T219" i="16" a="1"/>
  <c r="T219" i="16" s="1"/>
  <c r="V219" i="16" a="1"/>
  <c r="V219" i="16" s="1"/>
  <c r="X219" i="16" a="1"/>
  <c r="X219" i="16" s="1"/>
  <c r="P220" i="16" a="1"/>
  <c r="P220" i="16" s="1"/>
  <c r="R220" i="16" a="1"/>
  <c r="R220" i="16" s="1"/>
  <c r="T220" i="16" a="1"/>
  <c r="T220" i="16" s="1"/>
  <c r="V220" i="16" a="1"/>
  <c r="V220" i="16" s="1"/>
  <c r="X220" i="16" a="1"/>
  <c r="X220" i="16" s="1"/>
  <c r="P221" i="16" a="1"/>
  <c r="P221" i="16" s="1"/>
  <c r="R221" i="16" a="1"/>
  <c r="R221" i="16" s="1"/>
  <c r="T221" i="16" a="1"/>
  <c r="T221" i="16" s="1"/>
  <c r="V221" i="16" a="1"/>
  <c r="V221" i="16" s="1"/>
  <c r="X221" i="16" a="1"/>
  <c r="X221" i="16" s="1"/>
  <c r="P222" i="16" a="1"/>
  <c r="P222" i="16" s="1"/>
  <c r="R222" i="16" a="1"/>
  <c r="R222" i="16" s="1"/>
  <c r="T222" i="16" a="1"/>
  <c r="T222" i="16" s="1"/>
  <c r="V222" i="16" a="1"/>
  <c r="V222" i="16" s="1"/>
  <c r="X222" i="16" a="1"/>
  <c r="X222" i="16" s="1"/>
  <c r="P223" i="16" a="1"/>
  <c r="P223" i="16" s="1"/>
  <c r="R223" i="16" a="1"/>
  <c r="R223" i="16" s="1"/>
  <c r="T223" i="16" a="1"/>
  <c r="T223" i="16" s="1"/>
  <c r="V223" i="16" a="1"/>
  <c r="V223" i="16" s="1"/>
  <c r="X223" i="16" a="1"/>
  <c r="X223" i="16" s="1"/>
  <c r="P224" i="16" a="1"/>
  <c r="P224" i="16" s="1"/>
  <c r="R224" i="16" a="1"/>
  <c r="R224" i="16" s="1"/>
  <c r="T224" i="16" a="1"/>
  <c r="T224" i="16" s="1"/>
  <c r="V224" i="16" a="1"/>
  <c r="V224" i="16" s="1"/>
  <c r="X224" i="16" a="1"/>
  <c r="X224" i="16" s="1"/>
  <c r="P225" i="16" a="1"/>
  <c r="P225" i="16" s="1"/>
  <c r="R225" i="16" a="1"/>
  <c r="R225" i="16" s="1"/>
  <c r="T225" i="16" a="1"/>
  <c r="T225" i="16" s="1"/>
  <c r="V225" i="16" a="1"/>
  <c r="V225" i="16" s="1"/>
  <c r="X225" i="16" a="1"/>
  <c r="X225" i="16" s="1"/>
  <c r="P226" i="16" a="1"/>
  <c r="P226" i="16" s="1"/>
  <c r="R226" i="16" a="1"/>
  <c r="R226" i="16" s="1"/>
  <c r="T226" i="16" a="1"/>
  <c r="T226" i="16" s="1"/>
  <c r="V226" i="16" a="1"/>
  <c r="V226" i="16" s="1"/>
  <c r="X226" i="16" a="1"/>
  <c r="X226" i="16" s="1"/>
  <c r="P227" i="16" a="1"/>
  <c r="P227" i="16" s="1"/>
  <c r="R227" i="16" a="1"/>
  <c r="R227" i="16" s="1"/>
  <c r="T227" i="16" a="1"/>
  <c r="T227" i="16" s="1"/>
  <c r="V227" i="16" a="1"/>
  <c r="V227" i="16" s="1"/>
  <c r="X227" i="16" a="1"/>
  <c r="X227" i="16" s="1"/>
  <c r="P228" i="16" a="1"/>
  <c r="P228" i="16" s="1"/>
  <c r="R228" i="16" a="1"/>
  <c r="R228" i="16" s="1"/>
  <c r="T228" i="16" a="1"/>
  <c r="T228" i="16" s="1"/>
  <c r="V228" i="16" a="1"/>
  <c r="V228" i="16" s="1"/>
  <c r="X228" i="16" a="1"/>
  <c r="X228" i="16" s="1"/>
  <c r="P229" i="16" a="1"/>
  <c r="P229" i="16" s="1"/>
  <c r="R229" i="16" a="1"/>
  <c r="R229" i="16" s="1"/>
  <c r="T229" i="16" a="1"/>
  <c r="T229" i="16" s="1"/>
  <c r="V229" i="16" a="1"/>
  <c r="V229" i="16" s="1"/>
  <c r="X229" i="16" a="1"/>
  <c r="X229" i="16" s="1"/>
  <c r="P230" i="16" a="1"/>
  <c r="P230" i="16" s="1"/>
  <c r="R230" i="16" a="1"/>
  <c r="R230" i="16" s="1"/>
  <c r="T230" i="16" a="1"/>
  <c r="T230" i="16" s="1"/>
  <c r="V230" i="16" a="1"/>
  <c r="V230" i="16" s="1"/>
  <c r="X230" i="16" a="1"/>
  <c r="X230" i="16" s="1"/>
  <c r="P231" i="16" a="1"/>
  <c r="P231" i="16" s="1"/>
  <c r="R231" i="16" a="1"/>
  <c r="R231" i="16" s="1"/>
  <c r="T231" i="16" a="1"/>
  <c r="T231" i="16" s="1"/>
  <c r="V231" i="16" a="1"/>
  <c r="V231" i="16" s="1"/>
  <c r="X231" i="16" a="1"/>
  <c r="X231" i="16" s="1"/>
  <c r="P232" i="16" a="1"/>
  <c r="P232" i="16" s="1"/>
  <c r="R232" i="16" a="1"/>
  <c r="R232" i="16" s="1"/>
  <c r="T232" i="16" a="1"/>
  <c r="T232" i="16" s="1"/>
  <c r="V232" i="16" a="1"/>
  <c r="V232" i="16" s="1"/>
  <c r="X232" i="16" a="1"/>
  <c r="X232" i="16" s="1"/>
  <c r="P233" i="16" a="1"/>
  <c r="P233" i="16" s="1"/>
  <c r="R233" i="16" a="1"/>
  <c r="R233" i="16" s="1"/>
  <c r="T233" i="16" a="1"/>
  <c r="T233" i="16" s="1"/>
  <c r="V233" i="16" a="1"/>
  <c r="V233" i="16" s="1"/>
  <c r="X233" i="16" a="1"/>
  <c r="X233" i="16" s="1"/>
  <c r="P234" i="16" a="1"/>
  <c r="P234" i="16" s="1"/>
  <c r="R234" i="16" a="1"/>
  <c r="R234" i="16" s="1"/>
  <c r="T234" i="16" a="1"/>
  <c r="T234" i="16" s="1"/>
  <c r="V234" i="16" a="1"/>
  <c r="V234" i="16" s="1"/>
  <c r="X234" i="16" a="1"/>
  <c r="X234" i="16" s="1"/>
  <c r="P235" i="16" a="1"/>
  <c r="P235" i="16" s="1"/>
  <c r="R235" i="16" a="1"/>
  <c r="R235" i="16" s="1"/>
  <c r="T235" i="16" a="1"/>
  <c r="T235" i="16" s="1"/>
  <c r="V235" i="16" a="1"/>
  <c r="V235" i="16" s="1"/>
  <c r="X235" i="16" a="1"/>
  <c r="X235" i="16" s="1"/>
  <c r="P236" i="16" a="1"/>
  <c r="P236" i="16" s="1"/>
  <c r="R236" i="16" a="1"/>
  <c r="R236" i="16" s="1"/>
  <c r="T236" i="16" a="1"/>
  <c r="T236" i="16" s="1"/>
  <c r="V236" i="16" a="1"/>
  <c r="V236" i="16" s="1"/>
  <c r="X236" i="16" a="1"/>
  <c r="X236" i="16" s="1"/>
  <c r="P237" i="16" a="1"/>
  <c r="P237" i="16" s="1"/>
  <c r="R237" i="16" a="1"/>
  <c r="R237" i="16" s="1"/>
  <c r="T237" i="16" a="1"/>
  <c r="T237" i="16" s="1"/>
  <c r="V237" i="16" a="1"/>
  <c r="V237" i="16" s="1"/>
  <c r="X237" i="16" a="1"/>
  <c r="X237" i="16" s="1"/>
  <c r="P238" i="16" a="1"/>
  <c r="P238" i="16" s="1"/>
  <c r="R238" i="16" a="1"/>
  <c r="R238" i="16" s="1"/>
  <c r="T238" i="16" a="1"/>
  <c r="T238" i="16" s="1"/>
  <c r="V238" i="16" a="1"/>
  <c r="V238" i="16" s="1"/>
  <c r="X238" i="16" a="1"/>
  <c r="X238" i="16" s="1"/>
  <c r="P239" i="16" a="1"/>
  <c r="P239" i="16" s="1"/>
  <c r="R239" i="16" a="1"/>
  <c r="R239" i="16" s="1"/>
  <c r="T239" i="16" a="1"/>
  <c r="T239" i="16" s="1"/>
  <c r="V239" i="16" a="1"/>
  <c r="V239" i="16" s="1"/>
  <c r="X239" i="16" a="1"/>
  <c r="X239" i="16" s="1"/>
  <c r="P240" i="16" a="1"/>
  <c r="P240" i="16" s="1"/>
  <c r="R240" i="16" a="1"/>
  <c r="R240" i="16" s="1"/>
  <c r="T240" i="16" a="1"/>
  <c r="T240" i="16" s="1"/>
  <c r="V240" i="16" a="1"/>
  <c r="V240" i="16" s="1"/>
  <c r="X240" i="16" a="1"/>
  <c r="X240" i="16" s="1"/>
  <c r="P241" i="16" a="1"/>
  <c r="P241" i="16" s="1"/>
  <c r="R241" i="16" a="1"/>
  <c r="R241" i="16" s="1"/>
  <c r="T241" i="16" a="1"/>
  <c r="T241" i="16" s="1"/>
  <c r="V241" i="16" a="1"/>
  <c r="V241" i="16" s="1"/>
  <c r="X241" i="16" a="1"/>
  <c r="X241" i="16" s="1"/>
  <c r="P242" i="16" a="1"/>
  <c r="P242" i="16" s="1"/>
  <c r="R242" i="16" a="1"/>
  <c r="R242" i="16" s="1"/>
  <c r="T242" i="16" a="1"/>
  <c r="T242" i="16" s="1"/>
  <c r="V242" i="16" a="1"/>
  <c r="V242" i="16" s="1"/>
  <c r="X242" i="16" a="1"/>
  <c r="X242" i="16" s="1"/>
  <c r="P243" i="16" a="1"/>
  <c r="P243" i="16" s="1"/>
  <c r="R243" i="16" a="1"/>
  <c r="R243" i="16" s="1"/>
  <c r="T243" i="16" a="1"/>
  <c r="T243" i="16" s="1"/>
  <c r="V243" i="16" a="1"/>
  <c r="V243" i="16" s="1"/>
  <c r="X243" i="16" a="1"/>
  <c r="X243" i="16" s="1"/>
  <c r="P244" i="16" a="1"/>
  <c r="P244" i="16" s="1"/>
  <c r="R244" i="16" a="1"/>
  <c r="R244" i="16" s="1"/>
  <c r="T244" i="16" a="1"/>
  <c r="T244" i="16" s="1"/>
  <c r="V244" i="16" a="1"/>
  <c r="V244" i="16" s="1"/>
  <c r="X244" i="16" a="1"/>
  <c r="X244" i="16" s="1"/>
  <c r="P245" i="16" a="1"/>
  <c r="P245" i="16" s="1"/>
  <c r="R245" i="16" a="1"/>
  <c r="R245" i="16" s="1"/>
  <c r="T245" i="16" a="1"/>
  <c r="T245" i="16" s="1"/>
  <c r="V245" i="16" a="1"/>
  <c r="V245" i="16" s="1"/>
  <c r="X245" i="16" a="1"/>
  <c r="X245" i="16" s="1"/>
  <c r="P246" i="16" a="1"/>
  <c r="P246" i="16" s="1"/>
  <c r="R246" i="16" a="1"/>
  <c r="R246" i="16" s="1"/>
  <c r="T246" i="16" a="1"/>
  <c r="T246" i="16" s="1"/>
  <c r="V246" i="16" a="1"/>
  <c r="V246" i="16" s="1"/>
  <c r="X246" i="16" a="1"/>
  <c r="X246" i="16" s="1"/>
  <c r="P247" i="16" a="1"/>
  <c r="P247" i="16" s="1"/>
  <c r="R247" i="16" a="1"/>
  <c r="R247" i="16" s="1"/>
  <c r="T247" i="16" a="1"/>
  <c r="T247" i="16" s="1"/>
  <c r="V247" i="16" a="1"/>
  <c r="V247" i="16" s="1"/>
  <c r="X247" i="16" a="1"/>
  <c r="X247" i="16" s="1"/>
  <c r="P248" i="16" a="1"/>
  <c r="P248" i="16" s="1"/>
  <c r="R248" i="16" a="1"/>
  <c r="R248" i="16" s="1"/>
  <c r="T248" i="16" a="1"/>
  <c r="T248" i="16" s="1"/>
  <c r="V248" i="16" a="1"/>
  <c r="V248" i="16" s="1"/>
  <c r="X248" i="16" a="1"/>
  <c r="X248" i="16" s="1"/>
  <c r="P249" i="16" a="1"/>
  <c r="P249" i="16" s="1"/>
  <c r="R249" i="16" a="1"/>
  <c r="R249" i="16" s="1"/>
  <c r="T249" i="16" a="1"/>
  <c r="T249" i="16" s="1"/>
  <c r="V249" i="16" a="1"/>
  <c r="V249" i="16" s="1"/>
  <c r="X249" i="16" a="1"/>
  <c r="X249" i="16" s="1"/>
  <c r="P250" i="16" a="1"/>
  <c r="P250" i="16" s="1"/>
  <c r="R250" i="16" a="1"/>
  <c r="R250" i="16" s="1"/>
  <c r="T250" i="16" a="1"/>
  <c r="T250" i="16" s="1"/>
  <c r="V250" i="16" a="1"/>
  <c r="V250" i="16" s="1"/>
  <c r="X250" i="16" a="1"/>
  <c r="X250" i="16" s="1"/>
  <c r="P251" i="16" a="1"/>
  <c r="P251" i="16" s="1"/>
  <c r="R251" i="16" a="1"/>
  <c r="R251" i="16" s="1"/>
  <c r="T251" i="16" a="1"/>
  <c r="T251" i="16" s="1"/>
  <c r="V251" i="16" a="1"/>
  <c r="V251" i="16" s="1"/>
  <c r="X251" i="16" a="1"/>
  <c r="X251" i="16" s="1"/>
  <c r="P252" i="16" a="1"/>
  <c r="P252" i="16" s="1"/>
  <c r="R252" i="16" a="1"/>
  <c r="R252" i="16" s="1"/>
  <c r="T252" i="16" a="1"/>
  <c r="T252" i="16" s="1"/>
  <c r="V252" i="16" a="1"/>
  <c r="V252" i="16" s="1"/>
  <c r="X252" i="16" a="1"/>
  <c r="X252" i="16" s="1"/>
  <c r="P253" i="16" a="1"/>
  <c r="P253" i="16" s="1"/>
  <c r="R253" i="16" a="1"/>
  <c r="R253" i="16" s="1"/>
  <c r="T253" i="16" a="1"/>
  <c r="T253" i="16" s="1"/>
  <c r="V253" i="16" a="1"/>
  <c r="V253" i="16" s="1"/>
  <c r="X253" i="16" a="1"/>
  <c r="X253" i="16" s="1"/>
  <c r="P254" i="16" a="1"/>
  <c r="P254" i="16" s="1"/>
  <c r="R254" i="16" a="1"/>
  <c r="R254" i="16" s="1"/>
  <c r="T254" i="16" a="1"/>
  <c r="T254" i="16" s="1"/>
  <c r="V254" i="16" a="1"/>
  <c r="V254" i="16" s="1"/>
  <c r="X254" i="16" a="1"/>
  <c r="X254" i="16" s="1"/>
  <c r="P255" i="16" a="1"/>
  <c r="P255" i="16" s="1"/>
  <c r="R255" i="16" a="1"/>
  <c r="R255" i="16" s="1"/>
  <c r="T255" i="16" a="1"/>
  <c r="T255" i="16" s="1"/>
  <c r="V255" i="16" a="1"/>
  <c r="V255" i="16" s="1"/>
  <c r="X255" i="16" a="1"/>
  <c r="X255" i="16" s="1"/>
  <c r="P256" i="16" a="1"/>
  <c r="P256" i="16" s="1"/>
  <c r="R256" i="16" a="1"/>
  <c r="R256" i="16" s="1"/>
  <c r="T256" i="16" a="1"/>
  <c r="T256" i="16" s="1"/>
  <c r="V256" i="16" a="1"/>
  <c r="V256" i="16" s="1"/>
  <c r="X256" i="16" a="1"/>
  <c r="X256" i="16" s="1"/>
  <c r="P257" i="16" a="1"/>
  <c r="P257" i="16" s="1"/>
  <c r="R257" i="16" a="1"/>
  <c r="R257" i="16" s="1"/>
  <c r="T257" i="16" a="1"/>
  <c r="T257" i="16" s="1"/>
  <c r="V257" i="16" a="1"/>
  <c r="V257" i="16" s="1"/>
  <c r="X257" i="16" a="1"/>
  <c r="X257" i="16" s="1"/>
  <c r="P258" i="16" a="1"/>
  <c r="P258" i="16" s="1"/>
  <c r="R258" i="16" a="1"/>
  <c r="R258" i="16" s="1"/>
  <c r="T258" i="16" a="1"/>
  <c r="T258" i="16" s="1"/>
  <c r="V258" i="16" a="1"/>
  <c r="V258" i="16" s="1"/>
  <c r="X258" i="16" a="1"/>
  <c r="X258" i="16" s="1"/>
  <c r="P259" i="16" a="1"/>
  <c r="P259" i="16" s="1"/>
  <c r="R259" i="16" a="1"/>
  <c r="R259" i="16" s="1"/>
  <c r="T259" i="16" a="1"/>
  <c r="T259" i="16" s="1"/>
  <c r="V259" i="16" a="1"/>
  <c r="V259" i="16" s="1"/>
  <c r="X259" i="16" a="1"/>
  <c r="X259" i="16" s="1"/>
  <c r="P260" i="16" a="1"/>
  <c r="P260" i="16" s="1"/>
  <c r="R260" i="16" a="1"/>
  <c r="R260" i="16" s="1"/>
  <c r="T260" i="16" a="1"/>
  <c r="T260" i="16" s="1"/>
  <c r="V260" i="16" a="1"/>
  <c r="V260" i="16" s="1"/>
  <c r="X260" i="16" a="1"/>
  <c r="X260" i="16" s="1"/>
  <c r="P261" i="16" a="1"/>
  <c r="P261" i="16" s="1"/>
  <c r="R261" i="16" a="1"/>
  <c r="R261" i="16" s="1"/>
  <c r="T261" i="16" a="1"/>
  <c r="T261" i="16" s="1"/>
  <c r="V261" i="16" a="1"/>
  <c r="V261" i="16" s="1"/>
  <c r="X261" i="16" a="1"/>
  <c r="X261" i="16" s="1"/>
  <c r="P262" i="16" a="1"/>
  <c r="P262" i="16" s="1"/>
  <c r="R262" i="16" a="1"/>
  <c r="R262" i="16" s="1"/>
  <c r="T262" i="16" a="1"/>
  <c r="T262" i="16" s="1"/>
  <c r="V262" i="16" a="1"/>
  <c r="V262" i="16" s="1"/>
  <c r="X262" i="16" a="1"/>
  <c r="X262" i="16" s="1"/>
  <c r="P263" i="16" a="1"/>
  <c r="P263" i="16" s="1"/>
  <c r="R263" i="16" a="1"/>
  <c r="R263" i="16" s="1"/>
  <c r="T263" i="16" a="1"/>
  <c r="T263" i="16" s="1"/>
  <c r="V263" i="16" a="1"/>
  <c r="V263" i="16" s="1"/>
  <c r="X263" i="16" a="1"/>
  <c r="X263" i="16" s="1"/>
  <c r="P264" i="16" a="1"/>
  <c r="P264" i="16" s="1"/>
  <c r="R264" i="16" a="1"/>
  <c r="R264" i="16" s="1"/>
  <c r="T264" i="16" a="1"/>
  <c r="T264" i="16" s="1"/>
  <c r="V264" i="16" a="1"/>
  <c r="V264" i="16" s="1"/>
  <c r="X264" i="16" a="1"/>
  <c r="X264" i="16" s="1"/>
  <c r="P265" i="16" a="1"/>
  <c r="P265" i="16" s="1"/>
  <c r="R265" i="16" a="1"/>
  <c r="R265" i="16" s="1"/>
  <c r="T265" i="16" a="1"/>
  <c r="T265" i="16" s="1"/>
  <c r="V265" i="16" a="1"/>
  <c r="V265" i="16" s="1"/>
  <c r="X265" i="16" a="1"/>
  <c r="X265" i="16" s="1"/>
  <c r="P266" i="16" a="1"/>
  <c r="P266" i="16" s="1"/>
  <c r="R266" i="16" a="1"/>
  <c r="R266" i="16" s="1"/>
  <c r="T266" i="16" a="1"/>
  <c r="T266" i="16" s="1"/>
  <c r="V266" i="16" a="1"/>
  <c r="V266" i="16" s="1"/>
  <c r="X266" i="16" a="1"/>
  <c r="X266" i="16" s="1"/>
  <c r="P267" i="16" a="1"/>
  <c r="P267" i="16" s="1"/>
  <c r="R267" i="16" a="1"/>
  <c r="R267" i="16" s="1"/>
  <c r="T267" i="16" a="1"/>
  <c r="T267" i="16" s="1"/>
  <c r="V267" i="16" a="1"/>
  <c r="V267" i="16" s="1"/>
  <c r="X267" i="16" a="1"/>
  <c r="X267" i="16" s="1"/>
  <c r="P268" i="16" a="1"/>
  <c r="P268" i="16" s="1"/>
  <c r="R268" i="16" a="1"/>
  <c r="R268" i="16" s="1"/>
  <c r="T268" i="16" a="1"/>
  <c r="T268" i="16" s="1"/>
  <c r="V268" i="16" a="1"/>
  <c r="V268" i="16" s="1"/>
  <c r="X268" i="16" a="1"/>
  <c r="X268" i="16" s="1"/>
  <c r="P269" i="16" a="1"/>
  <c r="P269" i="16" s="1"/>
  <c r="R269" i="16" a="1"/>
  <c r="R269" i="16" s="1"/>
  <c r="T269" i="16" a="1"/>
  <c r="T269" i="16" s="1"/>
  <c r="V269" i="16" a="1"/>
  <c r="V269" i="16" s="1"/>
  <c r="X269" i="16" a="1"/>
  <c r="X269" i="16" s="1"/>
  <c r="P270" i="16" a="1"/>
  <c r="P270" i="16" s="1"/>
  <c r="R270" i="16" a="1"/>
  <c r="R270" i="16" s="1"/>
  <c r="T270" i="16" a="1"/>
  <c r="T270" i="16" s="1"/>
  <c r="V270" i="16" a="1"/>
  <c r="V270" i="16" s="1"/>
  <c r="X270" i="16" a="1"/>
  <c r="X270" i="16" s="1"/>
  <c r="P271" i="16" a="1"/>
  <c r="P271" i="16" s="1"/>
  <c r="R271" i="16" a="1"/>
  <c r="R271" i="16" s="1"/>
  <c r="T271" i="16" a="1"/>
  <c r="T271" i="16" s="1"/>
  <c r="V271" i="16" a="1"/>
  <c r="V271" i="16" s="1"/>
  <c r="X271" i="16" a="1"/>
  <c r="X271" i="16" s="1"/>
  <c r="P272" i="16" a="1"/>
  <c r="P272" i="16" s="1"/>
  <c r="R272" i="16" a="1"/>
  <c r="R272" i="16" s="1"/>
  <c r="T272" i="16" a="1"/>
  <c r="T272" i="16" s="1"/>
  <c r="V272" i="16" a="1"/>
  <c r="V272" i="16" s="1"/>
  <c r="X272" i="16" a="1"/>
  <c r="X272" i="16" s="1"/>
  <c r="P273" i="16" a="1"/>
  <c r="P273" i="16" s="1"/>
  <c r="R273" i="16" a="1"/>
  <c r="R273" i="16" s="1"/>
  <c r="T273" i="16" a="1"/>
  <c r="T273" i="16" s="1"/>
  <c r="V273" i="16" a="1"/>
  <c r="V273" i="16" s="1"/>
  <c r="X273" i="16" a="1"/>
  <c r="X273" i="16" s="1"/>
  <c r="P274" i="16" a="1"/>
  <c r="P274" i="16" s="1"/>
  <c r="R274" i="16" a="1"/>
  <c r="R274" i="16" s="1"/>
  <c r="T274" i="16" a="1"/>
  <c r="T274" i="16" s="1"/>
  <c r="V274" i="16" a="1"/>
  <c r="V274" i="16" s="1"/>
  <c r="X274" i="16" a="1"/>
  <c r="X274" i="16" s="1"/>
  <c r="P275" i="16" a="1"/>
  <c r="P275" i="16" s="1"/>
  <c r="R275" i="16" a="1"/>
  <c r="R275" i="16" s="1"/>
  <c r="T275" i="16" a="1"/>
  <c r="T275" i="16" s="1"/>
  <c r="V275" i="16" a="1"/>
  <c r="V275" i="16" s="1"/>
  <c r="X275" i="16" a="1"/>
  <c r="X275" i="16" s="1"/>
  <c r="P276" i="16" a="1"/>
  <c r="P276" i="16" s="1"/>
  <c r="R276" i="16" a="1"/>
  <c r="R276" i="16" s="1"/>
  <c r="T276" i="16" a="1"/>
  <c r="T276" i="16" s="1"/>
  <c r="V276" i="16" a="1"/>
  <c r="V276" i="16" s="1"/>
  <c r="X276" i="16" a="1"/>
  <c r="X276" i="16" s="1"/>
  <c r="P277" i="16" a="1"/>
  <c r="P277" i="16" s="1"/>
  <c r="R277" i="16" a="1"/>
  <c r="R277" i="16" s="1"/>
  <c r="T277" i="16" a="1"/>
  <c r="T277" i="16" s="1"/>
  <c r="V277" i="16" a="1"/>
  <c r="V277" i="16" s="1"/>
  <c r="X277" i="16" a="1"/>
  <c r="X277" i="16" s="1"/>
  <c r="P278" i="16" a="1"/>
  <c r="P278" i="16" s="1"/>
  <c r="R278" i="16" a="1"/>
  <c r="R278" i="16" s="1"/>
  <c r="T278" i="16" a="1"/>
  <c r="T278" i="16" s="1"/>
  <c r="V278" i="16" a="1"/>
  <c r="V278" i="16" s="1"/>
  <c r="X278" i="16" a="1"/>
  <c r="X278" i="16" s="1"/>
  <c r="P279" i="16" a="1"/>
  <c r="P279" i="16" s="1"/>
  <c r="R279" i="16" a="1"/>
  <c r="R279" i="16" s="1"/>
  <c r="T279" i="16" a="1"/>
  <c r="T279" i="16" s="1"/>
  <c r="V279" i="16" a="1"/>
  <c r="V279" i="16" s="1"/>
  <c r="X279" i="16" a="1"/>
  <c r="X279" i="16" s="1"/>
  <c r="P280" i="16" a="1"/>
  <c r="P280" i="16" s="1"/>
  <c r="R280" i="16" a="1"/>
  <c r="R280" i="16" s="1"/>
  <c r="T280" i="16" a="1"/>
  <c r="T280" i="16" s="1"/>
  <c r="V280" i="16" a="1"/>
  <c r="V280" i="16" s="1"/>
  <c r="X280" i="16" a="1"/>
  <c r="X280" i="16" s="1"/>
  <c r="P281" i="16" a="1"/>
  <c r="P281" i="16" s="1"/>
  <c r="R281" i="16" a="1"/>
  <c r="R281" i="16" s="1"/>
  <c r="T281" i="16" a="1"/>
  <c r="T281" i="16" s="1"/>
  <c r="V281" i="16" a="1"/>
  <c r="V281" i="16" s="1"/>
  <c r="X281" i="16" a="1"/>
  <c r="X281" i="16" s="1"/>
  <c r="P282" i="16" a="1"/>
  <c r="P282" i="16" s="1"/>
  <c r="R282" i="16" a="1"/>
  <c r="R282" i="16" s="1"/>
  <c r="T282" i="16" a="1"/>
  <c r="T282" i="16" s="1"/>
  <c r="V282" i="16" a="1"/>
  <c r="V282" i="16" s="1"/>
  <c r="X282" i="16" a="1"/>
  <c r="X282" i="16" s="1"/>
  <c r="P283" i="16" a="1"/>
  <c r="P283" i="16" s="1"/>
  <c r="R283" i="16" a="1"/>
  <c r="R283" i="16" s="1"/>
  <c r="T283" i="16" a="1"/>
  <c r="T283" i="16" s="1"/>
  <c r="V283" i="16" a="1"/>
  <c r="V283" i="16" s="1"/>
  <c r="X283" i="16" a="1"/>
  <c r="X283" i="16" s="1"/>
  <c r="P284" i="16" a="1"/>
  <c r="P284" i="16" s="1"/>
  <c r="R284" i="16" a="1"/>
  <c r="R284" i="16" s="1"/>
  <c r="T284" i="16" a="1"/>
  <c r="T284" i="16" s="1"/>
  <c r="V284" i="16" a="1"/>
  <c r="V284" i="16" s="1"/>
  <c r="X284" i="16" a="1"/>
  <c r="X284" i="16" s="1"/>
  <c r="P285" i="16" a="1"/>
  <c r="P285" i="16" s="1"/>
  <c r="R285" i="16" a="1"/>
  <c r="R285" i="16" s="1"/>
  <c r="T285" i="16" a="1"/>
  <c r="T285" i="16" s="1"/>
  <c r="V285" i="16" a="1"/>
  <c r="V285" i="16" s="1"/>
  <c r="X285" i="16" a="1"/>
  <c r="X285" i="16" s="1"/>
  <c r="P286" i="16" a="1"/>
  <c r="P286" i="16" s="1"/>
  <c r="R286" i="16" a="1"/>
  <c r="R286" i="16" s="1"/>
  <c r="T286" i="16" a="1"/>
  <c r="T286" i="16" s="1"/>
  <c r="V286" i="16" a="1"/>
  <c r="V286" i="16" s="1"/>
  <c r="X286" i="16" a="1"/>
  <c r="X286" i="16" s="1"/>
  <c r="P287" i="16" a="1"/>
  <c r="P287" i="16" s="1"/>
  <c r="R287" i="16" a="1"/>
  <c r="R287" i="16" s="1"/>
  <c r="T287" i="16" a="1"/>
  <c r="T287" i="16" s="1"/>
  <c r="V287" i="16" a="1"/>
  <c r="V287" i="16" s="1"/>
  <c r="X287" i="16" a="1"/>
  <c r="X287" i="16" s="1"/>
  <c r="P288" i="16" a="1"/>
  <c r="P288" i="16" s="1"/>
  <c r="R288" i="16" a="1"/>
  <c r="R288" i="16" s="1"/>
  <c r="T288" i="16" a="1"/>
  <c r="T288" i="16" s="1"/>
  <c r="V288" i="16" a="1"/>
  <c r="V288" i="16" s="1"/>
  <c r="X288" i="16" a="1"/>
  <c r="X288" i="16" s="1"/>
  <c r="P289" i="16" a="1"/>
  <c r="P289" i="16" s="1"/>
  <c r="R289" i="16" a="1"/>
  <c r="R289" i="16" s="1"/>
  <c r="T289" i="16" a="1"/>
  <c r="T289" i="16" s="1"/>
  <c r="V289" i="16" a="1"/>
  <c r="V289" i="16" s="1"/>
  <c r="X289" i="16" a="1"/>
  <c r="X289" i="16" s="1"/>
  <c r="P290" i="16" a="1"/>
  <c r="P290" i="16" s="1"/>
  <c r="R290" i="16" a="1"/>
  <c r="R290" i="16" s="1"/>
  <c r="T290" i="16" a="1"/>
  <c r="T290" i="16" s="1"/>
  <c r="V290" i="16" a="1"/>
  <c r="V290" i="16" s="1"/>
  <c r="X290" i="16" a="1"/>
  <c r="X290" i="16" s="1"/>
  <c r="P291" i="16" a="1"/>
  <c r="P291" i="16" s="1"/>
  <c r="R291" i="16" a="1"/>
  <c r="R291" i="16" s="1"/>
  <c r="T291" i="16" a="1"/>
  <c r="T291" i="16" s="1"/>
  <c r="V291" i="16" a="1"/>
  <c r="V291" i="16" s="1"/>
  <c r="X291" i="16" a="1"/>
  <c r="X291" i="16" s="1"/>
  <c r="P292" i="16" a="1"/>
  <c r="P292" i="16" s="1"/>
  <c r="R292" i="16" a="1"/>
  <c r="R292" i="16" s="1"/>
  <c r="T292" i="16" a="1"/>
  <c r="T292" i="16" s="1"/>
  <c r="V292" i="16" a="1"/>
  <c r="V292" i="16" s="1"/>
  <c r="X292" i="16" a="1"/>
  <c r="X292" i="16" s="1"/>
  <c r="P293" i="16" a="1"/>
  <c r="P293" i="16" s="1"/>
  <c r="R293" i="16" a="1"/>
  <c r="R293" i="16" s="1"/>
  <c r="T293" i="16" a="1"/>
  <c r="T293" i="16" s="1"/>
  <c r="V293" i="16" a="1"/>
  <c r="V293" i="16" s="1"/>
  <c r="X293" i="16" a="1"/>
  <c r="X293" i="16" s="1"/>
  <c r="P294" i="16" a="1"/>
  <c r="P294" i="16" s="1"/>
  <c r="R294" i="16" a="1"/>
  <c r="R294" i="16" s="1"/>
  <c r="T294" i="16" a="1"/>
  <c r="T294" i="16" s="1"/>
  <c r="V294" i="16" a="1"/>
  <c r="V294" i="16" s="1"/>
  <c r="X294" i="16" a="1"/>
  <c r="X294" i="16" s="1"/>
  <c r="P295" i="16" a="1"/>
  <c r="P295" i="16" s="1"/>
  <c r="R295" i="16" a="1"/>
  <c r="R295" i="16" s="1"/>
  <c r="T295" i="16" a="1"/>
  <c r="T295" i="16" s="1"/>
  <c r="V295" i="16" a="1"/>
  <c r="V295" i="16" s="1"/>
  <c r="X295" i="16" a="1"/>
  <c r="X295" i="16" s="1"/>
  <c r="P296" i="16" a="1"/>
  <c r="P296" i="16" s="1"/>
  <c r="R296" i="16" a="1"/>
  <c r="R296" i="16" s="1"/>
  <c r="T296" i="16" a="1"/>
  <c r="T296" i="16" s="1"/>
  <c r="V296" i="16" a="1"/>
  <c r="V296" i="16" s="1"/>
  <c r="X296" i="16" a="1"/>
  <c r="X296" i="16" s="1"/>
  <c r="P297" i="16" a="1"/>
  <c r="P297" i="16" s="1"/>
  <c r="R297" i="16" a="1"/>
  <c r="R297" i="16" s="1"/>
  <c r="T297" i="16" a="1"/>
  <c r="T297" i="16" s="1"/>
  <c r="V297" i="16" a="1"/>
  <c r="V297" i="16" s="1"/>
  <c r="X297" i="16" a="1"/>
  <c r="X297" i="16" s="1"/>
  <c r="P298" i="16" a="1"/>
  <c r="P298" i="16" s="1"/>
  <c r="R298" i="16" a="1"/>
  <c r="R298" i="16" s="1"/>
  <c r="T298" i="16" a="1"/>
  <c r="T298" i="16" s="1"/>
  <c r="V298" i="16" a="1"/>
  <c r="V298" i="16" s="1"/>
  <c r="X298" i="16" a="1"/>
  <c r="X298" i="16" s="1"/>
  <c r="P299" i="16" a="1"/>
  <c r="P299" i="16" s="1"/>
  <c r="R299" i="16" a="1"/>
  <c r="R299" i="16" s="1"/>
  <c r="T299" i="16" a="1"/>
  <c r="T299" i="16" s="1"/>
  <c r="V299" i="16" a="1"/>
  <c r="V299" i="16" s="1"/>
  <c r="X299" i="16" a="1"/>
  <c r="X299" i="16" s="1"/>
  <c r="P300" i="16" a="1"/>
  <c r="P300" i="16" s="1"/>
  <c r="R300" i="16" a="1"/>
  <c r="R300" i="16" s="1"/>
  <c r="T300" i="16" a="1"/>
  <c r="T300" i="16" s="1"/>
  <c r="V300" i="16" a="1"/>
  <c r="V300" i="16" s="1"/>
  <c r="X300" i="16" a="1"/>
  <c r="X300" i="16" s="1"/>
  <c r="P301" i="16" a="1"/>
  <c r="P301" i="16" s="1"/>
  <c r="R301" i="16" a="1"/>
  <c r="R301" i="16" s="1"/>
  <c r="T301" i="16" a="1"/>
  <c r="T301" i="16" s="1"/>
  <c r="V301" i="16" a="1"/>
  <c r="V301" i="16" s="1"/>
  <c r="X301" i="16" a="1"/>
  <c r="X301" i="16" s="1"/>
  <c r="P302" i="16" a="1"/>
  <c r="P302" i="16" s="1"/>
  <c r="R302" i="16" a="1"/>
  <c r="R302" i="16" s="1"/>
  <c r="T302" i="16" a="1"/>
  <c r="T302" i="16" s="1"/>
  <c r="V302" i="16" a="1"/>
  <c r="V302" i="16" s="1"/>
  <c r="X302" i="16" a="1"/>
  <c r="X302" i="16" s="1"/>
  <c r="P303" i="16" a="1"/>
  <c r="P303" i="16" s="1"/>
  <c r="R303" i="16" a="1"/>
  <c r="R303" i="16" s="1"/>
  <c r="T303" i="16" a="1"/>
  <c r="T303" i="16" s="1"/>
  <c r="V303" i="16" a="1"/>
  <c r="V303" i="16" s="1"/>
  <c r="X303" i="16" a="1"/>
  <c r="X303" i="16" s="1"/>
  <c r="P304" i="16" a="1"/>
  <c r="P304" i="16" s="1"/>
  <c r="R304" i="16" a="1"/>
  <c r="R304" i="16" s="1"/>
  <c r="T304" i="16" a="1"/>
  <c r="T304" i="16" s="1"/>
  <c r="V304" i="16" a="1"/>
  <c r="V304" i="16" s="1"/>
  <c r="X304" i="16" a="1"/>
  <c r="X304" i="16" s="1"/>
  <c r="P305" i="16" a="1"/>
  <c r="P305" i="16" s="1"/>
  <c r="R305" i="16" a="1"/>
  <c r="R305" i="16" s="1"/>
  <c r="T305" i="16" a="1"/>
  <c r="T305" i="16" s="1"/>
  <c r="V305" i="16" a="1"/>
  <c r="V305" i="16" s="1"/>
  <c r="X305" i="16" a="1"/>
  <c r="X305" i="16" s="1"/>
  <c r="P306" i="16" a="1"/>
  <c r="P306" i="16" s="1"/>
  <c r="R306" i="16" a="1"/>
  <c r="R306" i="16" s="1"/>
  <c r="T306" i="16" a="1"/>
  <c r="T306" i="16" s="1"/>
  <c r="V306" i="16" a="1"/>
  <c r="V306" i="16" s="1"/>
  <c r="X306" i="16" a="1"/>
  <c r="X306" i="16" s="1"/>
  <c r="P307" i="16" a="1"/>
  <c r="P307" i="16" s="1"/>
  <c r="R307" i="16" a="1"/>
  <c r="R307" i="16" s="1"/>
  <c r="T307" i="16" a="1"/>
  <c r="T307" i="16" s="1"/>
  <c r="V307" i="16" a="1"/>
  <c r="V307" i="16" s="1"/>
  <c r="X307" i="16" a="1"/>
  <c r="X307" i="16" s="1"/>
  <c r="P308" i="16" a="1"/>
  <c r="P308" i="16" s="1"/>
  <c r="R308" i="16" a="1"/>
  <c r="R308" i="16" s="1"/>
  <c r="T308" i="16" a="1"/>
  <c r="T308" i="16" s="1"/>
  <c r="V308" i="16" a="1"/>
  <c r="V308" i="16" s="1"/>
  <c r="X308" i="16" a="1"/>
  <c r="X308" i="16" s="1"/>
  <c r="P309" i="16" a="1"/>
  <c r="P309" i="16" s="1"/>
  <c r="R309" i="16" a="1"/>
  <c r="R309" i="16" s="1"/>
  <c r="T309" i="16" a="1"/>
  <c r="T309" i="16" s="1"/>
  <c r="V309" i="16" a="1"/>
  <c r="V309" i="16" s="1"/>
  <c r="X309" i="16" a="1"/>
  <c r="X309" i="16" s="1"/>
  <c r="P310" i="16" a="1"/>
  <c r="P310" i="16" s="1"/>
  <c r="R310" i="16" a="1"/>
  <c r="R310" i="16" s="1"/>
  <c r="T310" i="16" a="1"/>
  <c r="T310" i="16" s="1"/>
  <c r="V310" i="16" a="1"/>
  <c r="V310" i="16" s="1"/>
  <c r="X310" i="16" a="1"/>
  <c r="X310" i="16" s="1"/>
  <c r="P311" i="16" a="1"/>
  <c r="P311" i="16" s="1"/>
  <c r="R311" i="16" a="1"/>
  <c r="R311" i="16" s="1"/>
  <c r="T311" i="16" a="1"/>
  <c r="T311" i="16" s="1"/>
  <c r="V311" i="16" a="1"/>
  <c r="V311" i="16" s="1"/>
  <c r="X311" i="16" a="1"/>
  <c r="X311" i="16" s="1"/>
  <c r="P312" i="16" a="1"/>
  <c r="P312" i="16" s="1"/>
  <c r="R312" i="16" a="1"/>
  <c r="R312" i="16" s="1"/>
  <c r="T312" i="16" a="1"/>
  <c r="T312" i="16" s="1"/>
  <c r="V312" i="16" a="1"/>
  <c r="V312" i="16" s="1"/>
  <c r="X312" i="16" a="1"/>
  <c r="X312" i="16" s="1"/>
  <c r="P313" i="16" a="1"/>
  <c r="P313" i="16" s="1"/>
  <c r="R313" i="16" a="1"/>
  <c r="R313" i="16" s="1"/>
  <c r="T313" i="16" a="1"/>
  <c r="T313" i="16" s="1"/>
  <c r="V313" i="16" a="1"/>
  <c r="V313" i="16" s="1"/>
  <c r="X313" i="16" a="1"/>
  <c r="X313" i="16" s="1"/>
  <c r="P314" i="16" a="1"/>
  <c r="P314" i="16" s="1"/>
  <c r="R314" i="16" a="1"/>
  <c r="R314" i="16" s="1"/>
  <c r="T314" i="16" a="1"/>
  <c r="T314" i="16" s="1"/>
  <c r="V314" i="16" a="1"/>
  <c r="V314" i="16" s="1"/>
  <c r="X314" i="16" a="1"/>
  <c r="X314" i="16" s="1"/>
  <c r="P315" i="16" a="1"/>
  <c r="P315" i="16" s="1"/>
  <c r="R315" i="16" a="1"/>
  <c r="R315" i="16" s="1"/>
  <c r="T315" i="16" a="1"/>
  <c r="T315" i="16" s="1"/>
  <c r="V315" i="16" a="1"/>
  <c r="V315" i="16" s="1"/>
  <c r="X315" i="16" a="1"/>
  <c r="X315" i="16" s="1"/>
  <c r="P316" i="16" a="1"/>
  <c r="P316" i="16" s="1"/>
  <c r="R316" i="16" a="1"/>
  <c r="R316" i="16" s="1"/>
  <c r="T316" i="16" a="1"/>
  <c r="T316" i="16" s="1"/>
  <c r="V316" i="16" a="1"/>
  <c r="V316" i="16" s="1"/>
  <c r="X316" i="16" a="1"/>
  <c r="X316" i="16" s="1"/>
  <c r="P317" i="16" a="1"/>
  <c r="P317" i="16" s="1"/>
  <c r="R317" i="16" a="1"/>
  <c r="R317" i="16" s="1"/>
  <c r="T317" i="16" a="1"/>
  <c r="T317" i="16" s="1"/>
  <c r="V317" i="16" a="1"/>
  <c r="V317" i="16" s="1"/>
  <c r="X317" i="16" a="1"/>
  <c r="X317" i="16" s="1"/>
  <c r="P318" i="16" a="1"/>
  <c r="P318" i="16" s="1"/>
  <c r="R318" i="16" a="1"/>
  <c r="R318" i="16" s="1"/>
  <c r="T318" i="16" a="1"/>
  <c r="T318" i="16" s="1"/>
  <c r="V318" i="16" a="1"/>
  <c r="V318" i="16" s="1"/>
  <c r="X318" i="16" a="1"/>
  <c r="X318" i="16" s="1"/>
  <c r="P319" i="16" a="1"/>
  <c r="P319" i="16" s="1"/>
  <c r="R319" i="16" a="1"/>
  <c r="R319" i="16" s="1"/>
  <c r="T319" i="16" a="1"/>
  <c r="T319" i="16" s="1"/>
  <c r="V319" i="16" a="1"/>
  <c r="V319" i="16" s="1"/>
  <c r="X319" i="16" a="1"/>
  <c r="X319" i="16" s="1"/>
  <c r="P320" i="16" a="1"/>
  <c r="P320" i="16" s="1"/>
  <c r="R320" i="16" a="1"/>
  <c r="R320" i="16" s="1"/>
  <c r="T320" i="16" a="1"/>
  <c r="T320" i="16" s="1"/>
  <c r="V320" i="16" a="1"/>
  <c r="V320" i="16" s="1"/>
  <c r="X320" i="16" a="1"/>
  <c r="X320" i="16" s="1"/>
  <c r="P321" i="16" a="1"/>
  <c r="P321" i="16" s="1"/>
  <c r="R321" i="16" a="1"/>
  <c r="R321" i="16" s="1"/>
  <c r="T321" i="16" a="1"/>
  <c r="T321" i="16" s="1"/>
  <c r="V321" i="16" a="1"/>
  <c r="V321" i="16" s="1"/>
  <c r="X321" i="16" a="1"/>
  <c r="X321" i="16" s="1"/>
  <c r="P322" i="16" a="1"/>
  <c r="P322" i="16" s="1"/>
  <c r="R322" i="16" a="1"/>
  <c r="R322" i="16" s="1"/>
  <c r="T322" i="16" a="1"/>
  <c r="T322" i="16" s="1"/>
  <c r="V322" i="16" a="1"/>
  <c r="V322" i="16" s="1"/>
  <c r="X322" i="16" a="1"/>
  <c r="X322" i="16" s="1"/>
  <c r="P323" i="16" a="1"/>
  <c r="P323" i="16" s="1"/>
  <c r="R323" i="16" a="1"/>
  <c r="R323" i="16" s="1"/>
  <c r="T323" i="16" a="1"/>
  <c r="T323" i="16" s="1"/>
  <c r="V323" i="16" a="1"/>
  <c r="V323" i="16" s="1"/>
  <c r="X323" i="16" a="1"/>
  <c r="X323" i="16" s="1"/>
  <c r="P324" i="16" a="1"/>
  <c r="P324" i="16" s="1"/>
  <c r="R324" i="16" a="1"/>
  <c r="R324" i="16" s="1"/>
  <c r="T324" i="16" a="1"/>
  <c r="T324" i="16" s="1"/>
  <c r="V324" i="16" a="1"/>
  <c r="V324" i="16" s="1"/>
  <c r="X324" i="16" a="1"/>
  <c r="X324" i="16" s="1"/>
  <c r="P325" i="16" a="1"/>
  <c r="P325" i="16" s="1"/>
  <c r="R325" i="16" a="1"/>
  <c r="R325" i="16" s="1"/>
  <c r="T325" i="16" a="1"/>
  <c r="T325" i="16" s="1"/>
  <c r="V325" i="16" a="1"/>
  <c r="V325" i="16" s="1"/>
  <c r="X325" i="16" a="1"/>
  <c r="X325" i="16" s="1"/>
  <c r="P326" i="16" a="1"/>
  <c r="P326" i="16" s="1"/>
  <c r="R326" i="16" a="1"/>
  <c r="R326" i="16" s="1"/>
  <c r="T326" i="16" a="1"/>
  <c r="T326" i="16" s="1"/>
  <c r="V326" i="16" a="1"/>
  <c r="V326" i="16" s="1"/>
  <c r="X326" i="16" a="1"/>
  <c r="X326" i="16" s="1"/>
  <c r="P327" i="16" a="1"/>
  <c r="P327" i="16" s="1"/>
  <c r="R327" i="16" a="1"/>
  <c r="R327" i="16" s="1"/>
  <c r="T327" i="16" a="1"/>
  <c r="T327" i="16" s="1"/>
  <c r="V327" i="16" a="1"/>
  <c r="V327" i="16" s="1"/>
  <c r="X327" i="16" a="1"/>
  <c r="X327" i="16" s="1"/>
  <c r="P328" i="16" a="1"/>
  <c r="P328" i="16" s="1"/>
  <c r="R328" i="16" a="1"/>
  <c r="R328" i="16" s="1"/>
  <c r="T328" i="16" a="1"/>
  <c r="T328" i="16" s="1"/>
  <c r="V328" i="16" a="1"/>
  <c r="V328" i="16" s="1"/>
  <c r="X328" i="16" a="1"/>
  <c r="X328" i="16" s="1"/>
  <c r="P329" i="16" a="1"/>
  <c r="P329" i="16" s="1"/>
  <c r="R329" i="16" a="1"/>
  <c r="R329" i="16" s="1"/>
  <c r="T329" i="16" a="1"/>
  <c r="T329" i="16" s="1"/>
  <c r="V329" i="16" a="1"/>
  <c r="V329" i="16" s="1"/>
  <c r="X329" i="16" a="1"/>
  <c r="X329" i="16" s="1"/>
  <c r="P330" i="16" a="1"/>
  <c r="P330" i="16" s="1"/>
  <c r="R330" i="16" a="1"/>
  <c r="R330" i="16" s="1"/>
  <c r="T330" i="16" a="1"/>
  <c r="T330" i="16" s="1"/>
  <c r="V330" i="16" a="1"/>
  <c r="V330" i="16" s="1"/>
  <c r="X330" i="16" a="1"/>
  <c r="X330" i="16" s="1"/>
  <c r="P331" i="16" a="1"/>
  <c r="P331" i="16" s="1"/>
  <c r="R331" i="16" a="1"/>
  <c r="R331" i="16" s="1"/>
  <c r="T331" i="16" a="1"/>
  <c r="T331" i="16" s="1"/>
  <c r="V331" i="16" a="1"/>
  <c r="V331" i="16" s="1"/>
  <c r="X331" i="16" a="1"/>
  <c r="X331" i="16" s="1"/>
  <c r="P332" i="16" a="1"/>
  <c r="P332" i="16" s="1"/>
  <c r="R332" i="16" a="1"/>
  <c r="R332" i="16" s="1"/>
  <c r="T332" i="16" a="1"/>
  <c r="T332" i="16" s="1"/>
  <c r="V332" i="16" a="1"/>
  <c r="V332" i="16" s="1"/>
  <c r="X332" i="16" a="1"/>
  <c r="X332" i="16" s="1"/>
  <c r="P333" i="16" a="1"/>
  <c r="P333" i="16" s="1"/>
  <c r="R333" i="16" a="1"/>
  <c r="R333" i="16" s="1"/>
  <c r="T333" i="16" a="1"/>
  <c r="T333" i="16" s="1"/>
  <c r="V333" i="16" a="1"/>
  <c r="V333" i="16" s="1"/>
  <c r="X333" i="16" a="1"/>
  <c r="X333" i="16" s="1"/>
  <c r="P334" i="16" a="1"/>
  <c r="P334" i="16" s="1"/>
  <c r="R334" i="16" a="1"/>
  <c r="R334" i="16" s="1"/>
  <c r="T334" i="16" a="1"/>
  <c r="T334" i="16" s="1"/>
  <c r="V334" i="16" a="1"/>
  <c r="V334" i="16" s="1"/>
  <c r="X334" i="16" a="1"/>
  <c r="X334" i="16" s="1"/>
  <c r="P335" i="16" a="1"/>
  <c r="P335" i="16" s="1"/>
  <c r="R335" i="16" a="1"/>
  <c r="R335" i="16" s="1"/>
  <c r="T335" i="16" a="1"/>
  <c r="T335" i="16" s="1"/>
  <c r="V335" i="16" a="1"/>
  <c r="V335" i="16" s="1"/>
  <c r="X335" i="16" a="1"/>
  <c r="X335" i="16" s="1"/>
  <c r="P336" i="16" a="1"/>
  <c r="P336" i="16" s="1"/>
  <c r="R336" i="16" a="1"/>
  <c r="R336" i="16" s="1"/>
  <c r="T336" i="16" a="1"/>
  <c r="T336" i="16" s="1"/>
  <c r="V336" i="16" a="1"/>
  <c r="V336" i="16" s="1"/>
  <c r="X336" i="16" a="1"/>
  <c r="X336" i="16" s="1"/>
  <c r="P337" i="16" a="1"/>
  <c r="P337" i="16" s="1"/>
  <c r="R337" i="16" a="1"/>
  <c r="R337" i="16" s="1"/>
  <c r="T337" i="16" a="1"/>
  <c r="T337" i="16" s="1"/>
  <c r="V337" i="16" a="1"/>
  <c r="V337" i="16" s="1"/>
  <c r="X337" i="16" a="1"/>
  <c r="X337" i="16" s="1"/>
  <c r="P338" i="16" a="1"/>
  <c r="P338" i="16" s="1"/>
  <c r="R338" i="16" a="1"/>
  <c r="R338" i="16" s="1"/>
  <c r="T338" i="16" a="1"/>
  <c r="T338" i="16" s="1"/>
  <c r="V338" i="16" a="1"/>
  <c r="V338" i="16" s="1"/>
  <c r="X338" i="16" a="1"/>
  <c r="X338" i="16" s="1"/>
  <c r="P339" i="16" a="1"/>
  <c r="P339" i="16" s="1"/>
  <c r="R339" i="16" a="1"/>
  <c r="R339" i="16" s="1"/>
  <c r="T339" i="16" a="1"/>
  <c r="T339" i="16" s="1"/>
  <c r="V339" i="16" a="1"/>
  <c r="V339" i="16" s="1"/>
  <c r="X339" i="16" a="1"/>
  <c r="X339" i="16" s="1"/>
  <c r="P340" i="16" a="1"/>
  <c r="P340" i="16" s="1"/>
  <c r="R340" i="16" a="1"/>
  <c r="R340" i="16" s="1"/>
  <c r="T340" i="16" a="1"/>
  <c r="T340" i="16" s="1"/>
  <c r="V340" i="16" a="1"/>
  <c r="V340" i="16" s="1"/>
  <c r="X340" i="16" a="1"/>
  <c r="X340" i="16" s="1"/>
  <c r="P341" i="16" a="1"/>
  <c r="P341" i="16" s="1"/>
  <c r="R341" i="16" a="1"/>
  <c r="R341" i="16" s="1"/>
  <c r="T341" i="16" a="1"/>
  <c r="T341" i="16" s="1"/>
  <c r="V341" i="16" a="1"/>
  <c r="V341" i="16" s="1"/>
  <c r="X341" i="16" a="1"/>
  <c r="X341" i="16" s="1"/>
  <c r="P342" i="16" a="1"/>
  <c r="P342" i="16" s="1"/>
  <c r="R342" i="16" a="1"/>
  <c r="R342" i="16" s="1"/>
  <c r="T342" i="16" a="1"/>
  <c r="T342" i="16" s="1"/>
  <c r="V342" i="16" a="1"/>
  <c r="V342" i="16" s="1"/>
  <c r="X342" i="16" a="1"/>
  <c r="X342" i="16" s="1"/>
  <c r="P343" i="16" a="1"/>
  <c r="P343" i="16" s="1"/>
  <c r="R343" i="16" a="1"/>
  <c r="R343" i="16" s="1"/>
  <c r="T343" i="16" a="1"/>
  <c r="T343" i="16" s="1"/>
  <c r="V343" i="16" a="1"/>
  <c r="V343" i="16" s="1"/>
  <c r="X343" i="16" a="1"/>
  <c r="X343" i="16" s="1"/>
  <c r="P344" i="16" a="1"/>
  <c r="P344" i="16" s="1"/>
  <c r="R344" i="16" a="1"/>
  <c r="R344" i="16" s="1"/>
  <c r="T344" i="16" a="1"/>
  <c r="T344" i="16" s="1"/>
  <c r="V344" i="16" a="1"/>
  <c r="V344" i="16" s="1"/>
  <c r="X344" i="16" a="1"/>
  <c r="X344" i="16" s="1"/>
  <c r="P345" i="16" a="1"/>
  <c r="P345" i="16" s="1"/>
  <c r="R345" i="16" a="1"/>
  <c r="R345" i="16" s="1"/>
  <c r="T345" i="16" a="1"/>
  <c r="T345" i="16" s="1"/>
  <c r="V345" i="16" a="1"/>
  <c r="V345" i="16" s="1"/>
  <c r="X345" i="16" a="1"/>
  <c r="X345" i="16" s="1"/>
  <c r="P346" i="16" a="1"/>
  <c r="P346" i="16" s="1"/>
  <c r="R346" i="16" a="1"/>
  <c r="R346" i="16" s="1"/>
  <c r="T346" i="16" a="1"/>
  <c r="T346" i="16" s="1"/>
  <c r="V346" i="16" a="1"/>
  <c r="V346" i="16" s="1"/>
  <c r="X346" i="16" a="1"/>
  <c r="X346" i="16" s="1"/>
  <c r="P347" i="16" a="1"/>
  <c r="P347" i="16" s="1"/>
  <c r="R347" i="16" a="1"/>
  <c r="R347" i="16" s="1"/>
  <c r="T347" i="16" a="1"/>
  <c r="T347" i="16" s="1"/>
  <c r="V347" i="16" a="1"/>
  <c r="V347" i="16" s="1"/>
  <c r="X347" i="16" a="1"/>
  <c r="X347" i="16" s="1"/>
  <c r="P348" i="16" a="1"/>
  <c r="P348" i="16" s="1"/>
  <c r="R348" i="16" a="1"/>
  <c r="R348" i="16" s="1"/>
  <c r="T348" i="16" a="1"/>
  <c r="T348" i="16" s="1"/>
  <c r="V348" i="16" a="1"/>
  <c r="V348" i="16" s="1"/>
  <c r="X348" i="16" a="1"/>
  <c r="X348" i="16" s="1"/>
  <c r="P349" i="16" a="1"/>
  <c r="P349" i="16" s="1"/>
  <c r="R349" i="16" a="1"/>
  <c r="R349" i="16" s="1"/>
  <c r="T349" i="16" a="1"/>
  <c r="T349" i="16" s="1"/>
  <c r="V349" i="16" a="1"/>
  <c r="V349" i="16" s="1"/>
  <c r="X349" i="16" a="1"/>
  <c r="X349" i="16" s="1"/>
  <c r="P350" i="16" a="1"/>
  <c r="P350" i="16" s="1"/>
  <c r="R350" i="16" a="1"/>
  <c r="R350" i="16" s="1"/>
  <c r="T350" i="16" a="1"/>
  <c r="T350" i="16" s="1"/>
  <c r="V350" i="16" a="1"/>
  <c r="V350" i="16" s="1"/>
  <c r="X350" i="16" a="1"/>
  <c r="X350" i="16" s="1"/>
  <c r="P351" i="16" a="1"/>
  <c r="P351" i="16" s="1"/>
  <c r="R351" i="16" a="1"/>
  <c r="R351" i="16" s="1"/>
  <c r="T351" i="16" a="1"/>
  <c r="T351" i="16" s="1"/>
  <c r="V351" i="16" a="1"/>
  <c r="V351" i="16" s="1"/>
  <c r="X351" i="16" a="1"/>
  <c r="X351" i="16" s="1"/>
  <c r="P352" i="16" a="1"/>
  <c r="P352" i="16" s="1"/>
  <c r="R352" i="16" a="1"/>
  <c r="R352" i="16" s="1"/>
  <c r="T352" i="16" a="1"/>
  <c r="T352" i="16" s="1"/>
  <c r="V352" i="16" a="1"/>
  <c r="V352" i="16" s="1"/>
  <c r="X352" i="16" a="1"/>
  <c r="X352" i="16" s="1"/>
  <c r="P353" i="16" a="1"/>
  <c r="P353" i="16" s="1"/>
  <c r="R353" i="16" a="1"/>
  <c r="R353" i="16" s="1"/>
  <c r="T353" i="16" a="1"/>
  <c r="T353" i="16" s="1"/>
  <c r="V353" i="16" a="1"/>
  <c r="V353" i="16" s="1"/>
  <c r="X353" i="16" a="1"/>
  <c r="X353" i="16" s="1"/>
  <c r="P354" i="16" a="1"/>
  <c r="P354" i="16" s="1"/>
  <c r="R354" i="16" a="1"/>
  <c r="R354" i="16" s="1"/>
  <c r="T354" i="16" a="1"/>
  <c r="T354" i="16" s="1"/>
  <c r="V354" i="16" a="1"/>
  <c r="V354" i="16" s="1"/>
  <c r="X354" i="16" a="1"/>
  <c r="X354" i="16" s="1"/>
  <c r="P355" i="16" a="1"/>
  <c r="P355" i="16" s="1"/>
  <c r="R355" i="16" a="1"/>
  <c r="R355" i="16" s="1"/>
  <c r="T355" i="16" a="1"/>
  <c r="T355" i="16" s="1"/>
  <c r="V355" i="16" a="1"/>
  <c r="V355" i="16" s="1"/>
  <c r="X355" i="16" a="1"/>
  <c r="X355" i="16" s="1"/>
  <c r="P356" i="16" a="1"/>
  <c r="P356" i="16" s="1"/>
  <c r="R356" i="16" a="1"/>
  <c r="R356" i="16" s="1"/>
  <c r="T356" i="16" a="1"/>
  <c r="T356" i="16" s="1"/>
  <c r="V356" i="16" a="1"/>
  <c r="V356" i="16" s="1"/>
  <c r="X356" i="16" a="1"/>
  <c r="X356" i="16" s="1"/>
  <c r="P357" i="16" a="1"/>
  <c r="P357" i="16" s="1"/>
  <c r="R357" i="16" a="1"/>
  <c r="R357" i="16" s="1"/>
  <c r="T357" i="16" a="1"/>
  <c r="T357" i="16" s="1"/>
  <c r="V357" i="16" a="1"/>
  <c r="V357" i="16" s="1"/>
  <c r="X357" i="16" a="1"/>
  <c r="X357" i="16" s="1"/>
  <c r="P358" i="16" a="1"/>
  <c r="P358" i="16" s="1"/>
  <c r="R358" i="16" a="1"/>
  <c r="R358" i="16" s="1"/>
  <c r="T358" i="16" a="1"/>
  <c r="T358" i="16" s="1"/>
  <c r="V358" i="16" a="1"/>
  <c r="V358" i="16" s="1"/>
  <c r="X358" i="16" a="1"/>
  <c r="X358" i="16" s="1"/>
  <c r="P359" i="16" a="1"/>
  <c r="P359" i="16" s="1"/>
  <c r="R359" i="16" a="1"/>
  <c r="R359" i="16" s="1"/>
  <c r="T359" i="16" a="1"/>
  <c r="T359" i="16" s="1"/>
  <c r="V359" i="16" a="1"/>
  <c r="V359" i="16" s="1"/>
  <c r="X359" i="16" a="1"/>
  <c r="X359" i="16" s="1"/>
  <c r="P360" i="16" a="1"/>
  <c r="P360" i="16" s="1"/>
  <c r="R360" i="16" a="1"/>
  <c r="R360" i="16" s="1"/>
  <c r="T360" i="16" a="1"/>
  <c r="T360" i="16" s="1"/>
  <c r="V360" i="16" a="1"/>
  <c r="V360" i="16" s="1"/>
  <c r="X360" i="16" a="1"/>
  <c r="X360" i="16" s="1"/>
  <c r="P361" i="16" a="1"/>
  <c r="P361" i="16" s="1"/>
  <c r="R361" i="16" a="1"/>
  <c r="R361" i="16" s="1"/>
  <c r="T361" i="16" a="1"/>
  <c r="T361" i="16" s="1"/>
  <c r="V361" i="16" a="1"/>
  <c r="V361" i="16" s="1"/>
  <c r="X361" i="16" a="1"/>
  <c r="X361" i="16" s="1"/>
  <c r="P362" i="16" a="1"/>
  <c r="P362" i="16" s="1"/>
  <c r="R362" i="16" a="1"/>
  <c r="R362" i="16" s="1"/>
  <c r="T362" i="16" a="1"/>
  <c r="T362" i="16" s="1"/>
  <c r="V362" i="16" a="1"/>
  <c r="V362" i="16" s="1"/>
  <c r="X362" i="16" a="1"/>
  <c r="X362" i="16" s="1"/>
  <c r="P363" i="16" a="1"/>
  <c r="P363" i="16" s="1"/>
  <c r="R363" i="16" a="1"/>
  <c r="R363" i="16" s="1"/>
  <c r="T363" i="16" a="1"/>
  <c r="T363" i="16" s="1"/>
  <c r="V363" i="16" a="1"/>
  <c r="V363" i="16" s="1"/>
  <c r="X363" i="16" a="1"/>
  <c r="X363" i="16" s="1"/>
  <c r="P364" i="16" a="1"/>
  <c r="P364" i="16" s="1"/>
  <c r="R364" i="16" a="1"/>
  <c r="R364" i="16" s="1"/>
  <c r="T364" i="16" a="1"/>
  <c r="T364" i="16" s="1"/>
  <c r="V364" i="16" a="1"/>
  <c r="V364" i="16" s="1"/>
  <c r="X364" i="16" a="1"/>
  <c r="X364" i="16" s="1"/>
  <c r="P365" i="16" a="1"/>
  <c r="P365" i="16" s="1"/>
  <c r="R365" i="16" a="1"/>
  <c r="R365" i="16" s="1"/>
  <c r="T365" i="16" a="1"/>
  <c r="T365" i="16" s="1"/>
  <c r="V365" i="16" a="1"/>
  <c r="V365" i="16" s="1"/>
  <c r="X365" i="16" a="1"/>
  <c r="X365" i="16" s="1"/>
  <c r="P366" i="16" a="1"/>
  <c r="P366" i="16" s="1"/>
  <c r="R366" i="16" a="1"/>
  <c r="R366" i="16" s="1"/>
  <c r="T366" i="16" a="1"/>
  <c r="T366" i="16" s="1"/>
  <c r="V366" i="16" a="1"/>
  <c r="V366" i="16" s="1"/>
  <c r="X366" i="16" a="1"/>
  <c r="X366" i="16" s="1"/>
  <c r="P367" i="16" a="1"/>
  <c r="P367" i="16" s="1"/>
  <c r="R367" i="16" a="1"/>
  <c r="R367" i="16" s="1"/>
  <c r="T367" i="16" a="1"/>
  <c r="T367" i="16" s="1"/>
  <c r="V367" i="16" a="1"/>
  <c r="V367" i="16" s="1"/>
  <c r="X367" i="16" a="1"/>
  <c r="X367" i="16" s="1"/>
  <c r="P368" i="16" a="1"/>
  <c r="P368" i="16" s="1"/>
  <c r="R368" i="16" a="1"/>
  <c r="R368" i="16" s="1"/>
  <c r="T368" i="16" a="1"/>
  <c r="T368" i="16" s="1"/>
  <c r="V368" i="16" a="1"/>
  <c r="V368" i="16" s="1"/>
  <c r="X368" i="16" a="1"/>
  <c r="X368" i="16" s="1"/>
  <c r="P369" i="16" a="1"/>
  <c r="P369" i="16" s="1"/>
  <c r="R369" i="16" a="1"/>
  <c r="R369" i="16" s="1"/>
  <c r="T369" i="16" a="1"/>
  <c r="T369" i="16" s="1"/>
  <c r="V369" i="16" a="1"/>
  <c r="V369" i="16" s="1"/>
  <c r="X369" i="16" a="1"/>
  <c r="X369" i="16" s="1"/>
  <c r="P370" i="16" a="1"/>
  <c r="P370" i="16" s="1"/>
  <c r="R370" i="16" a="1"/>
  <c r="R370" i="16" s="1"/>
  <c r="T370" i="16" a="1"/>
  <c r="T370" i="16" s="1"/>
  <c r="V370" i="16" a="1"/>
  <c r="V370" i="16" s="1"/>
  <c r="X370" i="16" a="1"/>
  <c r="X370" i="16" s="1"/>
  <c r="P371" i="16" a="1"/>
  <c r="P371" i="16" s="1"/>
  <c r="R371" i="16" a="1"/>
  <c r="R371" i="16" s="1"/>
  <c r="T371" i="16" a="1"/>
  <c r="T371" i="16" s="1"/>
  <c r="V371" i="16" a="1"/>
  <c r="V371" i="16" s="1"/>
  <c r="X371" i="16" a="1"/>
  <c r="X371" i="16" s="1"/>
  <c r="P372" i="16" a="1"/>
  <c r="P372" i="16" s="1"/>
  <c r="R372" i="16" a="1"/>
  <c r="R372" i="16" s="1"/>
  <c r="T372" i="16" a="1"/>
  <c r="T372" i="16" s="1"/>
  <c r="V372" i="16" a="1"/>
  <c r="V372" i="16" s="1"/>
  <c r="X372" i="16" a="1"/>
  <c r="X372" i="16" s="1"/>
  <c r="P373" i="16" a="1"/>
  <c r="P373" i="16" s="1"/>
  <c r="R373" i="16" a="1"/>
  <c r="R373" i="16" s="1"/>
  <c r="T373" i="16" a="1"/>
  <c r="T373" i="16" s="1"/>
  <c r="V373" i="16" a="1"/>
  <c r="V373" i="16" s="1"/>
  <c r="X373" i="16" a="1"/>
  <c r="X373" i="16" s="1"/>
  <c r="P374" i="16" a="1"/>
  <c r="P374" i="16" s="1"/>
  <c r="R374" i="16" a="1"/>
  <c r="R374" i="16" s="1"/>
  <c r="T374" i="16" a="1"/>
  <c r="T374" i="16" s="1"/>
  <c r="V374" i="16" a="1"/>
  <c r="V374" i="16" s="1"/>
  <c r="X374" i="16" a="1"/>
  <c r="X374" i="16" s="1"/>
  <c r="P375" i="16" a="1"/>
  <c r="P375" i="16" s="1"/>
  <c r="R375" i="16" a="1"/>
  <c r="R375" i="16" s="1"/>
  <c r="T375" i="16" a="1"/>
  <c r="T375" i="16" s="1"/>
  <c r="V375" i="16" a="1"/>
  <c r="V375" i="16" s="1"/>
  <c r="X375" i="16" a="1"/>
  <c r="X375" i="16" s="1"/>
  <c r="P376" i="16" a="1"/>
  <c r="P376" i="16" s="1"/>
  <c r="R376" i="16" a="1"/>
  <c r="R376" i="16" s="1"/>
  <c r="T376" i="16" a="1"/>
  <c r="T376" i="16" s="1"/>
  <c r="V376" i="16" a="1"/>
  <c r="V376" i="16" s="1"/>
  <c r="X376" i="16" a="1"/>
  <c r="X376" i="16" s="1"/>
  <c r="P377" i="16" a="1"/>
  <c r="P377" i="16" s="1"/>
  <c r="R377" i="16" a="1"/>
  <c r="R377" i="16" s="1"/>
  <c r="T377" i="16" a="1"/>
  <c r="T377" i="16" s="1"/>
  <c r="V377" i="16" a="1"/>
  <c r="V377" i="16" s="1"/>
  <c r="X377" i="16" a="1"/>
  <c r="X377" i="16" s="1"/>
  <c r="P378" i="16" a="1"/>
  <c r="P378" i="16" s="1"/>
  <c r="R378" i="16" a="1"/>
  <c r="R378" i="16" s="1"/>
  <c r="T378" i="16" a="1"/>
  <c r="T378" i="16" s="1"/>
  <c r="V378" i="16" a="1"/>
  <c r="V378" i="16" s="1"/>
  <c r="X378" i="16" a="1"/>
  <c r="X378" i="16" s="1"/>
  <c r="P379" i="16" a="1"/>
  <c r="P379" i="16" s="1"/>
  <c r="R379" i="16" a="1"/>
  <c r="R379" i="16" s="1"/>
  <c r="T379" i="16" a="1"/>
  <c r="T379" i="16" s="1"/>
  <c r="V379" i="16" a="1"/>
  <c r="V379" i="16" s="1"/>
  <c r="X379" i="16" a="1"/>
  <c r="X379" i="16" s="1"/>
  <c r="P380" i="16" a="1"/>
  <c r="P380" i="16" s="1"/>
  <c r="R380" i="16" a="1"/>
  <c r="R380" i="16" s="1"/>
  <c r="T380" i="16" a="1"/>
  <c r="T380" i="16" s="1"/>
  <c r="V380" i="16" a="1"/>
  <c r="V380" i="16" s="1"/>
  <c r="X380" i="16" a="1"/>
  <c r="X380" i="16" s="1"/>
  <c r="P381" i="16" a="1"/>
  <c r="P381" i="16" s="1"/>
  <c r="R381" i="16" a="1"/>
  <c r="R381" i="16" s="1"/>
  <c r="T381" i="16" a="1"/>
  <c r="T381" i="16" s="1"/>
  <c r="V381" i="16" a="1"/>
  <c r="V381" i="16" s="1"/>
  <c r="X381" i="16" a="1"/>
  <c r="X381" i="16" s="1"/>
  <c r="P382" i="16" a="1"/>
  <c r="P382" i="16" s="1"/>
  <c r="R382" i="16" a="1"/>
  <c r="R382" i="16" s="1"/>
  <c r="T382" i="16" a="1"/>
  <c r="T382" i="16" s="1"/>
  <c r="V382" i="16" a="1"/>
  <c r="V382" i="16" s="1"/>
  <c r="X382" i="16" a="1"/>
  <c r="X382" i="16" s="1"/>
  <c r="P383" i="16" a="1"/>
  <c r="P383" i="16" s="1"/>
  <c r="R383" i="16" a="1"/>
  <c r="R383" i="16" s="1"/>
  <c r="T383" i="16" a="1"/>
  <c r="T383" i="16" s="1"/>
  <c r="V383" i="16" a="1"/>
  <c r="V383" i="16" s="1"/>
  <c r="X383" i="16" a="1"/>
  <c r="X383" i="16" s="1"/>
  <c r="P384" i="16" a="1"/>
  <c r="P384" i="16" s="1"/>
  <c r="R384" i="16" a="1"/>
  <c r="R384" i="16" s="1"/>
  <c r="T384" i="16" a="1"/>
  <c r="T384" i="16" s="1"/>
  <c r="V384" i="16" a="1"/>
  <c r="V384" i="16" s="1"/>
  <c r="X384" i="16" a="1"/>
  <c r="X384" i="16" s="1"/>
  <c r="P385" i="16" a="1"/>
  <c r="P385" i="16" s="1"/>
  <c r="R385" i="16" a="1"/>
  <c r="R385" i="16" s="1"/>
  <c r="T385" i="16" a="1"/>
  <c r="T385" i="16" s="1"/>
  <c r="V385" i="16" a="1"/>
  <c r="V385" i="16" s="1"/>
  <c r="X385" i="16" a="1"/>
  <c r="X385" i="16" s="1"/>
  <c r="P386" i="16" a="1"/>
  <c r="P386" i="16" s="1"/>
  <c r="R386" i="16" a="1"/>
  <c r="R386" i="16" s="1"/>
  <c r="T386" i="16" a="1"/>
  <c r="T386" i="16" s="1"/>
  <c r="V386" i="16" a="1"/>
  <c r="V386" i="16" s="1"/>
  <c r="X386" i="16" a="1"/>
  <c r="X386" i="16" s="1"/>
  <c r="P387" i="16" a="1"/>
  <c r="P387" i="16" s="1"/>
  <c r="R387" i="16" a="1"/>
  <c r="R387" i="16" s="1"/>
  <c r="T387" i="16" a="1"/>
  <c r="T387" i="16" s="1"/>
  <c r="V387" i="16" a="1"/>
  <c r="V387" i="16" s="1"/>
  <c r="X387" i="16" a="1"/>
  <c r="X387" i="16" s="1"/>
  <c r="P388" i="16" a="1"/>
  <c r="P388" i="16" s="1"/>
  <c r="R388" i="16" a="1"/>
  <c r="R388" i="16" s="1"/>
  <c r="T388" i="16" a="1"/>
  <c r="T388" i="16" s="1"/>
  <c r="V388" i="16" a="1"/>
  <c r="V388" i="16" s="1"/>
  <c r="X388" i="16" a="1"/>
  <c r="X388" i="16" s="1"/>
  <c r="P389" i="16" a="1"/>
  <c r="P389" i="16" s="1"/>
  <c r="R389" i="16" a="1"/>
  <c r="R389" i="16" s="1"/>
  <c r="T389" i="16" a="1"/>
  <c r="T389" i="16" s="1"/>
  <c r="V389" i="16" a="1"/>
  <c r="V389" i="16" s="1"/>
  <c r="X389" i="16" a="1"/>
  <c r="X389" i="16" s="1"/>
  <c r="P390" i="16" a="1"/>
  <c r="P390" i="16" s="1"/>
  <c r="R390" i="16" a="1"/>
  <c r="R390" i="16" s="1"/>
  <c r="T390" i="16" a="1"/>
  <c r="T390" i="16" s="1"/>
  <c r="V390" i="16" a="1"/>
  <c r="V390" i="16" s="1"/>
  <c r="X390" i="16" a="1"/>
  <c r="X390" i="16" s="1"/>
  <c r="P391" i="16" a="1"/>
  <c r="P391" i="16" s="1"/>
  <c r="R391" i="16" a="1"/>
  <c r="R391" i="16" s="1"/>
  <c r="T391" i="16" a="1"/>
  <c r="T391" i="16" s="1"/>
  <c r="V391" i="16" a="1"/>
  <c r="V391" i="16" s="1"/>
  <c r="X391" i="16" a="1"/>
  <c r="X391" i="16" s="1"/>
  <c r="P392" i="16" a="1"/>
  <c r="P392" i="16" s="1"/>
  <c r="R392" i="16" a="1"/>
  <c r="R392" i="16" s="1"/>
  <c r="T392" i="16" a="1"/>
  <c r="T392" i="16" s="1"/>
  <c r="V392" i="16" a="1"/>
  <c r="V392" i="16" s="1"/>
  <c r="X392" i="16" a="1"/>
  <c r="X392" i="16" s="1"/>
  <c r="P393" i="16" a="1"/>
  <c r="P393" i="16" s="1"/>
  <c r="R393" i="16" a="1"/>
  <c r="R393" i="16" s="1"/>
  <c r="T393" i="16" a="1"/>
  <c r="T393" i="16" s="1"/>
  <c r="V393" i="16" a="1"/>
  <c r="V393" i="16" s="1"/>
  <c r="X393" i="16" a="1"/>
  <c r="X393" i="16" s="1"/>
  <c r="P394" i="16" a="1"/>
  <c r="P394" i="16" s="1"/>
  <c r="R394" i="16" a="1"/>
  <c r="R394" i="16" s="1"/>
  <c r="T394" i="16" a="1"/>
  <c r="T394" i="16" s="1"/>
  <c r="V394" i="16" a="1"/>
  <c r="V394" i="16" s="1"/>
  <c r="X394" i="16" a="1"/>
  <c r="X394" i="16" s="1"/>
  <c r="P395" i="16" a="1"/>
  <c r="P395" i="16" s="1"/>
  <c r="R395" i="16" a="1"/>
  <c r="R395" i="16" s="1"/>
  <c r="T395" i="16" a="1"/>
  <c r="T395" i="16" s="1"/>
  <c r="V395" i="16" a="1"/>
  <c r="V395" i="16" s="1"/>
  <c r="X395" i="16" a="1"/>
  <c r="X395" i="16" s="1"/>
  <c r="P396" i="16" a="1"/>
  <c r="P396" i="16" s="1"/>
  <c r="R396" i="16" a="1"/>
  <c r="R396" i="16" s="1"/>
  <c r="T396" i="16" a="1"/>
  <c r="T396" i="16" s="1"/>
  <c r="V396" i="16" a="1"/>
  <c r="V396" i="16" s="1"/>
  <c r="X396" i="16" a="1"/>
  <c r="X396" i="16" s="1"/>
  <c r="P397" i="16" a="1"/>
  <c r="P397" i="16" s="1"/>
  <c r="R397" i="16" a="1"/>
  <c r="R397" i="16" s="1"/>
  <c r="T397" i="16" a="1"/>
  <c r="T397" i="16" s="1"/>
  <c r="V397" i="16" a="1"/>
  <c r="V397" i="16" s="1"/>
  <c r="X397" i="16" a="1"/>
  <c r="X397" i="16" s="1"/>
  <c r="P398" i="16" a="1"/>
  <c r="P398" i="16" s="1"/>
  <c r="R398" i="16" a="1"/>
  <c r="R398" i="16" s="1"/>
  <c r="T398" i="16" a="1"/>
  <c r="T398" i="16" s="1"/>
  <c r="V398" i="16" a="1"/>
  <c r="V398" i="16" s="1"/>
  <c r="X398" i="16" a="1"/>
  <c r="X398" i="16" s="1"/>
  <c r="P399" i="16" a="1"/>
  <c r="P399" i="16" s="1"/>
  <c r="R399" i="16" a="1"/>
  <c r="R399" i="16" s="1"/>
  <c r="T399" i="16" a="1"/>
  <c r="T399" i="16" s="1"/>
  <c r="V399" i="16" a="1"/>
  <c r="V399" i="16" s="1"/>
  <c r="X399" i="16" a="1"/>
  <c r="X399" i="16" s="1"/>
  <c r="P400" i="16" a="1"/>
  <c r="P400" i="16" s="1"/>
  <c r="R400" i="16" a="1"/>
  <c r="R400" i="16" s="1"/>
  <c r="T400" i="16" a="1"/>
  <c r="T400" i="16" s="1"/>
  <c r="V400" i="16" a="1"/>
  <c r="V400" i="16" s="1"/>
  <c r="X400" i="16" a="1"/>
  <c r="X400" i="16" s="1"/>
  <c r="P401" i="16" a="1"/>
  <c r="P401" i="16" s="1"/>
  <c r="R401" i="16" a="1"/>
  <c r="R401" i="16" s="1"/>
  <c r="T401" i="16" a="1"/>
  <c r="T401" i="16" s="1"/>
  <c r="V401" i="16" a="1"/>
  <c r="V401" i="16" s="1"/>
  <c r="X401" i="16" a="1"/>
  <c r="X401" i="16" s="1"/>
  <c r="P402" i="16" a="1"/>
  <c r="P402" i="16" s="1"/>
  <c r="R402" i="16" a="1"/>
  <c r="R402" i="16" s="1"/>
  <c r="T402" i="16" a="1"/>
  <c r="T402" i="16" s="1"/>
  <c r="V402" i="16" a="1"/>
  <c r="V402" i="16" s="1"/>
  <c r="X402" i="16" a="1"/>
  <c r="X402" i="16" s="1"/>
  <c r="P403" i="16" a="1"/>
  <c r="P403" i="16" s="1"/>
  <c r="R403" i="16" a="1"/>
  <c r="R403" i="16" s="1"/>
  <c r="T403" i="16" a="1"/>
  <c r="T403" i="16" s="1"/>
  <c r="V403" i="16" a="1"/>
  <c r="V403" i="16" s="1"/>
  <c r="X403" i="16" a="1"/>
  <c r="X403" i="16" s="1"/>
  <c r="P404" i="16" a="1"/>
  <c r="P404" i="16" s="1"/>
  <c r="R404" i="16" a="1"/>
  <c r="R404" i="16" s="1"/>
  <c r="T404" i="16" a="1"/>
  <c r="T404" i="16" s="1"/>
  <c r="V404" i="16" a="1"/>
  <c r="V404" i="16" s="1"/>
  <c r="X404" i="16" a="1"/>
  <c r="X404" i="16" s="1"/>
  <c r="P405" i="16" a="1"/>
  <c r="P405" i="16" s="1"/>
  <c r="R405" i="16" a="1"/>
  <c r="R405" i="16" s="1"/>
  <c r="T405" i="16" a="1"/>
  <c r="T405" i="16" s="1"/>
  <c r="V405" i="16" a="1"/>
  <c r="V405" i="16" s="1"/>
  <c r="X405" i="16" a="1"/>
  <c r="X405" i="16" s="1"/>
  <c r="P406" i="16" a="1"/>
  <c r="P406" i="16" s="1"/>
  <c r="R406" i="16" a="1"/>
  <c r="R406" i="16" s="1"/>
  <c r="T406" i="16" a="1"/>
  <c r="T406" i="16" s="1"/>
  <c r="V406" i="16" a="1"/>
  <c r="V406" i="16" s="1"/>
  <c r="X406" i="16" a="1"/>
  <c r="X406" i="16" s="1"/>
  <c r="P407" i="16" a="1"/>
  <c r="P407" i="16" s="1"/>
  <c r="R407" i="16" a="1"/>
  <c r="R407" i="16" s="1"/>
  <c r="T407" i="16" a="1"/>
  <c r="T407" i="16" s="1"/>
  <c r="V407" i="16" a="1"/>
  <c r="V407" i="16" s="1"/>
  <c r="X407" i="16" a="1"/>
  <c r="X407" i="16" s="1"/>
  <c r="P408" i="16" a="1"/>
  <c r="P408" i="16" s="1"/>
  <c r="R408" i="16" a="1"/>
  <c r="R408" i="16" s="1"/>
  <c r="T408" i="16" a="1"/>
  <c r="T408" i="16" s="1"/>
  <c r="V408" i="16" a="1"/>
  <c r="V408" i="16" s="1"/>
  <c r="X408" i="16" a="1"/>
  <c r="X408" i="16" s="1"/>
  <c r="P409" i="16" a="1"/>
  <c r="P409" i="16" s="1"/>
  <c r="R409" i="16" a="1"/>
  <c r="R409" i="16" s="1"/>
  <c r="T409" i="16" a="1"/>
  <c r="T409" i="16" s="1"/>
  <c r="V409" i="16" a="1"/>
  <c r="V409" i="16" s="1"/>
  <c r="X409" i="16" a="1"/>
  <c r="X409" i="16" s="1"/>
  <c r="P410" i="16" a="1"/>
  <c r="P410" i="16" s="1"/>
  <c r="R410" i="16" a="1"/>
  <c r="R410" i="16" s="1"/>
  <c r="T410" i="16" a="1"/>
  <c r="T410" i="16" s="1"/>
  <c r="V410" i="16" a="1"/>
  <c r="V410" i="16" s="1"/>
  <c r="X410" i="16" a="1"/>
  <c r="X410" i="16" s="1"/>
  <c r="P411" i="16" a="1"/>
  <c r="P411" i="16" s="1"/>
  <c r="R411" i="16" a="1"/>
  <c r="R411" i="16" s="1"/>
  <c r="T411" i="16" a="1"/>
  <c r="T411" i="16" s="1"/>
  <c r="V411" i="16" a="1"/>
  <c r="V411" i="16" s="1"/>
  <c r="X411" i="16" a="1"/>
  <c r="X411" i="16" s="1"/>
  <c r="P412" i="16" a="1"/>
  <c r="P412" i="16" s="1"/>
  <c r="R412" i="16" a="1"/>
  <c r="R412" i="16" s="1"/>
  <c r="T412" i="16" a="1"/>
  <c r="T412" i="16" s="1"/>
  <c r="V412" i="16" a="1"/>
  <c r="V412" i="16" s="1"/>
  <c r="X412" i="16" a="1"/>
  <c r="X412" i="16" s="1"/>
  <c r="P413" i="16" a="1"/>
  <c r="P413" i="16" s="1"/>
  <c r="R413" i="16" a="1"/>
  <c r="R413" i="16" s="1"/>
  <c r="T413" i="16" a="1"/>
  <c r="T413" i="16" s="1"/>
  <c r="V413" i="16" a="1"/>
  <c r="V413" i="16" s="1"/>
  <c r="X413" i="16" a="1"/>
  <c r="X413" i="16" s="1"/>
  <c r="P414" i="16" a="1"/>
  <c r="P414" i="16" s="1"/>
  <c r="R414" i="16" a="1"/>
  <c r="R414" i="16" s="1"/>
  <c r="T414" i="16" a="1"/>
  <c r="T414" i="16" s="1"/>
  <c r="V414" i="16" a="1"/>
  <c r="V414" i="16" s="1"/>
  <c r="X414" i="16" a="1"/>
  <c r="X414" i="16" s="1"/>
  <c r="P415" i="16" a="1"/>
  <c r="P415" i="16" s="1"/>
  <c r="R415" i="16" a="1"/>
  <c r="R415" i="16" s="1"/>
  <c r="T415" i="16" a="1"/>
  <c r="T415" i="16" s="1"/>
  <c r="V415" i="16" a="1"/>
  <c r="V415" i="16" s="1"/>
  <c r="X415" i="16" a="1"/>
  <c r="X415" i="16" s="1"/>
  <c r="P416" i="16" a="1"/>
  <c r="P416" i="16" s="1"/>
  <c r="R416" i="16" a="1"/>
  <c r="R416" i="16" s="1"/>
  <c r="T416" i="16" a="1"/>
  <c r="T416" i="16" s="1"/>
  <c r="V416" i="16" a="1"/>
  <c r="V416" i="16" s="1"/>
  <c r="X416" i="16" a="1"/>
  <c r="X416" i="16" s="1"/>
  <c r="P417" i="16" a="1"/>
  <c r="P417" i="16" s="1"/>
  <c r="R417" i="16" a="1"/>
  <c r="R417" i="16" s="1"/>
  <c r="T417" i="16" a="1"/>
  <c r="T417" i="16" s="1"/>
  <c r="V417" i="16" a="1"/>
  <c r="V417" i="16" s="1"/>
  <c r="X417" i="16" a="1"/>
  <c r="X417" i="16" s="1"/>
  <c r="P418" i="16" a="1"/>
  <c r="P418" i="16" s="1"/>
  <c r="R418" i="16" a="1"/>
  <c r="R418" i="16" s="1"/>
  <c r="T418" i="16" a="1"/>
  <c r="T418" i="16" s="1"/>
  <c r="V418" i="16" a="1"/>
  <c r="V418" i="16" s="1"/>
  <c r="X418" i="16" a="1"/>
  <c r="X418" i="16" s="1"/>
  <c r="P419" i="16" a="1"/>
  <c r="P419" i="16" s="1"/>
  <c r="R419" i="16" a="1"/>
  <c r="R419" i="16" s="1"/>
  <c r="T419" i="16" a="1"/>
  <c r="T419" i="16" s="1"/>
  <c r="V419" i="16" a="1"/>
  <c r="V419" i="16" s="1"/>
  <c r="X419" i="16" a="1"/>
  <c r="X419" i="16" s="1"/>
  <c r="P420" i="16" a="1"/>
  <c r="P420" i="16" s="1"/>
  <c r="R420" i="16" a="1"/>
  <c r="R420" i="16" s="1"/>
  <c r="T420" i="16" a="1"/>
  <c r="T420" i="16" s="1"/>
  <c r="V420" i="16" a="1"/>
  <c r="V420" i="16" s="1"/>
  <c r="X420" i="16" a="1"/>
  <c r="X420" i="16" s="1"/>
  <c r="P421" i="16" a="1"/>
  <c r="P421" i="16" s="1"/>
  <c r="R421" i="16" a="1"/>
  <c r="R421" i="16" s="1"/>
  <c r="T421" i="16" a="1"/>
  <c r="T421" i="16" s="1"/>
  <c r="V421" i="16" a="1"/>
  <c r="V421" i="16" s="1"/>
  <c r="X421" i="16" a="1"/>
  <c r="X421" i="16" s="1"/>
  <c r="P422" i="16" a="1"/>
  <c r="P422" i="16" s="1"/>
  <c r="R422" i="16" a="1"/>
  <c r="R422" i="16" s="1"/>
  <c r="T422" i="16" a="1"/>
  <c r="T422" i="16" s="1"/>
  <c r="V422" i="16" a="1"/>
  <c r="V422" i="16" s="1"/>
  <c r="X422" i="16" a="1"/>
  <c r="X422" i="16" s="1"/>
  <c r="P423" i="16" a="1"/>
  <c r="P423" i="16" s="1"/>
  <c r="R423" i="16" a="1"/>
  <c r="R423" i="16" s="1"/>
  <c r="T423" i="16" a="1"/>
  <c r="T423" i="16" s="1"/>
  <c r="V423" i="16" a="1"/>
  <c r="V423" i="16" s="1"/>
  <c r="X423" i="16" a="1"/>
  <c r="X423" i="16" s="1"/>
  <c r="P424" i="16" a="1"/>
  <c r="P424" i="16" s="1"/>
  <c r="R424" i="16" a="1"/>
  <c r="R424" i="16" s="1"/>
  <c r="T424" i="16" a="1"/>
  <c r="T424" i="16" s="1"/>
  <c r="V424" i="16" a="1"/>
  <c r="V424" i="16" s="1"/>
  <c r="X424" i="16" a="1"/>
  <c r="X424" i="16" s="1"/>
  <c r="P425" i="16" a="1"/>
  <c r="P425" i="16" s="1"/>
  <c r="R425" i="16" a="1"/>
  <c r="R425" i="16" s="1"/>
  <c r="T425" i="16" a="1"/>
  <c r="T425" i="16" s="1"/>
  <c r="V425" i="16" a="1"/>
  <c r="V425" i="16" s="1"/>
  <c r="X425" i="16" a="1"/>
  <c r="X425" i="16" s="1"/>
  <c r="P426" i="16" a="1"/>
  <c r="P426" i="16" s="1"/>
  <c r="R426" i="16" a="1"/>
  <c r="R426" i="16" s="1"/>
  <c r="T426" i="16" a="1"/>
  <c r="T426" i="16" s="1"/>
  <c r="V426" i="16" a="1"/>
  <c r="V426" i="16" s="1"/>
  <c r="X426" i="16" a="1"/>
  <c r="X426" i="16" s="1"/>
  <c r="P427" i="16" a="1"/>
  <c r="P427" i="16" s="1"/>
  <c r="R427" i="16" a="1"/>
  <c r="R427" i="16" s="1"/>
  <c r="T427" i="16" a="1"/>
  <c r="T427" i="16" s="1"/>
  <c r="V427" i="16" a="1"/>
  <c r="V427" i="16" s="1"/>
  <c r="X427" i="16" a="1"/>
  <c r="X427" i="16" s="1"/>
  <c r="P428" i="16" a="1"/>
  <c r="P428" i="16" s="1"/>
  <c r="R428" i="16" a="1"/>
  <c r="R428" i="16" s="1"/>
  <c r="T428" i="16" a="1"/>
  <c r="T428" i="16" s="1"/>
  <c r="V428" i="16" a="1"/>
  <c r="V428" i="16" s="1"/>
  <c r="X428" i="16" a="1"/>
  <c r="X428" i="16" s="1"/>
  <c r="P429" i="16" a="1"/>
  <c r="P429" i="16" s="1"/>
  <c r="R429" i="16" a="1"/>
  <c r="R429" i="16" s="1"/>
  <c r="T429" i="16" a="1"/>
  <c r="T429" i="16" s="1"/>
  <c r="V429" i="16" a="1"/>
  <c r="V429" i="16" s="1"/>
  <c r="X429" i="16" a="1"/>
  <c r="X429" i="16" s="1"/>
  <c r="P430" i="16" a="1"/>
  <c r="P430" i="16" s="1"/>
  <c r="R430" i="16" a="1"/>
  <c r="R430" i="16" s="1"/>
  <c r="T430" i="16" a="1"/>
  <c r="T430" i="16" s="1"/>
  <c r="V430" i="16" a="1"/>
  <c r="V430" i="16" s="1"/>
  <c r="X430" i="16" a="1"/>
  <c r="X430" i="16" s="1"/>
  <c r="P431" i="16" a="1"/>
  <c r="P431" i="16" s="1"/>
  <c r="R431" i="16" a="1"/>
  <c r="R431" i="16" s="1"/>
  <c r="T431" i="16" a="1"/>
  <c r="T431" i="16" s="1"/>
  <c r="V431" i="16" a="1"/>
  <c r="V431" i="16" s="1"/>
  <c r="X431" i="16" a="1"/>
  <c r="X431" i="16" s="1"/>
  <c r="P432" i="16" a="1"/>
  <c r="P432" i="16" s="1"/>
  <c r="R432" i="16" a="1"/>
  <c r="R432" i="16" s="1"/>
  <c r="T432" i="16" a="1"/>
  <c r="T432" i="16" s="1"/>
  <c r="V432" i="16" a="1"/>
  <c r="V432" i="16" s="1"/>
  <c r="X432" i="16" a="1"/>
  <c r="X432" i="16" s="1"/>
  <c r="P433" i="16" a="1"/>
  <c r="P433" i="16" s="1"/>
  <c r="R433" i="16" a="1"/>
  <c r="R433" i="16" s="1"/>
  <c r="T433" i="16" a="1"/>
  <c r="T433" i="16" s="1"/>
  <c r="V433" i="16" a="1"/>
  <c r="V433" i="16" s="1"/>
  <c r="X433" i="16" a="1"/>
  <c r="X433" i="16" s="1"/>
  <c r="P434" i="16" a="1"/>
  <c r="P434" i="16" s="1"/>
  <c r="R434" i="16" a="1"/>
  <c r="R434" i="16" s="1"/>
  <c r="T434" i="16" a="1"/>
  <c r="T434" i="16" s="1"/>
  <c r="V434" i="16" a="1"/>
  <c r="V434" i="16" s="1"/>
  <c r="X434" i="16" a="1"/>
  <c r="X434" i="16" s="1"/>
  <c r="P435" i="16" a="1"/>
  <c r="P435" i="16" s="1"/>
  <c r="R435" i="16" a="1"/>
  <c r="R435" i="16" s="1"/>
  <c r="T435" i="16" a="1"/>
  <c r="T435" i="16" s="1"/>
  <c r="V435" i="16" a="1"/>
  <c r="V435" i="16" s="1"/>
  <c r="X435" i="16" a="1"/>
  <c r="X435" i="16" s="1"/>
  <c r="P436" i="16" a="1"/>
  <c r="P436" i="16" s="1"/>
  <c r="R436" i="16" a="1"/>
  <c r="R436" i="16" s="1"/>
  <c r="T436" i="16" a="1"/>
  <c r="T436" i="16" s="1"/>
  <c r="V436" i="16" a="1"/>
  <c r="V436" i="16" s="1"/>
  <c r="X436" i="16" a="1"/>
  <c r="X436" i="16" s="1"/>
  <c r="P437" i="16" a="1"/>
  <c r="P437" i="16" s="1"/>
  <c r="R437" i="16" a="1"/>
  <c r="R437" i="16" s="1"/>
  <c r="T437" i="16" a="1"/>
  <c r="T437" i="16" s="1"/>
  <c r="V437" i="16" a="1"/>
  <c r="V437" i="16" s="1"/>
  <c r="X437" i="16" a="1"/>
  <c r="X437" i="16" s="1"/>
  <c r="P438" i="16" a="1"/>
  <c r="P438" i="16" s="1"/>
  <c r="R438" i="16" a="1"/>
  <c r="R438" i="16" s="1"/>
  <c r="T438" i="16" a="1"/>
  <c r="T438" i="16" s="1"/>
  <c r="V438" i="16" a="1"/>
  <c r="V438" i="16" s="1"/>
  <c r="X438" i="16" a="1"/>
  <c r="X438" i="16" s="1"/>
  <c r="P439" i="16" a="1"/>
  <c r="P439" i="16" s="1"/>
  <c r="R439" i="16" a="1"/>
  <c r="R439" i="16" s="1"/>
  <c r="T439" i="16" a="1"/>
  <c r="T439" i="16" s="1"/>
  <c r="V439" i="16" a="1"/>
  <c r="V439" i="16" s="1"/>
  <c r="X439" i="16" a="1"/>
  <c r="X439" i="16" s="1"/>
  <c r="P440" i="16" a="1"/>
  <c r="P440" i="16" s="1"/>
  <c r="R440" i="16" a="1"/>
  <c r="R440" i="16" s="1"/>
  <c r="T440" i="16" a="1"/>
  <c r="T440" i="16" s="1"/>
  <c r="V440" i="16" a="1"/>
  <c r="V440" i="16" s="1"/>
  <c r="X440" i="16" a="1"/>
  <c r="X440" i="16" s="1"/>
  <c r="P441" i="16" a="1"/>
  <c r="P441" i="16" s="1"/>
  <c r="R441" i="16" a="1"/>
  <c r="R441" i="16" s="1"/>
  <c r="T441" i="16" a="1"/>
  <c r="T441" i="16" s="1"/>
  <c r="V441" i="16" a="1"/>
  <c r="V441" i="16" s="1"/>
  <c r="X441" i="16" a="1"/>
  <c r="X441" i="16" s="1"/>
  <c r="P442" i="16" a="1"/>
  <c r="P442" i="16" s="1"/>
  <c r="R442" i="16" a="1"/>
  <c r="R442" i="16" s="1"/>
  <c r="T442" i="16" a="1"/>
  <c r="T442" i="16" s="1"/>
  <c r="V442" i="16" a="1"/>
  <c r="V442" i="16" s="1"/>
  <c r="X442" i="16" a="1"/>
  <c r="X442" i="16" s="1"/>
  <c r="P443" i="16" a="1"/>
  <c r="P443" i="16" s="1"/>
  <c r="R443" i="16" a="1"/>
  <c r="R443" i="16" s="1"/>
  <c r="T443" i="16" a="1"/>
  <c r="T443" i="16" s="1"/>
  <c r="V443" i="16" a="1"/>
  <c r="V443" i="16" s="1"/>
  <c r="X443" i="16" a="1"/>
  <c r="X443" i="16" s="1"/>
  <c r="P444" i="16" a="1"/>
  <c r="P444" i="16" s="1"/>
  <c r="R444" i="16" a="1"/>
  <c r="R444" i="16" s="1"/>
  <c r="T444" i="16" a="1"/>
  <c r="T444" i="16" s="1"/>
  <c r="V444" i="16" a="1"/>
  <c r="V444" i="16" s="1"/>
  <c r="X444" i="16" a="1"/>
  <c r="X444" i="16" s="1"/>
  <c r="P445" i="16" a="1"/>
  <c r="P445" i="16" s="1"/>
  <c r="R445" i="16" a="1"/>
  <c r="R445" i="16" s="1"/>
  <c r="T445" i="16" a="1"/>
  <c r="T445" i="16" s="1"/>
  <c r="V445" i="16" a="1"/>
  <c r="V445" i="16" s="1"/>
  <c r="X445" i="16" a="1"/>
  <c r="X445" i="16" s="1"/>
  <c r="P446" i="16" a="1"/>
  <c r="P446" i="16" s="1"/>
  <c r="R446" i="16" a="1"/>
  <c r="R446" i="16" s="1"/>
  <c r="T446" i="16" a="1"/>
  <c r="T446" i="16" s="1"/>
  <c r="V446" i="16" a="1"/>
  <c r="V446" i="16" s="1"/>
  <c r="X446" i="16" a="1"/>
  <c r="X446" i="16" s="1"/>
  <c r="P447" i="16" a="1"/>
  <c r="P447" i="16" s="1"/>
  <c r="R447" i="16" a="1"/>
  <c r="R447" i="16" s="1"/>
  <c r="T447" i="16" a="1"/>
  <c r="T447" i="16" s="1"/>
  <c r="V447" i="16" a="1"/>
  <c r="V447" i="16" s="1"/>
  <c r="X447" i="16" a="1"/>
  <c r="X447" i="16" s="1"/>
  <c r="P448" i="16" a="1"/>
  <c r="P448" i="16" s="1"/>
  <c r="R448" i="16" a="1"/>
  <c r="R448" i="16" s="1"/>
  <c r="T448" i="16" a="1"/>
  <c r="T448" i="16" s="1"/>
  <c r="V448" i="16" a="1"/>
  <c r="V448" i="16" s="1"/>
  <c r="X448" i="16" a="1"/>
  <c r="X448" i="16" s="1"/>
  <c r="P449" i="16" a="1"/>
  <c r="P449" i="16" s="1"/>
  <c r="R449" i="16" a="1"/>
  <c r="R449" i="16" s="1"/>
  <c r="T449" i="16" a="1"/>
  <c r="T449" i="16" s="1"/>
  <c r="V449" i="16" a="1"/>
  <c r="V449" i="16" s="1"/>
  <c r="X449" i="16" a="1"/>
  <c r="X449" i="16" s="1"/>
  <c r="P450" i="16" a="1"/>
  <c r="P450" i="16" s="1"/>
  <c r="R450" i="16" a="1"/>
  <c r="R450" i="16" s="1"/>
  <c r="T450" i="16" a="1"/>
  <c r="T450" i="16" s="1"/>
  <c r="V450" i="16" a="1"/>
  <c r="V450" i="16" s="1"/>
  <c r="X450" i="16" a="1"/>
  <c r="X450" i="16" s="1"/>
  <c r="P451" i="16" a="1"/>
  <c r="P451" i="16" s="1"/>
  <c r="R451" i="16" a="1"/>
  <c r="R451" i="16" s="1"/>
  <c r="T451" i="16" a="1"/>
  <c r="T451" i="16" s="1"/>
  <c r="V451" i="16" a="1"/>
  <c r="V451" i="16" s="1"/>
  <c r="X451" i="16" a="1"/>
  <c r="X451" i="16" s="1"/>
  <c r="P452" i="16" a="1"/>
  <c r="P452" i="16" s="1"/>
  <c r="R452" i="16" a="1"/>
  <c r="R452" i="16" s="1"/>
  <c r="T452" i="16" a="1"/>
  <c r="T452" i="16" s="1"/>
  <c r="V452" i="16" a="1"/>
  <c r="V452" i="16" s="1"/>
  <c r="X452" i="16" a="1"/>
  <c r="X452" i="16" s="1"/>
  <c r="P453" i="16" a="1"/>
  <c r="P453" i="16" s="1"/>
  <c r="R453" i="16" a="1"/>
  <c r="R453" i="16" s="1"/>
  <c r="T453" i="16" a="1"/>
  <c r="T453" i="16" s="1"/>
  <c r="V453" i="16" a="1"/>
  <c r="V453" i="16" s="1"/>
  <c r="X453" i="16" a="1"/>
  <c r="X453" i="16" s="1"/>
  <c r="P454" i="16" a="1"/>
  <c r="P454" i="16" s="1"/>
  <c r="R454" i="16" a="1"/>
  <c r="R454" i="16" s="1"/>
  <c r="T454" i="16" a="1"/>
  <c r="T454" i="16" s="1"/>
  <c r="V454" i="16" a="1"/>
  <c r="V454" i="16" s="1"/>
  <c r="X454" i="16" a="1"/>
  <c r="X454" i="16" s="1"/>
  <c r="P455" i="16" a="1"/>
  <c r="P455" i="16" s="1"/>
  <c r="R455" i="16" a="1"/>
  <c r="R455" i="16" s="1"/>
  <c r="T455" i="16" a="1"/>
  <c r="T455" i="16" s="1"/>
  <c r="V455" i="16" a="1"/>
  <c r="V455" i="16" s="1"/>
  <c r="X455" i="16" a="1"/>
  <c r="X455" i="16" s="1"/>
  <c r="P456" i="16" a="1"/>
  <c r="P456" i="16" s="1"/>
  <c r="R456" i="16" a="1"/>
  <c r="R456" i="16" s="1"/>
  <c r="T456" i="16" a="1"/>
  <c r="T456" i="16" s="1"/>
  <c r="V456" i="16" a="1"/>
  <c r="V456" i="16" s="1"/>
  <c r="X456" i="16" a="1"/>
  <c r="X456" i="16" s="1"/>
  <c r="P457" i="16" a="1"/>
  <c r="P457" i="16" s="1"/>
  <c r="R457" i="16" a="1"/>
  <c r="R457" i="16" s="1"/>
  <c r="T457" i="16" a="1"/>
  <c r="T457" i="16" s="1"/>
  <c r="V457" i="16" a="1"/>
  <c r="V457" i="16" s="1"/>
  <c r="X457" i="16" a="1"/>
  <c r="X457" i="16" s="1"/>
  <c r="P458" i="16" a="1"/>
  <c r="P458" i="16" s="1"/>
  <c r="R458" i="16" a="1"/>
  <c r="R458" i="16" s="1"/>
  <c r="T458" i="16" a="1"/>
  <c r="T458" i="16" s="1"/>
  <c r="V458" i="16" a="1"/>
  <c r="V458" i="16" s="1"/>
  <c r="X458" i="16" a="1"/>
  <c r="X458" i="16" s="1"/>
  <c r="P459" i="16" a="1"/>
  <c r="P459" i="16" s="1"/>
  <c r="R459" i="16" a="1"/>
  <c r="R459" i="16" s="1"/>
  <c r="T459" i="16" a="1"/>
  <c r="T459" i="16" s="1"/>
  <c r="V459" i="16" a="1"/>
  <c r="V459" i="16" s="1"/>
  <c r="X459" i="16" a="1"/>
  <c r="X459" i="16" s="1"/>
  <c r="P460" i="16" a="1"/>
  <c r="P460" i="16" s="1"/>
  <c r="R460" i="16" a="1"/>
  <c r="R460" i="16" s="1"/>
  <c r="T460" i="16" a="1"/>
  <c r="T460" i="16" s="1"/>
  <c r="V460" i="16" a="1"/>
  <c r="V460" i="16" s="1"/>
  <c r="X460" i="16" a="1"/>
  <c r="X460" i="16" s="1"/>
  <c r="P461" i="16" a="1"/>
  <c r="P461" i="16" s="1"/>
  <c r="R461" i="16" a="1"/>
  <c r="R461" i="16" s="1"/>
  <c r="T461" i="16" a="1"/>
  <c r="T461" i="16" s="1"/>
  <c r="V461" i="16" a="1"/>
  <c r="V461" i="16" s="1"/>
  <c r="X461" i="16" a="1"/>
  <c r="X461" i="16" s="1"/>
  <c r="P462" i="16" a="1"/>
  <c r="P462" i="16" s="1"/>
  <c r="R462" i="16" a="1"/>
  <c r="R462" i="16" s="1"/>
  <c r="T462" i="16" a="1"/>
  <c r="T462" i="16" s="1"/>
  <c r="V462" i="16" a="1"/>
  <c r="V462" i="16" s="1"/>
  <c r="X462" i="16" a="1"/>
  <c r="X462" i="16" s="1"/>
  <c r="P463" i="16" a="1"/>
  <c r="P463" i="16" s="1"/>
  <c r="R463" i="16" a="1"/>
  <c r="R463" i="16" s="1"/>
  <c r="T463" i="16" a="1"/>
  <c r="T463" i="16" s="1"/>
  <c r="V463" i="16" a="1"/>
  <c r="V463" i="16" s="1"/>
  <c r="X463" i="16" a="1"/>
  <c r="X463" i="16" s="1"/>
  <c r="P464" i="16" a="1"/>
  <c r="P464" i="16" s="1"/>
  <c r="R464" i="16" a="1"/>
  <c r="R464" i="16" s="1"/>
  <c r="T464" i="16" a="1"/>
  <c r="T464" i="16" s="1"/>
  <c r="V464" i="16" a="1"/>
  <c r="V464" i="16" s="1"/>
  <c r="X464" i="16" a="1"/>
  <c r="X464" i="16" s="1"/>
  <c r="P465" i="16" a="1"/>
  <c r="P465" i="16" s="1"/>
  <c r="R465" i="16" a="1"/>
  <c r="R465" i="16" s="1"/>
  <c r="T465" i="16" a="1"/>
  <c r="T465" i="16" s="1"/>
  <c r="V465" i="16" a="1"/>
  <c r="V465" i="16" s="1"/>
  <c r="X465" i="16" a="1"/>
  <c r="X465" i="16" s="1"/>
  <c r="P466" i="16" a="1"/>
  <c r="P466" i="16" s="1"/>
  <c r="R466" i="16" a="1"/>
  <c r="R466" i="16" s="1"/>
  <c r="T466" i="16" a="1"/>
  <c r="T466" i="16" s="1"/>
  <c r="V466" i="16" a="1"/>
  <c r="V466" i="16" s="1"/>
  <c r="X466" i="16" a="1"/>
  <c r="X466" i="16" s="1"/>
  <c r="P467" i="16" a="1"/>
  <c r="P467" i="16" s="1"/>
  <c r="R467" i="16" a="1"/>
  <c r="R467" i="16" s="1"/>
  <c r="T467" i="16" a="1"/>
  <c r="T467" i="16" s="1"/>
  <c r="V467" i="16" a="1"/>
  <c r="V467" i="16" s="1"/>
  <c r="X467" i="16" a="1"/>
  <c r="X467" i="16" s="1"/>
  <c r="P468" i="16" a="1"/>
  <c r="P468" i="16" s="1"/>
  <c r="R468" i="16" a="1"/>
  <c r="R468" i="16" s="1"/>
  <c r="T468" i="16" a="1"/>
  <c r="T468" i="16" s="1"/>
  <c r="V468" i="16" a="1"/>
  <c r="V468" i="16" s="1"/>
  <c r="X468" i="16" a="1"/>
  <c r="X468" i="16" s="1"/>
  <c r="P469" i="16" a="1"/>
  <c r="P469" i="16" s="1"/>
  <c r="R469" i="16" a="1"/>
  <c r="R469" i="16" s="1"/>
  <c r="T469" i="16" a="1"/>
  <c r="T469" i="16" s="1"/>
  <c r="V469" i="16" a="1"/>
  <c r="V469" i="16" s="1"/>
  <c r="X469" i="16" a="1"/>
  <c r="X469" i="16" s="1"/>
  <c r="P470" i="16" a="1"/>
  <c r="P470" i="16" s="1"/>
  <c r="R470" i="16" a="1"/>
  <c r="R470" i="16" s="1"/>
  <c r="T470" i="16" a="1"/>
  <c r="T470" i="16" s="1"/>
  <c r="V470" i="16" a="1"/>
  <c r="V470" i="16" s="1"/>
  <c r="X470" i="16" a="1"/>
  <c r="X470" i="16" s="1"/>
  <c r="P471" i="16" a="1"/>
  <c r="P471" i="16" s="1"/>
  <c r="R471" i="16" a="1"/>
  <c r="R471" i="16" s="1"/>
  <c r="T471" i="16" a="1"/>
  <c r="T471" i="16" s="1"/>
  <c r="V471" i="16" a="1"/>
  <c r="V471" i="16" s="1"/>
  <c r="X471" i="16" a="1"/>
  <c r="X471" i="16" s="1"/>
  <c r="P472" i="16" a="1"/>
  <c r="P472" i="16" s="1"/>
  <c r="R472" i="16" a="1"/>
  <c r="R472" i="16" s="1"/>
  <c r="T472" i="16" a="1"/>
  <c r="T472" i="16" s="1"/>
  <c r="V472" i="16" a="1"/>
  <c r="V472" i="16" s="1"/>
  <c r="X472" i="16" a="1"/>
  <c r="X472" i="16" s="1"/>
  <c r="P473" i="16" a="1"/>
  <c r="P473" i="16" s="1"/>
  <c r="R473" i="16" a="1"/>
  <c r="R473" i="16" s="1"/>
  <c r="T473" i="16" a="1"/>
  <c r="T473" i="16" s="1"/>
  <c r="V473" i="16" a="1"/>
  <c r="V473" i="16" s="1"/>
  <c r="X473" i="16" a="1"/>
  <c r="X473" i="16" s="1"/>
  <c r="P474" i="16" a="1"/>
  <c r="P474" i="16" s="1"/>
  <c r="R474" i="16" a="1"/>
  <c r="R474" i="16" s="1"/>
  <c r="T474" i="16" a="1"/>
  <c r="T474" i="16" s="1"/>
  <c r="V474" i="16" a="1"/>
  <c r="V474" i="16" s="1"/>
  <c r="X474" i="16" a="1"/>
  <c r="X474" i="16" s="1"/>
  <c r="P475" i="16" a="1"/>
  <c r="P475" i="16" s="1"/>
  <c r="R475" i="16" a="1"/>
  <c r="R475" i="16" s="1"/>
  <c r="T475" i="16" a="1"/>
  <c r="T475" i="16" s="1"/>
  <c r="V475" i="16" a="1"/>
  <c r="V475" i="16" s="1"/>
  <c r="X475" i="16" a="1"/>
  <c r="X475" i="16" s="1"/>
  <c r="P476" i="16" a="1"/>
  <c r="P476" i="16" s="1"/>
  <c r="R476" i="16" a="1"/>
  <c r="R476" i="16" s="1"/>
  <c r="T476" i="16" a="1"/>
  <c r="T476" i="16" s="1"/>
  <c r="V476" i="16" a="1"/>
  <c r="V476" i="16" s="1"/>
  <c r="X476" i="16" a="1"/>
  <c r="X476" i="16" s="1"/>
  <c r="P477" i="16" a="1"/>
  <c r="P477" i="16" s="1"/>
  <c r="R477" i="16" a="1"/>
  <c r="R477" i="16" s="1"/>
  <c r="T477" i="16" a="1"/>
  <c r="T477" i="16" s="1"/>
  <c r="V477" i="16" a="1"/>
  <c r="V477" i="16" s="1"/>
  <c r="X477" i="16" a="1"/>
  <c r="X477" i="16" s="1"/>
  <c r="P478" i="16" a="1"/>
  <c r="P478" i="16" s="1"/>
  <c r="R478" i="16" a="1"/>
  <c r="R478" i="16" s="1"/>
  <c r="T478" i="16" a="1"/>
  <c r="T478" i="16" s="1"/>
  <c r="V478" i="16" a="1"/>
  <c r="V478" i="16" s="1"/>
  <c r="X478" i="16" a="1"/>
  <c r="X478" i="16" s="1"/>
  <c r="P479" i="16" a="1"/>
  <c r="P479" i="16" s="1"/>
  <c r="R479" i="16" a="1"/>
  <c r="R479" i="16" s="1"/>
  <c r="T479" i="16" a="1"/>
  <c r="T479" i="16" s="1"/>
  <c r="V479" i="16" a="1"/>
  <c r="V479" i="16" s="1"/>
  <c r="X479" i="16" a="1"/>
  <c r="X479" i="16" s="1"/>
  <c r="P480" i="16" a="1"/>
  <c r="P480" i="16" s="1"/>
  <c r="R480" i="16" a="1"/>
  <c r="R480" i="16" s="1"/>
  <c r="T480" i="16" a="1"/>
  <c r="T480" i="16" s="1"/>
  <c r="V480" i="16" a="1"/>
  <c r="V480" i="16" s="1"/>
  <c r="X480" i="16" a="1"/>
  <c r="X480" i="16" s="1"/>
  <c r="P481" i="16" a="1"/>
  <c r="P481" i="16" s="1"/>
  <c r="R481" i="16" a="1"/>
  <c r="R481" i="16" s="1"/>
  <c r="T481" i="16" a="1"/>
  <c r="T481" i="16" s="1"/>
  <c r="V481" i="16" a="1"/>
  <c r="V481" i="16" s="1"/>
  <c r="X481" i="16" a="1"/>
  <c r="X481" i="16" s="1"/>
  <c r="P482" i="16" a="1"/>
  <c r="P482" i="16" s="1"/>
  <c r="R482" i="16" a="1"/>
  <c r="R482" i="16" s="1"/>
  <c r="T482" i="16" a="1"/>
  <c r="T482" i="16" s="1"/>
  <c r="V482" i="16" a="1"/>
  <c r="V482" i="16" s="1"/>
  <c r="X482" i="16" a="1"/>
  <c r="X482" i="16" s="1"/>
  <c r="P483" i="16" a="1"/>
  <c r="P483" i="16" s="1"/>
  <c r="R483" i="16" a="1"/>
  <c r="R483" i="16" s="1"/>
  <c r="T483" i="16" a="1"/>
  <c r="T483" i="16" s="1"/>
  <c r="V483" i="16" a="1"/>
  <c r="V483" i="16" s="1"/>
  <c r="X483" i="16" a="1"/>
  <c r="X483" i="16" s="1"/>
  <c r="P484" i="16" a="1"/>
  <c r="P484" i="16" s="1"/>
  <c r="R484" i="16" a="1"/>
  <c r="R484" i="16" s="1"/>
  <c r="T484" i="16" a="1"/>
  <c r="T484" i="16" s="1"/>
  <c r="V484" i="16" a="1"/>
  <c r="V484" i="16" s="1"/>
  <c r="X484" i="16" a="1"/>
  <c r="X484" i="16" s="1"/>
  <c r="P485" i="16" a="1"/>
  <c r="P485" i="16" s="1"/>
  <c r="R485" i="16" a="1"/>
  <c r="R485" i="16" s="1"/>
  <c r="T485" i="16" a="1"/>
  <c r="T485" i="16" s="1"/>
  <c r="V485" i="16" a="1"/>
  <c r="V485" i="16" s="1"/>
  <c r="X485" i="16" a="1"/>
  <c r="X485" i="16" s="1"/>
  <c r="P486" i="16" a="1"/>
  <c r="P486" i="16" s="1"/>
  <c r="R486" i="16" a="1"/>
  <c r="R486" i="16" s="1"/>
  <c r="T486" i="16" a="1"/>
  <c r="T486" i="16" s="1"/>
  <c r="V486" i="16" a="1"/>
  <c r="V486" i="16" s="1"/>
  <c r="X486" i="16" a="1"/>
  <c r="X486" i="16" s="1"/>
  <c r="P487" i="16" a="1"/>
  <c r="P487" i="16" s="1"/>
  <c r="R487" i="16" a="1"/>
  <c r="R487" i="16" s="1"/>
  <c r="T487" i="16" a="1"/>
  <c r="T487" i="16" s="1"/>
  <c r="V487" i="16" a="1"/>
  <c r="V487" i="16" s="1"/>
  <c r="X487" i="16" a="1"/>
  <c r="X487" i="16" s="1"/>
  <c r="P488" i="16" a="1"/>
  <c r="P488" i="16" s="1"/>
  <c r="R488" i="16" a="1"/>
  <c r="R488" i="16" s="1"/>
  <c r="T488" i="16" a="1"/>
  <c r="T488" i="16" s="1"/>
  <c r="V488" i="16" a="1"/>
  <c r="V488" i="16" s="1"/>
  <c r="X488" i="16" a="1"/>
  <c r="X488" i="16" s="1"/>
  <c r="P489" i="16" a="1"/>
  <c r="P489" i="16" s="1"/>
  <c r="R489" i="16" a="1"/>
  <c r="R489" i="16" s="1"/>
  <c r="T489" i="16" a="1"/>
  <c r="T489" i="16" s="1"/>
  <c r="V489" i="16" a="1"/>
  <c r="V489" i="16" s="1"/>
  <c r="X489" i="16" a="1"/>
  <c r="X489" i="16" s="1"/>
  <c r="P490" i="16" a="1"/>
  <c r="P490" i="16" s="1"/>
  <c r="R490" i="16" a="1"/>
  <c r="R490" i="16" s="1"/>
  <c r="T490" i="16" a="1"/>
  <c r="T490" i="16" s="1"/>
  <c r="V490" i="16" a="1"/>
  <c r="V490" i="16" s="1"/>
  <c r="X490" i="16" a="1"/>
  <c r="X490" i="16" s="1"/>
  <c r="P491" i="16" a="1"/>
  <c r="P491" i="16" s="1"/>
  <c r="R491" i="16" a="1"/>
  <c r="R491" i="16" s="1"/>
  <c r="T491" i="16" a="1"/>
  <c r="T491" i="16" s="1"/>
  <c r="V491" i="16" a="1"/>
  <c r="V491" i="16" s="1"/>
  <c r="X491" i="16" a="1"/>
  <c r="X491" i="16" s="1"/>
  <c r="P492" i="16" a="1"/>
  <c r="P492" i="16" s="1"/>
  <c r="R492" i="16" a="1"/>
  <c r="R492" i="16" s="1"/>
  <c r="T492" i="16" a="1"/>
  <c r="T492" i="16" s="1"/>
  <c r="V492" i="16" a="1"/>
  <c r="V492" i="16" s="1"/>
  <c r="X492" i="16" a="1"/>
  <c r="X492" i="16" s="1"/>
  <c r="P493" i="16" a="1"/>
  <c r="P493" i="16" s="1"/>
  <c r="R493" i="16" a="1"/>
  <c r="R493" i="16" s="1"/>
  <c r="T493" i="16" a="1"/>
  <c r="T493" i="16" s="1"/>
  <c r="V493" i="16" a="1"/>
  <c r="V493" i="16" s="1"/>
  <c r="X493" i="16" a="1"/>
  <c r="X493" i="16" s="1"/>
  <c r="P494" i="16" a="1"/>
  <c r="P494" i="16" s="1"/>
  <c r="R494" i="16" a="1"/>
  <c r="R494" i="16" s="1"/>
  <c r="T494" i="16" a="1"/>
  <c r="T494" i="16" s="1"/>
  <c r="V494" i="16" a="1"/>
  <c r="V494" i="16" s="1"/>
  <c r="X494" i="16" a="1"/>
  <c r="X494" i="16" s="1"/>
  <c r="P143" i="16" a="1"/>
  <c r="P143" i="16" s="1"/>
  <c r="R143" i="16" a="1"/>
  <c r="R143" i="16" s="1"/>
  <c r="T143" i="16" a="1"/>
  <c r="T143" i="16" s="1"/>
  <c r="V143" i="16" a="1"/>
  <c r="V143" i="16" s="1"/>
  <c r="X143" i="16" a="1"/>
  <c r="X143" i="16" s="1"/>
  <c r="P144" i="16" a="1"/>
  <c r="P144" i="16" s="1"/>
  <c r="R144" i="16" a="1"/>
  <c r="R144" i="16" s="1"/>
  <c r="T144" i="16" a="1"/>
  <c r="T144" i="16" s="1"/>
  <c r="V144" i="16" a="1"/>
  <c r="V144" i="16" s="1"/>
  <c r="X144" i="16" a="1"/>
  <c r="X144" i="16" s="1"/>
  <c r="P137" i="16" a="1"/>
  <c r="P137" i="16" s="1"/>
  <c r="R137" i="16" a="1"/>
  <c r="R137" i="16" s="1"/>
  <c r="T137" i="16" a="1"/>
  <c r="T137" i="16" s="1"/>
  <c r="V137" i="16" a="1"/>
  <c r="V137" i="16" s="1"/>
  <c r="X137" i="16" a="1"/>
  <c r="X137" i="16" s="1"/>
  <c r="P138" i="16" a="1"/>
  <c r="P138" i="16" s="1"/>
  <c r="R138" i="16" a="1"/>
  <c r="R138" i="16" s="1"/>
  <c r="T138" i="16" a="1"/>
  <c r="T138" i="16" s="1"/>
  <c r="V138" i="16" a="1"/>
  <c r="V138" i="16" s="1"/>
  <c r="X138" i="16" a="1"/>
  <c r="X138" i="16" s="1"/>
  <c r="P139" i="16" a="1"/>
  <c r="P139" i="16" s="1"/>
  <c r="R139" i="16" a="1"/>
  <c r="R139" i="16" s="1"/>
  <c r="T139" i="16" a="1"/>
  <c r="T139" i="16" s="1"/>
  <c r="V139" i="16" a="1"/>
  <c r="V139" i="16" s="1"/>
  <c r="X139" i="16" a="1"/>
  <c r="X139" i="16" s="1"/>
  <c r="P140" i="16" a="1"/>
  <c r="P140" i="16" s="1"/>
  <c r="R140" i="16" a="1"/>
  <c r="R140" i="16" s="1"/>
  <c r="T140" i="16" a="1"/>
  <c r="T140" i="16" s="1"/>
  <c r="V140" i="16" a="1"/>
  <c r="V140" i="16" s="1"/>
  <c r="X140" i="16" a="1"/>
  <c r="X140" i="16" s="1"/>
  <c r="P141" i="16" a="1"/>
  <c r="P141" i="16" s="1"/>
  <c r="R141" i="16" a="1"/>
  <c r="R141" i="16" s="1"/>
  <c r="T141" i="16" a="1"/>
  <c r="T141" i="16" s="1"/>
  <c r="V141" i="16" a="1"/>
  <c r="V141" i="16" s="1"/>
  <c r="X141" i="16" a="1"/>
  <c r="X141" i="16" s="1"/>
  <c r="P142" i="16" a="1"/>
  <c r="P142" i="16" s="1"/>
  <c r="R142" i="16" a="1"/>
  <c r="R142" i="16" s="1"/>
  <c r="T142" i="16" a="1"/>
  <c r="T142" i="16" s="1"/>
  <c r="V142" i="16" a="1"/>
  <c r="V142" i="16" s="1"/>
  <c r="X142" i="16" a="1"/>
  <c r="X142" i="16" s="1"/>
  <c r="E129" i="16" a="1"/>
  <c r="E129" i="16" s="1"/>
  <c r="E130" i="16" a="1"/>
  <c r="E130" i="16" s="1"/>
  <c r="E131" i="16" a="1"/>
  <c r="E131" i="16" s="1"/>
  <c r="E132" i="16" a="1"/>
  <c r="E132" i="16" s="1"/>
  <c r="E133" i="16" a="1"/>
  <c r="E133" i="16" s="1"/>
  <c r="E134" i="16" a="1"/>
  <c r="E134" i="16" s="1"/>
  <c r="E135" i="16" a="1"/>
  <c r="E135" i="16" s="1"/>
  <c r="E136" i="16" a="1"/>
  <c r="E136" i="16" s="1"/>
  <c r="E137" i="16" a="1"/>
  <c r="E137" i="16" s="1"/>
  <c r="E138" i="16" a="1"/>
  <c r="E138" i="16" s="1"/>
  <c r="E139" i="16" a="1"/>
  <c r="E139" i="16" s="1"/>
  <c r="E140" i="16" a="1"/>
  <c r="E140" i="16" s="1"/>
  <c r="E141" i="16" a="1"/>
  <c r="E141" i="16" s="1"/>
  <c r="E142" i="16" a="1"/>
  <c r="E142" i="16" s="1"/>
  <c r="E143" i="16" a="1"/>
  <c r="E143" i="16" s="1"/>
  <c r="E144" i="16" a="1"/>
  <c r="E144" i="16" s="1"/>
  <c r="E145" i="16" a="1"/>
  <c r="E145" i="16" s="1"/>
  <c r="E146" i="16" a="1"/>
  <c r="E146" i="16" s="1"/>
  <c r="E147" i="16" a="1"/>
  <c r="E147" i="16" s="1"/>
  <c r="E148" i="16" a="1"/>
  <c r="E148" i="16" s="1"/>
  <c r="E149" i="16" a="1"/>
  <c r="E149" i="16" s="1"/>
  <c r="E150" i="16" a="1"/>
  <c r="E150" i="16" s="1"/>
  <c r="E151" i="16" a="1"/>
  <c r="E151" i="16" s="1"/>
  <c r="E152" i="16" a="1"/>
  <c r="E152" i="16" s="1"/>
  <c r="E153" i="16" a="1"/>
  <c r="E153" i="16" s="1"/>
  <c r="E154" i="16" a="1"/>
  <c r="E154" i="16" s="1"/>
  <c r="E155" i="16" a="1"/>
  <c r="E155" i="16" s="1"/>
  <c r="E156" i="16" a="1"/>
  <c r="E156" i="16" s="1"/>
  <c r="E157" i="16" a="1"/>
  <c r="E157" i="16" s="1"/>
  <c r="E158" i="16" a="1"/>
  <c r="E158" i="16" s="1"/>
  <c r="E159" i="16" a="1"/>
  <c r="E159" i="16" s="1"/>
  <c r="E160" i="16" a="1"/>
  <c r="E160" i="16" s="1"/>
  <c r="E161" i="16" a="1"/>
  <c r="E161" i="16" s="1"/>
  <c r="E162" i="16" a="1"/>
  <c r="E162" i="16" s="1"/>
  <c r="E163" i="16" a="1"/>
  <c r="E163" i="16" s="1"/>
  <c r="E164" i="16" a="1"/>
  <c r="E164" i="16" s="1"/>
  <c r="E165" i="16" a="1"/>
  <c r="E165" i="16" s="1"/>
  <c r="E166" i="16" a="1"/>
  <c r="E166" i="16" s="1"/>
  <c r="E167" i="16" a="1"/>
  <c r="E167" i="16" s="1"/>
  <c r="E168" i="16" a="1"/>
  <c r="E168" i="16" s="1"/>
  <c r="E169" i="16" a="1"/>
  <c r="E169" i="16" s="1"/>
  <c r="E170" i="16" a="1"/>
  <c r="E170" i="16" s="1"/>
  <c r="E171" i="16" a="1"/>
  <c r="E171" i="16" s="1"/>
  <c r="E172" i="16" a="1"/>
  <c r="E172" i="16" s="1"/>
  <c r="E173" i="16" a="1"/>
  <c r="E173" i="16" s="1"/>
  <c r="E174" i="16" a="1"/>
  <c r="E174" i="16" s="1"/>
  <c r="E175" i="16" a="1"/>
  <c r="E175" i="16" s="1"/>
  <c r="E176" i="16" a="1"/>
  <c r="E176" i="16" s="1"/>
  <c r="E177" i="16" a="1"/>
  <c r="E177" i="16" s="1"/>
  <c r="E178" i="16" a="1"/>
  <c r="E178" i="16" s="1"/>
  <c r="E179" i="16" a="1"/>
  <c r="E179" i="16" s="1"/>
  <c r="E180" i="16" a="1"/>
  <c r="E180" i="16" s="1"/>
  <c r="E181" i="16" a="1"/>
  <c r="E181" i="16" s="1"/>
  <c r="E182" i="16" a="1"/>
  <c r="E182" i="16" s="1"/>
  <c r="E183" i="16" a="1"/>
  <c r="E183" i="16" s="1"/>
  <c r="E184" i="16" a="1"/>
  <c r="E184" i="16" s="1"/>
  <c r="E185" i="16" a="1"/>
  <c r="E185" i="16" s="1"/>
  <c r="E186" i="16" a="1"/>
  <c r="E186" i="16" s="1"/>
  <c r="E187" i="16" a="1"/>
  <c r="E187" i="16" s="1"/>
  <c r="E188" i="16" a="1"/>
  <c r="E188" i="16" s="1"/>
  <c r="E189" i="16" a="1"/>
  <c r="E189" i="16" s="1"/>
  <c r="E190" i="16" a="1"/>
  <c r="E190" i="16" s="1"/>
  <c r="E191" i="16" a="1"/>
  <c r="E191" i="16" s="1"/>
  <c r="E192" i="16" a="1"/>
  <c r="E192" i="16" s="1"/>
  <c r="E193" i="16" a="1"/>
  <c r="E193" i="16" s="1"/>
  <c r="E194" i="16" a="1"/>
  <c r="E194" i="16" s="1"/>
  <c r="E195" i="16" a="1"/>
  <c r="E195" i="16" s="1"/>
  <c r="E196" i="16" a="1"/>
  <c r="E196" i="16" s="1"/>
  <c r="E197" i="16" a="1"/>
  <c r="E197" i="16" s="1"/>
  <c r="E198" i="16" a="1"/>
  <c r="E198" i="16" s="1"/>
  <c r="E199" i="16" a="1"/>
  <c r="E199" i="16" s="1"/>
  <c r="E200" i="16" a="1"/>
  <c r="E200" i="16" s="1"/>
  <c r="E201" i="16" a="1"/>
  <c r="E201" i="16" s="1"/>
  <c r="E202" i="16" a="1"/>
  <c r="E202" i="16" s="1"/>
  <c r="E203" i="16" a="1"/>
  <c r="E203" i="16" s="1"/>
  <c r="E204" i="16" a="1"/>
  <c r="E204" i="16" s="1"/>
  <c r="E205" i="16" a="1"/>
  <c r="E205" i="16" s="1"/>
  <c r="E206" i="16" a="1"/>
  <c r="E206" i="16" s="1"/>
  <c r="E207" i="16" a="1"/>
  <c r="E207" i="16" s="1"/>
  <c r="E208" i="16" a="1"/>
  <c r="E208" i="16" s="1"/>
  <c r="E209" i="16" a="1"/>
  <c r="E209" i="16" s="1"/>
  <c r="E210" i="16" a="1"/>
  <c r="E210" i="16" s="1"/>
  <c r="E211" i="16" a="1"/>
  <c r="E211" i="16" s="1"/>
  <c r="E212" i="16" a="1"/>
  <c r="E212" i="16" s="1"/>
  <c r="E213" i="16" a="1"/>
  <c r="E213" i="16" s="1"/>
  <c r="E214" i="16" a="1"/>
  <c r="E214" i="16" s="1"/>
  <c r="E215" i="16" a="1"/>
  <c r="E215" i="16" s="1"/>
  <c r="E216" i="16" a="1"/>
  <c r="E216" i="16" s="1"/>
  <c r="E217" i="16" a="1"/>
  <c r="E217" i="16" s="1"/>
  <c r="E218" i="16" a="1"/>
  <c r="E218" i="16" s="1"/>
  <c r="E219" i="16" a="1"/>
  <c r="E219" i="16" s="1"/>
  <c r="E220" i="16" a="1"/>
  <c r="E220" i="16" s="1"/>
  <c r="E221" i="16" a="1"/>
  <c r="E221" i="16" s="1"/>
  <c r="E222" i="16" a="1"/>
  <c r="E222" i="16" s="1"/>
  <c r="E223" i="16" a="1"/>
  <c r="E223" i="16" s="1"/>
  <c r="E224" i="16" a="1"/>
  <c r="E224" i="16" s="1"/>
  <c r="E225" i="16" a="1"/>
  <c r="E225" i="16" s="1"/>
  <c r="E226" i="16" a="1"/>
  <c r="E226" i="16" s="1"/>
  <c r="E227" i="16" a="1"/>
  <c r="E227" i="16" s="1"/>
  <c r="E228" i="16" a="1"/>
  <c r="E228" i="16" s="1"/>
  <c r="E229" i="16" a="1"/>
  <c r="E229" i="16" s="1"/>
  <c r="E230" i="16" a="1"/>
  <c r="E230" i="16" s="1"/>
  <c r="E231" i="16" a="1"/>
  <c r="E231" i="16" s="1"/>
  <c r="E232" i="16" a="1"/>
  <c r="E232" i="16" s="1"/>
  <c r="E233" i="16" a="1"/>
  <c r="E233" i="16" s="1"/>
  <c r="E234" i="16" a="1"/>
  <c r="E234" i="16" s="1"/>
  <c r="E235" i="16" a="1"/>
  <c r="E235" i="16" s="1"/>
  <c r="E236" i="16" a="1"/>
  <c r="E236" i="16" s="1"/>
  <c r="E237" i="16" a="1"/>
  <c r="E237" i="16" s="1"/>
  <c r="E238" i="16" a="1"/>
  <c r="E238" i="16" s="1"/>
  <c r="E239" i="16" a="1"/>
  <c r="E239" i="16" s="1"/>
  <c r="E240" i="16" a="1"/>
  <c r="E240" i="16" s="1"/>
  <c r="E241" i="16" a="1"/>
  <c r="E241" i="16" s="1"/>
  <c r="E242" i="16" a="1"/>
  <c r="E242" i="16" s="1"/>
  <c r="E243" i="16" a="1"/>
  <c r="E243" i="16" s="1"/>
  <c r="E244" i="16" a="1"/>
  <c r="E244" i="16" s="1"/>
  <c r="E245" i="16" a="1"/>
  <c r="E245" i="16" s="1"/>
  <c r="E246" i="16" a="1"/>
  <c r="E246" i="16" s="1"/>
  <c r="E247" i="16" a="1"/>
  <c r="E247" i="16" s="1"/>
  <c r="E248" i="16" a="1"/>
  <c r="E248" i="16" s="1"/>
  <c r="E249" i="16" a="1"/>
  <c r="E249" i="16" s="1"/>
  <c r="E250" i="16" a="1"/>
  <c r="E250" i="16" s="1"/>
  <c r="E251" i="16" a="1"/>
  <c r="E251" i="16" s="1"/>
  <c r="E252" i="16" a="1"/>
  <c r="E252" i="16" s="1"/>
  <c r="E253" i="16" a="1"/>
  <c r="E253" i="16" s="1"/>
  <c r="E254" i="16" a="1"/>
  <c r="E254" i="16" s="1"/>
  <c r="E255" i="16" a="1"/>
  <c r="E255" i="16" s="1"/>
  <c r="E256" i="16" a="1"/>
  <c r="E256" i="16" s="1"/>
  <c r="E257" i="16" a="1"/>
  <c r="E257" i="16" s="1"/>
  <c r="E258" i="16" a="1"/>
  <c r="E258" i="16" s="1"/>
  <c r="E259" i="16" a="1"/>
  <c r="E259" i="16" s="1"/>
  <c r="E260" i="16" a="1"/>
  <c r="E260" i="16" s="1"/>
  <c r="E261" i="16" a="1"/>
  <c r="E261" i="16" s="1"/>
  <c r="E262" i="16" a="1"/>
  <c r="E262" i="16" s="1"/>
  <c r="E263" i="16" a="1"/>
  <c r="E263" i="16" s="1"/>
  <c r="E264" i="16" a="1"/>
  <c r="E264" i="16" s="1"/>
  <c r="E265" i="16" a="1"/>
  <c r="E265" i="16" s="1"/>
  <c r="E266" i="16" a="1"/>
  <c r="E266" i="16" s="1"/>
  <c r="E267" i="16" a="1"/>
  <c r="E267" i="16" s="1"/>
  <c r="E268" i="16" a="1"/>
  <c r="E268" i="16" s="1"/>
  <c r="E269" i="16" a="1"/>
  <c r="E269" i="16" s="1"/>
  <c r="E270" i="16" a="1"/>
  <c r="E270" i="16" s="1"/>
  <c r="E271" i="16" a="1"/>
  <c r="E271" i="16" s="1"/>
  <c r="E272" i="16" a="1"/>
  <c r="E272" i="16" s="1"/>
  <c r="E273" i="16" a="1"/>
  <c r="E273" i="16" s="1"/>
  <c r="E274" i="16" a="1"/>
  <c r="E274" i="16" s="1"/>
  <c r="E275" i="16" a="1"/>
  <c r="E275" i="16" s="1"/>
  <c r="E276" i="16" a="1"/>
  <c r="E276" i="16" s="1"/>
  <c r="E277" i="16" a="1"/>
  <c r="E277" i="16" s="1"/>
  <c r="E278" i="16" a="1"/>
  <c r="E278" i="16" s="1"/>
  <c r="E279" i="16" a="1"/>
  <c r="E279" i="16" s="1"/>
  <c r="E280" i="16" a="1"/>
  <c r="E280" i="16" s="1"/>
  <c r="E281" i="16" a="1"/>
  <c r="E281" i="16" s="1"/>
  <c r="E282" i="16" a="1"/>
  <c r="E282" i="16" s="1"/>
  <c r="E283" i="16" a="1"/>
  <c r="E283" i="16" s="1"/>
  <c r="E284" i="16" a="1"/>
  <c r="E284" i="16" s="1"/>
  <c r="E285" i="16" a="1"/>
  <c r="E285" i="16" s="1"/>
  <c r="E286" i="16" a="1"/>
  <c r="E286" i="16" s="1"/>
  <c r="E287" i="16" a="1"/>
  <c r="E287" i="16" s="1"/>
  <c r="E288" i="16" a="1"/>
  <c r="E288" i="16" s="1"/>
  <c r="E289" i="16" a="1"/>
  <c r="E289" i="16" s="1"/>
  <c r="E290" i="16" a="1"/>
  <c r="E290" i="16" s="1"/>
  <c r="E291" i="16" a="1"/>
  <c r="E291" i="16" s="1"/>
  <c r="E292" i="16" a="1"/>
  <c r="E292" i="16" s="1"/>
  <c r="E293" i="16" a="1"/>
  <c r="E293" i="16" s="1"/>
  <c r="E294" i="16" a="1"/>
  <c r="E294" i="16" s="1"/>
  <c r="E295" i="16" a="1"/>
  <c r="E295" i="16" s="1"/>
  <c r="E296" i="16" a="1"/>
  <c r="E296" i="16" s="1"/>
  <c r="E297" i="16" a="1"/>
  <c r="E297" i="16" s="1"/>
  <c r="E298" i="16" a="1"/>
  <c r="E298" i="16" s="1"/>
  <c r="E299" i="16" a="1"/>
  <c r="E299" i="16" s="1"/>
  <c r="E300" i="16" a="1"/>
  <c r="E300" i="16" s="1"/>
  <c r="E301" i="16" a="1"/>
  <c r="E301" i="16" s="1"/>
  <c r="E302" i="16" a="1"/>
  <c r="E302" i="16" s="1"/>
  <c r="E303" i="16" a="1"/>
  <c r="E303" i="16" s="1"/>
  <c r="E304" i="16" a="1"/>
  <c r="E304" i="16" s="1"/>
  <c r="E305" i="16" a="1"/>
  <c r="E305" i="16" s="1"/>
  <c r="E306" i="16" a="1"/>
  <c r="E306" i="16" s="1"/>
  <c r="E307" i="16" a="1"/>
  <c r="E307" i="16" s="1"/>
  <c r="E308" i="16" a="1"/>
  <c r="E308" i="16" s="1"/>
  <c r="E309" i="16" a="1"/>
  <c r="E309" i="16" s="1"/>
  <c r="E310" i="16" a="1"/>
  <c r="E310" i="16" s="1"/>
  <c r="E311" i="16" a="1"/>
  <c r="E311" i="16" s="1"/>
  <c r="E312" i="16" a="1"/>
  <c r="E312" i="16" s="1"/>
  <c r="E313" i="16" a="1"/>
  <c r="E313" i="16" s="1"/>
  <c r="E314" i="16" a="1"/>
  <c r="E314" i="16" s="1"/>
  <c r="E315" i="16" a="1"/>
  <c r="E315" i="16" s="1"/>
  <c r="E316" i="16" a="1"/>
  <c r="E316" i="16" s="1"/>
  <c r="E317" i="16" a="1"/>
  <c r="E317" i="16" s="1"/>
  <c r="E318" i="16" a="1"/>
  <c r="E318" i="16" s="1"/>
  <c r="E321" i="16" a="1"/>
  <c r="E321" i="16" s="1"/>
  <c r="E322" i="16" a="1"/>
  <c r="E322" i="16" s="1"/>
  <c r="E323" i="16" a="1"/>
  <c r="E323" i="16" s="1"/>
  <c r="E325" i="16" a="1"/>
  <c r="E325" i="16" s="1"/>
  <c r="E328" i="16" a="1"/>
  <c r="E328" i="16" s="1"/>
  <c r="E330" i="16" a="1"/>
  <c r="E330" i="16" s="1"/>
  <c r="E332" i="16" a="1"/>
  <c r="E332" i="16" s="1"/>
  <c r="E333" i="16" a="1"/>
  <c r="E333" i="16" s="1"/>
  <c r="E335" i="16" a="1"/>
  <c r="E335" i="16" s="1"/>
  <c r="E337" i="16" a="1"/>
  <c r="E337" i="16" s="1"/>
  <c r="E338" i="16" a="1"/>
  <c r="E338" i="16" s="1"/>
  <c r="E339" i="16" a="1"/>
  <c r="E339" i="16" s="1"/>
  <c r="E341" i="16" a="1"/>
  <c r="E341" i="16" s="1"/>
  <c r="E342" i="16" a="1"/>
  <c r="E342" i="16" s="1"/>
  <c r="E343" i="16" a="1"/>
  <c r="E343" i="16" s="1"/>
  <c r="E344" i="16" a="1"/>
  <c r="E344" i="16" s="1"/>
  <c r="E345" i="16" a="1"/>
  <c r="E345" i="16" s="1"/>
  <c r="E346" i="16" a="1"/>
  <c r="E346" i="16" s="1"/>
  <c r="E347" i="16" a="1"/>
  <c r="E347" i="16" s="1"/>
  <c r="E348" i="16" a="1"/>
  <c r="E348" i="16" s="1"/>
  <c r="E349" i="16" a="1"/>
  <c r="E349" i="16" s="1"/>
  <c r="E350" i="16" a="1"/>
  <c r="E350" i="16" s="1"/>
  <c r="E351" i="16" a="1"/>
  <c r="E351" i="16" s="1"/>
  <c r="E352" i="16" a="1"/>
  <c r="E352" i="16" s="1"/>
  <c r="E353" i="16" a="1"/>
  <c r="E353" i="16" s="1"/>
  <c r="E354" i="16" a="1"/>
  <c r="E354" i="16" s="1"/>
  <c r="E355" i="16" a="1"/>
  <c r="E355" i="16" s="1"/>
  <c r="E356" i="16" a="1"/>
  <c r="E356" i="16" s="1"/>
  <c r="E357" i="16" a="1"/>
  <c r="E357" i="16" s="1"/>
  <c r="E358" i="16" a="1"/>
  <c r="E358" i="16" s="1"/>
  <c r="E359" i="16" a="1"/>
  <c r="E359" i="16" s="1"/>
  <c r="E360" i="16" a="1"/>
  <c r="E360" i="16" s="1"/>
  <c r="E361" i="16" a="1"/>
  <c r="E361" i="16" s="1"/>
  <c r="E362" i="16" a="1"/>
  <c r="E362" i="16" s="1"/>
  <c r="E363" i="16" a="1"/>
  <c r="E363" i="16" s="1"/>
  <c r="E364" i="16" a="1"/>
  <c r="E364" i="16" s="1"/>
  <c r="E365" i="16" a="1"/>
  <c r="E365" i="16" s="1"/>
  <c r="E366" i="16" a="1"/>
  <c r="E366" i="16" s="1"/>
  <c r="E367" i="16" a="1"/>
  <c r="E367" i="16" s="1"/>
  <c r="E368" i="16" a="1"/>
  <c r="E368" i="16" s="1"/>
  <c r="E369" i="16" a="1"/>
  <c r="E369" i="16" s="1"/>
  <c r="E370" i="16" a="1"/>
  <c r="E370" i="16" s="1"/>
  <c r="E371" i="16" a="1"/>
  <c r="E371" i="16" s="1"/>
  <c r="E372" i="16" a="1"/>
  <c r="E372" i="16" s="1"/>
  <c r="E373" i="16" a="1"/>
  <c r="E373" i="16" s="1"/>
  <c r="E374" i="16" a="1"/>
  <c r="E374" i="16" s="1"/>
  <c r="E375" i="16" a="1"/>
  <c r="E375" i="16" s="1"/>
  <c r="E376" i="16" a="1"/>
  <c r="E376" i="16" s="1"/>
  <c r="E377" i="16" a="1"/>
  <c r="E377" i="16" s="1"/>
  <c r="E378" i="16" a="1"/>
  <c r="E378" i="16" s="1"/>
  <c r="E379" i="16" a="1"/>
  <c r="E379" i="16" s="1"/>
  <c r="E380" i="16" a="1"/>
  <c r="E380" i="16" s="1"/>
  <c r="E381" i="16" a="1"/>
  <c r="E381" i="16" s="1"/>
  <c r="E382" i="16" a="1"/>
  <c r="E382" i="16" s="1"/>
  <c r="E383" i="16" a="1"/>
  <c r="E383" i="16" s="1"/>
  <c r="E384" i="16" a="1"/>
  <c r="E384" i="16" s="1"/>
  <c r="E385" i="16" a="1"/>
  <c r="E385" i="16" s="1"/>
  <c r="E386" i="16" a="1"/>
  <c r="E386" i="16" s="1"/>
  <c r="E387" i="16" a="1"/>
  <c r="E387" i="16" s="1"/>
  <c r="E388" i="16" a="1"/>
  <c r="E388" i="16" s="1"/>
  <c r="E389" i="16" a="1"/>
  <c r="E389" i="16" s="1"/>
  <c r="E390" i="16" a="1"/>
  <c r="E390" i="16" s="1"/>
  <c r="E391" i="16" a="1"/>
  <c r="E391" i="16" s="1"/>
  <c r="E392" i="16" a="1"/>
  <c r="E392" i="16" s="1"/>
  <c r="E393" i="16" a="1"/>
  <c r="E393" i="16" s="1"/>
  <c r="E394" i="16" a="1"/>
  <c r="E394" i="16" s="1"/>
  <c r="E395" i="16" a="1"/>
  <c r="E395" i="16" s="1"/>
  <c r="E396" i="16" a="1"/>
  <c r="E396" i="16" s="1"/>
  <c r="E397" i="16" a="1"/>
  <c r="E397" i="16" s="1"/>
  <c r="E398" i="16" a="1"/>
  <c r="E398" i="16" s="1"/>
  <c r="E399" i="16" a="1"/>
  <c r="E399" i="16" s="1"/>
  <c r="E400" i="16" a="1"/>
  <c r="E400" i="16" s="1"/>
  <c r="E401" i="16" a="1"/>
  <c r="E401" i="16" s="1"/>
  <c r="E402" i="16" a="1"/>
  <c r="E402" i="16" s="1"/>
  <c r="E403" i="16" a="1"/>
  <c r="E403" i="16" s="1"/>
  <c r="E404" i="16" a="1"/>
  <c r="E404" i="16" s="1"/>
  <c r="E405" i="16" a="1"/>
  <c r="E405" i="16" s="1"/>
  <c r="E406" i="16" a="1"/>
  <c r="E406" i="16" s="1"/>
  <c r="E407" i="16" a="1"/>
  <c r="E407" i="16" s="1"/>
  <c r="E408" i="16" a="1"/>
  <c r="E408" i="16" s="1"/>
  <c r="E409" i="16" a="1"/>
  <c r="E409" i="16" s="1"/>
  <c r="E410" i="16" a="1"/>
  <c r="E410" i="16" s="1"/>
  <c r="E411" i="16" a="1"/>
  <c r="E411" i="16" s="1"/>
  <c r="E412" i="16" a="1"/>
  <c r="E412" i="16" s="1"/>
  <c r="E413" i="16" a="1"/>
  <c r="E413" i="16" s="1"/>
  <c r="E414" i="16" a="1"/>
  <c r="E414" i="16" s="1"/>
  <c r="E415" i="16" a="1"/>
  <c r="E415" i="16" s="1"/>
  <c r="E416" i="16" a="1"/>
  <c r="E416" i="16" s="1"/>
  <c r="E417" i="16" a="1"/>
  <c r="E417" i="16" s="1"/>
  <c r="E418" i="16" a="1"/>
  <c r="E418" i="16" s="1"/>
  <c r="E419" i="16" a="1"/>
  <c r="E419" i="16" s="1"/>
  <c r="E420" i="16" a="1"/>
  <c r="E420" i="16" s="1"/>
  <c r="E421" i="16" a="1"/>
  <c r="E421" i="16" s="1"/>
  <c r="E422" i="16" a="1"/>
  <c r="E422" i="16" s="1"/>
  <c r="E423" i="16" a="1"/>
  <c r="E423" i="16" s="1"/>
  <c r="E424" i="16" a="1"/>
  <c r="E424" i="16" s="1"/>
  <c r="E425" i="16" a="1"/>
  <c r="E425" i="16" s="1"/>
  <c r="E426" i="16" a="1"/>
  <c r="E426" i="16" s="1"/>
  <c r="E427" i="16" a="1"/>
  <c r="E427" i="16" s="1"/>
  <c r="E428" i="16" a="1"/>
  <c r="E428" i="16" s="1"/>
  <c r="E429" i="16" a="1"/>
  <c r="E429" i="16" s="1"/>
  <c r="E430" i="16" a="1"/>
  <c r="E430" i="16" s="1"/>
  <c r="E431" i="16" a="1"/>
  <c r="E431" i="16" s="1"/>
  <c r="E432" i="16" a="1"/>
  <c r="E432" i="16" s="1"/>
  <c r="E433" i="16" a="1"/>
  <c r="E433" i="16" s="1"/>
  <c r="E434" i="16" a="1"/>
  <c r="E434" i="16" s="1"/>
  <c r="E435" i="16" a="1"/>
  <c r="E435" i="16" s="1"/>
  <c r="E436" i="16" a="1"/>
  <c r="E436" i="16" s="1"/>
  <c r="E437" i="16" a="1"/>
  <c r="E437" i="16" s="1"/>
  <c r="E438" i="16" a="1"/>
  <c r="E438" i="16" s="1"/>
  <c r="E439" i="16" a="1"/>
  <c r="E439" i="16" s="1"/>
  <c r="E440" i="16" a="1"/>
  <c r="E440" i="16" s="1"/>
  <c r="E441" i="16" a="1"/>
  <c r="E441" i="16" s="1"/>
  <c r="E442" i="16" a="1"/>
  <c r="E442" i="16" s="1"/>
  <c r="E443" i="16" a="1"/>
  <c r="E443" i="16" s="1"/>
  <c r="E444" i="16" a="1"/>
  <c r="E444" i="16" s="1"/>
  <c r="E445" i="16" a="1"/>
  <c r="E445" i="16" s="1"/>
  <c r="E446" i="16" a="1"/>
  <c r="E446" i="16" s="1"/>
  <c r="E447" i="16" a="1"/>
  <c r="E447" i="16" s="1"/>
  <c r="E448" i="16" a="1"/>
  <c r="E448" i="16" s="1"/>
  <c r="E449" i="16" a="1"/>
  <c r="E449" i="16" s="1"/>
  <c r="E450" i="16" a="1"/>
  <c r="E450" i="16" s="1"/>
  <c r="E451" i="16" a="1"/>
  <c r="E451" i="16" s="1"/>
  <c r="E452" i="16" a="1"/>
  <c r="E452" i="16" s="1"/>
  <c r="E453" i="16" a="1"/>
  <c r="E453" i="16" s="1"/>
  <c r="E454" i="16" a="1"/>
  <c r="E454" i="16" s="1"/>
  <c r="E455" i="16" a="1"/>
  <c r="E455" i="16" s="1"/>
  <c r="E456" i="16" a="1"/>
  <c r="E456" i="16" s="1"/>
  <c r="E457" i="16" a="1"/>
  <c r="E457" i="16" s="1"/>
  <c r="E458" i="16" a="1"/>
  <c r="E458" i="16" s="1"/>
  <c r="E459" i="16" a="1"/>
  <c r="E459" i="16" s="1"/>
  <c r="E460" i="16" a="1"/>
  <c r="E460" i="16" s="1"/>
  <c r="E461" i="16" a="1"/>
  <c r="E461" i="16" s="1"/>
  <c r="E462" i="16" a="1"/>
  <c r="E462" i="16" s="1"/>
  <c r="E463" i="16" a="1"/>
  <c r="E463" i="16" s="1"/>
  <c r="E464" i="16" a="1"/>
  <c r="E464" i="16" s="1"/>
  <c r="E465" i="16" a="1"/>
  <c r="E465" i="16" s="1"/>
  <c r="E466" i="16" a="1"/>
  <c r="E466" i="16" s="1"/>
  <c r="E467" i="16" a="1"/>
  <c r="E467" i="16" s="1"/>
  <c r="E468" i="16" a="1"/>
  <c r="E468" i="16" s="1"/>
  <c r="E469" i="16" a="1"/>
  <c r="E469" i="16" s="1"/>
  <c r="E470" i="16" a="1"/>
  <c r="E470" i="16" s="1"/>
  <c r="E471" i="16" a="1"/>
  <c r="E471" i="16" s="1"/>
  <c r="E472" i="16" a="1"/>
  <c r="E472" i="16" s="1"/>
  <c r="E473" i="16" a="1"/>
  <c r="E473" i="16" s="1"/>
  <c r="E474" i="16" a="1"/>
  <c r="E474" i="16" s="1"/>
  <c r="E475" i="16" a="1"/>
  <c r="E475" i="16" s="1"/>
  <c r="E476" i="16" a="1"/>
  <c r="E476" i="16" s="1"/>
  <c r="E477" i="16" a="1"/>
  <c r="E477" i="16" s="1"/>
  <c r="E478" i="16" a="1"/>
  <c r="E478" i="16" s="1"/>
  <c r="E479" i="16" a="1"/>
  <c r="E479" i="16" s="1"/>
  <c r="E480" i="16" a="1"/>
  <c r="E480" i="16" s="1"/>
  <c r="E481" i="16" a="1"/>
  <c r="E481" i="16" s="1"/>
  <c r="E482" i="16" a="1"/>
  <c r="E482" i="16" s="1"/>
  <c r="E483" i="16" a="1"/>
  <c r="E483" i="16" s="1"/>
  <c r="E484" i="16" a="1"/>
  <c r="E484" i="16" s="1"/>
  <c r="E485" i="16" a="1"/>
  <c r="E485" i="16" s="1"/>
  <c r="E486" i="16" a="1"/>
  <c r="E486" i="16" s="1"/>
  <c r="E487" i="16" a="1"/>
  <c r="E487" i="16" s="1"/>
  <c r="E488" i="16" a="1"/>
  <c r="E488" i="16" s="1"/>
  <c r="E489" i="16" a="1"/>
  <c r="E489" i="16" s="1"/>
  <c r="E490" i="16" a="1"/>
  <c r="E490" i="16" s="1"/>
  <c r="E491" i="16" a="1"/>
  <c r="E491" i="16" s="1"/>
  <c r="E492" i="16" a="1"/>
  <c r="E492" i="16" s="1"/>
  <c r="E493" i="16" a="1"/>
  <c r="E493" i="16" s="1"/>
  <c r="E494" i="16" a="1"/>
  <c r="E494" i="16" s="1"/>
  <c r="H36" i="30" l="1" a="1"/>
  <c r="H36" i="30" s="1"/>
  <c r="AL36" i="30"/>
  <c r="H43" i="30" a="1"/>
  <c r="H43" i="30" s="1"/>
  <c r="AL43" i="30"/>
  <c r="H15" i="30" a="1"/>
  <c r="H15" i="30" s="1"/>
  <c r="AL15" i="30"/>
  <c r="H22" i="30" a="1"/>
  <c r="H22" i="30" s="1"/>
  <c r="AL22" i="30"/>
  <c r="U300" i="16"/>
  <c r="U227" i="16"/>
  <c r="U337" i="16"/>
  <c r="U316" i="16"/>
  <c r="U315" i="16"/>
  <c r="U331" i="16"/>
  <c r="U292" i="16"/>
  <c r="U321" i="16"/>
  <c r="Y238" i="16"/>
  <c r="S228" i="16"/>
  <c r="S266" i="16"/>
  <c r="U411" i="16"/>
  <c r="U313" i="16"/>
  <c r="U191" i="16"/>
  <c r="U324" i="16"/>
  <c r="U169" i="16"/>
  <c r="U339" i="16"/>
  <c r="U299" i="16"/>
  <c r="U291" i="16"/>
  <c r="U181" i="16"/>
  <c r="U308" i="16"/>
  <c r="W284" i="16"/>
  <c r="U175" i="16"/>
  <c r="W253" i="16"/>
  <c r="W462" i="16"/>
  <c r="U398" i="16"/>
  <c r="U353" i="16"/>
  <c r="W274" i="16"/>
  <c r="Y234" i="16"/>
  <c r="U213" i="16"/>
  <c r="U210" i="16"/>
  <c r="U203" i="16"/>
  <c r="U195" i="16"/>
  <c r="U386" i="16"/>
  <c r="U348" i="16"/>
  <c r="W275" i="16"/>
  <c r="U218" i="16"/>
  <c r="U207" i="16"/>
  <c r="U170" i="16"/>
  <c r="S472" i="16"/>
  <c r="S431" i="16"/>
  <c r="W409" i="16"/>
  <c r="U390" i="16"/>
  <c r="S357" i="16"/>
  <c r="Y354" i="16"/>
  <c r="S275" i="16"/>
  <c r="Y254" i="16"/>
  <c r="Y230" i="16"/>
  <c r="U171" i="16"/>
  <c r="W460" i="16"/>
  <c r="U366" i="16"/>
  <c r="W258" i="16"/>
  <c r="U254" i="16"/>
  <c r="Y228" i="16"/>
  <c r="U215" i="16"/>
  <c r="U211" i="16"/>
  <c r="U186" i="16"/>
  <c r="U163" i="16"/>
  <c r="U153" i="16"/>
  <c r="S473" i="16"/>
  <c r="U361" i="16"/>
  <c r="U342" i="16"/>
  <c r="U297" i="16"/>
  <c r="W270" i="16"/>
  <c r="U219" i="16"/>
  <c r="U209" i="16"/>
  <c r="U197" i="16"/>
  <c r="U189" i="16"/>
  <c r="U178" i="16"/>
  <c r="U154" i="16"/>
  <c r="W464" i="16"/>
  <c r="U373" i="16"/>
  <c r="U340" i="16"/>
  <c r="S276" i="16"/>
  <c r="Y229" i="16"/>
  <c r="U229" i="16"/>
  <c r="U212" i="16"/>
  <c r="U194" i="16"/>
  <c r="S474" i="16"/>
  <c r="U410" i="16"/>
  <c r="U380" i="16"/>
  <c r="W358" i="16"/>
  <c r="U346" i="16"/>
  <c r="U332" i="16"/>
  <c r="U289" i="16"/>
  <c r="S267" i="16"/>
  <c r="Y259" i="16"/>
  <c r="U230" i="16"/>
  <c r="U217" i="16"/>
  <c r="U202" i="16"/>
  <c r="W146" i="16"/>
  <c r="Q427" i="16"/>
  <c r="U379" i="16"/>
  <c r="U307" i="16"/>
  <c r="U223" i="16"/>
  <c r="U199" i="16"/>
  <c r="U183" i="16"/>
  <c r="U179" i="16"/>
  <c r="U161" i="16"/>
  <c r="U157" i="16"/>
  <c r="Q484" i="16"/>
  <c r="Q491" i="16"/>
  <c r="Q487" i="16"/>
  <c r="Q483" i="16"/>
  <c r="Q479" i="16"/>
  <c r="Q488" i="16"/>
  <c r="Q480" i="16"/>
  <c r="Q493" i="16"/>
  <c r="Q481" i="16"/>
  <c r="Q477" i="16"/>
  <c r="Q492" i="16"/>
  <c r="Q475" i="16"/>
  <c r="Q485" i="16"/>
  <c r="Q489" i="16"/>
  <c r="Q494" i="16"/>
  <c r="Q490" i="16"/>
  <c r="Q486" i="16"/>
  <c r="Q482" i="16"/>
  <c r="Q478" i="16"/>
  <c r="Q145" i="16"/>
  <c r="S146" i="16"/>
  <c r="S494" i="16"/>
  <c r="S493" i="16"/>
  <c r="S492" i="16"/>
  <c r="S491" i="16"/>
  <c r="S490" i="16"/>
  <c r="S489" i="16"/>
  <c r="S488" i="16"/>
  <c r="S487" i="16"/>
  <c r="S486" i="16"/>
  <c r="S485" i="16"/>
  <c r="S484" i="16"/>
  <c r="S483" i="16"/>
  <c r="S482" i="16"/>
  <c r="S481" i="16"/>
  <c r="S480" i="16"/>
  <c r="S479" i="16"/>
  <c r="S478" i="16"/>
  <c r="S477" i="16"/>
  <c r="S476" i="16"/>
  <c r="S475" i="16"/>
  <c r="W459" i="16"/>
  <c r="Q457" i="16"/>
  <c r="Y455" i="16"/>
  <c r="Q453" i="16"/>
  <c r="Y451" i="16"/>
  <c r="Q449" i="16"/>
  <c r="Y447" i="16"/>
  <c r="Q445" i="16"/>
  <c r="Y443" i="16"/>
  <c r="U442" i="16"/>
  <c r="Q441" i="16"/>
  <c r="Y439" i="16"/>
  <c r="Y435" i="16"/>
  <c r="S428" i="16"/>
  <c r="U146" i="16"/>
  <c r="U144" i="16"/>
  <c r="U147" i="16"/>
  <c r="S144" i="16"/>
  <c r="S471" i="16"/>
  <c r="S470" i="16"/>
  <c r="S469" i="16"/>
  <c r="S468" i="16"/>
  <c r="S467" i="16"/>
  <c r="S466" i="16"/>
  <c r="S465" i="16"/>
  <c r="Q459" i="16"/>
  <c r="W455" i="16"/>
  <c r="W451" i="16"/>
  <c r="W447" i="16"/>
  <c r="W443" i="16"/>
  <c r="W437" i="16"/>
  <c r="W430" i="16"/>
  <c r="Q426" i="16"/>
  <c r="S410" i="16"/>
  <c r="Q356" i="16"/>
  <c r="S145" i="16"/>
  <c r="Q146" i="16"/>
  <c r="S147" i="16"/>
  <c r="W461" i="16"/>
  <c r="Q458" i="16"/>
  <c r="Y456" i="16"/>
  <c r="Q454" i="16"/>
  <c r="Y452" i="16"/>
  <c r="Q450" i="16"/>
  <c r="Y448" i="16"/>
  <c r="Q446" i="16"/>
  <c r="Y444" i="16"/>
  <c r="Q442" i="16"/>
  <c r="Y440" i="16"/>
  <c r="Q438" i="16"/>
  <c r="Y436" i="16"/>
  <c r="Y427" i="16"/>
  <c r="U149" i="16"/>
  <c r="Y145" i="16"/>
  <c r="Q474" i="16"/>
  <c r="W456" i="16"/>
  <c r="W452" i="16"/>
  <c r="W448" i="16"/>
  <c r="W444" i="16"/>
  <c r="W439" i="16"/>
  <c r="W435" i="16"/>
  <c r="Y431" i="16"/>
  <c r="U430" i="16"/>
  <c r="Q411" i="16"/>
  <c r="U405" i="16"/>
  <c r="U402" i="16"/>
  <c r="U403" i="16"/>
  <c r="U404" i="16"/>
  <c r="Y144" i="16"/>
  <c r="Q144" i="16"/>
  <c r="W145" i="16"/>
  <c r="W463" i="16"/>
  <c r="Y457" i="16"/>
  <c r="Q455" i="16"/>
  <c r="Y453" i="16"/>
  <c r="Q451" i="16"/>
  <c r="Y449" i="16"/>
  <c r="Q447" i="16"/>
  <c r="Y445" i="16"/>
  <c r="Q443" i="16"/>
  <c r="Y441" i="16"/>
  <c r="Q437" i="16"/>
  <c r="Y437" i="16"/>
  <c r="Y414" i="16"/>
  <c r="U145" i="16"/>
  <c r="W144" i="16"/>
  <c r="Y480" i="16"/>
  <c r="Y474" i="16"/>
  <c r="W457" i="16"/>
  <c r="S456" i="16"/>
  <c r="W453" i="16"/>
  <c r="W449" i="16"/>
  <c r="W445" i="16"/>
  <c r="W441" i="16"/>
  <c r="Y432" i="16"/>
  <c r="W432" i="16"/>
  <c r="U431" i="16"/>
  <c r="Q430" i="16"/>
  <c r="Y410" i="16"/>
  <c r="Q341" i="16"/>
  <c r="W485" i="16"/>
  <c r="W468" i="16"/>
  <c r="W467" i="16"/>
  <c r="W466" i="16"/>
  <c r="W465" i="16"/>
  <c r="Y458" i="16"/>
  <c r="Q456" i="16"/>
  <c r="Y454" i="16"/>
  <c r="Q452" i="16"/>
  <c r="Y450" i="16"/>
  <c r="Q448" i="16"/>
  <c r="Y446" i="16"/>
  <c r="Q444" i="16"/>
  <c r="Y442" i="16"/>
  <c r="Q439" i="16"/>
  <c r="Y438" i="16"/>
  <c r="Q435" i="16"/>
  <c r="Y434" i="16"/>
  <c r="Y428" i="16"/>
  <c r="Y424" i="16"/>
  <c r="U406" i="16"/>
  <c r="Q338" i="16"/>
  <c r="W458" i="16"/>
  <c r="W454" i="16"/>
  <c r="W450" i="16"/>
  <c r="W446" i="16"/>
  <c r="W442" i="16"/>
  <c r="W438" i="16"/>
  <c r="W434" i="16"/>
  <c r="W427" i="16"/>
  <c r="Q361" i="16"/>
  <c r="S423" i="16"/>
  <c r="S421" i="16"/>
  <c r="Q409" i="16"/>
  <c r="Q357" i="16"/>
  <c r="U330" i="16"/>
  <c r="U328" i="16"/>
  <c r="U327" i="16"/>
  <c r="Q323" i="16"/>
  <c r="S150" i="16"/>
  <c r="W410" i="16"/>
  <c r="U393" i="16"/>
  <c r="U344" i="16"/>
  <c r="U338" i="16"/>
  <c r="U336" i="16"/>
  <c r="U335" i="16"/>
  <c r="Q331" i="16"/>
  <c r="Y303" i="16"/>
  <c r="S296" i="16"/>
  <c r="U273" i="16"/>
  <c r="U269" i="16"/>
  <c r="U274" i="16"/>
  <c r="U389" i="16"/>
  <c r="U382" i="16"/>
  <c r="Y359" i="16"/>
  <c r="Q358" i="16"/>
  <c r="U358" i="16"/>
  <c r="U343" i="16"/>
  <c r="W303" i="16"/>
  <c r="Q434" i="16"/>
  <c r="Q431" i="16"/>
  <c r="Q432" i="16"/>
  <c r="Y415" i="16"/>
  <c r="U381" i="16"/>
  <c r="U374" i="16"/>
  <c r="U305" i="16"/>
  <c r="U306" i="16"/>
  <c r="U301" i="16"/>
  <c r="U298" i="16"/>
  <c r="Y416" i="16"/>
  <c r="Y412" i="16"/>
  <c r="Y406" i="16"/>
  <c r="U385" i="16"/>
  <c r="W382" i="16"/>
  <c r="U370" i="16"/>
  <c r="W359" i="16"/>
  <c r="U312" i="16"/>
  <c r="Q221" i="16"/>
  <c r="Y423" i="16"/>
  <c r="Q410" i="16"/>
  <c r="U378" i="16"/>
  <c r="U375" i="16"/>
  <c r="U363" i="16"/>
  <c r="W356" i="16"/>
  <c r="U314" i="16"/>
  <c r="U304" i="16"/>
  <c r="Y295" i="16"/>
  <c r="S274" i="16"/>
  <c r="Q253" i="16"/>
  <c r="Q249" i="16"/>
  <c r="W248" i="16"/>
  <c r="Q365" i="16"/>
  <c r="U345" i="16"/>
  <c r="W295" i="16"/>
  <c r="U401" i="16"/>
  <c r="U394" i="16"/>
  <c r="U397" i="16"/>
  <c r="U354" i="16"/>
  <c r="U352" i="16"/>
  <c r="Y343" i="16"/>
  <c r="U323" i="16"/>
  <c r="U322" i="16"/>
  <c r="U320" i="16"/>
  <c r="U319" i="16"/>
  <c r="U290" i="16"/>
  <c r="S264" i="16"/>
  <c r="W257" i="16"/>
  <c r="U251" i="16"/>
  <c r="S247" i="16"/>
  <c r="Q240" i="16"/>
  <c r="W232" i="16"/>
  <c r="Q220" i="16"/>
  <c r="U214" i="16"/>
  <c r="U185" i="16"/>
  <c r="Y181" i="16"/>
  <c r="W178" i="16"/>
  <c r="U159" i="16"/>
  <c r="U160" i="16"/>
  <c r="U258" i="16"/>
  <c r="U255" i="16"/>
  <c r="U252" i="16"/>
  <c r="U253" i="16"/>
  <c r="W236" i="16"/>
  <c r="Q218" i="16"/>
  <c r="U184" i="16"/>
  <c r="U173" i="16"/>
  <c r="Y283" i="16"/>
  <c r="Y267" i="16"/>
  <c r="Y262" i="16"/>
  <c r="W266" i="16"/>
  <c r="Y263" i="16"/>
  <c r="Q251" i="16"/>
  <c r="Q248" i="16"/>
  <c r="Y237" i="16"/>
  <c r="Y233" i="16"/>
  <c r="Q219" i="16"/>
  <c r="U177" i="16"/>
  <c r="U176" i="16"/>
  <c r="Q164" i="16"/>
  <c r="Q162" i="16"/>
  <c r="Q315" i="16"/>
  <c r="S303" i="16"/>
  <c r="W278" i="16"/>
  <c r="Y275" i="16"/>
  <c r="Y270" i="16"/>
  <c r="W268" i="16"/>
  <c r="Y241" i="16"/>
  <c r="U226" i="16"/>
  <c r="S226" i="16"/>
  <c r="U221" i="16"/>
  <c r="U165" i="16"/>
  <c r="Q163" i="16"/>
  <c r="U224" i="16"/>
  <c r="U167" i="16"/>
  <c r="U162" i="16"/>
  <c r="U152" i="16"/>
  <c r="W285" i="16"/>
  <c r="S268" i="16"/>
  <c r="Y248" i="16"/>
  <c r="Y242" i="16"/>
  <c r="Y245" i="16"/>
  <c r="Y240" i="16"/>
  <c r="Q230" i="16"/>
  <c r="Q224" i="16"/>
  <c r="Y197" i="16"/>
  <c r="W194" i="16"/>
  <c r="U168" i="16"/>
  <c r="Q154" i="16"/>
  <c r="U284" i="16"/>
  <c r="S272" i="16"/>
  <c r="S269" i="16"/>
  <c r="Y246" i="16"/>
  <c r="Y244" i="16"/>
  <c r="U205" i="16"/>
  <c r="U201" i="16"/>
  <c r="U187" i="16"/>
  <c r="Q147" i="16"/>
  <c r="U216" i="16"/>
  <c r="U208" i="16"/>
  <c r="U206" i="16"/>
  <c r="U200" i="16"/>
  <c r="U198" i="16"/>
  <c r="U193" i="16"/>
  <c r="U192" i="16"/>
  <c r="U155" i="16"/>
  <c r="Y492" i="16"/>
  <c r="Y487" i="16"/>
  <c r="Y483" i="16"/>
  <c r="Y478" i="16"/>
  <c r="Y471" i="16"/>
  <c r="W492" i="16"/>
  <c r="W487" i="16"/>
  <c r="W481" i="16"/>
  <c r="W478" i="16"/>
  <c r="W469" i="16"/>
  <c r="U491" i="16"/>
  <c r="U486" i="16"/>
  <c r="U482" i="16"/>
  <c r="U475" i="16"/>
  <c r="Q473" i="16"/>
  <c r="Q472" i="16"/>
  <c r="Q471" i="16"/>
  <c r="Q470" i="16"/>
  <c r="Q469" i="16"/>
  <c r="Q468" i="16"/>
  <c r="Q467" i="16"/>
  <c r="Q465" i="16"/>
  <c r="Q466" i="16"/>
  <c r="W418" i="16"/>
  <c r="W419" i="16"/>
  <c r="W411" i="16"/>
  <c r="W415" i="16"/>
  <c r="W414" i="16"/>
  <c r="W413" i="16"/>
  <c r="W417" i="16"/>
  <c r="W412" i="16"/>
  <c r="W416" i="16"/>
  <c r="Y477" i="16"/>
  <c r="Y476" i="16"/>
  <c r="Y475" i="16"/>
  <c r="Y473" i="16"/>
  <c r="Y468" i="16"/>
  <c r="Y467" i="16"/>
  <c r="Y466" i="16"/>
  <c r="Y463" i="16"/>
  <c r="Y464" i="16"/>
  <c r="Y465" i="16"/>
  <c r="Y462" i="16"/>
  <c r="Y459" i="16"/>
  <c r="W426" i="16"/>
  <c r="W423" i="16"/>
  <c r="W422" i="16"/>
  <c r="W421" i="16"/>
  <c r="W420" i="16"/>
  <c r="U422" i="16"/>
  <c r="U419" i="16"/>
  <c r="U414" i="16"/>
  <c r="U418" i="16"/>
  <c r="U413" i="16"/>
  <c r="U417" i="16"/>
  <c r="U412" i="16"/>
  <c r="U416" i="16"/>
  <c r="U415" i="16"/>
  <c r="W431" i="16"/>
  <c r="W429" i="16"/>
  <c r="U423" i="16"/>
  <c r="S422" i="16"/>
  <c r="U421" i="16"/>
  <c r="U420" i="16"/>
  <c r="S418" i="16"/>
  <c r="U428" i="16"/>
  <c r="U426" i="16"/>
  <c r="U425" i="16"/>
  <c r="U424" i="16"/>
  <c r="S420" i="16"/>
  <c r="Y493" i="16"/>
  <c r="Y489" i="16"/>
  <c r="Y485" i="16"/>
  <c r="Y481" i="16"/>
  <c r="Y469" i="16"/>
  <c r="W491" i="16"/>
  <c r="W489" i="16"/>
  <c r="W484" i="16"/>
  <c r="W480" i="16"/>
  <c r="W476" i="16"/>
  <c r="U493" i="16"/>
  <c r="U488" i="16"/>
  <c r="U484" i="16"/>
  <c r="U480" i="16"/>
  <c r="U478" i="16"/>
  <c r="U474" i="16"/>
  <c r="U472" i="16"/>
  <c r="U470" i="16"/>
  <c r="U467" i="16"/>
  <c r="U465" i="16"/>
  <c r="U464" i="16"/>
  <c r="U462" i="16"/>
  <c r="U461" i="16"/>
  <c r="U460" i="16"/>
  <c r="U459" i="16"/>
  <c r="U457" i="16"/>
  <c r="U456" i="16"/>
  <c r="U455" i="16"/>
  <c r="U454" i="16"/>
  <c r="U453" i="16"/>
  <c r="U452" i="16"/>
  <c r="U451" i="16"/>
  <c r="U450" i="16"/>
  <c r="U449" i="16"/>
  <c r="U448" i="16"/>
  <c r="U447" i="16"/>
  <c r="U446" i="16"/>
  <c r="U445" i="16"/>
  <c r="U444" i="16"/>
  <c r="U443" i="16"/>
  <c r="U441" i="16"/>
  <c r="U440" i="16"/>
  <c r="U439" i="16"/>
  <c r="U438" i="16"/>
  <c r="U437" i="16"/>
  <c r="U436" i="16"/>
  <c r="U435" i="16"/>
  <c r="U434" i="16"/>
  <c r="U433" i="16"/>
  <c r="U432" i="16"/>
  <c r="S430" i="16"/>
  <c r="S429" i="16"/>
  <c r="S427" i="16"/>
  <c r="S426" i="16"/>
  <c r="S425" i="16"/>
  <c r="S424" i="16"/>
  <c r="Q423" i="16"/>
  <c r="Q422" i="16"/>
  <c r="Q421" i="16"/>
  <c r="Q420" i="16"/>
  <c r="Q419" i="16"/>
  <c r="Q415" i="16"/>
  <c r="Q414" i="16"/>
  <c r="Q418" i="16"/>
  <c r="Q413" i="16"/>
  <c r="Q417" i="16"/>
  <c r="Q412" i="16"/>
  <c r="Q416" i="16"/>
  <c r="Y491" i="16"/>
  <c r="Y486" i="16"/>
  <c r="Y482" i="16"/>
  <c r="Y472" i="16"/>
  <c r="W494" i="16"/>
  <c r="W490" i="16"/>
  <c r="W486" i="16"/>
  <c r="W482" i="16"/>
  <c r="W479" i="16"/>
  <c r="W471" i="16"/>
  <c r="W473" i="16"/>
  <c r="W475" i="16"/>
  <c r="W472" i="16"/>
  <c r="W474" i="16"/>
  <c r="U494" i="16"/>
  <c r="U490" i="16"/>
  <c r="U487" i="16"/>
  <c r="U483" i="16"/>
  <c r="U479" i="16"/>
  <c r="U477" i="16"/>
  <c r="U429" i="16"/>
  <c r="U427" i="16"/>
  <c r="U469" i="16"/>
  <c r="S464" i="16"/>
  <c r="S463" i="16"/>
  <c r="S462" i="16"/>
  <c r="S461" i="16"/>
  <c r="S460" i="16"/>
  <c r="S459" i="16"/>
  <c r="S458" i="16"/>
  <c r="S457" i="16"/>
  <c r="S455" i="16"/>
  <c r="S454" i="16"/>
  <c r="S453" i="16"/>
  <c r="S452" i="16"/>
  <c r="S451" i="16"/>
  <c r="S450" i="16"/>
  <c r="S449" i="16"/>
  <c r="S448" i="16"/>
  <c r="S447" i="16"/>
  <c r="S446" i="16"/>
  <c r="S445" i="16"/>
  <c r="S444" i="16"/>
  <c r="S443" i="16"/>
  <c r="S442" i="16"/>
  <c r="S441" i="16"/>
  <c r="S440" i="16"/>
  <c r="S439" i="16"/>
  <c r="S438" i="16"/>
  <c r="S437" i="16"/>
  <c r="S436" i="16"/>
  <c r="S435" i="16"/>
  <c r="S434" i="16"/>
  <c r="S433" i="16"/>
  <c r="S432" i="16"/>
  <c r="Y494" i="16"/>
  <c r="Y490" i="16"/>
  <c r="Y488" i="16"/>
  <c r="Y484" i="16"/>
  <c r="Y479" i="16"/>
  <c r="Y470" i="16"/>
  <c r="W493" i="16"/>
  <c r="W488" i="16"/>
  <c r="W483" i="16"/>
  <c r="W477" i="16"/>
  <c r="W470" i="16"/>
  <c r="U492" i="16"/>
  <c r="U489" i="16"/>
  <c r="U485" i="16"/>
  <c r="U481" i="16"/>
  <c r="U476" i="16"/>
  <c r="U473" i="16"/>
  <c r="U471" i="16"/>
  <c r="U468" i="16"/>
  <c r="U466" i="16"/>
  <c r="U463" i="16"/>
  <c r="U458" i="16"/>
  <c r="W440" i="16"/>
  <c r="Q440" i="16"/>
  <c r="W436" i="16"/>
  <c r="Q436" i="16"/>
  <c r="Y433" i="16"/>
  <c r="Y429" i="16"/>
  <c r="W428" i="16"/>
  <c r="Q428" i="16"/>
  <c r="Y425" i="16"/>
  <c r="W424" i="16"/>
  <c r="Q424" i="16"/>
  <c r="Y421" i="16"/>
  <c r="Y417" i="16"/>
  <c r="Y413" i="16"/>
  <c r="W405" i="16"/>
  <c r="W404" i="16"/>
  <c r="Y401" i="16"/>
  <c r="Y399" i="16"/>
  <c r="Y398" i="16"/>
  <c r="S392" i="16"/>
  <c r="S391" i="16"/>
  <c r="S390" i="16"/>
  <c r="S393" i="16"/>
  <c r="S389" i="16"/>
  <c r="S388" i="16"/>
  <c r="W379" i="16"/>
  <c r="W371" i="16"/>
  <c r="W369" i="16"/>
  <c r="W368" i="16"/>
  <c r="W370" i="16"/>
  <c r="Y367" i="16"/>
  <c r="Y460" i="16"/>
  <c r="S411" i="16"/>
  <c r="W408" i="16"/>
  <c r="W407" i="16"/>
  <c r="W406" i="16"/>
  <c r="Y403" i="16"/>
  <c r="Y402" i="16"/>
  <c r="Y400" i="16"/>
  <c r="Y397" i="16"/>
  <c r="Y396" i="16"/>
  <c r="Q394" i="16"/>
  <c r="Q393" i="16"/>
  <c r="Q392" i="16"/>
  <c r="Q391" i="16"/>
  <c r="Q389" i="16"/>
  <c r="Q388" i="16"/>
  <c r="S387" i="16"/>
  <c r="S386" i="16"/>
  <c r="S381" i="16"/>
  <c r="S380" i="16"/>
  <c r="S376" i="16"/>
  <c r="S375" i="16"/>
  <c r="S374" i="16"/>
  <c r="S373" i="16"/>
  <c r="S372" i="16"/>
  <c r="S371" i="16"/>
  <c r="S368" i="16"/>
  <c r="S369" i="16"/>
  <c r="W362" i="16"/>
  <c r="W367" i="16"/>
  <c r="W366" i="16"/>
  <c r="W361" i="16"/>
  <c r="Y461" i="16"/>
  <c r="W433" i="16"/>
  <c r="Q433" i="16"/>
  <c r="Y430" i="16"/>
  <c r="Q429" i="16"/>
  <c r="Y426" i="16"/>
  <c r="W425" i="16"/>
  <c r="Q425" i="16"/>
  <c r="Y422" i="16"/>
  <c r="Y418" i="16"/>
  <c r="S417" i="16"/>
  <c r="W403" i="16"/>
  <c r="W402" i="16"/>
  <c r="W401" i="16"/>
  <c r="W400" i="16"/>
  <c r="W399" i="16"/>
  <c r="W397" i="16"/>
  <c r="W396" i="16"/>
  <c r="W395" i="16"/>
  <c r="Q390" i="16"/>
  <c r="Q387" i="16"/>
  <c r="Q386" i="16"/>
  <c r="Q385" i="16"/>
  <c r="S384" i="16"/>
  <c r="S383" i="16"/>
  <c r="S385" i="16"/>
  <c r="S382" i="16"/>
  <c r="Q381" i="16"/>
  <c r="Q380" i="16"/>
  <c r="S379" i="16"/>
  <c r="S378" i="16"/>
  <c r="S377" i="16"/>
  <c r="Q376" i="16"/>
  <c r="Q375" i="16"/>
  <c r="Q374" i="16"/>
  <c r="Q373" i="16"/>
  <c r="Q372" i="16"/>
  <c r="S408" i="16"/>
  <c r="S407" i="16"/>
  <c r="S406" i="16"/>
  <c r="S409" i="16"/>
  <c r="S405" i="16"/>
  <c r="S404" i="16"/>
  <c r="W398" i="16"/>
  <c r="Y395" i="16"/>
  <c r="Y394" i="16"/>
  <c r="Y393" i="16"/>
  <c r="Y391" i="16"/>
  <c r="Y390" i="16"/>
  <c r="Q384" i="16"/>
  <c r="Q383" i="16"/>
  <c r="Q382" i="16"/>
  <c r="Q379" i="16"/>
  <c r="Q378" i="16"/>
  <c r="Q377" i="16"/>
  <c r="S370" i="16"/>
  <c r="S367" i="16"/>
  <c r="S366" i="16"/>
  <c r="S365" i="16"/>
  <c r="S364" i="16"/>
  <c r="S363" i="16"/>
  <c r="Y419" i="16"/>
  <c r="Y411" i="16"/>
  <c r="S403" i="16"/>
  <c r="S402" i="16"/>
  <c r="Y392" i="16"/>
  <c r="Y389" i="16"/>
  <c r="Y388" i="16"/>
  <c r="Y373" i="16"/>
  <c r="Y372" i="16"/>
  <c r="Y371" i="16"/>
  <c r="Q371" i="16"/>
  <c r="Q370" i="16"/>
  <c r="Q369" i="16"/>
  <c r="Q368" i="16"/>
  <c r="Q367" i="16"/>
  <c r="Q366" i="16"/>
  <c r="Q476" i="16"/>
  <c r="Q464" i="16"/>
  <c r="Q463" i="16"/>
  <c r="Q462" i="16"/>
  <c r="Q461" i="16"/>
  <c r="Q460" i="16"/>
  <c r="S414" i="16"/>
  <c r="S415" i="16"/>
  <c r="S416" i="16"/>
  <c r="Q408" i="16"/>
  <c r="Q407" i="16"/>
  <c r="Q405" i="16"/>
  <c r="Q404" i="16"/>
  <c r="Q403" i="16"/>
  <c r="Q406" i="16"/>
  <c r="S400" i="16"/>
  <c r="S399" i="16"/>
  <c r="S398" i="16"/>
  <c r="S401" i="16"/>
  <c r="S397" i="16"/>
  <c r="S396" i="16"/>
  <c r="W394" i="16"/>
  <c r="W393" i="16"/>
  <c r="W392" i="16"/>
  <c r="W391" i="16"/>
  <c r="W389" i="16"/>
  <c r="W388" i="16"/>
  <c r="Y381" i="16"/>
  <c r="Y380" i="16"/>
  <c r="W373" i="16"/>
  <c r="W372" i="16"/>
  <c r="S362" i="16"/>
  <c r="Y420" i="16"/>
  <c r="S419" i="16"/>
  <c r="Y408" i="16"/>
  <c r="Y409" i="16"/>
  <c r="Q402" i="16"/>
  <c r="Q401" i="16"/>
  <c r="Q400" i="16"/>
  <c r="Q399" i="16"/>
  <c r="W390" i="16"/>
  <c r="Y387" i="16"/>
  <c r="Y386" i="16"/>
  <c r="W386" i="16"/>
  <c r="W385" i="16"/>
  <c r="Y385" i="16"/>
  <c r="Y384" i="16"/>
  <c r="Y383" i="16"/>
  <c r="W381" i="16"/>
  <c r="W380" i="16"/>
  <c r="Y377" i="16"/>
  <c r="Y376" i="16"/>
  <c r="Y375" i="16"/>
  <c r="Y374" i="16"/>
  <c r="Y370" i="16"/>
  <c r="Y368" i="16"/>
  <c r="Y369" i="16"/>
  <c r="Q364" i="16"/>
  <c r="S412" i="16"/>
  <c r="S413" i="16"/>
  <c r="U409" i="16"/>
  <c r="U408" i="16"/>
  <c r="U407" i="16"/>
  <c r="Y407" i="16"/>
  <c r="Y405" i="16"/>
  <c r="Y404" i="16"/>
  <c r="Q397" i="16"/>
  <c r="Q396" i="16"/>
  <c r="Q395" i="16"/>
  <c r="Q398" i="16"/>
  <c r="S395" i="16"/>
  <c r="S394" i="16"/>
  <c r="W387" i="16"/>
  <c r="W384" i="16"/>
  <c r="W383" i="16"/>
  <c r="Y382" i="16"/>
  <c r="Y379" i="16"/>
  <c r="Y378" i="16"/>
  <c r="W378" i="16"/>
  <c r="W377" i="16"/>
  <c r="W376" i="16"/>
  <c r="W375" i="16"/>
  <c r="W374" i="16"/>
  <c r="Y362" i="16"/>
  <c r="Y366" i="16"/>
  <c r="Y365" i="16"/>
  <c r="Y360" i="16"/>
  <c r="Y364" i="16"/>
  <c r="Y363" i="16"/>
  <c r="U395" i="16"/>
  <c r="U387" i="16"/>
  <c r="U371" i="16"/>
  <c r="Q359" i="16"/>
  <c r="W363" i="16"/>
  <c r="U360" i="16"/>
  <c r="W357" i="16"/>
  <c r="Y356" i="16"/>
  <c r="Y355" i="16"/>
  <c r="W355" i="16"/>
  <c r="W347" i="16"/>
  <c r="W346" i="16"/>
  <c r="Y344" i="16"/>
  <c r="Y333" i="16"/>
  <c r="Y331" i="16"/>
  <c r="Y330" i="16"/>
  <c r="Y328" i="16"/>
  <c r="W323" i="16"/>
  <c r="W322" i="16"/>
  <c r="Y319" i="16"/>
  <c r="Y318" i="16"/>
  <c r="W317" i="16"/>
  <c r="Y316" i="16"/>
  <c r="Y313" i="16"/>
  <c r="W312" i="16"/>
  <c r="W311" i="16"/>
  <c r="W310" i="16"/>
  <c r="W308" i="16"/>
  <c r="W305" i="16"/>
  <c r="W304" i="16"/>
  <c r="W302" i="16"/>
  <c r="W300" i="16"/>
  <c r="W297" i="16"/>
  <c r="W296" i="16"/>
  <c r="W293" i="16"/>
  <c r="W294" i="16"/>
  <c r="W292" i="16"/>
  <c r="S287" i="16"/>
  <c r="S286" i="16"/>
  <c r="S285" i="16"/>
  <c r="Y280" i="16"/>
  <c r="Y281" i="16"/>
  <c r="Y279" i="16"/>
  <c r="Y282" i="16"/>
  <c r="Q277" i="16"/>
  <c r="U396" i="16"/>
  <c r="U388" i="16"/>
  <c r="U372" i="16"/>
  <c r="U364" i="16"/>
  <c r="Q362" i="16"/>
  <c r="S360" i="16"/>
  <c r="U356" i="16"/>
  <c r="Q360" i="16"/>
  <c r="U359" i="16"/>
  <c r="W354" i="16"/>
  <c r="Y352" i="16"/>
  <c r="Y353" i="16"/>
  <c r="W352" i="16"/>
  <c r="W351" i="16"/>
  <c r="Y351" i="16"/>
  <c r="Y350" i="16"/>
  <c r="Y348" i="16"/>
  <c r="Y341" i="16"/>
  <c r="Y339" i="16"/>
  <c r="Y338" i="16"/>
  <c r="Y336" i="16"/>
  <c r="W331" i="16"/>
  <c r="W330" i="16"/>
  <c r="Y327" i="16"/>
  <c r="Y326" i="16"/>
  <c r="W325" i="16"/>
  <c r="Y324" i="16"/>
  <c r="Y321" i="16"/>
  <c r="W320" i="16"/>
  <c r="W319" i="16"/>
  <c r="W318" i="16"/>
  <c r="W316" i="16"/>
  <c r="W313" i="16"/>
  <c r="Q281" i="16"/>
  <c r="Y274" i="16"/>
  <c r="Y271" i="16"/>
  <c r="Y272" i="16"/>
  <c r="Y273" i="16"/>
  <c r="U365" i="16"/>
  <c r="S358" i="16"/>
  <c r="W353" i="16"/>
  <c r="W349" i="16"/>
  <c r="W350" i="16"/>
  <c r="W348" i="16"/>
  <c r="Y345" i="16"/>
  <c r="W339" i="16"/>
  <c r="W338" i="16"/>
  <c r="Y335" i="16"/>
  <c r="Y334" i="16"/>
  <c r="W333" i="16"/>
  <c r="Y332" i="16"/>
  <c r="Y329" i="16"/>
  <c r="W328" i="16"/>
  <c r="W327" i="16"/>
  <c r="W326" i="16"/>
  <c r="W324" i="16"/>
  <c r="W321" i="16"/>
  <c r="S315" i="16"/>
  <c r="S314" i="16"/>
  <c r="S310" i="16"/>
  <c r="S309" i="16"/>
  <c r="S308" i="16"/>
  <c r="S307" i="16"/>
  <c r="S306" i="16"/>
  <c r="S304" i="16"/>
  <c r="S305" i="16"/>
  <c r="S302" i="16"/>
  <c r="S301" i="16"/>
  <c r="S300" i="16"/>
  <c r="S299" i="16"/>
  <c r="S298" i="16"/>
  <c r="S297" i="16"/>
  <c r="S294" i="16"/>
  <c r="S293" i="16"/>
  <c r="S288" i="16"/>
  <c r="S292" i="16"/>
  <c r="S291" i="16"/>
  <c r="S290" i="16"/>
  <c r="S289" i="16"/>
  <c r="Q288" i="16"/>
  <c r="Q285" i="16"/>
  <c r="Q284" i="16"/>
  <c r="Q286" i="16"/>
  <c r="S356" i="16"/>
  <c r="S355" i="16"/>
  <c r="W345" i="16"/>
  <c r="W344" i="16"/>
  <c r="W343" i="16"/>
  <c r="Y342" i="16"/>
  <c r="W341" i="16"/>
  <c r="Y340" i="16"/>
  <c r="Y337" i="16"/>
  <c r="W336" i="16"/>
  <c r="W335" i="16"/>
  <c r="W334" i="16"/>
  <c r="W332" i="16"/>
  <c r="W329" i="16"/>
  <c r="S323" i="16"/>
  <c r="S322" i="16"/>
  <c r="S318" i="16"/>
  <c r="S317" i="16"/>
  <c r="S316" i="16"/>
  <c r="S313" i="16"/>
  <c r="S312" i="16"/>
  <c r="S311" i="16"/>
  <c r="Q310" i="16"/>
  <c r="Q308" i="16"/>
  <c r="Q307" i="16"/>
  <c r="Q306" i="16"/>
  <c r="Q305" i="16"/>
  <c r="Q304" i="16"/>
  <c r="Q303" i="16"/>
  <c r="Q302" i="16"/>
  <c r="Q300" i="16"/>
  <c r="Q299" i="16"/>
  <c r="Q298" i="16"/>
  <c r="Q297" i="16"/>
  <c r="Q296" i="16"/>
  <c r="Q295" i="16"/>
  <c r="S295" i="16"/>
  <c r="Q293" i="16"/>
  <c r="Q294" i="16"/>
  <c r="Q292" i="16"/>
  <c r="Q291" i="16"/>
  <c r="Q290" i="16"/>
  <c r="Q289" i="16"/>
  <c r="Q287" i="16"/>
  <c r="U399" i="16"/>
  <c r="U391" i="16"/>
  <c r="U383" i="16"/>
  <c r="U367" i="16"/>
  <c r="U362" i="16"/>
  <c r="Y361" i="16"/>
  <c r="S361" i="16"/>
  <c r="S352" i="16"/>
  <c r="S353" i="16"/>
  <c r="S350" i="16"/>
  <c r="S349" i="16"/>
  <c r="S348" i="16"/>
  <c r="S347" i="16"/>
  <c r="S346" i="16"/>
  <c r="W342" i="16"/>
  <c r="W340" i="16"/>
  <c r="W337" i="16"/>
  <c r="S331" i="16"/>
  <c r="S330" i="16"/>
  <c r="S326" i="16"/>
  <c r="S325" i="16"/>
  <c r="S324" i="16"/>
  <c r="S321" i="16"/>
  <c r="S320" i="16"/>
  <c r="S319" i="16"/>
  <c r="Q318" i="16"/>
  <c r="Q316" i="16"/>
  <c r="Q313" i="16"/>
  <c r="Q309" i="16"/>
  <c r="Q301" i="16"/>
  <c r="U281" i="16"/>
  <c r="U283" i="16"/>
  <c r="U282" i="16"/>
  <c r="U400" i="16"/>
  <c r="U392" i="16"/>
  <c r="U384" i="16"/>
  <c r="U376" i="16"/>
  <c r="U368" i="16"/>
  <c r="S359" i="16"/>
  <c r="W360" i="16"/>
  <c r="Q355" i="16"/>
  <c r="Q353" i="16"/>
  <c r="Q352" i="16"/>
  <c r="Q351" i="16"/>
  <c r="S351" i="16"/>
  <c r="Q349" i="16"/>
  <c r="Q350" i="16"/>
  <c r="Q348" i="16"/>
  <c r="Q347" i="16"/>
  <c r="Q346" i="16"/>
  <c r="S345" i="16"/>
  <c r="S339" i="16"/>
  <c r="S338" i="16"/>
  <c r="S336" i="16"/>
  <c r="S334" i="16"/>
  <c r="S333" i="16"/>
  <c r="S332" i="16"/>
  <c r="S329" i="16"/>
  <c r="S328" i="16"/>
  <c r="S327" i="16"/>
  <c r="Q326" i="16"/>
  <c r="Q324" i="16"/>
  <c r="Q321" i="16"/>
  <c r="Q317" i="16"/>
  <c r="Q314" i="16"/>
  <c r="Q312" i="16"/>
  <c r="Q311" i="16"/>
  <c r="Y309" i="16"/>
  <c r="Y307" i="16"/>
  <c r="Y306" i="16"/>
  <c r="Y299" i="16"/>
  <c r="Y298" i="16"/>
  <c r="Y296" i="16"/>
  <c r="Y291" i="16"/>
  <c r="Y287" i="16"/>
  <c r="Y290" i="16"/>
  <c r="Y289" i="16"/>
  <c r="Y288" i="16"/>
  <c r="S282" i="16"/>
  <c r="S278" i="16"/>
  <c r="S280" i="16"/>
  <c r="S281" i="16"/>
  <c r="S283" i="16"/>
  <c r="S279" i="16"/>
  <c r="U377" i="16"/>
  <c r="U369" i="16"/>
  <c r="W364" i="16"/>
  <c r="Q363" i="16"/>
  <c r="Y358" i="16"/>
  <c r="Y357" i="16"/>
  <c r="Q354" i="16"/>
  <c r="Q345" i="16"/>
  <c r="Q344" i="16"/>
  <c r="Q343" i="16"/>
  <c r="S344" i="16"/>
  <c r="S342" i="16"/>
  <c r="S341" i="16"/>
  <c r="S340" i="16"/>
  <c r="Q339" i="16"/>
  <c r="S337" i="16"/>
  <c r="S335" i="16"/>
  <c r="Q334" i="16"/>
  <c r="Q332" i="16"/>
  <c r="Q329" i="16"/>
  <c r="Q325" i="16"/>
  <c r="Q322" i="16"/>
  <c r="Q320" i="16"/>
  <c r="Q319" i="16"/>
  <c r="Y317" i="16"/>
  <c r="Y315" i="16"/>
  <c r="Y314" i="16"/>
  <c r="Y312" i="16"/>
  <c r="W307" i="16"/>
  <c r="W306" i="16"/>
  <c r="W299" i="16"/>
  <c r="W298" i="16"/>
  <c r="W288" i="16"/>
  <c r="U277" i="16"/>
  <c r="W365" i="16"/>
  <c r="S354" i="16"/>
  <c r="Y349" i="16"/>
  <c r="Y347" i="16"/>
  <c r="Y346" i="16"/>
  <c r="S343" i="16"/>
  <c r="Q342" i="16"/>
  <c r="Q340" i="16"/>
  <c r="Q337" i="16"/>
  <c r="Q336" i="16"/>
  <c r="Q335" i="16"/>
  <c r="Q333" i="16"/>
  <c r="Q330" i="16"/>
  <c r="Q328" i="16"/>
  <c r="Q327" i="16"/>
  <c r="Y325" i="16"/>
  <c r="Y323" i="16"/>
  <c r="Y322" i="16"/>
  <c r="Y320" i="16"/>
  <c r="W315" i="16"/>
  <c r="W314" i="16"/>
  <c r="Y311" i="16"/>
  <c r="Y310" i="16"/>
  <c r="W309" i="16"/>
  <c r="Y308" i="16"/>
  <c r="Y304" i="16"/>
  <c r="Y305" i="16"/>
  <c r="Y302" i="16"/>
  <c r="Y301" i="16"/>
  <c r="W301" i="16"/>
  <c r="Y300" i="16"/>
  <c r="Y297" i="16"/>
  <c r="Y294" i="16"/>
  <c r="Y293" i="16"/>
  <c r="Y292" i="16"/>
  <c r="W291" i="16"/>
  <c r="W290" i="16"/>
  <c r="W289" i="16"/>
  <c r="W287" i="16"/>
  <c r="W286" i="16"/>
  <c r="U288" i="16"/>
  <c r="U287" i="16"/>
  <c r="U286" i="16"/>
  <c r="U285" i="16"/>
  <c r="U355" i="16"/>
  <c r="U347" i="16"/>
  <c r="S277" i="16"/>
  <c r="Q280" i="16"/>
  <c r="Q282" i="16"/>
  <c r="Q279" i="16"/>
  <c r="S271" i="16"/>
  <c r="W277" i="16"/>
  <c r="Y269" i="16"/>
  <c r="Q276" i="16"/>
  <c r="Q263" i="16"/>
  <c r="Q257" i="16"/>
  <c r="Q262" i="16"/>
  <c r="Q261" i="16"/>
  <c r="U357" i="16"/>
  <c r="U349" i="16"/>
  <c r="U341" i="16"/>
  <c r="U333" i="16"/>
  <c r="U325" i="16"/>
  <c r="U317" i="16"/>
  <c r="U309" i="16"/>
  <c r="U293" i="16"/>
  <c r="W282" i="16"/>
  <c r="U278" i="16"/>
  <c r="Y277" i="16"/>
  <c r="W280" i="16"/>
  <c r="Q275" i="16"/>
  <c r="W273" i="16"/>
  <c r="Y265" i="16"/>
  <c r="W262" i="16"/>
  <c r="W267" i="16"/>
  <c r="W263" i="16"/>
  <c r="W265" i="16"/>
  <c r="U350" i="16"/>
  <c r="U334" i="16"/>
  <c r="U326" i="16"/>
  <c r="U318" i="16"/>
  <c r="U310" i="16"/>
  <c r="U302" i="16"/>
  <c r="U294" i="16"/>
  <c r="Y284" i="16"/>
  <c r="S284" i="16"/>
  <c r="W276" i="16"/>
  <c r="Y268" i="16"/>
  <c r="W272" i="16"/>
  <c r="W271" i="16"/>
  <c r="W269" i="16"/>
  <c r="U267" i="16"/>
  <c r="U266" i="16"/>
  <c r="U351" i="16"/>
  <c r="U311" i="16"/>
  <c r="U303" i="16"/>
  <c r="U295" i="16"/>
  <c r="Y285" i="16"/>
  <c r="W279" i="16"/>
  <c r="Y276" i="16"/>
  <c r="U280" i="16"/>
  <c r="Q278" i="16"/>
  <c r="S270" i="16"/>
  <c r="U265" i="16"/>
  <c r="U271" i="16"/>
  <c r="U270" i="16"/>
  <c r="U268" i="16"/>
  <c r="U296" i="16"/>
  <c r="Y286" i="16"/>
  <c r="W283" i="16"/>
  <c r="Q283" i="16"/>
  <c r="U279" i="16"/>
  <c r="U276" i="16"/>
  <c r="Q274" i="16"/>
  <c r="U272" i="16"/>
  <c r="W264" i="16"/>
  <c r="U329" i="16"/>
  <c r="Y278" i="16"/>
  <c r="S273" i="16"/>
  <c r="U275" i="16"/>
  <c r="S263" i="16"/>
  <c r="S265" i="16"/>
  <c r="U260" i="16"/>
  <c r="U261" i="16"/>
  <c r="U259" i="16"/>
  <c r="U262" i="16"/>
  <c r="W281" i="16"/>
  <c r="Y266" i="16"/>
  <c r="Q273" i="16"/>
  <c r="Y260" i="16"/>
  <c r="Q260" i="16"/>
  <c r="S259" i="16"/>
  <c r="U250" i="16"/>
  <c r="U249" i="16"/>
  <c r="U248" i="16"/>
  <c r="U245" i="16"/>
  <c r="U244" i="16"/>
  <c r="S243" i="16"/>
  <c r="Q270" i="16"/>
  <c r="Q268" i="16"/>
  <c r="S262" i="16"/>
  <c r="Q259" i="16"/>
  <c r="S258" i="16"/>
  <c r="S251" i="16"/>
  <c r="S250" i="16"/>
  <c r="S249" i="16"/>
  <c r="S248" i="16"/>
  <c r="Q245" i="16"/>
  <c r="Q247" i="16"/>
  <c r="Q246" i="16"/>
  <c r="S244" i="16"/>
  <c r="Q241" i="16"/>
  <c r="Q243" i="16"/>
  <c r="Q242" i="16"/>
  <c r="Y264" i="16"/>
  <c r="W261" i="16"/>
  <c r="Y258" i="16"/>
  <c r="W260" i="16"/>
  <c r="S257" i="16"/>
  <c r="S256" i="16"/>
  <c r="S255" i="16"/>
  <c r="S254" i="16"/>
  <c r="S253" i="16"/>
  <c r="S252" i="16"/>
  <c r="Q244" i="16"/>
  <c r="Q267" i="16"/>
  <c r="Q258" i="16"/>
  <c r="U257" i="16"/>
  <c r="S261" i="16"/>
  <c r="Q256" i="16"/>
  <c r="Q255" i="16"/>
  <c r="Q252" i="16"/>
  <c r="W233" i="16"/>
  <c r="W237" i="16"/>
  <c r="W235" i="16"/>
  <c r="W239" i="16"/>
  <c r="W238" i="16"/>
  <c r="Q271" i="16"/>
  <c r="Q265" i="16"/>
  <c r="U264" i="16"/>
  <c r="W259" i="16"/>
  <c r="U239" i="16"/>
  <c r="U238" i="16"/>
  <c r="U256" i="16"/>
  <c r="Y257" i="16"/>
  <c r="Y249" i="16"/>
  <c r="W241" i="16"/>
  <c r="W240" i="16"/>
  <c r="S239" i="16"/>
  <c r="U232" i="16"/>
  <c r="U236" i="16"/>
  <c r="U231" i="16"/>
  <c r="U235" i="16"/>
  <c r="U234" i="16"/>
  <c r="U233" i="16"/>
  <c r="U237" i="16"/>
  <c r="Q269" i="16"/>
  <c r="U263" i="16"/>
  <c r="Y261" i="16"/>
  <c r="S260" i="16"/>
  <c r="Y256" i="16"/>
  <c r="Y255" i="16"/>
  <c r="Y253" i="16"/>
  <c r="Y252" i="16"/>
  <c r="W245" i="16"/>
  <c r="W247" i="16"/>
  <c r="W246" i="16"/>
  <c r="U246" i="16"/>
  <c r="W243" i="16"/>
  <c r="W242" i="16"/>
  <c r="U242" i="16"/>
  <c r="U241" i="16"/>
  <c r="U240" i="16"/>
  <c r="Q233" i="16"/>
  <c r="Q237" i="16"/>
  <c r="Q235" i="16"/>
  <c r="Q239" i="16"/>
  <c r="Q238" i="16"/>
  <c r="Q272" i="16"/>
  <c r="Q266" i="16"/>
  <c r="Q264" i="16"/>
  <c r="W256" i="16"/>
  <c r="W255" i="16"/>
  <c r="W252" i="16"/>
  <c r="W249" i="16"/>
  <c r="W251" i="16"/>
  <c r="W250" i="16"/>
  <c r="U247" i="16"/>
  <c r="W244" i="16"/>
  <c r="U243" i="16"/>
  <c r="S242" i="16"/>
  <c r="S240" i="16"/>
  <c r="Q236" i="16"/>
  <c r="W254" i="16"/>
  <c r="Q254" i="16"/>
  <c r="Y251" i="16"/>
  <c r="Q250" i="16"/>
  <c r="Y247" i="16"/>
  <c r="Y243" i="16"/>
  <c r="Y239" i="16"/>
  <c r="S246" i="16"/>
  <c r="Y235" i="16"/>
  <c r="W234" i="16"/>
  <c r="Q234" i="16"/>
  <c r="Y231" i="16"/>
  <c r="S238" i="16"/>
  <c r="W228" i="16"/>
  <c r="Y226" i="16"/>
  <c r="Y236" i="16"/>
  <c r="Y232" i="16"/>
  <c r="W231" i="16"/>
  <c r="Q231" i="16"/>
  <c r="Y225" i="16"/>
  <c r="Y224" i="16"/>
  <c r="Y223" i="16"/>
  <c r="Y227" i="16"/>
  <c r="W223" i="16"/>
  <c r="W227" i="16"/>
  <c r="W226" i="16"/>
  <c r="W222" i="16"/>
  <c r="W225" i="16"/>
  <c r="W224" i="16"/>
  <c r="S235" i="16"/>
  <c r="W230" i="16"/>
  <c r="W229" i="16"/>
  <c r="Q232" i="16"/>
  <c r="S236" i="16"/>
  <c r="S237" i="16"/>
  <c r="S233" i="16"/>
  <c r="S234" i="16"/>
  <c r="W221" i="16"/>
  <c r="S230" i="16"/>
  <c r="S231" i="16"/>
  <c r="S232" i="16"/>
  <c r="S225" i="16"/>
  <c r="S224" i="16"/>
  <c r="S223" i="16"/>
  <c r="S227" i="16"/>
  <c r="Y250" i="16"/>
  <c r="S245" i="16"/>
  <c r="S241" i="16"/>
  <c r="Q229" i="16"/>
  <c r="Q228" i="16"/>
  <c r="Q223" i="16"/>
  <c r="Q227" i="16"/>
  <c r="Q226" i="16"/>
  <c r="S229" i="16"/>
  <c r="U228" i="16"/>
  <c r="Q222" i="16"/>
  <c r="S218" i="16"/>
  <c r="S217" i="16"/>
  <c r="S213" i="16"/>
  <c r="S212" i="16"/>
  <c r="S211" i="16"/>
  <c r="S210" i="16"/>
  <c r="S209" i="16"/>
  <c r="S208" i="16"/>
  <c r="S207" i="16"/>
  <c r="S206" i="16"/>
  <c r="Q205" i="16"/>
  <c r="Q204" i="16"/>
  <c r="Q203" i="16"/>
  <c r="S202" i="16"/>
  <c r="S201" i="16"/>
  <c r="S200" i="16"/>
  <c r="S199" i="16"/>
  <c r="S197" i="16"/>
  <c r="S196" i="16"/>
  <c r="S195" i="16"/>
  <c r="S194" i="16"/>
  <c r="S193" i="16"/>
  <c r="W177" i="16"/>
  <c r="W176" i="16"/>
  <c r="Y176" i="16"/>
  <c r="Y175" i="16"/>
  <c r="Y172" i="16"/>
  <c r="Y171" i="16"/>
  <c r="S168" i="16"/>
  <c r="S167" i="16"/>
  <c r="S165" i="16"/>
  <c r="W159" i="16"/>
  <c r="W158" i="16"/>
  <c r="W157" i="16"/>
  <c r="W156" i="16"/>
  <c r="W155" i="16"/>
  <c r="S216" i="16"/>
  <c r="S215" i="16"/>
  <c r="S214" i="16"/>
  <c r="Q210" i="16"/>
  <c r="Q207" i="16"/>
  <c r="Q206" i="16"/>
  <c r="Q202" i="16"/>
  <c r="S198" i="16"/>
  <c r="Q197" i="16"/>
  <c r="Q196" i="16"/>
  <c r="Q194" i="16"/>
  <c r="Q193" i="16"/>
  <c r="Q192" i="16"/>
  <c r="S192" i="16"/>
  <c r="S191" i="16"/>
  <c r="S189" i="16"/>
  <c r="S188" i="16"/>
  <c r="S187" i="16"/>
  <c r="W183" i="16"/>
  <c r="W182" i="16"/>
  <c r="W181" i="16"/>
  <c r="W180" i="16"/>
  <c r="W179" i="16"/>
  <c r="Y174" i="16"/>
  <c r="Y173" i="16"/>
  <c r="Y170" i="16"/>
  <c r="Y169" i="16"/>
  <c r="S166" i="16"/>
  <c r="S164" i="16"/>
  <c r="S163" i="16"/>
  <c r="S162" i="16"/>
  <c r="S161" i="16"/>
  <c r="Q153" i="16"/>
  <c r="Q152" i="16"/>
  <c r="Q151" i="16"/>
  <c r="Q150" i="16"/>
  <c r="Q149" i="16"/>
  <c r="Q148" i="16"/>
  <c r="Y222" i="16"/>
  <c r="Q217" i="16"/>
  <c r="Q216" i="16"/>
  <c r="Q215" i="16"/>
  <c r="Q214" i="16"/>
  <c r="Q213" i="16"/>
  <c r="Q212" i="16"/>
  <c r="Q211" i="16"/>
  <c r="Q209" i="16"/>
  <c r="Q208" i="16"/>
  <c r="Y204" i="16"/>
  <c r="Y203" i="16"/>
  <c r="Q201" i="16"/>
  <c r="Q200" i="16"/>
  <c r="Q199" i="16"/>
  <c r="Q198" i="16"/>
  <c r="Q195" i="16"/>
  <c r="S190" i="16"/>
  <c r="Q187" i="16"/>
  <c r="Q189" i="16"/>
  <c r="Q188" i="16"/>
  <c r="S186" i="16"/>
  <c r="S185" i="16"/>
  <c r="W173" i="16"/>
  <c r="W172" i="16"/>
  <c r="W170" i="16"/>
  <c r="S160" i="16"/>
  <c r="S159" i="16"/>
  <c r="S157" i="16"/>
  <c r="S156" i="16"/>
  <c r="S155" i="16"/>
  <c r="S154" i="16"/>
  <c r="S153" i="16"/>
  <c r="S152" i="16"/>
  <c r="S151" i="16"/>
  <c r="W147" i="16"/>
  <c r="W153" i="16"/>
  <c r="W152" i="16"/>
  <c r="W151" i="16"/>
  <c r="W150" i="16"/>
  <c r="W149" i="16"/>
  <c r="W148" i="16"/>
  <c r="Y221" i="16"/>
  <c r="Y220" i="16"/>
  <c r="Y219" i="16"/>
  <c r="Y206" i="16"/>
  <c r="Y196" i="16"/>
  <c r="Y195" i="16"/>
  <c r="Q191" i="16"/>
  <c r="Q190" i="16"/>
  <c r="Q186" i="16"/>
  <c r="Q185" i="16"/>
  <c r="Q184" i="16"/>
  <c r="S184" i="16"/>
  <c r="S183" i="16"/>
  <c r="S181" i="16"/>
  <c r="S180" i="16"/>
  <c r="S179" i="16"/>
  <c r="S178" i="16"/>
  <c r="S177" i="16"/>
  <c r="W175" i="16"/>
  <c r="W174" i="16"/>
  <c r="W171" i="16"/>
  <c r="W169" i="16"/>
  <c r="W168" i="16"/>
  <c r="Y168" i="16"/>
  <c r="Y167" i="16"/>
  <c r="Q161" i="16"/>
  <c r="Q160" i="16"/>
  <c r="Q159" i="16"/>
  <c r="Q158" i="16"/>
  <c r="S158" i="16"/>
  <c r="Q157" i="16"/>
  <c r="Q156" i="16"/>
  <c r="W220" i="16"/>
  <c r="Y218" i="16"/>
  <c r="Y217" i="16"/>
  <c r="Y216" i="16"/>
  <c r="Y214" i="16"/>
  <c r="Y212" i="16"/>
  <c r="Y211" i="16"/>
  <c r="Y210" i="16"/>
  <c r="Y209" i="16"/>
  <c r="Y208" i="16"/>
  <c r="Y207" i="16"/>
  <c r="Y205" i="16"/>
  <c r="Y202" i="16"/>
  <c r="Y201" i="16"/>
  <c r="Y200" i="16"/>
  <c r="Y199" i="16"/>
  <c r="Y198" i="16"/>
  <c r="Y194" i="16"/>
  <c r="Y193" i="16"/>
  <c r="Y188" i="16"/>
  <c r="Y187" i="16"/>
  <c r="S182" i="16"/>
  <c r="Q181" i="16"/>
  <c r="Q180" i="16"/>
  <c r="Q178" i="16"/>
  <c r="Q177" i="16"/>
  <c r="Q176" i="16"/>
  <c r="S173" i="16"/>
  <c r="Y164" i="16"/>
  <c r="Y163" i="16"/>
  <c r="Q155" i="16"/>
  <c r="Y150" i="16"/>
  <c r="Y149" i="16"/>
  <c r="Y148" i="16"/>
  <c r="Y147" i="16"/>
  <c r="Y146" i="16"/>
  <c r="Y152" i="16"/>
  <c r="Y151" i="16"/>
  <c r="U225" i="16"/>
  <c r="U222" i="16"/>
  <c r="W219" i="16"/>
  <c r="W218" i="16"/>
  <c r="W217" i="16"/>
  <c r="W216" i="16"/>
  <c r="Y215" i="16"/>
  <c r="Y213" i="16"/>
  <c r="W212" i="16"/>
  <c r="W210" i="16"/>
  <c r="W209" i="16"/>
  <c r="W208" i="16"/>
  <c r="W207" i="16"/>
  <c r="W206" i="16"/>
  <c r="W205" i="16"/>
  <c r="W204" i="16"/>
  <c r="W203" i="16"/>
  <c r="W202" i="16"/>
  <c r="W201" i="16"/>
  <c r="W200" i="16"/>
  <c r="W193" i="16"/>
  <c r="W192" i="16"/>
  <c r="Y192" i="16"/>
  <c r="Y191" i="16"/>
  <c r="Y190" i="16"/>
  <c r="Q183" i="16"/>
  <c r="Q182" i="16"/>
  <c r="Q179" i="16"/>
  <c r="S176" i="16"/>
  <c r="S175" i="16"/>
  <c r="S174" i="16"/>
  <c r="S172" i="16"/>
  <c r="S171" i="16"/>
  <c r="S170" i="16"/>
  <c r="S169" i="16"/>
  <c r="Y166" i="16"/>
  <c r="Y165" i="16"/>
  <c r="W164" i="16"/>
  <c r="Y162" i="16"/>
  <c r="Y161" i="16"/>
  <c r="Y160" i="16"/>
  <c r="Y159" i="16"/>
  <c r="Y156" i="16"/>
  <c r="Y155" i="16"/>
  <c r="W215" i="16"/>
  <c r="W214" i="16"/>
  <c r="W213" i="16"/>
  <c r="W211" i="16"/>
  <c r="W199" i="16"/>
  <c r="W198" i="16"/>
  <c r="W197" i="16"/>
  <c r="W196" i="16"/>
  <c r="W195" i="16"/>
  <c r="Y189" i="16"/>
  <c r="Y186" i="16"/>
  <c r="Y185" i="16"/>
  <c r="Y180" i="16"/>
  <c r="Y179" i="16"/>
  <c r="W167" i="16"/>
  <c r="W166" i="16"/>
  <c r="W165" i="16"/>
  <c r="W162" i="16"/>
  <c r="W161" i="16"/>
  <c r="W160" i="16"/>
  <c r="Y154" i="16"/>
  <c r="Y153" i="16"/>
  <c r="Q225" i="16"/>
  <c r="S222" i="16"/>
  <c r="S221" i="16"/>
  <c r="S220" i="16"/>
  <c r="S219" i="16"/>
  <c r="S205" i="16"/>
  <c r="S204" i="16"/>
  <c r="S203" i="16"/>
  <c r="W191" i="16"/>
  <c r="W190" i="16"/>
  <c r="W189" i="16"/>
  <c r="W188" i="16"/>
  <c r="W187" i="16"/>
  <c r="W186" i="16"/>
  <c r="W185" i="16"/>
  <c r="W184" i="16"/>
  <c r="Y184" i="16"/>
  <c r="Y183" i="16"/>
  <c r="Y182" i="16"/>
  <c r="Y178" i="16"/>
  <c r="Y177" i="16"/>
  <c r="Q175" i="16"/>
  <c r="Q174" i="16"/>
  <c r="Q173" i="16"/>
  <c r="Q172" i="16"/>
  <c r="Q171" i="16"/>
  <c r="Q170" i="16"/>
  <c r="Q169" i="16"/>
  <c r="Q168" i="16"/>
  <c r="Q167" i="16"/>
  <c r="Q166" i="16"/>
  <c r="Q165" i="16"/>
  <c r="W163" i="16"/>
  <c r="Y158" i="16"/>
  <c r="Y157" i="16"/>
  <c r="W154" i="16"/>
  <c r="U220" i="16"/>
  <c r="U204" i="16"/>
  <c r="U196" i="16"/>
  <c r="U188" i="16"/>
  <c r="U180" i="16"/>
  <c r="U172" i="16"/>
  <c r="U164" i="16"/>
  <c r="U156" i="16"/>
  <c r="U148" i="16"/>
  <c r="U190" i="16"/>
  <c r="U182" i="16"/>
  <c r="U174" i="16"/>
  <c r="U166" i="16"/>
  <c r="U158" i="16"/>
  <c r="U150" i="16"/>
  <c r="S148" i="16"/>
  <c r="U151" i="16"/>
  <c r="S149" i="16"/>
  <c r="F211" i="16"/>
  <c r="H473" i="16"/>
  <c r="H314" i="16"/>
  <c r="G263" i="16"/>
  <c r="H186" i="16"/>
  <c r="F489" i="16"/>
  <c r="F185" i="16"/>
  <c r="F281" i="16"/>
  <c r="F179" i="16"/>
  <c r="F491" i="16"/>
  <c r="F451" i="16"/>
  <c r="G415" i="16"/>
  <c r="F400" i="16"/>
  <c r="F393" i="16"/>
  <c r="F361" i="16"/>
  <c r="F307" i="16"/>
  <c r="F259" i="16"/>
  <c r="G223" i="16"/>
  <c r="G465" i="16"/>
  <c r="F360" i="16"/>
  <c r="F192" i="16"/>
  <c r="F490" i="16"/>
  <c r="G464" i="16"/>
  <c r="H442" i="16"/>
  <c r="F427" i="16"/>
  <c r="G391" i="16"/>
  <c r="F385" i="16"/>
  <c r="H378" i="16"/>
  <c r="F306" i="16"/>
  <c r="F291" i="16"/>
  <c r="G257" i="16"/>
  <c r="H250" i="16"/>
  <c r="F242" i="16"/>
  <c r="G213" i="16"/>
  <c r="F178" i="16"/>
  <c r="G463" i="16"/>
  <c r="F227" i="16"/>
  <c r="F184" i="16"/>
  <c r="F147" i="16"/>
  <c r="F146" i="16"/>
  <c r="H282" i="16"/>
  <c r="G262" i="16"/>
  <c r="H218" i="16"/>
  <c r="F145" i="16"/>
  <c r="F488" i="16"/>
  <c r="F210" i="16"/>
  <c r="H487" i="16"/>
  <c r="F459" i="16"/>
  <c r="F209" i="16"/>
  <c r="H422" i="16"/>
  <c r="G422" i="16"/>
  <c r="F422" i="16"/>
  <c r="H355" i="16"/>
  <c r="G355" i="16"/>
  <c r="F355" i="16"/>
  <c r="H193" i="16"/>
  <c r="G193" i="16"/>
  <c r="F193" i="16"/>
  <c r="H485" i="16"/>
  <c r="F485" i="16"/>
  <c r="G485" i="16"/>
  <c r="G458" i="16"/>
  <c r="H458" i="16"/>
  <c r="F458" i="16"/>
  <c r="G450" i="16"/>
  <c r="H450" i="16"/>
  <c r="F450" i="16"/>
  <c r="H435" i="16"/>
  <c r="G435" i="16"/>
  <c r="F435" i="16"/>
  <c r="G407" i="16"/>
  <c r="F407" i="16"/>
  <c r="H407" i="16"/>
  <c r="H399" i="16"/>
  <c r="F399" i="16"/>
  <c r="G399" i="16"/>
  <c r="G354" i="16"/>
  <c r="H354" i="16"/>
  <c r="F354" i="16"/>
  <c r="H299" i="16"/>
  <c r="G299" i="16"/>
  <c r="F299" i="16"/>
  <c r="G258" i="16"/>
  <c r="H258" i="16"/>
  <c r="F258" i="16"/>
  <c r="H243" i="16"/>
  <c r="G243" i="16"/>
  <c r="F243" i="16"/>
  <c r="H171" i="16"/>
  <c r="G171" i="16"/>
  <c r="F171" i="16"/>
  <c r="H163" i="16"/>
  <c r="G163" i="16"/>
  <c r="F163" i="16"/>
  <c r="H235" i="16"/>
  <c r="G235" i="16"/>
  <c r="F235" i="16"/>
  <c r="G170" i="16"/>
  <c r="F170" i="16"/>
  <c r="H170" i="16"/>
  <c r="G162" i="16"/>
  <c r="H162" i="16"/>
  <c r="F162" i="16"/>
  <c r="F434" i="16"/>
  <c r="F483" i="16"/>
  <c r="H471" i="16"/>
  <c r="F441" i="16"/>
  <c r="H441" i="16"/>
  <c r="G441" i="16"/>
  <c r="F433" i="16"/>
  <c r="F419" i="16"/>
  <c r="G405" i="16"/>
  <c r="H390" i="16"/>
  <c r="F390" i="16"/>
  <c r="G390" i="16"/>
  <c r="H371" i="16"/>
  <c r="G371" i="16"/>
  <c r="F371" i="16"/>
  <c r="F312" i="16"/>
  <c r="H305" i="16"/>
  <c r="G305" i="16"/>
  <c r="F305" i="16"/>
  <c r="F249" i="16"/>
  <c r="G249" i="16"/>
  <c r="H249" i="16"/>
  <c r="H177" i="16"/>
  <c r="G177" i="16"/>
  <c r="F177" i="16"/>
  <c r="F169" i="16"/>
  <c r="F161" i="16"/>
  <c r="G297" i="16"/>
  <c r="F256" i="16"/>
  <c r="F248" i="16"/>
  <c r="G226" i="16"/>
  <c r="H226" i="16"/>
  <c r="F226" i="16"/>
  <c r="F168" i="16"/>
  <c r="H484" i="16"/>
  <c r="G484" i="16"/>
  <c r="F484" i="16"/>
  <c r="H472" i="16"/>
  <c r="H457" i="16"/>
  <c r="H366" i="16"/>
  <c r="F366" i="16"/>
  <c r="G366" i="16"/>
  <c r="H455" i="16"/>
  <c r="F440" i="16"/>
  <c r="G418" i="16"/>
  <c r="H418" i="16"/>
  <c r="F418" i="16"/>
  <c r="G389" i="16"/>
  <c r="F377" i="16"/>
  <c r="G377" i="16"/>
  <c r="H377" i="16"/>
  <c r="F352" i="16"/>
  <c r="F481" i="16"/>
  <c r="H454" i="16"/>
  <c r="F454" i="16"/>
  <c r="G454" i="16"/>
  <c r="H447" i="16"/>
  <c r="G447" i="16"/>
  <c r="F447" i="16"/>
  <c r="F431" i="16"/>
  <c r="F417" i="16"/>
  <c r="H403" i="16"/>
  <c r="G403" i="16"/>
  <c r="F403" i="16"/>
  <c r="H474" i="16"/>
  <c r="H438" i="16"/>
  <c r="F438" i="16"/>
  <c r="G438" i="16"/>
  <c r="G424" i="16"/>
  <c r="G410" i="16"/>
  <c r="F410" i="16"/>
  <c r="H410" i="16"/>
  <c r="H275" i="16"/>
  <c r="G275" i="16"/>
  <c r="F275" i="16"/>
  <c r="G238" i="16"/>
  <c r="F232" i="16"/>
  <c r="G217" i="16"/>
  <c r="F217" i="16"/>
  <c r="H217" i="16"/>
  <c r="G202" i="16"/>
  <c r="F202" i="16"/>
  <c r="H202" i="16"/>
  <c r="H477" i="16"/>
  <c r="F477" i="16"/>
  <c r="G477" i="16"/>
  <c r="H398" i="16"/>
  <c r="F398" i="16"/>
  <c r="G398" i="16"/>
  <c r="F313" i="16"/>
  <c r="H313" i="16"/>
  <c r="G313" i="16"/>
  <c r="F482" i="16"/>
  <c r="F448" i="16"/>
  <c r="G426" i="16"/>
  <c r="F426" i="16"/>
  <c r="H426" i="16"/>
  <c r="F384" i="16"/>
  <c r="G290" i="16"/>
  <c r="H290" i="16"/>
  <c r="F290" i="16"/>
  <c r="F439" i="16"/>
  <c r="G425" i="16"/>
  <c r="F376" i="16"/>
  <c r="H363" i="16"/>
  <c r="G363" i="16"/>
  <c r="F363" i="16"/>
  <c r="G296" i="16"/>
  <c r="F289" i="16"/>
  <c r="F233" i="16"/>
  <c r="F225" i="16"/>
  <c r="H203" i="16"/>
  <c r="G203" i="16"/>
  <c r="F203" i="16"/>
  <c r="H195" i="16"/>
  <c r="G195" i="16"/>
  <c r="F195" i="16"/>
  <c r="F160" i="16"/>
  <c r="H153" i="16"/>
  <c r="F153" i="16"/>
  <c r="G153" i="16"/>
  <c r="H137" i="16"/>
  <c r="G137" i="16"/>
  <c r="F137" i="16"/>
  <c r="H492" i="16"/>
  <c r="G492" i="16"/>
  <c r="F492" i="16"/>
  <c r="H480" i="16"/>
  <c r="G480" i="16"/>
  <c r="F480" i="16"/>
  <c r="H467" i="16"/>
  <c r="G467" i="16"/>
  <c r="F467" i="16"/>
  <c r="H445" i="16"/>
  <c r="G445" i="16"/>
  <c r="F445" i="16"/>
  <c r="F416" i="16"/>
  <c r="G409" i="16"/>
  <c r="F409" i="16"/>
  <c r="H409" i="16"/>
  <c r="H401" i="16"/>
  <c r="G401" i="16"/>
  <c r="F401" i="16"/>
  <c r="G394" i="16"/>
  <c r="F394" i="16"/>
  <c r="H394" i="16"/>
  <c r="H387" i="16"/>
  <c r="G387" i="16"/>
  <c r="F387" i="16"/>
  <c r="H381" i="16"/>
  <c r="G381" i="16"/>
  <c r="F381" i="16"/>
  <c r="F288" i="16"/>
  <c r="H267" i="16"/>
  <c r="G267" i="16"/>
  <c r="F267" i="16"/>
  <c r="G237" i="16"/>
  <c r="G224" i="16"/>
  <c r="H216" i="16"/>
  <c r="H475" i="16"/>
  <c r="G475" i="16"/>
  <c r="H469" i="16"/>
  <c r="F469" i="16"/>
  <c r="H462" i="16"/>
  <c r="F462" i="16"/>
  <c r="G462" i="16"/>
  <c r="G456" i="16"/>
  <c r="H432" i="16"/>
  <c r="G432" i="16"/>
  <c r="H420" i="16"/>
  <c r="G420" i="16"/>
  <c r="F420" i="16"/>
  <c r="H414" i="16"/>
  <c r="F414" i="16"/>
  <c r="G392" i="16"/>
  <c r="G370" i="16"/>
  <c r="H370" i="16"/>
  <c r="H365" i="16"/>
  <c r="F365" i="16"/>
  <c r="G359" i="16"/>
  <c r="F359" i="16"/>
  <c r="H348" i="16"/>
  <c r="G348" i="16"/>
  <c r="F348" i="16"/>
  <c r="H318" i="16"/>
  <c r="G318" i="16"/>
  <c r="F318" i="16"/>
  <c r="H292" i="16"/>
  <c r="G292" i="16"/>
  <c r="F292" i="16"/>
  <c r="H287" i="16"/>
  <c r="F287" i="16"/>
  <c r="G274" i="16"/>
  <c r="H274" i="16"/>
  <c r="H261" i="16"/>
  <c r="F261" i="16"/>
  <c r="H255" i="16"/>
  <c r="G255" i="16"/>
  <c r="F255" i="16"/>
  <c r="H241" i="16"/>
  <c r="G241" i="16"/>
  <c r="H228" i="16"/>
  <c r="G228" i="16"/>
  <c r="F228" i="16"/>
  <c r="H222" i="16"/>
  <c r="F222" i="16"/>
  <c r="G215" i="16"/>
  <c r="F215" i="16"/>
  <c r="H208" i="16"/>
  <c r="H189" i="16"/>
  <c r="G189" i="16"/>
  <c r="F189" i="16"/>
  <c r="F183" i="16"/>
  <c r="G158" i="16"/>
  <c r="H158" i="16"/>
  <c r="F158" i="16"/>
  <c r="H152" i="16"/>
  <c r="H144" i="16"/>
  <c r="G144" i="16"/>
  <c r="F487" i="16"/>
  <c r="F473" i="16"/>
  <c r="G490" i="16"/>
  <c r="G469" i="16"/>
  <c r="G416" i="16"/>
  <c r="G288" i="16"/>
  <c r="G185" i="16"/>
  <c r="H449" i="16"/>
  <c r="H419" i="16"/>
  <c r="G419" i="16"/>
  <c r="H413" i="16"/>
  <c r="F413" i="16"/>
  <c r="G408" i="16"/>
  <c r="G402" i="16"/>
  <c r="H402" i="16"/>
  <c r="H397" i="16"/>
  <c r="F397" i="16"/>
  <c r="G397" i="16"/>
  <c r="F391" i="16"/>
  <c r="G386" i="16"/>
  <c r="H386" i="16"/>
  <c r="F375" i="16"/>
  <c r="H369" i="16"/>
  <c r="G369" i="16"/>
  <c r="H364" i="16"/>
  <c r="G364" i="16"/>
  <c r="F364" i="16"/>
  <c r="H358" i="16"/>
  <c r="G358" i="16"/>
  <c r="F358" i="16"/>
  <c r="H317" i="16"/>
  <c r="G317" i="16"/>
  <c r="F317" i="16"/>
  <c r="F311" i="16"/>
  <c r="G298" i="16"/>
  <c r="H291" i="16"/>
  <c r="G291" i="16"/>
  <c r="H286" i="16"/>
  <c r="F286" i="16"/>
  <c r="G280" i="16"/>
  <c r="H273" i="16"/>
  <c r="H260" i="16"/>
  <c r="G260" i="16"/>
  <c r="F260" i="16"/>
  <c r="H254" i="16"/>
  <c r="G254" i="16"/>
  <c r="F254" i="16"/>
  <c r="F247" i="16"/>
  <c r="H240" i="16"/>
  <c r="G240" i="16"/>
  <c r="G234" i="16"/>
  <c r="H227" i="16"/>
  <c r="G227" i="16"/>
  <c r="H221" i="16"/>
  <c r="F221" i="16"/>
  <c r="H214" i="16"/>
  <c r="G214" i="16"/>
  <c r="F214" i="16"/>
  <c r="H207" i="16"/>
  <c r="F207" i="16"/>
  <c r="G201" i="16"/>
  <c r="G194" i="16"/>
  <c r="H194" i="16"/>
  <c r="H188" i="16"/>
  <c r="G188" i="16"/>
  <c r="F188" i="16"/>
  <c r="H182" i="16"/>
  <c r="F182" i="16"/>
  <c r="H176" i="16"/>
  <c r="G176" i="16"/>
  <c r="G157" i="16"/>
  <c r="H157" i="16"/>
  <c r="F157" i="16"/>
  <c r="H151" i="16"/>
  <c r="F151" i="16"/>
  <c r="H143" i="16"/>
  <c r="F143" i="16"/>
  <c r="G143" i="16"/>
  <c r="H136" i="16"/>
  <c r="F472" i="16"/>
  <c r="F402" i="16"/>
  <c r="F386" i="16"/>
  <c r="F370" i="16"/>
  <c r="F274" i="16"/>
  <c r="F194" i="16"/>
  <c r="G489" i="16"/>
  <c r="G440" i="16"/>
  <c r="G365" i="16"/>
  <c r="G312" i="16"/>
  <c r="G287" i="16"/>
  <c r="G209" i="16"/>
  <c r="G184" i="16"/>
  <c r="G152" i="16"/>
  <c r="H281" i="16"/>
  <c r="H185" i="16"/>
  <c r="H494" i="16"/>
  <c r="G494" i="16"/>
  <c r="F494" i="16"/>
  <c r="H479" i="16"/>
  <c r="H460" i="16"/>
  <c r="G460" i="16"/>
  <c r="F460" i="16"/>
  <c r="H443" i="16"/>
  <c r="G443" i="16"/>
  <c r="H437" i="16"/>
  <c r="F437" i="16"/>
  <c r="G437" i="16"/>
  <c r="H396" i="16"/>
  <c r="G396" i="16"/>
  <c r="F396" i="16"/>
  <c r="H380" i="16"/>
  <c r="G380" i="16"/>
  <c r="F380" i="16"/>
  <c r="G353" i="16"/>
  <c r="H353" i="16"/>
  <c r="H316" i="16"/>
  <c r="G316" i="16"/>
  <c r="F316" i="16"/>
  <c r="H310" i="16"/>
  <c r="F310" i="16"/>
  <c r="H304" i="16"/>
  <c r="G304" i="16"/>
  <c r="H285" i="16"/>
  <c r="F285" i="16"/>
  <c r="G279" i="16"/>
  <c r="F279" i="16"/>
  <c r="G266" i="16"/>
  <c r="H259" i="16"/>
  <c r="G259" i="16"/>
  <c r="H253" i="16"/>
  <c r="G253" i="16"/>
  <c r="F253" i="16"/>
  <c r="H246" i="16"/>
  <c r="F246" i="16"/>
  <c r="H239" i="16"/>
  <c r="G239" i="16"/>
  <c r="F239" i="16"/>
  <c r="H220" i="16"/>
  <c r="G220" i="16"/>
  <c r="F220" i="16"/>
  <c r="H213" i="16"/>
  <c r="F213" i="16"/>
  <c r="H206" i="16"/>
  <c r="F206" i="16"/>
  <c r="G206" i="16"/>
  <c r="G200" i="16"/>
  <c r="H187" i="16"/>
  <c r="G187" i="16"/>
  <c r="H181" i="16"/>
  <c r="G181" i="16"/>
  <c r="F181" i="16"/>
  <c r="H175" i="16"/>
  <c r="G175" i="16"/>
  <c r="F175" i="16"/>
  <c r="H156" i="16"/>
  <c r="G156" i="16"/>
  <c r="F156" i="16"/>
  <c r="H150" i="16"/>
  <c r="F150" i="16"/>
  <c r="H142" i="16"/>
  <c r="F142" i="16"/>
  <c r="G142" i="16"/>
  <c r="F471" i="16"/>
  <c r="F457" i="16"/>
  <c r="F443" i="16"/>
  <c r="F432" i="16"/>
  <c r="F369" i="16"/>
  <c r="F353" i="16"/>
  <c r="F273" i="16"/>
  <c r="F257" i="16"/>
  <c r="F241" i="16"/>
  <c r="G488" i="16"/>
  <c r="G439" i="16"/>
  <c r="G414" i="16"/>
  <c r="G361" i="16"/>
  <c r="G311" i="16"/>
  <c r="G286" i="16"/>
  <c r="G261" i="16"/>
  <c r="G233" i="16"/>
  <c r="G208" i="16"/>
  <c r="G183" i="16"/>
  <c r="G151" i="16"/>
  <c r="H440" i="16"/>
  <c r="H408" i="16"/>
  <c r="H376" i="16"/>
  <c r="H312" i="16"/>
  <c r="H280" i="16"/>
  <c r="H248" i="16"/>
  <c r="H184" i="16"/>
  <c r="H444" i="16"/>
  <c r="G444" i="16"/>
  <c r="F444" i="16"/>
  <c r="H478" i="16"/>
  <c r="F478" i="16"/>
  <c r="G473" i="16"/>
  <c r="H459" i="16"/>
  <c r="G459" i="16"/>
  <c r="H448" i="16"/>
  <c r="G448" i="16"/>
  <c r="G442" i="16"/>
  <c r="H430" i="16"/>
  <c r="F430" i="16"/>
  <c r="H412" i="16"/>
  <c r="G412" i="16"/>
  <c r="F412" i="16"/>
  <c r="H395" i="16"/>
  <c r="G395" i="16"/>
  <c r="H385" i="16"/>
  <c r="H379" i="16"/>
  <c r="G379" i="16"/>
  <c r="H374" i="16"/>
  <c r="F374" i="16"/>
  <c r="H368" i="16"/>
  <c r="G368" i="16"/>
  <c r="H357" i="16"/>
  <c r="G357" i="16"/>
  <c r="F357" i="16"/>
  <c r="H315" i="16"/>
  <c r="G315" i="16"/>
  <c r="H309" i="16"/>
  <c r="F309" i="16"/>
  <c r="G309" i="16"/>
  <c r="H303" i="16"/>
  <c r="G303" i="16"/>
  <c r="F303" i="16"/>
  <c r="H284" i="16"/>
  <c r="G284" i="16"/>
  <c r="F284" i="16"/>
  <c r="H278" i="16"/>
  <c r="G278" i="16"/>
  <c r="F278" i="16"/>
  <c r="H272" i="16"/>
  <c r="H252" i="16"/>
  <c r="G252" i="16"/>
  <c r="F252" i="16"/>
  <c r="H245" i="16"/>
  <c r="F245" i="16"/>
  <c r="G245" i="16"/>
  <c r="H238" i="16"/>
  <c r="F238" i="16"/>
  <c r="H219" i="16"/>
  <c r="G219" i="16"/>
  <c r="H212" i="16"/>
  <c r="G212" i="16"/>
  <c r="F212" i="16"/>
  <c r="H205" i="16"/>
  <c r="F205" i="16"/>
  <c r="G205" i="16"/>
  <c r="F199" i="16"/>
  <c r="G186" i="16"/>
  <c r="H180" i="16"/>
  <c r="G180" i="16"/>
  <c r="F180" i="16"/>
  <c r="H174" i="16"/>
  <c r="G174" i="16"/>
  <c r="F174" i="16"/>
  <c r="H155" i="16"/>
  <c r="G155" i="16"/>
  <c r="H149" i="16"/>
  <c r="G149" i="16"/>
  <c r="F149" i="16"/>
  <c r="H141" i="16"/>
  <c r="G141" i="16"/>
  <c r="F141" i="16"/>
  <c r="F136" i="16"/>
  <c r="F456" i="16"/>
  <c r="F442" i="16"/>
  <c r="F368" i="16"/>
  <c r="F304" i="16"/>
  <c r="F272" i="16"/>
  <c r="F240" i="16"/>
  <c r="F224" i="16"/>
  <c r="F208" i="16"/>
  <c r="F176" i="16"/>
  <c r="F144" i="16"/>
  <c r="G487" i="16"/>
  <c r="G413" i="16"/>
  <c r="G385" i="16"/>
  <c r="G360" i="16"/>
  <c r="G310" i="16"/>
  <c r="G285" i="16"/>
  <c r="G232" i="16"/>
  <c r="G207" i="16"/>
  <c r="G182" i="16"/>
  <c r="G150" i="16"/>
  <c r="H439" i="16"/>
  <c r="H375" i="16"/>
  <c r="H311" i="16"/>
  <c r="H279" i="16"/>
  <c r="H247" i="16"/>
  <c r="H215" i="16"/>
  <c r="H183" i="16"/>
  <c r="G474" i="16"/>
  <c r="H493" i="16"/>
  <c r="G493" i="16"/>
  <c r="F493" i="16"/>
  <c r="H436" i="16"/>
  <c r="G436" i="16"/>
  <c r="F436" i="16"/>
  <c r="H483" i="16"/>
  <c r="G483" i="16"/>
  <c r="G466" i="16"/>
  <c r="H466" i="16"/>
  <c r="H453" i="16"/>
  <c r="F453" i="16"/>
  <c r="H429" i="16"/>
  <c r="F429" i="16"/>
  <c r="G423" i="16"/>
  <c r="F423" i="16"/>
  <c r="G417" i="16"/>
  <c r="H417" i="16"/>
  <c r="H411" i="16"/>
  <c r="G411" i="16"/>
  <c r="H406" i="16"/>
  <c r="G406" i="16"/>
  <c r="F406" i="16"/>
  <c r="H400" i="16"/>
  <c r="H389" i="16"/>
  <c r="F389" i="16"/>
  <c r="G378" i="16"/>
  <c r="H373" i="16"/>
  <c r="F373" i="16"/>
  <c r="G373" i="16"/>
  <c r="H367" i="16"/>
  <c r="G367" i="16"/>
  <c r="F367" i="16"/>
  <c r="G362" i="16"/>
  <c r="H352" i="16"/>
  <c r="G314" i="16"/>
  <c r="H308" i="16"/>
  <c r="G308" i="16"/>
  <c r="F308" i="16"/>
  <c r="H302" i="16"/>
  <c r="F302" i="16"/>
  <c r="H283" i="16"/>
  <c r="G283" i="16"/>
  <c r="H277" i="16"/>
  <c r="F277" i="16"/>
  <c r="H271" i="16"/>
  <c r="F271" i="16"/>
  <c r="G265" i="16"/>
  <c r="H251" i="16"/>
  <c r="G251" i="16"/>
  <c r="H244" i="16"/>
  <c r="G244" i="16"/>
  <c r="F244" i="16"/>
  <c r="H237" i="16"/>
  <c r="F237" i="16"/>
  <c r="G225" i="16"/>
  <c r="H225" i="16"/>
  <c r="G218" i="16"/>
  <c r="H211" i="16"/>
  <c r="G211" i="16"/>
  <c r="H204" i="16"/>
  <c r="G204" i="16"/>
  <c r="F204" i="16"/>
  <c r="H198" i="16"/>
  <c r="F198" i="16"/>
  <c r="H179" i="16"/>
  <c r="G179" i="16"/>
  <c r="H173" i="16"/>
  <c r="G173" i="16"/>
  <c r="F173" i="16"/>
  <c r="F167" i="16"/>
  <c r="H161" i="16"/>
  <c r="G161" i="16"/>
  <c r="G154" i="16"/>
  <c r="H154" i="16"/>
  <c r="H148" i="16"/>
  <c r="G148" i="16"/>
  <c r="F148" i="16"/>
  <c r="H140" i="16"/>
  <c r="F140" i="16"/>
  <c r="F466" i="16"/>
  <c r="F455" i="16"/>
  <c r="F411" i="16"/>
  <c r="F395" i="16"/>
  <c r="F379" i="16"/>
  <c r="F315" i="16"/>
  <c r="F283" i="16"/>
  <c r="F251" i="16"/>
  <c r="F219" i="16"/>
  <c r="F187" i="16"/>
  <c r="F155" i="16"/>
  <c r="G455" i="16"/>
  <c r="G430" i="16"/>
  <c r="G352" i="16"/>
  <c r="G302" i="16"/>
  <c r="G277" i="16"/>
  <c r="G199" i="16"/>
  <c r="G169" i="16"/>
  <c r="H490" i="16"/>
  <c r="H362" i="16"/>
  <c r="H298" i="16"/>
  <c r="H266" i="16"/>
  <c r="H234" i="16"/>
  <c r="H461" i="16"/>
  <c r="F461" i="16"/>
  <c r="G461" i="16"/>
  <c r="G482" i="16"/>
  <c r="H482" i="16"/>
  <c r="G472" i="16"/>
  <c r="H465" i="16"/>
  <c r="I465" i="16" s="1"/>
  <c r="H452" i="16"/>
  <c r="G452" i="16"/>
  <c r="F452" i="16"/>
  <c r="H428" i="16"/>
  <c r="G428" i="16"/>
  <c r="F428" i="16"/>
  <c r="H405" i="16"/>
  <c r="F405" i="16"/>
  <c r="H384" i="16"/>
  <c r="G384" i="16"/>
  <c r="H372" i="16"/>
  <c r="G372" i="16"/>
  <c r="F372" i="16"/>
  <c r="H356" i="16"/>
  <c r="G356" i="16"/>
  <c r="F356" i="16"/>
  <c r="H351" i="16"/>
  <c r="F351" i="16"/>
  <c r="H307" i="16"/>
  <c r="G307" i="16"/>
  <c r="H301" i="16"/>
  <c r="F301" i="16"/>
  <c r="G295" i="16"/>
  <c r="F295" i="16"/>
  <c r="G289" i="16"/>
  <c r="H289" i="16"/>
  <c r="G282" i="16"/>
  <c r="H276" i="16"/>
  <c r="G276" i="16"/>
  <c r="F276" i="16"/>
  <c r="H270" i="16"/>
  <c r="F270" i="16"/>
  <c r="G270" i="16"/>
  <c r="G264" i="16"/>
  <c r="H257" i="16"/>
  <c r="G250" i="16"/>
  <c r="G231" i="16"/>
  <c r="F231" i="16"/>
  <c r="H197" i="16"/>
  <c r="F197" i="16"/>
  <c r="H192" i="16"/>
  <c r="G192" i="16"/>
  <c r="H172" i="16"/>
  <c r="G172" i="16"/>
  <c r="F172" i="16"/>
  <c r="H166" i="16"/>
  <c r="F166" i="16"/>
  <c r="H147" i="16"/>
  <c r="G147" i="16"/>
  <c r="H139" i="16"/>
  <c r="F139" i="16"/>
  <c r="F479" i="16"/>
  <c r="F465" i="16"/>
  <c r="F378" i="16"/>
  <c r="F362" i="16"/>
  <c r="F314" i="16"/>
  <c r="F298" i="16"/>
  <c r="F282" i="16"/>
  <c r="F266" i="16"/>
  <c r="F250" i="16"/>
  <c r="F234" i="16"/>
  <c r="F218" i="16"/>
  <c r="F186" i="16"/>
  <c r="F154" i="16"/>
  <c r="G136" i="16"/>
  <c r="G479" i="16"/>
  <c r="G429" i="16"/>
  <c r="G376" i="16"/>
  <c r="G351" i="16"/>
  <c r="G301" i="16"/>
  <c r="G273" i="16"/>
  <c r="G248" i="16"/>
  <c r="G198" i="16"/>
  <c r="G168" i="16"/>
  <c r="H489" i="16"/>
  <c r="H425" i="16"/>
  <c r="H393" i="16"/>
  <c r="H361" i="16"/>
  <c r="H297" i="16"/>
  <c r="H265" i="16"/>
  <c r="H233" i="16"/>
  <c r="H201" i="16"/>
  <c r="H169" i="16"/>
  <c r="H468" i="16"/>
  <c r="G468" i="16"/>
  <c r="F468" i="16"/>
  <c r="H431" i="16"/>
  <c r="G431" i="16"/>
  <c r="H486" i="16"/>
  <c r="F486" i="16"/>
  <c r="G486" i="16"/>
  <c r="G481" i="16"/>
  <c r="H481" i="16"/>
  <c r="H476" i="16"/>
  <c r="G476" i="16"/>
  <c r="F476" i="16"/>
  <c r="G471" i="16"/>
  <c r="H464" i="16"/>
  <c r="H451" i="16"/>
  <c r="G451" i="16"/>
  <c r="H446" i="16"/>
  <c r="G446" i="16"/>
  <c r="F446" i="16"/>
  <c r="G434" i="16"/>
  <c r="H434" i="16"/>
  <c r="H427" i="16"/>
  <c r="G427" i="16"/>
  <c r="H416" i="16"/>
  <c r="H404" i="16"/>
  <c r="G404" i="16"/>
  <c r="F404" i="16"/>
  <c r="H388" i="16"/>
  <c r="G388" i="16"/>
  <c r="F388" i="16"/>
  <c r="H383" i="16"/>
  <c r="G383" i="16"/>
  <c r="F383" i="16"/>
  <c r="H350" i="16"/>
  <c r="F350" i="16"/>
  <c r="H300" i="16"/>
  <c r="G300" i="16"/>
  <c r="F300" i="16"/>
  <c r="H294" i="16"/>
  <c r="G294" i="16"/>
  <c r="F294" i="16"/>
  <c r="H269" i="16"/>
  <c r="F269" i="16"/>
  <c r="G269" i="16"/>
  <c r="F263" i="16"/>
  <c r="H236" i="16"/>
  <c r="G236" i="16"/>
  <c r="F236" i="16"/>
  <c r="H230" i="16"/>
  <c r="G230" i="16"/>
  <c r="F230" i="16"/>
  <c r="H224" i="16"/>
  <c r="G210" i="16"/>
  <c r="H210" i="16"/>
  <c r="H196" i="16"/>
  <c r="G196" i="16"/>
  <c r="F196" i="16"/>
  <c r="H191" i="16"/>
  <c r="G191" i="16"/>
  <c r="F191" i="16"/>
  <c r="G178" i="16"/>
  <c r="H178" i="16"/>
  <c r="H165" i="16"/>
  <c r="G165" i="16"/>
  <c r="F165" i="16"/>
  <c r="G160" i="16"/>
  <c r="H160" i="16"/>
  <c r="H146" i="16"/>
  <c r="G146" i="16"/>
  <c r="H138" i="16"/>
  <c r="F138" i="16"/>
  <c r="G138" i="16"/>
  <c r="F475" i="16"/>
  <c r="F464" i="16"/>
  <c r="F425" i="16"/>
  <c r="F297" i="16"/>
  <c r="F265" i="16"/>
  <c r="F201" i="16"/>
  <c r="G140" i="16"/>
  <c r="G478" i="16"/>
  <c r="G453" i="16"/>
  <c r="G400" i="16"/>
  <c r="G375" i="16"/>
  <c r="G350" i="16"/>
  <c r="G272" i="16"/>
  <c r="G247" i="16"/>
  <c r="G222" i="16"/>
  <c r="G197" i="16"/>
  <c r="G167" i="16"/>
  <c r="H488" i="16"/>
  <c r="H456" i="16"/>
  <c r="H424" i="16"/>
  <c r="H392" i="16"/>
  <c r="H360" i="16"/>
  <c r="H296" i="16"/>
  <c r="H264" i="16"/>
  <c r="H232" i="16"/>
  <c r="H200" i="16"/>
  <c r="H168" i="16"/>
  <c r="H491" i="16"/>
  <c r="G491" i="16"/>
  <c r="H470" i="16"/>
  <c r="G470" i="16"/>
  <c r="F470" i="16"/>
  <c r="H463" i="16"/>
  <c r="G457" i="16"/>
  <c r="I457" i="16" s="1"/>
  <c r="H433" i="16"/>
  <c r="G433" i="16"/>
  <c r="H421" i="16"/>
  <c r="G421" i="16"/>
  <c r="F421" i="16"/>
  <c r="H415" i="16"/>
  <c r="F415" i="16"/>
  <c r="G393" i="16"/>
  <c r="H382" i="16"/>
  <c r="G382" i="16"/>
  <c r="F382" i="16"/>
  <c r="H349" i="16"/>
  <c r="F349" i="16"/>
  <c r="H319" i="16"/>
  <c r="G319" i="16"/>
  <c r="F319" i="16"/>
  <c r="G306" i="16"/>
  <c r="H306" i="16"/>
  <c r="H293" i="16"/>
  <c r="G293" i="16"/>
  <c r="F293" i="16"/>
  <c r="H288" i="16"/>
  <c r="G281" i="16"/>
  <c r="H268" i="16"/>
  <c r="G268" i="16"/>
  <c r="F268" i="16"/>
  <c r="H262" i="16"/>
  <c r="F262" i="16"/>
  <c r="H256" i="16"/>
  <c r="G256" i="16"/>
  <c r="G242" i="16"/>
  <c r="H242" i="16"/>
  <c r="H229" i="16"/>
  <c r="G229" i="16"/>
  <c r="F229" i="16"/>
  <c r="H223" i="16"/>
  <c r="F223" i="16"/>
  <c r="G216" i="16"/>
  <c r="H209" i="16"/>
  <c r="H190" i="16"/>
  <c r="G190" i="16"/>
  <c r="F190" i="16"/>
  <c r="H164" i="16"/>
  <c r="G164" i="16"/>
  <c r="F164" i="16"/>
  <c r="H159" i="16"/>
  <c r="G159" i="16"/>
  <c r="F159" i="16"/>
  <c r="H145" i="16"/>
  <c r="G145" i="16"/>
  <c r="F474" i="16"/>
  <c r="F463" i="16"/>
  <c r="F449" i="16"/>
  <c r="F424" i="16"/>
  <c r="F408" i="16"/>
  <c r="F392" i="16"/>
  <c r="F296" i="16"/>
  <c r="F280" i="16"/>
  <c r="F264" i="16"/>
  <c r="F216" i="16"/>
  <c r="F200" i="16"/>
  <c r="F152" i="16"/>
  <c r="G139" i="16"/>
  <c r="G449" i="16"/>
  <c r="G374" i="16"/>
  <c r="G349" i="16"/>
  <c r="G271" i="16"/>
  <c r="G246" i="16"/>
  <c r="G221" i="16"/>
  <c r="G166" i="16"/>
  <c r="H423" i="16"/>
  <c r="H391" i="16"/>
  <c r="H359" i="16"/>
  <c r="H295" i="16"/>
  <c r="H263" i="16"/>
  <c r="H231" i="16"/>
  <c r="H199" i="16"/>
  <c r="H167" i="16"/>
  <c r="I285" i="16" l="1"/>
  <c r="I218" i="16"/>
  <c r="I428" i="16"/>
  <c r="I464" i="16"/>
  <c r="I436" i="16"/>
  <c r="I149" i="16"/>
  <c r="I180" i="16"/>
  <c r="J180" i="16" s="1"/>
  <c r="K180" i="16" s="1"/>
  <c r="I212" i="16"/>
  <c r="I473" i="16"/>
  <c r="J473" i="16" s="1"/>
  <c r="K473" i="16" s="1"/>
  <c r="I156" i="16"/>
  <c r="J156" i="16" s="1"/>
  <c r="K156" i="16" s="1"/>
  <c r="I187" i="16"/>
  <c r="I223" i="16"/>
  <c r="I391" i="16"/>
  <c r="I222" i="16"/>
  <c r="J222" i="16" s="1"/>
  <c r="K222" i="16" s="1"/>
  <c r="I314" i="16"/>
  <c r="J314" i="16" s="1"/>
  <c r="K314" i="16" s="1"/>
  <c r="I257" i="16"/>
  <c r="I471" i="16"/>
  <c r="I262" i="16"/>
  <c r="I463" i="16"/>
  <c r="I415" i="16"/>
  <c r="J415" i="16" s="1"/>
  <c r="K415" i="16" s="1"/>
  <c r="I177" i="16"/>
  <c r="I455" i="16"/>
  <c r="J455" i="16" s="1"/>
  <c r="K455" i="16" s="1"/>
  <c r="I136" i="16"/>
  <c r="I371" i="16"/>
  <c r="J371" i="16" s="1"/>
  <c r="K371" i="16" s="1"/>
  <c r="I421" i="16"/>
  <c r="J421" i="16" s="1"/>
  <c r="K421" i="16" s="1"/>
  <c r="I227" i="16"/>
  <c r="J227" i="16" s="1"/>
  <c r="K227" i="16" s="1"/>
  <c r="I291" i="16"/>
  <c r="J291" i="16" s="1"/>
  <c r="K291" i="16" s="1"/>
  <c r="I480" i="16"/>
  <c r="I442" i="16"/>
  <c r="J442" i="16" s="1"/>
  <c r="K442" i="16" s="1"/>
  <c r="I277" i="16"/>
  <c r="J277" i="16" s="1"/>
  <c r="K277" i="16" s="1"/>
  <c r="I203" i="16"/>
  <c r="J257" i="16"/>
  <c r="K257" i="16" s="1"/>
  <c r="I255" i="16"/>
  <c r="J255" i="16" s="1"/>
  <c r="K255" i="16" s="1"/>
  <c r="I148" i="16"/>
  <c r="J148" i="16" s="1"/>
  <c r="K148" i="16" s="1"/>
  <c r="I173" i="16"/>
  <c r="J173" i="16" s="1"/>
  <c r="K173" i="16" s="1"/>
  <c r="I441" i="16"/>
  <c r="J441" i="16" s="1"/>
  <c r="K441" i="16" s="1"/>
  <c r="I230" i="16"/>
  <c r="J230" i="16" s="1"/>
  <c r="K230" i="16" s="1"/>
  <c r="J218" i="16"/>
  <c r="K218" i="16" s="1"/>
  <c r="I243" i="16"/>
  <c r="I407" i="16"/>
  <c r="J407" i="16" s="1"/>
  <c r="K407" i="16" s="1"/>
  <c r="I198" i="16"/>
  <c r="J198" i="16" s="1"/>
  <c r="K198" i="16" s="1"/>
  <c r="I468" i="16"/>
  <c r="J468" i="16" s="1"/>
  <c r="K468" i="16" s="1"/>
  <c r="I435" i="16"/>
  <c r="J435" i="16" s="1"/>
  <c r="K435" i="16" s="1"/>
  <c r="I236" i="16"/>
  <c r="J236" i="16" s="1"/>
  <c r="K236" i="16" s="1"/>
  <c r="I276" i="16"/>
  <c r="J276" i="16" s="1"/>
  <c r="K276" i="16" s="1"/>
  <c r="I384" i="16"/>
  <c r="J384" i="16" s="1"/>
  <c r="K384" i="16" s="1"/>
  <c r="I452" i="16"/>
  <c r="J452" i="16" s="1"/>
  <c r="K452" i="16" s="1"/>
  <c r="I251" i="16"/>
  <c r="J251" i="16" s="1"/>
  <c r="K251" i="16" s="1"/>
  <c r="I493" i="16"/>
  <c r="J493" i="16" s="1"/>
  <c r="K493" i="16" s="1"/>
  <c r="I357" i="16"/>
  <c r="J357" i="16" s="1"/>
  <c r="K357" i="16" s="1"/>
  <c r="I175" i="16"/>
  <c r="J175" i="16" s="1"/>
  <c r="K175" i="16" s="1"/>
  <c r="I259" i="16"/>
  <c r="J259" i="16" s="1"/>
  <c r="K259" i="16" s="1"/>
  <c r="I494" i="16"/>
  <c r="J494" i="16" s="1"/>
  <c r="K494" i="16" s="1"/>
  <c r="I240" i="16"/>
  <c r="J240" i="16" s="1"/>
  <c r="K240" i="16" s="1"/>
  <c r="I369" i="16"/>
  <c r="J369" i="16" s="1"/>
  <c r="K369" i="16" s="1"/>
  <c r="I189" i="16"/>
  <c r="I146" i="16"/>
  <c r="J146" i="16" s="1"/>
  <c r="K146" i="16" s="1"/>
  <c r="I300" i="16"/>
  <c r="J300" i="16" s="1"/>
  <c r="K300" i="16" s="1"/>
  <c r="I431" i="16"/>
  <c r="J431" i="16" s="1"/>
  <c r="K431" i="16" s="1"/>
  <c r="I282" i="16"/>
  <c r="I367" i="16"/>
  <c r="J367" i="16" s="1"/>
  <c r="K367" i="16" s="1"/>
  <c r="I483" i="16"/>
  <c r="J483" i="16" s="1"/>
  <c r="K483" i="16" s="1"/>
  <c r="I150" i="16"/>
  <c r="J150" i="16" s="1"/>
  <c r="K150" i="16" s="1"/>
  <c r="I141" i="16"/>
  <c r="J141" i="16" s="1"/>
  <c r="K141" i="16" s="1"/>
  <c r="I174" i="16"/>
  <c r="J174" i="16" s="1"/>
  <c r="K174" i="16" s="1"/>
  <c r="I368" i="16"/>
  <c r="J368" i="16" s="1"/>
  <c r="K368" i="16" s="1"/>
  <c r="I317" i="16"/>
  <c r="J317" i="16" s="1"/>
  <c r="K317" i="16" s="1"/>
  <c r="I241" i="16"/>
  <c r="I432" i="16"/>
  <c r="J432" i="16" s="1"/>
  <c r="K432" i="16" s="1"/>
  <c r="I475" i="16"/>
  <c r="J475" i="16" s="1"/>
  <c r="K475" i="16" s="1"/>
  <c r="I387" i="16"/>
  <c r="J387" i="16" s="1"/>
  <c r="K387" i="16" s="1"/>
  <c r="I467" i="16"/>
  <c r="J467" i="16" s="1"/>
  <c r="K467" i="16" s="1"/>
  <c r="I487" i="16"/>
  <c r="J487" i="16" s="1"/>
  <c r="K487" i="16" s="1"/>
  <c r="I213" i="16"/>
  <c r="J213" i="16" s="1"/>
  <c r="K213" i="16" s="1"/>
  <c r="I158" i="16"/>
  <c r="J158" i="16" s="1"/>
  <c r="K158" i="16" s="1"/>
  <c r="I221" i="16"/>
  <c r="J221" i="16" s="1"/>
  <c r="K221" i="16" s="1"/>
  <c r="I216" i="16"/>
  <c r="J216" i="16" s="1"/>
  <c r="K216" i="16" s="1"/>
  <c r="I378" i="16"/>
  <c r="J378" i="16" s="1"/>
  <c r="K378" i="16" s="1"/>
  <c r="I310" i="16"/>
  <c r="J310" i="16" s="1"/>
  <c r="K310" i="16" s="1"/>
  <c r="I186" i="16"/>
  <c r="J186" i="16" s="1"/>
  <c r="K186" i="16" s="1"/>
  <c r="I286" i="16"/>
  <c r="J286" i="16" s="1"/>
  <c r="K286" i="16" s="1"/>
  <c r="I287" i="16"/>
  <c r="J287" i="16" s="1"/>
  <c r="K287" i="16" s="1"/>
  <c r="I454" i="16"/>
  <c r="J454" i="16" s="1"/>
  <c r="K454" i="16" s="1"/>
  <c r="I206" i="16"/>
  <c r="J206" i="16" s="1"/>
  <c r="K206" i="16" s="1"/>
  <c r="I164" i="16"/>
  <c r="J164" i="16" s="1"/>
  <c r="K164" i="16" s="1"/>
  <c r="I293" i="16"/>
  <c r="J293" i="16" s="1"/>
  <c r="K293" i="16" s="1"/>
  <c r="I388" i="16"/>
  <c r="J388" i="16" s="1"/>
  <c r="K388" i="16" s="1"/>
  <c r="I172" i="16"/>
  <c r="J172" i="16" s="1"/>
  <c r="K172" i="16" s="1"/>
  <c r="I250" i="16"/>
  <c r="J250" i="16" s="1"/>
  <c r="K250" i="16" s="1"/>
  <c r="I307" i="16"/>
  <c r="J307" i="16" s="1"/>
  <c r="K307" i="16" s="1"/>
  <c r="I302" i="16"/>
  <c r="J302" i="16" s="1"/>
  <c r="K302" i="16" s="1"/>
  <c r="I161" i="16"/>
  <c r="J161" i="16" s="1"/>
  <c r="K161" i="16" s="1"/>
  <c r="I205" i="16"/>
  <c r="J205" i="16" s="1"/>
  <c r="K205" i="16" s="1"/>
  <c r="I303" i="16"/>
  <c r="J303" i="16" s="1"/>
  <c r="K303" i="16" s="1"/>
  <c r="I395" i="16"/>
  <c r="J395" i="16" s="1"/>
  <c r="K395" i="16" s="1"/>
  <c r="I448" i="16"/>
  <c r="J448" i="16" s="1"/>
  <c r="K448" i="16" s="1"/>
  <c r="I444" i="16"/>
  <c r="J444" i="16" s="1"/>
  <c r="K444" i="16" s="1"/>
  <c r="I239" i="16"/>
  <c r="J239" i="16" s="1"/>
  <c r="K239" i="16" s="1"/>
  <c r="I380" i="16"/>
  <c r="J380" i="16" s="1"/>
  <c r="K380" i="16" s="1"/>
  <c r="I443" i="16"/>
  <c r="J443" i="16" s="1"/>
  <c r="K443" i="16" s="1"/>
  <c r="I188" i="16"/>
  <c r="J188" i="16" s="1"/>
  <c r="K188" i="16" s="1"/>
  <c r="I214" i="16"/>
  <c r="J214" i="16" s="1"/>
  <c r="K214" i="16" s="1"/>
  <c r="I185" i="16"/>
  <c r="J185" i="16" s="1"/>
  <c r="K185" i="16" s="1"/>
  <c r="I318" i="16"/>
  <c r="J318" i="16" s="1"/>
  <c r="K318" i="16" s="1"/>
  <c r="I403" i="16"/>
  <c r="J403" i="16" s="1"/>
  <c r="K403" i="16" s="1"/>
  <c r="I355" i="16"/>
  <c r="J355" i="16" s="1"/>
  <c r="K355" i="16" s="1"/>
  <c r="I290" i="16"/>
  <c r="J290" i="16" s="1"/>
  <c r="K290" i="16" s="1"/>
  <c r="I418" i="16"/>
  <c r="J418" i="16" s="1"/>
  <c r="K418" i="16" s="1"/>
  <c r="I400" i="16"/>
  <c r="J400" i="16" s="1"/>
  <c r="K400" i="16" s="1"/>
  <c r="I166" i="16"/>
  <c r="J166" i="16" s="1"/>
  <c r="K166" i="16" s="1"/>
  <c r="I139" i="16"/>
  <c r="J139" i="16" s="1"/>
  <c r="K139" i="16" s="1"/>
  <c r="I306" i="16"/>
  <c r="J306" i="16" s="1"/>
  <c r="K306" i="16" s="1"/>
  <c r="I453" i="16"/>
  <c r="J453" i="16" s="1"/>
  <c r="K453" i="16" s="1"/>
  <c r="I289" i="16"/>
  <c r="J289" i="16" s="1"/>
  <c r="K289" i="16" s="1"/>
  <c r="I430" i="16"/>
  <c r="J430" i="16" s="1"/>
  <c r="K430" i="16" s="1"/>
  <c r="I207" i="16"/>
  <c r="J207" i="16" s="1"/>
  <c r="K207" i="16" s="1"/>
  <c r="I208" i="16"/>
  <c r="J208" i="16" s="1"/>
  <c r="K208" i="16" s="1"/>
  <c r="I152" i="16"/>
  <c r="J152" i="16" s="1"/>
  <c r="K152" i="16" s="1"/>
  <c r="I194" i="16"/>
  <c r="J194" i="16" s="1"/>
  <c r="K194" i="16" s="1"/>
  <c r="I386" i="16"/>
  <c r="J386" i="16" s="1"/>
  <c r="K386" i="16" s="1"/>
  <c r="I409" i="16"/>
  <c r="J409" i="16" s="1"/>
  <c r="K409" i="16" s="1"/>
  <c r="I232" i="16"/>
  <c r="J232" i="16" s="1"/>
  <c r="K232" i="16" s="1"/>
  <c r="I233" i="16"/>
  <c r="J233" i="16" s="1"/>
  <c r="K233" i="16" s="1"/>
  <c r="I488" i="16"/>
  <c r="J488" i="16" s="1"/>
  <c r="K488" i="16" s="1"/>
  <c r="I184" i="16"/>
  <c r="J184" i="16" s="1"/>
  <c r="K184" i="16" s="1"/>
  <c r="I462" i="16"/>
  <c r="J462" i="16" s="1"/>
  <c r="K462" i="16" s="1"/>
  <c r="I224" i="16"/>
  <c r="J224" i="16" s="1"/>
  <c r="K224" i="16" s="1"/>
  <c r="I153" i="16"/>
  <c r="J153" i="16" s="1"/>
  <c r="K153" i="16" s="1"/>
  <c r="I170" i="16"/>
  <c r="J170" i="16" s="1"/>
  <c r="K170" i="16" s="1"/>
  <c r="I478" i="16"/>
  <c r="J478" i="16" s="1"/>
  <c r="K478" i="16" s="1"/>
  <c r="I301" i="16"/>
  <c r="J301" i="16" s="1"/>
  <c r="K301" i="16" s="1"/>
  <c r="I263" i="16"/>
  <c r="J263" i="16" s="1"/>
  <c r="K263" i="16" s="1"/>
  <c r="I281" i="16"/>
  <c r="J281" i="16" s="1"/>
  <c r="K281" i="16" s="1"/>
  <c r="I140" i="16"/>
  <c r="J140" i="16" s="1"/>
  <c r="K140" i="16" s="1"/>
  <c r="I438" i="16"/>
  <c r="J438" i="16" s="1"/>
  <c r="K438" i="16" s="1"/>
  <c r="I447" i="16"/>
  <c r="J447" i="16" s="1"/>
  <c r="K447" i="16" s="1"/>
  <c r="I299" i="16"/>
  <c r="J299" i="16" s="1"/>
  <c r="K299" i="16" s="1"/>
  <c r="I193" i="16"/>
  <c r="J193" i="16" s="1"/>
  <c r="K193" i="16" s="1"/>
  <c r="I201" i="16"/>
  <c r="J201" i="16" s="1"/>
  <c r="K201" i="16" s="1"/>
  <c r="I171" i="16"/>
  <c r="J171" i="16" s="1"/>
  <c r="K171" i="16" s="1"/>
  <c r="I256" i="16"/>
  <c r="J256" i="16" s="1"/>
  <c r="K256" i="16" s="1"/>
  <c r="I382" i="16"/>
  <c r="J382" i="16" s="1"/>
  <c r="K382" i="16" s="1"/>
  <c r="I433" i="16"/>
  <c r="J433" i="16" s="1"/>
  <c r="K433" i="16" s="1"/>
  <c r="I272" i="16"/>
  <c r="J272" i="16" s="1"/>
  <c r="K272" i="16" s="1"/>
  <c r="I138" i="16"/>
  <c r="J138" i="16" s="1"/>
  <c r="K138" i="16" s="1"/>
  <c r="I165" i="16"/>
  <c r="J165" i="16" s="1"/>
  <c r="K165" i="16" s="1"/>
  <c r="I196" i="16"/>
  <c r="J196" i="16" s="1"/>
  <c r="K196" i="16" s="1"/>
  <c r="I294" i="16"/>
  <c r="J294" i="16" s="1"/>
  <c r="K294" i="16" s="1"/>
  <c r="I427" i="16"/>
  <c r="J427" i="16" s="1"/>
  <c r="K427" i="16" s="1"/>
  <c r="I486" i="16"/>
  <c r="J486" i="16" s="1"/>
  <c r="K486" i="16" s="1"/>
  <c r="I351" i="16"/>
  <c r="J351" i="16" s="1"/>
  <c r="K351" i="16" s="1"/>
  <c r="J187" i="16"/>
  <c r="K187" i="16" s="1"/>
  <c r="I179" i="16"/>
  <c r="J179" i="16" s="1"/>
  <c r="K179" i="16" s="1"/>
  <c r="I283" i="16"/>
  <c r="J283" i="16" s="1"/>
  <c r="K283" i="16" s="1"/>
  <c r="I155" i="16"/>
  <c r="J155" i="16" s="1"/>
  <c r="K155" i="16" s="1"/>
  <c r="I219" i="16"/>
  <c r="J219" i="16" s="1"/>
  <c r="K219" i="16" s="1"/>
  <c r="I252" i="16"/>
  <c r="J252" i="16" s="1"/>
  <c r="K252" i="16" s="1"/>
  <c r="I142" i="16"/>
  <c r="J142" i="16" s="1"/>
  <c r="K142" i="16" s="1"/>
  <c r="I200" i="16"/>
  <c r="J200" i="16" s="1"/>
  <c r="K200" i="16" s="1"/>
  <c r="I304" i="16"/>
  <c r="J304" i="16" s="1"/>
  <c r="K304" i="16" s="1"/>
  <c r="I353" i="16"/>
  <c r="J353" i="16" s="1"/>
  <c r="K353" i="16" s="1"/>
  <c r="I234" i="16"/>
  <c r="J234" i="16" s="1"/>
  <c r="K234" i="16" s="1"/>
  <c r="I260" i="16"/>
  <c r="J260" i="16" s="1"/>
  <c r="K260" i="16" s="1"/>
  <c r="I298" i="16"/>
  <c r="J298" i="16" s="1"/>
  <c r="K298" i="16" s="1"/>
  <c r="I359" i="16"/>
  <c r="J359" i="16" s="1"/>
  <c r="K359" i="16" s="1"/>
  <c r="I445" i="16"/>
  <c r="J445" i="16" s="1"/>
  <c r="K445" i="16" s="1"/>
  <c r="I426" i="16"/>
  <c r="J426" i="16" s="1"/>
  <c r="K426" i="16" s="1"/>
  <c r="J177" i="16"/>
  <c r="K177" i="16" s="1"/>
  <c r="I405" i="16"/>
  <c r="J405" i="16" s="1"/>
  <c r="K405" i="16" s="1"/>
  <c r="I235" i="16"/>
  <c r="J235" i="16" s="1"/>
  <c r="K235" i="16" s="1"/>
  <c r="I312" i="16"/>
  <c r="J312" i="16" s="1"/>
  <c r="K312" i="16" s="1"/>
  <c r="I144" i="16"/>
  <c r="J144" i="16" s="1"/>
  <c r="K144" i="16" s="1"/>
  <c r="I228" i="16"/>
  <c r="J228" i="16" s="1"/>
  <c r="K228" i="16" s="1"/>
  <c r="I420" i="16"/>
  <c r="J420" i="16" s="1"/>
  <c r="K420" i="16" s="1"/>
  <c r="I267" i="16"/>
  <c r="J267" i="16" s="1"/>
  <c r="K267" i="16" s="1"/>
  <c r="I401" i="16"/>
  <c r="J401" i="16" s="1"/>
  <c r="K401" i="16" s="1"/>
  <c r="I492" i="16"/>
  <c r="J492" i="16" s="1"/>
  <c r="K492" i="16" s="1"/>
  <c r="J262" i="16"/>
  <c r="K262" i="16" s="1"/>
  <c r="I479" i="16"/>
  <c r="J479" i="16" s="1"/>
  <c r="K479" i="16" s="1"/>
  <c r="J465" i="16"/>
  <c r="K465" i="16" s="1"/>
  <c r="I365" i="16"/>
  <c r="J365" i="16" s="1"/>
  <c r="K365" i="16" s="1"/>
  <c r="I195" i="16"/>
  <c r="J195" i="16" s="1"/>
  <c r="K195" i="16" s="1"/>
  <c r="I238" i="16"/>
  <c r="J238" i="16" s="1"/>
  <c r="K238" i="16" s="1"/>
  <c r="I393" i="16"/>
  <c r="J393" i="16" s="1"/>
  <c r="K393" i="16" s="1"/>
  <c r="I190" i="16"/>
  <c r="J190" i="16" s="1"/>
  <c r="K190" i="16" s="1"/>
  <c r="I268" i="16"/>
  <c r="J268" i="16" s="1"/>
  <c r="K268" i="16" s="1"/>
  <c r="I470" i="16"/>
  <c r="J470" i="16" s="1"/>
  <c r="K470" i="16" s="1"/>
  <c r="I197" i="16"/>
  <c r="J197" i="16" s="1"/>
  <c r="K197" i="16" s="1"/>
  <c r="I191" i="16"/>
  <c r="J191" i="16" s="1"/>
  <c r="K191" i="16" s="1"/>
  <c r="I404" i="16"/>
  <c r="J404" i="16" s="1"/>
  <c r="K404" i="16" s="1"/>
  <c r="I446" i="16"/>
  <c r="J446" i="16" s="1"/>
  <c r="K446" i="16" s="1"/>
  <c r="I273" i="16"/>
  <c r="J273" i="16" s="1"/>
  <c r="K273" i="16" s="1"/>
  <c r="I147" i="16"/>
  <c r="J147" i="16" s="1"/>
  <c r="K147" i="16" s="1"/>
  <c r="I270" i="16"/>
  <c r="J270" i="16" s="1"/>
  <c r="K270" i="16" s="1"/>
  <c r="I204" i="16"/>
  <c r="J204" i="16" s="1"/>
  <c r="K204" i="16" s="1"/>
  <c r="I308" i="16"/>
  <c r="J308" i="16" s="1"/>
  <c r="K308" i="16" s="1"/>
  <c r="I373" i="16"/>
  <c r="J373" i="16" s="1"/>
  <c r="K373" i="16" s="1"/>
  <c r="I406" i="16"/>
  <c r="J406" i="16" s="1"/>
  <c r="K406" i="16" s="1"/>
  <c r="I412" i="16"/>
  <c r="J412" i="16" s="1"/>
  <c r="K412" i="16" s="1"/>
  <c r="I439" i="16"/>
  <c r="J439" i="16" s="1"/>
  <c r="K439" i="16" s="1"/>
  <c r="I279" i="16"/>
  <c r="J279" i="16" s="1"/>
  <c r="K279" i="16" s="1"/>
  <c r="I316" i="16"/>
  <c r="J316" i="16" s="1"/>
  <c r="K316" i="16" s="1"/>
  <c r="I396" i="16"/>
  <c r="J396" i="16" s="1"/>
  <c r="K396" i="16" s="1"/>
  <c r="I460" i="16"/>
  <c r="J460" i="16" s="1"/>
  <c r="K460" i="16" s="1"/>
  <c r="I489" i="16"/>
  <c r="J489" i="16" s="1"/>
  <c r="K489" i="16" s="1"/>
  <c r="I143" i="16"/>
  <c r="J143" i="16" s="1"/>
  <c r="K143" i="16" s="1"/>
  <c r="I176" i="16"/>
  <c r="J176" i="16" s="1"/>
  <c r="K176" i="16" s="1"/>
  <c r="I254" i="16"/>
  <c r="J254" i="16" s="1"/>
  <c r="K254" i="16" s="1"/>
  <c r="I469" i="16"/>
  <c r="J469" i="16" s="1"/>
  <c r="K469" i="16" s="1"/>
  <c r="I456" i="16"/>
  <c r="J456" i="16" s="1"/>
  <c r="K456" i="16" s="1"/>
  <c r="I363" i="16"/>
  <c r="J363" i="16" s="1"/>
  <c r="K363" i="16" s="1"/>
  <c r="I275" i="16"/>
  <c r="J275" i="16" s="1"/>
  <c r="K275" i="16" s="1"/>
  <c r="I484" i="16"/>
  <c r="J484" i="16" s="1"/>
  <c r="K484" i="16" s="1"/>
  <c r="I297" i="16"/>
  <c r="J297" i="16" s="1"/>
  <c r="K297" i="16" s="1"/>
  <c r="I390" i="16"/>
  <c r="J390" i="16" s="1"/>
  <c r="K390" i="16" s="1"/>
  <c r="I422" i="16"/>
  <c r="J422" i="16" s="1"/>
  <c r="K422" i="16" s="1"/>
  <c r="I215" i="16"/>
  <c r="J215" i="16" s="1"/>
  <c r="K215" i="16" s="1"/>
  <c r="I348" i="16"/>
  <c r="J348" i="16" s="1"/>
  <c r="K348" i="16" s="1"/>
  <c r="I392" i="16"/>
  <c r="J392" i="16" s="1"/>
  <c r="K392" i="16" s="1"/>
  <c r="J480" i="16"/>
  <c r="K480" i="16" s="1"/>
  <c r="J203" i="16"/>
  <c r="K203" i="16" s="1"/>
  <c r="I389" i="16"/>
  <c r="J389" i="16" s="1"/>
  <c r="K389" i="16" s="1"/>
  <c r="I490" i="16"/>
  <c r="J490" i="16" s="1"/>
  <c r="K490" i="16" s="1"/>
  <c r="J212" i="16"/>
  <c r="K212" i="16" s="1"/>
  <c r="J285" i="16"/>
  <c r="K285" i="16" s="1"/>
  <c r="J391" i="16"/>
  <c r="K391" i="16" s="1"/>
  <c r="I246" i="16"/>
  <c r="J246" i="16" s="1"/>
  <c r="K246" i="16" s="1"/>
  <c r="I159" i="16"/>
  <c r="J159" i="16" s="1"/>
  <c r="K159" i="16" s="1"/>
  <c r="I242" i="16"/>
  <c r="J242" i="16" s="1"/>
  <c r="K242" i="16" s="1"/>
  <c r="I319" i="16"/>
  <c r="J319" i="16" s="1"/>
  <c r="K319" i="16" s="1"/>
  <c r="I491" i="16"/>
  <c r="J491" i="16" s="1"/>
  <c r="K491" i="16" s="1"/>
  <c r="I247" i="16"/>
  <c r="J247" i="16" s="1"/>
  <c r="K247" i="16" s="1"/>
  <c r="I383" i="16"/>
  <c r="J383" i="16" s="1"/>
  <c r="K383" i="16" s="1"/>
  <c r="I451" i="16"/>
  <c r="J451" i="16" s="1"/>
  <c r="K451" i="16" s="1"/>
  <c r="I481" i="16"/>
  <c r="J481" i="16" s="1"/>
  <c r="K481" i="16" s="1"/>
  <c r="I295" i="16"/>
  <c r="J295" i="16" s="1"/>
  <c r="K295" i="16" s="1"/>
  <c r="I372" i="16"/>
  <c r="J372" i="16" s="1"/>
  <c r="K372" i="16" s="1"/>
  <c r="I461" i="16"/>
  <c r="J461" i="16" s="1"/>
  <c r="K461" i="16" s="1"/>
  <c r="I169" i="16"/>
  <c r="J169" i="16" s="1"/>
  <c r="K169" i="16" s="1"/>
  <c r="I211" i="16"/>
  <c r="J211" i="16" s="1"/>
  <c r="K211" i="16" s="1"/>
  <c r="I244" i="16"/>
  <c r="J244" i="16" s="1"/>
  <c r="K244" i="16" s="1"/>
  <c r="I411" i="16"/>
  <c r="J411" i="16" s="1"/>
  <c r="K411" i="16" s="1"/>
  <c r="I284" i="16"/>
  <c r="J284" i="16" s="1"/>
  <c r="K284" i="16" s="1"/>
  <c r="I315" i="16"/>
  <c r="J315" i="16" s="1"/>
  <c r="K315" i="16" s="1"/>
  <c r="I379" i="16"/>
  <c r="J379" i="16" s="1"/>
  <c r="K379" i="16" s="1"/>
  <c r="I261" i="16"/>
  <c r="J261" i="16" s="1"/>
  <c r="K261" i="16" s="1"/>
  <c r="J471" i="16"/>
  <c r="K471" i="16" s="1"/>
  <c r="I220" i="16"/>
  <c r="J220" i="16" s="1"/>
  <c r="K220" i="16" s="1"/>
  <c r="I253" i="16"/>
  <c r="J253" i="16" s="1"/>
  <c r="K253" i="16" s="1"/>
  <c r="I437" i="16"/>
  <c r="J437" i="16" s="1"/>
  <c r="K437" i="16" s="1"/>
  <c r="I209" i="16"/>
  <c r="J209" i="16" s="1"/>
  <c r="K209" i="16" s="1"/>
  <c r="I364" i="16"/>
  <c r="J364" i="16" s="1"/>
  <c r="K364" i="16" s="1"/>
  <c r="I397" i="16"/>
  <c r="J397" i="16" s="1"/>
  <c r="K397" i="16" s="1"/>
  <c r="I419" i="16"/>
  <c r="J419" i="16" s="1"/>
  <c r="K419" i="16" s="1"/>
  <c r="I292" i="16"/>
  <c r="J292" i="16" s="1"/>
  <c r="K292" i="16" s="1"/>
  <c r="I237" i="16"/>
  <c r="J237" i="16" s="1"/>
  <c r="K237" i="16" s="1"/>
  <c r="I394" i="16"/>
  <c r="J394" i="16" s="1"/>
  <c r="K394" i="16" s="1"/>
  <c r="I398" i="16"/>
  <c r="J398" i="16" s="1"/>
  <c r="K398" i="16" s="1"/>
  <c r="I163" i="16"/>
  <c r="J163" i="16" s="1"/>
  <c r="K163" i="16" s="1"/>
  <c r="J243" i="16"/>
  <c r="K243" i="16" s="1"/>
  <c r="I450" i="16"/>
  <c r="J450" i="16" s="1"/>
  <c r="K450" i="16" s="1"/>
  <c r="J189" i="16"/>
  <c r="K189" i="16" s="1"/>
  <c r="I381" i="16"/>
  <c r="J381" i="16" s="1"/>
  <c r="K381" i="16" s="1"/>
  <c r="I202" i="16"/>
  <c r="J202" i="16" s="1"/>
  <c r="K202" i="16" s="1"/>
  <c r="I410" i="16"/>
  <c r="J410" i="16" s="1"/>
  <c r="K410" i="16" s="1"/>
  <c r="I160" i="16"/>
  <c r="J160" i="16" s="1"/>
  <c r="K160" i="16" s="1"/>
  <c r="I425" i="16"/>
  <c r="J425" i="16" s="1"/>
  <c r="K425" i="16" s="1"/>
  <c r="I424" i="16"/>
  <c r="J424" i="16" s="1"/>
  <c r="K424" i="16" s="1"/>
  <c r="I249" i="16"/>
  <c r="J249" i="16" s="1"/>
  <c r="K249" i="16" s="1"/>
  <c r="J428" i="16"/>
  <c r="K428" i="16" s="1"/>
  <c r="J436" i="16"/>
  <c r="K436" i="16" s="1"/>
  <c r="I482" i="16"/>
  <c r="J482" i="16" s="1"/>
  <c r="K482" i="16" s="1"/>
  <c r="I376" i="16"/>
  <c r="J376" i="16" s="1"/>
  <c r="K376" i="16" s="1"/>
  <c r="I231" i="16"/>
  <c r="J231" i="16" s="1"/>
  <c r="K231" i="16" s="1"/>
  <c r="J136" i="16"/>
  <c r="K136" i="16" s="1"/>
  <c r="I311" i="16"/>
  <c r="J311" i="16" s="1"/>
  <c r="K311" i="16" s="1"/>
  <c r="J463" i="16"/>
  <c r="K463" i="16" s="1"/>
  <c r="J457" i="16"/>
  <c r="K457" i="16" s="1"/>
  <c r="I168" i="16"/>
  <c r="J168" i="16" s="1"/>
  <c r="K168" i="16" s="1"/>
  <c r="I429" i="16"/>
  <c r="J429" i="16" s="1"/>
  <c r="K429" i="16" s="1"/>
  <c r="I417" i="16"/>
  <c r="J417" i="16" s="1"/>
  <c r="K417" i="16" s="1"/>
  <c r="I466" i="16"/>
  <c r="J466" i="16" s="1"/>
  <c r="K466" i="16" s="1"/>
  <c r="I360" i="16"/>
  <c r="J360" i="16" s="1"/>
  <c r="K360" i="16" s="1"/>
  <c r="I226" i="16"/>
  <c r="J226" i="16" s="1"/>
  <c r="K226" i="16" s="1"/>
  <c r="I458" i="16"/>
  <c r="J458" i="16" s="1"/>
  <c r="K458" i="16" s="1"/>
  <c r="J464" i="16"/>
  <c r="K464" i="16" s="1"/>
  <c r="I199" i="16"/>
  <c r="J199" i="16" s="1"/>
  <c r="K199" i="16" s="1"/>
  <c r="J223" i="16"/>
  <c r="K223" i="16" s="1"/>
  <c r="I154" i="16"/>
  <c r="J154" i="16" s="1"/>
  <c r="K154" i="16" s="1"/>
  <c r="I349" i="16"/>
  <c r="J349" i="16" s="1"/>
  <c r="K349" i="16" s="1"/>
  <c r="J282" i="16"/>
  <c r="K282" i="16" s="1"/>
  <c r="I225" i="16"/>
  <c r="J225" i="16" s="1"/>
  <c r="K225" i="16" s="1"/>
  <c r="I265" i="16"/>
  <c r="J265" i="16" s="1"/>
  <c r="K265" i="16" s="1"/>
  <c r="I474" i="16"/>
  <c r="J474" i="16" s="1"/>
  <c r="K474" i="16" s="1"/>
  <c r="I385" i="16"/>
  <c r="J385" i="16" s="1"/>
  <c r="K385" i="16" s="1"/>
  <c r="I151" i="16"/>
  <c r="J151" i="16" s="1"/>
  <c r="K151" i="16" s="1"/>
  <c r="I361" i="16"/>
  <c r="J361" i="16" s="1"/>
  <c r="K361" i="16" s="1"/>
  <c r="I266" i="16"/>
  <c r="J266" i="16" s="1"/>
  <c r="K266" i="16" s="1"/>
  <c r="I280" i="16"/>
  <c r="J280" i="16" s="1"/>
  <c r="K280" i="16" s="1"/>
  <c r="I402" i="16"/>
  <c r="J402" i="16" s="1"/>
  <c r="K402" i="16" s="1"/>
  <c r="I288" i="16"/>
  <c r="J288" i="16" s="1"/>
  <c r="K288" i="16" s="1"/>
  <c r="J241" i="16"/>
  <c r="K241" i="16" s="1"/>
  <c r="I274" i="16"/>
  <c r="J274" i="16" s="1"/>
  <c r="K274" i="16" s="1"/>
  <c r="I477" i="16"/>
  <c r="J477" i="16" s="1"/>
  <c r="K477" i="16" s="1"/>
  <c r="I377" i="16"/>
  <c r="J377" i="16" s="1"/>
  <c r="K377" i="16" s="1"/>
  <c r="I162" i="16"/>
  <c r="J162" i="16" s="1"/>
  <c r="K162" i="16" s="1"/>
  <c r="I354" i="16"/>
  <c r="J354" i="16" s="1"/>
  <c r="K354" i="16" s="1"/>
  <c r="J149" i="16"/>
  <c r="K149" i="16" s="1"/>
  <c r="I271" i="16"/>
  <c r="J271" i="16" s="1"/>
  <c r="K271" i="16" s="1"/>
  <c r="I362" i="16"/>
  <c r="J362" i="16" s="1"/>
  <c r="K362" i="16" s="1"/>
  <c r="I350" i="16"/>
  <c r="J350" i="16" s="1"/>
  <c r="K350" i="16" s="1"/>
  <c r="I374" i="16"/>
  <c r="J374" i="16" s="1"/>
  <c r="K374" i="16" s="1"/>
  <c r="I375" i="16"/>
  <c r="J375" i="16" s="1"/>
  <c r="K375" i="16" s="1"/>
  <c r="I178" i="16"/>
  <c r="J178" i="16" s="1"/>
  <c r="K178" i="16" s="1"/>
  <c r="I210" i="16"/>
  <c r="J210" i="16" s="1"/>
  <c r="K210" i="16" s="1"/>
  <c r="I434" i="16"/>
  <c r="J434" i="16" s="1"/>
  <c r="K434" i="16" s="1"/>
  <c r="I449" i="16"/>
  <c r="J449" i="16" s="1"/>
  <c r="K449" i="16" s="1"/>
  <c r="I145" i="16"/>
  <c r="J145" i="16" s="1"/>
  <c r="K145" i="16" s="1"/>
  <c r="I229" i="16"/>
  <c r="J229" i="16" s="1"/>
  <c r="K229" i="16" s="1"/>
  <c r="I167" i="16"/>
  <c r="J167" i="16" s="1"/>
  <c r="K167" i="16" s="1"/>
  <c r="I269" i="16"/>
  <c r="J269" i="16" s="1"/>
  <c r="K269" i="16" s="1"/>
  <c r="I476" i="16"/>
  <c r="J476" i="16" s="1"/>
  <c r="K476" i="16" s="1"/>
  <c r="I248" i="16"/>
  <c r="J248" i="16" s="1"/>
  <c r="K248" i="16" s="1"/>
  <c r="I192" i="16"/>
  <c r="J192" i="16" s="1"/>
  <c r="K192" i="16" s="1"/>
  <c r="I264" i="16"/>
  <c r="J264" i="16" s="1"/>
  <c r="K264" i="16" s="1"/>
  <c r="I356" i="16"/>
  <c r="J356" i="16" s="1"/>
  <c r="K356" i="16" s="1"/>
  <c r="I472" i="16"/>
  <c r="J472" i="16" s="1"/>
  <c r="K472" i="16" s="1"/>
  <c r="I352" i="16"/>
  <c r="J352" i="16" s="1"/>
  <c r="K352" i="16" s="1"/>
  <c r="I423" i="16"/>
  <c r="J423" i="16" s="1"/>
  <c r="K423" i="16" s="1"/>
  <c r="I182" i="16"/>
  <c r="J182" i="16" s="1"/>
  <c r="K182" i="16" s="1"/>
  <c r="I413" i="16"/>
  <c r="J413" i="16" s="1"/>
  <c r="K413" i="16" s="1"/>
  <c r="I245" i="16"/>
  <c r="J245" i="16" s="1"/>
  <c r="K245" i="16" s="1"/>
  <c r="I278" i="16"/>
  <c r="J278" i="16" s="1"/>
  <c r="K278" i="16" s="1"/>
  <c r="I309" i="16"/>
  <c r="J309" i="16" s="1"/>
  <c r="K309" i="16" s="1"/>
  <c r="I459" i="16"/>
  <c r="J459" i="16" s="1"/>
  <c r="K459" i="16" s="1"/>
  <c r="I183" i="16"/>
  <c r="J183" i="16" s="1"/>
  <c r="K183" i="16" s="1"/>
  <c r="I414" i="16"/>
  <c r="J414" i="16" s="1"/>
  <c r="K414" i="16" s="1"/>
  <c r="I181" i="16"/>
  <c r="J181" i="16" s="1"/>
  <c r="K181" i="16" s="1"/>
  <c r="I440" i="16"/>
  <c r="J440" i="16" s="1"/>
  <c r="K440" i="16" s="1"/>
  <c r="I157" i="16"/>
  <c r="J157" i="16" s="1"/>
  <c r="K157" i="16" s="1"/>
  <c r="I358" i="16"/>
  <c r="J358" i="16" s="1"/>
  <c r="K358" i="16" s="1"/>
  <c r="I408" i="16"/>
  <c r="J408" i="16" s="1"/>
  <c r="K408" i="16" s="1"/>
  <c r="I416" i="16"/>
  <c r="J416" i="16" s="1"/>
  <c r="K416" i="16" s="1"/>
  <c r="I370" i="16"/>
  <c r="J370" i="16" s="1"/>
  <c r="K370" i="16" s="1"/>
  <c r="I137" i="16"/>
  <c r="J137" i="16" s="1"/>
  <c r="K137" i="16" s="1"/>
  <c r="I296" i="16"/>
  <c r="J296" i="16" s="1"/>
  <c r="K296" i="16" s="1"/>
  <c r="I313" i="16"/>
  <c r="J313" i="16" s="1"/>
  <c r="K313" i="16" s="1"/>
  <c r="I217" i="16"/>
  <c r="J217" i="16" s="1"/>
  <c r="K217" i="16" s="1"/>
  <c r="I366" i="16"/>
  <c r="J366" i="16" s="1"/>
  <c r="K366" i="16" s="1"/>
  <c r="I305" i="16"/>
  <c r="J305" i="16" s="1"/>
  <c r="K305" i="16" s="1"/>
  <c r="I258" i="16"/>
  <c r="J258" i="16" s="1"/>
  <c r="K258" i="16" s="1"/>
  <c r="I399" i="16"/>
  <c r="J399" i="16" s="1"/>
  <c r="K399" i="16" s="1"/>
  <c r="I485" i="16"/>
  <c r="J485" i="16" s="1"/>
  <c r="K485" i="16" s="1"/>
  <c r="Z129" i="16" l="1" a="1"/>
  <c r="Z129" i="16" s="1"/>
  <c r="Z130" i="16" a="1"/>
  <c r="Z130" i="16" s="1"/>
  <c r="Z131" i="16" a="1"/>
  <c r="Z131" i="16" s="1"/>
  <c r="Z132" i="16" a="1"/>
  <c r="Z132" i="16" s="1"/>
  <c r="Z133" i="16" a="1"/>
  <c r="Z133" i="16" s="1"/>
  <c r="Z134" i="16" a="1"/>
  <c r="Z134" i="16" s="1"/>
  <c r="Z135" i="16" a="1"/>
  <c r="Z135" i="16" s="1"/>
  <c r="Z136" i="16" a="1"/>
  <c r="Z136" i="16" s="1"/>
  <c r="Z137" i="16" a="1"/>
  <c r="Z137" i="16" s="1"/>
  <c r="Z138" i="16" a="1"/>
  <c r="Z138" i="16" s="1"/>
  <c r="Z139" i="16" a="1"/>
  <c r="Z139" i="16" s="1"/>
  <c r="Z140" i="16" a="1"/>
  <c r="Z140" i="16" s="1"/>
  <c r="Z141" i="16" a="1"/>
  <c r="Z141" i="16" s="1"/>
  <c r="Z142" i="16" a="1"/>
  <c r="Z142" i="16" s="1"/>
  <c r="Z143" i="16" a="1"/>
  <c r="Z143" i="16" s="1"/>
  <c r="Z144" i="16" a="1"/>
  <c r="Z144" i="16" s="1"/>
  <c r="Z145" i="16" a="1"/>
  <c r="Z145" i="16" s="1"/>
  <c r="Z146" i="16" a="1"/>
  <c r="Z146" i="16" s="1"/>
  <c r="Z147" i="16" a="1"/>
  <c r="Z147" i="16" s="1"/>
  <c r="Z148" i="16" a="1"/>
  <c r="Z148" i="16" s="1"/>
  <c r="Z149" i="16" a="1"/>
  <c r="Z149" i="16" s="1"/>
  <c r="Z150" i="16" a="1"/>
  <c r="Z150" i="16" s="1"/>
  <c r="Z151" i="16" a="1"/>
  <c r="Z151" i="16" s="1"/>
  <c r="Z152" i="16" a="1"/>
  <c r="Z152" i="16" s="1"/>
  <c r="Z153" i="16" a="1"/>
  <c r="Z153" i="16" s="1"/>
  <c r="Z154" i="16" a="1"/>
  <c r="Z154" i="16" s="1"/>
  <c r="Z155" i="16" a="1"/>
  <c r="Z155" i="16" s="1"/>
  <c r="Z156" i="16" a="1"/>
  <c r="Z156" i="16" s="1"/>
  <c r="Z157" i="16" a="1"/>
  <c r="Z157" i="16" s="1"/>
  <c r="Z158" i="16" a="1"/>
  <c r="Z158" i="16" s="1"/>
  <c r="Z159" i="16" a="1"/>
  <c r="Z159" i="16" s="1"/>
  <c r="Z160" i="16" a="1"/>
  <c r="Z160" i="16" s="1"/>
  <c r="Z161" i="16" a="1"/>
  <c r="Z161" i="16" s="1"/>
  <c r="Z162" i="16" a="1"/>
  <c r="Z162" i="16" s="1"/>
  <c r="Z163" i="16" a="1"/>
  <c r="Z163" i="16" s="1"/>
  <c r="Z164" i="16" a="1"/>
  <c r="Z164" i="16" s="1"/>
  <c r="Z165" i="16" a="1"/>
  <c r="Z165" i="16" s="1"/>
  <c r="Z166" i="16" a="1"/>
  <c r="Z166" i="16" s="1"/>
  <c r="Z167" i="16" a="1"/>
  <c r="Z167" i="16" s="1"/>
  <c r="Z168" i="16" a="1"/>
  <c r="Z168" i="16" s="1"/>
  <c r="Z169" i="16" a="1"/>
  <c r="Z169" i="16" s="1"/>
  <c r="Z170" i="16" a="1"/>
  <c r="Z170" i="16" s="1"/>
  <c r="Z171" i="16" a="1"/>
  <c r="Z171" i="16" s="1"/>
  <c r="Z172" i="16" a="1"/>
  <c r="Z172" i="16" s="1"/>
  <c r="Z173" i="16" a="1"/>
  <c r="Z173" i="16" s="1"/>
  <c r="Z174" i="16" a="1"/>
  <c r="Z174" i="16" s="1"/>
  <c r="Z175" i="16" a="1"/>
  <c r="Z175" i="16" s="1"/>
  <c r="Z176" i="16" a="1"/>
  <c r="Z176" i="16" s="1"/>
  <c r="Z177" i="16" a="1"/>
  <c r="Z177" i="16" s="1"/>
  <c r="Z178" i="16" a="1"/>
  <c r="Z178" i="16" s="1"/>
  <c r="Z179" i="16" a="1"/>
  <c r="Z179" i="16" s="1"/>
  <c r="Z180" i="16" a="1"/>
  <c r="Z180" i="16" s="1"/>
  <c r="Z181" i="16" a="1"/>
  <c r="Z181" i="16" s="1"/>
  <c r="Z182" i="16" a="1"/>
  <c r="Z182" i="16" s="1"/>
  <c r="Z183" i="16" a="1"/>
  <c r="Z183" i="16" s="1"/>
  <c r="Z184" i="16" a="1"/>
  <c r="Z184" i="16" s="1"/>
  <c r="Z185" i="16" a="1"/>
  <c r="Z185" i="16" s="1"/>
  <c r="Z186" i="16" a="1"/>
  <c r="Z186" i="16" s="1"/>
  <c r="Z187" i="16" a="1"/>
  <c r="Z187" i="16" s="1"/>
  <c r="Z188" i="16" a="1"/>
  <c r="Z188" i="16" s="1"/>
  <c r="Z189" i="16" a="1"/>
  <c r="Z189" i="16" s="1"/>
  <c r="Z190" i="16" a="1"/>
  <c r="Z190" i="16" s="1"/>
  <c r="Z191" i="16" a="1"/>
  <c r="Z191" i="16" s="1"/>
  <c r="Z192" i="16" a="1"/>
  <c r="Z192" i="16" s="1"/>
  <c r="Z193" i="16" a="1"/>
  <c r="Z193" i="16" s="1"/>
  <c r="Z194" i="16" a="1"/>
  <c r="Z194" i="16" s="1"/>
  <c r="Z195" i="16" a="1"/>
  <c r="Z195" i="16" s="1"/>
  <c r="Z196" i="16" a="1"/>
  <c r="Z196" i="16" s="1"/>
  <c r="Z197" i="16" a="1"/>
  <c r="Z197" i="16" s="1"/>
  <c r="Z198" i="16" a="1"/>
  <c r="Z198" i="16" s="1"/>
  <c r="Z199" i="16" a="1"/>
  <c r="Z199" i="16" s="1"/>
  <c r="Z200" i="16" a="1"/>
  <c r="Z200" i="16" s="1"/>
  <c r="Z201" i="16" a="1"/>
  <c r="Z201" i="16" s="1"/>
  <c r="Z202" i="16" a="1"/>
  <c r="Z202" i="16" s="1"/>
  <c r="Z203" i="16" a="1"/>
  <c r="Z203" i="16" s="1"/>
  <c r="Z204" i="16" a="1"/>
  <c r="Z204" i="16" s="1"/>
  <c r="Z205" i="16" a="1"/>
  <c r="Z205" i="16" s="1"/>
  <c r="Z206" i="16" a="1"/>
  <c r="Z206" i="16" s="1"/>
  <c r="Z207" i="16" a="1"/>
  <c r="Z207" i="16" s="1"/>
  <c r="Z208" i="16" a="1"/>
  <c r="Z208" i="16" s="1"/>
  <c r="Z209" i="16" a="1"/>
  <c r="Z209" i="16" s="1"/>
  <c r="Z210" i="16" a="1"/>
  <c r="Z210" i="16" s="1"/>
  <c r="Z211" i="16" a="1"/>
  <c r="Z211" i="16" s="1"/>
  <c r="Z212" i="16" a="1"/>
  <c r="Z212" i="16" s="1"/>
  <c r="Z213" i="16" a="1"/>
  <c r="Z213" i="16" s="1"/>
  <c r="Z214" i="16" a="1"/>
  <c r="Z214" i="16" s="1"/>
  <c r="Z215" i="16" a="1"/>
  <c r="Z215" i="16" s="1"/>
  <c r="Z216" i="16" a="1"/>
  <c r="Z216" i="16" s="1"/>
  <c r="Z217" i="16" a="1"/>
  <c r="Z217" i="16" s="1"/>
  <c r="Z218" i="16" a="1"/>
  <c r="Z218" i="16" s="1"/>
  <c r="Z219" i="16" a="1"/>
  <c r="Z219" i="16" s="1"/>
  <c r="Z220" i="16" a="1"/>
  <c r="Z220" i="16" s="1"/>
  <c r="Z221" i="16" a="1"/>
  <c r="Z221" i="16" s="1"/>
  <c r="Z222" i="16" a="1"/>
  <c r="Z222" i="16" s="1"/>
  <c r="Z223" i="16" a="1"/>
  <c r="Z223" i="16" s="1"/>
  <c r="Z224" i="16" a="1"/>
  <c r="Z224" i="16" s="1"/>
  <c r="Z225" i="16" a="1"/>
  <c r="Z225" i="16" s="1"/>
  <c r="Z226" i="16" a="1"/>
  <c r="Z226" i="16" s="1"/>
  <c r="Z227" i="16" a="1"/>
  <c r="Z227" i="16" s="1"/>
  <c r="Z228" i="16" a="1"/>
  <c r="Z228" i="16" s="1"/>
  <c r="Z229" i="16" a="1"/>
  <c r="Z229" i="16" s="1"/>
  <c r="Z230" i="16" a="1"/>
  <c r="Z230" i="16" s="1"/>
  <c r="Z231" i="16" a="1"/>
  <c r="Z231" i="16" s="1"/>
  <c r="Z232" i="16" a="1"/>
  <c r="Z232" i="16" s="1"/>
  <c r="Z233" i="16" a="1"/>
  <c r="Z233" i="16" s="1"/>
  <c r="Z234" i="16" a="1"/>
  <c r="Z234" i="16" s="1"/>
  <c r="Z235" i="16" a="1"/>
  <c r="Z235" i="16" s="1"/>
  <c r="Z236" i="16" a="1"/>
  <c r="Z236" i="16" s="1"/>
  <c r="Z237" i="16" a="1"/>
  <c r="Z237" i="16" s="1"/>
  <c r="Z238" i="16" a="1"/>
  <c r="Z238" i="16" s="1"/>
  <c r="Z239" i="16" a="1"/>
  <c r="Z239" i="16" s="1"/>
  <c r="Z240" i="16" a="1"/>
  <c r="Z240" i="16" s="1"/>
  <c r="Z241" i="16" a="1"/>
  <c r="Z241" i="16" s="1"/>
  <c r="Z242" i="16" a="1"/>
  <c r="Z242" i="16" s="1"/>
  <c r="Z243" i="16" a="1"/>
  <c r="Z243" i="16" s="1"/>
  <c r="Z244" i="16" a="1"/>
  <c r="Z244" i="16" s="1"/>
  <c r="Z245" i="16" a="1"/>
  <c r="Z245" i="16" s="1"/>
  <c r="Z246" i="16" a="1"/>
  <c r="Z246" i="16" s="1"/>
  <c r="Z247" i="16" a="1"/>
  <c r="Z247" i="16" s="1"/>
  <c r="Z248" i="16" a="1"/>
  <c r="Z248" i="16" s="1"/>
  <c r="Z249" i="16" a="1"/>
  <c r="Z249" i="16" s="1"/>
  <c r="Z250" i="16" a="1"/>
  <c r="Z250" i="16" s="1"/>
  <c r="Z251" i="16" a="1"/>
  <c r="Z251" i="16" s="1"/>
  <c r="Z252" i="16" a="1"/>
  <c r="Z252" i="16" s="1"/>
  <c r="Z253" i="16" a="1"/>
  <c r="Z253" i="16" s="1"/>
  <c r="Z254" i="16" a="1"/>
  <c r="Z254" i="16" s="1"/>
  <c r="Z255" i="16" a="1"/>
  <c r="Z255" i="16" s="1"/>
  <c r="Z256" i="16" a="1"/>
  <c r="Z256" i="16" s="1"/>
  <c r="Z257" i="16" a="1"/>
  <c r="Z257" i="16" s="1"/>
  <c r="Z258" i="16" a="1"/>
  <c r="Z258" i="16" s="1"/>
  <c r="Z259" i="16" a="1"/>
  <c r="Z259" i="16" s="1"/>
  <c r="Z260" i="16" a="1"/>
  <c r="Z260" i="16" s="1"/>
  <c r="Z261" i="16" a="1"/>
  <c r="Z261" i="16" s="1"/>
  <c r="Z262" i="16" a="1"/>
  <c r="Z262" i="16" s="1"/>
  <c r="Z263" i="16" a="1"/>
  <c r="Z263" i="16" s="1"/>
  <c r="Z264" i="16" a="1"/>
  <c r="Z264" i="16" s="1"/>
  <c r="Z265" i="16" a="1"/>
  <c r="Z265" i="16" s="1"/>
  <c r="Z266" i="16" a="1"/>
  <c r="Z266" i="16" s="1"/>
  <c r="Z267" i="16" a="1"/>
  <c r="Z267" i="16" s="1"/>
  <c r="Z268" i="16" a="1"/>
  <c r="Z268" i="16" s="1"/>
  <c r="Z269" i="16" a="1"/>
  <c r="Z269" i="16" s="1"/>
  <c r="Z270" i="16" a="1"/>
  <c r="Z270" i="16" s="1"/>
  <c r="Z271" i="16" a="1"/>
  <c r="Z271" i="16" s="1"/>
  <c r="Z272" i="16" a="1"/>
  <c r="Z272" i="16" s="1"/>
  <c r="Z273" i="16" a="1"/>
  <c r="Z273" i="16" s="1"/>
  <c r="Z274" i="16" a="1"/>
  <c r="Z274" i="16" s="1"/>
  <c r="Z275" i="16" a="1"/>
  <c r="Z275" i="16" s="1"/>
  <c r="Z276" i="16" a="1"/>
  <c r="Z276" i="16" s="1"/>
  <c r="Z277" i="16" a="1"/>
  <c r="Z277" i="16" s="1"/>
  <c r="Z278" i="16" a="1"/>
  <c r="Z278" i="16" s="1"/>
  <c r="Z279" i="16" a="1"/>
  <c r="Z279" i="16" s="1"/>
  <c r="Z280" i="16" a="1"/>
  <c r="Z280" i="16" s="1"/>
  <c r="Z281" i="16" a="1"/>
  <c r="Z281" i="16" s="1"/>
  <c r="Z282" i="16" a="1"/>
  <c r="Z282" i="16" s="1"/>
  <c r="Z283" i="16" a="1"/>
  <c r="Z283" i="16" s="1"/>
  <c r="Z284" i="16" a="1"/>
  <c r="Z284" i="16" s="1"/>
  <c r="Z285" i="16" a="1"/>
  <c r="Z285" i="16" s="1"/>
  <c r="Z286" i="16" a="1"/>
  <c r="Z286" i="16" s="1"/>
  <c r="Z287" i="16" a="1"/>
  <c r="Z287" i="16" s="1"/>
  <c r="Z288" i="16" a="1"/>
  <c r="Z288" i="16" s="1"/>
  <c r="Z289" i="16" a="1"/>
  <c r="Z289" i="16" s="1"/>
  <c r="Z290" i="16" a="1"/>
  <c r="Z290" i="16" s="1"/>
  <c r="Z291" i="16" a="1"/>
  <c r="Z291" i="16" s="1"/>
  <c r="Z292" i="16" a="1"/>
  <c r="Z292" i="16" s="1"/>
  <c r="Z293" i="16" a="1"/>
  <c r="Z293" i="16" s="1"/>
  <c r="Z294" i="16" a="1"/>
  <c r="Z294" i="16" s="1"/>
  <c r="Z295" i="16" a="1"/>
  <c r="Z295" i="16" s="1"/>
  <c r="Z296" i="16" a="1"/>
  <c r="Z296" i="16" s="1"/>
  <c r="Z297" i="16" a="1"/>
  <c r="Z297" i="16" s="1"/>
  <c r="Z298" i="16" a="1"/>
  <c r="Z298" i="16" s="1"/>
  <c r="Z299" i="16" a="1"/>
  <c r="Z299" i="16" s="1"/>
  <c r="Z300" i="16" a="1"/>
  <c r="Z300" i="16" s="1"/>
  <c r="Z301" i="16" a="1"/>
  <c r="Z301" i="16" s="1"/>
  <c r="Z302" i="16" a="1"/>
  <c r="Z302" i="16" s="1"/>
  <c r="Z303" i="16" a="1"/>
  <c r="Z303" i="16" s="1"/>
  <c r="Z304" i="16" a="1"/>
  <c r="Z304" i="16" s="1"/>
  <c r="Z305" i="16" a="1"/>
  <c r="Z305" i="16" s="1"/>
  <c r="Z306" i="16" a="1"/>
  <c r="Z306" i="16" s="1"/>
  <c r="Z307" i="16" a="1"/>
  <c r="Z307" i="16" s="1"/>
  <c r="Z308" i="16" a="1"/>
  <c r="Z308" i="16" s="1"/>
  <c r="Z309" i="16" a="1"/>
  <c r="Z309" i="16" s="1"/>
  <c r="Z310" i="16" a="1"/>
  <c r="Z310" i="16" s="1"/>
  <c r="Z311" i="16" a="1"/>
  <c r="Z311" i="16" s="1"/>
  <c r="Z312" i="16" a="1"/>
  <c r="Z312" i="16" s="1"/>
  <c r="Z313" i="16" a="1"/>
  <c r="Z313" i="16" s="1"/>
  <c r="Z314" i="16" a="1"/>
  <c r="Z314" i="16" s="1"/>
  <c r="Z315" i="16" a="1"/>
  <c r="Z315" i="16" s="1"/>
  <c r="Z316" i="16" a="1"/>
  <c r="Z316" i="16" s="1"/>
  <c r="Z317" i="16" a="1"/>
  <c r="Z317" i="16" s="1"/>
  <c r="Z318" i="16" a="1"/>
  <c r="Z318" i="16" s="1"/>
  <c r="Z319" i="16" a="1"/>
  <c r="Z319" i="16" s="1"/>
  <c r="Z320" i="16" a="1"/>
  <c r="Z320" i="16" s="1"/>
  <c r="Z321" i="16" a="1"/>
  <c r="Z321" i="16" s="1"/>
  <c r="Z322" i="16" a="1"/>
  <c r="Z322" i="16" s="1"/>
  <c r="Z323" i="16" a="1"/>
  <c r="Z323" i="16" s="1"/>
  <c r="Z324" i="16" a="1"/>
  <c r="Z324" i="16" s="1"/>
  <c r="Z325" i="16" a="1"/>
  <c r="Z325" i="16" s="1"/>
  <c r="Z326" i="16" a="1"/>
  <c r="Z326" i="16" s="1"/>
  <c r="Z327" i="16" a="1"/>
  <c r="Z327" i="16" s="1"/>
  <c r="Z328" i="16" a="1"/>
  <c r="Z328" i="16" s="1"/>
  <c r="Z329" i="16" a="1"/>
  <c r="Z329" i="16" s="1"/>
  <c r="Z330" i="16" a="1"/>
  <c r="Z330" i="16" s="1"/>
  <c r="Z331" i="16" a="1"/>
  <c r="Z331" i="16" s="1"/>
  <c r="Z332" i="16" a="1"/>
  <c r="Z332" i="16" s="1"/>
  <c r="Z333" i="16" a="1"/>
  <c r="Z333" i="16" s="1"/>
  <c r="Z334" i="16" a="1"/>
  <c r="Z334" i="16" s="1"/>
  <c r="Z335" i="16" a="1"/>
  <c r="Z335" i="16" s="1"/>
  <c r="Z336" i="16" a="1"/>
  <c r="Z336" i="16" s="1"/>
  <c r="Z337" i="16" a="1"/>
  <c r="Z337" i="16" s="1"/>
  <c r="Z338" i="16" a="1"/>
  <c r="Z338" i="16" s="1"/>
  <c r="Z339" i="16" a="1"/>
  <c r="Z339" i="16" s="1"/>
  <c r="Z340" i="16" a="1"/>
  <c r="Z340" i="16" s="1"/>
  <c r="Z341" i="16" a="1"/>
  <c r="Z341" i="16" s="1"/>
  <c r="Z342" i="16" a="1"/>
  <c r="Z342" i="16" s="1"/>
  <c r="Z343" i="16" a="1"/>
  <c r="Z343" i="16" s="1"/>
  <c r="Z344" i="16" a="1"/>
  <c r="Z344" i="16" s="1"/>
  <c r="Z345" i="16" a="1"/>
  <c r="Z345" i="16" s="1"/>
  <c r="Z346" i="16" a="1"/>
  <c r="Z346" i="16" s="1"/>
  <c r="Z347" i="16" a="1"/>
  <c r="Z347" i="16" s="1"/>
  <c r="Z348" i="16" a="1"/>
  <c r="Z348" i="16" s="1"/>
  <c r="Z349" i="16" a="1"/>
  <c r="Z349" i="16" s="1"/>
  <c r="Z350" i="16" a="1"/>
  <c r="Z350" i="16" s="1"/>
  <c r="Z351" i="16" a="1"/>
  <c r="Z351" i="16" s="1"/>
  <c r="Z352" i="16" a="1"/>
  <c r="Z352" i="16" s="1"/>
  <c r="Z353" i="16" a="1"/>
  <c r="Z353" i="16" s="1"/>
  <c r="Z354" i="16" a="1"/>
  <c r="Z354" i="16" s="1"/>
  <c r="Z355" i="16" a="1"/>
  <c r="Z355" i="16" s="1"/>
  <c r="Z356" i="16" a="1"/>
  <c r="Z356" i="16" s="1"/>
  <c r="Z357" i="16" a="1"/>
  <c r="Z357" i="16" s="1"/>
  <c r="Z358" i="16" a="1"/>
  <c r="Z358" i="16" s="1"/>
  <c r="Z359" i="16" a="1"/>
  <c r="Z359" i="16" s="1"/>
  <c r="Z360" i="16" a="1"/>
  <c r="Z360" i="16" s="1"/>
  <c r="Z361" i="16" a="1"/>
  <c r="Z361" i="16" s="1"/>
  <c r="Z362" i="16" a="1"/>
  <c r="Z362" i="16" s="1"/>
  <c r="Z363" i="16" a="1"/>
  <c r="Z363" i="16" s="1"/>
  <c r="Z364" i="16" a="1"/>
  <c r="Z364" i="16" s="1"/>
  <c r="Z365" i="16" a="1"/>
  <c r="Z365" i="16" s="1"/>
  <c r="Z366" i="16" a="1"/>
  <c r="Z366" i="16" s="1"/>
  <c r="Z367" i="16" a="1"/>
  <c r="Z367" i="16" s="1"/>
  <c r="Z368" i="16" a="1"/>
  <c r="Z368" i="16" s="1"/>
  <c r="Z369" i="16" a="1"/>
  <c r="Z369" i="16" s="1"/>
  <c r="Z370" i="16" a="1"/>
  <c r="Z370" i="16" s="1"/>
  <c r="Z371" i="16" a="1"/>
  <c r="Z371" i="16" s="1"/>
  <c r="Z372" i="16" a="1"/>
  <c r="Z372" i="16" s="1"/>
  <c r="Z373" i="16" a="1"/>
  <c r="Z373" i="16" s="1"/>
  <c r="Z374" i="16" a="1"/>
  <c r="Z374" i="16" s="1"/>
  <c r="Z375" i="16" a="1"/>
  <c r="Z375" i="16" s="1"/>
  <c r="Z376" i="16" a="1"/>
  <c r="Z376" i="16" s="1"/>
  <c r="Z377" i="16" a="1"/>
  <c r="Z377" i="16" s="1"/>
  <c r="Z378" i="16" a="1"/>
  <c r="Z378" i="16" s="1"/>
  <c r="Z379" i="16" a="1"/>
  <c r="Z379" i="16" s="1"/>
  <c r="Z380" i="16" a="1"/>
  <c r="Z380" i="16" s="1"/>
  <c r="Z381" i="16" a="1"/>
  <c r="Z381" i="16" s="1"/>
  <c r="Z382" i="16" a="1"/>
  <c r="Z382" i="16" s="1"/>
  <c r="Z383" i="16" a="1"/>
  <c r="Z383" i="16" s="1"/>
  <c r="Z384" i="16" a="1"/>
  <c r="Z384" i="16" s="1"/>
  <c r="Z385" i="16" a="1"/>
  <c r="Z385" i="16" s="1"/>
  <c r="Z386" i="16" a="1"/>
  <c r="Z386" i="16" s="1"/>
  <c r="Z387" i="16" a="1"/>
  <c r="Z387" i="16" s="1"/>
  <c r="Z388" i="16" a="1"/>
  <c r="Z388" i="16" s="1"/>
  <c r="Z389" i="16" a="1"/>
  <c r="Z389" i="16" s="1"/>
  <c r="Z390" i="16" a="1"/>
  <c r="Z390" i="16" s="1"/>
  <c r="Z391" i="16" a="1"/>
  <c r="Z391" i="16" s="1"/>
  <c r="Z392" i="16" a="1"/>
  <c r="Z392" i="16" s="1"/>
  <c r="Z393" i="16" a="1"/>
  <c r="Z393" i="16" s="1"/>
  <c r="Z394" i="16" a="1"/>
  <c r="Z394" i="16" s="1"/>
  <c r="Z395" i="16" a="1"/>
  <c r="Z395" i="16" s="1"/>
  <c r="Z396" i="16" a="1"/>
  <c r="Z396" i="16" s="1"/>
  <c r="Z397" i="16" a="1"/>
  <c r="Z397" i="16" s="1"/>
  <c r="Z398" i="16" a="1"/>
  <c r="Z398" i="16" s="1"/>
  <c r="Z399" i="16" a="1"/>
  <c r="Z399" i="16" s="1"/>
  <c r="Z400" i="16" a="1"/>
  <c r="Z400" i="16" s="1"/>
  <c r="Z401" i="16" a="1"/>
  <c r="Z401" i="16" s="1"/>
  <c r="Z402" i="16" a="1"/>
  <c r="Z402" i="16" s="1"/>
  <c r="Z403" i="16" a="1"/>
  <c r="Z403" i="16" s="1"/>
  <c r="Z404" i="16" a="1"/>
  <c r="Z404" i="16" s="1"/>
  <c r="Z405" i="16" a="1"/>
  <c r="Z405" i="16" s="1"/>
  <c r="Z406" i="16" a="1"/>
  <c r="Z406" i="16" s="1"/>
  <c r="Z407" i="16" a="1"/>
  <c r="Z407" i="16" s="1"/>
  <c r="Z408" i="16" a="1"/>
  <c r="Z408" i="16" s="1"/>
  <c r="Z409" i="16" a="1"/>
  <c r="Z409" i="16" s="1"/>
  <c r="Z410" i="16" a="1"/>
  <c r="Z410" i="16" s="1"/>
  <c r="Z411" i="16" a="1"/>
  <c r="Z411" i="16" s="1"/>
  <c r="Z412" i="16" a="1"/>
  <c r="Z412" i="16" s="1"/>
  <c r="Z413" i="16" a="1"/>
  <c r="Z413" i="16" s="1"/>
  <c r="Z414" i="16" a="1"/>
  <c r="Z414" i="16" s="1"/>
  <c r="Z415" i="16" a="1"/>
  <c r="Z415" i="16" s="1"/>
  <c r="Z416" i="16" a="1"/>
  <c r="Z416" i="16" s="1"/>
  <c r="Z417" i="16" a="1"/>
  <c r="Z417" i="16" s="1"/>
  <c r="Z418" i="16" a="1"/>
  <c r="Z418" i="16" s="1"/>
  <c r="Z419" i="16" a="1"/>
  <c r="Z419" i="16" s="1"/>
  <c r="Z420" i="16" a="1"/>
  <c r="Z420" i="16" s="1"/>
  <c r="Z421" i="16" a="1"/>
  <c r="Z421" i="16" s="1"/>
  <c r="Z422" i="16" a="1"/>
  <c r="Z422" i="16" s="1"/>
  <c r="Z423" i="16" a="1"/>
  <c r="Z423" i="16" s="1"/>
  <c r="Z424" i="16" a="1"/>
  <c r="Z424" i="16" s="1"/>
  <c r="Z425" i="16" a="1"/>
  <c r="Z425" i="16" s="1"/>
  <c r="Z426" i="16" a="1"/>
  <c r="Z426" i="16" s="1"/>
  <c r="Z427" i="16" a="1"/>
  <c r="Z427" i="16" s="1"/>
  <c r="Z428" i="16" a="1"/>
  <c r="Z428" i="16" s="1"/>
  <c r="Z429" i="16" a="1"/>
  <c r="Z429" i="16" s="1"/>
  <c r="Z430" i="16" a="1"/>
  <c r="Z430" i="16" s="1"/>
  <c r="Z431" i="16" a="1"/>
  <c r="Z431" i="16" s="1"/>
  <c r="Z432" i="16" a="1"/>
  <c r="Z432" i="16" s="1"/>
  <c r="Z433" i="16" a="1"/>
  <c r="Z433" i="16" s="1"/>
  <c r="Z434" i="16" a="1"/>
  <c r="Z434" i="16" s="1"/>
  <c r="Z435" i="16" a="1"/>
  <c r="Z435" i="16" s="1"/>
  <c r="Z436" i="16" a="1"/>
  <c r="Z436" i="16" s="1"/>
  <c r="Z437" i="16" a="1"/>
  <c r="Z437" i="16" s="1"/>
  <c r="Z438" i="16" a="1"/>
  <c r="Z438" i="16" s="1"/>
  <c r="Z439" i="16" a="1"/>
  <c r="Z439" i="16" s="1"/>
  <c r="Z440" i="16" a="1"/>
  <c r="Z440" i="16" s="1"/>
  <c r="Z441" i="16" a="1"/>
  <c r="Z441" i="16" s="1"/>
  <c r="Z442" i="16" a="1"/>
  <c r="Z442" i="16" s="1"/>
  <c r="Z443" i="16" a="1"/>
  <c r="Z443" i="16" s="1"/>
  <c r="Z444" i="16" a="1"/>
  <c r="Z444" i="16" s="1"/>
  <c r="Z445" i="16" a="1"/>
  <c r="Z445" i="16" s="1"/>
  <c r="Z446" i="16" a="1"/>
  <c r="Z446" i="16" s="1"/>
  <c r="Z447" i="16" a="1"/>
  <c r="Z447" i="16" s="1"/>
  <c r="Z448" i="16" a="1"/>
  <c r="Z448" i="16" s="1"/>
  <c r="Z449" i="16" a="1"/>
  <c r="Z449" i="16" s="1"/>
  <c r="Z450" i="16" a="1"/>
  <c r="Z450" i="16" s="1"/>
  <c r="Z451" i="16" a="1"/>
  <c r="Z451" i="16" s="1"/>
  <c r="Z452" i="16" a="1"/>
  <c r="Z452" i="16" s="1"/>
  <c r="Z453" i="16" a="1"/>
  <c r="Z453" i="16" s="1"/>
  <c r="Z454" i="16" a="1"/>
  <c r="Z454" i="16" s="1"/>
  <c r="Z455" i="16" a="1"/>
  <c r="Z455" i="16" s="1"/>
  <c r="Z456" i="16" a="1"/>
  <c r="Z456" i="16" s="1"/>
  <c r="Z457" i="16" a="1"/>
  <c r="Z457" i="16" s="1"/>
  <c r="Z458" i="16" a="1"/>
  <c r="Z458" i="16" s="1"/>
  <c r="Z459" i="16" a="1"/>
  <c r="Z459" i="16" s="1"/>
  <c r="Z460" i="16" a="1"/>
  <c r="Z460" i="16" s="1"/>
  <c r="Z461" i="16" a="1"/>
  <c r="Z461" i="16" s="1"/>
  <c r="Z462" i="16" a="1"/>
  <c r="Z462" i="16" s="1"/>
  <c r="Z463" i="16" a="1"/>
  <c r="Z463" i="16" s="1"/>
  <c r="Z464" i="16" a="1"/>
  <c r="Z464" i="16" s="1"/>
  <c r="Z465" i="16" a="1"/>
  <c r="Z465" i="16" s="1"/>
  <c r="Z466" i="16" a="1"/>
  <c r="Z466" i="16" s="1"/>
  <c r="Z467" i="16" a="1"/>
  <c r="Z467" i="16" s="1"/>
  <c r="Z468" i="16" a="1"/>
  <c r="Z468" i="16" s="1"/>
  <c r="Z469" i="16" a="1"/>
  <c r="Z469" i="16" s="1"/>
  <c r="Z470" i="16" a="1"/>
  <c r="Z470" i="16" s="1"/>
  <c r="Z471" i="16" a="1"/>
  <c r="Z471" i="16" s="1"/>
  <c r="Z472" i="16" a="1"/>
  <c r="Z472" i="16" s="1"/>
  <c r="Z473" i="16" a="1"/>
  <c r="Z473" i="16" s="1"/>
  <c r="Z474" i="16" a="1"/>
  <c r="Z474" i="16" s="1"/>
  <c r="Z475" i="16" a="1"/>
  <c r="Z475" i="16" s="1"/>
  <c r="Z476" i="16" a="1"/>
  <c r="Z476" i="16" s="1"/>
  <c r="Z477" i="16" a="1"/>
  <c r="Z477" i="16" s="1"/>
  <c r="Z478" i="16" a="1"/>
  <c r="Z478" i="16" s="1"/>
  <c r="Z479" i="16" a="1"/>
  <c r="Z479" i="16" s="1"/>
  <c r="Z480" i="16" a="1"/>
  <c r="Z480" i="16" s="1"/>
  <c r="Z481" i="16" a="1"/>
  <c r="Z481" i="16" s="1"/>
  <c r="Z482" i="16" a="1"/>
  <c r="Z482" i="16" s="1"/>
  <c r="Z483" i="16" a="1"/>
  <c r="Z483" i="16" s="1"/>
  <c r="Z484" i="16" a="1"/>
  <c r="Z484" i="16" s="1"/>
  <c r="Z485" i="16" a="1"/>
  <c r="Z485" i="16" s="1"/>
  <c r="Z486" i="16" a="1"/>
  <c r="Z486" i="16" s="1"/>
  <c r="Z487" i="16" a="1"/>
  <c r="Z487" i="16" s="1"/>
  <c r="Z488" i="16" a="1"/>
  <c r="Z488" i="16" s="1"/>
  <c r="Z489" i="16" a="1"/>
  <c r="Z489" i="16" s="1"/>
  <c r="Z490" i="16" a="1"/>
  <c r="Z490" i="16" s="1"/>
  <c r="Z491" i="16" a="1"/>
  <c r="Z491" i="16" s="1"/>
  <c r="Z492" i="16" a="1"/>
  <c r="Z492" i="16" s="1"/>
  <c r="Z493" i="16" a="1"/>
  <c r="Z493" i="16" s="1"/>
  <c r="Z494" i="16" a="1"/>
  <c r="Z494" i="16" s="1"/>
  <c r="X129" i="16" a="1"/>
  <c r="X129" i="16" s="1"/>
  <c r="X130" i="16" a="1"/>
  <c r="X130" i="16" s="1"/>
  <c r="X131" i="16" a="1"/>
  <c r="X131" i="16" s="1"/>
  <c r="X132" i="16" a="1"/>
  <c r="X132" i="16" s="1"/>
  <c r="X133" i="16" a="1"/>
  <c r="X133" i="16" s="1"/>
  <c r="X134" i="16" a="1"/>
  <c r="X134" i="16" s="1"/>
  <c r="X135" i="16" a="1"/>
  <c r="X135" i="16" s="1"/>
  <c r="X136" i="16" a="1"/>
  <c r="X136" i="16" s="1"/>
  <c r="Y143" i="16" s="1"/>
  <c r="V129" i="16" a="1"/>
  <c r="V129" i="16" s="1"/>
  <c r="V130" i="16" a="1"/>
  <c r="V130" i="16" s="1"/>
  <c r="V131" i="16" a="1"/>
  <c r="V131" i="16" s="1"/>
  <c r="V132" i="16" a="1"/>
  <c r="V132" i="16" s="1"/>
  <c r="V133" i="16" a="1"/>
  <c r="V133" i="16" s="1"/>
  <c r="V134" i="16" a="1"/>
  <c r="V134" i="16" s="1"/>
  <c r="V135" i="16" a="1"/>
  <c r="V135" i="16" s="1"/>
  <c r="V136" i="16" a="1"/>
  <c r="V136" i="16" s="1"/>
  <c r="W143" i="16" s="1"/>
  <c r="T129" i="16" a="1"/>
  <c r="T129" i="16" s="1"/>
  <c r="T130" i="16" a="1"/>
  <c r="T130" i="16" s="1"/>
  <c r="T131" i="16" a="1"/>
  <c r="T131" i="16" s="1"/>
  <c r="T132" i="16" a="1"/>
  <c r="T132" i="16" s="1"/>
  <c r="T133" i="16" a="1"/>
  <c r="T133" i="16" s="1"/>
  <c r="T134" i="16" a="1"/>
  <c r="T134" i="16" s="1"/>
  <c r="T135" i="16" a="1"/>
  <c r="T135" i="16" s="1"/>
  <c r="T136" i="16" a="1"/>
  <c r="T136" i="16" s="1"/>
  <c r="U143" i="16" s="1"/>
  <c r="R129" i="16" a="1"/>
  <c r="R129" i="16" s="1"/>
  <c r="R130" i="16" a="1"/>
  <c r="R130" i="16" s="1"/>
  <c r="R131" i="16" a="1"/>
  <c r="R131" i="16" s="1"/>
  <c r="R132" i="16" a="1"/>
  <c r="R132" i="16" s="1"/>
  <c r="R133" i="16" a="1"/>
  <c r="R133" i="16" s="1"/>
  <c r="R134" i="16" a="1"/>
  <c r="R134" i="16" s="1"/>
  <c r="R135" i="16" a="1"/>
  <c r="R135" i="16" s="1"/>
  <c r="R136" i="16" a="1"/>
  <c r="R136" i="16" s="1"/>
  <c r="S143" i="16" s="1"/>
  <c r="P129" i="16" a="1"/>
  <c r="P129" i="16" s="1"/>
  <c r="P130" i="16" a="1"/>
  <c r="P130" i="16" s="1"/>
  <c r="P131" i="16" a="1"/>
  <c r="P131" i="16" s="1"/>
  <c r="P132" i="16" a="1"/>
  <c r="P132" i="16" s="1"/>
  <c r="P133" i="16" a="1"/>
  <c r="P133" i="16" s="1"/>
  <c r="P134" i="16" a="1"/>
  <c r="P134" i="16" s="1"/>
  <c r="P135" i="16" a="1"/>
  <c r="P135" i="16" s="1"/>
  <c r="P136" i="16" a="1"/>
  <c r="P136" i="16" s="1"/>
  <c r="Q143" i="16" s="1"/>
  <c r="N129" i="16" a="1"/>
  <c r="N129" i="16" s="1"/>
  <c r="N130" i="16" a="1"/>
  <c r="N130" i="16" s="1"/>
  <c r="N131" i="16" a="1"/>
  <c r="N131" i="16" s="1"/>
  <c r="N132" i="16" a="1"/>
  <c r="N132" i="16" s="1"/>
  <c r="N133" i="16" a="1"/>
  <c r="N133" i="16" s="1"/>
  <c r="N134" i="16" a="1"/>
  <c r="N134" i="16" s="1"/>
  <c r="N135" i="16" a="1"/>
  <c r="N135" i="16" s="1"/>
  <c r="N136" i="16" a="1"/>
  <c r="N136" i="16" s="1"/>
  <c r="N137" i="16" a="1"/>
  <c r="N137" i="16" s="1"/>
  <c r="N138" i="16" a="1"/>
  <c r="N138" i="16" s="1"/>
  <c r="N139" i="16" a="1"/>
  <c r="N139" i="16" s="1"/>
  <c r="N140" i="16" a="1"/>
  <c r="N140" i="16" s="1"/>
  <c r="N141" i="16" a="1"/>
  <c r="N141" i="16" s="1"/>
  <c r="N142" i="16" a="1"/>
  <c r="N142" i="16" s="1"/>
  <c r="N143" i="16" a="1"/>
  <c r="N143" i="16" s="1"/>
  <c r="N144" i="16" a="1"/>
  <c r="N144" i="16" s="1"/>
  <c r="N145" i="16" a="1"/>
  <c r="N145" i="16" s="1"/>
  <c r="N146" i="16" a="1"/>
  <c r="N146" i="16" s="1"/>
  <c r="N147" i="16" a="1"/>
  <c r="N147" i="16" s="1"/>
  <c r="N148" i="16" a="1"/>
  <c r="N148" i="16" s="1"/>
  <c r="N149" i="16" a="1"/>
  <c r="N149" i="16" s="1"/>
  <c r="N150" i="16" a="1"/>
  <c r="N150" i="16" s="1"/>
  <c r="N151" i="16" a="1"/>
  <c r="N151" i="16" s="1"/>
  <c r="N152" i="16" a="1"/>
  <c r="N152" i="16" s="1"/>
  <c r="N153" i="16" a="1"/>
  <c r="N153" i="16" s="1"/>
  <c r="N154" i="16" a="1"/>
  <c r="N154" i="16" s="1"/>
  <c r="N155" i="16" a="1"/>
  <c r="N155" i="16" s="1"/>
  <c r="N156" i="16" a="1"/>
  <c r="N156" i="16" s="1"/>
  <c r="N157" i="16" a="1"/>
  <c r="N157" i="16" s="1"/>
  <c r="N158" i="16" a="1"/>
  <c r="N158" i="16" s="1"/>
  <c r="N159" i="16" a="1"/>
  <c r="N159" i="16" s="1"/>
  <c r="N160" i="16" a="1"/>
  <c r="N160" i="16" s="1"/>
  <c r="N161" i="16" a="1"/>
  <c r="N161" i="16" s="1"/>
  <c r="N162" i="16" a="1"/>
  <c r="N162" i="16" s="1"/>
  <c r="N163" i="16" a="1"/>
  <c r="N163" i="16" s="1"/>
  <c r="N164" i="16" a="1"/>
  <c r="N164" i="16" s="1"/>
  <c r="N165" i="16" a="1"/>
  <c r="N165" i="16" s="1"/>
  <c r="N166" i="16" a="1"/>
  <c r="N166" i="16" s="1"/>
  <c r="N167" i="16" a="1"/>
  <c r="N167" i="16" s="1"/>
  <c r="N168" i="16" a="1"/>
  <c r="N168" i="16" s="1"/>
  <c r="N169" i="16" a="1"/>
  <c r="N169" i="16" s="1"/>
  <c r="N170" i="16" a="1"/>
  <c r="N170" i="16" s="1"/>
  <c r="N171" i="16" a="1"/>
  <c r="N171" i="16" s="1"/>
  <c r="N172" i="16" a="1"/>
  <c r="N172" i="16" s="1"/>
  <c r="N173" i="16" a="1"/>
  <c r="N173" i="16" s="1"/>
  <c r="N174" i="16" a="1"/>
  <c r="N174" i="16" s="1"/>
  <c r="N175" i="16" a="1"/>
  <c r="N175" i="16" s="1"/>
  <c r="N176" i="16" a="1"/>
  <c r="N176" i="16" s="1"/>
  <c r="N177" i="16" a="1"/>
  <c r="N177" i="16" s="1"/>
  <c r="N178" i="16" a="1"/>
  <c r="N178" i="16" s="1"/>
  <c r="N179" i="16" a="1"/>
  <c r="N179" i="16" s="1"/>
  <c r="N180" i="16" a="1"/>
  <c r="N180" i="16" s="1"/>
  <c r="N181" i="16" a="1"/>
  <c r="N181" i="16" s="1"/>
  <c r="N182" i="16" a="1"/>
  <c r="N182" i="16" s="1"/>
  <c r="N183" i="16" a="1"/>
  <c r="N183" i="16" s="1"/>
  <c r="N184" i="16" a="1"/>
  <c r="N184" i="16" s="1"/>
  <c r="N185" i="16" a="1"/>
  <c r="N185" i="16" s="1"/>
  <c r="N186" i="16" a="1"/>
  <c r="N186" i="16" s="1"/>
  <c r="N187" i="16" a="1"/>
  <c r="N187" i="16" s="1"/>
  <c r="N188" i="16" a="1"/>
  <c r="N188" i="16" s="1"/>
  <c r="N189" i="16" a="1"/>
  <c r="N189" i="16" s="1"/>
  <c r="N190" i="16" a="1"/>
  <c r="N190" i="16" s="1"/>
  <c r="N191" i="16" a="1"/>
  <c r="N191" i="16" s="1"/>
  <c r="N192" i="16" a="1"/>
  <c r="N192" i="16" s="1"/>
  <c r="N193" i="16" a="1"/>
  <c r="N193" i="16" s="1"/>
  <c r="N194" i="16" a="1"/>
  <c r="N194" i="16" s="1"/>
  <c r="N195" i="16" a="1"/>
  <c r="N195" i="16" s="1"/>
  <c r="N196" i="16" a="1"/>
  <c r="N196" i="16" s="1"/>
  <c r="N197" i="16" a="1"/>
  <c r="N197" i="16" s="1"/>
  <c r="N198" i="16" a="1"/>
  <c r="N198" i="16" s="1"/>
  <c r="N199" i="16" a="1"/>
  <c r="N199" i="16" s="1"/>
  <c r="N200" i="16" a="1"/>
  <c r="N200" i="16" s="1"/>
  <c r="N201" i="16" a="1"/>
  <c r="N201" i="16" s="1"/>
  <c r="N202" i="16" a="1"/>
  <c r="N202" i="16" s="1"/>
  <c r="N203" i="16" a="1"/>
  <c r="N203" i="16" s="1"/>
  <c r="N204" i="16" a="1"/>
  <c r="N204" i="16" s="1"/>
  <c r="N205" i="16" a="1"/>
  <c r="N205" i="16" s="1"/>
  <c r="N206" i="16" a="1"/>
  <c r="N206" i="16" s="1"/>
  <c r="N207" i="16" a="1"/>
  <c r="N207" i="16" s="1"/>
  <c r="N208" i="16" a="1"/>
  <c r="N208" i="16" s="1"/>
  <c r="N209" i="16" a="1"/>
  <c r="N209" i="16" s="1"/>
  <c r="N210" i="16" a="1"/>
  <c r="N210" i="16" s="1"/>
  <c r="N211" i="16" a="1"/>
  <c r="N211" i="16" s="1"/>
  <c r="N212" i="16" a="1"/>
  <c r="N212" i="16" s="1"/>
  <c r="N213" i="16" a="1"/>
  <c r="N213" i="16" s="1"/>
  <c r="N214" i="16" a="1"/>
  <c r="N214" i="16" s="1"/>
  <c r="N215" i="16" a="1"/>
  <c r="N215" i="16" s="1"/>
  <c r="N216" i="16" a="1"/>
  <c r="N216" i="16" s="1"/>
  <c r="N217" i="16" a="1"/>
  <c r="N217" i="16" s="1"/>
  <c r="N218" i="16" a="1"/>
  <c r="N218" i="16" s="1"/>
  <c r="N219" i="16" a="1"/>
  <c r="N219" i="16" s="1"/>
  <c r="N220" i="16" a="1"/>
  <c r="N220" i="16" s="1"/>
  <c r="N221" i="16" a="1"/>
  <c r="N221" i="16" s="1"/>
  <c r="N222" i="16" a="1"/>
  <c r="N222" i="16" s="1"/>
  <c r="N223" i="16" a="1"/>
  <c r="N223" i="16" s="1"/>
  <c r="N224" i="16" a="1"/>
  <c r="N224" i="16" s="1"/>
  <c r="N225" i="16" a="1"/>
  <c r="N225" i="16" s="1"/>
  <c r="N226" i="16" a="1"/>
  <c r="N226" i="16" s="1"/>
  <c r="N227" i="16" a="1"/>
  <c r="N227" i="16" s="1"/>
  <c r="N228" i="16" a="1"/>
  <c r="N228" i="16" s="1"/>
  <c r="N229" i="16" a="1"/>
  <c r="N229" i="16" s="1"/>
  <c r="N230" i="16" a="1"/>
  <c r="N230" i="16" s="1"/>
  <c r="N231" i="16" a="1"/>
  <c r="N231" i="16" s="1"/>
  <c r="N232" i="16" a="1"/>
  <c r="N232" i="16" s="1"/>
  <c r="N233" i="16" a="1"/>
  <c r="N233" i="16" s="1"/>
  <c r="N234" i="16" a="1"/>
  <c r="N234" i="16" s="1"/>
  <c r="N235" i="16" a="1"/>
  <c r="N235" i="16" s="1"/>
  <c r="N236" i="16" a="1"/>
  <c r="N236" i="16" s="1"/>
  <c r="N237" i="16" a="1"/>
  <c r="N237" i="16" s="1"/>
  <c r="N238" i="16" a="1"/>
  <c r="N238" i="16" s="1"/>
  <c r="N239" i="16" a="1"/>
  <c r="N239" i="16" s="1"/>
  <c r="N240" i="16" a="1"/>
  <c r="N240" i="16" s="1"/>
  <c r="N241" i="16" a="1"/>
  <c r="N241" i="16" s="1"/>
  <c r="N242" i="16" a="1"/>
  <c r="N242" i="16" s="1"/>
  <c r="N243" i="16" a="1"/>
  <c r="N243" i="16" s="1"/>
  <c r="N244" i="16" a="1"/>
  <c r="N244" i="16" s="1"/>
  <c r="N245" i="16" a="1"/>
  <c r="N245" i="16" s="1"/>
  <c r="N246" i="16" a="1"/>
  <c r="N246" i="16" s="1"/>
  <c r="N247" i="16" a="1"/>
  <c r="N247" i="16" s="1"/>
  <c r="N248" i="16" a="1"/>
  <c r="N248" i="16" s="1"/>
  <c r="N249" i="16" a="1"/>
  <c r="N249" i="16" s="1"/>
  <c r="N250" i="16" a="1"/>
  <c r="N250" i="16" s="1"/>
  <c r="N251" i="16" a="1"/>
  <c r="N251" i="16" s="1"/>
  <c r="N252" i="16" a="1"/>
  <c r="N252" i="16" s="1"/>
  <c r="N253" i="16" a="1"/>
  <c r="N253" i="16" s="1"/>
  <c r="N254" i="16" a="1"/>
  <c r="N254" i="16" s="1"/>
  <c r="N255" i="16" a="1"/>
  <c r="N255" i="16" s="1"/>
  <c r="N256" i="16" a="1"/>
  <c r="N256" i="16" s="1"/>
  <c r="N257" i="16" a="1"/>
  <c r="N257" i="16" s="1"/>
  <c r="N258" i="16" a="1"/>
  <c r="N258" i="16" s="1"/>
  <c r="N259" i="16" a="1"/>
  <c r="N259" i="16" s="1"/>
  <c r="N260" i="16" a="1"/>
  <c r="N260" i="16" s="1"/>
  <c r="N261" i="16" a="1"/>
  <c r="N261" i="16" s="1"/>
  <c r="N262" i="16" a="1"/>
  <c r="N262" i="16" s="1"/>
  <c r="N263" i="16" a="1"/>
  <c r="N263" i="16" s="1"/>
  <c r="N264" i="16" a="1"/>
  <c r="N264" i="16" s="1"/>
  <c r="N265" i="16" a="1"/>
  <c r="N265" i="16" s="1"/>
  <c r="N266" i="16" a="1"/>
  <c r="N266" i="16" s="1"/>
  <c r="N267" i="16" a="1"/>
  <c r="N267" i="16" s="1"/>
  <c r="N268" i="16" a="1"/>
  <c r="N268" i="16" s="1"/>
  <c r="N269" i="16" a="1"/>
  <c r="N269" i="16" s="1"/>
  <c r="N270" i="16" a="1"/>
  <c r="N270" i="16" s="1"/>
  <c r="N271" i="16" a="1"/>
  <c r="N271" i="16" s="1"/>
  <c r="N272" i="16" a="1"/>
  <c r="N272" i="16" s="1"/>
  <c r="N273" i="16" a="1"/>
  <c r="N273" i="16" s="1"/>
  <c r="N274" i="16" a="1"/>
  <c r="N274" i="16" s="1"/>
  <c r="N275" i="16" a="1"/>
  <c r="N275" i="16" s="1"/>
  <c r="N276" i="16" a="1"/>
  <c r="N276" i="16" s="1"/>
  <c r="N277" i="16" a="1"/>
  <c r="N277" i="16" s="1"/>
  <c r="N278" i="16" a="1"/>
  <c r="N278" i="16" s="1"/>
  <c r="N279" i="16" a="1"/>
  <c r="N279" i="16" s="1"/>
  <c r="N280" i="16" a="1"/>
  <c r="N280" i="16" s="1"/>
  <c r="N281" i="16" a="1"/>
  <c r="N281" i="16" s="1"/>
  <c r="N282" i="16" a="1"/>
  <c r="N282" i="16" s="1"/>
  <c r="N283" i="16" a="1"/>
  <c r="N283" i="16" s="1"/>
  <c r="N284" i="16" a="1"/>
  <c r="N284" i="16" s="1"/>
  <c r="N285" i="16" a="1"/>
  <c r="N285" i="16" s="1"/>
  <c r="N286" i="16" a="1"/>
  <c r="N286" i="16" s="1"/>
  <c r="N287" i="16" a="1"/>
  <c r="N287" i="16" s="1"/>
  <c r="N288" i="16" a="1"/>
  <c r="N288" i="16" s="1"/>
  <c r="N289" i="16" a="1"/>
  <c r="N289" i="16" s="1"/>
  <c r="N290" i="16" a="1"/>
  <c r="N290" i="16" s="1"/>
  <c r="N291" i="16" a="1"/>
  <c r="N291" i="16" s="1"/>
  <c r="N292" i="16" a="1"/>
  <c r="N292" i="16" s="1"/>
  <c r="N293" i="16" a="1"/>
  <c r="N293" i="16" s="1"/>
  <c r="N294" i="16" a="1"/>
  <c r="N294" i="16" s="1"/>
  <c r="N295" i="16" a="1"/>
  <c r="N295" i="16" s="1"/>
  <c r="N296" i="16" a="1"/>
  <c r="N296" i="16" s="1"/>
  <c r="N297" i="16" a="1"/>
  <c r="N297" i="16" s="1"/>
  <c r="N298" i="16" a="1"/>
  <c r="N298" i="16" s="1"/>
  <c r="N299" i="16" a="1"/>
  <c r="N299" i="16" s="1"/>
  <c r="N300" i="16" a="1"/>
  <c r="N300" i="16" s="1"/>
  <c r="N301" i="16" a="1"/>
  <c r="N301" i="16" s="1"/>
  <c r="N302" i="16" a="1"/>
  <c r="N302" i="16" s="1"/>
  <c r="N303" i="16" a="1"/>
  <c r="N303" i="16" s="1"/>
  <c r="N304" i="16" a="1"/>
  <c r="N304" i="16" s="1"/>
  <c r="N305" i="16" a="1"/>
  <c r="N305" i="16" s="1"/>
  <c r="N306" i="16" a="1"/>
  <c r="N306" i="16" s="1"/>
  <c r="N307" i="16" a="1"/>
  <c r="N307" i="16" s="1"/>
  <c r="N308" i="16" a="1"/>
  <c r="N308" i="16" s="1"/>
  <c r="N309" i="16" a="1"/>
  <c r="N309" i="16" s="1"/>
  <c r="N310" i="16" a="1"/>
  <c r="N310" i="16" s="1"/>
  <c r="N311" i="16" a="1"/>
  <c r="N311" i="16" s="1"/>
  <c r="N312" i="16" a="1"/>
  <c r="N312" i="16" s="1"/>
  <c r="N313" i="16" a="1"/>
  <c r="N313" i="16" s="1"/>
  <c r="N314" i="16" a="1"/>
  <c r="N314" i="16" s="1"/>
  <c r="N315" i="16" a="1"/>
  <c r="N315" i="16" s="1"/>
  <c r="N316" i="16" a="1"/>
  <c r="N316" i="16" s="1"/>
  <c r="N317" i="16" a="1"/>
  <c r="N317" i="16" s="1"/>
  <c r="N318" i="16" a="1"/>
  <c r="N318" i="16" s="1"/>
  <c r="N319" i="16" a="1"/>
  <c r="N319" i="16" s="1"/>
  <c r="N320" i="16" a="1"/>
  <c r="N320" i="16" s="1"/>
  <c r="N321" i="16" a="1"/>
  <c r="N321" i="16" s="1"/>
  <c r="N322" i="16" a="1"/>
  <c r="N322" i="16" s="1"/>
  <c r="N323" i="16" a="1"/>
  <c r="N323" i="16" s="1"/>
  <c r="N324" i="16" a="1"/>
  <c r="N324" i="16" s="1"/>
  <c r="N325" i="16" a="1"/>
  <c r="N325" i="16" s="1"/>
  <c r="N326" i="16" a="1"/>
  <c r="N326" i="16" s="1"/>
  <c r="N327" i="16" a="1"/>
  <c r="N327" i="16" s="1"/>
  <c r="N328" i="16" a="1"/>
  <c r="N328" i="16" s="1"/>
  <c r="N329" i="16" a="1"/>
  <c r="N329" i="16" s="1"/>
  <c r="N330" i="16" a="1"/>
  <c r="N330" i="16" s="1"/>
  <c r="N331" i="16" a="1"/>
  <c r="N331" i="16" s="1"/>
  <c r="N332" i="16" a="1"/>
  <c r="N332" i="16" s="1"/>
  <c r="N333" i="16" a="1"/>
  <c r="N333" i="16" s="1"/>
  <c r="N334" i="16" a="1"/>
  <c r="N334" i="16" s="1"/>
  <c r="N335" i="16" a="1"/>
  <c r="N335" i="16" s="1"/>
  <c r="N336" i="16" a="1"/>
  <c r="N336" i="16" s="1"/>
  <c r="N337" i="16" a="1"/>
  <c r="N337" i="16" s="1"/>
  <c r="N338" i="16" a="1"/>
  <c r="N338" i="16" s="1"/>
  <c r="N339" i="16" a="1"/>
  <c r="N339" i="16" s="1"/>
  <c r="N340" i="16" a="1"/>
  <c r="N340" i="16" s="1"/>
  <c r="N341" i="16" a="1"/>
  <c r="N341" i="16" s="1"/>
  <c r="N342" i="16" a="1"/>
  <c r="N342" i="16" s="1"/>
  <c r="N343" i="16" a="1"/>
  <c r="N343" i="16" s="1"/>
  <c r="N344" i="16" a="1"/>
  <c r="N344" i="16" s="1"/>
  <c r="N345" i="16" a="1"/>
  <c r="N345" i="16" s="1"/>
  <c r="N346" i="16" a="1"/>
  <c r="N346" i="16" s="1"/>
  <c r="N347" i="16" a="1"/>
  <c r="N347" i="16" s="1"/>
  <c r="N348" i="16" a="1"/>
  <c r="N348" i="16" s="1"/>
  <c r="N349" i="16" a="1"/>
  <c r="N349" i="16" s="1"/>
  <c r="N350" i="16" a="1"/>
  <c r="N350" i="16" s="1"/>
  <c r="N351" i="16" a="1"/>
  <c r="N351" i="16" s="1"/>
  <c r="N352" i="16" a="1"/>
  <c r="N352" i="16" s="1"/>
  <c r="N353" i="16" a="1"/>
  <c r="N353" i="16" s="1"/>
  <c r="N354" i="16" a="1"/>
  <c r="N354" i="16" s="1"/>
  <c r="N355" i="16" a="1"/>
  <c r="N355" i="16" s="1"/>
  <c r="N356" i="16" a="1"/>
  <c r="N356" i="16" s="1"/>
  <c r="N357" i="16" a="1"/>
  <c r="N357" i="16" s="1"/>
  <c r="N358" i="16" a="1"/>
  <c r="N358" i="16" s="1"/>
  <c r="N359" i="16" a="1"/>
  <c r="N359" i="16" s="1"/>
  <c r="N360" i="16" a="1"/>
  <c r="N360" i="16" s="1"/>
  <c r="N361" i="16" a="1"/>
  <c r="N361" i="16" s="1"/>
  <c r="N362" i="16" a="1"/>
  <c r="N362" i="16" s="1"/>
  <c r="N363" i="16" a="1"/>
  <c r="N363" i="16" s="1"/>
  <c r="N364" i="16" a="1"/>
  <c r="N364" i="16" s="1"/>
  <c r="N365" i="16" a="1"/>
  <c r="N365" i="16" s="1"/>
  <c r="N366" i="16" a="1"/>
  <c r="N366" i="16" s="1"/>
  <c r="N367" i="16" a="1"/>
  <c r="N367" i="16" s="1"/>
  <c r="N368" i="16" a="1"/>
  <c r="N368" i="16" s="1"/>
  <c r="N369" i="16" a="1"/>
  <c r="N369" i="16" s="1"/>
  <c r="N370" i="16" a="1"/>
  <c r="N370" i="16" s="1"/>
  <c r="N371" i="16" a="1"/>
  <c r="N371" i="16" s="1"/>
  <c r="N372" i="16" a="1"/>
  <c r="N372" i="16" s="1"/>
  <c r="N373" i="16" a="1"/>
  <c r="N373" i="16" s="1"/>
  <c r="N374" i="16" a="1"/>
  <c r="N374" i="16" s="1"/>
  <c r="N375" i="16" a="1"/>
  <c r="N375" i="16" s="1"/>
  <c r="N376" i="16" a="1"/>
  <c r="N376" i="16" s="1"/>
  <c r="N377" i="16" a="1"/>
  <c r="N377" i="16" s="1"/>
  <c r="N378" i="16" a="1"/>
  <c r="N378" i="16" s="1"/>
  <c r="N379" i="16" a="1"/>
  <c r="N379" i="16" s="1"/>
  <c r="N380" i="16" a="1"/>
  <c r="N380" i="16" s="1"/>
  <c r="N381" i="16" a="1"/>
  <c r="N381" i="16" s="1"/>
  <c r="N382" i="16" a="1"/>
  <c r="N382" i="16" s="1"/>
  <c r="N383" i="16" a="1"/>
  <c r="N383" i="16" s="1"/>
  <c r="N384" i="16" a="1"/>
  <c r="N384" i="16" s="1"/>
  <c r="N385" i="16" a="1"/>
  <c r="N385" i="16" s="1"/>
  <c r="N386" i="16" a="1"/>
  <c r="N386" i="16" s="1"/>
  <c r="N387" i="16" a="1"/>
  <c r="N387" i="16" s="1"/>
  <c r="N388" i="16" a="1"/>
  <c r="N388" i="16" s="1"/>
  <c r="N389" i="16" a="1"/>
  <c r="N389" i="16" s="1"/>
  <c r="N390" i="16" a="1"/>
  <c r="N390" i="16" s="1"/>
  <c r="N391" i="16" a="1"/>
  <c r="N391" i="16" s="1"/>
  <c r="N392" i="16" a="1"/>
  <c r="N392" i="16" s="1"/>
  <c r="N393" i="16" a="1"/>
  <c r="N393" i="16" s="1"/>
  <c r="N394" i="16" a="1"/>
  <c r="N394" i="16" s="1"/>
  <c r="N395" i="16" a="1"/>
  <c r="N395" i="16" s="1"/>
  <c r="N396" i="16" a="1"/>
  <c r="N396" i="16" s="1"/>
  <c r="N397" i="16" a="1"/>
  <c r="N397" i="16" s="1"/>
  <c r="N398" i="16" a="1"/>
  <c r="N398" i="16" s="1"/>
  <c r="N399" i="16" a="1"/>
  <c r="N399" i="16" s="1"/>
  <c r="N400" i="16" a="1"/>
  <c r="N400" i="16" s="1"/>
  <c r="N401" i="16" a="1"/>
  <c r="N401" i="16" s="1"/>
  <c r="N402" i="16" a="1"/>
  <c r="N402" i="16" s="1"/>
  <c r="N403" i="16" a="1"/>
  <c r="N403" i="16" s="1"/>
  <c r="N404" i="16" a="1"/>
  <c r="N404" i="16" s="1"/>
  <c r="N405" i="16" a="1"/>
  <c r="N405" i="16" s="1"/>
  <c r="N406" i="16" a="1"/>
  <c r="N406" i="16" s="1"/>
  <c r="N407" i="16" a="1"/>
  <c r="N407" i="16" s="1"/>
  <c r="N408" i="16" a="1"/>
  <c r="N408" i="16" s="1"/>
  <c r="N409" i="16" a="1"/>
  <c r="N409" i="16" s="1"/>
  <c r="N410" i="16" a="1"/>
  <c r="N410" i="16" s="1"/>
  <c r="N411" i="16" a="1"/>
  <c r="N411" i="16" s="1"/>
  <c r="N412" i="16" a="1"/>
  <c r="N412" i="16" s="1"/>
  <c r="N413" i="16" a="1"/>
  <c r="N413" i="16" s="1"/>
  <c r="N414" i="16" a="1"/>
  <c r="N414" i="16" s="1"/>
  <c r="N415" i="16" a="1"/>
  <c r="N415" i="16" s="1"/>
  <c r="N416" i="16" a="1"/>
  <c r="N416" i="16" s="1"/>
  <c r="N417" i="16" a="1"/>
  <c r="N417" i="16" s="1"/>
  <c r="N418" i="16" a="1"/>
  <c r="N418" i="16" s="1"/>
  <c r="N419" i="16" a="1"/>
  <c r="N419" i="16" s="1"/>
  <c r="N420" i="16" a="1"/>
  <c r="N420" i="16" s="1"/>
  <c r="N421" i="16" a="1"/>
  <c r="N421" i="16" s="1"/>
  <c r="N422" i="16" a="1"/>
  <c r="N422" i="16" s="1"/>
  <c r="N423" i="16" a="1"/>
  <c r="N423" i="16" s="1"/>
  <c r="N424" i="16" a="1"/>
  <c r="N424" i="16" s="1"/>
  <c r="N425" i="16" a="1"/>
  <c r="N425" i="16" s="1"/>
  <c r="N426" i="16" a="1"/>
  <c r="N426" i="16" s="1"/>
  <c r="N427" i="16" a="1"/>
  <c r="N427" i="16" s="1"/>
  <c r="N428" i="16" a="1"/>
  <c r="N428" i="16" s="1"/>
  <c r="N429" i="16" a="1"/>
  <c r="N429" i="16" s="1"/>
  <c r="N430" i="16" a="1"/>
  <c r="N430" i="16" s="1"/>
  <c r="N431" i="16" a="1"/>
  <c r="N431" i="16" s="1"/>
  <c r="N432" i="16" a="1"/>
  <c r="N432" i="16" s="1"/>
  <c r="N433" i="16" a="1"/>
  <c r="N433" i="16" s="1"/>
  <c r="N434" i="16" a="1"/>
  <c r="N434" i="16" s="1"/>
  <c r="N435" i="16" a="1"/>
  <c r="N435" i="16" s="1"/>
  <c r="N436" i="16" a="1"/>
  <c r="N436" i="16" s="1"/>
  <c r="N437" i="16" a="1"/>
  <c r="N437" i="16" s="1"/>
  <c r="N438" i="16" a="1"/>
  <c r="N438" i="16" s="1"/>
  <c r="N439" i="16" a="1"/>
  <c r="N439" i="16" s="1"/>
  <c r="N440" i="16" a="1"/>
  <c r="N440" i="16" s="1"/>
  <c r="N441" i="16" a="1"/>
  <c r="N441" i="16" s="1"/>
  <c r="N442" i="16" a="1"/>
  <c r="N442" i="16" s="1"/>
  <c r="N443" i="16" a="1"/>
  <c r="N443" i="16" s="1"/>
  <c r="N444" i="16" a="1"/>
  <c r="N444" i="16" s="1"/>
  <c r="N445" i="16" a="1"/>
  <c r="N445" i="16" s="1"/>
  <c r="N446" i="16" a="1"/>
  <c r="N446" i="16" s="1"/>
  <c r="N447" i="16" a="1"/>
  <c r="N447" i="16" s="1"/>
  <c r="N448" i="16" a="1"/>
  <c r="N448" i="16" s="1"/>
  <c r="N449" i="16" a="1"/>
  <c r="N449" i="16" s="1"/>
  <c r="N450" i="16" a="1"/>
  <c r="N450" i="16" s="1"/>
  <c r="N451" i="16" a="1"/>
  <c r="N451" i="16" s="1"/>
  <c r="N452" i="16" a="1"/>
  <c r="N452" i="16" s="1"/>
  <c r="N453" i="16" a="1"/>
  <c r="N453" i="16" s="1"/>
  <c r="N454" i="16" a="1"/>
  <c r="N454" i="16" s="1"/>
  <c r="N455" i="16" a="1"/>
  <c r="N455" i="16" s="1"/>
  <c r="N456" i="16" a="1"/>
  <c r="N456" i="16" s="1"/>
  <c r="N457" i="16" a="1"/>
  <c r="N457" i="16" s="1"/>
  <c r="N458" i="16" a="1"/>
  <c r="N458" i="16" s="1"/>
  <c r="N459" i="16" a="1"/>
  <c r="N459" i="16" s="1"/>
  <c r="N460" i="16" a="1"/>
  <c r="N460" i="16" s="1"/>
  <c r="N461" i="16" a="1"/>
  <c r="N461" i="16" s="1"/>
  <c r="N462" i="16" a="1"/>
  <c r="N462" i="16" s="1"/>
  <c r="N463" i="16" a="1"/>
  <c r="N463" i="16" s="1"/>
  <c r="N464" i="16" a="1"/>
  <c r="N464" i="16" s="1"/>
  <c r="N465" i="16" a="1"/>
  <c r="N465" i="16" s="1"/>
  <c r="N466" i="16" a="1"/>
  <c r="N466" i="16" s="1"/>
  <c r="N467" i="16" a="1"/>
  <c r="N467" i="16" s="1"/>
  <c r="N468" i="16" a="1"/>
  <c r="N468" i="16" s="1"/>
  <c r="N469" i="16" a="1"/>
  <c r="N469" i="16" s="1"/>
  <c r="N470" i="16" a="1"/>
  <c r="N470" i="16" s="1"/>
  <c r="N471" i="16" a="1"/>
  <c r="N471" i="16" s="1"/>
  <c r="N472" i="16" a="1"/>
  <c r="N472" i="16" s="1"/>
  <c r="N473" i="16" a="1"/>
  <c r="N473" i="16" s="1"/>
  <c r="N474" i="16" a="1"/>
  <c r="N474" i="16" s="1"/>
  <c r="N475" i="16" a="1"/>
  <c r="N475" i="16" s="1"/>
  <c r="N476" i="16" a="1"/>
  <c r="N476" i="16" s="1"/>
  <c r="N477" i="16" a="1"/>
  <c r="N477" i="16" s="1"/>
  <c r="N478" i="16" a="1"/>
  <c r="N478" i="16" s="1"/>
  <c r="N479" i="16" a="1"/>
  <c r="N479" i="16" s="1"/>
  <c r="N480" i="16" a="1"/>
  <c r="N480" i="16" s="1"/>
  <c r="N481" i="16" a="1"/>
  <c r="N481" i="16" s="1"/>
  <c r="N482" i="16" a="1"/>
  <c r="N482" i="16" s="1"/>
  <c r="N483" i="16" a="1"/>
  <c r="N483" i="16" s="1"/>
  <c r="N484" i="16" a="1"/>
  <c r="N484" i="16" s="1"/>
  <c r="N485" i="16" a="1"/>
  <c r="N485" i="16" s="1"/>
  <c r="N486" i="16" a="1"/>
  <c r="N486" i="16" s="1"/>
  <c r="N487" i="16" a="1"/>
  <c r="N487" i="16" s="1"/>
  <c r="N488" i="16" a="1"/>
  <c r="N488" i="16" s="1"/>
  <c r="N489" i="16" a="1"/>
  <c r="N489" i="16" s="1"/>
  <c r="N490" i="16" a="1"/>
  <c r="N490" i="16" s="1"/>
  <c r="N491" i="16" a="1"/>
  <c r="N491" i="16" s="1"/>
  <c r="N492" i="16" a="1"/>
  <c r="N492" i="16" s="1"/>
  <c r="N493" i="16" a="1"/>
  <c r="N493" i="16" s="1"/>
  <c r="N494" i="16" a="1"/>
  <c r="N494" i="16" s="1"/>
  <c r="L129" i="16" a="1"/>
  <c r="L129" i="16" s="1"/>
  <c r="L130" i="16" a="1"/>
  <c r="L130" i="16" s="1"/>
  <c r="L131" i="16" a="1"/>
  <c r="L131" i="16" s="1"/>
  <c r="L132" i="16" a="1"/>
  <c r="L132" i="16" s="1"/>
  <c r="L133" i="16" a="1"/>
  <c r="L133" i="16" s="1"/>
  <c r="L134" i="16" a="1"/>
  <c r="L134" i="16" s="1"/>
  <c r="L135" i="16" a="1"/>
  <c r="L135" i="16" s="1"/>
  <c r="L136" i="16" a="1"/>
  <c r="L136" i="16" s="1"/>
  <c r="L137" i="16" a="1"/>
  <c r="L137" i="16" s="1"/>
  <c r="L138" i="16" a="1"/>
  <c r="L138" i="16" s="1"/>
  <c r="L139" i="16" a="1"/>
  <c r="L139" i="16" s="1"/>
  <c r="L140" i="16" a="1"/>
  <c r="L140" i="16" s="1"/>
  <c r="L141" i="16" a="1"/>
  <c r="L141" i="16" s="1"/>
  <c r="L142" i="16" a="1"/>
  <c r="L142" i="16" s="1"/>
  <c r="L143" i="16" a="1"/>
  <c r="L143" i="16" s="1"/>
  <c r="L144" i="16" a="1"/>
  <c r="L144" i="16" s="1"/>
  <c r="L145" i="16" a="1"/>
  <c r="L145" i="16" s="1"/>
  <c r="L146" i="16" a="1"/>
  <c r="L146" i="16" s="1"/>
  <c r="L147" i="16" a="1"/>
  <c r="L147" i="16" s="1"/>
  <c r="L148" i="16" a="1"/>
  <c r="L148" i="16" s="1"/>
  <c r="L149" i="16" a="1"/>
  <c r="L149" i="16" s="1"/>
  <c r="L150" i="16" a="1"/>
  <c r="L150" i="16" s="1"/>
  <c r="L151" i="16" a="1"/>
  <c r="L151" i="16" s="1"/>
  <c r="L152" i="16" a="1"/>
  <c r="L152" i="16" s="1"/>
  <c r="L153" i="16" a="1"/>
  <c r="L153" i="16" s="1"/>
  <c r="L154" i="16" a="1"/>
  <c r="L154" i="16" s="1"/>
  <c r="L155" i="16" a="1"/>
  <c r="L155" i="16" s="1"/>
  <c r="L156" i="16" a="1"/>
  <c r="L156" i="16" s="1"/>
  <c r="L157" i="16" a="1"/>
  <c r="L157" i="16" s="1"/>
  <c r="L158" i="16" a="1"/>
  <c r="L158" i="16" s="1"/>
  <c r="L159" i="16" a="1"/>
  <c r="L159" i="16" s="1"/>
  <c r="L160" i="16" a="1"/>
  <c r="L160" i="16" s="1"/>
  <c r="L161" i="16" a="1"/>
  <c r="L161" i="16" s="1"/>
  <c r="L162" i="16" a="1"/>
  <c r="L162" i="16" s="1"/>
  <c r="L163" i="16" a="1"/>
  <c r="L163" i="16" s="1"/>
  <c r="L164" i="16" a="1"/>
  <c r="L164" i="16" s="1"/>
  <c r="L165" i="16" a="1"/>
  <c r="L165" i="16" s="1"/>
  <c r="L166" i="16" a="1"/>
  <c r="L166" i="16" s="1"/>
  <c r="L167" i="16" a="1"/>
  <c r="L167" i="16" s="1"/>
  <c r="L168" i="16" a="1"/>
  <c r="L168" i="16" s="1"/>
  <c r="L169" i="16" a="1"/>
  <c r="L169" i="16" s="1"/>
  <c r="L170" i="16" a="1"/>
  <c r="L170" i="16" s="1"/>
  <c r="L171" i="16" a="1"/>
  <c r="L171" i="16" s="1"/>
  <c r="L172" i="16" a="1"/>
  <c r="L172" i="16" s="1"/>
  <c r="L173" i="16" a="1"/>
  <c r="L173" i="16" s="1"/>
  <c r="L174" i="16" a="1"/>
  <c r="L174" i="16" s="1"/>
  <c r="L175" i="16" a="1"/>
  <c r="L175" i="16" s="1"/>
  <c r="L176" i="16" a="1"/>
  <c r="L176" i="16" s="1"/>
  <c r="L177" i="16" a="1"/>
  <c r="L177" i="16" s="1"/>
  <c r="L178" i="16" a="1"/>
  <c r="L178" i="16" s="1"/>
  <c r="L179" i="16" a="1"/>
  <c r="L179" i="16" s="1"/>
  <c r="L180" i="16" a="1"/>
  <c r="L180" i="16" s="1"/>
  <c r="L181" i="16" a="1"/>
  <c r="L181" i="16" s="1"/>
  <c r="L182" i="16" a="1"/>
  <c r="L182" i="16" s="1"/>
  <c r="L183" i="16" a="1"/>
  <c r="L183" i="16" s="1"/>
  <c r="L184" i="16" a="1"/>
  <c r="L184" i="16" s="1"/>
  <c r="L185" i="16" a="1"/>
  <c r="L185" i="16" s="1"/>
  <c r="L186" i="16" a="1"/>
  <c r="L186" i="16" s="1"/>
  <c r="L187" i="16" a="1"/>
  <c r="L187" i="16" s="1"/>
  <c r="L188" i="16" a="1"/>
  <c r="L188" i="16" s="1"/>
  <c r="L189" i="16" a="1"/>
  <c r="L189" i="16" s="1"/>
  <c r="L190" i="16" a="1"/>
  <c r="L190" i="16" s="1"/>
  <c r="L191" i="16" a="1"/>
  <c r="L191" i="16" s="1"/>
  <c r="L192" i="16" a="1"/>
  <c r="L192" i="16" s="1"/>
  <c r="L193" i="16" a="1"/>
  <c r="L193" i="16" s="1"/>
  <c r="L194" i="16" a="1"/>
  <c r="L194" i="16" s="1"/>
  <c r="L195" i="16" a="1"/>
  <c r="L195" i="16" s="1"/>
  <c r="L196" i="16" a="1"/>
  <c r="L196" i="16" s="1"/>
  <c r="L197" i="16" a="1"/>
  <c r="L197" i="16" s="1"/>
  <c r="L198" i="16" a="1"/>
  <c r="L198" i="16" s="1"/>
  <c r="L199" i="16" a="1"/>
  <c r="L199" i="16" s="1"/>
  <c r="L200" i="16" a="1"/>
  <c r="L200" i="16" s="1"/>
  <c r="L201" i="16" a="1"/>
  <c r="L201" i="16" s="1"/>
  <c r="L202" i="16" a="1"/>
  <c r="L202" i="16" s="1"/>
  <c r="L203" i="16" a="1"/>
  <c r="L203" i="16" s="1"/>
  <c r="L204" i="16" a="1"/>
  <c r="L204" i="16" s="1"/>
  <c r="L205" i="16" a="1"/>
  <c r="L205" i="16" s="1"/>
  <c r="L206" i="16" a="1"/>
  <c r="L206" i="16" s="1"/>
  <c r="L207" i="16" a="1"/>
  <c r="L207" i="16" s="1"/>
  <c r="L208" i="16" a="1"/>
  <c r="L208" i="16" s="1"/>
  <c r="L209" i="16" a="1"/>
  <c r="L209" i="16" s="1"/>
  <c r="L210" i="16" a="1"/>
  <c r="L210" i="16" s="1"/>
  <c r="L211" i="16" a="1"/>
  <c r="L211" i="16" s="1"/>
  <c r="L212" i="16" a="1"/>
  <c r="L212" i="16" s="1"/>
  <c r="L213" i="16" a="1"/>
  <c r="L213" i="16" s="1"/>
  <c r="L214" i="16" a="1"/>
  <c r="L214" i="16" s="1"/>
  <c r="L215" i="16" a="1"/>
  <c r="L215" i="16" s="1"/>
  <c r="L216" i="16" a="1"/>
  <c r="L216" i="16" s="1"/>
  <c r="L217" i="16" a="1"/>
  <c r="L217" i="16" s="1"/>
  <c r="L218" i="16" a="1"/>
  <c r="L218" i="16" s="1"/>
  <c r="L219" i="16" a="1"/>
  <c r="L219" i="16" s="1"/>
  <c r="L220" i="16" a="1"/>
  <c r="L220" i="16" s="1"/>
  <c r="L221" i="16" a="1"/>
  <c r="L221" i="16" s="1"/>
  <c r="L222" i="16" a="1"/>
  <c r="L222" i="16" s="1"/>
  <c r="L223" i="16" a="1"/>
  <c r="L223" i="16" s="1"/>
  <c r="L224" i="16" a="1"/>
  <c r="L224" i="16" s="1"/>
  <c r="L225" i="16" a="1"/>
  <c r="L225" i="16" s="1"/>
  <c r="L226" i="16" a="1"/>
  <c r="L226" i="16" s="1"/>
  <c r="L227" i="16" a="1"/>
  <c r="L227" i="16" s="1"/>
  <c r="L228" i="16" a="1"/>
  <c r="L228" i="16" s="1"/>
  <c r="L229" i="16" a="1"/>
  <c r="L229" i="16" s="1"/>
  <c r="L230" i="16" a="1"/>
  <c r="L230" i="16" s="1"/>
  <c r="L231" i="16" a="1"/>
  <c r="L231" i="16" s="1"/>
  <c r="L232" i="16" a="1"/>
  <c r="L232" i="16" s="1"/>
  <c r="L233" i="16" a="1"/>
  <c r="L233" i="16" s="1"/>
  <c r="L234" i="16" a="1"/>
  <c r="L234" i="16" s="1"/>
  <c r="L235" i="16" a="1"/>
  <c r="L235" i="16" s="1"/>
  <c r="L236" i="16" a="1"/>
  <c r="L236" i="16" s="1"/>
  <c r="L237" i="16" a="1"/>
  <c r="L237" i="16" s="1"/>
  <c r="L238" i="16" a="1"/>
  <c r="L238" i="16" s="1"/>
  <c r="L239" i="16" a="1"/>
  <c r="L239" i="16" s="1"/>
  <c r="L240" i="16" a="1"/>
  <c r="L240" i="16" s="1"/>
  <c r="L241" i="16" a="1"/>
  <c r="L241" i="16" s="1"/>
  <c r="L242" i="16" a="1"/>
  <c r="L242" i="16" s="1"/>
  <c r="L243" i="16" a="1"/>
  <c r="L243" i="16" s="1"/>
  <c r="L244" i="16" a="1"/>
  <c r="L244" i="16" s="1"/>
  <c r="L245" i="16" a="1"/>
  <c r="L245" i="16" s="1"/>
  <c r="L246" i="16" a="1"/>
  <c r="L246" i="16" s="1"/>
  <c r="L247" i="16" a="1"/>
  <c r="L247" i="16" s="1"/>
  <c r="L248" i="16" a="1"/>
  <c r="L248" i="16" s="1"/>
  <c r="L249" i="16" a="1"/>
  <c r="L249" i="16" s="1"/>
  <c r="L250" i="16" a="1"/>
  <c r="L250" i="16" s="1"/>
  <c r="L251" i="16" a="1"/>
  <c r="L251" i="16" s="1"/>
  <c r="L252" i="16" a="1"/>
  <c r="L252" i="16" s="1"/>
  <c r="L253" i="16" a="1"/>
  <c r="L253" i="16" s="1"/>
  <c r="L254" i="16" a="1"/>
  <c r="L254" i="16" s="1"/>
  <c r="L255" i="16" a="1"/>
  <c r="L255" i="16" s="1"/>
  <c r="L256" i="16" a="1"/>
  <c r="L256" i="16" s="1"/>
  <c r="L257" i="16" a="1"/>
  <c r="L257" i="16" s="1"/>
  <c r="L258" i="16" a="1"/>
  <c r="L258" i="16" s="1"/>
  <c r="L259" i="16" a="1"/>
  <c r="L259" i="16" s="1"/>
  <c r="L260" i="16" a="1"/>
  <c r="L260" i="16" s="1"/>
  <c r="L261" i="16" a="1"/>
  <c r="L261" i="16" s="1"/>
  <c r="L262" i="16" a="1"/>
  <c r="L262" i="16" s="1"/>
  <c r="L263" i="16" a="1"/>
  <c r="L263" i="16" s="1"/>
  <c r="L264" i="16" a="1"/>
  <c r="L264" i="16" s="1"/>
  <c r="L265" i="16" a="1"/>
  <c r="L265" i="16" s="1"/>
  <c r="L266" i="16" a="1"/>
  <c r="L266" i="16" s="1"/>
  <c r="L267" i="16" a="1"/>
  <c r="L267" i="16" s="1"/>
  <c r="L268" i="16" a="1"/>
  <c r="L268" i="16" s="1"/>
  <c r="L269" i="16" a="1"/>
  <c r="L269" i="16" s="1"/>
  <c r="L270" i="16" a="1"/>
  <c r="L270" i="16" s="1"/>
  <c r="L271" i="16" a="1"/>
  <c r="L271" i="16" s="1"/>
  <c r="L272" i="16" a="1"/>
  <c r="L272" i="16" s="1"/>
  <c r="L273" i="16" a="1"/>
  <c r="L273" i="16" s="1"/>
  <c r="L274" i="16" a="1"/>
  <c r="L274" i="16" s="1"/>
  <c r="L275" i="16" a="1"/>
  <c r="L275" i="16" s="1"/>
  <c r="L276" i="16" a="1"/>
  <c r="L276" i="16" s="1"/>
  <c r="L277" i="16" a="1"/>
  <c r="L277" i="16" s="1"/>
  <c r="L278" i="16" a="1"/>
  <c r="L278" i="16" s="1"/>
  <c r="L279" i="16" a="1"/>
  <c r="L279" i="16" s="1"/>
  <c r="L280" i="16" a="1"/>
  <c r="L280" i="16" s="1"/>
  <c r="L281" i="16" a="1"/>
  <c r="L281" i="16" s="1"/>
  <c r="L282" i="16" a="1"/>
  <c r="L282" i="16" s="1"/>
  <c r="L283" i="16" a="1"/>
  <c r="L283" i="16" s="1"/>
  <c r="L284" i="16" a="1"/>
  <c r="L284" i="16" s="1"/>
  <c r="L285" i="16" a="1"/>
  <c r="L285" i="16" s="1"/>
  <c r="L286" i="16" a="1"/>
  <c r="L286" i="16" s="1"/>
  <c r="L287" i="16" a="1"/>
  <c r="L287" i="16" s="1"/>
  <c r="L288" i="16" a="1"/>
  <c r="L288" i="16" s="1"/>
  <c r="L289" i="16" a="1"/>
  <c r="L289" i="16" s="1"/>
  <c r="L290" i="16" a="1"/>
  <c r="L290" i="16" s="1"/>
  <c r="L291" i="16" a="1"/>
  <c r="L291" i="16" s="1"/>
  <c r="L292" i="16" a="1"/>
  <c r="L292" i="16" s="1"/>
  <c r="L293" i="16" a="1"/>
  <c r="L293" i="16" s="1"/>
  <c r="L294" i="16" a="1"/>
  <c r="L294" i="16" s="1"/>
  <c r="L295" i="16" a="1"/>
  <c r="L295" i="16" s="1"/>
  <c r="L296" i="16" a="1"/>
  <c r="L296" i="16" s="1"/>
  <c r="L297" i="16" a="1"/>
  <c r="L297" i="16" s="1"/>
  <c r="L298" i="16" a="1"/>
  <c r="L298" i="16" s="1"/>
  <c r="L299" i="16" a="1"/>
  <c r="L299" i="16" s="1"/>
  <c r="L300" i="16" a="1"/>
  <c r="L300" i="16" s="1"/>
  <c r="L301" i="16" a="1"/>
  <c r="L301" i="16" s="1"/>
  <c r="L302" i="16" a="1"/>
  <c r="L302" i="16" s="1"/>
  <c r="L303" i="16" a="1"/>
  <c r="L303" i="16" s="1"/>
  <c r="L304" i="16" a="1"/>
  <c r="L304" i="16" s="1"/>
  <c r="L305" i="16" a="1"/>
  <c r="L305" i="16" s="1"/>
  <c r="L306" i="16" a="1"/>
  <c r="L306" i="16" s="1"/>
  <c r="L307" i="16" a="1"/>
  <c r="L307" i="16" s="1"/>
  <c r="L308" i="16" a="1"/>
  <c r="L308" i="16" s="1"/>
  <c r="L309" i="16" a="1"/>
  <c r="L309" i="16" s="1"/>
  <c r="L310" i="16" a="1"/>
  <c r="L310" i="16" s="1"/>
  <c r="L311" i="16" a="1"/>
  <c r="L311" i="16" s="1"/>
  <c r="L312" i="16" a="1"/>
  <c r="L312" i="16" s="1"/>
  <c r="L313" i="16" a="1"/>
  <c r="L313" i="16" s="1"/>
  <c r="L314" i="16" a="1"/>
  <c r="L314" i="16" s="1"/>
  <c r="L315" i="16" a="1"/>
  <c r="L315" i="16" s="1"/>
  <c r="L316" i="16" a="1"/>
  <c r="L316" i="16" s="1"/>
  <c r="L317" i="16" a="1"/>
  <c r="L317" i="16" s="1"/>
  <c r="L318" i="16" a="1"/>
  <c r="L318" i="16" s="1"/>
  <c r="L319" i="16" a="1"/>
  <c r="L319" i="16" s="1"/>
  <c r="L320" i="16" a="1"/>
  <c r="L320" i="16" s="1"/>
  <c r="L321" i="16" a="1"/>
  <c r="L321" i="16" s="1"/>
  <c r="L322" i="16" a="1"/>
  <c r="L322" i="16" s="1"/>
  <c r="L323" i="16" a="1"/>
  <c r="L323" i="16" s="1"/>
  <c r="L324" i="16" a="1"/>
  <c r="L324" i="16" s="1"/>
  <c r="L325" i="16" a="1"/>
  <c r="L325" i="16" s="1"/>
  <c r="L326" i="16" a="1"/>
  <c r="L326" i="16" s="1"/>
  <c r="L327" i="16" a="1"/>
  <c r="L327" i="16" s="1"/>
  <c r="L328" i="16" a="1"/>
  <c r="L328" i="16" s="1"/>
  <c r="L329" i="16" a="1"/>
  <c r="L329" i="16" s="1"/>
  <c r="L330" i="16" a="1"/>
  <c r="L330" i="16" s="1"/>
  <c r="L331" i="16" a="1"/>
  <c r="L331" i="16" s="1"/>
  <c r="L332" i="16" a="1"/>
  <c r="L332" i="16" s="1"/>
  <c r="L333" i="16" a="1"/>
  <c r="L333" i="16" s="1"/>
  <c r="L334" i="16" a="1"/>
  <c r="L334" i="16" s="1"/>
  <c r="L335" i="16" a="1"/>
  <c r="L335" i="16" s="1"/>
  <c r="L336" i="16" a="1"/>
  <c r="L336" i="16" s="1"/>
  <c r="L337" i="16" a="1"/>
  <c r="L337" i="16" s="1"/>
  <c r="L338" i="16" a="1"/>
  <c r="L338" i="16" s="1"/>
  <c r="L339" i="16" a="1"/>
  <c r="L339" i="16" s="1"/>
  <c r="L340" i="16" a="1"/>
  <c r="L340" i="16" s="1"/>
  <c r="L341" i="16" a="1"/>
  <c r="L341" i="16" s="1"/>
  <c r="L342" i="16" a="1"/>
  <c r="L342" i="16" s="1"/>
  <c r="L343" i="16" a="1"/>
  <c r="L343" i="16" s="1"/>
  <c r="L344" i="16" a="1"/>
  <c r="L344" i="16" s="1"/>
  <c r="L345" i="16" a="1"/>
  <c r="L345" i="16" s="1"/>
  <c r="L346" i="16" a="1"/>
  <c r="L346" i="16" s="1"/>
  <c r="L347" i="16" a="1"/>
  <c r="L347" i="16" s="1"/>
  <c r="L348" i="16" a="1"/>
  <c r="L348" i="16" s="1"/>
  <c r="L349" i="16" a="1"/>
  <c r="L349" i="16" s="1"/>
  <c r="L350" i="16" a="1"/>
  <c r="L350" i="16" s="1"/>
  <c r="L351" i="16" a="1"/>
  <c r="L351" i="16" s="1"/>
  <c r="L352" i="16" a="1"/>
  <c r="L352" i="16" s="1"/>
  <c r="L353" i="16" a="1"/>
  <c r="L353" i="16" s="1"/>
  <c r="L354" i="16" a="1"/>
  <c r="L354" i="16" s="1"/>
  <c r="L355" i="16" a="1"/>
  <c r="L355" i="16" s="1"/>
  <c r="L356" i="16" a="1"/>
  <c r="L356" i="16" s="1"/>
  <c r="L357" i="16" a="1"/>
  <c r="L357" i="16" s="1"/>
  <c r="L358" i="16" a="1"/>
  <c r="L358" i="16" s="1"/>
  <c r="L359" i="16" a="1"/>
  <c r="L359" i="16" s="1"/>
  <c r="L360" i="16" a="1"/>
  <c r="L360" i="16" s="1"/>
  <c r="L361" i="16" a="1"/>
  <c r="L361" i="16" s="1"/>
  <c r="L362" i="16" a="1"/>
  <c r="L362" i="16" s="1"/>
  <c r="L363" i="16" a="1"/>
  <c r="L363" i="16" s="1"/>
  <c r="L364" i="16" a="1"/>
  <c r="L364" i="16" s="1"/>
  <c r="L365" i="16" a="1"/>
  <c r="L365" i="16" s="1"/>
  <c r="L366" i="16" a="1"/>
  <c r="L366" i="16" s="1"/>
  <c r="L367" i="16" a="1"/>
  <c r="L367" i="16" s="1"/>
  <c r="L368" i="16" a="1"/>
  <c r="L368" i="16" s="1"/>
  <c r="L369" i="16" a="1"/>
  <c r="L369" i="16" s="1"/>
  <c r="L370" i="16" a="1"/>
  <c r="L370" i="16" s="1"/>
  <c r="L371" i="16" a="1"/>
  <c r="L371" i="16" s="1"/>
  <c r="L372" i="16" a="1"/>
  <c r="L372" i="16" s="1"/>
  <c r="L373" i="16" a="1"/>
  <c r="L373" i="16" s="1"/>
  <c r="L374" i="16" a="1"/>
  <c r="L374" i="16" s="1"/>
  <c r="L375" i="16" a="1"/>
  <c r="L375" i="16" s="1"/>
  <c r="L376" i="16" a="1"/>
  <c r="L376" i="16" s="1"/>
  <c r="L377" i="16" a="1"/>
  <c r="L377" i="16" s="1"/>
  <c r="L378" i="16" a="1"/>
  <c r="L378" i="16" s="1"/>
  <c r="L379" i="16" a="1"/>
  <c r="L379" i="16" s="1"/>
  <c r="L380" i="16" a="1"/>
  <c r="L380" i="16" s="1"/>
  <c r="L381" i="16" a="1"/>
  <c r="L381" i="16" s="1"/>
  <c r="L382" i="16" a="1"/>
  <c r="L382" i="16" s="1"/>
  <c r="L383" i="16" a="1"/>
  <c r="L383" i="16" s="1"/>
  <c r="L384" i="16" a="1"/>
  <c r="L384" i="16" s="1"/>
  <c r="L385" i="16" a="1"/>
  <c r="L385" i="16" s="1"/>
  <c r="L386" i="16" a="1"/>
  <c r="L386" i="16" s="1"/>
  <c r="L387" i="16" a="1"/>
  <c r="L387" i="16" s="1"/>
  <c r="L388" i="16" a="1"/>
  <c r="L388" i="16" s="1"/>
  <c r="L389" i="16" a="1"/>
  <c r="L389" i="16" s="1"/>
  <c r="L390" i="16" a="1"/>
  <c r="L390" i="16" s="1"/>
  <c r="L391" i="16" a="1"/>
  <c r="L391" i="16" s="1"/>
  <c r="L392" i="16" a="1"/>
  <c r="L392" i="16" s="1"/>
  <c r="L393" i="16" a="1"/>
  <c r="L393" i="16" s="1"/>
  <c r="L394" i="16" a="1"/>
  <c r="L394" i="16" s="1"/>
  <c r="L395" i="16" a="1"/>
  <c r="L395" i="16" s="1"/>
  <c r="L396" i="16" a="1"/>
  <c r="L396" i="16" s="1"/>
  <c r="L397" i="16" a="1"/>
  <c r="L397" i="16" s="1"/>
  <c r="L398" i="16" a="1"/>
  <c r="L398" i="16" s="1"/>
  <c r="L399" i="16" a="1"/>
  <c r="L399" i="16" s="1"/>
  <c r="L400" i="16" a="1"/>
  <c r="L400" i="16" s="1"/>
  <c r="L401" i="16" a="1"/>
  <c r="L401" i="16" s="1"/>
  <c r="L402" i="16" a="1"/>
  <c r="L402" i="16" s="1"/>
  <c r="L403" i="16" a="1"/>
  <c r="L403" i="16" s="1"/>
  <c r="L404" i="16" a="1"/>
  <c r="L404" i="16" s="1"/>
  <c r="L405" i="16" a="1"/>
  <c r="L405" i="16" s="1"/>
  <c r="L406" i="16" a="1"/>
  <c r="L406" i="16" s="1"/>
  <c r="L407" i="16" a="1"/>
  <c r="L407" i="16" s="1"/>
  <c r="L408" i="16" a="1"/>
  <c r="L408" i="16" s="1"/>
  <c r="L409" i="16" a="1"/>
  <c r="L409" i="16" s="1"/>
  <c r="L410" i="16" a="1"/>
  <c r="L410" i="16" s="1"/>
  <c r="L411" i="16" a="1"/>
  <c r="L411" i="16" s="1"/>
  <c r="L412" i="16" a="1"/>
  <c r="L412" i="16" s="1"/>
  <c r="L413" i="16" a="1"/>
  <c r="L413" i="16" s="1"/>
  <c r="L414" i="16" a="1"/>
  <c r="L414" i="16" s="1"/>
  <c r="L415" i="16" a="1"/>
  <c r="L415" i="16" s="1"/>
  <c r="L416" i="16" a="1"/>
  <c r="L416" i="16" s="1"/>
  <c r="L417" i="16" a="1"/>
  <c r="L417" i="16" s="1"/>
  <c r="L418" i="16" a="1"/>
  <c r="L418" i="16" s="1"/>
  <c r="L419" i="16" a="1"/>
  <c r="L419" i="16" s="1"/>
  <c r="L420" i="16" a="1"/>
  <c r="L420" i="16" s="1"/>
  <c r="L421" i="16" a="1"/>
  <c r="L421" i="16" s="1"/>
  <c r="L422" i="16" a="1"/>
  <c r="L422" i="16" s="1"/>
  <c r="L423" i="16" a="1"/>
  <c r="L423" i="16" s="1"/>
  <c r="L424" i="16" a="1"/>
  <c r="L424" i="16" s="1"/>
  <c r="L425" i="16" a="1"/>
  <c r="L425" i="16" s="1"/>
  <c r="L426" i="16" a="1"/>
  <c r="L426" i="16" s="1"/>
  <c r="L427" i="16" a="1"/>
  <c r="L427" i="16" s="1"/>
  <c r="L428" i="16" a="1"/>
  <c r="L428" i="16" s="1"/>
  <c r="L429" i="16" a="1"/>
  <c r="L429" i="16" s="1"/>
  <c r="L430" i="16" a="1"/>
  <c r="L430" i="16" s="1"/>
  <c r="L431" i="16" a="1"/>
  <c r="L431" i="16" s="1"/>
  <c r="L432" i="16" a="1"/>
  <c r="L432" i="16" s="1"/>
  <c r="L433" i="16" a="1"/>
  <c r="L433" i="16" s="1"/>
  <c r="L434" i="16" a="1"/>
  <c r="L434" i="16" s="1"/>
  <c r="L435" i="16" a="1"/>
  <c r="L435" i="16" s="1"/>
  <c r="L436" i="16" a="1"/>
  <c r="L436" i="16" s="1"/>
  <c r="L437" i="16" a="1"/>
  <c r="L437" i="16" s="1"/>
  <c r="L438" i="16" a="1"/>
  <c r="L438" i="16" s="1"/>
  <c r="L439" i="16" a="1"/>
  <c r="L439" i="16" s="1"/>
  <c r="L440" i="16" a="1"/>
  <c r="L440" i="16" s="1"/>
  <c r="L441" i="16" a="1"/>
  <c r="L441" i="16" s="1"/>
  <c r="L442" i="16" a="1"/>
  <c r="L442" i="16" s="1"/>
  <c r="L443" i="16" a="1"/>
  <c r="L443" i="16" s="1"/>
  <c r="L444" i="16" a="1"/>
  <c r="L444" i="16" s="1"/>
  <c r="L445" i="16" a="1"/>
  <c r="L445" i="16" s="1"/>
  <c r="L446" i="16" a="1"/>
  <c r="L446" i="16" s="1"/>
  <c r="L447" i="16" a="1"/>
  <c r="L447" i="16" s="1"/>
  <c r="L448" i="16" a="1"/>
  <c r="L448" i="16" s="1"/>
  <c r="L449" i="16" a="1"/>
  <c r="L449" i="16" s="1"/>
  <c r="L450" i="16" a="1"/>
  <c r="L450" i="16" s="1"/>
  <c r="L451" i="16" a="1"/>
  <c r="L451" i="16" s="1"/>
  <c r="L452" i="16" a="1"/>
  <c r="L452" i="16" s="1"/>
  <c r="L453" i="16" a="1"/>
  <c r="L453" i="16" s="1"/>
  <c r="L454" i="16" a="1"/>
  <c r="L454" i="16" s="1"/>
  <c r="L455" i="16" a="1"/>
  <c r="L455" i="16" s="1"/>
  <c r="L456" i="16" a="1"/>
  <c r="L456" i="16" s="1"/>
  <c r="L457" i="16" a="1"/>
  <c r="L457" i="16" s="1"/>
  <c r="L458" i="16" a="1"/>
  <c r="L458" i="16" s="1"/>
  <c r="L459" i="16" a="1"/>
  <c r="L459" i="16" s="1"/>
  <c r="L460" i="16" a="1"/>
  <c r="L460" i="16" s="1"/>
  <c r="L461" i="16" a="1"/>
  <c r="L461" i="16" s="1"/>
  <c r="L462" i="16" a="1"/>
  <c r="L462" i="16" s="1"/>
  <c r="L463" i="16" a="1"/>
  <c r="L463" i="16" s="1"/>
  <c r="L464" i="16" a="1"/>
  <c r="L464" i="16" s="1"/>
  <c r="L465" i="16" a="1"/>
  <c r="L465" i="16" s="1"/>
  <c r="L466" i="16" a="1"/>
  <c r="L466" i="16" s="1"/>
  <c r="L467" i="16" a="1"/>
  <c r="L467" i="16" s="1"/>
  <c r="L468" i="16" a="1"/>
  <c r="L468" i="16" s="1"/>
  <c r="L469" i="16" a="1"/>
  <c r="L469" i="16" s="1"/>
  <c r="L470" i="16" a="1"/>
  <c r="L470" i="16" s="1"/>
  <c r="L471" i="16" a="1"/>
  <c r="L471" i="16" s="1"/>
  <c r="L472" i="16" a="1"/>
  <c r="L472" i="16" s="1"/>
  <c r="L473" i="16" a="1"/>
  <c r="L473" i="16" s="1"/>
  <c r="L474" i="16" a="1"/>
  <c r="L474" i="16" s="1"/>
  <c r="L475" i="16" a="1"/>
  <c r="L475" i="16" s="1"/>
  <c r="L476" i="16" a="1"/>
  <c r="L476" i="16" s="1"/>
  <c r="L477" i="16" a="1"/>
  <c r="L477" i="16" s="1"/>
  <c r="L478" i="16" a="1"/>
  <c r="L478" i="16" s="1"/>
  <c r="L479" i="16" a="1"/>
  <c r="L479" i="16" s="1"/>
  <c r="L480" i="16" a="1"/>
  <c r="L480" i="16" s="1"/>
  <c r="L481" i="16" a="1"/>
  <c r="L481" i="16" s="1"/>
  <c r="L482" i="16" a="1"/>
  <c r="L482" i="16" s="1"/>
  <c r="L483" i="16" a="1"/>
  <c r="L483" i="16" s="1"/>
  <c r="L484" i="16" a="1"/>
  <c r="L484" i="16" s="1"/>
  <c r="L485" i="16" a="1"/>
  <c r="L485" i="16" s="1"/>
  <c r="L486" i="16" a="1"/>
  <c r="L486" i="16" s="1"/>
  <c r="L487" i="16" a="1"/>
  <c r="L487" i="16" s="1"/>
  <c r="L488" i="16" a="1"/>
  <c r="L488" i="16" s="1"/>
  <c r="L489" i="16" a="1"/>
  <c r="L489" i="16" s="1"/>
  <c r="L490" i="16" a="1"/>
  <c r="L490" i="16" s="1"/>
  <c r="L491" i="16" a="1"/>
  <c r="L491" i="16" s="1"/>
  <c r="L492" i="16" a="1"/>
  <c r="L492" i="16" s="1"/>
  <c r="L493" i="16" a="1"/>
  <c r="L493" i="16" s="1"/>
  <c r="L494" i="16" a="1"/>
  <c r="L494" i="16" s="1"/>
  <c r="C130" i="16"/>
  <c r="C131" i="16"/>
  <c r="C132" i="16"/>
  <c r="C133" i="16"/>
  <c r="C134" i="16"/>
  <c r="C135" i="16"/>
  <c r="C136" i="16"/>
  <c r="C137" i="16"/>
  <c r="C138" i="16"/>
  <c r="C139" i="16"/>
  <c r="C140" i="16"/>
  <c r="C141" i="16"/>
  <c r="C142" i="16"/>
  <c r="C143" i="16"/>
  <c r="C144" i="16"/>
  <c r="C145" i="16"/>
  <c r="C146" i="16"/>
  <c r="C147" i="16"/>
  <c r="C148" i="16"/>
  <c r="C149" i="16"/>
  <c r="C150" i="16"/>
  <c r="C151" i="16"/>
  <c r="C152" i="16"/>
  <c r="C153" i="16"/>
  <c r="C154" i="16"/>
  <c r="C155" i="16"/>
  <c r="C156" i="16"/>
  <c r="C157" i="16"/>
  <c r="C158" i="16"/>
  <c r="C159" i="16"/>
  <c r="C160" i="16"/>
  <c r="C161" i="16"/>
  <c r="C162" i="16"/>
  <c r="C163" i="16"/>
  <c r="C164" i="16"/>
  <c r="C165" i="16"/>
  <c r="C166" i="16"/>
  <c r="C167" i="16"/>
  <c r="C168" i="16"/>
  <c r="C169" i="16"/>
  <c r="C170" i="16"/>
  <c r="C171" i="16"/>
  <c r="C172" i="16"/>
  <c r="C173" i="16"/>
  <c r="C174" i="16"/>
  <c r="C175" i="16"/>
  <c r="C176" i="16"/>
  <c r="C177" i="16"/>
  <c r="C178" i="16"/>
  <c r="C179" i="16"/>
  <c r="C180" i="16"/>
  <c r="C181" i="16"/>
  <c r="C182" i="16"/>
  <c r="C183" i="16"/>
  <c r="C184" i="16"/>
  <c r="C185" i="16"/>
  <c r="C186" i="16"/>
  <c r="C187" i="16"/>
  <c r="C188" i="16"/>
  <c r="C189" i="16"/>
  <c r="C190" i="16"/>
  <c r="C191" i="16"/>
  <c r="C192" i="16"/>
  <c r="C193" i="16"/>
  <c r="C194" i="16"/>
  <c r="C195" i="16"/>
  <c r="C196" i="16"/>
  <c r="C197" i="16"/>
  <c r="C198" i="16"/>
  <c r="C199" i="16"/>
  <c r="C200" i="16"/>
  <c r="C201" i="16"/>
  <c r="C202" i="16"/>
  <c r="C203" i="16"/>
  <c r="C204" i="16"/>
  <c r="C205" i="16"/>
  <c r="C206" i="16"/>
  <c r="C207" i="16"/>
  <c r="C208" i="16"/>
  <c r="C209" i="16"/>
  <c r="C210" i="16"/>
  <c r="C211" i="16"/>
  <c r="C212" i="16"/>
  <c r="C213" i="16"/>
  <c r="C214" i="16"/>
  <c r="C215" i="16"/>
  <c r="C216" i="16"/>
  <c r="C217" i="16"/>
  <c r="C218" i="16"/>
  <c r="C219" i="16"/>
  <c r="C220" i="16"/>
  <c r="C221" i="16"/>
  <c r="C222" i="16"/>
  <c r="C223" i="16"/>
  <c r="C224" i="16"/>
  <c r="C225" i="16"/>
  <c r="C226" i="16"/>
  <c r="C227" i="16"/>
  <c r="C228" i="16"/>
  <c r="C229" i="16"/>
  <c r="C230" i="16"/>
  <c r="C231" i="16"/>
  <c r="C232" i="16"/>
  <c r="C233" i="16"/>
  <c r="C234" i="16"/>
  <c r="C235" i="16"/>
  <c r="C236" i="16"/>
  <c r="C237" i="16"/>
  <c r="C238" i="16"/>
  <c r="C239" i="16"/>
  <c r="C240" i="16"/>
  <c r="C241" i="16"/>
  <c r="C242" i="16"/>
  <c r="C243" i="16"/>
  <c r="C244" i="16"/>
  <c r="C245" i="16"/>
  <c r="C246" i="16"/>
  <c r="C247" i="16"/>
  <c r="C248" i="16"/>
  <c r="C249" i="16"/>
  <c r="C250" i="16"/>
  <c r="C251" i="16"/>
  <c r="C252" i="16"/>
  <c r="C253" i="16"/>
  <c r="C254" i="16"/>
  <c r="C255" i="16"/>
  <c r="C256" i="16"/>
  <c r="C257" i="16"/>
  <c r="C258" i="16"/>
  <c r="C259" i="16"/>
  <c r="C260" i="16"/>
  <c r="C261" i="16"/>
  <c r="C262" i="16"/>
  <c r="C263" i="16"/>
  <c r="C264" i="16"/>
  <c r="C265" i="16"/>
  <c r="C266" i="16"/>
  <c r="C267" i="16"/>
  <c r="C268" i="16"/>
  <c r="C269" i="16"/>
  <c r="C270" i="16"/>
  <c r="C271" i="16"/>
  <c r="C272" i="16"/>
  <c r="C273" i="16"/>
  <c r="C274" i="16"/>
  <c r="C275" i="16"/>
  <c r="C276" i="16"/>
  <c r="C277" i="16"/>
  <c r="C278" i="16"/>
  <c r="C279" i="16"/>
  <c r="C280" i="16"/>
  <c r="C281" i="16"/>
  <c r="C282" i="16"/>
  <c r="C283" i="16"/>
  <c r="C284" i="16"/>
  <c r="C285" i="16"/>
  <c r="C286" i="16"/>
  <c r="C287" i="16"/>
  <c r="C288" i="16"/>
  <c r="C289" i="16"/>
  <c r="C290" i="16"/>
  <c r="C291" i="16"/>
  <c r="C292" i="16"/>
  <c r="C293" i="16"/>
  <c r="C294" i="16"/>
  <c r="C295" i="16"/>
  <c r="C296" i="16"/>
  <c r="C297" i="16"/>
  <c r="C298" i="16"/>
  <c r="C299" i="16"/>
  <c r="C300" i="16"/>
  <c r="C301" i="16"/>
  <c r="C302" i="16"/>
  <c r="C303" i="16"/>
  <c r="C304" i="16"/>
  <c r="C305" i="16"/>
  <c r="C306" i="16"/>
  <c r="C307" i="16"/>
  <c r="C308" i="16"/>
  <c r="C309" i="16"/>
  <c r="C310" i="16"/>
  <c r="C311" i="16"/>
  <c r="C312" i="16"/>
  <c r="C313" i="16"/>
  <c r="C314" i="16"/>
  <c r="C315" i="16"/>
  <c r="C316" i="16"/>
  <c r="C317" i="16"/>
  <c r="C318" i="16"/>
  <c r="C319" i="16"/>
  <c r="C320" i="16"/>
  <c r="C321" i="16"/>
  <c r="C322" i="16"/>
  <c r="C323" i="16"/>
  <c r="C324" i="16"/>
  <c r="C325" i="16"/>
  <c r="C326" i="16"/>
  <c r="C327" i="16"/>
  <c r="C328" i="16"/>
  <c r="C329" i="16"/>
  <c r="C330" i="16"/>
  <c r="C331" i="16"/>
  <c r="C332" i="16"/>
  <c r="C333" i="16"/>
  <c r="C334" i="16"/>
  <c r="C335" i="16"/>
  <c r="C336" i="16"/>
  <c r="C337" i="16"/>
  <c r="C338" i="16"/>
  <c r="C339" i="16"/>
  <c r="C340" i="16"/>
  <c r="C341" i="16"/>
  <c r="C342" i="16"/>
  <c r="C343" i="16"/>
  <c r="C344" i="16"/>
  <c r="C345" i="16"/>
  <c r="C346" i="16"/>
  <c r="C347" i="16"/>
  <c r="C348" i="16"/>
  <c r="C349" i="16"/>
  <c r="C350" i="16"/>
  <c r="C351" i="16"/>
  <c r="C352" i="16"/>
  <c r="C353" i="16"/>
  <c r="C354" i="16"/>
  <c r="C355" i="16"/>
  <c r="C356" i="16"/>
  <c r="C357" i="16"/>
  <c r="C358" i="16"/>
  <c r="C359" i="16"/>
  <c r="C360" i="16"/>
  <c r="C361" i="16"/>
  <c r="C362" i="16"/>
  <c r="C363" i="16"/>
  <c r="C364" i="16"/>
  <c r="C365" i="16"/>
  <c r="C366" i="16"/>
  <c r="C367" i="16"/>
  <c r="C368" i="16"/>
  <c r="C369" i="16"/>
  <c r="C370" i="16"/>
  <c r="C371" i="16"/>
  <c r="C372" i="16"/>
  <c r="C373" i="16"/>
  <c r="C374" i="16"/>
  <c r="C375" i="16"/>
  <c r="C376" i="16"/>
  <c r="C377" i="16"/>
  <c r="C378" i="16"/>
  <c r="C379" i="16"/>
  <c r="C380" i="16"/>
  <c r="C381" i="16"/>
  <c r="C382" i="16"/>
  <c r="C383" i="16"/>
  <c r="C384" i="16"/>
  <c r="C385" i="16"/>
  <c r="C386" i="16"/>
  <c r="C387" i="16"/>
  <c r="C388" i="16"/>
  <c r="C389" i="16"/>
  <c r="C390" i="16"/>
  <c r="C391" i="16"/>
  <c r="C392" i="16"/>
  <c r="C393" i="16"/>
  <c r="C394" i="16"/>
  <c r="C395" i="16"/>
  <c r="C396" i="16"/>
  <c r="C397" i="16"/>
  <c r="C398" i="16"/>
  <c r="C399" i="16"/>
  <c r="C400" i="16"/>
  <c r="C401" i="16"/>
  <c r="C402" i="16"/>
  <c r="C403" i="16"/>
  <c r="C404" i="16"/>
  <c r="C405" i="16"/>
  <c r="C406" i="16"/>
  <c r="C407" i="16"/>
  <c r="C408" i="16"/>
  <c r="C409" i="16"/>
  <c r="C410" i="16"/>
  <c r="C411" i="16"/>
  <c r="C412" i="16"/>
  <c r="C413" i="16"/>
  <c r="C414" i="16"/>
  <c r="C415" i="16"/>
  <c r="C416" i="16"/>
  <c r="C417" i="16"/>
  <c r="C418" i="16"/>
  <c r="C419" i="16"/>
  <c r="C420" i="16"/>
  <c r="C421" i="16"/>
  <c r="C422" i="16"/>
  <c r="C423" i="16"/>
  <c r="C424" i="16"/>
  <c r="C425" i="16"/>
  <c r="C426" i="16"/>
  <c r="C427" i="16"/>
  <c r="C428" i="16"/>
  <c r="C429" i="16"/>
  <c r="C430" i="16"/>
  <c r="C431" i="16"/>
  <c r="C432" i="16"/>
  <c r="C433" i="16"/>
  <c r="C434" i="16"/>
  <c r="C435" i="16"/>
  <c r="C436" i="16"/>
  <c r="C437" i="16"/>
  <c r="C438" i="16"/>
  <c r="C439" i="16"/>
  <c r="C440" i="16"/>
  <c r="C441" i="16"/>
  <c r="C442" i="16"/>
  <c r="C443" i="16"/>
  <c r="C444" i="16"/>
  <c r="C445" i="16"/>
  <c r="C446" i="16"/>
  <c r="C447" i="16"/>
  <c r="C448" i="16"/>
  <c r="C449" i="16"/>
  <c r="C450" i="16"/>
  <c r="C451" i="16"/>
  <c r="C452" i="16"/>
  <c r="C453" i="16"/>
  <c r="C454" i="16"/>
  <c r="C455" i="16"/>
  <c r="C456" i="16"/>
  <c r="C457" i="16"/>
  <c r="C458" i="16"/>
  <c r="C459" i="16"/>
  <c r="C460" i="16"/>
  <c r="C461" i="16"/>
  <c r="C462" i="16"/>
  <c r="C463" i="16"/>
  <c r="C464" i="16"/>
  <c r="C465" i="16"/>
  <c r="C466" i="16"/>
  <c r="C467" i="16"/>
  <c r="C468" i="16"/>
  <c r="C469" i="16"/>
  <c r="C470" i="16"/>
  <c r="C471" i="16"/>
  <c r="C472" i="16"/>
  <c r="C473" i="16"/>
  <c r="C474" i="16"/>
  <c r="C475" i="16"/>
  <c r="C476" i="16"/>
  <c r="C477" i="16"/>
  <c r="C478" i="16"/>
  <c r="C479" i="16"/>
  <c r="C480" i="16"/>
  <c r="C481" i="16"/>
  <c r="C482" i="16"/>
  <c r="C483" i="16"/>
  <c r="C484" i="16"/>
  <c r="C485" i="16"/>
  <c r="C486" i="16"/>
  <c r="C487" i="16"/>
  <c r="C488" i="16"/>
  <c r="C489" i="16"/>
  <c r="C490" i="16"/>
  <c r="C491" i="16"/>
  <c r="C492" i="16"/>
  <c r="C493" i="16"/>
  <c r="C494" i="16"/>
  <c r="C129" i="16"/>
  <c r="AF2269" i="19"/>
  <c r="AF2270" i="19"/>
  <c r="AF2271" i="19"/>
  <c r="AF2272" i="19"/>
  <c r="AG2269" i="19"/>
  <c r="AG2270" i="19"/>
  <c r="AG2271" i="19"/>
  <c r="AG2272" i="19"/>
  <c r="AH2269" i="19"/>
  <c r="AH2270" i="19"/>
  <c r="AH2271" i="19"/>
  <c r="AH2272" i="19"/>
  <c r="L26" i="30" a="1"/>
  <c r="L26" i="30" s="1"/>
  <c r="K10" i="30" a="1"/>
  <c r="K10" i="30" s="1"/>
  <c r="N24" i="30" a="1"/>
  <c r="N24" i="30" s="1"/>
  <c r="AF2257" i="19"/>
  <c r="AF2258" i="19"/>
  <c r="AF2259" i="19"/>
  <c r="AF2260" i="19"/>
  <c r="AF2261" i="19"/>
  <c r="AF2262" i="19"/>
  <c r="AF2263" i="19"/>
  <c r="AF2264" i="19"/>
  <c r="AF2265" i="19"/>
  <c r="AF2266" i="19"/>
  <c r="AF2267" i="19"/>
  <c r="AF2268" i="19"/>
  <c r="AG2257" i="19"/>
  <c r="AG2258" i="19"/>
  <c r="AG2259" i="19"/>
  <c r="AG2260" i="19"/>
  <c r="AG2261" i="19"/>
  <c r="AG2262" i="19"/>
  <c r="AG2263" i="19"/>
  <c r="AG2264" i="19"/>
  <c r="AG2265" i="19"/>
  <c r="AG2266" i="19"/>
  <c r="AG2267" i="19"/>
  <c r="AG2268" i="19"/>
  <c r="AH2257" i="19"/>
  <c r="AH2258" i="19"/>
  <c r="AH2259" i="19"/>
  <c r="AH2260" i="19"/>
  <c r="AH2261" i="19"/>
  <c r="AH2262" i="19"/>
  <c r="AH2263" i="19"/>
  <c r="AH2264" i="19"/>
  <c r="AH2265" i="19"/>
  <c r="AH2266" i="19"/>
  <c r="AH2267" i="19"/>
  <c r="AH2268" i="19"/>
  <c r="O351" i="21"/>
  <c r="E331" i="16" s="1" a="1"/>
  <c r="E331" i="16" s="1"/>
  <c r="O310" i="21"/>
  <c r="O316" i="21"/>
  <c r="O347" i="21"/>
  <c r="O352" i="21"/>
  <c r="O358" i="21"/>
  <c r="O363" i="21"/>
  <c r="O365" i="21"/>
  <c r="O366" i="21"/>
  <c r="O299" i="21"/>
  <c r="O300" i="21"/>
  <c r="O301" i="21"/>
  <c r="O302" i="21"/>
  <c r="O303" i="21"/>
  <c r="O304" i="21"/>
  <c r="O305" i="21"/>
  <c r="O306" i="21"/>
  <c r="E324" i="16" s="1" a="1"/>
  <c r="E324" i="16" s="1"/>
  <c r="O307" i="21"/>
  <c r="O308" i="21"/>
  <c r="O309" i="21"/>
  <c r="O298" i="21"/>
  <c r="N298" i="21"/>
  <c r="B518" i="32"/>
  <c r="B517" i="32"/>
  <c r="B516" i="32"/>
  <c r="B515" i="32"/>
  <c r="B514" i="32"/>
  <c r="B513" i="32"/>
  <c r="B512" i="32"/>
  <c r="B511" i="32"/>
  <c r="B510" i="32"/>
  <c r="B509" i="32"/>
  <c r="B508" i="32"/>
  <c r="B507" i="32"/>
  <c r="B506" i="32"/>
  <c r="B505" i="32"/>
  <c r="B504" i="32"/>
  <c r="B503" i="32"/>
  <c r="B502" i="32"/>
  <c r="B501" i="32"/>
  <c r="B500" i="32"/>
  <c r="B499" i="32"/>
  <c r="B498" i="32"/>
  <c r="B497" i="32"/>
  <c r="B496" i="32"/>
  <c r="B495" i="32"/>
  <c r="B494" i="32"/>
  <c r="B493" i="32"/>
  <c r="B492" i="32"/>
  <c r="B491" i="32"/>
  <c r="B490" i="32"/>
  <c r="B489" i="32"/>
  <c r="B488" i="32"/>
  <c r="B487" i="32"/>
  <c r="B486" i="32"/>
  <c r="B485" i="32"/>
  <c r="B484" i="32"/>
  <c r="B483" i="32"/>
  <c r="B482" i="32"/>
  <c r="B481" i="32"/>
  <c r="B480" i="32"/>
  <c r="B479" i="32"/>
  <c r="B478" i="32"/>
  <c r="B477" i="32"/>
  <c r="B476" i="32"/>
  <c r="B475" i="32"/>
  <c r="B474" i="32"/>
  <c r="B473" i="32"/>
  <c r="B472" i="32"/>
  <c r="B471" i="32"/>
  <c r="B470" i="32"/>
  <c r="B469" i="32"/>
  <c r="B468" i="32"/>
  <c r="B467" i="32"/>
  <c r="B466" i="32"/>
  <c r="B465" i="32"/>
  <c r="B464" i="32"/>
  <c r="B463" i="32"/>
  <c r="B462" i="32"/>
  <c r="B461" i="32"/>
  <c r="B460" i="32"/>
  <c r="B459" i="32"/>
  <c r="B458" i="32"/>
  <c r="B457" i="32"/>
  <c r="B456" i="32"/>
  <c r="B455" i="32"/>
  <c r="B454" i="32"/>
  <c r="B453" i="32"/>
  <c r="B452" i="32"/>
  <c r="B451" i="32"/>
  <c r="B450" i="32"/>
  <c r="B449" i="32"/>
  <c r="B448" i="32"/>
  <c r="B447" i="32"/>
  <c r="B446" i="32"/>
  <c r="B445" i="32"/>
  <c r="B444" i="32"/>
  <c r="B443" i="32"/>
  <c r="B442" i="32"/>
  <c r="B441" i="32"/>
  <c r="B440" i="32"/>
  <c r="B439" i="32"/>
  <c r="B438" i="32"/>
  <c r="B437" i="32"/>
  <c r="B436" i="32"/>
  <c r="B435" i="32"/>
  <c r="B434" i="32"/>
  <c r="B433" i="32"/>
  <c r="B432" i="32"/>
  <c r="B431" i="32"/>
  <c r="B430" i="32"/>
  <c r="B429" i="32"/>
  <c r="B428" i="32"/>
  <c r="B427" i="32"/>
  <c r="B426" i="32"/>
  <c r="B425" i="32"/>
  <c r="B424" i="32"/>
  <c r="B423" i="32"/>
  <c r="B422" i="32"/>
  <c r="B421" i="32"/>
  <c r="B420" i="32"/>
  <c r="B419" i="32"/>
  <c r="B418" i="32"/>
  <c r="B417" i="32"/>
  <c r="B416" i="32"/>
  <c r="B415" i="32"/>
  <c r="B414" i="32"/>
  <c r="B413" i="32"/>
  <c r="B412" i="32"/>
  <c r="B411" i="32"/>
  <c r="B410" i="32"/>
  <c r="B409" i="32"/>
  <c r="B408" i="32"/>
  <c r="B407" i="32"/>
  <c r="B406" i="32"/>
  <c r="B405" i="32"/>
  <c r="B404" i="32"/>
  <c r="B403" i="32"/>
  <c r="B402" i="32"/>
  <c r="B401" i="32"/>
  <c r="B400" i="32"/>
  <c r="B399" i="32"/>
  <c r="B398" i="32"/>
  <c r="B397" i="32"/>
  <c r="B396" i="32"/>
  <c r="B395" i="32"/>
  <c r="B394" i="32"/>
  <c r="B393" i="32"/>
  <c r="B392" i="32"/>
  <c r="B391" i="32"/>
  <c r="B390" i="32"/>
  <c r="B389" i="32"/>
  <c r="B388" i="32"/>
  <c r="B387" i="32"/>
  <c r="B386" i="32"/>
  <c r="B385" i="32"/>
  <c r="B384" i="32"/>
  <c r="B383" i="32"/>
  <c r="B382" i="32"/>
  <c r="B381" i="32"/>
  <c r="B380" i="32"/>
  <c r="B379" i="32"/>
  <c r="B378" i="32"/>
  <c r="B377" i="32"/>
  <c r="B376" i="32"/>
  <c r="B375" i="32"/>
  <c r="B374" i="32"/>
  <c r="B373" i="32"/>
  <c r="B372" i="32"/>
  <c r="B371" i="32"/>
  <c r="B370" i="32"/>
  <c r="B369" i="32"/>
  <c r="B368" i="32"/>
  <c r="B367" i="32"/>
  <c r="B366" i="32"/>
  <c r="B365" i="32"/>
  <c r="B364" i="32"/>
  <c r="B363" i="32"/>
  <c r="B362" i="32"/>
  <c r="B361" i="32"/>
  <c r="B360" i="32"/>
  <c r="B359" i="32"/>
  <c r="B358" i="32"/>
  <c r="B357" i="32"/>
  <c r="B356" i="32"/>
  <c r="B355" i="32"/>
  <c r="B354" i="32"/>
  <c r="B353" i="32"/>
  <c r="B352" i="32"/>
  <c r="B351" i="32"/>
  <c r="B350" i="32"/>
  <c r="B349" i="32"/>
  <c r="B348" i="32"/>
  <c r="B347" i="32"/>
  <c r="B346" i="32"/>
  <c r="B345" i="32"/>
  <c r="B344" i="32"/>
  <c r="B343" i="32"/>
  <c r="B342" i="32"/>
  <c r="B341" i="32"/>
  <c r="B340" i="32"/>
  <c r="B339" i="32"/>
  <c r="B338" i="32"/>
  <c r="B337" i="32"/>
  <c r="B336" i="32"/>
  <c r="B335" i="32"/>
  <c r="B334" i="32"/>
  <c r="B333" i="32"/>
  <c r="B332" i="32"/>
  <c r="B331" i="32"/>
  <c r="B330" i="32"/>
  <c r="B329" i="32"/>
  <c r="B328" i="32"/>
  <c r="B327" i="32"/>
  <c r="B326" i="32"/>
  <c r="B325" i="32"/>
  <c r="B324" i="32"/>
  <c r="B323" i="32"/>
  <c r="B322" i="32"/>
  <c r="B321" i="32"/>
  <c r="B320" i="32"/>
  <c r="B319" i="32"/>
  <c r="B318" i="32"/>
  <c r="B317" i="32"/>
  <c r="B316" i="32"/>
  <c r="B315" i="32"/>
  <c r="B314" i="32"/>
  <c r="B313" i="32"/>
  <c r="B312" i="32"/>
  <c r="B311" i="32"/>
  <c r="B310" i="32"/>
  <c r="B309" i="32"/>
  <c r="B308" i="32"/>
  <c r="B307" i="32"/>
  <c r="B306" i="32"/>
  <c r="B305" i="32"/>
  <c r="B304" i="32"/>
  <c r="B303" i="32"/>
  <c r="B302" i="32"/>
  <c r="B301" i="32"/>
  <c r="B300" i="32"/>
  <c r="B299" i="32"/>
  <c r="B298" i="32"/>
  <c r="B297" i="32"/>
  <c r="B296" i="32"/>
  <c r="B295" i="32"/>
  <c r="B294" i="32"/>
  <c r="B293" i="32"/>
  <c r="B292" i="32"/>
  <c r="B291" i="32"/>
  <c r="B290" i="32"/>
  <c r="B289" i="32"/>
  <c r="B288" i="32"/>
  <c r="B287" i="32"/>
  <c r="B286" i="32"/>
  <c r="B285" i="32"/>
  <c r="B284" i="32"/>
  <c r="B283" i="32"/>
  <c r="B282" i="32"/>
  <c r="B281" i="32"/>
  <c r="B280" i="32"/>
  <c r="B279" i="32"/>
  <c r="B278" i="32"/>
  <c r="B277" i="32"/>
  <c r="B276" i="32"/>
  <c r="B275" i="32"/>
  <c r="B274" i="32"/>
  <c r="B273" i="32"/>
  <c r="B272" i="32"/>
  <c r="B271" i="32"/>
  <c r="B270" i="32"/>
  <c r="B269" i="32"/>
  <c r="B268" i="32"/>
  <c r="B267" i="32"/>
  <c r="B266" i="32"/>
  <c r="B265" i="32"/>
  <c r="B264" i="32"/>
  <c r="B263" i="32"/>
  <c r="B262" i="32"/>
  <c r="B261" i="32"/>
  <c r="B260" i="32"/>
  <c r="B259" i="32"/>
  <c r="B258" i="32"/>
  <c r="B257" i="32"/>
  <c r="B256" i="32"/>
  <c r="B255" i="32"/>
  <c r="B254" i="32"/>
  <c r="B253" i="32"/>
  <c r="B252" i="32"/>
  <c r="B251" i="32"/>
  <c r="B250" i="32"/>
  <c r="B249" i="32"/>
  <c r="B248" i="32"/>
  <c r="B247" i="32"/>
  <c r="B246" i="32"/>
  <c r="B245" i="32"/>
  <c r="B244" i="32"/>
  <c r="B243" i="32"/>
  <c r="B242" i="32"/>
  <c r="B241" i="32"/>
  <c r="B240" i="32"/>
  <c r="B239" i="32"/>
  <c r="B238" i="32"/>
  <c r="B237" i="32"/>
  <c r="B236" i="32"/>
  <c r="B235" i="32"/>
  <c r="B234" i="32"/>
  <c r="B233" i="32"/>
  <c r="B232" i="32"/>
  <c r="B231" i="32"/>
  <c r="B230" i="32"/>
  <c r="B229" i="32"/>
  <c r="B228" i="32"/>
  <c r="B227" i="32"/>
  <c r="B226" i="32"/>
  <c r="B225" i="32"/>
  <c r="B224" i="32"/>
  <c r="B223" i="32"/>
  <c r="B222" i="32"/>
  <c r="B221" i="32"/>
  <c r="B220" i="32"/>
  <c r="B219" i="32"/>
  <c r="B218" i="32"/>
  <c r="B217" i="32"/>
  <c r="B216" i="32"/>
  <c r="B215" i="32"/>
  <c r="B214" i="32"/>
  <c r="B213" i="32"/>
  <c r="B212" i="32"/>
  <c r="B211" i="32"/>
  <c r="B210" i="32"/>
  <c r="B209" i="32"/>
  <c r="B208" i="32"/>
  <c r="B207" i="32"/>
  <c r="B206" i="32"/>
  <c r="B205" i="32"/>
  <c r="B204" i="32"/>
  <c r="B203" i="32"/>
  <c r="B202" i="32"/>
  <c r="B201" i="32"/>
  <c r="B200" i="32"/>
  <c r="B199" i="32"/>
  <c r="B198" i="32"/>
  <c r="B197" i="32"/>
  <c r="B196" i="32"/>
  <c r="B195" i="32"/>
  <c r="B194" i="32"/>
  <c r="B193" i="32"/>
  <c r="B192" i="32"/>
  <c r="B191" i="32"/>
  <c r="B190" i="32"/>
  <c r="B189" i="32"/>
  <c r="B188" i="32"/>
  <c r="B187" i="32"/>
  <c r="B186" i="32"/>
  <c r="B185" i="32"/>
  <c r="B184" i="32"/>
  <c r="B183" i="32"/>
  <c r="B182" i="32"/>
  <c r="B181" i="32"/>
  <c r="B180" i="32"/>
  <c r="B179" i="32"/>
  <c r="B178" i="32"/>
  <c r="B177" i="32"/>
  <c r="B176" i="32"/>
  <c r="B175" i="32"/>
  <c r="B174" i="32"/>
  <c r="B173" i="32"/>
  <c r="B172" i="32"/>
  <c r="B171" i="32"/>
  <c r="B170" i="32"/>
  <c r="B169" i="32"/>
  <c r="B168" i="32"/>
  <c r="B167" i="32"/>
  <c r="B166" i="32"/>
  <c r="B165" i="32"/>
  <c r="B164" i="32"/>
  <c r="B163" i="32"/>
  <c r="B162" i="32"/>
  <c r="B161" i="32"/>
  <c r="B160" i="32"/>
  <c r="B159" i="32"/>
  <c r="B158" i="32"/>
  <c r="B157" i="32"/>
  <c r="B156" i="32"/>
  <c r="B155" i="32"/>
  <c r="B154" i="32"/>
  <c r="B153" i="32"/>
  <c r="B152" i="32"/>
  <c r="B151" i="32"/>
  <c r="B150" i="32"/>
  <c r="B149" i="32"/>
  <c r="B148" i="32"/>
  <c r="B147" i="32"/>
  <c r="B146" i="32"/>
  <c r="B145" i="32"/>
  <c r="B144" i="32"/>
  <c r="B143" i="32"/>
  <c r="B142" i="32"/>
  <c r="B141" i="32"/>
  <c r="B140" i="32"/>
  <c r="B139" i="32"/>
  <c r="B138" i="32"/>
  <c r="B137" i="32"/>
  <c r="B136" i="32"/>
  <c r="B135" i="32"/>
  <c r="B134" i="32"/>
  <c r="B133" i="32"/>
  <c r="B132" i="32"/>
  <c r="B131" i="32"/>
  <c r="B130" i="32"/>
  <c r="B129" i="32"/>
  <c r="B128" i="32"/>
  <c r="B127" i="32"/>
  <c r="B126" i="32"/>
  <c r="B125" i="32"/>
  <c r="B124" i="32"/>
  <c r="B123" i="32"/>
  <c r="B122" i="32"/>
  <c r="B121" i="32"/>
  <c r="B120" i="32"/>
  <c r="B119" i="32"/>
  <c r="B118" i="32"/>
  <c r="B117" i="32"/>
  <c r="B116" i="32"/>
  <c r="B115" i="32"/>
  <c r="B114" i="32"/>
  <c r="B113" i="32"/>
  <c r="B112" i="32"/>
  <c r="B111" i="32"/>
  <c r="B110" i="32"/>
  <c r="B109" i="32"/>
  <c r="B108" i="32"/>
  <c r="B107" i="32"/>
  <c r="B106" i="32"/>
  <c r="B105" i="32"/>
  <c r="B104" i="32"/>
  <c r="B103" i="32"/>
  <c r="B102" i="32"/>
  <c r="B101" i="32"/>
  <c r="B100" i="32"/>
  <c r="B99" i="32"/>
  <c r="B98" i="32"/>
  <c r="B97" i="32"/>
  <c r="B96" i="32"/>
  <c r="B95" i="32"/>
  <c r="B94" i="32"/>
  <c r="B93" i="32"/>
  <c r="B92" i="32"/>
  <c r="B91" i="32"/>
  <c r="B90" i="32"/>
  <c r="B89" i="32"/>
  <c r="B88" i="32"/>
  <c r="B87" i="32"/>
  <c r="B86" i="32"/>
  <c r="B85" i="32"/>
  <c r="B84" i="32"/>
  <c r="B83" i="32"/>
  <c r="B82" i="32"/>
  <c r="B81" i="32"/>
  <c r="B80" i="32"/>
  <c r="B79" i="32"/>
  <c r="B78" i="32"/>
  <c r="B77" i="32"/>
  <c r="B76" i="32"/>
  <c r="B75" i="32"/>
  <c r="B74" i="32"/>
  <c r="B73" i="32"/>
  <c r="B72" i="32"/>
  <c r="B71" i="32"/>
  <c r="B70" i="32"/>
  <c r="B69" i="32"/>
  <c r="B68" i="32"/>
  <c r="B67" i="32"/>
  <c r="B66" i="32"/>
  <c r="B65" i="32"/>
  <c r="B64" i="32"/>
  <c r="B63" i="32"/>
  <c r="B62" i="32"/>
  <c r="B61" i="32"/>
  <c r="B60" i="32"/>
  <c r="B59" i="32"/>
  <c r="B58" i="32"/>
  <c r="B57" i="32"/>
  <c r="B56" i="32"/>
  <c r="B55" i="32"/>
  <c r="B54" i="32"/>
  <c r="B53" i="32"/>
  <c r="B52" i="32"/>
  <c r="B51" i="32"/>
  <c r="B50" i="32"/>
  <c r="B49" i="32"/>
  <c r="B48" i="32"/>
  <c r="B47" i="32"/>
  <c r="B46" i="32"/>
  <c r="B45" i="32"/>
  <c r="B44" i="32"/>
  <c r="B43" i="32"/>
  <c r="B42" i="32"/>
  <c r="B41" i="32"/>
  <c r="B40" i="32"/>
  <c r="B39" i="32"/>
  <c r="B38" i="32"/>
  <c r="B37" i="32"/>
  <c r="B36" i="32"/>
  <c r="B35" i="32"/>
  <c r="B34" i="32"/>
  <c r="B33" i="32"/>
  <c r="B32" i="32"/>
  <c r="B31" i="32"/>
  <c r="B30" i="32"/>
  <c r="B29" i="32"/>
  <c r="B28" i="32"/>
  <c r="B27" i="32"/>
  <c r="B26" i="32"/>
  <c r="B25" i="32"/>
  <c r="B24" i="32"/>
  <c r="B23" i="32"/>
  <c r="B22" i="32"/>
  <c r="B21" i="32"/>
  <c r="B20" i="32"/>
  <c r="B19" i="32"/>
  <c r="B18" i="32"/>
  <c r="B17" i="32"/>
  <c r="B16" i="32"/>
  <c r="B15" i="32"/>
  <c r="B14" i="32"/>
  <c r="B13" i="32"/>
  <c r="B12" i="32"/>
  <c r="B11" i="32"/>
  <c r="B10" i="32"/>
  <c r="B9" i="32"/>
  <c r="B8" i="32"/>
  <c r="B7" i="32"/>
  <c r="B6" i="32"/>
  <c r="B5" i="32"/>
  <c r="B4" i="32"/>
  <c r="B3" i="32"/>
  <c r="D3" i="32"/>
  <c r="B2" i="32"/>
  <c r="E519" i="32"/>
  <c r="E520" i="32"/>
  <c r="E521" i="32"/>
  <c r="E522" i="32"/>
  <c r="E523" i="32"/>
  <c r="E524" i="32"/>
  <c r="E525" i="32"/>
  <c r="E526" i="32"/>
  <c r="E527" i="32"/>
  <c r="E528" i="32"/>
  <c r="E529" i="32"/>
  <c r="E530" i="32"/>
  <c r="E531" i="32"/>
  <c r="E532" i="32"/>
  <c r="E533" i="32"/>
  <c r="E534" i="32"/>
  <c r="E535" i="32"/>
  <c r="E536" i="32"/>
  <c r="E537" i="32"/>
  <c r="E538" i="32"/>
  <c r="E539" i="32"/>
  <c r="E540" i="32"/>
  <c r="E541" i="32"/>
  <c r="E542" i="32"/>
  <c r="E543" i="32"/>
  <c r="E544" i="32"/>
  <c r="E545" i="32"/>
  <c r="E546" i="32"/>
  <c r="E547" i="32"/>
  <c r="E548" i="32"/>
  <c r="E549" i="32"/>
  <c r="E550" i="32"/>
  <c r="E551" i="32"/>
  <c r="E552" i="32"/>
  <c r="E553" i="32"/>
  <c r="E554" i="32"/>
  <c r="E555" i="32"/>
  <c r="E556" i="32"/>
  <c r="E557" i="32"/>
  <c r="E558" i="32"/>
  <c r="E559" i="32"/>
  <c r="E560" i="32"/>
  <c r="E561" i="32"/>
  <c r="E562" i="32"/>
  <c r="E563" i="32"/>
  <c r="E564" i="32"/>
  <c r="E565" i="32"/>
  <c r="E613" i="32"/>
  <c r="E989" i="32"/>
  <c r="C990" i="32"/>
  <c r="C991" i="32" s="1"/>
  <c r="C992" i="32" s="1"/>
  <c r="C993" i="32" s="1"/>
  <c r="C994" i="32" s="1"/>
  <c r="C995" i="32" s="1"/>
  <c r="C996" i="32" s="1"/>
  <c r="C997" i="32" s="1"/>
  <c r="C998" i="32" s="1"/>
  <c r="C999" i="32" s="1"/>
  <c r="C1000" i="32" s="1"/>
  <c r="C1001" i="32" s="1"/>
  <c r="C1002" i="32" s="1"/>
  <c r="C1003" i="32" s="1"/>
  <c r="C1004" i="32" s="1"/>
  <c r="C1005" i="32" s="1"/>
  <c r="C1006" i="32" s="1"/>
  <c r="C1007" i="32" s="1"/>
  <c r="C1008" i="32" s="1"/>
  <c r="C1009" i="32" s="1"/>
  <c r="C1010" i="32" s="1"/>
  <c r="C1011" i="32" s="1"/>
  <c r="C1012" i="32" s="1"/>
  <c r="C1013" i="32" s="1"/>
  <c r="C1014" i="32" s="1"/>
  <c r="C1015" i="32" s="1"/>
  <c r="C1016" i="32" s="1"/>
  <c r="C1017" i="32" s="1"/>
  <c r="C1018" i="32" s="1"/>
  <c r="C1019" i="32" s="1"/>
  <c r="C1020" i="32" s="1"/>
  <c r="C1021" i="32" s="1"/>
  <c r="C1022" i="32" s="1"/>
  <c r="C1023" i="32" s="1"/>
  <c r="C1024" i="32" s="1"/>
  <c r="C1025" i="32" s="1"/>
  <c r="C1026" i="32" s="1"/>
  <c r="C1027" i="32" s="1"/>
  <c r="C1028" i="32" s="1"/>
  <c r="C1029" i="32" s="1"/>
  <c r="C1030" i="32" s="1"/>
  <c r="C1031" i="32" s="1"/>
  <c r="C1032" i="32" s="1"/>
  <c r="C1033" i="32" s="1"/>
  <c r="C1034" i="32" s="1"/>
  <c r="C1035" i="32" s="1"/>
  <c r="C1036" i="32" s="1"/>
  <c r="C1037" i="32" s="1"/>
  <c r="C1038" i="32" s="1"/>
  <c r="C1039" i="32" s="1"/>
  <c r="C1040" i="32" s="1"/>
  <c r="C1041" i="32" s="1"/>
  <c r="C1042" i="32" s="1"/>
  <c r="C1043" i="32" s="1"/>
  <c r="C1044" i="32" s="1"/>
  <c r="C1045" i="32" s="1"/>
  <c r="C1046" i="32" s="1"/>
  <c r="C1047" i="32" s="1"/>
  <c r="C1048" i="32" s="1"/>
  <c r="C1049" i="32" s="1"/>
  <c r="C1050" i="32" s="1"/>
  <c r="C1051" i="32" s="1"/>
  <c r="C1052" i="32" s="1"/>
  <c r="C1053" i="32" s="1"/>
  <c r="C1054" i="32" s="1"/>
  <c r="C1055" i="32" s="1"/>
  <c r="C1056" i="32" s="1"/>
  <c r="C1057" i="32" s="1"/>
  <c r="C1058" i="32" s="1"/>
  <c r="C1059" i="32" s="1"/>
  <c r="C1060" i="32" s="1"/>
  <c r="C1061" i="32" s="1"/>
  <c r="C1062" i="32" s="1"/>
  <c r="C1063" i="32" s="1"/>
  <c r="C1064" i="32" s="1"/>
  <c r="C1065" i="32" s="1"/>
  <c r="C1066" i="32" s="1"/>
  <c r="C1067" i="32" s="1"/>
  <c r="C1068" i="32" s="1"/>
  <c r="C1069" i="32" s="1"/>
  <c r="C1070" i="32" s="1"/>
  <c r="C1071" i="32" s="1"/>
  <c r="C1072" i="32" s="1"/>
  <c r="C1073" i="32" s="1"/>
  <c r="C1074" i="32" s="1"/>
  <c r="C1075" i="32" s="1"/>
  <c r="C1076" i="32" s="1"/>
  <c r="C1077" i="32" s="1"/>
  <c r="C1078" i="32" s="1"/>
  <c r="C1079" i="32" s="1"/>
  <c r="C1080" i="32" s="1"/>
  <c r="C1081" i="32" s="1"/>
  <c r="C1082" i="32" s="1"/>
  <c r="C1083" i="32" s="1"/>
  <c r="C1084" i="32" s="1"/>
  <c r="C1085" i="32" s="1"/>
  <c r="C1086" i="32" s="1"/>
  <c r="C1087" i="32" s="1"/>
  <c r="C1088" i="32" s="1"/>
  <c r="C1089" i="32" s="1"/>
  <c r="C1090" i="32" s="1"/>
  <c r="C1091" i="32" s="1"/>
  <c r="C1092" i="32" s="1"/>
  <c r="C1093" i="32" s="1"/>
  <c r="C1094" i="32" s="1"/>
  <c r="C1095" i="32" s="1"/>
  <c r="C1096" i="32" s="1"/>
  <c r="C1097" i="32" s="1"/>
  <c r="C1098" i="32" s="1"/>
  <c r="C1099" i="32" s="1"/>
  <c r="C1100" i="32" s="1"/>
  <c r="C1101" i="32" s="1"/>
  <c r="C1102" i="32" s="1"/>
  <c r="C1103" i="32" s="1"/>
  <c r="C1104" i="32" s="1"/>
  <c r="C1105" i="32" s="1"/>
  <c r="C1106" i="32" s="1"/>
  <c r="C1107" i="32" s="1"/>
  <c r="C1108" i="32" s="1"/>
  <c r="C1109" i="32" s="1"/>
  <c r="C1110" i="32" s="1"/>
  <c r="C1111" i="32" s="1"/>
  <c r="C1112" i="32" s="1"/>
  <c r="C1113" i="32" s="1"/>
  <c r="C1114" i="32" s="1"/>
  <c r="C1115" i="32" s="1"/>
  <c r="C1116" i="32" s="1"/>
  <c r="C1117" i="32" s="1"/>
  <c r="C1118" i="32" s="1"/>
  <c r="C1119" i="32" s="1"/>
  <c r="C1120" i="32" s="1"/>
  <c r="C1121" i="32" s="1"/>
  <c r="C1122" i="32" s="1"/>
  <c r="C1123" i="32" s="1"/>
  <c r="C1124" i="32" s="1"/>
  <c r="C1125" i="32" s="1"/>
  <c r="C1126" i="32" s="1"/>
  <c r="C1127" i="32" s="1"/>
  <c r="C1128" i="32" s="1"/>
  <c r="C1129" i="32" s="1"/>
  <c r="C1130" i="32" s="1"/>
  <c r="C1131" i="32" s="1"/>
  <c r="C1132" i="32" s="1"/>
  <c r="C1133" i="32" s="1"/>
  <c r="C1134" i="32" s="1"/>
  <c r="C1135" i="32" s="1"/>
  <c r="C1136" i="32" s="1"/>
  <c r="C1137" i="32" s="1"/>
  <c r="C1138" i="32" s="1"/>
  <c r="C1139" i="32" s="1"/>
  <c r="C1140" i="32" s="1"/>
  <c r="C1141" i="32" s="1"/>
  <c r="C1142" i="32" s="1"/>
  <c r="C1143" i="32" s="1"/>
  <c r="C1144" i="32" s="1"/>
  <c r="C1145" i="32" s="1"/>
  <c r="C1146" i="32" s="1"/>
  <c r="C1147" i="32" s="1"/>
  <c r="C1148" i="32" s="1"/>
  <c r="C1149" i="32" s="1"/>
  <c r="C1150" i="32" s="1"/>
  <c r="C1151" i="32" s="1"/>
  <c r="C1152" i="32" s="1"/>
  <c r="C1153" i="32" s="1"/>
  <c r="C1154" i="32" s="1"/>
  <c r="C1155" i="32" s="1"/>
  <c r="C1156" i="32" s="1"/>
  <c r="C1157" i="32" s="1"/>
  <c r="C1158" i="32" s="1"/>
  <c r="C1159" i="32" s="1"/>
  <c r="C1160" i="32" s="1"/>
  <c r="C1161" i="32" s="1"/>
  <c r="C1162" i="32" s="1"/>
  <c r="C1163" i="32" s="1"/>
  <c r="C1164" i="32" s="1"/>
  <c r="C1165" i="32" s="1"/>
  <c r="C1166" i="32" s="1"/>
  <c r="C1167" i="32" s="1"/>
  <c r="C1168" i="32" s="1"/>
  <c r="C1169" i="32" s="1"/>
  <c r="C1170" i="32" s="1"/>
  <c r="C1171" i="32" s="1"/>
  <c r="C1172" i="32" s="1"/>
  <c r="C1173" i="32" s="1"/>
  <c r="C1174" i="32" s="1"/>
  <c r="C1175" i="32" s="1"/>
  <c r="C1176" i="32" s="1"/>
  <c r="C1177" i="32" s="1"/>
  <c r="C1178" i="32" s="1"/>
  <c r="C1179" i="32" s="1"/>
  <c r="C1180" i="32" s="1"/>
  <c r="C1181" i="32" s="1"/>
  <c r="C1182" i="32" s="1"/>
  <c r="C1183" i="32" s="1"/>
  <c r="C1184" i="32" s="1"/>
  <c r="C1185" i="32" s="1"/>
  <c r="C1186" i="32" s="1"/>
  <c r="C1187" i="32" s="1"/>
  <c r="C1188" i="32" s="1"/>
  <c r="C1189" i="32" s="1"/>
  <c r="C1190" i="32" s="1"/>
  <c r="C1191" i="32" s="1"/>
  <c r="C1192" i="32" s="1"/>
  <c r="C1193" i="32" s="1"/>
  <c r="C1194" i="32" s="1"/>
  <c r="C1195" i="32" s="1"/>
  <c r="C1196" i="32" s="1"/>
  <c r="C1197" i="32" s="1"/>
  <c r="C1198" i="32" s="1"/>
  <c r="C1199" i="32" s="1"/>
  <c r="C1200" i="32" s="1"/>
  <c r="C1201" i="32" s="1"/>
  <c r="C1202" i="32" s="1"/>
  <c r="C1203" i="32" s="1"/>
  <c r="C1204" i="32" s="1"/>
  <c r="C1205" i="32" s="1"/>
  <c r="C1206" i="32" s="1"/>
  <c r="C1207" i="32" s="1"/>
  <c r="C1208" i="32" s="1"/>
  <c r="C1209" i="32" s="1"/>
  <c r="C1210" i="32" s="1"/>
  <c r="C1211" i="32" s="1"/>
  <c r="C1212" i="32" s="1"/>
  <c r="C1213" i="32" s="1"/>
  <c r="C1214" i="32" s="1"/>
  <c r="C1215" i="32" s="1"/>
  <c r="C1216" i="32" s="1"/>
  <c r="C1217" i="32" s="1"/>
  <c r="C1218" i="32" s="1"/>
  <c r="C1219" i="32" s="1"/>
  <c r="C1220" i="32" s="1"/>
  <c r="C1221" i="32" s="1"/>
  <c r="C1222" i="32" s="1"/>
  <c r="C1223" i="32" s="1"/>
  <c r="C1224" i="32" s="1"/>
  <c r="C1225" i="32" s="1"/>
  <c r="C1226" i="32" s="1"/>
  <c r="C1227" i="32" s="1"/>
  <c r="C1228" i="32" s="1"/>
  <c r="C1229" i="32" s="1"/>
  <c r="C1230" i="32" s="1"/>
  <c r="C1231" i="32" s="1"/>
  <c r="C1232" i="32" s="1"/>
  <c r="C1233" i="32" s="1"/>
  <c r="C1234" i="32" s="1"/>
  <c r="C1235" i="32" s="1"/>
  <c r="C1236" i="32" s="1"/>
  <c r="C1237" i="32" s="1"/>
  <c r="C1238" i="32" s="1"/>
  <c r="C1239" i="32" s="1"/>
  <c r="C1240" i="32" s="1"/>
  <c r="C1241" i="32" s="1"/>
  <c r="C1242" i="32" s="1"/>
  <c r="C1243" i="32" s="1"/>
  <c r="C1244" i="32" s="1"/>
  <c r="C1245" i="32" s="1"/>
  <c r="C1246" i="32" s="1"/>
  <c r="C1247" i="32" s="1"/>
  <c r="C1248" i="32" s="1"/>
  <c r="C1249" i="32" s="1"/>
  <c r="C1250" i="32" s="1"/>
  <c r="C1251" i="32" s="1"/>
  <c r="C1252" i="32" s="1"/>
  <c r="C1253" i="32" s="1"/>
  <c r="C1254" i="32" s="1"/>
  <c r="C1255" i="32" s="1"/>
  <c r="C1256" i="32" s="1"/>
  <c r="C1257" i="32" s="1"/>
  <c r="C1258" i="32" s="1"/>
  <c r="C1259" i="32" s="1"/>
  <c r="C1260" i="32" s="1"/>
  <c r="C1261" i="32" s="1"/>
  <c r="C1262" i="32" s="1"/>
  <c r="C1263" i="32" s="1"/>
  <c r="C1264" i="32" s="1"/>
  <c r="C1265" i="32" s="1"/>
  <c r="C1266" i="32" s="1"/>
  <c r="C1267" i="32" s="1"/>
  <c r="C1268" i="32" s="1"/>
  <c r="C1269" i="32" s="1"/>
  <c r="C1270" i="32" s="1"/>
  <c r="C1271" i="32" s="1"/>
  <c r="C1272" i="32" s="1"/>
  <c r="C1273" i="32" s="1"/>
  <c r="C1274" i="32" s="1"/>
  <c r="C1275" i="32" s="1"/>
  <c r="C1276" i="32" s="1"/>
  <c r="C1277" i="32" s="1"/>
  <c r="C1278" i="32" s="1"/>
  <c r="C1279" i="32" s="1"/>
  <c r="C1280" i="32" s="1"/>
  <c r="C1281" i="32" s="1"/>
  <c r="C1282" i="32" s="1"/>
  <c r="C1283" i="32" s="1"/>
  <c r="C1284" i="32" s="1"/>
  <c r="C1285" i="32" s="1"/>
  <c r="C1286" i="32" s="1"/>
  <c r="C1287" i="32" s="1"/>
  <c r="C1288" i="32" s="1"/>
  <c r="C1289" i="32" s="1"/>
  <c r="C1290" i="32" s="1"/>
  <c r="C1291" i="32" s="1"/>
  <c r="C1292" i="32" s="1"/>
  <c r="C1293" i="32" s="1"/>
  <c r="C1294" i="32" s="1"/>
  <c r="C1295" i="32" s="1"/>
  <c r="C1296" i="32" s="1"/>
  <c r="C1297" i="32" s="1"/>
  <c r="C1298" i="32" s="1"/>
  <c r="C1299" i="32" s="1"/>
  <c r="C1300" i="32" s="1"/>
  <c r="C1301" i="32" s="1"/>
  <c r="C1302" i="32" s="1"/>
  <c r="C1303" i="32" s="1"/>
  <c r="C1304" i="32" s="1"/>
  <c r="C1305" i="32" s="1"/>
  <c r="C1306" i="32" s="1"/>
  <c r="C1307" i="32" s="1"/>
  <c r="C1308" i="32" s="1"/>
  <c r="C1309" i="32" s="1"/>
  <c r="C1310" i="32" s="1"/>
  <c r="C1311" i="32" s="1"/>
  <c r="C1312" i="32" s="1"/>
  <c r="C1313" i="32" s="1"/>
  <c r="C1314" i="32" s="1"/>
  <c r="C1315" i="32" s="1"/>
  <c r="C1316" i="32" s="1"/>
  <c r="C1317" i="32" s="1"/>
  <c r="C1318" i="32" s="1"/>
  <c r="C1319" i="32" s="1"/>
  <c r="C1320" i="32" s="1"/>
  <c r="C1321" i="32" s="1"/>
  <c r="C1322" i="32" s="1"/>
  <c r="C1323" i="32" s="1"/>
  <c r="C1324" i="32" s="1"/>
  <c r="C1325" i="32" s="1"/>
  <c r="C1326" i="32" s="1"/>
  <c r="C1327" i="32" s="1"/>
  <c r="C1328" i="32" s="1"/>
  <c r="C1329" i="32" s="1"/>
  <c r="C1330" i="32" s="1"/>
  <c r="C1331" i="32" s="1"/>
  <c r="C1332" i="32" s="1"/>
  <c r="C1333" i="32" s="1"/>
  <c r="C1334" i="32" s="1"/>
  <c r="C1335" i="32" s="1"/>
  <c r="C1336" i="32" s="1"/>
  <c r="C1337" i="32" s="1"/>
  <c r="C1338" i="32" s="1"/>
  <c r="C1339" i="32" s="1"/>
  <c r="C1340" i="32" s="1"/>
  <c r="C1341" i="32" s="1"/>
  <c r="C1342" i="32" s="1"/>
  <c r="C1343" i="32" s="1"/>
  <c r="C1344" i="32" s="1"/>
  <c r="C1345" i="32" s="1"/>
  <c r="C1346" i="32" s="1"/>
  <c r="C1347" i="32" s="1"/>
  <c r="C1348" i="32" s="1"/>
  <c r="C1349" i="32" s="1"/>
  <c r="C1350" i="32" s="1"/>
  <c r="C1351" i="32" s="1"/>
  <c r="C1352" i="32" s="1"/>
  <c r="C1353" i="32" s="1"/>
  <c r="C1354" i="32" s="1"/>
  <c r="C1355" i="32" s="1"/>
  <c r="C1356" i="32" s="1"/>
  <c r="C1357" i="32" s="1"/>
  <c r="C1358" i="32" s="1"/>
  <c r="C1359" i="32" s="1"/>
  <c r="C1360" i="32" s="1"/>
  <c r="C1361" i="32" s="1"/>
  <c r="C1362" i="32" s="1"/>
  <c r="C1363" i="32" s="1"/>
  <c r="C1364" i="32" s="1"/>
  <c r="C1365" i="32" s="1"/>
  <c r="C1366" i="32" s="1"/>
  <c r="C1367" i="32" s="1"/>
  <c r="C1368" i="32" s="1"/>
  <c r="C1369" i="32" s="1"/>
  <c r="C1370" i="32" s="1"/>
  <c r="C1371" i="32" s="1"/>
  <c r="C1372" i="32" s="1"/>
  <c r="C1373" i="32" s="1"/>
  <c r="C1374" i="32" s="1"/>
  <c r="C1375" i="32" s="1"/>
  <c r="C1376" i="32" s="1"/>
  <c r="C1377" i="32" s="1"/>
  <c r="C1378" i="32" s="1"/>
  <c r="C1379" i="32" s="1"/>
  <c r="C1380" i="32" s="1"/>
  <c r="C1381" i="32" s="1"/>
  <c r="C1382" i="32" s="1"/>
  <c r="C1383" i="32" s="1"/>
  <c r="C1384" i="32" s="1"/>
  <c r="C1385" i="32" s="1"/>
  <c r="C1386" i="32" s="1"/>
  <c r="C1387" i="32" s="1"/>
  <c r="C1388" i="32" s="1"/>
  <c r="C1389" i="32" s="1"/>
  <c r="C1390" i="32" s="1"/>
  <c r="C1391" i="32" s="1"/>
  <c r="C1392" i="32" s="1"/>
  <c r="C1393" i="32" s="1"/>
  <c r="C1394" i="32" s="1"/>
  <c r="C1395" i="32" s="1"/>
  <c r="C1396" i="32" s="1"/>
  <c r="C1397" i="32" s="1"/>
  <c r="C1398" i="32" s="1"/>
  <c r="C1399" i="32" s="1"/>
  <c r="C1400" i="32" s="1"/>
  <c r="C1401" i="32" s="1"/>
  <c r="C1402" i="32" s="1"/>
  <c r="C1403" i="32" s="1"/>
  <c r="C1404" i="32" s="1"/>
  <c r="C1405" i="32" s="1"/>
  <c r="C1406" i="32" s="1"/>
  <c r="C1407" i="32" s="1"/>
  <c r="C1408" i="32" s="1"/>
  <c r="C1409" i="32" s="1"/>
  <c r="C1410" i="32" s="1"/>
  <c r="C1411" i="32" s="1"/>
  <c r="C1412" i="32" s="1"/>
  <c r="C1413" i="32" s="1"/>
  <c r="C1414" i="32" s="1"/>
  <c r="C1415" i="32" s="1"/>
  <c r="C1416" i="32" s="1"/>
  <c r="C1417" i="32" s="1"/>
  <c r="C1418" i="32" s="1"/>
  <c r="C1419" i="32" s="1"/>
  <c r="C1420" i="32" s="1"/>
  <c r="C1421" i="32" s="1"/>
  <c r="C1422" i="32" s="1"/>
  <c r="C1423" i="32" s="1"/>
  <c r="C1424" i="32" s="1"/>
  <c r="C1425" i="32" s="1"/>
  <c r="C1426" i="32" s="1"/>
  <c r="C1427" i="32" s="1"/>
  <c r="C1428" i="32" s="1"/>
  <c r="C1429" i="32" s="1"/>
  <c r="C1430" i="32" s="1"/>
  <c r="C1431" i="32" s="1"/>
  <c r="C1432" i="32" s="1"/>
  <c r="C1433" i="32" s="1"/>
  <c r="C1434" i="32" s="1"/>
  <c r="C1435" i="32" s="1"/>
  <c r="C1436" i="32" s="1"/>
  <c r="C1437" i="32" s="1"/>
  <c r="C1438" i="32" s="1"/>
  <c r="C1439" i="32" s="1"/>
  <c r="C1440" i="32" s="1"/>
  <c r="C1441" i="32" s="1"/>
  <c r="C1442" i="32" s="1"/>
  <c r="C1443" i="32" s="1"/>
  <c r="C1444" i="32" s="1"/>
  <c r="C1445" i="32" s="1"/>
  <c r="C1446" i="32" s="1"/>
  <c r="C1447" i="32" s="1"/>
  <c r="C1448" i="32" s="1"/>
  <c r="C1449" i="32" s="1"/>
  <c r="C1450" i="32" s="1"/>
  <c r="C1451" i="32" s="1"/>
  <c r="C1452" i="32" s="1"/>
  <c r="C1453" i="32" s="1"/>
  <c r="C1454" i="32" s="1"/>
  <c r="C1455" i="32" s="1"/>
  <c r="C1456" i="32" s="1"/>
  <c r="C1457" i="32" s="1"/>
  <c r="C1458" i="32" s="1"/>
  <c r="C1459" i="32" s="1"/>
  <c r="C1460" i="32" s="1"/>
  <c r="C1461" i="32" s="1"/>
  <c r="C1462" i="32" s="1"/>
  <c r="C1463" i="32" s="1"/>
  <c r="C1464" i="32" s="1"/>
  <c r="C1465" i="32" s="1"/>
  <c r="C1466" i="32" s="1"/>
  <c r="C1467" i="32" s="1"/>
  <c r="C1468" i="32" s="1"/>
  <c r="C1469" i="32" s="1"/>
  <c r="C1470" i="32" s="1"/>
  <c r="C1471" i="32" s="1"/>
  <c r="C1472" i="32" s="1"/>
  <c r="C1473" i="32" s="1"/>
  <c r="C1474" i="32" s="1"/>
  <c r="C1475" i="32" s="1"/>
  <c r="C1476" i="32" s="1"/>
  <c r="C1477" i="32" s="1"/>
  <c r="C1478" i="32" s="1"/>
  <c r="C1479" i="32" s="1"/>
  <c r="C1480" i="32" s="1"/>
  <c r="C1481" i="32" s="1"/>
  <c r="C1482" i="32" s="1"/>
  <c r="C1483" i="32" s="1"/>
  <c r="C1484" i="32" s="1"/>
  <c r="C1485" i="32" s="1"/>
  <c r="C1486" i="32" s="1"/>
  <c r="C1487" i="32" s="1"/>
  <c r="C1488" i="32" s="1"/>
  <c r="C1489" i="32" s="1"/>
  <c r="C1490" i="32" s="1"/>
  <c r="C1491" i="32" s="1"/>
  <c r="C1492" i="32" s="1"/>
  <c r="C1493" i="32" s="1"/>
  <c r="C1494" i="32" s="1"/>
  <c r="C1495" i="32" s="1"/>
  <c r="C1496" i="32" s="1"/>
  <c r="C1497" i="32" s="1"/>
  <c r="C1498" i="32" s="1"/>
  <c r="C1499" i="32" s="1"/>
  <c r="C1500" i="32" s="1"/>
  <c r="C1501" i="32" s="1"/>
  <c r="C1502" i="32" s="1"/>
  <c r="C1503" i="32" s="1"/>
  <c r="C1504" i="32" s="1"/>
  <c r="C1505" i="32" s="1"/>
  <c r="C1506" i="32" s="1"/>
  <c r="C1507" i="32" s="1"/>
  <c r="C1508" i="32" s="1"/>
  <c r="C1509" i="32" s="1"/>
  <c r="C1510" i="32" s="1"/>
  <c r="C1511" i="32" s="1"/>
  <c r="C1512" i="32" s="1"/>
  <c r="C1513" i="32" s="1"/>
  <c r="C1514" i="32" s="1"/>
  <c r="C1515" i="32" s="1"/>
  <c r="C1516" i="32" s="1"/>
  <c r="C1517" i="32" s="1"/>
  <c r="C1518" i="32" s="1"/>
  <c r="C1519" i="32" s="1"/>
  <c r="C1520" i="32" s="1"/>
  <c r="C1521" i="32" s="1"/>
  <c r="C1522" i="32" s="1"/>
  <c r="C1523" i="32" s="1"/>
  <c r="C1524" i="32" s="1"/>
  <c r="C1525" i="32" s="1"/>
  <c r="C1526" i="32" s="1"/>
  <c r="C1527" i="32" s="1"/>
  <c r="C1528" i="32" s="1"/>
  <c r="C1529" i="32" s="1"/>
  <c r="C1530" i="32" s="1"/>
  <c r="C1531" i="32" s="1"/>
  <c r="C1532" i="32" s="1"/>
  <c r="C1533" i="32" s="1"/>
  <c r="C1534" i="32" s="1"/>
  <c r="C1535" i="32" s="1"/>
  <c r="C1536" i="32" s="1"/>
  <c r="C1537" i="32" s="1"/>
  <c r="C1538" i="32" s="1"/>
  <c r="C1539" i="32" s="1"/>
  <c r="C1540" i="32" s="1"/>
  <c r="C1541" i="32" s="1"/>
  <c r="C1542" i="32" s="1"/>
  <c r="C1543" i="32" s="1"/>
  <c r="C1544" i="32" s="1"/>
  <c r="C1545" i="32" s="1"/>
  <c r="C1546" i="32" s="1"/>
  <c r="C1547" i="32" s="1"/>
  <c r="C1548" i="32" s="1"/>
  <c r="C1549" i="32" s="1"/>
  <c r="C1550" i="32" s="1"/>
  <c r="C1551" i="32" s="1"/>
  <c r="C1552" i="32" s="1"/>
  <c r="C1553" i="32" s="1"/>
  <c r="C1554" i="32" s="1"/>
  <c r="C1555" i="32" s="1"/>
  <c r="C1556" i="32" s="1"/>
  <c r="C1557" i="32" s="1"/>
  <c r="C1558" i="32" s="1"/>
  <c r="C1559" i="32" s="1"/>
  <c r="C1560" i="32" s="1"/>
  <c r="C1561" i="32" s="1"/>
  <c r="C1562" i="32" s="1"/>
  <c r="C1563" i="32" s="1"/>
  <c r="C1564" i="32" s="1"/>
  <c r="C1565" i="32" s="1"/>
  <c r="C1566" i="32" s="1"/>
  <c r="C1567" i="32" s="1"/>
  <c r="C1568" i="32" s="1"/>
  <c r="C1569" i="32" s="1"/>
  <c r="C1570" i="32" s="1"/>
  <c r="C1571" i="32" s="1"/>
  <c r="C1572" i="32" s="1"/>
  <c r="C1573" i="32" s="1"/>
  <c r="C1574" i="32" s="1"/>
  <c r="C1575" i="32" s="1"/>
  <c r="C1576" i="32" s="1"/>
  <c r="C1577" i="32" s="1"/>
  <c r="C1578" i="32" s="1"/>
  <c r="C1579" i="32" s="1"/>
  <c r="C1580" i="32" s="1"/>
  <c r="C1581" i="32" s="1"/>
  <c r="C1582" i="32" s="1"/>
  <c r="C1583" i="32" s="1"/>
  <c r="C1584" i="32" s="1"/>
  <c r="C1585" i="32" s="1"/>
  <c r="C1586" i="32" s="1"/>
  <c r="C1587" i="32" s="1"/>
  <c r="C1588" i="32" s="1"/>
  <c r="C1589" i="32" s="1"/>
  <c r="C1590" i="32" s="1"/>
  <c r="C1591" i="32" s="1"/>
  <c r="C1592" i="32" s="1"/>
  <c r="C1593" i="32" s="1"/>
  <c r="C1594" i="32" s="1"/>
  <c r="C1595" i="32" s="1"/>
  <c r="C1596" i="32" s="1"/>
  <c r="C1597" i="32" s="1"/>
  <c r="C1598" i="32" s="1"/>
  <c r="C1599" i="32" s="1"/>
  <c r="C1600" i="32" s="1"/>
  <c r="C1601" i="32" s="1"/>
  <c r="C1602" i="32" s="1"/>
  <c r="C1603" i="32" s="1"/>
  <c r="C1604" i="32" s="1"/>
  <c r="C1605" i="32" s="1"/>
  <c r="C1606" i="32" s="1"/>
  <c r="C1607" i="32" s="1"/>
  <c r="C1608" i="32" s="1"/>
  <c r="C1609" i="32" s="1"/>
  <c r="C1610" i="32" s="1"/>
  <c r="C1611" i="32" s="1"/>
  <c r="C1612" i="32" s="1"/>
  <c r="C1613" i="32" s="1"/>
  <c r="C1614" i="32" s="1"/>
  <c r="C1615" i="32" s="1"/>
  <c r="C1616" i="32" s="1"/>
  <c r="C1617" i="32" s="1"/>
  <c r="C1618" i="32" s="1"/>
  <c r="C1619" i="32" s="1"/>
  <c r="C1620" i="32" s="1"/>
  <c r="C1621" i="32" s="1"/>
  <c r="C1622" i="32" s="1"/>
  <c r="C1623" i="32" s="1"/>
  <c r="C1624" i="32" s="1"/>
  <c r="C1625" i="32" s="1"/>
  <c r="C1626" i="32" s="1"/>
  <c r="C1627" i="32" s="1"/>
  <c r="C1628" i="32" s="1"/>
  <c r="C1629" i="32" s="1"/>
  <c r="C1630" i="32" s="1"/>
  <c r="C1631" i="32" s="1"/>
  <c r="C1632" i="32" s="1"/>
  <c r="C1633" i="32" s="1"/>
  <c r="C1634" i="32" s="1"/>
  <c r="C1635" i="32" s="1"/>
  <c r="C1636" i="32" s="1"/>
  <c r="C1637" i="32" s="1"/>
  <c r="C1638" i="32" s="1"/>
  <c r="C1639" i="32" s="1"/>
  <c r="C1640" i="32" s="1"/>
  <c r="C1641" i="32" s="1"/>
  <c r="C1642" i="32" s="1"/>
  <c r="C1643" i="32" s="1"/>
  <c r="C1644" i="32" s="1"/>
  <c r="C1645" i="32" s="1"/>
  <c r="C1646" i="32" s="1"/>
  <c r="C1647" i="32" s="1"/>
  <c r="C1648" i="32" s="1"/>
  <c r="C1649" i="32" s="1"/>
  <c r="C1650" i="32" s="1"/>
  <c r="C1651" i="32" s="1"/>
  <c r="C1652" i="32" s="1"/>
  <c r="C1653" i="32" s="1"/>
  <c r="C1654" i="32" s="1"/>
  <c r="C1655" i="32" s="1"/>
  <c r="C1656" i="32" s="1"/>
  <c r="C1657" i="32" s="1"/>
  <c r="C1658" i="32" s="1"/>
  <c r="C1659" i="32" s="1"/>
  <c r="C1660" i="32" s="1"/>
  <c r="C1661" i="32" s="1"/>
  <c r="C1662" i="32" s="1"/>
  <c r="C1663" i="32" s="1"/>
  <c r="C1664" i="32" s="1"/>
  <c r="C1665" i="32" s="1"/>
  <c r="C1666" i="32" s="1"/>
  <c r="C1667" i="32" s="1"/>
  <c r="C1668" i="32" s="1"/>
  <c r="C1669" i="32" s="1"/>
  <c r="C1670" i="32" s="1"/>
  <c r="C1671" i="32" s="1"/>
  <c r="C1672" i="32" s="1"/>
  <c r="C1673" i="32" s="1"/>
  <c r="C1674" i="32" s="1"/>
  <c r="C1675" i="32" s="1"/>
  <c r="C1676" i="32" s="1"/>
  <c r="C1677" i="32" s="1"/>
  <c r="C1678" i="32" s="1"/>
  <c r="C1679" i="32" s="1"/>
  <c r="C1680" i="32" s="1"/>
  <c r="C1681" i="32" s="1"/>
  <c r="C1682" i="32" s="1"/>
  <c r="C1683" i="32" s="1"/>
  <c r="C1684" i="32" s="1"/>
  <c r="C1685" i="32" s="1"/>
  <c r="C1686" i="32" s="1"/>
  <c r="C1687" i="32" s="1"/>
  <c r="C1688" i="32" s="1"/>
  <c r="C1689" i="32" s="1"/>
  <c r="C1690" i="32" s="1"/>
  <c r="C1691" i="32" s="1"/>
  <c r="C1692" i="32" s="1"/>
  <c r="C1693" i="32" s="1"/>
  <c r="C1694" i="32" s="1"/>
  <c r="C1695" i="32" s="1"/>
  <c r="C1696" i="32" s="1"/>
  <c r="C1697" i="32" s="1"/>
  <c r="C1698" i="32" s="1"/>
  <c r="C1699" i="32" s="1"/>
  <c r="C1700" i="32" s="1"/>
  <c r="C1701" i="32" s="1"/>
  <c r="C1702" i="32" s="1"/>
  <c r="C1703" i="32" s="1"/>
  <c r="C1704" i="32" s="1"/>
  <c r="C1705" i="32" s="1"/>
  <c r="C1706" i="32" s="1"/>
  <c r="C1707" i="32" s="1"/>
  <c r="C1708" i="32" s="1"/>
  <c r="C1709" i="32" s="1"/>
  <c r="C1710" i="32" s="1"/>
  <c r="C1711" i="32" s="1"/>
  <c r="C1712" i="32" s="1"/>
  <c r="C1713" i="32" s="1"/>
  <c r="C1714" i="32" s="1"/>
  <c r="C1715" i="32" s="1"/>
  <c r="C1716" i="32" s="1"/>
  <c r="C1717" i="32" s="1"/>
  <c r="C1718" i="32" s="1"/>
  <c r="C1719" i="32" s="1"/>
  <c r="C1720" i="32" s="1"/>
  <c r="C1721" i="32" s="1"/>
  <c r="C1722" i="32" s="1"/>
  <c r="C1723" i="32" s="1"/>
  <c r="C1724" i="32" s="1"/>
  <c r="C1725" i="32" s="1"/>
  <c r="C1726" i="32" s="1"/>
  <c r="C1727" i="32" s="1"/>
  <c r="C1728" i="32" s="1"/>
  <c r="C1729" i="32" s="1"/>
  <c r="C1730" i="32" s="1"/>
  <c r="C1731" i="32" s="1"/>
  <c r="C1732" i="32" s="1"/>
  <c r="C1733" i="32" s="1"/>
  <c r="C1734" i="32" s="1"/>
  <c r="C1735" i="32" s="1"/>
  <c r="C1736" i="32" s="1"/>
  <c r="C1737" i="32" s="1"/>
  <c r="C1738" i="32" s="1"/>
  <c r="C1739" i="32" s="1"/>
  <c r="C1740" i="32" s="1"/>
  <c r="C1741" i="32" s="1"/>
  <c r="C1742" i="32" s="1"/>
  <c r="C1743" i="32" s="1"/>
  <c r="C1744" i="32" s="1"/>
  <c r="C1745" i="32" s="1"/>
  <c r="C1746" i="32" s="1"/>
  <c r="C1747" i="32" s="1"/>
  <c r="C1748" i="32" s="1"/>
  <c r="C1749" i="32" s="1"/>
  <c r="C1750" i="32" s="1"/>
  <c r="C1751" i="32" s="1"/>
  <c r="C1752" i="32" s="1"/>
  <c r="C1753" i="32" s="1"/>
  <c r="C1754" i="32" s="1"/>
  <c r="C1755" i="32" s="1"/>
  <c r="C1756" i="32" s="1"/>
  <c r="C1757" i="32" s="1"/>
  <c r="C1758" i="32" s="1"/>
  <c r="C1759" i="32" s="1"/>
  <c r="C1760" i="32" s="1"/>
  <c r="C1761" i="32" s="1"/>
  <c r="C1762" i="32" s="1"/>
  <c r="C1763" i="32" s="1"/>
  <c r="C1764" i="32" s="1"/>
  <c r="C1765" i="32" s="1"/>
  <c r="C1766" i="32" s="1"/>
  <c r="C1767" i="32" s="1"/>
  <c r="C1768" i="32" s="1"/>
  <c r="C1769" i="32" s="1"/>
  <c r="C1770" i="32" s="1"/>
  <c r="C1771" i="32" s="1"/>
  <c r="C1772" i="32" s="1"/>
  <c r="C1773" i="32" s="1"/>
  <c r="C1774" i="32" s="1"/>
  <c r="C1775" i="32" s="1"/>
  <c r="C1776" i="32" s="1"/>
  <c r="C1777" i="32" s="1"/>
  <c r="C1778" i="32" s="1"/>
  <c r="C1779" i="32" s="1"/>
  <c r="C1780" i="32" s="1"/>
  <c r="C1781" i="32" s="1"/>
  <c r="C1782" i="32" s="1"/>
  <c r="C1783" i="32" s="1"/>
  <c r="C1784" i="32" s="1"/>
  <c r="C1785" i="32" s="1"/>
  <c r="C1786" i="32" s="1"/>
  <c r="C1787" i="32" s="1"/>
  <c r="C1788" i="32" s="1"/>
  <c r="C1789" i="32" s="1"/>
  <c r="C1790" i="32" s="1"/>
  <c r="C1791" i="32" s="1"/>
  <c r="C1792" i="32" s="1"/>
  <c r="C1793" i="32" s="1"/>
  <c r="C1794" i="32" s="1"/>
  <c r="C1795" i="32" s="1"/>
  <c r="C1796" i="32" s="1"/>
  <c r="C1797" i="32" s="1"/>
  <c r="C1798" i="32" s="1"/>
  <c r="C1799" i="32" s="1"/>
  <c r="C1800" i="32" s="1"/>
  <c r="C1801" i="32" s="1"/>
  <c r="C1802" i="32" s="1"/>
  <c r="C1803" i="32" s="1"/>
  <c r="C1804" i="32" s="1"/>
  <c r="C1805" i="32" s="1"/>
  <c r="C1806" i="32" s="1"/>
  <c r="C1807" i="32" s="1"/>
  <c r="C1808" i="32" s="1"/>
  <c r="C1809" i="32" s="1"/>
  <c r="C1810" i="32" s="1"/>
  <c r="C1811" i="32" s="1"/>
  <c r="C1812" i="32" s="1"/>
  <c r="C1813" i="32" s="1"/>
  <c r="C1814" i="32" s="1"/>
  <c r="C1815" i="32" s="1"/>
  <c r="C1816" i="32" s="1"/>
  <c r="C1817" i="32" s="1"/>
  <c r="C1818" i="32" s="1"/>
  <c r="C1819" i="32" s="1"/>
  <c r="C1820" i="32" s="1"/>
  <c r="C1821" i="32" s="1"/>
  <c r="C1822" i="32" s="1"/>
  <c r="C1823" i="32" s="1"/>
  <c r="C1824" i="32" s="1"/>
  <c r="C1825" i="32" s="1"/>
  <c r="C1826" i="32" s="1"/>
  <c r="C1827" i="32" s="1"/>
  <c r="C1828" i="32" s="1"/>
  <c r="C1829" i="32" s="1"/>
  <c r="C1830" i="32" s="1"/>
  <c r="C1831" i="32" s="1"/>
  <c r="C1832" i="32" s="1"/>
  <c r="C1833" i="32" s="1"/>
  <c r="C1834" i="32" s="1"/>
  <c r="C1835" i="32" s="1"/>
  <c r="C1836" i="32" s="1"/>
  <c r="C1837" i="32" s="1"/>
  <c r="C1838" i="32" s="1"/>
  <c r="C1839" i="32" s="1"/>
  <c r="C1840" i="32" s="1"/>
  <c r="C1841" i="32" s="1"/>
  <c r="C1842" i="32" s="1"/>
  <c r="C1843" i="32" s="1"/>
  <c r="C1844" i="32" s="1"/>
  <c r="C1845" i="32" s="1"/>
  <c r="C1846" i="32" s="1"/>
  <c r="C1847" i="32" s="1"/>
  <c r="C1848" i="32" s="1"/>
  <c r="C1849" i="32" s="1"/>
  <c r="C1850" i="32" s="1"/>
  <c r="C1851" i="32" s="1"/>
  <c r="C1852" i="32" s="1"/>
  <c r="C1853" i="32" s="1"/>
  <c r="C1854" i="32" s="1"/>
  <c r="C1855" i="32" s="1"/>
  <c r="C1856" i="32" s="1"/>
  <c r="C1857" i="32" s="1"/>
  <c r="C1858" i="32" s="1"/>
  <c r="C1859" i="32" s="1"/>
  <c r="C1860" i="32" s="1"/>
  <c r="C1861" i="32" s="1"/>
  <c r="C1862" i="32" s="1"/>
  <c r="C1863" i="32" s="1"/>
  <c r="C1864" i="32" s="1"/>
  <c r="C1865" i="32" s="1"/>
  <c r="C1866" i="32" s="1"/>
  <c r="C1867" i="32" s="1"/>
  <c r="C1868" i="32" s="1"/>
  <c r="C1869" i="32" s="1"/>
  <c r="C1870" i="32" s="1"/>
  <c r="C1871" i="32" s="1"/>
  <c r="C1872" i="32" s="1"/>
  <c r="C1873" i="32" s="1"/>
  <c r="C1874" i="32" s="1"/>
  <c r="C1875" i="32" s="1"/>
  <c r="C1876" i="32" s="1"/>
  <c r="C1877" i="32" s="1"/>
  <c r="C1878" i="32" s="1"/>
  <c r="C1879" i="32" s="1"/>
  <c r="C1880" i="32" s="1"/>
  <c r="C1881" i="32" s="1"/>
  <c r="C1882" i="32" s="1"/>
  <c r="C1883" i="32" s="1"/>
  <c r="C1884" i="32" s="1"/>
  <c r="C1885" i="32" s="1"/>
  <c r="C1886" i="32" s="1"/>
  <c r="C1887" i="32" s="1"/>
  <c r="C1888" i="32" s="1"/>
  <c r="C1889" i="32" s="1"/>
  <c r="C1890" i="32" s="1"/>
  <c r="C1891" i="32" s="1"/>
  <c r="C1892" i="32" s="1"/>
  <c r="C1893" i="32" s="1"/>
  <c r="C1894" i="32" s="1"/>
  <c r="C1895" i="32" s="1"/>
  <c r="C1896" i="32" s="1"/>
  <c r="C1897" i="32" s="1"/>
  <c r="C1898" i="32" s="1"/>
  <c r="C1899" i="32" s="1"/>
  <c r="C1900" i="32" s="1"/>
  <c r="C1901" i="32" s="1"/>
  <c r="C1902" i="32" s="1"/>
  <c r="C1903" i="32" s="1"/>
  <c r="C1904" i="32" s="1"/>
  <c r="C1905" i="32" s="1"/>
  <c r="C1906" i="32" s="1"/>
  <c r="C1907" i="32" s="1"/>
  <c r="C1908" i="32" s="1"/>
  <c r="C1909" i="32" s="1"/>
  <c r="C1910" i="32" s="1"/>
  <c r="C1911" i="32" s="1"/>
  <c r="C1912" i="32" s="1"/>
  <c r="C1913" i="32" s="1"/>
  <c r="C1914" i="32" s="1"/>
  <c r="C1915" i="32" s="1"/>
  <c r="C1916" i="32" s="1"/>
  <c r="C1917" i="32" s="1"/>
  <c r="C1918" i="32" s="1"/>
  <c r="C1919" i="32" s="1"/>
  <c r="C1920" i="32" s="1"/>
  <c r="C1921" i="32" s="1"/>
  <c r="C1922" i="32" s="1"/>
  <c r="C1923" i="32" s="1"/>
  <c r="C1924" i="32" s="1"/>
  <c r="C1925" i="32" s="1"/>
  <c r="C1926" i="32" s="1"/>
  <c r="C1927" i="32" s="1"/>
  <c r="C1928" i="32" s="1"/>
  <c r="C1929" i="32" s="1"/>
  <c r="C1930" i="32" s="1"/>
  <c r="C1931" i="32" s="1"/>
  <c r="C1932" i="32" s="1"/>
  <c r="C1933" i="32" s="1"/>
  <c r="C1934" i="32" s="1"/>
  <c r="C1935" i="32" s="1"/>
  <c r="C1936" i="32" s="1"/>
  <c r="C1937" i="32" s="1"/>
  <c r="C1938" i="32" s="1"/>
  <c r="C1939" i="32" s="1"/>
  <c r="C1940" i="32" s="1"/>
  <c r="C1941" i="32" s="1"/>
  <c r="C1942" i="32" s="1"/>
  <c r="C1943" i="32" s="1"/>
  <c r="C1944" i="32" s="1"/>
  <c r="C1945" i="32" s="1"/>
  <c r="C1946" i="32" s="1"/>
  <c r="C1947" i="32" s="1"/>
  <c r="C1948" i="32" s="1"/>
  <c r="C1949" i="32" s="1"/>
  <c r="C1950" i="32" s="1"/>
  <c r="C1951" i="32" s="1"/>
  <c r="C1952" i="32" s="1"/>
  <c r="C1953" i="32" s="1"/>
  <c r="C1954" i="32" s="1"/>
  <c r="C1955" i="32" s="1"/>
  <c r="C1956" i="32" s="1"/>
  <c r="C1957" i="32" s="1"/>
  <c r="C1958" i="32" s="1"/>
  <c r="C1959" i="32" s="1"/>
  <c r="C1960" i="32" s="1"/>
  <c r="C1961" i="32" s="1"/>
  <c r="C1962" i="32" s="1"/>
  <c r="C1963" i="32" s="1"/>
  <c r="C1964" i="32" s="1"/>
  <c r="C1965" i="32" s="1"/>
  <c r="C1966" i="32" s="1"/>
  <c r="C1967" i="32" s="1"/>
  <c r="C1968" i="32" s="1"/>
  <c r="C1969" i="32" s="1"/>
  <c r="C1970" i="32" s="1"/>
  <c r="C1971" i="32" s="1"/>
  <c r="C1972" i="32" s="1"/>
  <c r="C1973" i="32" s="1"/>
  <c r="C1974" i="32" s="1"/>
  <c r="C1975" i="32" s="1"/>
  <c r="C1976" i="32" s="1"/>
  <c r="C1977" i="32" s="1"/>
  <c r="C1978" i="32" s="1"/>
  <c r="C1979" i="32" s="1"/>
  <c r="C1980" i="32" s="1"/>
  <c r="C1981" i="32" s="1"/>
  <c r="C1982" i="32" s="1"/>
  <c r="C1983" i="32" s="1"/>
  <c r="C1984" i="32" s="1"/>
  <c r="C1985" i="32" s="1"/>
  <c r="C1986" i="32" s="1"/>
  <c r="C1987" i="32" s="1"/>
  <c r="C1988" i="32" s="1"/>
  <c r="C1989" i="32" s="1"/>
  <c r="C1990" i="32" s="1"/>
  <c r="C1991" i="32" s="1"/>
  <c r="C1992" i="32" s="1"/>
  <c r="C1993" i="32" s="1"/>
  <c r="C1994" i="32" s="1"/>
  <c r="C1995" i="32" s="1"/>
  <c r="C1996" i="32" s="1"/>
  <c r="C1997" i="32" s="1"/>
  <c r="C1998" i="32" s="1"/>
  <c r="C1999" i="32" s="1"/>
  <c r="C2000" i="32" s="1"/>
  <c r="C2001" i="32" s="1"/>
  <c r="C2002" i="32" s="1"/>
  <c r="C2003" i="32" s="1"/>
  <c r="C2004" i="32" s="1"/>
  <c r="C2005" i="32" s="1"/>
  <c r="C2006" i="32" s="1"/>
  <c r="C2007" i="32" s="1"/>
  <c r="C2008" i="32" s="1"/>
  <c r="C2009" i="32" s="1"/>
  <c r="C2010" i="32" s="1"/>
  <c r="C2011" i="32" s="1"/>
  <c r="C2012" i="32" s="1"/>
  <c r="C2013" i="32" s="1"/>
  <c r="C2014" i="32" s="1"/>
  <c r="C2015" i="32" s="1"/>
  <c r="C2016" i="32" s="1"/>
  <c r="C2017" i="32" s="1"/>
  <c r="C2018" i="32" s="1"/>
  <c r="C2019" i="32" s="1"/>
  <c r="C2020" i="32" s="1"/>
  <c r="C2021" i="32" s="1"/>
  <c r="C2022" i="32" s="1"/>
  <c r="C2023" i="32" s="1"/>
  <c r="C2024" i="32" s="1"/>
  <c r="C2025" i="32" s="1"/>
  <c r="C2026" i="32" s="1"/>
  <c r="C2027" i="32" s="1"/>
  <c r="C2028" i="32" s="1"/>
  <c r="C2029" i="32" s="1"/>
  <c r="C2030" i="32" s="1"/>
  <c r="C2031" i="32" s="1"/>
  <c r="C2032" i="32" s="1"/>
  <c r="C2033" i="32" s="1"/>
  <c r="C2034" i="32" s="1"/>
  <c r="C2035" i="32" s="1"/>
  <c r="C2036" i="32" s="1"/>
  <c r="C2037" i="32" s="1"/>
  <c r="C2038" i="32" s="1"/>
  <c r="C2039" i="32" s="1"/>
  <c r="C2040" i="32" s="1"/>
  <c r="C2041" i="32" s="1"/>
  <c r="C2042" i="32" s="1"/>
  <c r="C2043" i="32" s="1"/>
  <c r="C2044" i="32" s="1"/>
  <c r="C2045" i="32" s="1"/>
  <c r="C2046" i="32" s="1"/>
  <c r="C2047" i="32" s="1"/>
  <c r="C2048" i="32" s="1"/>
  <c r="C2049" i="32" s="1"/>
  <c r="C2050" i="32" s="1"/>
  <c r="C2051" i="32" s="1"/>
  <c r="C2052" i="32" s="1"/>
  <c r="C2053" i="32" s="1"/>
  <c r="C2054" i="32" s="1"/>
  <c r="C2055" i="32" s="1"/>
  <c r="C2056" i="32" s="1"/>
  <c r="C2057" i="32" s="1"/>
  <c r="C2058" i="32" s="1"/>
  <c r="C2059" i="32" s="1"/>
  <c r="C2060" i="32" s="1"/>
  <c r="C2061" i="32" s="1"/>
  <c r="C2062" i="32" s="1"/>
  <c r="C2063" i="32" s="1"/>
  <c r="C2064" i="32" s="1"/>
  <c r="C2065" i="32" s="1"/>
  <c r="C2066" i="32" s="1"/>
  <c r="C2067" i="32" s="1"/>
  <c r="C2068" i="32" s="1"/>
  <c r="C2069" i="32" s="1"/>
  <c r="C2070" i="32" s="1"/>
  <c r="C2071" i="32" s="1"/>
  <c r="C2072" i="32" s="1"/>
  <c r="C2073" i="32" s="1"/>
  <c r="C2074" i="32" s="1"/>
  <c r="C2075" i="32" s="1"/>
  <c r="C2076" i="32" s="1"/>
  <c r="C2077" i="32" s="1"/>
  <c r="C2078" i="32" s="1"/>
  <c r="C2079" i="32" s="1"/>
  <c r="C2080" i="32" s="1"/>
  <c r="C2081" i="32" s="1"/>
  <c r="C2082" i="32" s="1"/>
  <c r="C2083" i="32" s="1"/>
  <c r="C2084" i="32" s="1"/>
  <c r="C2085" i="32" s="1"/>
  <c r="C2086" i="32" s="1"/>
  <c r="C2087" i="32" s="1"/>
  <c r="C2088" i="32" s="1"/>
  <c r="C2089" i="32" s="1"/>
  <c r="C2090" i="32" s="1"/>
  <c r="C2091" i="32" s="1"/>
  <c r="C2092" i="32" s="1"/>
  <c r="C2093" i="32" s="1"/>
  <c r="C2094" i="32" s="1"/>
  <c r="C2095" i="32" s="1"/>
  <c r="C2096" i="32" s="1"/>
  <c r="C2097" i="32" s="1"/>
  <c r="C2098" i="32" s="1"/>
  <c r="C2099" i="32" s="1"/>
  <c r="C2100" i="32" s="1"/>
  <c r="C2101" i="32" s="1"/>
  <c r="C2102" i="32" s="1"/>
  <c r="C2103" i="32" s="1"/>
  <c r="C2104" i="32" s="1"/>
  <c r="C2105" i="32" s="1"/>
  <c r="C2106" i="32" s="1"/>
  <c r="C2107" i="32" s="1"/>
  <c r="C2108" i="32" s="1"/>
  <c r="C2109" i="32" s="1"/>
  <c r="C2110" i="32" s="1"/>
  <c r="C2111" i="32" s="1"/>
  <c r="C2112" i="32" s="1"/>
  <c r="C2113" i="32" s="1"/>
  <c r="C2114" i="32" s="1"/>
  <c r="C2115" i="32" s="1"/>
  <c r="C2116" i="32" s="1"/>
  <c r="C2117" i="32" s="1"/>
  <c r="C2118" i="32" s="1"/>
  <c r="C2119" i="32" s="1"/>
  <c r="C2120" i="32" s="1"/>
  <c r="C2121" i="32" s="1"/>
  <c r="C2122" i="32" s="1"/>
  <c r="C2123" i="32" s="1"/>
  <c r="C2124" i="32" s="1"/>
  <c r="C2125" i="32" s="1"/>
  <c r="C2126" i="32" s="1"/>
  <c r="C2127" i="32" s="1"/>
  <c r="C2128" i="32" s="1"/>
  <c r="C2129" i="32" s="1"/>
  <c r="C2130" i="32" s="1"/>
  <c r="C2131" i="32" s="1"/>
  <c r="C2132" i="32" s="1"/>
  <c r="C2133" i="32" s="1"/>
  <c r="C2134" i="32" s="1"/>
  <c r="C2135" i="32" s="1"/>
  <c r="C2136" i="32" s="1"/>
  <c r="C2137" i="32" s="1"/>
  <c r="C2138" i="32" s="1"/>
  <c r="C2139" i="32" s="1"/>
  <c r="C2140" i="32" s="1"/>
  <c r="C2141" i="32" s="1"/>
  <c r="C2142" i="32" s="1"/>
  <c r="C2143" i="32" s="1"/>
  <c r="C2144" i="32" s="1"/>
  <c r="C2145" i="32" s="1"/>
  <c r="C2146" i="32" s="1"/>
  <c r="C2147" i="32" s="1"/>
  <c r="C2148" i="32" s="1"/>
  <c r="C2149" i="32" s="1"/>
  <c r="C2150" i="32" s="1"/>
  <c r="C2151" i="32" s="1"/>
  <c r="C2152" i="32" s="1"/>
  <c r="C2153" i="32" s="1"/>
  <c r="C2154" i="32" s="1"/>
  <c r="C2155" i="32" s="1"/>
  <c r="C2156" i="32" s="1"/>
  <c r="C2157" i="32" s="1"/>
  <c r="C2158" i="32" s="1"/>
  <c r="C2159" i="32" s="1"/>
  <c r="C2160" i="32" s="1"/>
  <c r="C2161" i="32" s="1"/>
  <c r="C2162" i="32" s="1"/>
  <c r="C2163" i="32" s="1"/>
  <c r="B2163" i="32"/>
  <c r="B2162" i="32"/>
  <c r="B2161" i="32"/>
  <c r="B2160" i="32"/>
  <c r="B2159" i="32"/>
  <c r="B2158" i="32"/>
  <c r="B2157" i="32"/>
  <c r="B2156" i="32"/>
  <c r="B2155" i="32"/>
  <c r="B2154" i="32"/>
  <c r="B2153" i="32"/>
  <c r="B2152" i="32"/>
  <c r="B2151" i="32"/>
  <c r="B2150" i="32"/>
  <c r="B2149" i="32"/>
  <c r="B2148" i="32"/>
  <c r="B2147" i="32"/>
  <c r="B2146" i="32"/>
  <c r="B2145" i="32"/>
  <c r="B2144" i="32"/>
  <c r="B2143" i="32"/>
  <c r="B2142" i="32"/>
  <c r="B2141" i="32"/>
  <c r="B2140" i="32"/>
  <c r="B2139" i="32"/>
  <c r="B2138" i="32"/>
  <c r="B2137" i="32"/>
  <c r="B2136" i="32"/>
  <c r="B2135" i="32"/>
  <c r="B2134" i="32"/>
  <c r="B2133" i="32"/>
  <c r="B2132" i="32"/>
  <c r="B2131" i="32"/>
  <c r="B2130" i="32"/>
  <c r="B2129" i="32"/>
  <c r="B2128" i="32"/>
  <c r="B2127" i="32"/>
  <c r="B2126" i="32"/>
  <c r="B2125" i="32"/>
  <c r="B2124" i="32"/>
  <c r="B2123" i="32"/>
  <c r="B2122" i="32"/>
  <c r="B2121" i="32"/>
  <c r="B2120" i="32"/>
  <c r="B2119" i="32"/>
  <c r="B2118" i="32"/>
  <c r="B2117" i="32"/>
  <c r="B2116" i="32"/>
  <c r="B2115" i="32"/>
  <c r="B2114" i="32"/>
  <c r="B2113" i="32"/>
  <c r="B2112" i="32"/>
  <c r="B2111" i="32"/>
  <c r="B2110" i="32"/>
  <c r="B2109" i="32"/>
  <c r="B2108" i="32"/>
  <c r="B2107" i="32"/>
  <c r="B2106" i="32"/>
  <c r="B2105" i="32"/>
  <c r="B2104" i="32"/>
  <c r="B2103" i="32"/>
  <c r="B2102" i="32"/>
  <c r="B2101" i="32"/>
  <c r="B2100" i="32"/>
  <c r="B2099" i="32"/>
  <c r="B2098" i="32"/>
  <c r="B2097" i="32"/>
  <c r="B2096" i="32"/>
  <c r="B2095" i="32"/>
  <c r="B2094" i="32"/>
  <c r="B2093" i="32"/>
  <c r="B2092" i="32"/>
  <c r="B2091" i="32"/>
  <c r="B2090" i="32"/>
  <c r="B2089" i="32"/>
  <c r="B2088" i="32"/>
  <c r="B2087" i="32"/>
  <c r="B2086" i="32"/>
  <c r="B2085" i="32"/>
  <c r="B2084" i="32"/>
  <c r="B2083" i="32"/>
  <c r="B2082" i="32"/>
  <c r="B2081" i="32"/>
  <c r="B2080" i="32"/>
  <c r="B2079" i="32"/>
  <c r="B2078" i="32"/>
  <c r="B2077" i="32"/>
  <c r="B2076" i="32"/>
  <c r="B2075" i="32"/>
  <c r="B2074" i="32"/>
  <c r="B2073" i="32"/>
  <c r="B2072" i="32"/>
  <c r="B2071" i="32"/>
  <c r="B2070" i="32"/>
  <c r="B2069" i="32"/>
  <c r="B2068" i="32"/>
  <c r="B2067" i="32"/>
  <c r="B2066" i="32"/>
  <c r="B2065" i="32"/>
  <c r="B2064" i="32"/>
  <c r="B2063" i="32"/>
  <c r="B2062" i="32"/>
  <c r="B2061" i="32"/>
  <c r="B2060" i="32"/>
  <c r="B2059" i="32"/>
  <c r="B2058" i="32"/>
  <c r="B2057" i="32"/>
  <c r="B2056" i="32"/>
  <c r="B2055" i="32"/>
  <c r="B2054" i="32"/>
  <c r="B2053" i="32"/>
  <c r="B2052" i="32"/>
  <c r="B2051" i="32"/>
  <c r="B2050" i="32"/>
  <c r="B2049" i="32"/>
  <c r="B2048" i="32"/>
  <c r="B2047" i="32"/>
  <c r="B2046" i="32"/>
  <c r="B2045" i="32"/>
  <c r="B2044" i="32"/>
  <c r="B2043" i="32"/>
  <c r="B2042" i="32"/>
  <c r="B2041" i="32"/>
  <c r="B2040" i="32"/>
  <c r="B2039" i="32"/>
  <c r="B2038" i="32"/>
  <c r="B2037" i="32"/>
  <c r="B2036" i="32"/>
  <c r="B2035" i="32"/>
  <c r="B2034" i="32"/>
  <c r="B2033" i="32"/>
  <c r="B2032" i="32"/>
  <c r="B2031" i="32"/>
  <c r="B2030" i="32"/>
  <c r="B2029" i="32"/>
  <c r="B2028" i="32"/>
  <c r="B2027" i="32"/>
  <c r="B2026" i="32"/>
  <c r="B2025" i="32"/>
  <c r="B2024" i="32"/>
  <c r="B2023" i="32"/>
  <c r="B2022" i="32"/>
  <c r="B2021" i="32"/>
  <c r="B2020" i="32"/>
  <c r="B2019" i="32"/>
  <c r="B2018" i="32"/>
  <c r="B2017" i="32"/>
  <c r="B2016" i="32"/>
  <c r="B2015" i="32"/>
  <c r="B2014" i="32"/>
  <c r="B2013" i="32"/>
  <c r="B2012" i="32"/>
  <c r="B2011" i="32"/>
  <c r="B2010" i="32"/>
  <c r="B2009" i="32"/>
  <c r="B2008" i="32"/>
  <c r="B2007" i="32"/>
  <c r="B2006" i="32"/>
  <c r="B2005" i="32"/>
  <c r="B2004" i="32"/>
  <c r="B2003" i="32"/>
  <c r="B2002" i="32"/>
  <c r="B2001" i="32"/>
  <c r="B2000" i="32"/>
  <c r="B1999" i="32"/>
  <c r="B1998" i="32"/>
  <c r="B1997" i="32"/>
  <c r="B1996" i="32"/>
  <c r="B1995" i="32"/>
  <c r="B1994" i="32"/>
  <c r="B1993" i="32"/>
  <c r="B1992" i="32"/>
  <c r="B1991" i="32"/>
  <c r="B1990" i="32"/>
  <c r="B1989" i="32"/>
  <c r="B1988" i="32"/>
  <c r="B1987" i="32"/>
  <c r="B1986" i="32"/>
  <c r="B1985" i="32"/>
  <c r="B1984" i="32"/>
  <c r="B1983" i="32"/>
  <c r="B1982" i="32"/>
  <c r="B1981" i="32"/>
  <c r="B1980" i="32"/>
  <c r="B1979" i="32"/>
  <c r="B1978" i="32"/>
  <c r="B1977" i="32"/>
  <c r="B1976" i="32"/>
  <c r="B1975" i="32"/>
  <c r="B1974" i="32"/>
  <c r="B1973" i="32"/>
  <c r="B1972" i="32"/>
  <c r="B1971" i="32"/>
  <c r="B1970" i="32"/>
  <c r="B1969" i="32"/>
  <c r="B1968" i="32"/>
  <c r="B1967" i="32"/>
  <c r="B1966" i="32"/>
  <c r="B1965" i="32"/>
  <c r="B1964" i="32"/>
  <c r="B1963" i="32"/>
  <c r="B1962" i="32"/>
  <c r="B1961" i="32"/>
  <c r="B1960" i="32"/>
  <c r="B1959" i="32"/>
  <c r="B1958" i="32"/>
  <c r="B1957" i="32"/>
  <c r="B1956" i="32"/>
  <c r="B1955" i="32"/>
  <c r="B1954" i="32"/>
  <c r="B1953" i="32"/>
  <c r="B1952" i="32"/>
  <c r="B1951" i="32"/>
  <c r="B1950" i="32"/>
  <c r="B1949" i="32"/>
  <c r="B1948" i="32"/>
  <c r="B1947" i="32"/>
  <c r="B1946" i="32"/>
  <c r="B1945" i="32"/>
  <c r="B1944" i="32"/>
  <c r="B1943" i="32"/>
  <c r="B1942" i="32"/>
  <c r="B1941" i="32"/>
  <c r="B1940" i="32"/>
  <c r="B1939" i="32"/>
  <c r="B1938" i="32"/>
  <c r="B1937" i="32"/>
  <c r="B1936" i="32"/>
  <c r="B1935" i="32"/>
  <c r="B1934" i="32"/>
  <c r="B1933" i="32"/>
  <c r="B1932" i="32"/>
  <c r="B1931" i="32"/>
  <c r="B1930" i="32"/>
  <c r="B1929" i="32"/>
  <c r="B1928" i="32"/>
  <c r="B1927" i="32"/>
  <c r="B1926" i="32"/>
  <c r="B1925" i="32"/>
  <c r="B1924" i="32"/>
  <c r="B1923" i="32"/>
  <c r="B1922" i="32"/>
  <c r="B1921" i="32"/>
  <c r="B1920" i="32"/>
  <c r="B1919" i="32"/>
  <c r="B1918" i="32"/>
  <c r="B1917" i="32"/>
  <c r="B1916" i="32"/>
  <c r="B1915" i="32"/>
  <c r="B1914" i="32"/>
  <c r="B1913" i="32"/>
  <c r="B1912" i="32"/>
  <c r="B1911" i="32"/>
  <c r="B1910" i="32"/>
  <c r="B1909" i="32"/>
  <c r="B1908" i="32"/>
  <c r="B1907" i="32"/>
  <c r="B1906" i="32"/>
  <c r="B1905" i="32"/>
  <c r="B1904" i="32"/>
  <c r="B1903" i="32"/>
  <c r="B1902" i="32"/>
  <c r="B1901" i="32"/>
  <c r="B1900" i="32"/>
  <c r="B1899" i="32"/>
  <c r="B1898" i="32"/>
  <c r="B1897" i="32"/>
  <c r="B1896" i="32"/>
  <c r="B1895" i="32"/>
  <c r="B1894" i="32"/>
  <c r="B1893" i="32"/>
  <c r="B1892" i="32"/>
  <c r="B1891" i="32"/>
  <c r="B1890" i="32"/>
  <c r="B1889" i="32"/>
  <c r="B1888" i="32"/>
  <c r="B1887" i="32"/>
  <c r="B1886" i="32"/>
  <c r="B1885" i="32"/>
  <c r="B1884" i="32"/>
  <c r="B1883" i="32"/>
  <c r="B1882" i="32"/>
  <c r="B1881" i="32"/>
  <c r="B1880" i="32"/>
  <c r="B1879" i="32"/>
  <c r="B1878" i="32"/>
  <c r="B1877" i="32"/>
  <c r="B1876" i="32"/>
  <c r="B1875" i="32"/>
  <c r="B1874" i="32"/>
  <c r="B1873" i="32"/>
  <c r="B1872" i="32"/>
  <c r="B1871" i="32"/>
  <c r="B1870" i="32"/>
  <c r="B1869" i="32"/>
  <c r="B1868" i="32"/>
  <c r="B1867" i="32"/>
  <c r="B1866" i="32"/>
  <c r="B1865" i="32"/>
  <c r="B1864" i="32"/>
  <c r="B1863" i="32"/>
  <c r="B1862" i="32"/>
  <c r="B1861" i="32"/>
  <c r="B1860" i="32"/>
  <c r="B1859" i="32"/>
  <c r="B1858" i="32"/>
  <c r="B1857" i="32"/>
  <c r="B1856" i="32"/>
  <c r="B1855" i="32"/>
  <c r="B1854" i="32"/>
  <c r="B1853" i="32"/>
  <c r="B1852" i="32"/>
  <c r="B1851" i="32"/>
  <c r="B1850" i="32"/>
  <c r="B1849" i="32"/>
  <c r="B1848" i="32"/>
  <c r="B1847" i="32"/>
  <c r="B1846" i="32"/>
  <c r="B1845" i="32"/>
  <c r="B1844" i="32"/>
  <c r="B1843" i="32"/>
  <c r="B1842" i="32"/>
  <c r="B1841" i="32"/>
  <c r="B1840" i="32"/>
  <c r="B1839" i="32"/>
  <c r="B1838" i="32"/>
  <c r="B1837" i="32"/>
  <c r="B1836" i="32"/>
  <c r="B1835" i="32"/>
  <c r="B1834" i="32"/>
  <c r="B1833" i="32"/>
  <c r="B1832" i="32"/>
  <c r="B1831" i="32"/>
  <c r="B1830" i="32"/>
  <c r="B1829" i="32"/>
  <c r="B1828" i="32"/>
  <c r="B1827" i="32"/>
  <c r="B1826" i="32"/>
  <c r="B1825" i="32"/>
  <c r="B1824" i="32"/>
  <c r="B1823" i="32"/>
  <c r="B1822" i="32"/>
  <c r="B1821" i="32"/>
  <c r="B1820" i="32"/>
  <c r="B1819" i="32"/>
  <c r="B1818" i="32"/>
  <c r="B1817" i="32"/>
  <c r="B1816" i="32"/>
  <c r="B1815" i="32"/>
  <c r="B1814" i="32"/>
  <c r="B1813" i="32"/>
  <c r="B1812" i="32"/>
  <c r="B1811" i="32"/>
  <c r="B1810" i="32"/>
  <c r="B1809" i="32"/>
  <c r="B1808" i="32"/>
  <c r="B1807" i="32"/>
  <c r="B1806" i="32"/>
  <c r="B1805" i="32"/>
  <c r="B1804" i="32"/>
  <c r="B1803" i="32"/>
  <c r="B1802" i="32"/>
  <c r="B1801" i="32"/>
  <c r="B1800" i="32"/>
  <c r="B1799" i="32"/>
  <c r="B1798" i="32"/>
  <c r="B1797" i="32"/>
  <c r="B1796" i="32"/>
  <c r="B1795" i="32"/>
  <c r="B1794" i="32"/>
  <c r="B1793" i="32"/>
  <c r="B1792" i="32"/>
  <c r="B1791" i="32"/>
  <c r="B1790" i="32"/>
  <c r="B1789" i="32"/>
  <c r="B1788" i="32"/>
  <c r="B1787" i="32"/>
  <c r="B1786" i="32"/>
  <c r="B1785" i="32"/>
  <c r="B1784" i="32"/>
  <c r="B1783" i="32"/>
  <c r="B1782" i="32"/>
  <c r="B1781" i="32"/>
  <c r="B1780" i="32"/>
  <c r="B1779" i="32"/>
  <c r="B1778" i="32"/>
  <c r="B1777" i="32"/>
  <c r="B1776" i="32"/>
  <c r="B1775" i="32"/>
  <c r="B1774" i="32"/>
  <c r="B1773" i="32"/>
  <c r="B1772" i="32"/>
  <c r="B1771" i="32"/>
  <c r="B1770" i="32"/>
  <c r="B1769" i="32"/>
  <c r="B1768" i="32"/>
  <c r="B1767" i="32"/>
  <c r="B1766" i="32"/>
  <c r="B1765" i="32"/>
  <c r="B1764" i="32"/>
  <c r="B1763" i="32"/>
  <c r="B1762" i="32"/>
  <c r="B1761" i="32"/>
  <c r="B1760" i="32"/>
  <c r="B1759" i="32"/>
  <c r="B1758" i="32"/>
  <c r="B1757" i="32"/>
  <c r="B1756" i="32"/>
  <c r="B1755" i="32"/>
  <c r="B1754" i="32"/>
  <c r="B1753" i="32"/>
  <c r="B1752" i="32"/>
  <c r="B1751" i="32"/>
  <c r="B1750" i="32"/>
  <c r="B1749" i="32"/>
  <c r="B1748" i="32"/>
  <c r="B1747" i="32"/>
  <c r="B1746" i="32"/>
  <c r="B1745" i="32"/>
  <c r="B1744" i="32"/>
  <c r="B1743" i="32"/>
  <c r="B1742" i="32"/>
  <c r="B1741" i="32"/>
  <c r="B1740" i="32"/>
  <c r="B1739" i="32"/>
  <c r="B1738" i="32"/>
  <c r="B1737" i="32"/>
  <c r="B1736" i="32"/>
  <c r="B1735" i="32"/>
  <c r="B1734" i="32"/>
  <c r="B1733" i="32"/>
  <c r="B1732" i="32"/>
  <c r="B1731" i="32"/>
  <c r="B1730" i="32"/>
  <c r="B1729" i="32"/>
  <c r="B1728" i="32"/>
  <c r="B1727" i="32"/>
  <c r="B1726" i="32"/>
  <c r="B1725" i="32"/>
  <c r="B1724" i="32"/>
  <c r="B1723" i="32"/>
  <c r="B1722" i="32"/>
  <c r="B1721" i="32"/>
  <c r="B1720" i="32"/>
  <c r="B1719" i="32"/>
  <c r="B1718" i="32"/>
  <c r="B1717" i="32"/>
  <c r="B1716" i="32"/>
  <c r="B1715" i="32"/>
  <c r="B1714" i="32"/>
  <c r="B1713" i="32"/>
  <c r="B1712" i="32"/>
  <c r="B1711" i="32"/>
  <c r="B1710" i="32"/>
  <c r="B1709" i="32"/>
  <c r="B1708" i="32"/>
  <c r="B1707" i="32"/>
  <c r="B1706" i="32"/>
  <c r="B1705" i="32"/>
  <c r="B1704" i="32"/>
  <c r="B1703" i="32"/>
  <c r="B1702" i="32"/>
  <c r="B1701" i="32"/>
  <c r="B1700" i="32"/>
  <c r="B1699" i="32"/>
  <c r="B1698" i="32"/>
  <c r="B1697" i="32"/>
  <c r="B1696" i="32"/>
  <c r="B1695" i="32"/>
  <c r="B1694" i="32"/>
  <c r="B1693" i="32"/>
  <c r="B1692" i="32"/>
  <c r="B1691" i="32"/>
  <c r="B1690" i="32"/>
  <c r="B1689" i="32"/>
  <c r="B1688" i="32"/>
  <c r="B1687" i="32"/>
  <c r="B1686" i="32"/>
  <c r="B1685" i="32"/>
  <c r="B1684" i="32"/>
  <c r="B1683" i="32"/>
  <c r="B1682" i="32"/>
  <c r="B1681" i="32"/>
  <c r="B1680" i="32"/>
  <c r="B1679" i="32"/>
  <c r="B1678" i="32"/>
  <c r="B1677" i="32"/>
  <c r="B1676" i="32"/>
  <c r="B1675" i="32"/>
  <c r="B1674" i="32"/>
  <c r="B1673" i="32"/>
  <c r="B1672" i="32"/>
  <c r="B1671" i="32"/>
  <c r="B1670" i="32"/>
  <c r="B1669" i="32"/>
  <c r="B1668" i="32"/>
  <c r="B1667" i="32"/>
  <c r="B1666" i="32"/>
  <c r="B1665" i="32"/>
  <c r="B1664" i="32"/>
  <c r="B1663" i="32"/>
  <c r="B1662" i="32"/>
  <c r="B1661" i="32"/>
  <c r="B1660" i="32"/>
  <c r="B1659" i="32"/>
  <c r="B1658" i="32"/>
  <c r="B1657" i="32"/>
  <c r="B1656" i="32"/>
  <c r="B1655" i="32"/>
  <c r="B1654" i="32"/>
  <c r="B1653" i="32"/>
  <c r="B1652" i="32"/>
  <c r="B1651" i="32"/>
  <c r="B1650" i="32"/>
  <c r="B1649" i="32"/>
  <c r="B1648" i="32"/>
  <c r="B1647" i="32"/>
  <c r="B1646" i="32"/>
  <c r="B1645" i="32"/>
  <c r="B1644" i="32"/>
  <c r="B1643" i="32"/>
  <c r="B1642" i="32"/>
  <c r="B1641" i="32"/>
  <c r="B1640" i="32"/>
  <c r="B1639" i="32"/>
  <c r="B1638" i="32"/>
  <c r="B1637" i="32"/>
  <c r="B1636" i="32"/>
  <c r="B1635" i="32"/>
  <c r="B1634" i="32"/>
  <c r="B1633" i="32"/>
  <c r="B1632" i="32"/>
  <c r="B1631" i="32"/>
  <c r="B1630" i="32"/>
  <c r="B1629" i="32"/>
  <c r="B1628" i="32"/>
  <c r="B1627" i="32"/>
  <c r="B1626" i="32"/>
  <c r="B1625" i="32"/>
  <c r="B1624" i="32"/>
  <c r="B1623" i="32"/>
  <c r="B1622" i="32"/>
  <c r="B1621" i="32"/>
  <c r="B1620" i="32"/>
  <c r="B1619" i="32"/>
  <c r="B1618" i="32"/>
  <c r="B1617" i="32"/>
  <c r="B1616" i="32"/>
  <c r="B1615" i="32"/>
  <c r="B1614" i="32"/>
  <c r="B1613" i="32"/>
  <c r="B1612" i="32"/>
  <c r="B1611" i="32"/>
  <c r="B1610" i="32"/>
  <c r="B1609" i="32"/>
  <c r="B1608" i="32"/>
  <c r="B1607" i="32"/>
  <c r="B1606" i="32"/>
  <c r="B1605" i="32"/>
  <c r="B1604" i="32"/>
  <c r="B1603" i="32"/>
  <c r="B1602" i="32"/>
  <c r="B1601" i="32"/>
  <c r="B1600" i="32"/>
  <c r="B1599" i="32"/>
  <c r="B1598" i="32"/>
  <c r="B1597" i="32"/>
  <c r="B1596" i="32"/>
  <c r="B1595" i="32"/>
  <c r="B1594" i="32"/>
  <c r="B1593" i="32"/>
  <c r="B1592" i="32"/>
  <c r="B1591" i="32"/>
  <c r="B1590" i="32"/>
  <c r="B1589" i="32"/>
  <c r="B1588" i="32"/>
  <c r="B1587" i="32"/>
  <c r="B1586" i="32"/>
  <c r="B1585" i="32"/>
  <c r="B1584" i="32"/>
  <c r="B1583" i="32"/>
  <c r="B1582" i="32"/>
  <c r="B1581" i="32"/>
  <c r="B1580" i="32"/>
  <c r="B1579" i="32"/>
  <c r="B1578" i="32"/>
  <c r="B1577" i="32"/>
  <c r="B1576" i="32"/>
  <c r="B1575" i="32"/>
  <c r="B1574" i="32"/>
  <c r="B1573" i="32"/>
  <c r="B1572" i="32"/>
  <c r="B1571" i="32"/>
  <c r="B1570" i="32"/>
  <c r="B1569" i="32"/>
  <c r="B1568" i="32"/>
  <c r="B1567" i="32"/>
  <c r="B1566" i="32"/>
  <c r="B1565" i="32"/>
  <c r="B1564" i="32"/>
  <c r="B1563" i="32"/>
  <c r="B1562" i="32"/>
  <c r="B1561" i="32"/>
  <c r="B1560" i="32"/>
  <c r="B1559" i="32"/>
  <c r="B1558" i="32"/>
  <c r="B1557" i="32"/>
  <c r="B1556" i="32"/>
  <c r="B1555" i="32"/>
  <c r="B1554" i="32"/>
  <c r="B1553" i="32"/>
  <c r="B1552" i="32"/>
  <c r="B1551" i="32"/>
  <c r="B1550" i="32"/>
  <c r="B1549" i="32"/>
  <c r="B1548" i="32"/>
  <c r="B1547" i="32"/>
  <c r="B1546" i="32"/>
  <c r="B1545" i="32"/>
  <c r="B1544" i="32"/>
  <c r="B1543" i="32"/>
  <c r="B1542" i="32"/>
  <c r="B1541" i="32"/>
  <c r="B1540" i="32"/>
  <c r="B1539" i="32"/>
  <c r="B1538" i="32"/>
  <c r="B1537" i="32"/>
  <c r="B1536" i="32"/>
  <c r="B1535" i="32"/>
  <c r="B1534" i="32"/>
  <c r="B1533" i="32"/>
  <c r="B1532" i="32"/>
  <c r="B1531" i="32"/>
  <c r="B1530" i="32"/>
  <c r="B1529" i="32"/>
  <c r="B1528" i="32"/>
  <c r="B1527" i="32"/>
  <c r="B1526" i="32"/>
  <c r="B1525" i="32"/>
  <c r="B1524" i="32"/>
  <c r="B1523" i="32"/>
  <c r="B1522" i="32"/>
  <c r="B1521" i="32"/>
  <c r="B1520" i="32"/>
  <c r="B1519" i="32"/>
  <c r="B1518" i="32"/>
  <c r="B1517" i="32"/>
  <c r="B1516" i="32"/>
  <c r="B1515" i="32"/>
  <c r="B1514" i="32"/>
  <c r="B1513" i="32"/>
  <c r="B1512" i="32"/>
  <c r="B1511" i="32"/>
  <c r="B1510" i="32"/>
  <c r="B1509" i="32"/>
  <c r="B1508" i="32"/>
  <c r="B1507" i="32"/>
  <c r="B1506" i="32"/>
  <c r="B1505" i="32"/>
  <c r="B1504" i="32"/>
  <c r="B1503" i="32"/>
  <c r="B1502" i="32"/>
  <c r="B1501" i="32"/>
  <c r="B1500" i="32"/>
  <c r="B1499" i="32"/>
  <c r="B1498" i="32"/>
  <c r="B1497" i="32"/>
  <c r="B1496" i="32"/>
  <c r="B1495" i="32"/>
  <c r="B1494" i="32"/>
  <c r="B1493" i="32"/>
  <c r="B1492" i="32"/>
  <c r="B1491" i="32"/>
  <c r="B1490" i="32"/>
  <c r="B1489" i="32"/>
  <c r="B1488" i="32"/>
  <c r="B1487" i="32"/>
  <c r="B1486" i="32"/>
  <c r="B1485" i="32"/>
  <c r="B1484" i="32"/>
  <c r="B1483" i="32"/>
  <c r="B1482" i="32"/>
  <c r="B1481" i="32"/>
  <c r="B1480" i="32"/>
  <c r="B1479" i="32"/>
  <c r="B1478" i="32"/>
  <c r="B1477" i="32"/>
  <c r="B1476" i="32"/>
  <c r="B1475" i="32"/>
  <c r="B1474" i="32"/>
  <c r="B1473" i="32"/>
  <c r="B1472" i="32"/>
  <c r="B1471" i="32"/>
  <c r="B1470" i="32"/>
  <c r="B1469" i="32"/>
  <c r="B1468" i="32"/>
  <c r="B1467" i="32"/>
  <c r="B1466" i="32"/>
  <c r="B1465" i="32"/>
  <c r="B1464" i="32"/>
  <c r="B1463" i="32"/>
  <c r="B1462" i="32"/>
  <c r="B1461" i="32"/>
  <c r="B1460" i="32"/>
  <c r="B1459" i="32"/>
  <c r="B1458" i="32"/>
  <c r="B1457" i="32"/>
  <c r="B1456" i="32"/>
  <c r="B1455" i="32"/>
  <c r="B1454" i="32"/>
  <c r="B1453" i="32"/>
  <c r="B1452" i="32"/>
  <c r="B1451" i="32"/>
  <c r="B1450" i="32"/>
  <c r="B1449" i="32"/>
  <c r="B1448" i="32"/>
  <c r="B1447" i="32"/>
  <c r="B1446" i="32"/>
  <c r="B1445" i="32"/>
  <c r="B1444" i="32"/>
  <c r="B1443" i="32"/>
  <c r="B1442" i="32"/>
  <c r="B1441" i="32"/>
  <c r="B1440" i="32"/>
  <c r="B1439" i="32"/>
  <c r="B1438" i="32"/>
  <c r="B1437" i="32"/>
  <c r="B1436" i="32"/>
  <c r="B1435" i="32"/>
  <c r="B1434" i="32"/>
  <c r="B1433" i="32"/>
  <c r="B1432" i="32"/>
  <c r="B1431" i="32"/>
  <c r="B1430" i="32"/>
  <c r="B1429" i="32"/>
  <c r="B1428" i="32"/>
  <c r="B1427" i="32"/>
  <c r="B1426" i="32"/>
  <c r="B1425" i="32"/>
  <c r="B1424" i="32"/>
  <c r="B1423" i="32"/>
  <c r="B1422" i="32"/>
  <c r="B1421" i="32"/>
  <c r="B1420" i="32"/>
  <c r="B1419" i="32"/>
  <c r="B1418" i="32"/>
  <c r="B1417" i="32"/>
  <c r="B1416" i="32"/>
  <c r="B1415" i="32"/>
  <c r="B1414" i="32"/>
  <c r="B1413" i="32"/>
  <c r="B1412" i="32"/>
  <c r="B1411" i="32"/>
  <c r="B1410" i="32"/>
  <c r="B1409" i="32"/>
  <c r="B1408" i="32"/>
  <c r="B1407" i="32"/>
  <c r="B1406" i="32"/>
  <c r="B1405" i="32"/>
  <c r="B1404" i="32"/>
  <c r="B1403" i="32"/>
  <c r="B1402" i="32"/>
  <c r="B1401" i="32"/>
  <c r="B1400" i="32"/>
  <c r="B1399" i="32"/>
  <c r="B1398" i="32"/>
  <c r="B1397" i="32"/>
  <c r="B1396" i="32"/>
  <c r="B1395" i="32"/>
  <c r="B1394" i="32"/>
  <c r="B1393" i="32"/>
  <c r="B1392" i="32"/>
  <c r="B1391" i="32"/>
  <c r="B1390" i="32"/>
  <c r="B1389" i="32"/>
  <c r="B1388" i="32"/>
  <c r="B1387" i="32"/>
  <c r="B1386" i="32"/>
  <c r="B1385" i="32"/>
  <c r="B1384" i="32"/>
  <c r="B1383" i="32"/>
  <c r="B1382" i="32"/>
  <c r="B1381" i="32"/>
  <c r="B1380" i="32"/>
  <c r="B1379" i="32"/>
  <c r="B1378" i="32"/>
  <c r="B1377" i="32"/>
  <c r="B1376" i="32"/>
  <c r="B1375" i="32"/>
  <c r="B1374" i="32"/>
  <c r="B1373" i="32"/>
  <c r="B1372" i="32"/>
  <c r="B1371" i="32"/>
  <c r="B1370" i="32"/>
  <c r="B1369" i="32"/>
  <c r="B1368" i="32"/>
  <c r="B1367" i="32"/>
  <c r="B1366" i="32"/>
  <c r="B1365" i="32"/>
  <c r="B1364" i="32"/>
  <c r="B1363" i="32"/>
  <c r="B1362" i="32"/>
  <c r="B1361" i="32"/>
  <c r="B1360" i="32"/>
  <c r="B1359" i="32"/>
  <c r="B1358" i="32"/>
  <c r="B1357" i="32"/>
  <c r="B1356" i="32"/>
  <c r="B1355" i="32"/>
  <c r="B1354" i="32"/>
  <c r="B1353" i="32"/>
  <c r="B1352" i="32"/>
  <c r="B1351" i="32"/>
  <c r="B1350" i="32"/>
  <c r="B1349" i="32"/>
  <c r="B1348" i="32"/>
  <c r="B1347" i="32"/>
  <c r="B1346" i="32"/>
  <c r="B1345" i="32"/>
  <c r="B1344" i="32"/>
  <c r="B1343" i="32"/>
  <c r="B1342" i="32"/>
  <c r="B1341" i="32"/>
  <c r="B1340" i="32"/>
  <c r="B1339" i="32"/>
  <c r="B1338" i="32"/>
  <c r="B1337" i="32"/>
  <c r="B1336" i="32"/>
  <c r="B1335" i="32"/>
  <c r="B1334" i="32"/>
  <c r="B1333" i="32"/>
  <c r="B1332" i="32"/>
  <c r="B1331" i="32"/>
  <c r="B1330" i="32"/>
  <c r="B1329" i="32"/>
  <c r="B1328" i="32"/>
  <c r="B1327" i="32"/>
  <c r="B1326" i="32"/>
  <c r="B1325" i="32"/>
  <c r="B1324" i="32"/>
  <c r="B1323" i="32"/>
  <c r="B1322" i="32"/>
  <c r="B1321" i="32"/>
  <c r="B1320" i="32"/>
  <c r="B1319" i="32"/>
  <c r="B1318" i="32"/>
  <c r="B1317" i="32"/>
  <c r="B1316" i="32"/>
  <c r="B1315" i="32"/>
  <c r="B1314" i="32"/>
  <c r="B1313" i="32"/>
  <c r="B1312" i="32"/>
  <c r="B1311" i="32"/>
  <c r="B1310" i="32"/>
  <c r="B1309" i="32"/>
  <c r="B1308" i="32"/>
  <c r="B1307" i="32"/>
  <c r="B1306" i="32"/>
  <c r="B1305" i="32"/>
  <c r="B1304" i="32"/>
  <c r="B1303" i="32"/>
  <c r="B1302" i="32"/>
  <c r="B1301" i="32"/>
  <c r="B1300" i="32"/>
  <c r="B1299" i="32"/>
  <c r="B1298" i="32"/>
  <c r="B1297" i="32"/>
  <c r="B1296" i="32"/>
  <c r="B1295" i="32"/>
  <c r="B1294" i="32"/>
  <c r="B1293" i="32"/>
  <c r="B1292" i="32"/>
  <c r="B1291" i="32"/>
  <c r="B1290" i="32"/>
  <c r="B1289" i="32"/>
  <c r="B1288" i="32"/>
  <c r="B1287" i="32"/>
  <c r="B1286" i="32"/>
  <c r="B1285" i="32"/>
  <c r="B1284" i="32"/>
  <c r="B1283" i="32"/>
  <c r="B1282" i="32"/>
  <c r="B1281" i="32"/>
  <c r="B1280" i="32"/>
  <c r="B1279" i="32"/>
  <c r="B1278" i="32"/>
  <c r="B1277" i="32"/>
  <c r="B1276" i="32"/>
  <c r="B1275" i="32"/>
  <c r="B1274" i="32"/>
  <c r="B1273" i="32"/>
  <c r="B1272" i="32"/>
  <c r="B1271" i="32"/>
  <c r="B1270" i="32"/>
  <c r="B1269" i="32"/>
  <c r="B1268" i="32"/>
  <c r="B1267" i="32"/>
  <c r="B1266" i="32"/>
  <c r="B1265" i="32"/>
  <c r="B1264" i="32"/>
  <c r="B1263" i="32"/>
  <c r="B1262" i="32"/>
  <c r="B1261" i="32"/>
  <c r="B1260" i="32"/>
  <c r="B1259" i="32"/>
  <c r="B1258" i="32"/>
  <c r="B1257" i="32"/>
  <c r="B1256" i="32"/>
  <c r="B1255" i="32"/>
  <c r="B1254" i="32"/>
  <c r="B1253" i="32"/>
  <c r="B1252" i="32"/>
  <c r="B1251" i="32"/>
  <c r="B1250" i="32"/>
  <c r="B1249" i="32"/>
  <c r="B1248" i="32"/>
  <c r="B1247" i="32"/>
  <c r="B1246" i="32"/>
  <c r="B1245" i="32"/>
  <c r="B1244" i="32"/>
  <c r="B1243" i="32"/>
  <c r="B1242" i="32"/>
  <c r="B1241" i="32"/>
  <c r="B1240" i="32"/>
  <c r="B1239" i="32"/>
  <c r="B1238" i="32"/>
  <c r="B1237" i="32"/>
  <c r="B1236" i="32"/>
  <c r="B1235" i="32"/>
  <c r="B1234" i="32"/>
  <c r="B1233" i="32"/>
  <c r="B1232" i="32"/>
  <c r="B1231" i="32"/>
  <c r="B1230" i="32"/>
  <c r="B1229" i="32"/>
  <c r="B1228" i="32"/>
  <c r="B1227" i="32"/>
  <c r="B1226" i="32"/>
  <c r="B1225" i="32"/>
  <c r="B1224" i="32"/>
  <c r="B1223" i="32"/>
  <c r="B1222" i="32"/>
  <c r="B1221" i="32"/>
  <c r="B1220" i="32"/>
  <c r="B1219" i="32"/>
  <c r="B1218" i="32"/>
  <c r="B1217" i="32"/>
  <c r="B1216" i="32"/>
  <c r="B1215" i="32"/>
  <c r="B1214" i="32"/>
  <c r="B1213" i="32"/>
  <c r="B1212" i="32"/>
  <c r="B1211" i="32"/>
  <c r="B1210" i="32"/>
  <c r="B1209" i="32"/>
  <c r="B1208" i="32"/>
  <c r="B1207" i="32"/>
  <c r="B1206" i="32"/>
  <c r="B1205" i="32"/>
  <c r="B1204" i="32"/>
  <c r="B1203" i="32"/>
  <c r="B1202" i="32"/>
  <c r="B1201" i="32"/>
  <c r="B1200" i="32"/>
  <c r="B1199" i="32"/>
  <c r="B1198" i="32"/>
  <c r="B1197" i="32"/>
  <c r="B1196" i="32"/>
  <c r="B1195" i="32"/>
  <c r="B1194" i="32"/>
  <c r="B1193" i="32"/>
  <c r="B1192" i="32"/>
  <c r="B1191" i="32"/>
  <c r="B1190" i="32"/>
  <c r="B1189" i="32"/>
  <c r="B1188" i="32"/>
  <c r="B1187" i="32"/>
  <c r="B1186" i="32"/>
  <c r="B1185" i="32"/>
  <c r="B1184" i="32"/>
  <c r="B1183" i="32"/>
  <c r="B1182" i="32"/>
  <c r="B1181" i="32"/>
  <c r="B1180" i="32"/>
  <c r="B1179" i="32"/>
  <c r="B1178" i="32"/>
  <c r="B1177" i="32"/>
  <c r="B1176" i="32"/>
  <c r="B1175" i="32"/>
  <c r="B1174" i="32"/>
  <c r="B1173" i="32"/>
  <c r="B1172" i="32"/>
  <c r="B1171" i="32"/>
  <c r="B1170" i="32"/>
  <c r="B1169" i="32"/>
  <c r="B1168" i="32"/>
  <c r="B1167" i="32"/>
  <c r="B1166" i="32"/>
  <c r="B1165" i="32"/>
  <c r="B1164" i="32"/>
  <c r="B1163" i="32"/>
  <c r="B1162" i="32"/>
  <c r="B1161" i="32"/>
  <c r="B1160" i="32"/>
  <c r="B1159" i="32"/>
  <c r="B1158" i="32"/>
  <c r="B1157" i="32"/>
  <c r="B1156" i="32"/>
  <c r="B1155" i="32"/>
  <c r="B1154" i="32"/>
  <c r="B1153" i="32"/>
  <c r="B1152" i="32"/>
  <c r="B1151" i="32"/>
  <c r="B1150" i="32"/>
  <c r="B1149" i="32"/>
  <c r="B1148" i="32"/>
  <c r="B1147" i="32"/>
  <c r="B1146" i="32"/>
  <c r="B1145" i="32"/>
  <c r="B1144" i="32"/>
  <c r="B1143" i="32"/>
  <c r="B1142" i="32"/>
  <c r="B1141" i="32"/>
  <c r="B1140" i="32"/>
  <c r="B1139" i="32"/>
  <c r="B1138" i="32"/>
  <c r="B1137" i="32"/>
  <c r="B1136" i="32"/>
  <c r="B1135" i="32"/>
  <c r="B1134" i="32"/>
  <c r="B1133" i="32"/>
  <c r="B1132" i="32"/>
  <c r="B1131" i="32"/>
  <c r="B1130" i="32"/>
  <c r="B1129" i="32"/>
  <c r="B1128" i="32"/>
  <c r="B1127" i="32"/>
  <c r="B1126" i="32"/>
  <c r="B1125" i="32"/>
  <c r="B1124" i="32"/>
  <c r="B1123" i="32"/>
  <c r="B1122" i="32"/>
  <c r="B1121" i="32"/>
  <c r="B1120" i="32"/>
  <c r="B1119" i="32"/>
  <c r="B1118" i="32"/>
  <c r="B1117" i="32"/>
  <c r="B1116" i="32"/>
  <c r="B1115" i="32"/>
  <c r="B1114" i="32"/>
  <c r="B1113" i="32"/>
  <c r="B1112" i="32"/>
  <c r="B1111" i="32"/>
  <c r="B1110" i="32"/>
  <c r="B1109" i="32"/>
  <c r="B1108" i="32"/>
  <c r="B1107" i="32"/>
  <c r="B1106" i="32"/>
  <c r="B1105" i="32"/>
  <c r="B1104" i="32"/>
  <c r="B1103" i="32"/>
  <c r="B1102" i="32"/>
  <c r="B1101" i="32"/>
  <c r="B1100" i="32"/>
  <c r="B1099" i="32"/>
  <c r="B1098" i="32"/>
  <c r="B1097" i="32"/>
  <c r="B1096" i="32"/>
  <c r="B1095" i="32"/>
  <c r="B1094" i="32"/>
  <c r="B1093" i="32"/>
  <c r="B1092" i="32"/>
  <c r="B1091" i="32"/>
  <c r="B1090" i="32"/>
  <c r="B1089" i="32"/>
  <c r="B1088" i="32"/>
  <c r="B1087" i="32"/>
  <c r="B1086" i="32"/>
  <c r="B1085" i="32"/>
  <c r="B1084" i="32"/>
  <c r="B1083" i="32"/>
  <c r="B1082" i="32"/>
  <c r="B1081" i="32"/>
  <c r="B1080" i="32"/>
  <c r="B1079" i="32"/>
  <c r="B1078" i="32"/>
  <c r="B1077" i="32"/>
  <c r="B1076" i="32"/>
  <c r="B1075" i="32"/>
  <c r="B1074" i="32"/>
  <c r="B1073" i="32"/>
  <c r="B1072" i="32"/>
  <c r="B1071" i="32"/>
  <c r="B1070" i="32"/>
  <c r="B1069" i="32"/>
  <c r="B1068" i="32"/>
  <c r="B1067" i="32"/>
  <c r="B1066" i="32"/>
  <c r="B1065" i="32"/>
  <c r="B1064" i="32"/>
  <c r="B1063" i="32"/>
  <c r="B1062" i="32"/>
  <c r="B1061" i="32"/>
  <c r="B1060" i="32"/>
  <c r="B1059" i="32"/>
  <c r="B1058" i="32"/>
  <c r="B1057" i="32"/>
  <c r="B1056" i="32"/>
  <c r="B1055" i="32"/>
  <c r="B1054" i="32"/>
  <c r="B1053" i="32"/>
  <c r="B1052" i="32"/>
  <c r="B1051" i="32"/>
  <c r="B1050" i="32"/>
  <c r="B1049" i="32"/>
  <c r="B1048" i="32"/>
  <c r="B1047" i="32"/>
  <c r="B1046" i="32"/>
  <c r="B1045" i="32"/>
  <c r="B1044" i="32"/>
  <c r="B1043" i="32"/>
  <c r="B1042" i="32"/>
  <c r="B1041" i="32"/>
  <c r="B1040" i="32"/>
  <c r="B1039" i="32"/>
  <c r="B1038" i="32"/>
  <c r="B1037" i="32"/>
  <c r="B1036" i="32"/>
  <c r="O489" i="16" l="1"/>
  <c r="O481" i="16"/>
  <c r="O473" i="16"/>
  <c r="O465" i="16"/>
  <c r="O457" i="16"/>
  <c r="O441" i="16"/>
  <c r="O433" i="16"/>
  <c r="O425" i="16"/>
  <c r="O417" i="16"/>
  <c r="O450" i="16"/>
  <c r="O442" i="16"/>
  <c r="O434" i="16"/>
  <c r="O418" i="16"/>
  <c r="O410" i="16"/>
  <c r="O402" i="16"/>
  <c r="O394" i="16"/>
  <c r="O386" i="16"/>
  <c r="O378" i="16"/>
  <c r="O370" i="16"/>
  <c r="O362" i="16"/>
  <c r="O354" i="16"/>
  <c r="O346" i="16"/>
  <c r="O338" i="16"/>
  <c r="O330" i="16"/>
  <c r="O322" i="16"/>
  <c r="O314" i="16"/>
  <c r="O306" i="16"/>
  <c r="O298" i="16"/>
  <c r="O290" i="16"/>
  <c r="O282" i="16"/>
  <c r="O274" i="16"/>
  <c r="O266" i="16"/>
  <c r="O258" i="16"/>
  <c r="O250" i="16"/>
  <c r="O242" i="16"/>
  <c r="O234" i="16"/>
  <c r="O226" i="16"/>
  <c r="O218" i="16"/>
  <c r="O210" i="16"/>
  <c r="O202" i="16"/>
  <c r="O194" i="16"/>
  <c r="O186" i="16"/>
  <c r="O178" i="16"/>
  <c r="O170" i="16"/>
  <c r="O162" i="16"/>
  <c r="O154" i="16"/>
  <c r="O146" i="16"/>
  <c r="O138" i="16"/>
  <c r="O449" i="16"/>
  <c r="O409" i="16"/>
  <c r="O401" i="16"/>
  <c r="O393" i="16"/>
  <c r="O385" i="16"/>
  <c r="O377" i="16"/>
  <c r="O369" i="16"/>
  <c r="O361" i="16"/>
  <c r="O353" i="16"/>
  <c r="O345" i="16"/>
  <c r="O337" i="16"/>
  <c r="O329" i="16"/>
  <c r="O321" i="16"/>
  <c r="O313" i="16"/>
  <c r="O305" i="16"/>
  <c r="O297" i="16"/>
  <c r="O289" i="16"/>
  <c r="O281" i="16"/>
  <c r="O273" i="16"/>
  <c r="O265" i="16"/>
  <c r="O257" i="16"/>
  <c r="O249" i="16"/>
  <c r="O241" i="16"/>
  <c r="O233" i="16"/>
  <c r="O225" i="16"/>
  <c r="O217" i="16"/>
  <c r="O209" i="16"/>
  <c r="O201" i="16"/>
  <c r="O193" i="16"/>
  <c r="O185" i="16"/>
  <c r="O177" i="16"/>
  <c r="O169" i="16"/>
  <c r="O161" i="16"/>
  <c r="O153" i="16"/>
  <c r="O145" i="16"/>
  <c r="O137" i="16"/>
  <c r="Q137" i="16"/>
  <c r="S137" i="16"/>
  <c r="U137" i="16"/>
  <c r="W137" i="16"/>
  <c r="Y137" i="16"/>
  <c r="O488" i="16"/>
  <c r="O480" i="16"/>
  <c r="O472" i="16"/>
  <c r="O464" i="16"/>
  <c r="O456" i="16"/>
  <c r="O448" i="16"/>
  <c r="O440" i="16"/>
  <c r="O432" i="16"/>
  <c r="O424" i="16"/>
  <c r="O416" i="16"/>
  <c r="O408" i="16"/>
  <c r="O400" i="16"/>
  <c r="O392" i="16"/>
  <c r="O384" i="16"/>
  <c r="O376" i="16"/>
  <c r="O368" i="16"/>
  <c r="O360" i="16"/>
  <c r="O352" i="16"/>
  <c r="O344" i="16"/>
  <c r="O336" i="16"/>
  <c r="O328" i="16"/>
  <c r="O320" i="16"/>
  <c r="O312" i="16"/>
  <c r="O304" i="16"/>
  <c r="O296" i="16"/>
  <c r="O288" i="16"/>
  <c r="O280" i="16"/>
  <c r="O272" i="16"/>
  <c r="O264" i="16"/>
  <c r="O256" i="16"/>
  <c r="O248" i="16"/>
  <c r="O240" i="16"/>
  <c r="O232" i="16"/>
  <c r="O224" i="16"/>
  <c r="O216" i="16"/>
  <c r="O208" i="16"/>
  <c r="O200" i="16"/>
  <c r="O192" i="16"/>
  <c r="O184" i="16"/>
  <c r="O176" i="16"/>
  <c r="O168" i="16"/>
  <c r="O160" i="16"/>
  <c r="O152" i="16"/>
  <c r="O144" i="16"/>
  <c r="O136" i="16"/>
  <c r="Q136" i="16"/>
  <c r="S136" i="16"/>
  <c r="U136" i="16"/>
  <c r="W136" i="16"/>
  <c r="Y136" i="16"/>
  <c r="O487" i="16"/>
  <c r="O479" i="16"/>
  <c r="O471" i="16"/>
  <c r="O463" i="16"/>
  <c r="O455" i="16"/>
  <c r="O447" i="16"/>
  <c r="O439" i="16"/>
  <c r="O431" i="16"/>
  <c r="O423" i="16"/>
  <c r="O415" i="16"/>
  <c r="O407" i="16"/>
  <c r="O399" i="16"/>
  <c r="O391" i="16"/>
  <c r="O383" i="16"/>
  <c r="O375" i="16"/>
  <c r="O367" i="16"/>
  <c r="O359" i="16"/>
  <c r="O351" i="16"/>
  <c r="O343" i="16"/>
  <c r="O335" i="16"/>
  <c r="O327" i="16"/>
  <c r="O319" i="16"/>
  <c r="O311" i="16"/>
  <c r="O303" i="16"/>
  <c r="O295" i="16"/>
  <c r="O287" i="16"/>
  <c r="O279" i="16"/>
  <c r="O271" i="16"/>
  <c r="O263" i="16"/>
  <c r="O255" i="16"/>
  <c r="O247" i="16"/>
  <c r="O239" i="16"/>
  <c r="O231" i="16"/>
  <c r="O223" i="16"/>
  <c r="O215" i="16"/>
  <c r="O207" i="16"/>
  <c r="O199" i="16"/>
  <c r="O191" i="16"/>
  <c r="O183" i="16"/>
  <c r="O175" i="16"/>
  <c r="O167" i="16"/>
  <c r="O159" i="16"/>
  <c r="O151" i="16"/>
  <c r="O143" i="16"/>
  <c r="M136" i="16"/>
  <c r="O494" i="16"/>
  <c r="O486" i="16"/>
  <c r="O478" i="16"/>
  <c r="O470" i="16"/>
  <c r="O462" i="16"/>
  <c r="O454" i="16"/>
  <c r="O446" i="16"/>
  <c r="O438" i="16"/>
  <c r="O430" i="16"/>
  <c r="O422" i="16"/>
  <c r="O414" i="16"/>
  <c r="O406" i="16"/>
  <c r="O398" i="16"/>
  <c r="O390" i="16"/>
  <c r="O382" i="16"/>
  <c r="O374" i="16"/>
  <c r="O366" i="16"/>
  <c r="O358" i="16"/>
  <c r="O350" i="16"/>
  <c r="O342" i="16"/>
  <c r="O334" i="16"/>
  <c r="O326" i="16"/>
  <c r="O318" i="16"/>
  <c r="O310" i="16"/>
  <c r="O302" i="16"/>
  <c r="O294" i="16"/>
  <c r="O286" i="16"/>
  <c r="O278" i="16"/>
  <c r="O270" i="16"/>
  <c r="O262" i="16"/>
  <c r="O254" i="16"/>
  <c r="O246" i="16"/>
  <c r="O238" i="16"/>
  <c r="O230" i="16"/>
  <c r="O222" i="16"/>
  <c r="O214" i="16"/>
  <c r="O206" i="16"/>
  <c r="O198" i="16"/>
  <c r="O190" i="16"/>
  <c r="O182" i="16"/>
  <c r="O174" i="16"/>
  <c r="O166" i="16"/>
  <c r="O158" i="16"/>
  <c r="O150" i="16"/>
  <c r="O142" i="16"/>
  <c r="Q142" i="16"/>
  <c r="S142" i="16"/>
  <c r="U142" i="16"/>
  <c r="W142" i="16"/>
  <c r="Y142" i="16"/>
  <c r="M143" i="16"/>
  <c r="O493" i="16"/>
  <c r="O485" i="16"/>
  <c r="O477" i="16"/>
  <c r="O469" i="16"/>
  <c r="O461" i="16"/>
  <c r="O453" i="16"/>
  <c r="O445" i="16"/>
  <c r="O437" i="16"/>
  <c r="O429" i="16"/>
  <c r="O421" i="16"/>
  <c r="O413" i="16"/>
  <c r="O405" i="16"/>
  <c r="O397" i="16"/>
  <c r="O389" i="16"/>
  <c r="O381" i="16"/>
  <c r="O373" i="16"/>
  <c r="O365" i="16"/>
  <c r="O357" i="16"/>
  <c r="O349" i="16"/>
  <c r="O341" i="16"/>
  <c r="O333" i="16"/>
  <c r="O325" i="16"/>
  <c r="O317" i="16"/>
  <c r="O309" i="16"/>
  <c r="O301" i="16"/>
  <c r="O293" i="16"/>
  <c r="O285" i="16"/>
  <c r="O277" i="16"/>
  <c r="O269" i="16"/>
  <c r="O261" i="16"/>
  <c r="O253" i="16"/>
  <c r="O245" i="16"/>
  <c r="O237" i="16"/>
  <c r="O229" i="16"/>
  <c r="O221" i="16"/>
  <c r="O213" i="16"/>
  <c r="O205" i="16"/>
  <c r="O197" i="16"/>
  <c r="O189" i="16"/>
  <c r="O181" i="16"/>
  <c r="O173" i="16"/>
  <c r="O165" i="16"/>
  <c r="O157" i="16"/>
  <c r="O149" i="16"/>
  <c r="O141" i="16"/>
  <c r="Q141" i="16"/>
  <c r="S141" i="16"/>
  <c r="U141" i="16"/>
  <c r="W141" i="16"/>
  <c r="Y141" i="16"/>
  <c r="O492" i="16"/>
  <c r="O484" i="16"/>
  <c r="O476" i="16"/>
  <c r="O468" i="16"/>
  <c r="O460" i="16"/>
  <c r="O452" i="16"/>
  <c r="O444" i="16"/>
  <c r="O436" i="16"/>
  <c r="O428" i="16"/>
  <c r="O420" i="16"/>
  <c r="O412" i="16"/>
  <c r="O404" i="16"/>
  <c r="O396" i="16"/>
  <c r="O388" i="16"/>
  <c r="O380" i="16"/>
  <c r="O372" i="16"/>
  <c r="O364" i="16"/>
  <c r="O356" i="16"/>
  <c r="O348" i="16"/>
  <c r="O340" i="16"/>
  <c r="O332" i="16"/>
  <c r="O324" i="16"/>
  <c r="O316" i="16"/>
  <c r="O308" i="16"/>
  <c r="O300" i="16"/>
  <c r="O292" i="16"/>
  <c r="O284" i="16"/>
  <c r="O276" i="16"/>
  <c r="O268" i="16"/>
  <c r="O260" i="16"/>
  <c r="O252" i="16"/>
  <c r="O244" i="16"/>
  <c r="O236" i="16"/>
  <c r="O228" i="16"/>
  <c r="O220" i="16"/>
  <c r="O212" i="16"/>
  <c r="O204" i="16"/>
  <c r="O196" i="16"/>
  <c r="O188" i="16"/>
  <c r="O180" i="16"/>
  <c r="O172" i="16"/>
  <c r="O164" i="16"/>
  <c r="O156" i="16"/>
  <c r="O148" i="16"/>
  <c r="O140" i="16"/>
  <c r="Q140" i="16"/>
  <c r="S140" i="16"/>
  <c r="U140" i="16"/>
  <c r="W140" i="16"/>
  <c r="Y140" i="16"/>
  <c r="O491" i="16"/>
  <c r="O483" i="16"/>
  <c r="O475" i="16"/>
  <c r="O467" i="16"/>
  <c r="O459" i="16"/>
  <c r="O451" i="16"/>
  <c r="O443" i="16"/>
  <c r="O435" i="16"/>
  <c r="O427" i="16"/>
  <c r="O419" i="16"/>
  <c r="O411" i="16"/>
  <c r="O403" i="16"/>
  <c r="O395" i="16"/>
  <c r="O387" i="16"/>
  <c r="O379" i="16"/>
  <c r="O371" i="16"/>
  <c r="O363" i="16"/>
  <c r="O355" i="16"/>
  <c r="O347" i="16"/>
  <c r="O339" i="16"/>
  <c r="O331" i="16"/>
  <c r="O323" i="16"/>
  <c r="O315" i="16"/>
  <c r="O307" i="16"/>
  <c r="O299" i="16"/>
  <c r="O291" i="16"/>
  <c r="O283" i="16"/>
  <c r="O275" i="16"/>
  <c r="O267" i="16"/>
  <c r="O259" i="16"/>
  <c r="O251" i="16"/>
  <c r="O243" i="16"/>
  <c r="O235" i="16"/>
  <c r="O227" i="16"/>
  <c r="O219" i="16"/>
  <c r="O211" i="16"/>
  <c r="O203" i="16"/>
  <c r="O195" i="16"/>
  <c r="O187" i="16"/>
  <c r="O179" i="16"/>
  <c r="O171" i="16"/>
  <c r="O163" i="16"/>
  <c r="O155" i="16"/>
  <c r="O147" i="16"/>
  <c r="O139" i="16"/>
  <c r="Q139" i="16"/>
  <c r="S139" i="16"/>
  <c r="U139" i="16"/>
  <c r="W139" i="16"/>
  <c r="Y139" i="16"/>
  <c r="O490" i="16"/>
  <c r="O482" i="16"/>
  <c r="O474" i="16"/>
  <c r="O466" i="16"/>
  <c r="O458" i="16"/>
  <c r="O426" i="16"/>
  <c r="Q138" i="16"/>
  <c r="S138" i="16"/>
  <c r="U138" i="16"/>
  <c r="W138" i="16"/>
  <c r="Y138" i="16"/>
  <c r="M366" i="16"/>
  <c r="M351" i="16"/>
  <c r="M341" i="16"/>
  <c r="M334" i="16"/>
  <c r="M320" i="16"/>
  <c r="M312" i="16"/>
  <c r="M304" i="16"/>
  <c r="M296" i="16"/>
  <c r="M288" i="16"/>
  <c r="M280" i="16"/>
  <c r="M272" i="16"/>
  <c r="M264" i="16"/>
  <c r="M256" i="16"/>
  <c r="M248" i="16"/>
  <c r="M240" i="16"/>
  <c r="M232" i="16"/>
  <c r="M224" i="16"/>
  <c r="M216" i="16"/>
  <c r="M208" i="16"/>
  <c r="M200" i="16"/>
  <c r="M192" i="16"/>
  <c r="M184" i="16"/>
  <c r="M176" i="16"/>
  <c r="M168" i="16"/>
  <c r="M160" i="16"/>
  <c r="M152" i="16"/>
  <c r="M144" i="16"/>
  <c r="M421" i="16"/>
  <c r="M454" i="16"/>
  <c r="M390" i="16"/>
  <c r="M471" i="16"/>
  <c r="M494" i="16"/>
  <c r="M486" i="16"/>
  <c r="M375" i="16"/>
  <c r="M461" i="16"/>
  <c r="M407" i="16"/>
  <c r="M373" i="16"/>
  <c r="M391" i="16"/>
  <c r="M493" i="16"/>
  <c r="M492" i="16"/>
  <c r="M468" i="16"/>
  <c r="M489" i="16"/>
  <c r="M481" i="16"/>
  <c r="M487" i="16"/>
  <c r="M479" i="16"/>
  <c r="M464" i="16"/>
  <c r="M445" i="16"/>
  <c r="M437" i="16"/>
  <c r="M478" i="16"/>
  <c r="M485" i="16"/>
  <c r="M470" i="16"/>
  <c r="M443" i="16"/>
  <c r="M484" i="16"/>
  <c r="M476" i="16"/>
  <c r="M462" i="16"/>
  <c r="M448" i="16"/>
  <c r="M490" i="16"/>
  <c r="M482" i="16"/>
  <c r="M474" i="16"/>
  <c r="M467" i="16"/>
  <c r="M447" i="16"/>
  <c r="M473" i="16"/>
  <c r="M466" i="16"/>
  <c r="M459" i="16"/>
  <c r="M453" i="16"/>
  <c r="M439" i="16"/>
  <c r="M488" i="16"/>
  <c r="M480" i="16"/>
  <c r="M472" i="16"/>
  <c r="M465" i="16"/>
  <c r="M438" i="16"/>
  <c r="M433" i="16"/>
  <c r="M428" i="16"/>
  <c r="M414" i="16"/>
  <c r="M408" i="16"/>
  <c r="M401" i="16"/>
  <c r="M396" i="16"/>
  <c r="M369" i="16"/>
  <c r="M364" i="16"/>
  <c r="M469" i="16"/>
  <c r="M456" i="16"/>
  <c r="M451" i="16"/>
  <c r="M432" i="16"/>
  <c r="M427" i="16"/>
  <c r="M420" i="16"/>
  <c r="M389" i="16"/>
  <c r="M382" i="16"/>
  <c r="M376" i="16"/>
  <c r="M343" i="16"/>
  <c r="M455" i="16"/>
  <c r="M450" i="16"/>
  <c r="M431" i="16"/>
  <c r="M426" i="16"/>
  <c r="M419" i="16"/>
  <c r="M413" i="16"/>
  <c r="M399" i="16"/>
  <c r="M394" i="16"/>
  <c r="M355" i="16"/>
  <c r="M342" i="16"/>
  <c r="M449" i="16"/>
  <c r="M444" i="16"/>
  <c r="M425" i="16"/>
  <c r="M406" i="16"/>
  <c r="M387" i="16"/>
  <c r="M381" i="16"/>
  <c r="M374" i="16"/>
  <c r="M328" i="16"/>
  <c r="M430" i="16"/>
  <c r="M424" i="16"/>
  <c r="M417" i="16"/>
  <c r="M412" i="16"/>
  <c r="M405" i="16"/>
  <c r="M398" i="16"/>
  <c r="M392" i="16"/>
  <c r="M386" i="16"/>
  <c r="M360" i="16"/>
  <c r="M460" i="16"/>
  <c r="M442" i="16"/>
  <c r="M436" i="16"/>
  <c r="M423" i="16"/>
  <c r="M404" i="16"/>
  <c r="M385" i="16"/>
  <c r="M380" i="16"/>
  <c r="M359" i="16"/>
  <c r="M441" i="16"/>
  <c r="M435" i="16"/>
  <c r="M429" i="16"/>
  <c r="M422" i="16"/>
  <c r="M415" i="16"/>
  <c r="M410" i="16"/>
  <c r="M403" i="16"/>
  <c r="M397" i="16"/>
  <c r="M384" i="16"/>
  <c r="M358" i="16"/>
  <c r="M346" i="16"/>
  <c r="M477" i="16"/>
  <c r="M463" i="16"/>
  <c r="M458" i="16"/>
  <c r="M446" i="16"/>
  <c r="M440" i="16"/>
  <c r="M409" i="16"/>
  <c r="M402" i="16"/>
  <c r="M383" i="16"/>
  <c r="M378" i="16"/>
  <c r="M368" i="16"/>
  <c r="M363" i="16"/>
  <c r="M357" i="16"/>
  <c r="M345" i="16"/>
  <c r="M340" i="16"/>
  <c r="M327" i="16"/>
  <c r="M319" i="16"/>
  <c r="M311" i="16"/>
  <c r="M303" i="16"/>
  <c r="M295" i="16"/>
  <c r="M287" i="16"/>
  <c r="M279" i="16"/>
  <c r="M271" i="16"/>
  <c r="M263" i="16"/>
  <c r="M255" i="16"/>
  <c r="M247" i="16"/>
  <c r="M239" i="16"/>
  <c r="M231" i="16"/>
  <c r="M223" i="16"/>
  <c r="M215" i="16"/>
  <c r="M207" i="16"/>
  <c r="M199" i="16"/>
  <c r="M191" i="16"/>
  <c r="M183" i="16"/>
  <c r="M175" i="16"/>
  <c r="M167" i="16"/>
  <c r="M159" i="16"/>
  <c r="M151" i="16"/>
  <c r="M367" i="16"/>
  <c r="M362" i="16"/>
  <c r="M350" i="16"/>
  <c r="M344" i="16"/>
  <c r="M339" i="16"/>
  <c r="M333" i="16"/>
  <c r="M326" i="16"/>
  <c r="M318" i="16"/>
  <c r="M310" i="16"/>
  <c r="M302" i="16"/>
  <c r="M294" i="16"/>
  <c r="M286" i="16"/>
  <c r="M278" i="16"/>
  <c r="M270" i="16"/>
  <c r="M262" i="16"/>
  <c r="M254" i="16"/>
  <c r="M246" i="16"/>
  <c r="M238" i="16"/>
  <c r="M230" i="16"/>
  <c r="M222" i="16"/>
  <c r="M214" i="16"/>
  <c r="M206" i="16"/>
  <c r="M198" i="16"/>
  <c r="M190" i="16"/>
  <c r="M182" i="16"/>
  <c r="M174" i="16"/>
  <c r="M166" i="16"/>
  <c r="M158" i="16"/>
  <c r="M150" i="16"/>
  <c r="M379" i="16"/>
  <c r="M361" i="16"/>
  <c r="M356" i="16"/>
  <c r="M338" i="16"/>
  <c r="M325" i="16"/>
  <c r="M317" i="16"/>
  <c r="M309" i="16"/>
  <c r="M301" i="16"/>
  <c r="M293" i="16"/>
  <c r="M285" i="16"/>
  <c r="M277" i="16"/>
  <c r="M269" i="16"/>
  <c r="M261" i="16"/>
  <c r="M253" i="16"/>
  <c r="M245" i="16"/>
  <c r="M237" i="16"/>
  <c r="M229" i="16"/>
  <c r="M221" i="16"/>
  <c r="M213" i="16"/>
  <c r="M205" i="16"/>
  <c r="M197" i="16"/>
  <c r="M189" i="16"/>
  <c r="M181" i="16"/>
  <c r="M173" i="16"/>
  <c r="M165" i="16"/>
  <c r="M157" i="16"/>
  <c r="M149" i="16"/>
  <c r="M349" i="16"/>
  <c r="M337" i="16"/>
  <c r="M332" i="16"/>
  <c r="M324" i="16"/>
  <c r="M316" i="16"/>
  <c r="M308" i="16"/>
  <c r="M300" i="16"/>
  <c r="M292" i="16"/>
  <c r="M284" i="16"/>
  <c r="M276" i="16"/>
  <c r="M268" i="16"/>
  <c r="M260" i="16"/>
  <c r="M252" i="16"/>
  <c r="M244" i="16"/>
  <c r="M236" i="16"/>
  <c r="M228" i="16"/>
  <c r="M220" i="16"/>
  <c r="M212" i="16"/>
  <c r="M204" i="16"/>
  <c r="M196" i="16"/>
  <c r="M188" i="16"/>
  <c r="M180" i="16"/>
  <c r="M172" i="16"/>
  <c r="M164" i="16"/>
  <c r="M156" i="16"/>
  <c r="M148" i="16"/>
  <c r="M418" i="16"/>
  <c r="M400" i="16"/>
  <c r="M395" i="16"/>
  <c r="M377" i="16"/>
  <c r="M372" i="16"/>
  <c r="M354" i="16"/>
  <c r="M336" i="16"/>
  <c r="M331" i="16"/>
  <c r="M323" i="16"/>
  <c r="M315" i="16"/>
  <c r="M307" i="16"/>
  <c r="M299" i="16"/>
  <c r="M291" i="16"/>
  <c r="M283" i="16"/>
  <c r="M275" i="16"/>
  <c r="M267" i="16"/>
  <c r="M259" i="16"/>
  <c r="M251" i="16"/>
  <c r="M243" i="16"/>
  <c r="M235" i="16"/>
  <c r="M227" i="16"/>
  <c r="M219" i="16"/>
  <c r="M211" i="16"/>
  <c r="M203" i="16"/>
  <c r="M195" i="16"/>
  <c r="M187" i="16"/>
  <c r="M179" i="16"/>
  <c r="M171" i="16"/>
  <c r="M163" i="16"/>
  <c r="M155" i="16"/>
  <c r="M147" i="16"/>
  <c r="M371" i="16"/>
  <c r="M365" i="16"/>
  <c r="M353" i="16"/>
  <c r="M348" i="16"/>
  <c r="M335" i="16"/>
  <c r="M330" i="16"/>
  <c r="M322" i="16"/>
  <c r="M314" i="16"/>
  <c r="M306" i="16"/>
  <c r="M298" i="16"/>
  <c r="M290" i="16"/>
  <c r="M282" i="16"/>
  <c r="M274" i="16"/>
  <c r="M266" i="16"/>
  <c r="M258" i="16"/>
  <c r="M250" i="16"/>
  <c r="M242" i="16"/>
  <c r="M234" i="16"/>
  <c r="M226" i="16"/>
  <c r="M218" i="16"/>
  <c r="M210" i="16"/>
  <c r="M202" i="16"/>
  <c r="M194" i="16"/>
  <c r="M186" i="16"/>
  <c r="M178" i="16"/>
  <c r="M170" i="16"/>
  <c r="M162" i="16"/>
  <c r="M154" i="16"/>
  <c r="M146" i="16"/>
  <c r="M491" i="16"/>
  <c r="M483" i="16"/>
  <c r="M475" i="16"/>
  <c r="M457" i="16"/>
  <c r="M452" i="16"/>
  <c r="M434" i="16"/>
  <c r="M416" i="16"/>
  <c r="M411" i="16"/>
  <c r="M393" i="16"/>
  <c r="M388" i="16"/>
  <c r="M370" i="16"/>
  <c r="M352" i="16"/>
  <c r="M347" i="16"/>
  <c r="M329" i="16"/>
  <c r="M321" i="16"/>
  <c r="M313" i="16"/>
  <c r="M305" i="16"/>
  <c r="M297" i="16"/>
  <c r="M289" i="16"/>
  <c r="M281" i="16"/>
  <c r="M273" i="16"/>
  <c r="M265" i="16"/>
  <c r="M257" i="16"/>
  <c r="M249" i="16"/>
  <c r="M241" i="16"/>
  <c r="M233" i="16"/>
  <c r="M225" i="16"/>
  <c r="M217" i="16"/>
  <c r="M209" i="16"/>
  <c r="M201" i="16"/>
  <c r="M193" i="16"/>
  <c r="M185" i="16"/>
  <c r="M177" i="16"/>
  <c r="M169" i="16"/>
  <c r="M161" i="16"/>
  <c r="M153" i="16"/>
  <c r="M145" i="16"/>
  <c r="D4" i="32"/>
  <c r="M3" i="32"/>
  <c r="M2" i="32"/>
  <c r="D5" i="32" l="1"/>
  <c r="M4" i="32"/>
  <c r="M5" i="32" l="1"/>
  <c r="D6" i="32"/>
  <c r="D7" i="32" l="1"/>
  <c r="M6" i="32"/>
  <c r="D8" i="32" l="1"/>
  <c r="M7" i="32"/>
  <c r="M8" i="32" l="1"/>
  <c r="D9" i="32"/>
  <c r="D10" i="32" l="1"/>
  <c r="M9" i="32"/>
  <c r="D11" i="32" l="1"/>
  <c r="M10" i="32"/>
  <c r="D12" i="32" l="1"/>
  <c r="M11" i="32"/>
  <c r="D13" i="32" l="1"/>
  <c r="M12" i="32"/>
  <c r="M13" i="32" l="1"/>
  <c r="D14" i="32"/>
  <c r="D15" i="32" l="1"/>
  <c r="M14" i="32"/>
  <c r="D16" i="32" l="1"/>
  <c r="M15" i="32"/>
  <c r="M16" i="32" l="1"/>
  <c r="D17" i="32"/>
  <c r="D18" i="32" l="1"/>
  <c r="M17" i="32"/>
  <c r="D19" i="32" l="1"/>
  <c r="M18" i="32"/>
  <c r="D20" i="32" l="1"/>
  <c r="M19" i="32"/>
  <c r="D21" i="32" l="1"/>
  <c r="M20" i="32"/>
  <c r="M21" i="32" l="1"/>
  <c r="D22" i="32"/>
  <c r="D23" i="32" l="1"/>
  <c r="M22" i="32"/>
  <c r="D24" i="32" l="1"/>
  <c r="M23" i="32"/>
  <c r="M24" i="32" l="1"/>
  <c r="D25" i="32"/>
  <c r="D26" i="32" l="1"/>
  <c r="M25" i="32"/>
  <c r="D27" i="32" l="1"/>
  <c r="M26" i="32"/>
  <c r="D28" i="32" l="1"/>
  <c r="M27" i="32"/>
  <c r="D29" i="32" l="1"/>
  <c r="M28" i="32"/>
  <c r="M29" i="32" l="1"/>
  <c r="D30" i="32"/>
  <c r="D31" i="32" l="1"/>
  <c r="M30" i="32"/>
  <c r="D32" i="32" l="1"/>
  <c r="M31" i="32"/>
  <c r="M32" i="32" l="1"/>
  <c r="D33" i="32"/>
  <c r="M33" i="32" l="1"/>
  <c r="D34" i="32"/>
  <c r="D35" i="32" l="1"/>
  <c r="M34" i="32"/>
  <c r="D36" i="32" l="1"/>
  <c r="M35" i="32"/>
  <c r="D37" i="32" l="1"/>
  <c r="M36" i="32"/>
  <c r="M37" i="32" l="1"/>
  <c r="D38" i="32"/>
  <c r="D39" i="32" l="1"/>
  <c r="M38" i="32"/>
  <c r="D40" i="32" l="1"/>
  <c r="M39" i="32"/>
  <c r="M40" i="32" l="1"/>
  <c r="D41" i="32"/>
  <c r="D42" i="32" l="1"/>
  <c r="M41" i="32"/>
  <c r="D43" i="32" l="1"/>
  <c r="M42" i="32"/>
  <c r="D44" i="32" l="1"/>
  <c r="M43" i="32"/>
  <c r="D45" i="32" l="1"/>
  <c r="M44" i="32"/>
  <c r="M45" i="32" l="1"/>
  <c r="D46" i="32"/>
  <c r="D47" i="32" l="1"/>
  <c r="M46" i="32"/>
  <c r="D48" i="32" l="1"/>
  <c r="D49" i="32" s="1"/>
  <c r="M47" i="32"/>
  <c r="D50" i="32" l="1"/>
  <c r="M49" i="32"/>
  <c r="M48" i="32"/>
  <c r="D51" i="32" l="1"/>
  <c r="M50" i="32"/>
  <c r="M51" i="32" l="1"/>
  <c r="D52" i="32"/>
  <c r="D53" i="32" l="1"/>
  <c r="M52" i="32"/>
  <c r="D54" i="32" l="1"/>
  <c r="M53" i="32"/>
  <c r="D55" i="32" l="1"/>
  <c r="M54" i="32"/>
  <c r="M55" i="32" l="1"/>
  <c r="D56" i="32"/>
  <c r="M56" i="32" l="1"/>
  <c r="D57" i="32"/>
  <c r="D58" i="32" l="1"/>
  <c r="M57" i="32"/>
  <c r="D59" i="32" l="1"/>
  <c r="M58" i="32"/>
  <c r="M59" i="32" l="1"/>
  <c r="D60" i="32"/>
  <c r="M60" i="32" l="1"/>
  <c r="D61" i="32"/>
  <c r="D62" i="32" l="1"/>
  <c r="M61" i="32"/>
  <c r="D63" i="32" l="1"/>
  <c r="M62" i="32"/>
  <c r="M63" i="32" l="1"/>
  <c r="D64" i="32"/>
  <c r="M64" i="32" l="1"/>
  <c r="D65" i="32"/>
  <c r="D66" i="32" l="1"/>
  <c r="M65" i="32"/>
  <c r="D67" i="32" l="1"/>
  <c r="M66" i="32"/>
  <c r="M67" i="32" l="1"/>
  <c r="D68" i="32"/>
  <c r="D69" i="32" l="1"/>
  <c r="M68" i="32"/>
  <c r="D70" i="32" l="1"/>
  <c r="M69" i="32"/>
  <c r="M70" i="32" l="1"/>
  <c r="D71" i="32"/>
  <c r="M71" i="32" l="1"/>
  <c r="D72" i="32"/>
  <c r="M72" i="32" l="1"/>
  <c r="D73" i="32"/>
  <c r="D74" i="32" l="1"/>
  <c r="M73" i="32"/>
  <c r="M74" i="32" l="1"/>
  <c r="D75" i="32"/>
  <c r="D76" i="32" l="1"/>
  <c r="M75" i="32"/>
  <c r="D77" i="32" l="1"/>
  <c r="M76" i="32"/>
  <c r="M77" i="32" l="1"/>
  <c r="D78" i="32"/>
  <c r="D79" i="32" l="1"/>
  <c r="M78" i="32"/>
  <c r="D80" i="32" l="1"/>
  <c r="M79" i="32"/>
  <c r="M80" i="32" l="1"/>
  <c r="D81" i="32"/>
  <c r="D82" i="32" l="1"/>
  <c r="M81" i="32"/>
  <c r="M82" i="32" l="1"/>
  <c r="D83" i="32"/>
  <c r="D84" i="32" l="1"/>
  <c r="M83" i="32"/>
  <c r="D85" i="32" l="1"/>
  <c r="M84" i="32"/>
  <c r="M85" i="32" l="1"/>
  <c r="D86" i="32"/>
  <c r="D87" i="32" l="1"/>
  <c r="M86" i="32"/>
  <c r="D88" i="32" l="1"/>
  <c r="M87" i="32"/>
  <c r="M88" i="32" l="1"/>
  <c r="D89" i="32"/>
  <c r="D90" i="32" l="1"/>
  <c r="M89" i="32"/>
  <c r="D91" i="32" l="1"/>
  <c r="M90" i="32"/>
  <c r="M91" i="32" l="1"/>
  <c r="D92" i="32"/>
  <c r="D93" i="32" l="1"/>
  <c r="M92" i="32"/>
  <c r="M93" i="32" l="1"/>
  <c r="D94" i="32"/>
  <c r="D95" i="32" l="1"/>
  <c r="M94" i="32"/>
  <c r="D96" i="32" l="1"/>
  <c r="M95" i="32"/>
  <c r="D97" i="32" l="1"/>
  <c r="M96" i="32"/>
  <c r="D98" i="32" l="1"/>
  <c r="M97" i="32"/>
  <c r="D99" i="32" l="1"/>
  <c r="M98" i="32"/>
  <c r="D100" i="32" l="1"/>
  <c r="M99" i="32"/>
  <c r="D101" i="32" l="1"/>
  <c r="M100" i="32"/>
  <c r="D102" i="32" l="1"/>
  <c r="M101" i="32"/>
  <c r="M102" i="32" l="1"/>
  <c r="D103" i="32"/>
  <c r="D104" i="32" l="1"/>
  <c r="M103" i="32"/>
  <c r="D105" i="32" l="1"/>
  <c r="M104" i="32"/>
  <c r="M105" i="32" l="1"/>
  <c r="D106" i="32"/>
  <c r="D107" i="32" l="1"/>
  <c r="M106" i="32"/>
  <c r="D108" i="32" l="1"/>
  <c r="M107" i="32"/>
  <c r="M108" i="32" l="1"/>
  <c r="D109" i="32"/>
  <c r="M109" i="32" l="1"/>
  <c r="D110" i="32"/>
  <c r="M110" i="32" l="1"/>
  <c r="D111" i="32"/>
  <c r="D112" i="32" l="1"/>
  <c r="M111" i="32"/>
  <c r="D113" i="32" l="1"/>
  <c r="M112" i="32"/>
  <c r="M113" i="32" l="1"/>
  <c r="D114" i="32"/>
  <c r="D115" i="32" l="1"/>
  <c r="M114" i="32"/>
  <c r="D116" i="32" l="1"/>
  <c r="M115" i="32"/>
  <c r="D117" i="32" l="1"/>
  <c r="M116" i="32"/>
  <c r="D118" i="32" l="1"/>
  <c r="M117" i="32"/>
  <c r="M118" i="32" l="1"/>
  <c r="D119" i="32"/>
  <c r="D120" i="32" l="1"/>
  <c r="M119" i="32"/>
  <c r="D121" i="32" l="1"/>
  <c r="M120" i="32"/>
  <c r="M121" i="32" l="1"/>
  <c r="D122" i="32"/>
  <c r="D123" i="32" l="1"/>
  <c r="M122" i="32"/>
  <c r="D124" i="32" l="1"/>
  <c r="M123" i="32"/>
  <c r="D125" i="32" l="1"/>
  <c r="M124" i="32"/>
  <c r="D126" i="32" l="1"/>
  <c r="M125" i="32"/>
  <c r="M126" i="32" l="1"/>
  <c r="D127" i="32"/>
  <c r="D128" i="32" l="1"/>
  <c r="M127" i="32"/>
  <c r="D129" i="32" l="1"/>
  <c r="M128" i="32"/>
  <c r="M129" i="32" l="1"/>
  <c r="D130" i="32"/>
  <c r="D131" i="32" l="1"/>
  <c r="M130" i="32"/>
  <c r="D132" i="32" l="1"/>
  <c r="M131" i="32"/>
  <c r="D133" i="32" l="1"/>
  <c r="M132" i="32"/>
  <c r="D134" i="32" l="1"/>
  <c r="M133" i="32"/>
  <c r="M134" i="32" l="1"/>
  <c r="D135" i="32"/>
  <c r="D136" i="32" l="1"/>
  <c r="M135" i="32"/>
  <c r="D137" i="32" l="1"/>
  <c r="M136" i="32"/>
  <c r="M137" i="32" l="1"/>
  <c r="D138" i="32"/>
  <c r="D139" i="32" l="1"/>
  <c r="M138" i="32"/>
  <c r="D140" i="32" l="1"/>
  <c r="M139" i="32"/>
  <c r="D141" i="32" l="1"/>
  <c r="M140" i="32"/>
  <c r="D142" i="32" l="1"/>
  <c r="D143" i="32" s="1"/>
  <c r="M141" i="32"/>
  <c r="D144" i="32" l="1"/>
  <c r="M143" i="32"/>
  <c r="M142" i="32"/>
  <c r="D145" i="32" l="1"/>
  <c r="M144" i="32"/>
  <c r="D146" i="32" l="1"/>
  <c r="M145" i="32"/>
  <c r="D147" i="32" l="1"/>
  <c r="M146" i="32"/>
  <c r="M147" i="32" l="1"/>
  <c r="D148" i="32"/>
  <c r="M148" i="32" l="1"/>
  <c r="D149" i="32"/>
  <c r="D150" i="32" l="1"/>
  <c r="M149" i="32"/>
  <c r="M150" i="32" l="1"/>
  <c r="D151" i="32"/>
  <c r="D152" i="32" l="1"/>
  <c r="M151" i="32"/>
  <c r="D153" i="32" l="1"/>
  <c r="M152" i="32"/>
  <c r="D154" i="32" l="1"/>
  <c r="M153" i="32"/>
  <c r="D155" i="32" l="1"/>
  <c r="M154" i="32"/>
  <c r="M155" i="32" l="1"/>
  <c r="D156" i="32"/>
  <c r="M156" i="32" l="1"/>
  <c r="D157" i="32"/>
  <c r="M157" i="32" l="1"/>
  <c r="D158" i="32"/>
  <c r="M158" i="32" l="1"/>
  <c r="D159" i="32"/>
  <c r="D160" i="32" l="1"/>
  <c r="M159" i="32"/>
  <c r="D161" i="32" l="1"/>
  <c r="M160" i="32"/>
  <c r="D162" i="32" l="1"/>
  <c r="M161" i="32"/>
  <c r="D163" i="32" l="1"/>
  <c r="M162" i="32"/>
  <c r="M163" i="32" l="1"/>
  <c r="D164" i="32"/>
  <c r="M164" i="32" l="1"/>
  <c r="D165" i="32"/>
  <c r="D166" i="32" l="1"/>
  <c r="M165" i="32"/>
  <c r="M166" i="32" l="1"/>
  <c r="D167" i="32"/>
  <c r="D168" i="32" l="1"/>
  <c r="M167" i="32"/>
  <c r="D169" i="32" l="1"/>
  <c r="M168" i="32"/>
  <c r="M169" i="32" l="1"/>
  <c r="D170" i="32"/>
  <c r="D171" i="32" l="1"/>
  <c r="M170" i="32"/>
  <c r="D172" i="32" l="1"/>
  <c r="M171" i="32"/>
  <c r="M172" i="32" l="1"/>
  <c r="D173" i="32"/>
  <c r="D174" i="32" l="1"/>
  <c r="M173" i="32"/>
  <c r="D175" i="32" l="1"/>
  <c r="M174" i="32"/>
  <c r="M175" i="32" l="1"/>
  <c r="D176" i="32"/>
  <c r="M176" i="32" l="1"/>
  <c r="D177" i="32"/>
  <c r="D178" i="32" l="1"/>
  <c r="M177" i="32"/>
  <c r="D179" i="32" l="1"/>
  <c r="M178" i="32"/>
  <c r="M179" i="32" l="1"/>
  <c r="D180" i="32"/>
  <c r="D181" i="32" l="1"/>
  <c r="M180" i="32"/>
  <c r="D182" i="32" l="1"/>
  <c r="M181" i="32"/>
  <c r="M182" i="32" l="1"/>
  <c r="D183" i="32"/>
  <c r="M183" i="32" l="1"/>
  <c r="D184" i="32"/>
  <c r="D185" i="32" l="1"/>
  <c r="M184" i="32"/>
  <c r="D186" i="32" l="1"/>
  <c r="M185" i="32"/>
  <c r="D187" i="32" l="1"/>
  <c r="M186" i="32"/>
  <c r="M187" i="32" l="1"/>
  <c r="D188" i="32"/>
  <c r="D189" i="32" l="1"/>
  <c r="M188" i="32"/>
  <c r="D190" i="32" l="1"/>
  <c r="M189" i="32"/>
  <c r="D191" i="32" l="1"/>
  <c r="M190" i="32"/>
  <c r="D192" i="32" l="1"/>
  <c r="M191" i="32"/>
  <c r="M192" i="32" l="1"/>
  <c r="D193" i="32"/>
  <c r="D194" i="32" l="1"/>
  <c r="M193" i="32"/>
  <c r="D195" i="32" l="1"/>
  <c r="M194" i="32"/>
  <c r="M195" i="32" l="1"/>
  <c r="D196" i="32"/>
  <c r="D197" i="32" l="1"/>
  <c r="M196" i="32"/>
  <c r="D198" i="32" l="1"/>
  <c r="M197" i="32"/>
  <c r="D199" i="32" l="1"/>
  <c r="M198" i="32"/>
  <c r="D200" i="32" l="1"/>
  <c r="M199" i="32"/>
  <c r="M200" i="32" l="1"/>
  <c r="D201" i="32"/>
  <c r="D202" i="32" l="1"/>
  <c r="M201" i="32"/>
  <c r="D203" i="32" l="1"/>
  <c r="M202" i="32"/>
  <c r="M203" i="32" l="1"/>
  <c r="D204" i="32"/>
  <c r="M204" i="32" l="1"/>
  <c r="D205" i="32"/>
  <c r="D206" i="32" l="1"/>
  <c r="M205" i="32"/>
  <c r="D207" i="32" l="1"/>
  <c r="M206" i="32"/>
  <c r="D208" i="32" l="1"/>
  <c r="M207" i="32"/>
  <c r="M208" i="32" l="1"/>
  <c r="D209" i="32"/>
  <c r="D210" i="32" l="1"/>
  <c r="M209" i="32"/>
  <c r="D211" i="32" l="1"/>
  <c r="M210" i="32"/>
  <c r="M211" i="32" l="1"/>
  <c r="D212" i="32"/>
  <c r="D213" i="32" l="1"/>
  <c r="M212" i="32"/>
  <c r="D214" i="32" l="1"/>
  <c r="M213" i="32"/>
  <c r="D215" i="32" l="1"/>
  <c r="M214" i="32"/>
  <c r="D216" i="32" l="1"/>
  <c r="M215" i="32"/>
  <c r="M216" i="32" l="1"/>
  <c r="D217" i="32"/>
  <c r="D218" i="32" l="1"/>
  <c r="M217" i="32"/>
  <c r="D219" i="32" l="1"/>
  <c r="M218" i="32"/>
  <c r="M219" i="32" l="1"/>
  <c r="D220" i="32"/>
  <c r="D221" i="32" l="1"/>
  <c r="M220" i="32"/>
  <c r="M221" i="32" l="1"/>
  <c r="D222" i="32"/>
  <c r="D223" i="32" l="1"/>
  <c r="M222" i="32"/>
  <c r="M223" i="32" l="1"/>
  <c r="D224" i="32"/>
  <c r="M224" i="32" l="1"/>
  <c r="D225" i="32"/>
  <c r="D226" i="32" l="1"/>
  <c r="M225" i="32"/>
  <c r="D227" i="32" l="1"/>
  <c r="M226" i="32"/>
  <c r="M227" i="32" l="1"/>
  <c r="D228" i="32"/>
  <c r="D229" i="32" l="1"/>
  <c r="M228" i="32"/>
  <c r="M229" i="32" l="1"/>
  <c r="D230" i="32"/>
  <c r="D231" i="32" l="1"/>
  <c r="M230" i="32"/>
  <c r="D232" i="32" l="1"/>
  <c r="M231" i="32"/>
  <c r="M232" i="32" l="1"/>
  <c r="D233" i="32"/>
  <c r="D234" i="32" l="1"/>
  <c r="M233" i="32"/>
  <c r="D235" i="32" l="1"/>
  <c r="M234" i="32"/>
  <c r="M235" i="32" l="1"/>
  <c r="D236" i="32"/>
  <c r="D237" i="32" l="1"/>
  <c r="M236" i="32"/>
  <c r="D238" i="32" l="1"/>
  <c r="M237" i="32"/>
  <c r="M238" i="32" l="1"/>
  <c r="D239" i="32"/>
  <c r="M239" i="32" l="1"/>
  <c r="D240" i="32"/>
  <c r="M240" i="32" l="1"/>
  <c r="D241" i="32"/>
  <c r="D242" i="32" l="1"/>
  <c r="M241" i="32"/>
  <c r="D243" i="32" l="1"/>
  <c r="M242" i="32"/>
  <c r="M243" i="32" l="1"/>
  <c r="D244" i="32"/>
  <c r="D245" i="32" l="1"/>
  <c r="M244" i="32"/>
  <c r="D246" i="32" l="1"/>
  <c r="M245" i="32"/>
  <c r="D247" i="32" l="1"/>
  <c r="M246" i="32"/>
  <c r="M247" i="32" l="1"/>
  <c r="D248" i="32"/>
  <c r="M248" i="32" l="1"/>
  <c r="D249" i="32"/>
  <c r="D250" i="32" l="1"/>
  <c r="M249" i="32"/>
  <c r="D251" i="32" l="1"/>
  <c r="M250" i="32"/>
  <c r="M251" i="32" l="1"/>
  <c r="D252" i="32"/>
  <c r="D253" i="32" l="1"/>
  <c r="M252" i="32"/>
  <c r="D254" i="32" l="1"/>
  <c r="M253" i="32"/>
  <c r="D255" i="32" l="1"/>
  <c r="M254" i="32"/>
  <c r="M255" i="32" l="1"/>
  <c r="D256" i="32"/>
  <c r="M256" i="32" l="1"/>
  <c r="D257" i="32"/>
  <c r="D258" i="32" l="1"/>
  <c r="M257" i="32"/>
  <c r="M258" i="32" l="1"/>
  <c r="D259" i="32"/>
  <c r="M259" i="32" l="1"/>
  <c r="D260" i="32"/>
  <c r="M260" i="32" l="1"/>
  <c r="D261" i="32"/>
  <c r="D262" i="32" l="1"/>
  <c r="M261" i="32"/>
  <c r="D263" i="32" l="1"/>
  <c r="M262" i="32"/>
  <c r="D264" i="32" l="1"/>
  <c r="M263" i="32"/>
  <c r="D265" i="32" l="1"/>
  <c r="M264" i="32"/>
  <c r="M265" i="32" l="1"/>
  <c r="D266" i="32"/>
  <c r="D267" i="32" l="1"/>
  <c r="M266" i="32"/>
  <c r="D268" i="32" l="1"/>
  <c r="M267" i="32"/>
  <c r="M268" i="32" l="1"/>
  <c r="D269" i="32"/>
  <c r="D270" i="32" l="1"/>
  <c r="M269" i="32"/>
  <c r="D271" i="32" l="1"/>
  <c r="M270" i="32"/>
  <c r="M271" i="32" l="1"/>
  <c r="D272" i="32"/>
  <c r="D273" i="32" l="1"/>
  <c r="M272" i="32"/>
  <c r="M273" i="32" l="1"/>
  <c r="D274" i="32"/>
  <c r="D275" i="32" l="1"/>
  <c r="M274" i="32"/>
  <c r="D276" i="32" l="1"/>
  <c r="M275" i="32"/>
  <c r="D277" i="32" l="1"/>
  <c r="M276" i="32"/>
  <c r="D278" i="32" l="1"/>
  <c r="M277" i="32"/>
  <c r="M278" i="32" l="1"/>
  <c r="D279" i="32"/>
  <c r="D280" i="32" l="1"/>
  <c r="M279" i="32"/>
  <c r="D281" i="32" l="1"/>
  <c r="M280" i="32"/>
  <c r="M281" i="32" l="1"/>
  <c r="D282" i="32"/>
  <c r="D283" i="32" l="1"/>
  <c r="M282" i="32"/>
  <c r="M283" i="32" l="1"/>
  <c r="M284" i="32" l="1"/>
  <c r="D285" i="32"/>
  <c r="D286" i="32" l="1"/>
  <c r="M285" i="32"/>
  <c r="D287" i="32" l="1"/>
  <c r="M286" i="32"/>
  <c r="M287" i="32" l="1"/>
  <c r="D288" i="32"/>
  <c r="D289" i="32" l="1"/>
  <c r="M288" i="32"/>
  <c r="D290" i="32" l="1"/>
  <c r="M289" i="32"/>
  <c r="D291" i="32" l="1"/>
  <c r="M290" i="32"/>
  <c r="D292" i="32" l="1"/>
  <c r="M291" i="32"/>
  <c r="D293" i="32" l="1"/>
  <c r="M292" i="32"/>
  <c r="D294" i="32" l="1"/>
  <c r="M293" i="32"/>
  <c r="D295" i="32" l="1"/>
  <c r="M294" i="32"/>
  <c r="M295" i="32" l="1"/>
  <c r="D296" i="32"/>
  <c r="D297" i="32" l="1"/>
  <c r="M296" i="32"/>
  <c r="M297" i="32" l="1"/>
  <c r="D298" i="32"/>
  <c r="M298" i="32" l="1"/>
  <c r="D299" i="32"/>
  <c r="D300" i="32" l="1"/>
  <c r="M299" i="32"/>
  <c r="D301" i="32" l="1"/>
  <c r="M300" i="32"/>
  <c r="M301" i="32" l="1"/>
  <c r="D302" i="32"/>
  <c r="D303" i="32" l="1"/>
  <c r="M302" i="32"/>
  <c r="D304" i="32" l="1"/>
  <c r="M303" i="32"/>
  <c r="M304" i="32" l="1"/>
  <c r="D305" i="32"/>
  <c r="M305" i="32" l="1"/>
  <c r="D306" i="32"/>
  <c r="D307" i="32" l="1"/>
  <c r="M306" i="32"/>
  <c r="D308" i="32" l="1"/>
  <c r="M307" i="32"/>
  <c r="D309" i="32" l="1"/>
  <c r="M308" i="32"/>
  <c r="M309" i="32" l="1"/>
  <c r="D310" i="32"/>
  <c r="D311" i="32" l="1"/>
  <c r="M310" i="32"/>
  <c r="M311" i="32" l="1"/>
  <c r="D312" i="32"/>
  <c r="D313" i="32" l="1"/>
  <c r="M312" i="32"/>
  <c r="D314" i="32" l="1"/>
  <c r="M313" i="32"/>
  <c r="M314" i="32" l="1"/>
  <c r="D315" i="32"/>
  <c r="M315" i="32" l="1"/>
  <c r="D316" i="32"/>
  <c r="D317" i="32" l="1"/>
  <c r="M316" i="32"/>
  <c r="D318" i="32" l="1"/>
  <c r="M317" i="32"/>
  <c r="D319" i="32" l="1"/>
  <c r="M318" i="32"/>
  <c r="D320" i="32" l="1"/>
  <c r="M319" i="32"/>
  <c r="D321" i="32" l="1"/>
  <c r="M320" i="32"/>
  <c r="M321" i="32" l="1"/>
  <c r="D322" i="32"/>
  <c r="D323" i="32" l="1"/>
  <c r="M322" i="32"/>
  <c r="D324" i="32" l="1"/>
  <c r="M323" i="32"/>
  <c r="D325" i="32" l="1"/>
  <c r="M324" i="32"/>
  <c r="D326" i="32" l="1"/>
  <c r="M325" i="32"/>
  <c r="D327" i="32" l="1"/>
  <c r="M326" i="32"/>
  <c r="D328" i="32" l="1"/>
  <c r="M327" i="32"/>
  <c r="D329" i="32" l="1"/>
  <c r="M328" i="32"/>
  <c r="M329" i="32" l="1"/>
  <c r="D330" i="32"/>
  <c r="M330" i="32" l="1"/>
  <c r="D331" i="32"/>
  <c r="D332" i="32" l="1"/>
  <c r="M331" i="32"/>
  <c r="D333" i="32" l="1"/>
  <c r="M332" i="32"/>
  <c r="D334" i="32" l="1"/>
  <c r="M333" i="32"/>
  <c r="D335" i="32" l="1"/>
  <c r="M334" i="32"/>
  <c r="D336" i="32" l="1"/>
  <c r="M335" i="32"/>
  <c r="D337" i="32" l="1"/>
  <c r="M336" i="32"/>
  <c r="M337" i="32" l="1"/>
  <c r="D338" i="32"/>
  <c r="M338" i="32" l="1"/>
  <c r="D339" i="32"/>
  <c r="D340" i="32" l="1"/>
  <c r="M339" i="32"/>
  <c r="D341" i="32" l="1"/>
  <c r="M340" i="32"/>
  <c r="D342" i="32" l="1"/>
  <c r="M341" i="32"/>
  <c r="D343" i="32" l="1"/>
  <c r="M342" i="32"/>
  <c r="D344" i="32" l="1"/>
  <c r="M343" i="32"/>
  <c r="D345" i="32" l="1"/>
  <c r="M344" i="32"/>
  <c r="M345" i="32" l="1"/>
  <c r="D346" i="32"/>
  <c r="M346" i="32" l="1"/>
  <c r="D347" i="32"/>
  <c r="D348" i="32" l="1"/>
  <c r="M347" i="32"/>
  <c r="D349" i="32" l="1"/>
  <c r="M348" i="32"/>
  <c r="D350" i="32" l="1"/>
  <c r="M349" i="32"/>
  <c r="D351" i="32" l="1"/>
  <c r="M350" i="32"/>
  <c r="D352" i="32" l="1"/>
  <c r="M351" i="32"/>
  <c r="D353" i="32" l="1"/>
  <c r="M352" i="32"/>
  <c r="M353" i="32" l="1"/>
  <c r="D354" i="32"/>
  <c r="M354" i="32" l="1"/>
  <c r="D355" i="32"/>
  <c r="D356" i="32" l="1"/>
  <c r="M355" i="32"/>
  <c r="D357" i="32" l="1"/>
  <c r="M356" i="32"/>
  <c r="D358" i="32" l="1"/>
  <c r="M357" i="32"/>
  <c r="D359" i="32" l="1"/>
  <c r="M358" i="32"/>
  <c r="D360" i="32" l="1"/>
  <c r="M359" i="32"/>
  <c r="D361" i="32" l="1"/>
  <c r="M360" i="32"/>
  <c r="M361" i="32" l="1"/>
  <c r="D362" i="32"/>
  <c r="M362" i="32" l="1"/>
  <c r="D363" i="32"/>
  <c r="D364" i="32" l="1"/>
  <c r="M363" i="32"/>
  <c r="D365" i="32" l="1"/>
  <c r="M364" i="32"/>
  <c r="D366" i="32" l="1"/>
  <c r="M365" i="32"/>
  <c r="M366" i="32" l="1"/>
  <c r="D367" i="32"/>
  <c r="D368" i="32" l="1"/>
  <c r="M367" i="32"/>
  <c r="D369" i="32" l="1"/>
  <c r="M368" i="32"/>
  <c r="M369" i="32" l="1"/>
  <c r="D370" i="32"/>
  <c r="D371" i="32" l="1"/>
  <c r="M370" i="32"/>
  <c r="D372" i="32" l="1"/>
  <c r="M371" i="32"/>
  <c r="D373" i="32" l="1"/>
  <c r="M372" i="32"/>
  <c r="D374" i="32" l="1"/>
  <c r="M373" i="32"/>
  <c r="M374" i="32" l="1"/>
  <c r="D375" i="32"/>
  <c r="D376" i="32" l="1"/>
  <c r="M375" i="32"/>
  <c r="D377" i="32" l="1"/>
  <c r="M376" i="32"/>
  <c r="D378" i="32" l="1"/>
  <c r="M377" i="32"/>
  <c r="D379" i="32" l="1"/>
  <c r="M378" i="32"/>
  <c r="M379" i="32" l="1"/>
  <c r="D380" i="32"/>
  <c r="M380" i="32" l="1"/>
  <c r="D381" i="32"/>
  <c r="M381" i="32" l="1"/>
  <c r="D382" i="32"/>
  <c r="M382" i="32" l="1"/>
  <c r="D383" i="32"/>
  <c r="D384" i="32" l="1"/>
  <c r="M383" i="32"/>
  <c r="M384" i="32" l="1"/>
  <c r="D385" i="32"/>
  <c r="M385" i="32" l="1"/>
  <c r="D386" i="32"/>
  <c r="D387" i="32" l="1"/>
  <c r="M386" i="32"/>
  <c r="D388" i="32" l="1"/>
  <c r="M387" i="32"/>
  <c r="M388" i="32" l="1"/>
  <c r="D389" i="32"/>
  <c r="M389" i="32" l="1"/>
  <c r="D390" i="32"/>
  <c r="M390" i="32" l="1"/>
  <c r="D391" i="32"/>
  <c r="D392" i="32" l="1"/>
  <c r="M391" i="32"/>
  <c r="M392" i="32" l="1"/>
  <c r="D393" i="32"/>
  <c r="D394" i="32" l="1"/>
  <c r="M393" i="32"/>
  <c r="D395" i="32" l="1"/>
  <c r="M394" i="32"/>
  <c r="M395" i="32" l="1"/>
  <c r="D396" i="32"/>
  <c r="M396" i="32" l="1"/>
  <c r="D397" i="32"/>
  <c r="D398" i="32" l="1"/>
  <c r="M397" i="32"/>
  <c r="D399" i="32" l="1"/>
  <c r="M398" i="32"/>
  <c r="D400" i="32" l="1"/>
  <c r="M399" i="32"/>
  <c r="M400" i="32" l="1"/>
  <c r="D401" i="32"/>
  <c r="M401" i="32" l="1"/>
  <c r="D402" i="32"/>
  <c r="D403" i="32" l="1"/>
  <c r="M402" i="32"/>
  <c r="M403" i="32" l="1"/>
  <c r="D404" i="32"/>
  <c r="M404" i="32" l="1"/>
  <c r="D405" i="32"/>
  <c r="D406" i="32" l="1"/>
  <c r="M405" i="32"/>
  <c r="D407" i="32" l="1"/>
  <c r="M406" i="32"/>
  <c r="D408" i="32" l="1"/>
  <c r="M407" i="32"/>
  <c r="M408" i="32" l="1"/>
  <c r="D409" i="32"/>
  <c r="D410" i="32" l="1"/>
  <c r="M409" i="32"/>
  <c r="D411" i="32" l="1"/>
  <c r="M410" i="32"/>
  <c r="M411" i="32" l="1"/>
  <c r="D412" i="32"/>
  <c r="D413" i="32" l="1"/>
  <c r="M412" i="32"/>
  <c r="D414" i="32" l="1"/>
  <c r="M413" i="32"/>
  <c r="D415" i="32" l="1"/>
  <c r="M414" i="32"/>
  <c r="D416" i="32" l="1"/>
  <c r="M415" i="32"/>
  <c r="M416" i="32" l="1"/>
  <c r="D417" i="32"/>
  <c r="D418" i="32" l="1"/>
  <c r="M417" i="32"/>
  <c r="D419" i="32" l="1"/>
  <c r="M418" i="32"/>
  <c r="M419" i="32" l="1"/>
  <c r="E419" i="32"/>
  <c r="D420" i="32"/>
  <c r="D421" i="32" l="1"/>
  <c r="M420" i="32"/>
  <c r="E420" i="32"/>
  <c r="D422" i="32" l="1"/>
  <c r="M421" i="32"/>
  <c r="E421" i="32"/>
  <c r="E422" i="32" l="1"/>
  <c r="D423" i="32"/>
  <c r="M422" i="32"/>
  <c r="D424" i="32" l="1"/>
  <c r="D425" i="32" s="1"/>
  <c r="M423" i="32"/>
  <c r="E423" i="32"/>
  <c r="D426" i="32" l="1"/>
  <c r="E425" i="32"/>
  <c r="M425" i="32"/>
  <c r="M424" i="32"/>
  <c r="E424" i="32"/>
  <c r="D427" i="32" l="1"/>
  <c r="M426" i="32"/>
  <c r="E426" i="32"/>
  <c r="M427" i="32" l="1"/>
  <c r="E427" i="32"/>
  <c r="D428" i="32"/>
  <c r="D429" i="32" l="1"/>
  <c r="M428" i="32"/>
  <c r="E428" i="32"/>
  <c r="D430" i="32" l="1"/>
  <c r="M429" i="32"/>
  <c r="E429" i="32"/>
  <c r="M430" i="32" l="1"/>
  <c r="E430" i="32"/>
  <c r="D431" i="32"/>
  <c r="D432" i="32" l="1"/>
  <c r="M431" i="32"/>
  <c r="E431" i="32"/>
  <c r="E432" i="32" l="1"/>
  <c r="D433" i="32"/>
  <c r="M432" i="32"/>
  <c r="D434" i="32" l="1"/>
  <c r="M433" i="32"/>
  <c r="E433" i="32"/>
  <c r="M434" i="32" l="1"/>
  <c r="E434" i="32"/>
  <c r="D435" i="32"/>
  <c r="M435" i="32" l="1"/>
  <c r="E435" i="32"/>
  <c r="D436" i="32"/>
  <c r="D437" i="32" l="1"/>
  <c r="M436" i="32"/>
  <c r="E436" i="32"/>
  <c r="M437" i="32" l="1"/>
  <c r="E437" i="32"/>
  <c r="D438" i="32"/>
  <c r="D439" i="32" l="1"/>
  <c r="E438" i="32"/>
  <c r="M438" i="32"/>
  <c r="D440" i="32" l="1"/>
  <c r="M439" i="32"/>
  <c r="E439" i="32"/>
  <c r="M440" i="32" l="1"/>
  <c r="E440" i="32"/>
  <c r="D441" i="32"/>
  <c r="D442" i="32" l="1"/>
  <c r="M441" i="32"/>
  <c r="E441" i="32"/>
  <c r="M442" i="32" l="1"/>
  <c r="E442" i="32"/>
  <c r="D443" i="32"/>
  <c r="E443" i="32" l="1"/>
  <c r="D444" i="32"/>
  <c r="M443" i="32"/>
  <c r="D445" i="32" l="1"/>
  <c r="M444" i="32"/>
  <c r="E444" i="32"/>
  <c r="M445" i="32" l="1"/>
  <c r="E445" i="32"/>
  <c r="D446" i="32"/>
  <c r="D447" i="32" l="1"/>
  <c r="M446" i="32"/>
  <c r="E446" i="32"/>
  <c r="D448" i="32" l="1"/>
  <c r="M447" i="32"/>
  <c r="E447" i="32"/>
  <c r="E448" i="32" l="1"/>
  <c r="D449" i="32"/>
  <c r="M448" i="32"/>
  <c r="D450" i="32" l="1"/>
  <c r="M449" i="32"/>
  <c r="E449" i="32"/>
  <c r="M450" i="32" l="1"/>
  <c r="E450" i="32"/>
  <c r="D451" i="32"/>
  <c r="E451" i="32" l="1"/>
  <c r="D452" i="32"/>
  <c r="M451" i="32"/>
  <c r="D453" i="32" l="1"/>
  <c r="M452" i="32"/>
  <c r="E452" i="32"/>
  <c r="M453" i="32" l="1"/>
  <c r="E453" i="32"/>
  <c r="D454" i="32"/>
  <c r="D455" i="32" l="1"/>
  <c r="M454" i="32"/>
  <c r="E454" i="32"/>
  <c r="D456" i="32" l="1"/>
  <c r="M455" i="32"/>
  <c r="E455" i="32"/>
  <c r="M456" i="32" l="1"/>
  <c r="E456" i="32"/>
  <c r="D457" i="32"/>
  <c r="D458" i="32" l="1"/>
  <c r="M457" i="32"/>
  <c r="E457" i="32"/>
  <c r="M458" i="32" l="1"/>
  <c r="E458" i="32"/>
  <c r="D459" i="32"/>
  <c r="E459" i="32" l="1"/>
  <c r="D460" i="32"/>
  <c r="M459" i="32"/>
  <c r="D461" i="32" l="1"/>
  <c r="M460" i="32"/>
  <c r="E460" i="32"/>
  <c r="M461" i="32" l="1"/>
  <c r="E461" i="32"/>
  <c r="D462" i="32"/>
  <c r="D463" i="32" l="1"/>
  <c r="M462" i="32"/>
  <c r="E462" i="32"/>
  <c r="D464" i="32" l="1"/>
  <c r="M463" i="32"/>
  <c r="E463" i="32"/>
  <c r="M464" i="32" l="1"/>
  <c r="E464" i="32"/>
  <c r="D465" i="32"/>
  <c r="D466" i="32" l="1"/>
  <c r="M465" i="32"/>
  <c r="E465" i="32"/>
  <c r="M466" i="32" l="1"/>
  <c r="E466" i="32"/>
  <c r="D467" i="32"/>
  <c r="E467" i="32" l="1"/>
  <c r="D468" i="32"/>
  <c r="M467" i="32"/>
  <c r="D469" i="32" l="1"/>
  <c r="M468" i="32"/>
  <c r="E468" i="32"/>
  <c r="E469" i="32" l="1"/>
  <c r="M469" i="32"/>
  <c r="D470" i="32"/>
  <c r="D471" i="32" l="1"/>
  <c r="M470" i="32"/>
  <c r="E470" i="32"/>
  <c r="D472" i="32" l="1"/>
  <c r="M471" i="32"/>
  <c r="E471" i="32"/>
  <c r="D473" i="32" l="1"/>
  <c r="E472" i="32"/>
  <c r="M472" i="32"/>
  <c r="E473" i="32" l="1"/>
  <c r="M473" i="32"/>
  <c r="D474" i="32"/>
  <c r="D475" i="32" l="1"/>
  <c r="E474" i="32"/>
  <c r="M474" i="32"/>
  <c r="M475" i="32" l="1"/>
  <c r="D476" i="32"/>
  <c r="E475" i="32"/>
  <c r="M476" i="32" l="1"/>
  <c r="E476" i="32"/>
  <c r="D477" i="32"/>
  <c r="D478" i="32" l="1"/>
  <c r="M477" i="32"/>
  <c r="E477" i="32"/>
  <c r="M478" i="32" l="1"/>
  <c r="E478" i="32"/>
  <c r="D479" i="32"/>
  <c r="M479" i="32" l="1"/>
  <c r="D480" i="32"/>
  <c r="E479" i="32"/>
  <c r="D481" i="32" l="1"/>
  <c r="M480" i="32"/>
  <c r="E480" i="32"/>
  <c r="D482" i="32" l="1"/>
  <c r="E481" i="32"/>
  <c r="M481" i="32"/>
  <c r="M482" i="32" l="1"/>
  <c r="D483" i="32"/>
  <c r="E482" i="32"/>
  <c r="M483" i="32" l="1"/>
  <c r="E483" i="32"/>
  <c r="D484" i="32"/>
  <c r="M484" i="32" l="1"/>
  <c r="E484" i="32"/>
  <c r="D485" i="32"/>
  <c r="E485" i="32" l="1"/>
  <c r="D486" i="32"/>
  <c r="M485" i="32"/>
  <c r="M486" i="32" l="1"/>
  <c r="E486" i="32"/>
  <c r="D487" i="32"/>
  <c r="E487" i="32" l="1"/>
  <c r="D488" i="32"/>
  <c r="M487" i="32"/>
  <c r="D489" i="32" l="1"/>
  <c r="M488" i="32"/>
  <c r="E488" i="32"/>
  <c r="E489" i="32" l="1"/>
  <c r="D490" i="32"/>
  <c r="M489" i="32"/>
  <c r="D491" i="32" l="1"/>
  <c r="M490" i="32"/>
  <c r="E490" i="32"/>
  <c r="D492" i="32" l="1"/>
  <c r="M491" i="32"/>
  <c r="E491" i="32"/>
  <c r="D493" i="32" l="1"/>
  <c r="M492" i="32"/>
  <c r="E492" i="32"/>
  <c r="D494" i="32" l="1"/>
  <c r="M493" i="32"/>
  <c r="E493" i="32"/>
  <c r="M494" i="32" l="1"/>
  <c r="E494" i="32"/>
  <c r="D495" i="32"/>
  <c r="D496" i="32" l="1"/>
  <c r="M495" i="32"/>
  <c r="E495" i="32"/>
  <c r="D497" i="32" l="1"/>
  <c r="M496" i="32"/>
  <c r="E496" i="32"/>
  <c r="M497" i="32" l="1"/>
  <c r="E497" i="32"/>
  <c r="D498" i="32"/>
  <c r="D499" i="32" l="1"/>
  <c r="M498" i="32"/>
  <c r="E498" i="32"/>
  <c r="D500" i="32" l="1"/>
  <c r="M499" i="32"/>
  <c r="E499" i="32"/>
  <c r="E500" i="32" l="1"/>
  <c r="D501" i="32"/>
  <c r="M500" i="32"/>
  <c r="D502" i="32" l="1"/>
  <c r="M501" i="32"/>
  <c r="E501" i="32"/>
  <c r="M502" i="32" l="1"/>
  <c r="E502" i="32"/>
  <c r="D503" i="32"/>
  <c r="D504" i="32" l="1"/>
  <c r="M503" i="32"/>
  <c r="E503" i="32"/>
  <c r="D505" i="32" l="1"/>
  <c r="M504" i="32"/>
  <c r="E504" i="32"/>
  <c r="M505" i="32" l="1"/>
  <c r="E505" i="32"/>
  <c r="D506" i="32"/>
  <c r="D507" i="32" l="1"/>
  <c r="M506" i="32"/>
  <c r="E506" i="32"/>
  <c r="D508" i="32" l="1"/>
  <c r="M507" i="32"/>
  <c r="E507" i="32"/>
  <c r="E508" i="32" l="1"/>
  <c r="D509" i="32"/>
  <c r="M508" i="32"/>
  <c r="D510" i="32" l="1"/>
  <c r="M509" i="32"/>
  <c r="E509" i="32"/>
  <c r="M510" i="32" l="1"/>
  <c r="E510" i="32"/>
  <c r="D511" i="32"/>
  <c r="D512" i="32" l="1"/>
  <c r="M511" i="32"/>
  <c r="E511" i="32"/>
  <c r="D513" i="32" l="1"/>
  <c r="M512" i="32"/>
  <c r="E512" i="32"/>
  <c r="M513" i="32" l="1"/>
  <c r="E513" i="32"/>
  <c r="D514" i="32"/>
  <c r="D515" i="32" l="1"/>
  <c r="M514" i="32"/>
  <c r="E514" i="32"/>
  <c r="D516" i="32" l="1"/>
  <c r="E515" i="32"/>
  <c r="M515" i="32"/>
  <c r="E516" i="32" l="1"/>
  <c r="D517" i="32"/>
  <c r="M516" i="32"/>
  <c r="D518" i="32" l="1"/>
  <c r="M517" i="32"/>
  <c r="E517" i="32"/>
  <c r="M518" i="32" l="1"/>
  <c r="E518" i="32"/>
  <c r="B1035" i="32" l="1"/>
  <c r="B1034" i="32"/>
  <c r="B1033" i="32"/>
  <c r="B1032" i="32"/>
  <c r="B1031" i="32"/>
  <c r="B1030" i="32"/>
  <c r="B1029" i="32"/>
  <c r="B1028" i="32"/>
  <c r="B1027" i="32"/>
  <c r="B1026" i="32"/>
  <c r="B1025" i="32"/>
  <c r="B1024" i="32"/>
  <c r="B1023" i="32"/>
  <c r="B1022" i="32"/>
  <c r="B1021" i="32"/>
  <c r="B1020" i="32"/>
  <c r="B1019" i="32"/>
  <c r="B1018" i="32"/>
  <c r="B1017" i="32"/>
  <c r="B1016" i="32"/>
  <c r="B1015" i="32"/>
  <c r="B1014" i="32"/>
  <c r="B1013" i="32"/>
  <c r="B1012" i="32"/>
  <c r="B1011" i="32"/>
  <c r="B1010" i="32"/>
  <c r="B1009" i="32"/>
  <c r="B1008" i="32"/>
  <c r="B1007" i="32"/>
  <c r="B1006" i="32"/>
  <c r="B1005" i="32"/>
  <c r="B1004" i="32"/>
  <c r="B1003" i="32"/>
  <c r="B1002" i="32"/>
  <c r="B1001" i="32"/>
  <c r="B1000" i="32"/>
  <c r="B999" i="32"/>
  <c r="B998" i="32"/>
  <c r="B997" i="32"/>
  <c r="B996" i="32"/>
  <c r="B995" i="32"/>
  <c r="B994" i="32"/>
  <c r="B993" i="32"/>
  <c r="B992" i="32"/>
  <c r="B991" i="32"/>
  <c r="B990" i="32"/>
  <c r="D990" i="32"/>
  <c r="E990" i="32" s="1"/>
  <c r="B989" i="32"/>
  <c r="B988" i="32"/>
  <c r="B987" i="32"/>
  <c r="B986" i="32"/>
  <c r="B985" i="32"/>
  <c r="B984" i="32"/>
  <c r="B983" i="32"/>
  <c r="B982" i="32"/>
  <c r="B981" i="32"/>
  <c r="B980" i="32"/>
  <c r="B979" i="32"/>
  <c r="B978" i="32"/>
  <c r="B977" i="32"/>
  <c r="B976" i="32"/>
  <c r="B975" i="32"/>
  <c r="B974" i="32"/>
  <c r="B973" i="32"/>
  <c r="B972" i="32"/>
  <c r="B971" i="32"/>
  <c r="B970" i="32"/>
  <c r="B969" i="32"/>
  <c r="B968" i="32"/>
  <c r="B967" i="32"/>
  <c r="B966" i="32"/>
  <c r="B965" i="32"/>
  <c r="B964" i="32"/>
  <c r="B963" i="32"/>
  <c r="B962" i="32"/>
  <c r="B961" i="32"/>
  <c r="B960" i="32"/>
  <c r="B959" i="32"/>
  <c r="B958" i="32"/>
  <c r="B957" i="32"/>
  <c r="B956" i="32"/>
  <c r="B955" i="32"/>
  <c r="B954" i="32"/>
  <c r="B953" i="32"/>
  <c r="B952" i="32"/>
  <c r="B951" i="32"/>
  <c r="B950" i="32"/>
  <c r="B949" i="32"/>
  <c r="B948" i="32"/>
  <c r="B947" i="32"/>
  <c r="B946" i="32"/>
  <c r="B945" i="32"/>
  <c r="B944" i="32"/>
  <c r="B943" i="32"/>
  <c r="B942" i="32"/>
  <c r="B941" i="32"/>
  <c r="B940" i="32"/>
  <c r="B939" i="32"/>
  <c r="B938" i="32"/>
  <c r="B937" i="32"/>
  <c r="B936" i="32"/>
  <c r="B935" i="32"/>
  <c r="B934" i="32"/>
  <c r="B933" i="32"/>
  <c r="B932" i="32"/>
  <c r="B931" i="32"/>
  <c r="B930" i="32"/>
  <c r="B929" i="32"/>
  <c r="B928" i="32"/>
  <c r="B927" i="32"/>
  <c r="B926" i="32"/>
  <c r="B925" i="32"/>
  <c r="B924" i="32"/>
  <c r="B923" i="32"/>
  <c r="B922" i="32"/>
  <c r="B921" i="32"/>
  <c r="B920" i="32"/>
  <c r="B919" i="32"/>
  <c r="B918" i="32"/>
  <c r="B917" i="32"/>
  <c r="B916" i="32"/>
  <c r="B915" i="32"/>
  <c r="B914" i="32"/>
  <c r="B913" i="32"/>
  <c r="B912" i="32"/>
  <c r="B911" i="32"/>
  <c r="B910" i="32"/>
  <c r="B909" i="32"/>
  <c r="B908" i="32"/>
  <c r="B907" i="32"/>
  <c r="B906" i="32"/>
  <c r="B905" i="32"/>
  <c r="B904" i="32"/>
  <c r="B903" i="32"/>
  <c r="B902" i="32"/>
  <c r="B901" i="32"/>
  <c r="B900" i="32"/>
  <c r="B899" i="32"/>
  <c r="B898" i="32"/>
  <c r="B897" i="32"/>
  <c r="B896" i="32"/>
  <c r="B895" i="32"/>
  <c r="B894" i="32"/>
  <c r="B893" i="32"/>
  <c r="B892" i="32"/>
  <c r="B891" i="32"/>
  <c r="B890" i="32"/>
  <c r="B889" i="32"/>
  <c r="B888" i="32"/>
  <c r="B887" i="32"/>
  <c r="B886" i="32"/>
  <c r="B885" i="32"/>
  <c r="B884" i="32"/>
  <c r="B883" i="32"/>
  <c r="B882" i="32"/>
  <c r="B881" i="32"/>
  <c r="B880" i="32"/>
  <c r="B879" i="32"/>
  <c r="B878" i="32"/>
  <c r="B877" i="32"/>
  <c r="B876" i="32"/>
  <c r="B875" i="32"/>
  <c r="B874" i="32"/>
  <c r="B873" i="32"/>
  <c r="B872" i="32"/>
  <c r="B871" i="32"/>
  <c r="B870" i="32"/>
  <c r="B869" i="32"/>
  <c r="B868" i="32"/>
  <c r="B867" i="32"/>
  <c r="B866" i="32"/>
  <c r="B865" i="32"/>
  <c r="B864" i="32"/>
  <c r="B863" i="32"/>
  <c r="B862" i="32"/>
  <c r="B861" i="32"/>
  <c r="B860" i="32"/>
  <c r="B859" i="32"/>
  <c r="B858" i="32"/>
  <c r="B857" i="32"/>
  <c r="B856" i="32"/>
  <c r="B855" i="32"/>
  <c r="B854" i="32"/>
  <c r="B853" i="32"/>
  <c r="B852" i="32"/>
  <c r="B851" i="32"/>
  <c r="B850" i="32"/>
  <c r="B849" i="32"/>
  <c r="B848" i="32"/>
  <c r="B847" i="32"/>
  <c r="B846" i="32"/>
  <c r="B845" i="32"/>
  <c r="B844" i="32"/>
  <c r="B843" i="32"/>
  <c r="B842" i="32"/>
  <c r="B841" i="32"/>
  <c r="B840" i="32"/>
  <c r="B839" i="32"/>
  <c r="B838" i="32"/>
  <c r="B837" i="32"/>
  <c r="B836" i="32"/>
  <c r="B835" i="32"/>
  <c r="B834" i="32"/>
  <c r="B833" i="32"/>
  <c r="B832" i="32"/>
  <c r="B831" i="32"/>
  <c r="B830" i="32"/>
  <c r="B829" i="32"/>
  <c r="B828" i="32"/>
  <c r="B827" i="32"/>
  <c r="B826" i="32"/>
  <c r="B825" i="32"/>
  <c r="B824" i="32"/>
  <c r="B823" i="32"/>
  <c r="B822" i="32"/>
  <c r="B821" i="32"/>
  <c r="B820" i="32"/>
  <c r="B819" i="32"/>
  <c r="B818" i="32"/>
  <c r="B817" i="32"/>
  <c r="B816" i="32"/>
  <c r="B815" i="32"/>
  <c r="B814" i="32"/>
  <c r="B813" i="32"/>
  <c r="B812" i="32"/>
  <c r="B811" i="32"/>
  <c r="B810" i="32"/>
  <c r="B809" i="32"/>
  <c r="B808" i="32"/>
  <c r="B807" i="32"/>
  <c r="B806" i="32"/>
  <c r="B805" i="32"/>
  <c r="B804" i="32"/>
  <c r="B803" i="32"/>
  <c r="B802" i="32"/>
  <c r="B801" i="32"/>
  <c r="B800" i="32"/>
  <c r="B799" i="32"/>
  <c r="B798" i="32"/>
  <c r="B797" i="32"/>
  <c r="B796" i="32"/>
  <c r="B795" i="32"/>
  <c r="B794" i="32"/>
  <c r="B793" i="32"/>
  <c r="B792" i="32"/>
  <c r="B791" i="32"/>
  <c r="B790" i="32"/>
  <c r="B789" i="32"/>
  <c r="B788" i="32"/>
  <c r="B787" i="32"/>
  <c r="B786" i="32"/>
  <c r="B785" i="32"/>
  <c r="B784" i="32"/>
  <c r="B783" i="32"/>
  <c r="B782" i="32"/>
  <c r="B781" i="32"/>
  <c r="B780" i="32"/>
  <c r="B779" i="32"/>
  <c r="B778" i="32"/>
  <c r="B777" i="32"/>
  <c r="B776" i="32"/>
  <c r="B775" i="32"/>
  <c r="B774" i="32"/>
  <c r="B773" i="32"/>
  <c r="B772" i="32"/>
  <c r="B771" i="32"/>
  <c r="B770" i="32"/>
  <c r="B769" i="32"/>
  <c r="B768" i="32"/>
  <c r="B767" i="32"/>
  <c r="B766" i="32"/>
  <c r="B765" i="32"/>
  <c r="B764" i="32"/>
  <c r="B763" i="32"/>
  <c r="B762" i="32"/>
  <c r="B761" i="32"/>
  <c r="B760" i="32"/>
  <c r="B759" i="32"/>
  <c r="B758" i="32"/>
  <c r="B757" i="32"/>
  <c r="B756" i="32"/>
  <c r="B755" i="32"/>
  <c r="B754" i="32"/>
  <c r="B753" i="32"/>
  <c r="B752" i="32"/>
  <c r="B751" i="32"/>
  <c r="B750" i="32"/>
  <c r="B749" i="32"/>
  <c r="B748" i="32"/>
  <c r="B747" i="32"/>
  <c r="B746" i="32"/>
  <c r="B745" i="32"/>
  <c r="B744" i="32"/>
  <c r="B743" i="32"/>
  <c r="B742" i="32"/>
  <c r="B741" i="32"/>
  <c r="B740" i="32"/>
  <c r="B739" i="32"/>
  <c r="B738" i="32"/>
  <c r="B737" i="32"/>
  <c r="B736" i="32"/>
  <c r="B735" i="32"/>
  <c r="B734" i="32"/>
  <c r="B733" i="32"/>
  <c r="B732" i="32"/>
  <c r="B731" i="32"/>
  <c r="B730" i="32"/>
  <c r="B729" i="32"/>
  <c r="B728" i="32"/>
  <c r="B727" i="32"/>
  <c r="B726" i="32"/>
  <c r="B725" i="32"/>
  <c r="B724" i="32"/>
  <c r="B723" i="32"/>
  <c r="B722" i="32"/>
  <c r="B721" i="32"/>
  <c r="B720" i="32"/>
  <c r="B719" i="32"/>
  <c r="B718" i="32"/>
  <c r="B717" i="32"/>
  <c r="B716" i="32"/>
  <c r="B715" i="32"/>
  <c r="B714" i="32"/>
  <c r="B713" i="32"/>
  <c r="B712" i="32"/>
  <c r="B711" i="32"/>
  <c r="B710" i="32"/>
  <c r="B709" i="32"/>
  <c r="B708" i="32"/>
  <c r="B707" i="32"/>
  <c r="B706" i="32"/>
  <c r="B705" i="32"/>
  <c r="B704" i="32"/>
  <c r="B703" i="32"/>
  <c r="B702" i="32"/>
  <c r="B701" i="32"/>
  <c r="B700" i="32"/>
  <c r="B699" i="32"/>
  <c r="B698" i="32"/>
  <c r="B697" i="32"/>
  <c r="B696" i="32"/>
  <c r="B695" i="32"/>
  <c r="B694" i="32"/>
  <c r="B693" i="32"/>
  <c r="B692" i="32"/>
  <c r="B691" i="32"/>
  <c r="B690" i="32"/>
  <c r="B689" i="32"/>
  <c r="B688" i="32"/>
  <c r="B687" i="32"/>
  <c r="B686" i="32"/>
  <c r="B685" i="32"/>
  <c r="B684" i="32"/>
  <c r="B683" i="32"/>
  <c r="B682" i="32"/>
  <c r="B681" i="32"/>
  <c r="B680" i="32"/>
  <c r="B679" i="32"/>
  <c r="B678" i="32"/>
  <c r="B677" i="32"/>
  <c r="B676" i="32"/>
  <c r="B675" i="32"/>
  <c r="B674" i="32"/>
  <c r="B673" i="32"/>
  <c r="B672" i="32"/>
  <c r="B671" i="32"/>
  <c r="B670" i="32"/>
  <c r="B669" i="32"/>
  <c r="B668" i="32"/>
  <c r="B667" i="32"/>
  <c r="B666" i="32"/>
  <c r="B665" i="32"/>
  <c r="B664" i="32"/>
  <c r="B663" i="32"/>
  <c r="B662" i="32"/>
  <c r="B661" i="32"/>
  <c r="B660" i="32"/>
  <c r="B659" i="32"/>
  <c r="B658" i="32"/>
  <c r="B657" i="32"/>
  <c r="B656" i="32"/>
  <c r="B655" i="32"/>
  <c r="B654" i="32"/>
  <c r="B653" i="32"/>
  <c r="B652" i="32"/>
  <c r="B651" i="32"/>
  <c r="B650" i="32"/>
  <c r="B649" i="32"/>
  <c r="B648" i="32"/>
  <c r="B647" i="32"/>
  <c r="B646" i="32"/>
  <c r="B645" i="32"/>
  <c r="B644" i="32"/>
  <c r="B643" i="32"/>
  <c r="B642" i="32"/>
  <c r="B641" i="32"/>
  <c r="B640" i="32"/>
  <c r="B639" i="32"/>
  <c r="B638" i="32"/>
  <c r="B637" i="32"/>
  <c r="B636" i="32"/>
  <c r="B635" i="32"/>
  <c r="B634" i="32"/>
  <c r="B633" i="32"/>
  <c r="B632" i="32"/>
  <c r="B631" i="32"/>
  <c r="B630" i="32"/>
  <c r="B629" i="32"/>
  <c r="B628" i="32"/>
  <c r="B627" i="32"/>
  <c r="B626" i="32"/>
  <c r="B625" i="32"/>
  <c r="B624" i="32"/>
  <c r="B623" i="32"/>
  <c r="B622" i="32"/>
  <c r="B621" i="32"/>
  <c r="B620" i="32"/>
  <c r="B619" i="32"/>
  <c r="B618" i="32"/>
  <c r="B617" i="32"/>
  <c r="B616" i="32"/>
  <c r="B615" i="32"/>
  <c r="B614" i="32"/>
  <c r="M613" i="32"/>
  <c r="D614" i="32"/>
  <c r="E614" i="32" s="1"/>
  <c r="B613" i="32"/>
  <c r="D566" i="32"/>
  <c r="B612" i="32"/>
  <c r="B611" i="32"/>
  <c r="B610" i="32"/>
  <c r="B609" i="32"/>
  <c r="B608" i="32"/>
  <c r="B607" i="32"/>
  <c r="B606" i="32"/>
  <c r="B605" i="32"/>
  <c r="B604" i="32"/>
  <c r="B603" i="32"/>
  <c r="B602" i="32"/>
  <c r="B601" i="32"/>
  <c r="B600" i="32"/>
  <c r="B599" i="32"/>
  <c r="B598" i="32"/>
  <c r="B597" i="32"/>
  <c r="B596" i="32"/>
  <c r="B595" i="32"/>
  <c r="B594" i="32"/>
  <c r="B593" i="32"/>
  <c r="B592" i="32"/>
  <c r="B591" i="32"/>
  <c r="B590" i="32"/>
  <c r="B589" i="32"/>
  <c r="B588" i="32"/>
  <c r="B587" i="32"/>
  <c r="B586" i="32"/>
  <c r="B585" i="32"/>
  <c r="B584" i="32"/>
  <c r="B583" i="32"/>
  <c r="B582" i="32"/>
  <c r="B581" i="32"/>
  <c r="B580" i="32"/>
  <c r="B579" i="32"/>
  <c r="B578" i="32"/>
  <c r="B577" i="32"/>
  <c r="B576" i="32"/>
  <c r="B575" i="32"/>
  <c r="B574" i="32"/>
  <c r="B573" i="32"/>
  <c r="B572" i="32"/>
  <c r="B571" i="32"/>
  <c r="B570" i="32"/>
  <c r="B569" i="32"/>
  <c r="B568" i="32"/>
  <c r="B567" i="32"/>
  <c r="M566" i="32"/>
  <c r="B566" i="32"/>
  <c r="M519" i="32"/>
  <c r="M520" i="32"/>
  <c r="M521" i="32"/>
  <c r="M522" i="32"/>
  <c r="M523" i="32"/>
  <c r="M524" i="32"/>
  <c r="M525" i="32"/>
  <c r="M526" i="32"/>
  <c r="M527" i="32"/>
  <c r="M528" i="32"/>
  <c r="M529" i="32"/>
  <c r="M530" i="32"/>
  <c r="M531" i="32"/>
  <c r="M532" i="32"/>
  <c r="M533" i="32"/>
  <c r="M534" i="32"/>
  <c r="M535" i="32"/>
  <c r="M536" i="32"/>
  <c r="M537" i="32"/>
  <c r="M538" i="32"/>
  <c r="M539" i="32"/>
  <c r="M540" i="32"/>
  <c r="M541" i="32"/>
  <c r="M542" i="32"/>
  <c r="M543" i="32"/>
  <c r="M544" i="32"/>
  <c r="M545" i="32"/>
  <c r="M546" i="32"/>
  <c r="M547" i="32"/>
  <c r="M548" i="32"/>
  <c r="M549" i="32"/>
  <c r="M550" i="32"/>
  <c r="M551" i="32"/>
  <c r="M552" i="32"/>
  <c r="M553" i="32"/>
  <c r="M554" i="32"/>
  <c r="M555" i="32"/>
  <c r="M556" i="32"/>
  <c r="M557" i="32"/>
  <c r="M558" i="32"/>
  <c r="M559" i="32"/>
  <c r="M560" i="32"/>
  <c r="M561" i="32"/>
  <c r="M562" i="32"/>
  <c r="M563" i="32"/>
  <c r="M564" i="32"/>
  <c r="M565" i="32"/>
  <c r="B519" i="32"/>
  <c r="B520" i="32"/>
  <c r="B521" i="32"/>
  <c r="B522" i="32"/>
  <c r="B523" i="32"/>
  <c r="B524" i="32"/>
  <c r="B525" i="32"/>
  <c r="B526" i="32"/>
  <c r="B527" i="32"/>
  <c r="B528" i="32"/>
  <c r="B529" i="32"/>
  <c r="B530" i="32"/>
  <c r="B531" i="32"/>
  <c r="B532" i="32"/>
  <c r="B533" i="32"/>
  <c r="B534" i="32"/>
  <c r="B535" i="32"/>
  <c r="B536" i="32"/>
  <c r="B537" i="32"/>
  <c r="B538" i="32"/>
  <c r="B539" i="32"/>
  <c r="B540" i="32"/>
  <c r="B541" i="32"/>
  <c r="B542" i="32"/>
  <c r="B543" i="32"/>
  <c r="B544" i="32"/>
  <c r="B545" i="32"/>
  <c r="B546" i="32"/>
  <c r="B547" i="32"/>
  <c r="B548" i="32"/>
  <c r="B549" i="32"/>
  <c r="B550" i="32"/>
  <c r="B551" i="32"/>
  <c r="B552" i="32"/>
  <c r="B553" i="32"/>
  <c r="B554" i="32"/>
  <c r="B555" i="32"/>
  <c r="B556" i="32"/>
  <c r="B557" i="32"/>
  <c r="B558" i="32"/>
  <c r="B559" i="32"/>
  <c r="B560" i="32"/>
  <c r="B561" i="32"/>
  <c r="B562" i="32"/>
  <c r="B563" i="32"/>
  <c r="B564" i="32"/>
  <c r="B565" i="32"/>
  <c r="AF2256" i="19"/>
  <c r="AG2256" i="19"/>
  <c r="AH2256" i="19"/>
  <c r="AF2253" i="19"/>
  <c r="AF2254" i="19"/>
  <c r="AF2255" i="19"/>
  <c r="AG2253" i="19"/>
  <c r="AG2254" i="19"/>
  <c r="AG2255" i="19"/>
  <c r="AH2253" i="19"/>
  <c r="AH2254" i="19"/>
  <c r="AH2255" i="19"/>
  <c r="AF2239" i="19"/>
  <c r="AF2240" i="19"/>
  <c r="AF2241" i="19"/>
  <c r="AF2242" i="19"/>
  <c r="AF2243" i="19"/>
  <c r="AF2244" i="19"/>
  <c r="AF2245" i="19"/>
  <c r="AF2246" i="19"/>
  <c r="AF2247" i="19"/>
  <c r="AF2248" i="19"/>
  <c r="AF2249" i="19"/>
  <c r="AF2250" i="19"/>
  <c r="AF2251" i="19"/>
  <c r="AF2252" i="19"/>
  <c r="AG2239" i="19"/>
  <c r="AG2240" i="19"/>
  <c r="AG2241" i="19"/>
  <c r="AG2242" i="19"/>
  <c r="AG2243" i="19"/>
  <c r="AG2244" i="19"/>
  <c r="AG2245" i="19"/>
  <c r="AG2246" i="19"/>
  <c r="AG2247" i="19"/>
  <c r="AG2248" i="19"/>
  <c r="AG2249" i="19"/>
  <c r="AG2250" i="19"/>
  <c r="AG2251" i="19"/>
  <c r="AG2252" i="19"/>
  <c r="AH2239" i="19"/>
  <c r="AH2240" i="19"/>
  <c r="AH2241" i="19"/>
  <c r="AH2242" i="19"/>
  <c r="AH2243" i="19"/>
  <c r="AH2244" i="19"/>
  <c r="AH2245" i="19"/>
  <c r="AH2246" i="19"/>
  <c r="AH2247" i="19"/>
  <c r="AH2248" i="19"/>
  <c r="AH2249" i="19"/>
  <c r="AH2250" i="19"/>
  <c r="AH2251" i="19"/>
  <c r="AH2252" i="19"/>
  <c r="D567" i="32" l="1"/>
  <c r="E567" i="32" s="1"/>
  <c r="E566" i="32"/>
  <c r="M567" i="32"/>
  <c r="D568" i="32"/>
  <c r="E568" i="32" s="1"/>
  <c r="D991" i="32"/>
  <c r="E991" i="32" s="1"/>
  <c r="M990" i="32"/>
  <c r="M989" i="32"/>
  <c r="D615" i="32"/>
  <c r="E615" i="32" s="1"/>
  <c r="M614" i="32"/>
  <c r="P315" i="21"/>
  <c r="D569" i="32" l="1"/>
  <c r="E569" i="32" s="1"/>
  <c r="M568" i="32"/>
  <c r="D992" i="32"/>
  <c r="E992" i="32" s="1"/>
  <c r="M991" i="32"/>
  <c r="D616" i="32"/>
  <c r="E616" i="32" s="1"/>
  <c r="M615" i="32"/>
  <c r="AF2238" i="19"/>
  <c r="AG2238" i="19"/>
  <c r="AH2238" i="19"/>
  <c r="M569" i="32" l="1"/>
  <c r="D570" i="32"/>
  <c r="E570" i="32" s="1"/>
  <c r="M992" i="32"/>
  <c r="D993" i="32"/>
  <c r="E993" i="32" s="1"/>
  <c r="M616" i="32"/>
  <c r="D617" i="32"/>
  <c r="E617" i="32" s="1"/>
  <c r="AF2237" i="19"/>
  <c r="AG2237" i="19"/>
  <c r="AH2237" i="19"/>
  <c r="AF2235" i="19"/>
  <c r="AF2236" i="19"/>
  <c r="AG2235" i="19"/>
  <c r="AG2236" i="19"/>
  <c r="AH2235" i="19"/>
  <c r="AH2236" i="19"/>
  <c r="J31" i="30" a="1"/>
  <c r="J31" i="30" s="1"/>
  <c r="AF2219" i="19"/>
  <c r="AF2220" i="19"/>
  <c r="AF2221" i="19"/>
  <c r="AF2222" i="19"/>
  <c r="AF2223" i="19"/>
  <c r="AF2224" i="19"/>
  <c r="AF2225" i="19"/>
  <c r="AF2226" i="19"/>
  <c r="AF2227" i="19"/>
  <c r="AF2228" i="19"/>
  <c r="AF2229" i="19"/>
  <c r="AF2230" i="19"/>
  <c r="AF2231" i="19"/>
  <c r="AF2232" i="19"/>
  <c r="AF2233" i="19"/>
  <c r="AF2234" i="19"/>
  <c r="AG2219" i="19"/>
  <c r="AG2220" i="19"/>
  <c r="AG2221" i="19"/>
  <c r="AG2222" i="19"/>
  <c r="AG2223" i="19"/>
  <c r="AG2224" i="19"/>
  <c r="AG2225" i="19"/>
  <c r="AG2226" i="19"/>
  <c r="AG2227" i="19"/>
  <c r="AG2228" i="19"/>
  <c r="AG2229" i="19"/>
  <c r="AG2230" i="19"/>
  <c r="AG2231" i="19"/>
  <c r="AG2232" i="19"/>
  <c r="AG2233" i="19"/>
  <c r="AG2234" i="19"/>
  <c r="AH2219" i="19"/>
  <c r="AH2220" i="19"/>
  <c r="AH2221" i="19"/>
  <c r="AH2222" i="19"/>
  <c r="AH2223" i="19"/>
  <c r="AH2224" i="19"/>
  <c r="AH2225" i="19"/>
  <c r="AH2226" i="19"/>
  <c r="AH2227" i="19"/>
  <c r="AH2228" i="19"/>
  <c r="AH2229" i="19"/>
  <c r="AH2230" i="19"/>
  <c r="AH2231" i="19"/>
  <c r="AH2232" i="19"/>
  <c r="AH2233" i="19"/>
  <c r="AH2234" i="19"/>
  <c r="AF2218" i="19"/>
  <c r="AG2218" i="19"/>
  <c r="AH2218" i="19"/>
  <c r="AF2200" i="19"/>
  <c r="AF2201" i="19"/>
  <c r="AF2202" i="19"/>
  <c r="AF2203" i="19"/>
  <c r="AF2204" i="19"/>
  <c r="AF2205" i="19"/>
  <c r="AF2206" i="19"/>
  <c r="AF2207" i="19"/>
  <c r="AF2208" i="19"/>
  <c r="AF2209" i="19"/>
  <c r="AF2210" i="19"/>
  <c r="AF2211" i="19"/>
  <c r="AF2212" i="19"/>
  <c r="AF2213" i="19"/>
  <c r="AF2214" i="19"/>
  <c r="AF2215" i="19"/>
  <c r="AF2216" i="19"/>
  <c r="AF2217" i="19"/>
  <c r="AG2200" i="19"/>
  <c r="AG2201" i="19"/>
  <c r="AG2202" i="19"/>
  <c r="AG2203" i="19"/>
  <c r="AG2204" i="19"/>
  <c r="AG2205" i="19"/>
  <c r="AG2206" i="19"/>
  <c r="AG2207" i="19"/>
  <c r="AG2208" i="19"/>
  <c r="AG2209" i="19"/>
  <c r="AG2210" i="19"/>
  <c r="AG2211" i="19"/>
  <c r="AG2212" i="19"/>
  <c r="AG2213" i="19"/>
  <c r="AG2214" i="19"/>
  <c r="AG2215" i="19"/>
  <c r="AG2216" i="19"/>
  <c r="AG2217" i="19"/>
  <c r="AH2200" i="19"/>
  <c r="AH2201" i="19"/>
  <c r="AH2202" i="19"/>
  <c r="AH2203" i="19"/>
  <c r="AH2204" i="19"/>
  <c r="AH2205" i="19"/>
  <c r="AH2206" i="19"/>
  <c r="AH2207" i="19"/>
  <c r="AH2208" i="19"/>
  <c r="AH2209" i="19"/>
  <c r="AH2210" i="19"/>
  <c r="AH2211" i="19"/>
  <c r="AH2212" i="19"/>
  <c r="AH2213" i="19"/>
  <c r="AH2214" i="19"/>
  <c r="AH2215" i="19"/>
  <c r="AH2216" i="19"/>
  <c r="AH2217" i="19"/>
  <c r="D571" i="32" l="1"/>
  <c r="E571" i="32" s="1"/>
  <c r="M570" i="32"/>
  <c r="D994" i="32"/>
  <c r="E994" i="32" s="1"/>
  <c r="M993" i="32"/>
  <c r="D618" i="32"/>
  <c r="E618" i="32" s="1"/>
  <c r="M617" i="32"/>
  <c r="K18" i="30" a="1"/>
  <c r="K18" i="30" s="1"/>
  <c r="D572" i="32" l="1"/>
  <c r="E572" i="32" s="1"/>
  <c r="M571" i="32"/>
  <c r="D995" i="32"/>
  <c r="E995" i="32" s="1"/>
  <c r="M994" i="32"/>
  <c r="D619" i="32"/>
  <c r="E619" i="32" s="1"/>
  <c r="M618" i="32"/>
  <c r="AF2199" i="19"/>
  <c r="AG2199" i="19"/>
  <c r="AH2199" i="19"/>
  <c r="AF2181" i="19"/>
  <c r="AF2182" i="19"/>
  <c r="AF2183" i="19"/>
  <c r="AF2184" i="19"/>
  <c r="AF2185" i="19"/>
  <c r="AF2186" i="19"/>
  <c r="AF2187" i="19"/>
  <c r="AF2188" i="19"/>
  <c r="AF2189" i="19"/>
  <c r="AF2190" i="19"/>
  <c r="AF2191" i="19"/>
  <c r="AF2192" i="19"/>
  <c r="AF2193" i="19"/>
  <c r="AF2194" i="19"/>
  <c r="AF2195" i="19"/>
  <c r="AF2196" i="19"/>
  <c r="AF2197" i="19"/>
  <c r="AF2198" i="19"/>
  <c r="AG2181" i="19"/>
  <c r="AG2182" i="19"/>
  <c r="AG2183" i="19"/>
  <c r="AG2184" i="19"/>
  <c r="AG2185" i="19"/>
  <c r="AG2186" i="19"/>
  <c r="AG2187" i="19"/>
  <c r="AG2188" i="19"/>
  <c r="AG2189" i="19"/>
  <c r="AG2190" i="19"/>
  <c r="AG2191" i="19"/>
  <c r="AG2192" i="19"/>
  <c r="AG2193" i="19"/>
  <c r="AG2194" i="19"/>
  <c r="AG2195" i="19"/>
  <c r="AG2196" i="19"/>
  <c r="AG2197" i="19"/>
  <c r="AG2198" i="19"/>
  <c r="AH2181" i="19"/>
  <c r="AH2182" i="19"/>
  <c r="AH2183" i="19"/>
  <c r="AH2184" i="19"/>
  <c r="AH2185" i="19"/>
  <c r="AH2186" i="19"/>
  <c r="AH2187" i="19"/>
  <c r="AH2188" i="19"/>
  <c r="AH2189" i="19"/>
  <c r="AH2190" i="19"/>
  <c r="AH2191" i="19"/>
  <c r="AH2192" i="19"/>
  <c r="AH2193" i="19"/>
  <c r="AH2194" i="19"/>
  <c r="AH2195" i="19"/>
  <c r="AH2196" i="19"/>
  <c r="AH2197" i="19"/>
  <c r="AH2198" i="19"/>
  <c r="M572" i="32" l="1"/>
  <c r="D573" i="32"/>
  <c r="E573" i="32" s="1"/>
  <c r="M995" i="32"/>
  <c r="D996" i="32"/>
  <c r="E996" i="32" s="1"/>
  <c r="M619" i="32"/>
  <c r="D620" i="32"/>
  <c r="E620" i="32" s="1"/>
  <c r="J38" i="30" a="1"/>
  <c r="J38" i="30" s="1"/>
  <c r="K38" i="30" a="1"/>
  <c r="K38" i="30" s="1"/>
  <c r="L38" i="30" a="1"/>
  <c r="L38" i="30" s="1"/>
  <c r="M38" i="30" a="1"/>
  <c r="M38" i="30" s="1"/>
  <c r="N38" i="30" a="1"/>
  <c r="N38" i="30" s="1"/>
  <c r="O38" i="30" a="1"/>
  <c r="O38" i="30" s="1"/>
  <c r="P38" i="30" a="1"/>
  <c r="P38" i="30" s="1"/>
  <c r="Q38" i="30" a="1"/>
  <c r="Q38" i="30" s="1"/>
  <c r="R38" i="30" a="1"/>
  <c r="R38" i="30" s="1"/>
  <c r="T38" i="30" a="1"/>
  <c r="T38" i="30" s="1"/>
  <c r="U38" i="30" a="1"/>
  <c r="U38" i="30" s="1"/>
  <c r="V38" i="30" a="1"/>
  <c r="V38" i="30" s="1"/>
  <c r="W38" i="30" a="1"/>
  <c r="W38" i="30" s="1"/>
  <c r="X38" i="30" a="1"/>
  <c r="X38" i="30" s="1"/>
  <c r="Y38" i="30" a="1"/>
  <c r="Y38" i="30" s="1"/>
  <c r="Z38" i="30" a="1"/>
  <c r="Z38" i="30" s="1"/>
  <c r="AA38" i="30" a="1"/>
  <c r="AA38" i="30" s="1"/>
  <c r="AB38" i="30" a="1"/>
  <c r="AB38" i="30" s="1"/>
  <c r="AC38" i="30" a="1"/>
  <c r="AC38" i="30" s="1"/>
  <c r="AD38" i="30" a="1"/>
  <c r="AD38" i="30" s="1"/>
  <c r="AE38" i="30" a="1"/>
  <c r="AE38" i="30" s="1"/>
  <c r="AF38" i="30" a="1"/>
  <c r="AF38" i="30" s="1"/>
  <c r="AG38" i="30" a="1"/>
  <c r="AG38" i="30" s="1"/>
  <c r="AH38" i="30" a="1"/>
  <c r="AH38" i="30" s="1"/>
  <c r="AK38" i="30"/>
  <c r="AM38" i="30" a="1"/>
  <c r="AM38" i="30" s="1"/>
  <c r="AN38" i="30"/>
  <c r="AO38" i="30" a="1"/>
  <c r="AO38" i="30" s="1"/>
  <c r="AP38" i="30"/>
  <c r="AQ38" i="30"/>
  <c r="AR38" i="30"/>
  <c r="AS38" i="30"/>
  <c r="AT38" i="30"/>
  <c r="AU38" i="30"/>
  <c r="AV38" i="30"/>
  <c r="AW38" i="30"/>
  <c r="AX38" i="30"/>
  <c r="AY38" i="30"/>
  <c r="AZ38" i="30"/>
  <c r="BA38" i="30"/>
  <c r="Q27" i="30" a="1"/>
  <c r="Q27" i="30" s="1"/>
  <c r="J27" i="30" a="1"/>
  <c r="J27" i="30" s="1"/>
  <c r="K27" i="30" a="1"/>
  <c r="K27" i="30" s="1"/>
  <c r="L27" i="30" a="1"/>
  <c r="L27" i="30" s="1"/>
  <c r="M27" i="30" a="1"/>
  <c r="M27" i="30" s="1"/>
  <c r="N27" i="30" a="1"/>
  <c r="N27" i="30" s="1"/>
  <c r="O27" i="30" a="1"/>
  <c r="O27" i="30" s="1"/>
  <c r="P27" i="30" a="1"/>
  <c r="P27" i="30" s="1"/>
  <c r="H27" i="30" s="1" a="1"/>
  <c r="H27" i="30" s="1"/>
  <c r="R27" i="30" a="1"/>
  <c r="R27" i="30" s="1"/>
  <c r="T27" i="30" a="1"/>
  <c r="T27" i="30" s="1"/>
  <c r="U27" i="30" a="1"/>
  <c r="U27" i="30" s="1"/>
  <c r="V27" i="30" a="1"/>
  <c r="V27" i="30" s="1"/>
  <c r="W27" i="30" a="1"/>
  <c r="W27" i="30" s="1"/>
  <c r="X27" i="30" a="1"/>
  <c r="X27" i="30" s="1"/>
  <c r="Y27" i="30" a="1"/>
  <c r="Y27" i="30" s="1"/>
  <c r="Z27" i="30" a="1"/>
  <c r="Z27" i="30" s="1"/>
  <c r="AA27" i="30" a="1"/>
  <c r="AA27" i="30" s="1"/>
  <c r="AB27" i="30" a="1"/>
  <c r="AB27" i="30" s="1"/>
  <c r="AC27" i="30" a="1"/>
  <c r="AC27" i="30" s="1"/>
  <c r="AD27" i="30" a="1"/>
  <c r="AD27" i="30" s="1"/>
  <c r="AE27" i="30" a="1"/>
  <c r="AE27" i="30" s="1"/>
  <c r="AF27" i="30" a="1"/>
  <c r="AF27" i="30" s="1"/>
  <c r="AG27" i="30" a="1"/>
  <c r="AG27" i="30" s="1"/>
  <c r="AH27" i="30" a="1"/>
  <c r="AH27" i="30" s="1"/>
  <c r="AK27" i="30"/>
  <c r="AM27" i="30" a="1"/>
  <c r="AM27" i="30" s="1"/>
  <c r="AN27" i="30"/>
  <c r="AO27" i="30" a="1"/>
  <c r="AO27" i="30" s="1"/>
  <c r="AP27" i="30"/>
  <c r="AQ27" i="30"/>
  <c r="AR27" i="30"/>
  <c r="AS27" i="30"/>
  <c r="AT27" i="30"/>
  <c r="AU27" i="30"/>
  <c r="AV27" i="30"/>
  <c r="AW27" i="30"/>
  <c r="AX27" i="30"/>
  <c r="AY27" i="30"/>
  <c r="AZ27" i="30"/>
  <c r="BA27" i="30"/>
  <c r="L386" i="21"/>
  <c r="L387" i="21"/>
  <c r="L388" i="21"/>
  <c r="O388" i="21" s="1"/>
  <c r="L389" i="21"/>
  <c r="O389" i="21" s="1"/>
  <c r="L390" i="21"/>
  <c r="O390" i="21" s="1"/>
  <c r="L391" i="21"/>
  <c r="O391" i="21" s="1"/>
  <c r="L392" i="21"/>
  <c r="O392" i="21" s="1"/>
  <c r="L393" i="21"/>
  <c r="L394" i="21"/>
  <c r="L395" i="21"/>
  <c r="L396" i="21"/>
  <c r="O396" i="21" s="1"/>
  <c r="L397" i="21"/>
  <c r="O397" i="21" s="1"/>
  <c r="L398" i="21"/>
  <c r="O398" i="21" s="1"/>
  <c r="L399" i="21"/>
  <c r="O399" i="21" s="1"/>
  <c r="L400" i="21"/>
  <c r="O400" i="21" s="1"/>
  <c r="L401" i="21"/>
  <c r="L402" i="21"/>
  <c r="L403" i="21"/>
  <c r="L404" i="21"/>
  <c r="O404" i="21" s="1"/>
  <c r="L405" i="21"/>
  <c r="O405" i="21" s="1"/>
  <c r="L406" i="21"/>
  <c r="O406" i="21" s="1"/>
  <c r="L407" i="21"/>
  <c r="O407" i="21" s="1"/>
  <c r="L408" i="21"/>
  <c r="O408" i="21" s="1"/>
  <c r="L409" i="21"/>
  <c r="L410" i="21"/>
  <c r="L411" i="21"/>
  <c r="L412" i="21"/>
  <c r="O412" i="21" s="1"/>
  <c r="L413" i="21"/>
  <c r="O413" i="21" s="1"/>
  <c r="L414" i="21"/>
  <c r="O414" i="21" s="1"/>
  <c r="L415" i="21"/>
  <c r="O415" i="21" s="1"/>
  <c r="L416" i="21"/>
  <c r="O416" i="21" s="1"/>
  <c r="L417" i="21"/>
  <c r="L418" i="21"/>
  <c r="L419" i="21"/>
  <c r="M386" i="21"/>
  <c r="M387" i="21"/>
  <c r="O387" i="21" s="1"/>
  <c r="M388" i="21"/>
  <c r="M389" i="21"/>
  <c r="M390" i="21"/>
  <c r="M391" i="21"/>
  <c r="M392" i="21"/>
  <c r="M393" i="21"/>
  <c r="M394" i="21"/>
  <c r="M395" i="21"/>
  <c r="O395" i="21" s="1"/>
  <c r="M396" i="21"/>
  <c r="M397" i="21"/>
  <c r="M398" i="21"/>
  <c r="M399" i="21"/>
  <c r="M400" i="21"/>
  <c r="M401" i="21"/>
  <c r="M402" i="21"/>
  <c r="M403" i="21"/>
  <c r="O403" i="21" s="1"/>
  <c r="M404" i="21"/>
  <c r="M405" i="21"/>
  <c r="M406" i="21"/>
  <c r="M407" i="21"/>
  <c r="M408" i="21"/>
  <c r="M409" i="21"/>
  <c r="M410" i="21"/>
  <c r="M411" i="21"/>
  <c r="O411" i="21" s="1"/>
  <c r="M412" i="21"/>
  <c r="M413" i="21"/>
  <c r="M414" i="21"/>
  <c r="M415" i="21"/>
  <c r="M416" i="21"/>
  <c r="M417" i="21"/>
  <c r="M418" i="21"/>
  <c r="M419" i="21"/>
  <c r="O419" i="21" s="1"/>
  <c r="N386" i="21"/>
  <c r="N387" i="21"/>
  <c r="N388" i="21"/>
  <c r="N389" i="21"/>
  <c r="N390" i="21"/>
  <c r="N391" i="21"/>
  <c r="N392" i="21"/>
  <c r="N393" i="21"/>
  <c r="N394" i="21"/>
  <c r="N395" i="21"/>
  <c r="N396" i="21"/>
  <c r="N397" i="21"/>
  <c r="N398" i="21"/>
  <c r="N399" i="21"/>
  <c r="N400" i="21"/>
  <c r="N401" i="21"/>
  <c r="N402" i="21"/>
  <c r="N403" i="21"/>
  <c r="N404" i="21"/>
  <c r="N405" i="21"/>
  <c r="N406" i="21"/>
  <c r="N407" i="21"/>
  <c r="N408" i="21"/>
  <c r="N409" i="21"/>
  <c r="N410" i="21"/>
  <c r="N411" i="21"/>
  <c r="N412" i="21"/>
  <c r="N413" i="21"/>
  <c r="N414" i="21"/>
  <c r="N415" i="21"/>
  <c r="N416" i="21"/>
  <c r="N417" i="21"/>
  <c r="N418" i="21"/>
  <c r="N419" i="21"/>
  <c r="O386" i="21"/>
  <c r="O393" i="21"/>
  <c r="O394" i="21"/>
  <c r="O401" i="21"/>
  <c r="O402" i="21"/>
  <c r="O409" i="21"/>
  <c r="O410" i="21"/>
  <c r="O417" i="21"/>
  <c r="O418" i="21"/>
  <c r="P386" i="21"/>
  <c r="P387" i="21"/>
  <c r="P388" i="21"/>
  <c r="P389" i="21"/>
  <c r="P390" i="21"/>
  <c r="P391" i="21"/>
  <c r="P392" i="21"/>
  <c r="P393" i="21"/>
  <c r="P394" i="21"/>
  <c r="P395" i="21"/>
  <c r="P396" i="21"/>
  <c r="P397" i="21"/>
  <c r="P398" i="21"/>
  <c r="P399" i="21"/>
  <c r="P400" i="21"/>
  <c r="P401" i="21"/>
  <c r="P402" i="21"/>
  <c r="P403" i="21"/>
  <c r="P404" i="21"/>
  <c r="P405" i="21"/>
  <c r="P406" i="21"/>
  <c r="P407" i="21"/>
  <c r="P408" i="21"/>
  <c r="P409" i="21"/>
  <c r="P410" i="21"/>
  <c r="P411" i="21"/>
  <c r="P412" i="21"/>
  <c r="P413" i="21"/>
  <c r="P414" i="21"/>
  <c r="P415" i="21"/>
  <c r="P416" i="21"/>
  <c r="P417" i="21"/>
  <c r="P418" i="21"/>
  <c r="P419" i="21"/>
  <c r="Q386" i="21"/>
  <c r="Q387" i="21"/>
  <c r="Q388" i="21"/>
  <c r="Q389" i="21"/>
  <c r="Q390" i="21"/>
  <c r="Q391" i="21"/>
  <c r="Q392" i="21"/>
  <c r="Q393" i="21"/>
  <c r="Q394" i="21"/>
  <c r="Q395" i="21"/>
  <c r="Q396" i="21"/>
  <c r="Q397" i="21"/>
  <c r="Q398" i="21"/>
  <c r="Q399" i="21"/>
  <c r="Q400" i="21"/>
  <c r="Q401" i="21"/>
  <c r="Q402" i="21"/>
  <c r="Q403" i="21"/>
  <c r="Q404" i="21"/>
  <c r="Q405" i="21"/>
  <c r="Q406" i="21"/>
  <c r="Q407" i="21"/>
  <c r="Q408" i="21"/>
  <c r="Q409" i="21"/>
  <c r="Q410" i="21"/>
  <c r="Q411" i="21"/>
  <c r="Q412" i="21"/>
  <c r="Q413" i="21"/>
  <c r="Q414" i="21"/>
  <c r="Q415" i="21"/>
  <c r="Q416" i="21"/>
  <c r="Q417" i="21"/>
  <c r="Q418" i="21"/>
  <c r="Q419" i="21"/>
  <c r="M573" i="32" l="1"/>
  <c r="D574" i="32"/>
  <c r="E574" i="32" s="1"/>
  <c r="D997" i="32"/>
  <c r="E997" i="32" s="1"/>
  <c r="M996" i="32"/>
  <c r="D621" i="32"/>
  <c r="E621" i="32" s="1"/>
  <c r="M620" i="32"/>
  <c r="H38" i="30" a="1"/>
  <c r="H38" i="30" s="1"/>
  <c r="AL38" i="30"/>
  <c r="AL27" i="30"/>
  <c r="AH2" i="19"/>
  <c r="AH3" i="19"/>
  <c r="AH4" i="19"/>
  <c r="AH5" i="19"/>
  <c r="AH6" i="19"/>
  <c r="AH7" i="19"/>
  <c r="AH8" i="19"/>
  <c r="AH9" i="19"/>
  <c r="AH10" i="19"/>
  <c r="AH11" i="19"/>
  <c r="AH12" i="19"/>
  <c r="AH13" i="19"/>
  <c r="AH14" i="19"/>
  <c r="AH15" i="19"/>
  <c r="AH16" i="19"/>
  <c r="AH17" i="19"/>
  <c r="AH18" i="19"/>
  <c r="AH19" i="19"/>
  <c r="AH20" i="19"/>
  <c r="AH21" i="19"/>
  <c r="AH22" i="19"/>
  <c r="AH23" i="19"/>
  <c r="AH24" i="19"/>
  <c r="AH25" i="19"/>
  <c r="AH26" i="19"/>
  <c r="AH27" i="19"/>
  <c r="AH28" i="19"/>
  <c r="AH29" i="19"/>
  <c r="AH30" i="19"/>
  <c r="AH31" i="19"/>
  <c r="AH32" i="19"/>
  <c r="AH33" i="19"/>
  <c r="AH34" i="19"/>
  <c r="AH35" i="19"/>
  <c r="AH36" i="19"/>
  <c r="AH37" i="19"/>
  <c r="AH38" i="19"/>
  <c r="AH39" i="19"/>
  <c r="AH40" i="19"/>
  <c r="AH41" i="19"/>
  <c r="AH42" i="19"/>
  <c r="AH43" i="19"/>
  <c r="AH44" i="19"/>
  <c r="AH45" i="19"/>
  <c r="AH46" i="19"/>
  <c r="AH47" i="19"/>
  <c r="AH48" i="19"/>
  <c r="AH49" i="19"/>
  <c r="AH50" i="19"/>
  <c r="AH51" i="19"/>
  <c r="AH52" i="19"/>
  <c r="AH53" i="19"/>
  <c r="AH54" i="19"/>
  <c r="AH55" i="19"/>
  <c r="AH56" i="19"/>
  <c r="AH57" i="19"/>
  <c r="AH58" i="19"/>
  <c r="AH59" i="19"/>
  <c r="AH60" i="19"/>
  <c r="AH61" i="19"/>
  <c r="AH62" i="19"/>
  <c r="AH63" i="19"/>
  <c r="AH64" i="19"/>
  <c r="AH65" i="19"/>
  <c r="AH66" i="19"/>
  <c r="AH67" i="19"/>
  <c r="AH68" i="19"/>
  <c r="AH69" i="19"/>
  <c r="AH70" i="19"/>
  <c r="AH71" i="19"/>
  <c r="AH72" i="19"/>
  <c r="AH73" i="19"/>
  <c r="AH74" i="19"/>
  <c r="AH75" i="19"/>
  <c r="AH76" i="19"/>
  <c r="AH77" i="19"/>
  <c r="AH78" i="19"/>
  <c r="AH79" i="19"/>
  <c r="AH80" i="19"/>
  <c r="AH81" i="19"/>
  <c r="AH82" i="19"/>
  <c r="AH83" i="19"/>
  <c r="AH84" i="19"/>
  <c r="AH85" i="19"/>
  <c r="AH86" i="19"/>
  <c r="AH87" i="19"/>
  <c r="AH88" i="19"/>
  <c r="AH89" i="19"/>
  <c r="AH90" i="19"/>
  <c r="AH91" i="19"/>
  <c r="AH92" i="19"/>
  <c r="AH93" i="19"/>
  <c r="AH94" i="19"/>
  <c r="AH95" i="19"/>
  <c r="AH96" i="19"/>
  <c r="AH97" i="19"/>
  <c r="AH98" i="19"/>
  <c r="AH99" i="19"/>
  <c r="AH100" i="19"/>
  <c r="AH101" i="19"/>
  <c r="AH102" i="19"/>
  <c r="AH103" i="19"/>
  <c r="AH104" i="19"/>
  <c r="AH105" i="19"/>
  <c r="AH106" i="19"/>
  <c r="AH107" i="19"/>
  <c r="AH108" i="19"/>
  <c r="AH109" i="19"/>
  <c r="AH110" i="19"/>
  <c r="AH111" i="19"/>
  <c r="AH112" i="19"/>
  <c r="AH113" i="19"/>
  <c r="AH114" i="19"/>
  <c r="AH115" i="19"/>
  <c r="AH116" i="19"/>
  <c r="AH117" i="19"/>
  <c r="AH118" i="19"/>
  <c r="AH119" i="19"/>
  <c r="AH120" i="19"/>
  <c r="AH121" i="19"/>
  <c r="AH122" i="19"/>
  <c r="AH123" i="19"/>
  <c r="AH124" i="19"/>
  <c r="AH125" i="19"/>
  <c r="AH126" i="19"/>
  <c r="AH127" i="19"/>
  <c r="AH128" i="19"/>
  <c r="AH129" i="19"/>
  <c r="AH130" i="19"/>
  <c r="AH131" i="19"/>
  <c r="AH132" i="19"/>
  <c r="AH133" i="19"/>
  <c r="AH134" i="19"/>
  <c r="AH135" i="19"/>
  <c r="AH136" i="19"/>
  <c r="AH137" i="19"/>
  <c r="AH138" i="19"/>
  <c r="AH139" i="19"/>
  <c r="AH140" i="19"/>
  <c r="AH141" i="19"/>
  <c r="AH142" i="19"/>
  <c r="AH143" i="19"/>
  <c r="AH144" i="19"/>
  <c r="AH145" i="19"/>
  <c r="AH146" i="19"/>
  <c r="AH147" i="19"/>
  <c r="AH148" i="19"/>
  <c r="AH149" i="19"/>
  <c r="AH150" i="19"/>
  <c r="AH151" i="19"/>
  <c r="AH152" i="19"/>
  <c r="AH153" i="19"/>
  <c r="AH154" i="19"/>
  <c r="AH155" i="19"/>
  <c r="AH156" i="19"/>
  <c r="AH157" i="19"/>
  <c r="AH158" i="19"/>
  <c r="AH159" i="19"/>
  <c r="AH160" i="19"/>
  <c r="AH161" i="19"/>
  <c r="AH162" i="19"/>
  <c r="AH163" i="19"/>
  <c r="AH164" i="19"/>
  <c r="AH165" i="19"/>
  <c r="AH166" i="19"/>
  <c r="AH167" i="19"/>
  <c r="AH168" i="19"/>
  <c r="AH169" i="19"/>
  <c r="AH170" i="19"/>
  <c r="AH171" i="19"/>
  <c r="AH172" i="19"/>
  <c r="AH173" i="19"/>
  <c r="AH174" i="19"/>
  <c r="AH175" i="19"/>
  <c r="AH176" i="19"/>
  <c r="AH177" i="19"/>
  <c r="AH178" i="19"/>
  <c r="AH179" i="19"/>
  <c r="AH180" i="19"/>
  <c r="AH181" i="19"/>
  <c r="AH182" i="19"/>
  <c r="AH183" i="19"/>
  <c r="AH184" i="19"/>
  <c r="AH185" i="19"/>
  <c r="AH186" i="19"/>
  <c r="AH187" i="19"/>
  <c r="AH188" i="19"/>
  <c r="AH189" i="19"/>
  <c r="AH190" i="19"/>
  <c r="AH191" i="19"/>
  <c r="AH192" i="19"/>
  <c r="AH193" i="19"/>
  <c r="AH194" i="19"/>
  <c r="AH195" i="19"/>
  <c r="AH196" i="19"/>
  <c r="AH197" i="19"/>
  <c r="AH198" i="19"/>
  <c r="AH199" i="19"/>
  <c r="AH200" i="19"/>
  <c r="AH201" i="19"/>
  <c r="AH202" i="19"/>
  <c r="AH203" i="19"/>
  <c r="AH204" i="19"/>
  <c r="AH205" i="19"/>
  <c r="AH206" i="19"/>
  <c r="AH207" i="19"/>
  <c r="AH208" i="19"/>
  <c r="AH209" i="19"/>
  <c r="AH210" i="19"/>
  <c r="AH211" i="19"/>
  <c r="AH212" i="19"/>
  <c r="AH213" i="19"/>
  <c r="AH214" i="19"/>
  <c r="AH215" i="19"/>
  <c r="AH216" i="19"/>
  <c r="AH217" i="19"/>
  <c r="AH218" i="19"/>
  <c r="AH219" i="19"/>
  <c r="AH220" i="19"/>
  <c r="AH221" i="19"/>
  <c r="AH222" i="19"/>
  <c r="AH223" i="19"/>
  <c r="AH224" i="19"/>
  <c r="AH225" i="19"/>
  <c r="AH226" i="19"/>
  <c r="AH227" i="19"/>
  <c r="AH228" i="19"/>
  <c r="AH229" i="19"/>
  <c r="AH230" i="19"/>
  <c r="AH231" i="19"/>
  <c r="AH232" i="19"/>
  <c r="AH233" i="19"/>
  <c r="AH234" i="19"/>
  <c r="AH235" i="19"/>
  <c r="AH236" i="19"/>
  <c r="AH237" i="19"/>
  <c r="AH238" i="19"/>
  <c r="AH239" i="19"/>
  <c r="AH240" i="19"/>
  <c r="AH241" i="19"/>
  <c r="AH242" i="19"/>
  <c r="AH243" i="19"/>
  <c r="AH244" i="19"/>
  <c r="AH245" i="19"/>
  <c r="AH246" i="19"/>
  <c r="AH247" i="19"/>
  <c r="AH248" i="19"/>
  <c r="AH249" i="19"/>
  <c r="AH250" i="19"/>
  <c r="AH251" i="19"/>
  <c r="AH252" i="19"/>
  <c r="AH253" i="19"/>
  <c r="AH254" i="19"/>
  <c r="AH255" i="19"/>
  <c r="AH256" i="19"/>
  <c r="AH257" i="19"/>
  <c r="AH258" i="19"/>
  <c r="AH259" i="19"/>
  <c r="AH260" i="19"/>
  <c r="AH261" i="19"/>
  <c r="AH262" i="19"/>
  <c r="AH263" i="19"/>
  <c r="AH264" i="19"/>
  <c r="AH265" i="19"/>
  <c r="AH266" i="19"/>
  <c r="AH267" i="19"/>
  <c r="AH268" i="19"/>
  <c r="AH269" i="19"/>
  <c r="AH270" i="19"/>
  <c r="AH271" i="19"/>
  <c r="AH272" i="19"/>
  <c r="AH273" i="19"/>
  <c r="AH274" i="19"/>
  <c r="AH275" i="19"/>
  <c r="AH276" i="19"/>
  <c r="AH277" i="19"/>
  <c r="AH278" i="19"/>
  <c r="AH279" i="19"/>
  <c r="AH280" i="19"/>
  <c r="AH281" i="19"/>
  <c r="AH282" i="19"/>
  <c r="AH283" i="19"/>
  <c r="AH284" i="19"/>
  <c r="AH285" i="19"/>
  <c r="AH286" i="19"/>
  <c r="AH287" i="19"/>
  <c r="AH288" i="19"/>
  <c r="AH289" i="19"/>
  <c r="AH290" i="19"/>
  <c r="AH291" i="19"/>
  <c r="AH292" i="19"/>
  <c r="AH293" i="19"/>
  <c r="AH294" i="19"/>
  <c r="AH295" i="19"/>
  <c r="AH296" i="19"/>
  <c r="AH297" i="19"/>
  <c r="AH298" i="19"/>
  <c r="AH299" i="19"/>
  <c r="AH300" i="19"/>
  <c r="AH301" i="19"/>
  <c r="AH302" i="19"/>
  <c r="AH303" i="19"/>
  <c r="AH304" i="19"/>
  <c r="AH305" i="19"/>
  <c r="AH306" i="19"/>
  <c r="AH307" i="19"/>
  <c r="AH308" i="19"/>
  <c r="AH309" i="19"/>
  <c r="AH310" i="19"/>
  <c r="AH311" i="19"/>
  <c r="AH312" i="19"/>
  <c r="AH313" i="19"/>
  <c r="AH314" i="19"/>
  <c r="AH315" i="19"/>
  <c r="AH316" i="19"/>
  <c r="AH317" i="19"/>
  <c r="AH318" i="19"/>
  <c r="AH319" i="19"/>
  <c r="AH320" i="19"/>
  <c r="AH321" i="19"/>
  <c r="AH322" i="19"/>
  <c r="AH323" i="19"/>
  <c r="AH324" i="19"/>
  <c r="AH325" i="19"/>
  <c r="AH326" i="19"/>
  <c r="AH327" i="19"/>
  <c r="AH328" i="19"/>
  <c r="AH329" i="19"/>
  <c r="AH330" i="19"/>
  <c r="AH331" i="19"/>
  <c r="AH332" i="19"/>
  <c r="AH333" i="19"/>
  <c r="AH334" i="19"/>
  <c r="AH335" i="19"/>
  <c r="AH336" i="19"/>
  <c r="AH337" i="19"/>
  <c r="AH338" i="19"/>
  <c r="AH339" i="19"/>
  <c r="AH340" i="19"/>
  <c r="AH341" i="19"/>
  <c r="AH342" i="19"/>
  <c r="AH343" i="19"/>
  <c r="AH344" i="19"/>
  <c r="AH345" i="19"/>
  <c r="AH346" i="19"/>
  <c r="AH347" i="19"/>
  <c r="AH348" i="19"/>
  <c r="AH349" i="19"/>
  <c r="AH350" i="19"/>
  <c r="AH351" i="19"/>
  <c r="AH352" i="19"/>
  <c r="AH353" i="19"/>
  <c r="AH354" i="19"/>
  <c r="AH355" i="19"/>
  <c r="AH356" i="19"/>
  <c r="AH357" i="19"/>
  <c r="AH358" i="19"/>
  <c r="AH359" i="19"/>
  <c r="AH360" i="19"/>
  <c r="AH361" i="19"/>
  <c r="AH362" i="19"/>
  <c r="AH363" i="19"/>
  <c r="AH364" i="19"/>
  <c r="AH365" i="19"/>
  <c r="AH366" i="19"/>
  <c r="AH367" i="19"/>
  <c r="AH368" i="19"/>
  <c r="AH369" i="19"/>
  <c r="AH370" i="19"/>
  <c r="AH371" i="19"/>
  <c r="AH372" i="19"/>
  <c r="AH373" i="19"/>
  <c r="AH374" i="19"/>
  <c r="AH375" i="19"/>
  <c r="AH376" i="19"/>
  <c r="AH377" i="19"/>
  <c r="AH378" i="19"/>
  <c r="AH379" i="19"/>
  <c r="AH380" i="19"/>
  <c r="AH381" i="19"/>
  <c r="AH382" i="19"/>
  <c r="AH383" i="19"/>
  <c r="AH384" i="19"/>
  <c r="AH385" i="19"/>
  <c r="AH386" i="19"/>
  <c r="AH387" i="19"/>
  <c r="AH388" i="19"/>
  <c r="AH389" i="19"/>
  <c r="AH390" i="19"/>
  <c r="AH391" i="19"/>
  <c r="AH392" i="19"/>
  <c r="AH393" i="19"/>
  <c r="AH394" i="19"/>
  <c r="AH395" i="19"/>
  <c r="AH396" i="19"/>
  <c r="AH397" i="19"/>
  <c r="AH398" i="19"/>
  <c r="AH399" i="19"/>
  <c r="AH400" i="19"/>
  <c r="AH401" i="19"/>
  <c r="AH402" i="19"/>
  <c r="AH403" i="19"/>
  <c r="AH404" i="19"/>
  <c r="AH405" i="19"/>
  <c r="AH406" i="19"/>
  <c r="AH407" i="19"/>
  <c r="AH408" i="19"/>
  <c r="AH409" i="19"/>
  <c r="AH410" i="19"/>
  <c r="AH411" i="19"/>
  <c r="AH412" i="19"/>
  <c r="AH413" i="19"/>
  <c r="AH414" i="19"/>
  <c r="AH415" i="19"/>
  <c r="AH416" i="19"/>
  <c r="AH417" i="19"/>
  <c r="AH418" i="19"/>
  <c r="AH419" i="19"/>
  <c r="AH420" i="19"/>
  <c r="AH421" i="19"/>
  <c r="AH422" i="19"/>
  <c r="AH423" i="19"/>
  <c r="AH424" i="19"/>
  <c r="AH425" i="19"/>
  <c r="AH426" i="19"/>
  <c r="AH427" i="19"/>
  <c r="AH428" i="19"/>
  <c r="AH429" i="19"/>
  <c r="AH430" i="19"/>
  <c r="AH431" i="19"/>
  <c r="AH432" i="19"/>
  <c r="AH433" i="19"/>
  <c r="AH434" i="19"/>
  <c r="AH435" i="19"/>
  <c r="AH436" i="19"/>
  <c r="AH437" i="19"/>
  <c r="AH438" i="19"/>
  <c r="AH439" i="19"/>
  <c r="AH440" i="19"/>
  <c r="AH441" i="19"/>
  <c r="AH442" i="19"/>
  <c r="AH443" i="19"/>
  <c r="AH444" i="19"/>
  <c r="AH445" i="19"/>
  <c r="AH446" i="19"/>
  <c r="AH447" i="19"/>
  <c r="AH448" i="19"/>
  <c r="AH449" i="19"/>
  <c r="AH450" i="19"/>
  <c r="AH451" i="19"/>
  <c r="AH452" i="19"/>
  <c r="AH453" i="19"/>
  <c r="AH454" i="19"/>
  <c r="AH455" i="19"/>
  <c r="AH456" i="19"/>
  <c r="AH457" i="19"/>
  <c r="AH458" i="19"/>
  <c r="AH459" i="19"/>
  <c r="AH460" i="19"/>
  <c r="AH461" i="19"/>
  <c r="AH462" i="19"/>
  <c r="AH463" i="19"/>
  <c r="AH464" i="19"/>
  <c r="AH465" i="19"/>
  <c r="AH466" i="19"/>
  <c r="AH467" i="19"/>
  <c r="AH468" i="19"/>
  <c r="AH469" i="19"/>
  <c r="AH470" i="19"/>
  <c r="AH471" i="19"/>
  <c r="AH472" i="19"/>
  <c r="AH473" i="19"/>
  <c r="AH474" i="19"/>
  <c r="AH475" i="19"/>
  <c r="AH476" i="19"/>
  <c r="AH477" i="19"/>
  <c r="AH478" i="19"/>
  <c r="AH479" i="19"/>
  <c r="AH480" i="19"/>
  <c r="AH481" i="19"/>
  <c r="AH482" i="19"/>
  <c r="AH483" i="19"/>
  <c r="AH484" i="19"/>
  <c r="AH485" i="19"/>
  <c r="AH486" i="19"/>
  <c r="AH487" i="19"/>
  <c r="AH488" i="19"/>
  <c r="AH489" i="19"/>
  <c r="AH490" i="19"/>
  <c r="AH491" i="19"/>
  <c r="AH492" i="19"/>
  <c r="AH493" i="19"/>
  <c r="AH494" i="19"/>
  <c r="AH495" i="19"/>
  <c r="AH496" i="19"/>
  <c r="AH497" i="19"/>
  <c r="AH498" i="19"/>
  <c r="AH499" i="19"/>
  <c r="AH500" i="19"/>
  <c r="AH501" i="19"/>
  <c r="AH502" i="19"/>
  <c r="AH503" i="19"/>
  <c r="AH504" i="19"/>
  <c r="AH505" i="19"/>
  <c r="AH506" i="19"/>
  <c r="AH507" i="19"/>
  <c r="AH508" i="19"/>
  <c r="AH509" i="19"/>
  <c r="AH510" i="19"/>
  <c r="AH511" i="19"/>
  <c r="AH512" i="19"/>
  <c r="AH513" i="19"/>
  <c r="AH514" i="19"/>
  <c r="AH515" i="19"/>
  <c r="AH516" i="19"/>
  <c r="AH517" i="19"/>
  <c r="AH518" i="19"/>
  <c r="AH519" i="19"/>
  <c r="AH520" i="19"/>
  <c r="AH521" i="19"/>
  <c r="AH522" i="19"/>
  <c r="AH523" i="19"/>
  <c r="AH524" i="19"/>
  <c r="AH525" i="19"/>
  <c r="AH526" i="19"/>
  <c r="AH527" i="19"/>
  <c r="AH528" i="19"/>
  <c r="AH529" i="19"/>
  <c r="AH530" i="19"/>
  <c r="AH531" i="19"/>
  <c r="AH532" i="19"/>
  <c r="AH533" i="19"/>
  <c r="AH534" i="19"/>
  <c r="AH535" i="19"/>
  <c r="AH536" i="19"/>
  <c r="AH537" i="19"/>
  <c r="AH538" i="19"/>
  <c r="AH539" i="19"/>
  <c r="AH540" i="19"/>
  <c r="AH541" i="19"/>
  <c r="AH542" i="19"/>
  <c r="AH543" i="19"/>
  <c r="AH544" i="19"/>
  <c r="AH545" i="19"/>
  <c r="AH546" i="19"/>
  <c r="AH547" i="19"/>
  <c r="AH548" i="19"/>
  <c r="AH549" i="19"/>
  <c r="AH550" i="19"/>
  <c r="AH551" i="19"/>
  <c r="AH552" i="19"/>
  <c r="AH553" i="19"/>
  <c r="AH554" i="19"/>
  <c r="AH555" i="19"/>
  <c r="AH556" i="19"/>
  <c r="AH557" i="19"/>
  <c r="AH558" i="19"/>
  <c r="AH559" i="19"/>
  <c r="AH560" i="19"/>
  <c r="AH561" i="19"/>
  <c r="AH562" i="19"/>
  <c r="AH563" i="19"/>
  <c r="AH564" i="19"/>
  <c r="AH565" i="19"/>
  <c r="AH566" i="19"/>
  <c r="AH567" i="19"/>
  <c r="AH568" i="19"/>
  <c r="AH569" i="19"/>
  <c r="AH570" i="19"/>
  <c r="AH571" i="19"/>
  <c r="AH572" i="19"/>
  <c r="AH573" i="19"/>
  <c r="AH574" i="19"/>
  <c r="AH575" i="19"/>
  <c r="AH576" i="19"/>
  <c r="AH577" i="19"/>
  <c r="AH578" i="19"/>
  <c r="AH579" i="19"/>
  <c r="AH580" i="19"/>
  <c r="AH581" i="19"/>
  <c r="AH582" i="19"/>
  <c r="AH583" i="19"/>
  <c r="AH584" i="19"/>
  <c r="AH585" i="19"/>
  <c r="AH586" i="19"/>
  <c r="AH587" i="19"/>
  <c r="AH588" i="19"/>
  <c r="AH589" i="19"/>
  <c r="AH590" i="19"/>
  <c r="AH591" i="19"/>
  <c r="AH592" i="19"/>
  <c r="AH593" i="19"/>
  <c r="AH594" i="19"/>
  <c r="AH595" i="19"/>
  <c r="AH596" i="19"/>
  <c r="AH597" i="19"/>
  <c r="AH598" i="19"/>
  <c r="AH599" i="19"/>
  <c r="AH600" i="19"/>
  <c r="AH601" i="19"/>
  <c r="AH602" i="19"/>
  <c r="AH603" i="19"/>
  <c r="AH604" i="19"/>
  <c r="AH605" i="19"/>
  <c r="AH606" i="19"/>
  <c r="AH607" i="19"/>
  <c r="AH608" i="19"/>
  <c r="AH609" i="19"/>
  <c r="AH610" i="19"/>
  <c r="AH611" i="19"/>
  <c r="AH612" i="19"/>
  <c r="AH613" i="19"/>
  <c r="AH614" i="19"/>
  <c r="AH615" i="19"/>
  <c r="AH616" i="19"/>
  <c r="AH617" i="19"/>
  <c r="AH618" i="19"/>
  <c r="AH619" i="19"/>
  <c r="AH620" i="19"/>
  <c r="AH621" i="19"/>
  <c r="AH622" i="19"/>
  <c r="AH623" i="19"/>
  <c r="AH624" i="19"/>
  <c r="AH625" i="19"/>
  <c r="AH626" i="19"/>
  <c r="AH627" i="19"/>
  <c r="AH628" i="19"/>
  <c r="AH629" i="19"/>
  <c r="AH630" i="19"/>
  <c r="AH631" i="19"/>
  <c r="AH632" i="19"/>
  <c r="AH633" i="19"/>
  <c r="AH634" i="19"/>
  <c r="AH635" i="19"/>
  <c r="AH636" i="19"/>
  <c r="AH637" i="19"/>
  <c r="AH638" i="19"/>
  <c r="AH639" i="19"/>
  <c r="AH640" i="19"/>
  <c r="AH641" i="19"/>
  <c r="AH642" i="19"/>
  <c r="AH643" i="19"/>
  <c r="AH644" i="19"/>
  <c r="AH645" i="19"/>
  <c r="AH646" i="19"/>
  <c r="AH647" i="19"/>
  <c r="AH648" i="19"/>
  <c r="AH649" i="19"/>
  <c r="AH650" i="19"/>
  <c r="AH651" i="19"/>
  <c r="AH652" i="19"/>
  <c r="AH653" i="19"/>
  <c r="AH654" i="19"/>
  <c r="AH655" i="19"/>
  <c r="AH656" i="19"/>
  <c r="AH657" i="19"/>
  <c r="AH658" i="19"/>
  <c r="AH659" i="19"/>
  <c r="AH660" i="19"/>
  <c r="AH661" i="19"/>
  <c r="AH662" i="19"/>
  <c r="AH663" i="19"/>
  <c r="AH664" i="19"/>
  <c r="AH665" i="19"/>
  <c r="AH666" i="19"/>
  <c r="AH667" i="19"/>
  <c r="AH668" i="19"/>
  <c r="AH669" i="19"/>
  <c r="AH670" i="19"/>
  <c r="AH671" i="19"/>
  <c r="AH672" i="19"/>
  <c r="AH673" i="19"/>
  <c r="AH674" i="19"/>
  <c r="AH675" i="19"/>
  <c r="AH676" i="19"/>
  <c r="AH677" i="19"/>
  <c r="AH678" i="19"/>
  <c r="AH679" i="19"/>
  <c r="AH680" i="19"/>
  <c r="AH681" i="19"/>
  <c r="AH682" i="19"/>
  <c r="AH683" i="19"/>
  <c r="AH684" i="19"/>
  <c r="AH685" i="19"/>
  <c r="AH686" i="19"/>
  <c r="AH687" i="19"/>
  <c r="AH688" i="19"/>
  <c r="AH689" i="19"/>
  <c r="AH690" i="19"/>
  <c r="AH691" i="19"/>
  <c r="AH692" i="19"/>
  <c r="AH693" i="19"/>
  <c r="AH694" i="19"/>
  <c r="AH695" i="19"/>
  <c r="AH696" i="19"/>
  <c r="AH697" i="19"/>
  <c r="AH698" i="19"/>
  <c r="AH699" i="19"/>
  <c r="AH700" i="19"/>
  <c r="AH701" i="19"/>
  <c r="AH702" i="19"/>
  <c r="AH703" i="19"/>
  <c r="AH704" i="19"/>
  <c r="AH705" i="19"/>
  <c r="AH706" i="19"/>
  <c r="AH707" i="19"/>
  <c r="AH708" i="19"/>
  <c r="AH709" i="19"/>
  <c r="AH710" i="19"/>
  <c r="AH711" i="19"/>
  <c r="AH712" i="19"/>
  <c r="AH713" i="19"/>
  <c r="AH714" i="19"/>
  <c r="AH715" i="19"/>
  <c r="AH716" i="19"/>
  <c r="AH717" i="19"/>
  <c r="AH718" i="19"/>
  <c r="AH719" i="19"/>
  <c r="AH720" i="19"/>
  <c r="AH721" i="19"/>
  <c r="AH722" i="19"/>
  <c r="AH723" i="19"/>
  <c r="AH724" i="19"/>
  <c r="AH725" i="19"/>
  <c r="AH726" i="19"/>
  <c r="AH727" i="19"/>
  <c r="AH728" i="19"/>
  <c r="AH729" i="19"/>
  <c r="AH730" i="19"/>
  <c r="AH731" i="19"/>
  <c r="AH732" i="19"/>
  <c r="AH733" i="19"/>
  <c r="AH734" i="19"/>
  <c r="AH735" i="19"/>
  <c r="AH736" i="19"/>
  <c r="AH737" i="19"/>
  <c r="AH738" i="19"/>
  <c r="AH739" i="19"/>
  <c r="AH740" i="19"/>
  <c r="AH741" i="19"/>
  <c r="AH742" i="19"/>
  <c r="AH743" i="19"/>
  <c r="AH744" i="19"/>
  <c r="AH745" i="19"/>
  <c r="AH746" i="19"/>
  <c r="AH747" i="19"/>
  <c r="AH748" i="19"/>
  <c r="AH749" i="19"/>
  <c r="AH750" i="19"/>
  <c r="AH751" i="19"/>
  <c r="AH752" i="19"/>
  <c r="AH753" i="19"/>
  <c r="AH754" i="19"/>
  <c r="AH755" i="19"/>
  <c r="AH756" i="19"/>
  <c r="AH757" i="19"/>
  <c r="AH758" i="19"/>
  <c r="AH759" i="19"/>
  <c r="AH760" i="19"/>
  <c r="AH761" i="19"/>
  <c r="AH762" i="19"/>
  <c r="AH763" i="19"/>
  <c r="AH764" i="19"/>
  <c r="AH765" i="19"/>
  <c r="AH766" i="19"/>
  <c r="AH767" i="19"/>
  <c r="AH768" i="19"/>
  <c r="AH769" i="19"/>
  <c r="AH770" i="19"/>
  <c r="AH771" i="19"/>
  <c r="AH772" i="19"/>
  <c r="AH773" i="19"/>
  <c r="AH774" i="19"/>
  <c r="AH775" i="19"/>
  <c r="AH776" i="19"/>
  <c r="AH777" i="19"/>
  <c r="AH778" i="19"/>
  <c r="AH779" i="19"/>
  <c r="AH780" i="19"/>
  <c r="AH781" i="19"/>
  <c r="AH782" i="19"/>
  <c r="AH783" i="19"/>
  <c r="AH784" i="19"/>
  <c r="AH785" i="19"/>
  <c r="AH786" i="19"/>
  <c r="AH787" i="19"/>
  <c r="AH788" i="19"/>
  <c r="AH789" i="19"/>
  <c r="AH790" i="19"/>
  <c r="AH791" i="19"/>
  <c r="AH792" i="19"/>
  <c r="AH793" i="19"/>
  <c r="AH794" i="19"/>
  <c r="AH795" i="19"/>
  <c r="AH796" i="19"/>
  <c r="AH797" i="19"/>
  <c r="AH798" i="19"/>
  <c r="AH799" i="19"/>
  <c r="AH800" i="19"/>
  <c r="AH801" i="19"/>
  <c r="AH802" i="19"/>
  <c r="AH803" i="19"/>
  <c r="AH804" i="19"/>
  <c r="AH805" i="19"/>
  <c r="AH806" i="19"/>
  <c r="AH807" i="19"/>
  <c r="AH808" i="19"/>
  <c r="AH809" i="19"/>
  <c r="AH810" i="19"/>
  <c r="AH811" i="19"/>
  <c r="AH812" i="19"/>
  <c r="AH813" i="19"/>
  <c r="AH814" i="19"/>
  <c r="AH815" i="19"/>
  <c r="AH816" i="19"/>
  <c r="AH817" i="19"/>
  <c r="AH818" i="19"/>
  <c r="AH819" i="19"/>
  <c r="AH820" i="19"/>
  <c r="AH821" i="19"/>
  <c r="AH822" i="19"/>
  <c r="AH823" i="19"/>
  <c r="AH824" i="19"/>
  <c r="AH825" i="19"/>
  <c r="AH826" i="19"/>
  <c r="AH827" i="19"/>
  <c r="AH828" i="19"/>
  <c r="AH829" i="19"/>
  <c r="AH830" i="19"/>
  <c r="AH831" i="19"/>
  <c r="AH832" i="19"/>
  <c r="AH833" i="19"/>
  <c r="AH834" i="19"/>
  <c r="AH835" i="19"/>
  <c r="AH836" i="19"/>
  <c r="AH837" i="19"/>
  <c r="AH838" i="19"/>
  <c r="AH839" i="19"/>
  <c r="AH840" i="19"/>
  <c r="AH841" i="19"/>
  <c r="AH842" i="19"/>
  <c r="AH843" i="19"/>
  <c r="AH844" i="19"/>
  <c r="AH845" i="19"/>
  <c r="AH846" i="19"/>
  <c r="AH847" i="19"/>
  <c r="AH848" i="19"/>
  <c r="AH849" i="19"/>
  <c r="AH850" i="19"/>
  <c r="AH851" i="19"/>
  <c r="AH852" i="19"/>
  <c r="AH853" i="19"/>
  <c r="AH854" i="19"/>
  <c r="AH855" i="19"/>
  <c r="AH856" i="19"/>
  <c r="AH857" i="19"/>
  <c r="AH858" i="19"/>
  <c r="AH859" i="19"/>
  <c r="AH860" i="19"/>
  <c r="AH861" i="19"/>
  <c r="AH862" i="19"/>
  <c r="AH863" i="19"/>
  <c r="AH864" i="19"/>
  <c r="AH865" i="19"/>
  <c r="AH866" i="19"/>
  <c r="AH867" i="19"/>
  <c r="AH868" i="19"/>
  <c r="AH869" i="19"/>
  <c r="AH870" i="19"/>
  <c r="AH871" i="19"/>
  <c r="AH872" i="19"/>
  <c r="AH873" i="19"/>
  <c r="AH874" i="19"/>
  <c r="AH875" i="19"/>
  <c r="AH876" i="19"/>
  <c r="AH877" i="19"/>
  <c r="AH878" i="19"/>
  <c r="AH879" i="19"/>
  <c r="AH880" i="19"/>
  <c r="AH881" i="19"/>
  <c r="AH882" i="19"/>
  <c r="AH883" i="19"/>
  <c r="AH884" i="19"/>
  <c r="AH885" i="19"/>
  <c r="AH886" i="19"/>
  <c r="AH887" i="19"/>
  <c r="AH888" i="19"/>
  <c r="AH889" i="19"/>
  <c r="AH890" i="19"/>
  <c r="AH891" i="19"/>
  <c r="AH892" i="19"/>
  <c r="AH893" i="19"/>
  <c r="AH894" i="19"/>
  <c r="AH895" i="19"/>
  <c r="AH896" i="19"/>
  <c r="AH897" i="19"/>
  <c r="AH898" i="19"/>
  <c r="AH899" i="19"/>
  <c r="AH900" i="19"/>
  <c r="AH901" i="19"/>
  <c r="AH902" i="19"/>
  <c r="AH903" i="19"/>
  <c r="AH904" i="19"/>
  <c r="AH905" i="19"/>
  <c r="AH906" i="19"/>
  <c r="AH907" i="19"/>
  <c r="AH908" i="19"/>
  <c r="AH909" i="19"/>
  <c r="AH910" i="19"/>
  <c r="AH911" i="19"/>
  <c r="AH912" i="19"/>
  <c r="AH913" i="19"/>
  <c r="AH914" i="19"/>
  <c r="AH915" i="19"/>
  <c r="AH916" i="19"/>
  <c r="AH917" i="19"/>
  <c r="AH918" i="19"/>
  <c r="AH919" i="19"/>
  <c r="AH920" i="19"/>
  <c r="AH921" i="19"/>
  <c r="AH922" i="19"/>
  <c r="AH923" i="19"/>
  <c r="AH924" i="19"/>
  <c r="AH925" i="19"/>
  <c r="AH926" i="19"/>
  <c r="AH927" i="19"/>
  <c r="AH928" i="19"/>
  <c r="AH929" i="19"/>
  <c r="AH930" i="19"/>
  <c r="AH931" i="19"/>
  <c r="AH932" i="19"/>
  <c r="AH933" i="19"/>
  <c r="AH934" i="19"/>
  <c r="AH935" i="19"/>
  <c r="AH936" i="19"/>
  <c r="AH937" i="19"/>
  <c r="AH938" i="19"/>
  <c r="AH939" i="19"/>
  <c r="AH940" i="19"/>
  <c r="AH941" i="19"/>
  <c r="AH942" i="19"/>
  <c r="AH943" i="19"/>
  <c r="AH944" i="19"/>
  <c r="AH945" i="19"/>
  <c r="AH946" i="19"/>
  <c r="AH947" i="19"/>
  <c r="AH948" i="19"/>
  <c r="AH949" i="19"/>
  <c r="AH950" i="19"/>
  <c r="AH951" i="19"/>
  <c r="AH952" i="19"/>
  <c r="AH953" i="19"/>
  <c r="AH954" i="19"/>
  <c r="AH955" i="19"/>
  <c r="AH956" i="19"/>
  <c r="AH957" i="19"/>
  <c r="AH958" i="19"/>
  <c r="AH959" i="19"/>
  <c r="AH960" i="19"/>
  <c r="AH961" i="19"/>
  <c r="AH962" i="19"/>
  <c r="AH963" i="19"/>
  <c r="AH964" i="19"/>
  <c r="AH965" i="19"/>
  <c r="AH966" i="19"/>
  <c r="AH967" i="19"/>
  <c r="AH968" i="19"/>
  <c r="AH969" i="19"/>
  <c r="AH970" i="19"/>
  <c r="AH971" i="19"/>
  <c r="AH972" i="19"/>
  <c r="AH973" i="19"/>
  <c r="AH974" i="19"/>
  <c r="AH975" i="19"/>
  <c r="AH976" i="19"/>
  <c r="AH977" i="19"/>
  <c r="AH978" i="19"/>
  <c r="AH979" i="19"/>
  <c r="AH980" i="19"/>
  <c r="AH981" i="19"/>
  <c r="AH982" i="19"/>
  <c r="AH983" i="19"/>
  <c r="AH984" i="19"/>
  <c r="AH985" i="19"/>
  <c r="AH986" i="19"/>
  <c r="AH987" i="19"/>
  <c r="AH988" i="19"/>
  <c r="AH989" i="19"/>
  <c r="AH990" i="19"/>
  <c r="AH991" i="19"/>
  <c r="AH992" i="19"/>
  <c r="AH993" i="19"/>
  <c r="AH994" i="19"/>
  <c r="AH995" i="19"/>
  <c r="AH996" i="19"/>
  <c r="AH997" i="19"/>
  <c r="AH998" i="19"/>
  <c r="AH999" i="19"/>
  <c r="AH1000" i="19"/>
  <c r="AH1001" i="19"/>
  <c r="AH1002" i="19"/>
  <c r="AH1003" i="19"/>
  <c r="AH1004" i="19"/>
  <c r="AH1005" i="19"/>
  <c r="AH1006" i="19"/>
  <c r="AH1007" i="19"/>
  <c r="AH1008" i="19"/>
  <c r="AH1009" i="19"/>
  <c r="AH1010" i="19"/>
  <c r="AH1011" i="19"/>
  <c r="AH1012" i="19"/>
  <c r="AH1013" i="19"/>
  <c r="AH1014" i="19"/>
  <c r="AH1015" i="19"/>
  <c r="AH1016" i="19"/>
  <c r="AH1017" i="19"/>
  <c r="AH1018" i="19"/>
  <c r="AH1019" i="19"/>
  <c r="AH1020" i="19"/>
  <c r="AH1021" i="19"/>
  <c r="AH1022" i="19"/>
  <c r="AH1023" i="19"/>
  <c r="AH1024" i="19"/>
  <c r="AH1025" i="19"/>
  <c r="AH1026" i="19"/>
  <c r="AH1027" i="19"/>
  <c r="AH1028" i="19"/>
  <c r="AH1029" i="19"/>
  <c r="AH1030" i="19"/>
  <c r="AH1031" i="19"/>
  <c r="AH1032" i="19"/>
  <c r="AH1033" i="19"/>
  <c r="AH1034" i="19"/>
  <c r="AH1035" i="19"/>
  <c r="AH1036" i="19"/>
  <c r="AH1037" i="19"/>
  <c r="AH1038" i="19"/>
  <c r="AH1039" i="19"/>
  <c r="AH1040" i="19"/>
  <c r="AH1041" i="19"/>
  <c r="AH1042" i="19"/>
  <c r="AH1043" i="19"/>
  <c r="AH1044" i="19"/>
  <c r="AH1045" i="19"/>
  <c r="AH1046" i="19"/>
  <c r="AH1047" i="19"/>
  <c r="AH1048" i="19"/>
  <c r="AH1049" i="19"/>
  <c r="AH1050" i="19"/>
  <c r="AH1051" i="19"/>
  <c r="AH1052" i="19"/>
  <c r="AH1053" i="19"/>
  <c r="AH1054" i="19"/>
  <c r="AH1055" i="19"/>
  <c r="AH1056" i="19"/>
  <c r="AH1057" i="19"/>
  <c r="AH1058" i="19"/>
  <c r="AH1059" i="19"/>
  <c r="AH1060" i="19"/>
  <c r="AH1061" i="19"/>
  <c r="AH1062" i="19"/>
  <c r="AH1063" i="19"/>
  <c r="AH1064" i="19"/>
  <c r="AH1065" i="19"/>
  <c r="AH1066" i="19"/>
  <c r="AH1067" i="19"/>
  <c r="AH1068" i="19"/>
  <c r="AH1069" i="19"/>
  <c r="AH1070" i="19"/>
  <c r="AH1071" i="19"/>
  <c r="AH1072" i="19"/>
  <c r="AH1073" i="19"/>
  <c r="AH1074" i="19"/>
  <c r="AH1075" i="19"/>
  <c r="AH1076" i="19"/>
  <c r="AH1077" i="19"/>
  <c r="AH1078" i="19"/>
  <c r="AH1079" i="19"/>
  <c r="AH1080" i="19"/>
  <c r="AH1081" i="19"/>
  <c r="AH1082" i="19"/>
  <c r="AH1083" i="19"/>
  <c r="AH1084" i="19"/>
  <c r="AH1085" i="19"/>
  <c r="AH1086" i="19"/>
  <c r="AH1087" i="19"/>
  <c r="AH1088" i="19"/>
  <c r="AH1089" i="19"/>
  <c r="AH1090" i="19"/>
  <c r="AH1091" i="19"/>
  <c r="AH1092" i="19"/>
  <c r="AH1093" i="19"/>
  <c r="AH1094" i="19"/>
  <c r="AH1095" i="19"/>
  <c r="AH1096" i="19"/>
  <c r="AH1097" i="19"/>
  <c r="AH1098" i="19"/>
  <c r="AH1099" i="19"/>
  <c r="AH1100" i="19"/>
  <c r="AH1101" i="19"/>
  <c r="AH1102" i="19"/>
  <c r="AH1103" i="19"/>
  <c r="AH1104" i="19"/>
  <c r="AH1105" i="19"/>
  <c r="AH1106" i="19"/>
  <c r="AH1107" i="19"/>
  <c r="AH1108" i="19"/>
  <c r="AH1109" i="19"/>
  <c r="AH1110" i="19"/>
  <c r="AH1111" i="19"/>
  <c r="AH1112" i="19"/>
  <c r="AH1113" i="19"/>
  <c r="AH1114" i="19"/>
  <c r="AH1115" i="19"/>
  <c r="AH1116" i="19"/>
  <c r="AH1117" i="19"/>
  <c r="AH1118" i="19"/>
  <c r="AH1119" i="19"/>
  <c r="AH1120" i="19"/>
  <c r="AH1121" i="19"/>
  <c r="AH1122" i="19"/>
  <c r="AH1123" i="19"/>
  <c r="AH1124" i="19"/>
  <c r="AH1125" i="19"/>
  <c r="AH1126" i="19"/>
  <c r="AH1127" i="19"/>
  <c r="AH1128" i="19"/>
  <c r="AH1129" i="19"/>
  <c r="AH1130" i="19"/>
  <c r="AH1131" i="19"/>
  <c r="AH1132" i="19"/>
  <c r="AH1133" i="19"/>
  <c r="AH1134" i="19"/>
  <c r="AH1135" i="19"/>
  <c r="AH1136" i="19"/>
  <c r="AH1137" i="19"/>
  <c r="AH1138" i="19"/>
  <c r="AH1139" i="19"/>
  <c r="AH1140" i="19"/>
  <c r="AH1141" i="19"/>
  <c r="AH1142" i="19"/>
  <c r="AH1143" i="19"/>
  <c r="AH1144" i="19"/>
  <c r="AH1145" i="19"/>
  <c r="AH1146" i="19"/>
  <c r="AH1147" i="19"/>
  <c r="AH1148" i="19"/>
  <c r="AH1149" i="19"/>
  <c r="AH1150" i="19"/>
  <c r="AH1151" i="19"/>
  <c r="AH1152" i="19"/>
  <c r="AH1153" i="19"/>
  <c r="AH1154" i="19"/>
  <c r="AH1155" i="19"/>
  <c r="AH1156" i="19"/>
  <c r="AH1157" i="19"/>
  <c r="AH1158" i="19"/>
  <c r="AH1159" i="19"/>
  <c r="AH1160" i="19"/>
  <c r="AH1161" i="19"/>
  <c r="AH1162" i="19"/>
  <c r="AH1163" i="19"/>
  <c r="AH1164" i="19"/>
  <c r="AH1165" i="19"/>
  <c r="AH1166" i="19"/>
  <c r="AH1167" i="19"/>
  <c r="AH1168" i="19"/>
  <c r="AH1169" i="19"/>
  <c r="AH1170" i="19"/>
  <c r="AH1171" i="19"/>
  <c r="AH1172" i="19"/>
  <c r="AH1173" i="19"/>
  <c r="AH1174" i="19"/>
  <c r="AH1175" i="19"/>
  <c r="AH1176" i="19"/>
  <c r="AH1177" i="19"/>
  <c r="AH1178" i="19"/>
  <c r="AH1179" i="19"/>
  <c r="AH1180" i="19"/>
  <c r="AH1181" i="19"/>
  <c r="AH1182" i="19"/>
  <c r="AH1183" i="19"/>
  <c r="AH1184" i="19"/>
  <c r="AH1185" i="19"/>
  <c r="AH1186" i="19"/>
  <c r="AH1187" i="19"/>
  <c r="AH1188" i="19"/>
  <c r="AH1189" i="19"/>
  <c r="AH1190" i="19"/>
  <c r="AH1191" i="19"/>
  <c r="AH1192" i="19"/>
  <c r="AH1193" i="19"/>
  <c r="AH1194" i="19"/>
  <c r="AH1195" i="19"/>
  <c r="AH1196" i="19"/>
  <c r="AH1197" i="19"/>
  <c r="AH1198" i="19"/>
  <c r="AH1199" i="19"/>
  <c r="AH1200" i="19"/>
  <c r="AH1201" i="19"/>
  <c r="AH1202" i="19"/>
  <c r="AH1203" i="19"/>
  <c r="AH1204" i="19"/>
  <c r="AH1205" i="19"/>
  <c r="AH1206" i="19"/>
  <c r="AH1207" i="19"/>
  <c r="AH1208" i="19"/>
  <c r="AH1209" i="19"/>
  <c r="AH1210" i="19"/>
  <c r="AH1211" i="19"/>
  <c r="AH1212" i="19"/>
  <c r="AH1213" i="19"/>
  <c r="AH1214" i="19"/>
  <c r="AH1215" i="19"/>
  <c r="AH1216" i="19"/>
  <c r="AH1217" i="19"/>
  <c r="AH1218" i="19"/>
  <c r="AH1219" i="19"/>
  <c r="AH1220" i="19"/>
  <c r="AH1221" i="19"/>
  <c r="AH1222" i="19"/>
  <c r="AH1223" i="19"/>
  <c r="AH1224" i="19"/>
  <c r="AH1225" i="19"/>
  <c r="AH1226" i="19"/>
  <c r="AH1227" i="19"/>
  <c r="AH1228" i="19"/>
  <c r="AH1229" i="19"/>
  <c r="AH1230" i="19"/>
  <c r="AH1231" i="19"/>
  <c r="AH1232" i="19"/>
  <c r="AH1233" i="19"/>
  <c r="AH1234" i="19"/>
  <c r="AH1235" i="19"/>
  <c r="AH1236" i="19"/>
  <c r="AH1237" i="19"/>
  <c r="AH1238" i="19"/>
  <c r="AH1239" i="19"/>
  <c r="AH1240" i="19"/>
  <c r="AH1241" i="19"/>
  <c r="AH1242" i="19"/>
  <c r="AH1243" i="19"/>
  <c r="AH1244" i="19"/>
  <c r="AH1245" i="19"/>
  <c r="AH1246" i="19"/>
  <c r="AH1247" i="19"/>
  <c r="AH1248" i="19"/>
  <c r="AH1249" i="19"/>
  <c r="AH1250" i="19"/>
  <c r="AH1251" i="19"/>
  <c r="AH1252" i="19"/>
  <c r="AH1253" i="19"/>
  <c r="AH1254" i="19"/>
  <c r="AH1255" i="19"/>
  <c r="AH1256" i="19"/>
  <c r="AH1257" i="19"/>
  <c r="AH1258" i="19"/>
  <c r="AH1259" i="19"/>
  <c r="AH1260" i="19"/>
  <c r="AH1261" i="19"/>
  <c r="AH1262" i="19"/>
  <c r="AH1263" i="19"/>
  <c r="AH1264" i="19"/>
  <c r="AH1265" i="19"/>
  <c r="AH1266" i="19"/>
  <c r="AH1267" i="19"/>
  <c r="AH1268" i="19"/>
  <c r="AH1269" i="19"/>
  <c r="AH1270" i="19"/>
  <c r="AH1271" i="19"/>
  <c r="AH1272" i="19"/>
  <c r="AH1273" i="19"/>
  <c r="AH1274" i="19"/>
  <c r="AH1275" i="19"/>
  <c r="AH1276" i="19"/>
  <c r="AH1277" i="19"/>
  <c r="AH1278" i="19"/>
  <c r="AH1279" i="19"/>
  <c r="AH1280" i="19"/>
  <c r="AH1281" i="19"/>
  <c r="AH1282" i="19"/>
  <c r="AH1283" i="19"/>
  <c r="AH1284" i="19"/>
  <c r="AH1285" i="19"/>
  <c r="AH1286" i="19"/>
  <c r="AH1287" i="19"/>
  <c r="AH1288" i="19"/>
  <c r="AH1289" i="19"/>
  <c r="AH1290" i="19"/>
  <c r="AH1291" i="19"/>
  <c r="AH1292" i="19"/>
  <c r="AH1293" i="19"/>
  <c r="AH1294" i="19"/>
  <c r="AH1295" i="19"/>
  <c r="AH1296" i="19"/>
  <c r="AH1297" i="19"/>
  <c r="AH1298" i="19"/>
  <c r="AH1299" i="19"/>
  <c r="AH1300" i="19"/>
  <c r="AH1301" i="19"/>
  <c r="AH1302" i="19"/>
  <c r="AH1303" i="19"/>
  <c r="AH1304" i="19"/>
  <c r="AH1305" i="19"/>
  <c r="AH1306" i="19"/>
  <c r="AH1307" i="19"/>
  <c r="AH1308" i="19"/>
  <c r="AH1309" i="19"/>
  <c r="AH1310" i="19"/>
  <c r="AH1311" i="19"/>
  <c r="AH1312" i="19"/>
  <c r="AH1313" i="19"/>
  <c r="AH1314" i="19"/>
  <c r="AH1315" i="19"/>
  <c r="AH1316" i="19"/>
  <c r="AH1317" i="19"/>
  <c r="AH1318" i="19"/>
  <c r="AH1319" i="19"/>
  <c r="AH1320" i="19"/>
  <c r="AH1321" i="19"/>
  <c r="AH1322" i="19"/>
  <c r="AH1323" i="19"/>
  <c r="AH1324" i="19"/>
  <c r="AH1325" i="19"/>
  <c r="AH1326" i="19"/>
  <c r="AH1327" i="19"/>
  <c r="AH1328" i="19"/>
  <c r="AH1329" i="19"/>
  <c r="AH1330" i="19"/>
  <c r="AH1331" i="19"/>
  <c r="AH1332" i="19"/>
  <c r="AH1333" i="19"/>
  <c r="AH1334" i="19"/>
  <c r="AH1335" i="19"/>
  <c r="AH1336" i="19"/>
  <c r="AH1337" i="19"/>
  <c r="AH1338" i="19"/>
  <c r="AH1339" i="19"/>
  <c r="AH1340" i="19"/>
  <c r="AH1341" i="19"/>
  <c r="AH1342" i="19"/>
  <c r="AH1343" i="19"/>
  <c r="AH1344" i="19"/>
  <c r="AH1345" i="19"/>
  <c r="AH1346" i="19"/>
  <c r="AH1347" i="19"/>
  <c r="AH1348" i="19"/>
  <c r="AH1349" i="19"/>
  <c r="AH1350" i="19"/>
  <c r="AH1351" i="19"/>
  <c r="AH1352" i="19"/>
  <c r="AH1353" i="19"/>
  <c r="AH1354" i="19"/>
  <c r="AH1355" i="19"/>
  <c r="AH1356" i="19"/>
  <c r="AH1357" i="19"/>
  <c r="AH1358" i="19"/>
  <c r="AH1359" i="19"/>
  <c r="AH1360" i="19"/>
  <c r="AH1361" i="19"/>
  <c r="AH1362" i="19"/>
  <c r="AH1363" i="19"/>
  <c r="AH1364" i="19"/>
  <c r="AH1365" i="19"/>
  <c r="AH1366" i="19"/>
  <c r="AH1367" i="19"/>
  <c r="AH1368" i="19"/>
  <c r="AH1369" i="19"/>
  <c r="AH1370" i="19"/>
  <c r="AH1371" i="19"/>
  <c r="AH1372" i="19"/>
  <c r="AH1373" i="19"/>
  <c r="AH1374" i="19"/>
  <c r="AH1375" i="19"/>
  <c r="AH1376" i="19"/>
  <c r="AH1377" i="19"/>
  <c r="AH1378" i="19"/>
  <c r="AH1379" i="19"/>
  <c r="AH1380" i="19"/>
  <c r="AH1381" i="19"/>
  <c r="AH1382" i="19"/>
  <c r="AH1383" i="19"/>
  <c r="AH1384" i="19"/>
  <c r="AH1385" i="19"/>
  <c r="AH1386" i="19"/>
  <c r="AH1387" i="19"/>
  <c r="AH1388" i="19"/>
  <c r="AH1389" i="19"/>
  <c r="AH1390" i="19"/>
  <c r="AH1391" i="19"/>
  <c r="AH1392" i="19"/>
  <c r="AH1393" i="19"/>
  <c r="AH1394" i="19"/>
  <c r="AH1395" i="19"/>
  <c r="AH1396" i="19"/>
  <c r="AH1397" i="19"/>
  <c r="AH1398" i="19"/>
  <c r="AH1399" i="19"/>
  <c r="AH1400" i="19"/>
  <c r="AH1401" i="19"/>
  <c r="AH1402" i="19"/>
  <c r="AH1403" i="19"/>
  <c r="AH1404" i="19"/>
  <c r="AH1405" i="19"/>
  <c r="AH1406" i="19"/>
  <c r="AH1407" i="19"/>
  <c r="AH1408" i="19"/>
  <c r="AH1409" i="19"/>
  <c r="AH1410" i="19"/>
  <c r="AH1411" i="19"/>
  <c r="AH1412" i="19"/>
  <c r="AH1413" i="19"/>
  <c r="AH1414" i="19"/>
  <c r="AH1415" i="19"/>
  <c r="AH1416" i="19"/>
  <c r="AH1417" i="19"/>
  <c r="AH1418" i="19"/>
  <c r="AH1419" i="19"/>
  <c r="AH1420" i="19"/>
  <c r="AH1421" i="19"/>
  <c r="AH1422" i="19"/>
  <c r="AH1423" i="19"/>
  <c r="AH1424" i="19"/>
  <c r="AH1425" i="19"/>
  <c r="AH1426" i="19"/>
  <c r="AH1427" i="19"/>
  <c r="AH1428" i="19"/>
  <c r="AH1429" i="19"/>
  <c r="AH1430" i="19"/>
  <c r="AH1431" i="19"/>
  <c r="AH1432" i="19"/>
  <c r="AH1433" i="19"/>
  <c r="AH1434" i="19"/>
  <c r="AH1435" i="19"/>
  <c r="AH1436" i="19"/>
  <c r="AH1437" i="19"/>
  <c r="AH1438" i="19"/>
  <c r="AH1439" i="19"/>
  <c r="AH1440" i="19"/>
  <c r="AH1441" i="19"/>
  <c r="AH1442" i="19"/>
  <c r="AH1443" i="19"/>
  <c r="AH1444" i="19"/>
  <c r="AH1445" i="19"/>
  <c r="AH1446" i="19"/>
  <c r="AH1447" i="19"/>
  <c r="AH1448" i="19"/>
  <c r="AH1449" i="19"/>
  <c r="AH1450" i="19"/>
  <c r="AH1451" i="19"/>
  <c r="AH1452" i="19"/>
  <c r="AH1453" i="19"/>
  <c r="AH1454" i="19"/>
  <c r="AH1455" i="19"/>
  <c r="AH1456" i="19"/>
  <c r="AH1457" i="19"/>
  <c r="AH1458" i="19"/>
  <c r="AH1459" i="19"/>
  <c r="AH1460" i="19"/>
  <c r="AH1461" i="19"/>
  <c r="AH1462" i="19"/>
  <c r="AH1463" i="19"/>
  <c r="AH1464" i="19"/>
  <c r="AH1465" i="19"/>
  <c r="AH1466" i="19"/>
  <c r="AH1467" i="19"/>
  <c r="AH1468" i="19"/>
  <c r="AH1469" i="19"/>
  <c r="AH1470" i="19"/>
  <c r="AH1471" i="19"/>
  <c r="AH1472" i="19"/>
  <c r="AH1473" i="19"/>
  <c r="AH1474" i="19"/>
  <c r="AH1475" i="19"/>
  <c r="AH1476" i="19"/>
  <c r="AH1477" i="19"/>
  <c r="AH1478" i="19"/>
  <c r="AH1479" i="19"/>
  <c r="AH1480" i="19"/>
  <c r="AH1481" i="19"/>
  <c r="AH1482" i="19"/>
  <c r="AH1483" i="19"/>
  <c r="AH1484" i="19"/>
  <c r="AH1485" i="19"/>
  <c r="AH1486" i="19"/>
  <c r="AH1487" i="19"/>
  <c r="AH1488" i="19"/>
  <c r="AH1489" i="19"/>
  <c r="AH1490" i="19"/>
  <c r="AH1491" i="19"/>
  <c r="AH1492" i="19"/>
  <c r="AH1493" i="19"/>
  <c r="AH1494" i="19"/>
  <c r="AH1495" i="19"/>
  <c r="AH1496" i="19"/>
  <c r="AH1497" i="19"/>
  <c r="AH1498" i="19"/>
  <c r="AH1499" i="19"/>
  <c r="AH1500" i="19"/>
  <c r="AH1501" i="19"/>
  <c r="AH1502" i="19"/>
  <c r="AH1503" i="19"/>
  <c r="AH1504" i="19"/>
  <c r="AH1505" i="19"/>
  <c r="AH1506" i="19"/>
  <c r="AH1507" i="19"/>
  <c r="AH1508" i="19"/>
  <c r="AH1509" i="19"/>
  <c r="AH1510" i="19"/>
  <c r="AH1511" i="19"/>
  <c r="AH1512" i="19"/>
  <c r="AH1513" i="19"/>
  <c r="AH1514" i="19"/>
  <c r="AH1515" i="19"/>
  <c r="AH1516" i="19"/>
  <c r="AH1517" i="19"/>
  <c r="AH1518" i="19"/>
  <c r="AH1519" i="19"/>
  <c r="AH1520" i="19"/>
  <c r="AH1521" i="19"/>
  <c r="AH1522" i="19"/>
  <c r="AH1523" i="19"/>
  <c r="AH1524" i="19"/>
  <c r="AH1525" i="19"/>
  <c r="AH1526" i="19"/>
  <c r="AH1527" i="19"/>
  <c r="AH1528" i="19"/>
  <c r="AH1529" i="19"/>
  <c r="AH1530" i="19"/>
  <c r="AH1531" i="19"/>
  <c r="AH1532" i="19"/>
  <c r="AH1533" i="19"/>
  <c r="AH1534" i="19"/>
  <c r="AH1535" i="19"/>
  <c r="AH1536" i="19"/>
  <c r="AH1537" i="19"/>
  <c r="AH1538" i="19"/>
  <c r="AH1539" i="19"/>
  <c r="AH1540" i="19"/>
  <c r="AH1541" i="19"/>
  <c r="AH1542" i="19"/>
  <c r="AH1543" i="19"/>
  <c r="AH1544" i="19"/>
  <c r="AH1545" i="19"/>
  <c r="AH1546" i="19"/>
  <c r="AH1547" i="19"/>
  <c r="AH1548" i="19"/>
  <c r="AH1549" i="19"/>
  <c r="AH1550" i="19"/>
  <c r="AH1551" i="19"/>
  <c r="AH1552" i="19"/>
  <c r="AH1553" i="19"/>
  <c r="AH1554" i="19"/>
  <c r="AH1555" i="19"/>
  <c r="AH1556" i="19"/>
  <c r="AH1557" i="19"/>
  <c r="AH1558" i="19"/>
  <c r="AH1559" i="19"/>
  <c r="AH1560" i="19"/>
  <c r="AH1561" i="19"/>
  <c r="AH1562" i="19"/>
  <c r="AH1563" i="19"/>
  <c r="AH1564" i="19"/>
  <c r="AH1565" i="19"/>
  <c r="AH1566" i="19"/>
  <c r="AH1567" i="19"/>
  <c r="AH1568" i="19"/>
  <c r="AH1569" i="19"/>
  <c r="AH1570" i="19"/>
  <c r="AH1571" i="19"/>
  <c r="AH1572" i="19"/>
  <c r="AH1573" i="19"/>
  <c r="AH1574" i="19"/>
  <c r="AH1575" i="19"/>
  <c r="AH1576" i="19"/>
  <c r="AH1577" i="19"/>
  <c r="AH1578" i="19"/>
  <c r="AH1579" i="19"/>
  <c r="AH1580" i="19"/>
  <c r="AH1581" i="19"/>
  <c r="AH1582" i="19"/>
  <c r="AH1583" i="19"/>
  <c r="AH1584" i="19"/>
  <c r="AH1585" i="19"/>
  <c r="AH1586" i="19"/>
  <c r="AH1587" i="19"/>
  <c r="AH1588" i="19"/>
  <c r="AH1589" i="19"/>
  <c r="AH1590" i="19"/>
  <c r="AH1591" i="19"/>
  <c r="AH1592" i="19"/>
  <c r="AH1593" i="19"/>
  <c r="AH1594" i="19"/>
  <c r="AH1595" i="19"/>
  <c r="AH1596" i="19"/>
  <c r="AH1597" i="19"/>
  <c r="AH1598" i="19"/>
  <c r="AH1599" i="19"/>
  <c r="AH1600" i="19"/>
  <c r="AH1601" i="19"/>
  <c r="AH1602" i="19"/>
  <c r="AH1603" i="19"/>
  <c r="AH1604" i="19"/>
  <c r="AH1605" i="19"/>
  <c r="AH1606" i="19"/>
  <c r="AH1607" i="19"/>
  <c r="AH1608" i="19"/>
  <c r="AH1609" i="19"/>
  <c r="AH1610" i="19"/>
  <c r="AH1611" i="19"/>
  <c r="AH1612" i="19"/>
  <c r="AH1613" i="19"/>
  <c r="AH1614" i="19"/>
  <c r="AH1615" i="19"/>
  <c r="AH1616" i="19"/>
  <c r="AH1617" i="19"/>
  <c r="AH1618" i="19"/>
  <c r="AH1619" i="19"/>
  <c r="AH1620" i="19"/>
  <c r="AH1621" i="19"/>
  <c r="AH1622" i="19"/>
  <c r="AH1623" i="19"/>
  <c r="AH1624" i="19"/>
  <c r="AH1625" i="19"/>
  <c r="AH1626" i="19"/>
  <c r="AH1627" i="19"/>
  <c r="AH1628" i="19"/>
  <c r="AH1629" i="19"/>
  <c r="AH1630" i="19"/>
  <c r="AH1631" i="19"/>
  <c r="AH1632" i="19"/>
  <c r="AH1633" i="19"/>
  <c r="AH1634" i="19"/>
  <c r="AH1635" i="19"/>
  <c r="AH1636" i="19"/>
  <c r="AH1637" i="19"/>
  <c r="AH1638" i="19"/>
  <c r="AH1639" i="19"/>
  <c r="AH1640" i="19"/>
  <c r="AH1641" i="19"/>
  <c r="AH1642" i="19"/>
  <c r="AH1643" i="19"/>
  <c r="AH1644" i="19"/>
  <c r="AH1645" i="19"/>
  <c r="AH1646" i="19"/>
  <c r="AH1647" i="19"/>
  <c r="AH1648" i="19"/>
  <c r="AH1649" i="19"/>
  <c r="AH1650" i="19"/>
  <c r="AH1651" i="19"/>
  <c r="AH1652" i="19"/>
  <c r="AH1653" i="19"/>
  <c r="AH1654" i="19"/>
  <c r="AH1655" i="19"/>
  <c r="AH1656" i="19"/>
  <c r="AH1657" i="19"/>
  <c r="AH1658" i="19"/>
  <c r="AH1659" i="19"/>
  <c r="AH1660" i="19"/>
  <c r="AH1661" i="19"/>
  <c r="AH1662" i="19"/>
  <c r="AH1663" i="19"/>
  <c r="AH1664" i="19"/>
  <c r="AH1665" i="19"/>
  <c r="AH1666" i="19"/>
  <c r="AH1667" i="19"/>
  <c r="AH1668" i="19"/>
  <c r="AH1669" i="19"/>
  <c r="AH1670" i="19"/>
  <c r="AH1671" i="19"/>
  <c r="AH1672" i="19"/>
  <c r="AH1673" i="19"/>
  <c r="AH1674" i="19"/>
  <c r="AH1675" i="19"/>
  <c r="AH1676" i="19"/>
  <c r="AH1677" i="19"/>
  <c r="AH1678" i="19"/>
  <c r="AH1679" i="19"/>
  <c r="AH1680" i="19"/>
  <c r="AH1681" i="19"/>
  <c r="AH1682" i="19"/>
  <c r="AH1683" i="19"/>
  <c r="AH1684" i="19"/>
  <c r="AH1685" i="19"/>
  <c r="AH1686" i="19"/>
  <c r="AH1687" i="19"/>
  <c r="AH1688" i="19"/>
  <c r="AH1689" i="19"/>
  <c r="AH1690" i="19"/>
  <c r="AH1691" i="19"/>
  <c r="AH1692" i="19"/>
  <c r="AH1693" i="19"/>
  <c r="AH1694" i="19"/>
  <c r="AH1695" i="19"/>
  <c r="AH1696" i="19"/>
  <c r="AH1697" i="19"/>
  <c r="AH1698" i="19"/>
  <c r="AH1699" i="19"/>
  <c r="AH1700" i="19"/>
  <c r="AH1701" i="19"/>
  <c r="AH1702" i="19"/>
  <c r="AH1703" i="19"/>
  <c r="AH1704" i="19"/>
  <c r="AH1705" i="19"/>
  <c r="AH1706" i="19"/>
  <c r="AH1707" i="19"/>
  <c r="AH1708" i="19"/>
  <c r="AH1709" i="19"/>
  <c r="AH1710" i="19"/>
  <c r="AH1711" i="19"/>
  <c r="AH1712" i="19"/>
  <c r="AH1713" i="19"/>
  <c r="AH1714" i="19"/>
  <c r="AH1715" i="19"/>
  <c r="AH1716" i="19"/>
  <c r="AH1717" i="19"/>
  <c r="AH1718" i="19"/>
  <c r="AH1719" i="19"/>
  <c r="AH1720" i="19"/>
  <c r="AH1721" i="19"/>
  <c r="AH1722" i="19"/>
  <c r="AH1723" i="19"/>
  <c r="AH1724" i="19"/>
  <c r="AH1725" i="19"/>
  <c r="AH1726" i="19"/>
  <c r="AH1727" i="19"/>
  <c r="AH1728" i="19"/>
  <c r="AH1729" i="19"/>
  <c r="AH1730" i="19"/>
  <c r="AH1731" i="19"/>
  <c r="AH1732" i="19"/>
  <c r="AH1733" i="19"/>
  <c r="AH1734" i="19"/>
  <c r="AH1735" i="19"/>
  <c r="AH1736" i="19"/>
  <c r="AH1737" i="19"/>
  <c r="AH1738" i="19"/>
  <c r="AH1739" i="19"/>
  <c r="AH1740" i="19"/>
  <c r="AH1741" i="19"/>
  <c r="AH1742" i="19"/>
  <c r="AH1743" i="19"/>
  <c r="AH1744" i="19"/>
  <c r="AH1745" i="19"/>
  <c r="AH1746" i="19"/>
  <c r="AH1747" i="19"/>
  <c r="AH1748" i="19"/>
  <c r="AH1749" i="19"/>
  <c r="AH1750" i="19"/>
  <c r="AH1751" i="19"/>
  <c r="AH1752" i="19"/>
  <c r="AH1753" i="19"/>
  <c r="AH1754" i="19"/>
  <c r="AH1755" i="19"/>
  <c r="AH1756" i="19"/>
  <c r="AH1757" i="19"/>
  <c r="AH1758" i="19"/>
  <c r="AH1759" i="19"/>
  <c r="AH1760" i="19"/>
  <c r="AH1761" i="19"/>
  <c r="AH1762" i="19"/>
  <c r="AH1763" i="19"/>
  <c r="AH1764" i="19"/>
  <c r="AH1765" i="19"/>
  <c r="AH1766" i="19"/>
  <c r="AH1767" i="19"/>
  <c r="AH1768" i="19"/>
  <c r="AH1769" i="19"/>
  <c r="AH1770" i="19"/>
  <c r="AH1771" i="19"/>
  <c r="AH1772" i="19"/>
  <c r="AH1773" i="19"/>
  <c r="AH1774" i="19"/>
  <c r="AH1775" i="19"/>
  <c r="AH1776" i="19"/>
  <c r="AH1777" i="19"/>
  <c r="AH1778" i="19"/>
  <c r="AH1779" i="19"/>
  <c r="AH1780" i="19"/>
  <c r="AH1781" i="19"/>
  <c r="AH1782" i="19"/>
  <c r="AH1783" i="19"/>
  <c r="AH1784" i="19"/>
  <c r="AH1785" i="19"/>
  <c r="AH1786" i="19"/>
  <c r="AH1787" i="19"/>
  <c r="AH1788" i="19"/>
  <c r="AH1789" i="19"/>
  <c r="AH1790" i="19"/>
  <c r="AH1791" i="19"/>
  <c r="AH1792" i="19"/>
  <c r="AH1793" i="19"/>
  <c r="AH1794" i="19"/>
  <c r="AH1795" i="19"/>
  <c r="AH1796" i="19"/>
  <c r="AH1797" i="19"/>
  <c r="AH1798" i="19"/>
  <c r="AH1799" i="19"/>
  <c r="AH1800" i="19"/>
  <c r="AH1801" i="19"/>
  <c r="AH1802" i="19"/>
  <c r="AH1803" i="19"/>
  <c r="AH1804" i="19"/>
  <c r="AH1805" i="19"/>
  <c r="AH1806" i="19"/>
  <c r="AH1807" i="19"/>
  <c r="AH1808" i="19"/>
  <c r="AH1809" i="19"/>
  <c r="AH1810" i="19"/>
  <c r="AH1811" i="19"/>
  <c r="AH1812" i="19"/>
  <c r="AH1813" i="19"/>
  <c r="AH1814" i="19"/>
  <c r="AH1815" i="19"/>
  <c r="AH1816" i="19"/>
  <c r="AH1817" i="19"/>
  <c r="AH1818" i="19"/>
  <c r="AH1819" i="19"/>
  <c r="AH1820" i="19"/>
  <c r="AH1821" i="19"/>
  <c r="AH1822" i="19"/>
  <c r="AH1823" i="19"/>
  <c r="AH1824" i="19"/>
  <c r="AH1825" i="19"/>
  <c r="AH1826" i="19"/>
  <c r="AH1827" i="19"/>
  <c r="AH1828" i="19"/>
  <c r="AH1829" i="19"/>
  <c r="AH1830" i="19"/>
  <c r="AH1831" i="19"/>
  <c r="AH1832" i="19"/>
  <c r="AH1833" i="19"/>
  <c r="AH1834" i="19"/>
  <c r="AH1835" i="19"/>
  <c r="AH1836" i="19"/>
  <c r="AH1837" i="19"/>
  <c r="AH1838" i="19"/>
  <c r="AH1839" i="19"/>
  <c r="AH1840" i="19"/>
  <c r="AH1841" i="19"/>
  <c r="AH1842" i="19"/>
  <c r="AH1843" i="19"/>
  <c r="AH1844" i="19"/>
  <c r="AH1845" i="19"/>
  <c r="AH1846" i="19"/>
  <c r="AH1847" i="19"/>
  <c r="AH1848" i="19"/>
  <c r="AH1849" i="19"/>
  <c r="AH1850" i="19"/>
  <c r="AH1851" i="19"/>
  <c r="AH1852" i="19"/>
  <c r="AH1853" i="19"/>
  <c r="AH1854" i="19"/>
  <c r="AH1855" i="19"/>
  <c r="AH1856" i="19"/>
  <c r="AH1857" i="19"/>
  <c r="AH1858" i="19"/>
  <c r="AH1859" i="19"/>
  <c r="AH1860" i="19"/>
  <c r="AH1861" i="19"/>
  <c r="AH1862" i="19"/>
  <c r="AH1863" i="19"/>
  <c r="AH1864" i="19"/>
  <c r="AH1865" i="19"/>
  <c r="AH1866" i="19"/>
  <c r="AH1867" i="19"/>
  <c r="AH1868" i="19"/>
  <c r="AH1869" i="19"/>
  <c r="AH1870" i="19"/>
  <c r="AH1871" i="19"/>
  <c r="AH1872" i="19"/>
  <c r="AH1873" i="19"/>
  <c r="AH1874" i="19"/>
  <c r="AH1875" i="19"/>
  <c r="AH1876" i="19"/>
  <c r="AH1877" i="19"/>
  <c r="AH1878" i="19"/>
  <c r="AH1879" i="19"/>
  <c r="AH1880" i="19"/>
  <c r="AH1881" i="19"/>
  <c r="AH1882" i="19"/>
  <c r="AH1883" i="19"/>
  <c r="AH1884" i="19"/>
  <c r="AH1885" i="19"/>
  <c r="AH1886" i="19"/>
  <c r="AH1887" i="19"/>
  <c r="AH1888" i="19"/>
  <c r="AH1889" i="19"/>
  <c r="AH1890" i="19"/>
  <c r="AH1891" i="19"/>
  <c r="AH1892" i="19"/>
  <c r="AH1893" i="19"/>
  <c r="AH1894" i="19"/>
  <c r="AH1895" i="19"/>
  <c r="AH1896" i="19"/>
  <c r="AH1897" i="19"/>
  <c r="AH1898" i="19"/>
  <c r="AH1899" i="19"/>
  <c r="AH1900" i="19"/>
  <c r="AH1901" i="19"/>
  <c r="AH1902" i="19"/>
  <c r="AH1903" i="19"/>
  <c r="AH1904" i="19"/>
  <c r="AH1905" i="19"/>
  <c r="AH1906" i="19"/>
  <c r="AH1907" i="19"/>
  <c r="AH1908" i="19"/>
  <c r="AH1909" i="19"/>
  <c r="AH1910" i="19"/>
  <c r="AH1911" i="19"/>
  <c r="AH1912" i="19"/>
  <c r="AH1913" i="19"/>
  <c r="AH1914" i="19"/>
  <c r="AH1915" i="19"/>
  <c r="AH1916" i="19"/>
  <c r="AH1917" i="19"/>
  <c r="AH1918" i="19"/>
  <c r="AH1919" i="19"/>
  <c r="AH1920" i="19"/>
  <c r="AH1921" i="19"/>
  <c r="AH1922" i="19"/>
  <c r="AH1923" i="19"/>
  <c r="AH1924" i="19"/>
  <c r="AH1925" i="19"/>
  <c r="AH1926" i="19"/>
  <c r="AH1927" i="19"/>
  <c r="AH1928" i="19"/>
  <c r="AH1929" i="19"/>
  <c r="AH1930" i="19"/>
  <c r="AH1931" i="19"/>
  <c r="AH1932" i="19"/>
  <c r="AH1933" i="19"/>
  <c r="AH1934" i="19"/>
  <c r="AH1935" i="19"/>
  <c r="AH1936" i="19"/>
  <c r="AH1937" i="19"/>
  <c r="AH1938" i="19"/>
  <c r="AH1939" i="19"/>
  <c r="AH1940" i="19"/>
  <c r="AH1941" i="19"/>
  <c r="AH1942" i="19"/>
  <c r="AH1943" i="19"/>
  <c r="AH1944" i="19"/>
  <c r="AH1945" i="19"/>
  <c r="AH1946" i="19"/>
  <c r="AH1947" i="19"/>
  <c r="AH1948" i="19"/>
  <c r="AH1949" i="19"/>
  <c r="AH1950" i="19"/>
  <c r="AH1951" i="19"/>
  <c r="AH1952" i="19"/>
  <c r="AH1953" i="19"/>
  <c r="AH1954" i="19"/>
  <c r="AH1955" i="19"/>
  <c r="AH1956" i="19"/>
  <c r="AH1957" i="19"/>
  <c r="AH1958" i="19"/>
  <c r="AH1959" i="19"/>
  <c r="AH1960" i="19"/>
  <c r="AH1961" i="19"/>
  <c r="AH1962" i="19"/>
  <c r="AH1963" i="19"/>
  <c r="AH1964" i="19"/>
  <c r="AH1965" i="19"/>
  <c r="AH1966" i="19"/>
  <c r="AH1967" i="19"/>
  <c r="AH1968" i="19"/>
  <c r="AH1969" i="19"/>
  <c r="AH1970" i="19"/>
  <c r="AH1971" i="19"/>
  <c r="AH1972" i="19"/>
  <c r="AH1973" i="19"/>
  <c r="AH1974" i="19"/>
  <c r="AH1975" i="19"/>
  <c r="AH1976" i="19"/>
  <c r="AH1977" i="19"/>
  <c r="AH1978" i="19"/>
  <c r="AH1979" i="19"/>
  <c r="AH1980" i="19"/>
  <c r="AH1981" i="19"/>
  <c r="AH1982" i="19"/>
  <c r="AH1983" i="19"/>
  <c r="AH1984" i="19"/>
  <c r="AH1985" i="19"/>
  <c r="AH1986" i="19"/>
  <c r="AH1987" i="19"/>
  <c r="AH1988" i="19"/>
  <c r="AH1989" i="19"/>
  <c r="AH1990" i="19"/>
  <c r="AH1991" i="19"/>
  <c r="AH1992" i="19"/>
  <c r="AH1993" i="19"/>
  <c r="AH1994" i="19"/>
  <c r="AH1995" i="19"/>
  <c r="AH1996" i="19"/>
  <c r="AH1997" i="19"/>
  <c r="AH1998" i="19"/>
  <c r="AH1999" i="19"/>
  <c r="AH2000" i="19"/>
  <c r="AH2001" i="19"/>
  <c r="AH2002" i="19"/>
  <c r="AH2003" i="19"/>
  <c r="AH2004" i="19"/>
  <c r="AH2005" i="19"/>
  <c r="AH2006" i="19"/>
  <c r="AH2007" i="19"/>
  <c r="AH2008" i="19"/>
  <c r="AH2009" i="19"/>
  <c r="AH2010" i="19"/>
  <c r="AH2011" i="19"/>
  <c r="AH2012" i="19"/>
  <c r="AH2013" i="19"/>
  <c r="AH2014" i="19"/>
  <c r="AH2015" i="19"/>
  <c r="AH2016" i="19"/>
  <c r="AH2017" i="19"/>
  <c r="AH2018" i="19"/>
  <c r="AH2019" i="19"/>
  <c r="AH2020" i="19"/>
  <c r="AH2021" i="19"/>
  <c r="AH2022" i="19"/>
  <c r="AH2023" i="19"/>
  <c r="AH2024" i="19"/>
  <c r="AH2025" i="19"/>
  <c r="AH2026" i="19"/>
  <c r="AH2027" i="19"/>
  <c r="AH2028" i="19"/>
  <c r="AH2029" i="19"/>
  <c r="AH2030" i="19"/>
  <c r="AH2031" i="19"/>
  <c r="AH2032" i="19"/>
  <c r="AH2033" i="19"/>
  <c r="AH2034" i="19"/>
  <c r="AH2035" i="19"/>
  <c r="AH2036" i="19"/>
  <c r="AH2037" i="19"/>
  <c r="AH2038" i="19"/>
  <c r="AH2039" i="19"/>
  <c r="AH2040" i="19"/>
  <c r="AH2041" i="19"/>
  <c r="AH2042" i="19"/>
  <c r="AH2043" i="19"/>
  <c r="AH2044" i="19"/>
  <c r="AH2045" i="19"/>
  <c r="AH2046" i="19"/>
  <c r="AH2047" i="19"/>
  <c r="AH2048" i="19"/>
  <c r="AH2049" i="19"/>
  <c r="AH2050" i="19"/>
  <c r="AH2051" i="19"/>
  <c r="AH2052" i="19"/>
  <c r="AH2053" i="19"/>
  <c r="AH2054" i="19"/>
  <c r="AH2055" i="19"/>
  <c r="AH2056" i="19"/>
  <c r="AH2057" i="19"/>
  <c r="AH2058" i="19"/>
  <c r="AH2059" i="19"/>
  <c r="AH2060" i="19"/>
  <c r="AH2061" i="19"/>
  <c r="AH2062" i="19"/>
  <c r="AH2063" i="19"/>
  <c r="AH2064" i="19"/>
  <c r="AH2065" i="19"/>
  <c r="AH2066" i="19"/>
  <c r="AH2067" i="19"/>
  <c r="AH2068" i="19"/>
  <c r="AH2069" i="19"/>
  <c r="AH2070" i="19"/>
  <c r="AH2071" i="19"/>
  <c r="AH2072" i="19"/>
  <c r="AH2073" i="19"/>
  <c r="AH2074" i="19"/>
  <c r="AH2075" i="19"/>
  <c r="AH2076" i="19"/>
  <c r="AH2077" i="19"/>
  <c r="AH2078" i="19"/>
  <c r="AH2079" i="19"/>
  <c r="AH2080" i="19"/>
  <c r="AH2081" i="19"/>
  <c r="AH2082" i="19"/>
  <c r="AH2083" i="19"/>
  <c r="AH2084" i="19"/>
  <c r="AH2085" i="19"/>
  <c r="AH2086" i="19"/>
  <c r="AH2087" i="19"/>
  <c r="AH2088" i="19"/>
  <c r="AH2089" i="19"/>
  <c r="AH2090" i="19"/>
  <c r="AH2091" i="19"/>
  <c r="AH2092" i="19"/>
  <c r="AH2093" i="19"/>
  <c r="AH2094" i="19"/>
  <c r="AH2095" i="19"/>
  <c r="AH2096" i="19"/>
  <c r="AH2097" i="19"/>
  <c r="AH2098" i="19"/>
  <c r="AH2099" i="19"/>
  <c r="AH2100" i="19"/>
  <c r="AH2101" i="19"/>
  <c r="AH2102" i="19"/>
  <c r="AH2103" i="19"/>
  <c r="AH2104" i="19"/>
  <c r="AH2105" i="19"/>
  <c r="AH2106" i="19"/>
  <c r="AH2107" i="19"/>
  <c r="AH2108" i="19"/>
  <c r="AH2109" i="19"/>
  <c r="AH2110" i="19"/>
  <c r="AH2111" i="19"/>
  <c r="AH2112" i="19"/>
  <c r="AH2113" i="19"/>
  <c r="AH2114" i="19"/>
  <c r="AH2115" i="19"/>
  <c r="AH2116" i="19"/>
  <c r="AH2117" i="19"/>
  <c r="AH2118" i="19"/>
  <c r="AH2119" i="19"/>
  <c r="AH2120" i="19"/>
  <c r="AH2121" i="19"/>
  <c r="AH2122" i="19"/>
  <c r="AH2123" i="19"/>
  <c r="AH2124" i="19"/>
  <c r="AH2125" i="19"/>
  <c r="AH2126" i="19"/>
  <c r="AH2127" i="19"/>
  <c r="AH2128" i="19"/>
  <c r="AH2129" i="19"/>
  <c r="AH2130" i="19"/>
  <c r="AH2131" i="19"/>
  <c r="AH2132" i="19"/>
  <c r="AH2133" i="19"/>
  <c r="AH2134" i="19"/>
  <c r="AH2135" i="19"/>
  <c r="AH2136" i="19"/>
  <c r="AH2137" i="19"/>
  <c r="AH2138" i="19"/>
  <c r="AH2139" i="19"/>
  <c r="AH2140" i="19"/>
  <c r="AH2141" i="19"/>
  <c r="AH2142" i="19"/>
  <c r="AH2143" i="19"/>
  <c r="AH2144" i="19"/>
  <c r="AH2145" i="19"/>
  <c r="AH2146" i="19"/>
  <c r="AH2147" i="19"/>
  <c r="AH2148" i="19"/>
  <c r="AH2149" i="19"/>
  <c r="AH2150" i="19"/>
  <c r="AH2151" i="19"/>
  <c r="AH2152" i="19"/>
  <c r="AH2153" i="19"/>
  <c r="AH2154" i="19"/>
  <c r="AH2155" i="19"/>
  <c r="AH2156" i="19"/>
  <c r="AH2157" i="19"/>
  <c r="AH2158" i="19"/>
  <c r="AH2159" i="19"/>
  <c r="AH2160" i="19"/>
  <c r="AH2161" i="19"/>
  <c r="AH2162" i="19"/>
  <c r="AH2163" i="19"/>
  <c r="AH2164" i="19"/>
  <c r="AH2165" i="19"/>
  <c r="AH2166" i="19"/>
  <c r="AH2167" i="19"/>
  <c r="AH2168" i="19"/>
  <c r="AH2169" i="19"/>
  <c r="AH2170" i="19"/>
  <c r="AH2171" i="19"/>
  <c r="AH2172" i="19"/>
  <c r="AH2173" i="19"/>
  <c r="AH2174" i="19"/>
  <c r="AH2175" i="19"/>
  <c r="AH2176" i="19"/>
  <c r="AH2177" i="19"/>
  <c r="AH2178" i="19"/>
  <c r="AH2179" i="19"/>
  <c r="AH2180" i="19"/>
  <c r="Q2" i="21"/>
  <c r="Q3" i="21"/>
  <c r="Q4" i="21"/>
  <c r="Q5" i="21"/>
  <c r="Q6" i="21"/>
  <c r="Q7" i="21"/>
  <c r="Q8" i="21"/>
  <c r="Q9" i="21"/>
  <c r="Q10" i="21"/>
  <c r="Q11" i="21"/>
  <c r="Q12" i="21"/>
  <c r="Q13" i="21"/>
  <c r="Q14" i="21"/>
  <c r="Q15" i="21"/>
  <c r="Q16" i="21"/>
  <c r="Q17" i="21"/>
  <c r="Q18" i="21"/>
  <c r="Q19" i="21"/>
  <c r="Q20" i="21"/>
  <c r="Q21" i="21"/>
  <c r="Q22" i="21"/>
  <c r="Q23" i="21"/>
  <c r="Q24" i="21"/>
  <c r="Q25" i="21"/>
  <c r="Q26" i="21"/>
  <c r="Q27" i="21"/>
  <c r="Q28" i="21"/>
  <c r="Q29" i="21"/>
  <c r="Q30" i="21"/>
  <c r="Q31" i="21"/>
  <c r="Q32" i="21"/>
  <c r="Q33" i="21"/>
  <c r="Q34" i="21"/>
  <c r="Q35" i="21"/>
  <c r="Q36" i="21"/>
  <c r="Q37" i="21"/>
  <c r="Q38" i="21"/>
  <c r="Q39" i="21"/>
  <c r="Q40" i="21"/>
  <c r="Q41" i="21"/>
  <c r="Q42" i="21"/>
  <c r="Q43" i="21"/>
  <c r="Q44" i="21"/>
  <c r="Q45" i="21"/>
  <c r="Q46" i="21"/>
  <c r="Q47" i="21"/>
  <c r="Q48" i="21"/>
  <c r="Q49" i="21"/>
  <c r="Q50" i="21"/>
  <c r="Q51" i="21"/>
  <c r="Q52" i="21"/>
  <c r="Q53" i="21"/>
  <c r="Q54" i="21"/>
  <c r="Q55" i="21"/>
  <c r="Q56" i="21"/>
  <c r="Q57" i="21"/>
  <c r="Q58" i="21"/>
  <c r="Q59" i="21"/>
  <c r="Q60" i="21"/>
  <c r="Q61" i="21"/>
  <c r="Q62" i="21"/>
  <c r="Q63" i="21"/>
  <c r="Q64" i="21"/>
  <c r="Q65" i="21"/>
  <c r="Q66" i="21"/>
  <c r="Q67" i="21"/>
  <c r="Q68" i="21"/>
  <c r="Q69" i="21"/>
  <c r="Q70" i="21"/>
  <c r="Q71" i="21"/>
  <c r="Q72" i="21"/>
  <c r="Q73" i="21"/>
  <c r="Q74" i="21"/>
  <c r="Q75" i="21"/>
  <c r="Q76" i="21"/>
  <c r="Q77" i="21"/>
  <c r="Q78" i="21"/>
  <c r="Q79" i="21"/>
  <c r="Q80" i="21"/>
  <c r="Q81" i="21"/>
  <c r="Q82" i="21"/>
  <c r="Q83" i="21"/>
  <c r="Q84" i="21"/>
  <c r="Q85" i="21"/>
  <c r="Q86" i="21"/>
  <c r="Q87" i="21"/>
  <c r="Q88" i="21"/>
  <c r="Q89" i="21"/>
  <c r="Q90" i="21"/>
  <c r="Q91" i="21"/>
  <c r="Q92" i="21"/>
  <c r="Q93" i="21"/>
  <c r="Q94" i="21"/>
  <c r="Q95" i="21"/>
  <c r="Q96" i="21"/>
  <c r="Q97" i="21"/>
  <c r="Q98" i="21"/>
  <c r="Q99" i="21"/>
  <c r="Q100" i="21"/>
  <c r="Q101" i="21"/>
  <c r="Q102" i="21"/>
  <c r="Q103" i="21"/>
  <c r="Q104" i="21"/>
  <c r="Q105" i="21"/>
  <c r="Q106" i="21"/>
  <c r="Q107" i="21"/>
  <c r="Q108" i="21"/>
  <c r="Q109" i="21"/>
  <c r="Q110" i="21"/>
  <c r="Q111" i="21"/>
  <c r="Q112" i="21"/>
  <c r="Q113" i="21"/>
  <c r="Q114" i="21"/>
  <c r="Q115" i="21"/>
  <c r="Q116" i="21"/>
  <c r="Q117" i="21"/>
  <c r="Q118" i="21"/>
  <c r="Q119" i="21"/>
  <c r="Q120" i="21"/>
  <c r="Q121" i="21"/>
  <c r="Q122" i="21"/>
  <c r="Q123" i="21"/>
  <c r="Q124" i="21"/>
  <c r="Q125" i="21"/>
  <c r="Q126" i="21"/>
  <c r="Q127" i="21"/>
  <c r="Q128" i="21"/>
  <c r="Q129" i="21"/>
  <c r="Q130" i="21"/>
  <c r="Q131" i="21"/>
  <c r="Q132" i="21"/>
  <c r="Q133" i="21"/>
  <c r="Q134" i="21"/>
  <c r="Q135" i="21"/>
  <c r="Q136" i="21"/>
  <c r="Q137" i="21"/>
  <c r="Q138" i="21"/>
  <c r="Q139" i="21"/>
  <c r="Q140" i="21"/>
  <c r="Q141" i="21"/>
  <c r="Q142" i="21"/>
  <c r="Q143" i="21"/>
  <c r="Q144" i="21"/>
  <c r="Q145" i="21"/>
  <c r="Q146" i="21"/>
  <c r="Q147" i="21"/>
  <c r="Q148" i="21"/>
  <c r="Q149" i="21"/>
  <c r="Q150" i="21"/>
  <c r="Q151" i="21"/>
  <c r="Q152" i="21"/>
  <c r="Q153" i="21"/>
  <c r="Q154" i="21"/>
  <c r="Q155" i="21"/>
  <c r="Q156" i="21"/>
  <c r="Q157" i="21"/>
  <c r="Q158" i="21"/>
  <c r="Q159" i="21"/>
  <c r="Q160" i="21"/>
  <c r="Q161" i="21"/>
  <c r="Q162" i="21"/>
  <c r="Q163" i="21"/>
  <c r="Q164" i="21"/>
  <c r="Q165" i="21"/>
  <c r="Q166" i="21"/>
  <c r="Q167" i="21"/>
  <c r="Q168" i="21"/>
  <c r="Q169" i="21"/>
  <c r="Q170" i="21"/>
  <c r="Q171" i="21"/>
  <c r="Q172" i="21"/>
  <c r="Q173" i="21"/>
  <c r="Q174" i="21"/>
  <c r="Q175" i="21"/>
  <c r="Q176" i="21"/>
  <c r="Q177" i="21"/>
  <c r="Q178" i="21"/>
  <c r="Q179" i="21"/>
  <c r="Q180" i="21"/>
  <c r="Q181" i="21"/>
  <c r="Q182" i="21"/>
  <c r="Q183" i="21"/>
  <c r="Q184" i="21"/>
  <c r="Q185" i="21"/>
  <c r="Q186" i="21"/>
  <c r="Q187" i="21"/>
  <c r="Q188" i="21"/>
  <c r="Q189" i="21"/>
  <c r="Q190" i="21"/>
  <c r="Q191" i="21"/>
  <c r="Q192" i="21"/>
  <c r="Q193" i="21"/>
  <c r="Q194" i="21"/>
  <c r="Q195" i="21"/>
  <c r="Q196" i="21"/>
  <c r="Q197" i="21"/>
  <c r="Q198" i="21"/>
  <c r="Q199" i="21"/>
  <c r="Q200" i="21"/>
  <c r="Q201" i="21"/>
  <c r="Q202" i="21"/>
  <c r="Q203" i="21"/>
  <c r="Q204" i="21"/>
  <c r="Q205" i="21"/>
  <c r="Q206" i="21"/>
  <c r="Q207" i="21"/>
  <c r="Q208" i="21"/>
  <c r="Q209" i="21"/>
  <c r="Q210" i="21"/>
  <c r="Q211" i="21"/>
  <c r="Q212" i="21"/>
  <c r="Q213" i="21"/>
  <c r="Q214" i="21"/>
  <c r="Q215" i="21"/>
  <c r="Q216" i="21"/>
  <c r="Q217" i="21"/>
  <c r="Q218" i="21"/>
  <c r="Q219" i="21"/>
  <c r="Q220" i="21"/>
  <c r="Q221" i="21"/>
  <c r="Q222" i="21"/>
  <c r="Q223" i="21"/>
  <c r="Q224" i="21"/>
  <c r="Q225" i="21"/>
  <c r="Q226" i="21"/>
  <c r="Q227" i="21"/>
  <c r="Q228" i="21"/>
  <c r="Q229" i="21"/>
  <c r="Q230" i="21"/>
  <c r="Q231" i="21"/>
  <c r="Q232" i="21"/>
  <c r="Q233" i="21"/>
  <c r="Q234" i="21"/>
  <c r="Q235" i="21"/>
  <c r="Q236" i="21"/>
  <c r="Q237" i="21"/>
  <c r="Q238" i="21"/>
  <c r="Q239" i="21"/>
  <c r="Q240" i="21"/>
  <c r="Q241" i="21"/>
  <c r="Q242" i="21"/>
  <c r="Q243" i="21"/>
  <c r="Q244" i="21"/>
  <c r="Q245" i="21"/>
  <c r="Q246" i="21"/>
  <c r="Q247" i="21"/>
  <c r="Q248" i="21"/>
  <c r="Q249" i="21"/>
  <c r="Q250" i="21"/>
  <c r="Q251" i="21"/>
  <c r="Q252" i="21"/>
  <c r="Q253" i="21"/>
  <c r="Q254" i="21"/>
  <c r="Q255" i="21"/>
  <c r="Q256" i="21"/>
  <c r="Q257" i="21"/>
  <c r="Q258" i="21"/>
  <c r="Q259" i="21"/>
  <c r="Q260" i="21"/>
  <c r="Q261" i="21"/>
  <c r="Q262" i="21"/>
  <c r="Q263" i="21"/>
  <c r="Q264" i="21"/>
  <c r="Q265" i="21"/>
  <c r="Q266" i="21"/>
  <c r="Q267" i="21"/>
  <c r="Q268" i="21"/>
  <c r="Q269" i="21"/>
  <c r="Q270" i="21"/>
  <c r="Q271" i="21"/>
  <c r="Q272" i="21"/>
  <c r="Q273" i="21"/>
  <c r="Q274" i="21"/>
  <c r="Q275" i="21"/>
  <c r="Q276" i="21"/>
  <c r="Q277" i="21"/>
  <c r="Q278" i="21"/>
  <c r="Q279" i="21"/>
  <c r="Q280" i="21"/>
  <c r="Q281" i="21"/>
  <c r="Q282" i="21"/>
  <c r="Q283" i="21"/>
  <c r="Q284" i="21"/>
  <c r="Q285" i="21"/>
  <c r="Q286" i="21"/>
  <c r="Q287" i="21"/>
  <c r="Q288" i="21"/>
  <c r="Q289" i="21"/>
  <c r="Q290" i="21"/>
  <c r="Q291" i="21"/>
  <c r="Q292" i="21"/>
  <c r="Q293" i="21"/>
  <c r="Q294" i="21"/>
  <c r="Q295" i="21"/>
  <c r="Q296" i="21"/>
  <c r="Q297" i="21"/>
  <c r="Q298" i="21"/>
  <c r="Q299" i="21"/>
  <c r="Q300" i="21"/>
  <c r="Q301" i="21"/>
  <c r="Q302" i="21"/>
  <c r="Q303" i="21"/>
  <c r="Q304" i="21"/>
  <c r="Q305" i="21"/>
  <c r="Q306" i="21"/>
  <c r="Q307" i="21"/>
  <c r="Q308" i="21"/>
  <c r="Q309" i="21"/>
  <c r="Q310" i="21"/>
  <c r="Q311" i="21"/>
  <c r="Q312" i="21"/>
  <c r="Q313" i="21"/>
  <c r="Q314" i="21"/>
  <c r="Q315" i="21"/>
  <c r="Q316" i="21"/>
  <c r="Q317" i="21"/>
  <c r="Q318" i="21"/>
  <c r="Q319" i="21"/>
  <c r="Q320" i="21"/>
  <c r="Q321" i="21"/>
  <c r="Q322" i="21"/>
  <c r="Q323" i="21"/>
  <c r="Q324" i="21"/>
  <c r="Q325" i="21"/>
  <c r="Q326" i="21"/>
  <c r="Q327" i="21"/>
  <c r="Q328" i="21"/>
  <c r="Q329" i="21"/>
  <c r="Q330" i="21"/>
  <c r="Q331" i="21"/>
  <c r="Q332" i="21"/>
  <c r="Q333" i="21"/>
  <c r="Q334" i="21"/>
  <c r="Q335" i="21"/>
  <c r="Q336" i="21"/>
  <c r="Q337" i="21"/>
  <c r="Q338" i="21"/>
  <c r="Q339" i="21"/>
  <c r="Q340" i="21"/>
  <c r="Q341" i="21"/>
  <c r="Q342" i="21"/>
  <c r="Q343" i="21"/>
  <c r="Q344" i="21"/>
  <c r="Q345" i="21"/>
  <c r="Q346" i="21"/>
  <c r="Q347" i="21"/>
  <c r="Q348" i="21"/>
  <c r="Q349" i="21"/>
  <c r="Q350" i="21"/>
  <c r="Q351" i="21"/>
  <c r="Q352" i="21"/>
  <c r="Q353" i="21"/>
  <c r="Q354" i="21"/>
  <c r="Q355" i="21"/>
  <c r="Q356" i="21"/>
  <c r="Q357" i="21"/>
  <c r="Q358" i="21"/>
  <c r="Q359" i="21"/>
  <c r="Q360" i="21"/>
  <c r="Q361" i="21"/>
  <c r="Q362" i="21"/>
  <c r="Q363" i="21"/>
  <c r="Q364" i="21"/>
  <c r="Q365" i="21"/>
  <c r="Q366" i="21"/>
  <c r="Q367" i="21"/>
  <c r="Q368" i="21"/>
  <c r="Q369" i="21"/>
  <c r="Q370" i="21"/>
  <c r="Q371" i="21"/>
  <c r="Q372" i="21"/>
  <c r="Q373" i="21"/>
  <c r="Q374" i="21"/>
  <c r="Q375" i="21"/>
  <c r="Q376" i="21"/>
  <c r="Q377" i="21"/>
  <c r="Q378" i="21"/>
  <c r="Q379" i="21"/>
  <c r="Q380" i="21"/>
  <c r="Q381" i="21"/>
  <c r="Q382" i="21"/>
  <c r="Q383" i="21"/>
  <c r="Q384" i="21"/>
  <c r="Q385" i="21"/>
  <c r="AG2" i="19"/>
  <c r="AG3" i="19"/>
  <c r="AG4" i="19"/>
  <c r="AG5" i="19"/>
  <c r="AG6" i="19"/>
  <c r="AG7" i="19"/>
  <c r="AG8" i="19"/>
  <c r="AG9" i="19"/>
  <c r="AG10" i="19"/>
  <c r="AG11" i="19"/>
  <c r="AG12" i="19"/>
  <c r="AG13" i="19"/>
  <c r="AG14" i="19"/>
  <c r="AG15" i="19"/>
  <c r="AG16" i="19"/>
  <c r="AG17" i="19"/>
  <c r="AG18" i="19"/>
  <c r="AG19" i="19"/>
  <c r="AG20" i="19"/>
  <c r="AG21" i="19"/>
  <c r="AG22" i="19"/>
  <c r="AG23" i="19"/>
  <c r="AG24" i="19"/>
  <c r="AG25" i="19"/>
  <c r="AG26" i="19"/>
  <c r="AG27" i="19"/>
  <c r="AG28" i="19"/>
  <c r="AG29" i="19"/>
  <c r="AG30" i="19"/>
  <c r="AG31" i="19"/>
  <c r="AG32" i="19"/>
  <c r="AG33" i="19"/>
  <c r="AG34" i="19"/>
  <c r="AG35" i="19"/>
  <c r="AG36" i="19"/>
  <c r="AG37" i="19"/>
  <c r="AG38" i="19"/>
  <c r="AG39" i="19"/>
  <c r="AG40" i="19"/>
  <c r="AG41" i="19"/>
  <c r="AG42" i="19"/>
  <c r="AG43" i="19"/>
  <c r="AG44" i="19"/>
  <c r="AG45" i="19"/>
  <c r="AG46" i="19"/>
  <c r="AG47" i="19"/>
  <c r="AG48" i="19"/>
  <c r="AG49" i="19"/>
  <c r="AG50" i="19"/>
  <c r="AG51" i="19"/>
  <c r="AG52" i="19"/>
  <c r="AG53" i="19"/>
  <c r="AG54" i="19"/>
  <c r="AG55" i="19"/>
  <c r="AG56" i="19"/>
  <c r="AG57" i="19"/>
  <c r="AG58" i="19"/>
  <c r="AG59" i="19"/>
  <c r="AG60" i="19"/>
  <c r="AG61" i="19"/>
  <c r="AG62" i="19"/>
  <c r="AG63" i="19"/>
  <c r="AG64" i="19"/>
  <c r="AG65" i="19"/>
  <c r="AG66" i="19"/>
  <c r="AG67" i="19"/>
  <c r="AG68" i="19"/>
  <c r="AG69" i="19"/>
  <c r="AG70" i="19"/>
  <c r="AG71" i="19"/>
  <c r="AG72" i="19"/>
  <c r="AG73" i="19"/>
  <c r="AG74" i="19"/>
  <c r="AG75" i="19"/>
  <c r="AG76" i="19"/>
  <c r="AG77" i="19"/>
  <c r="AG78" i="19"/>
  <c r="AG79" i="19"/>
  <c r="AG80" i="19"/>
  <c r="AG81" i="19"/>
  <c r="AG82" i="19"/>
  <c r="AG83" i="19"/>
  <c r="AG84" i="19"/>
  <c r="AG85" i="19"/>
  <c r="AG86" i="19"/>
  <c r="AG87" i="19"/>
  <c r="AG88" i="19"/>
  <c r="AG89" i="19"/>
  <c r="AG90" i="19"/>
  <c r="AG91" i="19"/>
  <c r="AG92" i="19"/>
  <c r="AG93" i="19"/>
  <c r="AG94" i="19"/>
  <c r="AG95" i="19"/>
  <c r="AG96" i="19"/>
  <c r="AG97" i="19"/>
  <c r="AG98" i="19"/>
  <c r="AG99" i="19"/>
  <c r="AG100" i="19"/>
  <c r="AG101" i="19"/>
  <c r="AG102" i="19"/>
  <c r="AG103" i="19"/>
  <c r="AG104" i="19"/>
  <c r="AG105" i="19"/>
  <c r="AG106" i="19"/>
  <c r="AG107" i="19"/>
  <c r="AG108" i="19"/>
  <c r="AG109" i="19"/>
  <c r="AG110" i="19"/>
  <c r="AG111" i="19"/>
  <c r="AG112" i="19"/>
  <c r="AG113" i="19"/>
  <c r="AG114" i="19"/>
  <c r="AG115" i="19"/>
  <c r="AG116" i="19"/>
  <c r="AG117" i="19"/>
  <c r="AG118" i="19"/>
  <c r="AG119" i="19"/>
  <c r="AG120" i="19"/>
  <c r="AG121" i="19"/>
  <c r="AG122" i="19"/>
  <c r="AG123" i="19"/>
  <c r="AG124" i="19"/>
  <c r="AG125" i="19"/>
  <c r="AG126" i="19"/>
  <c r="AG127" i="19"/>
  <c r="AG128" i="19"/>
  <c r="AG129" i="19"/>
  <c r="AG130" i="19"/>
  <c r="AG131" i="19"/>
  <c r="AG132" i="19"/>
  <c r="AG133" i="19"/>
  <c r="AG134" i="19"/>
  <c r="AG135" i="19"/>
  <c r="AG136" i="19"/>
  <c r="AG137" i="19"/>
  <c r="AG138" i="19"/>
  <c r="AG139" i="19"/>
  <c r="AG140" i="19"/>
  <c r="AG141" i="19"/>
  <c r="AG142" i="19"/>
  <c r="AG143" i="19"/>
  <c r="AG144" i="19"/>
  <c r="AG145" i="19"/>
  <c r="AG146" i="19"/>
  <c r="AG147" i="19"/>
  <c r="AG148" i="19"/>
  <c r="AG149" i="19"/>
  <c r="AG150" i="19"/>
  <c r="AG151" i="19"/>
  <c r="AG152" i="19"/>
  <c r="AG153" i="19"/>
  <c r="AG154" i="19"/>
  <c r="AG155" i="19"/>
  <c r="AG156" i="19"/>
  <c r="AG157" i="19"/>
  <c r="AG158" i="19"/>
  <c r="AG159" i="19"/>
  <c r="AG160" i="19"/>
  <c r="AG161" i="19"/>
  <c r="AG162" i="19"/>
  <c r="AG163" i="19"/>
  <c r="AG164" i="19"/>
  <c r="AG165" i="19"/>
  <c r="AG166" i="19"/>
  <c r="AG167" i="19"/>
  <c r="AG168" i="19"/>
  <c r="AG169" i="19"/>
  <c r="AG170" i="19"/>
  <c r="AG171" i="19"/>
  <c r="AG172" i="19"/>
  <c r="AG173" i="19"/>
  <c r="AG174" i="19"/>
  <c r="AG175" i="19"/>
  <c r="AG176" i="19"/>
  <c r="AG177" i="19"/>
  <c r="AG178" i="19"/>
  <c r="AG179" i="19"/>
  <c r="AG180" i="19"/>
  <c r="AG181" i="19"/>
  <c r="AG182" i="19"/>
  <c r="AG183" i="19"/>
  <c r="AG184" i="19"/>
  <c r="AG185" i="19"/>
  <c r="AG186" i="19"/>
  <c r="AG187" i="19"/>
  <c r="AG188" i="19"/>
  <c r="AG189" i="19"/>
  <c r="AG190" i="19"/>
  <c r="AG191" i="19"/>
  <c r="AG192" i="19"/>
  <c r="AG193" i="19"/>
  <c r="AG194" i="19"/>
  <c r="AG195" i="19"/>
  <c r="AG196" i="19"/>
  <c r="AG197" i="19"/>
  <c r="AG198" i="19"/>
  <c r="AG199" i="19"/>
  <c r="AG200" i="19"/>
  <c r="AG201" i="19"/>
  <c r="AG202" i="19"/>
  <c r="AG203" i="19"/>
  <c r="AG204" i="19"/>
  <c r="AG205" i="19"/>
  <c r="AG206" i="19"/>
  <c r="AG207" i="19"/>
  <c r="AG208" i="19"/>
  <c r="AG209" i="19"/>
  <c r="AG210" i="19"/>
  <c r="AG211" i="19"/>
  <c r="AG212" i="19"/>
  <c r="AG213" i="19"/>
  <c r="AG214" i="19"/>
  <c r="AG215" i="19"/>
  <c r="AG216" i="19"/>
  <c r="AG217" i="19"/>
  <c r="AG218" i="19"/>
  <c r="AG219" i="19"/>
  <c r="AG220" i="19"/>
  <c r="AG221" i="19"/>
  <c r="AG222" i="19"/>
  <c r="AG223" i="19"/>
  <c r="AG224" i="19"/>
  <c r="AG225" i="19"/>
  <c r="AG226" i="19"/>
  <c r="AG227" i="19"/>
  <c r="AG228" i="19"/>
  <c r="AG229" i="19"/>
  <c r="AG230" i="19"/>
  <c r="AG231" i="19"/>
  <c r="AG232" i="19"/>
  <c r="AG233" i="19"/>
  <c r="AG234" i="19"/>
  <c r="AG235" i="19"/>
  <c r="AG236" i="19"/>
  <c r="AG237" i="19"/>
  <c r="AG238" i="19"/>
  <c r="AG239" i="19"/>
  <c r="AG240" i="19"/>
  <c r="AG241" i="19"/>
  <c r="AG242" i="19"/>
  <c r="AG243" i="19"/>
  <c r="AG244" i="19"/>
  <c r="AG245" i="19"/>
  <c r="AG246" i="19"/>
  <c r="AG247" i="19"/>
  <c r="AG248" i="19"/>
  <c r="AG249" i="19"/>
  <c r="AG250" i="19"/>
  <c r="AG251" i="19"/>
  <c r="AG252" i="19"/>
  <c r="AG253" i="19"/>
  <c r="AG254" i="19"/>
  <c r="AG255" i="19"/>
  <c r="AG256" i="19"/>
  <c r="AG257" i="19"/>
  <c r="AG258" i="19"/>
  <c r="AG259" i="19"/>
  <c r="AG260" i="19"/>
  <c r="AG261" i="19"/>
  <c r="AG262" i="19"/>
  <c r="AG263" i="19"/>
  <c r="AG264" i="19"/>
  <c r="AG265" i="19"/>
  <c r="AG266" i="19"/>
  <c r="AG267" i="19"/>
  <c r="AG268" i="19"/>
  <c r="AG269" i="19"/>
  <c r="AG270" i="19"/>
  <c r="AG271" i="19"/>
  <c r="AG272" i="19"/>
  <c r="AG273" i="19"/>
  <c r="AG274" i="19"/>
  <c r="AG275" i="19"/>
  <c r="AG276" i="19"/>
  <c r="AG277" i="19"/>
  <c r="AG278" i="19"/>
  <c r="AG279" i="19"/>
  <c r="AG280" i="19"/>
  <c r="AG281" i="19"/>
  <c r="AG282" i="19"/>
  <c r="AG283" i="19"/>
  <c r="AG284" i="19"/>
  <c r="AG285" i="19"/>
  <c r="AG286" i="19"/>
  <c r="AG287" i="19"/>
  <c r="AG288" i="19"/>
  <c r="AG289" i="19"/>
  <c r="AG290" i="19"/>
  <c r="AG291" i="19"/>
  <c r="AG292" i="19"/>
  <c r="AG293" i="19"/>
  <c r="AG294" i="19"/>
  <c r="AG295" i="19"/>
  <c r="AG296" i="19"/>
  <c r="AG297" i="19"/>
  <c r="AG298" i="19"/>
  <c r="AG299" i="19"/>
  <c r="AG300" i="19"/>
  <c r="AG301" i="19"/>
  <c r="AG302" i="19"/>
  <c r="AG303" i="19"/>
  <c r="AG304" i="19"/>
  <c r="AG305" i="19"/>
  <c r="AG306" i="19"/>
  <c r="AG307" i="19"/>
  <c r="AG308" i="19"/>
  <c r="AG309" i="19"/>
  <c r="AG310" i="19"/>
  <c r="AG311" i="19"/>
  <c r="AG312" i="19"/>
  <c r="AG313" i="19"/>
  <c r="AG314" i="19"/>
  <c r="AG315" i="19"/>
  <c r="AG316" i="19"/>
  <c r="AG317" i="19"/>
  <c r="AG318" i="19"/>
  <c r="AG319" i="19"/>
  <c r="AG320" i="19"/>
  <c r="AG321" i="19"/>
  <c r="AG322" i="19"/>
  <c r="AG323" i="19"/>
  <c r="AG324" i="19"/>
  <c r="AG325" i="19"/>
  <c r="AG326" i="19"/>
  <c r="AG327" i="19"/>
  <c r="AG328" i="19"/>
  <c r="AG329" i="19"/>
  <c r="AG330" i="19"/>
  <c r="AG331" i="19"/>
  <c r="AG332" i="19"/>
  <c r="AG333" i="19"/>
  <c r="AG334" i="19"/>
  <c r="AG335" i="19"/>
  <c r="AG336" i="19"/>
  <c r="AG337" i="19"/>
  <c r="AG338" i="19"/>
  <c r="AG339" i="19"/>
  <c r="AG340" i="19"/>
  <c r="AG341" i="19"/>
  <c r="AG342" i="19"/>
  <c r="AG343" i="19"/>
  <c r="AG344" i="19"/>
  <c r="AG345" i="19"/>
  <c r="AG346" i="19"/>
  <c r="AG347" i="19"/>
  <c r="AG348" i="19"/>
  <c r="AG349" i="19"/>
  <c r="AG350" i="19"/>
  <c r="AG351" i="19"/>
  <c r="AG352" i="19"/>
  <c r="AG353" i="19"/>
  <c r="AG354" i="19"/>
  <c r="AG355" i="19"/>
  <c r="AG356" i="19"/>
  <c r="AG357" i="19"/>
  <c r="AG358" i="19"/>
  <c r="AG359" i="19"/>
  <c r="AG360" i="19"/>
  <c r="AG361" i="19"/>
  <c r="AG362" i="19"/>
  <c r="AG363" i="19"/>
  <c r="AG364" i="19"/>
  <c r="AG365" i="19"/>
  <c r="AG366" i="19"/>
  <c r="AG367" i="19"/>
  <c r="AG368" i="19"/>
  <c r="AG369" i="19"/>
  <c r="AG370" i="19"/>
  <c r="AG371" i="19"/>
  <c r="AG372" i="19"/>
  <c r="AG373" i="19"/>
  <c r="AG374" i="19"/>
  <c r="AG375" i="19"/>
  <c r="AG376" i="19"/>
  <c r="AG377" i="19"/>
  <c r="AG378" i="19"/>
  <c r="AG379" i="19"/>
  <c r="AG380" i="19"/>
  <c r="AG381" i="19"/>
  <c r="AG382" i="19"/>
  <c r="AG383" i="19"/>
  <c r="AG384" i="19"/>
  <c r="AG385" i="19"/>
  <c r="AG386" i="19"/>
  <c r="AG387" i="19"/>
  <c r="AG388" i="19"/>
  <c r="AG389" i="19"/>
  <c r="AG390" i="19"/>
  <c r="AG391" i="19"/>
  <c r="AG392" i="19"/>
  <c r="AG393" i="19"/>
  <c r="AG394" i="19"/>
  <c r="AG395" i="19"/>
  <c r="AG396" i="19"/>
  <c r="AG397" i="19"/>
  <c r="AG398" i="19"/>
  <c r="AG399" i="19"/>
  <c r="AG400" i="19"/>
  <c r="AG401" i="19"/>
  <c r="AG402" i="19"/>
  <c r="AG403" i="19"/>
  <c r="AG404" i="19"/>
  <c r="AG405" i="19"/>
  <c r="AG406" i="19"/>
  <c r="AG407" i="19"/>
  <c r="AG408" i="19"/>
  <c r="AG409" i="19"/>
  <c r="AG410" i="19"/>
  <c r="AG411" i="19"/>
  <c r="AG412" i="19"/>
  <c r="AG413" i="19"/>
  <c r="AG414" i="19"/>
  <c r="AG415" i="19"/>
  <c r="AG416" i="19"/>
  <c r="AG417" i="19"/>
  <c r="AG418" i="19"/>
  <c r="AG419" i="19"/>
  <c r="AG420" i="19"/>
  <c r="AG421" i="19"/>
  <c r="AG422" i="19"/>
  <c r="AG423" i="19"/>
  <c r="AG424" i="19"/>
  <c r="AG425" i="19"/>
  <c r="AG426" i="19"/>
  <c r="AG427" i="19"/>
  <c r="AG428" i="19"/>
  <c r="AG429" i="19"/>
  <c r="AG430" i="19"/>
  <c r="AG431" i="19"/>
  <c r="AG432" i="19"/>
  <c r="AG433" i="19"/>
  <c r="AG434" i="19"/>
  <c r="AG435" i="19"/>
  <c r="AG436" i="19"/>
  <c r="AG437" i="19"/>
  <c r="AG438" i="19"/>
  <c r="AG439" i="19"/>
  <c r="AG440" i="19"/>
  <c r="AG441" i="19"/>
  <c r="AG442" i="19"/>
  <c r="AG443" i="19"/>
  <c r="AG444" i="19"/>
  <c r="AG445" i="19"/>
  <c r="AG446" i="19"/>
  <c r="AG447" i="19"/>
  <c r="AG448" i="19"/>
  <c r="AG449" i="19"/>
  <c r="AG450" i="19"/>
  <c r="AG451" i="19"/>
  <c r="AG452" i="19"/>
  <c r="AG453" i="19"/>
  <c r="AG454" i="19"/>
  <c r="AG455" i="19"/>
  <c r="AG456" i="19"/>
  <c r="AG457" i="19"/>
  <c r="AG458" i="19"/>
  <c r="AG459" i="19"/>
  <c r="AG460" i="19"/>
  <c r="AG461" i="19"/>
  <c r="AG462" i="19"/>
  <c r="AG463" i="19"/>
  <c r="AG464" i="19"/>
  <c r="AG465" i="19"/>
  <c r="AG466" i="19"/>
  <c r="AG467" i="19"/>
  <c r="AG468" i="19"/>
  <c r="AG469" i="19"/>
  <c r="AG470" i="19"/>
  <c r="AG471" i="19"/>
  <c r="AG472" i="19"/>
  <c r="AG473" i="19"/>
  <c r="AG474" i="19"/>
  <c r="AG475" i="19"/>
  <c r="AG476" i="19"/>
  <c r="AG477" i="19"/>
  <c r="AG478" i="19"/>
  <c r="AG479" i="19"/>
  <c r="AG480" i="19"/>
  <c r="AG481" i="19"/>
  <c r="AG482" i="19"/>
  <c r="AG483" i="19"/>
  <c r="AG484" i="19"/>
  <c r="AG485" i="19"/>
  <c r="AG486" i="19"/>
  <c r="AG487" i="19"/>
  <c r="AG488" i="19"/>
  <c r="AG489" i="19"/>
  <c r="AG490" i="19"/>
  <c r="AG491" i="19"/>
  <c r="AG492" i="19"/>
  <c r="AG493" i="19"/>
  <c r="AG494" i="19"/>
  <c r="AG495" i="19"/>
  <c r="AG496" i="19"/>
  <c r="AG497" i="19"/>
  <c r="AG498" i="19"/>
  <c r="AG499" i="19"/>
  <c r="AG500" i="19"/>
  <c r="AG501" i="19"/>
  <c r="AG502" i="19"/>
  <c r="AG503" i="19"/>
  <c r="AG504" i="19"/>
  <c r="AG505" i="19"/>
  <c r="AG506" i="19"/>
  <c r="AG507" i="19"/>
  <c r="AG508" i="19"/>
  <c r="AG509" i="19"/>
  <c r="AG510" i="19"/>
  <c r="AG511" i="19"/>
  <c r="AG512" i="19"/>
  <c r="AG513" i="19"/>
  <c r="AG514" i="19"/>
  <c r="AG515" i="19"/>
  <c r="AG516" i="19"/>
  <c r="AG517" i="19"/>
  <c r="AG518" i="19"/>
  <c r="AG519" i="19"/>
  <c r="AG520" i="19"/>
  <c r="AG521" i="19"/>
  <c r="AG522" i="19"/>
  <c r="AG523" i="19"/>
  <c r="AG524" i="19"/>
  <c r="AG525" i="19"/>
  <c r="AG526" i="19"/>
  <c r="AG527" i="19"/>
  <c r="AG528" i="19"/>
  <c r="AG529" i="19"/>
  <c r="AG530" i="19"/>
  <c r="AG531" i="19"/>
  <c r="AG532" i="19"/>
  <c r="AG533" i="19"/>
  <c r="AG534" i="19"/>
  <c r="AG535" i="19"/>
  <c r="AG536" i="19"/>
  <c r="AG537" i="19"/>
  <c r="AG538" i="19"/>
  <c r="AG539" i="19"/>
  <c r="AG540" i="19"/>
  <c r="AG541" i="19"/>
  <c r="AG542" i="19"/>
  <c r="AG543" i="19"/>
  <c r="AG544" i="19"/>
  <c r="AG545" i="19"/>
  <c r="AG546" i="19"/>
  <c r="AG547" i="19"/>
  <c r="AG548" i="19"/>
  <c r="AG549" i="19"/>
  <c r="AG550" i="19"/>
  <c r="AG551" i="19"/>
  <c r="AG552" i="19"/>
  <c r="AG553" i="19"/>
  <c r="AG554" i="19"/>
  <c r="AG555" i="19"/>
  <c r="AG556" i="19"/>
  <c r="AG557" i="19"/>
  <c r="AG558" i="19"/>
  <c r="AG559" i="19"/>
  <c r="AG560" i="19"/>
  <c r="AG561" i="19"/>
  <c r="AG562" i="19"/>
  <c r="AG563" i="19"/>
  <c r="AG564" i="19"/>
  <c r="AG565" i="19"/>
  <c r="AG566" i="19"/>
  <c r="AG567" i="19"/>
  <c r="AG568" i="19"/>
  <c r="AG569" i="19"/>
  <c r="AG570" i="19"/>
  <c r="AG571" i="19"/>
  <c r="AG572" i="19"/>
  <c r="AG573" i="19"/>
  <c r="AG574" i="19"/>
  <c r="AG575" i="19"/>
  <c r="AG576" i="19"/>
  <c r="AG577" i="19"/>
  <c r="AG578" i="19"/>
  <c r="AG579" i="19"/>
  <c r="AG580" i="19"/>
  <c r="AG581" i="19"/>
  <c r="AG582" i="19"/>
  <c r="AG583" i="19"/>
  <c r="AG584" i="19"/>
  <c r="AG585" i="19"/>
  <c r="AG586" i="19"/>
  <c r="AG587" i="19"/>
  <c r="AG588" i="19"/>
  <c r="AG589" i="19"/>
  <c r="AG590" i="19"/>
  <c r="AG591" i="19"/>
  <c r="AG592" i="19"/>
  <c r="AG593" i="19"/>
  <c r="AG594" i="19"/>
  <c r="AG595" i="19"/>
  <c r="AG596" i="19"/>
  <c r="AG597" i="19"/>
  <c r="AG598" i="19"/>
  <c r="AG599" i="19"/>
  <c r="AG600" i="19"/>
  <c r="AG601" i="19"/>
  <c r="AG602" i="19"/>
  <c r="AG603" i="19"/>
  <c r="AG604" i="19"/>
  <c r="AG605" i="19"/>
  <c r="AG606" i="19"/>
  <c r="AG607" i="19"/>
  <c r="AG608" i="19"/>
  <c r="AG609" i="19"/>
  <c r="AG610" i="19"/>
  <c r="AG611" i="19"/>
  <c r="AG612" i="19"/>
  <c r="AG613" i="19"/>
  <c r="AG614" i="19"/>
  <c r="AG615" i="19"/>
  <c r="AG616" i="19"/>
  <c r="AG617" i="19"/>
  <c r="AG618" i="19"/>
  <c r="AG619" i="19"/>
  <c r="AG620" i="19"/>
  <c r="AG621" i="19"/>
  <c r="AG622" i="19"/>
  <c r="AG623" i="19"/>
  <c r="AG624" i="19"/>
  <c r="AG625" i="19"/>
  <c r="AG626" i="19"/>
  <c r="AG627" i="19"/>
  <c r="AG628" i="19"/>
  <c r="AG629" i="19"/>
  <c r="AG630" i="19"/>
  <c r="AG631" i="19"/>
  <c r="AG632" i="19"/>
  <c r="AG633" i="19"/>
  <c r="AG634" i="19"/>
  <c r="AG635" i="19"/>
  <c r="AG636" i="19"/>
  <c r="AG637" i="19"/>
  <c r="AG638" i="19"/>
  <c r="AG639" i="19"/>
  <c r="AG640" i="19"/>
  <c r="AG641" i="19"/>
  <c r="AG642" i="19"/>
  <c r="AG643" i="19"/>
  <c r="AG644" i="19"/>
  <c r="AG645" i="19"/>
  <c r="AG646" i="19"/>
  <c r="AG647" i="19"/>
  <c r="AG648" i="19"/>
  <c r="AG649" i="19"/>
  <c r="AG650" i="19"/>
  <c r="AG651" i="19"/>
  <c r="AG652" i="19"/>
  <c r="AG653" i="19"/>
  <c r="AG654" i="19"/>
  <c r="AG655" i="19"/>
  <c r="AG656" i="19"/>
  <c r="AG657" i="19"/>
  <c r="AG658" i="19"/>
  <c r="AG659" i="19"/>
  <c r="AG660" i="19"/>
  <c r="AG661" i="19"/>
  <c r="AG662" i="19"/>
  <c r="AG663" i="19"/>
  <c r="AG664" i="19"/>
  <c r="AG665" i="19"/>
  <c r="AG666" i="19"/>
  <c r="AG667" i="19"/>
  <c r="AG668" i="19"/>
  <c r="AG669" i="19"/>
  <c r="AG670" i="19"/>
  <c r="AG671" i="19"/>
  <c r="AG672" i="19"/>
  <c r="AG673" i="19"/>
  <c r="AG674" i="19"/>
  <c r="AG675" i="19"/>
  <c r="AG676" i="19"/>
  <c r="AG677" i="19"/>
  <c r="AG678" i="19"/>
  <c r="AG679" i="19"/>
  <c r="AG680" i="19"/>
  <c r="AG681" i="19"/>
  <c r="AG682" i="19"/>
  <c r="AG683" i="19"/>
  <c r="AG684" i="19"/>
  <c r="AG685" i="19"/>
  <c r="AG686" i="19"/>
  <c r="AG687" i="19"/>
  <c r="AG688" i="19"/>
  <c r="AG689" i="19"/>
  <c r="AG690" i="19"/>
  <c r="AG691" i="19"/>
  <c r="AG692" i="19"/>
  <c r="AG693" i="19"/>
  <c r="AG694" i="19"/>
  <c r="AG695" i="19"/>
  <c r="AG696" i="19"/>
  <c r="AG697" i="19"/>
  <c r="AG698" i="19"/>
  <c r="AG699" i="19"/>
  <c r="AG700" i="19"/>
  <c r="AG701" i="19"/>
  <c r="AG702" i="19"/>
  <c r="AG703" i="19"/>
  <c r="AG704" i="19"/>
  <c r="AG705" i="19"/>
  <c r="AG706" i="19"/>
  <c r="AG707" i="19"/>
  <c r="AG708" i="19"/>
  <c r="AG709" i="19"/>
  <c r="AG710" i="19"/>
  <c r="AG711" i="19"/>
  <c r="AG712" i="19"/>
  <c r="AG713" i="19"/>
  <c r="AG714" i="19"/>
  <c r="AG715" i="19"/>
  <c r="AG716" i="19"/>
  <c r="AG717" i="19"/>
  <c r="AG718" i="19"/>
  <c r="AG719" i="19"/>
  <c r="AG720" i="19"/>
  <c r="AG721" i="19"/>
  <c r="AG722" i="19"/>
  <c r="AG723" i="19"/>
  <c r="AG724" i="19"/>
  <c r="AG725" i="19"/>
  <c r="AG726" i="19"/>
  <c r="AG727" i="19"/>
  <c r="AG728" i="19"/>
  <c r="AG729" i="19"/>
  <c r="AG730" i="19"/>
  <c r="AG731" i="19"/>
  <c r="AG732" i="19"/>
  <c r="AG733" i="19"/>
  <c r="AG734" i="19"/>
  <c r="AG735" i="19"/>
  <c r="AG736" i="19"/>
  <c r="AG737" i="19"/>
  <c r="AG738" i="19"/>
  <c r="AG739" i="19"/>
  <c r="AG740" i="19"/>
  <c r="AG741" i="19"/>
  <c r="AG742" i="19"/>
  <c r="AG743" i="19"/>
  <c r="AG744" i="19"/>
  <c r="AG745" i="19"/>
  <c r="AG746" i="19"/>
  <c r="AG747" i="19"/>
  <c r="AG748" i="19"/>
  <c r="AG749" i="19"/>
  <c r="AG750" i="19"/>
  <c r="AG751" i="19"/>
  <c r="AG752" i="19"/>
  <c r="AG753" i="19"/>
  <c r="AG754" i="19"/>
  <c r="AG755" i="19"/>
  <c r="AG756" i="19"/>
  <c r="AG757" i="19"/>
  <c r="AG758" i="19"/>
  <c r="AG759" i="19"/>
  <c r="AG760" i="19"/>
  <c r="AG761" i="19"/>
  <c r="AG762" i="19"/>
  <c r="AG763" i="19"/>
  <c r="AG764" i="19"/>
  <c r="AG765" i="19"/>
  <c r="AG766" i="19"/>
  <c r="AG767" i="19"/>
  <c r="AG768" i="19"/>
  <c r="AG769" i="19"/>
  <c r="AG770" i="19"/>
  <c r="AG771" i="19"/>
  <c r="AG772" i="19"/>
  <c r="AG773" i="19"/>
  <c r="AG774" i="19"/>
  <c r="AG775" i="19"/>
  <c r="AG776" i="19"/>
  <c r="AG777" i="19"/>
  <c r="AG778" i="19"/>
  <c r="AG779" i="19"/>
  <c r="AG780" i="19"/>
  <c r="AG781" i="19"/>
  <c r="AG782" i="19"/>
  <c r="AG783" i="19"/>
  <c r="AG784" i="19"/>
  <c r="AG785" i="19"/>
  <c r="AG786" i="19"/>
  <c r="AG787" i="19"/>
  <c r="AG788" i="19"/>
  <c r="AG789" i="19"/>
  <c r="AG790" i="19"/>
  <c r="AG791" i="19"/>
  <c r="AG792" i="19"/>
  <c r="AG793" i="19"/>
  <c r="AG794" i="19"/>
  <c r="AG795" i="19"/>
  <c r="AG796" i="19"/>
  <c r="AG797" i="19"/>
  <c r="AG798" i="19"/>
  <c r="AG799" i="19"/>
  <c r="AG800" i="19"/>
  <c r="AG801" i="19"/>
  <c r="AG802" i="19"/>
  <c r="AG803" i="19"/>
  <c r="AG804" i="19"/>
  <c r="AG805" i="19"/>
  <c r="AG806" i="19"/>
  <c r="AG807" i="19"/>
  <c r="AG808" i="19"/>
  <c r="AG809" i="19"/>
  <c r="AG810" i="19"/>
  <c r="AG811" i="19"/>
  <c r="AG812" i="19"/>
  <c r="AG813" i="19"/>
  <c r="AG814" i="19"/>
  <c r="AG815" i="19"/>
  <c r="AG816" i="19"/>
  <c r="AG817" i="19"/>
  <c r="AG818" i="19"/>
  <c r="AG819" i="19"/>
  <c r="AG820" i="19"/>
  <c r="AG821" i="19"/>
  <c r="AG822" i="19"/>
  <c r="AG823" i="19"/>
  <c r="AG824" i="19"/>
  <c r="AG825" i="19"/>
  <c r="AG826" i="19"/>
  <c r="AG827" i="19"/>
  <c r="AG828" i="19"/>
  <c r="AG829" i="19"/>
  <c r="AG830" i="19"/>
  <c r="AG831" i="19"/>
  <c r="AG832" i="19"/>
  <c r="AG833" i="19"/>
  <c r="AG834" i="19"/>
  <c r="AG835" i="19"/>
  <c r="AG836" i="19"/>
  <c r="AG837" i="19"/>
  <c r="AG838" i="19"/>
  <c r="AG839" i="19"/>
  <c r="AG840" i="19"/>
  <c r="AG841" i="19"/>
  <c r="AG842" i="19"/>
  <c r="AG843" i="19"/>
  <c r="AG844" i="19"/>
  <c r="AG845" i="19"/>
  <c r="AG846" i="19"/>
  <c r="AG847" i="19"/>
  <c r="AG848" i="19"/>
  <c r="AG849" i="19"/>
  <c r="AG850" i="19"/>
  <c r="AG851" i="19"/>
  <c r="AG852" i="19"/>
  <c r="AG853" i="19"/>
  <c r="AG854" i="19"/>
  <c r="AG855" i="19"/>
  <c r="AG856" i="19"/>
  <c r="AG857" i="19"/>
  <c r="AG858" i="19"/>
  <c r="AG859" i="19"/>
  <c r="AG860" i="19"/>
  <c r="AG861" i="19"/>
  <c r="AG862" i="19"/>
  <c r="AG863" i="19"/>
  <c r="AG864" i="19"/>
  <c r="AG865" i="19"/>
  <c r="AG866" i="19"/>
  <c r="AG867" i="19"/>
  <c r="AG868" i="19"/>
  <c r="AG869" i="19"/>
  <c r="AG870" i="19"/>
  <c r="AG871" i="19"/>
  <c r="AG872" i="19"/>
  <c r="AG873" i="19"/>
  <c r="AG874" i="19"/>
  <c r="AG875" i="19"/>
  <c r="AG876" i="19"/>
  <c r="AG877" i="19"/>
  <c r="AG878" i="19"/>
  <c r="AG879" i="19"/>
  <c r="AG880" i="19"/>
  <c r="AG881" i="19"/>
  <c r="AG882" i="19"/>
  <c r="AG883" i="19"/>
  <c r="AG884" i="19"/>
  <c r="AG885" i="19"/>
  <c r="AG886" i="19"/>
  <c r="AG887" i="19"/>
  <c r="AG888" i="19"/>
  <c r="AG889" i="19"/>
  <c r="AG890" i="19"/>
  <c r="AG891" i="19"/>
  <c r="AG892" i="19"/>
  <c r="AG893" i="19"/>
  <c r="AG894" i="19"/>
  <c r="AG895" i="19"/>
  <c r="AG896" i="19"/>
  <c r="AG897" i="19"/>
  <c r="AG898" i="19"/>
  <c r="AG899" i="19"/>
  <c r="AG900" i="19"/>
  <c r="AG901" i="19"/>
  <c r="AG902" i="19"/>
  <c r="AG903" i="19"/>
  <c r="AG904" i="19"/>
  <c r="AG905" i="19"/>
  <c r="AG906" i="19"/>
  <c r="AG907" i="19"/>
  <c r="AG908" i="19"/>
  <c r="AG909" i="19"/>
  <c r="AG910" i="19"/>
  <c r="AG911" i="19"/>
  <c r="AG912" i="19"/>
  <c r="AG913" i="19"/>
  <c r="AG914" i="19"/>
  <c r="AG915" i="19"/>
  <c r="AG916" i="19"/>
  <c r="AG917" i="19"/>
  <c r="AG918" i="19"/>
  <c r="AG919" i="19"/>
  <c r="AG920" i="19"/>
  <c r="AG921" i="19"/>
  <c r="AG922" i="19"/>
  <c r="AG923" i="19"/>
  <c r="AG924" i="19"/>
  <c r="AG925" i="19"/>
  <c r="AG926" i="19"/>
  <c r="AG927" i="19"/>
  <c r="AG928" i="19"/>
  <c r="AG929" i="19"/>
  <c r="AG930" i="19"/>
  <c r="AG931" i="19"/>
  <c r="AG932" i="19"/>
  <c r="AG933" i="19"/>
  <c r="AG934" i="19"/>
  <c r="AG935" i="19"/>
  <c r="AG936" i="19"/>
  <c r="AG937" i="19"/>
  <c r="AG938" i="19"/>
  <c r="AG939" i="19"/>
  <c r="AG940" i="19"/>
  <c r="AG941" i="19"/>
  <c r="AG942" i="19"/>
  <c r="AG943" i="19"/>
  <c r="AG944" i="19"/>
  <c r="AG945" i="19"/>
  <c r="AG946" i="19"/>
  <c r="AG947" i="19"/>
  <c r="AG948" i="19"/>
  <c r="AG949" i="19"/>
  <c r="AG950" i="19"/>
  <c r="AG951" i="19"/>
  <c r="AG952" i="19"/>
  <c r="AG953" i="19"/>
  <c r="AG954" i="19"/>
  <c r="AG955" i="19"/>
  <c r="AG956" i="19"/>
  <c r="AG957" i="19"/>
  <c r="AG958" i="19"/>
  <c r="AG959" i="19"/>
  <c r="AG960" i="19"/>
  <c r="AG961" i="19"/>
  <c r="AG962" i="19"/>
  <c r="AG963" i="19"/>
  <c r="AG964" i="19"/>
  <c r="AG965" i="19"/>
  <c r="AG966" i="19"/>
  <c r="AG967" i="19"/>
  <c r="AG968" i="19"/>
  <c r="AG969" i="19"/>
  <c r="AG970" i="19"/>
  <c r="AG971" i="19"/>
  <c r="AG972" i="19"/>
  <c r="AG973" i="19"/>
  <c r="AG974" i="19"/>
  <c r="AG975" i="19"/>
  <c r="AG976" i="19"/>
  <c r="AG977" i="19"/>
  <c r="AG978" i="19"/>
  <c r="AG979" i="19"/>
  <c r="AG980" i="19"/>
  <c r="AG981" i="19"/>
  <c r="AG982" i="19"/>
  <c r="AG983" i="19"/>
  <c r="AG984" i="19"/>
  <c r="AG985" i="19"/>
  <c r="AG986" i="19"/>
  <c r="AG987" i="19"/>
  <c r="AG988" i="19"/>
  <c r="AG989" i="19"/>
  <c r="AG990" i="19"/>
  <c r="AG991" i="19"/>
  <c r="AG992" i="19"/>
  <c r="AG993" i="19"/>
  <c r="AG994" i="19"/>
  <c r="AG995" i="19"/>
  <c r="AG996" i="19"/>
  <c r="AG997" i="19"/>
  <c r="AG998" i="19"/>
  <c r="AG999" i="19"/>
  <c r="AG1000" i="19"/>
  <c r="AG1001" i="19"/>
  <c r="AG1002" i="19"/>
  <c r="AG1003" i="19"/>
  <c r="AG1004" i="19"/>
  <c r="AG1005" i="19"/>
  <c r="AG1006" i="19"/>
  <c r="AG1007" i="19"/>
  <c r="AG1008" i="19"/>
  <c r="AG1009" i="19"/>
  <c r="AG1010" i="19"/>
  <c r="AG1011" i="19"/>
  <c r="AG1012" i="19"/>
  <c r="AG1013" i="19"/>
  <c r="AG1014" i="19"/>
  <c r="AG1015" i="19"/>
  <c r="AG1016" i="19"/>
  <c r="AG1017" i="19"/>
  <c r="AG1018" i="19"/>
  <c r="AG1019" i="19"/>
  <c r="AG1020" i="19"/>
  <c r="AG1021" i="19"/>
  <c r="AG1022" i="19"/>
  <c r="AG1023" i="19"/>
  <c r="AG1024" i="19"/>
  <c r="AG1025" i="19"/>
  <c r="AG1026" i="19"/>
  <c r="AG1027" i="19"/>
  <c r="AG1028" i="19"/>
  <c r="AG1029" i="19"/>
  <c r="AG1030" i="19"/>
  <c r="AG1031" i="19"/>
  <c r="AG1032" i="19"/>
  <c r="AG1033" i="19"/>
  <c r="AG1034" i="19"/>
  <c r="AG1035" i="19"/>
  <c r="AG1036" i="19"/>
  <c r="AG1037" i="19"/>
  <c r="AG1038" i="19"/>
  <c r="AG1039" i="19"/>
  <c r="AG1040" i="19"/>
  <c r="AG1041" i="19"/>
  <c r="AG1042" i="19"/>
  <c r="AG1043" i="19"/>
  <c r="AG1044" i="19"/>
  <c r="AG1045" i="19"/>
  <c r="AG1046" i="19"/>
  <c r="AG1047" i="19"/>
  <c r="AG1048" i="19"/>
  <c r="AG1049" i="19"/>
  <c r="AG1050" i="19"/>
  <c r="AG1051" i="19"/>
  <c r="AG1052" i="19"/>
  <c r="AG1053" i="19"/>
  <c r="AG1054" i="19"/>
  <c r="AG1055" i="19"/>
  <c r="AG1056" i="19"/>
  <c r="AG1057" i="19"/>
  <c r="AG1058" i="19"/>
  <c r="AG1059" i="19"/>
  <c r="AG1060" i="19"/>
  <c r="AG1061" i="19"/>
  <c r="AG1062" i="19"/>
  <c r="AG1063" i="19"/>
  <c r="AG1064" i="19"/>
  <c r="AG1065" i="19"/>
  <c r="AG1066" i="19"/>
  <c r="AG1067" i="19"/>
  <c r="AG1068" i="19"/>
  <c r="AG1069" i="19"/>
  <c r="AG1070" i="19"/>
  <c r="AG1071" i="19"/>
  <c r="AG1072" i="19"/>
  <c r="AG1073" i="19"/>
  <c r="AG1074" i="19"/>
  <c r="AG1075" i="19"/>
  <c r="AG1076" i="19"/>
  <c r="AG1077" i="19"/>
  <c r="AG1078" i="19"/>
  <c r="AG1079" i="19"/>
  <c r="AG1080" i="19"/>
  <c r="AG1081" i="19"/>
  <c r="AG1082" i="19"/>
  <c r="AG1083" i="19"/>
  <c r="AG1084" i="19"/>
  <c r="AG1085" i="19"/>
  <c r="AG1086" i="19"/>
  <c r="AG1087" i="19"/>
  <c r="AG1088" i="19"/>
  <c r="AG1089" i="19"/>
  <c r="AG1090" i="19"/>
  <c r="AG1091" i="19"/>
  <c r="AG1092" i="19"/>
  <c r="AG1093" i="19"/>
  <c r="AG1094" i="19"/>
  <c r="AG1095" i="19"/>
  <c r="AG1096" i="19"/>
  <c r="AG1097" i="19"/>
  <c r="AG1098" i="19"/>
  <c r="AG1099" i="19"/>
  <c r="AG1100" i="19"/>
  <c r="AG1101" i="19"/>
  <c r="AG1102" i="19"/>
  <c r="AG1103" i="19"/>
  <c r="AG1104" i="19"/>
  <c r="AG1105" i="19"/>
  <c r="AG1106" i="19"/>
  <c r="AG1107" i="19"/>
  <c r="AG1108" i="19"/>
  <c r="AG1109" i="19"/>
  <c r="AG1110" i="19"/>
  <c r="AG1111" i="19"/>
  <c r="AG1112" i="19"/>
  <c r="AG1113" i="19"/>
  <c r="AG1114" i="19"/>
  <c r="AG1115" i="19"/>
  <c r="AG1116" i="19"/>
  <c r="AG1117" i="19"/>
  <c r="AG1118" i="19"/>
  <c r="AG1119" i="19"/>
  <c r="AG1120" i="19"/>
  <c r="AG1121" i="19"/>
  <c r="AG1122" i="19"/>
  <c r="AG1123" i="19"/>
  <c r="AG1124" i="19"/>
  <c r="AG1125" i="19"/>
  <c r="AG1126" i="19"/>
  <c r="AG1127" i="19"/>
  <c r="AG1128" i="19"/>
  <c r="AG1129" i="19"/>
  <c r="AG1130" i="19"/>
  <c r="AG1131" i="19"/>
  <c r="AG1132" i="19"/>
  <c r="AG1133" i="19"/>
  <c r="AG1134" i="19"/>
  <c r="AG1135" i="19"/>
  <c r="AG1136" i="19"/>
  <c r="AG1137" i="19"/>
  <c r="AG1138" i="19"/>
  <c r="AG1139" i="19"/>
  <c r="AG1140" i="19"/>
  <c r="AG1141" i="19"/>
  <c r="AG1142" i="19"/>
  <c r="AG1143" i="19"/>
  <c r="AG1144" i="19"/>
  <c r="AG1145" i="19"/>
  <c r="AG1146" i="19"/>
  <c r="AG1147" i="19"/>
  <c r="AG1148" i="19"/>
  <c r="AG1149" i="19"/>
  <c r="AG1150" i="19"/>
  <c r="AG1151" i="19"/>
  <c r="AG1152" i="19"/>
  <c r="AG1153" i="19"/>
  <c r="AG1154" i="19"/>
  <c r="AG1155" i="19"/>
  <c r="AG1156" i="19"/>
  <c r="AG1157" i="19"/>
  <c r="AG1158" i="19"/>
  <c r="AG1159" i="19"/>
  <c r="AG1160" i="19"/>
  <c r="AG1161" i="19"/>
  <c r="AG1162" i="19"/>
  <c r="AG1163" i="19"/>
  <c r="AG1164" i="19"/>
  <c r="AG1165" i="19"/>
  <c r="AG1166" i="19"/>
  <c r="AG1167" i="19"/>
  <c r="AG1168" i="19"/>
  <c r="AG1169" i="19"/>
  <c r="AG1170" i="19"/>
  <c r="AG1171" i="19"/>
  <c r="AG1172" i="19"/>
  <c r="AG1173" i="19"/>
  <c r="AG1174" i="19"/>
  <c r="AG1175" i="19"/>
  <c r="AG1176" i="19"/>
  <c r="AG1177" i="19"/>
  <c r="AG1178" i="19"/>
  <c r="AG1179" i="19"/>
  <c r="AG1180" i="19"/>
  <c r="AG1181" i="19"/>
  <c r="AG1182" i="19"/>
  <c r="AG1183" i="19"/>
  <c r="AG1184" i="19"/>
  <c r="AG1185" i="19"/>
  <c r="AG1186" i="19"/>
  <c r="AG1187" i="19"/>
  <c r="AG1188" i="19"/>
  <c r="AG1189" i="19"/>
  <c r="AG1190" i="19"/>
  <c r="AG1191" i="19"/>
  <c r="AG1192" i="19"/>
  <c r="AG1193" i="19"/>
  <c r="AG1194" i="19"/>
  <c r="AG1195" i="19"/>
  <c r="AG1196" i="19"/>
  <c r="AG1197" i="19"/>
  <c r="AG1198" i="19"/>
  <c r="AG1199" i="19"/>
  <c r="AG1200" i="19"/>
  <c r="AG1201" i="19"/>
  <c r="AG1202" i="19"/>
  <c r="AG1203" i="19"/>
  <c r="AG1204" i="19"/>
  <c r="AG1205" i="19"/>
  <c r="AG1206" i="19"/>
  <c r="AG1207" i="19"/>
  <c r="AG1208" i="19"/>
  <c r="AG1209" i="19"/>
  <c r="AG1210" i="19"/>
  <c r="AG1211" i="19"/>
  <c r="AG1212" i="19"/>
  <c r="AG1213" i="19"/>
  <c r="AG1214" i="19"/>
  <c r="AG1215" i="19"/>
  <c r="AG1216" i="19"/>
  <c r="AG1217" i="19"/>
  <c r="AG1218" i="19"/>
  <c r="AG1219" i="19"/>
  <c r="AG1220" i="19"/>
  <c r="AG1221" i="19"/>
  <c r="AG1222" i="19"/>
  <c r="AG1223" i="19"/>
  <c r="AG1224" i="19"/>
  <c r="AG1225" i="19"/>
  <c r="AG1226" i="19"/>
  <c r="AG1227" i="19"/>
  <c r="AG1228" i="19"/>
  <c r="AG1229" i="19"/>
  <c r="AG1230" i="19"/>
  <c r="AG1231" i="19"/>
  <c r="AG1232" i="19"/>
  <c r="AG1233" i="19"/>
  <c r="AG1234" i="19"/>
  <c r="AG1235" i="19"/>
  <c r="AG1236" i="19"/>
  <c r="AG1237" i="19"/>
  <c r="AG1238" i="19"/>
  <c r="AG1239" i="19"/>
  <c r="AG1240" i="19"/>
  <c r="AG1241" i="19"/>
  <c r="AG1242" i="19"/>
  <c r="AG1243" i="19"/>
  <c r="AG1244" i="19"/>
  <c r="AG1245" i="19"/>
  <c r="AG1246" i="19"/>
  <c r="AG1247" i="19"/>
  <c r="AG1248" i="19"/>
  <c r="AG1249" i="19"/>
  <c r="AG1250" i="19"/>
  <c r="AG1251" i="19"/>
  <c r="AG1252" i="19"/>
  <c r="AG1253" i="19"/>
  <c r="AG1254" i="19"/>
  <c r="AG1255" i="19"/>
  <c r="AG1256" i="19"/>
  <c r="AG1257" i="19"/>
  <c r="AG1258" i="19"/>
  <c r="AG1259" i="19"/>
  <c r="AG1260" i="19"/>
  <c r="AG1261" i="19"/>
  <c r="AG1262" i="19"/>
  <c r="AG1263" i="19"/>
  <c r="AG1264" i="19"/>
  <c r="AG1265" i="19"/>
  <c r="AG1266" i="19"/>
  <c r="AG1267" i="19"/>
  <c r="AG1268" i="19"/>
  <c r="AG1269" i="19"/>
  <c r="AG1270" i="19"/>
  <c r="AG1271" i="19"/>
  <c r="AG1272" i="19"/>
  <c r="AG1273" i="19"/>
  <c r="AG1274" i="19"/>
  <c r="AG1275" i="19"/>
  <c r="AG1276" i="19"/>
  <c r="AG1277" i="19"/>
  <c r="AG1278" i="19"/>
  <c r="AG1279" i="19"/>
  <c r="AG1280" i="19"/>
  <c r="AG1281" i="19"/>
  <c r="AG1282" i="19"/>
  <c r="AG1283" i="19"/>
  <c r="AG1284" i="19"/>
  <c r="AG1285" i="19"/>
  <c r="AG1286" i="19"/>
  <c r="AG1287" i="19"/>
  <c r="AG1288" i="19"/>
  <c r="AG1289" i="19"/>
  <c r="AG1290" i="19"/>
  <c r="AG1291" i="19"/>
  <c r="AG1292" i="19"/>
  <c r="AG1293" i="19"/>
  <c r="AG1294" i="19"/>
  <c r="AG1295" i="19"/>
  <c r="AG1296" i="19"/>
  <c r="AG1297" i="19"/>
  <c r="AG1298" i="19"/>
  <c r="AG1299" i="19"/>
  <c r="AG1300" i="19"/>
  <c r="AG1301" i="19"/>
  <c r="AG1302" i="19"/>
  <c r="AG1303" i="19"/>
  <c r="AG1304" i="19"/>
  <c r="AG1305" i="19"/>
  <c r="AG1306" i="19"/>
  <c r="AG1307" i="19"/>
  <c r="AG1308" i="19"/>
  <c r="AG1309" i="19"/>
  <c r="AG1310" i="19"/>
  <c r="AG1311" i="19"/>
  <c r="AG1312" i="19"/>
  <c r="AG1313" i="19"/>
  <c r="AG1314" i="19"/>
  <c r="AG1315" i="19"/>
  <c r="AG1316" i="19"/>
  <c r="AG1317" i="19"/>
  <c r="AG1318" i="19"/>
  <c r="AG1319" i="19"/>
  <c r="AG1320" i="19"/>
  <c r="AG1321" i="19"/>
  <c r="AG1322" i="19"/>
  <c r="AG1323" i="19"/>
  <c r="AG1324" i="19"/>
  <c r="AG1325" i="19"/>
  <c r="AG1326" i="19"/>
  <c r="AG1327" i="19"/>
  <c r="AG1328" i="19"/>
  <c r="AG1329" i="19"/>
  <c r="AG1330" i="19"/>
  <c r="AG1331" i="19"/>
  <c r="AG1332" i="19"/>
  <c r="AG1333" i="19"/>
  <c r="AG1334" i="19"/>
  <c r="AG1335" i="19"/>
  <c r="AG1336" i="19"/>
  <c r="AG1337" i="19"/>
  <c r="AG1338" i="19"/>
  <c r="AG1339" i="19"/>
  <c r="AG1340" i="19"/>
  <c r="AG1341" i="19"/>
  <c r="AG1342" i="19"/>
  <c r="AG1343" i="19"/>
  <c r="AG1344" i="19"/>
  <c r="AG1345" i="19"/>
  <c r="AG1346" i="19"/>
  <c r="AG1347" i="19"/>
  <c r="AG1348" i="19"/>
  <c r="AG1349" i="19"/>
  <c r="AG1350" i="19"/>
  <c r="AG1351" i="19"/>
  <c r="AG1352" i="19"/>
  <c r="AG1353" i="19"/>
  <c r="AG1354" i="19"/>
  <c r="AG1355" i="19"/>
  <c r="AG1356" i="19"/>
  <c r="AG1357" i="19"/>
  <c r="AG1358" i="19"/>
  <c r="AG1359" i="19"/>
  <c r="AG1360" i="19"/>
  <c r="AG1361" i="19"/>
  <c r="AG1362" i="19"/>
  <c r="AG1363" i="19"/>
  <c r="AG1364" i="19"/>
  <c r="AG1365" i="19"/>
  <c r="AG1366" i="19"/>
  <c r="AG1367" i="19"/>
  <c r="AG1368" i="19"/>
  <c r="AG1369" i="19"/>
  <c r="AG1370" i="19"/>
  <c r="AG1371" i="19"/>
  <c r="AG1372" i="19"/>
  <c r="AG1373" i="19"/>
  <c r="AG1374" i="19"/>
  <c r="AG1375" i="19"/>
  <c r="AG1376" i="19"/>
  <c r="AG1377" i="19"/>
  <c r="AG1378" i="19"/>
  <c r="AG1379" i="19"/>
  <c r="AG1380" i="19"/>
  <c r="AG1381" i="19"/>
  <c r="AG1382" i="19"/>
  <c r="AG1383" i="19"/>
  <c r="AG1384" i="19"/>
  <c r="AG1385" i="19"/>
  <c r="AG1386" i="19"/>
  <c r="AG1387" i="19"/>
  <c r="AG1388" i="19"/>
  <c r="AG1389" i="19"/>
  <c r="AG1390" i="19"/>
  <c r="AG1391" i="19"/>
  <c r="AG1392" i="19"/>
  <c r="AG1393" i="19"/>
  <c r="AG1394" i="19"/>
  <c r="AG1395" i="19"/>
  <c r="AG1396" i="19"/>
  <c r="AG1397" i="19"/>
  <c r="AG1398" i="19"/>
  <c r="AG1399" i="19"/>
  <c r="AG1400" i="19"/>
  <c r="AG1401" i="19"/>
  <c r="AG1402" i="19"/>
  <c r="AG1403" i="19"/>
  <c r="AG1404" i="19"/>
  <c r="AG1405" i="19"/>
  <c r="AG1406" i="19"/>
  <c r="AG1407" i="19"/>
  <c r="AG1408" i="19"/>
  <c r="AG1409" i="19"/>
  <c r="AG1410" i="19"/>
  <c r="AG1411" i="19"/>
  <c r="AG1412" i="19"/>
  <c r="AG1413" i="19"/>
  <c r="AG1414" i="19"/>
  <c r="AG1415" i="19"/>
  <c r="AG1416" i="19"/>
  <c r="AG1417" i="19"/>
  <c r="AG1418" i="19"/>
  <c r="AG1419" i="19"/>
  <c r="AG1420" i="19"/>
  <c r="AG1421" i="19"/>
  <c r="AG1422" i="19"/>
  <c r="AG1423" i="19"/>
  <c r="AG1424" i="19"/>
  <c r="AG1425" i="19"/>
  <c r="AG1426" i="19"/>
  <c r="AG1427" i="19"/>
  <c r="AG1428" i="19"/>
  <c r="AG1429" i="19"/>
  <c r="AG1430" i="19"/>
  <c r="AG1431" i="19"/>
  <c r="AG1432" i="19"/>
  <c r="AG1433" i="19"/>
  <c r="AG1434" i="19"/>
  <c r="AG1435" i="19"/>
  <c r="AG1436" i="19"/>
  <c r="AG1437" i="19"/>
  <c r="AG1438" i="19"/>
  <c r="AG1439" i="19"/>
  <c r="AG1440" i="19"/>
  <c r="AG1441" i="19"/>
  <c r="AG1442" i="19"/>
  <c r="AG1443" i="19"/>
  <c r="AG1444" i="19"/>
  <c r="AG1445" i="19"/>
  <c r="AG1446" i="19"/>
  <c r="AG1447" i="19"/>
  <c r="AG1448" i="19"/>
  <c r="AG1449" i="19"/>
  <c r="AG1450" i="19"/>
  <c r="AG1451" i="19"/>
  <c r="AG1452" i="19"/>
  <c r="AG1453" i="19"/>
  <c r="AG1454" i="19"/>
  <c r="AG1455" i="19"/>
  <c r="AG1456" i="19"/>
  <c r="AG1457" i="19"/>
  <c r="AG1458" i="19"/>
  <c r="AG1459" i="19"/>
  <c r="AG1460" i="19"/>
  <c r="AG1461" i="19"/>
  <c r="AG1462" i="19"/>
  <c r="AG1463" i="19"/>
  <c r="AG1464" i="19"/>
  <c r="AG1465" i="19"/>
  <c r="AG1466" i="19"/>
  <c r="AG1467" i="19"/>
  <c r="AG1468" i="19"/>
  <c r="AG1469" i="19"/>
  <c r="AG1470" i="19"/>
  <c r="AG1471" i="19"/>
  <c r="AG1472" i="19"/>
  <c r="AG1473" i="19"/>
  <c r="AG1474" i="19"/>
  <c r="AG1475" i="19"/>
  <c r="AG1476" i="19"/>
  <c r="AG1477" i="19"/>
  <c r="AG1478" i="19"/>
  <c r="AG1479" i="19"/>
  <c r="AG1480" i="19"/>
  <c r="AG1481" i="19"/>
  <c r="AG1482" i="19"/>
  <c r="AG1483" i="19"/>
  <c r="AG1484" i="19"/>
  <c r="AG1485" i="19"/>
  <c r="AG1486" i="19"/>
  <c r="AG1487" i="19"/>
  <c r="AG1488" i="19"/>
  <c r="AG1489" i="19"/>
  <c r="AG1490" i="19"/>
  <c r="AG1491" i="19"/>
  <c r="AG1492" i="19"/>
  <c r="AG1493" i="19"/>
  <c r="AG1494" i="19"/>
  <c r="AG1495" i="19"/>
  <c r="AG1496" i="19"/>
  <c r="AG1497" i="19"/>
  <c r="AG1498" i="19"/>
  <c r="AG1499" i="19"/>
  <c r="AG1500" i="19"/>
  <c r="AG1501" i="19"/>
  <c r="AG1502" i="19"/>
  <c r="AG1503" i="19"/>
  <c r="AG1504" i="19"/>
  <c r="AG1505" i="19"/>
  <c r="AG1506" i="19"/>
  <c r="AG1507" i="19"/>
  <c r="AG1508" i="19"/>
  <c r="AG1509" i="19"/>
  <c r="AG1510" i="19"/>
  <c r="AG1511" i="19"/>
  <c r="AG1512" i="19"/>
  <c r="AG1513" i="19"/>
  <c r="AG1514" i="19"/>
  <c r="AG1515" i="19"/>
  <c r="AG1516" i="19"/>
  <c r="AG1517" i="19"/>
  <c r="AG1518" i="19"/>
  <c r="AG1519" i="19"/>
  <c r="AG1520" i="19"/>
  <c r="AG1521" i="19"/>
  <c r="AG1522" i="19"/>
  <c r="AG1523" i="19"/>
  <c r="AG1524" i="19"/>
  <c r="AG1525" i="19"/>
  <c r="AG1526" i="19"/>
  <c r="AG1527" i="19"/>
  <c r="AG1528" i="19"/>
  <c r="AG1529" i="19"/>
  <c r="AG1530" i="19"/>
  <c r="AG1531" i="19"/>
  <c r="AG1532" i="19"/>
  <c r="AG1533" i="19"/>
  <c r="AG1534" i="19"/>
  <c r="AG1535" i="19"/>
  <c r="AG1536" i="19"/>
  <c r="AG1537" i="19"/>
  <c r="AG1538" i="19"/>
  <c r="AG1539" i="19"/>
  <c r="AG1540" i="19"/>
  <c r="AG1541" i="19"/>
  <c r="AG1542" i="19"/>
  <c r="AG1543" i="19"/>
  <c r="AG1544" i="19"/>
  <c r="AG1545" i="19"/>
  <c r="AG1546" i="19"/>
  <c r="AG1547" i="19"/>
  <c r="AG1548" i="19"/>
  <c r="AG1549" i="19"/>
  <c r="AG1550" i="19"/>
  <c r="AG1551" i="19"/>
  <c r="AG1552" i="19"/>
  <c r="AG1553" i="19"/>
  <c r="AG1554" i="19"/>
  <c r="AG1555" i="19"/>
  <c r="AG1556" i="19"/>
  <c r="AG1557" i="19"/>
  <c r="AG1558" i="19"/>
  <c r="AG1559" i="19"/>
  <c r="AG1560" i="19"/>
  <c r="AG1561" i="19"/>
  <c r="AG1562" i="19"/>
  <c r="AG1563" i="19"/>
  <c r="AG1564" i="19"/>
  <c r="AG1565" i="19"/>
  <c r="AG1566" i="19"/>
  <c r="AG1567" i="19"/>
  <c r="AG1568" i="19"/>
  <c r="AG1569" i="19"/>
  <c r="AG1570" i="19"/>
  <c r="AG1571" i="19"/>
  <c r="AG1572" i="19"/>
  <c r="AG1573" i="19"/>
  <c r="AG1574" i="19"/>
  <c r="AG1575" i="19"/>
  <c r="AG1576" i="19"/>
  <c r="AG1577" i="19"/>
  <c r="AG1578" i="19"/>
  <c r="AG1579" i="19"/>
  <c r="AG1580" i="19"/>
  <c r="AG1581" i="19"/>
  <c r="AG1582" i="19"/>
  <c r="AG1583" i="19"/>
  <c r="AG1584" i="19"/>
  <c r="AG1585" i="19"/>
  <c r="AG1586" i="19"/>
  <c r="AG1587" i="19"/>
  <c r="AG1588" i="19"/>
  <c r="AG1589" i="19"/>
  <c r="AG1590" i="19"/>
  <c r="AG1591" i="19"/>
  <c r="AG1592" i="19"/>
  <c r="AG1593" i="19"/>
  <c r="AG1594" i="19"/>
  <c r="AG1595" i="19"/>
  <c r="AG1596" i="19"/>
  <c r="AG1597" i="19"/>
  <c r="AG1598" i="19"/>
  <c r="AG1599" i="19"/>
  <c r="AG1600" i="19"/>
  <c r="AG1601" i="19"/>
  <c r="AG1602" i="19"/>
  <c r="AG1603" i="19"/>
  <c r="AG1604" i="19"/>
  <c r="AG1605" i="19"/>
  <c r="AG1606" i="19"/>
  <c r="AG1607" i="19"/>
  <c r="AG1608" i="19"/>
  <c r="AG1609" i="19"/>
  <c r="AG1610" i="19"/>
  <c r="AG1611" i="19"/>
  <c r="AG1612" i="19"/>
  <c r="AG1613" i="19"/>
  <c r="AG1614" i="19"/>
  <c r="AG1615" i="19"/>
  <c r="AG1616" i="19"/>
  <c r="AG1617" i="19"/>
  <c r="AG1618" i="19"/>
  <c r="AG1619" i="19"/>
  <c r="AG1620" i="19"/>
  <c r="AG1621" i="19"/>
  <c r="AG1622" i="19"/>
  <c r="AG1623" i="19"/>
  <c r="AG1624" i="19"/>
  <c r="AG1625" i="19"/>
  <c r="AG1626" i="19"/>
  <c r="AG1627" i="19"/>
  <c r="AG1628" i="19"/>
  <c r="AG1629" i="19"/>
  <c r="AG1630" i="19"/>
  <c r="AG1631" i="19"/>
  <c r="AG1632" i="19"/>
  <c r="AG1633" i="19"/>
  <c r="AG1634" i="19"/>
  <c r="AG1635" i="19"/>
  <c r="AG1636" i="19"/>
  <c r="AG1637" i="19"/>
  <c r="AG1638" i="19"/>
  <c r="AG1639" i="19"/>
  <c r="AG1640" i="19"/>
  <c r="AG1641" i="19"/>
  <c r="AG1642" i="19"/>
  <c r="AG1643" i="19"/>
  <c r="AG1644" i="19"/>
  <c r="AG1645" i="19"/>
  <c r="AG1646" i="19"/>
  <c r="AG1647" i="19"/>
  <c r="AG1648" i="19"/>
  <c r="AG1649" i="19"/>
  <c r="AG1650" i="19"/>
  <c r="AG1651" i="19"/>
  <c r="AG1652" i="19"/>
  <c r="AG1653" i="19"/>
  <c r="AG1654" i="19"/>
  <c r="AG1655" i="19"/>
  <c r="AG1656" i="19"/>
  <c r="AG1657" i="19"/>
  <c r="AG1658" i="19"/>
  <c r="AG1659" i="19"/>
  <c r="AG1660" i="19"/>
  <c r="AG1661" i="19"/>
  <c r="AG1662" i="19"/>
  <c r="AG1663" i="19"/>
  <c r="AG1664" i="19"/>
  <c r="AG1665" i="19"/>
  <c r="AG1666" i="19"/>
  <c r="AG1667" i="19"/>
  <c r="AG1668" i="19"/>
  <c r="AG1669" i="19"/>
  <c r="AG1670" i="19"/>
  <c r="AG1671" i="19"/>
  <c r="AG1672" i="19"/>
  <c r="AG1673" i="19"/>
  <c r="AG1674" i="19"/>
  <c r="AG1675" i="19"/>
  <c r="AG1676" i="19"/>
  <c r="AG1677" i="19"/>
  <c r="AG1678" i="19"/>
  <c r="AG1679" i="19"/>
  <c r="AG1680" i="19"/>
  <c r="AG1681" i="19"/>
  <c r="AG1682" i="19"/>
  <c r="AG1683" i="19"/>
  <c r="AG1684" i="19"/>
  <c r="AG1685" i="19"/>
  <c r="AG1686" i="19"/>
  <c r="AG1687" i="19"/>
  <c r="AG1688" i="19"/>
  <c r="AG1689" i="19"/>
  <c r="AG1690" i="19"/>
  <c r="AG1691" i="19"/>
  <c r="AG1692" i="19"/>
  <c r="AG1693" i="19"/>
  <c r="AG1694" i="19"/>
  <c r="AG1695" i="19"/>
  <c r="AG1696" i="19"/>
  <c r="AG1697" i="19"/>
  <c r="AG1698" i="19"/>
  <c r="AG1699" i="19"/>
  <c r="AG1700" i="19"/>
  <c r="AG1701" i="19"/>
  <c r="AG1702" i="19"/>
  <c r="AG1703" i="19"/>
  <c r="AG1704" i="19"/>
  <c r="AG1705" i="19"/>
  <c r="AG1706" i="19"/>
  <c r="AG1707" i="19"/>
  <c r="AG1708" i="19"/>
  <c r="AG1709" i="19"/>
  <c r="AG1710" i="19"/>
  <c r="AG1711" i="19"/>
  <c r="AG1712" i="19"/>
  <c r="AG1713" i="19"/>
  <c r="AG1714" i="19"/>
  <c r="AG1715" i="19"/>
  <c r="AG1716" i="19"/>
  <c r="AG1717" i="19"/>
  <c r="AG1718" i="19"/>
  <c r="AG1719" i="19"/>
  <c r="AG1720" i="19"/>
  <c r="AG1721" i="19"/>
  <c r="AG1722" i="19"/>
  <c r="AG1723" i="19"/>
  <c r="AG1724" i="19"/>
  <c r="AG1725" i="19"/>
  <c r="AG1726" i="19"/>
  <c r="AG1727" i="19"/>
  <c r="AG1728" i="19"/>
  <c r="AG1729" i="19"/>
  <c r="AG1730" i="19"/>
  <c r="AG1731" i="19"/>
  <c r="AG1732" i="19"/>
  <c r="AG1733" i="19"/>
  <c r="AG1734" i="19"/>
  <c r="AG1735" i="19"/>
  <c r="AG1736" i="19"/>
  <c r="AG1737" i="19"/>
  <c r="AG1738" i="19"/>
  <c r="AG1739" i="19"/>
  <c r="AG1740" i="19"/>
  <c r="AG1741" i="19"/>
  <c r="AG1742" i="19"/>
  <c r="AG1743" i="19"/>
  <c r="AG1744" i="19"/>
  <c r="AG1745" i="19"/>
  <c r="AG1746" i="19"/>
  <c r="AG1747" i="19"/>
  <c r="AG1748" i="19"/>
  <c r="AG1749" i="19"/>
  <c r="AG1750" i="19"/>
  <c r="AG1751" i="19"/>
  <c r="AG1752" i="19"/>
  <c r="AG1753" i="19"/>
  <c r="AG1754" i="19"/>
  <c r="AG1755" i="19"/>
  <c r="AG1756" i="19"/>
  <c r="AG1757" i="19"/>
  <c r="AG1758" i="19"/>
  <c r="AG1759" i="19"/>
  <c r="AG1760" i="19"/>
  <c r="AG1761" i="19"/>
  <c r="AG1762" i="19"/>
  <c r="AG1763" i="19"/>
  <c r="AG1764" i="19"/>
  <c r="AG1765" i="19"/>
  <c r="AG1766" i="19"/>
  <c r="AG1767" i="19"/>
  <c r="AG1768" i="19"/>
  <c r="AG1769" i="19"/>
  <c r="AG1770" i="19"/>
  <c r="AG1771" i="19"/>
  <c r="AG1772" i="19"/>
  <c r="AG1773" i="19"/>
  <c r="AG1774" i="19"/>
  <c r="AG1775" i="19"/>
  <c r="AG1776" i="19"/>
  <c r="AG1777" i="19"/>
  <c r="AG1778" i="19"/>
  <c r="AG1779" i="19"/>
  <c r="AG1780" i="19"/>
  <c r="AG1781" i="19"/>
  <c r="AG1782" i="19"/>
  <c r="AG1783" i="19"/>
  <c r="AG1784" i="19"/>
  <c r="AG1785" i="19"/>
  <c r="AG1786" i="19"/>
  <c r="AG1787" i="19"/>
  <c r="AG1788" i="19"/>
  <c r="AG1789" i="19"/>
  <c r="AG1790" i="19"/>
  <c r="AG1791" i="19"/>
  <c r="AG1792" i="19"/>
  <c r="AG1793" i="19"/>
  <c r="AG1794" i="19"/>
  <c r="AG1795" i="19"/>
  <c r="AG1796" i="19"/>
  <c r="AG1797" i="19"/>
  <c r="AG1798" i="19"/>
  <c r="AG1799" i="19"/>
  <c r="AG1800" i="19"/>
  <c r="AG1801" i="19"/>
  <c r="AG1802" i="19"/>
  <c r="AG1803" i="19"/>
  <c r="AG1804" i="19"/>
  <c r="AG1805" i="19"/>
  <c r="AG1806" i="19"/>
  <c r="AG1807" i="19"/>
  <c r="AG1808" i="19"/>
  <c r="AG1809" i="19"/>
  <c r="AG1810" i="19"/>
  <c r="AG1811" i="19"/>
  <c r="AG1812" i="19"/>
  <c r="AG1813" i="19"/>
  <c r="AG1814" i="19"/>
  <c r="AG1815" i="19"/>
  <c r="AG1816" i="19"/>
  <c r="AG1817" i="19"/>
  <c r="AG1818" i="19"/>
  <c r="AG1819" i="19"/>
  <c r="AG1820" i="19"/>
  <c r="AG1821" i="19"/>
  <c r="AG1822" i="19"/>
  <c r="AG1823" i="19"/>
  <c r="AG1824" i="19"/>
  <c r="AG1825" i="19"/>
  <c r="AG1826" i="19"/>
  <c r="AG1827" i="19"/>
  <c r="AG1828" i="19"/>
  <c r="AG1829" i="19"/>
  <c r="AG1830" i="19"/>
  <c r="AG1831" i="19"/>
  <c r="AG1832" i="19"/>
  <c r="AG1833" i="19"/>
  <c r="AG1834" i="19"/>
  <c r="AG1835" i="19"/>
  <c r="AG1836" i="19"/>
  <c r="AG1837" i="19"/>
  <c r="AG1838" i="19"/>
  <c r="AG1839" i="19"/>
  <c r="AG1840" i="19"/>
  <c r="AG1841" i="19"/>
  <c r="AG1842" i="19"/>
  <c r="AG1843" i="19"/>
  <c r="AG1844" i="19"/>
  <c r="AG1845" i="19"/>
  <c r="AG1846" i="19"/>
  <c r="AG1847" i="19"/>
  <c r="AG1848" i="19"/>
  <c r="AG1849" i="19"/>
  <c r="AG1850" i="19"/>
  <c r="AG1851" i="19"/>
  <c r="AG1852" i="19"/>
  <c r="AG1853" i="19"/>
  <c r="AG1854" i="19"/>
  <c r="AG1855" i="19"/>
  <c r="AG1856" i="19"/>
  <c r="AG1857" i="19"/>
  <c r="AG1858" i="19"/>
  <c r="AG1859" i="19"/>
  <c r="AG1860" i="19"/>
  <c r="AG1861" i="19"/>
  <c r="AG1862" i="19"/>
  <c r="AG1863" i="19"/>
  <c r="AG1864" i="19"/>
  <c r="AG1865" i="19"/>
  <c r="AG1866" i="19"/>
  <c r="AG1867" i="19"/>
  <c r="AG1868" i="19"/>
  <c r="AG1869" i="19"/>
  <c r="AG1870" i="19"/>
  <c r="AG1871" i="19"/>
  <c r="AG1872" i="19"/>
  <c r="AG1873" i="19"/>
  <c r="AG1874" i="19"/>
  <c r="AG1875" i="19"/>
  <c r="AG1876" i="19"/>
  <c r="AG1877" i="19"/>
  <c r="AG1878" i="19"/>
  <c r="AG1879" i="19"/>
  <c r="AG1880" i="19"/>
  <c r="AG1881" i="19"/>
  <c r="AG1882" i="19"/>
  <c r="AG1883" i="19"/>
  <c r="AG1884" i="19"/>
  <c r="AG1885" i="19"/>
  <c r="AG1886" i="19"/>
  <c r="AG1887" i="19"/>
  <c r="AG1888" i="19"/>
  <c r="AG1889" i="19"/>
  <c r="AG1890" i="19"/>
  <c r="AG1891" i="19"/>
  <c r="AG1892" i="19"/>
  <c r="AG1893" i="19"/>
  <c r="AG1894" i="19"/>
  <c r="AG1895" i="19"/>
  <c r="AG1896" i="19"/>
  <c r="AG1897" i="19"/>
  <c r="AG1898" i="19"/>
  <c r="AG1899" i="19"/>
  <c r="AG1900" i="19"/>
  <c r="AG1901" i="19"/>
  <c r="AG1902" i="19"/>
  <c r="AG1903" i="19"/>
  <c r="AG1904" i="19"/>
  <c r="AG1905" i="19"/>
  <c r="AG1906" i="19"/>
  <c r="AG1907" i="19"/>
  <c r="AG1908" i="19"/>
  <c r="AG1909" i="19"/>
  <c r="AG1910" i="19"/>
  <c r="AG1911" i="19"/>
  <c r="AG1912" i="19"/>
  <c r="AG1913" i="19"/>
  <c r="AG1914" i="19"/>
  <c r="AG1915" i="19"/>
  <c r="AG1916" i="19"/>
  <c r="AG1917" i="19"/>
  <c r="AG1918" i="19"/>
  <c r="AG1919" i="19"/>
  <c r="AG1920" i="19"/>
  <c r="AG1921" i="19"/>
  <c r="AG1922" i="19"/>
  <c r="AG1923" i="19"/>
  <c r="AG1924" i="19"/>
  <c r="AG1925" i="19"/>
  <c r="AG1926" i="19"/>
  <c r="AG1927" i="19"/>
  <c r="AG1928" i="19"/>
  <c r="AG1929" i="19"/>
  <c r="AG1930" i="19"/>
  <c r="AG1931" i="19"/>
  <c r="AG1932" i="19"/>
  <c r="AG1933" i="19"/>
  <c r="AG1934" i="19"/>
  <c r="AG1935" i="19"/>
  <c r="AG1936" i="19"/>
  <c r="AG1937" i="19"/>
  <c r="AG1938" i="19"/>
  <c r="AG1939" i="19"/>
  <c r="AG1940" i="19"/>
  <c r="AG1941" i="19"/>
  <c r="AG1942" i="19"/>
  <c r="AG1943" i="19"/>
  <c r="AG1944" i="19"/>
  <c r="AG1945" i="19"/>
  <c r="AG1946" i="19"/>
  <c r="AG1947" i="19"/>
  <c r="AG1948" i="19"/>
  <c r="AG1949" i="19"/>
  <c r="AG1950" i="19"/>
  <c r="AG1951" i="19"/>
  <c r="AG1952" i="19"/>
  <c r="AG1953" i="19"/>
  <c r="AG1954" i="19"/>
  <c r="AG1955" i="19"/>
  <c r="AG1956" i="19"/>
  <c r="AG1957" i="19"/>
  <c r="AG1958" i="19"/>
  <c r="AG1959" i="19"/>
  <c r="AG1960" i="19"/>
  <c r="AG1961" i="19"/>
  <c r="AG1962" i="19"/>
  <c r="AG1963" i="19"/>
  <c r="AG1964" i="19"/>
  <c r="AG1965" i="19"/>
  <c r="AG1966" i="19"/>
  <c r="AG1967" i="19"/>
  <c r="AG1968" i="19"/>
  <c r="AG1969" i="19"/>
  <c r="AG1970" i="19"/>
  <c r="AG1971" i="19"/>
  <c r="AG1972" i="19"/>
  <c r="AG1973" i="19"/>
  <c r="AG1974" i="19"/>
  <c r="AG1975" i="19"/>
  <c r="AG1976" i="19"/>
  <c r="AG1977" i="19"/>
  <c r="AG1978" i="19"/>
  <c r="AG1979" i="19"/>
  <c r="AG1980" i="19"/>
  <c r="AG1981" i="19"/>
  <c r="AG1982" i="19"/>
  <c r="AG1983" i="19"/>
  <c r="AG1984" i="19"/>
  <c r="AG1985" i="19"/>
  <c r="AG1986" i="19"/>
  <c r="AG1987" i="19"/>
  <c r="AG1988" i="19"/>
  <c r="AG1989" i="19"/>
  <c r="AG1990" i="19"/>
  <c r="AG1991" i="19"/>
  <c r="AG1992" i="19"/>
  <c r="AG1993" i="19"/>
  <c r="AG1994" i="19"/>
  <c r="AG1995" i="19"/>
  <c r="AG1996" i="19"/>
  <c r="AG1997" i="19"/>
  <c r="AG1998" i="19"/>
  <c r="AG1999" i="19"/>
  <c r="AG2000" i="19"/>
  <c r="AG2001" i="19"/>
  <c r="AG2002" i="19"/>
  <c r="AG2003" i="19"/>
  <c r="AG2004" i="19"/>
  <c r="AG2005" i="19"/>
  <c r="AG2006" i="19"/>
  <c r="AG2007" i="19"/>
  <c r="AG2008" i="19"/>
  <c r="AG2009" i="19"/>
  <c r="AG2010" i="19"/>
  <c r="AG2011" i="19"/>
  <c r="AG2012" i="19"/>
  <c r="AG2013" i="19"/>
  <c r="AG2014" i="19"/>
  <c r="AG2015" i="19"/>
  <c r="AG2016" i="19"/>
  <c r="AG2017" i="19"/>
  <c r="AG2018" i="19"/>
  <c r="AG2019" i="19"/>
  <c r="AG2020" i="19"/>
  <c r="AG2021" i="19"/>
  <c r="AG2022" i="19"/>
  <c r="AG2023" i="19"/>
  <c r="AG2024" i="19"/>
  <c r="AG2025" i="19"/>
  <c r="AG2026" i="19"/>
  <c r="AG2027" i="19"/>
  <c r="AG2028" i="19"/>
  <c r="AG2029" i="19"/>
  <c r="AG2030" i="19"/>
  <c r="AG2031" i="19"/>
  <c r="AG2032" i="19"/>
  <c r="AG2033" i="19"/>
  <c r="AG2034" i="19"/>
  <c r="AG2035" i="19"/>
  <c r="AG2036" i="19"/>
  <c r="AG2037" i="19"/>
  <c r="AG2038" i="19"/>
  <c r="AG2039" i="19"/>
  <c r="AG2040" i="19"/>
  <c r="AG2041" i="19"/>
  <c r="AG2042" i="19"/>
  <c r="AG2043" i="19"/>
  <c r="AG2044" i="19"/>
  <c r="AG2045" i="19"/>
  <c r="AG2046" i="19"/>
  <c r="AG2047" i="19"/>
  <c r="AG2048" i="19"/>
  <c r="AG2049" i="19"/>
  <c r="AG2050" i="19"/>
  <c r="AG2051" i="19"/>
  <c r="AG2052" i="19"/>
  <c r="AG2053" i="19"/>
  <c r="AG2054" i="19"/>
  <c r="AG2055" i="19"/>
  <c r="AG2056" i="19"/>
  <c r="AG2057" i="19"/>
  <c r="AG2058" i="19"/>
  <c r="AG2059" i="19"/>
  <c r="AG2060" i="19"/>
  <c r="AG2061" i="19"/>
  <c r="AG2062" i="19"/>
  <c r="AG2063" i="19"/>
  <c r="AG2064" i="19"/>
  <c r="AG2065" i="19"/>
  <c r="AG2066" i="19"/>
  <c r="AG2067" i="19"/>
  <c r="AG2068" i="19"/>
  <c r="AG2069" i="19"/>
  <c r="AG2070" i="19"/>
  <c r="AG2071" i="19"/>
  <c r="AG2072" i="19"/>
  <c r="AG2073" i="19"/>
  <c r="AG2074" i="19"/>
  <c r="AG2075" i="19"/>
  <c r="AG2076" i="19"/>
  <c r="AG2077" i="19"/>
  <c r="AG2078" i="19"/>
  <c r="AG2079" i="19"/>
  <c r="AG2080" i="19"/>
  <c r="AG2081" i="19"/>
  <c r="AG2082" i="19"/>
  <c r="AG2083" i="19"/>
  <c r="AG2084" i="19"/>
  <c r="AG2085" i="19"/>
  <c r="AG2086" i="19"/>
  <c r="AG2087" i="19"/>
  <c r="AG2088" i="19"/>
  <c r="AG2089" i="19"/>
  <c r="AG2090" i="19"/>
  <c r="AG2091" i="19"/>
  <c r="AG2092" i="19"/>
  <c r="AG2093" i="19"/>
  <c r="AG2094" i="19"/>
  <c r="AG2095" i="19"/>
  <c r="AG2096" i="19"/>
  <c r="AG2097" i="19"/>
  <c r="AG2098" i="19"/>
  <c r="AG2099" i="19"/>
  <c r="AG2100" i="19"/>
  <c r="AG2101" i="19"/>
  <c r="AG2102" i="19"/>
  <c r="AG2103" i="19"/>
  <c r="AG2104" i="19"/>
  <c r="AG2105" i="19"/>
  <c r="AG2106" i="19"/>
  <c r="AG2107" i="19"/>
  <c r="AG2108" i="19"/>
  <c r="AG2109" i="19"/>
  <c r="AG2110" i="19"/>
  <c r="AG2111" i="19"/>
  <c r="AG2112" i="19"/>
  <c r="AG2113" i="19"/>
  <c r="AG2114" i="19"/>
  <c r="AG2115" i="19"/>
  <c r="AG2116" i="19"/>
  <c r="AG2117" i="19"/>
  <c r="AG2118" i="19"/>
  <c r="AG2119" i="19"/>
  <c r="AG2120" i="19"/>
  <c r="AG2121" i="19"/>
  <c r="AG2122" i="19"/>
  <c r="AG2123" i="19"/>
  <c r="AG2124" i="19"/>
  <c r="AG2125" i="19"/>
  <c r="AG2126" i="19"/>
  <c r="AG2127" i="19"/>
  <c r="AG2128" i="19"/>
  <c r="AG2129" i="19"/>
  <c r="AG2130" i="19"/>
  <c r="AG2131" i="19"/>
  <c r="AG2132" i="19"/>
  <c r="AG2133" i="19"/>
  <c r="AG2134" i="19"/>
  <c r="AG2135" i="19"/>
  <c r="AG2136" i="19"/>
  <c r="AG2137" i="19"/>
  <c r="AG2138" i="19"/>
  <c r="AG2139" i="19"/>
  <c r="AG2140" i="19"/>
  <c r="AG2141" i="19"/>
  <c r="AG2142" i="19"/>
  <c r="AG2143" i="19"/>
  <c r="AG2144" i="19"/>
  <c r="AG2145" i="19"/>
  <c r="AG2146" i="19"/>
  <c r="AG2147" i="19"/>
  <c r="AG2148" i="19"/>
  <c r="AG2149" i="19"/>
  <c r="AG2150" i="19"/>
  <c r="AG2151" i="19"/>
  <c r="AG2152" i="19"/>
  <c r="AG2153" i="19"/>
  <c r="AG2154" i="19"/>
  <c r="AG2155" i="19"/>
  <c r="AG2156" i="19"/>
  <c r="AG2157" i="19"/>
  <c r="AG2158" i="19"/>
  <c r="AG2159" i="19"/>
  <c r="AG2160" i="19"/>
  <c r="AG2161" i="19"/>
  <c r="AG2162" i="19"/>
  <c r="AG2163" i="19"/>
  <c r="AG2164" i="19"/>
  <c r="AG2165" i="19"/>
  <c r="AG2166" i="19"/>
  <c r="AG2167" i="19"/>
  <c r="AG2168" i="19"/>
  <c r="AG2169" i="19"/>
  <c r="AG2170" i="19"/>
  <c r="AG2171" i="19"/>
  <c r="AG2172" i="19"/>
  <c r="AG2173" i="19"/>
  <c r="AG2174" i="19"/>
  <c r="AG2175" i="19"/>
  <c r="AG2176" i="19"/>
  <c r="AG2177" i="19"/>
  <c r="AG2178" i="19"/>
  <c r="AG2179" i="19"/>
  <c r="AG2180" i="19"/>
  <c r="P2" i="21"/>
  <c r="P3" i="21"/>
  <c r="P4" i="21"/>
  <c r="P5" i="21"/>
  <c r="P6" i="21"/>
  <c r="P7" i="21"/>
  <c r="P8" i="21"/>
  <c r="P9" i="21"/>
  <c r="P10" i="21"/>
  <c r="P11" i="21"/>
  <c r="P12" i="21"/>
  <c r="P13" i="21"/>
  <c r="P14" i="21"/>
  <c r="P15" i="21"/>
  <c r="P16" i="21"/>
  <c r="P17" i="21"/>
  <c r="P18" i="21"/>
  <c r="P19" i="21"/>
  <c r="P20" i="21"/>
  <c r="P21" i="21"/>
  <c r="P22" i="21"/>
  <c r="P23" i="21"/>
  <c r="P24" i="21"/>
  <c r="P25" i="21"/>
  <c r="P26" i="21"/>
  <c r="P27" i="21"/>
  <c r="P28" i="21"/>
  <c r="P29" i="21"/>
  <c r="P30" i="21"/>
  <c r="P31" i="21"/>
  <c r="P32" i="21"/>
  <c r="P33" i="21"/>
  <c r="P34" i="21"/>
  <c r="P35" i="21"/>
  <c r="P36" i="21"/>
  <c r="P37" i="21"/>
  <c r="P38" i="21"/>
  <c r="P39" i="21"/>
  <c r="P40" i="21"/>
  <c r="P41" i="21"/>
  <c r="P42" i="21"/>
  <c r="P43" i="21"/>
  <c r="P44" i="21"/>
  <c r="P45" i="21"/>
  <c r="P46" i="21"/>
  <c r="P47" i="21"/>
  <c r="P48" i="21"/>
  <c r="P49" i="21"/>
  <c r="P50" i="21"/>
  <c r="P51" i="21"/>
  <c r="P52" i="21"/>
  <c r="P53" i="21"/>
  <c r="P54" i="21"/>
  <c r="P55" i="21"/>
  <c r="P56" i="21"/>
  <c r="P57" i="21"/>
  <c r="P58" i="21"/>
  <c r="P59" i="21"/>
  <c r="P60" i="21"/>
  <c r="P61" i="21"/>
  <c r="P62" i="21"/>
  <c r="P63" i="21"/>
  <c r="P64" i="21"/>
  <c r="P65" i="21"/>
  <c r="P66" i="21"/>
  <c r="P67" i="21"/>
  <c r="P68" i="21"/>
  <c r="P69" i="21"/>
  <c r="P70" i="21"/>
  <c r="P71" i="21"/>
  <c r="P72" i="21"/>
  <c r="P73" i="21"/>
  <c r="P74" i="21"/>
  <c r="P75" i="21"/>
  <c r="P76" i="21"/>
  <c r="P77" i="21"/>
  <c r="P78" i="21"/>
  <c r="P79" i="21"/>
  <c r="P80" i="21"/>
  <c r="P81" i="21"/>
  <c r="P82" i="21"/>
  <c r="P83" i="21"/>
  <c r="P84" i="21"/>
  <c r="P85" i="21"/>
  <c r="P86" i="21"/>
  <c r="P87" i="21"/>
  <c r="P88" i="21"/>
  <c r="P89" i="21"/>
  <c r="P90" i="21"/>
  <c r="P91" i="21"/>
  <c r="P92" i="21"/>
  <c r="P93" i="21"/>
  <c r="P94" i="21"/>
  <c r="P95" i="21"/>
  <c r="P96" i="21"/>
  <c r="P97" i="21"/>
  <c r="P98" i="21"/>
  <c r="P99" i="21"/>
  <c r="P100" i="21"/>
  <c r="P101" i="21"/>
  <c r="P102" i="21"/>
  <c r="P103" i="21"/>
  <c r="P104" i="21"/>
  <c r="P105" i="21"/>
  <c r="P106" i="21"/>
  <c r="P107" i="21"/>
  <c r="P108" i="21"/>
  <c r="P109" i="21"/>
  <c r="P110" i="21"/>
  <c r="P111" i="21"/>
  <c r="P112" i="21"/>
  <c r="P113" i="21"/>
  <c r="P114" i="21"/>
  <c r="P115" i="21"/>
  <c r="P116" i="21"/>
  <c r="P117" i="21"/>
  <c r="P118" i="21"/>
  <c r="P119" i="21"/>
  <c r="P120" i="21"/>
  <c r="P121" i="21"/>
  <c r="P122" i="21"/>
  <c r="P123" i="21"/>
  <c r="P124" i="21"/>
  <c r="P125" i="21"/>
  <c r="P126" i="21"/>
  <c r="P127" i="21"/>
  <c r="P128" i="21"/>
  <c r="P129" i="21"/>
  <c r="P130" i="21"/>
  <c r="P131" i="21"/>
  <c r="P132" i="21"/>
  <c r="P133" i="21"/>
  <c r="P134" i="21"/>
  <c r="P135" i="21"/>
  <c r="P136" i="21"/>
  <c r="P137" i="21"/>
  <c r="P138" i="21"/>
  <c r="P139" i="21"/>
  <c r="P140" i="21"/>
  <c r="P141" i="21"/>
  <c r="P142" i="21"/>
  <c r="P143" i="21"/>
  <c r="P144" i="21"/>
  <c r="P145" i="21"/>
  <c r="P146" i="21"/>
  <c r="P147" i="21"/>
  <c r="P148" i="21"/>
  <c r="P149" i="21"/>
  <c r="P150" i="21"/>
  <c r="P151" i="21"/>
  <c r="P152" i="21"/>
  <c r="P153" i="21"/>
  <c r="P154" i="21"/>
  <c r="P155" i="21"/>
  <c r="P156" i="21"/>
  <c r="P157" i="21"/>
  <c r="P158" i="21"/>
  <c r="P159" i="21"/>
  <c r="P160" i="21"/>
  <c r="P161" i="21"/>
  <c r="P162" i="21"/>
  <c r="P163" i="21"/>
  <c r="P164" i="21"/>
  <c r="P165" i="21"/>
  <c r="P166" i="21"/>
  <c r="P167" i="21"/>
  <c r="P168" i="21"/>
  <c r="P169" i="21"/>
  <c r="P170" i="21"/>
  <c r="P171" i="21"/>
  <c r="P172" i="21"/>
  <c r="P173" i="21"/>
  <c r="P174" i="21"/>
  <c r="P175" i="21"/>
  <c r="P176" i="21"/>
  <c r="P177" i="21"/>
  <c r="P178" i="21"/>
  <c r="P179" i="21"/>
  <c r="P180" i="21"/>
  <c r="P181" i="21"/>
  <c r="P182" i="21"/>
  <c r="P183" i="21"/>
  <c r="P184" i="21"/>
  <c r="P185" i="21"/>
  <c r="P186" i="21"/>
  <c r="P187" i="21"/>
  <c r="P188" i="21"/>
  <c r="P189" i="21"/>
  <c r="P190" i="21"/>
  <c r="P191" i="21"/>
  <c r="P192" i="21"/>
  <c r="P193" i="21"/>
  <c r="P194" i="21"/>
  <c r="P195" i="21"/>
  <c r="P196" i="21"/>
  <c r="P197" i="21"/>
  <c r="P198" i="21"/>
  <c r="P199" i="21"/>
  <c r="P200" i="21"/>
  <c r="P201" i="21"/>
  <c r="P202" i="21"/>
  <c r="P203" i="21"/>
  <c r="P204" i="21"/>
  <c r="P205" i="21"/>
  <c r="P206" i="21"/>
  <c r="P207" i="21"/>
  <c r="P208" i="21"/>
  <c r="P209" i="21"/>
  <c r="P210" i="21"/>
  <c r="P211" i="21"/>
  <c r="P212" i="21"/>
  <c r="P213" i="21"/>
  <c r="P214" i="21"/>
  <c r="P215" i="21"/>
  <c r="P216" i="21"/>
  <c r="P217" i="21"/>
  <c r="P218" i="21"/>
  <c r="P219" i="21"/>
  <c r="P220" i="21"/>
  <c r="P221" i="21"/>
  <c r="P222" i="21"/>
  <c r="P223" i="21"/>
  <c r="P224" i="21"/>
  <c r="P225" i="21"/>
  <c r="P226" i="21"/>
  <c r="P227" i="21"/>
  <c r="P228" i="21"/>
  <c r="P229" i="21"/>
  <c r="P230" i="21"/>
  <c r="P231" i="21"/>
  <c r="P232" i="21"/>
  <c r="P233" i="21"/>
  <c r="P234" i="21"/>
  <c r="P235" i="21"/>
  <c r="P236" i="21"/>
  <c r="P237" i="21"/>
  <c r="P238" i="21"/>
  <c r="P239" i="21"/>
  <c r="P240" i="21"/>
  <c r="P241" i="21"/>
  <c r="P242" i="21"/>
  <c r="P243" i="21"/>
  <c r="P244" i="21"/>
  <c r="P245" i="21"/>
  <c r="P246" i="21"/>
  <c r="P247" i="21"/>
  <c r="P248" i="21"/>
  <c r="P249" i="21"/>
  <c r="P250" i="21"/>
  <c r="P251" i="21"/>
  <c r="P252" i="21"/>
  <c r="P253" i="21"/>
  <c r="P254" i="21"/>
  <c r="P255" i="21"/>
  <c r="P256" i="21"/>
  <c r="P257" i="21"/>
  <c r="P258" i="21"/>
  <c r="P259" i="21"/>
  <c r="P260" i="21"/>
  <c r="P261" i="21"/>
  <c r="P262" i="21"/>
  <c r="P263" i="21"/>
  <c r="P264" i="21"/>
  <c r="P265" i="21"/>
  <c r="P266" i="21"/>
  <c r="P267" i="21"/>
  <c r="P268" i="21"/>
  <c r="P269" i="21"/>
  <c r="P270" i="21"/>
  <c r="P271" i="21"/>
  <c r="P272" i="21"/>
  <c r="P273" i="21"/>
  <c r="P274" i="21"/>
  <c r="P275" i="21"/>
  <c r="P276" i="21"/>
  <c r="P277" i="21"/>
  <c r="P278" i="21"/>
  <c r="P279" i="21"/>
  <c r="P280" i="21"/>
  <c r="P281" i="21"/>
  <c r="P282" i="21"/>
  <c r="P283" i="21"/>
  <c r="P284" i="21"/>
  <c r="P285" i="21"/>
  <c r="P286" i="21"/>
  <c r="P287" i="21"/>
  <c r="P288" i="21"/>
  <c r="P289" i="21"/>
  <c r="P290" i="21"/>
  <c r="P291" i="21"/>
  <c r="P292" i="21"/>
  <c r="P293" i="21"/>
  <c r="P294" i="21"/>
  <c r="P295" i="21"/>
  <c r="P296" i="21"/>
  <c r="P297" i="21"/>
  <c r="P298" i="21"/>
  <c r="P299" i="21"/>
  <c r="P300" i="21"/>
  <c r="P301" i="21"/>
  <c r="P302" i="21"/>
  <c r="P303" i="21"/>
  <c r="P304" i="21"/>
  <c r="P305" i="21"/>
  <c r="P306" i="21"/>
  <c r="P307" i="21"/>
  <c r="P308" i="21"/>
  <c r="P309" i="21"/>
  <c r="P310" i="21"/>
  <c r="P311" i="21"/>
  <c r="P312" i="21"/>
  <c r="P313" i="21"/>
  <c r="P314" i="21"/>
  <c r="P316" i="21"/>
  <c r="P317" i="21"/>
  <c r="P318" i="21"/>
  <c r="P319" i="21"/>
  <c r="P320" i="21"/>
  <c r="P321" i="21"/>
  <c r="P322" i="21"/>
  <c r="P323" i="21"/>
  <c r="P324" i="21"/>
  <c r="P325" i="21"/>
  <c r="P326" i="21"/>
  <c r="P327" i="21"/>
  <c r="P328" i="21"/>
  <c r="P329" i="21"/>
  <c r="P330" i="21"/>
  <c r="P331" i="21"/>
  <c r="P332" i="21"/>
  <c r="P333" i="21"/>
  <c r="P334" i="21"/>
  <c r="P335" i="21"/>
  <c r="P336" i="21"/>
  <c r="P337" i="21"/>
  <c r="P338" i="21"/>
  <c r="P339" i="21"/>
  <c r="P340" i="21"/>
  <c r="P341" i="21"/>
  <c r="P342" i="21"/>
  <c r="P343" i="21"/>
  <c r="P344" i="21"/>
  <c r="P345" i="21"/>
  <c r="P346" i="21"/>
  <c r="P347" i="21"/>
  <c r="P348" i="21"/>
  <c r="P349" i="21"/>
  <c r="P350" i="21"/>
  <c r="P351" i="21"/>
  <c r="P352" i="21"/>
  <c r="P353" i="21"/>
  <c r="P354" i="21"/>
  <c r="P355" i="21"/>
  <c r="P356" i="21"/>
  <c r="P357" i="21"/>
  <c r="P358" i="21"/>
  <c r="P359" i="21"/>
  <c r="P360" i="21"/>
  <c r="P361" i="21"/>
  <c r="P362" i="21"/>
  <c r="P363" i="21"/>
  <c r="P364" i="21"/>
  <c r="P365" i="21"/>
  <c r="P366" i="21"/>
  <c r="P367" i="21"/>
  <c r="P368" i="21"/>
  <c r="P369" i="21"/>
  <c r="P370" i="21"/>
  <c r="P371" i="21"/>
  <c r="P372" i="21"/>
  <c r="P373" i="21"/>
  <c r="P374" i="21"/>
  <c r="P375" i="21"/>
  <c r="P376" i="21"/>
  <c r="P377" i="21"/>
  <c r="P378" i="21"/>
  <c r="P379" i="21"/>
  <c r="P380" i="21"/>
  <c r="P381" i="21"/>
  <c r="P382" i="21"/>
  <c r="P383" i="21"/>
  <c r="P384" i="21"/>
  <c r="P385" i="21"/>
  <c r="AF2180" i="19"/>
  <c r="I620" i="32" l="1"/>
  <c r="J573" i="32"/>
  <c r="F40" i="32"/>
  <c r="L40" i="32"/>
  <c r="K40" i="32"/>
  <c r="J40" i="32"/>
  <c r="I40" i="32"/>
  <c r="H40" i="32"/>
  <c r="G40" i="32"/>
  <c r="H87" i="32"/>
  <c r="G87" i="32"/>
  <c r="K87" i="32"/>
  <c r="F87" i="32"/>
  <c r="L87" i="32"/>
  <c r="I87" i="32"/>
  <c r="J87" i="32"/>
  <c r="G134" i="32"/>
  <c r="F134" i="32"/>
  <c r="I134" i="32"/>
  <c r="L134" i="32"/>
  <c r="K134" i="32"/>
  <c r="J134" i="32"/>
  <c r="H134" i="32"/>
  <c r="H181" i="32"/>
  <c r="J181" i="32"/>
  <c r="K181" i="32"/>
  <c r="F181" i="32"/>
  <c r="L181" i="32"/>
  <c r="I181" i="32"/>
  <c r="G181" i="32"/>
  <c r="J228" i="32"/>
  <c r="K228" i="32"/>
  <c r="I228" i="32"/>
  <c r="G228" i="32"/>
  <c r="F228" i="32"/>
  <c r="H228" i="32"/>
  <c r="L228" i="32"/>
  <c r="K275" i="32"/>
  <c r="L275" i="32"/>
  <c r="I275" i="32"/>
  <c r="J275" i="32"/>
  <c r="F275" i="32"/>
  <c r="H275" i="32"/>
  <c r="G275" i="32"/>
  <c r="G322" i="32"/>
  <c r="J322" i="32"/>
  <c r="F322" i="32"/>
  <c r="I322" i="32"/>
  <c r="L322" i="32"/>
  <c r="K322" i="32"/>
  <c r="H322" i="32"/>
  <c r="H369" i="32"/>
  <c r="J369" i="32"/>
  <c r="G369" i="32"/>
  <c r="L369" i="32"/>
  <c r="I369" i="32"/>
  <c r="K369" i="32"/>
  <c r="F369" i="32"/>
  <c r="G416" i="32"/>
  <c r="J416" i="32"/>
  <c r="F416" i="32"/>
  <c r="L416" i="32"/>
  <c r="I416" i="32"/>
  <c r="H416" i="32"/>
  <c r="K416" i="32"/>
  <c r="H463" i="32"/>
  <c r="I463" i="32"/>
  <c r="F463" i="32"/>
  <c r="G463" i="32"/>
  <c r="L463" i="32"/>
  <c r="K463" i="32"/>
  <c r="J463" i="32"/>
  <c r="H510" i="32"/>
  <c r="G510" i="32"/>
  <c r="K510" i="32"/>
  <c r="F510" i="32"/>
  <c r="J510" i="32"/>
  <c r="I510" i="32"/>
  <c r="L510" i="32"/>
  <c r="L557" i="32"/>
  <c r="H557" i="32"/>
  <c r="F557" i="32"/>
  <c r="G557" i="32"/>
  <c r="I557" i="32"/>
  <c r="J557" i="32"/>
  <c r="K557" i="32"/>
  <c r="L43" i="32"/>
  <c r="K43" i="32"/>
  <c r="J43" i="32"/>
  <c r="I43" i="32"/>
  <c r="H43" i="32"/>
  <c r="G43" i="32"/>
  <c r="F43" i="32"/>
  <c r="G90" i="32"/>
  <c r="H90" i="32"/>
  <c r="F90" i="32"/>
  <c r="L90" i="32"/>
  <c r="K90" i="32"/>
  <c r="I90" i="32"/>
  <c r="J90" i="32"/>
  <c r="L137" i="32"/>
  <c r="I137" i="32"/>
  <c r="K137" i="32"/>
  <c r="F137" i="32"/>
  <c r="J137" i="32"/>
  <c r="H137" i="32"/>
  <c r="G137" i="32"/>
  <c r="K184" i="32"/>
  <c r="I184" i="32"/>
  <c r="G184" i="32"/>
  <c r="L184" i="32"/>
  <c r="J184" i="32"/>
  <c r="F184" i="32"/>
  <c r="H184" i="32"/>
  <c r="H231" i="32"/>
  <c r="L231" i="32"/>
  <c r="G231" i="32"/>
  <c r="K231" i="32"/>
  <c r="F231" i="32"/>
  <c r="J231" i="32"/>
  <c r="I231" i="32"/>
  <c r="G278" i="32"/>
  <c r="F278" i="32"/>
  <c r="L278" i="32"/>
  <c r="H278" i="32"/>
  <c r="K278" i="32"/>
  <c r="J278" i="32"/>
  <c r="I278" i="32"/>
  <c r="L325" i="32"/>
  <c r="F325" i="32"/>
  <c r="K325" i="32"/>
  <c r="H325" i="32"/>
  <c r="I325" i="32"/>
  <c r="G325" i="32"/>
  <c r="J325" i="32"/>
  <c r="L372" i="32"/>
  <c r="G372" i="32"/>
  <c r="J372" i="32"/>
  <c r="F372" i="32"/>
  <c r="H372" i="32"/>
  <c r="K372" i="32"/>
  <c r="I372" i="32"/>
  <c r="L419" i="32"/>
  <c r="G419" i="32"/>
  <c r="F419" i="32"/>
  <c r="H419" i="32"/>
  <c r="K419" i="32"/>
  <c r="I419" i="32"/>
  <c r="J419" i="32"/>
  <c r="G466" i="32"/>
  <c r="F466" i="32"/>
  <c r="K466" i="32"/>
  <c r="L466" i="32"/>
  <c r="J466" i="32"/>
  <c r="I466" i="32"/>
  <c r="H466" i="32"/>
  <c r="G513" i="32"/>
  <c r="F513" i="32"/>
  <c r="H513" i="32"/>
  <c r="K513" i="32"/>
  <c r="I513" i="32"/>
  <c r="L513" i="32"/>
  <c r="J513" i="32"/>
  <c r="F560" i="32"/>
  <c r="J560" i="32"/>
  <c r="K560" i="32"/>
  <c r="L560" i="32"/>
  <c r="H560" i="32"/>
  <c r="I560" i="32"/>
  <c r="G560" i="32"/>
  <c r="J25" i="32"/>
  <c r="I25" i="32"/>
  <c r="H25" i="32"/>
  <c r="K25" i="32"/>
  <c r="G25" i="32"/>
  <c r="F25" i="32"/>
  <c r="L25" i="32"/>
  <c r="K72" i="32"/>
  <c r="J72" i="32"/>
  <c r="F72" i="32"/>
  <c r="G72" i="32"/>
  <c r="I72" i="32"/>
  <c r="L72" i="32"/>
  <c r="H72" i="32"/>
  <c r="J119" i="32"/>
  <c r="L119" i="32"/>
  <c r="I119" i="32"/>
  <c r="K119" i="32"/>
  <c r="G119" i="32"/>
  <c r="H119" i="32"/>
  <c r="F119" i="32"/>
  <c r="F166" i="32"/>
  <c r="L166" i="32"/>
  <c r="J166" i="32"/>
  <c r="K166" i="32"/>
  <c r="H166" i="32"/>
  <c r="G166" i="32"/>
  <c r="I166" i="32"/>
  <c r="L213" i="32"/>
  <c r="G213" i="32"/>
  <c r="J213" i="32"/>
  <c r="F213" i="32"/>
  <c r="I213" i="32"/>
  <c r="H213" i="32"/>
  <c r="K213" i="32"/>
  <c r="H260" i="32"/>
  <c r="G260" i="32"/>
  <c r="J260" i="32"/>
  <c r="F260" i="32"/>
  <c r="I260" i="32"/>
  <c r="L260" i="32"/>
  <c r="K260" i="32"/>
  <c r="L307" i="32"/>
  <c r="J307" i="32"/>
  <c r="G307" i="32"/>
  <c r="K307" i="32"/>
  <c r="H307" i="32"/>
  <c r="F307" i="32"/>
  <c r="I307" i="32"/>
  <c r="J354" i="32"/>
  <c r="H354" i="32"/>
  <c r="I354" i="32"/>
  <c r="K354" i="32"/>
  <c r="L354" i="32"/>
  <c r="G354" i="32"/>
  <c r="F354" i="32"/>
  <c r="L401" i="32"/>
  <c r="K401" i="32"/>
  <c r="H401" i="32"/>
  <c r="F401" i="32"/>
  <c r="G401" i="32"/>
  <c r="J401" i="32"/>
  <c r="I401" i="32"/>
  <c r="F448" i="32"/>
  <c r="H448" i="32"/>
  <c r="L448" i="32"/>
  <c r="I448" i="32"/>
  <c r="J448" i="32"/>
  <c r="K448" i="32"/>
  <c r="G448" i="32"/>
  <c r="J495" i="32"/>
  <c r="L495" i="32"/>
  <c r="I495" i="32"/>
  <c r="G495" i="32"/>
  <c r="F495" i="32"/>
  <c r="K495" i="32"/>
  <c r="H495" i="32"/>
  <c r="K542" i="32"/>
  <c r="I542" i="32"/>
  <c r="L542" i="32"/>
  <c r="F542" i="32"/>
  <c r="G542" i="32"/>
  <c r="H542" i="32"/>
  <c r="J542" i="32"/>
  <c r="F32" i="32"/>
  <c r="L32" i="32"/>
  <c r="K32" i="32"/>
  <c r="J32" i="32"/>
  <c r="I32" i="32"/>
  <c r="H32" i="32"/>
  <c r="G32" i="32"/>
  <c r="I79" i="32"/>
  <c r="G79" i="32"/>
  <c r="F79" i="32"/>
  <c r="H79" i="32"/>
  <c r="J79" i="32"/>
  <c r="L79" i="32"/>
  <c r="K79" i="32"/>
  <c r="G126" i="32"/>
  <c r="F126" i="32"/>
  <c r="L126" i="32"/>
  <c r="K126" i="32"/>
  <c r="J126" i="32"/>
  <c r="I126" i="32"/>
  <c r="H126" i="32"/>
  <c r="K173" i="32"/>
  <c r="J173" i="32"/>
  <c r="H173" i="32"/>
  <c r="G173" i="32"/>
  <c r="I173" i="32"/>
  <c r="L173" i="32"/>
  <c r="F173" i="32"/>
  <c r="F220" i="32"/>
  <c r="G220" i="32"/>
  <c r="J220" i="32"/>
  <c r="K220" i="32"/>
  <c r="I220" i="32"/>
  <c r="H220" i="32"/>
  <c r="L220" i="32"/>
  <c r="F267" i="32"/>
  <c r="I267" i="32"/>
  <c r="L267" i="32"/>
  <c r="J267" i="32"/>
  <c r="G267" i="32"/>
  <c r="K267" i="32"/>
  <c r="H267" i="32"/>
  <c r="L314" i="32"/>
  <c r="H314" i="32"/>
  <c r="I314" i="32"/>
  <c r="G314" i="32"/>
  <c r="K314" i="32"/>
  <c r="J314" i="32"/>
  <c r="F314" i="32"/>
  <c r="G361" i="32"/>
  <c r="L361" i="32"/>
  <c r="F361" i="32"/>
  <c r="K361" i="32"/>
  <c r="J361" i="32"/>
  <c r="H361" i="32"/>
  <c r="I361" i="32"/>
  <c r="G408" i="32"/>
  <c r="K408" i="32"/>
  <c r="F408" i="32"/>
  <c r="I408" i="32"/>
  <c r="J408" i="32"/>
  <c r="H408" i="32"/>
  <c r="L408" i="32"/>
  <c r="H455" i="32"/>
  <c r="F455" i="32"/>
  <c r="I455" i="32"/>
  <c r="G455" i="32"/>
  <c r="K455" i="32"/>
  <c r="J455" i="32"/>
  <c r="L455" i="32"/>
  <c r="H502" i="32"/>
  <c r="G502" i="32"/>
  <c r="K502" i="32"/>
  <c r="F502" i="32"/>
  <c r="J502" i="32"/>
  <c r="I502" i="32"/>
  <c r="L502" i="32"/>
  <c r="L549" i="32"/>
  <c r="F549" i="32"/>
  <c r="G549" i="32"/>
  <c r="H549" i="32"/>
  <c r="I549" i="32"/>
  <c r="J549" i="32"/>
  <c r="K549" i="32"/>
  <c r="K2" i="32"/>
  <c r="I2" i="32"/>
  <c r="G2" i="32"/>
  <c r="J2" i="32"/>
  <c r="H2" i="32"/>
  <c r="L2" i="32"/>
  <c r="F2" i="32"/>
  <c r="L49" i="32"/>
  <c r="K49" i="32"/>
  <c r="J49" i="32"/>
  <c r="H49" i="32"/>
  <c r="G49" i="32"/>
  <c r="I49" i="32"/>
  <c r="F49" i="32"/>
  <c r="H96" i="32"/>
  <c r="K96" i="32"/>
  <c r="I96" i="32"/>
  <c r="F96" i="32"/>
  <c r="G96" i="32"/>
  <c r="J96" i="32"/>
  <c r="L96" i="32"/>
  <c r="L143" i="32"/>
  <c r="G143" i="32"/>
  <c r="K143" i="32"/>
  <c r="F143" i="32"/>
  <c r="H143" i="32"/>
  <c r="J143" i="32"/>
  <c r="I143" i="32"/>
  <c r="H190" i="32"/>
  <c r="G190" i="32"/>
  <c r="L190" i="32"/>
  <c r="K190" i="32"/>
  <c r="I190" i="32"/>
  <c r="F190" i="32"/>
  <c r="J190" i="32"/>
  <c r="L237" i="32"/>
  <c r="F237" i="32"/>
  <c r="K237" i="32"/>
  <c r="H237" i="32"/>
  <c r="G237" i="32"/>
  <c r="J237" i="32"/>
  <c r="I237" i="32"/>
  <c r="F284" i="32"/>
  <c r="K284" i="32"/>
  <c r="L284" i="32"/>
  <c r="H284" i="32"/>
  <c r="G284" i="32"/>
  <c r="I284" i="32"/>
  <c r="J284" i="32"/>
  <c r="J331" i="32"/>
  <c r="I331" i="32"/>
  <c r="F331" i="32"/>
  <c r="G331" i="32"/>
  <c r="K331" i="32"/>
  <c r="L331" i="32"/>
  <c r="H331" i="32"/>
  <c r="H378" i="32"/>
  <c r="L378" i="32"/>
  <c r="J378" i="32"/>
  <c r="F378" i="32"/>
  <c r="I378" i="32"/>
  <c r="K378" i="32"/>
  <c r="G378" i="32"/>
  <c r="G425" i="32"/>
  <c r="K425" i="32"/>
  <c r="L425" i="32"/>
  <c r="H425" i="32"/>
  <c r="J425" i="32"/>
  <c r="I425" i="32"/>
  <c r="F425" i="32"/>
  <c r="G472" i="32"/>
  <c r="L472" i="32"/>
  <c r="K472" i="32"/>
  <c r="H472" i="32"/>
  <c r="J472" i="32"/>
  <c r="F472" i="32"/>
  <c r="I472" i="32"/>
  <c r="I989" i="32"/>
  <c r="H566" i="32"/>
  <c r="J519" i="32"/>
  <c r="F566" i="32"/>
  <c r="K519" i="32"/>
  <c r="L519" i="32"/>
  <c r="K613" i="32"/>
  <c r="J613" i="32"/>
  <c r="I613" i="32"/>
  <c r="G519" i="32"/>
  <c r="H519" i="32"/>
  <c r="K989" i="32"/>
  <c r="J989" i="32"/>
  <c r="I519" i="32"/>
  <c r="F519" i="32"/>
  <c r="G566" i="32"/>
  <c r="L613" i="32"/>
  <c r="H989" i="32"/>
  <c r="G613" i="32"/>
  <c r="F613" i="32"/>
  <c r="J566" i="32"/>
  <c r="I566" i="32"/>
  <c r="K566" i="32"/>
  <c r="F989" i="32"/>
  <c r="L566" i="32"/>
  <c r="G989" i="32"/>
  <c r="H613" i="32"/>
  <c r="L989" i="32"/>
  <c r="F21" i="32"/>
  <c r="K21" i="32"/>
  <c r="L21" i="32"/>
  <c r="G21" i="32"/>
  <c r="J21" i="32"/>
  <c r="I21" i="32"/>
  <c r="H21" i="32"/>
  <c r="H68" i="32"/>
  <c r="G68" i="32"/>
  <c r="F68" i="32"/>
  <c r="I68" i="32"/>
  <c r="K68" i="32"/>
  <c r="J68" i="32"/>
  <c r="L68" i="32"/>
  <c r="F115" i="32"/>
  <c r="G115" i="32"/>
  <c r="L115" i="32"/>
  <c r="K115" i="32"/>
  <c r="J115" i="32"/>
  <c r="I115" i="32"/>
  <c r="H115" i="32"/>
  <c r="J162" i="32"/>
  <c r="H162" i="32"/>
  <c r="L162" i="32"/>
  <c r="G162" i="32"/>
  <c r="K162" i="32"/>
  <c r="I162" i="32"/>
  <c r="F162" i="32"/>
  <c r="L209" i="32"/>
  <c r="G209" i="32"/>
  <c r="F209" i="32"/>
  <c r="K209" i="32"/>
  <c r="I209" i="32"/>
  <c r="H209" i="32"/>
  <c r="J209" i="32"/>
  <c r="G256" i="32"/>
  <c r="F256" i="32"/>
  <c r="J256" i="32"/>
  <c r="H256" i="32"/>
  <c r="K256" i="32"/>
  <c r="L256" i="32"/>
  <c r="I256" i="32"/>
  <c r="H303" i="32"/>
  <c r="I303" i="32"/>
  <c r="F303" i="32"/>
  <c r="K303" i="32"/>
  <c r="L303" i="32"/>
  <c r="G303" i="32"/>
  <c r="J303" i="32"/>
  <c r="F350" i="32"/>
  <c r="K350" i="32"/>
  <c r="J350" i="32"/>
  <c r="L350" i="32"/>
  <c r="I350" i="32"/>
  <c r="H350" i="32"/>
  <c r="G350" i="32"/>
  <c r="F397" i="32"/>
  <c r="L397" i="32"/>
  <c r="J397" i="32"/>
  <c r="K397" i="32"/>
  <c r="G397" i="32"/>
  <c r="I397" i="32"/>
  <c r="H397" i="32"/>
  <c r="I444" i="32"/>
  <c r="L444" i="32"/>
  <c r="J444" i="32"/>
  <c r="K444" i="32"/>
  <c r="H444" i="32"/>
  <c r="G444" i="32"/>
  <c r="F444" i="32"/>
  <c r="F491" i="32"/>
  <c r="I491" i="32"/>
  <c r="L491" i="32"/>
  <c r="G491" i="32"/>
  <c r="K491" i="32"/>
  <c r="J491" i="32"/>
  <c r="H491" i="32"/>
  <c r="G538" i="32"/>
  <c r="H538" i="32"/>
  <c r="I538" i="32"/>
  <c r="J538" i="32"/>
  <c r="K538" i="32"/>
  <c r="L538" i="32"/>
  <c r="F538" i="32"/>
  <c r="F48" i="32"/>
  <c r="K48" i="32"/>
  <c r="I48" i="32"/>
  <c r="L48" i="32"/>
  <c r="J48" i="32"/>
  <c r="H48" i="32"/>
  <c r="G48" i="32"/>
  <c r="I95" i="32"/>
  <c r="H95" i="32"/>
  <c r="G95" i="32"/>
  <c r="L95" i="32"/>
  <c r="F95" i="32"/>
  <c r="K95" i="32"/>
  <c r="J95" i="32"/>
  <c r="I142" i="32"/>
  <c r="L142" i="32"/>
  <c r="H142" i="32"/>
  <c r="G142" i="32"/>
  <c r="F142" i="32"/>
  <c r="K142" i="32"/>
  <c r="J142" i="32"/>
  <c r="H189" i="32"/>
  <c r="L189" i="32"/>
  <c r="J189" i="32"/>
  <c r="G189" i="32"/>
  <c r="I189" i="32"/>
  <c r="K189" i="32"/>
  <c r="F189" i="32"/>
  <c r="J236" i="32"/>
  <c r="I236" i="32"/>
  <c r="F236" i="32"/>
  <c r="H236" i="32"/>
  <c r="L236" i="32"/>
  <c r="K236" i="32"/>
  <c r="G236" i="32"/>
  <c r="L283" i="32"/>
  <c r="J283" i="32"/>
  <c r="F283" i="32"/>
  <c r="G283" i="32"/>
  <c r="H283" i="32"/>
  <c r="K283" i="32"/>
  <c r="I283" i="32"/>
  <c r="J330" i="32"/>
  <c r="I330" i="32"/>
  <c r="F330" i="32"/>
  <c r="L330" i="32"/>
  <c r="G330" i="32"/>
  <c r="H330" i="32"/>
  <c r="K330" i="32"/>
  <c r="G377" i="32"/>
  <c r="F377" i="32"/>
  <c r="I377" i="32"/>
  <c r="K377" i="32"/>
  <c r="H377" i="32"/>
  <c r="L377" i="32"/>
  <c r="J377" i="32"/>
  <c r="H424" i="32"/>
  <c r="L424" i="32"/>
  <c r="G424" i="32"/>
  <c r="J424" i="32"/>
  <c r="I424" i="32"/>
  <c r="F424" i="32"/>
  <c r="K424" i="32"/>
  <c r="I471" i="32"/>
  <c r="K471" i="32"/>
  <c r="G471" i="32"/>
  <c r="H471" i="32"/>
  <c r="F471" i="32"/>
  <c r="J471" i="32"/>
  <c r="L471" i="32"/>
  <c r="G518" i="32"/>
  <c r="J518" i="32"/>
  <c r="F518" i="32"/>
  <c r="L518" i="32"/>
  <c r="I518" i="32"/>
  <c r="K518" i="32"/>
  <c r="H518" i="32"/>
  <c r="L565" i="32"/>
  <c r="H565" i="32"/>
  <c r="G565" i="32"/>
  <c r="J565" i="32"/>
  <c r="I565" i="32"/>
  <c r="K565" i="32"/>
  <c r="F565" i="32"/>
  <c r="I20" i="32"/>
  <c r="H20" i="32"/>
  <c r="F20" i="32"/>
  <c r="G20" i="32"/>
  <c r="L20" i="32"/>
  <c r="K20" i="32"/>
  <c r="J20" i="32"/>
  <c r="J67" i="32"/>
  <c r="K67" i="32"/>
  <c r="I67" i="32"/>
  <c r="L67" i="32"/>
  <c r="F67" i="32"/>
  <c r="H67" i="32"/>
  <c r="G67" i="32"/>
  <c r="I114" i="32"/>
  <c r="K114" i="32"/>
  <c r="J114" i="32"/>
  <c r="G114" i="32"/>
  <c r="F114" i="32"/>
  <c r="H114" i="32"/>
  <c r="L114" i="32"/>
  <c r="L161" i="32"/>
  <c r="H161" i="32"/>
  <c r="K161" i="32"/>
  <c r="F161" i="32"/>
  <c r="J161" i="32"/>
  <c r="I161" i="32"/>
  <c r="G161" i="32"/>
  <c r="J208" i="32"/>
  <c r="G208" i="32"/>
  <c r="F208" i="32"/>
  <c r="H208" i="32"/>
  <c r="I208" i="32"/>
  <c r="L208" i="32"/>
  <c r="K208" i="32"/>
  <c r="G255" i="32"/>
  <c r="H255" i="32"/>
  <c r="F255" i="32"/>
  <c r="I255" i="32"/>
  <c r="K255" i="32"/>
  <c r="J255" i="32"/>
  <c r="L255" i="32"/>
  <c r="L302" i="32"/>
  <c r="K302" i="32"/>
  <c r="H302" i="32"/>
  <c r="I302" i="32"/>
  <c r="F302" i="32"/>
  <c r="G302" i="32"/>
  <c r="J302" i="32"/>
  <c r="I349" i="32"/>
  <c r="J349" i="32"/>
  <c r="H349" i="32"/>
  <c r="F349" i="32"/>
  <c r="L349" i="32"/>
  <c r="K349" i="32"/>
  <c r="G349" i="32"/>
  <c r="I396" i="32"/>
  <c r="K396" i="32"/>
  <c r="H396" i="32"/>
  <c r="J396" i="32"/>
  <c r="G396" i="32"/>
  <c r="F396" i="32"/>
  <c r="L396" i="32"/>
  <c r="F443" i="32"/>
  <c r="L443" i="32"/>
  <c r="J443" i="32"/>
  <c r="I443" i="32"/>
  <c r="K443" i="32"/>
  <c r="G443" i="32"/>
  <c r="H443" i="32"/>
  <c r="J490" i="32"/>
  <c r="F490" i="32"/>
  <c r="K490" i="32"/>
  <c r="H490" i="32"/>
  <c r="G490" i="32"/>
  <c r="I490" i="32"/>
  <c r="L490" i="32"/>
  <c r="H537" i="32"/>
  <c r="I537" i="32"/>
  <c r="J537" i="32"/>
  <c r="K537" i="32"/>
  <c r="F537" i="32"/>
  <c r="L537" i="32"/>
  <c r="G537" i="32"/>
  <c r="F620" i="32"/>
  <c r="L573" i="32"/>
  <c r="H10" i="32"/>
  <c r="G10" i="32"/>
  <c r="F10" i="32"/>
  <c r="L10" i="32"/>
  <c r="K10" i="32"/>
  <c r="J10" i="32"/>
  <c r="I10" i="32"/>
  <c r="I57" i="32"/>
  <c r="L57" i="32"/>
  <c r="F57" i="32"/>
  <c r="H57" i="32"/>
  <c r="K57" i="32"/>
  <c r="G57" i="32"/>
  <c r="J57" i="32"/>
  <c r="J104" i="32"/>
  <c r="K104" i="32"/>
  <c r="I104" i="32"/>
  <c r="G104" i="32"/>
  <c r="H104" i="32"/>
  <c r="F104" i="32"/>
  <c r="L104" i="32"/>
  <c r="J151" i="32"/>
  <c r="H151" i="32"/>
  <c r="G151" i="32"/>
  <c r="I151" i="32"/>
  <c r="K151" i="32"/>
  <c r="F151" i="32"/>
  <c r="L151" i="32"/>
  <c r="H198" i="32"/>
  <c r="L198" i="32"/>
  <c r="G198" i="32"/>
  <c r="K198" i="32"/>
  <c r="I198" i="32"/>
  <c r="F198" i="32"/>
  <c r="J198" i="32"/>
  <c r="K245" i="32"/>
  <c r="G245" i="32"/>
  <c r="F245" i="32"/>
  <c r="I245" i="32"/>
  <c r="J245" i="32"/>
  <c r="H245" i="32"/>
  <c r="L245" i="32"/>
  <c r="I292" i="32"/>
  <c r="J292" i="32"/>
  <c r="F292" i="32"/>
  <c r="G292" i="32"/>
  <c r="L292" i="32"/>
  <c r="K292" i="32"/>
  <c r="H292" i="32"/>
  <c r="J339" i="32"/>
  <c r="K339" i="32"/>
  <c r="I339" i="32"/>
  <c r="F339" i="32"/>
  <c r="G339" i="32"/>
  <c r="H339" i="32"/>
  <c r="L339" i="32"/>
  <c r="L386" i="32"/>
  <c r="J386" i="32"/>
  <c r="F386" i="32"/>
  <c r="G386" i="32"/>
  <c r="K386" i="32"/>
  <c r="H386" i="32"/>
  <c r="I386" i="32"/>
  <c r="J433" i="32"/>
  <c r="K433" i="32"/>
  <c r="I433" i="32"/>
  <c r="H433" i="32"/>
  <c r="F433" i="32"/>
  <c r="G433" i="32"/>
  <c r="L433" i="32"/>
  <c r="I480" i="32"/>
  <c r="J480" i="32"/>
  <c r="H480" i="32"/>
  <c r="G480" i="32"/>
  <c r="F480" i="32"/>
  <c r="L480" i="32"/>
  <c r="K480" i="32"/>
  <c r="J527" i="32"/>
  <c r="K527" i="32"/>
  <c r="L527" i="32"/>
  <c r="F527" i="32"/>
  <c r="G527" i="32"/>
  <c r="H527" i="32"/>
  <c r="I527" i="32"/>
  <c r="G620" i="32"/>
  <c r="F996" i="32"/>
  <c r="I8" i="32"/>
  <c r="J8" i="32"/>
  <c r="L8" i="32"/>
  <c r="K8" i="32"/>
  <c r="H8" i="32"/>
  <c r="G8" i="32"/>
  <c r="F8" i="32"/>
  <c r="G55" i="32"/>
  <c r="I55" i="32"/>
  <c r="F55" i="32"/>
  <c r="K55" i="32"/>
  <c r="H55" i="32"/>
  <c r="J55" i="32"/>
  <c r="L55" i="32"/>
  <c r="J102" i="32"/>
  <c r="G102" i="32"/>
  <c r="F102" i="32"/>
  <c r="L102" i="32"/>
  <c r="K102" i="32"/>
  <c r="I102" i="32"/>
  <c r="H102" i="32"/>
  <c r="H149" i="32"/>
  <c r="F149" i="32"/>
  <c r="J149" i="32"/>
  <c r="K149" i="32"/>
  <c r="L149" i="32"/>
  <c r="G149" i="32"/>
  <c r="I149" i="32"/>
  <c r="F196" i="32"/>
  <c r="K196" i="32"/>
  <c r="H196" i="32"/>
  <c r="I196" i="32"/>
  <c r="G196" i="32"/>
  <c r="J196" i="32"/>
  <c r="L196" i="32"/>
  <c r="K243" i="32"/>
  <c r="I243" i="32"/>
  <c r="L243" i="32"/>
  <c r="H243" i="32"/>
  <c r="J243" i="32"/>
  <c r="G243" i="32"/>
  <c r="F243" i="32"/>
  <c r="F290" i="32"/>
  <c r="J290" i="32"/>
  <c r="L290" i="32"/>
  <c r="H290" i="32"/>
  <c r="K290" i="32"/>
  <c r="I290" i="32"/>
  <c r="G290" i="32"/>
  <c r="H337" i="32"/>
  <c r="G337" i="32"/>
  <c r="K337" i="32"/>
  <c r="L337" i="32"/>
  <c r="F337" i="32"/>
  <c r="J337" i="32"/>
  <c r="I337" i="32"/>
  <c r="K384" i="32"/>
  <c r="L384" i="32"/>
  <c r="G384" i="32"/>
  <c r="F384" i="32"/>
  <c r="I384" i="32"/>
  <c r="H384" i="32"/>
  <c r="J384" i="32"/>
  <c r="H431" i="32"/>
  <c r="K431" i="32"/>
  <c r="L431" i="32"/>
  <c r="G431" i="32"/>
  <c r="I431" i="32"/>
  <c r="F431" i="32"/>
  <c r="J431" i="32"/>
  <c r="H478" i="32"/>
  <c r="I478" i="32"/>
  <c r="K478" i="32"/>
  <c r="F478" i="32"/>
  <c r="J478" i="32"/>
  <c r="G478" i="32"/>
  <c r="L478" i="32"/>
  <c r="L525" i="32"/>
  <c r="H525" i="32"/>
  <c r="F525" i="32"/>
  <c r="G525" i="32"/>
  <c r="I525" i="32"/>
  <c r="J525" i="32"/>
  <c r="K525" i="32"/>
  <c r="H572" i="32"/>
  <c r="I572" i="32"/>
  <c r="G995" i="32"/>
  <c r="G572" i="32"/>
  <c r="F995" i="32"/>
  <c r="G619" i="32"/>
  <c r="F572" i="32"/>
  <c r="L995" i="32"/>
  <c r="F619" i="32"/>
  <c r="L572" i="32"/>
  <c r="K995" i="32"/>
  <c r="L619" i="32"/>
  <c r="J995" i="32"/>
  <c r="K619" i="32"/>
  <c r="K572" i="32"/>
  <c r="I995" i="32"/>
  <c r="J619" i="32"/>
  <c r="H995" i="32"/>
  <c r="I619" i="32"/>
  <c r="J572" i="32"/>
  <c r="H619" i="32"/>
  <c r="I4" i="32"/>
  <c r="F4" i="32"/>
  <c r="H4" i="32"/>
  <c r="G4" i="32"/>
  <c r="L4" i="32"/>
  <c r="J4" i="32"/>
  <c r="K4" i="32"/>
  <c r="J51" i="32"/>
  <c r="G51" i="32"/>
  <c r="K51" i="32"/>
  <c r="L51" i="32"/>
  <c r="I51" i="32"/>
  <c r="F51" i="32"/>
  <c r="H51" i="32"/>
  <c r="L98" i="32"/>
  <c r="K98" i="32"/>
  <c r="H98" i="32"/>
  <c r="J98" i="32"/>
  <c r="G98" i="32"/>
  <c r="F98" i="32"/>
  <c r="I98" i="32"/>
  <c r="L145" i="32"/>
  <c r="K145" i="32"/>
  <c r="F145" i="32"/>
  <c r="J145" i="32"/>
  <c r="H145" i="32"/>
  <c r="G145" i="32"/>
  <c r="I145" i="32"/>
  <c r="G192" i="32"/>
  <c r="H192" i="32"/>
  <c r="F192" i="32"/>
  <c r="I192" i="32"/>
  <c r="J192" i="32"/>
  <c r="L192" i="32"/>
  <c r="K192" i="32"/>
  <c r="G239" i="32"/>
  <c r="F239" i="32"/>
  <c r="I239" i="32"/>
  <c r="K239" i="32"/>
  <c r="H239" i="32"/>
  <c r="L239" i="32"/>
  <c r="J239" i="32"/>
  <c r="F286" i="32"/>
  <c r="J286" i="32"/>
  <c r="L286" i="32"/>
  <c r="I286" i="32"/>
  <c r="H286" i="32"/>
  <c r="G286" i="32"/>
  <c r="K286" i="32"/>
  <c r="I333" i="32"/>
  <c r="F333" i="32"/>
  <c r="J333" i="32"/>
  <c r="G333" i="32"/>
  <c r="H333" i="32"/>
  <c r="L333" i="32"/>
  <c r="K333" i="32"/>
  <c r="I380" i="32"/>
  <c r="G380" i="32"/>
  <c r="H380" i="32"/>
  <c r="J380" i="32"/>
  <c r="F380" i="32"/>
  <c r="L380" i="32"/>
  <c r="K380" i="32"/>
  <c r="L427" i="32"/>
  <c r="K427" i="32"/>
  <c r="H427" i="32"/>
  <c r="J427" i="32"/>
  <c r="F427" i="32"/>
  <c r="G427" i="32"/>
  <c r="I427" i="32"/>
  <c r="I474" i="32"/>
  <c r="L474" i="32"/>
  <c r="J474" i="32"/>
  <c r="F474" i="32"/>
  <c r="K474" i="32"/>
  <c r="H474" i="32"/>
  <c r="G474" i="32"/>
  <c r="H521" i="32"/>
  <c r="I521" i="32"/>
  <c r="F521" i="32"/>
  <c r="J521" i="32"/>
  <c r="K521" i="32"/>
  <c r="L521" i="32"/>
  <c r="G521" i="32"/>
  <c r="I568" i="32"/>
  <c r="K991" i="32"/>
  <c r="L615" i="32"/>
  <c r="J615" i="32"/>
  <c r="K568" i="32"/>
  <c r="I991" i="32"/>
  <c r="J991" i="32"/>
  <c r="I615" i="32"/>
  <c r="J568" i="32"/>
  <c r="H991" i="32"/>
  <c r="H615" i="32"/>
  <c r="H568" i="32"/>
  <c r="G568" i="32"/>
  <c r="G991" i="32"/>
  <c r="F568" i="32"/>
  <c r="F991" i="32"/>
  <c r="F615" i="32"/>
  <c r="L568" i="32"/>
  <c r="L991" i="32"/>
  <c r="K615" i="32"/>
  <c r="G615" i="32"/>
  <c r="I44" i="32"/>
  <c r="H44" i="32"/>
  <c r="G44" i="32"/>
  <c r="F44" i="32"/>
  <c r="L44" i="32"/>
  <c r="J44" i="32"/>
  <c r="K44" i="32"/>
  <c r="F91" i="32"/>
  <c r="I91" i="32"/>
  <c r="L91" i="32"/>
  <c r="K91" i="32"/>
  <c r="H91" i="32"/>
  <c r="J91" i="32"/>
  <c r="G91" i="32"/>
  <c r="L138" i="32"/>
  <c r="K138" i="32"/>
  <c r="G138" i="32"/>
  <c r="H138" i="32"/>
  <c r="F138" i="32"/>
  <c r="I138" i="32"/>
  <c r="J138" i="32"/>
  <c r="J185" i="32"/>
  <c r="K185" i="32"/>
  <c r="G185" i="32"/>
  <c r="I185" i="32"/>
  <c r="L185" i="32"/>
  <c r="H185" i="32"/>
  <c r="F185" i="32"/>
  <c r="G232" i="32"/>
  <c r="L232" i="32"/>
  <c r="K232" i="32"/>
  <c r="H232" i="32"/>
  <c r="J232" i="32"/>
  <c r="F232" i="32"/>
  <c r="I232" i="32"/>
  <c r="L279" i="32"/>
  <c r="F279" i="32"/>
  <c r="G279" i="32"/>
  <c r="H279" i="32"/>
  <c r="J279" i="32"/>
  <c r="K279" i="32"/>
  <c r="I279" i="32"/>
  <c r="H326" i="32"/>
  <c r="G326" i="32"/>
  <c r="K326" i="32"/>
  <c r="F326" i="32"/>
  <c r="L326" i="32"/>
  <c r="J326" i="32"/>
  <c r="I326" i="32"/>
  <c r="K373" i="32"/>
  <c r="J373" i="32"/>
  <c r="G373" i="32"/>
  <c r="H373" i="32"/>
  <c r="F373" i="32"/>
  <c r="I373" i="32"/>
  <c r="L373" i="32"/>
  <c r="K420" i="32"/>
  <c r="F420" i="32"/>
  <c r="L420" i="32"/>
  <c r="H420" i="32"/>
  <c r="I420" i="32"/>
  <c r="J420" i="32"/>
  <c r="G420" i="32"/>
  <c r="F467" i="32"/>
  <c r="L467" i="32"/>
  <c r="H467" i="32"/>
  <c r="I467" i="32"/>
  <c r="J467" i="32"/>
  <c r="G467" i="32"/>
  <c r="K467" i="32"/>
  <c r="K514" i="32"/>
  <c r="L514" i="32"/>
  <c r="G514" i="32"/>
  <c r="H514" i="32"/>
  <c r="F514" i="32"/>
  <c r="I514" i="32"/>
  <c r="J514" i="32"/>
  <c r="I561" i="32"/>
  <c r="F561" i="32"/>
  <c r="J561" i="32"/>
  <c r="K561" i="32"/>
  <c r="L561" i="32"/>
  <c r="G561" i="32"/>
  <c r="H561" i="32"/>
  <c r="L27" i="32"/>
  <c r="K27" i="32"/>
  <c r="J27" i="32"/>
  <c r="I27" i="32"/>
  <c r="H27" i="32"/>
  <c r="G27" i="32"/>
  <c r="F27" i="32"/>
  <c r="F74" i="32"/>
  <c r="L74" i="32"/>
  <c r="I74" i="32"/>
  <c r="G74" i="32"/>
  <c r="H74" i="32"/>
  <c r="K74" i="32"/>
  <c r="J74" i="32"/>
  <c r="L121" i="32"/>
  <c r="F121" i="32"/>
  <c r="K121" i="32"/>
  <c r="I121" i="32"/>
  <c r="J121" i="32"/>
  <c r="H121" i="32"/>
  <c r="G121" i="32"/>
  <c r="J168" i="32"/>
  <c r="I168" i="32"/>
  <c r="G168" i="32"/>
  <c r="F168" i="32"/>
  <c r="K168" i="32"/>
  <c r="H168" i="32"/>
  <c r="L168" i="32"/>
  <c r="J215" i="32"/>
  <c r="K215" i="32"/>
  <c r="L215" i="32"/>
  <c r="F215" i="32"/>
  <c r="G215" i="32"/>
  <c r="I215" i="32"/>
  <c r="H215" i="32"/>
  <c r="K262" i="32"/>
  <c r="J262" i="32"/>
  <c r="I262" i="32"/>
  <c r="L262" i="32"/>
  <c r="F262" i="32"/>
  <c r="H262" i="32"/>
  <c r="G262" i="32"/>
  <c r="G309" i="32"/>
  <c r="L309" i="32"/>
  <c r="J309" i="32"/>
  <c r="I309" i="32"/>
  <c r="H309" i="32"/>
  <c r="F309" i="32"/>
  <c r="K309" i="32"/>
  <c r="L356" i="32"/>
  <c r="J356" i="32"/>
  <c r="F356" i="32"/>
  <c r="K356" i="32"/>
  <c r="H356" i="32"/>
  <c r="I356" i="32"/>
  <c r="G356" i="32"/>
  <c r="L403" i="32"/>
  <c r="F403" i="32"/>
  <c r="I403" i="32"/>
  <c r="H403" i="32"/>
  <c r="G403" i="32"/>
  <c r="K403" i="32"/>
  <c r="J403" i="32"/>
  <c r="G450" i="32"/>
  <c r="F450" i="32"/>
  <c r="K450" i="32"/>
  <c r="L450" i="32"/>
  <c r="I450" i="32"/>
  <c r="J450" i="32"/>
  <c r="H450" i="32"/>
  <c r="G497" i="32"/>
  <c r="F497" i="32"/>
  <c r="H497" i="32"/>
  <c r="I497" i="32"/>
  <c r="J497" i="32"/>
  <c r="L497" i="32"/>
  <c r="K497" i="32"/>
  <c r="I544" i="32"/>
  <c r="J544" i="32"/>
  <c r="F544" i="32"/>
  <c r="K544" i="32"/>
  <c r="L544" i="32"/>
  <c r="G544" i="32"/>
  <c r="H544" i="32"/>
  <c r="F37" i="32"/>
  <c r="L37" i="32"/>
  <c r="K37" i="32"/>
  <c r="J37" i="32"/>
  <c r="I37" i="32"/>
  <c r="H37" i="32"/>
  <c r="G37" i="32"/>
  <c r="I84" i="32"/>
  <c r="H84" i="32"/>
  <c r="F84" i="32"/>
  <c r="G84" i="32"/>
  <c r="L84" i="32"/>
  <c r="K84" i="32"/>
  <c r="J84" i="32"/>
  <c r="F131" i="32"/>
  <c r="L131" i="32"/>
  <c r="I131" i="32"/>
  <c r="K131" i="32"/>
  <c r="G131" i="32"/>
  <c r="H131" i="32"/>
  <c r="J131" i="32"/>
  <c r="L178" i="32"/>
  <c r="G178" i="32"/>
  <c r="I178" i="32"/>
  <c r="H178" i="32"/>
  <c r="J178" i="32"/>
  <c r="F178" i="32"/>
  <c r="K178" i="32"/>
  <c r="K225" i="32"/>
  <c r="J225" i="32"/>
  <c r="F225" i="32"/>
  <c r="G225" i="32"/>
  <c r="I225" i="32"/>
  <c r="H225" i="32"/>
  <c r="L225" i="32"/>
  <c r="I272" i="32"/>
  <c r="H272" i="32"/>
  <c r="J272" i="32"/>
  <c r="F272" i="32"/>
  <c r="G272" i="32"/>
  <c r="L272" i="32"/>
  <c r="K272" i="32"/>
  <c r="I319" i="32"/>
  <c r="L319" i="32"/>
  <c r="H319" i="32"/>
  <c r="G319" i="32"/>
  <c r="K319" i="32"/>
  <c r="J319" i="32"/>
  <c r="F319" i="32"/>
  <c r="F366" i="32"/>
  <c r="I366" i="32"/>
  <c r="L366" i="32"/>
  <c r="H366" i="32"/>
  <c r="J366" i="32"/>
  <c r="G366" i="32"/>
  <c r="K366" i="32"/>
  <c r="F413" i="32"/>
  <c r="L413" i="32"/>
  <c r="K413" i="32"/>
  <c r="G413" i="32"/>
  <c r="J413" i="32"/>
  <c r="I413" i="32"/>
  <c r="H413" i="32"/>
  <c r="I460" i="32"/>
  <c r="H460" i="32"/>
  <c r="J460" i="32"/>
  <c r="F460" i="32"/>
  <c r="G460" i="32"/>
  <c r="L460" i="32"/>
  <c r="K460" i="32"/>
  <c r="F507" i="32"/>
  <c r="H507" i="32"/>
  <c r="L507" i="32"/>
  <c r="G507" i="32"/>
  <c r="K507" i="32"/>
  <c r="J507" i="32"/>
  <c r="I507" i="32"/>
  <c r="G554" i="32"/>
  <c r="H554" i="32"/>
  <c r="I554" i="32"/>
  <c r="J554" i="32"/>
  <c r="K554" i="32"/>
  <c r="L554" i="32"/>
  <c r="F554" i="32"/>
  <c r="F29" i="32"/>
  <c r="L29" i="32"/>
  <c r="K29" i="32"/>
  <c r="G29" i="32"/>
  <c r="J29" i="32"/>
  <c r="I29" i="32"/>
  <c r="H29" i="32"/>
  <c r="H76" i="32"/>
  <c r="F76" i="32"/>
  <c r="G76" i="32"/>
  <c r="L76" i="32"/>
  <c r="K76" i="32"/>
  <c r="I76" i="32"/>
  <c r="J76" i="32"/>
  <c r="F123" i="32"/>
  <c r="H123" i="32"/>
  <c r="I123" i="32"/>
  <c r="G123" i="32"/>
  <c r="L123" i="32"/>
  <c r="K123" i="32"/>
  <c r="J123" i="32"/>
  <c r="L170" i="32"/>
  <c r="K170" i="32"/>
  <c r="G170" i="32"/>
  <c r="I170" i="32"/>
  <c r="J170" i="32"/>
  <c r="F170" i="32"/>
  <c r="H170" i="32"/>
  <c r="L217" i="32"/>
  <c r="G217" i="32"/>
  <c r="F217" i="32"/>
  <c r="K217" i="32"/>
  <c r="I217" i="32"/>
  <c r="H217" i="32"/>
  <c r="J217" i="32"/>
  <c r="H264" i="32"/>
  <c r="F264" i="32"/>
  <c r="K264" i="32"/>
  <c r="J264" i="32"/>
  <c r="G264" i="32"/>
  <c r="I264" i="32"/>
  <c r="L264" i="32"/>
  <c r="K311" i="32"/>
  <c r="I311" i="32"/>
  <c r="G311" i="32"/>
  <c r="J311" i="32"/>
  <c r="H311" i="32"/>
  <c r="F311" i="32"/>
  <c r="L311" i="32"/>
  <c r="F358" i="32"/>
  <c r="K358" i="32"/>
  <c r="J358" i="32"/>
  <c r="L358" i="32"/>
  <c r="I358" i="32"/>
  <c r="G358" i="32"/>
  <c r="H358" i="32"/>
  <c r="F405" i="32"/>
  <c r="J405" i="32"/>
  <c r="L405" i="32"/>
  <c r="G405" i="32"/>
  <c r="K405" i="32"/>
  <c r="I405" i="32"/>
  <c r="H405" i="32"/>
  <c r="I452" i="32"/>
  <c r="H452" i="32"/>
  <c r="G452" i="32"/>
  <c r="F452" i="32"/>
  <c r="L452" i="32"/>
  <c r="K452" i="32"/>
  <c r="J452" i="32"/>
  <c r="F499" i="32"/>
  <c r="L499" i="32"/>
  <c r="H499" i="32"/>
  <c r="G499" i="32"/>
  <c r="K499" i="32"/>
  <c r="J499" i="32"/>
  <c r="I499" i="32"/>
  <c r="H546" i="32"/>
  <c r="I546" i="32"/>
  <c r="J546" i="32"/>
  <c r="K546" i="32"/>
  <c r="L546" i="32"/>
  <c r="F546" i="32"/>
  <c r="G546" i="32"/>
  <c r="H18" i="32"/>
  <c r="G18" i="32"/>
  <c r="K18" i="32"/>
  <c r="F18" i="32"/>
  <c r="L18" i="32"/>
  <c r="J18" i="32"/>
  <c r="I18" i="32"/>
  <c r="I65" i="32"/>
  <c r="L65" i="32"/>
  <c r="F65" i="32"/>
  <c r="H65" i="32"/>
  <c r="K65" i="32"/>
  <c r="G65" i="32"/>
  <c r="J65" i="32"/>
  <c r="J112" i="32"/>
  <c r="K112" i="32"/>
  <c r="I112" i="32"/>
  <c r="L112" i="32"/>
  <c r="G112" i="32"/>
  <c r="H112" i="32"/>
  <c r="F112" i="32"/>
  <c r="J159" i="32"/>
  <c r="I159" i="32"/>
  <c r="L159" i="32"/>
  <c r="H159" i="32"/>
  <c r="G159" i="32"/>
  <c r="K159" i="32"/>
  <c r="F159" i="32"/>
  <c r="L206" i="32"/>
  <c r="H206" i="32"/>
  <c r="I206" i="32"/>
  <c r="K206" i="32"/>
  <c r="G206" i="32"/>
  <c r="F206" i="32"/>
  <c r="J206" i="32"/>
  <c r="K253" i="32"/>
  <c r="L253" i="32"/>
  <c r="I253" i="32"/>
  <c r="G253" i="32"/>
  <c r="F253" i="32"/>
  <c r="H253" i="32"/>
  <c r="J253" i="32"/>
  <c r="K300" i="32"/>
  <c r="F300" i="32"/>
  <c r="H300" i="32"/>
  <c r="I300" i="32"/>
  <c r="L300" i="32"/>
  <c r="J300" i="32"/>
  <c r="G300" i="32"/>
  <c r="J347" i="32"/>
  <c r="I347" i="32"/>
  <c r="F347" i="32"/>
  <c r="G347" i="32"/>
  <c r="L347" i="32"/>
  <c r="H347" i="32"/>
  <c r="K347" i="32"/>
  <c r="J394" i="32"/>
  <c r="I394" i="32"/>
  <c r="K394" i="32"/>
  <c r="G394" i="32"/>
  <c r="F394" i="32"/>
  <c r="L394" i="32"/>
  <c r="H394" i="32"/>
  <c r="J441" i="32"/>
  <c r="L441" i="32"/>
  <c r="H441" i="32"/>
  <c r="I441" i="32"/>
  <c r="F441" i="32"/>
  <c r="K441" i="32"/>
  <c r="G441" i="32"/>
  <c r="H488" i="32"/>
  <c r="F488" i="32"/>
  <c r="I488" i="32"/>
  <c r="G488" i="32"/>
  <c r="L488" i="32"/>
  <c r="K488" i="32"/>
  <c r="J488" i="32"/>
  <c r="J535" i="32"/>
  <c r="F535" i="32"/>
  <c r="G535" i="32"/>
  <c r="K535" i="32"/>
  <c r="H535" i="32"/>
  <c r="L535" i="32"/>
  <c r="I535" i="32"/>
  <c r="H26" i="32"/>
  <c r="G26" i="32"/>
  <c r="F26" i="32"/>
  <c r="L26" i="32"/>
  <c r="K26" i="32"/>
  <c r="J26" i="32"/>
  <c r="I26" i="32"/>
  <c r="I73" i="32"/>
  <c r="H73" i="32"/>
  <c r="L73" i="32"/>
  <c r="K73" i="32"/>
  <c r="G73" i="32"/>
  <c r="J73" i="32"/>
  <c r="F73" i="32"/>
  <c r="J120" i="32"/>
  <c r="L120" i="32"/>
  <c r="I120" i="32"/>
  <c r="G120" i="32"/>
  <c r="H120" i="32"/>
  <c r="F120" i="32"/>
  <c r="K120" i="32"/>
  <c r="J167" i="32"/>
  <c r="I167" i="32"/>
  <c r="G167" i="32"/>
  <c r="H167" i="32"/>
  <c r="L167" i="32"/>
  <c r="K167" i="32"/>
  <c r="F167" i="32"/>
  <c r="H214" i="32"/>
  <c r="F214" i="32"/>
  <c r="K214" i="32"/>
  <c r="L214" i="32"/>
  <c r="G214" i="32"/>
  <c r="J214" i="32"/>
  <c r="I214" i="32"/>
  <c r="L261" i="32"/>
  <c r="K261" i="32"/>
  <c r="G261" i="32"/>
  <c r="F261" i="32"/>
  <c r="H261" i="32"/>
  <c r="J261" i="32"/>
  <c r="I261" i="32"/>
  <c r="K308" i="32"/>
  <c r="F308" i="32"/>
  <c r="I308" i="32"/>
  <c r="H308" i="32"/>
  <c r="L308" i="32"/>
  <c r="J308" i="32"/>
  <c r="G308" i="32"/>
  <c r="J355" i="32"/>
  <c r="I355" i="32"/>
  <c r="F355" i="32"/>
  <c r="G355" i="32"/>
  <c r="K355" i="32"/>
  <c r="L355" i="32"/>
  <c r="H355" i="32"/>
  <c r="H402" i="32"/>
  <c r="F402" i="32"/>
  <c r="I402" i="32"/>
  <c r="G402" i="32"/>
  <c r="K402" i="32"/>
  <c r="J402" i="32"/>
  <c r="L402" i="32"/>
  <c r="K449" i="32"/>
  <c r="I449" i="32"/>
  <c r="L449" i="32"/>
  <c r="G449" i="32"/>
  <c r="F449" i="32"/>
  <c r="J449" i="32"/>
  <c r="H449" i="32"/>
  <c r="K496" i="32"/>
  <c r="H496" i="32"/>
  <c r="I496" i="32"/>
  <c r="G496" i="32"/>
  <c r="F496" i="32"/>
  <c r="L496" i="32"/>
  <c r="J496" i="32"/>
  <c r="J543" i="32"/>
  <c r="H543" i="32"/>
  <c r="K543" i="32"/>
  <c r="F543" i="32"/>
  <c r="L543" i="32"/>
  <c r="I543" i="32"/>
  <c r="G543" i="32"/>
  <c r="H42" i="32"/>
  <c r="G42" i="32"/>
  <c r="F42" i="32"/>
  <c r="L42" i="32"/>
  <c r="K42" i="32"/>
  <c r="J42" i="32"/>
  <c r="I42" i="32"/>
  <c r="K89" i="32"/>
  <c r="J89" i="32"/>
  <c r="I89" i="32"/>
  <c r="G89" i="32"/>
  <c r="H89" i="32"/>
  <c r="L89" i="32"/>
  <c r="F89" i="32"/>
  <c r="K136" i="32"/>
  <c r="I136" i="32"/>
  <c r="L136" i="32"/>
  <c r="G136" i="32"/>
  <c r="H136" i="32"/>
  <c r="J136" i="32"/>
  <c r="F136" i="32"/>
  <c r="J183" i="32"/>
  <c r="I183" i="32"/>
  <c r="L183" i="32"/>
  <c r="H183" i="32"/>
  <c r="G183" i="32"/>
  <c r="K183" i="32"/>
  <c r="F183" i="32"/>
  <c r="I230" i="32"/>
  <c r="L230" i="32"/>
  <c r="H230" i="32"/>
  <c r="K230" i="32"/>
  <c r="G230" i="32"/>
  <c r="J230" i="32"/>
  <c r="F230" i="32"/>
  <c r="I277" i="32"/>
  <c r="H277" i="32"/>
  <c r="F277" i="32"/>
  <c r="G277" i="32"/>
  <c r="K277" i="32"/>
  <c r="J277" i="32"/>
  <c r="L277" i="32"/>
  <c r="G324" i="32"/>
  <c r="L324" i="32"/>
  <c r="J324" i="32"/>
  <c r="F324" i="32"/>
  <c r="I324" i="32"/>
  <c r="K324" i="32"/>
  <c r="H324" i="32"/>
  <c r="H371" i="32"/>
  <c r="K371" i="32"/>
  <c r="J371" i="32"/>
  <c r="F371" i="32"/>
  <c r="G371" i="32"/>
  <c r="L371" i="32"/>
  <c r="I371" i="32"/>
  <c r="J418" i="32"/>
  <c r="I418" i="32"/>
  <c r="F418" i="32"/>
  <c r="G418" i="32"/>
  <c r="L418" i="32"/>
  <c r="K418" i="32"/>
  <c r="H418" i="32"/>
  <c r="J465" i="32"/>
  <c r="F465" i="32"/>
  <c r="L465" i="32"/>
  <c r="G465" i="32"/>
  <c r="K465" i="32"/>
  <c r="I465" i="32"/>
  <c r="H465" i="32"/>
  <c r="K512" i="32"/>
  <c r="F512" i="32"/>
  <c r="I512" i="32"/>
  <c r="J512" i="32"/>
  <c r="G512" i="32"/>
  <c r="L512" i="32"/>
  <c r="H512" i="32"/>
  <c r="J559" i="32"/>
  <c r="K559" i="32"/>
  <c r="G559" i="32"/>
  <c r="L559" i="32"/>
  <c r="I559" i="32"/>
  <c r="F559" i="32"/>
  <c r="H559" i="32"/>
  <c r="F45" i="32"/>
  <c r="L45" i="32"/>
  <c r="G45" i="32"/>
  <c r="K45" i="32"/>
  <c r="H45" i="32"/>
  <c r="J45" i="32"/>
  <c r="I45" i="32"/>
  <c r="I92" i="32"/>
  <c r="H92" i="32"/>
  <c r="F92" i="32"/>
  <c r="L92" i="32"/>
  <c r="K92" i="32"/>
  <c r="G92" i="32"/>
  <c r="J92" i="32"/>
  <c r="F139" i="32"/>
  <c r="H139" i="32"/>
  <c r="K139" i="32"/>
  <c r="G139" i="32"/>
  <c r="L139" i="32"/>
  <c r="I139" i="32"/>
  <c r="J139" i="32"/>
  <c r="I186" i="32"/>
  <c r="G186" i="32"/>
  <c r="L186" i="32"/>
  <c r="H186" i="32"/>
  <c r="K186" i="32"/>
  <c r="F186" i="32"/>
  <c r="J186" i="32"/>
  <c r="K233" i="32"/>
  <c r="J233" i="32"/>
  <c r="H233" i="32"/>
  <c r="I233" i="32"/>
  <c r="F233" i="32"/>
  <c r="G233" i="32"/>
  <c r="L233" i="32"/>
  <c r="H280" i="32"/>
  <c r="G280" i="32"/>
  <c r="K280" i="32"/>
  <c r="F280" i="32"/>
  <c r="J280" i="32"/>
  <c r="I280" i="32"/>
  <c r="L280" i="32"/>
  <c r="L327" i="32"/>
  <c r="H327" i="32"/>
  <c r="I327" i="32"/>
  <c r="K327" i="32"/>
  <c r="G327" i="32"/>
  <c r="F327" i="32"/>
  <c r="J327" i="32"/>
  <c r="F374" i="32"/>
  <c r="J374" i="32"/>
  <c r="G374" i="32"/>
  <c r="K374" i="32"/>
  <c r="I374" i="32"/>
  <c r="H374" i="32"/>
  <c r="L374" i="32"/>
  <c r="F421" i="32"/>
  <c r="I421" i="32"/>
  <c r="H421" i="32"/>
  <c r="G421" i="32"/>
  <c r="K421" i="32"/>
  <c r="L421" i="32"/>
  <c r="J421" i="32"/>
  <c r="I468" i="32"/>
  <c r="K468" i="32"/>
  <c r="F468" i="32"/>
  <c r="J468" i="32"/>
  <c r="H468" i="32"/>
  <c r="G468" i="32"/>
  <c r="L468" i="32"/>
  <c r="F515" i="32"/>
  <c r="H515" i="32"/>
  <c r="L515" i="32"/>
  <c r="G515" i="32"/>
  <c r="K515" i="32"/>
  <c r="J515" i="32"/>
  <c r="I515" i="32"/>
  <c r="H562" i="32"/>
  <c r="I562" i="32"/>
  <c r="J562" i="32"/>
  <c r="K562" i="32"/>
  <c r="L562" i="32"/>
  <c r="F562" i="32"/>
  <c r="G562" i="32"/>
  <c r="H47" i="32"/>
  <c r="G47" i="32"/>
  <c r="F47" i="32"/>
  <c r="I47" i="32"/>
  <c r="L47" i="32"/>
  <c r="K47" i="32"/>
  <c r="J47" i="32"/>
  <c r="L94" i="32"/>
  <c r="H94" i="32"/>
  <c r="K94" i="32"/>
  <c r="I94" i="32"/>
  <c r="F94" i="32"/>
  <c r="G94" i="32"/>
  <c r="J94" i="32"/>
  <c r="H141" i="32"/>
  <c r="J141" i="32"/>
  <c r="F141" i="32"/>
  <c r="I141" i="32"/>
  <c r="G141" i="32"/>
  <c r="L141" i="32"/>
  <c r="K141" i="32"/>
  <c r="L188" i="32"/>
  <c r="K188" i="32"/>
  <c r="G188" i="32"/>
  <c r="F188" i="32"/>
  <c r="H188" i="32"/>
  <c r="J188" i="32"/>
  <c r="I188" i="32"/>
  <c r="F235" i="32"/>
  <c r="L235" i="32"/>
  <c r="J235" i="32"/>
  <c r="K235" i="32"/>
  <c r="I235" i="32"/>
  <c r="G235" i="32"/>
  <c r="H235" i="32"/>
  <c r="F282" i="32"/>
  <c r="J282" i="32"/>
  <c r="H282" i="32"/>
  <c r="I282" i="32"/>
  <c r="G282" i="32"/>
  <c r="L282" i="32"/>
  <c r="K282" i="32"/>
  <c r="J329" i="32"/>
  <c r="H329" i="32"/>
  <c r="K329" i="32"/>
  <c r="G329" i="32"/>
  <c r="I329" i="32"/>
  <c r="F329" i="32"/>
  <c r="L329" i="32"/>
  <c r="H376" i="32"/>
  <c r="K376" i="32"/>
  <c r="J376" i="32"/>
  <c r="F376" i="32"/>
  <c r="I376" i="32"/>
  <c r="L376" i="32"/>
  <c r="G376" i="32"/>
  <c r="L423" i="32"/>
  <c r="F423" i="32"/>
  <c r="J423" i="32"/>
  <c r="I423" i="32"/>
  <c r="G423" i="32"/>
  <c r="H423" i="32"/>
  <c r="K423" i="32"/>
  <c r="L470" i="32"/>
  <c r="K470" i="32"/>
  <c r="I470" i="32"/>
  <c r="H470" i="32"/>
  <c r="G470" i="32"/>
  <c r="F470" i="32"/>
  <c r="J470" i="32"/>
  <c r="L517" i="32"/>
  <c r="G517" i="32"/>
  <c r="J517" i="32"/>
  <c r="F517" i="32"/>
  <c r="I517" i="32"/>
  <c r="H517" i="32"/>
  <c r="K517" i="32"/>
  <c r="F564" i="32"/>
  <c r="G564" i="32"/>
  <c r="H564" i="32"/>
  <c r="I564" i="32"/>
  <c r="J564" i="32"/>
  <c r="K564" i="32"/>
  <c r="L564" i="32"/>
  <c r="J33" i="32"/>
  <c r="G33" i="32"/>
  <c r="I33" i="32"/>
  <c r="H33" i="32"/>
  <c r="F33" i="32"/>
  <c r="L33" i="32"/>
  <c r="K33" i="32"/>
  <c r="F80" i="32"/>
  <c r="L80" i="32"/>
  <c r="J80" i="32"/>
  <c r="K80" i="32"/>
  <c r="I80" i="32"/>
  <c r="G80" i="32"/>
  <c r="H80" i="32"/>
  <c r="J127" i="32"/>
  <c r="H127" i="32"/>
  <c r="L127" i="32"/>
  <c r="I127" i="32"/>
  <c r="K127" i="32"/>
  <c r="G127" i="32"/>
  <c r="F127" i="32"/>
  <c r="F174" i="32"/>
  <c r="H174" i="32"/>
  <c r="I174" i="32"/>
  <c r="L174" i="32"/>
  <c r="J174" i="32"/>
  <c r="G174" i="32"/>
  <c r="K174" i="32"/>
  <c r="K221" i="32"/>
  <c r="F221" i="32"/>
  <c r="I221" i="32"/>
  <c r="G221" i="32"/>
  <c r="H221" i="32"/>
  <c r="L221" i="32"/>
  <c r="J221" i="32"/>
  <c r="I268" i="32"/>
  <c r="L268" i="32"/>
  <c r="G268" i="32"/>
  <c r="K268" i="32"/>
  <c r="J268" i="32"/>
  <c r="F268" i="32"/>
  <c r="H268" i="32"/>
  <c r="H315" i="32"/>
  <c r="L315" i="32"/>
  <c r="J315" i="32"/>
  <c r="G315" i="32"/>
  <c r="F315" i="32"/>
  <c r="K315" i="32"/>
  <c r="I315" i="32"/>
  <c r="J362" i="32"/>
  <c r="F362" i="32"/>
  <c r="I362" i="32"/>
  <c r="L362" i="32"/>
  <c r="K362" i="32"/>
  <c r="H362" i="32"/>
  <c r="G362" i="32"/>
  <c r="L409" i="32"/>
  <c r="H409" i="32"/>
  <c r="K409" i="32"/>
  <c r="G409" i="32"/>
  <c r="I409" i="32"/>
  <c r="J409" i="32"/>
  <c r="F409" i="32"/>
  <c r="F456" i="32"/>
  <c r="L456" i="32"/>
  <c r="K456" i="32"/>
  <c r="J456" i="32"/>
  <c r="H456" i="32"/>
  <c r="G456" i="32"/>
  <c r="I456" i="32"/>
  <c r="J503" i="32"/>
  <c r="L503" i="32"/>
  <c r="H503" i="32"/>
  <c r="I503" i="32"/>
  <c r="F503" i="32"/>
  <c r="K503" i="32"/>
  <c r="G503" i="32"/>
  <c r="K550" i="32"/>
  <c r="G550" i="32"/>
  <c r="L550" i="32"/>
  <c r="F550" i="32"/>
  <c r="I550" i="32"/>
  <c r="H550" i="32"/>
  <c r="J550" i="32"/>
  <c r="K6" i="32"/>
  <c r="H6" i="32"/>
  <c r="L6" i="32"/>
  <c r="J6" i="32"/>
  <c r="I6" i="32"/>
  <c r="G6" i="32"/>
  <c r="F6" i="32"/>
  <c r="L53" i="32"/>
  <c r="K53" i="32"/>
  <c r="G53" i="32"/>
  <c r="H53" i="32"/>
  <c r="F53" i="32"/>
  <c r="J53" i="32"/>
  <c r="I53" i="32"/>
  <c r="K100" i="32"/>
  <c r="L100" i="32"/>
  <c r="J100" i="32"/>
  <c r="I100" i="32"/>
  <c r="H100" i="32"/>
  <c r="G100" i="32"/>
  <c r="F100" i="32"/>
  <c r="G147" i="32"/>
  <c r="F147" i="32"/>
  <c r="I147" i="32"/>
  <c r="L147" i="32"/>
  <c r="J147" i="32"/>
  <c r="H147" i="32"/>
  <c r="K147" i="32"/>
  <c r="L194" i="32"/>
  <c r="K194" i="32"/>
  <c r="H194" i="32"/>
  <c r="G194" i="32"/>
  <c r="I194" i="32"/>
  <c r="J194" i="32"/>
  <c r="F194" i="32"/>
  <c r="I241" i="32"/>
  <c r="L241" i="32"/>
  <c r="H241" i="32"/>
  <c r="G241" i="32"/>
  <c r="K241" i="32"/>
  <c r="F241" i="32"/>
  <c r="J241" i="32"/>
  <c r="L288" i="32"/>
  <c r="G288" i="32"/>
  <c r="H288" i="32"/>
  <c r="I288" i="32"/>
  <c r="K288" i="32"/>
  <c r="F288" i="32"/>
  <c r="J288" i="32"/>
  <c r="K335" i="32"/>
  <c r="F335" i="32"/>
  <c r="I335" i="32"/>
  <c r="J335" i="32"/>
  <c r="G335" i="32"/>
  <c r="L335" i="32"/>
  <c r="H335" i="32"/>
  <c r="K382" i="32"/>
  <c r="G382" i="32"/>
  <c r="J382" i="32"/>
  <c r="L382" i="32"/>
  <c r="H382" i="32"/>
  <c r="F382" i="32"/>
  <c r="I382" i="32"/>
  <c r="I429" i="32"/>
  <c r="G429" i="32"/>
  <c r="F429" i="32"/>
  <c r="J429" i="32"/>
  <c r="K429" i="32"/>
  <c r="L429" i="32"/>
  <c r="H429" i="32"/>
  <c r="G476" i="32"/>
  <c r="L476" i="32"/>
  <c r="H476" i="32"/>
  <c r="F476" i="32"/>
  <c r="I476" i="32"/>
  <c r="K476" i="32"/>
  <c r="J476" i="32"/>
  <c r="F523" i="32"/>
  <c r="G523" i="32"/>
  <c r="H523" i="32"/>
  <c r="I523" i="32"/>
  <c r="J523" i="32"/>
  <c r="K523" i="32"/>
  <c r="L523" i="32"/>
  <c r="L570" i="32"/>
  <c r="F570" i="32"/>
  <c r="F617" i="32"/>
  <c r="I993" i="32"/>
  <c r="K993" i="32"/>
  <c r="L993" i="32"/>
  <c r="L617" i="32"/>
  <c r="J617" i="32"/>
  <c r="K570" i="32"/>
  <c r="J993" i="32"/>
  <c r="K617" i="32"/>
  <c r="H617" i="32"/>
  <c r="H570" i="32"/>
  <c r="H993" i="32"/>
  <c r="I617" i="32"/>
  <c r="G617" i="32"/>
  <c r="J570" i="32"/>
  <c r="G570" i="32"/>
  <c r="G993" i="32"/>
  <c r="I570" i="32"/>
  <c r="F993" i="32"/>
  <c r="J9" i="32"/>
  <c r="I9" i="32"/>
  <c r="G9" i="32"/>
  <c r="H9" i="32"/>
  <c r="F9" i="32"/>
  <c r="L9" i="32"/>
  <c r="K9" i="32"/>
  <c r="K56" i="32"/>
  <c r="J56" i="32"/>
  <c r="F56" i="32"/>
  <c r="G56" i="32"/>
  <c r="I56" i="32"/>
  <c r="H56" i="32"/>
  <c r="L56" i="32"/>
  <c r="J103" i="32"/>
  <c r="L103" i="32"/>
  <c r="I103" i="32"/>
  <c r="K103" i="32"/>
  <c r="H103" i="32"/>
  <c r="G103" i="32"/>
  <c r="F103" i="32"/>
  <c r="F150" i="32"/>
  <c r="K150" i="32"/>
  <c r="L150" i="32"/>
  <c r="H150" i="32"/>
  <c r="G150" i="32"/>
  <c r="J150" i="32"/>
  <c r="I150" i="32"/>
  <c r="L197" i="32"/>
  <c r="G197" i="32"/>
  <c r="I197" i="32"/>
  <c r="F197" i="32"/>
  <c r="J197" i="32"/>
  <c r="H197" i="32"/>
  <c r="K197" i="32"/>
  <c r="H244" i="32"/>
  <c r="J244" i="32"/>
  <c r="G244" i="32"/>
  <c r="I244" i="32"/>
  <c r="F244" i="32"/>
  <c r="L244" i="32"/>
  <c r="K244" i="32"/>
  <c r="G291" i="32"/>
  <c r="H291" i="32"/>
  <c r="J291" i="32"/>
  <c r="I291" i="32"/>
  <c r="F291" i="32"/>
  <c r="L291" i="32"/>
  <c r="K291" i="32"/>
  <c r="J338" i="32"/>
  <c r="I338" i="32"/>
  <c r="K338" i="32"/>
  <c r="L338" i="32"/>
  <c r="H338" i="32"/>
  <c r="G338" i="32"/>
  <c r="F338" i="32"/>
  <c r="J385" i="32"/>
  <c r="F385" i="32"/>
  <c r="I385" i="32"/>
  <c r="G385" i="32"/>
  <c r="K385" i="32"/>
  <c r="H385" i="32"/>
  <c r="L385" i="32"/>
  <c r="H432" i="32"/>
  <c r="I432" i="32"/>
  <c r="L432" i="32"/>
  <c r="F432" i="32"/>
  <c r="J432" i="32"/>
  <c r="K432" i="32"/>
  <c r="G432" i="32"/>
  <c r="J479" i="32"/>
  <c r="G479" i="32"/>
  <c r="F479" i="32"/>
  <c r="I479" i="32"/>
  <c r="H479" i="32"/>
  <c r="K479" i="32"/>
  <c r="L479" i="32"/>
  <c r="K526" i="32"/>
  <c r="L526" i="32"/>
  <c r="F526" i="32"/>
  <c r="H526" i="32"/>
  <c r="J526" i="32"/>
  <c r="G526" i="32"/>
  <c r="I526" i="32"/>
  <c r="H31" i="32"/>
  <c r="G31" i="32"/>
  <c r="F31" i="32"/>
  <c r="L31" i="32"/>
  <c r="K31" i="32"/>
  <c r="J31" i="32"/>
  <c r="I31" i="32"/>
  <c r="L78" i="32"/>
  <c r="F78" i="32"/>
  <c r="J78" i="32"/>
  <c r="H78" i="32"/>
  <c r="I78" i="32"/>
  <c r="G78" i="32"/>
  <c r="K78" i="32"/>
  <c r="H125" i="32"/>
  <c r="J125" i="32"/>
  <c r="I125" i="32"/>
  <c r="K125" i="32"/>
  <c r="G125" i="32"/>
  <c r="F125" i="32"/>
  <c r="L125" i="32"/>
  <c r="I172" i="32"/>
  <c r="F172" i="32"/>
  <c r="J172" i="32"/>
  <c r="H172" i="32"/>
  <c r="L172" i="32"/>
  <c r="K172" i="32"/>
  <c r="G172" i="32"/>
  <c r="I219" i="32"/>
  <c r="H219" i="32"/>
  <c r="L219" i="32"/>
  <c r="K219" i="32"/>
  <c r="G219" i="32"/>
  <c r="F219" i="32"/>
  <c r="J219" i="32"/>
  <c r="F266" i="32"/>
  <c r="K266" i="32"/>
  <c r="L266" i="32"/>
  <c r="J266" i="32"/>
  <c r="H266" i="32"/>
  <c r="G266" i="32"/>
  <c r="I266" i="32"/>
  <c r="G313" i="32"/>
  <c r="K313" i="32"/>
  <c r="F313" i="32"/>
  <c r="L313" i="32"/>
  <c r="J313" i="32"/>
  <c r="H313" i="32"/>
  <c r="I313" i="32"/>
  <c r="K360" i="32"/>
  <c r="L360" i="32"/>
  <c r="I360" i="32"/>
  <c r="G360" i="32"/>
  <c r="J360" i="32"/>
  <c r="H360" i="32"/>
  <c r="F360" i="32"/>
  <c r="K407" i="32"/>
  <c r="J407" i="32"/>
  <c r="L407" i="32"/>
  <c r="I407" i="32"/>
  <c r="F407" i="32"/>
  <c r="H407" i="32"/>
  <c r="G407" i="32"/>
  <c r="L454" i="32"/>
  <c r="K454" i="32"/>
  <c r="G454" i="32"/>
  <c r="H454" i="32"/>
  <c r="F454" i="32"/>
  <c r="J454" i="32"/>
  <c r="I454" i="32"/>
  <c r="H501" i="32"/>
  <c r="L501" i="32"/>
  <c r="J501" i="32"/>
  <c r="K501" i="32"/>
  <c r="I501" i="32"/>
  <c r="F501" i="32"/>
  <c r="G501" i="32"/>
  <c r="G548" i="32"/>
  <c r="F548" i="32"/>
  <c r="I548" i="32"/>
  <c r="H548" i="32"/>
  <c r="J548" i="32"/>
  <c r="K548" i="32"/>
  <c r="L548" i="32"/>
  <c r="G996" i="32"/>
  <c r="I12" i="32"/>
  <c r="H12" i="32"/>
  <c r="F12" i="32"/>
  <c r="G12" i="32"/>
  <c r="L12" i="32"/>
  <c r="K12" i="32"/>
  <c r="J12" i="32"/>
  <c r="J59" i="32"/>
  <c r="G59" i="32"/>
  <c r="I59" i="32"/>
  <c r="H59" i="32"/>
  <c r="K59" i="32"/>
  <c r="L59" i="32"/>
  <c r="F59" i="32"/>
  <c r="L106" i="32"/>
  <c r="K106" i="32"/>
  <c r="H106" i="32"/>
  <c r="J106" i="32"/>
  <c r="G106" i="32"/>
  <c r="I106" i="32"/>
  <c r="F106" i="32"/>
  <c r="I153" i="32"/>
  <c r="K153" i="32"/>
  <c r="F153" i="32"/>
  <c r="J153" i="32"/>
  <c r="L153" i="32"/>
  <c r="H153" i="32"/>
  <c r="G153" i="32"/>
  <c r="G200" i="32"/>
  <c r="F200" i="32"/>
  <c r="H200" i="32"/>
  <c r="I200" i="32"/>
  <c r="K200" i="32"/>
  <c r="J200" i="32"/>
  <c r="L200" i="32"/>
  <c r="G247" i="32"/>
  <c r="F247" i="32"/>
  <c r="I247" i="32"/>
  <c r="K247" i="32"/>
  <c r="L247" i="32"/>
  <c r="J247" i="32"/>
  <c r="H247" i="32"/>
  <c r="F294" i="32"/>
  <c r="L294" i="32"/>
  <c r="H294" i="32"/>
  <c r="I294" i="32"/>
  <c r="J294" i="32"/>
  <c r="G294" i="32"/>
  <c r="K294" i="32"/>
  <c r="I341" i="32"/>
  <c r="G341" i="32"/>
  <c r="J341" i="32"/>
  <c r="F341" i="32"/>
  <c r="H341" i="32"/>
  <c r="L341" i="32"/>
  <c r="K341" i="32"/>
  <c r="I388" i="32"/>
  <c r="L388" i="32"/>
  <c r="H388" i="32"/>
  <c r="K388" i="32"/>
  <c r="G388" i="32"/>
  <c r="F388" i="32"/>
  <c r="J388" i="32"/>
  <c r="F435" i="32"/>
  <c r="L435" i="32"/>
  <c r="I435" i="32"/>
  <c r="H435" i="32"/>
  <c r="G435" i="32"/>
  <c r="K435" i="32"/>
  <c r="J435" i="32"/>
  <c r="I482" i="32"/>
  <c r="L482" i="32"/>
  <c r="G482" i="32"/>
  <c r="H482" i="32"/>
  <c r="F482" i="32"/>
  <c r="K482" i="32"/>
  <c r="J482" i="32"/>
  <c r="I529" i="32"/>
  <c r="J529" i="32"/>
  <c r="K529" i="32"/>
  <c r="L529" i="32"/>
  <c r="F529" i="32"/>
  <c r="G529" i="32"/>
  <c r="H529" i="32"/>
  <c r="J41" i="32"/>
  <c r="I41" i="32"/>
  <c r="H41" i="32"/>
  <c r="G41" i="32"/>
  <c r="F41" i="32"/>
  <c r="L41" i="32"/>
  <c r="K41" i="32"/>
  <c r="F88" i="32"/>
  <c r="L88" i="32"/>
  <c r="J88" i="32"/>
  <c r="I88" i="32"/>
  <c r="K88" i="32"/>
  <c r="H88" i="32"/>
  <c r="G88" i="32"/>
  <c r="J135" i="32"/>
  <c r="F135" i="32"/>
  <c r="L135" i="32"/>
  <c r="I135" i="32"/>
  <c r="K135" i="32"/>
  <c r="H135" i="32"/>
  <c r="G135" i="32"/>
  <c r="F182" i="32"/>
  <c r="L182" i="32"/>
  <c r="K182" i="32"/>
  <c r="H182" i="32"/>
  <c r="G182" i="32"/>
  <c r="I182" i="32"/>
  <c r="J182" i="32"/>
  <c r="G229" i="32"/>
  <c r="F229" i="32"/>
  <c r="J229" i="32"/>
  <c r="L229" i="32"/>
  <c r="I229" i="32"/>
  <c r="H229" i="32"/>
  <c r="K229" i="32"/>
  <c r="H276" i="32"/>
  <c r="J276" i="32"/>
  <c r="G276" i="32"/>
  <c r="I276" i="32"/>
  <c r="K276" i="32"/>
  <c r="F276" i="32"/>
  <c r="L276" i="32"/>
  <c r="J323" i="32"/>
  <c r="I323" i="32"/>
  <c r="F323" i="32"/>
  <c r="G323" i="32"/>
  <c r="L323" i="32"/>
  <c r="K323" i="32"/>
  <c r="H323" i="32"/>
  <c r="J370" i="32"/>
  <c r="I370" i="32"/>
  <c r="G370" i="32"/>
  <c r="H370" i="32"/>
  <c r="F370" i="32"/>
  <c r="K370" i="32"/>
  <c r="L370" i="32"/>
  <c r="J417" i="32"/>
  <c r="L417" i="32"/>
  <c r="G417" i="32"/>
  <c r="I417" i="32"/>
  <c r="H417" i="32"/>
  <c r="F417" i="32"/>
  <c r="K417" i="32"/>
  <c r="G464" i="32"/>
  <c r="I464" i="32"/>
  <c r="J464" i="32"/>
  <c r="H464" i="32"/>
  <c r="L464" i="32"/>
  <c r="F464" i="32"/>
  <c r="K464" i="32"/>
  <c r="J511" i="32"/>
  <c r="K511" i="32"/>
  <c r="F511" i="32"/>
  <c r="L511" i="32"/>
  <c r="I511" i="32"/>
  <c r="H511" i="32"/>
  <c r="G511" i="32"/>
  <c r="K558" i="32"/>
  <c r="L558" i="32"/>
  <c r="G558" i="32"/>
  <c r="F558" i="32"/>
  <c r="H558" i="32"/>
  <c r="J558" i="32"/>
  <c r="I558" i="32"/>
  <c r="H620" i="32"/>
  <c r="G573" i="32"/>
  <c r="H996" i="32"/>
  <c r="F24" i="32"/>
  <c r="L24" i="32"/>
  <c r="K24" i="32"/>
  <c r="J24" i="32"/>
  <c r="I24" i="32"/>
  <c r="H24" i="32"/>
  <c r="G24" i="32"/>
  <c r="G71" i="32"/>
  <c r="L71" i="32"/>
  <c r="F71" i="32"/>
  <c r="I71" i="32"/>
  <c r="H71" i="32"/>
  <c r="J71" i="32"/>
  <c r="K71" i="32"/>
  <c r="G118" i="32"/>
  <c r="F118" i="32"/>
  <c r="H118" i="32"/>
  <c r="L118" i="32"/>
  <c r="J118" i="32"/>
  <c r="K118" i="32"/>
  <c r="I118" i="32"/>
  <c r="H165" i="32"/>
  <c r="G165" i="32"/>
  <c r="K165" i="32"/>
  <c r="F165" i="32"/>
  <c r="I165" i="32"/>
  <c r="L165" i="32"/>
  <c r="J165" i="32"/>
  <c r="F212" i="32"/>
  <c r="H212" i="32"/>
  <c r="J212" i="32"/>
  <c r="G212" i="32"/>
  <c r="I212" i="32"/>
  <c r="L212" i="32"/>
  <c r="K212" i="32"/>
  <c r="K259" i="32"/>
  <c r="I259" i="32"/>
  <c r="H259" i="32"/>
  <c r="L259" i="32"/>
  <c r="J259" i="32"/>
  <c r="G259" i="32"/>
  <c r="F259" i="32"/>
  <c r="G306" i="32"/>
  <c r="J306" i="32"/>
  <c r="I306" i="32"/>
  <c r="F306" i="32"/>
  <c r="H306" i="32"/>
  <c r="K306" i="32"/>
  <c r="L306" i="32"/>
  <c r="H353" i="32"/>
  <c r="K353" i="32"/>
  <c r="I353" i="32"/>
  <c r="G353" i="32"/>
  <c r="F353" i="32"/>
  <c r="J353" i="32"/>
  <c r="L353" i="32"/>
  <c r="F400" i="32"/>
  <c r="G400" i="32"/>
  <c r="K400" i="32"/>
  <c r="L400" i="32"/>
  <c r="J400" i="32"/>
  <c r="H400" i="32"/>
  <c r="I400" i="32"/>
  <c r="H447" i="32"/>
  <c r="I447" i="32"/>
  <c r="F447" i="32"/>
  <c r="G447" i="32"/>
  <c r="L447" i="32"/>
  <c r="K447" i="32"/>
  <c r="J447" i="32"/>
  <c r="H494" i="32"/>
  <c r="K494" i="32"/>
  <c r="G494" i="32"/>
  <c r="I494" i="32"/>
  <c r="F494" i="32"/>
  <c r="J494" i="32"/>
  <c r="L494" i="32"/>
  <c r="L541" i="32"/>
  <c r="G541" i="32"/>
  <c r="I541" i="32"/>
  <c r="J541" i="32"/>
  <c r="K541" i="32"/>
  <c r="F541" i="32"/>
  <c r="H541" i="32"/>
  <c r="F13" i="32"/>
  <c r="K13" i="32"/>
  <c r="L13" i="32"/>
  <c r="J13" i="32"/>
  <c r="I13" i="32"/>
  <c r="H13" i="32"/>
  <c r="G13" i="32"/>
  <c r="G60" i="32"/>
  <c r="F60" i="32"/>
  <c r="J60" i="32"/>
  <c r="K60" i="32"/>
  <c r="I60" i="32"/>
  <c r="L60" i="32"/>
  <c r="H60" i="32"/>
  <c r="F107" i="32"/>
  <c r="H107" i="32"/>
  <c r="K107" i="32"/>
  <c r="J107" i="32"/>
  <c r="G107" i="32"/>
  <c r="L107" i="32"/>
  <c r="I107" i="32"/>
  <c r="J154" i="32"/>
  <c r="K154" i="32"/>
  <c r="H154" i="32"/>
  <c r="G154" i="32"/>
  <c r="I154" i="32"/>
  <c r="F154" i="32"/>
  <c r="L154" i="32"/>
  <c r="L201" i="32"/>
  <c r="G201" i="32"/>
  <c r="F201" i="32"/>
  <c r="K201" i="32"/>
  <c r="I201" i="32"/>
  <c r="H201" i="32"/>
  <c r="J201" i="32"/>
  <c r="G248" i="32"/>
  <c r="J248" i="32"/>
  <c r="F248" i="32"/>
  <c r="K248" i="32"/>
  <c r="H248" i="32"/>
  <c r="L248" i="32"/>
  <c r="I248" i="32"/>
  <c r="I295" i="32"/>
  <c r="K295" i="32"/>
  <c r="H295" i="32"/>
  <c r="L295" i="32"/>
  <c r="F295" i="32"/>
  <c r="G295" i="32"/>
  <c r="J295" i="32"/>
  <c r="F342" i="32"/>
  <c r="J342" i="32"/>
  <c r="H342" i="32"/>
  <c r="I342" i="32"/>
  <c r="K342" i="32"/>
  <c r="L342" i="32"/>
  <c r="G342" i="32"/>
  <c r="F389" i="32"/>
  <c r="I389" i="32"/>
  <c r="H389" i="32"/>
  <c r="J389" i="32"/>
  <c r="L389" i="32"/>
  <c r="G389" i="32"/>
  <c r="K389" i="32"/>
  <c r="H436" i="32"/>
  <c r="I436" i="32"/>
  <c r="J436" i="32"/>
  <c r="F436" i="32"/>
  <c r="G436" i="32"/>
  <c r="L436" i="32"/>
  <c r="K436" i="32"/>
  <c r="F483" i="32"/>
  <c r="I483" i="32"/>
  <c r="L483" i="32"/>
  <c r="G483" i="32"/>
  <c r="K483" i="32"/>
  <c r="H483" i="32"/>
  <c r="J483" i="32"/>
  <c r="H530" i="32"/>
  <c r="I530" i="32"/>
  <c r="J530" i="32"/>
  <c r="K530" i="32"/>
  <c r="L530" i="32"/>
  <c r="F530" i="32"/>
  <c r="G530" i="32"/>
  <c r="K46" i="32"/>
  <c r="J46" i="32"/>
  <c r="I46" i="32"/>
  <c r="H46" i="32"/>
  <c r="G46" i="32"/>
  <c r="F46" i="32"/>
  <c r="L46" i="32"/>
  <c r="F93" i="32"/>
  <c r="I93" i="32"/>
  <c r="H93" i="32"/>
  <c r="K93" i="32"/>
  <c r="J93" i="32"/>
  <c r="L93" i="32"/>
  <c r="G93" i="32"/>
  <c r="K140" i="32"/>
  <c r="H140" i="32"/>
  <c r="I140" i="32"/>
  <c r="J140" i="32"/>
  <c r="G140" i="32"/>
  <c r="F140" i="32"/>
  <c r="L140" i="32"/>
  <c r="H187" i="32"/>
  <c r="F187" i="32"/>
  <c r="K187" i="32"/>
  <c r="I187" i="32"/>
  <c r="J187" i="32"/>
  <c r="G187" i="32"/>
  <c r="L187" i="32"/>
  <c r="H234" i="32"/>
  <c r="G234" i="32"/>
  <c r="I234" i="32"/>
  <c r="F234" i="32"/>
  <c r="K234" i="32"/>
  <c r="J234" i="32"/>
  <c r="L234" i="32"/>
  <c r="I281" i="32"/>
  <c r="L281" i="32"/>
  <c r="H281" i="32"/>
  <c r="K281" i="32"/>
  <c r="J281" i="32"/>
  <c r="G281" i="32"/>
  <c r="F281" i="32"/>
  <c r="K328" i="32"/>
  <c r="F328" i="32"/>
  <c r="J328" i="32"/>
  <c r="H328" i="32"/>
  <c r="L328" i="32"/>
  <c r="I328" i="32"/>
  <c r="G328" i="32"/>
  <c r="K375" i="32"/>
  <c r="L375" i="32"/>
  <c r="I375" i="32"/>
  <c r="J375" i="32"/>
  <c r="G375" i="32"/>
  <c r="F375" i="32"/>
  <c r="H375" i="32"/>
  <c r="F422" i="32"/>
  <c r="L422" i="32"/>
  <c r="H422" i="32"/>
  <c r="J422" i="32"/>
  <c r="G422" i="32"/>
  <c r="K422" i="32"/>
  <c r="I422" i="32"/>
  <c r="K469" i="32"/>
  <c r="G469" i="32"/>
  <c r="J469" i="32"/>
  <c r="I469" i="32"/>
  <c r="H469" i="32"/>
  <c r="F469" i="32"/>
  <c r="L469" i="32"/>
  <c r="K516" i="32"/>
  <c r="L516" i="32"/>
  <c r="I516" i="32"/>
  <c r="H516" i="32"/>
  <c r="J516" i="32"/>
  <c r="G516" i="32"/>
  <c r="F516" i="32"/>
  <c r="G563" i="32"/>
  <c r="H563" i="32"/>
  <c r="J563" i="32"/>
  <c r="I563" i="32"/>
  <c r="K563" i="32"/>
  <c r="L563" i="32"/>
  <c r="F563" i="32"/>
  <c r="K30" i="32"/>
  <c r="J30" i="32"/>
  <c r="I30" i="32"/>
  <c r="H30" i="32"/>
  <c r="G30" i="32"/>
  <c r="F30" i="32"/>
  <c r="L30" i="32"/>
  <c r="G77" i="32"/>
  <c r="K77" i="32"/>
  <c r="L77" i="32"/>
  <c r="J77" i="32"/>
  <c r="F77" i="32"/>
  <c r="H77" i="32"/>
  <c r="I77" i="32"/>
  <c r="K124" i="32"/>
  <c r="L124" i="32"/>
  <c r="J124" i="32"/>
  <c r="F124" i="32"/>
  <c r="I124" i="32"/>
  <c r="H124" i="32"/>
  <c r="G124" i="32"/>
  <c r="K171" i="32"/>
  <c r="L171" i="32"/>
  <c r="J171" i="32"/>
  <c r="I171" i="32"/>
  <c r="G171" i="32"/>
  <c r="H171" i="32"/>
  <c r="F171" i="32"/>
  <c r="L218" i="32"/>
  <c r="H218" i="32"/>
  <c r="G218" i="32"/>
  <c r="I218" i="32"/>
  <c r="J218" i="32"/>
  <c r="K218" i="32"/>
  <c r="F218" i="32"/>
  <c r="H265" i="32"/>
  <c r="K265" i="32"/>
  <c r="L265" i="32"/>
  <c r="G265" i="32"/>
  <c r="I265" i="32"/>
  <c r="F265" i="32"/>
  <c r="J265" i="32"/>
  <c r="I312" i="32"/>
  <c r="J312" i="32"/>
  <c r="H312" i="32"/>
  <c r="L312" i="32"/>
  <c r="K312" i="32"/>
  <c r="F312" i="32"/>
  <c r="G312" i="32"/>
  <c r="K359" i="32"/>
  <c r="F359" i="32"/>
  <c r="I359" i="32"/>
  <c r="J359" i="32"/>
  <c r="G359" i="32"/>
  <c r="L359" i="32"/>
  <c r="H359" i="32"/>
  <c r="K406" i="32"/>
  <c r="L406" i="32"/>
  <c r="J406" i="32"/>
  <c r="F406" i="32"/>
  <c r="G406" i="32"/>
  <c r="H406" i="32"/>
  <c r="I406" i="32"/>
  <c r="F453" i="32"/>
  <c r="G453" i="32"/>
  <c r="L453" i="32"/>
  <c r="K453" i="32"/>
  <c r="I453" i="32"/>
  <c r="H453" i="32"/>
  <c r="J453" i="32"/>
  <c r="K500" i="32"/>
  <c r="F500" i="32"/>
  <c r="J500" i="32"/>
  <c r="L500" i="32"/>
  <c r="H500" i="32"/>
  <c r="I500" i="32"/>
  <c r="G500" i="32"/>
  <c r="G547" i="32"/>
  <c r="H547" i="32"/>
  <c r="I547" i="32"/>
  <c r="J547" i="32"/>
  <c r="K547" i="32"/>
  <c r="L547" i="32"/>
  <c r="F547" i="32"/>
  <c r="I28" i="32"/>
  <c r="H28" i="32"/>
  <c r="G28" i="32"/>
  <c r="F28" i="32"/>
  <c r="L28" i="32"/>
  <c r="K28" i="32"/>
  <c r="J28" i="32"/>
  <c r="K75" i="32"/>
  <c r="I75" i="32"/>
  <c r="J75" i="32"/>
  <c r="H75" i="32"/>
  <c r="L75" i="32"/>
  <c r="F75" i="32"/>
  <c r="G75" i="32"/>
  <c r="I122" i="32"/>
  <c r="K122" i="32"/>
  <c r="J122" i="32"/>
  <c r="H122" i="32"/>
  <c r="G122" i="32"/>
  <c r="L122" i="32"/>
  <c r="F122" i="32"/>
  <c r="G169" i="32"/>
  <c r="L169" i="32"/>
  <c r="J169" i="32"/>
  <c r="K169" i="32"/>
  <c r="I169" i="32"/>
  <c r="F169" i="32"/>
  <c r="H169" i="32"/>
  <c r="G216" i="32"/>
  <c r="H216" i="32"/>
  <c r="F216" i="32"/>
  <c r="K216" i="32"/>
  <c r="L216" i="32"/>
  <c r="J216" i="32"/>
  <c r="I216" i="32"/>
  <c r="H263" i="32"/>
  <c r="G263" i="32"/>
  <c r="L263" i="32"/>
  <c r="F263" i="32"/>
  <c r="I263" i="32"/>
  <c r="K263" i="32"/>
  <c r="J263" i="32"/>
  <c r="K310" i="32"/>
  <c r="L310" i="32"/>
  <c r="J310" i="32"/>
  <c r="H310" i="32"/>
  <c r="I310" i="32"/>
  <c r="F310" i="32"/>
  <c r="G310" i="32"/>
  <c r="I357" i="32"/>
  <c r="J357" i="32"/>
  <c r="G357" i="32"/>
  <c r="H357" i="32"/>
  <c r="L357" i="32"/>
  <c r="F357" i="32"/>
  <c r="K357" i="32"/>
  <c r="I404" i="32"/>
  <c r="K404" i="32"/>
  <c r="J404" i="32"/>
  <c r="H404" i="32"/>
  <c r="L404" i="32"/>
  <c r="F404" i="32"/>
  <c r="G404" i="32"/>
  <c r="F451" i="32"/>
  <c r="L451" i="32"/>
  <c r="H451" i="32"/>
  <c r="I451" i="32"/>
  <c r="J451" i="32"/>
  <c r="G451" i="32"/>
  <c r="K451" i="32"/>
  <c r="K498" i="32"/>
  <c r="L498" i="32"/>
  <c r="F498" i="32"/>
  <c r="H498" i="32"/>
  <c r="I498" i="32"/>
  <c r="J498" i="32"/>
  <c r="G498" i="32"/>
  <c r="I545" i="32"/>
  <c r="J545" i="32"/>
  <c r="K545" i="32"/>
  <c r="L545" i="32"/>
  <c r="G545" i="32"/>
  <c r="H545" i="32"/>
  <c r="F545" i="32"/>
  <c r="F3" i="32"/>
  <c r="I3" i="32"/>
  <c r="L3" i="32"/>
  <c r="H3" i="32"/>
  <c r="G3" i="32"/>
  <c r="K3" i="32"/>
  <c r="J3" i="32"/>
  <c r="H50" i="32"/>
  <c r="I50" i="32"/>
  <c r="F50" i="32"/>
  <c r="G50" i="32"/>
  <c r="L50" i="32"/>
  <c r="K50" i="32"/>
  <c r="J50" i="32"/>
  <c r="H97" i="32"/>
  <c r="G97" i="32"/>
  <c r="F97" i="32"/>
  <c r="L97" i="32"/>
  <c r="I97" i="32"/>
  <c r="K97" i="32"/>
  <c r="J97" i="32"/>
  <c r="L144" i="32"/>
  <c r="G144" i="32"/>
  <c r="F144" i="32"/>
  <c r="J144" i="32"/>
  <c r="I144" i="32"/>
  <c r="K144" i="32"/>
  <c r="H144" i="32"/>
  <c r="L191" i="32"/>
  <c r="F191" i="32"/>
  <c r="I191" i="32"/>
  <c r="K191" i="32"/>
  <c r="H191" i="32"/>
  <c r="J191" i="32"/>
  <c r="G191" i="32"/>
  <c r="L238" i="32"/>
  <c r="G238" i="32"/>
  <c r="J238" i="32"/>
  <c r="F238" i="32"/>
  <c r="H238" i="32"/>
  <c r="K238" i="32"/>
  <c r="I238" i="32"/>
  <c r="G285" i="32"/>
  <c r="L285" i="32"/>
  <c r="J285" i="32"/>
  <c r="F285" i="32"/>
  <c r="H285" i="32"/>
  <c r="I285" i="32"/>
  <c r="K285" i="32"/>
  <c r="L332" i="32"/>
  <c r="F332" i="32"/>
  <c r="J332" i="32"/>
  <c r="K332" i="32"/>
  <c r="H332" i="32"/>
  <c r="I332" i="32"/>
  <c r="G332" i="32"/>
  <c r="G379" i="32"/>
  <c r="F379" i="32"/>
  <c r="I379" i="32"/>
  <c r="L379" i="32"/>
  <c r="J379" i="32"/>
  <c r="H379" i="32"/>
  <c r="K379" i="32"/>
  <c r="H426" i="32"/>
  <c r="I426" i="32"/>
  <c r="F426" i="32"/>
  <c r="G426" i="32"/>
  <c r="L426" i="32"/>
  <c r="K426" i="32"/>
  <c r="J426" i="32"/>
  <c r="H473" i="32"/>
  <c r="F473" i="32"/>
  <c r="G473" i="32"/>
  <c r="J473" i="32"/>
  <c r="K473" i="32"/>
  <c r="L473" i="32"/>
  <c r="I473" i="32"/>
  <c r="I520" i="32"/>
  <c r="F520" i="32"/>
  <c r="J520" i="32"/>
  <c r="K520" i="32"/>
  <c r="G520" i="32"/>
  <c r="L520" i="32"/>
  <c r="H520" i="32"/>
  <c r="F990" i="32"/>
  <c r="K614" i="32"/>
  <c r="F567" i="32"/>
  <c r="L990" i="32"/>
  <c r="J614" i="32"/>
  <c r="I614" i="32"/>
  <c r="J990" i="32"/>
  <c r="H614" i="32"/>
  <c r="K567" i="32"/>
  <c r="K990" i="32"/>
  <c r="L567" i="32"/>
  <c r="J567" i="32"/>
  <c r="I990" i="32"/>
  <c r="H990" i="32"/>
  <c r="G614" i="32"/>
  <c r="I567" i="32"/>
  <c r="H567" i="32"/>
  <c r="F614" i="32"/>
  <c r="L614" i="32"/>
  <c r="G567" i="32"/>
  <c r="G990" i="32"/>
  <c r="K620" i="32"/>
  <c r="J620" i="32"/>
  <c r="I996" i="32"/>
  <c r="K573" i="32"/>
  <c r="H39" i="32"/>
  <c r="I39" i="32"/>
  <c r="G39" i="32"/>
  <c r="F39" i="32"/>
  <c r="L39" i="32"/>
  <c r="K39" i="32"/>
  <c r="J39" i="32"/>
  <c r="L86" i="32"/>
  <c r="J86" i="32"/>
  <c r="F86" i="32"/>
  <c r="K86" i="32"/>
  <c r="H86" i="32"/>
  <c r="I86" i="32"/>
  <c r="G86" i="32"/>
  <c r="H133" i="32"/>
  <c r="K133" i="32"/>
  <c r="J133" i="32"/>
  <c r="L133" i="32"/>
  <c r="I133" i="32"/>
  <c r="G133" i="32"/>
  <c r="F133" i="32"/>
  <c r="L180" i="32"/>
  <c r="H180" i="32"/>
  <c r="K180" i="32"/>
  <c r="G180" i="32"/>
  <c r="F180" i="32"/>
  <c r="J180" i="32"/>
  <c r="I180" i="32"/>
  <c r="F227" i="32"/>
  <c r="J227" i="32"/>
  <c r="L227" i="32"/>
  <c r="K227" i="32"/>
  <c r="I227" i="32"/>
  <c r="G227" i="32"/>
  <c r="H227" i="32"/>
  <c r="F274" i="32"/>
  <c r="G274" i="32"/>
  <c r="I274" i="32"/>
  <c r="J274" i="32"/>
  <c r="H274" i="32"/>
  <c r="L274" i="32"/>
  <c r="K274" i="32"/>
  <c r="J321" i="32"/>
  <c r="F321" i="32"/>
  <c r="K321" i="32"/>
  <c r="I321" i="32"/>
  <c r="H321" i="32"/>
  <c r="G321" i="32"/>
  <c r="L321" i="32"/>
  <c r="H368" i="32"/>
  <c r="J368" i="32"/>
  <c r="F368" i="32"/>
  <c r="I368" i="32"/>
  <c r="G368" i="32"/>
  <c r="K368" i="32"/>
  <c r="L368" i="32"/>
  <c r="H415" i="32"/>
  <c r="K415" i="32"/>
  <c r="J415" i="32"/>
  <c r="L415" i="32"/>
  <c r="I415" i="32"/>
  <c r="F415" i="32"/>
  <c r="G415" i="32"/>
  <c r="L462" i="32"/>
  <c r="K462" i="32"/>
  <c r="H462" i="32"/>
  <c r="I462" i="32"/>
  <c r="F462" i="32"/>
  <c r="J462" i="32"/>
  <c r="G462" i="32"/>
  <c r="L509" i="32"/>
  <c r="J509" i="32"/>
  <c r="G509" i="32"/>
  <c r="I509" i="32"/>
  <c r="F509" i="32"/>
  <c r="H509" i="32"/>
  <c r="K509" i="32"/>
  <c r="F556" i="32"/>
  <c r="H556" i="32"/>
  <c r="J556" i="32"/>
  <c r="K556" i="32"/>
  <c r="L556" i="32"/>
  <c r="G556" i="32"/>
  <c r="I556" i="32"/>
  <c r="H7" i="32"/>
  <c r="G7" i="32"/>
  <c r="L7" i="32"/>
  <c r="F7" i="32"/>
  <c r="K7" i="32"/>
  <c r="J7" i="32"/>
  <c r="I7" i="32"/>
  <c r="J54" i="32"/>
  <c r="I54" i="32"/>
  <c r="K54" i="32"/>
  <c r="G54" i="32"/>
  <c r="H54" i="32"/>
  <c r="L54" i="32"/>
  <c r="F54" i="32"/>
  <c r="H101" i="32"/>
  <c r="K101" i="32"/>
  <c r="J101" i="32"/>
  <c r="I101" i="32"/>
  <c r="G101" i="32"/>
  <c r="F101" i="32"/>
  <c r="L101" i="32"/>
  <c r="L148" i="32"/>
  <c r="J148" i="32"/>
  <c r="K148" i="32"/>
  <c r="H148" i="32"/>
  <c r="I148" i="32"/>
  <c r="G148" i="32"/>
  <c r="F148" i="32"/>
  <c r="I195" i="32"/>
  <c r="H195" i="32"/>
  <c r="L195" i="32"/>
  <c r="K195" i="32"/>
  <c r="J195" i="32"/>
  <c r="G195" i="32"/>
  <c r="F195" i="32"/>
  <c r="L242" i="32"/>
  <c r="H242" i="32"/>
  <c r="K242" i="32"/>
  <c r="G242" i="32"/>
  <c r="J242" i="32"/>
  <c r="I242" i="32"/>
  <c r="F242" i="32"/>
  <c r="K289" i="32"/>
  <c r="J289" i="32"/>
  <c r="F289" i="32"/>
  <c r="H289" i="32"/>
  <c r="L289" i="32"/>
  <c r="I289" i="32"/>
  <c r="G289" i="32"/>
  <c r="H336" i="32"/>
  <c r="L336" i="32"/>
  <c r="I336" i="32"/>
  <c r="F336" i="32"/>
  <c r="G336" i="32"/>
  <c r="K336" i="32"/>
  <c r="J336" i="32"/>
  <c r="L383" i="32"/>
  <c r="I383" i="32"/>
  <c r="K383" i="32"/>
  <c r="J383" i="32"/>
  <c r="H383" i="32"/>
  <c r="G383" i="32"/>
  <c r="F383" i="32"/>
  <c r="K430" i="32"/>
  <c r="F430" i="32"/>
  <c r="J430" i="32"/>
  <c r="H430" i="32"/>
  <c r="I430" i="32"/>
  <c r="G430" i="32"/>
  <c r="L430" i="32"/>
  <c r="J477" i="32"/>
  <c r="G477" i="32"/>
  <c r="K477" i="32"/>
  <c r="F477" i="32"/>
  <c r="L477" i="32"/>
  <c r="H477" i="32"/>
  <c r="I477" i="32"/>
  <c r="F524" i="32"/>
  <c r="G524" i="32"/>
  <c r="H524" i="32"/>
  <c r="J524" i="32"/>
  <c r="K524" i="32"/>
  <c r="L524" i="32"/>
  <c r="I524" i="32"/>
  <c r="I571" i="32"/>
  <c r="J994" i="32"/>
  <c r="K618" i="32"/>
  <c r="J618" i="32"/>
  <c r="F571" i="32"/>
  <c r="H994" i="32"/>
  <c r="I994" i="32"/>
  <c r="I618" i="32"/>
  <c r="L618" i="32"/>
  <c r="H571" i="32"/>
  <c r="H618" i="32"/>
  <c r="G994" i="32"/>
  <c r="F994" i="32"/>
  <c r="G618" i="32"/>
  <c r="F618" i="32"/>
  <c r="G571" i="32"/>
  <c r="L571" i="32"/>
  <c r="K571" i="32"/>
  <c r="L994" i="32"/>
  <c r="J571" i="32"/>
  <c r="K994" i="32"/>
  <c r="H23" i="32"/>
  <c r="G23" i="32"/>
  <c r="F23" i="32"/>
  <c r="L23" i="32"/>
  <c r="K23" i="32"/>
  <c r="J23" i="32"/>
  <c r="I23" i="32"/>
  <c r="J70" i="32"/>
  <c r="K70" i="32"/>
  <c r="I70" i="32"/>
  <c r="H70" i="32"/>
  <c r="L70" i="32"/>
  <c r="G70" i="32"/>
  <c r="F70" i="32"/>
  <c r="J117" i="32"/>
  <c r="I117" i="32"/>
  <c r="G117" i="32"/>
  <c r="F117" i="32"/>
  <c r="H117" i="32"/>
  <c r="L117" i="32"/>
  <c r="K117" i="32"/>
  <c r="L164" i="32"/>
  <c r="K164" i="32"/>
  <c r="J164" i="32"/>
  <c r="I164" i="32"/>
  <c r="F164" i="32"/>
  <c r="G164" i="32"/>
  <c r="H164" i="32"/>
  <c r="I211" i="32"/>
  <c r="J211" i="32"/>
  <c r="L211" i="32"/>
  <c r="K211" i="32"/>
  <c r="H211" i="32"/>
  <c r="G211" i="32"/>
  <c r="F211" i="32"/>
  <c r="F258" i="32"/>
  <c r="G258" i="32"/>
  <c r="I258" i="32"/>
  <c r="K258" i="32"/>
  <c r="L258" i="32"/>
  <c r="H258" i="32"/>
  <c r="J258" i="32"/>
  <c r="J305" i="32"/>
  <c r="H305" i="32"/>
  <c r="F305" i="32"/>
  <c r="I305" i="32"/>
  <c r="L305" i="32"/>
  <c r="K305" i="32"/>
  <c r="G305" i="32"/>
  <c r="H352" i="32"/>
  <c r="J352" i="32"/>
  <c r="I352" i="32"/>
  <c r="L352" i="32"/>
  <c r="G352" i="32"/>
  <c r="F352" i="32"/>
  <c r="K352" i="32"/>
  <c r="H399" i="32"/>
  <c r="J399" i="32"/>
  <c r="G399" i="32"/>
  <c r="L399" i="32"/>
  <c r="I399" i="32"/>
  <c r="F399" i="32"/>
  <c r="K399" i="32"/>
  <c r="L446" i="32"/>
  <c r="G446" i="32"/>
  <c r="K446" i="32"/>
  <c r="H446" i="32"/>
  <c r="I446" i="32"/>
  <c r="F446" i="32"/>
  <c r="J446" i="32"/>
  <c r="L493" i="32"/>
  <c r="J493" i="32"/>
  <c r="G493" i="32"/>
  <c r="I493" i="32"/>
  <c r="H493" i="32"/>
  <c r="K493" i="32"/>
  <c r="F493" i="32"/>
  <c r="I540" i="32"/>
  <c r="F540" i="32"/>
  <c r="G540" i="32"/>
  <c r="H540" i="32"/>
  <c r="J540" i="32"/>
  <c r="K540" i="32"/>
  <c r="L540" i="32"/>
  <c r="H15" i="32"/>
  <c r="G15" i="32"/>
  <c r="F15" i="32"/>
  <c r="L15" i="32"/>
  <c r="K15" i="32"/>
  <c r="J15" i="32"/>
  <c r="I15" i="32"/>
  <c r="J62" i="32"/>
  <c r="K62" i="32"/>
  <c r="I62" i="32"/>
  <c r="H62" i="32"/>
  <c r="L62" i="32"/>
  <c r="G62" i="32"/>
  <c r="F62" i="32"/>
  <c r="H109" i="32"/>
  <c r="J109" i="32"/>
  <c r="I109" i="32"/>
  <c r="G109" i="32"/>
  <c r="L109" i="32"/>
  <c r="K109" i="32"/>
  <c r="F109" i="32"/>
  <c r="G156" i="32"/>
  <c r="K156" i="32"/>
  <c r="H156" i="32"/>
  <c r="J156" i="32"/>
  <c r="F156" i="32"/>
  <c r="L156" i="32"/>
  <c r="I156" i="32"/>
  <c r="I203" i="32"/>
  <c r="L203" i="32"/>
  <c r="H203" i="32"/>
  <c r="K203" i="32"/>
  <c r="J203" i="32"/>
  <c r="G203" i="32"/>
  <c r="F203" i="32"/>
  <c r="L250" i="32"/>
  <c r="H250" i="32"/>
  <c r="I250" i="32"/>
  <c r="G250" i="32"/>
  <c r="J250" i="32"/>
  <c r="K250" i="32"/>
  <c r="F250" i="32"/>
  <c r="K297" i="32"/>
  <c r="J297" i="32"/>
  <c r="F297" i="32"/>
  <c r="I297" i="32"/>
  <c r="L297" i="32"/>
  <c r="H297" i="32"/>
  <c r="G297" i="32"/>
  <c r="H344" i="32"/>
  <c r="I344" i="32"/>
  <c r="L344" i="32"/>
  <c r="G344" i="32"/>
  <c r="F344" i="32"/>
  <c r="K344" i="32"/>
  <c r="J344" i="32"/>
  <c r="H391" i="32"/>
  <c r="K391" i="32"/>
  <c r="G391" i="32"/>
  <c r="J391" i="32"/>
  <c r="L391" i="32"/>
  <c r="F391" i="32"/>
  <c r="I391" i="32"/>
  <c r="H438" i="32"/>
  <c r="K438" i="32"/>
  <c r="G438" i="32"/>
  <c r="J438" i="32"/>
  <c r="F438" i="32"/>
  <c r="L438" i="32"/>
  <c r="I438" i="32"/>
  <c r="H485" i="32"/>
  <c r="L485" i="32"/>
  <c r="K485" i="32"/>
  <c r="I485" i="32"/>
  <c r="F485" i="32"/>
  <c r="G485" i="32"/>
  <c r="J485" i="32"/>
  <c r="F532" i="32"/>
  <c r="G532" i="32"/>
  <c r="H532" i="32"/>
  <c r="I532" i="32"/>
  <c r="J532" i="32"/>
  <c r="K532" i="32"/>
  <c r="L532" i="32"/>
  <c r="H34" i="32"/>
  <c r="G34" i="32"/>
  <c r="F34" i="32"/>
  <c r="L34" i="32"/>
  <c r="K34" i="32"/>
  <c r="J34" i="32"/>
  <c r="I34" i="32"/>
  <c r="L81" i="32"/>
  <c r="J81" i="32"/>
  <c r="I81" i="32"/>
  <c r="H81" i="32"/>
  <c r="F81" i="32"/>
  <c r="K81" i="32"/>
  <c r="G81" i="32"/>
  <c r="J128" i="32"/>
  <c r="H128" i="32"/>
  <c r="I128" i="32"/>
  <c r="G128" i="32"/>
  <c r="L128" i="32"/>
  <c r="F128" i="32"/>
  <c r="K128" i="32"/>
  <c r="I175" i="32"/>
  <c r="J175" i="32"/>
  <c r="G175" i="32"/>
  <c r="F175" i="32"/>
  <c r="L175" i="32"/>
  <c r="K175" i="32"/>
  <c r="H175" i="32"/>
  <c r="K222" i="32"/>
  <c r="H222" i="32"/>
  <c r="G222" i="32"/>
  <c r="L222" i="32"/>
  <c r="I222" i="32"/>
  <c r="F222" i="32"/>
  <c r="J222" i="32"/>
  <c r="H269" i="32"/>
  <c r="G269" i="32"/>
  <c r="I269" i="32"/>
  <c r="F269" i="32"/>
  <c r="L269" i="32"/>
  <c r="J269" i="32"/>
  <c r="K269" i="32"/>
  <c r="G316" i="32"/>
  <c r="J316" i="32"/>
  <c r="L316" i="32"/>
  <c r="H316" i="32"/>
  <c r="F316" i="32"/>
  <c r="K316" i="32"/>
  <c r="I316" i="32"/>
  <c r="J363" i="32"/>
  <c r="I363" i="32"/>
  <c r="F363" i="32"/>
  <c r="G363" i="32"/>
  <c r="K363" i="32"/>
  <c r="L363" i="32"/>
  <c r="H363" i="32"/>
  <c r="J410" i="32"/>
  <c r="L410" i="32"/>
  <c r="I410" i="32"/>
  <c r="F410" i="32"/>
  <c r="G410" i="32"/>
  <c r="H410" i="32"/>
  <c r="K410" i="32"/>
  <c r="J457" i="32"/>
  <c r="L457" i="32"/>
  <c r="H457" i="32"/>
  <c r="I457" i="32"/>
  <c r="F457" i="32"/>
  <c r="K457" i="32"/>
  <c r="G457" i="32"/>
  <c r="K504" i="32"/>
  <c r="F504" i="32"/>
  <c r="I504" i="32"/>
  <c r="J504" i="32"/>
  <c r="L504" i="32"/>
  <c r="G504" i="32"/>
  <c r="H504" i="32"/>
  <c r="J551" i="32"/>
  <c r="K551" i="32"/>
  <c r="L551" i="32"/>
  <c r="F551" i="32"/>
  <c r="G551" i="32"/>
  <c r="H551" i="32"/>
  <c r="I551" i="32"/>
  <c r="L11" i="32"/>
  <c r="K11" i="32"/>
  <c r="J11" i="32"/>
  <c r="H11" i="32"/>
  <c r="G11" i="32"/>
  <c r="F11" i="32"/>
  <c r="I11" i="32"/>
  <c r="L58" i="32"/>
  <c r="K58" i="32"/>
  <c r="H58" i="32"/>
  <c r="G58" i="32"/>
  <c r="I58" i="32"/>
  <c r="F58" i="32"/>
  <c r="J58" i="32"/>
  <c r="L105" i="32"/>
  <c r="K105" i="32"/>
  <c r="F105" i="32"/>
  <c r="I105" i="32"/>
  <c r="H105" i="32"/>
  <c r="G105" i="32"/>
  <c r="J105" i="32"/>
  <c r="H152" i="32"/>
  <c r="J152" i="32"/>
  <c r="G152" i="32"/>
  <c r="K152" i="32"/>
  <c r="F152" i="32"/>
  <c r="I152" i="32"/>
  <c r="L152" i="32"/>
  <c r="I199" i="32"/>
  <c r="H199" i="32"/>
  <c r="K199" i="32"/>
  <c r="L199" i="32"/>
  <c r="F199" i="32"/>
  <c r="J199" i="32"/>
  <c r="G199" i="32"/>
  <c r="J246" i="32"/>
  <c r="H246" i="32"/>
  <c r="G246" i="32"/>
  <c r="L246" i="32"/>
  <c r="K246" i="32"/>
  <c r="I246" i="32"/>
  <c r="F246" i="32"/>
  <c r="G293" i="32"/>
  <c r="J293" i="32"/>
  <c r="L293" i="32"/>
  <c r="F293" i="32"/>
  <c r="I293" i="32"/>
  <c r="K293" i="32"/>
  <c r="H293" i="32"/>
  <c r="L340" i="32"/>
  <c r="G340" i="32"/>
  <c r="H340" i="32"/>
  <c r="F340" i="32"/>
  <c r="K340" i="32"/>
  <c r="I340" i="32"/>
  <c r="J340" i="32"/>
  <c r="L387" i="32"/>
  <c r="F387" i="32"/>
  <c r="I387" i="32"/>
  <c r="K387" i="32"/>
  <c r="J387" i="32"/>
  <c r="H387" i="32"/>
  <c r="G387" i="32"/>
  <c r="H434" i="32"/>
  <c r="F434" i="32"/>
  <c r="G434" i="32"/>
  <c r="L434" i="32"/>
  <c r="K434" i="32"/>
  <c r="J434" i="32"/>
  <c r="I434" i="32"/>
  <c r="K481" i="32"/>
  <c r="F481" i="32"/>
  <c r="H481" i="32"/>
  <c r="J481" i="32"/>
  <c r="I481" i="32"/>
  <c r="L481" i="32"/>
  <c r="G481" i="32"/>
  <c r="I528" i="32"/>
  <c r="J528" i="32"/>
  <c r="G528" i="32"/>
  <c r="K528" i="32"/>
  <c r="L528" i="32"/>
  <c r="F528" i="32"/>
  <c r="H528" i="32"/>
  <c r="F16" i="32"/>
  <c r="L16" i="32"/>
  <c r="J16" i="32"/>
  <c r="K16" i="32"/>
  <c r="H16" i="32"/>
  <c r="G16" i="32"/>
  <c r="I16" i="32"/>
  <c r="G63" i="32"/>
  <c r="F63" i="32"/>
  <c r="I63" i="32"/>
  <c r="H63" i="32"/>
  <c r="J63" i="32"/>
  <c r="L63" i="32"/>
  <c r="K63" i="32"/>
  <c r="G110" i="32"/>
  <c r="F110" i="32"/>
  <c r="L110" i="32"/>
  <c r="K110" i="32"/>
  <c r="J110" i="32"/>
  <c r="I110" i="32"/>
  <c r="H110" i="32"/>
  <c r="H157" i="32"/>
  <c r="K157" i="32"/>
  <c r="G157" i="32"/>
  <c r="F157" i="32"/>
  <c r="J157" i="32"/>
  <c r="I157" i="32"/>
  <c r="L157" i="32"/>
  <c r="F204" i="32"/>
  <c r="H204" i="32"/>
  <c r="J204" i="32"/>
  <c r="G204" i="32"/>
  <c r="L204" i="32"/>
  <c r="I204" i="32"/>
  <c r="K204" i="32"/>
  <c r="K251" i="32"/>
  <c r="F251" i="32"/>
  <c r="I251" i="32"/>
  <c r="L251" i="32"/>
  <c r="J251" i="32"/>
  <c r="H251" i="32"/>
  <c r="G251" i="32"/>
  <c r="J298" i="32"/>
  <c r="L298" i="32"/>
  <c r="G298" i="32"/>
  <c r="K298" i="32"/>
  <c r="F298" i="32"/>
  <c r="I298" i="32"/>
  <c r="H298" i="32"/>
  <c r="J345" i="32"/>
  <c r="L345" i="32"/>
  <c r="H345" i="32"/>
  <c r="G345" i="32"/>
  <c r="K345" i="32"/>
  <c r="I345" i="32"/>
  <c r="F345" i="32"/>
  <c r="F392" i="32"/>
  <c r="H392" i="32"/>
  <c r="J392" i="32"/>
  <c r="I392" i="32"/>
  <c r="K392" i="32"/>
  <c r="G392" i="32"/>
  <c r="L392" i="32"/>
  <c r="H439" i="32"/>
  <c r="J439" i="32"/>
  <c r="I439" i="32"/>
  <c r="L439" i="32"/>
  <c r="G439" i="32"/>
  <c r="F439" i="32"/>
  <c r="K439" i="32"/>
  <c r="F486" i="32"/>
  <c r="G486" i="32"/>
  <c r="L486" i="32"/>
  <c r="H486" i="32"/>
  <c r="K486" i="32"/>
  <c r="I486" i="32"/>
  <c r="J486" i="32"/>
  <c r="L533" i="32"/>
  <c r="F533" i="32"/>
  <c r="H533" i="32"/>
  <c r="G533" i="32"/>
  <c r="I533" i="32"/>
  <c r="J533" i="32"/>
  <c r="K533" i="32"/>
  <c r="L620" i="32"/>
  <c r="K996" i="32"/>
  <c r="J996" i="32"/>
  <c r="I573" i="32"/>
  <c r="K38" i="32"/>
  <c r="J38" i="32"/>
  <c r="I38" i="32"/>
  <c r="H38" i="32"/>
  <c r="G38" i="32"/>
  <c r="F38" i="32"/>
  <c r="L38" i="32"/>
  <c r="G85" i="32"/>
  <c r="K85" i="32"/>
  <c r="J85" i="32"/>
  <c r="L85" i="32"/>
  <c r="I85" i="32"/>
  <c r="H85" i="32"/>
  <c r="F85" i="32"/>
  <c r="K132" i="32"/>
  <c r="F132" i="32"/>
  <c r="J132" i="32"/>
  <c r="H132" i="32"/>
  <c r="L132" i="32"/>
  <c r="I132" i="32"/>
  <c r="G132" i="32"/>
  <c r="G179" i="32"/>
  <c r="K179" i="32"/>
  <c r="I179" i="32"/>
  <c r="J179" i="32"/>
  <c r="L179" i="32"/>
  <c r="F179" i="32"/>
  <c r="H179" i="32"/>
  <c r="H226" i="32"/>
  <c r="G226" i="32"/>
  <c r="F226" i="32"/>
  <c r="L226" i="32"/>
  <c r="J226" i="32"/>
  <c r="I226" i="32"/>
  <c r="K226" i="32"/>
  <c r="I273" i="32"/>
  <c r="L273" i="32"/>
  <c r="H273" i="32"/>
  <c r="K273" i="32"/>
  <c r="J273" i="32"/>
  <c r="G273" i="32"/>
  <c r="F273" i="32"/>
  <c r="J320" i="32"/>
  <c r="K320" i="32"/>
  <c r="I320" i="32"/>
  <c r="H320" i="32"/>
  <c r="G320" i="32"/>
  <c r="F320" i="32"/>
  <c r="L320" i="32"/>
  <c r="K367" i="32"/>
  <c r="H367" i="32"/>
  <c r="G367" i="32"/>
  <c r="F367" i="32"/>
  <c r="J367" i="32"/>
  <c r="L367" i="32"/>
  <c r="I367" i="32"/>
  <c r="G414" i="32"/>
  <c r="H414" i="32"/>
  <c r="L414" i="32"/>
  <c r="J414" i="32"/>
  <c r="F414" i="32"/>
  <c r="K414" i="32"/>
  <c r="I414" i="32"/>
  <c r="F461" i="32"/>
  <c r="G461" i="32"/>
  <c r="I461" i="32"/>
  <c r="K461" i="32"/>
  <c r="J461" i="32"/>
  <c r="H461" i="32"/>
  <c r="L461" i="32"/>
  <c r="K508" i="32"/>
  <c r="F508" i="32"/>
  <c r="J508" i="32"/>
  <c r="H508" i="32"/>
  <c r="L508" i="32"/>
  <c r="I508" i="32"/>
  <c r="G508" i="32"/>
  <c r="F555" i="32"/>
  <c r="G555" i="32"/>
  <c r="H555" i="32"/>
  <c r="I555" i="32"/>
  <c r="J555" i="32"/>
  <c r="K555" i="32"/>
  <c r="L555" i="32"/>
  <c r="L19" i="32"/>
  <c r="K19" i="32"/>
  <c r="I19" i="32"/>
  <c r="J19" i="32"/>
  <c r="H19" i="32"/>
  <c r="G19" i="32"/>
  <c r="F19" i="32"/>
  <c r="G66" i="32"/>
  <c r="L66" i="32"/>
  <c r="K66" i="32"/>
  <c r="H66" i="32"/>
  <c r="J66" i="32"/>
  <c r="I66" i="32"/>
  <c r="F66" i="32"/>
  <c r="L113" i="32"/>
  <c r="K113" i="32"/>
  <c r="I113" i="32"/>
  <c r="J113" i="32"/>
  <c r="G113" i="32"/>
  <c r="H113" i="32"/>
  <c r="F113" i="32"/>
  <c r="K160" i="32"/>
  <c r="G160" i="32"/>
  <c r="J160" i="32"/>
  <c r="F160" i="32"/>
  <c r="I160" i="32"/>
  <c r="L160" i="32"/>
  <c r="H160" i="32"/>
  <c r="I207" i="32"/>
  <c r="K207" i="32"/>
  <c r="H207" i="32"/>
  <c r="L207" i="32"/>
  <c r="F207" i="32"/>
  <c r="J207" i="32"/>
  <c r="G207" i="32"/>
  <c r="J254" i="32"/>
  <c r="H254" i="32"/>
  <c r="G254" i="32"/>
  <c r="L254" i="32"/>
  <c r="I254" i="32"/>
  <c r="F254" i="32"/>
  <c r="K254" i="32"/>
  <c r="I301" i="32"/>
  <c r="L301" i="32"/>
  <c r="J301" i="32"/>
  <c r="F301" i="32"/>
  <c r="H301" i="32"/>
  <c r="G301" i="32"/>
  <c r="K301" i="32"/>
  <c r="L348" i="32"/>
  <c r="H348" i="32"/>
  <c r="F348" i="32"/>
  <c r="J348" i="32"/>
  <c r="K348" i="32"/>
  <c r="I348" i="32"/>
  <c r="G348" i="32"/>
  <c r="L395" i="32"/>
  <c r="F395" i="32"/>
  <c r="K395" i="32"/>
  <c r="G395" i="32"/>
  <c r="H395" i="32"/>
  <c r="J395" i="32"/>
  <c r="I395" i="32"/>
  <c r="G442" i="32"/>
  <c r="K442" i="32"/>
  <c r="F442" i="32"/>
  <c r="J442" i="32"/>
  <c r="L442" i="32"/>
  <c r="I442" i="32"/>
  <c r="H442" i="32"/>
  <c r="L489" i="32"/>
  <c r="G489" i="32"/>
  <c r="I489" i="32"/>
  <c r="K489" i="32"/>
  <c r="H489" i="32"/>
  <c r="F489" i="32"/>
  <c r="J489" i="32"/>
  <c r="I536" i="32"/>
  <c r="J536" i="32"/>
  <c r="K536" i="32"/>
  <c r="L536" i="32"/>
  <c r="G536" i="32"/>
  <c r="H536" i="32"/>
  <c r="F536" i="32"/>
  <c r="K14" i="32"/>
  <c r="J14" i="32"/>
  <c r="L14" i="32"/>
  <c r="H14" i="32"/>
  <c r="I14" i="32"/>
  <c r="G14" i="32"/>
  <c r="F14" i="32"/>
  <c r="L61" i="32"/>
  <c r="F61" i="32"/>
  <c r="G61" i="32"/>
  <c r="K61" i="32"/>
  <c r="J61" i="32"/>
  <c r="I61" i="32"/>
  <c r="H61" i="32"/>
  <c r="K108" i="32"/>
  <c r="H108" i="32"/>
  <c r="J108" i="32"/>
  <c r="L108" i="32"/>
  <c r="I108" i="32"/>
  <c r="G108" i="32"/>
  <c r="F108" i="32"/>
  <c r="J155" i="32"/>
  <c r="F155" i="32"/>
  <c r="H155" i="32"/>
  <c r="L155" i="32"/>
  <c r="I155" i="32"/>
  <c r="G155" i="32"/>
  <c r="K155" i="32"/>
  <c r="G202" i="32"/>
  <c r="K202" i="32"/>
  <c r="I202" i="32"/>
  <c r="F202" i="32"/>
  <c r="H202" i="32"/>
  <c r="L202" i="32"/>
  <c r="J202" i="32"/>
  <c r="I249" i="32"/>
  <c r="G249" i="32"/>
  <c r="F249" i="32"/>
  <c r="K249" i="32"/>
  <c r="J249" i="32"/>
  <c r="H249" i="32"/>
  <c r="L249" i="32"/>
  <c r="L296" i="32"/>
  <c r="J296" i="32"/>
  <c r="H296" i="32"/>
  <c r="G296" i="32"/>
  <c r="K296" i="32"/>
  <c r="F296" i="32"/>
  <c r="I296" i="32"/>
  <c r="K343" i="32"/>
  <c r="H343" i="32"/>
  <c r="F343" i="32"/>
  <c r="L343" i="32"/>
  <c r="J343" i="32"/>
  <c r="G343" i="32"/>
  <c r="I343" i="32"/>
  <c r="K390" i="32"/>
  <c r="F390" i="32"/>
  <c r="H390" i="32"/>
  <c r="J390" i="32"/>
  <c r="G390" i="32"/>
  <c r="I390" i="32"/>
  <c r="L390" i="32"/>
  <c r="G437" i="32"/>
  <c r="K437" i="32"/>
  <c r="J437" i="32"/>
  <c r="F437" i="32"/>
  <c r="I437" i="32"/>
  <c r="H437" i="32"/>
  <c r="L437" i="32"/>
  <c r="F484" i="32"/>
  <c r="H484" i="32"/>
  <c r="L484" i="32"/>
  <c r="G484" i="32"/>
  <c r="I484" i="32"/>
  <c r="K484" i="32"/>
  <c r="J484" i="32"/>
  <c r="G531" i="32"/>
  <c r="H531" i="32"/>
  <c r="I531" i="32"/>
  <c r="J531" i="32"/>
  <c r="K531" i="32"/>
  <c r="L531" i="32"/>
  <c r="F531" i="32"/>
  <c r="I36" i="32"/>
  <c r="H36" i="32"/>
  <c r="G36" i="32"/>
  <c r="K36" i="32"/>
  <c r="F36" i="32"/>
  <c r="L36" i="32"/>
  <c r="J36" i="32"/>
  <c r="L83" i="32"/>
  <c r="I83" i="32"/>
  <c r="K83" i="32"/>
  <c r="F83" i="32"/>
  <c r="J83" i="32"/>
  <c r="H83" i="32"/>
  <c r="G83" i="32"/>
  <c r="I130" i="32"/>
  <c r="K130" i="32"/>
  <c r="H130" i="32"/>
  <c r="J130" i="32"/>
  <c r="F130" i="32"/>
  <c r="G130" i="32"/>
  <c r="L130" i="32"/>
  <c r="L177" i="32"/>
  <c r="G177" i="32"/>
  <c r="K177" i="32"/>
  <c r="F177" i="32"/>
  <c r="H177" i="32"/>
  <c r="J177" i="32"/>
  <c r="I177" i="32"/>
  <c r="G224" i="32"/>
  <c r="K224" i="32"/>
  <c r="J224" i="32"/>
  <c r="H224" i="32"/>
  <c r="L224" i="32"/>
  <c r="I224" i="32"/>
  <c r="F224" i="32"/>
  <c r="G271" i="32"/>
  <c r="K271" i="32"/>
  <c r="F271" i="32"/>
  <c r="J271" i="32"/>
  <c r="H271" i="32"/>
  <c r="L271" i="32"/>
  <c r="I271" i="32"/>
  <c r="H318" i="32"/>
  <c r="K318" i="32"/>
  <c r="G318" i="32"/>
  <c r="L318" i="32"/>
  <c r="F318" i="32"/>
  <c r="J318" i="32"/>
  <c r="I318" i="32"/>
  <c r="I365" i="32"/>
  <c r="F365" i="32"/>
  <c r="K365" i="32"/>
  <c r="G365" i="32"/>
  <c r="H365" i="32"/>
  <c r="J365" i="32"/>
  <c r="L365" i="32"/>
  <c r="I412" i="32"/>
  <c r="G412" i="32"/>
  <c r="K412" i="32"/>
  <c r="H412" i="32"/>
  <c r="J412" i="32"/>
  <c r="F412" i="32"/>
  <c r="L412" i="32"/>
  <c r="F459" i="32"/>
  <c r="I459" i="32"/>
  <c r="H459" i="32"/>
  <c r="L459" i="32"/>
  <c r="J459" i="32"/>
  <c r="G459" i="32"/>
  <c r="K459" i="32"/>
  <c r="L506" i="32"/>
  <c r="K506" i="32"/>
  <c r="H506" i="32"/>
  <c r="F506" i="32"/>
  <c r="I506" i="32"/>
  <c r="J506" i="32"/>
  <c r="G506" i="32"/>
  <c r="H553" i="32"/>
  <c r="F553" i="32"/>
  <c r="I553" i="32"/>
  <c r="J553" i="32"/>
  <c r="K553" i="32"/>
  <c r="L553" i="32"/>
  <c r="G553" i="32"/>
  <c r="L35" i="32"/>
  <c r="K35" i="32"/>
  <c r="J35" i="32"/>
  <c r="I35" i="32"/>
  <c r="H35" i="32"/>
  <c r="G35" i="32"/>
  <c r="F35" i="32"/>
  <c r="G82" i="32"/>
  <c r="F82" i="32"/>
  <c r="L82" i="32"/>
  <c r="K82" i="32"/>
  <c r="J82" i="32"/>
  <c r="I82" i="32"/>
  <c r="H82" i="32"/>
  <c r="L129" i="32"/>
  <c r="F129" i="32"/>
  <c r="K129" i="32"/>
  <c r="J129" i="32"/>
  <c r="H129" i="32"/>
  <c r="I129" i="32"/>
  <c r="G129" i="32"/>
  <c r="J176" i="32"/>
  <c r="F176" i="32"/>
  <c r="L176" i="32"/>
  <c r="G176" i="32"/>
  <c r="K176" i="32"/>
  <c r="I176" i="32"/>
  <c r="H176" i="32"/>
  <c r="H223" i="32"/>
  <c r="F223" i="32"/>
  <c r="K223" i="32"/>
  <c r="L223" i="32"/>
  <c r="G223" i="32"/>
  <c r="J223" i="32"/>
  <c r="I223" i="32"/>
  <c r="G270" i="32"/>
  <c r="K270" i="32"/>
  <c r="L270" i="32"/>
  <c r="F270" i="32"/>
  <c r="I270" i="32"/>
  <c r="J270" i="32"/>
  <c r="H270" i="32"/>
  <c r="J317" i="32"/>
  <c r="F317" i="32"/>
  <c r="H317" i="32"/>
  <c r="I317" i="32"/>
  <c r="G317" i="32"/>
  <c r="L317" i="32"/>
  <c r="K317" i="32"/>
  <c r="L364" i="32"/>
  <c r="G364" i="32"/>
  <c r="H364" i="32"/>
  <c r="F364" i="32"/>
  <c r="K364" i="32"/>
  <c r="I364" i="32"/>
  <c r="J364" i="32"/>
  <c r="L411" i="32"/>
  <c r="K411" i="32"/>
  <c r="H411" i="32"/>
  <c r="J411" i="32"/>
  <c r="I411" i="32"/>
  <c r="G411" i="32"/>
  <c r="F411" i="32"/>
  <c r="G458" i="32"/>
  <c r="F458" i="32"/>
  <c r="L458" i="32"/>
  <c r="J458" i="32"/>
  <c r="I458" i="32"/>
  <c r="H458" i="32"/>
  <c r="K458" i="32"/>
  <c r="G505" i="32"/>
  <c r="F505" i="32"/>
  <c r="H505" i="32"/>
  <c r="K505" i="32"/>
  <c r="I505" i="32"/>
  <c r="L505" i="32"/>
  <c r="J505" i="32"/>
  <c r="I552" i="32"/>
  <c r="G552" i="32"/>
  <c r="J552" i="32"/>
  <c r="K552" i="32"/>
  <c r="L552" i="32"/>
  <c r="F552" i="32"/>
  <c r="H552" i="32"/>
  <c r="J17" i="32"/>
  <c r="F17" i="32"/>
  <c r="I17" i="32"/>
  <c r="G17" i="32"/>
  <c r="H17" i="32"/>
  <c r="L17" i="32"/>
  <c r="K17" i="32"/>
  <c r="K64" i="32"/>
  <c r="J64" i="32"/>
  <c r="F64" i="32"/>
  <c r="G64" i="32"/>
  <c r="I64" i="32"/>
  <c r="H64" i="32"/>
  <c r="L64" i="32"/>
  <c r="J111" i="32"/>
  <c r="F111" i="32"/>
  <c r="L111" i="32"/>
  <c r="G111" i="32"/>
  <c r="I111" i="32"/>
  <c r="K111" i="32"/>
  <c r="H111" i="32"/>
  <c r="I158" i="32"/>
  <c r="H158" i="32"/>
  <c r="L158" i="32"/>
  <c r="K158" i="32"/>
  <c r="G158" i="32"/>
  <c r="F158" i="32"/>
  <c r="J158" i="32"/>
  <c r="L205" i="32"/>
  <c r="G205" i="32"/>
  <c r="I205" i="32"/>
  <c r="J205" i="32"/>
  <c r="F205" i="32"/>
  <c r="H205" i="32"/>
  <c r="K205" i="32"/>
  <c r="H252" i="32"/>
  <c r="I252" i="32"/>
  <c r="F252" i="32"/>
  <c r="J252" i="32"/>
  <c r="G252" i="32"/>
  <c r="L252" i="32"/>
  <c r="K252" i="32"/>
  <c r="L299" i="32"/>
  <c r="J299" i="32"/>
  <c r="G299" i="32"/>
  <c r="K299" i="32"/>
  <c r="H299" i="32"/>
  <c r="F299" i="32"/>
  <c r="I299" i="32"/>
  <c r="J346" i="32"/>
  <c r="I346" i="32"/>
  <c r="F346" i="32"/>
  <c r="L346" i="32"/>
  <c r="K346" i="32"/>
  <c r="G346" i="32"/>
  <c r="H346" i="32"/>
  <c r="L393" i="32"/>
  <c r="K393" i="32"/>
  <c r="G393" i="32"/>
  <c r="I393" i="32"/>
  <c r="J393" i="32"/>
  <c r="F393" i="32"/>
  <c r="H393" i="32"/>
  <c r="G440" i="32"/>
  <c r="J440" i="32"/>
  <c r="L440" i="32"/>
  <c r="K440" i="32"/>
  <c r="H440" i="32"/>
  <c r="I440" i="32"/>
  <c r="F440" i="32"/>
  <c r="J487" i="32"/>
  <c r="H487" i="32"/>
  <c r="F487" i="32"/>
  <c r="G487" i="32"/>
  <c r="I487" i="32"/>
  <c r="L487" i="32"/>
  <c r="K487" i="32"/>
  <c r="K534" i="32"/>
  <c r="L534" i="32"/>
  <c r="I534" i="32"/>
  <c r="F534" i="32"/>
  <c r="G534" i="32"/>
  <c r="H534" i="32"/>
  <c r="J534" i="32"/>
  <c r="F5" i="32"/>
  <c r="J5" i="32"/>
  <c r="L5" i="32"/>
  <c r="I5" i="32"/>
  <c r="H5" i="32"/>
  <c r="G5" i="32"/>
  <c r="K5" i="32"/>
  <c r="H52" i="32"/>
  <c r="G52" i="32"/>
  <c r="F52" i="32"/>
  <c r="I52" i="32"/>
  <c r="K52" i="32"/>
  <c r="J52" i="32"/>
  <c r="L52" i="32"/>
  <c r="F99" i="32"/>
  <c r="H99" i="32"/>
  <c r="K99" i="32"/>
  <c r="G99" i="32"/>
  <c r="L99" i="32"/>
  <c r="J99" i="32"/>
  <c r="I99" i="32"/>
  <c r="I146" i="32"/>
  <c r="J146" i="32"/>
  <c r="G146" i="32"/>
  <c r="K146" i="32"/>
  <c r="L146" i="32"/>
  <c r="F146" i="32"/>
  <c r="H146" i="32"/>
  <c r="L193" i="32"/>
  <c r="F193" i="32"/>
  <c r="G193" i="32"/>
  <c r="I193" i="32"/>
  <c r="K193" i="32"/>
  <c r="H193" i="32"/>
  <c r="J193" i="32"/>
  <c r="G240" i="32"/>
  <c r="K240" i="32"/>
  <c r="F240" i="32"/>
  <c r="J240" i="32"/>
  <c r="H240" i="32"/>
  <c r="L240" i="32"/>
  <c r="I240" i="32"/>
  <c r="I287" i="32"/>
  <c r="H287" i="32"/>
  <c r="G287" i="32"/>
  <c r="F287" i="32"/>
  <c r="L287" i="32"/>
  <c r="K287" i="32"/>
  <c r="J287" i="32"/>
  <c r="F334" i="32"/>
  <c r="J334" i="32"/>
  <c r="K334" i="32"/>
  <c r="H334" i="32"/>
  <c r="L334" i="32"/>
  <c r="I334" i="32"/>
  <c r="G334" i="32"/>
  <c r="F381" i="32"/>
  <c r="J381" i="32"/>
  <c r="I381" i="32"/>
  <c r="K381" i="32"/>
  <c r="H381" i="32"/>
  <c r="L381" i="32"/>
  <c r="G381" i="32"/>
  <c r="K428" i="32"/>
  <c r="H428" i="32"/>
  <c r="L428" i="32"/>
  <c r="F428" i="32"/>
  <c r="J428" i="32"/>
  <c r="G428" i="32"/>
  <c r="I428" i="32"/>
  <c r="F475" i="32"/>
  <c r="G475" i="32"/>
  <c r="I475" i="32"/>
  <c r="K475" i="32"/>
  <c r="L475" i="32"/>
  <c r="H475" i="32"/>
  <c r="J475" i="32"/>
  <c r="G522" i="32"/>
  <c r="H522" i="32"/>
  <c r="I522" i="32"/>
  <c r="J522" i="32"/>
  <c r="K522" i="32"/>
  <c r="L522" i="32"/>
  <c r="F522" i="32"/>
  <c r="H616" i="32"/>
  <c r="G992" i="32"/>
  <c r="G616" i="32"/>
  <c r="J569" i="32"/>
  <c r="F992" i="32"/>
  <c r="F616" i="32"/>
  <c r="J992" i="32"/>
  <c r="L569" i="32"/>
  <c r="K616" i="32"/>
  <c r="I569" i="32"/>
  <c r="L992" i="32"/>
  <c r="K992" i="32"/>
  <c r="L616" i="32"/>
  <c r="K569" i="32"/>
  <c r="H569" i="32"/>
  <c r="G569" i="32"/>
  <c r="I992" i="32"/>
  <c r="J616" i="32"/>
  <c r="H992" i="32"/>
  <c r="I616" i="32"/>
  <c r="F569" i="32"/>
  <c r="K22" i="32"/>
  <c r="J22" i="32"/>
  <c r="H22" i="32"/>
  <c r="L22" i="32"/>
  <c r="I22" i="32"/>
  <c r="G22" i="32"/>
  <c r="F22" i="32"/>
  <c r="L69" i="32"/>
  <c r="K69" i="32"/>
  <c r="G69" i="32"/>
  <c r="J69" i="32"/>
  <c r="F69" i="32"/>
  <c r="H69" i="32"/>
  <c r="I69" i="32"/>
  <c r="K116" i="32"/>
  <c r="F116" i="32"/>
  <c r="I116" i="32"/>
  <c r="J116" i="32"/>
  <c r="L116" i="32"/>
  <c r="H116" i="32"/>
  <c r="G116" i="32"/>
  <c r="G163" i="32"/>
  <c r="J163" i="32"/>
  <c r="F163" i="32"/>
  <c r="I163" i="32"/>
  <c r="L163" i="32"/>
  <c r="H163" i="32"/>
  <c r="K163" i="32"/>
  <c r="L210" i="32"/>
  <c r="H210" i="32"/>
  <c r="F210" i="32"/>
  <c r="G210" i="32"/>
  <c r="I210" i="32"/>
  <c r="K210" i="32"/>
  <c r="J210" i="32"/>
  <c r="L257" i="32"/>
  <c r="G257" i="32"/>
  <c r="J257" i="32"/>
  <c r="H257" i="32"/>
  <c r="K257" i="32"/>
  <c r="I257" i="32"/>
  <c r="F257" i="32"/>
  <c r="G304" i="32"/>
  <c r="L304" i="32"/>
  <c r="K304" i="32"/>
  <c r="I304" i="32"/>
  <c r="H304" i="32"/>
  <c r="F304" i="32"/>
  <c r="J304" i="32"/>
  <c r="K351" i="32"/>
  <c r="F351" i="32"/>
  <c r="I351" i="32"/>
  <c r="J351" i="32"/>
  <c r="G351" i="32"/>
  <c r="L351" i="32"/>
  <c r="H351" i="32"/>
  <c r="K398" i="32"/>
  <c r="G398" i="32"/>
  <c r="L398" i="32"/>
  <c r="H398" i="32"/>
  <c r="F398" i="32"/>
  <c r="J398" i="32"/>
  <c r="I398" i="32"/>
  <c r="F445" i="32"/>
  <c r="L445" i="32"/>
  <c r="J445" i="32"/>
  <c r="K445" i="32"/>
  <c r="I445" i="32"/>
  <c r="H445" i="32"/>
  <c r="G445" i="32"/>
  <c r="K492" i="32"/>
  <c r="L492" i="32"/>
  <c r="F492" i="32"/>
  <c r="H492" i="32"/>
  <c r="I492" i="32"/>
  <c r="J492" i="32"/>
  <c r="G492" i="32"/>
  <c r="F539" i="32"/>
  <c r="G539" i="32"/>
  <c r="H539" i="32"/>
  <c r="I539" i="32"/>
  <c r="J539" i="32"/>
  <c r="K539" i="32"/>
  <c r="L539" i="32"/>
  <c r="L996" i="32"/>
  <c r="H573" i="32"/>
  <c r="F573" i="32"/>
  <c r="K574" i="32"/>
  <c r="J574" i="32"/>
  <c r="F574" i="32"/>
  <c r="L574" i="32"/>
  <c r="H574" i="32"/>
  <c r="D575" i="32"/>
  <c r="E575" i="32" s="1"/>
  <c r="G574" i="32"/>
  <c r="I574" i="32"/>
  <c r="M574" i="32"/>
  <c r="D998" i="32"/>
  <c r="E998" i="32" s="1"/>
  <c r="G997" i="32"/>
  <c r="F997" i="32"/>
  <c r="M997" i="32"/>
  <c r="L997" i="32"/>
  <c r="K997" i="32"/>
  <c r="J997" i="32"/>
  <c r="I997" i="32"/>
  <c r="H997" i="32"/>
  <c r="D622" i="32"/>
  <c r="E622" i="32" s="1"/>
  <c r="G621" i="32"/>
  <c r="F621" i="32"/>
  <c r="M621" i="32"/>
  <c r="L621" i="32"/>
  <c r="K621" i="32"/>
  <c r="J621" i="32"/>
  <c r="I621" i="32"/>
  <c r="H621" i="32"/>
  <c r="AF2178" i="19"/>
  <c r="AF2179" i="19"/>
  <c r="AF2174" i="19"/>
  <c r="AF2175" i="19"/>
  <c r="AF2176" i="19"/>
  <c r="AF2177" i="19"/>
  <c r="AF2172" i="19"/>
  <c r="AF2173" i="19"/>
  <c r="AF2169" i="19"/>
  <c r="AF2170" i="19"/>
  <c r="AF2171" i="19"/>
  <c r="AF2158" i="19"/>
  <c r="AF2159" i="19"/>
  <c r="AF2160" i="19"/>
  <c r="AF2161" i="19"/>
  <c r="AF2162" i="19"/>
  <c r="AF2163" i="19"/>
  <c r="AF2164" i="19"/>
  <c r="AF2165" i="19"/>
  <c r="AF2166" i="19"/>
  <c r="AF2167" i="19"/>
  <c r="AF2168" i="19"/>
  <c r="J575" i="32" l="1"/>
  <c r="H575" i="32"/>
  <c r="I575" i="32"/>
  <c r="D576" i="32"/>
  <c r="E576" i="32" s="1"/>
  <c r="F575" i="32"/>
  <c r="G575" i="32"/>
  <c r="M575" i="32"/>
  <c r="L575" i="32"/>
  <c r="K575" i="32"/>
  <c r="L998" i="32"/>
  <c r="K998" i="32"/>
  <c r="J998" i="32"/>
  <c r="I998" i="32"/>
  <c r="H998" i="32"/>
  <c r="D999" i="32"/>
  <c r="E999" i="32" s="1"/>
  <c r="G998" i="32"/>
  <c r="F998" i="32"/>
  <c r="M998" i="32"/>
  <c r="L622" i="32"/>
  <c r="K622" i="32"/>
  <c r="J622" i="32"/>
  <c r="I622" i="32"/>
  <c r="H622" i="32"/>
  <c r="D623" i="32"/>
  <c r="E623" i="32" s="1"/>
  <c r="G622" i="32"/>
  <c r="F622" i="32"/>
  <c r="M622" i="32"/>
  <c r="N351" i="21"/>
  <c r="L352" i="21"/>
  <c r="M352" i="21"/>
  <c r="N352" i="21"/>
  <c r="N353" i="21"/>
  <c r="N354" i="21"/>
  <c r="N355" i="21"/>
  <c r="N356" i="21"/>
  <c r="N357" i="21"/>
  <c r="M358" i="21"/>
  <c r="N358" i="21"/>
  <c r="N359" i="21"/>
  <c r="N360" i="21"/>
  <c r="N361" i="21"/>
  <c r="N362" i="21"/>
  <c r="M363" i="21"/>
  <c r="N363" i="21"/>
  <c r="N364" i="21"/>
  <c r="M365" i="21"/>
  <c r="N365" i="21"/>
  <c r="M366" i="21"/>
  <c r="N366" i="21"/>
  <c r="N367" i="21"/>
  <c r="N368" i="21"/>
  <c r="N369" i="21"/>
  <c r="N370" i="21"/>
  <c r="N371" i="21"/>
  <c r="N372" i="21"/>
  <c r="N373" i="21"/>
  <c r="N374" i="21"/>
  <c r="N375" i="21"/>
  <c r="N376" i="21"/>
  <c r="N377" i="21"/>
  <c r="N378" i="21"/>
  <c r="N379" i="21"/>
  <c r="N380" i="21"/>
  <c r="N381" i="21"/>
  <c r="AF2138" i="19"/>
  <c r="AF2139" i="19"/>
  <c r="AF2140" i="19"/>
  <c r="AF2141" i="19"/>
  <c r="AF2142" i="19"/>
  <c r="AF2143" i="19"/>
  <c r="AF2144" i="19"/>
  <c r="AF2145" i="19"/>
  <c r="AF2146" i="19"/>
  <c r="AF2147" i="19"/>
  <c r="AF2148" i="19"/>
  <c r="AF2149" i="19"/>
  <c r="AF2150" i="19"/>
  <c r="AF2151" i="19"/>
  <c r="AF2152" i="19"/>
  <c r="AF2153" i="19"/>
  <c r="AF2154" i="19"/>
  <c r="AF2155" i="19"/>
  <c r="AF2156" i="19"/>
  <c r="AF2157" i="19"/>
  <c r="L382" i="21"/>
  <c r="O382" i="21" s="1"/>
  <c r="L383" i="21"/>
  <c r="L384" i="21"/>
  <c r="L385" i="21"/>
  <c r="M382" i="21"/>
  <c r="M383" i="21"/>
  <c r="M384" i="21"/>
  <c r="O384" i="21" s="1"/>
  <c r="M385" i="21"/>
  <c r="N382" i="21"/>
  <c r="N383" i="21"/>
  <c r="N384" i="21"/>
  <c r="N385" i="21"/>
  <c r="O385" i="21"/>
  <c r="AF2137" i="19"/>
  <c r="AF2117" i="19"/>
  <c r="AF2118" i="19"/>
  <c r="AF2119" i="19"/>
  <c r="AF2120" i="19"/>
  <c r="AF2121" i="19"/>
  <c r="AF2122" i="19"/>
  <c r="AF2123" i="19"/>
  <c r="AF2124" i="19"/>
  <c r="AF2125" i="19"/>
  <c r="AF2126" i="19"/>
  <c r="AF2127" i="19"/>
  <c r="AF2128" i="19"/>
  <c r="AF2129" i="19"/>
  <c r="AF2130" i="19"/>
  <c r="AF2131" i="19"/>
  <c r="AF2132" i="19"/>
  <c r="AF2133" i="19"/>
  <c r="AF2134" i="19"/>
  <c r="AF2135" i="19"/>
  <c r="AF2136" i="19"/>
  <c r="AF2100" i="19"/>
  <c r="AF2101" i="19"/>
  <c r="AF2102" i="19"/>
  <c r="AF2103" i="19"/>
  <c r="AF2104" i="19"/>
  <c r="AF2105" i="19"/>
  <c r="AF2106" i="19"/>
  <c r="AF2107" i="19"/>
  <c r="AF2108" i="19"/>
  <c r="AF2109" i="19"/>
  <c r="AF2110" i="19"/>
  <c r="AF2111" i="19"/>
  <c r="AF2112" i="19"/>
  <c r="AF2113" i="19"/>
  <c r="AF2114" i="19"/>
  <c r="AF2115" i="19"/>
  <c r="AF2116" i="19"/>
  <c r="AF2099" i="19"/>
  <c r="AF2085" i="19"/>
  <c r="AF2086" i="19"/>
  <c r="AF2087" i="19"/>
  <c r="AF2088" i="19"/>
  <c r="AF2089" i="19"/>
  <c r="AF2090" i="19"/>
  <c r="AF2091" i="19"/>
  <c r="AF2092" i="19"/>
  <c r="AF2093" i="19"/>
  <c r="AF2094" i="19"/>
  <c r="AF2095" i="19"/>
  <c r="AF2096" i="19"/>
  <c r="AF2097" i="19"/>
  <c r="AF2098" i="19"/>
  <c r="J32" i="30" a="1"/>
  <c r="J32" i="30" s="1"/>
  <c r="K32" i="30" a="1"/>
  <c r="K32" i="30" s="1"/>
  <c r="L32" i="30" a="1"/>
  <c r="L32" i="30" s="1"/>
  <c r="M32" i="30" a="1"/>
  <c r="M32" i="30" s="1"/>
  <c r="N32" i="30" a="1"/>
  <c r="N32" i="30" s="1"/>
  <c r="O32" i="30" a="1"/>
  <c r="O32" i="30" s="1"/>
  <c r="Q32" i="30" a="1"/>
  <c r="Q32" i="30" s="1"/>
  <c r="R32" i="30" a="1"/>
  <c r="R32" i="30" s="1"/>
  <c r="T32" i="30" a="1"/>
  <c r="T32" i="30" s="1"/>
  <c r="U32" i="30" a="1"/>
  <c r="U32" i="30" s="1"/>
  <c r="V32" i="30" a="1"/>
  <c r="V32" i="30" s="1"/>
  <c r="W32" i="30" a="1"/>
  <c r="W32" i="30" s="1"/>
  <c r="X32" i="30" a="1"/>
  <c r="X32" i="30" s="1"/>
  <c r="Y32" i="30" a="1"/>
  <c r="Y32" i="30" s="1"/>
  <c r="Z32" i="30" a="1"/>
  <c r="Z32" i="30" s="1"/>
  <c r="AA32" i="30" a="1"/>
  <c r="AA32" i="30" s="1"/>
  <c r="AB32" i="30" a="1"/>
  <c r="AB32" i="30" s="1"/>
  <c r="AC32" i="30" a="1"/>
  <c r="AC32" i="30" s="1"/>
  <c r="AD32" i="30" a="1"/>
  <c r="AD32" i="30" s="1"/>
  <c r="AE32" i="30" a="1"/>
  <c r="AE32" i="30" s="1"/>
  <c r="AF32" i="30" a="1"/>
  <c r="AF32" i="30" s="1"/>
  <c r="AG32" i="30" a="1"/>
  <c r="AG32" i="30" s="1"/>
  <c r="AH32" i="30" a="1"/>
  <c r="AH32" i="30" s="1"/>
  <c r="AK32" i="30"/>
  <c r="AM32" i="30" a="1"/>
  <c r="AM32" i="30" s="1"/>
  <c r="AN32" i="30"/>
  <c r="AO32" i="30" a="1"/>
  <c r="AO32" i="30" s="1"/>
  <c r="AP32" i="30"/>
  <c r="AQ32" i="30"/>
  <c r="AR32" i="30"/>
  <c r="AS32" i="30"/>
  <c r="AT32" i="30"/>
  <c r="AU32" i="30"/>
  <c r="AV32" i="30"/>
  <c r="AW32" i="30"/>
  <c r="AX32" i="30"/>
  <c r="AY32" i="30"/>
  <c r="AZ32" i="30"/>
  <c r="BA32" i="30"/>
  <c r="J60" i="30" a="1"/>
  <c r="J60" i="30" s="1"/>
  <c r="K60" i="30" a="1"/>
  <c r="K60" i="30" s="1"/>
  <c r="L60" i="30" a="1"/>
  <c r="L60" i="30" s="1"/>
  <c r="M60" i="30" a="1"/>
  <c r="M60" i="30" s="1"/>
  <c r="N60" i="30" a="1"/>
  <c r="N60" i="30" s="1"/>
  <c r="O60" i="30" a="1"/>
  <c r="O60" i="30" s="1"/>
  <c r="Q60" i="30" a="1"/>
  <c r="Q60" i="30" s="1"/>
  <c r="R60" i="30" a="1"/>
  <c r="R60" i="30" s="1"/>
  <c r="T60" i="30" a="1"/>
  <c r="T60" i="30" s="1"/>
  <c r="U60" i="30" a="1"/>
  <c r="U60" i="30" s="1"/>
  <c r="V60" i="30" a="1"/>
  <c r="V60" i="30" s="1"/>
  <c r="W60" i="30" a="1"/>
  <c r="W60" i="30" s="1"/>
  <c r="X60" i="30" a="1"/>
  <c r="X60" i="30" s="1"/>
  <c r="Y60" i="30" a="1"/>
  <c r="Y60" i="30" s="1"/>
  <c r="Z60" i="30" a="1"/>
  <c r="Z60" i="30" s="1"/>
  <c r="AA60" i="30" a="1"/>
  <c r="AA60" i="30" s="1"/>
  <c r="AB60" i="30" a="1"/>
  <c r="AB60" i="30" s="1"/>
  <c r="AC60" i="30" a="1"/>
  <c r="AC60" i="30" s="1"/>
  <c r="AD60" i="30" a="1"/>
  <c r="AD60" i="30" s="1"/>
  <c r="AE60" i="30" a="1"/>
  <c r="AE60" i="30" s="1"/>
  <c r="AF60" i="30" a="1"/>
  <c r="AF60" i="30" s="1"/>
  <c r="AG60" i="30" a="1"/>
  <c r="AG60" i="30" s="1"/>
  <c r="AH60" i="30" a="1"/>
  <c r="AH60" i="30" s="1"/>
  <c r="AK60" i="30"/>
  <c r="AM60" i="30" a="1"/>
  <c r="AM60" i="30" s="1"/>
  <c r="AN60" i="30"/>
  <c r="AO60" i="30" a="1"/>
  <c r="AO60" i="30" s="1"/>
  <c r="AP60" i="30"/>
  <c r="AQ60" i="30"/>
  <c r="AR60" i="30"/>
  <c r="AS60" i="30"/>
  <c r="AT60" i="30"/>
  <c r="AU60" i="30"/>
  <c r="AV60" i="30"/>
  <c r="AW60" i="30"/>
  <c r="AX60" i="30"/>
  <c r="AY60" i="30"/>
  <c r="AZ60" i="30"/>
  <c r="BA60" i="30"/>
  <c r="AF2047" i="19"/>
  <c r="AF2048" i="19"/>
  <c r="AF2049" i="19"/>
  <c r="AF2050" i="19"/>
  <c r="AF2051" i="19"/>
  <c r="AF2052" i="19"/>
  <c r="AF2053" i="19"/>
  <c r="AF2054" i="19"/>
  <c r="AF2055" i="19"/>
  <c r="AF2056" i="19"/>
  <c r="AF2057" i="19"/>
  <c r="AF2058" i="19"/>
  <c r="AF2059" i="19"/>
  <c r="AF2060" i="19"/>
  <c r="AF2061" i="19"/>
  <c r="AF2062" i="19"/>
  <c r="AF2063" i="19"/>
  <c r="AF2064" i="19"/>
  <c r="AF2065" i="19"/>
  <c r="AF2066" i="19"/>
  <c r="AF2067" i="19"/>
  <c r="AF2068" i="19"/>
  <c r="AF2069" i="19"/>
  <c r="AF2070" i="19"/>
  <c r="AF2071" i="19"/>
  <c r="AF2072" i="19"/>
  <c r="AF2073" i="19"/>
  <c r="AF2074" i="19"/>
  <c r="AF2075" i="19"/>
  <c r="AF2076" i="19"/>
  <c r="AF2077" i="19"/>
  <c r="AF2078" i="19"/>
  <c r="AF2079" i="19"/>
  <c r="AF2080" i="19"/>
  <c r="AF2081" i="19"/>
  <c r="AF2082" i="19"/>
  <c r="AF2083" i="19"/>
  <c r="AF2084" i="19"/>
  <c r="M310" i="21"/>
  <c r="L310" i="21"/>
  <c r="N310" i="21"/>
  <c r="I311" i="21"/>
  <c r="L311" i="21" s="1"/>
  <c r="N311" i="21"/>
  <c r="N312" i="21"/>
  <c r="N313" i="21"/>
  <c r="N314" i="21"/>
  <c r="N315" i="21"/>
  <c r="M316" i="21"/>
  <c r="N316" i="21"/>
  <c r="N317" i="21"/>
  <c r="N318" i="21"/>
  <c r="N319" i="21"/>
  <c r="N320" i="21"/>
  <c r="N321" i="21"/>
  <c r="N322" i="21"/>
  <c r="N323" i="21"/>
  <c r="N324" i="21"/>
  <c r="N325" i="21"/>
  <c r="N326" i="21"/>
  <c r="N327" i="21"/>
  <c r="N328" i="21"/>
  <c r="N329" i="21"/>
  <c r="N330" i="21"/>
  <c r="N331" i="21"/>
  <c r="N332" i="21"/>
  <c r="N333" i="21"/>
  <c r="N334" i="21"/>
  <c r="N335" i="21"/>
  <c r="N336" i="21"/>
  <c r="N337" i="21"/>
  <c r="N338" i="21"/>
  <c r="N339" i="21"/>
  <c r="N340" i="21"/>
  <c r="N341" i="21"/>
  <c r="N342" i="21"/>
  <c r="N343" i="21"/>
  <c r="N344" i="21"/>
  <c r="N345" i="21"/>
  <c r="N346" i="21"/>
  <c r="M347" i="21"/>
  <c r="N347" i="21"/>
  <c r="N348" i="21"/>
  <c r="N349" i="21"/>
  <c r="N350" i="21"/>
  <c r="L288" i="21"/>
  <c r="L289" i="21"/>
  <c r="N287" i="21"/>
  <c r="N288" i="21"/>
  <c r="N289" i="21"/>
  <c r="N290" i="21"/>
  <c r="N291" i="21"/>
  <c r="N292" i="21"/>
  <c r="N293" i="21"/>
  <c r="N294" i="21"/>
  <c r="N295" i="21"/>
  <c r="N296" i="21"/>
  <c r="N297" i="21"/>
  <c r="N299" i="21"/>
  <c r="N300" i="21"/>
  <c r="N301" i="21"/>
  <c r="N302" i="21"/>
  <c r="N303" i="21"/>
  <c r="N304" i="21"/>
  <c r="N305" i="21"/>
  <c r="N306" i="21"/>
  <c r="N307" i="21"/>
  <c r="N308" i="21"/>
  <c r="N309" i="21"/>
  <c r="AF2034" i="19"/>
  <c r="AF2035" i="19"/>
  <c r="AF2036" i="19"/>
  <c r="AF2037" i="19"/>
  <c r="AF2038" i="19"/>
  <c r="AF2039" i="19"/>
  <c r="AF2040" i="19"/>
  <c r="AF2041" i="19"/>
  <c r="AF2042" i="19"/>
  <c r="AF2043" i="19"/>
  <c r="AF2044" i="19"/>
  <c r="AF2045" i="19"/>
  <c r="AF2046" i="19"/>
  <c r="AF2022" i="19"/>
  <c r="AF2023" i="19"/>
  <c r="AF2024" i="19"/>
  <c r="AF2025" i="19"/>
  <c r="AF2026" i="19"/>
  <c r="AF2027" i="19"/>
  <c r="AF2028" i="19"/>
  <c r="AF2029" i="19"/>
  <c r="AF2030" i="19"/>
  <c r="AF2031" i="19"/>
  <c r="AF2032" i="19"/>
  <c r="AF2033" i="19"/>
  <c r="AF1999" i="19"/>
  <c r="AF2000" i="19"/>
  <c r="AF2001" i="19"/>
  <c r="AF2002" i="19"/>
  <c r="AF2003" i="19"/>
  <c r="AF2004" i="19"/>
  <c r="AF2005" i="19"/>
  <c r="AF2006" i="19"/>
  <c r="AF2007" i="19"/>
  <c r="AF2008" i="19"/>
  <c r="AF2009" i="19"/>
  <c r="AF2010" i="19"/>
  <c r="AF2011" i="19"/>
  <c r="AF2012" i="19"/>
  <c r="AF2013" i="19"/>
  <c r="AF2014" i="19"/>
  <c r="AF2015" i="19"/>
  <c r="AF2016" i="19"/>
  <c r="AF2017" i="19"/>
  <c r="AF2018" i="19"/>
  <c r="AF2019" i="19"/>
  <c r="AF2020" i="19"/>
  <c r="AF2021" i="19"/>
  <c r="N269" i="21"/>
  <c r="N270" i="21"/>
  <c r="N271" i="21"/>
  <c r="N272" i="21"/>
  <c r="N273" i="21"/>
  <c r="N274" i="21"/>
  <c r="N275" i="21"/>
  <c r="N276" i="21"/>
  <c r="N277" i="21"/>
  <c r="N278" i="21"/>
  <c r="N279" i="21"/>
  <c r="N280" i="21"/>
  <c r="N281" i="21"/>
  <c r="L282" i="21"/>
  <c r="N282" i="21"/>
  <c r="L283" i="21"/>
  <c r="N283" i="21"/>
  <c r="N284" i="21"/>
  <c r="N285" i="21"/>
  <c r="N286" i="21"/>
  <c r="N225" i="21"/>
  <c r="N226" i="21"/>
  <c r="N227" i="21"/>
  <c r="N228" i="21"/>
  <c r="N229" i="21"/>
  <c r="N230" i="21"/>
  <c r="N231" i="21"/>
  <c r="N232" i="21"/>
  <c r="N233" i="21"/>
  <c r="N234" i="21"/>
  <c r="N235" i="21"/>
  <c r="N236" i="21"/>
  <c r="N237" i="21"/>
  <c r="N238" i="21"/>
  <c r="N239" i="21"/>
  <c r="N240" i="21"/>
  <c r="N241" i="21"/>
  <c r="N242" i="21"/>
  <c r="N243" i="21"/>
  <c r="N244" i="21"/>
  <c r="N245" i="21"/>
  <c r="N246" i="21"/>
  <c r="N247" i="21"/>
  <c r="N248" i="21"/>
  <c r="N249" i="21"/>
  <c r="N250" i="21"/>
  <c r="N251" i="21"/>
  <c r="N252" i="21"/>
  <c r="N253" i="21"/>
  <c r="N254" i="21"/>
  <c r="N255" i="21"/>
  <c r="N256" i="21"/>
  <c r="N257" i="21"/>
  <c r="N258" i="21"/>
  <c r="N259" i="21"/>
  <c r="L260" i="21"/>
  <c r="N260" i="21"/>
  <c r="L261" i="21"/>
  <c r="N261" i="21"/>
  <c r="N262" i="21"/>
  <c r="L263" i="21"/>
  <c r="N263" i="21"/>
  <c r="L264" i="21"/>
  <c r="N264" i="21"/>
  <c r="N265" i="21"/>
  <c r="N266" i="21"/>
  <c r="N267" i="21"/>
  <c r="N268" i="21"/>
  <c r="N224" i="21"/>
  <c r="I221" i="21"/>
  <c r="I222" i="21" s="1"/>
  <c r="I223" i="21" s="1"/>
  <c r="I224" i="21" s="1"/>
  <c r="L221" i="21"/>
  <c r="L222" i="21"/>
  <c r="O222" i="21" s="1"/>
  <c r="L223" i="21"/>
  <c r="M221" i="21"/>
  <c r="O221" i="21" s="1"/>
  <c r="M222" i="21"/>
  <c r="M223" i="21"/>
  <c r="O223" i="21" s="1"/>
  <c r="N221" i="21"/>
  <c r="N222" i="21"/>
  <c r="N223" i="21"/>
  <c r="AF1972" i="19"/>
  <c r="AF1973" i="19"/>
  <c r="AF1974" i="19"/>
  <c r="AF1975" i="19"/>
  <c r="AF1976" i="19"/>
  <c r="AF1977" i="19"/>
  <c r="AF1978" i="19"/>
  <c r="AF1979" i="19"/>
  <c r="AF1980" i="19"/>
  <c r="AF1981" i="19"/>
  <c r="AF1982" i="19"/>
  <c r="AF1983" i="19"/>
  <c r="AF1984" i="19"/>
  <c r="AF1985" i="19"/>
  <c r="AF1986" i="19"/>
  <c r="AF1987" i="19"/>
  <c r="AF1988" i="19"/>
  <c r="AF1989" i="19"/>
  <c r="AF1990" i="19"/>
  <c r="AF1991" i="19"/>
  <c r="AF1992" i="19"/>
  <c r="AF1993" i="19"/>
  <c r="AF1994" i="19"/>
  <c r="AF1995" i="19"/>
  <c r="AF1996" i="19"/>
  <c r="AF1997" i="19"/>
  <c r="AF1998" i="19"/>
  <c r="AF1971" i="19"/>
  <c r="AF1970" i="19"/>
  <c r="AF1946" i="19"/>
  <c r="AF1947" i="19"/>
  <c r="AF1948" i="19"/>
  <c r="AF1949" i="19"/>
  <c r="AF1950" i="19"/>
  <c r="AF1951" i="19"/>
  <c r="AF1952" i="19"/>
  <c r="AF1953" i="19"/>
  <c r="AF1954" i="19"/>
  <c r="AF1955" i="19"/>
  <c r="AF1956" i="19"/>
  <c r="AF1957" i="19"/>
  <c r="AF1958" i="19"/>
  <c r="AF1959" i="19"/>
  <c r="AF1960" i="19"/>
  <c r="AF1961" i="19"/>
  <c r="AF1962" i="19"/>
  <c r="AF1963" i="19"/>
  <c r="AF1964" i="19"/>
  <c r="AF1965" i="19"/>
  <c r="AF1966" i="19"/>
  <c r="AF1967" i="19"/>
  <c r="AF1968" i="19"/>
  <c r="AF1969" i="19"/>
  <c r="FE107" i="15"/>
  <c r="FE108" i="15" s="1"/>
  <c r="FD108" i="15"/>
  <c r="DZ108" i="15"/>
  <c r="DV108" i="15"/>
  <c r="DW108" i="15"/>
  <c r="DX108" i="15"/>
  <c r="DY108" i="15"/>
  <c r="BX108" i="15"/>
  <c r="BY108" i="15"/>
  <c r="BU108" i="15"/>
  <c r="BV108" i="15"/>
  <c r="BW108" i="15"/>
  <c r="AW108" i="15"/>
  <c r="AT108" i="15"/>
  <c r="AU108" i="15"/>
  <c r="AV108" i="15"/>
  <c r="M108" i="15"/>
  <c r="N108" i="15"/>
  <c r="O108" i="15"/>
  <c r="P108" i="15"/>
  <c r="Q108" i="15"/>
  <c r="R108" i="15"/>
  <c r="S108" i="15"/>
  <c r="J108" i="15"/>
  <c r="K108" i="15"/>
  <c r="L108" i="15"/>
  <c r="G108" i="15"/>
  <c r="H108" i="15"/>
  <c r="I108" i="15"/>
  <c r="D108" i="15"/>
  <c r="E108" i="15"/>
  <c r="F108" i="15"/>
  <c r="C108" i="15"/>
  <c r="L220" i="21"/>
  <c r="O220" i="21" s="1"/>
  <c r="L2" i="21"/>
  <c r="S107" i="30"/>
  <c r="R108" i="30"/>
  <c r="R109" i="30"/>
  <c r="S109" i="30"/>
  <c r="S108" i="30"/>
  <c r="W109" i="30"/>
  <c r="R107" i="30"/>
  <c r="T109" i="30"/>
  <c r="V109" i="30"/>
  <c r="U109" i="30"/>
  <c r="G576" i="32" l="1"/>
  <c r="F576" i="32"/>
  <c r="D577" i="32"/>
  <c r="E577" i="32" s="1"/>
  <c r="L576" i="32"/>
  <c r="M576" i="32"/>
  <c r="K576" i="32"/>
  <c r="J576" i="32"/>
  <c r="I576" i="32"/>
  <c r="H576" i="32"/>
  <c r="I999" i="32"/>
  <c r="H999" i="32"/>
  <c r="D1000" i="32"/>
  <c r="E1000" i="32" s="1"/>
  <c r="G999" i="32"/>
  <c r="F999" i="32"/>
  <c r="M999" i="32"/>
  <c r="L999" i="32"/>
  <c r="K999" i="32"/>
  <c r="J999" i="32"/>
  <c r="I623" i="32"/>
  <c r="H623" i="32"/>
  <c r="D624" i="32"/>
  <c r="E624" i="32" s="1"/>
  <c r="G623" i="32"/>
  <c r="F623" i="32"/>
  <c r="M623" i="32"/>
  <c r="L623" i="32"/>
  <c r="K623" i="32"/>
  <c r="J623" i="32"/>
  <c r="O383" i="21"/>
  <c r="I225" i="21"/>
  <c r="L224" i="21"/>
  <c r="I312" i="21"/>
  <c r="I313" i="21" s="1"/>
  <c r="L313" i="21" s="1"/>
  <c r="I353" i="21"/>
  <c r="L312" i="21"/>
  <c r="I314" i="21"/>
  <c r="ED108" i="15"/>
  <c r="EB108" i="15"/>
  <c r="EA108" i="15"/>
  <c r="CC108" i="15"/>
  <c r="BZ108" i="15"/>
  <c r="BA108" i="15"/>
  <c r="BB108" i="15"/>
  <c r="AX108" i="15"/>
  <c r="AY108" i="15"/>
  <c r="V108" i="15"/>
  <c r="U108" i="15"/>
  <c r="T108" i="15"/>
  <c r="BA7" i="30"/>
  <c r="BA13" i="30"/>
  <c r="BA8" i="30"/>
  <c r="BA55" i="30"/>
  <c r="BA9" i="30"/>
  <c r="BA10" i="30"/>
  <c r="BA57" i="30"/>
  <c r="BA12" i="30"/>
  <c r="BA16" i="30"/>
  <c r="BA14" i="30"/>
  <c r="BA18" i="30"/>
  <c r="BA17" i="30"/>
  <c r="BA19" i="30"/>
  <c r="BA20" i="30"/>
  <c r="BA48" i="30"/>
  <c r="BA21" i="30"/>
  <c r="BA6" i="30"/>
  <c r="BA56" i="30"/>
  <c r="BA23" i="30"/>
  <c r="BA24" i="30"/>
  <c r="BA58" i="30"/>
  <c r="BA29" i="30"/>
  <c r="BA25" i="30"/>
  <c r="BA28" i="30"/>
  <c r="BA26" i="30"/>
  <c r="BA30" i="30"/>
  <c r="BA31" i="30"/>
  <c r="BA33" i="30"/>
  <c r="BA41" i="30"/>
  <c r="BA45" i="30"/>
  <c r="BA37" i="30"/>
  <c r="BA34" i="30"/>
  <c r="BA39" i="30"/>
  <c r="BA35" i="30"/>
  <c r="BA49" i="30"/>
  <c r="BA40" i="30"/>
  <c r="BA53" i="30"/>
  <c r="BA42" i="30"/>
  <c r="BA51" i="30"/>
  <c r="BA52" i="30"/>
  <c r="BA44" i="30"/>
  <c r="BA46" i="30"/>
  <c r="BA11" i="30"/>
  <c r="BA47" i="30"/>
  <c r="BA50" i="30"/>
  <c r="BA59" i="30"/>
  <c r="BA54" i="30"/>
  <c r="AY7" i="30"/>
  <c r="AY13" i="30"/>
  <c r="AY8" i="30"/>
  <c r="AY55" i="30"/>
  <c r="AY9" i="30"/>
  <c r="AY10" i="30"/>
  <c r="AY57" i="30"/>
  <c r="AY12" i="30"/>
  <c r="AY16" i="30"/>
  <c r="AY14" i="30"/>
  <c r="AY18" i="30"/>
  <c r="AY17" i="30"/>
  <c r="AY19" i="30"/>
  <c r="AY20" i="30"/>
  <c r="AY48" i="30"/>
  <c r="AY21" i="30"/>
  <c r="AY6" i="30"/>
  <c r="AY56" i="30"/>
  <c r="AY23" i="30"/>
  <c r="AY24" i="30"/>
  <c r="AY58" i="30"/>
  <c r="AY29" i="30"/>
  <c r="AY25" i="30"/>
  <c r="AY28" i="30"/>
  <c r="AY26" i="30"/>
  <c r="AY30" i="30"/>
  <c r="AY31" i="30"/>
  <c r="AY33" i="30"/>
  <c r="AY41" i="30"/>
  <c r="AY45" i="30"/>
  <c r="AY37" i="30"/>
  <c r="AY34" i="30"/>
  <c r="AY39" i="30"/>
  <c r="AY35" i="30"/>
  <c r="AY49" i="30"/>
  <c r="AY40" i="30"/>
  <c r="AY53" i="30"/>
  <c r="AY42" i="30"/>
  <c r="AY51" i="30"/>
  <c r="AY52" i="30"/>
  <c r="AY44" i="30"/>
  <c r="AY46" i="30"/>
  <c r="AY11" i="30"/>
  <c r="AY47" i="30"/>
  <c r="AY50" i="30"/>
  <c r="AY59" i="30"/>
  <c r="AY54" i="30"/>
  <c r="AW7" i="30"/>
  <c r="AW13" i="30"/>
  <c r="AW8" i="30"/>
  <c r="AW55" i="30"/>
  <c r="AW9" i="30"/>
  <c r="AW10" i="30"/>
  <c r="AW57" i="30"/>
  <c r="AW12" i="30"/>
  <c r="AW16" i="30"/>
  <c r="AW14" i="30"/>
  <c r="AW18" i="30"/>
  <c r="AW17" i="30"/>
  <c r="AW19" i="30"/>
  <c r="AW20" i="30"/>
  <c r="AW48" i="30"/>
  <c r="AW21" i="30"/>
  <c r="AW6" i="30"/>
  <c r="AW56" i="30"/>
  <c r="AW23" i="30"/>
  <c r="AW24" i="30"/>
  <c r="AW58" i="30"/>
  <c r="AW29" i="30"/>
  <c r="AW25" i="30"/>
  <c r="AW28" i="30"/>
  <c r="AW26" i="30"/>
  <c r="AW30" i="30"/>
  <c r="AW31" i="30"/>
  <c r="AW33" i="30"/>
  <c r="AW41" i="30"/>
  <c r="AW45" i="30"/>
  <c r="AW37" i="30"/>
  <c r="AW34" i="30"/>
  <c r="AW39" i="30"/>
  <c r="AW35" i="30"/>
  <c r="AW49" i="30"/>
  <c r="AW40" i="30"/>
  <c r="AW53" i="30"/>
  <c r="AW42" i="30"/>
  <c r="AW51" i="30"/>
  <c r="AW52" i="30"/>
  <c r="AW44" i="30"/>
  <c r="AW46" i="30"/>
  <c r="AW11" i="30"/>
  <c r="AW47" i="30"/>
  <c r="AW50" i="30"/>
  <c r="AW59" i="30"/>
  <c r="AW54" i="30"/>
  <c r="AU7" i="30"/>
  <c r="AU13" i="30"/>
  <c r="AU8" i="30"/>
  <c r="AU55" i="30"/>
  <c r="AU9" i="30"/>
  <c r="AU10" i="30"/>
  <c r="AU57" i="30"/>
  <c r="AU12" i="30"/>
  <c r="AU16" i="30"/>
  <c r="AU14" i="30"/>
  <c r="AU18" i="30"/>
  <c r="AU17" i="30"/>
  <c r="AU19" i="30"/>
  <c r="AU20" i="30"/>
  <c r="AU48" i="30"/>
  <c r="AU21" i="30"/>
  <c r="AU6" i="30"/>
  <c r="AU56" i="30"/>
  <c r="AU23" i="30"/>
  <c r="AU24" i="30"/>
  <c r="AU58" i="30"/>
  <c r="AU29" i="30"/>
  <c r="AU25" i="30"/>
  <c r="AU28" i="30"/>
  <c r="AU26" i="30"/>
  <c r="AU30" i="30"/>
  <c r="AU31" i="30"/>
  <c r="AU33" i="30"/>
  <c r="AU41" i="30"/>
  <c r="AU45" i="30"/>
  <c r="AU37" i="30"/>
  <c r="AU34" i="30"/>
  <c r="AU39" i="30"/>
  <c r="AU35" i="30"/>
  <c r="AU49" i="30"/>
  <c r="AU40" i="30"/>
  <c r="AU53" i="30"/>
  <c r="AU42" i="30"/>
  <c r="AU51" i="30"/>
  <c r="AU52" i="30"/>
  <c r="AU44" i="30"/>
  <c r="AU46" i="30"/>
  <c r="AU11" i="30"/>
  <c r="AU47" i="30"/>
  <c r="AU50" i="30"/>
  <c r="AU59" i="30"/>
  <c r="AU54" i="30"/>
  <c r="AS7" i="30"/>
  <c r="AS13" i="30"/>
  <c r="AS8" i="30"/>
  <c r="AS55" i="30"/>
  <c r="AS9" i="30"/>
  <c r="AS10" i="30"/>
  <c r="AS57" i="30"/>
  <c r="AS12" i="30"/>
  <c r="AS16" i="30"/>
  <c r="AS14" i="30"/>
  <c r="AS18" i="30"/>
  <c r="AS17" i="30"/>
  <c r="AS19" i="30"/>
  <c r="AS20" i="30"/>
  <c r="AS48" i="30"/>
  <c r="AS21" i="30"/>
  <c r="AS6" i="30"/>
  <c r="AS56" i="30"/>
  <c r="AS23" i="30"/>
  <c r="AS24" i="30"/>
  <c r="AS58" i="30"/>
  <c r="AS29" i="30"/>
  <c r="AS25" i="30"/>
  <c r="AS28" i="30"/>
  <c r="AS26" i="30"/>
  <c r="AS30" i="30"/>
  <c r="AS31" i="30"/>
  <c r="AS33" i="30"/>
  <c r="AS41" i="30"/>
  <c r="AS45" i="30"/>
  <c r="AS37" i="30"/>
  <c r="AS34" i="30"/>
  <c r="AS39" i="30"/>
  <c r="AS35" i="30"/>
  <c r="AS49" i="30"/>
  <c r="AS40" i="30"/>
  <c r="AS53" i="30"/>
  <c r="AS42" i="30"/>
  <c r="AS51" i="30"/>
  <c r="AS52" i="30"/>
  <c r="AS44" i="30"/>
  <c r="AS46" i="30"/>
  <c r="AS11" i="30"/>
  <c r="AS47" i="30"/>
  <c r="AS50" i="30"/>
  <c r="AS59" i="30"/>
  <c r="AS54" i="30"/>
  <c r="AQ7" i="30"/>
  <c r="AQ13" i="30"/>
  <c r="AQ8" i="30"/>
  <c r="AQ55" i="30"/>
  <c r="AQ9" i="30"/>
  <c r="AQ10" i="30"/>
  <c r="AQ57" i="30"/>
  <c r="AQ12" i="30"/>
  <c r="AQ16" i="30"/>
  <c r="AQ14" i="30"/>
  <c r="AQ18" i="30"/>
  <c r="AQ17" i="30"/>
  <c r="AQ19" i="30"/>
  <c r="AQ20" i="30"/>
  <c r="AQ48" i="30"/>
  <c r="AQ21" i="30"/>
  <c r="AQ6" i="30"/>
  <c r="AQ56" i="30"/>
  <c r="AQ23" i="30"/>
  <c r="AQ24" i="30"/>
  <c r="AQ58" i="30"/>
  <c r="AQ29" i="30"/>
  <c r="AQ25" i="30"/>
  <c r="AQ28" i="30"/>
  <c r="AQ26" i="30"/>
  <c r="AQ30" i="30"/>
  <c r="AQ31" i="30"/>
  <c r="AQ33" i="30"/>
  <c r="AQ41" i="30"/>
  <c r="AQ45" i="30"/>
  <c r="AQ37" i="30"/>
  <c r="AQ34" i="30"/>
  <c r="AQ39" i="30"/>
  <c r="AQ35" i="30"/>
  <c r="AQ49" i="30"/>
  <c r="AQ40" i="30"/>
  <c r="AQ53" i="30"/>
  <c r="AQ42" i="30"/>
  <c r="AQ51" i="30"/>
  <c r="AQ52" i="30"/>
  <c r="AQ44" i="30"/>
  <c r="AQ46" i="30"/>
  <c r="AQ11" i="30"/>
  <c r="AQ47" i="30"/>
  <c r="AQ50" i="30"/>
  <c r="AQ59" i="30"/>
  <c r="AQ54" i="30"/>
  <c r="AM7" i="30" a="1"/>
  <c r="AM7" i="30" s="1"/>
  <c r="AM14" i="30" a="1"/>
  <c r="AM14" i="30" s="1"/>
  <c r="AM49" i="30" a="1"/>
  <c r="AM49" i="30" s="1"/>
  <c r="AM42" i="30" a="1"/>
  <c r="AM42" i="30" s="1"/>
  <c r="AM59" i="30" a="1"/>
  <c r="AM59" i="30" s="1"/>
  <c r="AM54" i="30" a="1"/>
  <c r="AM54" i="30" s="1"/>
  <c r="G577" i="32" l="1"/>
  <c r="F577" i="32"/>
  <c r="M577" i="32"/>
  <c r="J577" i="32"/>
  <c r="L577" i="32"/>
  <c r="I577" i="32"/>
  <c r="K577" i="32"/>
  <c r="D578" i="32"/>
  <c r="E578" i="32" s="1"/>
  <c r="H577" i="32"/>
  <c r="F1000" i="32"/>
  <c r="M1000" i="32"/>
  <c r="L1000" i="32"/>
  <c r="K1000" i="32"/>
  <c r="J1000" i="32"/>
  <c r="I1000" i="32"/>
  <c r="H1000" i="32"/>
  <c r="D1001" i="32"/>
  <c r="E1001" i="32" s="1"/>
  <c r="G1000" i="32"/>
  <c r="F624" i="32"/>
  <c r="M624" i="32"/>
  <c r="L624" i="32"/>
  <c r="K624" i="32"/>
  <c r="J624" i="32"/>
  <c r="I624" i="32"/>
  <c r="H624" i="32"/>
  <c r="D625" i="32"/>
  <c r="E625" i="32" s="1"/>
  <c r="G624" i="32"/>
  <c r="I226" i="21"/>
  <c r="L225" i="21"/>
  <c r="L353" i="21"/>
  <c r="I354" i="21"/>
  <c r="I315" i="21"/>
  <c r="L314" i="21"/>
  <c r="EC108" i="15"/>
  <c r="EE108" i="15"/>
  <c r="EG108" i="15"/>
  <c r="CA108" i="15"/>
  <c r="CB108" i="15"/>
  <c r="CF108" i="15"/>
  <c r="AZ108" i="15"/>
  <c r="BE108" i="15"/>
  <c r="BD108" i="15"/>
  <c r="W108" i="15"/>
  <c r="X108" i="15"/>
  <c r="Y108" i="15"/>
  <c r="AK7" i="30"/>
  <c r="L578" i="32" l="1"/>
  <c r="H578" i="32"/>
  <c r="J578" i="32"/>
  <c r="G578" i="32"/>
  <c r="I578" i="32"/>
  <c r="D579" i="32"/>
  <c r="E579" i="32" s="1"/>
  <c r="F578" i="32"/>
  <c r="M578" i="32"/>
  <c r="K578" i="32"/>
  <c r="K1001" i="32"/>
  <c r="J1001" i="32"/>
  <c r="I1001" i="32"/>
  <c r="H1001" i="32"/>
  <c r="D1002" i="32"/>
  <c r="E1002" i="32" s="1"/>
  <c r="G1001" i="32"/>
  <c r="F1001" i="32"/>
  <c r="M1001" i="32"/>
  <c r="L1001" i="32"/>
  <c r="K625" i="32"/>
  <c r="J625" i="32"/>
  <c r="I625" i="32"/>
  <c r="H625" i="32"/>
  <c r="D626" i="32"/>
  <c r="E626" i="32" s="1"/>
  <c r="G625" i="32"/>
  <c r="F625" i="32"/>
  <c r="M625" i="32"/>
  <c r="L625" i="32"/>
  <c r="I227" i="21"/>
  <c r="L226" i="21"/>
  <c r="L354" i="21"/>
  <c r="I355" i="21"/>
  <c r="I316" i="21"/>
  <c r="L315" i="21"/>
  <c r="EJ108" i="15"/>
  <c r="EH108" i="15"/>
  <c r="EF108" i="15"/>
  <c r="CI108" i="15"/>
  <c r="CE108" i="15"/>
  <c r="CD108" i="15"/>
  <c r="BG108" i="15"/>
  <c r="BH108" i="15"/>
  <c r="BC108" i="15"/>
  <c r="AA108" i="15"/>
  <c r="AB108" i="15"/>
  <c r="Z108" i="15"/>
  <c r="AK13" i="30"/>
  <c r="AF1923" i="19"/>
  <c r="AF1924" i="19"/>
  <c r="AF1925" i="19"/>
  <c r="AF1926" i="19"/>
  <c r="AF1927" i="19"/>
  <c r="AF1928" i="19"/>
  <c r="AF1929" i="19"/>
  <c r="AF1930" i="19"/>
  <c r="AF1931" i="19"/>
  <c r="AF1932" i="19"/>
  <c r="AF1933" i="19"/>
  <c r="AF1934" i="19"/>
  <c r="AF1935" i="19"/>
  <c r="AF1936" i="19"/>
  <c r="AF1937" i="19"/>
  <c r="AF1938" i="19"/>
  <c r="AF1939" i="19"/>
  <c r="AF1940" i="19"/>
  <c r="AF1941" i="19"/>
  <c r="AF1942" i="19"/>
  <c r="AF1943" i="19"/>
  <c r="AF1944" i="19"/>
  <c r="AF1945" i="19"/>
  <c r="R58" i="30" a="1"/>
  <c r="R58" i="30" s="1"/>
  <c r="AH7" i="30" a="1"/>
  <c r="AH7" i="30" s="1"/>
  <c r="AH55" i="30" a="1"/>
  <c r="AH55" i="30" s="1"/>
  <c r="AH8" i="30" a="1"/>
  <c r="AH8" i="30" s="1"/>
  <c r="AH9" i="30" a="1"/>
  <c r="AH9" i="30" s="1"/>
  <c r="AH10" i="30" a="1"/>
  <c r="AH10" i="30" s="1"/>
  <c r="AH12" i="30" a="1"/>
  <c r="AH12" i="30" s="1"/>
  <c r="AH57" i="30" a="1"/>
  <c r="AH57" i="30" s="1"/>
  <c r="AH11" i="30" a="1"/>
  <c r="AH11" i="30" s="1"/>
  <c r="AH14" i="30" a="1"/>
  <c r="AH14" i="30" s="1"/>
  <c r="AH13" i="30" a="1"/>
  <c r="AH13" i="30" s="1"/>
  <c r="AH16" i="30" a="1"/>
  <c r="AH16" i="30" s="1"/>
  <c r="AH17" i="30" a="1"/>
  <c r="AH17" i="30" s="1"/>
  <c r="AH18" i="30" a="1"/>
  <c r="AH18" i="30" s="1"/>
  <c r="AH19" i="30" a="1"/>
  <c r="AH19" i="30" s="1"/>
  <c r="AH20" i="30" a="1"/>
  <c r="AH20" i="30" s="1"/>
  <c r="AH48" i="30" a="1"/>
  <c r="AH48" i="30" s="1"/>
  <c r="AH21" i="30" a="1"/>
  <c r="AH21" i="30" s="1"/>
  <c r="AH6" i="30" a="1"/>
  <c r="AH6" i="30" s="1"/>
  <c r="AH23" i="30" a="1"/>
  <c r="AH23" i="30" s="1"/>
  <c r="AH56" i="30" a="1"/>
  <c r="AH56" i="30" s="1"/>
  <c r="AH24" i="30" a="1"/>
  <c r="AH24" i="30" s="1"/>
  <c r="AH47" i="30" a="1"/>
  <c r="AH47" i="30" s="1"/>
  <c r="AH58" i="30" a="1"/>
  <c r="AH58" i="30" s="1"/>
  <c r="AH29" i="30" a="1"/>
  <c r="AH29" i="30" s="1"/>
  <c r="AH25" i="30" a="1"/>
  <c r="AH25" i="30" s="1"/>
  <c r="AH26" i="30" a="1"/>
  <c r="AH26" i="30" s="1"/>
  <c r="AH28" i="30" a="1"/>
  <c r="AH28" i="30" s="1"/>
  <c r="AH30" i="30" a="1"/>
  <c r="AH30" i="30" s="1"/>
  <c r="AH41" i="30" a="1"/>
  <c r="AH41" i="30" s="1"/>
  <c r="AH31" i="30" a="1"/>
  <c r="AH31" i="30" s="1"/>
  <c r="AH33" i="30" a="1"/>
  <c r="AH33" i="30" s="1"/>
  <c r="AH35" i="30" a="1"/>
  <c r="AH35" i="30" s="1"/>
  <c r="AH34" i="30" a="1"/>
  <c r="AH34" i="30" s="1"/>
  <c r="AH45" i="30" a="1"/>
  <c r="AH45" i="30" s="1"/>
  <c r="AH37" i="30" a="1"/>
  <c r="AH37" i="30" s="1"/>
  <c r="AH39" i="30" a="1"/>
  <c r="AH39" i="30" s="1"/>
  <c r="AH40" i="30" a="1"/>
  <c r="AH40" i="30" s="1"/>
  <c r="AH49" i="30" a="1"/>
  <c r="AH49" i="30" s="1"/>
  <c r="AH53" i="30" a="1"/>
  <c r="AH53" i="30" s="1"/>
  <c r="AH51" i="30" a="1"/>
  <c r="AH51" i="30" s="1"/>
  <c r="AH52" i="30" a="1"/>
  <c r="AH52" i="30" s="1"/>
  <c r="AH44" i="30" a="1"/>
  <c r="AH44" i="30" s="1"/>
  <c r="AH42" i="30" a="1"/>
  <c r="AH42" i="30" s="1"/>
  <c r="AH46" i="30" a="1"/>
  <c r="AH46" i="30" s="1"/>
  <c r="AH50" i="30" a="1"/>
  <c r="AH50" i="30" s="1"/>
  <c r="AH59" i="30" a="1"/>
  <c r="AH59" i="30" s="1"/>
  <c r="AH54" i="30" a="1"/>
  <c r="AH54" i="30" s="1"/>
  <c r="AG7" i="30" a="1"/>
  <c r="AG7" i="30" s="1"/>
  <c r="AG55" i="30" a="1"/>
  <c r="AG55" i="30" s="1"/>
  <c r="AG8" i="30" a="1"/>
  <c r="AG8" i="30" s="1"/>
  <c r="AG9" i="30" a="1"/>
  <c r="AG9" i="30" s="1"/>
  <c r="AG10" i="30" a="1"/>
  <c r="AG10" i="30" s="1"/>
  <c r="AG12" i="30" a="1"/>
  <c r="AG12" i="30" s="1"/>
  <c r="AG57" i="30" a="1"/>
  <c r="AG57" i="30" s="1"/>
  <c r="AG11" i="30" a="1"/>
  <c r="AG11" i="30" s="1"/>
  <c r="AG14" i="30" a="1"/>
  <c r="AG14" i="30" s="1"/>
  <c r="AG13" i="30" a="1"/>
  <c r="AG13" i="30" s="1"/>
  <c r="AG16" i="30" a="1"/>
  <c r="AG16" i="30" s="1"/>
  <c r="AG17" i="30" a="1"/>
  <c r="AG17" i="30" s="1"/>
  <c r="AG18" i="30" a="1"/>
  <c r="AG18" i="30" s="1"/>
  <c r="AG19" i="30" a="1"/>
  <c r="AG19" i="30" s="1"/>
  <c r="AG20" i="30" a="1"/>
  <c r="AG20" i="30" s="1"/>
  <c r="AG48" i="30" a="1"/>
  <c r="AG48" i="30" s="1"/>
  <c r="AG21" i="30" a="1"/>
  <c r="AG21" i="30" s="1"/>
  <c r="AG6" i="30" a="1"/>
  <c r="AG6" i="30" s="1"/>
  <c r="AG23" i="30" a="1"/>
  <c r="AG23" i="30" s="1"/>
  <c r="AG56" i="30" a="1"/>
  <c r="AG56" i="30" s="1"/>
  <c r="AG24" i="30" a="1"/>
  <c r="AG24" i="30" s="1"/>
  <c r="AG47" i="30" a="1"/>
  <c r="AG47" i="30" s="1"/>
  <c r="AG58" i="30" a="1"/>
  <c r="AG58" i="30" s="1"/>
  <c r="AG29" i="30" a="1"/>
  <c r="AG29" i="30" s="1"/>
  <c r="AG25" i="30" a="1"/>
  <c r="AG25" i="30" s="1"/>
  <c r="AG26" i="30" a="1"/>
  <c r="AG26" i="30" s="1"/>
  <c r="AG28" i="30" a="1"/>
  <c r="AG28" i="30" s="1"/>
  <c r="AG30" i="30" a="1"/>
  <c r="AG30" i="30" s="1"/>
  <c r="AG41" i="30" a="1"/>
  <c r="AG41" i="30" s="1"/>
  <c r="AG31" i="30" a="1"/>
  <c r="AG31" i="30" s="1"/>
  <c r="AG33" i="30" a="1"/>
  <c r="AG33" i="30" s="1"/>
  <c r="AG35" i="30" a="1"/>
  <c r="AG35" i="30" s="1"/>
  <c r="AG34" i="30" a="1"/>
  <c r="AG34" i="30" s="1"/>
  <c r="AG45" i="30" a="1"/>
  <c r="AG45" i="30" s="1"/>
  <c r="AG37" i="30" a="1"/>
  <c r="AG37" i="30" s="1"/>
  <c r="AG39" i="30" a="1"/>
  <c r="AG39" i="30" s="1"/>
  <c r="AG40" i="30" a="1"/>
  <c r="AG40" i="30" s="1"/>
  <c r="AG49" i="30" a="1"/>
  <c r="AG49" i="30" s="1"/>
  <c r="AG53" i="30" a="1"/>
  <c r="AG53" i="30" s="1"/>
  <c r="AG51" i="30" a="1"/>
  <c r="AG51" i="30" s="1"/>
  <c r="AG52" i="30" a="1"/>
  <c r="AG52" i="30" s="1"/>
  <c r="AG44" i="30" a="1"/>
  <c r="AG44" i="30" s="1"/>
  <c r="AG42" i="30" a="1"/>
  <c r="AG42" i="30" s="1"/>
  <c r="AG46" i="30" a="1"/>
  <c r="AG46" i="30" s="1"/>
  <c r="AG50" i="30" a="1"/>
  <c r="AG50" i="30" s="1"/>
  <c r="AG59" i="30" a="1"/>
  <c r="AG59" i="30" s="1"/>
  <c r="AG54" i="30" a="1"/>
  <c r="AG54" i="30" s="1"/>
  <c r="AF7" i="30" a="1"/>
  <c r="AF7" i="30" s="1"/>
  <c r="AF55" i="30" a="1"/>
  <c r="AF55" i="30" s="1"/>
  <c r="AF8" i="30" a="1"/>
  <c r="AF8" i="30" s="1"/>
  <c r="AF9" i="30" a="1"/>
  <c r="AF9" i="30" s="1"/>
  <c r="AF10" i="30" a="1"/>
  <c r="AF10" i="30" s="1"/>
  <c r="AF12" i="30" a="1"/>
  <c r="AF12" i="30" s="1"/>
  <c r="AF57" i="30" a="1"/>
  <c r="AF57" i="30" s="1"/>
  <c r="AF11" i="30" a="1"/>
  <c r="AF11" i="30" s="1"/>
  <c r="AF14" i="30" a="1"/>
  <c r="AF14" i="30" s="1"/>
  <c r="AF13" i="30" a="1"/>
  <c r="AF13" i="30" s="1"/>
  <c r="AF16" i="30" a="1"/>
  <c r="AF16" i="30" s="1"/>
  <c r="AF17" i="30" a="1"/>
  <c r="AF17" i="30" s="1"/>
  <c r="AF18" i="30" a="1"/>
  <c r="AF18" i="30" s="1"/>
  <c r="AF19" i="30" a="1"/>
  <c r="AF19" i="30" s="1"/>
  <c r="AF20" i="30" a="1"/>
  <c r="AF20" i="30" s="1"/>
  <c r="AF48" i="30" a="1"/>
  <c r="AF48" i="30" s="1"/>
  <c r="AF21" i="30" a="1"/>
  <c r="AF21" i="30" s="1"/>
  <c r="AF6" i="30" a="1"/>
  <c r="AF6" i="30" s="1"/>
  <c r="AF23" i="30" a="1"/>
  <c r="AF23" i="30" s="1"/>
  <c r="AF56" i="30" a="1"/>
  <c r="AF56" i="30" s="1"/>
  <c r="AF24" i="30" a="1"/>
  <c r="AF24" i="30" s="1"/>
  <c r="AF47" i="30" a="1"/>
  <c r="AF47" i="30" s="1"/>
  <c r="AF58" i="30" a="1"/>
  <c r="AF58" i="30" s="1"/>
  <c r="AF29" i="30" a="1"/>
  <c r="AF29" i="30" s="1"/>
  <c r="AF25" i="30" a="1"/>
  <c r="AF25" i="30" s="1"/>
  <c r="AF26" i="30" a="1"/>
  <c r="AF26" i="30" s="1"/>
  <c r="AF28" i="30" a="1"/>
  <c r="AF28" i="30" s="1"/>
  <c r="AF30" i="30" a="1"/>
  <c r="AF30" i="30" s="1"/>
  <c r="AF41" i="30" a="1"/>
  <c r="AF41" i="30" s="1"/>
  <c r="AF31" i="30" a="1"/>
  <c r="AF31" i="30" s="1"/>
  <c r="AF33" i="30" a="1"/>
  <c r="AF33" i="30" s="1"/>
  <c r="AF35" i="30" a="1"/>
  <c r="AF35" i="30" s="1"/>
  <c r="AF34" i="30" a="1"/>
  <c r="AF34" i="30" s="1"/>
  <c r="AF45" i="30" a="1"/>
  <c r="AF45" i="30" s="1"/>
  <c r="AF37" i="30" a="1"/>
  <c r="AF37" i="30" s="1"/>
  <c r="AF39" i="30" a="1"/>
  <c r="AF39" i="30" s="1"/>
  <c r="AF40" i="30" a="1"/>
  <c r="AF40" i="30" s="1"/>
  <c r="AF49" i="30" a="1"/>
  <c r="AF49" i="30" s="1"/>
  <c r="AF53" i="30" a="1"/>
  <c r="AF53" i="30" s="1"/>
  <c r="AF51" i="30" a="1"/>
  <c r="AF51" i="30" s="1"/>
  <c r="AF52" i="30" a="1"/>
  <c r="AF52" i="30" s="1"/>
  <c r="AF44" i="30" a="1"/>
  <c r="AF44" i="30" s="1"/>
  <c r="AF42" i="30" a="1"/>
  <c r="AF42" i="30" s="1"/>
  <c r="AF46" i="30" a="1"/>
  <c r="AF46" i="30" s="1"/>
  <c r="AF50" i="30" a="1"/>
  <c r="AF50" i="30" s="1"/>
  <c r="AF59" i="30" a="1"/>
  <c r="AF59" i="30" s="1"/>
  <c r="AF54" i="30" a="1"/>
  <c r="AF54" i="30" s="1"/>
  <c r="AE7" i="30" a="1"/>
  <c r="AE7" i="30" s="1"/>
  <c r="AE55" i="30" a="1"/>
  <c r="AE55" i="30" s="1"/>
  <c r="AE8" i="30" a="1"/>
  <c r="AE8" i="30" s="1"/>
  <c r="AE9" i="30" a="1"/>
  <c r="AE9" i="30" s="1"/>
  <c r="AE10" i="30" a="1"/>
  <c r="AE10" i="30" s="1"/>
  <c r="AE12" i="30" a="1"/>
  <c r="AE12" i="30" s="1"/>
  <c r="AE57" i="30" a="1"/>
  <c r="AE57" i="30" s="1"/>
  <c r="AE11" i="30" a="1"/>
  <c r="AE11" i="30" s="1"/>
  <c r="AE14" i="30" a="1"/>
  <c r="AE14" i="30" s="1"/>
  <c r="AE13" i="30" a="1"/>
  <c r="AE13" i="30" s="1"/>
  <c r="AE16" i="30" a="1"/>
  <c r="AE16" i="30" s="1"/>
  <c r="AE17" i="30" a="1"/>
  <c r="AE17" i="30" s="1"/>
  <c r="AE18" i="30" a="1"/>
  <c r="AE18" i="30" s="1"/>
  <c r="AE19" i="30" a="1"/>
  <c r="AE19" i="30" s="1"/>
  <c r="AE20" i="30" a="1"/>
  <c r="AE20" i="30" s="1"/>
  <c r="AE48" i="30" a="1"/>
  <c r="AE48" i="30" s="1"/>
  <c r="AE21" i="30" a="1"/>
  <c r="AE21" i="30" s="1"/>
  <c r="AE6" i="30" a="1"/>
  <c r="AE6" i="30" s="1"/>
  <c r="AE23" i="30" a="1"/>
  <c r="AE23" i="30" s="1"/>
  <c r="AE56" i="30" a="1"/>
  <c r="AE56" i="30" s="1"/>
  <c r="AE24" i="30" a="1"/>
  <c r="AE24" i="30" s="1"/>
  <c r="AE47" i="30" a="1"/>
  <c r="AE47" i="30" s="1"/>
  <c r="AE58" i="30" a="1"/>
  <c r="AE58" i="30" s="1"/>
  <c r="AE29" i="30" a="1"/>
  <c r="AE29" i="30" s="1"/>
  <c r="AE25" i="30" a="1"/>
  <c r="AE25" i="30" s="1"/>
  <c r="AE26" i="30" a="1"/>
  <c r="AE26" i="30" s="1"/>
  <c r="AE28" i="30" a="1"/>
  <c r="AE28" i="30" s="1"/>
  <c r="AE30" i="30" a="1"/>
  <c r="AE30" i="30" s="1"/>
  <c r="AE41" i="30" a="1"/>
  <c r="AE41" i="30" s="1"/>
  <c r="AE31" i="30" a="1"/>
  <c r="AE31" i="30" s="1"/>
  <c r="AE33" i="30" a="1"/>
  <c r="AE33" i="30" s="1"/>
  <c r="AE35" i="30" a="1"/>
  <c r="AE35" i="30" s="1"/>
  <c r="AE34" i="30" a="1"/>
  <c r="AE34" i="30" s="1"/>
  <c r="AE45" i="30" a="1"/>
  <c r="AE45" i="30" s="1"/>
  <c r="AE37" i="30" a="1"/>
  <c r="AE37" i="30" s="1"/>
  <c r="AE39" i="30" a="1"/>
  <c r="AE39" i="30" s="1"/>
  <c r="AE40" i="30" a="1"/>
  <c r="AE40" i="30" s="1"/>
  <c r="AE49" i="30" a="1"/>
  <c r="AE49" i="30" s="1"/>
  <c r="AE53" i="30" a="1"/>
  <c r="AE53" i="30" s="1"/>
  <c r="AE51" i="30" a="1"/>
  <c r="AE51" i="30" s="1"/>
  <c r="AE52" i="30" a="1"/>
  <c r="AE52" i="30" s="1"/>
  <c r="AE44" i="30" a="1"/>
  <c r="AE44" i="30" s="1"/>
  <c r="AE42" i="30" a="1"/>
  <c r="AE42" i="30" s="1"/>
  <c r="AE46" i="30" a="1"/>
  <c r="AE46" i="30" s="1"/>
  <c r="AE50" i="30" a="1"/>
  <c r="AE50" i="30" s="1"/>
  <c r="AE59" i="30" a="1"/>
  <c r="AE59" i="30" s="1"/>
  <c r="AE54" i="30" a="1"/>
  <c r="AE54" i="30" s="1"/>
  <c r="AD7" i="30" a="1"/>
  <c r="AD7" i="30" s="1"/>
  <c r="AD55" i="30" a="1"/>
  <c r="AD55" i="30" s="1"/>
  <c r="AD8" i="30" a="1"/>
  <c r="AD8" i="30" s="1"/>
  <c r="AD9" i="30" a="1"/>
  <c r="AD9" i="30" s="1"/>
  <c r="AD10" i="30" a="1"/>
  <c r="AD10" i="30" s="1"/>
  <c r="AD12" i="30" a="1"/>
  <c r="AD12" i="30" s="1"/>
  <c r="AD57" i="30" a="1"/>
  <c r="AD57" i="30" s="1"/>
  <c r="AD11" i="30" a="1"/>
  <c r="AD11" i="30" s="1"/>
  <c r="AD14" i="30" a="1"/>
  <c r="AD14" i="30" s="1"/>
  <c r="AD13" i="30" a="1"/>
  <c r="AD13" i="30" s="1"/>
  <c r="AD16" i="30" a="1"/>
  <c r="AD16" i="30" s="1"/>
  <c r="AD17" i="30" a="1"/>
  <c r="AD17" i="30" s="1"/>
  <c r="AD18" i="30" a="1"/>
  <c r="AD18" i="30" s="1"/>
  <c r="AD19" i="30" a="1"/>
  <c r="AD19" i="30" s="1"/>
  <c r="AD20" i="30" a="1"/>
  <c r="AD20" i="30" s="1"/>
  <c r="AD48" i="30" a="1"/>
  <c r="AD48" i="30" s="1"/>
  <c r="AD21" i="30" a="1"/>
  <c r="AD21" i="30" s="1"/>
  <c r="AD6" i="30" a="1"/>
  <c r="AD6" i="30" s="1"/>
  <c r="AD23" i="30" a="1"/>
  <c r="AD23" i="30" s="1"/>
  <c r="AD56" i="30" a="1"/>
  <c r="AD56" i="30" s="1"/>
  <c r="AD24" i="30" a="1"/>
  <c r="AD24" i="30" s="1"/>
  <c r="AD47" i="30" a="1"/>
  <c r="AD47" i="30" s="1"/>
  <c r="AD58" i="30" a="1"/>
  <c r="AD58" i="30" s="1"/>
  <c r="AD29" i="30" a="1"/>
  <c r="AD29" i="30" s="1"/>
  <c r="AD25" i="30" a="1"/>
  <c r="AD25" i="30" s="1"/>
  <c r="AD26" i="30" a="1"/>
  <c r="AD26" i="30" s="1"/>
  <c r="AD28" i="30" a="1"/>
  <c r="AD28" i="30" s="1"/>
  <c r="AD30" i="30" a="1"/>
  <c r="AD30" i="30" s="1"/>
  <c r="AD41" i="30" a="1"/>
  <c r="AD41" i="30" s="1"/>
  <c r="AD31" i="30" a="1"/>
  <c r="AD31" i="30" s="1"/>
  <c r="AD33" i="30" a="1"/>
  <c r="AD33" i="30" s="1"/>
  <c r="AD35" i="30" a="1"/>
  <c r="AD35" i="30" s="1"/>
  <c r="AD34" i="30" a="1"/>
  <c r="AD34" i="30" s="1"/>
  <c r="AD45" i="30" a="1"/>
  <c r="AD45" i="30" s="1"/>
  <c r="AD37" i="30" a="1"/>
  <c r="AD37" i="30" s="1"/>
  <c r="AD39" i="30" a="1"/>
  <c r="AD39" i="30" s="1"/>
  <c r="AD40" i="30" a="1"/>
  <c r="AD40" i="30" s="1"/>
  <c r="AD49" i="30" a="1"/>
  <c r="AD49" i="30" s="1"/>
  <c r="AD53" i="30" a="1"/>
  <c r="AD53" i="30" s="1"/>
  <c r="AD51" i="30" a="1"/>
  <c r="AD51" i="30" s="1"/>
  <c r="AD52" i="30" a="1"/>
  <c r="AD52" i="30" s="1"/>
  <c r="AD44" i="30" a="1"/>
  <c r="AD44" i="30" s="1"/>
  <c r="AD42" i="30" a="1"/>
  <c r="AD42" i="30" s="1"/>
  <c r="AD46" i="30" a="1"/>
  <c r="AD46" i="30" s="1"/>
  <c r="AD50" i="30" a="1"/>
  <c r="AD50" i="30" s="1"/>
  <c r="AD59" i="30" a="1"/>
  <c r="AD59" i="30" s="1"/>
  <c r="AD54" i="30" a="1"/>
  <c r="AD54" i="30" s="1"/>
  <c r="AC7" i="30" a="1"/>
  <c r="AC7" i="30" s="1"/>
  <c r="AC55" i="30" a="1"/>
  <c r="AC55" i="30" s="1"/>
  <c r="AC8" i="30" a="1"/>
  <c r="AC8" i="30" s="1"/>
  <c r="AC9" i="30" a="1"/>
  <c r="AC9" i="30" s="1"/>
  <c r="AC10" i="30" a="1"/>
  <c r="AC10" i="30" s="1"/>
  <c r="AC12" i="30" a="1"/>
  <c r="AC12" i="30" s="1"/>
  <c r="AC57" i="30" a="1"/>
  <c r="AC57" i="30" s="1"/>
  <c r="AC11" i="30" a="1"/>
  <c r="AC11" i="30" s="1"/>
  <c r="AC14" i="30" a="1"/>
  <c r="AC14" i="30" s="1"/>
  <c r="AC13" i="30" a="1"/>
  <c r="AC13" i="30" s="1"/>
  <c r="AC16" i="30" a="1"/>
  <c r="AC16" i="30" s="1"/>
  <c r="AC17" i="30" a="1"/>
  <c r="AC17" i="30" s="1"/>
  <c r="AC18" i="30" a="1"/>
  <c r="AC18" i="30" s="1"/>
  <c r="AC19" i="30" a="1"/>
  <c r="AC19" i="30" s="1"/>
  <c r="AC20" i="30" a="1"/>
  <c r="AC20" i="30" s="1"/>
  <c r="AC48" i="30" a="1"/>
  <c r="AC48" i="30" s="1"/>
  <c r="AC21" i="30" a="1"/>
  <c r="AC21" i="30" s="1"/>
  <c r="AC6" i="30" a="1"/>
  <c r="AC6" i="30" s="1"/>
  <c r="AC23" i="30" a="1"/>
  <c r="AC23" i="30" s="1"/>
  <c r="AC56" i="30" a="1"/>
  <c r="AC56" i="30" s="1"/>
  <c r="AC24" i="30" a="1"/>
  <c r="AC24" i="30" s="1"/>
  <c r="AC47" i="30" a="1"/>
  <c r="AC47" i="30" s="1"/>
  <c r="AC58" i="30" a="1"/>
  <c r="AC58" i="30" s="1"/>
  <c r="AC29" i="30" a="1"/>
  <c r="AC29" i="30" s="1"/>
  <c r="AC25" i="30" a="1"/>
  <c r="AC25" i="30" s="1"/>
  <c r="AC26" i="30" a="1"/>
  <c r="AC26" i="30" s="1"/>
  <c r="AC28" i="30" a="1"/>
  <c r="AC28" i="30" s="1"/>
  <c r="AC30" i="30" a="1"/>
  <c r="AC30" i="30" s="1"/>
  <c r="AC41" i="30" a="1"/>
  <c r="AC41" i="30" s="1"/>
  <c r="AC31" i="30" a="1"/>
  <c r="AC31" i="30" s="1"/>
  <c r="AC33" i="30" a="1"/>
  <c r="AC33" i="30" s="1"/>
  <c r="AC35" i="30" a="1"/>
  <c r="AC35" i="30" s="1"/>
  <c r="AC34" i="30" a="1"/>
  <c r="AC34" i="30" s="1"/>
  <c r="AC45" i="30" a="1"/>
  <c r="AC45" i="30" s="1"/>
  <c r="AC37" i="30" a="1"/>
  <c r="AC37" i="30" s="1"/>
  <c r="AC39" i="30" a="1"/>
  <c r="AC39" i="30" s="1"/>
  <c r="AC40" i="30" a="1"/>
  <c r="AC40" i="30" s="1"/>
  <c r="AC49" i="30" a="1"/>
  <c r="AC49" i="30" s="1"/>
  <c r="AC53" i="30" a="1"/>
  <c r="AC53" i="30" s="1"/>
  <c r="AC51" i="30" a="1"/>
  <c r="AC51" i="30" s="1"/>
  <c r="AC52" i="30" a="1"/>
  <c r="AC52" i="30" s="1"/>
  <c r="AC44" i="30" a="1"/>
  <c r="AC44" i="30" s="1"/>
  <c r="AC42" i="30" a="1"/>
  <c r="AC42" i="30" s="1"/>
  <c r="AC46" i="30" a="1"/>
  <c r="AC46" i="30" s="1"/>
  <c r="AC50" i="30" a="1"/>
  <c r="AC50" i="30" s="1"/>
  <c r="AC59" i="30" a="1"/>
  <c r="AC59" i="30" s="1"/>
  <c r="AC54" i="30" a="1"/>
  <c r="AC54" i="30" s="1"/>
  <c r="AB7" i="30" a="1"/>
  <c r="AB7" i="30" s="1"/>
  <c r="AB55" i="30" a="1"/>
  <c r="AB55" i="30" s="1"/>
  <c r="AB8" i="30" a="1"/>
  <c r="AB8" i="30" s="1"/>
  <c r="AB9" i="30" a="1"/>
  <c r="AB9" i="30" s="1"/>
  <c r="AB10" i="30" a="1"/>
  <c r="AB10" i="30" s="1"/>
  <c r="AB12" i="30" a="1"/>
  <c r="AB12" i="30" s="1"/>
  <c r="AB57" i="30" a="1"/>
  <c r="AB57" i="30" s="1"/>
  <c r="AB11" i="30" a="1"/>
  <c r="AB11" i="30" s="1"/>
  <c r="AB14" i="30" a="1"/>
  <c r="AB14" i="30" s="1"/>
  <c r="AB13" i="30" a="1"/>
  <c r="AB13" i="30" s="1"/>
  <c r="AB16" i="30" a="1"/>
  <c r="AB16" i="30" s="1"/>
  <c r="AB17" i="30" a="1"/>
  <c r="AB17" i="30" s="1"/>
  <c r="AB18" i="30" a="1"/>
  <c r="AB18" i="30" s="1"/>
  <c r="AB19" i="30" a="1"/>
  <c r="AB19" i="30" s="1"/>
  <c r="AB20" i="30" a="1"/>
  <c r="AB20" i="30" s="1"/>
  <c r="AB48" i="30" a="1"/>
  <c r="AB48" i="30" s="1"/>
  <c r="AB21" i="30" a="1"/>
  <c r="AB21" i="30" s="1"/>
  <c r="AB6" i="30" a="1"/>
  <c r="AB6" i="30" s="1"/>
  <c r="AB23" i="30" a="1"/>
  <c r="AB23" i="30" s="1"/>
  <c r="AB56" i="30" a="1"/>
  <c r="AB56" i="30" s="1"/>
  <c r="AB24" i="30" a="1"/>
  <c r="AB24" i="30" s="1"/>
  <c r="AB47" i="30" a="1"/>
  <c r="AB47" i="30" s="1"/>
  <c r="AB58" i="30" a="1"/>
  <c r="AB58" i="30" s="1"/>
  <c r="AB29" i="30" a="1"/>
  <c r="AB29" i="30" s="1"/>
  <c r="AB25" i="30" a="1"/>
  <c r="AB25" i="30" s="1"/>
  <c r="AB26" i="30" a="1"/>
  <c r="AB26" i="30" s="1"/>
  <c r="AB28" i="30" a="1"/>
  <c r="AB28" i="30" s="1"/>
  <c r="AB30" i="30" a="1"/>
  <c r="AB30" i="30" s="1"/>
  <c r="AB41" i="30" a="1"/>
  <c r="AB41" i="30" s="1"/>
  <c r="AB31" i="30" a="1"/>
  <c r="AB31" i="30" s="1"/>
  <c r="AB33" i="30" a="1"/>
  <c r="AB33" i="30" s="1"/>
  <c r="AB35" i="30" a="1"/>
  <c r="AB35" i="30" s="1"/>
  <c r="AB34" i="30" a="1"/>
  <c r="AB34" i="30" s="1"/>
  <c r="AB45" i="30" a="1"/>
  <c r="AB45" i="30" s="1"/>
  <c r="AB37" i="30" a="1"/>
  <c r="AB37" i="30" s="1"/>
  <c r="AB39" i="30" a="1"/>
  <c r="AB39" i="30" s="1"/>
  <c r="AB40" i="30" a="1"/>
  <c r="AB40" i="30" s="1"/>
  <c r="AB49" i="30" a="1"/>
  <c r="AB49" i="30" s="1"/>
  <c r="AB53" i="30" a="1"/>
  <c r="AB53" i="30" s="1"/>
  <c r="AB51" i="30" a="1"/>
  <c r="AB51" i="30" s="1"/>
  <c r="AB52" i="30" a="1"/>
  <c r="AB52" i="30" s="1"/>
  <c r="AB44" i="30" a="1"/>
  <c r="AB44" i="30" s="1"/>
  <c r="AB42" i="30" a="1"/>
  <c r="AB42" i="30" s="1"/>
  <c r="AB46" i="30" a="1"/>
  <c r="AB46" i="30" s="1"/>
  <c r="AB50" i="30" a="1"/>
  <c r="AB50" i="30" s="1"/>
  <c r="AB59" i="30" a="1"/>
  <c r="AB59" i="30" s="1"/>
  <c r="AB54" i="30" a="1"/>
  <c r="AB54" i="30" s="1"/>
  <c r="AA7" i="30" a="1"/>
  <c r="AA7" i="30" s="1"/>
  <c r="AA55" i="30" a="1"/>
  <c r="AA55" i="30" s="1"/>
  <c r="AA8" i="30" a="1"/>
  <c r="AA8" i="30" s="1"/>
  <c r="AA9" i="30" a="1"/>
  <c r="AA9" i="30" s="1"/>
  <c r="AA10" i="30" a="1"/>
  <c r="AA10" i="30" s="1"/>
  <c r="AA12" i="30" a="1"/>
  <c r="AA12" i="30" s="1"/>
  <c r="AA57" i="30" a="1"/>
  <c r="AA57" i="30" s="1"/>
  <c r="AA11" i="30" a="1"/>
  <c r="AA11" i="30" s="1"/>
  <c r="AA14" i="30" a="1"/>
  <c r="AA14" i="30" s="1"/>
  <c r="AA13" i="30" a="1"/>
  <c r="AA13" i="30" s="1"/>
  <c r="AA16" i="30" a="1"/>
  <c r="AA16" i="30" s="1"/>
  <c r="AA17" i="30" a="1"/>
  <c r="AA17" i="30" s="1"/>
  <c r="AA18" i="30" a="1"/>
  <c r="AA18" i="30" s="1"/>
  <c r="AA19" i="30" a="1"/>
  <c r="AA19" i="30" s="1"/>
  <c r="AA20" i="30" a="1"/>
  <c r="AA20" i="30" s="1"/>
  <c r="AA48" i="30" a="1"/>
  <c r="AA48" i="30" s="1"/>
  <c r="AA21" i="30" a="1"/>
  <c r="AA21" i="30" s="1"/>
  <c r="AA6" i="30" a="1"/>
  <c r="AA6" i="30" s="1"/>
  <c r="AA23" i="30" a="1"/>
  <c r="AA23" i="30" s="1"/>
  <c r="AA56" i="30" a="1"/>
  <c r="AA56" i="30" s="1"/>
  <c r="AA24" i="30" a="1"/>
  <c r="AA24" i="30" s="1"/>
  <c r="AA47" i="30" a="1"/>
  <c r="AA47" i="30" s="1"/>
  <c r="AA58" i="30" a="1"/>
  <c r="AA58" i="30" s="1"/>
  <c r="AA29" i="30" a="1"/>
  <c r="AA29" i="30" s="1"/>
  <c r="AA25" i="30" a="1"/>
  <c r="AA25" i="30" s="1"/>
  <c r="AA26" i="30" a="1"/>
  <c r="AA26" i="30" s="1"/>
  <c r="AA28" i="30" a="1"/>
  <c r="AA28" i="30" s="1"/>
  <c r="AA30" i="30" a="1"/>
  <c r="AA30" i="30" s="1"/>
  <c r="AA41" i="30" a="1"/>
  <c r="AA41" i="30" s="1"/>
  <c r="AA31" i="30" a="1"/>
  <c r="AA31" i="30" s="1"/>
  <c r="AA33" i="30" a="1"/>
  <c r="AA33" i="30" s="1"/>
  <c r="AA35" i="30" a="1"/>
  <c r="AA35" i="30" s="1"/>
  <c r="AA34" i="30" a="1"/>
  <c r="AA34" i="30" s="1"/>
  <c r="AA45" i="30" a="1"/>
  <c r="AA45" i="30" s="1"/>
  <c r="AA37" i="30" a="1"/>
  <c r="AA37" i="30" s="1"/>
  <c r="AA39" i="30" a="1"/>
  <c r="AA39" i="30" s="1"/>
  <c r="AA40" i="30" a="1"/>
  <c r="AA40" i="30" s="1"/>
  <c r="AA49" i="30" a="1"/>
  <c r="AA49" i="30" s="1"/>
  <c r="AA53" i="30" a="1"/>
  <c r="AA53" i="30" s="1"/>
  <c r="AA51" i="30" a="1"/>
  <c r="AA51" i="30" s="1"/>
  <c r="AA52" i="30" a="1"/>
  <c r="AA52" i="30" s="1"/>
  <c r="AA44" i="30" a="1"/>
  <c r="AA44" i="30" s="1"/>
  <c r="AA42" i="30" a="1"/>
  <c r="AA42" i="30" s="1"/>
  <c r="AA46" i="30" a="1"/>
  <c r="AA46" i="30" s="1"/>
  <c r="AA50" i="30" a="1"/>
  <c r="AA50" i="30" s="1"/>
  <c r="AA59" i="30" a="1"/>
  <c r="AA59" i="30" s="1"/>
  <c r="AA54" i="30" a="1"/>
  <c r="AA54" i="30" s="1"/>
  <c r="Z7" i="30" a="1"/>
  <c r="Z7" i="30" s="1"/>
  <c r="Z55" i="30" a="1"/>
  <c r="Z55" i="30" s="1"/>
  <c r="Z8" i="30" a="1"/>
  <c r="Z8" i="30" s="1"/>
  <c r="Z9" i="30" a="1"/>
  <c r="Z9" i="30" s="1"/>
  <c r="Z10" i="30" a="1"/>
  <c r="Z10" i="30" s="1"/>
  <c r="Z12" i="30" a="1"/>
  <c r="Z12" i="30" s="1"/>
  <c r="Z57" i="30" a="1"/>
  <c r="Z57" i="30" s="1"/>
  <c r="Z11" i="30" a="1"/>
  <c r="Z11" i="30" s="1"/>
  <c r="Z14" i="30" a="1"/>
  <c r="Z14" i="30" s="1"/>
  <c r="Z13" i="30" a="1"/>
  <c r="Z13" i="30" s="1"/>
  <c r="Z16" i="30" a="1"/>
  <c r="Z16" i="30" s="1"/>
  <c r="Z17" i="30" a="1"/>
  <c r="Z17" i="30" s="1"/>
  <c r="Z18" i="30" a="1"/>
  <c r="Z18" i="30" s="1"/>
  <c r="Z19" i="30" a="1"/>
  <c r="Z19" i="30" s="1"/>
  <c r="Z20" i="30" a="1"/>
  <c r="Z20" i="30" s="1"/>
  <c r="Z48" i="30" a="1"/>
  <c r="Z48" i="30" s="1"/>
  <c r="Z21" i="30" a="1"/>
  <c r="Z21" i="30" s="1"/>
  <c r="Z6" i="30" a="1"/>
  <c r="Z6" i="30" s="1"/>
  <c r="Z23" i="30" a="1"/>
  <c r="Z23" i="30" s="1"/>
  <c r="Z56" i="30" a="1"/>
  <c r="Z56" i="30" s="1"/>
  <c r="Z24" i="30" a="1"/>
  <c r="Z24" i="30" s="1"/>
  <c r="Z47" i="30" a="1"/>
  <c r="Z47" i="30" s="1"/>
  <c r="Z58" i="30" a="1"/>
  <c r="Z58" i="30" s="1"/>
  <c r="Z29" i="30" a="1"/>
  <c r="Z29" i="30" s="1"/>
  <c r="Z25" i="30" a="1"/>
  <c r="Z25" i="30" s="1"/>
  <c r="Z26" i="30" a="1"/>
  <c r="Z26" i="30" s="1"/>
  <c r="Z28" i="30" a="1"/>
  <c r="Z28" i="30" s="1"/>
  <c r="Z30" i="30" a="1"/>
  <c r="Z30" i="30" s="1"/>
  <c r="Z41" i="30" a="1"/>
  <c r="Z41" i="30" s="1"/>
  <c r="Z31" i="30" a="1"/>
  <c r="Z31" i="30" s="1"/>
  <c r="Z33" i="30" a="1"/>
  <c r="Z33" i="30" s="1"/>
  <c r="Z35" i="30" a="1"/>
  <c r="Z35" i="30" s="1"/>
  <c r="Z34" i="30" a="1"/>
  <c r="Z34" i="30" s="1"/>
  <c r="Z45" i="30" a="1"/>
  <c r="Z45" i="30" s="1"/>
  <c r="Z37" i="30" a="1"/>
  <c r="Z37" i="30" s="1"/>
  <c r="Z39" i="30" a="1"/>
  <c r="Z39" i="30" s="1"/>
  <c r="Z40" i="30" a="1"/>
  <c r="Z40" i="30" s="1"/>
  <c r="Z49" i="30" a="1"/>
  <c r="Z49" i="30" s="1"/>
  <c r="Z53" i="30" a="1"/>
  <c r="Z53" i="30" s="1"/>
  <c r="Z51" i="30" a="1"/>
  <c r="Z51" i="30" s="1"/>
  <c r="Z52" i="30" a="1"/>
  <c r="Z52" i="30" s="1"/>
  <c r="Z44" i="30" a="1"/>
  <c r="Z44" i="30" s="1"/>
  <c r="Z42" i="30" a="1"/>
  <c r="Z42" i="30" s="1"/>
  <c r="Z46" i="30" a="1"/>
  <c r="Z46" i="30" s="1"/>
  <c r="Z50" i="30" a="1"/>
  <c r="Z50" i="30" s="1"/>
  <c r="Z59" i="30" a="1"/>
  <c r="Z59" i="30" s="1"/>
  <c r="Z54" i="30" a="1"/>
  <c r="Z54" i="30" s="1"/>
  <c r="Y7" i="30" a="1"/>
  <c r="Y7" i="30" s="1"/>
  <c r="Y55" i="30" a="1"/>
  <c r="Y55" i="30" s="1"/>
  <c r="Y8" i="30" a="1"/>
  <c r="Y8" i="30" s="1"/>
  <c r="Y9" i="30" a="1"/>
  <c r="Y9" i="30" s="1"/>
  <c r="Y10" i="30" a="1"/>
  <c r="Y10" i="30" s="1"/>
  <c r="Y12" i="30" a="1"/>
  <c r="Y12" i="30" s="1"/>
  <c r="Y57" i="30" a="1"/>
  <c r="Y57" i="30" s="1"/>
  <c r="Y11" i="30" a="1"/>
  <c r="Y11" i="30" s="1"/>
  <c r="Y14" i="30" a="1"/>
  <c r="Y14" i="30" s="1"/>
  <c r="Y13" i="30" a="1"/>
  <c r="Y13" i="30" s="1"/>
  <c r="Y16" i="30" a="1"/>
  <c r="Y16" i="30" s="1"/>
  <c r="Y17" i="30" a="1"/>
  <c r="Y17" i="30" s="1"/>
  <c r="Y18" i="30" a="1"/>
  <c r="Y18" i="30" s="1"/>
  <c r="Y19" i="30" a="1"/>
  <c r="Y19" i="30" s="1"/>
  <c r="Y20" i="30" a="1"/>
  <c r="Y20" i="30" s="1"/>
  <c r="Y48" i="30" a="1"/>
  <c r="Y48" i="30" s="1"/>
  <c r="Y21" i="30" a="1"/>
  <c r="Y21" i="30" s="1"/>
  <c r="Y6" i="30" a="1"/>
  <c r="Y6" i="30" s="1"/>
  <c r="Y23" i="30" a="1"/>
  <c r="Y23" i="30" s="1"/>
  <c r="Y56" i="30" a="1"/>
  <c r="Y56" i="30" s="1"/>
  <c r="Y24" i="30" a="1"/>
  <c r="Y24" i="30" s="1"/>
  <c r="Y47" i="30" a="1"/>
  <c r="Y47" i="30" s="1"/>
  <c r="Y58" i="30" a="1"/>
  <c r="Y58" i="30" s="1"/>
  <c r="Y29" i="30" a="1"/>
  <c r="Y29" i="30" s="1"/>
  <c r="Y25" i="30" a="1"/>
  <c r="Y25" i="30" s="1"/>
  <c r="Y26" i="30" a="1"/>
  <c r="Y26" i="30" s="1"/>
  <c r="Y28" i="30" a="1"/>
  <c r="Y28" i="30" s="1"/>
  <c r="Y30" i="30" a="1"/>
  <c r="Y30" i="30" s="1"/>
  <c r="Y41" i="30" a="1"/>
  <c r="Y41" i="30" s="1"/>
  <c r="Y31" i="30" a="1"/>
  <c r="Y31" i="30" s="1"/>
  <c r="Y33" i="30" a="1"/>
  <c r="Y33" i="30" s="1"/>
  <c r="Y35" i="30" a="1"/>
  <c r="Y35" i="30" s="1"/>
  <c r="Y34" i="30" a="1"/>
  <c r="Y34" i="30" s="1"/>
  <c r="Y45" i="30" a="1"/>
  <c r="Y45" i="30" s="1"/>
  <c r="Y37" i="30" a="1"/>
  <c r="Y37" i="30" s="1"/>
  <c r="Y39" i="30" a="1"/>
  <c r="Y39" i="30" s="1"/>
  <c r="Y40" i="30" a="1"/>
  <c r="Y40" i="30" s="1"/>
  <c r="Y49" i="30" a="1"/>
  <c r="Y49" i="30" s="1"/>
  <c r="Y53" i="30" a="1"/>
  <c r="Y53" i="30" s="1"/>
  <c r="Y51" i="30" a="1"/>
  <c r="Y51" i="30" s="1"/>
  <c r="Y52" i="30" a="1"/>
  <c r="Y52" i="30" s="1"/>
  <c r="Y44" i="30" a="1"/>
  <c r="Y44" i="30" s="1"/>
  <c r="Y42" i="30" a="1"/>
  <c r="Y42" i="30" s="1"/>
  <c r="Y46" i="30" a="1"/>
  <c r="Y46" i="30" s="1"/>
  <c r="Y50" i="30" a="1"/>
  <c r="Y50" i="30" s="1"/>
  <c r="Y59" i="30" a="1"/>
  <c r="Y59" i="30" s="1"/>
  <c r="Y54" i="30" a="1"/>
  <c r="Y54" i="30" s="1"/>
  <c r="X7" i="30" a="1"/>
  <c r="X7" i="30" s="1"/>
  <c r="X55" i="30" a="1"/>
  <c r="X55" i="30" s="1"/>
  <c r="X8" i="30" a="1"/>
  <c r="X8" i="30" s="1"/>
  <c r="X9" i="30" a="1"/>
  <c r="X9" i="30" s="1"/>
  <c r="X10" i="30" a="1"/>
  <c r="X10" i="30" s="1"/>
  <c r="X12" i="30" a="1"/>
  <c r="X12" i="30" s="1"/>
  <c r="X57" i="30" a="1"/>
  <c r="X57" i="30" s="1"/>
  <c r="X11" i="30" a="1"/>
  <c r="X11" i="30" s="1"/>
  <c r="X14" i="30" a="1"/>
  <c r="X14" i="30" s="1"/>
  <c r="X13" i="30" a="1"/>
  <c r="X13" i="30" s="1"/>
  <c r="X16" i="30" a="1"/>
  <c r="X16" i="30" s="1"/>
  <c r="X17" i="30" a="1"/>
  <c r="X17" i="30" s="1"/>
  <c r="X18" i="30" a="1"/>
  <c r="X18" i="30" s="1"/>
  <c r="X19" i="30" a="1"/>
  <c r="X19" i="30" s="1"/>
  <c r="X20" i="30" a="1"/>
  <c r="X20" i="30" s="1"/>
  <c r="X48" i="30" a="1"/>
  <c r="X48" i="30" s="1"/>
  <c r="X21" i="30" a="1"/>
  <c r="X21" i="30" s="1"/>
  <c r="X6" i="30" a="1"/>
  <c r="X6" i="30" s="1"/>
  <c r="X23" i="30" a="1"/>
  <c r="X23" i="30" s="1"/>
  <c r="X56" i="30" a="1"/>
  <c r="X56" i="30" s="1"/>
  <c r="X24" i="30" a="1"/>
  <c r="X24" i="30" s="1"/>
  <c r="X47" i="30" a="1"/>
  <c r="X47" i="30" s="1"/>
  <c r="X58" i="30" a="1"/>
  <c r="X58" i="30" s="1"/>
  <c r="X29" i="30" a="1"/>
  <c r="X29" i="30" s="1"/>
  <c r="X25" i="30" a="1"/>
  <c r="X25" i="30" s="1"/>
  <c r="X26" i="30" a="1"/>
  <c r="X26" i="30" s="1"/>
  <c r="X28" i="30" a="1"/>
  <c r="X28" i="30" s="1"/>
  <c r="X30" i="30" a="1"/>
  <c r="X30" i="30" s="1"/>
  <c r="X41" i="30" a="1"/>
  <c r="X41" i="30" s="1"/>
  <c r="X31" i="30" a="1"/>
  <c r="X31" i="30" s="1"/>
  <c r="X33" i="30" a="1"/>
  <c r="X33" i="30" s="1"/>
  <c r="X35" i="30" a="1"/>
  <c r="X35" i="30" s="1"/>
  <c r="X34" i="30" a="1"/>
  <c r="X34" i="30" s="1"/>
  <c r="X45" i="30" a="1"/>
  <c r="X45" i="30" s="1"/>
  <c r="X37" i="30" a="1"/>
  <c r="X37" i="30" s="1"/>
  <c r="X39" i="30" a="1"/>
  <c r="X39" i="30" s="1"/>
  <c r="X40" i="30" a="1"/>
  <c r="X40" i="30" s="1"/>
  <c r="X49" i="30" a="1"/>
  <c r="X49" i="30" s="1"/>
  <c r="X53" i="30" a="1"/>
  <c r="X53" i="30" s="1"/>
  <c r="X51" i="30" a="1"/>
  <c r="X51" i="30" s="1"/>
  <c r="X52" i="30" a="1"/>
  <c r="X52" i="30" s="1"/>
  <c r="X44" i="30" a="1"/>
  <c r="X44" i="30" s="1"/>
  <c r="X42" i="30" a="1"/>
  <c r="X42" i="30" s="1"/>
  <c r="X46" i="30" a="1"/>
  <c r="X46" i="30" s="1"/>
  <c r="X50" i="30" a="1"/>
  <c r="X50" i="30" s="1"/>
  <c r="X59" i="30" a="1"/>
  <c r="X59" i="30" s="1"/>
  <c r="X54" i="30" a="1"/>
  <c r="X54" i="30" s="1"/>
  <c r="W7" i="30" a="1"/>
  <c r="W7" i="30" s="1"/>
  <c r="W55" i="30" a="1"/>
  <c r="W55" i="30" s="1"/>
  <c r="W8" i="30" a="1"/>
  <c r="W8" i="30" s="1"/>
  <c r="W9" i="30" a="1"/>
  <c r="W9" i="30" s="1"/>
  <c r="W10" i="30" a="1"/>
  <c r="W10" i="30" s="1"/>
  <c r="W12" i="30" a="1"/>
  <c r="W12" i="30" s="1"/>
  <c r="W57" i="30" a="1"/>
  <c r="W57" i="30" s="1"/>
  <c r="W11" i="30" a="1"/>
  <c r="W11" i="30" s="1"/>
  <c r="W14" i="30" a="1"/>
  <c r="W14" i="30" s="1"/>
  <c r="W13" i="30" a="1"/>
  <c r="W13" i="30" s="1"/>
  <c r="W16" i="30" a="1"/>
  <c r="W16" i="30" s="1"/>
  <c r="W17" i="30" a="1"/>
  <c r="W17" i="30" s="1"/>
  <c r="W18" i="30" a="1"/>
  <c r="W18" i="30" s="1"/>
  <c r="W19" i="30" a="1"/>
  <c r="W19" i="30" s="1"/>
  <c r="W20" i="30" a="1"/>
  <c r="W20" i="30" s="1"/>
  <c r="W48" i="30" a="1"/>
  <c r="W48" i="30" s="1"/>
  <c r="W21" i="30" a="1"/>
  <c r="W21" i="30" s="1"/>
  <c r="W6" i="30" a="1"/>
  <c r="W6" i="30" s="1"/>
  <c r="W23" i="30" a="1"/>
  <c r="W23" i="30" s="1"/>
  <c r="W56" i="30" a="1"/>
  <c r="W56" i="30" s="1"/>
  <c r="W24" i="30" a="1"/>
  <c r="W24" i="30" s="1"/>
  <c r="W47" i="30" a="1"/>
  <c r="W47" i="30" s="1"/>
  <c r="W58" i="30" a="1"/>
  <c r="W58" i="30" s="1"/>
  <c r="W29" i="30" a="1"/>
  <c r="W29" i="30" s="1"/>
  <c r="W25" i="30" a="1"/>
  <c r="W25" i="30" s="1"/>
  <c r="W26" i="30" a="1"/>
  <c r="W26" i="30" s="1"/>
  <c r="W28" i="30" a="1"/>
  <c r="W28" i="30" s="1"/>
  <c r="W30" i="30" a="1"/>
  <c r="W30" i="30" s="1"/>
  <c r="W41" i="30" a="1"/>
  <c r="W41" i="30" s="1"/>
  <c r="W31" i="30" a="1"/>
  <c r="W31" i="30" s="1"/>
  <c r="W33" i="30" a="1"/>
  <c r="W33" i="30" s="1"/>
  <c r="W35" i="30" a="1"/>
  <c r="W35" i="30" s="1"/>
  <c r="W34" i="30" a="1"/>
  <c r="W34" i="30" s="1"/>
  <c r="W45" i="30" a="1"/>
  <c r="W45" i="30" s="1"/>
  <c r="W37" i="30" a="1"/>
  <c r="W37" i="30" s="1"/>
  <c r="W39" i="30" a="1"/>
  <c r="W39" i="30" s="1"/>
  <c r="W40" i="30" a="1"/>
  <c r="W40" i="30" s="1"/>
  <c r="W49" i="30" a="1"/>
  <c r="W49" i="30" s="1"/>
  <c r="W53" i="30" a="1"/>
  <c r="W53" i="30" s="1"/>
  <c r="W51" i="30" a="1"/>
  <c r="W51" i="30" s="1"/>
  <c r="W52" i="30" a="1"/>
  <c r="W52" i="30" s="1"/>
  <c r="W44" i="30" a="1"/>
  <c r="W44" i="30" s="1"/>
  <c r="W42" i="30" a="1"/>
  <c r="W42" i="30" s="1"/>
  <c r="W46" i="30" a="1"/>
  <c r="W46" i="30" s="1"/>
  <c r="W50" i="30" a="1"/>
  <c r="W50" i="30" s="1"/>
  <c r="W59" i="30" a="1"/>
  <c r="W59" i="30" s="1"/>
  <c r="W54" i="30" a="1"/>
  <c r="W54" i="30" s="1"/>
  <c r="V7" i="30" a="1"/>
  <c r="V7" i="30" s="1"/>
  <c r="V55" i="30" a="1"/>
  <c r="V55" i="30" s="1"/>
  <c r="V8" i="30" a="1"/>
  <c r="V8" i="30" s="1"/>
  <c r="V9" i="30" a="1"/>
  <c r="V9" i="30" s="1"/>
  <c r="V10" i="30" a="1"/>
  <c r="V10" i="30" s="1"/>
  <c r="V12" i="30" a="1"/>
  <c r="V12" i="30" s="1"/>
  <c r="V57" i="30" a="1"/>
  <c r="V57" i="30" s="1"/>
  <c r="V11" i="30" a="1"/>
  <c r="V11" i="30" s="1"/>
  <c r="V14" i="30" a="1"/>
  <c r="V14" i="30" s="1"/>
  <c r="V13" i="30" a="1"/>
  <c r="V13" i="30" s="1"/>
  <c r="V16" i="30" a="1"/>
  <c r="V16" i="30" s="1"/>
  <c r="V17" i="30" a="1"/>
  <c r="V17" i="30" s="1"/>
  <c r="V18" i="30" a="1"/>
  <c r="V18" i="30" s="1"/>
  <c r="V19" i="30" a="1"/>
  <c r="V19" i="30" s="1"/>
  <c r="V20" i="30" a="1"/>
  <c r="V20" i="30" s="1"/>
  <c r="V48" i="30" a="1"/>
  <c r="V48" i="30" s="1"/>
  <c r="V21" i="30" a="1"/>
  <c r="V21" i="30" s="1"/>
  <c r="V6" i="30" a="1"/>
  <c r="V6" i="30" s="1"/>
  <c r="V23" i="30" a="1"/>
  <c r="V23" i="30" s="1"/>
  <c r="V56" i="30" a="1"/>
  <c r="V56" i="30" s="1"/>
  <c r="V24" i="30" a="1"/>
  <c r="V24" i="30" s="1"/>
  <c r="V47" i="30" a="1"/>
  <c r="V47" i="30" s="1"/>
  <c r="V58" i="30" a="1"/>
  <c r="V58" i="30" s="1"/>
  <c r="V29" i="30" a="1"/>
  <c r="V29" i="30" s="1"/>
  <c r="V25" i="30" a="1"/>
  <c r="V25" i="30" s="1"/>
  <c r="V26" i="30" a="1"/>
  <c r="V26" i="30" s="1"/>
  <c r="V28" i="30" a="1"/>
  <c r="V28" i="30" s="1"/>
  <c r="V30" i="30" a="1"/>
  <c r="V30" i="30" s="1"/>
  <c r="V41" i="30" a="1"/>
  <c r="V41" i="30" s="1"/>
  <c r="V31" i="30" a="1"/>
  <c r="V31" i="30" s="1"/>
  <c r="V33" i="30" a="1"/>
  <c r="V33" i="30" s="1"/>
  <c r="V35" i="30" a="1"/>
  <c r="V35" i="30" s="1"/>
  <c r="V34" i="30" a="1"/>
  <c r="V34" i="30" s="1"/>
  <c r="V45" i="30" a="1"/>
  <c r="V45" i="30" s="1"/>
  <c r="V37" i="30" a="1"/>
  <c r="V37" i="30" s="1"/>
  <c r="V39" i="30" a="1"/>
  <c r="V39" i="30" s="1"/>
  <c r="V40" i="30" a="1"/>
  <c r="V40" i="30" s="1"/>
  <c r="V49" i="30" a="1"/>
  <c r="V49" i="30" s="1"/>
  <c r="V53" i="30" a="1"/>
  <c r="V53" i="30" s="1"/>
  <c r="V51" i="30" a="1"/>
  <c r="V51" i="30" s="1"/>
  <c r="V52" i="30" a="1"/>
  <c r="V52" i="30" s="1"/>
  <c r="V44" i="30" a="1"/>
  <c r="V44" i="30" s="1"/>
  <c r="V42" i="30" a="1"/>
  <c r="V42" i="30" s="1"/>
  <c r="V46" i="30" a="1"/>
  <c r="V46" i="30" s="1"/>
  <c r="V50" i="30" a="1"/>
  <c r="V50" i="30" s="1"/>
  <c r="V59" i="30" a="1"/>
  <c r="V59" i="30" s="1"/>
  <c r="V54" i="30" a="1"/>
  <c r="V54" i="30" s="1"/>
  <c r="U7" i="30" a="1"/>
  <c r="U7" i="30" s="1"/>
  <c r="U55" i="30" a="1"/>
  <c r="U55" i="30" s="1"/>
  <c r="U8" i="30" a="1"/>
  <c r="U8" i="30" s="1"/>
  <c r="U9" i="30" a="1"/>
  <c r="U9" i="30" s="1"/>
  <c r="U10" i="30" a="1"/>
  <c r="U10" i="30" s="1"/>
  <c r="U12" i="30" a="1"/>
  <c r="U12" i="30" s="1"/>
  <c r="U57" i="30" a="1"/>
  <c r="U57" i="30" s="1"/>
  <c r="U11" i="30" a="1"/>
  <c r="U11" i="30" s="1"/>
  <c r="U14" i="30" a="1"/>
  <c r="U14" i="30" s="1"/>
  <c r="U13" i="30" a="1"/>
  <c r="U13" i="30" s="1"/>
  <c r="U16" i="30" a="1"/>
  <c r="U16" i="30" s="1"/>
  <c r="U17" i="30" a="1"/>
  <c r="U17" i="30" s="1"/>
  <c r="U18" i="30" a="1"/>
  <c r="U18" i="30" s="1"/>
  <c r="U19" i="30" a="1"/>
  <c r="U19" i="30" s="1"/>
  <c r="U20" i="30" a="1"/>
  <c r="U20" i="30" s="1"/>
  <c r="U48" i="30" a="1"/>
  <c r="U48" i="30" s="1"/>
  <c r="U21" i="30" a="1"/>
  <c r="U21" i="30" s="1"/>
  <c r="U6" i="30" a="1"/>
  <c r="U6" i="30" s="1"/>
  <c r="U23" i="30" a="1"/>
  <c r="U23" i="30" s="1"/>
  <c r="U56" i="30" a="1"/>
  <c r="U56" i="30" s="1"/>
  <c r="U24" i="30" a="1"/>
  <c r="U24" i="30" s="1"/>
  <c r="U47" i="30" a="1"/>
  <c r="U47" i="30" s="1"/>
  <c r="U58" i="30" a="1"/>
  <c r="U58" i="30" s="1"/>
  <c r="U29" i="30" a="1"/>
  <c r="U29" i="30" s="1"/>
  <c r="U25" i="30" a="1"/>
  <c r="U25" i="30" s="1"/>
  <c r="U26" i="30" a="1"/>
  <c r="U26" i="30" s="1"/>
  <c r="U28" i="30" a="1"/>
  <c r="U28" i="30" s="1"/>
  <c r="U30" i="30" a="1"/>
  <c r="U30" i="30" s="1"/>
  <c r="U41" i="30" a="1"/>
  <c r="U41" i="30" s="1"/>
  <c r="U31" i="30" a="1"/>
  <c r="U31" i="30" s="1"/>
  <c r="U33" i="30" a="1"/>
  <c r="U33" i="30" s="1"/>
  <c r="U35" i="30" a="1"/>
  <c r="U35" i="30" s="1"/>
  <c r="U34" i="30" a="1"/>
  <c r="U34" i="30" s="1"/>
  <c r="U45" i="30" a="1"/>
  <c r="U45" i="30" s="1"/>
  <c r="U37" i="30" a="1"/>
  <c r="U37" i="30" s="1"/>
  <c r="U39" i="30" a="1"/>
  <c r="U39" i="30" s="1"/>
  <c r="U40" i="30" a="1"/>
  <c r="U40" i="30" s="1"/>
  <c r="U49" i="30" a="1"/>
  <c r="U49" i="30" s="1"/>
  <c r="U53" i="30" a="1"/>
  <c r="U53" i="30" s="1"/>
  <c r="U51" i="30" a="1"/>
  <c r="U51" i="30" s="1"/>
  <c r="U52" i="30" a="1"/>
  <c r="U52" i="30" s="1"/>
  <c r="U44" i="30" a="1"/>
  <c r="U44" i="30" s="1"/>
  <c r="U42" i="30" a="1"/>
  <c r="U42" i="30" s="1"/>
  <c r="U46" i="30" a="1"/>
  <c r="U46" i="30" s="1"/>
  <c r="U50" i="30" a="1"/>
  <c r="U50" i="30" s="1"/>
  <c r="U59" i="30" a="1"/>
  <c r="U59" i="30" s="1"/>
  <c r="U54" i="30" a="1"/>
  <c r="U54" i="30" s="1"/>
  <c r="T7" i="30" a="1"/>
  <c r="T7" i="30" s="1"/>
  <c r="T55" i="30" a="1"/>
  <c r="T55" i="30" s="1"/>
  <c r="T8" i="30" a="1"/>
  <c r="T8" i="30" s="1"/>
  <c r="T9" i="30" a="1"/>
  <c r="T9" i="30" s="1"/>
  <c r="T10" i="30" a="1"/>
  <c r="T10" i="30" s="1"/>
  <c r="T12" i="30" a="1"/>
  <c r="T12" i="30" s="1"/>
  <c r="T57" i="30" a="1"/>
  <c r="T57" i="30" s="1"/>
  <c r="T11" i="30" a="1"/>
  <c r="T11" i="30" s="1"/>
  <c r="T14" i="30" a="1"/>
  <c r="T14" i="30" s="1"/>
  <c r="T13" i="30" a="1"/>
  <c r="T13" i="30" s="1"/>
  <c r="T16" i="30" a="1"/>
  <c r="T16" i="30" s="1"/>
  <c r="T17" i="30" a="1"/>
  <c r="T17" i="30" s="1"/>
  <c r="T18" i="30" a="1"/>
  <c r="T18" i="30" s="1"/>
  <c r="T19" i="30" a="1"/>
  <c r="T19" i="30" s="1"/>
  <c r="T20" i="30" a="1"/>
  <c r="T20" i="30" s="1"/>
  <c r="T48" i="30" a="1"/>
  <c r="T48" i="30" s="1"/>
  <c r="T21" i="30" a="1"/>
  <c r="T21" i="30" s="1"/>
  <c r="T6" i="30" a="1"/>
  <c r="T6" i="30" s="1"/>
  <c r="T23" i="30" a="1"/>
  <c r="T23" i="30" s="1"/>
  <c r="T56" i="30" a="1"/>
  <c r="T56" i="30" s="1"/>
  <c r="T24" i="30" a="1"/>
  <c r="T24" i="30" s="1"/>
  <c r="T47" i="30" a="1"/>
  <c r="T47" i="30" s="1"/>
  <c r="T58" i="30" a="1"/>
  <c r="T58" i="30" s="1"/>
  <c r="T29" i="30" a="1"/>
  <c r="T29" i="30" s="1"/>
  <c r="T25" i="30" a="1"/>
  <c r="T25" i="30" s="1"/>
  <c r="T26" i="30" a="1"/>
  <c r="T26" i="30" s="1"/>
  <c r="T28" i="30" a="1"/>
  <c r="T28" i="30" s="1"/>
  <c r="T30" i="30" a="1"/>
  <c r="T30" i="30" s="1"/>
  <c r="T41" i="30" a="1"/>
  <c r="T41" i="30" s="1"/>
  <c r="T31" i="30" a="1"/>
  <c r="T31" i="30" s="1"/>
  <c r="T33" i="30" a="1"/>
  <c r="T33" i="30" s="1"/>
  <c r="T35" i="30" a="1"/>
  <c r="T35" i="30" s="1"/>
  <c r="T34" i="30" a="1"/>
  <c r="T34" i="30" s="1"/>
  <c r="T45" i="30" a="1"/>
  <c r="T45" i="30" s="1"/>
  <c r="T37" i="30" a="1"/>
  <c r="T37" i="30" s="1"/>
  <c r="T39" i="30" a="1"/>
  <c r="T39" i="30" s="1"/>
  <c r="T40" i="30" a="1"/>
  <c r="T40" i="30" s="1"/>
  <c r="T49" i="30" a="1"/>
  <c r="T49" i="30" s="1"/>
  <c r="T53" i="30" a="1"/>
  <c r="T53" i="30" s="1"/>
  <c r="T51" i="30" a="1"/>
  <c r="T51" i="30" s="1"/>
  <c r="T52" i="30" a="1"/>
  <c r="T52" i="30" s="1"/>
  <c r="T44" i="30" a="1"/>
  <c r="T44" i="30" s="1"/>
  <c r="T42" i="30" a="1"/>
  <c r="T42" i="30" s="1"/>
  <c r="T46" i="30" a="1"/>
  <c r="T46" i="30" s="1"/>
  <c r="T50" i="30" a="1"/>
  <c r="T50" i="30" s="1"/>
  <c r="T59" i="30" a="1"/>
  <c r="T59" i="30" s="1"/>
  <c r="T54" i="30" a="1"/>
  <c r="T54" i="30" s="1"/>
  <c r="R7" i="30" a="1"/>
  <c r="R7" i="30" s="1"/>
  <c r="R55" i="30" a="1"/>
  <c r="R55" i="30" s="1"/>
  <c r="R8" i="30" a="1"/>
  <c r="R8" i="30" s="1"/>
  <c r="R9" i="30" a="1"/>
  <c r="R9" i="30" s="1"/>
  <c r="R10" i="30" a="1"/>
  <c r="R10" i="30" s="1"/>
  <c r="R12" i="30" a="1"/>
  <c r="R12" i="30" s="1"/>
  <c r="R57" i="30" a="1"/>
  <c r="R57" i="30" s="1"/>
  <c r="R11" i="30" a="1"/>
  <c r="R11" i="30" s="1"/>
  <c r="R14" i="30" a="1"/>
  <c r="R14" i="30" s="1"/>
  <c r="R13" i="30" a="1"/>
  <c r="R13" i="30" s="1"/>
  <c r="R16" i="30" a="1"/>
  <c r="R16" i="30" s="1"/>
  <c r="R17" i="30" a="1"/>
  <c r="R17" i="30" s="1"/>
  <c r="R18" i="30" a="1"/>
  <c r="R18" i="30" s="1"/>
  <c r="R19" i="30" a="1"/>
  <c r="R19" i="30" s="1"/>
  <c r="R20" i="30" a="1"/>
  <c r="R20" i="30" s="1"/>
  <c r="R48" i="30" a="1"/>
  <c r="R48" i="30" s="1"/>
  <c r="R21" i="30" a="1"/>
  <c r="R21" i="30" s="1"/>
  <c r="R6" i="30" a="1"/>
  <c r="R6" i="30" s="1"/>
  <c r="R23" i="30" a="1"/>
  <c r="R23" i="30" s="1"/>
  <c r="R56" i="30" a="1"/>
  <c r="R56" i="30" s="1"/>
  <c r="R24" i="30" a="1"/>
  <c r="R24" i="30" s="1"/>
  <c r="R47" i="30" a="1"/>
  <c r="R47" i="30" s="1"/>
  <c r="R29" i="30" a="1"/>
  <c r="R29" i="30" s="1"/>
  <c r="R25" i="30" a="1"/>
  <c r="R25" i="30" s="1"/>
  <c r="R26" i="30" a="1"/>
  <c r="R26" i="30" s="1"/>
  <c r="R28" i="30" a="1"/>
  <c r="R28" i="30" s="1"/>
  <c r="R30" i="30" a="1"/>
  <c r="R30" i="30" s="1"/>
  <c r="R41" i="30" a="1"/>
  <c r="R41" i="30" s="1"/>
  <c r="R31" i="30" a="1"/>
  <c r="R31" i="30" s="1"/>
  <c r="R33" i="30" a="1"/>
  <c r="R33" i="30" s="1"/>
  <c r="R35" i="30" a="1"/>
  <c r="R35" i="30" s="1"/>
  <c r="R34" i="30" a="1"/>
  <c r="R34" i="30" s="1"/>
  <c r="R45" i="30" a="1"/>
  <c r="R45" i="30" s="1"/>
  <c r="R39" i="30" a="1"/>
  <c r="R39" i="30" s="1"/>
  <c r="R40" i="30" a="1"/>
  <c r="R40" i="30" s="1"/>
  <c r="R49" i="30" a="1"/>
  <c r="R49" i="30" s="1"/>
  <c r="R53" i="30" a="1"/>
  <c r="R53" i="30" s="1"/>
  <c r="R51" i="30" a="1"/>
  <c r="R51" i="30" s="1"/>
  <c r="R52" i="30" a="1"/>
  <c r="R52" i="30" s="1"/>
  <c r="R44" i="30" a="1"/>
  <c r="R44" i="30" s="1"/>
  <c r="R42" i="30" a="1"/>
  <c r="R42" i="30" s="1"/>
  <c r="R46" i="30" a="1"/>
  <c r="R46" i="30" s="1"/>
  <c r="R50" i="30" a="1"/>
  <c r="R50" i="30" s="1"/>
  <c r="R59" i="30" a="1"/>
  <c r="R59" i="30" s="1"/>
  <c r="R54" i="30" a="1"/>
  <c r="R54" i="30" s="1"/>
  <c r="K579" i="32" l="1"/>
  <c r="F579" i="32"/>
  <c r="H579" i="32"/>
  <c r="M579" i="32"/>
  <c r="G579" i="32"/>
  <c r="J579" i="32"/>
  <c r="I579" i="32"/>
  <c r="L579" i="32"/>
  <c r="D580" i="32"/>
  <c r="E580" i="32" s="1"/>
  <c r="H1002" i="32"/>
  <c r="D1003" i="32"/>
  <c r="E1003" i="32" s="1"/>
  <c r="G1002" i="32"/>
  <c r="F1002" i="32"/>
  <c r="M1002" i="32"/>
  <c r="L1002" i="32"/>
  <c r="K1002" i="32"/>
  <c r="J1002" i="32"/>
  <c r="I1002" i="32"/>
  <c r="H626" i="32"/>
  <c r="D627" i="32"/>
  <c r="E627" i="32" s="1"/>
  <c r="G626" i="32"/>
  <c r="F626" i="32"/>
  <c r="M626" i="32"/>
  <c r="L626" i="32"/>
  <c r="K626" i="32"/>
  <c r="J626" i="32"/>
  <c r="I626" i="32"/>
  <c r="I228" i="21"/>
  <c r="L227" i="21"/>
  <c r="I356" i="21"/>
  <c r="L355" i="21"/>
  <c r="I317" i="21"/>
  <c r="L316" i="21"/>
  <c r="EI108" i="15"/>
  <c r="EK108" i="15"/>
  <c r="EM108" i="15"/>
  <c r="CG108" i="15"/>
  <c r="CH108" i="15"/>
  <c r="CL108" i="15"/>
  <c r="BF108" i="15"/>
  <c r="BK108" i="15"/>
  <c r="BJ108" i="15"/>
  <c r="AC108" i="15"/>
  <c r="AE108" i="15"/>
  <c r="AD108" i="15"/>
  <c r="Q7" i="30" a="1"/>
  <c r="Q7" i="30" s="1"/>
  <c r="Q55" i="30" a="1"/>
  <c r="Q55" i="30" s="1"/>
  <c r="Q8" i="30" a="1"/>
  <c r="Q8" i="30" s="1"/>
  <c r="Q9" i="30" a="1"/>
  <c r="Q9" i="30" s="1"/>
  <c r="Q10" i="30" a="1"/>
  <c r="Q10" i="30" s="1"/>
  <c r="Q12" i="30" a="1"/>
  <c r="Q12" i="30" s="1"/>
  <c r="Q57" i="30" a="1"/>
  <c r="Q57" i="30" s="1"/>
  <c r="Q11" i="30" a="1"/>
  <c r="Q11" i="30" s="1"/>
  <c r="Q14" i="30" a="1"/>
  <c r="Q14" i="30" s="1"/>
  <c r="Q13" i="30" a="1"/>
  <c r="Q13" i="30" s="1"/>
  <c r="Q16" i="30" a="1"/>
  <c r="Q16" i="30" s="1"/>
  <c r="Q17" i="30" a="1"/>
  <c r="Q17" i="30" s="1"/>
  <c r="Q18" i="30" a="1"/>
  <c r="Q18" i="30" s="1"/>
  <c r="Q19" i="30" a="1"/>
  <c r="Q19" i="30" s="1"/>
  <c r="Q20" i="30" a="1"/>
  <c r="Q20" i="30" s="1"/>
  <c r="Q48" i="30" a="1"/>
  <c r="Q48" i="30" s="1"/>
  <c r="Q21" i="30" a="1"/>
  <c r="Q21" i="30" s="1"/>
  <c r="Q6" i="30" a="1"/>
  <c r="Q6" i="30" s="1"/>
  <c r="Q23" i="30" a="1"/>
  <c r="Q23" i="30" s="1"/>
  <c r="Q56" i="30" a="1"/>
  <c r="Q56" i="30" s="1"/>
  <c r="Q24" i="30" a="1"/>
  <c r="Q24" i="30" s="1"/>
  <c r="Q47" i="30" a="1"/>
  <c r="Q47" i="30" s="1"/>
  <c r="Q58" i="30" a="1"/>
  <c r="Q58" i="30" s="1"/>
  <c r="Q29" i="30" a="1"/>
  <c r="Q29" i="30" s="1"/>
  <c r="Q25" i="30" a="1"/>
  <c r="Q25" i="30" s="1"/>
  <c r="Q26" i="30" a="1"/>
  <c r="Q26" i="30" s="1"/>
  <c r="Q28" i="30" a="1"/>
  <c r="Q28" i="30" s="1"/>
  <c r="Q30" i="30" a="1"/>
  <c r="Q30" i="30" s="1"/>
  <c r="Q41" i="30" a="1"/>
  <c r="Q41" i="30" s="1"/>
  <c r="Q31" i="30" a="1"/>
  <c r="Q31" i="30" s="1"/>
  <c r="Q33" i="30" a="1"/>
  <c r="Q33" i="30" s="1"/>
  <c r="Q35" i="30" a="1"/>
  <c r="Q35" i="30" s="1"/>
  <c r="Q34" i="30" a="1"/>
  <c r="Q34" i="30" s="1"/>
  <c r="Q45" i="30" a="1"/>
  <c r="Q45" i="30" s="1"/>
  <c r="Q37" i="30" a="1"/>
  <c r="Q37" i="30" s="1"/>
  <c r="Q39" i="30" a="1"/>
  <c r="Q39" i="30" s="1"/>
  <c r="Q40" i="30" a="1"/>
  <c r="Q40" i="30" s="1"/>
  <c r="Q49" i="30" a="1"/>
  <c r="Q49" i="30" s="1"/>
  <c r="Q53" i="30" a="1"/>
  <c r="Q53" i="30" s="1"/>
  <c r="Q51" i="30" a="1"/>
  <c r="Q51" i="30" s="1"/>
  <c r="Q52" i="30" a="1"/>
  <c r="Q52" i="30" s="1"/>
  <c r="Q44" i="30" a="1"/>
  <c r="Q44" i="30" s="1"/>
  <c r="Q42" i="30" a="1"/>
  <c r="Q42" i="30" s="1"/>
  <c r="Q46" i="30" a="1"/>
  <c r="Q46" i="30" s="1"/>
  <c r="Q50" i="30" a="1"/>
  <c r="Q50" i="30" s="1"/>
  <c r="Q59" i="30" a="1"/>
  <c r="Q59" i="30" s="1"/>
  <c r="Q54" i="30" a="1"/>
  <c r="Q54" i="30" s="1"/>
  <c r="J55" i="30" a="1"/>
  <c r="J55" i="30" s="1"/>
  <c r="U108" i="30"/>
  <c r="U107" i="30"/>
  <c r="H580" i="32" l="1"/>
  <c r="L580" i="32"/>
  <c r="M580" i="32"/>
  <c r="K580" i="32"/>
  <c r="J580" i="32"/>
  <c r="D581" i="32"/>
  <c r="E581" i="32" s="1"/>
  <c r="I580" i="32"/>
  <c r="G580" i="32"/>
  <c r="F580" i="32"/>
  <c r="M1003" i="32"/>
  <c r="L1003" i="32"/>
  <c r="K1003" i="32"/>
  <c r="J1003" i="32"/>
  <c r="I1003" i="32"/>
  <c r="H1003" i="32"/>
  <c r="D1004" i="32"/>
  <c r="E1004" i="32" s="1"/>
  <c r="G1003" i="32"/>
  <c r="F1003" i="32"/>
  <c r="M627" i="32"/>
  <c r="L627" i="32"/>
  <c r="K627" i="32"/>
  <c r="J627" i="32"/>
  <c r="I627" i="32"/>
  <c r="H627" i="32"/>
  <c r="D628" i="32"/>
  <c r="E628" i="32" s="1"/>
  <c r="G627" i="32"/>
  <c r="F627" i="32"/>
  <c r="L228" i="21"/>
  <c r="I229" i="21"/>
  <c r="I357" i="21"/>
  <c r="L356" i="21"/>
  <c r="I318" i="21"/>
  <c r="L317" i="21"/>
  <c r="EP108" i="15"/>
  <c r="EN108" i="15"/>
  <c r="EL108" i="15"/>
  <c r="CJ108" i="15"/>
  <c r="CO108" i="15"/>
  <c r="CK108" i="15"/>
  <c r="BM108" i="15"/>
  <c r="BN108" i="15"/>
  <c r="BI108" i="15"/>
  <c r="AH108" i="15"/>
  <c r="AG108" i="15"/>
  <c r="AF108" i="15"/>
  <c r="AF1627" i="19"/>
  <c r="AF1628" i="19"/>
  <c r="AF1629" i="19"/>
  <c r="AF1630" i="19"/>
  <c r="AF1631" i="19"/>
  <c r="AF1632" i="19"/>
  <c r="AF1633" i="19"/>
  <c r="AF1634" i="19"/>
  <c r="AF1635" i="19"/>
  <c r="AF1636" i="19"/>
  <c r="AF1637" i="19"/>
  <c r="AF1638" i="19"/>
  <c r="AF1639" i="19"/>
  <c r="AF1640" i="19"/>
  <c r="AF1641" i="19"/>
  <c r="AF1642" i="19"/>
  <c r="AF1643" i="19"/>
  <c r="AF1644" i="19"/>
  <c r="AF1645" i="19"/>
  <c r="AF1646" i="19"/>
  <c r="AF1647" i="19"/>
  <c r="AF1648" i="19"/>
  <c r="AF1649" i="19"/>
  <c r="AF1650" i="19"/>
  <c r="AF1651" i="19"/>
  <c r="AF1652" i="19"/>
  <c r="AF1653" i="19"/>
  <c r="AF1654" i="19"/>
  <c r="AF1655" i="19"/>
  <c r="AF1656" i="19"/>
  <c r="AF1657" i="19"/>
  <c r="AF1658" i="19"/>
  <c r="AF1659" i="19"/>
  <c r="AF1660" i="19"/>
  <c r="AF1661" i="19"/>
  <c r="AF1662" i="19"/>
  <c r="AF1663" i="19"/>
  <c r="AF1664" i="19"/>
  <c r="AF1665" i="19"/>
  <c r="AF1666" i="19"/>
  <c r="AF1667" i="19"/>
  <c r="AF1668" i="19"/>
  <c r="AF1669" i="19"/>
  <c r="AF1670" i="19"/>
  <c r="AF1671" i="19"/>
  <c r="AF1672" i="19"/>
  <c r="AF1673" i="19"/>
  <c r="AF1674" i="19"/>
  <c r="AF1675" i="19"/>
  <c r="AF1676" i="19"/>
  <c r="AF1677" i="19"/>
  <c r="AF1678" i="19"/>
  <c r="AF1679" i="19"/>
  <c r="AF1680" i="19"/>
  <c r="AF1681" i="19"/>
  <c r="AF1682" i="19"/>
  <c r="AF1683" i="19"/>
  <c r="AF1684" i="19"/>
  <c r="AF1685" i="19"/>
  <c r="AF1686" i="19"/>
  <c r="AF1687" i="19"/>
  <c r="AF1688" i="19"/>
  <c r="AF1689" i="19"/>
  <c r="AF1690" i="19"/>
  <c r="AF1691" i="19"/>
  <c r="AF1692" i="19"/>
  <c r="AF1693" i="19"/>
  <c r="AF1694" i="19"/>
  <c r="AF1695" i="19"/>
  <c r="AF1696" i="19"/>
  <c r="AF1697" i="19"/>
  <c r="AF1698" i="19"/>
  <c r="AF1699" i="19"/>
  <c r="AF1700" i="19"/>
  <c r="AF1701" i="19"/>
  <c r="AF1702" i="19"/>
  <c r="AF1703" i="19"/>
  <c r="AF1704" i="19"/>
  <c r="AF1705" i="19"/>
  <c r="AF1706" i="19"/>
  <c r="AF1707" i="19"/>
  <c r="AF1708" i="19"/>
  <c r="AF1709" i="19"/>
  <c r="AF1710" i="19"/>
  <c r="AF1711" i="19"/>
  <c r="AF1712" i="19"/>
  <c r="AF1713" i="19"/>
  <c r="AF1714" i="19"/>
  <c r="AF1715" i="19"/>
  <c r="AF1716" i="19"/>
  <c r="AF1717" i="19"/>
  <c r="AF1718" i="19"/>
  <c r="AF1719" i="19"/>
  <c r="AF1720" i="19"/>
  <c r="AF1721" i="19"/>
  <c r="AF1722" i="19"/>
  <c r="AF1723" i="19"/>
  <c r="AF1724" i="19"/>
  <c r="AF1725" i="19"/>
  <c r="AF1726" i="19"/>
  <c r="AF1727" i="19"/>
  <c r="AF1728" i="19"/>
  <c r="AF1729" i="19"/>
  <c r="AF1730" i="19"/>
  <c r="AF1731" i="19"/>
  <c r="AF1732" i="19"/>
  <c r="AF1733" i="19"/>
  <c r="AF1734" i="19"/>
  <c r="AF1735" i="19"/>
  <c r="AF1736" i="19"/>
  <c r="AF1737" i="19"/>
  <c r="AF1738" i="19"/>
  <c r="AF1739" i="19"/>
  <c r="AF1740" i="19"/>
  <c r="AF1741" i="19"/>
  <c r="AF1742" i="19"/>
  <c r="AF1743" i="19"/>
  <c r="AF1744" i="19"/>
  <c r="AF1745" i="19"/>
  <c r="AF1746" i="19"/>
  <c r="AF1747" i="19"/>
  <c r="AF1748" i="19"/>
  <c r="AF1749" i="19"/>
  <c r="AF1750" i="19"/>
  <c r="AF1751" i="19"/>
  <c r="AF1752" i="19"/>
  <c r="AF1753" i="19"/>
  <c r="AF1754" i="19"/>
  <c r="AF1755" i="19"/>
  <c r="AF1756" i="19"/>
  <c r="AF1757" i="19"/>
  <c r="AF1758" i="19"/>
  <c r="AF1759" i="19"/>
  <c r="AF1760" i="19"/>
  <c r="AF1761" i="19"/>
  <c r="AF1762" i="19"/>
  <c r="AF1763" i="19"/>
  <c r="AF1764" i="19"/>
  <c r="AF1765" i="19"/>
  <c r="AF1766" i="19"/>
  <c r="AF1767" i="19"/>
  <c r="AF1768" i="19"/>
  <c r="AF1769" i="19"/>
  <c r="AF1770" i="19"/>
  <c r="AF1771" i="19"/>
  <c r="AF1772" i="19"/>
  <c r="AF1773" i="19"/>
  <c r="AF1774" i="19"/>
  <c r="AF1775" i="19"/>
  <c r="AF1776" i="19"/>
  <c r="AF1777" i="19"/>
  <c r="AF1778" i="19"/>
  <c r="AF1779" i="19"/>
  <c r="AF1780" i="19"/>
  <c r="AF1781" i="19"/>
  <c r="AF1782" i="19"/>
  <c r="AF1783" i="19"/>
  <c r="AF1784" i="19"/>
  <c r="AF1785" i="19"/>
  <c r="AF1786" i="19"/>
  <c r="AF1787" i="19"/>
  <c r="AF1788" i="19"/>
  <c r="AF1789" i="19"/>
  <c r="AF1790" i="19"/>
  <c r="AF1791" i="19"/>
  <c r="AF1792" i="19"/>
  <c r="AF1793" i="19"/>
  <c r="AF1794" i="19"/>
  <c r="AF1795" i="19"/>
  <c r="AF1796" i="19"/>
  <c r="AF1797" i="19"/>
  <c r="AF1798" i="19"/>
  <c r="AF1799" i="19"/>
  <c r="AF1800" i="19"/>
  <c r="AF1801" i="19"/>
  <c r="AF1802" i="19"/>
  <c r="AF1803" i="19"/>
  <c r="AF1804" i="19"/>
  <c r="AF1805" i="19"/>
  <c r="AF1806" i="19"/>
  <c r="AF1807" i="19"/>
  <c r="AF1808" i="19"/>
  <c r="AF1809" i="19"/>
  <c r="AF1810" i="19"/>
  <c r="AF1811" i="19"/>
  <c r="AF1812" i="19"/>
  <c r="AF1813" i="19"/>
  <c r="AF1814" i="19"/>
  <c r="AF1815" i="19"/>
  <c r="AF1816" i="19"/>
  <c r="AF1817" i="19"/>
  <c r="AF1818" i="19"/>
  <c r="AF1819" i="19"/>
  <c r="AF1820" i="19"/>
  <c r="AF1821" i="19"/>
  <c r="AF1822" i="19"/>
  <c r="AF1823" i="19"/>
  <c r="AF1824" i="19"/>
  <c r="AF1825" i="19"/>
  <c r="AF1826" i="19"/>
  <c r="AF1827" i="19"/>
  <c r="AF1828" i="19"/>
  <c r="AF1829" i="19"/>
  <c r="AF1830" i="19"/>
  <c r="AF1831" i="19"/>
  <c r="AF1832" i="19"/>
  <c r="AF1833" i="19"/>
  <c r="AF1834" i="19"/>
  <c r="AF1835" i="19"/>
  <c r="AF1836" i="19"/>
  <c r="AF1837" i="19"/>
  <c r="AF1838" i="19"/>
  <c r="AF1839" i="19"/>
  <c r="AF1840" i="19"/>
  <c r="AF1841" i="19"/>
  <c r="AF1842" i="19"/>
  <c r="AF1843" i="19"/>
  <c r="AF1844" i="19"/>
  <c r="AF1845" i="19"/>
  <c r="AF1846" i="19"/>
  <c r="AF1847" i="19"/>
  <c r="AF1848" i="19"/>
  <c r="AF1849" i="19"/>
  <c r="AF1850" i="19"/>
  <c r="AF1851" i="19"/>
  <c r="AF1852" i="19"/>
  <c r="AF1853" i="19"/>
  <c r="AF1854" i="19"/>
  <c r="AF1855" i="19"/>
  <c r="AF1856" i="19"/>
  <c r="AF1857" i="19"/>
  <c r="AF1858" i="19"/>
  <c r="AF1859" i="19"/>
  <c r="AF1860" i="19"/>
  <c r="AF1861" i="19"/>
  <c r="AF1862" i="19"/>
  <c r="AF1863" i="19"/>
  <c r="AF1864" i="19"/>
  <c r="AF1865" i="19"/>
  <c r="AF1866" i="19"/>
  <c r="AF1867" i="19"/>
  <c r="AF1868" i="19"/>
  <c r="AF1869" i="19"/>
  <c r="AF1870" i="19"/>
  <c r="AF1871" i="19"/>
  <c r="AF1872" i="19"/>
  <c r="AF1873" i="19"/>
  <c r="AF1874" i="19"/>
  <c r="AF1875" i="19"/>
  <c r="AF1876" i="19"/>
  <c r="AF1877" i="19"/>
  <c r="AF1878" i="19"/>
  <c r="AF1879" i="19"/>
  <c r="AF1880" i="19"/>
  <c r="AF1881" i="19"/>
  <c r="AF1882" i="19"/>
  <c r="AF1883" i="19"/>
  <c r="AF1884" i="19"/>
  <c r="AF1885" i="19"/>
  <c r="AF1886" i="19"/>
  <c r="AF1887" i="19"/>
  <c r="AF1888" i="19"/>
  <c r="AF1889" i="19"/>
  <c r="AF1890" i="19"/>
  <c r="AF1891" i="19"/>
  <c r="AF1892" i="19"/>
  <c r="AF1893" i="19"/>
  <c r="AF1894" i="19"/>
  <c r="AF1895" i="19"/>
  <c r="AF1896" i="19"/>
  <c r="AF1897" i="19"/>
  <c r="AF1898" i="19"/>
  <c r="AF1899" i="19"/>
  <c r="AF1900" i="19"/>
  <c r="AF1901" i="19"/>
  <c r="AF1902" i="19"/>
  <c r="AF1903" i="19"/>
  <c r="AF1904" i="19"/>
  <c r="AF1905" i="19"/>
  <c r="AF1906" i="19"/>
  <c r="AF1907" i="19"/>
  <c r="AF1908" i="19"/>
  <c r="AF1909" i="19"/>
  <c r="AF1910" i="19"/>
  <c r="AF1911" i="19"/>
  <c r="AF1912" i="19"/>
  <c r="AF1913" i="19"/>
  <c r="AF1914" i="19"/>
  <c r="AF1915" i="19"/>
  <c r="AF1916" i="19"/>
  <c r="AF1917" i="19"/>
  <c r="AF1918" i="19"/>
  <c r="AF1919" i="19"/>
  <c r="AF1920" i="19"/>
  <c r="AF1921" i="19"/>
  <c r="AF1922" i="19"/>
  <c r="J51" i="30" a="1"/>
  <c r="J51" i="30" s="1"/>
  <c r="J52" i="30" a="1"/>
  <c r="J52" i="30" s="1"/>
  <c r="J44" i="30" a="1"/>
  <c r="J44" i="30" s="1"/>
  <c r="J42" i="30" a="1"/>
  <c r="J42" i="30" s="1"/>
  <c r="J46" i="30" a="1"/>
  <c r="J46" i="30" s="1"/>
  <c r="J50" i="30" a="1"/>
  <c r="J50" i="30" s="1"/>
  <c r="J59" i="30" a="1"/>
  <c r="J59" i="30" s="1"/>
  <c r="J54" i="30" a="1"/>
  <c r="J54" i="30" s="1"/>
  <c r="K51" i="30" a="1"/>
  <c r="K51" i="30" s="1"/>
  <c r="K52" i="30" a="1"/>
  <c r="K52" i="30" s="1"/>
  <c r="K44" i="30" a="1"/>
  <c r="K44" i="30" s="1"/>
  <c r="K42" i="30" a="1"/>
  <c r="K42" i="30" s="1"/>
  <c r="K46" i="30" a="1"/>
  <c r="K46" i="30" s="1"/>
  <c r="K50" i="30" a="1"/>
  <c r="K50" i="30" s="1"/>
  <c r="K59" i="30" a="1"/>
  <c r="K59" i="30" s="1"/>
  <c r="K54" i="30" a="1"/>
  <c r="K54" i="30" s="1"/>
  <c r="L51" i="30" a="1"/>
  <c r="L51" i="30" s="1"/>
  <c r="L52" i="30" a="1"/>
  <c r="L52" i="30" s="1"/>
  <c r="L44" i="30" a="1"/>
  <c r="L44" i="30" s="1"/>
  <c r="L42" i="30" a="1"/>
  <c r="L42" i="30" s="1"/>
  <c r="L46" i="30" a="1"/>
  <c r="L46" i="30" s="1"/>
  <c r="L50" i="30" a="1"/>
  <c r="L50" i="30" s="1"/>
  <c r="L59" i="30" a="1"/>
  <c r="L59" i="30" s="1"/>
  <c r="L54" i="30" a="1"/>
  <c r="L54" i="30" s="1"/>
  <c r="M51" i="30" a="1"/>
  <c r="M51" i="30" s="1"/>
  <c r="M52" i="30" a="1"/>
  <c r="M52" i="30" s="1"/>
  <c r="M44" i="30" a="1"/>
  <c r="M44" i="30" s="1"/>
  <c r="M42" i="30" a="1"/>
  <c r="M42" i="30" s="1"/>
  <c r="M46" i="30" a="1"/>
  <c r="M46" i="30" s="1"/>
  <c r="M50" i="30" a="1"/>
  <c r="M50" i="30" s="1"/>
  <c r="M59" i="30" a="1"/>
  <c r="M59" i="30" s="1"/>
  <c r="M54" i="30" a="1"/>
  <c r="M54" i="30" s="1"/>
  <c r="N51" i="30" a="1"/>
  <c r="N51" i="30" s="1"/>
  <c r="N52" i="30" a="1"/>
  <c r="N52" i="30" s="1"/>
  <c r="N44" i="30" a="1"/>
  <c r="N44" i="30" s="1"/>
  <c r="N42" i="30" a="1"/>
  <c r="N42" i="30" s="1"/>
  <c r="N46" i="30" a="1"/>
  <c r="N46" i="30" s="1"/>
  <c r="N50" i="30" a="1"/>
  <c r="N50" i="30" s="1"/>
  <c r="N59" i="30" a="1"/>
  <c r="N59" i="30" s="1"/>
  <c r="N54" i="30" a="1"/>
  <c r="N54" i="30" s="1"/>
  <c r="O51" i="30" a="1"/>
  <c r="O51" i="30" s="1"/>
  <c r="O52" i="30" a="1"/>
  <c r="O52" i="30" s="1"/>
  <c r="O44" i="30" a="1"/>
  <c r="O44" i="30" s="1"/>
  <c r="O42" i="30" a="1"/>
  <c r="O42" i="30" s="1"/>
  <c r="O46" i="30" a="1"/>
  <c r="O46" i="30" s="1"/>
  <c r="O50" i="30" a="1"/>
  <c r="O50" i="30" s="1"/>
  <c r="O59" i="30" a="1"/>
  <c r="O59" i="30" s="1"/>
  <c r="O54" i="30" a="1"/>
  <c r="O54" i="30" s="1"/>
  <c r="AK51" i="30"/>
  <c r="AK52" i="30"/>
  <c r="AK44" i="30"/>
  <c r="AK42" i="30"/>
  <c r="AK46" i="30"/>
  <c r="AM46" i="30" s="1" a="1"/>
  <c r="AM46" i="30" s="1"/>
  <c r="AK50" i="30"/>
  <c r="AM50" i="30" s="1" a="1"/>
  <c r="AM50" i="30" s="1"/>
  <c r="AK59" i="30"/>
  <c r="AK54" i="30"/>
  <c r="AP51" i="30"/>
  <c r="AP52" i="30"/>
  <c r="AP44" i="30"/>
  <c r="AP42" i="30"/>
  <c r="AP46" i="30"/>
  <c r="AP50" i="30"/>
  <c r="AP59" i="30"/>
  <c r="AP54" i="30"/>
  <c r="AR51" i="30"/>
  <c r="AR52" i="30"/>
  <c r="AR44" i="30"/>
  <c r="AR42" i="30"/>
  <c r="AR46" i="30"/>
  <c r="AR50" i="30"/>
  <c r="AR59" i="30"/>
  <c r="AR54" i="30"/>
  <c r="AT51" i="30"/>
  <c r="AT52" i="30"/>
  <c r="AT44" i="30"/>
  <c r="AT42" i="30"/>
  <c r="AT46" i="30"/>
  <c r="AT50" i="30"/>
  <c r="AT59" i="30"/>
  <c r="AT54" i="30"/>
  <c r="AV51" i="30"/>
  <c r="AV52" i="30"/>
  <c r="AV44" i="30"/>
  <c r="AV42" i="30"/>
  <c r="AV46" i="30"/>
  <c r="AV50" i="30"/>
  <c r="AV59" i="30"/>
  <c r="AV54" i="30"/>
  <c r="AX51" i="30"/>
  <c r="AX52" i="30"/>
  <c r="AX44" i="30"/>
  <c r="AX42" i="30"/>
  <c r="AX46" i="30"/>
  <c r="AX50" i="30"/>
  <c r="AX59" i="30"/>
  <c r="AX54" i="30"/>
  <c r="AZ51" i="30"/>
  <c r="AZ52" i="30"/>
  <c r="AZ44" i="30"/>
  <c r="AZ42" i="30"/>
  <c r="AZ46" i="30"/>
  <c r="AZ50" i="30"/>
  <c r="AZ59" i="30"/>
  <c r="AZ54" i="30"/>
  <c r="J7" i="30" a="1"/>
  <c r="J7" i="30" s="1"/>
  <c r="V108" i="30"/>
  <c r="T108" i="30"/>
  <c r="W108" i="30"/>
  <c r="W107" i="30"/>
  <c r="T107" i="30"/>
  <c r="V107" i="30"/>
  <c r="F581" i="32" l="1"/>
  <c r="I581" i="32"/>
  <c r="K581" i="32"/>
  <c r="M581" i="32"/>
  <c r="D582" i="32"/>
  <c r="E582" i="32" s="1"/>
  <c r="H581" i="32"/>
  <c r="J581" i="32"/>
  <c r="L581" i="32"/>
  <c r="G581" i="32"/>
  <c r="J1004" i="32"/>
  <c r="I1004" i="32"/>
  <c r="H1004" i="32"/>
  <c r="D1005" i="32"/>
  <c r="E1005" i="32" s="1"/>
  <c r="G1004" i="32"/>
  <c r="F1004" i="32"/>
  <c r="M1004" i="32"/>
  <c r="L1004" i="32"/>
  <c r="K1004" i="32"/>
  <c r="J628" i="32"/>
  <c r="I628" i="32"/>
  <c r="H628" i="32"/>
  <c r="D629" i="32"/>
  <c r="E629" i="32" s="1"/>
  <c r="G628" i="32"/>
  <c r="F628" i="32"/>
  <c r="M628" i="32"/>
  <c r="L628" i="32"/>
  <c r="K628" i="32"/>
  <c r="I230" i="21"/>
  <c r="L229" i="21"/>
  <c r="I358" i="21"/>
  <c r="L357" i="21"/>
  <c r="L318" i="21"/>
  <c r="I319" i="21"/>
  <c r="EO108" i="15"/>
  <c r="EQ108" i="15"/>
  <c r="ES108" i="15"/>
  <c r="CN108" i="15"/>
  <c r="CM108" i="15"/>
  <c r="CR108" i="15"/>
  <c r="BL108" i="15"/>
  <c r="BT108" i="15"/>
  <c r="BQ108" i="15"/>
  <c r="BS108" i="15"/>
  <c r="BP108" i="15"/>
  <c r="AJ108" i="15"/>
  <c r="AI108" i="15"/>
  <c r="AK108" i="15"/>
  <c r="AZ7" i="30"/>
  <c r="AZ55" i="30"/>
  <c r="AZ8" i="30"/>
  <c r="AZ9" i="30"/>
  <c r="AZ10" i="30"/>
  <c r="AZ12" i="30"/>
  <c r="AZ57" i="30"/>
  <c r="AZ11" i="30"/>
  <c r="AZ14" i="30"/>
  <c r="AZ13" i="30"/>
  <c r="AZ16" i="30"/>
  <c r="AZ17" i="30"/>
  <c r="AZ18" i="30"/>
  <c r="AZ19" i="30"/>
  <c r="AZ20" i="30"/>
  <c r="AZ48" i="30"/>
  <c r="AZ21" i="30"/>
  <c r="AZ6" i="30"/>
  <c r="AZ23" i="30"/>
  <c r="AZ56" i="30"/>
  <c r="AZ24" i="30"/>
  <c r="AZ47" i="30"/>
  <c r="AZ58" i="30"/>
  <c r="AZ29" i="30"/>
  <c r="AZ25" i="30"/>
  <c r="AZ26" i="30"/>
  <c r="AZ28" i="30"/>
  <c r="AZ30" i="30"/>
  <c r="AZ41" i="30"/>
  <c r="AZ31" i="30"/>
  <c r="AZ33" i="30"/>
  <c r="AZ35" i="30"/>
  <c r="AZ34" i="30"/>
  <c r="AZ45" i="30"/>
  <c r="AZ37" i="30"/>
  <c r="AZ39" i="30"/>
  <c r="AZ40" i="30"/>
  <c r="AZ49" i="30"/>
  <c r="AZ53" i="30"/>
  <c r="AX7" i="30"/>
  <c r="AX55" i="30"/>
  <c r="AX8" i="30"/>
  <c r="AX9" i="30"/>
  <c r="AX10" i="30"/>
  <c r="AX12" i="30"/>
  <c r="AX57" i="30"/>
  <c r="AX11" i="30"/>
  <c r="AX14" i="30"/>
  <c r="AX13" i="30"/>
  <c r="AX16" i="30"/>
  <c r="AX17" i="30"/>
  <c r="AX18" i="30"/>
  <c r="AX19" i="30"/>
  <c r="AX20" i="30"/>
  <c r="AX48" i="30"/>
  <c r="AX21" i="30"/>
  <c r="AX6" i="30"/>
  <c r="AX23" i="30"/>
  <c r="AX56" i="30"/>
  <c r="AX24" i="30"/>
  <c r="AX47" i="30"/>
  <c r="AX58" i="30"/>
  <c r="AX29" i="30"/>
  <c r="AX25" i="30"/>
  <c r="AX26" i="30"/>
  <c r="AX28" i="30"/>
  <c r="AX30" i="30"/>
  <c r="AX41" i="30"/>
  <c r="AX31" i="30"/>
  <c r="AX33" i="30"/>
  <c r="AX35" i="30"/>
  <c r="AX34" i="30"/>
  <c r="AX45" i="30"/>
  <c r="AX37" i="30"/>
  <c r="AX39" i="30"/>
  <c r="AX40" i="30"/>
  <c r="AX49" i="30"/>
  <c r="AX53" i="30"/>
  <c r="AV7" i="30"/>
  <c r="AV55" i="30"/>
  <c r="AV8" i="30"/>
  <c r="AV9" i="30"/>
  <c r="AV10" i="30"/>
  <c r="AV12" i="30"/>
  <c r="AV57" i="30"/>
  <c r="AV11" i="30"/>
  <c r="AV14" i="30"/>
  <c r="AV13" i="30"/>
  <c r="AV16" i="30"/>
  <c r="AV17" i="30"/>
  <c r="AV18" i="30"/>
  <c r="AV19" i="30"/>
  <c r="AV20" i="30"/>
  <c r="AV48" i="30"/>
  <c r="AV21" i="30"/>
  <c r="AV6" i="30"/>
  <c r="AV23" i="30"/>
  <c r="AV56" i="30"/>
  <c r="AV24" i="30"/>
  <c r="AV47" i="30"/>
  <c r="AV58" i="30"/>
  <c r="AV29" i="30"/>
  <c r="AV25" i="30"/>
  <c r="AV26" i="30"/>
  <c r="AV28" i="30"/>
  <c r="AV30" i="30"/>
  <c r="AV41" i="30"/>
  <c r="AV31" i="30"/>
  <c r="AV33" i="30"/>
  <c r="AV35" i="30"/>
  <c r="AV34" i="30"/>
  <c r="AV45" i="30"/>
  <c r="AV37" i="30"/>
  <c r="AV39" i="30"/>
  <c r="AV40" i="30"/>
  <c r="AV49" i="30"/>
  <c r="AV53" i="30"/>
  <c r="AT7" i="30"/>
  <c r="AT55" i="30"/>
  <c r="AT8" i="30"/>
  <c r="AT9" i="30"/>
  <c r="AT10" i="30"/>
  <c r="AT12" i="30"/>
  <c r="AT57" i="30"/>
  <c r="AT11" i="30"/>
  <c r="AT14" i="30"/>
  <c r="AT13" i="30"/>
  <c r="AT16" i="30"/>
  <c r="AT17" i="30"/>
  <c r="AT18" i="30"/>
  <c r="AT19" i="30"/>
  <c r="AT20" i="30"/>
  <c r="AT48" i="30"/>
  <c r="AT21" i="30"/>
  <c r="AT6" i="30"/>
  <c r="AT23" i="30"/>
  <c r="AT56" i="30"/>
  <c r="AT24" i="30"/>
  <c r="AT47" i="30"/>
  <c r="AT58" i="30"/>
  <c r="AT29" i="30"/>
  <c r="AT25" i="30"/>
  <c r="AT26" i="30"/>
  <c r="AT28" i="30"/>
  <c r="AT30" i="30"/>
  <c r="AT41" i="30"/>
  <c r="AT31" i="30"/>
  <c r="AT33" i="30"/>
  <c r="AT35" i="30"/>
  <c r="AT34" i="30"/>
  <c r="AT45" i="30"/>
  <c r="AT37" i="30"/>
  <c r="AT39" i="30"/>
  <c r="AT40" i="30"/>
  <c r="AT49" i="30"/>
  <c r="AT53" i="30"/>
  <c r="AR7" i="30"/>
  <c r="AR55" i="30"/>
  <c r="AR8" i="30"/>
  <c r="AR9" i="30"/>
  <c r="AR10" i="30"/>
  <c r="AR12" i="30"/>
  <c r="AR57" i="30"/>
  <c r="AR11" i="30"/>
  <c r="AR14" i="30"/>
  <c r="AR13" i="30"/>
  <c r="AR16" i="30"/>
  <c r="AR17" i="30"/>
  <c r="AR18" i="30"/>
  <c r="AR19" i="30"/>
  <c r="AR20" i="30"/>
  <c r="AR48" i="30"/>
  <c r="AR21" i="30"/>
  <c r="AR6" i="30"/>
  <c r="AR23" i="30"/>
  <c r="AR56" i="30"/>
  <c r="AR24" i="30"/>
  <c r="AR47" i="30"/>
  <c r="AR58" i="30"/>
  <c r="AR29" i="30"/>
  <c r="AR25" i="30"/>
  <c r="AR26" i="30"/>
  <c r="AR28" i="30"/>
  <c r="AR30" i="30"/>
  <c r="AR41" i="30"/>
  <c r="AR31" i="30"/>
  <c r="AR33" i="30"/>
  <c r="AR35" i="30"/>
  <c r="AR34" i="30"/>
  <c r="AR45" i="30"/>
  <c r="AR37" i="30"/>
  <c r="AR39" i="30"/>
  <c r="AR40" i="30"/>
  <c r="AR49" i="30"/>
  <c r="AR53" i="30"/>
  <c r="AP7" i="30"/>
  <c r="AP55" i="30"/>
  <c r="AP8" i="30"/>
  <c r="AP9" i="30"/>
  <c r="AP10" i="30"/>
  <c r="AP12" i="30"/>
  <c r="AP57" i="30"/>
  <c r="AP11" i="30"/>
  <c r="AP14" i="30"/>
  <c r="AP13" i="30"/>
  <c r="AP16" i="30"/>
  <c r="AP17" i="30"/>
  <c r="AP18" i="30"/>
  <c r="AP19" i="30"/>
  <c r="AP20" i="30"/>
  <c r="AP48" i="30"/>
  <c r="AP21" i="30"/>
  <c r="AP6" i="30"/>
  <c r="AP23" i="30"/>
  <c r="AP56" i="30"/>
  <c r="AP24" i="30"/>
  <c r="AP47" i="30"/>
  <c r="AP58" i="30"/>
  <c r="AP29" i="30"/>
  <c r="AP25" i="30"/>
  <c r="AP26" i="30"/>
  <c r="AP28" i="30"/>
  <c r="AP30" i="30"/>
  <c r="AP41" i="30"/>
  <c r="AP31" i="30"/>
  <c r="AP33" i="30"/>
  <c r="AP35" i="30"/>
  <c r="AP34" i="30"/>
  <c r="AP45" i="30"/>
  <c r="AP37" i="30"/>
  <c r="AP39" i="30"/>
  <c r="AP40" i="30"/>
  <c r="AP49" i="30"/>
  <c r="AP53" i="30"/>
  <c r="AK8" i="30"/>
  <c r="AK10" i="30"/>
  <c r="AK12" i="30"/>
  <c r="AM12" i="30" s="1" a="1"/>
  <c r="AM12" i="30" s="1"/>
  <c r="AK55" i="30"/>
  <c r="AM55" i="30" s="1" a="1"/>
  <c r="AM55" i="30" s="1"/>
  <c r="AK11" i="30"/>
  <c r="AK14" i="30"/>
  <c r="AK16" i="30"/>
  <c r="AK17" i="30"/>
  <c r="AK18" i="30"/>
  <c r="AK19" i="30"/>
  <c r="AK48" i="30"/>
  <c r="AK20" i="30"/>
  <c r="AK21" i="30"/>
  <c r="AK23" i="30"/>
  <c r="AK24" i="30"/>
  <c r="AK56" i="30"/>
  <c r="AM56" i="30" s="1" a="1"/>
  <c r="AM56" i="30" s="1"/>
  <c r="AK47" i="30"/>
  <c r="AM47" i="30" s="1" a="1"/>
  <c r="AM47" i="30" s="1"/>
  <c r="AK58" i="30"/>
  <c r="AM58" i="30" s="1" a="1"/>
  <c r="AM58" i="30" s="1"/>
  <c r="AK25" i="30"/>
  <c r="AK29" i="30"/>
  <c r="AM29" i="30" s="1" a="1"/>
  <c r="AM29" i="30" s="1"/>
  <c r="AK26" i="30"/>
  <c r="AK28" i="30"/>
  <c r="AK30" i="30"/>
  <c r="AK41" i="30"/>
  <c r="AK34" i="30"/>
  <c r="AM34" i="30" s="1" a="1"/>
  <c r="AM34" i="30" s="1"/>
  <c r="AK31" i="30"/>
  <c r="AK33" i="30"/>
  <c r="AK45" i="30"/>
  <c r="AM45" i="30" s="1" a="1"/>
  <c r="AM45" i="30" s="1"/>
  <c r="AK40" i="30"/>
  <c r="AK57" i="30"/>
  <c r="AK37" i="30"/>
  <c r="AK35" i="30"/>
  <c r="AK39" i="30"/>
  <c r="AK49" i="30"/>
  <c r="AK53" i="30"/>
  <c r="AK9" i="30"/>
  <c r="L582" i="32" l="1"/>
  <c r="H582" i="32"/>
  <c r="D583" i="32"/>
  <c r="E583" i="32" s="1"/>
  <c r="G582" i="32"/>
  <c r="I582" i="32"/>
  <c r="J582" i="32"/>
  <c r="F582" i="32"/>
  <c r="K582" i="32"/>
  <c r="M582" i="32"/>
  <c r="D1006" i="32"/>
  <c r="E1006" i="32" s="1"/>
  <c r="G1005" i="32"/>
  <c r="F1005" i="32"/>
  <c r="M1005" i="32"/>
  <c r="L1005" i="32"/>
  <c r="K1005" i="32"/>
  <c r="J1005" i="32"/>
  <c r="I1005" i="32"/>
  <c r="H1005" i="32"/>
  <c r="D630" i="32"/>
  <c r="E630" i="32" s="1"/>
  <c r="G629" i="32"/>
  <c r="F629" i="32"/>
  <c r="M629" i="32"/>
  <c r="L629" i="32"/>
  <c r="K629" i="32"/>
  <c r="J629" i="32"/>
  <c r="I629" i="32"/>
  <c r="H629" i="32"/>
  <c r="I231" i="21"/>
  <c r="L230" i="21"/>
  <c r="I359" i="21"/>
  <c r="L358" i="21"/>
  <c r="L319" i="21"/>
  <c r="I320" i="21"/>
  <c r="ET108" i="15"/>
  <c r="ER108" i="15"/>
  <c r="EV108" i="15"/>
  <c r="CU108" i="15"/>
  <c r="CP108" i="15"/>
  <c r="CQ108" i="15"/>
  <c r="BR108" i="15"/>
  <c r="BO108" i="15"/>
  <c r="AL108" i="15"/>
  <c r="AM108" i="15"/>
  <c r="AQ108" i="15"/>
  <c r="AN108" i="15"/>
  <c r="J9" i="30" a="1"/>
  <c r="J9" i="30" s="1"/>
  <c r="K583" i="32" l="1"/>
  <c r="D584" i="32"/>
  <c r="E584" i="32" s="1"/>
  <c r="H583" i="32"/>
  <c r="J583" i="32"/>
  <c r="I583" i="32"/>
  <c r="F583" i="32"/>
  <c r="G583" i="32"/>
  <c r="M583" i="32"/>
  <c r="L583" i="32"/>
  <c r="L1006" i="32"/>
  <c r="K1006" i="32"/>
  <c r="J1006" i="32"/>
  <c r="I1006" i="32"/>
  <c r="H1006" i="32"/>
  <c r="D1007" i="32"/>
  <c r="E1007" i="32" s="1"/>
  <c r="G1006" i="32"/>
  <c r="F1006" i="32"/>
  <c r="M1006" i="32"/>
  <c r="L630" i="32"/>
  <c r="K630" i="32"/>
  <c r="J630" i="32"/>
  <c r="I630" i="32"/>
  <c r="H630" i="32"/>
  <c r="D631" i="32"/>
  <c r="E631" i="32" s="1"/>
  <c r="G630" i="32"/>
  <c r="F630" i="32"/>
  <c r="M630" i="32"/>
  <c r="I232" i="21"/>
  <c r="L231" i="21"/>
  <c r="L359" i="21"/>
  <c r="I360" i="21"/>
  <c r="L320" i="21"/>
  <c r="I321" i="21"/>
  <c r="FB108" i="15"/>
  <c r="EY108" i="15"/>
  <c r="EU108" i="15"/>
  <c r="EW108" i="15"/>
  <c r="CS108" i="15"/>
  <c r="CT108" i="15"/>
  <c r="CX108" i="15"/>
  <c r="AS108" i="15"/>
  <c r="AP108" i="15"/>
  <c r="AR108" i="15"/>
  <c r="AO108" i="15"/>
  <c r="M9" i="30" a="1"/>
  <c r="M9" i="30" s="1"/>
  <c r="O9" i="30" a="1"/>
  <c r="O9" i="30" s="1"/>
  <c r="O8" i="30" a="1"/>
  <c r="O8" i="30" s="1"/>
  <c r="O7" i="30" a="1"/>
  <c r="O7" i="30" s="1"/>
  <c r="O10" i="30" a="1"/>
  <c r="O10" i="30" s="1"/>
  <c r="O12" i="30" a="1"/>
  <c r="O12" i="30" s="1"/>
  <c r="O55" i="30" a="1"/>
  <c r="O55" i="30" s="1"/>
  <c r="O11" i="30" a="1"/>
  <c r="O11" i="30" s="1"/>
  <c r="O13" i="30" a="1"/>
  <c r="O13" i="30" s="1"/>
  <c r="O14" i="30" a="1"/>
  <c r="O14" i="30" s="1"/>
  <c r="O16" i="30" a="1"/>
  <c r="O16" i="30" s="1"/>
  <c r="O17" i="30" a="1"/>
  <c r="O17" i="30" s="1"/>
  <c r="O18" i="30" a="1"/>
  <c r="O18" i="30" s="1"/>
  <c r="O19" i="30" a="1"/>
  <c r="O19" i="30" s="1"/>
  <c r="O48" i="30" a="1"/>
  <c r="O48" i="30" s="1"/>
  <c r="O20" i="30" a="1"/>
  <c r="O20" i="30" s="1"/>
  <c r="O21" i="30" a="1"/>
  <c r="O21" i="30" s="1"/>
  <c r="O6" i="30" a="1"/>
  <c r="O6" i="30" s="1"/>
  <c r="O23" i="30" a="1"/>
  <c r="O23" i="30" s="1"/>
  <c r="O24" i="30" a="1"/>
  <c r="O24" i="30" s="1"/>
  <c r="O56" i="30" a="1"/>
  <c r="O56" i="30" s="1"/>
  <c r="O47" i="30" a="1"/>
  <c r="O47" i="30" s="1"/>
  <c r="O58" i="30" a="1"/>
  <c r="O58" i="30" s="1"/>
  <c r="O25" i="30" a="1"/>
  <c r="O25" i="30" s="1"/>
  <c r="O29" i="30" a="1"/>
  <c r="O29" i="30" s="1"/>
  <c r="O26" i="30" a="1"/>
  <c r="O26" i="30" s="1"/>
  <c r="O28" i="30" a="1"/>
  <c r="O28" i="30" s="1"/>
  <c r="O30" i="30" a="1"/>
  <c r="O30" i="30" s="1"/>
  <c r="O41" i="30" a="1"/>
  <c r="O41" i="30" s="1"/>
  <c r="O34" i="30" a="1"/>
  <c r="O34" i="30" s="1"/>
  <c r="O31" i="30" a="1"/>
  <c r="O31" i="30" s="1"/>
  <c r="O33" i="30" a="1"/>
  <c r="O33" i="30" s="1"/>
  <c r="O45" i="30" a="1"/>
  <c r="O45" i="30" s="1"/>
  <c r="O40" i="30" a="1"/>
  <c r="O40" i="30" s="1"/>
  <c r="O57" i="30" a="1"/>
  <c r="O57" i="30" s="1"/>
  <c r="O37" i="30" a="1"/>
  <c r="O37" i="30" s="1"/>
  <c r="O35" i="30" a="1"/>
  <c r="O35" i="30" s="1"/>
  <c r="O39" i="30" a="1"/>
  <c r="O39" i="30" s="1"/>
  <c r="O49" i="30" a="1"/>
  <c r="O49" i="30" s="1"/>
  <c r="O53" i="30" a="1"/>
  <c r="O53" i="30" s="1"/>
  <c r="N9" i="30" a="1"/>
  <c r="N9" i="30" s="1"/>
  <c r="N8" i="30" a="1"/>
  <c r="N8" i="30" s="1"/>
  <c r="N7" i="30" a="1"/>
  <c r="N7" i="30" s="1"/>
  <c r="N10" i="30" a="1"/>
  <c r="N10" i="30" s="1"/>
  <c r="N12" i="30" a="1"/>
  <c r="N12" i="30" s="1"/>
  <c r="N55" i="30" a="1"/>
  <c r="N55" i="30" s="1"/>
  <c r="N11" i="30" a="1"/>
  <c r="N11" i="30" s="1"/>
  <c r="N13" i="30" a="1"/>
  <c r="N13" i="30" s="1"/>
  <c r="N14" i="30" a="1"/>
  <c r="N14" i="30" s="1"/>
  <c r="N16" i="30" a="1"/>
  <c r="N16" i="30" s="1"/>
  <c r="N17" i="30" a="1"/>
  <c r="N17" i="30" s="1"/>
  <c r="N18" i="30" a="1"/>
  <c r="N18" i="30" s="1"/>
  <c r="N19" i="30" a="1"/>
  <c r="N19" i="30" s="1"/>
  <c r="N48" i="30" a="1"/>
  <c r="N48" i="30" s="1"/>
  <c r="N20" i="30" a="1"/>
  <c r="N20" i="30" s="1"/>
  <c r="N21" i="30" a="1"/>
  <c r="N21" i="30" s="1"/>
  <c r="N6" i="30" a="1"/>
  <c r="N6" i="30" s="1"/>
  <c r="N23" i="30" a="1"/>
  <c r="N23" i="30" s="1"/>
  <c r="N56" i="30" a="1"/>
  <c r="N56" i="30" s="1"/>
  <c r="N47" i="30" a="1"/>
  <c r="N47" i="30" s="1"/>
  <c r="N58" i="30" a="1"/>
  <c r="N58" i="30" s="1"/>
  <c r="N25" i="30" a="1"/>
  <c r="N25" i="30" s="1"/>
  <c r="N29" i="30" a="1"/>
  <c r="N29" i="30" s="1"/>
  <c r="N26" i="30" a="1"/>
  <c r="N26" i="30" s="1"/>
  <c r="N28" i="30" a="1"/>
  <c r="N28" i="30" s="1"/>
  <c r="N30" i="30" a="1"/>
  <c r="N30" i="30" s="1"/>
  <c r="N41" i="30" a="1"/>
  <c r="N41" i="30" s="1"/>
  <c r="N34" i="30" a="1"/>
  <c r="N34" i="30" s="1"/>
  <c r="N31" i="30" a="1"/>
  <c r="N31" i="30" s="1"/>
  <c r="N33" i="30" a="1"/>
  <c r="N33" i="30" s="1"/>
  <c r="N45" i="30" a="1"/>
  <c r="N45" i="30" s="1"/>
  <c r="N40" i="30" a="1"/>
  <c r="N40" i="30" s="1"/>
  <c r="N57" i="30" a="1"/>
  <c r="N57" i="30" s="1"/>
  <c r="N37" i="30" a="1"/>
  <c r="N37" i="30" s="1"/>
  <c r="N35" i="30" a="1"/>
  <c r="N35" i="30" s="1"/>
  <c r="N39" i="30" a="1"/>
  <c r="N39" i="30" s="1"/>
  <c r="N49" i="30" a="1"/>
  <c r="N49" i="30" s="1"/>
  <c r="N53" i="30" a="1"/>
  <c r="N53" i="30" s="1"/>
  <c r="M8" i="30" a="1"/>
  <c r="M8" i="30" s="1"/>
  <c r="M7" i="30" a="1"/>
  <c r="M7" i="30" s="1"/>
  <c r="M10" i="30" a="1"/>
  <c r="M10" i="30" s="1"/>
  <c r="M12" i="30" a="1"/>
  <c r="M12" i="30" s="1"/>
  <c r="M55" i="30" a="1"/>
  <c r="M55" i="30" s="1"/>
  <c r="M11" i="30" a="1"/>
  <c r="M11" i="30" s="1"/>
  <c r="M13" i="30" a="1"/>
  <c r="M13" i="30" s="1"/>
  <c r="M14" i="30" a="1"/>
  <c r="M14" i="30" s="1"/>
  <c r="M16" i="30" a="1"/>
  <c r="M16" i="30" s="1"/>
  <c r="M17" i="30" a="1"/>
  <c r="M17" i="30" s="1"/>
  <c r="M18" i="30" a="1"/>
  <c r="M18" i="30" s="1"/>
  <c r="M19" i="30" a="1"/>
  <c r="M19" i="30" s="1"/>
  <c r="M48" i="30" a="1"/>
  <c r="M48" i="30" s="1"/>
  <c r="M20" i="30" a="1"/>
  <c r="M20" i="30" s="1"/>
  <c r="M21" i="30" a="1"/>
  <c r="M21" i="30" s="1"/>
  <c r="M6" i="30" a="1"/>
  <c r="M6" i="30" s="1"/>
  <c r="M23" i="30" a="1"/>
  <c r="M23" i="30" s="1"/>
  <c r="M24" i="30" a="1"/>
  <c r="M24" i="30" s="1"/>
  <c r="M56" i="30" a="1"/>
  <c r="M56" i="30" s="1"/>
  <c r="M47" i="30" a="1"/>
  <c r="M47" i="30" s="1"/>
  <c r="M58" i="30" a="1"/>
  <c r="M58" i="30" s="1"/>
  <c r="M25" i="30" a="1"/>
  <c r="M25" i="30" s="1"/>
  <c r="M29" i="30" a="1"/>
  <c r="M29" i="30" s="1"/>
  <c r="M26" i="30" a="1"/>
  <c r="M26" i="30" s="1"/>
  <c r="M28" i="30" a="1"/>
  <c r="M28" i="30" s="1"/>
  <c r="M30" i="30" a="1"/>
  <c r="M30" i="30" s="1"/>
  <c r="M41" i="30" a="1"/>
  <c r="M41" i="30" s="1"/>
  <c r="M34" i="30" a="1"/>
  <c r="M34" i="30" s="1"/>
  <c r="M31" i="30" a="1"/>
  <c r="M31" i="30" s="1"/>
  <c r="M33" i="30" a="1"/>
  <c r="M33" i="30" s="1"/>
  <c r="M45" i="30" a="1"/>
  <c r="M45" i="30" s="1"/>
  <c r="M40" i="30" a="1"/>
  <c r="M40" i="30" s="1"/>
  <c r="M57" i="30" a="1"/>
  <c r="M57" i="30" s="1"/>
  <c r="M37" i="30" a="1"/>
  <c r="M37" i="30" s="1"/>
  <c r="M35" i="30" a="1"/>
  <c r="M35" i="30" s="1"/>
  <c r="M39" i="30" a="1"/>
  <c r="M39" i="30" s="1"/>
  <c r="M49" i="30" a="1"/>
  <c r="M49" i="30" s="1"/>
  <c r="M53" i="30" a="1"/>
  <c r="M53" i="30" s="1"/>
  <c r="L9" i="30" a="1"/>
  <c r="L9" i="30" s="1"/>
  <c r="L8" i="30" a="1"/>
  <c r="L8" i="30" s="1"/>
  <c r="L7" i="30" a="1"/>
  <c r="L7" i="30" s="1"/>
  <c r="L10" i="30" a="1"/>
  <c r="L10" i="30" s="1"/>
  <c r="L12" i="30" a="1"/>
  <c r="L12" i="30" s="1"/>
  <c r="L55" i="30" a="1"/>
  <c r="L55" i="30" s="1"/>
  <c r="L11" i="30" a="1"/>
  <c r="L11" i="30" s="1"/>
  <c r="L13" i="30" a="1"/>
  <c r="L13" i="30" s="1"/>
  <c r="L14" i="30" a="1"/>
  <c r="L14" i="30" s="1"/>
  <c r="L16" i="30" a="1"/>
  <c r="L16" i="30" s="1"/>
  <c r="L17" i="30" a="1"/>
  <c r="L17" i="30" s="1"/>
  <c r="L18" i="30" a="1"/>
  <c r="L18" i="30" s="1"/>
  <c r="L19" i="30" a="1"/>
  <c r="L19" i="30" s="1"/>
  <c r="L48" i="30" a="1"/>
  <c r="L48" i="30" s="1"/>
  <c r="L20" i="30" a="1"/>
  <c r="L20" i="30" s="1"/>
  <c r="L21" i="30" a="1"/>
  <c r="L21" i="30" s="1"/>
  <c r="L6" i="30" a="1"/>
  <c r="L6" i="30" s="1"/>
  <c r="L23" i="30" a="1"/>
  <c r="L23" i="30" s="1"/>
  <c r="L24" i="30" a="1"/>
  <c r="L24" i="30" s="1"/>
  <c r="L56" i="30" a="1"/>
  <c r="L56" i="30" s="1"/>
  <c r="L47" i="30" a="1"/>
  <c r="L47" i="30" s="1"/>
  <c r="L58" i="30" a="1"/>
  <c r="L58" i="30" s="1"/>
  <c r="L25" i="30" a="1"/>
  <c r="L25" i="30" s="1"/>
  <c r="L29" i="30" a="1"/>
  <c r="L29" i="30" s="1"/>
  <c r="L28" i="30" a="1"/>
  <c r="L28" i="30" s="1"/>
  <c r="L30" i="30" a="1"/>
  <c r="L30" i="30" s="1"/>
  <c r="L41" i="30" a="1"/>
  <c r="L41" i="30" s="1"/>
  <c r="L34" i="30" a="1"/>
  <c r="L34" i="30" s="1"/>
  <c r="L31" i="30" a="1"/>
  <c r="L31" i="30" s="1"/>
  <c r="L33" i="30" a="1"/>
  <c r="L33" i="30" s="1"/>
  <c r="L45" i="30" a="1"/>
  <c r="L45" i="30" s="1"/>
  <c r="L40" i="30" a="1"/>
  <c r="L40" i="30" s="1"/>
  <c r="L57" i="30" a="1"/>
  <c r="L57" i="30" s="1"/>
  <c r="L37" i="30" a="1"/>
  <c r="L37" i="30" s="1"/>
  <c r="L35" i="30" a="1"/>
  <c r="L35" i="30" s="1"/>
  <c r="L39" i="30" a="1"/>
  <c r="L39" i="30" s="1"/>
  <c r="L49" i="30" a="1"/>
  <c r="L49" i="30" s="1"/>
  <c r="L53" i="30" a="1"/>
  <c r="L53" i="30" s="1"/>
  <c r="K9" i="30" a="1"/>
  <c r="K9" i="30" s="1"/>
  <c r="K8" i="30" a="1"/>
  <c r="K8" i="30" s="1"/>
  <c r="K7" i="30" a="1"/>
  <c r="K7" i="30" s="1"/>
  <c r="K12" i="30" a="1"/>
  <c r="K12" i="30" s="1"/>
  <c r="K55" i="30" a="1"/>
  <c r="K55" i="30" s="1"/>
  <c r="K11" i="30" a="1"/>
  <c r="K11" i="30" s="1"/>
  <c r="K13" i="30" a="1"/>
  <c r="K13" i="30" s="1"/>
  <c r="K14" i="30" a="1"/>
  <c r="K14" i="30" s="1"/>
  <c r="K16" i="30" a="1"/>
  <c r="K16" i="30" s="1"/>
  <c r="K17" i="30" a="1"/>
  <c r="K17" i="30" s="1"/>
  <c r="K19" i="30" a="1"/>
  <c r="K19" i="30" s="1"/>
  <c r="K48" i="30" a="1"/>
  <c r="K48" i="30" s="1"/>
  <c r="K20" i="30" a="1"/>
  <c r="K20" i="30" s="1"/>
  <c r="K21" i="30" a="1"/>
  <c r="K21" i="30" s="1"/>
  <c r="K6" i="30" a="1"/>
  <c r="K6" i="30" s="1"/>
  <c r="K23" i="30" a="1"/>
  <c r="K23" i="30" s="1"/>
  <c r="K24" i="30" a="1"/>
  <c r="K24" i="30" s="1"/>
  <c r="K56" i="30" a="1"/>
  <c r="K56" i="30" s="1"/>
  <c r="K47" i="30" a="1"/>
  <c r="K47" i="30" s="1"/>
  <c r="K58" i="30" a="1"/>
  <c r="K58" i="30" s="1"/>
  <c r="K25" i="30" a="1"/>
  <c r="K25" i="30" s="1"/>
  <c r="K29" i="30" a="1"/>
  <c r="K29" i="30" s="1"/>
  <c r="K26" i="30" a="1"/>
  <c r="K26" i="30" s="1"/>
  <c r="K28" i="30" a="1"/>
  <c r="K28" i="30" s="1"/>
  <c r="K30" i="30" a="1"/>
  <c r="K30" i="30" s="1"/>
  <c r="K41" i="30" a="1"/>
  <c r="K41" i="30" s="1"/>
  <c r="K34" i="30" a="1"/>
  <c r="K34" i="30" s="1"/>
  <c r="K31" i="30" a="1"/>
  <c r="K31" i="30" s="1"/>
  <c r="K33" i="30" a="1"/>
  <c r="K33" i="30" s="1"/>
  <c r="K45" i="30" a="1"/>
  <c r="K45" i="30" s="1"/>
  <c r="K40" i="30" a="1"/>
  <c r="K40" i="30" s="1"/>
  <c r="K57" i="30" a="1"/>
  <c r="K57" i="30" s="1"/>
  <c r="K37" i="30" a="1"/>
  <c r="K37" i="30" s="1"/>
  <c r="K35" i="30" a="1"/>
  <c r="K35" i="30" s="1"/>
  <c r="K39" i="30" a="1"/>
  <c r="K39" i="30" s="1"/>
  <c r="K49" i="30" a="1"/>
  <c r="K49" i="30" s="1"/>
  <c r="K53" i="30" a="1"/>
  <c r="K53" i="30" s="1"/>
  <c r="J8" i="30" a="1"/>
  <c r="J8" i="30" s="1"/>
  <c r="J10" i="30" a="1"/>
  <c r="J10" i="30" s="1"/>
  <c r="J12" i="30" a="1"/>
  <c r="J12" i="30" s="1"/>
  <c r="J11" i="30" a="1"/>
  <c r="J11" i="30" s="1"/>
  <c r="J13" i="30" a="1"/>
  <c r="J13" i="30" s="1"/>
  <c r="J14" i="30" a="1"/>
  <c r="J14" i="30" s="1"/>
  <c r="J16" i="30" a="1"/>
  <c r="J16" i="30" s="1"/>
  <c r="J17" i="30" a="1"/>
  <c r="J17" i="30" s="1"/>
  <c r="J18" i="30" a="1"/>
  <c r="J18" i="30" s="1"/>
  <c r="J19" i="30" a="1"/>
  <c r="J19" i="30" s="1"/>
  <c r="J48" i="30" a="1"/>
  <c r="J48" i="30" s="1"/>
  <c r="J20" i="30" a="1"/>
  <c r="J20" i="30" s="1"/>
  <c r="J21" i="30" a="1"/>
  <c r="J21" i="30" s="1"/>
  <c r="J6" i="30" a="1"/>
  <c r="J6" i="30" s="1"/>
  <c r="J23" i="30" a="1"/>
  <c r="J23" i="30" s="1"/>
  <c r="J24" i="30" a="1"/>
  <c r="J24" i="30" s="1"/>
  <c r="J56" i="30" a="1"/>
  <c r="J56" i="30" s="1"/>
  <c r="J47" i="30" a="1"/>
  <c r="J47" i="30" s="1"/>
  <c r="J58" i="30" a="1"/>
  <c r="J58" i="30" s="1"/>
  <c r="J25" i="30" a="1"/>
  <c r="J25" i="30" s="1"/>
  <c r="J29" i="30" a="1"/>
  <c r="J29" i="30" s="1"/>
  <c r="J26" i="30" a="1"/>
  <c r="J26" i="30" s="1"/>
  <c r="J28" i="30" a="1"/>
  <c r="J28" i="30" s="1"/>
  <c r="J30" i="30" a="1"/>
  <c r="J30" i="30" s="1"/>
  <c r="J41" i="30" a="1"/>
  <c r="J41" i="30" s="1"/>
  <c r="J34" i="30" a="1"/>
  <c r="J34" i="30" s="1"/>
  <c r="J33" i="30" a="1"/>
  <c r="J33" i="30" s="1"/>
  <c r="J45" i="30" a="1"/>
  <c r="J45" i="30" s="1"/>
  <c r="J40" i="30" a="1"/>
  <c r="J40" i="30" s="1"/>
  <c r="J57" i="30" a="1"/>
  <c r="J57" i="30" s="1"/>
  <c r="J37" i="30" a="1"/>
  <c r="J37" i="30" s="1"/>
  <c r="J35" i="30" a="1"/>
  <c r="J35" i="30" s="1"/>
  <c r="J39" i="30" a="1"/>
  <c r="J39" i="30" s="1"/>
  <c r="J49" i="30" a="1"/>
  <c r="J49" i="30" s="1"/>
  <c r="J53" i="30" a="1"/>
  <c r="J53" i="30" s="1"/>
  <c r="I584" i="32" l="1"/>
  <c r="H584" i="32"/>
  <c r="G584" i="32"/>
  <c r="D585" i="32"/>
  <c r="E585" i="32" s="1"/>
  <c r="F584" i="32"/>
  <c r="L584" i="32"/>
  <c r="M584" i="32"/>
  <c r="K584" i="32"/>
  <c r="J584" i="32"/>
  <c r="I1007" i="32"/>
  <c r="H1007" i="32"/>
  <c r="D1008" i="32"/>
  <c r="E1008" i="32" s="1"/>
  <c r="G1007" i="32"/>
  <c r="F1007" i="32"/>
  <c r="M1007" i="32"/>
  <c r="L1007" i="32"/>
  <c r="K1007" i="32"/>
  <c r="J1007" i="32"/>
  <c r="I631" i="32"/>
  <c r="H631" i="32"/>
  <c r="D632" i="32"/>
  <c r="E632" i="32" s="1"/>
  <c r="G631" i="32"/>
  <c r="F631" i="32"/>
  <c r="M631" i="32"/>
  <c r="L631" i="32"/>
  <c r="K631" i="32"/>
  <c r="J631" i="32"/>
  <c r="I233" i="21"/>
  <c r="L232" i="21"/>
  <c r="L360" i="21"/>
  <c r="I361" i="21"/>
  <c r="L321" i="21"/>
  <c r="I322" i="21"/>
  <c r="EX108" i="15"/>
  <c r="FA108" i="15"/>
  <c r="EZ108" i="15"/>
  <c r="FC108" i="15"/>
  <c r="DA108" i="15"/>
  <c r="CW108" i="15"/>
  <c r="CV108" i="15"/>
  <c r="AF1448" i="19"/>
  <c r="AF1449" i="19"/>
  <c r="AF1450" i="19"/>
  <c r="AF1451" i="19"/>
  <c r="AF1452" i="19"/>
  <c r="AF1453" i="19"/>
  <c r="AF1454" i="19"/>
  <c r="AF1455" i="19"/>
  <c r="AF1456" i="19"/>
  <c r="AF1457" i="19"/>
  <c r="AF1458" i="19"/>
  <c r="AF1459" i="19"/>
  <c r="AF1460" i="19"/>
  <c r="AF1461" i="19"/>
  <c r="AF1462" i="19"/>
  <c r="AF1463" i="19"/>
  <c r="AF1464" i="19"/>
  <c r="AF1465" i="19"/>
  <c r="AF1466" i="19"/>
  <c r="AF1467" i="19"/>
  <c r="AF1468" i="19"/>
  <c r="AF1469" i="19"/>
  <c r="AF1470" i="19"/>
  <c r="AF1471" i="19"/>
  <c r="AF1472" i="19"/>
  <c r="AF1473" i="19"/>
  <c r="AF1474" i="19"/>
  <c r="AF1475" i="19"/>
  <c r="AF1476" i="19"/>
  <c r="AF1477" i="19"/>
  <c r="AF1478" i="19"/>
  <c r="AF1479" i="19"/>
  <c r="AF1480" i="19"/>
  <c r="AF1481" i="19"/>
  <c r="AF1482" i="19"/>
  <c r="AF1483" i="19"/>
  <c r="AF1484" i="19"/>
  <c r="AF1485" i="19"/>
  <c r="AF1486" i="19"/>
  <c r="AF1487" i="19"/>
  <c r="AF1488" i="19"/>
  <c r="AF1489" i="19"/>
  <c r="AF1490" i="19"/>
  <c r="AF1491" i="19"/>
  <c r="AF1492" i="19"/>
  <c r="AF1493" i="19"/>
  <c r="AF1494" i="19"/>
  <c r="AF1495" i="19"/>
  <c r="AF1496" i="19"/>
  <c r="AF1497" i="19"/>
  <c r="AF1498" i="19"/>
  <c r="AF1499" i="19"/>
  <c r="AF1500" i="19"/>
  <c r="AF1501" i="19"/>
  <c r="AF1502" i="19"/>
  <c r="AF1503" i="19"/>
  <c r="AF1504" i="19"/>
  <c r="AF1505" i="19"/>
  <c r="AF1506" i="19"/>
  <c r="AF1507" i="19"/>
  <c r="AF1508" i="19"/>
  <c r="AF1509" i="19"/>
  <c r="AF1510" i="19"/>
  <c r="AF1511" i="19"/>
  <c r="AF1512" i="19"/>
  <c r="AF1513" i="19"/>
  <c r="AF1514" i="19"/>
  <c r="AF1515" i="19"/>
  <c r="AF1516" i="19"/>
  <c r="AF1517" i="19"/>
  <c r="AF1518" i="19"/>
  <c r="AF1519" i="19"/>
  <c r="AF1520" i="19"/>
  <c r="AF1521" i="19"/>
  <c r="AF1522" i="19"/>
  <c r="AF1523" i="19"/>
  <c r="AF1524" i="19"/>
  <c r="AF1525" i="19"/>
  <c r="AF1526" i="19"/>
  <c r="AF1527" i="19"/>
  <c r="AF1528" i="19"/>
  <c r="AF1529" i="19"/>
  <c r="AF1530" i="19"/>
  <c r="AF1531" i="19"/>
  <c r="AF1532" i="19"/>
  <c r="AF1533" i="19"/>
  <c r="AF1534" i="19"/>
  <c r="AF1535" i="19"/>
  <c r="AF1536" i="19"/>
  <c r="AF1537" i="19"/>
  <c r="AF1538" i="19"/>
  <c r="AF1539" i="19"/>
  <c r="AF1540" i="19"/>
  <c r="AF1541" i="19"/>
  <c r="AF1542" i="19"/>
  <c r="AF1543" i="19"/>
  <c r="AF1544" i="19"/>
  <c r="AF1545" i="19"/>
  <c r="AF1546" i="19"/>
  <c r="AF1547" i="19"/>
  <c r="AF1548" i="19"/>
  <c r="AF1549" i="19"/>
  <c r="AF1550" i="19"/>
  <c r="AF1551" i="19"/>
  <c r="AF1552" i="19"/>
  <c r="AF1553" i="19"/>
  <c r="AF1554" i="19"/>
  <c r="AF1555" i="19"/>
  <c r="AF1556" i="19"/>
  <c r="AF1557" i="19"/>
  <c r="AF1558" i="19"/>
  <c r="AF1559" i="19"/>
  <c r="AF1560" i="19"/>
  <c r="AF1561" i="19"/>
  <c r="AF1562" i="19"/>
  <c r="AF1563" i="19"/>
  <c r="AF1564" i="19"/>
  <c r="AF1565" i="19"/>
  <c r="AF1566" i="19"/>
  <c r="AF1567" i="19"/>
  <c r="AF1568" i="19"/>
  <c r="AF1569" i="19"/>
  <c r="AF1570" i="19"/>
  <c r="AF1571" i="19"/>
  <c r="AF1572" i="19"/>
  <c r="AF1573" i="19"/>
  <c r="AF1574" i="19"/>
  <c r="AF1575" i="19"/>
  <c r="AF1576" i="19"/>
  <c r="AF1577" i="19"/>
  <c r="AF1578" i="19"/>
  <c r="AF1579" i="19"/>
  <c r="AF1580" i="19"/>
  <c r="AF1581" i="19"/>
  <c r="AF1582" i="19"/>
  <c r="AF1583" i="19"/>
  <c r="AF1584" i="19"/>
  <c r="AF1585" i="19"/>
  <c r="AF1586" i="19"/>
  <c r="AF1587" i="19"/>
  <c r="AF1588" i="19"/>
  <c r="AF1589" i="19"/>
  <c r="AF1590" i="19"/>
  <c r="AF1591" i="19"/>
  <c r="AF1592" i="19"/>
  <c r="AF1593" i="19"/>
  <c r="AF1594" i="19"/>
  <c r="AF1595" i="19"/>
  <c r="AF1596" i="19"/>
  <c r="AF1597" i="19"/>
  <c r="AF1598" i="19"/>
  <c r="AF1599" i="19"/>
  <c r="AF1600" i="19"/>
  <c r="AF1601" i="19"/>
  <c r="AN37" i="30" s="1"/>
  <c r="AO37" i="30" s="1" a="1"/>
  <c r="AO37" i="30" s="1"/>
  <c r="AF1602" i="19"/>
  <c r="AF1603" i="19"/>
  <c r="AF1604" i="19"/>
  <c r="AF1605" i="19"/>
  <c r="AF1606" i="19"/>
  <c r="AF1607" i="19"/>
  <c r="AF1608" i="19"/>
  <c r="AF1609" i="19"/>
  <c r="AF1610" i="19"/>
  <c r="AF1611" i="19"/>
  <c r="AF1612" i="19"/>
  <c r="AF1613" i="19"/>
  <c r="AF1614" i="19"/>
  <c r="AF1615" i="19"/>
  <c r="AF1616" i="19"/>
  <c r="AF1617" i="19"/>
  <c r="AF1618" i="19"/>
  <c r="AF1619" i="19"/>
  <c r="AF1620" i="19"/>
  <c r="AF1621" i="19"/>
  <c r="AF1622" i="19"/>
  <c r="AF1623" i="19"/>
  <c r="AF1624" i="19"/>
  <c r="AF1625" i="19"/>
  <c r="AF1626" i="19"/>
  <c r="AF1248" i="19"/>
  <c r="AF1249" i="19"/>
  <c r="AF1250" i="19"/>
  <c r="AF1251" i="19"/>
  <c r="AF1252" i="19"/>
  <c r="AF1253" i="19"/>
  <c r="AF1254" i="19"/>
  <c r="AF1255" i="19"/>
  <c r="AF1256" i="19"/>
  <c r="AF1257" i="19"/>
  <c r="AF1258" i="19"/>
  <c r="AF1259" i="19"/>
  <c r="AF1260" i="19"/>
  <c r="AF1261" i="19"/>
  <c r="AF1262" i="19"/>
  <c r="AF1263" i="19"/>
  <c r="AF1264" i="19"/>
  <c r="AF1265" i="19"/>
  <c r="AF1266" i="19"/>
  <c r="AF1267" i="19"/>
  <c r="AF1268" i="19"/>
  <c r="AF1269" i="19"/>
  <c r="AF1270" i="19"/>
  <c r="AF1271" i="19"/>
  <c r="AF1272" i="19"/>
  <c r="AF1273" i="19"/>
  <c r="AF1274" i="19"/>
  <c r="AF1275" i="19"/>
  <c r="AF1276" i="19"/>
  <c r="AF1277" i="19"/>
  <c r="AF1278" i="19"/>
  <c r="AF1279" i="19"/>
  <c r="AF1280" i="19"/>
  <c r="AF1281" i="19"/>
  <c r="AF1282" i="19"/>
  <c r="AF1283" i="19"/>
  <c r="AF1284" i="19"/>
  <c r="AF1285" i="19"/>
  <c r="AF1286" i="19"/>
  <c r="AF1287" i="19"/>
  <c r="AF1288" i="19"/>
  <c r="AF1289" i="19"/>
  <c r="AF1290" i="19"/>
  <c r="AF1291" i="19"/>
  <c r="AF1292" i="19"/>
  <c r="AF1293" i="19"/>
  <c r="AF1294" i="19"/>
  <c r="AF1295" i="19"/>
  <c r="AF1296" i="19"/>
  <c r="AF1297" i="19"/>
  <c r="AF1298" i="19"/>
  <c r="AF1299" i="19"/>
  <c r="AF1300" i="19"/>
  <c r="AF1301" i="19"/>
  <c r="AF1302" i="19"/>
  <c r="AF1303" i="19"/>
  <c r="AF1304" i="19"/>
  <c r="AF1305" i="19"/>
  <c r="AF1306" i="19"/>
  <c r="AF1307" i="19"/>
  <c r="AF1308" i="19"/>
  <c r="AF1309" i="19"/>
  <c r="AF1310" i="19"/>
  <c r="AF1311" i="19"/>
  <c r="AF1312" i="19"/>
  <c r="AF1313" i="19"/>
  <c r="AF1314" i="19"/>
  <c r="AF1315" i="19"/>
  <c r="AF1316" i="19"/>
  <c r="AF1317" i="19"/>
  <c r="AF1318" i="19"/>
  <c r="AF1319" i="19"/>
  <c r="AF1320" i="19"/>
  <c r="AF1321" i="19"/>
  <c r="AF1322" i="19"/>
  <c r="AF1323" i="19"/>
  <c r="AF1324" i="19"/>
  <c r="AF1325" i="19"/>
  <c r="AF1326" i="19"/>
  <c r="AF1327" i="19"/>
  <c r="AF1328" i="19"/>
  <c r="AF1329" i="19"/>
  <c r="AF1330" i="19"/>
  <c r="AF1331" i="19"/>
  <c r="AF1332" i="19"/>
  <c r="AF1333" i="19"/>
  <c r="AF1334" i="19"/>
  <c r="AF1335" i="19"/>
  <c r="AF1336" i="19"/>
  <c r="AF1337" i="19"/>
  <c r="AF1338" i="19"/>
  <c r="AF1339" i="19"/>
  <c r="AF1340" i="19"/>
  <c r="AF1341" i="19"/>
  <c r="AF1342" i="19"/>
  <c r="AF1343" i="19"/>
  <c r="AF1344" i="19"/>
  <c r="AF1345" i="19"/>
  <c r="AF1346" i="19"/>
  <c r="AF1347" i="19"/>
  <c r="AF1348" i="19"/>
  <c r="AF1349" i="19"/>
  <c r="AF1350" i="19"/>
  <c r="AF1351" i="19"/>
  <c r="AF1352" i="19"/>
  <c r="AF1353" i="19"/>
  <c r="AF1354" i="19"/>
  <c r="AF1355" i="19"/>
  <c r="AF1356" i="19"/>
  <c r="AF1357" i="19"/>
  <c r="AF1358" i="19"/>
  <c r="AF1359" i="19"/>
  <c r="AF1360" i="19"/>
  <c r="AF1361" i="19"/>
  <c r="AF1362" i="19"/>
  <c r="AF1363" i="19"/>
  <c r="AF1364" i="19"/>
  <c r="AF1365" i="19"/>
  <c r="AF1366" i="19"/>
  <c r="AF1367" i="19"/>
  <c r="AF1368" i="19"/>
  <c r="AF1369" i="19"/>
  <c r="AF1370" i="19"/>
  <c r="AF1371" i="19"/>
  <c r="AF1372" i="19"/>
  <c r="AF1373" i="19"/>
  <c r="AF1374" i="19"/>
  <c r="AF1375" i="19"/>
  <c r="AF1376" i="19"/>
  <c r="AF1377" i="19"/>
  <c r="AF1378" i="19"/>
  <c r="AF1379" i="19"/>
  <c r="AF1380" i="19"/>
  <c r="AF1381" i="19"/>
  <c r="AF1382" i="19"/>
  <c r="AF1383" i="19"/>
  <c r="AF1384" i="19"/>
  <c r="AF1385" i="19"/>
  <c r="AF1386" i="19"/>
  <c r="AF1387" i="19"/>
  <c r="AF1388" i="19"/>
  <c r="AF1389" i="19"/>
  <c r="AF1390" i="19"/>
  <c r="AF1391" i="19"/>
  <c r="AF1392" i="19"/>
  <c r="AF1393" i="19"/>
  <c r="AF1394" i="19"/>
  <c r="AF1395" i="19"/>
  <c r="AF1396" i="19"/>
  <c r="AF1397" i="19"/>
  <c r="AF1398" i="19"/>
  <c r="AF1399" i="19"/>
  <c r="AF1400" i="19"/>
  <c r="AF1401" i="19"/>
  <c r="AF1402" i="19"/>
  <c r="AF1403" i="19"/>
  <c r="AF1404" i="19"/>
  <c r="AF1405" i="19"/>
  <c r="AF1406" i="19"/>
  <c r="AF1407" i="19"/>
  <c r="AF1408" i="19"/>
  <c r="AF1409" i="19"/>
  <c r="AF1410" i="19"/>
  <c r="AF1411" i="19"/>
  <c r="AF1412" i="19"/>
  <c r="AF1413" i="19"/>
  <c r="AF1414" i="19"/>
  <c r="AF1415" i="19"/>
  <c r="AF1416" i="19"/>
  <c r="AF1417" i="19"/>
  <c r="AF1418" i="19"/>
  <c r="AF1419" i="19"/>
  <c r="AF1420" i="19"/>
  <c r="AF1421" i="19"/>
  <c r="AF1422" i="19"/>
  <c r="AF1423" i="19"/>
  <c r="AF1424" i="19"/>
  <c r="AF1425" i="19"/>
  <c r="AF1426" i="19"/>
  <c r="AF1427" i="19"/>
  <c r="AF1428" i="19"/>
  <c r="AF1429" i="19"/>
  <c r="AF1430" i="19"/>
  <c r="AF1431" i="19"/>
  <c r="AF1432" i="19"/>
  <c r="AF1433" i="19"/>
  <c r="AF1434" i="19"/>
  <c r="AF1435" i="19"/>
  <c r="AF1436" i="19"/>
  <c r="AF1437" i="19"/>
  <c r="AF1438" i="19"/>
  <c r="AF1439" i="19"/>
  <c r="AF1440" i="19"/>
  <c r="AF1441" i="19"/>
  <c r="AF1442" i="19"/>
  <c r="AF1443" i="19"/>
  <c r="AF1444" i="19"/>
  <c r="AF1445" i="19"/>
  <c r="AF1446" i="19"/>
  <c r="AF1447" i="19"/>
  <c r="AF1089" i="19"/>
  <c r="AF1090" i="19"/>
  <c r="AF1091" i="19"/>
  <c r="AF1092" i="19"/>
  <c r="AF1093" i="19"/>
  <c r="AF1094" i="19"/>
  <c r="AF1095" i="19"/>
  <c r="AF1096" i="19"/>
  <c r="AF1097" i="19"/>
  <c r="AF1098" i="19"/>
  <c r="AF1099" i="19"/>
  <c r="AF1100" i="19"/>
  <c r="AF1101" i="19"/>
  <c r="AF1102" i="19"/>
  <c r="AF1103" i="19"/>
  <c r="AF1104" i="19"/>
  <c r="AF1105" i="19"/>
  <c r="AF1106" i="19"/>
  <c r="AF1107" i="19"/>
  <c r="AF1108" i="19"/>
  <c r="AF1109" i="19"/>
  <c r="AF1110" i="19"/>
  <c r="AF1111" i="19"/>
  <c r="AF1112" i="19"/>
  <c r="AF1113" i="19"/>
  <c r="AF1114" i="19"/>
  <c r="AF1115" i="19"/>
  <c r="AF1116" i="19"/>
  <c r="AF1117" i="19"/>
  <c r="AF1118" i="19"/>
  <c r="AF1119" i="19"/>
  <c r="AF1120" i="19"/>
  <c r="AF1121" i="19"/>
  <c r="AF1122" i="19"/>
  <c r="AF1123" i="19"/>
  <c r="AF1124" i="19"/>
  <c r="AF1125" i="19"/>
  <c r="AF1126" i="19"/>
  <c r="AF1127" i="19"/>
  <c r="AF1128" i="19"/>
  <c r="AF1129" i="19"/>
  <c r="AF1130" i="19"/>
  <c r="AF1131" i="19"/>
  <c r="AF1132" i="19"/>
  <c r="AF1133" i="19"/>
  <c r="AF1134" i="19"/>
  <c r="AF1135" i="19"/>
  <c r="AF1136" i="19"/>
  <c r="AF1137" i="19"/>
  <c r="AF1138" i="19"/>
  <c r="AF1139" i="19"/>
  <c r="AF1140" i="19"/>
  <c r="AF1141" i="19"/>
  <c r="AF1142" i="19"/>
  <c r="AF1143" i="19"/>
  <c r="AF1144" i="19"/>
  <c r="AF1145" i="19"/>
  <c r="AF1146" i="19"/>
  <c r="AF1147" i="19"/>
  <c r="AF1148" i="19"/>
  <c r="AF1149" i="19"/>
  <c r="AF1150" i="19"/>
  <c r="AF1151" i="19"/>
  <c r="AF1152" i="19"/>
  <c r="AF1153" i="19"/>
  <c r="AF1154" i="19"/>
  <c r="AF1155" i="19"/>
  <c r="AF1156" i="19"/>
  <c r="AF1157" i="19"/>
  <c r="AF1158" i="19"/>
  <c r="AF1159" i="19"/>
  <c r="AF1160" i="19"/>
  <c r="AF1161" i="19"/>
  <c r="AF1162" i="19"/>
  <c r="AF1163" i="19"/>
  <c r="AF1164" i="19"/>
  <c r="AF1165" i="19"/>
  <c r="AF1166" i="19"/>
  <c r="AF1167" i="19"/>
  <c r="AF1168" i="19"/>
  <c r="AF1169" i="19"/>
  <c r="AF1170" i="19"/>
  <c r="AF1171" i="19"/>
  <c r="AF1172" i="19"/>
  <c r="AF1173" i="19"/>
  <c r="AF1174" i="19"/>
  <c r="AF1175" i="19"/>
  <c r="AF1176" i="19"/>
  <c r="AF1177" i="19"/>
  <c r="AF1178" i="19"/>
  <c r="AF1179" i="19"/>
  <c r="AF1180" i="19"/>
  <c r="AF1181" i="19"/>
  <c r="AF1182" i="19"/>
  <c r="AF1183" i="19"/>
  <c r="AF1184" i="19"/>
  <c r="AF1185" i="19"/>
  <c r="AF1186" i="19"/>
  <c r="AF1187" i="19"/>
  <c r="AF1188" i="19"/>
  <c r="AF1189" i="19"/>
  <c r="AF1190" i="19"/>
  <c r="AF1191" i="19"/>
  <c r="AF1192" i="19"/>
  <c r="AF1193" i="19"/>
  <c r="AF1194" i="19"/>
  <c r="AF1195" i="19"/>
  <c r="AF1196" i="19"/>
  <c r="AF1197" i="19"/>
  <c r="AF1198" i="19"/>
  <c r="AF1199" i="19"/>
  <c r="AF1200" i="19"/>
  <c r="AF1201" i="19"/>
  <c r="AF1202" i="19"/>
  <c r="AF1203" i="19"/>
  <c r="AF1204" i="19"/>
  <c r="AF1205" i="19"/>
  <c r="AF1206" i="19"/>
  <c r="AF1207" i="19"/>
  <c r="AF1208" i="19"/>
  <c r="AF1209" i="19"/>
  <c r="AF1210" i="19"/>
  <c r="AF1211" i="19"/>
  <c r="AF1212" i="19"/>
  <c r="AF1213" i="19"/>
  <c r="AF1214" i="19"/>
  <c r="AF1215" i="19"/>
  <c r="AF1216" i="19"/>
  <c r="AF1217" i="19"/>
  <c r="AF1218" i="19"/>
  <c r="AF1219" i="19"/>
  <c r="AF1220" i="19"/>
  <c r="AF1221" i="19"/>
  <c r="AF1222" i="19"/>
  <c r="AF1223" i="19"/>
  <c r="AF1224" i="19"/>
  <c r="AF1225" i="19"/>
  <c r="AF1226" i="19"/>
  <c r="AF1227" i="19"/>
  <c r="AF1228" i="19"/>
  <c r="AF1229" i="19"/>
  <c r="AF1230" i="19"/>
  <c r="AF1231" i="19"/>
  <c r="AF1232" i="19"/>
  <c r="AN11" i="30" s="1"/>
  <c r="AF1233" i="19"/>
  <c r="AF1234" i="19"/>
  <c r="AF1235" i="19"/>
  <c r="AF1236" i="19"/>
  <c r="AF1237" i="19"/>
  <c r="AF1238" i="19"/>
  <c r="AF1239" i="19"/>
  <c r="AF1240" i="19"/>
  <c r="AF1241" i="19"/>
  <c r="AF1242" i="19"/>
  <c r="AF1243" i="19"/>
  <c r="AF1244" i="19"/>
  <c r="AF1245" i="19"/>
  <c r="AF1246" i="19"/>
  <c r="AF1247" i="19"/>
  <c r="L62" i="21"/>
  <c r="L63" i="21"/>
  <c r="L64" i="21"/>
  <c r="L65" i="21"/>
  <c r="L66" i="21"/>
  <c r="L67" i="21"/>
  <c r="L68" i="21"/>
  <c r="L69" i="21"/>
  <c r="L70" i="21"/>
  <c r="L71" i="21"/>
  <c r="L72" i="21"/>
  <c r="L73" i="21"/>
  <c r="O73" i="21" s="1"/>
  <c r="L74" i="21"/>
  <c r="O74" i="21" s="1"/>
  <c r="L75" i="21"/>
  <c r="L76" i="21"/>
  <c r="L77" i="21"/>
  <c r="L78" i="21"/>
  <c r="L79" i="21"/>
  <c r="L80" i="21"/>
  <c r="L81" i="21"/>
  <c r="O81" i="21" s="1"/>
  <c r="L82" i="21"/>
  <c r="O82" i="21" s="1"/>
  <c r="L83" i="21"/>
  <c r="M62" i="21"/>
  <c r="M63" i="21"/>
  <c r="M64" i="21"/>
  <c r="M65" i="21"/>
  <c r="M66" i="21"/>
  <c r="M67" i="21"/>
  <c r="M68" i="21"/>
  <c r="M69" i="21"/>
  <c r="M70" i="21"/>
  <c r="M71" i="21"/>
  <c r="M72" i="21"/>
  <c r="M73" i="21"/>
  <c r="M74" i="21"/>
  <c r="M75" i="21"/>
  <c r="M76" i="21"/>
  <c r="M77" i="21"/>
  <c r="M78" i="21"/>
  <c r="M79" i="21"/>
  <c r="M80" i="21"/>
  <c r="M81" i="21"/>
  <c r="M82" i="21"/>
  <c r="M83" i="21"/>
  <c r="N62" i="21"/>
  <c r="N63" i="21"/>
  <c r="N64" i="21"/>
  <c r="N65" i="21"/>
  <c r="N66" i="21"/>
  <c r="N67" i="21"/>
  <c r="N68" i="21"/>
  <c r="N69" i="21"/>
  <c r="N70" i="21"/>
  <c r="N71" i="21"/>
  <c r="N72" i="21"/>
  <c r="N73" i="21"/>
  <c r="N74" i="21"/>
  <c r="N75" i="21"/>
  <c r="N76" i="21"/>
  <c r="N77" i="21"/>
  <c r="N78" i="21"/>
  <c r="N79" i="21"/>
  <c r="N80" i="21"/>
  <c r="N81" i="21"/>
  <c r="N82" i="21"/>
  <c r="N83" i="21"/>
  <c r="L58" i="21"/>
  <c r="L59" i="21"/>
  <c r="L60" i="21"/>
  <c r="O60" i="21" s="1"/>
  <c r="L61" i="21"/>
  <c r="M58" i="21"/>
  <c r="M59" i="21"/>
  <c r="M60" i="21"/>
  <c r="M61" i="21"/>
  <c r="N58" i="21"/>
  <c r="N59" i="21"/>
  <c r="N60" i="21"/>
  <c r="N61" i="21"/>
  <c r="AF964" i="19"/>
  <c r="AF965" i="19"/>
  <c r="AF966" i="19"/>
  <c r="AF967" i="19"/>
  <c r="AF968" i="19"/>
  <c r="AF969" i="19"/>
  <c r="AF970" i="19"/>
  <c r="AF971" i="19"/>
  <c r="AF972" i="19"/>
  <c r="AF973" i="19"/>
  <c r="AF974" i="19"/>
  <c r="AF975" i="19"/>
  <c r="AF976" i="19"/>
  <c r="AF977" i="19"/>
  <c r="AF978" i="19"/>
  <c r="AF979" i="19"/>
  <c r="AF980" i="19"/>
  <c r="AF981" i="19"/>
  <c r="AF982" i="19"/>
  <c r="AF983" i="19"/>
  <c r="AF984" i="19"/>
  <c r="AF985" i="19"/>
  <c r="AF986" i="19"/>
  <c r="AF987" i="19"/>
  <c r="AF988" i="19"/>
  <c r="AF989" i="19"/>
  <c r="AF990" i="19"/>
  <c r="AF991" i="19"/>
  <c r="AF992" i="19"/>
  <c r="AF993" i="19"/>
  <c r="AF994" i="19"/>
  <c r="AF995" i="19"/>
  <c r="AF996" i="19"/>
  <c r="AF997" i="19"/>
  <c r="AF998" i="19"/>
  <c r="AF999" i="19"/>
  <c r="AF1000" i="19"/>
  <c r="AF1001" i="19"/>
  <c r="AF1002" i="19"/>
  <c r="AF1003" i="19"/>
  <c r="AF1004" i="19"/>
  <c r="AF1005" i="19"/>
  <c r="AF1006" i="19"/>
  <c r="AF1007" i="19"/>
  <c r="AF1008" i="19"/>
  <c r="AF1009" i="19"/>
  <c r="AF1010" i="19"/>
  <c r="AF1011" i="19"/>
  <c r="AF1012" i="19"/>
  <c r="AF1013" i="19"/>
  <c r="AF1014" i="19"/>
  <c r="AF1015" i="19"/>
  <c r="AF1016" i="19"/>
  <c r="AF1017" i="19"/>
  <c r="AF1018" i="19"/>
  <c r="AF1019" i="19"/>
  <c r="AF1020" i="19"/>
  <c r="AF1021" i="19"/>
  <c r="AF1022" i="19"/>
  <c r="AF1023" i="19"/>
  <c r="AF1024" i="19"/>
  <c r="AF1025" i="19"/>
  <c r="AF1026" i="19"/>
  <c r="AF1027" i="19"/>
  <c r="AF1028" i="19"/>
  <c r="AF1029" i="19"/>
  <c r="AF1030" i="19"/>
  <c r="AF1031" i="19"/>
  <c r="AF1032" i="19"/>
  <c r="AF1033" i="19"/>
  <c r="AF1034" i="19"/>
  <c r="AF1035" i="19"/>
  <c r="AF1036" i="19"/>
  <c r="AF1037" i="19"/>
  <c r="AF1038" i="19"/>
  <c r="AF1039" i="19"/>
  <c r="AF1040" i="19"/>
  <c r="AF1041" i="19"/>
  <c r="AF1042" i="19"/>
  <c r="AF1043" i="19"/>
  <c r="AF1044" i="19"/>
  <c r="AF1045" i="19"/>
  <c r="AF1046" i="19"/>
  <c r="AF1047" i="19"/>
  <c r="AF1048" i="19"/>
  <c r="AN8" i="30" s="1"/>
  <c r="AF1049" i="19"/>
  <c r="AF1050" i="19"/>
  <c r="AF1051" i="19"/>
  <c r="AF1052" i="19"/>
  <c r="AF1053" i="19"/>
  <c r="AF1054" i="19"/>
  <c r="AF1055" i="19"/>
  <c r="AF1056" i="19"/>
  <c r="AF1057" i="19"/>
  <c r="AF1058" i="19"/>
  <c r="AF1059" i="19"/>
  <c r="AF1060" i="19"/>
  <c r="AF1061" i="19"/>
  <c r="AF1062" i="19"/>
  <c r="AF1063" i="19"/>
  <c r="AF1064" i="19"/>
  <c r="AF1065" i="19"/>
  <c r="AF1066" i="19"/>
  <c r="AF1067" i="19"/>
  <c r="AF1068" i="19"/>
  <c r="AF1069" i="19"/>
  <c r="AF1070" i="19"/>
  <c r="AF1071" i="19"/>
  <c r="AF1072" i="19"/>
  <c r="AF1073" i="19"/>
  <c r="AF1074" i="19"/>
  <c r="AF1075" i="19"/>
  <c r="AF1076" i="19"/>
  <c r="AF1077" i="19"/>
  <c r="AF1078" i="19"/>
  <c r="AF1079" i="19"/>
  <c r="AF1080" i="19"/>
  <c r="AF1081" i="19"/>
  <c r="AF1082" i="19"/>
  <c r="AF1083" i="19"/>
  <c r="AF1084" i="19"/>
  <c r="AF1085" i="19"/>
  <c r="AF1086" i="19"/>
  <c r="AF1087" i="19"/>
  <c r="AF1088" i="19"/>
  <c r="L49" i="21"/>
  <c r="L50" i="21"/>
  <c r="L51" i="21"/>
  <c r="L52" i="21"/>
  <c r="L53" i="21"/>
  <c r="L54" i="21"/>
  <c r="L55" i="21"/>
  <c r="L56" i="21"/>
  <c r="L57" i="21"/>
  <c r="M49" i="21"/>
  <c r="M50" i="21"/>
  <c r="M51" i="21"/>
  <c r="M52" i="21"/>
  <c r="M53" i="21"/>
  <c r="M54" i="21"/>
  <c r="M55" i="21"/>
  <c r="M56" i="21"/>
  <c r="M57" i="21"/>
  <c r="N49" i="21"/>
  <c r="N50" i="21"/>
  <c r="N51" i="21"/>
  <c r="N52" i="21"/>
  <c r="N53" i="21"/>
  <c r="N54" i="21"/>
  <c r="N55" i="21"/>
  <c r="N56" i="21"/>
  <c r="N57" i="21"/>
  <c r="N2" i="21"/>
  <c r="N3" i="21"/>
  <c r="N4" i="21"/>
  <c r="N5" i="21"/>
  <c r="N6" i="21"/>
  <c r="N7" i="21"/>
  <c r="N8" i="21"/>
  <c r="N9" i="21"/>
  <c r="N10" i="21"/>
  <c r="N11" i="21"/>
  <c r="N12" i="21"/>
  <c r="N13" i="21"/>
  <c r="N14" i="21"/>
  <c r="N15" i="21"/>
  <c r="N16" i="21"/>
  <c r="N17" i="21"/>
  <c r="N18" i="21"/>
  <c r="N19" i="21"/>
  <c r="N20" i="21"/>
  <c r="N21" i="21"/>
  <c r="N22" i="21"/>
  <c r="N23" i="21"/>
  <c r="N24" i="21"/>
  <c r="N25" i="21"/>
  <c r="N26" i="21"/>
  <c r="N27" i="21"/>
  <c r="N28" i="21"/>
  <c r="N29" i="21"/>
  <c r="N30" i="21"/>
  <c r="N31" i="21"/>
  <c r="N32" i="21"/>
  <c r="N33" i="21"/>
  <c r="N34" i="21"/>
  <c r="N35" i="21"/>
  <c r="N36" i="21"/>
  <c r="N37" i="21"/>
  <c r="N38" i="21"/>
  <c r="N39" i="21"/>
  <c r="N40" i="21"/>
  <c r="N41" i="21"/>
  <c r="N42" i="21"/>
  <c r="N43" i="21"/>
  <c r="N44" i="21"/>
  <c r="N45" i="21"/>
  <c r="N46" i="21"/>
  <c r="N47" i="21"/>
  <c r="N48" i="21"/>
  <c r="L26" i="21"/>
  <c r="L27" i="21"/>
  <c r="L28" i="21"/>
  <c r="L29" i="21"/>
  <c r="L30" i="21"/>
  <c r="L31" i="21"/>
  <c r="L32" i="21"/>
  <c r="O32" i="21" s="1"/>
  <c r="L33" i="21"/>
  <c r="L34" i="21"/>
  <c r="O34" i="21" s="1"/>
  <c r="L35" i="21"/>
  <c r="L36" i="21"/>
  <c r="L37" i="21"/>
  <c r="L38" i="21"/>
  <c r="L39" i="21"/>
  <c r="L40" i="21"/>
  <c r="O40" i="21" s="1"/>
  <c r="L41" i="21"/>
  <c r="L42" i="21"/>
  <c r="L43" i="21"/>
  <c r="L44" i="21"/>
  <c r="L45" i="21"/>
  <c r="L46" i="21"/>
  <c r="L47" i="21"/>
  <c r="L48" i="21"/>
  <c r="O48" i="21" s="1"/>
  <c r="M26" i="21"/>
  <c r="M27" i="21"/>
  <c r="M28" i="21"/>
  <c r="M29" i="21"/>
  <c r="M30" i="21"/>
  <c r="M31" i="21"/>
  <c r="M32" i="21"/>
  <c r="M33" i="21"/>
  <c r="M34" i="21"/>
  <c r="M35" i="21"/>
  <c r="M36" i="21"/>
  <c r="M37" i="21"/>
  <c r="M38" i="21"/>
  <c r="M39" i="21"/>
  <c r="M40" i="21"/>
  <c r="M41" i="21"/>
  <c r="M42" i="21"/>
  <c r="M43" i="21"/>
  <c r="M44" i="21"/>
  <c r="M45" i="21"/>
  <c r="M46" i="21"/>
  <c r="M47" i="21"/>
  <c r="M48" i="21"/>
  <c r="L25" i="21"/>
  <c r="M25" i="21"/>
  <c r="L3" i="21"/>
  <c r="M3" i="21"/>
  <c r="L4" i="21"/>
  <c r="M4" i="21"/>
  <c r="L5" i="21"/>
  <c r="M5" i="21"/>
  <c r="L6" i="21"/>
  <c r="M6" i="21"/>
  <c r="L7" i="21"/>
  <c r="M7" i="21"/>
  <c r="L8" i="21"/>
  <c r="M8" i="21"/>
  <c r="L9" i="21"/>
  <c r="M9" i="21"/>
  <c r="L10" i="21"/>
  <c r="M10" i="21"/>
  <c r="L11" i="21"/>
  <c r="M11" i="21"/>
  <c r="L12" i="21"/>
  <c r="M12" i="21"/>
  <c r="L13" i="21"/>
  <c r="M13" i="21"/>
  <c r="L14" i="21"/>
  <c r="M14" i="21"/>
  <c r="L15" i="21"/>
  <c r="M15" i="21"/>
  <c r="L16" i="21"/>
  <c r="M16" i="21"/>
  <c r="L17" i="21"/>
  <c r="M17" i="21"/>
  <c r="L18" i="21"/>
  <c r="M18" i="21"/>
  <c r="L19" i="21"/>
  <c r="M19" i="21"/>
  <c r="L20" i="21"/>
  <c r="M20" i="21"/>
  <c r="L21" i="21"/>
  <c r="M21" i="21"/>
  <c r="L22" i="21"/>
  <c r="M22" i="21"/>
  <c r="L23" i="21"/>
  <c r="M23" i="21"/>
  <c r="L24" i="21"/>
  <c r="M24" i="21"/>
  <c r="M2" i="21"/>
  <c r="AF3" i="19"/>
  <c r="AF4" i="19"/>
  <c r="AF5" i="19"/>
  <c r="AF6" i="19"/>
  <c r="AF7" i="19"/>
  <c r="AF8" i="19"/>
  <c r="AF9" i="19"/>
  <c r="AF10" i="19"/>
  <c r="AF11" i="19"/>
  <c r="AF12" i="19"/>
  <c r="AF13" i="19"/>
  <c r="AF14" i="19"/>
  <c r="AF15" i="19"/>
  <c r="AF16" i="19"/>
  <c r="AF17" i="19"/>
  <c r="AF18" i="19"/>
  <c r="AF19" i="19"/>
  <c r="AF20" i="19"/>
  <c r="AF21" i="19"/>
  <c r="AF22" i="19"/>
  <c r="AF23" i="19"/>
  <c r="AF24" i="19"/>
  <c r="AF25" i="19"/>
  <c r="AF26" i="19"/>
  <c r="AF27" i="19"/>
  <c r="AF28" i="19"/>
  <c r="AF29" i="19"/>
  <c r="AF30" i="19"/>
  <c r="AF31" i="19"/>
  <c r="AF32" i="19"/>
  <c r="AF33" i="19"/>
  <c r="AF34" i="19"/>
  <c r="AF35" i="19"/>
  <c r="AF36" i="19"/>
  <c r="AF37" i="19"/>
  <c r="AF38" i="19"/>
  <c r="AF39" i="19"/>
  <c r="AF40" i="19"/>
  <c r="AF41" i="19"/>
  <c r="AF42" i="19"/>
  <c r="AF43" i="19"/>
  <c r="AF44" i="19"/>
  <c r="AF45" i="19"/>
  <c r="AF46" i="19"/>
  <c r="AF47" i="19"/>
  <c r="AF48" i="19"/>
  <c r="AF49" i="19"/>
  <c r="AF50" i="19"/>
  <c r="AF51" i="19"/>
  <c r="AF52" i="19"/>
  <c r="AF53" i="19"/>
  <c r="AF54" i="19"/>
  <c r="AF55" i="19"/>
  <c r="AF56" i="19"/>
  <c r="AF57" i="19"/>
  <c r="AF58" i="19"/>
  <c r="AF59" i="19"/>
  <c r="AF60" i="19"/>
  <c r="AF61" i="19"/>
  <c r="AF62" i="19"/>
  <c r="AF63" i="19"/>
  <c r="AF64" i="19"/>
  <c r="AF65" i="19"/>
  <c r="AF66" i="19"/>
  <c r="AF67" i="19"/>
  <c r="AF68" i="19"/>
  <c r="AF69" i="19"/>
  <c r="AF70" i="19"/>
  <c r="AF71" i="19"/>
  <c r="AF72" i="19"/>
  <c r="AF73" i="19"/>
  <c r="AF74" i="19"/>
  <c r="AF75" i="19"/>
  <c r="AF76" i="19"/>
  <c r="AF77" i="19"/>
  <c r="AF78" i="19"/>
  <c r="AF79" i="19"/>
  <c r="AF80" i="19"/>
  <c r="AF81" i="19"/>
  <c r="AF82" i="19"/>
  <c r="AF83" i="19"/>
  <c r="AF84" i="19"/>
  <c r="AF85" i="19"/>
  <c r="AF86" i="19"/>
  <c r="AF87" i="19"/>
  <c r="AF88" i="19"/>
  <c r="AF89" i="19"/>
  <c r="AF90" i="19"/>
  <c r="AF91" i="19"/>
  <c r="AF92" i="19"/>
  <c r="AF93" i="19"/>
  <c r="AF94" i="19"/>
  <c r="AF95" i="19"/>
  <c r="AF96" i="19"/>
  <c r="AF97" i="19"/>
  <c r="AF98" i="19"/>
  <c r="AF99" i="19"/>
  <c r="AF100" i="19"/>
  <c r="AF101" i="19"/>
  <c r="AF102" i="19"/>
  <c r="AF103" i="19"/>
  <c r="AF104" i="19"/>
  <c r="AF105" i="19"/>
  <c r="AF106" i="19"/>
  <c r="AF107" i="19"/>
  <c r="AF108" i="19"/>
  <c r="AF109" i="19"/>
  <c r="AF110" i="19"/>
  <c r="AF111" i="19"/>
  <c r="AF112" i="19"/>
  <c r="AF113" i="19"/>
  <c r="AF114" i="19"/>
  <c r="AF115" i="19"/>
  <c r="AF116" i="19"/>
  <c r="AF117" i="19"/>
  <c r="AF118" i="19"/>
  <c r="AF119" i="19"/>
  <c r="AF120" i="19"/>
  <c r="AF121" i="19"/>
  <c r="AF122" i="19"/>
  <c r="AF123" i="19"/>
  <c r="AF124" i="19"/>
  <c r="AF125" i="19"/>
  <c r="AF126" i="19"/>
  <c r="AF127" i="19"/>
  <c r="AF128" i="19"/>
  <c r="AF129" i="19"/>
  <c r="AF130" i="19"/>
  <c r="AF131" i="19"/>
  <c r="AF132" i="19"/>
  <c r="AF133" i="19"/>
  <c r="AF134" i="19"/>
  <c r="AF135" i="19"/>
  <c r="AF136" i="19"/>
  <c r="AF137" i="19"/>
  <c r="AF138" i="19"/>
  <c r="AF139" i="19"/>
  <c r="AF140" i="19"/>
  <c r="AF141" i="19"/>
  <c r="AF142" i="19"/>
  <c r="AF143" i="19"/>
  <c r="AF144" i="19"/>
  <c r="AF145" i="19"/>
  <c r="AF146" i="19"/>
  <c r="AF147" i="19"/>
  <c r="AF148" i="19"/>
  <c r="AF149" i="19"/>
  <c r="AF150" i="19"/>
  <c r="AF151" i="19"/>
  <c r="AF152" i="19"/>
  <c r="AF153" i="19"/>
  <c r="AF154" i="19"/>
  <c r="AF155" i="19"/>
  <c r="AF156" i="19"/>
  <c r="AF157" i="19"/>
  <c r="AF158" i="19"/>
  <c r="AF159" i="19"/>
  <c r="AF160" i="19"/>
  <c r="AF161" i="19"/>
  <c r="AF162" i="19"/>
  <c r="AF163" i="19"/>
  <c r="AF164" i="19"/>
  <c r="AF165" i="19"/>
  <c r="AF166" i="19"/>
  <c r="AF167" i="19"/>
  <c r="AF168" i="19"/>
  <c r="AF169" i="19"/>
  <c r="AF170" i="19"/>
  <c r="AF171" i="19"/>
  <c r="AF172" i="19"/>
  <c r="AF173" i="19"/>
  <c r="AF174" i="19"/>
  <c r="AF175" i="19"/>
  <c r="AF176" i="19"/>
  <c r="AF177" i="19"/>
  <c r="AF178" i="19"/>
  <c r="AF179" i="19"/>
  <c r="AF180" i="19"/>
  <c r="AF181" i="19"/>
  <c r="AF182" i="19"/>
  <c r="AF183" i="19"/>
  <c r="AF184" i="19"/>
  <c r="AF185" i="19"/>
  <c r="AF186" i="19"/>
  <c r="AF187" i="19"/>
  <c r="AF188" i="19"/>
  <c r="AF189" i="19"/>
  <c r="AF190" i="19"/>
  <c r="AF191" i="19"/>
  <c r="AF192" i="19"/>
  <c r="AF193" i="19"/>
  <c r="AF194" i="19"/>
  <c r="AF195" i="19"/>
  <c r="AF196" i="19"/>
  <c r="AF197" i="19"/>
  <c r="AF198" i="19"/>
  <c r="AF199" i="19"/>
  <c r="AF200" i="19"/>
  <c r="AF201" i="19"/>
  <c r="AF202" i="19"/>
  <c r="AF203" i="19"/>
  <c r="AF204" i="19"/>
  <c r="AF205" i="19"/>
  <c r="AF206" i="19"/>
  <c r="AF207" i="19"/>
  <c r="AF208" i="19"/>
  <c r="AF209" i="19"/>
  <c r="AF210" i="19"/>
  <c r="AF211" i="19"/>
  <c r="AF212" i="19"/>
  <c r="AF213" i="19"/>
  <c r="AF214" i="19"/>
  <c r="AF215" i="19"/>
  <c r="AF216" i="19"/>
  <c r="AF217" i="19"/>
  <c r="AF218" i="19"/>
  <c r="AF219" i="19"/>
  <c r="AF220" i="19"/>
  <c r="AF221" i="19"/>
  <c r="AF222" i="19"/>
  <c r="AF223" i="19"/>
  <c r="AF224" i="19"/>
  <c r="AF225" i="19"/>
  <c r="AF226" i="19"/>
  <c r="AF227" i="19"/>
  <c r="AF228" i="19"/>
  <c r="AF229" i="19"/>
  <c r="AF230" i="19"/>
  <c r="AF231" i="19"/>
  <c r="AF232" i="19"/>
  <c r="AF233" i="19"/>
  <c r="AF234" i="19"/>
  <c r="AF235" i="19"/>
  <c r="AF236" i="19"/>
  <c r="AF237" i="19"/>
  <c r="AF238" i="19"/>
  <c r="AF239" i="19"/>
  <c r="AF240" i="19"/>
  <c r="AF241" i="19"/>
  <c r="AF242" i="19"/>
  <c r="AF243" i="19"/>
  <c r="AF244" i="19"/>
  <c r="AF245" i="19"/>
  <c r="AF246" i="19"/>
  <c r="AF247" i="19"/>
  <c r="AF248" i="19"/>
  <c r="AF249" i="19"/>
  <c r="AF250" i="19"/>
  <c r="AF251" i="19"/>
  <c r="AF252" i="19"/>
  <c r="AF253" i="19"/>
  <c r="AF254" i="19"/>
  <c r="AF255" i="19"/>
  <c r="AF256" i="19"/>
  <c r="AF257" i="19"/>
  <c r="AF258" i="19"/>
  <c r="AF259" i="19"/>
  <c r="AF260" i="19"/>
  <c r="AF261" i="19"/>
  <c r="AF262" i="19"/>
  <c r="AF263" i="19"/>
  <c r="AF264" i="19"/>
  <c r="AF265" i="19"/>
  <c r="AF266" i="19"/>
  <c r="AF267" i="19"/>
  <c r="AF268" i="19"/>
  <c r="AF269" i="19"/>
  <c r="AF270" i="19"/>
  <c r="AF271" i="19"/>
  <c r="AF272" i="19"/>
  <c r="AF273" i="19"/>
  <c r="AF274" i="19"/>
  <c r="AF275" i="19"/>
  <c r="AF276" i="19"/>
  <c r="AF277" i="19"/>
  <c r="AF278" i="19"/>
  <c r="AF279" i="19"/>
  <c r="AF280" i="19"/>
  <c r="AF281" i="19"/>
  <c r="AF282" i="19"/>
  <c r="AF283" i="19"/>
  <c r="AF284" i="19"/>
  <c r="AF285" i="19"/>
  <c r="AF286" i="19"/>
  <c r="AF287" i="19"/>
  <c r="AF288" i="19"/>
  <c r="AF289" i="19"/>
  <c r="AF290" i="19"/>
  <c r="AF291" i="19"/>
  <c r="AF292" i="19"/>
  <c r="AF293" i="19"/>
  <c r="AF294" i="19"/>
  <c r="AF295" i="19"/>
  <c r="AF296" i="19"/>
  <c r="AF297" i="19"/>
  <c r="AF298" i="19"/>
  <c r="AF299" i="19"/>
  <c r="AF300" i="19"/>
  <c r="AF301" i="19"/>
  <c r="AF302" i="19"/>
  <c r="AF303" i="19"/>
  <c r="AF304" i="19"/>
  <c r="AF305" i="19"/>
  <c r="AF306" i="19"/>
  <c r="AF307" i="19"/>
  <c r="AF308" i="19"/>
  <c r="AF309" i="19"/>
  <c r="AF310" i="19"/>
  <c r="AF311" i="19"/>
  <c r="AF312" i="19"/>
  <c r="AF313" i="19"/>
  <c r="AF314" i="19"/>
  <c r="AF315" i="19"/>
  <c r="AF316" i="19"/>
  <c r="AF317" i="19"/>
  <c r="AF318" i="19"/>
  <c r="AF319" i="19"/>
  <c r="AF320" i="19"/>
  <c r="AF321" i="19"/>
  <c r="AF322" i="19"/>
  <c r="AF323" i="19"/>
  <c r="AN17" i="30" s="1"/>
  <c r="AO17" i="30" s="1" a="1"/>
  <c r="AO17" i="30" s="1"/>
  <c r="AF324" i="19"/>
  <c r="AF325" i="19"/>
  <c r="AF326" i="19"/>
  <c r="AF327" i="19"/>
  <c r="AF328" i="19"/>
  <c r="AF329" i="19"/>
  <c r="AF330" i="19"/>
  <c r="AF331" i="19"/>
  <c r="AF332" i="19"/>
  <c r="AF333" i="19"/>
  <c r="AF334" i="19"/>
  <c r="AF335" i="19"/>
  <c r="AF336" i="19"/>
  <c r="AF337" i="19"/>
  <c r="AF338" i="19"/>
  <c r="AF339" i="19"/>
  <c r="AF340" i="19"/>
  <c r="AF341" i="19"/>
  <c r="AF342" i="19"/>
  <c r="AF343" i="19"/>
  <c r="AF344" i="19"/>
  <c r="AF345" i="19"/>
  <c r="AF346" i="19"/>
  <c r="AF347" i="19"/>
  <c r="AF348" i="19"/>
  <c r="AF349" i="19"/>
  <c r="AF350" i="19"/>
  <c r="AF351" i="19"/>
  <c r="AF352" i="19"/>
  <c r="AF353" i="19"/>
  <c r="AF354" i="19"/>
  <c r="AF355" i="19"/>
  <c r="AF356" i="19"/>
  <c r="AF357" i="19"/>
  <c r="AF358" i="19"/>
  <c r="AF359" i="19"/>
  <c r="AF360" i="19"/>
  <c r="AF361" i="19"/>
  <c r="AF362" i="19"/>
  <c r="AN57" i="30" s="1"/>
  <c r="AO57" i="30" s="1" a="1"/>
  <c r="AO57" i="30" s="1"/>
  <c r="AF363" i="19"/>
  <c r="AF364" i="19"/>
  <c r="AF365" i="19"/>
  <c r="AF366" i="19"/>
  <c r="AF367" i="19"/>
  <c r="AF368" i="19"/>
  <c r="AF369" i="19"/>
  <c r="AF370" i="19"/>
  <c r="AF371" i="19"/>
  <c r="AF372" i="19"/>
  <c r="AF373" i="19"/>
  <c r="AF374" i="19"/>
  <c r="AF375" i="19"/>
  <c r="AF376" i="19"/>
  <c r="AF377" i="19"/>
  <c r="AF378" i="19"/>
  <c r="AF379" i="19"/>
  <c r="AF380" i="19"/>
  <c r="AF381" i="19"/>
  <c r="AF382" i="19"/>
  <c r="AF383" i="19"/>
  <c r="AF384" i="19"/>
  <c r="AF385" i="19"/>
  <c r="AF386" i="19"/>
  <c r="AF387" i="19"/>
  <c r="AF388" i="19"/>
  <c r="AF389" i="19"/>
  <c r="AF390" i="19"/>
  <c r="AF391" i="19"/>
  <c r="AF392" i="19"/>
  <c r="AF393" i="19"/>
  <c r="AF394" i="19"/>
  <c r="AF395" i="19"/>
  <c r="AF396" i="19"/>
  <c r="AF397" i="19"/>
  <c r="AF398" i="19"/>
  <c r="AF399" i="19"/>
  <c r="AF400" i="19"/>
  <c r="AF401" i="19"/>
  <c r="AF402" i="19"/>
  <c r="AF403" i="19"/>
  <c r="AF404" i="19"/>
  <c r="AF405" i="19"/>
  <c r="AF406" i="19"/>
  <c r="AF407" i="19"/>
  <c r="AF408" i="19"/>
  <c r="AF409" i="19"/>
  <c r="AF410" i="19"/>
  <c r="AF411" i="19"/>
  <c r="AF412" i="19"/>
  <c r="AF413" i="19"/>
  <c r="AF414" i="19"/>
  <c r="AF415" i="19"/>
  <c r="AF416" i="19"/>
  <c r="AF417" i="19"/>
  <c r="AF418" i="19"/>
  <c r="AF419" i="19"/>
  <c r="AF420" i="19"/>
  <c r="AF421" i="19"/>
  <c r="AF422" i="19"/>
  <c r="AF423" i="19"/>
  <c r="AF424" i="19"/>
  <c r="AF425" i="19"/>
  <c r="AF426" i="19"/>
  <c r="AN50" i="30" s="1"/>
  <c r="AO50" i="30" s="1" a="1"/>
  <c r="AO50" i="30" s="1"/>
  <c r="AF427" i="19"/>
  <c r="AF428" i="19"/>
  <c r="AF429" i="19"/>
  <c r="AF430" i="19"/>
  <c r="AF431" i="19"/>
  <c r="AF432" i="19"/>
  <c r="AF433" i="19"/>
  <c r="AF434" i="19"/>
  <c r="AF435" i="19"/>
  <c r="AF436" i="19"/>
  <c r="AF437" i="19"/>
  <c r="AF438" i="19"/>
  <c r="AF439" i="19"/>
  <c r="AF440" i="19"/>
  <c r="AF441" i="19"/>
  <c r="AF442" i="19"/>
  <c r="AF443" i="19"/>
  <c r="AF444" i="19"/>
  <c r="AF445" i="19"/>
  <c r="AF446" i="19"/>
  <c r="AF447" i="19"/>
  <c r="AF448" i="19"/>
  <c r="AF449" i="19"/>
  <c r="AF450" i="19"/>
  <c r="AF451" i="19"/>
  <c r="AF452" i="19"/>
  <c r="AF453" i="19"/>
  <c r="AF454" i="19"/>
  <c r="AF455" i="19"/>
  <c r="AF456" i="19"/>
  <c r="AF457" i="19"/>
  <c r="AF458" i="19"/>
  <c r="AF459" i="19"/>
  <c r="AF460" i="19"/>
  <c r="AF461" i="19"/>
  <c r="AF462" i="19"/>
  <c r="AF463" i="19"/>
  <c r="AF464" i="19"/>
  <c r="AN42" i="30" s="1"/>
  <c r="AO42" i="30" s="1" a="1"/>
  <c r="AO42" i="30" s="1"/>
  <c r="AF465" i="19"/>
  <c r="AF466" i="19"/>
  <c r="AF467" i="19"/>
  <c r="AF468" i="19"/>
  <c r="AF469" i="19"/>
  <c r="AF470" i="19"/>
  <c r="AF471" i="19"/>
  <c r="AF472" i="19"/>
  <c r="AF473" i="19"/>
  <c r="AF474" i="19"/>
  <c r="AF475" i="19"/>
  <c r="AF476" i="19"/>
  <c r="AF477" i="19"/>
  <c r="AF478" i="19"/>
  <c r="AF479" i="19"/>
  <c r="AF480" i="19"/>
  <c r="AF481" i="19"/>
  <c r="AF482" i="19"/>
  <c r="AF483" i="19"/>
  <c r="AF484" i="19"/>
  <c r="AF485" i="19"/>
  <c r="AF486" i="19"/>
  <c r="AF487" i="19"/>
  <c r="AF488" i="19"/>
  <c r="AF489" i="19"/>
  <c r="AF490" i="19"/>
  <c r="AF491" i="19"/>
  <c r="AF492" i="19"/>
  <c r="AF493" i="19"/>
  <c r="AF494" i="19"/>
  <c r="AF495" i="19"/>
  <c r="AF496" i="19"/>
  <c r="AF497" i="19"/>
  <c r="AF498" i="19"/>
  <c r="AF499" i="19"/>
  <c r="AF500" i="19"/>
  <c r="AF501" i="19"/>
  <c r="AF502" i="19"/>
  <c r="AF503" i="19"/>
  <c r="AF504" i="19"/>
  <c r="AF505" i="19"/>
  <c r="AF506" i="19"/>
  <c r="AF507" i="19"/>
  <c r="AF508" i="19"/>
  <c r="AF509" i="19"/>
  <c r="AF510" i="19"/>
  <c r="AF511" i="19"/>
  <c r="AF512" i="19"/>
  <c r="AF513" i="19"/>
  <c r="AF514" i="19"/>
  <c r="AF515" i="19"/>
  <c r="AF516" i="19"/>
  <c r="AF517" i="19"/>
  <c r="AF518" i="19"/>
  <c r="AF519" i="19"/>
  <c r="AF520" i="19"/>
  <c r="AF521" i="19"/>
  <c r="AF522" i="19"/>
  <c r="AF523" i="19"/>
  <c r="AF524" i="19"/>
  <c r="AF525" i="19"/>
  <c r="AF526" i="19"/>
  <c r="AF527" i="19"/>
  <c r="AF528" i="19"/>
  <c r="AF529" i="19"/>
  <c r="AF530" i="19"/>
  <c r="AF531" i="19"/>
  <c r="AF532" i="19"/>
  <c r="AF533" i="19"/>
  <c r="AF534" i="19"/>
  <c r="AF535" i="19"/>
  <c r="AF536" i="19"/>
  <c r="AF537" i="19"/>
  <c r="AF538" i="19"/>
  <c r="AF539" i="19"/>
  <c r="AF540" i="19"/>
  <c r="AF541" i="19"/>
  <c r="AF542" i="19"/>
  <c r="AF543" i="19"/>
  <c r="AF544" i="19"/>
  <c r="AF545" i="19"/>
  <c r="AF546" i="19"/>
  <c r="AF547" i="19"/>
  <c r="AF548" i="19"/>
  <c r="AF549" i="19"/>
  <c r="AF550" i="19"/>
  <c r="AF551" i="19"/>
  <c r="AF552" i="19"/>
  <c r="AF553" i="19"/>
  <c r="AF554" i="19"/>
  <c r="AF555" i="19"/>
  <c r="AF556" i="19"/>
  <c r="AF557" i="19"/>
  <c r="AF558" i="19"/>
  <c r="AF559" i="19"/>
  <c r="AF560" i="19"/>
  <c r="AF561" i="19"/>
  <c r="AF562" i="19"/>
  <c r="AF563" i="19"/>
  <c r="AF564" i="19"/>
  <c r="AF565" i="19"/>
  <c r="AF566" i="19"/>
  <c r="AF567" i="19"/>
  <c r="AF568" i="19"/>
  <c r="AF569" i="19"/>
  <c r="AF570" i="19"/>
  <c r="AF571" i="19"/>
  <c r="AF572" i="19"/>
  <c r="AF573" i="19"/>
  <c r="AF574" i="19"/>
  <c r="AF575" i="19"/>
  <c r="AF576" i="19"/>
  <c r="AF577" i="19"/>
  <c r="AF578" i="19"/>
  <c r="AF579" i="19"/>
  <c r="AF580" i="19"/>
  <c r="AF581" i="19"/>
  <c r="AF582" i="19"/>
  <c r="AF583" i="19"/>
  <c r="AF584" i="19"/>
  <c r="AN51" i="30" s="1"/>
  <c r="AO51" i="30" s="1" a="1"/>
  <c r="AO51" i="30" s="1"/>
  <c r="AF585" i="19"/>
  <c r="AF586" i="19"/>
  <c r="AF587" i="19"/>
  <c r="AF588" i="19"/>
  <c r="AF589" i="19"/>
  <c r="AF590" i="19"/>
  <c r="AF591" i="19"/>
  <c r="AF592" i="19"/>
  <c r="AF593" i="19"/>
  <c r="AF594" i="19"/>
  <c r="AF595" i="19"/>
  <c r="AF596" i="19"/>
  <c r="AF597" i="19"/>
  <c r="AF598" i="19"/>
  <c r="AF599" i="19"/>
  <c r="AF600" i="19"/>
  <c r="AF601" i="19"/>
  <c r="AF602" i="19"/>
  <c r="AF603" i="19"/>
  <c r="AF604" i="19"/>
  <c r="AF605" i="19"/>
  <c r="AF606" i="19"/>
  <c r="AF607" i="19"/>
  <c r="AF608" i="19"/>
  <c r="AF609" i="19"/>
  <c r="AF610" i="19"/>
  <c r="AF611" i="19"/>
  <c r="AF612" i="19"/>
  <c r="AF613" i="19"/>
  <c r="AF614" i="19"/>
  <c r="AF615" i="19"/>
  <c r="AF616" i="19"/>
  <c r="AF617" i="19"/>
  <c r="AF618" i="19"/>
  <c r="AF619" i="19"/>
  <c r="AF620" i="19"/>
  <c r="AF621" i="19"/>
  <c r="AF622" i="19"/>
  <c r="AF623" i="19"/>
  <c r="AF624" i="19"/>
  <c r="AF625" i="19"/>
  <c r="AF626" i="19"/>
  <c r="AF627" i="19"/>
  <c r="AF628" i="19"/>
  <c r="AF629" i="19"/>
  <c r="AF630" i="19"/>
  <c r="AF631" i="19"/>
  <c r="AF632" i="19"/>
  <c r="AF633" i="19"/>
  <c r="AF634" i="19"/>
  <c r="AF635" i="19"/>
  <c r="AF636" i="19"/>
  <c r="AF637" i="19"/>
  <c r="AF638" i="19"/>
  <c r="AF639" i="19"/>
  <c r="AF640" i="19"/>
  <c r="AF641" i="19"/>
  <c r="AF642" i="19"/>
  <c r="AF643" i="19"/>
  <c r="AF644" i="19"/>
  <c r="AF645" i="19"/>
  <c r="AF646" i="19"/>
  <c r="AF647" i="19"/>
  <c r="AF648" i="19"/>
  <c r="AF649" i="19"/>
  <c r="AF650" i="19"/>
  <c r="AF651" i="19"/>
  <c r="AF652" i="19"/>
  <c r="AF653" i="19"/>
  <c r="AF654" i="19"/>
  <c r="AF655" i="19"/>
  <c r="AF656" i="19"/>
  <c r="AF657" i="19"/>
  <c r="AF658" i="19"/>
  <c r="AF659" i="19"/>
  <c r="AF660" i="19"/>
  <c r="AF661" i="19"/>
  <c r="AF662" i="19"/>
  <c r="AF663" i="19"/>
  <c r="AF664" i="19"/>
  <c r="AF665" i="19"/>
  <c r="AF666" i="19"/>
  <c r="AF667" i="19"/>
  <c r="AF668" i="19"/>
  <c r="AF669" i="19"/>
  <c r="AF670" i="19"/>
  <c r="AF671" i="19"/>
  <c r="AF672" i="19"/>
  <c r="AF673" i="19"/>
  <c r="AF674" i="19"/>
  <c r="AF675" i="19"/>
  <c r="AF676" i="19"/>
  <c r="AF677" i="19"/>
  <c r="AF678" i="19"/>
  <c r="AF679" i="19"/>
  <c r="AF680" i="19"/>
  <c r="AF681" i="19"/>
  <c r="AF682" i="19"/>
  <c r="AF683" i="19"/>
  <c r="AF684" i="19"/>
  <c r="AF685" i="19"/>
  <c r="AF686" i="19"/>
  <c r="AF687" i="19"/>
  <c r="AF688" i="19"/>
  <c r="AF689" i="19"/>
  <c r="AF690" i="19"/>
  <c r="AF691" i="19"/>
  <c r="AF692" i="19"/>
  <c r="AF693" i="19"/>
  <c r="AF694" i="19"/>
  <c r="AF695" i="19"/>
  <c r="AF696" i="19"/>
  <c r="AF697" i="19"/>
  <c r="AF698" i="19"/>
  <c r="AF699" i="19"/>
  <c r="AF700" i="19"/>
  <c r="AF701" i="19"/>
  <c r="AF702" i="19"/>
  <c r="AF703" i="19"/>
  <c r="AF704" i="19"/>
  <c r="AF705" i="19"/>
  <c r="AF706" i="19"/>
  <c r="AF707" i="19"/>
  <c r="AF708" i="19"/>
  <c r="AF709" i="19"/>
  <c r="AF710" i="19"/>
  <c r="AF711" i="19"/>
  <c r="AF712" i="19"/>
  <c r="AF713" i="19"/>
  <c r="AF714" i="19"/>
  <c r="AF715" i="19"/>
  <c r="AF716" i="19"/>
  <c r="AF717" i="19"/>
  <c r="AF718" i="19"/>
  <c r="AF719" i="19"/>
  <c r="AF720" i="19"/>
  <c r="AF721" i="19"/>
  <c r="AF722" i="19"/>
  <c r="AF723" i="19"/>
  <c r="AF724" i="19"/>
  <c r="AF725" i="19"/>
  <c r="AF726" i="19"/>
  <c r="AF727" i="19"/>
  <c r="AF728" i="19"/>
  <c r="AF729" i="19"/>
  <c r="AF730" i="19"/>
  <c r="AF731" i="19"/>
  <c r="AF732" i="19"/>
  <c r="AF733" i="19"/>
  <c r="AF734" i="19"/>
  <c r="AF735" i="19"/>
  <c r="AF736" i="19"/>
  <c r="AF737" i="19"/>
  <c r="AF738" i="19"/>
  <c r="AF739" i="19"/>
  <c r="AF740" i="19"/>
  <c r="AF741" i="19"/>
  <c r="AF742" i="19"/>
  <c r="AF743" i="19"/>
  <c r="AF744" i="19"/>
  <c r="AF745" i="19"/>
  <c r="AF746" i="19"/>
  <c r="AF747" i="19"/>
  <c r="AF748" i="19"/>
  <c r="AF749" i="19"/>
  <c r="AF750" i="19"/>
  <c r="AF751" i="19"/>
  <c r="AF752" i="19"/>
  <c r="AF753" i="19"/>
  <c r="AF754" i="19"/>
  <c r="AF755" i="19"/>
  <c r="AF756" i="19"/>
  <c r="AF757" i="19"/>
  <c r="AF758" i="19"/>
  <c r="AF759" i="19"/>
  <c r="AF760" i="19"/>
  <c r="AF761" i="19"/>
  <c r="AF762" i="19"/>
  <c r="AF763" i="19"/>
  <c r="AF764" i="19"/>
  <c r="AF765" i="19"/>
  <c r="AF766" i="19"/>
  <c r="AF767" i="19"/>
  <c r="AF768" i="19"/>
  <c r="AF769" i="19"/>
  <c r="AF770" i="19"/>
  <c r="AF771" i="19"/>
  <c r="AF772" i="19"/>
  <c r="AF773" i="19"/>
  <c r="AF774" i="19"/>
  <c r="AF775" i="19"/>
  <c r="AF776" i="19"/>
  <c r="AF777" i="19"/>
  <c r="AF778" i="19"/>
  <c r="AF779" i="19"/>
  <c r="AF780" i="19"/>
  <c r="AF781" i="19"/>
  <c r="AF782" i="19"/>
  <c r="AF783" i="19"/>
  <c r="AF784" i="19"/>
  <c r="AF785" i="19"/>
  <c r="AF786" i="19"/>
  <c r="AF787" i="19"/>
  <c r="AF788" i="19"/>
  <c r="AF789" i="19"/>
  <c r="AF790" i="19"/>
  <c r="AF791" i="19"/>
  <c r="AF792" i="19"/>
  <c r="AF793" i="19"/>
  <c r="AF794" i="19"/>
  <c r="AF795" i="19"/>
  <c r="AF796" i="19"/>
  <c r="AF797" i="19"/>
  <c r="AF798" i="19"/>
  <c r="AF799" i="19"/>
  <c r="AF800" i="19"/>
  <c r="AF801" i="19"/>
  <c r="AF802" i="19"/>
  <c r="AF803" i="19"/>
  <c r="AF804" i="19"/>
  <c r="AF805" i="19"/>
  <c r="AF806" i="19"/>
  <c r="AF807" i="19"/>
  <c r="AF808" i="19"/>
  <c r="AF809" i="19"/>
  <c r="AF810" i="19"/>
  <c r="AF811" i="19"/>
  <c r="AF812" i="19"/>
  <c r="AF813" i="19"/>
  <c r="AF814" i="19"/>
  <c r="AF815" i="19"/>
  <c r="AF816" i="19"/>
  <c r="AF817" i="19"/>
  <c r="AF818" i="19"/>
  <c r="AF819" i="19"/>
  <c r="AF820" i="19"/>
  <c r="AF821" i="19"/>
  <c r="AF822" i="19"/>
  <c r="AF823" i="19"/>
  <c r="AF824" i="19"/>
  <c r="AF825" i="19"/>
  <c r="AF826" i="19"/>
  <c r="AF827" i="19"/>
  <c r="AF828" i="19"/>
  <c r="AF829" i="19"/>
  <c r="AF830" i="19"/>
  <c r="AF831" i="19"/>
  <c r="AF832" i="19"/>
  <c r="AF833" i="19"/>
  <c r="AF834" i="19"/>
  <c r="AF835" i="19"/>
  <c r="AF836" i="19"/>
  <c r="AF837" i="19"/>
  <c r="AF838" i="19"/>
  <c r="AF839" i="19"/>
  <c r="AF840" i="19"/>
  <c r="AF841" i="19"/>
  <c r="AF842" i="19"/>
  <c r="AF843" i="19"/>
  <c r="AF844" i="19"/>
  <c r="AF845" i="19"/>
  <c r="AF846" i="19"/>
  <c r="AF847" i="19"/>
  <c r="AF848" i="19"/>
  <c r="AF849" i="19"/>
  <c r="AF850" i="19"/>
  <c r="AF851" i="19"/>
  <c r="AF852" i="19"/>
  <c r="AF853" i="19"/>
  <c r="AF854" i="19"/>
  <c r="AF855" i="19"/>
  <c r="AF856" i="19"/>
  <c r="AF857" i="19"/>
  <c r="AF858" i="19"/>
  <c r="AF859" i="19"/>
  <c r="AF860" i="19"/>
  <c r="AF861" i="19"/>
  <c r="AF862" i="19"/>
  <c r="AF863" i="19"/>
  <c r="AF864" i="19"/>
  <c r="AF865" i="19"/>
  <c r="AF866" i="19"/>
  <c r="AF867" i="19"/>
  <c r="AF868" i="19"/>
  <c r="AF869" i="19"/>
  <c r="AF870" i="19"/>
  <c r="AF871" i="19"/>
  <c r="AF872" i="19"/>
  <c r="AF873" i="19"/>
  <c r="AF874" i="19"/>
  <c r="AF875" i="19"/>
  <c r="AF876" i="19"/>
  <c r="AF877" i="19"/>
  <c r="AF878" i="19"/>
  <c r="AF879" i="19"/>
  <c r="AF880" i="19"/>
  <c r="AF881" i="19"/>
  <c r="AF882" i="19"/>
  <c r="AF883" i="19"/>
  <c r="AF884" i="19"/>
  <c r="AF885" i="19"/>
  <c r="AF886" i="19"/>
  <c r="AF887" i="19"/>
  <c r="AF888" i="19"/>
  <c r="AF889" i="19"/>
  <c r="AF890" i="19"/>
  <c r="AF891" i="19"/>
  <c r="AF892" i="19"/>
  <c r="AF893" i="19"/>
  <c r="AF894" i="19"/>
  <c r="AF895" i="19"/>
  <c r="AF896" i="19"/>
  <c r="AF897" i="19"/>
  <c r="AF898" i="19"/>
  <c r="AF899" i="19"/>
  <c r="AF900" i="19"/>
  <c r="AF901" i="19"/>
  <c r="AF902" i="19"/>
  <c r="AF903" i="19"/>
  <c r="AF904" i="19"/>
  <c r="AF905" i="19"/>
  <c r="AF906" i="19"/>
  <c r="AF907" i="19"/>
  <c r="AF908" i="19"/>
  <c r="AF909" i="19"/>
  <c r="AF910" i="19"/>
  <c r="AF911" i="19"/>
  <c r="AF912" i="19"/>
  <c r="AF913" i="19"/>
  <c r="AF914" i="19"/>
  <c r="AF915" i="19"/>
  <c r="AF916" i="19"/>
  <c r="AF917" i="19"/>
  <c r="AF918" i="19"/>
  <c r="AF919" i="19"/>
  <c r="AF920" i="19"/>
  <c r="AF921" i="19"/>
  <c r="AF922" i="19"/>
  <c r="AF923" i="19"/>
  <c r="AF924" i="19"/>
  <c r="AF925" i="19"/>
  <c r="AF926" i="19"/>
  <c r="AF927" i="19"/>
  <c r="AF928" i="19"/>
  <c r="AF929" i="19"/>
  <c r="AF930" i="19"/>
  <c r="AF931" i="19"/>
  <c r="AF932" i="19"/>
  <c r="AF933" i="19"/>
  <c r="AF934" i="19"/>
  <c r="AF935" i="19"/>
  <c r="AF936" i="19"/>
  <c r="AF937" i="19"/>
  <c r="AF938" i="19"/>
  <c r="AF939" i="19"/>
  <c r="AF940" i="19"/>
  <c r="AF941" i="19"/>
  <c r="AF942" i="19"/>
  <c r="AF943" i="19"/>
  <c r="AF944" i="19"/>
  <c r="AF945" i="19"/>
  <c r="AF946" i="19"/>
  <c r="AF947" i="19"/>
  <c r="AF948" i="19"/>
  <c r="AF949" i="19"/>
  <c r="AF950" i="19"/>
  <c r="AF951" i="19"/>
  <c r="AF952" i="19"/>
  <c r="AF953" i="19"/>
  <c r="AF954" i="19"/>
  <c r="AF955" i="19"/>
  <c r="AF956" i="19"/>
  <c r="AF957" i="19"/>
  <c r="AF958" i="19"/>
  <c r="AF959" i="19"/>
  <c r="AF960" i="19"/>
  <c r="AF961" i="19"/>
  <c r="AF962" i="19"/>
  <c r="AF963" i="19"/>
  <c r="AF2" i="19"/>
  <c r="J381" i="21" l="1" a="1"/>
  <c r="J381" i="21" s="1"/>
  <c r="J324" i="21" a="1"/>
  <c r="J324" i="21" s="1"/>
  <c r="G585" i="32"/>
  <c r="F585" i="32"/>
  <c r="J585" i="32"/>
  <c r="L585" i="32"/>
  <c r="I585" i="32"/>
  <c r="K585" i="32"/>
  <c r="D586" i="32"/>
  <c r="E586" i="32" s="1"/>
  <c r="H585" i="32"/>
  <c r="M585" i="32"/>
  <c r="F1008" i="32"/>
  <c r="M1008" i="32"/>
  <c r="L1008" i="32"/>
  <c r="K1008" i="32"/>
  <c r="J1008" i="32"/>
  <c r="I1008" i="32"/>
  <c r="H1008" i="32"/>
  <c r="D1009" i="32"/>
  <c r="E1009" i="32" s="1"/>
  <c r="G1008" i="32"/>
  <c r="F632" i="32"/>
  <c r="M632" i="32"/>
  <c r="L632" i="32"/>
  <c r="K632" i="32"/>
  <c r="J632" i="32"/>
  <c r="I632" i="32"/>
  <c r="H632" i="32"/>
  <c r="D633" i="32"/>
  <c r="E633" i="32" s="1"/>
  <c r="G632" i="32"/>
  <c r="J350" i="21" a="1"/>
  <c r="J350" i="21" s="1"/>
  <c r="M350" i="21" s="1"/>
  <c r="O350" i="21" s="1"/>
  <c r="E329" i="16" s="1" a="1"/>
  <c r="E329" i="16" s="1"/>
  <c r="J353" i="21" a="1"/>
  <c r="J353" i="21" s="1"/>
  <c r="M353" i="21" s="1"/>
  <c r="O353" i="21" s="1"/>
  <c r="J320" i="21" a="1"/>
  <c r="J320" i="21" s="1"/>
  <c r="M320" i="21" s="1"/>
  <c r="O320" i="21" s="1"/>
  <c r="J378" i="21" a="1"/>
  <c r="J378" i="21" s="1"/>
  <c r="M378" i="21" s="1"/>
  <c r="O378" i="21" s="1"/>
  <c r="J341" i="21" a="1"/>
  <c r="J341" i="21" s="1"/>
  <c r="M341" i="21" s="1"/>
  <c r="O341" i="21" s="1"/>
  <c r="J370" i="21" a="1"/>
  <c r="J370" i="21" s="1"/>
  <c r="M370" i="21" s="1"/>
  <c r="O370" i="21" s="1"/>
  <c r="J364" i="21" a="1"/>
  <c r="J364" i="21" s="1"/>
  <c r="M364" i="21" s="1"/>
  <c r="O364" i="21" s="1"/>
  <c r="J375" i="21" a="1"/>
  <c r="J375" i="21" s="1"/>
  <c r="M375" i="21" s="1"/>
  <c r="O375" i="21" s="1"/>
  <c r="J354" i="21" a="1"/>
  <c r="J354" i="21" s="1"/>
  <c r="M354" i="21" s="1"/>
  <c r="O354" i="21" s="1"/>
  <c r="J335" i="21" a="1"/>
  <c r="J335" i="21" s="1"/>
  <c r="M335" i="21" s="1"/>
  <c r="O335" i="21" s="1"/>
  <c r="J326" i="21" a="1"/>
  <c r="J326" i="21" s="1"/>
  <c r="M326" i="21" s="1"/>
  <c r="O326" i="21" s="1"/>
  <c r="J313" i="21" a="1"/>
  <c r="J313" i="21" s="1"/>
  <c r="M313" i="21" s="1"/>
  <c r="O313" i="21" s="1"/>
  <c r="J359" i="21" a="1"/>
  <c r="J359" i="21" s="1"/>
  <c r="M359" i="21" s="1"/>
  <c r="O359" i="21" s="1"/>
  <c r="J360" i="21" a="1"/>
  <c r="J360" i="21" s="1"/>
  <c r="M360" i="21" s="1"/>
  <c r="O360" i="21" s="1"/>
  <c r="E334" i="16" s="1" a="1"/>
  <c r="E334" i="16" s="1"/>
  <c r="J323" i="21" a="1"/>
  <c r="J323" i="21" s="1"/>
  <c r="M323" i="21" s="1"/>
  <c r="O323" i="21" s="1"/>
  <c r="J362" i="21" a="1"/>
  <c r="J362" i="21" s="1"/>
  <c r="M362" i="21" s="1"/>
  <c r="O362" i="21" s="1"/>
  <c r="J318" i="21" a="1"/>
  <c r="J318" i="21" s="1"/>
  <c r="M318" i="21" s="1"/>
  <c r="O318" i="21" s="1"/>
  <c r="J314" i="21" a="1"/>
  <c r="J314" i="21" s="1"/>
  <c r="M314" i="21" s="1"/>
  <c r="O314" i="21" s="1"/>
  <c r="M324" i="21"/>
  <c r="O324" i="21" s="1"/>
  <c r="J368" i="21" a="1"/>
  <c r="J368" i="21" s="1"/>
  <c r="M368" i="21" s="1"/>
  <c r="O368" i="21" s="1"/>
  <c r="J340" i="21" a="1"/>
  <c r="J340" i="21" s="1"/>
  <c r="M340" i="21" s="1"/>
  <c r="O340" i="21" s="1"/>
  <c r="J329" i="21" a="1"/>
  <c r="J329" i="21" s="1"/>
  <c r="M329" i="21" s="1"/>
  <c r="O329" i="21" s="1"/>
  <c r="E326" i="16" s="1" a="1"/>
  <c r="E326" i="16" s="1"/>
  <c r="J367" i="21" a="1"/>
  <c r="J367" i="21" s="1"/>
  <c r="M367" i="21" s="1"/>
  <c r="O367" i="21" s="1"/>
  <c r="E336" i="16" s="1" a="1"/>
  <c r="E336" i="16" s="1"/>
  <c r="M381" i="21"/>
  <c r="O381" i="21" s="1"/>
  <c r="E340" i="16" s="1" a="1"/>
  <c r="E340" i="16" s="1"/>
  <c r="J369" i="21" a="1"/>
  <c r="J369" i="21" s="1"/>
  <c r="M369" i="21" s="1"/>
  <c r="O369" i="21" s="1"/>
  <c r="J322" i="21" a="1"/>
  <c r="J322" i="21" s="1"/>
  <c r="M322" i="21" s="1"/>
  <c r="O322" i="21" s="1"/>
  <c r="J376" i="21" a="1"/>
  <c r="J376" i="21" s="1"/>
  <c r="M376" i="21" s="1"/>
  <c r="O376" i="21" s="1"/>
  <c r="J349" i="21" a="1"/>
  <c r="J349" i="21" s="1"/>
  <c r="M349" i="21" s="1"/>
  <c r="O349" i="21" s="1"/>
  <c r="J379" i="21" a="1"/>
  <c r="J379" i="21" s="1"/>
  <c r="M379" i="21" s="1"/>
  <c r="O379" i="21" s="1"/>
  <c r="J348" i="21" a="1"/>
  <c r="J348" i="21" s="1"/>
  <c r="M348" i="21" s="1"/>
  <c r="O348" i="21" s="1"/>
  <c r="J373" i="21" a="1"/>
  <c r="J373" i="21" s="1"/>
  <c r="M373" i="21" s="1"/>
  <c r="O373" i="21" s="1"/>
  <c r="J357" i="21" a="1"/>
  <c r="J357" i="21" s="1"/>
  <c r="M357" i="21" s="1"/>
  <c r="O357" i="21" s="1"/>
  <c r="J361" i="21" a="1"/>
  <c r="J361" i="21" s="1"/>
  <c r="M361" i="21" s="1"/>
  <c r="O361" i="21" s="1"/>
  <c r="J319" i="21" a="1"/>
  <c r="J319" i="21" s="1"/>
  <c r="M319" i="21" s="1"/>
  <c r="O319" i="21" s="1"/>
  <c r="J356" i="21" a="1"/>
  <c r="J356" i="21" s="1"/>
  <c r="M356" i="21" s="1"/>
  <c r="O356" i="21" s="1"/>
  <c r="J334" i="21" a="1"/>
  <c r="J334" i="21" s="1"/>
  <c r="M334" i="21" s="1"/>
  <c r="O334" i="21" s="1"/>
  <c r="J330" i="21" a="1"/>
  <c r="J330" i="21" s="1"/>
  <c r="M330" i="21" s="1"/>
  <c r="O330" i="21" s="1"/>
  <c r="J315" i="21" a="1"/>
  <c r="J315" i="21" s="1"/>
  <c r="M315" i="21" s="1"/>
  <c r="O315" i="21" s="1"/>
  <c r="J346" i="21" a="1"/>
  <c r="J346" i="21" s="1"/>
  <c r="M346" i="21" s="1"/>
  <c r="O346" i="21" s="1"/>
  <c r="J321" i="21" a="1"/>
  <c r="J321" i="21" s="1"/>
  <c r="M321" i="21" s="1"/>
  <c r="O321" i="21" s="1"/>
  <c r="J331" i="21" a="1"/>
  <c r="J331" i="21" s="1"/>
  <c r="M331" i="21" s="1"/>
  <c r="O331" i="21" s="1"/>
  <c r="J345" i="21" a="1"/>
  <c r="J345" i="21" s="1"/>
  <c r="M345" i="21" s="1"/>
  <c r="O345" i="21" s="1"/>
  <c r="J338" i="21" a="1"/>
  <c r="J338" i="21" s="1"/>
  <c r="M338" i="21" s="1"/>
  <c r="O338" i="21" s="1"/>
  <c r="J332" i="21" a="1"/>
  <c r="J332" i="21" s="1"/>
  <c r="M332" i="21" s="1"/>
  <c r="O332" i="21" s="1"/>
  <c r="J336" i="21" a="1"/>
  <c r="J336" i="21" s="1"/>
  <c r="M336" i="21" s="1"/>
  <c r="O336" i="21" s="1"/>
  <c r="J377" i="21" a="1"/>
  <c r="J377" i="21" s="1"/>
  <c r="M377" i="21" s="1"/>
  <c r="O377" i="21" s="1"/>
  <c r="J342" i="21" a="1"/>
  <c r="J342" i="21" s="1"/>
  <c r="M342" i="21" s="1"/>
  <c r="O342" i="21" s="1"/>
  <c r="J325" i="21" a="1"/>
  <c r="J325" i="21" s="1"/>
  <c r="M325" i="21" s="1"/>
  <c r="O325" i="21" s="1"/>
  <c r="J337" i="21" a="1"/>
  <c r="J337" i="21" s="1"/>
  <c r="M337" i="21" s="1"/>
  <c r="O337" i="21" s="1"/>
  <c r="J312" i="21" a="1"/>
  <c r="J312" i="21" s="1"/>
  <c r="M312" i="21" s="1"/>
  <c r="O312" i="21" s="1"/>
  <c r="J374" i="21" a="1"/>
  <c r="J374" i="21" s="1"/>
  <c r="M374" i="21" s="1"/>
  <c r="O374" i="21" s="1"/>
  <c r="J327" i="21" a="1"/>
  <c r="J327" i="21" s="1"/>
  <c r="M327" i="21" s="1"/>
  <c r="O327" i="21" s="1"/>
  <c r="J311" i="21" a="1"/>
  <c r="J311" i="21" s="1"/>
  <c r="M311" i="21" s="1"/>
  <c r="O311" i="21" s="1"/>
  <c r="J317" i="21" a="1"/>
  <c r="J317" i="21" s="1"/>
  <c r="M317" i="21" s="1"/>
  <c r="O317" i="21" s="1"/>
  <c r="J371" i="21" a="1"/>
  <c r="J371" i="21" s="1"/>
  <c r="M371" i="21" s="1"/>
  <c r="O371" i="21" s="1"/>
  <c r="J355" i="21" a="1"/>
  <c r="J355" i="21" s="1"/>
  <c r="M355" i="21" s="1"/>
  <c r="O355" i="21" s="1"/>
  <c r="J328" i="21" a="1"/>
  <c r="J328" i="21" s="1"/>
  <c r="M328" i="21" s="1"/>
  <c r="O328" i="21" s="1"/>
  <c r="J344" i="21" a="1"/>
  <c r="J344" i="21" s="1"/>
  <c r="M344" i="21" s="1"/>
  <c r="O344" i="21" s="1"/>
  <c r="J339" i="21" a="1"/>
  <c r="J339" i="21" s="1"/>
  <c r="M339" i="21" s="1"/>
  <c r="O339" i="21" s="1"/>
  <c r="J333" i="21" a="1"/>
  <c r="J333" i="21" s="1"/>
  <c r="M333" i="21" s="1"/>
  <c r="O333" i="21" s="1"/>
  <c r="J372" i="21" a="1"/>
  <c r="J372" i="21" s="1"/>
  <c r="M372" i="21" s="1"/>
  <c r="O372" i="21" s="1"/>
  <c r="J380" i="21" a="1"/>
  <c r="J380" i="21" s="1"/>
  <c r="M380" i="21" s="1"/>
  <c r="O380" i="21" s="1"/>
  <c r="J343" i="21" a="1"/>
  <c r="J343" i="21" s="1"/>
  <c r="M343" i="21" s="1"/>
  <c r="O343" i="21" s="1"/>
  <c r="E327" i="16" s="1" a="1"/>
  <c r="E327" i="16" s="1"/>
  <c r="AO11" i="30" a="1"/>
  <c r="AO11" i="30" s="1"/>
  <c r="AN44" i="30"/>
  <c r="AO44" i="30" s="1" a="1"/>
  <c r="AO44" i="30" s="1"/>
  <c r="AN41" i="30"/>
  <c r="AO41" i="30" s="1" a="1"/>
  <c r="AO41" i="30" s="1"/>
  <c r="AN28" i="30"/>
  <c r="AO28" i="30" s="1" a="1"/>
  <c r="AO28" i="30" s="1"/>
  <c r="AN55" i="30"/>
  <c r="AO55" i="30" s="1" a="1"/>
  <c r="AO55" i="30" s="1"/>
  <c r="AN19" i="30"/>
  <c r="AO19" i="30" s="1" a="1"/>
  <c r="AO19" i="30" s="1"/>
  <c r="AN35" i="30"/>
  <c r="AO35" i="30" s="1" a="1"/>
  <c r="AO35" i="30" s="1"/>
  <c r="AN20" i="30"/>
  <c r="AO20" i="30" s="1" a="1"/>
  <c r="AO20" i="30" s="1"/>
  <c r="AN9" i="30"/>
  <c r="AO9" i="30" s="1" a="1"/>
  <c r="AO9" i="30" s="1"/>
  <c r="AN47" i="30"/>
  <c r="AO47" i="30" s="1" a="1"/>
  <c r="AO47" i="30" s="1"/>
  <c r="AN7" i="30"/>
  <c r="AO7" i="30" s="1" a="1"/>
  <c r="AO7" i="30" s="1"/>
  <c r="AN56" i="30"/>
  <c r="AO56" i="30" s="1" a="1"/>
  <c r="AO56" i="30" s="1"/>
  <c r="AN46" i="30"/>
  <c r="AO46" i="30" s="1" a="1"/>
  <c r="AO46" i="30" s="1"/>
  <c r="AN23" i="30"/>
  <c r="AO23" i="30" s="1" a="1"/>
  <c r="AO23" i="30" s="1"/>
  <c r="AN24" i="30"/>
  <c r="AO24" i="30" s="1" a="1"/>
  <c r="AO24" i="30" s="1"/>
  <c r="AN45" i="30"/>
  <c r="AO45" i="30" s="1" a="1"/>
  <c r="AO45" i="30" s="1"/>
  <c r="AN29" i="30"/>
  <c r="AO29" i="30" s="1" a="1"/>
  <c r="AO29" i="30" s="1"/>
  <c r="AN33" i="30"/>
  <c r="AO33" i="30" s="1" a="1"/>
  <c r="AO33" i="30" s="1"/>
  <c r="AN52" i="30"/>
  <c r="AO52" i="30" s="1" a="1"/>
  <c r="AO52" i="30" s="1"/>
  <c r="AN21" i="30"/>
  <c r="AO21" i="30" s="1" a="1"/>
  <c r="AO21" i="30" s="1"/>
  <c r="AN25" i="30"/>
  <c r="AO25" i="30" s="1" a="1"/>
  <c r="AO25" i="30" s="1"/>
  <c r="AN53" i="30"/>
  <c r="AO53" i="30" s="1" a="1"/>
  <c r="AO53" i="30" s="1"/>
  <c r="AN54" i="30"/>
  <c r="AO54" i="30" s="1" a="1"/>
  <c r="AO54" i="30" s="1"/>
  <c r="AO8" i="30" a="1"/>
  <c r="AO8" i="30" s="1"/>
  <c r="AN26" i="30"/>
  <c r="AO26" i="30" s="1" a="1"/>
  <c r="AO26" i="30" s="1"/>
  <c r="AN39" i="30"/>
  <c r="AO39" i="30" s="1" a="1"/>
  <c r="AO39" i="30" s="1"/>
  <c r="AN30" i="30"/>
  <c r="AO30" i="30" s="1" a="1"/>
  <c r="AO30" i="30" s="1"/>
  <c r="AN34" i="30"/>
  <c r="AO34" i="30" s="1" a="1"/>
  <c r="AO34" i="30" s="1"/>
  <c r="AN12" i="30"/>
  <c r="AO12" i="30" s="1" a="1"/>
  <c r="AO12" i="30" s="1"/>
  <c r="AN31" i="30"/>
  <c r="AO31" i="30" s="1" a="1"/>
  <c r="AO31" i="30" s="1"/>
  <c r="AN16" i="30"/>
  <c r="AO16" i="30" s="1" a="1"/>
  <c r="AO16" i="30" s="1"/>
  <c r="AN40" i="30"/>
  <c r="AO40" i="30" s="1" a="1"/>
  <c r="AO40" i="30" s="1"/>
  <c r="AN14" i="30"/>
  <c r="AO14" i="30" s="1" a="1"/>
  <c r="AO14" i="30" s="1"/>
  <c r="AN13" i="30"/>
  <c r="AO13" i="30" s="1" a="1"/>
  <c r="AO13" i="30" s="1"/>
  <c r="AN59" i="30"/>
  <c r="AO59" i="30" s="1" a="1"/>
  <c r="AO59" i="30" s="1"/>
  <c r="AN10" i="30"/>
  <c r="AO10" i="30" s="1" a="1"/>
  <c r="AO10" i="30" s="1"/>
  <c r="P60" i="30" a="1"/>
  <c r="P60" i="30" s="1"/>
  <c r="P32" i="30" a="1"/>
  <c r="P32" i="30" s="1"/>
  <c r="AN48" i="30"/>
  <c r="AO48" i="30" s="1" a="1"/>
  <c r="AO48" i="30" s="1"/>
  <c r="AM13" i="30" a="1"/>
  <c r="AM13" i="30" s="1"/>
  <c r="AM44" i="30" a="1"/>
  <c r="AM44" i="30" s="1"/>
  <c r="AM52" i="30" a="1"/>
  <c r="AM52" i="30" s="1"/>
  <c r="AM51" i="30" a="1"/>
  <c r="AM51" i="30" s="1"/>
  <c r="AM37" i="30" a="1"/>
  <c r="AM37" i="30" s="1"/>
  <c r="AM33" i="30" a="1"/>
  <c r="AM33" i="30" s="1"/>
  <c r="AM41" i="30" a="1"/>
  <c r="AM41" i="30" s="1"/>
  <c r="AM30" i="30" a="1"/>
  <c r="AM30" i="30" s="1"/>
  <c r="AM18" i="30" a="1"/>
  <c r="AM18" i="30" s="1"/>
  <c r="AM16" i="30" a="1"/>
  <c r="AM16" i="30" s="1"/>
  <c r="AM31" i="30" a="1"/>
  <c r="AM31" i="30" s="1"/>
  <c r="AM19" i="30" a="1"/>
  <c r="AM19" i="30" s="1"/>
  <c r="AM8" i="30" a="1"/>
  <c r="AM8" i="30" s="1"/>
  <c r="AM24" i="30" a="1"/>
  <c r="AM24" i="30" s="1"/>
  <c r="AM20" i="30" a="1"/>
  <c r="AM20" i="30" s="1"/>
  <c r="AM10" i="30" a="1"/>
  <c r="AM10" i="30" s="1"/>
  <c r="AM57" i="30" a="1"/>
  <c r="AM57" i="30" s="1"/>
  <c r="AM26" i="30" a="1"/>
  <c r="AM26" i="30" s="1"/>
  <c r="AM39" i="30" a="1"/>
  <c r="AM39" i="30" s="1"/>
  <c r="AM28" i="30" a="1"/>
  <c r="AM28" i="30" s="1"/>
  <c r="AM9" i="30" a="1"/>
  <c r="AM9" i="30" s="1"/>
  <c r="AM48" i="30" a="1"/>
  <c r="AM48" i="30" s="1"/>
  <c r="AM23" i="30" a="1"/>
  <c r="AM23" i="30" s="1"/>
  <c r="AM53" i="30" a="1"/>
  <c r="AM53" i="30" s="1"/>
  <c r="AM17" i="30" a="1"/>
  <c r="AM17" i="30" s="1"/>
  <c r="AM21" i="30" a="1"/>
  <c r="AM21" i="30" s="1"/>
  <c r="AM40" i="30" a="1"/>
  <c r="AM40" i="30" s="1"/>
  <c r="AM11" i="30" a="1"/>
  <c r="AM11" i="30" s="1"/>
  <c r="AM35" i="30" a="1"/>
  <c r="AM35" i="30" s="1"/>
  <c r="AM25" i="30" a="1"/>
  <c r="AM25" i="30" s="1"/>
  <c r="AN49" i="30"/>
  <c r="AO49" i="30" s="1" a="1"/>
  <c r="AO49" i="30" s="1"/>
  <c r="AN6" i="30"/>
  <c r="AO6" i="30" s="1" a="1"/>
  <c r="AO6" i="30" s="1"/>
  <c r="AN58" i="30"/>
  <c r="AO58" i="30" s="1" a="1"/>
  <c r="AO58" i="30" s="1"/>
  <c r="AN18" i="30"/>
  <c r="AO18" i="30" s="1" a="1"/>
  <c r="AO18" i="30" s="1"/>
  <c r="I234" i="21"/>
  <c r="L233" i="21"/>
  <c r="L361" i="21"/>
  <c r="I323" i="21"/>
  <c r="L322" i="21"/>
  <c r="J287" i="21" a="1"/>
  <c r="J287" i="21" s="1"/>
  <c r="M287" i="21" s="1"/>
  <c r="J293" i="21" a="1"/>
  <c r="J293" i="21" s="1"/>
  <c r="M293" i="21" s="1"/>
  <c r="J290" i="21" a="1"/>
  <c r="J290" i="21" s="1"/>
  <c r="M290" i="21" s="1"/>
  <c r="J288" i="21" a="1"/>
  <c r="J288" i="21" s="1"/>
  <c r="M288" i="21" s="1"/>
  <c r="O288" i="21" s="1"/>
  <c r="J295" i="21" a="1"/>
  <c r="J295" i="21" s="1"/>
  <c r="M295" i="21" s="1"/>
  <c r="J296" i="21" a="1"/>
  <c r="J296" i="21" s="1"/>
  <c r="M296" i="21" s="1"/>
  <c r="J291" i="21" a="1"/>
  <c r="J291" i="21" s="1"/>
  <c r="M291" i="21" s="1"/>
  <c r="J297" i="21" a="1"/>
  <c r="J297" i="21" s="1"/>
  <c r="M297" i="21" s="1"/>
  <c r="M294" i="21"/>
  <c r="J292" i="21" a="1"/>
  <c r="J292" i="21" s="1"/>
  <c r="M292" i="21" s="1"/>
  <c r="J289" i="21" a="1"/>
  <c r="J289" i="21" s="1"/>
  <c r="M289" i="21" s="1"/>
  <c r="O289" i="21" s="1"/>
  <c r="J252" i="21" a="1"/>
  <c r="J252" i="21" s="1"/>
  <c r="M252" i="21" s="1"/>
  <c r="J259" i="21" a="1"/>
  <c r="J259" i="21" s="1"/>
  <c r="M259" i="21" s="1"/>
  <c r="J267" i="21" a="1"/>
  <c r="J267" i="21" s="1"/>
  <c r="M267" i="21" s="1"/>
  <c r="J243" i="21" a="1"/>
  <c r="J243" i="21" s="1"/>
  <c r="M243" i="21" s="1"/>
  <c r="J250" i="21" a="1"/>
  <c r="J250" i="21" s="1"/>
  <c r="M250" i="21" s="1"/>
  <c r="J229" i="21" a="1"/>
  <c r="J229" i="21" s="1"/>
  <c r="M229" i="21" s="1"/>
  <c r="O229" i="21" s="1"/>
  <c r="J273" i="21" a="1"/>
  <c r="J273" i="21" s="1"/>
  <c r="M273" i="21" s="1"/>
  <c r="M260" i="21"/>
  <c r="O260" i="21" s="1"/>
  <c r="J236" i="21" a="1"/>
  <c r="J236" i="21" s="1"/>
  <c r="M236" i="21" s="1"/>
  <c r="J242" i="21" a="1"/>
  <c r="J242" i="21" s="1"/>
  <c r="M242" i="21" s="1"/>
  <c r="J284" i="21" a="1"/>
  <c r="J284" i="21" s="1"/>
  <c r="M284" i="21" s="1"/>
  <c r="J282" i="21" a="1"/>
  <c r="J282" i="21" s="1"/>
  <c r="M282" i="21" s="1"/>
  <c r="O282" i="21" s="1"/>
  <c r="J280" i="21" a="1"/>
  <c r="J280" i="21" s="1"/>
  <c r="M280" i="21" s="1"/>
  <c r="J261" i="21" a="1"/>
  <c r="J261" i="21" s="1"/>
  <c r="M261" i="21" s="1"/>
  <c r="O261" i="21" s="1"/>
  <c r="J257" i="21" a="1"/>
  <c r="J257" i="21" s="1"/>
  <c r="M257" i="21" s="1"/>
  <c r="J226" i="21" a="1"/>
  <c r="J226" i="21" s="1"/>
  <c r="M226" i="21" s="1"/>
  <c r="O226" i="21" s="1"/>
  <c r="J232" i="21" a="1"/>
  <c r="J232" i="21" s="1"/>
  <c r="M232" i="21" s="1"/>
  <c r="O232" i="21" s="1"/>
  <c r="J285" i="21" a="1"/>
  <c r="J285" i="21" s="1"/>
  <c r="M285" i="21" s="1"/>
  <c r="J225" i="21" a="1"/>
  <c r="J225" i="21" s="1"/>
  <c r="M225" i="21" s="1"/>
  <c r="O225" i="21" s="1"/>
  <c r="J237" i="21" a="1"/>
  <c r="J237" i="21" s="1"/>
  <c r="M237" i="21" s="1"/>
  <c r="J241" i="21" a="1"/>
  <c r="J241" i="21" s="1"/>
  <c r="M241" i="21" s="1"/>
  <c r="J235" i="21" a="1"/>
  <c r="J235" i="21" s="1"/>
  <c r="M235" i="21" s="1"/>
  <c r="M255" i="21"/>
  <c r="J239" i="21" a="1"/>
  <c r="J239" i="21" s="1"/>
  <c r="M239" i="21" s="1"/>
  <c r="J276" i="21" a="1"/>
  <c r="J276" i="21" s="1"/>
  <c r="M276" i="21" s="1"/>
  <c r="J266" i="21" a="1"/>
  <c r="J266" i="21" s="1"/>
  <c r="M266" i="21" s="1"/>
  <c r="J253" i="21" a="1"/>
  <c r="J253" i="21" s="1"/>
  <c r="M253" i="21" s="1"/>
  <c r="J251" i="21" a="1"/>
  <c r="J251" i="21" s="1"/>
  <c r="M251" i="21" s="1"/>
  <c r="J262" i="21" a="1"/>
  <c r="J262" i="21" s="1"/>
  <c r="M262" i="21" s="1"/>
  <c r="J246" i="21" a="1"/>
  <c r="J246" i="21" s="1"/>
  <c r="M246" i="21" s="1"/>
  <c r="J233" i="21" a="1"/>
  <c r="J233" i="21" s="1"/>
  <c r="M233" i="21" s="1"/>
  <c r="O233" i="21" s="1"/>
  <c r="J245" i="21" a="1"/>
  <c r="J245" i="21" s="1"/>
  <c r="M245" i="21" s="1"/>
  <c r="J234" i="21" a="1"/>
  <c r="J234" i="21" s="1"/>
  <c r="M234" i="21" s="1"/>
  <c r="J274" i="21" a="1"/>
  <c r="J274" i="21" s="1"/>
  <c r="M274" i="21" s="1"/>
  <c r="J279" i="21" a="1"/>
  <c r="J279" i="21" s="1"/>
  <c r="M279" i="21" s="1"/>
  <c r="J268" i="21" a="1"/>
  <c r="J268" i="21" s="1"/>
  <c r="M268" i="21" s="1"/>
  <c r="J272" i="21" a="1"/>
  <c r="J272" i="21" s="1"/>
  <c r="M272" i="21" s="1"/>
  <c r="J224" i="21" a="1"/>
  <c r="J224" i="21" s="1"/>
  <c r="M224" i="21" s="1"/>
  <c r="O224" i="21" s="1"/>
  <c r="J254" i="21" a="1"/>
  <c r="J254" i="21" s="1"/>
  <c r="M254" i="21" s="1"/>
  <c r="J240" i="21" a="1"/>
  <c r="J240" i="21" s="1"/>
  <c r="M240" i="21" s="1"/>
  <c r="J230" i="21" a="1"/>
  <c r="J230" i="21" s="1"/>
  <c r="M230" i="21" s="1"/>
  <c r="O230" i="21" s="1"/>
  <c r="E319" i="16" s="1" a="1"/>
  <c r="E319" i="16" s="1"/>
  <c r="J270" i="21" a="1"/>
  <c r="J270" i="21" s="1"/>
  <c r="M270" i="21" s="1"/>
  <c r="J227" i="21" a="1"/>
  <c r="J227" i="21" s="1"/>
  <c r="M227" i="21" s="1"/>
  <c r="O227" i="21" s="1"/>
  <c r="J281" i="21" a="1"/>
  <c r="J281" i="21" s="1"/>
  <c r="M281" i="21" s="1"/>
  <c r="J277" i="21" a="1"/>
  <c r="J277" i="21" s="1"/>
  <c r="M277" i="21" s="1"/>
  <c r="J256" i="21" a="1"/>
  <c r="J256" i="21" s="1"/>
  <c r="M256" i="21" s="1"/>
  <c r="M249" i="21"/>
  <c r="M247" i="21"/>
  <c r="J286" i="21" a="1"/>
  <c r="J286" i="21" s="1"/>
  <c r="M286" i="21" s="1"/>
  <c r="J231" i="21" a="1"/>
  <c r="J231" i="21" s="1"/>
  <c r="M231" i="21" s="1"/>
  <c r="O231" i="21" s="1"/>
  <c r="J283" i="21" a="1"/>
  <c r="J283" i="21" s="1"/>
  <c r="M283" i="21" s="1"/>
  <c r="O283" i="21" s="1"/>
  <c r="J275" i="21" a="1"/>
  <c r="J275" i="21" s="1"/>
  <c r="M275" i="21" s="1"/>
  <c r="J228" i="21" a="1"/>
  <c r="J228" i="21" s="1"/>
  <c r="M228" i="21" s="1"/>
  <c r="O228" i="21" s="1"/>
  <c r="J258" i="21" a="1"/>
  <c r="J258" i="21" s="1"/>
  <c r="M258" i="21" s="1"/>
  <c r="J271" i="21" a="1"/>
  <c r="J271" i="21" s="1"/>
  <c r="M271" i="21" s="1"/>
  <c r="J265" i="21" a="1"/>
  <c r="J265" i="21" s="1"/>
  <c r="M265" i="21" s="1"/>
  <c r="J263" i="21" a="1"/>
  <c r="J263" i="21" s="1"/>
  <c r="M263" i="21" s="1"/>
  <c r="O263" i="21" s="1"/>
  <c r="J269" i="21" a="1"/>
  <c r="J269" i="21" s="1"/>
  <c r="M269" i="21" s="1"/>
  <c r="J248" i="21" a="1"/>
  <c r="J248" i="21" s="1"/>
  <c r="M248" i="21" s="1"/>
  <c r="M264" i="21"/>
  <c r="O264" i="21" s="1"/>
  <c r="J238" i="21" a="1"/>
  <c r="J238" i="21" s="1"/>
  <c r="M238" i="21" s="1"/>
  <c r="J244" i="21" a="1"/>
  <c r="J244" i="21" s="1"/>
  <c r="M244" i="21" s="1"/>
  <c r="J278" i="21" a="1"/>
  <c r="J278" i="21" s="1"/>
  <c r="M278" i="21" s="1"/>
  <c r="CY108" i="15"/>
  <c r="CZ108" i="15"/>
  <c r="DD108" i="15"/>
  <c r="O57" i="21"/>
  <c r="O83" i="21"/>
  <c r="O75" i="21"/>
  <c r="O67" i="21"/>
  <c r="O66" i="21"/>
  <c r="O65" i="21"/>
  <c r="O64" i="21"/>
  <c r="O80" i="21"/>
  <c r="O72" i="21"/>
  <c r="O79" i="21"/>
  <c r="O71" i="21"/>
  <c r="P54" i="30" a="1"/>
  <c r="P54" i="30" s="1"/>
  <c r="P46" i="30" a="1"/>
  <c r="P46" i="30" s="1"/>
  <c r="P51" i="30" a="1"/>
  <c r="P51" i="30" s="1"/>
  <c r="P52" i="30" a="1"/>
  <c r="P52" i="30" s="1"/>
  <c r="P44" i="30" a="1"/>
  <c r="P44" i="30" s="1"/>
  <c r="P50" i="30" a="1"/>
  <c r="P50" i="30" s="1"/>
  <c r="P42" i="30" a="1"/>
  <c r="P42" i="30" s="1"/>
  <c r="P59" i="30" a="1"/>
  <c r="P59" i="30" s="1"/>
  <c r="P7" i="30" a="1"/>
  <c r="P7" i="30" s="1"/>
  <c r="P16" i="30" a="1"/>
  <c r="P16" i="30" s="1"/>
  <c r="P20" i="30" a="1"/>
  <c r="P20" i="30" s="1"/>
  <c r="P47" i="30" a="1"/>
  <c r="P47" i="30" s="1"/>
  <c r="P30" i="30" a="1"/>
  <c r="P30" i="30" s="1"/>
  <c r="P40" i="30" a="1"/>
  <c r="P40" i="30" s="1"/>
  <c r="P9" i="30" a="1"/>
  <c r="P9" i="30" s="1"/>
  <c r="P10" i="30" a="1"/>
  <c r="P10" i="30" s="1"/>
  <c r="P17" i="30" a="1"/>
  <c r="P17" i="30" s="1"/>
  <c r="P21" i="30" a="1"/>
  <c r="P21" i="30" s="1"/>
  <c r="P57" i="30" a="1"/>
  <c r="P57" i="30" s="1"/>
  <c r="P12" i="30" a="1"/>
  <c r="P12" i="30" s="1"/>
  <c r="P58" i="30" a="1"/>
  <c r="P58" i="30" s="1"/>
  <c r="P41" i="30" a="1"/>
  <c r="P41" i="30" s="1"/>
  <c r="P37" i="30" a="1"/>
  <c r="P37" i="30" s="1"/>
  <c r="P18" i="30" a="1"/>
  <c r="P18" i="30" s="1"/>
  <c r="P6" i="30" a="1"/>
  <c r="P6" i="30" s="1"/>
  <c r="P25" i="30" a="1"/>
  <c r="P25" i="30" s="1"/>
  <c r="P34" i="30" a="1"/>
  <c r="P34" i="30" s="1"/>
  <c r="P35" i="30" a="1"/>
  <c r="P35" i="30" s="1"/>
  <c r="H35" i="30" s="1" a="1"/>
  <c r="H35" i="30" s="1"/>
  <c r="P55" i="30" a="1"/>
  <c r="P55" i="30" s="1"/>
  <c r="P19" i="30" a="1"/>
  <c r="P19" i="30" s="1"/>
  <c r="AL19" i="30" s="1"/>
  <c r="P29" i="30" a="1"/>
  <c r="P29" i="30" s="1"/>
  <c r="P31" i="30" a="1"/>
  <c r="P31" i="30" s="1"/>
  <c r="P39" i="30" a="1"/>
  <c r="P39" i="30" s="1"/>
  <c r="P11" i="30" a="1"/>
  <c r="P11" i="30" s="1"/>
  <c r="P23" i="30" a="1"/>
  <c r="P23" i="30" s="1"/>
  <c r="P26" i="30" a="1"/>
  <c r="P26" i="30" s="1"/>
  <c r="P33" i="30" a="1"/>
  <c r="P33" i="30" s="1"/>
  <c r="P13" i="30" a="1"/>
  <c r="P13" i="30" s="1"/>
  <c r="P24" i="30" a="1"/>
  <c r="P24" i="30" s="1"/>
  <c r="P28" i="30" a="1"/>
  <c r="P28" i="30" s="1"/>
  <c r="P49" i="30" a="1"/>
  <c r="P49" i="30" s="1"/>
  <c r="P8" i="30" a="1"/>
  <c r="P8" i="30" s="1"/>
  <c r="P14" i="30" a="1"/>
  <c r="P14" i="30" s="1"/>
  <c r="P48" i="30" a="1"/>
  <c r="P48" i="30" s="1"/>
  <c r="P56" i="30" a="1"/>
  <c r="P56" i="30" s="1"/>
  <c r="P45" i="30" a="1"/>
  <c r="P45" i="30" s="1"/>
  <c r="P53" i="30" a="1"/>
  <c r="P53" i="30" s="1"/>
  <c r="O27" i="21"/>
  <c r="O51" i="21"/>
  <c r="O59" i="21"/>
  <c r="O42" i="21"/>
  <c r="O77" i="21"/>
  <c r="O43" i="21"/>
  <c r="O35" i="21"/>
  <c r="O56" i="21"/>
  <c r="O58" i="21"/>
  <c r="O26" i="21"/>
  <c r="O69" i="21"/>
  <c r="O44" i="21"/>
  <c r="O36" i="21"/>
  <c r="O28" i="21"/>
  <c r="O52" i="21"/>
  <c r="O41" i="21"/>
  <c r="O50" i="21"/>
  <c r="O78" i="21"/>
  <c r="O70" i="21"/>
  <c r="O62" i="21"/>
  <c r="O47" i="21"/>
  <c r="O39" i="21"/>
  <c r="O31" i="21"/>
  <c r="O49" i="21"/>
  <c r="O55" i="21"/>
  <c r="O25" i="21"/>
  <c r="O53" i="21"/>
  <c r="O63" i="21"/>
  <c r="O45" i="21"/>
  <c r="O37" i="21"/>
  <c r="O21" i="21"/>
  <c r="O17" i="21"/>
  <c r="O13" i="21"/>
  <c r="O9" i="21"/>
  <c r="O5" i="21"/>
  <c r="O33" i="21"/>
  <c r="O76" i="21"/>
  <c r="O68" i="21"/>
  <c r="O54" i="21"/>
  <c r="O23" i="21"/>
  <c r="O19" i="21"/>
  <c r="O15" i="21"/>
  <c r="O11" i="21"/>
  <c r="O7" i="21"/>
  <c r="O3" i="21"/>
  <c r="O46" i="21"/>
  <c r="O38" i="21"/>
  <c r="O30" i="21"/>
  <c r="O29" i="21"/>
  <c r="O61" i="21"/>
  <c r="O24" i="21"/>
  <c r="O20" i="21"/>
  <c r="O16" i="21"/>
  <c r="O12" i="21"/>
  <c r="O8" i="21"/>
  <c r="O4" i="21"/>
  <c r="O22" i="21"/>
  <c r="O18" i="21"/>
  <c r="O14" i="21"/>
  <c r="O10" i="21"/>
  <c r="O6" i="21"/>
  <c r="O2" i="21"/>
  <c r="F320" i="16" l="1"/>
  <c r="H320" i="16"/>
  <c r="G320" i="16"/>
  <c r="I320" i="16" s="1"/>
  <c r="G335" i="16"/>
  <c r="F336" i="16"/>
  <c r="H335" i="16"/>
  <c r="H336" i="16"/>
  <c r="F335" i="16"/>
  <c r="G336" i="16"/>
  <c r="H334" i="16"/>
  <c r="F334" i="16"/>
  <c r="G334" i="16"/>
  <c r="I334" i="16" s="1"/>
  <c r="J334" i="16" s="1"/>
  <c r="K334" i="16" s="1"/>
  <c r="F333" i="16"/>
  <c r="G333" i="16"/>
  <c r="I333" i="16" s="1"/>
  <c r="J333" i="16" s="1"/>
  <c r="K333" i="16" s="1"/>
  <c r="G332" i="16"/>
  <c r="H332" i="16"/>
  <c r="H333" i="16"/>
  <c r="F332" i="16"/>
  <c r="F330" i="16"/>
  <c r="H331" i="16"/>
  <c r="F328" i="16"/>
  <c r="G328" i="16"/>
  <c r="I328" i="16" s="1"/>
  <c r="J328" i="16" s="1"/>
  <c r="K328" i="16" s="1"/>
  <c r="H329" i="16"/>
  <c r="H328" i="16"/>
  <c r="F331" i="16"/>
  <c r="H330" i="16"/>
  <c r="G329" i="16"/>
  <c r="F329" i="16"/>
  <c r="G330" i="16"/>
  <c r="I330" i="16" s="1"/>
  <c r="J330" i="16" s="1"/>
  <c r="K330" i="16" s="1"/>
  <c r="G331" i="16"/>
  <c r="I331" i="16" s="1"/>
  <c r="J331" i="16" s="1"/>
  <c r="K331" i="16" s="1"/>
  <c r="F339" i="16"/>
  <c r="G339" i="16"/>
  <c r="H340" i="16"/>
  <c r="F340" i="16"/>
  <c r="H339" i="16"/>
  <c r="G340" i="16"/>
  <c r="I340" i="16" s="1"/>
  <c r="H338" i="16"/>
  <c r="H337" i="16"/>
  <c r="G338" i="16"/>
  <c r="F337" i="16"/>
  <c r="G337" i="16"/>
  <c r="F338" i="16"/>
  <c r="H346" i="16"/>
  <c r="H342" i="16"/>
  <c r="F344" i="16"/>
  <c r="F345" i="16"/>
  <c r="G344" i="16"/>
  <c r="H345" i="16"/>
  <c r="G342" i="16"/>
  <c r="G345" i="16"/>
  <c r="F347" i="16"/>
  <c r="G343" i="16"/>
  <c r="F342" i="16"/>
  <c r="G346" i="16"/>
  <c r="I346" i="16" s="1"/>
  <c r="F346" i="16"/>
  <c r="H341" i="16"/>
  <c r="F343" i="16"/>
  <c r="H344" i="16"/>
  <c r="H343" i="16"/>
  <c r="F341" i="16"/>
  <c r="H347" i="16"/>
  <c r="G341" i="16"/>
  <c r="G347" i="16"/>
  <c r="I586" i="32"/>
  <c r="D587" i="32"/>
  <c r="E587" i="32" s="1"/>
  <c r="M586" i="32"/>
  <c r="L586" i="32"/>
  <c r="G586" i="32"/>
  <c r="K586" i="32"/>
  <c r="H586" i="32"/>
  <c r="J586" i="32"/>
  <c r="F586" i="32"/>
  <c r="K1009" i="32"/>
  <c r="J1009" i="32"/>
  <c r="I1009" i="32"/>
  <c r="H1009" i="32"/>
  <c r="D1010" i="32"/>
  <c r="E1010" i="32" s="1"/>
  <c r="G1009" i="32"/>
  <c r="F1009" i="32"/>
  <c r="M1009" i="32"/>
  <c r="L1009" i="32"/>
  <c r="K633" i="32"/>
  <c r="J633" i="32"/>
  <c r="I633" i="32"/>
  <c r="H633" i="32"/>
  <c r="D634" i="32"/>
  <c r="E634" i="32" s="1"/>
  <c r="G633" i="32"/>
  <c r="F633" i="32"/>
  <c r="M633" i="32"/>
  <c r="L633" i="32"/>
  <c r="AL60" i="30"/>
  <c r="H60" i="30" a="1"/>
  <c r="H60" i="30" s="1"/>
  <c r="H32" i="30" a="1"/>
  <c r="H32" i="30" s="1"/>
  <c r="AL32" i="30"/>
  <c r="I235" i="21"/>
  <c r="L234" i="21"/>
  <c r="O234" i="21" s="1"/>
  <c r="L362" i="21"/>
  <c r="I363" i="21"/>
  <c r="I324" i="21"/>
  <c r="L323" i="21"/>
  <c r="DG108" i="15"/>
  <c r="DC108" i="15"/>
  <c r="DB108" i="15"/>
  <c r="AL53" i="30"/>
  <c r="H53" i="30" a="1"/>
  <c r="H53" i="30" s="1"/>
  <c r="AL45" i="30"/>
  <c r="H45" i="30" a="1"/>
  <c r="H45" i="30" s="1"/>
  <c r="AL56" i="30"/>
  <c r="H56" i="30" a="1"/>
  <c r="H56" i="30" s="1"/>
  <c r="AL48" i="30"/>
  <c r="H48" i="30" a="1"/>
  <c r="H48" i="30" s="1"/>
  <c r="AL14" i="30"/>
  <c r="H14" i="30" a="1"/>
  <c r="H14" i="30" s="1"/>
  <c r="AL8" i="30"/>
  <c r="H8" i="30" a="1"/>
  <c r="H8" i="30" s="1"/>
  <c r="AL49" i="30"/>
  <c r="H49" i="30" a="1"/>
  <c r="H49" i="30" s="1"/>
  <c r="AL28" i="30"/>
  <c r="H28" i="30" a="1"/>
  <c r="H28" i="30" s="1"/>
  <c r="AL24" i="30"/>
  <c r="H24" i="30" a="1"/>
  <c r="H24" i="30" s="1"/>
  <c r="AL13" i="30"/>
  <c r="H13" i="30" a="1"/>
  <c r="H13" i="30" s="1"/>
  <c r="AL33" i="30"/>
  <c r="H33" i="30" a="1"/>
  <c r="H33" i="30" s="1"/>
  <c r="AL26" i="30"/>
  <c r="H26" i="30" a="1"/>
  <c r="H26" i="30" s="1"/>
  <c r="AL23" i="30"/>
  <c r="H23" i="30" a="1"/>
  <c r="H23" i="30" s="1"/>
  <c r="AL11" i="30"/>
  <c r="H11" i="30" a="1"/>
  <c r="H11" i="30" s="1"/>
  <c r="AL39" i="30"/>
  <c r="H39" i="30" a="1"/>
  <c r="H39" i="30" s="1"/>
  <c r="AL31" i="30"/>
  <c r="H31" i="30" a="1"/>
  <c r="H31" i="30" s="1"/>
  <c r="AL29" i="30"/>
  <c r="H29" i="30" a="1"/>
  <c r="H29" i="30" s="1"/>
  <c r="H19" i="30" a="1"/>
  <c r="H19" i="30" s="1"/>
  <c r="AL55" i="30"/>
  <c r="H55" i="30" a="1"/>
  <c r="H55" i="30" s="1"/>
  <c r="AL35" i="30"/>
  <c r="AL34" i="30"/>
  <c r="H34" i="30" a="1"/>
  <c r="H34" i="30" s="1"/>
  <c r="AL25" i="30"/>
  <c r="H25" i="30" a="1"/>
  <c r="H25" i="30" s="1"/>
  <c r="AL6" i="30"/>
  <c r="H6" i="30" a="1"/>
  <c r="H6" i="30" s="1"/>
  <c r="AL18" i="30"/>
  <c r="H18" i="30" a="1"/>
  <c r="H18" i="30" s="1"/>
  <c r="AL37" i="30"/>
  <c r="H37" i="30" a="1"/>
  <c r="H37" i="30" s="1"/>
  <c r="AL41" i="30"/>
  <c r="H41" i="30" a="1"/>
  <c r="H41" i="30" s="1"/>
  <c r="AL58" i="30"/>
  <c r="H58" i="30" a="1"/>
  <c r="H58" i="30" s="1"/>
  <c r="AL12" i="30"/>
  <c r="H12" i="30" a="1"/>
  <c r="H12" i="30" s="1"/>
  <c r="AL57" i="30"/>
  <c r="H57" i="30" a="1"/>
  <c r="H57" i="30" s="1"/>
  <c r="AL21" i="30"/>
  <c r="H21" i="30" a="1"/>
  <c r="H21" i="30" s="1"/>
  <c r="AL17" i="30"/>
  <c r="H17" i="30" a="1"/>
  <c r="H17" i="30" s="1"/>
  <c r="AL10" i="30"/>
  <c r="H10" i="30" a="1"/>
  <c r="H10" i="30" s="1"/>
  <c r="AL9" i="30"/>
  <c r="H9" i="30" a="1"/>
  <c r="H9" i="30" s="1"/>
  <c r="AL40" i="30"/>
  <c r="H40" i="30" a="1"/>
  <c r="H40" i="30" s="1"/>
  <c r="AL30" i="30"/>
  <c r="H30" i="30" a="1"/>
  <c r="H30" i="30" s="1"/>
  <c r="AL47" i="30"/>
  <c r="H47" i="30" a="1"/>
  <c r="H47" i="30" s="1"/>
  <c r="AL20" i="30"/>
  <c r="H20" i="30" a="1"/>
  <c r="H20" i="30" s="1"/>
  <c r="AL16" i="30"/>
  <c r="H16" i="30" a="1"/>
  <c r="H16" i="30" s="1"/>
  <c r="AL7" i="30"/>
  <c r="H7" i="30" a="1"/>
  <c r="H7" i="30" s="1"/>
  <c r="AL59" i="30"/>
  <c r="H59" i="30" a="1"/>
  <c r="H59" i="30" s="1"/>
  <c r="AL42" i="30"/>
  <c r="H42" i="30" a="1"/>
  <c r="H42" i="30" s="1"/>
  <c r="H50" i="30" a="1"/>
  <c r="H50" i="30" s="1"/>
  <c r="AL50" i="30"/>
  <c r="H44" i="30" a="1"/>
  <c r="H44" i="30" s="1"/>
  <c r="AL44" i="30"/>
  <c r="H52" i="30" a="1"/>
  <c r="H52" i="30" s="1"/>
  <c r="AL52" i="30"/>
  <c r="H51" i="30" a="1"/>
  <c r="H51" i="30" s="1"/>
  <c r="AL51" i="30"/>
  <c r="AL46" i="30"/>
  <c r="H46" i="30" a="1"/>
  <c r="H46" i="30" s="1"/>
  <c r="H54" i="30" a="1"/>
  <c r="H54" i="30" s="1"/>
  <c r="AL54" i="30"/>
  <c r="I329" i="16" l="1"/>
  <c r="I332" i="16"/>
  <c r="I345" i="16"/>
  <c r="I336" i="16"/>
  <c r="I335" i="16"/>
  <c r="J335" i="16" s="1"/>
  <c r="K335" i="16" s="1"/>
  <c r="J329" i="16"/>
  <c r="K329" i="16" s="1"/>
  <c r="J320" i="16"/>
  <c r="K320" i="16" s="1"/>
  <c r="J340" i="16"/>
  <c r="K340" i="16" s="1"/>
  <c r="I342" i="16"/>
  <c r="J342" i="16" s="1"/>
  <c r="K342" i="16" s="1"/>
  <c r="I339" i="16"/>
  <c r="J339" i="16" s="1"/>
  <c r="K339" i="16" s="1"/>
  <c r="I337" i="16"/>
  <c r="J337" i="16" s="1"/>
  <c r="K337" i="16" s="1"/>
  <c r="J336" i="16"/>
  <c r="K336" i="16" s="1"/>
  <c r="I347" i="16"/>
  <c r="J347" i="16" s="1"/>
  <c r="K347" i="16" s="1"/>
  <c r="I338" i="16"/>
  <c r="J338" i="16" s="1"/>
  <c r="K338" i="16" s="1"/>
  <c r="J332" i="16"/>
  <c r="K332" i="16" s="1"/>
  <c r="I343" i="16"/>
  <c r="J343" i="16" s="1"/>
  <c r="K343" i="16" s="1"/>
  <c r="J346" i="16"/>
  <c r="K346" i="16" s="1"/>
  <c r="I344" i="16"/>
  <c r="J344" i="16" s="1"/>
  <c r="K344" i="16" s="1"/>
  <c r="I341" i="16"/>
  <c r="J341" i="16" s="1"/>
  <c r="K341" i="16" s="1"/>
  <c r="J345" i="16"/>
  <c r="K345" i="16" s="1"/>
  <c r="K587" i="32"/>
  <c r="D588" i="32"/>
  <c r="E588" i="32" s="1"/>
  <c r="J587" i="32"/>
  <c r="I587" i="32"/>
  <c r="F587" i="32"/>
  <c r="H587" i="32"/>
  <c r="M587" i="32"/>
  <c r="G587" i="32"/>
  <c r="L587" i="32"/>
  <c r="H1010" i="32"/>
  <c r="D1011" i="32"/>
  <c r="E1011" i="32" s="1"/>
  <c r="G1010" i="32"/>
  <c r="F1010" i="32"/>
  <c r="M1010" i="32"/>
  <c r="L1010" i="32"/>
  <c r="K1010" i="32"/>
  <c r="J1010" i="32"/>
  <c r="I1010" i="32"/>
  <c r="H634" i="32"/>
  <c r="D635" i="32"/>
  <c r="E635" i="32" s="1"/>
  <c r="G634" i="32"/>
  <c r="F634" i="32"/>
  <c r="M634" i="32"/>
  <c r="L634" i="32"/>
  <c r="K634" i="32"/>
  <c r="J634" i="32"/>
  <c r="I634" i="32"/>
  <c r="I236" i="21"/>
  <c r="L235" i="21"/>
  <c r="O235" i="21" s="1"/>
  <c r="L363" i="21"/>
  <c r="I325" i="21"/>
  <c r="L324" i="21"/>
  <c r="DE108" i="15"/>
  <c r="DF108" i="15"/>
  <c r="DJ108" i="15"/>
  <c r="L588" i="32" l="1"/>
  <c r="M588" i="32"/>
  <c r="K588" i="32"/>
  <c r="J588" i="32"/>
  <c r="I588" i="32"/>
  <c r="H588" i="32"/>
  <c r="D589" i="32"/>
  <c r="E589" i="32" s="1"/>
  <c r="G588" i="32"/>
  <c r="F588" i="32"/>
  <c r="M1011" i="32"/>
  <c r="L1011" i="32"/>
  <c r="K1011" i="32"/>
  <c r="J1011" i="32"/>
  <c r="I1011" i="32"/>
  <c r="H1011" i="32"/>
  <c r="D1012" i="32"/>
  <c r="E1012" i="32" s="1"/>
  <c r="G1011" i="32"/>
  <c r="F1011" i="32"/>
  <c r="M635" i="32"/>
  <c r="L635" i="32"/>
  <c r="K635" i="32"/>
  <c r="J635" i="32"/>
  <c r="I635" i="32"/>
  <c r="H635" i="32"/>
  <c r="D636" i="32"/>
  <c r="E636" i="32" s="1"/>
  <c r="G635" i="32"/>
  <c r="F635" i="32"/>
  <c r="I237" i="21"/>
  <c r="L236" i="21"/>
  <c r="O236" i="21" s="1"/>
  <c r="I365" i="21"/>
  <c r="L364" i="21"/>
  <c r="I326" i="21"/>
  <c r="L325" i="21"/>
  <c r="DM108" i="15"/>
  <c r="DI108" i="15"/>
  <c r="DH108" i="15"/>
  <c r="M589" i="32" l="1"/>
  <c r="D590" i="32"/>
  <c r="E590" i="32" s="1"/>
  <c r="G589" i="32"/>
  <c r="F589" i="32"/>
  <c r="H589" i="32"/>
  <c r="J589" i="32"/>
  <c r="L589" i="32"/>
  <c r="I589" i="32"/>
  <c r="K589" i="32"/>
  <c r="J1012" i="32"/>
  <c r="I1012" i="32"/>
  <c r="H1012" i="32"/>
  <c r="D1013" i="32"/>
  <c r="E1013" i="32" s="1"/>
  <c r="G1012" i="32"/>
  <c r="F1012" i="32"/>
  <c r="M1012" i="32"/>
  <c r="L1012" i="32"/>
  <c r="K1012" i="32"/>
  <c r="J636" i="32"/>
  <c r="I636" i="32"/>
  <c r="H636" i="32"/>
  <c r="D637" i="32"/>
  <c r="E637" i="32" s="1"/>
  <c r="G636" i="32"/>
  <c r="F636" i="32"/>
  <c r="M636" i="32"/>
  <c r="L636" i="32"/>
  <c r="K636" i="32"/>
  <c r="I238" i="21"/>
  <c r="L237" i="21"/>
  <c r="O237" i="21" s="1"/>
  <c r="I366" i="21"/>
  <c r="L365" i="21"/>
  <c r="L326" i="21"/>
  <c r="I327" i="21"/>
  <c r="DK108" i="15"/>
  <c r="DL108" i="15"/>
  <c r="DP108" i="15"/>
  <c r="DS108" i="15"/>
  <c r="L590" i="32" l="1"/>
  <c r="G590" i="32"/>
  <c r="I590" i="32"/>
  <c r="F590" i="32"/>
  <c r="J590" i="32"/>
  <c r="H590" i="32"/>
  <c r="D591" i="32"/>
  <c r="E591" i="32" s="1"/>
  <c r="M590" i="32"/>
  <c r="K590" i="32"/>
  <c r="D1014" i="32"/>
  <c r="E1014" i="32" s="1"/>
  <c r="G1013" i="32"/>
  <c r="F1013" i="32"/>
  <c r="M1013" i="32"/>
  <c r="L1013" i="32"/>
  <c r="K1013" i="32"/>
  <c r="J1013" i="32"/>
  <c r="I1013" i="32"/>
  <c r="H1013" i="32"/>
  <c r="D638" i="32"/>
  <c r="E638" i="32" s="1"/>
  <c r="G637" i="32"/>
  <c r="F637" i="32"/>
  <c r="M637" i="32"/>
  <c r="L637" i="32"/>
  <c r="K637" i="32"/>
  <c r="J637" i="32"/>
  <c r="I637" i="32"/>
  <c r="H637" i="32"/>
  <c r="I239" i="21"/>
  <c r="L238" i="21"/>
  <c r="O238" i="21" s="1"/>
  <c r="I367" i="21"/>
  <c r="L366" i="21"/>
  <c r="L327" i="21"/>
  <c r="I328" i="21"/>
  <c r="DO108" i="15"/>
  <c r="DN108" i="15"/>
  <c r="J591" i="32" l="1"/>
  <c r="I591" i="32"/>
  <c r="D592" i="32"/>
  <c r="E592" i="32" s="1"/>
  <c r="H591" i="32"/>
  <c r="K591" i="32"/>
  <c r="F591" i="32"/>
  <c r="G591" i="32"/>
  <c r="M591" i="32"/>
  <c r="L591" i="32"/>
  <c r="L1014" i="32"/>
  <c r="K1014" i="32"/>
  <c r="J1014" i="32"/>
  <c r="I1014" i="32"/>
  <c r="H1014" i="32"/>
  <c r="D1015" i="32"/>
  <c r="E1015" i="32" s="1"/>
  <c r="G1014" i="32"/>
  <c r="F1014" i="32"/>
  <c r="M1014" i="32"/>
  <c r="L638" i="32"/>
  <c r="K638" i="32"/>
  <c r="J638" i="32"/>
  <c r="I638" i="32"/>
  <c r="H638" i="32"/>
  <c r="D639" i="32"/>
  <c r="E639" i="32" s="1"/>
  <c r="G638" i="32"/>
  <c r="F638" i="32"/>
  <c r="M638" i="32"/>
  <c r="I240" i="21"/>
  <c r="L239" i="21"/>
  <c r="O239" i="21" s="1"/>
  <c r="L367" i="21"/>
  <c r="I368" i="21"/>
  <c r="L328" i="21"/>
  <c r="I329" i="21"/>
  <c r="DT108" i="15"/>
  <c r="DQ108" i="15"/>
  <c r="DU108" i="15"/>
  <c r="DR108" i="15"/>
  <c r="I592" i="32" l="1"/>
  <c r="F592" i="32"/>
  <c r="H592" i="32"/>
  <c r="L592" i="32"/>
  <c r="G592" i="32"/>
  <c r="M592" i="32"/>
  <c r="D593" i="32"/>
  <c r="E593" i="32" s="1"/>
  <c r="K592" i="32"/>
  <c r="J592" i="32"/>
  <c r="I1015" i="32"/>
  <c r="H1015" i="32"/>
  <c r="D1016" i="32"/>
  <c r="E1016" i="32" s="1"/>
  <c r="G1015" i="32"/>
  <c r="F1015" i="32"/>
  <c r="M1015" i="32"/>
  <c r="L1015" i="32"/>
  <c r="K1015" i="32"/>
  <c r="J1015" i="32"/>
  <c r="I639" i="32"/>
  <c r="H639" i="32"/>
  <c r="D640" i="32"/>
  <c r="E640" i="32" s="1"/>
  <c r="G639" i="32"/>
  <c r="F639" i="32"/>
  <c r="M639" i="32"/>
  <c r="L639" i="32"/>
  <c r="K639" i="32"/>
  <c r="J639" i="32"/>
  <c r="J351" i="21" a="1"/>
  <c r="J351" i="21" s="1"/>
  <c r="M351" i="21" s="1"/>
  <c r="I241" i="21"/>
  <c r="L240" i="21"/>
  <c r="O240" i="21" s="1"/>
  <c r="L368" i="21"/>
  <c r="I369" i="21"/>
  <c r="L329" i="21"/>
  <c r="I330" i="21"/>
  <c r="J309" i="21" a="1"/>
  <c r="J309" i="21" s="1"/>
  <c r="M309" i="21" s="1"/>
  <c r="J306" i="21" a="1"/>
  <c r="J306" i="21" s="1"/>
  <c r="M306" i="21" s="1"/>
  <c r="J302" i="21" a="1"/>
  <c r="J302" i="21" s="1"/>
  <c r="M302" i="21" s="1"/>
  <c r="J308" i="21" a="1"/>
  <c r="J308" i="21" s="1"/>
  <c r="M308" i="21" s="1"/>
  <c r="J304" i="21" a="1"/>
  <c r="J304" i="21" s="1"/>
  <c r="M304" i="21" s="1"/>
  <c r="J307" i="21" a="1"/>
  <c r="J307" i="21" s="1"/>
  <c r="M307" i="21" s="1"/>
  <c r="J299" i="21" a="1"/>
  <c r="J299" i="21" s="1"/>
  <c r="M299" i="21" s="1"/>
  <c r="J300" i="21" a="1"/>
  <c r="J300" i="21" s="1"/>
  <c r="M300" i="21" s="1"/>
  <c r="J301" i="21" a="1"/>
  <c r="J301" i="21" s="1"/>
  <c r="M301" i="21" s="1"/>
  <c r="J303" i="21" a="1"/>
  <c r="J303" i="21" s="1"/>
  <c r="M303" i="21" s="1"/>
  <c r="J305" i="21" a="1"/>
  <c r="J305" i="21" s="1"/>
  <c r="M305" i="21" s="1"/>
  <c r="J298" i="21" a="1"/>
  <c r="J298" i="21" s="1"/>
  <c r="M298" i="21" s="1"/>
  <c r="G593" i="32" l="1"/>
  <c r="F593" i="32"/>
  <c r="M593" i="32"/>
  <c r="H593" i="32"/>
  <c r="J593" i="32"/>
  <c r="L593" i="32"/>
  <c r="I593" i="32"/>
  <c r="K593" i="32"/>
  <c r="D594" i="32"/>
  <c r="E594" i="32" s="1"/>
  <c r="F1016" i="32"/>
  <c r="M1016" i="32"/>
  <c r="L1016" i="32"/>
  <c r="K1016" i="32"/>
  <c r="J1016" i="32"/>
  <c r="I1016" i="32"/>
  <c r="H1016" i="32"/>
  <c r="D1017" i="32"/>
  <c r="E1017" i="32" s="1"/>
  <c r="G1016" i="32"/>
  <c r="F640" i="32"/>
  <c r="M640" i="32"/>
  <c r="L640" i="32"/>
  <c r="K640" i="32"/>
  <c r="J640" i="32"/>
  <c r="I640" i="32"/>
  <c r="H640" i="32"/>
  <c r="D641" i="32"/>
  <c r="E641" i="32" s="1"/>
  <c r="G640" i="32"/>
  <c r="I242" i="21"/>
  <c r="L241" i="21"/>
  <c r="O241" i="21" s="1"/>
  <c r="L369" i="21"/>
  <c r="I370" i="21"/>
  <c r="I331" i="21"/>
  <c r="L330" i="21"/>
  <c r="L594" i="32" l="1"/>
  <c r="K594" i="32"/>
  <c r="G594" i="32"/>
  <c r="I594" i="32"/>
  <c r="M594" i="32"/>
  <c r="D595" i="32"/>
  <c r="E595" i="32" s="1"/>
  <c r="H594" i="32"/>
  <c r="J594" i="32"/>
  <c r="F594" i="32"/>
  <c r="K1017" i="32"/>
  <c r="J1017" i="32"/>
  <c r="I1017" i="32"/>
  <c r="H1017" i="32"/>
  <c r="D1018" i="32"/>
  <c r="E1018" i="32" s="1"/>
  <c r="G1017" i="32"/>
  <c r="F1017" i="32"/>
  <c r="M1017" i="32"/>
  <c r="L1017" i="32"/>
  <c r="K641" i="32"/>
  <c r="J641" i="32"/>
  <c r="I641" i="32"/>
  <c r="H641" i="32"/>
  <c r="D642" i="32"/>
  <c r="E642" i="32" s="1"/>
  <c r="G641" i="32"/>
  <c r="F641" i="32"/>
  <c r="M641" i="32"/>
  <c r="L641" i="32"/>
  <c r="I243" i="21"/>
  <c r="L242" i="21"/>
  <c r="O242" i="21" s="1"/>
  <c r="L370" i="21"/>
  <c r="I371" i="21"/>
  <c r="I332" i="21"/>
  <c r="L331" i="21"/>
  <c r="K595" i="32" l="1"/>
  <c r="J595" i="32"/>
  <c r="H595" i="32"/>
  <c r="D596" i="32"/>
  <c r="E596" i="32" s="1"/>
  <c r="I595" i="32"/>
  <c r="M595" i="32"/>
  <c r="G595" i="32"/>
  <c r="F595" i="32"/>
  <c r="L595" i="32"/>
  <c r="H1018" i="32"/>
  <c r="D1019" i="32"/>
  <c r="E1019" i="32" s="1"/>
  <c r="G1018" i="32"/>
  <c r="F1018" i="32"/>
  <c r="M1018" i="32"/>
  <c r="L1018" i="32"/>
  <c r="K1018" i="32"/>
  <c r="J1018" i="32"/>
  <c r="I1018" i="32"/>
  <c r="H642" i="32"/>
  <c r="D643" i="32"/>
  <c r="E643" i="32" s="1"/>
  <c r="G642" i="32"/>
  <c r="F642" i="32"/>
  <c r="M642" i="32"/>
  <c r="L642" i="32"/>
  <c r="K642" i="32"/>
  <c r="J642" i="32"/>
  <c r="I642" i="32"/>
  <c r="I244" i="21"/>
  <c r="L243" i="21"/>
  <c r="O243" i="21" s="1"/>
  <c r="I372" i="21"/>
  <c r="L371" i="21"/>
  <c r="I333" i="21"/>
  <c r="L332" i="21"/>
  <c r="F596" i="32" l="1"/>
  <c r="M596" i="32"/>
  <c r="K596" i="32"/>
  <c r="G596" i="32"/>
  <c r="L596" i="32"/>
  <c r="J596" i="32"/>
  <c r="H596" i="32"/>
  <c r="D597" i="32"/>
  <c r="E597" i="32" s="1"/>
  <c r="I596" i="32"/>
  <c r="M1019" i="32"/>
  <c r="L1019" i="32"/>
  <c r="K1019" i="32"/>
  <c r="J1019" i="32"/>
  <c r="I1019" i="32"/>
  <c r="H1019" i="32"/>
  <c r="D1020" i="32"/>
  <c r="E1020" i="32" s="1"/>
  <c r="G1019" i="32"/>
  <c r="F1019" i="32"/>
  <c r="M643" i="32"/>
  <c r="L643" i="32"/>
  <c r="K643" i="32"/>
  <c r="J643" i="32"/>
  <c r="I643" i="32"/>
  <c r="H643" i="32"/>
  <c r="D644" i="32"/>
  <c r="E644" i="32" s="1"/>
  <c r="G643" i="32"/>
  <c r="F643" i="32"/>
  <c r="I245" i="21"/>
  <c r="L244" i="21"/>
  <c r="O244" i="21" s="1"/>
  <c r="I373" i="21"/>
  <c r="L372" i="21"/>
  <c r="I334" i="21"/>
  <c r="L333" i="21"/>
  <c r="F597" i="32" l="1"/>
  <c r="M597" i="32"/>
  <c r="I597" i="32"/>
  <c r="K597" i="32"/>
  <c r="H597" i="32"/>
  <c r="D598" i="32"/>
  <c r="E598" i="32" s="1"/>
  <c r="J597" i="32"/>
  <c r="L597" i="32"/>
  <c r="G597" i="32"/>
  <c r="J1020" i="32"/>
  <c r="I1020" i="32"/>
  <c r="H1020" i="32"/>
  <c r="D1021" i="32"/>
  <c r="E1021" i="32" s="1"/>
  <c r="G1020" i="32"/>
  <c r="F1020" i="32"/>
  <c r="M1020" i="32"/>
  <c r="L1020" i="32"/>
  <c r="K1020" i="32"/>
  <c r="J644" i="32"/>
  <c r="I644" i="32"/>
  <c r="H644" i="32"/>
  <c r="D645" i="32"/>
  <c r="E645" i="32" s="1"/>
  <c r="G644" i="32"/>
  <c r="F644" i="32"/>
  <c r="M644" i="32"/>
  <c r="L644" i="32"/>
  <c r="K644" i="32"/>
  <c r="I246" i="21"/>
  <c r="L245" i="21"/>
  <c r="O245" i="21" s="1"/>
  <c r="I374" i="21"/>
  <c r="L373" i="21"/>
  <c r="L334" i="21"/>
  <c r="I335" i="21"/>
  <c r="L598" i="32" l="1"/>
  <c r="K598" i="32"/>
  <c r="H598" i="32"/>
  <c r="D599" i="32"/>
  <c r="E599" i="32" s="1"/>
  <c r="G598" i="32"/>
  <c r="I598" i="32"/>
  <c r="F598" i="32"/>
  <c r="J598" i="32"/>
  <c r="M598" i="32"/>
  <c r="D1022" i="32"/>
  <c r="E1022" i="32" s="1"/>
  <c r="G1021" i="32"/>
  <c r="F1021" i="32"/>
  <c r="M1021" i="32"/>
  <c r="L1021" i="32"/>
  <c r="K1021" i="32"/>
  <c r="J1021" i="32"/>
  <c r="I1021" i="32"/>
  <c r="H1021" i="32"/>
  <c r="D646" i="32"/>
  <c r="E646" i="32" s="1"/>
  <c r="G645" i="32"/>
  <c r="F645" i="32"/>
  <c r="M645" i="32"/>
  <c r="L645" i="32"/>
  <c r="K645" i="32"/>
  <c r="J645" i="32"/>
  <c r="I645" i="32"/>
  <c r="H645" i="32"/>
  <c r="I247" i="21"/>
  <c r="L246" i="21"/>
  <c r="O246" i="21" s="1"/>
  <c r="I375" i="21"/>
  <c r="L374" i="21"/>
  <c r="L335" i="21"/>
  <c r="I336" i="21"/>
  <c r="J599" i="32" l="1"/>
  <c r="D600" i="32"/>
  <c r="E600" i="32" s="1"/>
  <c r="H599" i="32"/>
  <c r="I599" i="32"/>
  <c r="F599" i="32"/>
  <c r="G599" i="32"/>
  <c r="M599" i="32"/>
  <c r="L599" i="32"/>
  <c r="K599" i="32"/>
  <c r="L1022" i="32"/>
  <c r="K1022" i="32"/>
  <c r="J1022" i="32"/>
  <c r="I1022" i="32"/>
  <c r="H1022" i="32"/>
  <c r="D1023" i="32"/>
  <c r="E1023" i="32" s="1"/>
  <c r="G1022" i="32"/>
  <c r="F1022" i="32"/>
  <c r="M1022" i="32"/>
  <c r="L646" i="32"/>
  <c r="K646" i="32"/>
  <c r="J646" i="32"/>
  <c r="I646" i="32"/>
  <c r="H646" i="32"/>
  <c r="D647" i="32"/>
  <c r="E647" i="32" s="1"/>
  <c r="G646" i="32"/>
  <c r="F646" i="32"/>
  <c r="M646" i="32"/>
  <c r="I248" i="21"/>
  <c r="L247" i="21"/>
  <c r="O247" i="21" s="1"/>
  <c r="L375" i="21"/>
  <c r="I376" i="21"/>
  <c r="L336" i="21"/>
  <c r="I337" i="21"/>
  <c r="G600" i="32" l="1"/>
  <c r="K600" i="32"/>
  <c r="L600" i="32"/>
  <c r="M600" i="32"/>
  <c r="J600" i="32"/>
  <c r="I600" i="32"/>
  <c r="H600" i="32"/>
  <c r="F600" i="32"/>
  <c r="D601" i="32"/>
  <c r="E601" i="32" s="1"/>
  <c r="I1023" i="32"/>
  <c r="H1023" i="32"/>
  <c r="D1024" i="32"/>
  <c r="E1024" i="32" s="1"/>
  <c r="G1023" i="32"/>
  <c r="F1023" i="32"/>
  <c r="M1023" i="32"/>
  <c r="L1023" i="32"/>
  <c r="K1023" i="32"/>
  <c r="J1023" i="32"/>
  <c r="I647" i="32"/>
  <c r="H647" i="32"/>
  <c r="D648" i="32"/>
  <c r="E648" i="32" s="1"/>
  <c r="G647" i="32"/>
  <c r="F647" i="32"/>
  <c r="M647" i="32"/>
  <c r="L647" i="32"/>
  <c r="K647" i="32"/>
  <c r="J647" i="32"/>
  <c r="I249" i="21"/>
  <c r="L248" i="21"/>
  <c r="O248" i="21" s="1"/>
  <c r="L376" i="21"/>
  <c r="I377" i="21"/>
  <c r="L337" i="21"/>
  <c r="I338" i="21"/>
  <c r="M601" i="32" l="1"/>
  <c r="J601" i="32"/>
  <c r="L601" i="32"/>
  <c r="I601" i="32"/>
  <c r="D602" i="32"/>
  <c r="E602" i="32" s="1"/>
  <c r="K601" i="32"/>
  <c r="H601" i="32"/>
  <c r="G601" i="32"/>
  <c r="F601" i="32"/>
  <c r="F1024" i="32"/>
  <c r="M1024" i="32"/>
  <c r="L1024" i="32"/>
  <c r="K1024" i="32"/>
  <c r="J1024" i="32"/>
  <c r="I1024" i="32"/>
  <c r="H1024" i="32"/>
  <c r="D1025" i="32"/>
  <c r="E1025" i="32" s="1"/>
  <c r="G1024" i="32"/>
  <c r="F648" i="32"/>
  <c r="M648" i="32"/>
  <c r="L648" i="32"/>
  <c r="K648" i="32"/>
  <c r="J648" i="32"/>
  <c r="I648" i="32"/>
  <c r="H648" i="32"/>
  <c r="D649" i="32"/>
  <c r="E649" i="32" s="1"/>
  <c r="G648" i="32"/>
  <c r="I250" i="21"/>
  <c r="L249" i="21"/>
  <c r="O249" i="21" s="1"/>
  <c r="I378" i="21"/>
  <c r="L377" i="21"/>
  <c r="I339" i="21"/>
  <c r="L338" i="21"/>
  <c r="L602" i="32" l="1"/>
  <c r="K602" i="32"/>
  <c r="H602" i="32"/>
  <c r="J602" i="32"/>
  <c r="G602" i="32"/>
  <c r="I602" i="32"/>
  <c r="F602" i="32"/>
  <c r="D603" i="32"/>
  <c r="E603" i="32" s="1"/>
  <c r="M602" i="32"/>
  <c r="K1025" i="32"/>
  <c r="J1025" i="32"/>
  <c r="I1025" i="32"/>
  <c r="H1025" i="32"/>
  <c r="D1026" i="32"/>
  <c r="E1026" i="32" s="1"/>
  <c r="G1025" i="32"/>
  <c r="F1025" i="32"/>
  <c r="M1025" i="32"/>
  <c r="L1025" i="32"/>
  <c r="K649" i="32"/>
  <c r="J649" i="32"/>
  <c r="I649" i="32"/>
  <c r="H649" i="32"/>
  <c r="D650" i="32"/>
  <c r="E650" i="32" s="1"/>
  <c r="G649" i="32"/>
  <c r="F649" i="32"/>
  <c r="M649" i="32"/>
  <c r="L649" i="32"/>
  <c r="I251" i="21"/>
  <c r="L250" i="21"/>
  <c r="O250" i="21" s="1"/>
  <c r="I379" i="21"/>
  <c r="L378" i="21"/>
  <c r="I340" i="21"/>
  <c r="L339" i="21"/>
  <c r="F603" i="32" l="1"/>
  <c r="H603" i="32"/>
  <c r="D604" i="32"/>
  <c r="E604" i="32" s="1"/>
  <c r="J603" i="32"/>
  <c r="M603" i="32"/>
  <c r="G603" i="32"/>
  <c r="L603" i="32"/>
  <c r="K603" i="32"/>
  <c r="I603" i="32"/>
  <c r="H1026" i="32"/>
  <c r="D1027" i="32"/>
  <c r="E1027" i="32" s="1"/>
  <c r="G1026" i="32"/>
  <c r="F1026" i="32"/>
  <c r="M1026" i="32"/>
  <c r="L1026" i="32"/>
  <c r="K1026" i="32"/>
  <c r="J1026" i="32"/>
  <c r="I1026" i="32"/>
  <c r="H650" i="32"/>
  <c r="D651" i="32"/>
  <c r="E651" i="32" s="1"/>
  <c r="G650" i="32"/>
  <c r="F650" i="32"/>
  <c r="M650" i="32"/>
  <c r="L650" i="32"/>
  <c r="K650" i="32"/>
  <c r="J650" i="32"/>
  <c r="I650" i="32"/>
  <c r="I252" i="21"/>
  <c r="L251" i="21"/>
  <c r="O251" i="21" s="1"/>
  <c r="I380" i="21"/>
  <c r="L379" i="21"/>
  <c r="I341" i="21"/>
  <c r="L340" i="21"/>
  <c r="H604" i="32" l="1"/>
  <c r="F604" i="32"/>
  <c r="L604" i="32"/>
  <c r="M604" i="32"/>
  <c r="K604" i="32"/>
  <c r="G604" i="32"/>
  <c r="J604" i="32"/>
  <c r="I604" i="32"/>
  <c r="D605" i="32"/>
  <c r="E605" i="32" s="1"/>
  <c r="M1027" i="32"/>
  <c r="L1027" i="32"/>
  <c r="K1027" i="32"/>
  <c r="J1027" i="32"/>
  <c r="I1027" i="32"/>
  <c r="H1027" i="32"/>
  <c r="D1028" i="32"/>
  <c r="E1028" i="32" s="1"/>
  <c r="G1027" i="32"/>
  <c r="F1027" i="32"/>
  <c r="M651" i="32"/>
  <c r="L651" i="32"/>
  <c r="K651" i="32"/>
  <c r="J651" i="32"/>
  <c r="I651" i="32"/>
  <c r="H651" i="32"/>
  <c r="D652" i="32"/>
  <c r="E652" i="32" s="1"/>
  <c r="G651" i="32"/>
  <c r="F651" i="32"/>
  <c r="I253" i="21"/>
  <c r="L252" i="21"/>
  <c r="O252" i="21" s="1"/>
  <c r="I381" i="21"/>
  <c r="L381" i="21" s="1"/>
  <c r="L380" i="21"/>
  <c r="I342" i="21"/>
  <c r="L341" i="21"/>
  <c r="F605" i="32" l="1"/>
  <c r="D606" i="32"/>
  <c r="E606" i="32" s="1"/>
  <c r="H605" i="32"/>
  <c r="M605" i="32"/>
  <c r="J605" i="32"/>
  <c r="L605" i="32"/>
  <c r="I605" i="32"/>
  <c r="K605" i="32"/>
  <c r="G605" i="32"/>
  <c r="J1028" i="32"/>
  <c r="I1028" i="32"/>
  <c r="H1028" i="32"/>
  <c r="D1029" i="32"/>
  <c r="E1029" i="32" s="1"/>
  <c r="G1028" i="32"/>
  <c r="F1028" i="32"/>
  <c r="M1028" i="32"/>
  <c r="L1028" i="32"/>
  <c r="K1028" i="32"/>
  <c r="J652" i="32"/>
  <c r="I652" i="32"/>
  <c r="H652" i="32"/>
  <c r="D653" i="32"/>
  <c r="E653" i="32" s="1"/>
  <c r="G652" i="32"/>
  <c r="F652" i="32"/>
  <c r="M652" i="32"/>
  <c r="L652" i="32"/>
  <c r="K652" i="32"/>
  <c r="I254" i="21"/>
  <c r="L253" i="21"/>
  <c r="O253" i="21" s="1"/>
  <c r="L342" i="21"/>
  <c r="I343" i="21"/>
  <c r="K606" i="32" l="1"/>
  <c r="L606" i="32"/>
  <c r="G606" i="32"/>
  <c r="I606" i="32"/>
  <c r="J606" i="32"/>
  <c r="H606" i="32"/>
  <c r="D607" i="32"/>
  <c r="E607" i="32" s="1"/>
  <c r="F606" i="32"/>
  <c r="M606" i="32"/>
  <c r="D1030" i="32"/>
  <c r="E1030" i="32" s="1"/>
  <c r="G1029" i="32"/>
  <c r="F1029" i="32"/>
  <c r="M1029" i="32"/>
  <c r="L1029" i="32"/>
  <c r="K1029" i="32"/>
  <c r="J1029" i="32"/>
  <c r="I1029" i="32"/>
  <c r="H1029" i="32"/>
  <c r="D654" i="32"/>
  <c r="E654" i="32" s="1"/>
  <c r="G653" i="32"/>
  <c r="F653" i="32"/>
  <c r="M653" i="32"/>
  <c r="L653" i="32"/>
  <c r="K653" i="32"/>
  <c r="J653" i="32"/>
  <c r="I653" i="32"/>
  <c r="H653" i="32"/>
  <c r="I255" i="21"/>
  <c r="L254" i="21"/>
  <c r="O254" i="21" s="1"/>
  <c r="L343" i="21"/>
  <c r="J607" i="32" l="1"/>
  <c r="I607" i="32"/>
  <c r="F607" i="32"/>
  <c r="G607" i="32"/>
  <c r="M607" i="32"/>
  <c r="K607" i="32"/>
  <c r="D608" i="32"/>
  <c r="E608" i="32" s="1"/>
  <c r="H607" i="32"/>
  <c r="L607" i="32"/>
  <c r="L1030" i="32"/>
  <c r="K1030" i="32"/>
  <c r="J1030" i="32"/>
  <c r="I1030" i="32"/>
  <c r="H1030" i="32"/>
  <c r="D1031" i="32"/>
  <c r="E1031" i="32" s="1"/>
  <c r="G1030" i="32"/>
  <c r="F1030" i="32"/>
  <c r="M1030" i="32"/>
  <c r="L654" i="32"/>
  <c r="K654" i="32"/>
  <c r="J654" i="32"/>
  <c r="I654" i="32"/>
  <c r="H654" i="32"/>
  <c r="D655" i="32"/>
  <c r="E655" i="32" s="1"/>
  <c r="G654" i="32"/>
  <c r="F654" i="32"/>
  <c r="M654" i="32"/>
  <c r="I256" i="21"/>
  <c r="L255" i="21"/>
  <c r="O255" i="21" s="1"/>
  <c r="L344" i="21"/>
  <c r="I345" i="21"/>
  <c r="G608" i="32" l="1"/>
  <c r="F608" i="32"/>
  <c r="K608" i="32"/>
  <c r="J608" i="32"/>
  <c r="H608" i="32"/>
  <c r="L608" i="32"/>
  <c r="M608" i="32"/>
  <c r="D609" i="32"/>
  <c r="E609" i="32" s="1"/>
  <c r="I608" i="32"/>
  <c r="I1031" i="32"/>
  <c r="H1031" i="32"/>
  <c r="D1032" i="32"/>
  <c r="E1032" i="32" s="1"/>
  <c r="G1031" i="32"/>
  <c r="F1031" i="32"/>
  <c r="M1031" i="32"/>
  <c r="L1031" i="32"/>
  <c r="K1031" i="32"/>
  <c r="J1031" i="32"/>
  <c r="I655" i="32"/>
  <c r="H655" i="32"/>
  <c r="D656" i="32"/>
  <c r="E656" i="32" s="1"/>
  <c r="G655" i="32"/>
  <c r="F655" i="32"/>
  <c r="M655" i="32"/>
  <c r="L655" i="32"/>
  <c r="K655" i="32"/>
  <c r="J655" i="32"/>
  <c r="I257" i="21"/>
  <c r="L256" i="21"/>
  <c r="O256" i="21" s="1"/>
  <c r="L345" i="21"/>
  <c r="I346" i="21"/>
  <c r="I609" i="32" l="1"/>
  <c r="K609" i="32"/>
  <c r="D610" i="32"/>
  <c r="E610" i="32" s="1"/>
  <c r="J609" i="32"/>
  <c r="L609" i="32"/>
  <c r="H609" i="32"/>
  <c r="G609" i="32"/>
  <c r="F609" i="32"/>
  <c r="M609" i="32"/>
  <c r="F1032" i="32"/>
  <c r="M1032" i="32"/>
  <c r="L1032" i="32"/>
  <c r="K1032" i="32"/>
  <c r="J1032" i="32"/>
  <c r="I1032" i="32"/>
  <c r="H1032" i="32"/>
  <c r="D1033" i="32"/>
  <c r="E1033" i="32" s="1"/>
  <c r="G1032" i="32"/>
  <c r="F656" i="32"/>
  <c r="M656" i="32"/>
  <c r="L656" i="32"/>
  <c r="K656" i="32"/>
  <c r="J656" i="32"/>
  <c r="I656" i="32"/>
  <c r="H656" i="32"/>
  <c r="D657" i="32"/>
  <c r="E657" i="32" s="1"/>
  <c r="G656" i="32"/>
  <c r="I258" i="21"/>
  <c r="L257" i="21"/>
  <c r="O257" i="21" s="1"/>
  <c r="I347" i="21"/>
  <c r="L346" i="21"/>
  <c r="D611" i="32" l="1"/>
  <c r="E611" i="32" s="1"/>
  <c r="L610" i="32"/>
  <c r="K610" i="32"/>
  <c r="F610" i="32"/>
  <c r="H610" i="32"/>
  <c r="J610" i="32"/>
  <c r="G610" i="32"/>
  <c r="I610" i="32"/>
  <c r="M610" i="32"/>
  <c r="K1033" i="32"/>
  <c r="J1033" i="32"/>
  <c r="I1033" i="32"/>
  <c r="H1033" i="32"/>
  <c r="D1034" i="32"/>
  <c r="E1034" i="32" s="1"/>
  <c r="G1033" i="32"/>
  <c r="F1033" i="32"/>
  <c r="M1033" i="32"/>
  <c r="L1033" i="32"/>
  <c r="K657" i="32"/>
  <c r="J657" i="32"/>
  <c r="I657" i="32"/>
  <c r="H657" i="32"/>
  <c r="D658" i="32"/>
  <c r="E658" i="32" s="1"/>
  <c r="G657" i="32"/>
  <c r="F657" i="32"/>
  <c r="M657" i="32"/>
  <c r="L657" i="32"/>
  <c r="I259" i="21"/>
  <c r="L258" i="21"/>
  <c r="O258" i="21" s="1"/>
  <c r="E320" i="16" s="1" a="1"/>
  <c r="E320" i="16" s="1"/>
  <c r="I348" i="21"/>
  <c r="L347" i="21"/>
  <c r="G327" i="16" l="1"/>
  <c r="F327" i="16"/>
  <c r="H327" i="16"/>
  <c r="F322" i="16"/>
  <c r="H323" i="16"/>
  <c r="H324" i="16"/>
  <c r="H325" i="16"/>
  <c r="G326" i="16"/>
  <c r="I326" i="16" s="1"/>
  <c r="J326" i="16" s="1"/>
  <c r="K326" i="16" s="1"/>
  <c r="H322" i="16"/>
  <c r="F325" i="16"/>
  <c r="H326" i="16"/>
  <c r="H321" i="16"/>
  <c r="F326" i="16"/>
  <c r="F321" i="16"/>
  <c r="G325" i="16"/>
  <c r="I325" i="16" s="1"/>
  <c r="J325" i="16" s="1"/>
  <c r="K325" i="16" s="1"/>
  <c r="F324" i="16"/>
  <c r="G322" i="16"/>
  <c r="I322" i="16" s="1"/>
  <c r="G321" i="16"/>
  <c r="G323" i="16"/>
  <c r="G324" i="16"/>
  <c r="F323" i="16"/>
  <c r="K611" i="32"/>
  <c r="D612" i="32"/>
  <c r="E612" i="32" s="1"/>
  <c r="I611" i="32"/>
  <c r="J611" i="32"/>
  <c r="M611" i="32"/>
  <c r="G611" i="32"/>
  <c r="H611" i="32"/>
  <c r="F611" i="32"/>
  <c r="L611" i="32"/>
  <c r="H1034" i="32"/>
  <c r="D1035" i="32"/>
  <c r="G1034" i="32"/>
  <c r="F1034" i="32"/>
  <c r="M1034" i="32"/>
  <c r="L1034" i="32"/>
  <c r="K1034" i="32"/>
  <c r="J1034" i="32"/>
  <c r="I1034" i="32"/>
  <c r="H658" i="32"/>
  <c r="D659" i="32"/>
  <c r="G658" i="32"/>
  <c r="F658" i="32"/>
  <c r="M658" i="32"/>
  <c r="L658" i="32"/>
  <c r="K658" i="32"/>
  <c r="J658" i="32"/>
  <c r="I658" i="32"/>
  <c r="I262" i="21"/>
  <c r="L259" i="21"/>
  <c r="O259" i="21" s="1"/>
  <c r="L348" i="21"/>
  <c r="I349" i="21"/>
  <c r="I324" i="16" l="1"/>
  <c r="J324" i="16" s="1"/>
  <c r="K324" i="16" s="1"/>
  <c r="I323" i="16"/>
  <c r="J323" i="16" s="1"/>
  <c r="K323" i="16" s="1"/>
  <c r="I321" i="16"/>
  <c r="J321" i="16" s="1"/>
  <c r="K321" i="16" s="1"/>
  <c r="J322" i="16"/>
  <c r="K322" i="16" s="1"/>
  <c r="I327" i="16"/>
  <c r="J327" i="16" s="1"/>
  <c r="K327" i="16" s="1"/>
  <c r="D660" i="32"/>
  <c r="E660" i="32" s="1"/>
  <c r="E659" i="32"/>
  <c r="E1035" i="32"/>
  <c r="D1036" i="32"/>
  <c r="K660" i="32"/>
  <c r="L660" i="32"/>
  <c r="F660" i="32"/>
  <c r="J660" i="32"/>
  <c r="D661" i="32"/>
  <c r="E661" i="32" s="1"/>
  <c r="G660" i="32"/>
  <c r="H660" i="32"/>
  <c r="I660" i="32"/>
  <c r="M660" i="32"/>
  <c r="H612" i="32"/>
  <c r="M612" i="32"/>
  <c r="L612" i="32"/>
  <c r="K612" i="32"/>
  <c r="F612" i="32"/>
  <c r="J612" i="32"/>
  <c r="I612" i="32"/>
  <c r="G612" i="32"/>
  <c r="M1035" i="32"/>
  <c r="L1035" i="32"/>
  <c r="K1035" i="32"/>
  <c r="J1035" i="32"/>
  <c r="I1035" i="32"/>
  <c r="H1035" i="32"/>
  <c r="G1035" i="32"/>
  <c r="F1035" i="32"/>
  <c r="M659" i="32"/>
  <c r="L659" i="32"/>
  <c r="K659" i="32"/>
  <c r="J659" i="32"/>
  <c r="I659" i="32"/>
  <c r="H659" i="32"/>
  <c r="G659" i="32"/>
  <c r="F659" i="32"/>
  <c r="I265" i="21"/>
  <c r="L262" i="21"/>
  <c r="O262" i="21" s="1"/>
  <c r="L349" i="21"/>
  <c r="I350" i="21"/>
  <c r="E1036" i="32" l="1"/>
  <c r="M1036" i="32"/>
  <c r="F1036" i="32"/>
  <c r="L1036" i="32"/>
  <c r="K1036" i="32"/>
  <c r="J1036" i="32"/>
  <c r="I1036" i="32"/>
  <c r="D1037" i="32"/>
  <c r="G1036" i="32"/>
  <c r="H1036" i="32"/>
  <c r="H661" i="32"/>
  <c r="I661" i="32"/>
  <c r="J661" i="32"/>
  <c r="F661" i="32"/>
  <c r="K661" i="32"/>
  <c r="D662" i="32"/>
  <c r="E662" i="32" s="1"/>
  <c r="L661" i="32"/>
  <c r="G661" i="32"/>
  <c r="M661" i="32"/>
  <c r="L350" i="21"/>
  <c r="I351" i="21"/>
  <c r="L351" i="21" s="1"/>
  <c r="I266" i="21"/>
  <c r="L265" i="21"/>
  <c r="O265" i="21" s="1"/>
  <c r="L1037" i="32" l="1"/>
  <c r="E1037" i="32"/>
  <c r="G1037" i="32"/>
  <c r="F1037" i="32"/>
  <c r="M1037" i="32"/>
  <c r="J1037" i="32"/>
  <c r="D1038" i="32"/>
  <c r="H1037" i="32"/>
  <c r="I1037" i="32"/>
  <c r="K1037" i="32"/>
  <c r="G662" i="32"/>
  <c r="I662" i="32"/>
  <c r="D663" i="32"/>
  <c r="E663" i="32" s="1"/>
  <c r="M662" i="32"/>
  <c r="H662" i="32"/>
  <c r="F662" i="32"/>
  <c r="K662" i="32"/>
  <c r="L662" i="32"/>
  <c r="J662" i="32"/>
  <c r="I267" i="21"/>
  <c r="L266" i="21"/>
  <c r="O266" i="21" s="1"/>
  <c r="E1038" i="32" l="1"/>
  <c r="H1038" i="32"/>
  <c r="K1038" i="32"/>
  <c r="L1038" i="32"/>
  <c r="M1038" i="32"/>
  <c r="G1038" i="32"/>
  <c r="D1039" i="32"/>
  <c r="I1038" i="32"/>
  <c r="J1038" i="32"/>
  <c r="F1038" i="32"/>
  <c r="J663" i="32"/>
  <c r="F663" i="32"/>
  <c r="M663" i="32"/>
  <c r="L663" i="32"/>
  <c r="K663" i="32"/>
  <c r="I663" i="32"/>
  <c r="H663" i="32"/>
  <c r="G663" i="32"/>
  <c r="D664" i="32"/>
  <c r="E664" i="32" s="1"/>
  <c r="I268" i="21"/>
  <c r="L267" i="21"/>
  <c r="O267" i="21" s="1"/>
  <c r="E1039" i="32" l="1"/>
  <c r="J1039" i="32"/>
  <c r="K1039" i="32"/>
  <c r="I1039" i="32"/>
  <c r="F1039" i="32"/>
  <c r="H1039" i="32"/>
  <c r="D1040" i="32"/>
  <c r="M1039" i="32"/>
  <c r="G1039" i="32"/>
  <c r="L1039" i="32"/>
  <c r="G664" i="32"/>
  <c r="L664" i="32"/>
  <c r="K664" i="32"/>
  <c r="J664" i="32"/>
  <c r="I664" i="32"/>
  <c r="H664" i="32"/>
  <c r="F664" i="32"/>
  <c r="D665" i="32"/>
  <c r="E665" i="32" s="1"/>
  <c r="M664" i="32"/>
  <c r="L268" i="21"/>
  <c r="O268" i="21" s="1"/>
  <c r="I269" i="21"/>
  <c r="E1040" i="32" l="1"/>
  <c r="M1040" i="32"/>
  <c r="K1040" i="32"/>
  <c r="L1040" i="32"/>
  <c r="D1041" i="32"/>
  <c r="J1040" i="32"/>
  <c r="I1040" i="32"/>
  <c r="H1040" i="32"/>
  <c r="G1040" i="32"/>
  <c r="F1040" i="32"/>
  <c r="L665" i="32"/>
  <c r="M665" i="32"/>
  <c r="K665" i="32"/>
  <c r="J665" i="32"/>
  <c r="D666" i="32"/>
  <c r="E666" i="32" s="1"/>
  <c r="I665" i="32"/>
  <c r="H665" i="32"/>
  <c r="F665" i="32"/>
  <c r="G665" i="32"/>
  <c r="L269" i="21"/>
  <c r="O269" i="21" s="1"/>
  <c r="I270" i="21"/>
  <c r="E1041" i="32" l="1"/>
  <c r="J1041" i="32"/>
  <c r="H1041" i="32"/>
  <c r="I1041" i="32"/>
  <c r="D1042" i="32"/>
  <c r="G1041" i="32"/>
  <c r="F1041" i="32"/>
  <c r="K1041" i="32"/>
  <c r="M1041" i="32"/>
  <c r="L1041" i="32"/>
  <c r="I666" i="32"/>
  <c r="L666" i="32"/>
  <c r="H666" i="32"/>
  <c r="K666" i="32"/>
  <c r="J666" i="32"/>
  <c r="F666" i="32"/>
  <c r="D667" i="32"/>
  <c r="E667" i="32" s="1"/>
  <c r="M666" i="32"/>
  <c r="G666" i="32"/>
  <c r="I271" i="21"/>
  <c r="L270" i="21"/>
  <c r="O270" i="21" s="1"/>
  <c r="E1042" i="32" l="1"/>
  <c r="G1042" i="32"/>
  <c r="M1042" i="32"/>
  <c r="F1042" i="32"/>
  <c r="L1042" i="32"/>
  <c r="K1042" i="32"/>
  <c r="J1042" i="32"/>
  <c r="H1042" i="32"/>
  <c r="D1043" i="32"/>
  <c r="I1042" i="32"/>
  <c r="F667" i="32"/>
  <c r="K667" i="32"/>
  <c r="H667" i="32"/>
  <c r="I667" i="32"/>
  <c r="G667" i="32"/>
  <c r="M667" i="32"/>
  <c r="J667" i="32"/>
  <c r="D668" i="32"/>
  <c r="E668" i="32" s="1"/>
  <c r="L667" i="32"/>
  <c r="I272" i="21"/>
  <c r="L271" i="21"/>
  <c r="O271" i="21" s="1"/>
  <c r="E1043" i="32" l="1"/>
  <c r="L1043" i="32"/>
  <c r="J1043" i="32"/>
  <c r="K1043" i="32"/>
  <c r="I1043" i="32"/>
  <c r="H1043" i="32"/>
  <c r="D1044" i="32"/>
  <c r="G1043" i="32"/>
  <c r="F1043" i="32"/>
  <c r="M1043" i="32"/>
  <c r="K668" i="32"/>
  <c r="I668" i="32"/>
  <c r="J668" i="32"/>
  <c r="H668" i="32"/>
  <c r="G668" i="32"/>
  <c r="F668" i="32"/>
  <c r="D669" i="32"/>
  <c r="E669" i="32" s="1"/>
  <c r="M668" i="32"/>
  <c r="L668" i="32"/>
  <c r="I273" i="21"/>
  <c r="L272" i="21"/>
  <c r="O272" i="21" s="1"/>
  <c r="E1044" i="32" l="1"/>
  <c r="I1044" i="32"/>
  <c r="D1045" i="32"/>
  <c r="H1044" i="32"/>
  <c r="G1044" i="32"/>
  <c r="L1044" i="32"/>
  <c r="K1044" i="32"/>
  <c r="F1044" i="32"/>
  <c r="M1044" i="32"/>
  <c r="J1044" i="32"/>
  <c r="H669" i="32"/>
  <c r="J669" i="32"/>
  <c r="G669" i="32"/>
  <c r="F669" i="32"/>
  <c r="D670" i="32"/>
  <c r="E670" i="32" s="1"/>
  <c r="I669" i="32"/>
  <c r="M669" i="32"/>
  <c r="L669" i="32"/>
  <c r="K669" i="32"/>
  <c r="I274" i="21"/>
  <c r="L273" i="21"/>
  <c r="O273" i="21" s="1"/>
  <c r="E1045" i="32" l="1"/>
  <c r="F1045" i="32"/>
  <c r="H1045" i="32"/>
  <c r="D1046" i="32"/>
  <c r="L1045" i="32"/>
  <c r="M1045" i="32"/>
  <c r="K1045" i="32"/>
  <c r="J1045" i="32"/>
  <c r="I1045" i="32"/>
  <c r="G1045" i="32"/>
  <c r="H670" i="32"/>
  <c r="L670" i="32"/>
  <c r="G670" i="32"/>
  <c r="F670" i="32"/>
  <c r="D671" i="32"/>
  <c r="E671" i="32" s="1"/>
  <c r="M670" i="32"/>
  <c r="I670" i="32"/>
  <c r="K670" i="32"/>
  <c r="J670" i="32"/>
  <c r="I275" i="21"/>
  <c r="L274" i="21"/>
  <c r="O274" i="21" s="1"/>
  <c r="E1046" i="32" l="1"/>
  <c r="K1046" i="32"/>
  <c r="I1046" i="32"/>
  <c r="H1046" i="32"/>
  <c r="L1046" i="32"/>
  <c r="J1046" i="32"/>
  <c r="D1047" i="32"/>
  <c r="G1046" i="32"/>
  <c r="F1046" i="32"/>
  <c r="M1046" i="32"/>
  <c r="J671" i="32"/>
  <c r="H671" i="32"/>
  <c r="I671" i="32"/>
  <c r="G671" i="32"/>
  <c r="D672" i="32"/>
  <c r="E672" i="32" s="1"/>
  <c r="M671" i="32"/>
  <c r="L671" i="32"/>
  <c r="K671" i="32"/>
  <c r="F671" i="32"/>
  <c r="I276" i="21"/>
  <c r="L275" i="21"/>
  <c r="O275" i="21" s="1"/>
  <c r="E1047" i="32" l="1"/>
  <c r="D1048" i="32"/>
  <c r="F1047" i="32"/>
  <c r="G1047" i="32"/>
  <c r="M1047" i="32"/>
  <c r="L1047" i="32"/>
  <c r="K1047" i="32"/>
  <c r="I1047" i="32"/>
  <c r="H1047" i="32"/>
  <c r="J1047" i="32"/>
  <c r="D673" i="32"/>
  <c r="E673" i="32" s="1"/>
  <c r="I672" i="32"/>
  <c r="G672" i="32"/>
  <c r="H672" i="32"/>
  <c r="M672" i="32"/>
  <c r="L672" i="32"/>
  <c r="K672" i="32"/>
  <c r="F672" i="32"/>
  <c r="J672" i="32"/>
  <c r="I277" i="21"/>
  <c r="L276" i="21"/>
  <c r="O276" i="21" s="1"/>
  <c r="E1048" i="32" l="1"/>
  <c r="M1048" i="32"/>
  <c r="K1048" i="32"/>
  <c r="J1048" i="32"/>
  <c r="L1048" i="32"/>
  <c r="I1048" i="32"/>
  <c r="H1048" i="32"/>
  <c r="D1049" i="32"/>
  <c r="G1048" i="32"/>
  <c r="F1048" i="32"/>
  <c r="L673" i="32"/>
  <c r="G673" i="32"/>
  <c r="I673" i="32"/>
  <c r="K673" i="32"/>
  <c r="F673" i="32"/>
  <c r="M673" i="32"/>
  <c r="H673" i="32"/>
  <c r="D674" i="32"/>
  <c r="E674" i="32" s="1"/>
  <c r="J673" i="32"/>
  <c r="I278" i="21"/>
  <c r="L277" i="21"/>
  <c r="O277" i="21" s="1"/>
  <c r="E1049" i="32" l="1"/>
  <c r="J1049" i="32"/>
  <c r="H1049" i="32"/>
  <c r="I1049" i="32"/>
  <c r="D1050" i="32"/>
  <c r="F1049" i="32"/>
  <c r="L1049" i="32"/>
  <c r="G1049" i="32"/>
  <c r="M1049" i="32"/>
  <c r="K1049" i="32"/>
  <c r="I674" i="32"/>
  <c r="D675" i="32"/>
  <c r="E675" i="32" s="1"/>
  <c r="L674" i="32"/>
  <c r="H674" i="32"/>
  <c r="K674" i="32"/>
  <c r="J674" i="32"/>
  <c r="G674" i="32"/>
  <c r="F674" i="32"/>
  <c r="M674" i="32"/>
  <c r="I279" i="21"/>
  <c r="L278" i="21"/>
  <c r="O278" i="21" s="1"/>
  <c r="E1050" i="32" l="1"/>
  <c r="G1050" i="32"/>
  <c r="K1050" i="32"/>
  <c r="J1050" i="32"/>
  <c r="M1050" i="32"/>
  <c r="F1050" i="32"/>
  <c r="L1050" i="32"/>
  <c r="I1050" i="32"/>
  <c r="H1050" i="32"/>
  <c r="D1051" i="32"/>
  <c r="K675" i="32"/>
  <c r="L675" i="32"/>
  <c r="J675" i="32"/>
  <c r="H675" i="32"/>
  <c r="I675" i="32"/>
  <c r="M675" i="32"/>
  <c r="D676" i="32"/>
  <c r="E676" i="32" s="1"/>
  <c r="F675" i="32"/>
  <c r="G675" i="32"/>
  <c r="I280" i="21"/>
  <c r="L279" i="21"/>
  <c r="O279" i="21" s="1"/>
  <c r="E1051" i="32" l="1"/>
  <c r="L1051" i="32"/>
  <c r="F1051" i="32"/>
  <c r="J1051" i="32"/>
  <c r="K1051" i="32"/>
  <c r="G1051" i="32"/>
  <c r="I1051" i="32"/>
  <c r="H1051" i="32"/>
  <c r="D1052" i="32"/>
  <c r="M1051" i="32"/>
  <c r="J676" i="32"/>
  <c r="M676" i="32"/>
  <c r="G676" i="32"/>
  <c r="L676" i="32"/>
  <c r="I676" i="32"/>
  <c r="H676" i="32"/>
  <c r="F676" i="32"/>
  <c r="K676" i="32"/>
  <c r="D677" i="32"/>
  <c r="E677" i="32" s="1"/>
  <c r="I281" i="21"/>
  <c r="L280" i="21"/>
  <c r="O280" i="21" s="1"/>
  <c r="E1052" i="32" l="1"/>
  <c r="I1052" i="32"/>
  <c r="M1052" i="32"/>
  <c r="D1053" i="32"/>
  <c r="H1052" i="32"/>
  <c r="G1052" i="32"/>
  <c r="L1052" i="32"/>
  <c r="K1052" i="32"/>
  <c r="F1052" i="32"/>
  <c r="J1052" i="32"/>
  <c r="H677" i="32"/>
  <c r="G677" i="32"/>
  <c r="L677" i="32"/>
  <c r="D678" i="32"/>
  <c r="E678" i="32" s="1"/>
  <c r="M677" i="32"/>
  <c r="K677" i="32"/>
  <c r="J677" i="32"/>
  <c r="I677" i="32"/>
  <c r="F677" i="32"/>
  <c r="I284" i="21"/>
  <c r="L281" i="21"/>
  <c r="O281" i="21" s="1"/>
  <c r="E1053" i="32" l="1"/>
  <c r="F1053" i="32"/>
  <c r="L1053" i="32"/>
  <c r="M1053" i="32"/>
  <c r="K1053" i="32"/>
  <c r="J1053" i="32"/>
  <c r="D1054" i="32"/>
  <c r="I1053" i="32"/>
  <c r="H1053" i="32"/>
  <c r="G1053" i="32"/>
  <c r="M678" i="32"/>
  <c r="F678" i="32"/>
  <c r="D679" i="32"/>
  <c r="E679" i="32" s="1"/>
  <c r="K678" i="32"/>
  <c r="G678" i="32"/>
  <c r="L678" i="32"/>
  <c r="J678" i="32"/>
  <c r="I678" i="32"/>
  <c r="H678" i="32"/>
  <c r="I285" i="21"/>
  <c r="L284" i="21"/>
  <c r="O284" i="21" s="1"/>
  <c r="E1054" i="32" l="1"/>
  <c r="K1054" i="32"/>
  <c r="D1055" i="32"/>
  <c r="G1054" i="32"/>
  <c r="L1054" i="32"/>
  <c r="I1054" i="32"/>
  <c r="J1054" i="32"/>
  <c r="H1054" i="32"/>
  <c r="M1054" i="32"/>
  <c r="F1054" i="32"/>
  <c r="J679" i="32"/>
  <c r="I679" i="32"/>
  <c r="M679" i="32"/>
  <c r="H679" i="32"/>
  <c r="L679" i="32"/>
  <c r="K679" i="32"/>
  <c r="D680" i="32"/>
  <c r="E680" i="32" s="1"/>
  <c r="G679" i="32"/>
  <c r="F679" i="32"/>
  <c r="I286" i="21"/>
  <c r="L285" i="21"/>
  <c r="O285" i="21" s="1"/>
  <c r="E1055" i="32" l="1"/>
  <c r="D1056" i="32"/>
  <c r="F1055" i="32"/>
  <c r="G1055" i="32"/>
  <c r="M1055" i="32"/>
  <c r="L1055" i="32"/>
  <c r="I1055" i="32"/>
  <c r="J1055" i="32"/>
  <c r="K1055" i="32"/>
  <c r="H1055" i="32"/>
  <c r="D681" i="32"/>
  <c r="E681" i="32" s="1"/>
  <c r="M680" i="32"/>
  <c r="G680" i="32"/>
  <c r="J680" i="32"/>
  <c r="I680" i="32"/>
  <c r="H680" i="32"/>
  <c r="L680" i="32"/>
  <c r="F680" i="32"/>
  <c r="K680" i="32"/>
  <c r="I287" i="21"/>
  <c r="L286" i="21"/>
  <c r="O286" i="21" s="1"/>
  <c r="E1056" i="32" l="1"/>
  <c r="M1056" i="32"/>
  <c r="K1056" i="32"/>
  <c r="H1056" i="32"/>
  <c r="L1056" i="32"/>
  <c r="J1056" i="32"/>
  <c r="D1057" i="32"/>
  <c r="G1056" i="32"/>
  <c r="F1056" i="32"/>
  <c r="I1056" i="32"/>
  <c r="L681" i="32"/>
  <c r="M681" i="32"/>
  <c r="K681" i="32"/>
  <c r="J681" i="32"/>
  <c r="H681" i="32"/>
  <c r="D682" i="32"/>
  <c r="E682" i="32" s="1"/>
  <c r="I681" i="32"/>
  <c r="G681" i="32"/>
  <c r="F681" i="32"/>
  <c r="I290" i="21"/>
  <c r="L287" i="21"/>
  <c r="O287" i="21" s="1"/>
  <c r="E1057" i="32" l="1"/>
  <c r="J1057" i="32"/>
  <c r="I1057" i="32"/>
  <c r="G1057" i="32"/>
  <c r="M1057" i="32"/>
  <c r="K1057" i="32"/>
  <c r="H1057" i="32"/>
  <c r="D1058" i="32"/>
  <c r="F1057" i="32"/>
  <c r="L1057" i="32"/>
  <c r="I682" i="32"/>
  <c r="L682" i="32"/>
  <c r="J682" i="32"/>
  <c r="H682" i="32"/>
  <c r="K682" i="32"/>
  <c r="G682" i="32"/>
  <c r="F682" i="32"/>
  <c r="D683" i="32"/>
  <c r="E683" i="32" s="1"/>
  <c r="M682" i="32"/>
  <c r="I291" i="21"/>
  <c r="L290" i="21"/>
  <c r="O290" i="21" s="1"/>
  <c r="E1058" i="32" l="1"/>
  <c r="K1058" i="32"/>
  <c r="I1058" i="32"/>
  <c r="M1058" i="32"/>
  <c r="F1058" i="32"/>
  <c r="L1058" i="32"/>
  <c r="D1059" i="32"/>
  <c r="G1058" i="32"/>
  <c r="J1058" i="32"/>
  <c r="H1058" i="32"/>
  <c r="M683" i="32"/>
  <c r="J683" i="32"/>
  <c r="L683" i="32"/>
  <c r="I683" i="32"/>
  <c r="H683" i="32"/>
  <c r="G683" i="32"/>
  <c r="F683" i="32"/>
  <c r="K683" i="32"/>
  <c r="D684" i="32"/>
  <c r="E684" i="32" s="1"/>
  <c r="I292" i="21"/>
  <c r="L291" i="21"/>
  <c r="O291" i="21" s="1"/>
  <c r="E1059" i="32" l="1"/>
  <c r="L1059" i="32"/>
  <c r="J1059" i="32"/>
  <c r="K1059" i="32"/>
  <c r="I1059" i="32"/>
  <c r="H1059" i="32"/>
  <c r="F1059" i="32"/>
  <c r="D1060" i="32"/>
  <c r="G1059" i="32"/>
  <c r="M1059" i="32"/>
  <c r="K684" i="32"/>
  <c r="M684" i="32"/>
  <c r="G684" i="32"/>
  <c r="J684" i="32"/>
  <c r="L684" i="32"/>
  <c r="H684" i="32"/>
  <c r="I684" i="32"/>
  <c r="F684" i="32"/>
  <c r="D685" i="32"/>
  <c r="E685" i="32" s="1"/>
  <c r="I293" i="21"/>
  <c r="L292" i="21"/>
  <c r="O292" i="21" s="1"/>
  <c r="E1060" i="32" l="1"/>
  <c r="I1060" i="32"/>
  <c r="D1061" i="32"/>
  <c r="H1060" i="32"/>
  <c r="G1060" i="32"/>
  <c r="M1060" i="32"/>
  <c r="F1060" i="32"/>
  <c r="L1060" i="32"/>
  <c r="K1060" i="32"/>
  <c r="J1060" i="32"/>
  <c r="D686" i="32"/>
  <c r="E686" i="32" s="1"/>
  <c r="L685" i="32"/>
  <c r="G685" i="32"/>
  <c r="F685" i="32"/>
  <c r="K685" i="32"/>
  <c r="J685" i="32"/>
  <c r="I685" i="32"/>
  <c r="H685" i="32"/>
  <c r="M685" i="32"/>
  <c r="I294" i="21"/>
  <c r="L293" i="21"/>
  <c r="O293" i="21" s="1"/>
  <c r="E1061" i="32" l="1"/>
  <c r="F1061" i="32"/>
  <c r="L1061" i="32"/>
  <c r="M1061" i="32"/>
  <c r="K1061" i="32"/>
  <c r="J1061" i="32"/>
  <c r="I1061" i="32"/>
  <c r="H1061" i="32"/>
  <c r="G1061" i="32"/>
  <c r="D1062" i="32"/>
  <c r="D687" i="32"/>
  <c r="E687" i="32" s="1"/>
  <c r="L686" i="32"/>
  <c r="K686" i="32"/>
  <c r="G686" i="32"/>
  <c r="M686" i="32"/>
  <c r="F686" i="32"/>
  <c r="J686" i="32"/>
  <c r="I686" i="32"/>
  <c r="H686" i="32"/>
  <c r="I295" i="21"/>
  <c r="L294" i="21"/>
  <c r="O294" i="21" s="1"/>
  <c r="E1062" i="32" l="1"/>
  <c r="K1062" i="32"/>
  <c r="I1062" i="32"/>
  <c r="J1062" i="32"/>
  <c r="H1062" i="32"/>
  <c r="D1063" i="32"/>
  <c r="M1062" i="32"/>
  <c r="G1062" i="32"/>
  <c r="F1062" i="32"/>
  <c r="L1062" i="32"/>
  <c r="F687" i="32"/>
  <c r="K687" i="32"/>
  <c r="D688" i="32"/>
  <c r="E688" i="32" s="1"/>
  <c r="J687" i="32"/>
  <c r="I687" i="32"/>
  <c r="L687" i="32"/>
  <c r="G687" i="32"/>
  <c r="H687" i="32"/>
  <c r="M687" i="32"/>
  <c r="I296" i="21"/>
  <c r="L295" i="21"/>
  <c r="O295" i="21" s="1"/>
  <c r="E1063" i="32" l="1"/>
  <c r="D1064" i="32"/>
  <c r="F1063" i="32"/>
  <c r="G1063" i="32"/>
  <c r="M1063" i="32"/>
  <c r="L1063" i="32"/>
  <c r="I1063" i="32"/>
  <c r="H1063" i="32"/>
  <c r="J1063" i="32"/>
  <c r="K1063" i="32"/>
  <c r="K688" i="32"/>
  <c r="I688" i="32"/>
  <c r="D689" i="32"/>
  <c r="E689" i="32" s="1"/>
  <c r="F688" i="32"/>
  <c r="M688" i="32"/>
  <c r="L688" i="32"/>
  <c r="H688" i="32"/>
  <c r="G688" i="32"/>
  <c r="J688" i="32"/>
  <c r="I297" i="21"/>
  <c r="L296" i="21"/>
  <c r="O296" i="21" s="1"/>
  <c r="E1064" i="32" l="1"/>
  <c r="M1064" i="32"/>
  <c r="L1064" i="32"/>
  <c r="J1064" i="32"/>
  <c r="G1064" i="32"/>
  <c r="K1064" i="32"/>
  <c r="I1064" i="32"/>
  <c r="H1064" i="32"/>
  <c r="F1064" i="32"/>
  <c r="D1065" i="32"/>
  <c r="H689" i="32"/>
  <c r="J689" i="32"/>
  <c r="G689" i="32"/>
  <c r="D690" i="32"/>
  <c r="E690" i="32" s="1"/>
  <c r="I689" i="32"/>
  <c r="L689" i="32"/>
  <c r="F689" i="32"/>
  <c r="K689" i="32"/>
  <c r="M689" i="32"/>
  <c r="I298" i="21"/>
  <c r="L297" i="21"/>
  <c r="O297" i="21" s="1"/>
  <c r="E1065" i="32" l="1"/>
  <c r="J1065" i="32"/>
  <c r="H1065" i="32"/>
  <c r="I1065" i="32"/>
  <c r="D1066" i="32"/>
  <c r="G1065" i="32"/>
  <c r="F1065" i="32"/>
  <c r="M1065" i="32"/>
  <c r="L1065" i="32"/>
  <c r="K1065" i="32"/>
  <c r="M690" i="32"/>
  <c r="J690" i="32"/>
  <c r="I690" i="32"/>
  <c r="H690" i="32"/>
  <c r="G690" i="32"/>
  <c r="K690" i="32"/>
  <c r="F690" i="32"/>
  <c r="D691" i="32"/>
  <c r="E691" i="32" s="1"/>
  <c r="L690" i="32"/>
  <c r="I299" i="21"/>
  <c r="L298" i="21"/>
  <c r="E1066" i="32" l="1"/>
  <c r="G1066" i="32"/>
  <c r="M1066" i="32"/>
  <c r="F1066" i="32"/>
  <c r="L1066" i="32"/>
  <c r="K1066" i="32"/>
  <c r="J1066" i="32"/>
  <c r="I1066" i="32"/>
  <c r="H1066" i="32"/>
  <c r="D1067" i="32"/>
  <c r="K691" i="32"/>
  <c r="L691" i="32"/>
  <c r="M691" i="32"/>
  <c r="I691" i="32"/>
  <c r="H691" i="32"/>
  <c r="G691" i="32"/>
  <c r="F691" i="32"/>
  <c r="J691" i="32"/>
  <c r="D692" i="32"/>
  <c r="E692" i="32" s="1"/>
  <c r="I300" i="21"/>
  <c r="L299" i="21"/>
  <c r="E1067" i="32" l="1"/>
  <c r="L1067" i="32"/>
  <c r="J1067" i="32"/>
  <c r="K1067" i="32"/>
  <c r="I1067" i="32"/>
  <c r="H1067" i="32"/>
  <c r="F1067" i="32"/>
  <c r="M1067" i="32"/>
  <c r="D1068" i="32"/>
  <c r="G1067" i="32"/>
  <c r="D693" i="32"/>
  <c r="E693" i="32" s="1"/>
  <c r="F692" i="32"/>
  <c r="G692" i="32"/>
  <c r="J692" i="32"/>
  <c r="I692" i="32"/>
  <c r="H692" i="32"/>
  <c r="M692" i="32"/>
  <c r="K692" i="32"/>
  <c r="L692" i="32"/>
  <c r="I301" i="21"/>
  <c r="L300" i="21"/>
  <c r="E1068" i="32" l="1"/>
  <c r="I1068" i="32"/>
  <c r="F1068" i="32"/>
  <c r="J1068" i="32"/>
  <c r="D1069" i="32"/>
  <c r="H1068" i="32"/>
  <c r="G1068" i="32"/>
  <c r="K1068" i="32"/>
  <c r="M1068" i="32"/>
  <c r="L1068" i="32"/>
  <c r="L693" i="32"/>
  <c r="I693" i="32"/>
  <c r="H693" i="32"/>
  <c r="G693" i="32"/>
  <c r="F693" i="32"/>
  <c r="M693" i="32"/>
  <c r="K693" i="32"/>
  <c r="D694" i="32"/>
  <c r="E694" i="32" s="1"/>
  <c r="J693" i="32"/>
  <c r="I302" i="21"/>
  <c r="L301" i="21"/>
  <c r="E1069" i="32" l="1"/>
  <c r="F1069" i="32"/>
  <c r="M1069" i="32"/>
  <c r="K1069" i="32"/>
  <c r="H1069" i="32"/>
  <c r="L1069" i="32"/>
  <c r="I1069" i="32"/>
  <c r="D1070" i="32"/>
  <c r="J1069" i="32"/>
  <c r="G1069" i="32"/>
  <c r="D695" i="32"/>
  <c r="E695" i="32" s="1"/>
  <c r="H694" i="32"/>
  <c r="F694" i="32"/>
  <c r="M694" i="32"/>
  <c r="G694" i="32"/>
  <c r="K694" i="32"/>
  <c r="I694" i="32"/>
  <c r="J694" i="32"/>
  <c r="L694" i="32"/>
  <c r="I303" i="21"/>
  <c r="L302" i="21"/>
  <c r="E1070" i="32" l="1"/>
  <c r="K1070" i="32"/>
  <c r="F1070" i="32"/>
  <c r="L1070" i="32"/>
  <c r="I1070" i="32"/>
  <c r="J1070" i="32"/>
  <c r="H1070" i="32"/>
  <c r="G1070" i="32"/>
  <c r="D1071" i="32"/>
  <c r="M1070" i="32"/>
  <c r="F695" i="32"/>
  <c r="J695" i="32"/>
  <c r="L695" i="32"/>
  <c r="K695" i="32"/>
  <c r="G695" i="32"/>
  <c r="M695" i="32"/>
  <c r="I695" i="32"/>
  <c r="D696" i="32"/>
  <c r="E696" i="32" s="1"/>
  <c r="H695" i="32"/>
  <c r="I304" i="21"/>
  <c r="L303" i="21"/>
  <c r="E1071" i="32" l="1"/>
  <c r="L1071" i="32"/>
  <c r="F1071" i="32"/>
  <c r="G1071" i="32"/>
  <c r="M1071" i="32"/>
  <c r="K1071" i="32"/>
  <c r="J1071" i="32"/>
  <c r="I1071" i="32"/>
  <c r="H1071" i="32"/>
  <c r="D1072" i="32"/>
  <c r="K696" i="32"/>
  <c r="D697" i="32"/>
  <c r="E697" i="32" s="1"/>
  <c r="J696" i="32"/>
  <c r="M696" i="32"/>
  <c r="H696" i="32"/>
  <c r="L696" i="32"/>
  <c r="G696" i="32"/>
  <c r="F696" i="32"/>
  <c r="I696" i="32"/>
  <c r="I305" i="21"/>
  <c r="L304" i="21"/>
  <c r="E1072" i="32" l="1"/>
  <c r="M1072" i="32"/>
  <c r="K1072" i="32"/>
  <c r="L1072" i="32"/>
  <c r="J1072" i="32"/>
  <c r="D1073" i="32"/>
  <c r="I1072" i="32"/>
  <c r="H1072" i="32"/>
  <c r="G1072" i="32"/>
  <c r="F1072" i="32"/>
  <c r="H697" i="32"/>
  <c r="J697" i="32"/>
  <c r="K697" i="32"/>
  <c r="I697" i="32"/>
  <c r="D698" i="32"/>
  <c r="E698" i="32" s="1"/>
  <c r="L697" i="32"/>
  <c r="G697" i="32"/>
  <c r="F697" i="32"/>
  <c r="M697" i="32"/>
  <c r="I306" i="21"/>
  <c r="L305" i="21"/>
  <c r="E1073" i="32" l="1"/>
  <c r="J1073" i="32"/>
  <c r="H1073" i="32"/>
  <c r="I1073" i="32"/>
  <c r="D1074" i="32"/>
  <c r="F1073" i="32"/>
  <c r="M1073" i="32"/>
  <c r="G1073" i="32"/>
  <c r="L1073" i="32"/>
  <c r="K1073" i="32"/>
  <c r="M698" i="32"/>
  <c r="I698" i="32"/>
  <c r="H698" i="32"/>
  <c r="G698" i="32"/>
  <c r="L698" i="32"/>
  <c r="F698" i="32"/>
  <c r="K698" i="32"/>
  <c r="D699" i="32"/>
  <c r="E699" i="32" s="1"/>
  <c r="J698" i="32"/>
  <c r="I307" i="21"/>
  <c r="L306" i="21"/>
  <c r="E1074" i="32" l="1"/>
  <c r="G1074" i="32"/>
  <c r="I1074" i="32"/>
  <c r="M1074" i="32"/>
  <c r="F1074" i="32"/>
  <c r="K1074" i="32"/>
  <c r="H1074" i="32"/>
  <c r="D1075" i="32"/>
  <c r="L1074" i="32"/>
  <c r="J1074" i="32"/>
  <c r="F699" i="32"/>
  <c r="M699" i="32"/>
  <c r="D700" i="32"/>
  <c r="E700" i="32" s="1"/>
  <c r="K699" i="32"/>
  <c r="G699" i="32"/>
  <c r="L699" i="32"/>
  <c r="I699" i="32"/>
  <c r="J699" i="32"/>
  <c r="H699" i="32"/>
  <c r="I308" i="21"/>
  <c r="L307" i="21"/>
  <c r="E1075" i="32" l="1"/>
  <c r="J1075" i="32"/>
  <c r="K1075" i="32"/>
  <c r="H1075" i="32"/>
  <c r="M1075" i="32"/>
  <c r="I1075" i="32"/>
  <c r="D1076" i="32"/>
  <c r="L1075" i="32"/>
  <c r="G1075" i="32"/>
  <c r="F1075" i="32"/>
  <c r="G700" i="32"/>
  <c r="H700" i="32"/>
  <c r="L700" i="32"/>
  <c r="D701" i="32"/>
  <c r="E701" i="32" s="1"/>
  <c r="I700" i="32"/>
  <c r="K700" i="32"/>
  <c r="J700" i="32"/>
  <c r="F700" i="32"/>
  <c r="M700" i="32"/>
  <c r="I309" i="21"/>
  <c r="L309" i="21" s="1"/>
  <c r="L308" i="21"/>
  <c r="E1076" i="32" l="1"/>
  <c r="I1076" i="32"/>
  <c r="D1077" i="32"/>
  <c r="H1076" i="32"/>
  <c r="G1076" i="32"/>
  <c r="F1076" i="32"/>
  <c r="M1076" i="32"/>
  <c r="L1076" i="32"/>
  <c r="K1076" i="32"/>
  <c r="J1076" i="32"/>
  <c r="L701" i="32"/>
  <c r="D702" i="32"/>
  <c r="E702" i="32" s="1"/>
  <c r="J701" i="32"/>
  <c r="M701" i="32"/>
  <c r="G701" i="32"/>
  <c r="F701" i="32"/>
  <c r="K701" i="32"/>
  <c r="I701" i="32"/>
  <c r="H701" i="32"/>
  <c r="E1077" i="32" l="1"/>
  <c r="F1077" i="32"/>
  <c r="L1077" i="32"/>
  <c r="M1077" i="32"/>
  <c r="K1077" i="32"/>
  <c r="J1077" i="32"/>
  <c r="I1077" i="32"/>
  <c r="H1077" i="32"/>
  <c r="D1078" i="32"/>
  <c r="G1077" i="32"/>
  <c r="H702" i="32"/>
  <c r="I702" i="32"/>
  <c r="J702" i="32"/>
  <c r="G702" i="32"/>
  <c r="K702" i="32"/>
  <c r="D703" i="32"/>
  <c r="E703" i="32" s="1"/>
  <c r="F702" i="32"/>
  <c r="M702" i="32"/>
  <c r="L702" i="32"/>
  <c r="E1078" i="32" l="1"/>
  <c r="I1078" i="32"/>
  <c r="J1078" i="32"/>
  <c r="H1078" i="32"/>
  <c r="D1079" i="32"/>
  <c r="K1078" i="32"/>
  <c r="F1078" i="32"/>
  <c r="G1078" i="32"/>
  <c r="M1078" i="32"/>
  <c r="L1078" i="32"/>
  <c r="F703" i="32"/>
  <c r="I703" i="32"/>
  <c r="M703" i="32"/>
  <c r="G703" i="32"/>
  <c r="L703" i="32"/>
  <c r="K703" i="32"/>
  <c r="J703" i="32"/>
  <c r="D704" i="32"/>
  <c r="E704" i="32" s="1"/>
  <c r="H703" i="32"/>
  <c r="E1079" i="32" l="1"/>
  <c r="F1079" i="32"/>
  <c r="G1079" i="32"/>
  <c r="M1079" i="32"/>
  <c r="K1079" i="32"/>
  <c r="D1080" i="32"/>
  <c r="L1079" i="32"/>
  <c r="J1079" i="32"/>
  <c r="H1079" i="32"/>
  <c r="I1079" i="32"/>
  <c r="M704" i="32"/>
  <c r="F704" i="32"/>
  <c r="J704" i="32"/>
  <c r="D705" i="32"/>
  <c r="E705" i="32" s="1"/>
  <c r="I704" i="32"/>
  <c r="H704" i="32"/>
  <c r="K704" i="32"/>
  <c r="G704" i="32"/>
  <c r="L704" i="32"/>
  <c r="E1080" i="32" l="1"/>
  <c r="M1080" i="32"/>
  <c r="K1080" i="32"/>
  <c r="L1080" i="32"/>
  <c r="J1080" i="32"/>
  <c r="I1080" i="32"/>
  <c r="H1080" i="32"/>
  <c r="F1080" i="32"/>
  <c r="G1080" i="32"/>
  <c r="D1081" i="32"/>
  <c r="I705" i="32"/>
  <c r="M705" i="32"/>
  <c r="F705" i="32"/>
  <c r="H705" i="32"/>
  <c r="G705" i="32"/>
  <c r="L705" i="32"/>
  <c r="K705" i="32"/>
  <c r="J705" i="32"/>
  <c r="D706" i="32"/>
  <c r="E706" i="32" s="1"/>
  <c r="E1081" i="32" l="1"/>
  <c r="J1081" i="32"/>
  <c r="H1081" i="32"/>
  <c r="I1081" i="32"/>
  <c r="D1082" i="32"/>
  <c r="G1081" i="32"/>
  <c r="F1081" i="32"/>
  <c r="L1081" i="32"/>
  <c r="M1081" i="32"/>
  <c r="K1081" i="32"/>
  <c r="M706" i="32"/>
  <c r="D707" i="32"/>
  <c r="E707" i="32" s="1"/>
  <c r="J706" i="32"/>
  <c r="I706" i="32"/>
  <c r="F706" i="32"/>
  <c r="G706" i="32"/>
  <c r="K706" i="32"/>
  <c r="L706" i="32"/>
  <c r="H706" i="32"/>
  <c r="D1083" i="32" l="1"/>
  <c r="E1082" i="32"/>
  <c r="F1082" i="32"/>
  <c r="L1082" i="32"/>
  <c r="J1082" i="32"/>
  <c r="I1082" i="32"/>
  <c r="M1082" i="32"/>
  <c r="H1082" i="32"/>
  <c r="K1082" i="32"/>
  <c r="G1082" i="32"/>
  <c r="L707" i="32"/>
  <c r="K707" i="32"/>
  <c r="F707" i="32"/>
  <c r="J707" i="32"/>
  <c r="I707" i="32"/>
  <c r="H707" i="32"/>
  <c r="G707" i="32"/>
  <c r="D708" i="32"/>
  <c r="E708" i="32" s="1"/>
  <c r="M707" i="32"/>
  <c r="D1084" i="32" l="1"/>
  <c r="E1083" i="32"/>
  <c r="K1083" i="32"/>
  <c r="L1083" i="32"/>
  <c r="M1083" i="32"/>
  <c r="F1083" i="32"/>
  <c r="G1083" i="32"/>
  <c r="H1083" i="32"/>
  <c r="I1083" i="32"/>
  <c r="J1083" i="32"/>
  <c r="F708" i="32"/>
  <c r="M708" i="32"/>
  <c r="H708" i="32"/>
  <c r="L708" i="32"/>
  <c r="D709" i="32"/>
  <c r="E709" i="32" s="1"/>
  <c r="K708" i="32"/>
  <c r="G708" i="32"/>
  <c r="J708" i="32"/>
  <c r="I708" i="32"/>
  <c r="E1084" i="32" l="1"/>
  <c r="H1084" i="32"/>
  <c r="D1085" i="32"/>
  <c r="G1084" i="32"/>
  <c r="F1084" i="32"/>
  <c r="L1084" i="32"/>
  <c r="M1084" i="32"/>
  <c r="K1084" i="32"/>
  <c r="J1084" i="32"/>
  <c r="I1084" i="32"/>
  <c r="H709" i="32"/>
  <c r="J709" i="32"/>
  <c r="M709" i="32"/>
  <c r="G709" i="32"/>
  <c r="K709" i="32"/>
  <c r="F709" i="32"/>
  <c r="D710" i="32"/>
  <c r="E710" i="32" s="1"/>
  <c r="L709" i="32"/>
  <c r="I709" i="32"/>
  <c r="E1085" i="32" l="1"/>
  <c r="I1085" i="32"/>
  <c r="J1085" i="32"/>
  <c r="H1085" i="32"/>
  <c r="D1086" i="32"/>
  <c r="F1085" i="32"/>
  <c r="M1085" i="32"/>
  <c r="G1085" i="32"/>
  <c r="L1085" i="32"/>
  <c r="K1085" i="32"/>
  <c r="F710" i="32"/>
  <c r="D711" i="32"/>
  <c r="E711" i="32" s="1"/>
  <c r="L710" i="32"/>
  <c r="J710" i="32"/>
  <c r="M710" i="32"/>
  <c r="K710" i="32"/>
  <c r="I710" i="32"/>
  <c r="G710" i="32"/>
  <c r="H710" i="32"/>
  <c r="E1086" i="32" l="1"/>
  <c r="F1086" i="32"/>
  <c r="G1086" i="32"/>
  <c r="M1086" i="32"/>
  <c r="L1086" i="32"/>
  <c r="I1086" i="32"/>
  <c r="K1086" i="32"/>
  <c r="J1086" i="32"/>
  <c r="H1086" i="32"/>
  <c r="D1087" i="32"/>
  <c r="J711" i="32"/>
  <c r="M711" i="32"/>
  <c r="D712" i="32"/>
  <c r="E712" i="32" s="1"/>
  <c r="L711" i="32"/>
  <c r="G711" i="32"/>
  <c r="K711" i="32"/>
  <c r="F711" i="32"/>
  <c r="I711" i="32"/>
  <c r="H711" i="32"/>
  <c r="E1087" i="32" l="1"/>
  <c r="K1087" i="32"/>
  <c r="L1087" i="32"/>
  <c r="J1087" i="32"/>
  <c r="I1087" i="32"/>
  <c r="G1087" i="32"/>
  <c r="H1087" i="32"/>
  <c r="M1087" i="32"/>
  <c r="D1088" i="32"/>
  <c r="F1087" i="32"/>
  <c r="M712" i="32"/>
  <c r="J712" i="32"/>
  <c r="L712" i="32"/>
  <c r="I712" i="32"/>
  <c r="K712" i="32"/>
  <c r="H712" i="32"/>
  <c r="G712" i="32"/>
  <c r="F712" i="32"/>
  <c r="D713" i="32"/>
  <c r="E713" i="32" s="1"/>
  <c r="E1088" i="32" l="1"/>
  <c r="H1088" i="32"/>
  <c r="I1088" i="32"/>
  <c r="D1089" i="32"/>
  <c r="G1088" i="32"/>
  <c r="J1088" i="32"/>
  <c r="F1088" i="32"/>
  <c r="M1088" i="32"/>
  <c r="L1088" i="32"/>
  <c r="K1088" i="32"/>
  <c r="F713" i="32"/>
  <c r="M713" i="32"/>
  <c r="L713" i="32"/>
  <c r="K713" i="32"/>
  <c r="I713" i="32"/>
  <c r="D714" i="32"/>
  <c r="E714" i="32" s="1"/>
  <c r="J713" i="32"/>
  <c r="H713" i="32"/>
  <c r="G713" i="32"/>
  <c r="E1089" i="32" l="1"/>
  <c r="M1089" i="32"/>
  <c r="F1089" i="32"/>
  <c r="L1089" i="32"/>
  <c r="K1089" i="32"/>
  <c r="J1089" i="32"/>
  <c r="D1090" i="32"/>
  <c r="H1089" i="32"/>
  <c r="G1089" i="32"/>
  <c r="I1089" i="32"/>
  <c r="L714" i="32"/>
  <c r="F714" i="32"/>
  <c r="M714" i="32"/>
  <c r="K714" i="32"/>
  <c r="J714" i="32"/>
  <c r="I714" i="32"/>
  <c r="G714" i="32"/>
  <c r="D715" i="32"/>
  <c r="E715" i="32" s="1"/>
  <c r="H714" i="32"/>
  <c r="E1090" i="32" l="1"/>
  <c r="J1090" i="32"/>
  <c r="K1090" i="32"/>
  <c r="I1090" i="32"/>
  <c r="H1090" i="32"/>
  <c r="L1090" i="32"/>
  <c r="D1091" i="32"/>
  <c r="G1090" i="32"/>
  <c r="F1090" i="32"/>
  <c r="M1090" i="32"/>
  <c r="M715" i="32"/>
  <c r="H715" i="32"/>
  <c r="G715" i="32"/>
  <c r="F715" i="32"/>
  <c r="K715" i="32"/>
  <c r="L715" i="32"/>
  <c r="J715" i="32"/>
  <c r="I715" i="32"/>
  <c r="D716" i="32"/>
  <c r="E716" i="32" s="1"/>
  <c r="E1091" i="32" l="1"/>
  <c r="D1092" i="32"/>
  <c r="H1091" i="32"/>
  <c r="F1091" i="32"/>
  <c r="M1091" i="32"/>
  <c r="L1091" i="32"/>
  <c r="G1091" i="32"/>
  <c r="J1091" i="32"/>
  <c r="I1091" i="32"/>
  <c r="K1091" i="32"/>
  <c r="K716" i="32"/>
  <c r="J716" i="32"/>
  <c r="I716" i="32"/>
  <c r="H716" i="32"/>
  <c r="F716" i="32"/>
  <c r="G716" i="32"/>
  <c r="M716" i="32"/>
  <c r="D717" i="32"/>
  <c r="E717" i="32" s="1"/>
  <c r="L716" i="32"/>
  <c r="E1092" i="32" l="1"/>
  <c r="L1092" i="32"/>
  <c r="M1092" i="32"/>
  <c r="G1092" i="32"/>
  <c r="K1092" i="32"/>
  <c r="J1092" i="32"/>
  <c r="D1093" i="32"/>
  <c r="E1093" i="32" s="1"/>
  <c r="I1092" i="32"/>
  <c r="F1092" i="32"/>
  <c r="H1092" i="32"/>
  <c r="I717" i="32"/>
  <c r="L717" i="32"/>
  <c r="D718" i="32"/>
  <c r="E718" i="32" s="1"/>
  <c r="H717" i="32"/>
  <c r="K717" i="32"/>
  <c r="M717" i="32"/>
  <c r="G717" i="32"/>
  <c r="F717" i="32"/>
  <c r="J717" i="32"/>
  <c r="I1093" i="32" l="1"/>
  <c r="J1093" i="32"/>
  <c r="H1093" i="32"/>
  <c r="D1094" i="32"/>
  <c r="G1093" i="32"/>
  <c r="M1093" i="32"/>
  <c r="F1093" i="32"/>
  <c r="K1093" i="32"/>
  <c r="L1093" i="32"/>
  <c r="D719" i="32"/>
  <c r="E719" i="32" s="1"/>
  <c r="K718" i="32"/>
  <c r="J718" i="32"/>
  <c r="H718" i="32"/>
  <c r="G718" i="32"/>
  <c r="I718" i="32"/>
  <c r="F718" i="32"/>
  <c r="M718" i="32"/>
  <c r="L718" i="32"/>
  <c r="E1094" i="32" l="1"/>
  <c r="F1094" i="32"/>
  <c r="G1094" i="32"/>
  <c r="J1094" i="32"/>
  <c r="H1094" i="32"/>
  <c r="M1094" i="32"/>
  <c r="L1094" i="32"/>
  <c r="K1094" i="32"/>
  <c r="D1095" i="32"/>
  <c r="I1094" i="32"/>
  <c r="K719" i="32"/>
  <c r="I719" i="32"/>
  <c r="F719" i="32"/>
  <c r="H719" i="32"/>
  <c r="D720" i="32"/>
  <c r="E720" i="32" s="1"/>
  <c r="J719" i="32"/>
  <c r="G719" i="32"/>
  <c r="M719" i="32"/>
  <c r="L719" i="32"/>
  <c r="E1095" i="32" l="1"/>
  <c r="K1095" i="32"/>
  <c r="L1095" i="32"/>
  <c r="J1095" i="32"/>
  <c r="I1095" i="32"/>
  <c r="H1095" i="32"/>
  <c r="G1095" i="32"/>
  <c r="M1095" i="32"/>
  <c r="D1096" i="32"/>
  <c r="F1095" i="32"/>
  <c r="G720" i="32"/>
  <c r="F720" i="32"/>
  <c r="L720" i="32"/>
  <c r="K720" i="32"/>
  <c r="D721" i="32"/>
  <c r="E721" i="32" s="1"/>
  <c r="M720" i="32"/>
  <c r="J720" i="32"/>
  <c r="I720" i="32"/>
  <c r="H720" i="32"/>
  <c r="E1096" i="32" l="1"/>
  <c r="H1096" i="32"/>
  <c r="I1096" i="32"/>
  <c r="L1096" i="32"/>
  <c r="D1097" i="32"/>
  <c r="M1096" i="32"/>
  <c r="J1096" i="32"/>
  <c r="G1096" i="32"/>
  <c r="F1096" i="32"/>
  <c r="K1096" i="32"/>
  <c r="I721" i="32"/>
  <c r="F721" i="32"/>
  <c r="H721" i="32"/>
  <c r="L721" i="32"/>
  <c r="M721" i="32"/>
  <c r="K721" i="32"/>
  <c r="J721" i="32"/>
  <c r="D722" i="32"/>
  <c r="E722" i="32" s="1"/>
  <c r="G721" i="32"/>
  <c r="E1097" i="32" l="1"/>
  <c r="M1097" i="32"/>
  <c r="F1097" i="32"/>
  <c r="K1097" i="32"/>
  <c r="H1097" i="32"/>
  <c r="L1097" i="32"/>
  <c r="J1097" i="32"/>
  <c r="I1097" i="32"/>
  <c r="D1098" i="32"/>
  <c r="G1097" i="32"/>
  <c r="D723" i="32"/>
  <c r="E723" i="32" s="1"/>
  <c r="F722" i="32"/>
  <c r="L722" i="32"/>
  <c r="M722" i="32"/>
  <c r="H722" i="32"/>
  <c r="K722" i="32"/>
  <c r="J722" i="32"/>
  <c r="I722" i="32"/>
  <c r="G722" i="32"/>
  <c r="E1098" i="32" l="1"/>
  <c r="J1098" i="32"/>
  <c r="K1098" i="32"/>
  <c r="H1098" i="32"/>
  <c r="I1098" i="32"/>
  <c r="D1099" i="32"/>
  <c r="G1098" i="32"/>
  <c r="F1098" i="32"/>
  <c r="L1098" i="32"/>
  <c r="M1098" i="32"/>
  <c r="M723" i="32"/>
  <c r="L723" i="32"/>
  <c r="F723" i="32"/>
  <c r="K723" i="32"/>
  <c r="J723" i="32"/>
  <c r="D724" i="32"/>
  <c r="E724" i="32" s="1"/>
  <c r="I723" i="32"/>
  <c r="H723" i="32"/>
  <c r="G723" i="32"/>
  <c r="E1099" i="32" l="1"/>
  <c r="D1100" i="32"/>
  <c r="H1099" i="32"/>
  <c r="G1099" i="32"/>
  <c r="F1099" i="32"/>
  <c r="L1099" i="32"/>
  <c r="K1099" i="32"/>
  <c r="I1099" i="32"/>
  <c r="M1099" i="32"/>
  <c r="J1099" i="32"/>
  <c r="L724" i="32"/>
  <c r="I724" i="32"/>
  <c r="F724" i="32"/>
  <c r="M724" i="32"/>
  <c r="H724" i="32"/>
  <c r="K724" i="32"/>
  <c r="D725" i="32"/>
  <c r="E725" i="32" s="1"/>
  <c r="G724" i="32"/>
  <c r="J724" i="32"/>
  <c r="E1100" i="32" l="1"/>
  <c r="L1100" i="32"/>
  <c r="M1100" i="32"/>
  <c r="K1100" i="32"/>
  <c r="I1100" i="32"/>
  <c r="H1100" i="32"/>
  <c r="J1100" i="32"/>
  <c r="F1100" i="32"/>
  <c r="D1101" i="32"/>
  <c r="G1100" i="32"/>
  <c r="G725" i="32"/>
  <c r="D726" i="32"/>
  <c r="E726" i="32" s="1"/>
  <c r="K725" i="32"/>
  <c r="J725" i="32"/>
  <c r="L725" i="32"/>
  <c r="H725" i="32"/>
  <c r="I725" i="32"/>
  <c r="F725" i="32"/>
  <c r="M725" i="32"/>
  <c r="E1101" i="32" l="1"/>
  <c r="I1101" i="32"/>
  <c r="J1101" i="32"/>
  <c r="H1101" i="32"/>
  <c r="D1102" i="32"/>
  <c r="F1101" i="32"/>
  <c r="M1101" i="32"/>
  <c r="G1101" i="32"/>
  <c r="L1101" i="32"/>
  <c r="K1101" i="32"/>
  <c r="F726" i="32"/>
  <c r="L726" i="32"/>
  <c r="K726" i="32"/>
  <c r="I726" i="32"/>
  <c r="H726" i="32"/>
  <c r="G726" i="32"/>
  <c r="M726" i="32"/>
  <c r="J726" i="32"/>
  <c r="D727" i="32"/>
  <c r="E727" i="32" s="1"/>
  <c r="E1102" i="32" l="1"/>
  <c r="F1102" i="32"/>
  <c r="G1102" i="32"/>
  <c r="L1102" i="32"/>
  <c r="D1103" i="32"/>
  <c r="M1102" i="32"/>
  <c r="J1102" i="32"/>
  <c r="H1102" i="32"/>
  <c r="K1102" i="32"/>
  <c r="I1102" i="32"/>
  <c r="M727" i="32"/>
  <c r="D728" i="32"/>
  <c r="E728" i="32" s="1"/>
  <c r="K727" i="32"/>
  <c r="H727" i="32"/>
  <c r="G727" i="32"/>
  <c r="J727" i="32"/>
  <c r="F727" i="32"/>
  <c r="I727" i="32"/>
  <c r="L727" i="32"/>
  <c r="E1103" i="32" l="1"/>
  <c r="K1103" i="32"/>
  <c r="L1103" i="32"/>
  <c r="I1103" i="32"/>
  <c r="J1103" i="32"/>
  <c r="D1104" i="32"/>
  <c r="G1103" i="32"/>
  <c r="F1103" i="32"/>
  <c r="H1103" i="32"/>
  <c r="M1103" i="32"/>
  <c r="I728" i="32"/>
  <c r="L728" i="32"/>
  <c r="H728" i="32"/>
  <c r="K728" i="32"/>
  <c r="M728" i="32"/>
  <c r="G728" i="32"/>
  <c r="F728" i="32"/>
  <c r="D729" i="32"/>
  <c r="E729" i="32" s="1"/>
  <c r="J728" i="32"/>
  <c r="E1104" i="32" l="1"/>
  <c r="I1104" i="32"/>
  <c r="M1104" i="32"/>
  <c r="D1105" i="32"/>
  <c r="G1104" i="32"/>
  <c r="F1104" i="32"/>
  <c r="K1104" i="32"/>
  <c r="J1104" i="32"/>
  <c r="H1104" i="32"/>
  <c r="L1104" i="32"/>
  <c r="K729" i="32"/>
  <c r="M729" i="32"/>
  <c r="L729" i="32"/>
  <c r="I729" i="32"/>
  <c r="J729" i="32"/>
  <c r="H729" i="32"/>
  <c r="G729" i="32"/>
  <c r="F729" i="32"/>
  <c r="D730" i="32"/>
  <c r="E730" i="32" s="1"/>
  <c r="E1105" i="32" l="1"/>
  <c r="M1105" i="32"/>
  <c r="F1105" i="32"/>
  <c r="L1105" i="32"/>
  <c r="K1105" i="32"/>
  <c r="D1106" i="32"/>
  <c r="J1105" i="32"/>
  <c r="I1105" i="32"/>
  <c r="H1105" i="32"/>
  <c r="G1105" i="32"/>
  <c r="H730" i="32"/>
  <c r="L730" i="32"/>
  <c r="F730" i="32"/>
  <c r="K730" i="32"/>
  <c r="M730" i="32"/>
  <c r="I730" i="32"/>
  <c r="G730" i="32"/>
  <c r="D731" i="32"/>
  <c r="E731" i="32" s="1"/>
  <c r="J730" i="32"/>
  <c r="E1106" i="32" l="1"/>
  <c r="J1106" i="32"/>
  <c r="K1106" i="32"/>
  <c r="I1106" i="32"/>
  <c r="H1106" i="32"/>
  <c r="L1106" i="32"/>
  <c r="D1107" i="32"/>
  <c r="G1106" i="32"/>
  <c r="F1106" i="32"/>
  <c r="M1106" i="32"/>
  <c r="M731" i="32"/>
  <c r="H731" i="32"/>
  <c r="L731" i="32"/>
  <c r="I731" i="32"/>
  <c r="K731" i="32"/>
  <c r="G731" i="32"/>
  <c r="J731" i="32"/>
  <c r="F731" i="32"/>
  <c r="D732" i="32"/>
  <c r="E732" i="32" s="1"/>
  <c r="E1107" i="32" l="1"/>
  <c r="D1108" i="32"/>
  <c r="H1107" i="32"/>
  <c r="G1107" i="32"/>
  <c r="F1107" i="32"/>
  <c r="L1107" i="32"/>
  <c r="K1107" i="32"/>
  <c r="M1107" i="32"/>
  <c r="J1107" i="32"/>
  <c r="I1107" i="32"/>
  <c r="I732" i="32"/>
  <c r="K732" i="32"/>
  <c r="J732" i="32"/>
  <c r="H732" i="32"/>
  <c r="F732" i="32"/>
  <c r="D733" i="32"/>
  <c r="E733" i="32" s="1"/>
  <c r="G732" i="32"/>
  <c r="M732" i="32"/>
  <c r="L732" i="32"/>
  <c r="E1108" i="32" l="1"/>
  <c r="L1108" i="32"/>
  <c r="M1108" i="32"/>
  <c r="K1108" i="32"/>
  <c r="J1108" i="32"/>
  <c r="D1109" i="32"/>
  <c r="G1108" i="32"/>
  <c r="H1108" i="32"/>
  <c r="I1108" i="32"/>
  <c r="F1108" i="32"/>
  <c r="H733" i="32"/>
  <c r="G733" i="32"/>
  <c r="F733" i="32"/>
  <c r="M733" i="32"/>
  <c r="J733" i="32"/>
  <c r="I733" i="32"/>
  <c r="L733" i="32"/>
  <c r="D734" i="32"/>
  <c r="E734" i="32" s="1"/>
  <c r="K733" i="32"/>
  <c r="E1109" i="32" l="1"/>
  <c r="I1109" i="32"/>
  <c r="J1109" i="32"/>
  <c r="H1109" i="32"/>
  <c r="D1110" i="32"/>
  <c r="E1110" i="32" s="1"/>
  <c r="F1109" i="32"/>
  <c r="G1109" i="32"/>
  <c r="M1109" i="32"/>
  <c r="L1109" i="32"/>
  <c r="K1109" i="32"/>
  <c r="I734" i="32"/>
  <c r="L734" i="32"/>
  <c r="K734" i="32"/>
  <c r="D735" i="32"/>
  <c r="E735" i="32" s="1"/>
  <c r="G734" i="32"/>
  <c r="H734" i="32"/>
  <c r="J734" i="32"/>
  <c r="F734" i="32"/>
  <c r="M734" i="32"/>
  <c r="F1110" i="32" l="1"/>
  <c r="G1110" i="32"/>
  <c r="M1110" i="32"/>
  <c r="K1110" i="32"/>
  <c r="J1110" i="32"/>
  <c r="L1110" i="32"/>
  <c r="I1110" i="32"/>
  <c r="D1111" i="32"/>
  <c r="H1110" i="32"/>
  <c r="L735" i="32"/>
  <c r="D736" i="32"/>
  <c r="E736" i="32" s="1"/>
  <c r="F735" i="32"/>
  <c r="G735" i="32"/>
  <c r="K735" i="32"/>
  <c r="I735" i="32"/>
  <c r="M735" i="32"/>
  <c r="H735" i="32"/>
  <c r="J735" i="32"/>
  <c r="E1111" i="32" l="1"/>
  <c r="K1111" i="32"/>
  <c r="L1111" i="32"/>
  <c r="J1111" i="32"/>
  <c r="I1111" i="32"/>
  <c r="D1112" i="32"/>
  <c r="H1111" i="32"/>
  <c r="G1111" i="32"/>
  <c r="F1111" i="32"/>
  <c r="M1111" i="32"/>
  <c r="G736" i="32"/>
  <c r="J736" i="32"/>
  <c r="I736" i="32"/>
  <c r="L736" i="32"/>
  <c r="M736" i="32"/>
  <c r="D737" i="32"/>
  <c r="E737" i="32" s="1"/>
  <c r="K736" i="32"/>
  <c r="F736" i="32"/>
  <c r="H736" i="32"/>
  <c r="E1112" i="32" l="1"/>
  <c r="H1112" i="32"/>
  <c r="I1112" i="32"/>
  <c r="D1113" i="32"/>
  <c r="G1112" i="32"/>
  <c r="L1112" i="32"/>
  <c r="J1112" i="32"/>
  <c r="F1112" i="32"/>
  <c r="M1112" i="32"/>
  <c r="K1112" i="32"/>
  <c r="G737" i="32"/>
  <c r="L737" i="32"/>
  <c r="K737" i="32"/>
  <c r="M737" i="32"/>
  <c r="I737" i="32"/>
  <c r="J737" i="32"/>
  <c r="D738" i="32"/>
  <c r="E738" i="32" s="1"/>
  <c r="F737" i="32"/>
  <c r="H737" i="32"/>
  <c r="E1113" i="32" l="1"/>
  <c r="M1113" i="32"/>
  <c r="F1113" i="32"/>
  <c r="L1113" i="32"/>
  <c r="K1113" i="32"/>
  <c r="J1113" i="32"/>
  <c r="I1113" i="32"/>
  <c r="D1114" i="32"/>
  <c r="H1113" i="32"/>
  <c r="G1113" i="32"/>
  <c r="D739" i="32"/>
  <c r="E739" i="32" s="1"/>
  <c r="J738" i="32"/>
  <c r="I738" i="32"/>
  <c r="H738" i="32"/>
  <c r="M738" i="32"/>
  <c r="F738" i="32"/>
  <c r="K738" i="32"/>
  <c r="L738" i="32"/>
  <c r="G738" i="32"/>
  <c r="E1114" i="32" l="1"/>
  <c r="J1114" i="32"/>
  <c r="K1114" i="32"/>
  <c r="I1114" i="32"/>
  <c r="H1114" i="32"/>
  <c r="D1115" i="32"/>
  <c r="F1114" i="32"/>
  <c r="M1114" i="32"/>
  <c r="G1114" i="32"/>
  <c r="L1114" i="32"/>
  <c r="D740" i="32"/>
  <c r="E740" i="32" s="1"/>
  <c r="H739" i="32"/>
  <c r="K739" i="32"/>
  <c r="G739" i="32"/>
  <c r="I739" i="32"/>
  <c r="F739" i="32"/>
  <c r="L739" i="32"/>
  <c r="M739" i="32"/>
  <c r="J739" i="32"/>
  <c r="E1115" i="32" l="1"/>
  <c r="D1116" i="32"/>
  <c r="H1115" i="32"/>
  <c r="G1115" i="32"/>
  <c r="F1115" i="32"/>
  <c r="M1115" i="32"/>
  <c r="K1115" i="32"/>
  <c r="I1115" i="32"/>
  <c r="J1115" i="32"/>
  <c r="L1115" i="32"/>
  <c r="F740" i="32"/>
  <c r="M740" i="32"/>
  <c r="L740" i="32"/>
  <c r="D741" i="32"/>
  <c r="E741" i="32" s="1"/>
  <c r="J740" i="32"/>
  <c r="G740" i="32"/>
  <c r="I740" i="32"/>
  <c r="H740" i="32"/>
  <c r="K740" i="32"/>
  <c r="E1116" i="32" l="1"/>
  <c r="L1116" i="32"/>
  <c r="M1116" i="32"/>
  <c r="K1116" i="32"/>
  <c r="I1116" i="32"/>
  <c r="F1116" i="32"/>
  <c r="J1116" i="32"/>
  <c r="D1117" i="32"/>
  <c r="G1116" i="32"/>
  <c r="H1116" i="32"/>
  <c r="H741" i="32"/>
  <c r="K741" i="32"/>
  <c r="J741" i="32"/>
  <c r="G741" i="32"/>
  <c r="F741" i="32"/>
  <c r="D742" i="32"/>
  <c r="E742" i="32" s="1"/>
  <c r="M741" i="32"/>
  <c r="L741" i="32"/>
  <c r="I741" i="32"/>
  <c r="E1117" i="32" l="1"/>
  <c r="J1117" i="32"/>
  <c r="H1117" i="32"/>
  <c r="D1118" i="32"/>
  <c r="G1117" i="32"/>
  <c r="M1117" i="32"/>
  <c r="L1117" i="32"/>
  <c r="I1117" i="32"/>
  <c r="K1117" i="32"/>
  <c r="F1117" i="32"/>
  <c r="M742" i="32"/>
  <c r="L742" i="32"/>
  <c r="I742" i="32"/>
  <c r="D743" i="32"/>
  <c r="E743" i="32" s="1"/>
  <c r="K742" i="32"/>
  <c r="H742" i="32"/>
  <c r="J742" i="32"/>
  <c r="G742" i="32"/>
  <c r="F742" i="32"/>
  <c r="E1118" i="32" l="1"/>
  <c r="F1118" i="32"/>
  <c r="G1118" i="32"/>
  <c r="M1118" i="32"/>
  <c r="L1118" i="32"/>
  <c r="K1118" i="32"/>
  <c r="J1118" i="32"/>
  <c r="I1118" i="32"/>
  <c r="H1118" i="32"/>
  <c r="D1119" i="32"/>
  <c r="M743" i="32"/>
  <c r="L743" i="32"/>
  <c r="D744" i="32"/>
  <c r="E744" i="32" s="1"/>
  <c r="J743" i="32"/>
  <c r="H743" i="32"/>
  <c r="G743" i="32"/>
  <c r="F743" i="32"/>
  <c r="I743" i="32"/>
  <c r="K743" i="32"/>
  <c r="E1119" i="32" l="1"/>
  <c r="K1119" i="32"/>
  <c r="L1119" i="32"/>
  <c r="J1119" i="32"/>
  <c r="I1119" i="32"/>
  <c r="F1119" i="32"/>
  <c r="M1119" i="32"/>
  <c r="H1119" i="32"/>
  <c r="D1120" i="32"/>
  <c r="G1119" i="32"/>
  <c r="H744" i="32"/>
  <c r="I744" i="32"/>
  <c r="L744" i="32"/>
  <c r="K744" i="32"/>
  <c r="G744" i="32"/>
  <c r="F744" i="32"/>
  <c r="J744" i="32"/>
  <c r="M744" i="32"/>
  <c r="D745" i="32"/>
  <c r="E745" i="32" s="1"/>
  <c r="E1120" i="32" l="1"/>
  <c r="H1120" i="32"/>
  <c r="I1120" i="32"/>
  <c r="F1120" i="32"/>
  <c r="D1121" i="32"/>
  <c r="M1120" i="32"/>
  <c r="G1120" i="32"/>
  <c r="K1120" i="32"/>
  <c r="L1120" i="32"/>
  <c r="J1120" i="32"/>
  <c r="F745" i="32"/>
  <c r="I745" i="32"/>
  <c r="D746" i="32"/>
  <c r="E746" i="32" s="1"/>
  <c r="M745" i="32"/>
  <c r="L745" i="32"/>
  <c r="H745" i="32"/>
  <c r="G745" i="32"/>
  <c r="J745" i="32"/>
  <c r="K745" i="32"/>
  <c r="E1121" i="32" l="1"/>
  <c r="L1121" i="32"/>
  <c r="K1121" i="32"/>
  <c r="I1121" i="32"/>
  <c r="H1121" i="32"/>
  <c r="D1122" i="32"/>
  <c r="F1121" i="32"/>
  <c r="J1121" i="32"/>
  <c r="M1121" i="32"/>
  <c r="G1121" i="32"/>
  <c r="J746" i="32"/>
  <c r="K746" i="32"/>
  <c r="I746" i="32"/>
  <c r="H746" i="32"/>
  <c r="D747" i="32"/>
  <c r="E747" i="32" s="1"/>
  <c r="L746" i="32"/>
  <c r="G746" i="32"/>
  <c r="F746" i="32"/>
  <c r="M746" i="32"/>
  <c r="E1122" i="32" l="1"/>
  <c r="J1122" i="32"/>
  <c r="K1122" i="32"/>
  <c r="I1122" i="32"/>
  <c r="H1122" i="32"/>
  <c r="D1123" i="32"/>
  <c r="G1122" i="32"/>
  <c r="F1122" i="32"/>
  <c r="M1122" i="32"/>
  <c r="L1122" i="32"/>
  <c r="H747" i="32"/>
  <c r="L747" i="32"/>
  <c r="K747" i="32"/>
  <c r="D748" i="32"/>
  <c r="E748" i="32" s="1"/>
  <c r="G747" i="32"/>
  <c r="M747" i="32"/>
  <c r="F747" i="32"/>
  <c r="I747" i="32"/>
  <c r="J747" i="32"/>
  <c r="E1123" i="32" l="1"/>
  <c r="D1124" i="32"/>
  <c r="H1123" i="32"/>
  <c r="G1123" i="32"/>
  <c r="F1123" i="32"/>
  <c r="M1123" i="32"/>
  <c r="L1123" i="32"/>
  <c r="K1123" i="32"/>
  <c r="I1123" i="32"/>
  <c r="J1123" i="32"/>
  <c r="K748" i="32"/>
  <c r="J748" i="32"/>
  <c r="H748" i="32"/>
  <c r="M748" i="32"/>
  <c r="D749" i="32"/>
  <c r="E749" i="32" s="1"/>
  <c r="F748" i="32"/>
  <c r="I748" i="32"/>
  <c r="G748" i="32"/>
  <c r="L748" i="32"/>
  <c r="E1124" i="32" l="1"/>
  <c r="K1124" i="32"/>
  <c r="J1124" i="32"/>
  <c r="I1124" i="32"/>
  <c r="H1124" i="32"/>
  <c r="D1125" i="32"/>
  <c r="L1124" i="32"/>
  <c r="G1124" i="32"/>
  <c r="M1124" i="32"/>
  <c r="F1124" i="32"/>
  <c r="H749" i="32"/>
  <c r="G749" i="32"/>
  <c r="M749" i="32"/>
  <c r="I749" i="32"/>
  <c r="J749" i="32"/>
  <c r="F749" i="32"/>
  <c r="D750" i="32"/>
  <c r="E750" i="32" s="1"/>
  <c r="L749" i="32"/>
  <c r="K749" i="32"/>
  <c r="E1125" i="32" l="1"/>
  <c r="J1125" i="32"/>
  <c r="H1125" i="32"/>
  <c r="D1126" i="32"/>
  <c r="G1125" i="32"/>
  <c r="F1125" i="32"/>
  <c r="M1125" i="32"/>
  <c r="K1125" i="32"/>
  <c r="I1125" i="32"/>
  <c r="L1125" i="32"/>
  <c r="J750" i="32"/>
  <c r="F750" i="32"/>
  <c r="G750" i="32"/>
  <c r="M750" i="32"/>
  <c r="L750" i="32"/>
  <c r="H750" i="32"/>
  <c r="K750" i="32"/>
  <c r="D751" i="32"/>
  <c r="E751" i="32" s="1"/>
  <c r="I750" i="32"/>
  <c r="E1126" i="32" l="1"/>
  <c r="F1126" i="32"/>
  <c r="G1126" i="32"/>
  <c r="M1126" i="32"/>
  <c r="L1126" i="32"/>
  <c r="K1126" i="32"/>
  <c r="J1126" i="32"/>
  <c r="I1126" i="32"/>
  <c r="H1126" i="32"/>
  <c r="D1127" i="32"/>
  <c r="M751" i="32"/>
  <c r="L751" i="32"/>
  <c r="J751" i="32"/>
  <c r="D752" i="32"/>
  <c r="E752" i="32" s="1"/>
  <c r="K751" i="32"/>
  <c r="I751" i="32"/>
  <c r="H751" i="32"/>
  <c r="F751" i="32"/>
  <c r="G751" i="32"/>
  <c r="E1127" i="32" l="1"/>
  <c r="K1127" i="32"/>
  <c r="L1127" i="32"/>
  <c r="J1127" i="32"/>
  <c r="I1127" i="32"/>
  <c r="G1127" i="32"/>
  <c r="H1127" i="32"/>
  <c r="F1127" i="32"/>
  <c r="M1127" i="32"/>
  <c r="D1128" i="32"/>
  <c r="L752" i="32"/>
  <c r="G752" i="32"/>
  <c r="F752" i="32"/>
  <c r="M752" i="32"/>
  <c r="I752" i="32"/>
  <c r="K752" i="32"/>
  <c r="D753" i="32"/>
  <c r="E753" i="32" s="1"/>
  <c r="J752" i="32"/>
  <c r="H752" i="32"/>
  <c r="E1128" i="32" l="1"/>
  <c r="H1128" i="32"/>
  <c r="I1128" i="32"/>
  <c r="D1129" i="32"/>
  <c r="F1128" i="32"/>
  <c r="G1128" i="32"/>
  <c r="M1128" i="32"/>
  <c r="L1128" i="32"/>
  <c r="J1128" i="32"/>
  <c r="K1128" i="32"/>
  <c r="I753" i="32"/>
  <c r="F753" i="32"/>
  <c r="L753" i="32"/>
  <c r="J753" i="32"/>
  <c r="M753" i="32"/>
  <c r="H753" i="32"/>
  <c r="K753" i="32"/>
  <c r="G753" i="32"/>
  <c r="D754" i="32"/>
  <c r="E754" i="32" s="1"/>
  <c r="E1129" i="32" l="1"/>
  <c r="D1130" i="32"/>
  <c r="L1129" i="32"/>
  <c r="J1129" i="32"/>
  <c r="H1129" i="32"/>
  <c r="K1129" i="32"/>
  <c r="I1129" i="32"/>
  <c r="G1129" i="32"/>
  <c r="F1129" i="32"/>
  <c r="M1129" i="32"/>
  <c r="J754" i="32"/>
  <c r="F754" i="32"/>
  <c r="M754" i="32"/>
  <c r="H754" i="32"/>
  <c r="L754" i="32"/>
  <c r="D755" i="32"/>
  <c r="E755" i="32" s="1"/>
  <c r="I754" i="32"/>
  <c r="G754" i="32"/>
  <c r="K754" i="32"/>
  <c r="D1131" i="32" l="1"/>
  <c r="K1130" i="32"/>
  <c r="J1130" i="32"/>
  <c r="H1130" i="32"/>
  <c r="I1130" i="32"/>
  <c r="E1130" i="32"/>
  <c r="L1130" i="32"/>
  <c r="M1130" i="32"/>
  <c r="F1130" i="32"/>
  <c r="G1130" i="32"/>
  <c r="F755" i="32"/>
  <c r="K755" i="32"/>
  <c r="I755" i="32"/>
  <c r="H755" i="32"/>
  <c r="D756" i="32"/>
  <c r="E756" i="32" s="1"/>
  <c r="J755" i="32"/>
  <c r="G755" i="32"/>
  <c r="L755" i="32"/>
  <c r="M755" i="32"/>
  <c r="E1131" i="32" l="1"/>
  <c r="K1131" i="32"/>
  <c r="J1131" i="32"/>
  <c r="I1131" i="32"/>
  <c r="H1131" i="32"/>
  <c r="D1132" i="32"/>
  <c r="G1131" i="32"/>
  <c r="F1131" i="32"/>
  <c r="L1131" i="32"/>
  <c r="M1131" i="32"/>
  <c r="J756" i="32"/>
  <c r="I756" i="32"/>
  <c r="L756" i="32"/>
  <c r="H756" i="32"/>
  <c r="K756" i="32"/>
  <c r="F756" i="32"/>
  <c r="M756" i="32"/>
  <c r="G756" i="32"/>
  <c r="D757" i="32"/>
  <c r="E757" i="32" s="1"/>
  <c r="E1132" i="32" l="1"/>
  <c r="H1132" i="32"/>
  <c r="K1132" i="32"/>
  <c r="D1133" i="32"/>
  <c r="M1132" i="32"/>
  <c r="L1132" i="32"/>
  <c r="J1132" i="32"/>
  <c r="G1132" i="32"/>
  <c r="F1132" i="32"/>
  <c r="I1132" i="32"/>
  <c r="J757" i="32"/>
  <c r="I757" i="32"/>
  <c r="H757" i="32"/>
  <c r="M757" i="32"/>
  <c r="G757" i="32"/>
  <c r="L757" i="32"/>
  <c r="D758" i="32"/>
  <c r="E758" i="32" s="1"/>
  <c r="F757" i="32"/>
  <c r="K757" i="32"/>
  <c r="E1133" i="32" l="1"/>
  <c r="M1133" i="32"/>
  <c r="H1133" i="32"/>
  <c r="L1133" i="32"/>
  <c r="K1133" i="32"/>
  <c r="J1133" i="32"/>
  <c r="I1133" i="32"/>
  <c r="D1134" i="32"/>
  <c r="F1133" i="32"/>
  <c r="G1133" i="32"/>
  <c r="M758" i="32"/>
  <c r="K758" i="32"/>
  <c r="D759" i="32"/>
  <c r="E759" i="32" s="1"/>
  <c r="I758" i="32"/>
  <c r="L758" i="32"/>
  <c r="H758" i="32"/>
  <c r="G758" i="32"/>
  <c r="F758" i="32"/>
  <c r="J758" i="32"/>
  <c r="E1134" i="32" l="1"/>
  <c r="J1134" i="32"/>
  <c r="I1134" i="32"/>
  <c r="L1134" i="32"/>
  <c r="H1134" i="32"/>
  <c r="K1134" i="32"/>
  <c r="D1135" i="32"/>
  <c r="F1134" i="32"/>
  <c r="G1134" i="32"/>
  <c r="M1134" i="32"/>
  <c r="M759" i="32"/>
  <c r="D760" i="32"/>
  <c r="E760" i="32" s="1"/>
  <c r="G759" i="32"/>
  <c r="F759" i="32"/>
  <c r="L759" i="32"/>
  <c r="K759" i="32"/>
  <c r="J759" i="32"/>
  <c r="H759" i="32"/>
  <c r="I759" i="32"/>
  <c r="E1135" i="32" l="1"/>
  <c r="D1136" i="32"/>
  <c r="G1135" i="32"/>
  <c r="F1135" i="32"/>
  <c r="I1135" i="32"/>
  <c r="M1135" i="32"/>
  <c r="H1135" i="32"/>
  <c r="L1135" i="32"/>
  <c r="K1135" i="32"/>
  <c r="J1135" i="32"/>
  <c r="H760" i="32"/>
  <c r="D761" i="32"/>
  <c r="E761" i="32" s="1"/>
  <c r="I760" i="32"/>
  <c r="L760" i="32"/>
  <c r="K760" i="32"/>
  <c r="J760" i="32"/>
  <c r="G760" i="32"/>
  <c r="M760" i="32"/>
  <c r="F760" i="32"/>
  <c r="E1136" i="32" l="1"/>
  <c r="L1136" i="32"/>
  <c r="K1136" i="32"/>
  <c r="J1136" i="32"/>
  <c r="H1136" i="32"/>
  <c r="D1137" i="32"/>
  <c r="F1136" i="32"/>
  <c r="I1136" i="32"/>
  <c r="G1136" i="32"/>
  <c r="M1136" i="32"/>
  <c r="H761" i="32"/>
  <c r="D762" i="32"/>
  <c r="E762" i="32" s="1"/>
  <c r="J761" i="32"/>
  <c r="K761" i="32"/>
  <c r="F761" i="32"/>
  <c r="I761" i="32"/>
  <c r="G761" i="32"/>
  <c r="M761" i="32"/>
  <c r="L761" i="32"/>
  <c r="E1137" i="32" l="1"/>
  <c r="I1137" i="32"/>
  <c r="H1137" i="32"/>
  <c r="D1138" i="32"/>
  <c r="J1137" i="32"/>
  <c r="K1137" i="32"/>
  <c r="G1137" i="32"/>
  <c r="F1137" i="32"/>
  <c r="M1137" i="32"/>
  <c r="L1137" i="32"/>
  <c r="L762" i="32"/>
  <c r="G762" i="32"/>
  <c r="H762" i="32"/>
  <c r="K762" i="32"/>
  <c r="J762" i="32"/>
  <c r="F762" i="32"/>
  <c r="M762" i="32"/>
  <c r="D763" i="32"/>
  <c r="E763" i="32" s="1"/>
  <c r="I762" i="32"/>
  <c r="E1138" i="32" l="1"/>
  <c r="G1138" i="32"/>
  <c r="H1138" i="32"/>
  <c r="F1138" i="32"/>
  <c r="D1139" i="32"/>
  <c r="M1138" i="32"/>
  <c r="K1138" i="32"/>
  <c r="I1138" i="32"/>
  <c r="L1138" i="32"/>
  <c r="J1138" i="32"/>
  <c r="D764" i="32"/>
  <c r="E764" i="32" s="1"/>
  <c r="H763" i="32"/>
  <c r="L763" i="32"/>
  <c r="M763" i="32"/>
  <c r="K763" i="32"/>
  <c r="I763" i="32"/>
  <c r="G763" i="32"/>
  <c r="F763" i="32"/>
  <c r="J763" i="32"/>
  <c r="E1139" i="32" l="1"/>
  <c r="K1139" i="32"/>
  <c r="J1139" i="32"/>
  <c r="I1139" i="32"/>
  <c r="H1139" i="32"/>
  <c r="G1139" i="32"/>
  <c r="L1139" i="32"/>
  <c r="D1140" i="32"/>
  <c r="F1139" i="32"/>
  <c r="M1139" i="32"/>
  <c r="M764" i="32"/>
  <c r="I764" i="32"/>
  <c r="F764" i="32"/>
  <c r="H764" i="32"/>
  <c r="J764" i="32"/>
  <c r="L764" i="32"/>
  <c r="K764" i="32"/>
  <c r="G764" i="32"/>
  <c r="D765" i="32"/>
  <c r="E765" i="32" s="1"/>
  <c r="E1140" i="32" l="1"/>
  <c r="H1140" i="32"/>
  <c r="D1141" i="32"/>
  <c r="G1140" i="32"/>
  <c r="F1140" i="32"/>
  <c r="L1140" i="32"/>
  <c r="I1140" i="32"/>
  <c r="M1140" i="32"/>
  <c r="K1140" i="32"/>
  <c r="J1140" i="32"/>
  <c r="G765" i="32"/>
  <c r="D766" i="32"/>
  <c r="E766" i="32" s="1"/>
  <c r="K765" i="32"/>
  <c r="F765" i="32"/>
  <c r="J765" i="32"/>
  <c r="M765" i="32"/>
  <c r="I765" i="32"/>
  <c r="L765" i="32"/>
  <c r="H765" i="32"/>
  <c r="E1141" i="32" l="1"/>
  <c r="M1141" i="32"/>
  <c r="K1141" i="32"/>
  <c r="J1141" i="32"/>
  <c r="F1141" i="32"/>
  <c r="L1141" i="32"/>
  <c r="H1141" i="32"/>
  <c r="D1142" i="32"/>
  <c r="G1141" i="32"/>
  <c r="I1141" i="32"/>
  <c r="F766" i="32"/>
  <c r="H766" i="32"/>
  <c r="K766" i="32"/>
  <c r="D767" i="32"/>
  <c r="E767" i="32" s="1"/>
  <c r="J766" i="32"/>
  <c r="M766" i="32"/>
  <c r="I766" i="32"/>
  <c r="L766" i="32"/>
  <c r="G766" i="32"/>
  <c r="E1142" i="32" l="1"/>
  <c r="J1142" i="32"/>
  <c r="I1142" i="32"/>
  <c r="H1142" i="32"/>
  <c r="D1143" i="32"/>
  <c r="G1142" i="32"/>
  <c r="K1142" i="32"/>
  <c r="F1142" i="32"/>
  <c r="L1142" i="32"/>
  <c r="M1142" i="32"/>
  <c r="I767" i="32"/>
  <c r="M767" i="32"/>
  <c r="H767" i="32"/>
  <c r="K767" i="32"/>
  <c r="D768" i="32"/>
  <c r="E768" i="32" s="1"/>
  <c r="L767" i="32"/>
  <c r="F767" i="32"/>
  <c r="J767" i="32"/>
  <c r="G767" i="32"/>
  <c r="E1143" i="32" l="1"/>
  <c r="D1144" i="32"/>
  <c r="I1143" i="32"/>
  <c r="G1143" i="32"/>
  <c r="F1143" i="32"/>
  <c r="K1143" i="32"/>
  <c r="J1143" i="32"/>
  <c r="L1143" i="32"/>
  <c r="H1143" i="32"/>
  <c r="M1143" i="32"/>
  <c r="H768" i="32"/>
  <c r="L768" i="32"/>
  <c r="G768" i="32"/>
  <c r="F768" i="32"/>
  <c r="M768" i="32"/>
  <c r="K768" i="32"/>
  <c r="I768" i="32"/>
  <c r="D769" i="32"/>
  <c r="E769" i="32" s="1"/>
  <c r="J768" i="32"/>
  <c r="E1144" i="32" l="1"/>
  <c r="L1144" i="32"/>
  <c r="M1144" i="32"/>
  <c r="K1144" i="32"/>
  <c r="J1144" i="32"/>
  <c r="D1145" i="32"/>
  <c r="I1144" i="32"/>
  <c r="H1144" i="32"/>
  <c r="F1144" i="32"/>
  <c r="G1144" i="32"/>
  <c r="J769" i="32"/>
  <c r="D770" i="32"/>
  <c r="E770" i="32" s="1"/>
  <c r="I769" i="32"/>
  <c r="F769" i="32"/>
  <c r="H769" i="32"/>
  <c r="L769" i="32"/>
  <c r="K769" i="32"/>
  <c r="G769" i="32"/>
  <c r="M769" i="32"/>
  <c r="E1145" i="32" l="1"/>
  <c r="I1145" i="32"/>
  <c r="D1146" i="32"/>
  <c r="G1145" i="32"/>
  <c r="F1145" i="32"/>
  <c r="M1145" i="32"/>
  <c r="K1145" i="32"/>
  <c r="H1145" i="32"/>
  <c r="J1145" i="32"/>
  <c r="L1145" i="32"/>
  <c r="L770" i="32"/>
  <c r="J770" i="32"/>
  <c r="H770" i="32"/>
  <c r="F770" i="32"/>
  <c r="D771" i="32"/>
  <c r="E771" i="32" s="1"/>
  <c r="I770" i="32"/>
  <c r="K770" i="32"/>
  <c r="M770" i="32"/>
  <c r="G770" i="32"/>
  <c r="E1146" i="32" l="1"/>
  <c r="G1146" i="32"/>
  <c r="F1146" i="32"/>
  <c r="M1146" i="32"/>
  <c r="L1146" i="32"/>
  <c r="I1146" i="32"/>
  <c r="D1147" i="32"/>
  <c r="K1146" i="32"/>
  <c r="J1146" i="32"/>
  <c r="H1146" i="32"/>
  <c r="I771" i="32"/>
  <c r="H771" i="32"/>
  <c r="G771" i="32"/>
  <c r="L771" i="32"/>
  <c r="D772" i="32"/>
  <c r="E772" i="32" s="1"/>
  <c r="J771" i="32"/>
  <c r="M771" i="32"/>
  <c r="K771" i="32"/>
  <c r="F771" i="32"/>
  <c r="E1147" i="32" l="1"/>
  <c r="K1147" i="32"/>
  <c r="D1148" i="32"/>
  <c r="F1147" i="32"/>
  <c r="J1147" i="32"/>
  <c r="I1147" i="32"/>
  <c r="H1147" i="32"/>
  <c r="L1147" i="32"/>
  <c r="M1147" i="32"/>
  <c r="G1147" i="32"/>
  <c r="M772" i="32"/>
  <c r="I772" i="32"/>
  <c r="L772" i="32"/>
  <c r="J772" i="32"/>
  <c r="F772" i="32"/>
  <c r="H772" i="32"/>
  <c r="K772" i="32"/>
  <c r="G772" i="32"/>
  <c r="D773" i="32"/>
  <c r="E773" i="32" s="1"/>
  <c r="E1148" i="32" l="1"/>
  <c r="H1148" i="32"/>
  <c r="D1149" i="32"/>
  <c r="G1148" i="32"/>
  <c r="F1148" i="32"/>
  <c r="J1148" i="32"/>
  <c r="I1148" i="32"/>
  <c r="M1148" i="32"/>
  <c r="L1148" i="32"/>
  <c r="K1148" i="32"/>
  <c r="D774" i="32"/>
  <c r="E774" i="32" s="1"/>
  <c r="H773" i="32"/>
  <c r="F773" i="32"/>
  <c r="J773" i="32"/>
  <c r="G773" i="32"/>
  <c r="K773" i="32"/>
  <c r="M773" i="32"/>
  <c r="I773" i="32"/>
  <c r="L773" i="32"/>
  <c r="E1149" i="32" l="1"/>
  <c r="M1149" i="32"/>
  <c r="L1149" i="32"/>
  <c r="H1149" i="32"/>
  <c r="F1149" i="32"/>
  <c r="K1149" i="32"/>
  <c r="D1150" i="32"/>
  <c r="J1149" i="32"/>
  <c r="I1149" i="32"/>
  <c r="G1149" i="32"/>
  <c r="D775" i="32"/>
  <c r="E775" i="32" s="1"/>
  <c r="L774" i="32"/>
  <c r="J774" i="32"/>
  <c r="F774" i="32"/>
  <c r="K774" i="32"/>
  <c r="M774" i="32"/>
  <c r="H774" i="32"/>
  <c r="G774" i="32"/>
  <c r="I774" i="32"/>
  <c r="E1150" i="32" l="1"/>
  <c r="J1150" i="32"/>
  <c r="D1151" i="32"/>
  <c r="I1150" i="32"/>
  <c r="H1150" i="32"/>
  <c r="L1150" i="32"/>
  <c r="G1150" i="32"/>
  <c r="M1150" i="32"/>
  <c r="F1150" i="32"/>
  <c r="K1150" i="32"/>
  <c r="M775" i="32"/>
  <c r="L775" i="32"/>
  <c r="H775" i="32"/>
  <c r="I775" i="32"/>
  <c r="G775" i="32"/>
  <c r="J775" i="32"/>
  <c r="D776" i="32"/>
  <c r="E776" i="32" s="1"/>
  <c r="K775" i="32"/>
  <c r="F775" i="32"/>
  <c r="E1151" i="32" l="1"/>
  <c r="D1152" i="32"/>
  <c r="G1151" i="32"/>
  <c r="M1151" i="32"/>
  <c r="F1151" i="32"/>
  <c r="L1151" i="32"/>
  <c r="K1151" i="32"/>
  <c r="J1151" i="32"/>
  <c r="H1151" i="32"/>
  <c r="I1151" i="32"/>
  <c r="F776" i="32"/>
  <c r="L776" i="32"/>
  <c r="J776" i="32"/>
  <c r="I776" i="32"/>
  <c r="M776" i="32"/>
  <c r="D777" i="32"/>
  <c r="E777" i="32" s="1"/>
  <c r="K776" i="32"/>
  <c r="G776" i="32"/>
  <c r="H776" i="32"/>
  <c r="E1152" i="32" l="1"/>
  <c r="L1152" i="32"/>
  <c r="K1152" i="32"/>
  <c r="J1152" i="32"/>
  <c r="F1152" i="32"/>
  <c r="I1152" i="32"/>
  <c r="H1152" i="32"/>
  <c r="M1152" i="32"/>
  <c r="D1153" i="32"/>
  <c r="G1152" i="32"/>
  <c r="J777" i="32"/>
  <c r="K777" i="32"/>
  <c r="H777" i="32"/>
  <c r="M777" i="32"/>
  <c r="L777" i="32"/>
  <c r="I777" i="32"/>
  <c r="D778" i="32"/>
  <c r="E778" i="32" s="1"/>
  <c r="G777" i="32"/>
  <c r="F777" i="32"/>
  <c r="E1153" i="32" l="1"/>
  <c r="I1153" i="32"/>
  <c r="H1153" i="32"/>
  <c r="D1154" i="32"/>
  <c r="M1153" i="32"/>
  <c r="L1153" i="32"/>
  <c r="G1153" i="32"/>
  <c r="J1153" i="32"/>
  <c r="F1153" i="32"/>
  <c r="K1153" i="32"/>
  <c r="J778" i="32"/>
  <c r="K778" i="32"/>
  <c r="F778" i="32"/>
  <c r="D779" i="32"/>
  <c r="E779" i="32" s="1"/>
  <c r="L778" i="32"/>
  <c r="G778" i="32"/>
  <c r="I778" i="32"/>
  <c r="H778" i="32"/>
  <c r="M778" i="32"/>
  <c r="E1154" i="32" l="1"/>
  <c r="G1154" i="32"/>
  <c r="F1154" i="32"/>
  <c r="M1154" i="32"/>
  <c r="L1154" i="32"/>
  <c r="I1154" i="32"/>
  <c r="D1155" i="32"/>
  <c r="H1154" i="32"/>
  <c r="K1154" i="32"/>
  <c r="J1154" i="32"/>
  <c r="H779" i="32"/>
  <c r="K779" i="32"/>
  <c r="D780" i="32"/>
  <c r="E780" i="32" s="1"/>
  <c r="F779" i="32"/>
  <c r="L779" i="32"/>
  <c r="J779" i="32"/>
  <c r="I779" i="32"/>
  <c r="G779" i="32"/>
  <c r="M779" i="32"/>
  <c r="E1155" i="32" l="1"/>
  <c r="K1155" i="32"/>
  <c r="J1155" i="32"/>
  <c r="I1155" i="32"/>
  <c r="H1155" i="32"/>
  <c r="M1155" i="32"/>
  <c r="D1156" i="32"/>
  <c r="G1155" i="32"/>
  <c r="F1155" i="32"/>
  <c r="L1155" i="32"/>
  <c r="L780" i="32"/>
  <c r="K780" i="32"/>
  <c r="J780" i="32"/>
  <c r="H780" i="32"/>
  <c r="M780" i="32"/>
  <c r="G780" i="32"/>
  <c r="F780" i="32"/>
  <c r="I780" i="32"/>
  <c r="D781" i="32"/>
  <c r="E781" i="32" s="1"/>
  <c r="E1156" i="32" l="1"/>
  <c r="H1156" i="32"/>
  <c r="D1157" i="32"/>
  <c r="G1156" i="32"/>
  <c r="F1156" i="32"/>
  <c r="J1156" i="32"/>
  <c r="M1156" i="32"/>
  <c r="L1156" i="32"/>
  <c r="I1156" i="32"/>
  <c r="K1156" i="32"/>
  <c r="K781" i="32"/>
  <c r="I781" i="32"/>
  <c r="M781" i="32"/>
  <c r="J781" i="32"/>
  <c r="D782" i="32"/>
  <c r="E782" i="32" s="1"/>
  <c r="H781" i="32"/>
  <c r="F781" i="32"/>
  <c r="G781" i="32"/>
  <c r="L781" i="32"/>
  <c r="E1157" i="32" l="1"/>
  <c r="M1157" i="32"/>
  <c r="K1157" i="32"/>
  <c r="H1157" i="32"/>
  <c r="G1157" i="32"/>
  <c r="L1157" i="32"/>
  <c r="I1157" i="32"/>
  <c r="J1157" i="32"/>
  <c r="F1157" i="32"/>
  <c r="D1158" i="32"/>
  <c r="L782" i="32"/>
  <c r="J782" i="32"/>
  <c r="G782" i="32"/>
  <c r="I782" i="32"/>
  <c r="H782" i="32"/>
  <c r="F782" i="32"/>
  <c r="K782" i="32"/>
  <c r="M782" i="32"/>
  <c r="D783" i="32"/>
  <c r="E783" i="32" s="1"/>
  <c r="E1158" i="32" l="1"/>
  <c r="J1158" i="32"/>
  <c r="I1158" i="32"/>
  <c r="H1158" i="32"/>
  <c r="D1159" i="32"/>
  <c r="G1158" i="32"/>
  <c r="F1158" i="32"/>
  <c r="M1158" i="32"/>
  <c r="L1158" i="32"/>
  <c r="K1158" i="32"/>
  <c r="H783" i="32"/>
  <c r="J783" i="32"/>
  <c r="K783" i="32"/>
  <c r="F783" i="32"/>
  <c r="M783" i="32"/>
  <c r="L783" i="32"/>
  <c r="D784" i="32"/>
  <c r="E784" i="32" s="1"/>
  <c r="I783" i="32"/>
  <c r="G783" i="32"/>
  <c r="E1159" i="32" l="1"/>
  <c r="D1160" i="32"/>
  <c r="G1159" i="32"/>
  <c r="F1159" i="32"/>
  <c r="M1159" i="32"/>
  <c r="L1159" i="32"/>
  <c r="J1159" i="32"/>
  <c r="H1159" i="32"/>
  <c r="K1159" i="32"/>
  <c r="I1159" i="32"/>
  <c r="H784" i="32"/>
  <c r="M784" i="32"/>
  <c r="F784" i="32"/>
  <c r="I784" i="32"/>
  <c r="G784" i="32"/>
  <c r="L784" i="32"/>
  <c r="K784" i="32"/>
  <c r="D785" i="32"/>
  <c r="E785" i="32" s="1"/>
  <c r="J784" i="32"/>
  <c r="E1160" i="32" l="1"/>
  <c r="L1160" i="32"/>
  <c r="K1160" i="32"/>
  <c r="J1160" i="32"/>
  <c r="H1160" i="32"/>
  <c r="G1160" i="32"/>
  <c r="M1160" i="32"/>
  <c r="I1160" i="32"/>
  <c r="D1161" i="32"/>
  <c r="F1160" i="32"/>
  <c r="D786" i="32"/>
  <c r="E786" i="32" s="1"/>
  <c r="H785" i="32"/>
  <c r="M785" i="32"/>
  <c r="J785" i="32"/>
  <c r="G785" i="32"/>
  <c r="L785" i="32"/>
  <c r="K785" i="32"/>
  <c r="I785" i="32"/>
  <c r="F785" i="32"/>
  <c r="E1161" i="32" l="1"/>
  <c r="I1161" i="32"/>
  <c r="L1161" i="32"/>
  <c r="J1161" i="32"/>
  <c r="H1161" i="32"/>
  <c r="D1162" i="32"/>
  <c r="M1161" i="32"/>
  <c r="K1161" i="32"/>
  <c r="G1161" i="32"/>
  <c r="F1161" i="32"/>
  <c r="H786" i="32"/>
  <c r="K786" i="32"/>
  <c r="F786" i="32"/>
  <c r="J786" i="32"/>
  <c r="D787" i="32"/>
  <c r="E787" i="32" s="1"/>
  <c r="I786" i="32"/>
  <c r="G786" i="32"/>
  <c r="L786" i="32"/>
  <c r="M786" i="32"/>
  <c r="E1162" i="32" l="1"/>
  <c r="G1162" i="32"/>
  <c r="M1162" i="32"/>
  <c r="L1162" i="32"/>
  <c r="H1162" i="32"/>
  <c r="F1162" i="32"/>
  <c r="I1162" i="32"/>
  <c r="D1163" i="32"/>
  <c r="K1162" i="32"/>
  <c r="J1162" i="32"/>
  <c r="G787" i="32"/>
  <c r="L787" i="32"/>
  <c r="M787" i="32"/>
  <c r="K787" i="32"/>
  <c r="F787" i="32"/>
  <c r="H787" i="32"/>
  <c r="D788" i="32"/>
  <c r="E788" i="32" s="1"/>
  <c r="J787" i="32"/>
  <c r="I787" i="32"/>
  <c r="E1163" i="32" l="1"/>
  <c r="K1163" i="32"/>
  <c r="F1163" i="32"/>
  <c r="J1163" i="32"/>
  <c r="I1163" i="32"/>
  <c r="G1163" i="32"/>
  <c r="D1164" i="32"/>
  <c r="L1163" i="32"/>
  <c r="H1163" i="32"/>
  <c r="M1163" i="32"/>
  <c r="F788" i="32"/>
  <c r="D789" i="32"/>
  <c r="E789" i="32" s="1"/>
  <c r="L788" i="32"/>
  <c r="I788" i="32"/>
  <c r="K788" i="32"/>
  <c r="J788" i="32"/>
  <c r="H788" i="32"/>
  <c r="M788" i="32"/>
  <c r="G788" i="32"/>
  <c r="E1164" i="32" l="1"/>
  <c r="H1164" i="32"/>
  <c r="G1164" i="32"/>
  <c r="F1164" i="32"/>
  <c r="L1164" i="32"/>
  <c r="D1165" i="32"/>
  <c r="K1164" i="32"/>
  <c r="M1164" i="32"/>
  <c r="I1164" i="32"/>
  <c r="J1164" i="32"/>
  <c r="J789" i="32"/>
  <c r="I789" i="32"/>
  <c r="F789" i="32"/>
  <c r="H789" i="32"/>
  <c r="M789" i="32"/>
  <c r="G789" i="32"/>
  <c r="D790" i="32"/>
  <c r="E790" i="32" s="1"/>
  <c r="L789" i="32"/>
  <c r="K789" i="32"/>
  <c r="E1165" i="32" l="1"/>
  <c r="M1165" i="32"/>
  <c r="L1165" i="32"/>
  <c r="K1165" i="32"/>
  <c r="J1165" i="32"/>
  <c r="H1165" i="32"/>
  <c r="D1166" i="32"/>
  <c r="G1165" i="32"/>
  <c r="I1165" i="32"/>
  <c r="F1165" i="32"/>
  <c r="M790" i="32"/>
  <c r="K790" i="32"/>
  <c r="I790" i="32"/>
  <c r="D791" i="32"/>
  <c r="E791" i="32" s="1"/>
  <c r="L790" i="32"/>
  <c r="G790" i="32"/>
  <c r="J790" i="32"/>
  <c r="F790" i="32"/>
  <c r="H790" i="32"/>
  <c r="E1166" i="32" l="1"/>
  <c r="J1166" i="32"/>
  <c r="I1166" i="32"/>
  <c r="H1166" i="32"/>
  <c r="D1167" i="32"/>
  <c r="F1166" i="32"/>
  <c r="G1166" i="32"/>
  <c r="K1166" i="32"/>
  <c r="M1166" i="32"/>
  <c r="L1166" i="32"/>
  <c r="M791" i="32"/>
  <c r="G791" i="32"/>
  <c r="L791" i="32"/>
  <c r="H791" i="32"/>
  <c r="K791" i="32"/>
  <c r="I791" i="32"/>
  <c r="F791" i="32"/>
  <c r="D792" i="32"/>
  <c r="E792" i="32" s="1"/>
  <c r="J791" i="32"/>
  <c r="E1167" i="32" l="1"/>
  <c r="D1168" i="32"/>
  <c r="L1167" i="32"/>
  <c r="J1167" i="32"/>
  <c r="I1167" i="32"/>
  <c r="G1167" i="32"/>
  <c r="F1167" i="32"/>
  <c r="M1167" i="32"/>
  <c r="K1167" i="32"/>
  <c r="H1167" i="32"/>
  <c r="H792" i="32"/>
  <c r="M792" i="32"/>
  <c r="F792" i="32"/>
  <c r="D793" i="32"/>
  <c r="E793" i="32" s="1"/>
  <c r="K792" i="32"/>
  <c r="J792" i="32"/>
  <c r="I792" i="32"/>
  <c r="G792" i="32"/>
  <c r="L792" i="32"/>
  <c r="E1168" i="32" l="1"/>
  <c r="K1168" i="32"/>
  <c r="I1168" i="32"/>
  <c r="D1169" i="32"/>
  <c r="E1169" i="32" s="1"/>
  <c r="J1168" i="32"/>
  <c r="H1168" i="32"/>
  <c r="L1168" i="32"/>
  <c r="G1168" i="32"/>
  <c r="M1168" i="32"/>
  <c r="F1168" i="32"/>
  <c r="G793" i="32"/>
  <c r="M793" i="32"/>
  <c r="L793" i="32"/>
  <c r="H793" i="32"/>
  <c r="I793" i="32"/>
  <c r="D794" i="32"/>
  <c r="E794" i="32" s="1"/>
  <c r="K793" i="32"/>
  <c r="J793" i="32"/>
  <c r="F793" i="32"/>
  <c r="I1169" i="32" l="1"/>
  <c r="H1169" i="32"/>
  <c r="D1170" i="32"/>
  <c r="G1169" i="32"/>
  <c r="M1169" i="32"/>
  <c r="F1169" i="32"/>
  <c r="J1169" i="32"/>
  <c r="L1169" i="32"/>
  <c r="K1169" i="32"/>
  <c r="L794" i="32"/>
  <c r="G794" i="32"/>
  <c r="K794" i="32"/>
  <c r="J794" i="32"/>
  <c r="I794" i="32"/>
  <c r="D795" i="32"/>
  <c r="E795" i="32" s="1"/>
  <c r="H794" i="32"/>
  <c r="F794" i="32"/>
  <c r="M794" i="32"/>
  <c r="E1170" i="32" l="1"/>
  <c r="G1170" i="32"/>
  <c r="F1170" i="32"/>
  <c r="M1170" i="32"/>
  <c r="K1170" i="32"/>
  <c r="J1170" i="32"/>
  <c r="L1170" i="32"/>
  <c r="I1170" i="32"/>
  <c r="D1171" i="32"/>
  <c r="H1170" i="32"/>
  <c r="G795" i="32"/>
  <c r="F795" i="32"/>
  <c r="L795" i="32"/>
  <c r="H795" i="32"/>
  <c r="M795" i="32"/>
  <c r="I795" i="32"/>
  <c r="K795" i="32"/>
  <c r="D796" i="32"/>
  <c r="E796" i="32" s="1"/>
  <c r="J795" i="32"/>
  <c r="E1171" i="32" l="1"/>
  <c r="J1171" i="32"/>
  <c r="I1171" i="32"/>
  <c r="H1171" i="32"/>
  <c r="G1171" i="32"/>
  <c r="K1171" i="32"/>
  <c r="D1172" i="32"/>
  <c r="F1171" i="32"/>
  <c r="L1171" i="32"/>
  <c r="M1171" i="32"/>
  <c r="L796" i="32"/>
  <c r="K796" i="32"/>
  <c r="J796" i="32"/>
  <c r="D797" i="32"/>
  <c r="E797" i="32" s="1"/>
  <c r="I796" i="32"/>
  <c r="G796" i="32"/>
  <c r="F796" i="32"/>
  <c r="H796" i="32"/>
  <c r="M796" i="32"/>
  <c r="E1172" i="32" l="1"/>
  <c r="D1173" i="32"/>
  <c r="G1172" i="32"/>
  <c r="F1172" i="32"/>
  <c r="I1172" i="32"/>
  <c r="H1172" i="32"/>
  <c r="L1172" i="32"/>
  <c r="M1172" i="32"/>
  <c r="K1172" i="32"/>
  <c r="J1172" i="32"/>
  <c r="D798" i="32"/>
  <c r="E798" i="32" s="1"/>
  <c r="F797" i="32"/>
  <c r="H797" i="32"/>
  <c r="K797" i="32"/>
  <c r="J797" i="32"/>
  <c r="I797" i="32"/>
  <c r="M797" i="32"/>
  <c r="G797" i="32"/>
  <c r="L797" i="32"/>
  <c r="E1173" i="32" l="1"/>
  <c r="M1173" i="32"/>
  <c r="L1173" i="32"/>
  <c r="K1173" i="32"/>
  <c r="J1173" i="32"/>
  <c r="D1174" i="32"/>
  <c r="I1173" i="32"/>
  <c r="F1173" i="32"/>
  <c r="H1173" i="32"/>
  <c r="G1173" i="32"/>
  <c r="D799" i="32"/>
  <c r="E799" i="32" s="1"/>
  <c r="M798" i="32"/>
  <c r="K798" i="32"/>
  <c r="G798" i="32"/>
  <c r="L798" i="32"/>
  <c r="J798" i="32"/>
  <c r="F798" i="32"/>
  <c r="I798" i="32"/>
  <c r="H798" i="32"/>
  <c r="E1174" i="32" l="1"/>
  <c r="J1174" i="32"/>
  <c r="I1174" i="32"/>
  <c r="H1174" i="32"/>
  <c r="L1174" i="32"/>
  <c r="D1175" i="32"/>
  <c r="G1174" i="32"/>
  <c r="F1174" i="32"/>
  <c r="M1174" i="32"/>
  <c r="K1174" i="32"/>
  <c r="M799" i="32"/>
  <c r="I799" i="32"/>
  <c r="D800" i="32"/>
  <c r="E800" i="32" s="1"/>
  <c r="J799" i="32"/>
  <c r="L799" i="32"/>
  <c r="H799" i="32"/>
  <c r="K799" i="32"/>
  <c r="G799" i="32"/>
  <c r="F799" i="32"/>
  <c r="E1175" i="32" l="1"/>
  <c r="D1176" i="32"/>
  <c r="M1175" i="32"/>
  <c r="G1175" i="32"/>
  <c r="F1175" i="32"/>
  <c r="L1175" i="32"/>
  <c r="K1175" i="32"/>
  <c r="H1175" i="32"/>
  <c r="J1175" i="32"/>
  <c r="I1175" i="32"/>
  <c r="D801" i="32"/>
  <c r="E801" i="32" s="1"/>
  <c r="M800" i="32"/>
  <c r="F800" i="32"/>
  <c r="H800" i="32"/>
  <c r="G800" i="32"/>
  <c r="L800" i="32"/>
  <c r="K800" i="32"/>
  <c r="J800" i="32"/>
  <c r="I800" i="32"/>
  <c r="D1177" i="32" l="1"/>
  <c r="E1176" i="32"/>
  <c r="L1176" i="32"/>
  <c r="K1176" i="32"/>
  <c r="I1176" i="32"/>
  <c r="J1176" i="32"/>
  <c r="H1176" i="32"/>
  <c r="G1176" i="32"/>
  <c r="M1176" i="32"/>
  <c r="F1176" i="32"/>
  <c r="J801" i="32"/>
  <c r="H801" i="32"/>
  <c r="L801" i="32"/>
  <c r="F801" i="32"/>
  <c r="M801" i="32"/>
  <c r="G801" i="32"/>
  <c r="D802" i="32"/>
  <c r="E802" i="32" s="1"/>
  <c r="K801" i="32"/>
  <c r="I801" i="32"/>
  <c r="J1177" i="32" l="1"/>
  <c r="E1177" i="32"/>
  <c r="K1177" i="32"/>
  <c r="I1177" i="32"/>
  <c r="L1177" i="32"/>
  <c r="M1177" i="32"/>
  <c r="F1177" i="32"/>
  <c r="G1177" i="32"/>
  <c r="D1178" i="32"/>
  <c r="H1177" i="32"/>
  <c r="M802" i="32"/>
  <c r="G802" i="32"/>
  <c r="H802" i="32"/>
  <c r="F802" i="32"/>
  <c r="L802" i="32"/>
  <c r="J802" i="32"/>
  <c r="K802" i="32"/>
  <c r="D803" i="32"/>
  <c r="E803" i="32" s="1"/>
  <c r="I802" i="32"/>
  <c r="E1178" i="32" l="1"/>
  <c r="F1178" i="32"/>
  <c r="D1179" i="32"/>
  <c r="M1178" i="32"/>
  <c r="G1178" i="32"/>
  <c r="L1178" i="32"/>
  <c r="J1178" i="32"/>
  <c r="K1178" i="32"/>
  <c r="I1178" i="32"/>
  <c r="H1178" i="32"/>
  <c r="L803" i="32"/>
  <c r="K803" i="32"/>
  <c r="J803" i="32"/>
  <c r="H803" i="32"/>
  <c r="G803" i="32"/>
  <c r="D804" i="32"/>
  <c r="E804" i="32" s="1"/>
  <c r="I803" i="32"/>
  <c r="F803" i="32"/>
  <c r="M803" i="32"/>
  <c r="E1179" i="32" l="1"/>
  <c r="J1179" i="32"/>
  <c r="I1179" i="32"/>
  <c r="H1179" i="32"/>
  <c r="D1180" i="32"/>
  <c r="G1179" i="32"/>
  <c r="F1179" i="32"/>
  <c r="L1179" i="32"/>
  <c r="M1179" i="32"/>
  <c r="K1179" i="32"/>
  <c r="I804" i="32"/>
  <c r="H804" i="32"/>
  <c r="D805" i="32"/>
  <c r="E805" i="32" s="1"/>
  <c r="G804" i="32"/>
  <c r="F804" i="32"/>
  <c r="M804" i="32"/>
  <c r="K804" i="32"/>
  <c r="L804" i="32"/>
  <c r="J804" i="32"/>
  <c r="E1180" i="32" l="1"/>
  <c r="D1181" i="32"/>
  <c r="G1180" i="32"/>
  <c r="F1180" i="32"/>
  <c r="H1180" i="32"/>
  <c r="M1180" i="32"/>
  <c r="L1180" i="32"/>
  <c r="K1180" i="32"/>
  <c r="I1180" i="32"/>
  <c r="J1180" i="32"/>
  <c r="G805" i="32"/>
  <c r="D806" i="32"/>
  <c r="E806" i="32" s="1"/>
  <c r="K805" i="32"/>
  <c r="J805" i="32"/>
  <c r="F805" i="32"/>
  <c r="L805" i="32"/>
  <c r="M805" i="32"/>
  <c r="H805" i="32"/>
  <c r="I805" i="32"/>
  <c r="E1181" i="32" l="1"/>
  <c r="L1181" i="32"/>
  <c r="K1181" i="32"/>
  <c r="J1181" i="32"/>
  <c r="I1181" i="32"/>
  <c r="H1181" i="32"/>
  <c r="D1182" i="32"/>
  <c r="F1181" i="32"/>
  <c r="G1181" i="32"/>
  <c r="M1181" i="32"/>
  <c r="F806" i="32"/>
  <c r="M806" i="32"/>
  <c r="K806" i="32"/>
  <c r="H806" i="32"/>
  <c r="I806" i="32"/>
  <c r="J806" i="32"/>
  <c r="D807" i="32"/>
  <c r="E807" i="32" s="1"/>
  <c r="G806" i="32"/>
  <c r="L806" i="32"/>
  <c r="E1182" i="32" l="1"/>
  <c r="I1182" i="32"/>
  <c r="H1182" i="32"/>
  <c r="D1183" i="32"/>
  <c r="G1182" i="32"/>
  <c r="F1182" i="32"/>
  <c r="J1182" i="32"/>
  <c r="M1182" i="32"/>
  <c r="K1182" i="32"/>
  <c r="L1182" i="32"/>
  <c r="L807" i="32"/>
  <c r="J807" i="32"/>
  <c r="H807" i="32"/>
  <c r="I807" i="32"/>
  <c r="G807" i="32"/>
  <c r="M807" i="32"/>
  <c r="D808" i="32"/>
  <c r="E808" i="32" s="1"/>
  <c r="F807" i="32"/>
  <c r="K807" i="32"/>
  <c r="E1183" i="32" l="1"/>
  <c r="G1183" i="32"/>
  <c r="F1183" i="32"/>
  <c r="M1183" i="32"/>
  <c r="D1184" i="32"/>
  <c r="L1183" i="32"/>
  <c r="K1183" i="32"/>
  <c r="J1183" i="32"/>
  <c r="H1183" i="32"/>
  <c r="I1183" i="32"/>
  <c r="K808" i="32"/>
  <c r="I808" i="32"/>
  <c r="H808" i="32"/>
  <c r="G808" i="32"/>
  <c r="D809" i="32"/>
  <c r="E809" i="32" s="1"/>
  <c r="J808" i="32"/>
  <c r="F808" i="32"/>
  <c r="L808" i="32"/>
  <c r="M808" i="32"/>
  <c r="E1184" i="32" l="1"/>
  <c r="K1184" i="32"/>
  <c r="D1185" i="32"/>
  <c r="M1184" i="32"/>
  <c r="J1184" i="32"/>
  <c r="I1184" i="32"/>
  <c r="H1184" i="32"/>
  <c r="G1184" i="32"/>
  <c r="F1184" i="32"/>
  <c r="L1184" i="32"/>
  <c r="M809" i="32"/>
  <c r="K809" i="32"/>
  <c r="J809" i="32"/>
  <c r="I809" i="32"/>
  <c r="H809" i="32"/>
  <c r="D810" i="32"/>
  <c r="E810" i="32" s="1"/>
  <c r="F809" i="32"/>
  <c r="G809" i="32"/>
  <c r="L809" i="32"/>
  <c r="E1185" i="32" l="1"/>
  <c r="H1185" i="32"/>
  <c r="M1185" i="32"/>
  <c r="J1185" i="32"/>
  <c r="D1186" i="32"/>
  <c r="G1185" i="32"/>
  <c r="F1185" i="32"/>
  <c r="K1185" i="32"/>
  <c r="L1185" i="32"/>
  <c r="I1185" i="32"/>
  <c r="I810" i="32"/>
  <c r="H810" i="32"/>
  <c r="G810" i="32"/>
  <c r="F810" i="32"/>
  <c r="D811" i="32"/>
  <c r="E811" i="32" s="1"/>
  <c r="K810" i="32"/>
  <c r="L810" i="32"/>
  <c r="J810" i="32"/>
  <c r="M810" i="32"/>
  <c r="E1186" i="32" l="1"/>
  <c r="F1186" i="32"/>
  <c r="M1186" i="32"/>
  <c r="L1186" i="32"/>
  <c r="G1186" i="32"/>
  <c r="K1186" i="32"/>
  <c r="J1186" i="32"/>
  <c r="I1186" i="32"/>
  <c r="D1187" i="32"/>
  <c r="H1186" i="32"/>
  <c r="G811" i="32"/>
  <c r="K811" i="32"/>
  <c r="H811" i="32"/>
  <c r="F811" i="32"/>
  <c r="I811" i="32"/>
  <c r="M811" i="32"/>
  <c r="D812" i="32"/>
  <c r="E812" i="32" s="1"/>
  <c r="L811" i="32"/>
  <c r="J811" i="32"/>
  <c r="E1187" i="32" l="1"/>
  <c r="J1187" i="32"/>
  <c r="D1188" i="32"/>
  <c r="F1187" i="32"/>
  <c r="I1187" i="32"/>
  <c r="H1187" i="32"/>
  <c r="G1187" i="32"/>
  <c r="L1187" i="32"/>
  <c r="M1187" i="32"/>
  <c r="K1187" i="32"/>
  <c r="F812" i="32"/>
  <c r="L812" i="32"/>
  <c r="I812" i="32"/>
  <c r="H812" i="32"/>
  <c r="J812" i="32"/>
  <c r="D813" i="32"/>
  <c r="E813" i="32" s="1"/>
  <c r="K812" i="32"/>
  <c r="G812" i="32"/>
  <c r="M812" i="32"/>
  <c r="E1188" i="32" l="1"/>
  <c r="D1189" i="32"/>
  <c r="G1188" i="32"/>
  <c r="F1188" i="32"/>
  <c r="M1188" i="32"/>
  <c r="H1188" i="32"/>
  <c r="L1188" i="32"/>
  <c r="K1188" i="32"/>
  <c r="I1188" i="32"/>
  <c r="J1188" i="32"/>
  <c r="I813" i="32"/>
  <c r="L813" i="32"/>
  <c r="M813" i="32"/>
  <c r="J813" i="32"/>
  <c r="G813" i="32"/>
  <c r="K813" i="32"/>
  <c r="D814" i="32"/>
  <c r="E814" i="32" s="1"/>
  <c r="H813" i="32"/>
  <c r="F813" i="32"/>
  <c r="E1189" i="32" l="1"/>
  <c r="L1189" i="32"/>
  <c r="J1189" i="32"/>
  <c r="G1189" i="32"/>
  <c r="K1189" i="32"/>
  <c r="F1189" i="32"/>
  <c r="I1189" i="32"/>
  <c r="H1189" i="32"/>
  <c r="M1189" i="32"/>
  <c r="D1190" i="32"/>
  <c r="F814" i="32"/>
  <c r="K814" i="32"/>
  <c r="M814" i="32"/>
  <c r="J814" i="32"/>
  <c r="G814" i="32"/>
  <c r="I814" i="32"/>
  <c r="H814" i="32"/>
  <c r="D815" i="32"/>
  <c r="E815" i="32" s="1"/>
  <c r="L814" i="32"/>
  <c r="E1190" i="32" l="1"/>
  <c r="I1190" i="32"/>
  <c r="F1190" i="32"/>
  <c r="H1190" i="32"/>
  <c r="D1191" i="32"/>
  <c r="M1190" i="32"/>
  <c r="K1190" i="32"/>
  <c r="G1190" i="32"/>
  <c r="L1190" i="32"/>
  <c r="J1190" i="32"/>
  <c r="L815" i="32"/>
  <c r="I815" i="32"/>
  <c r="J815" i="32"/>
  <c r="H815" i="32"/>
  <c r="M815" i="32"/>
  <c r="D816" i="32"/>
  <c r="E816" i="32" s="1"/>
  <c r="F815" i="32"/>
  <c r="G815" i="32"/>
  <c r="K815" i="32"/>
  <c r="E1191" i="32" l="1"/>
  <c r="G1191" i="32"/>
  <c r="I1191" i="32"/>
  <c r="D1192" i="32"/>
  <c r="F1191" i="32"/>
  <c r="M1191" i="32"/>
  <c r="L1191" i="32"/>
  <c r="K1191" i="32"/>
  <c r="H1191" i="32"/>
  <c r="J1191" i="32"/>
  <c r="M816" i="32"/>
  <c r="L816" i="32"/>
  <c r="F816" i="32"/>
  <c r="K816" i="32"/>
  <c r="I816" i="32"/>
  <c r="G816" i="32"/>
  <c r="J816" i="32"/>
  <c r="D817" i="32"/>
  <c r="E817" i="32" s="1"/>
  <c r="H816" i="32"/>
  <c r="E1192" i="32" l="1"/>
  <c r="K1192" i="32"/>
  <c r="J1192" i="32"/>
  <c r="I1192" i="32"/>
  <c r="H1192" i="32"/>
  <c r="L1192" i="32"/>
  <c r="D1193" i="32"/>
  <c r="G1192" i="32"/>
  <c r="M1192" i="32"/>
  <c r="F1192" i="32"/>
  <c r="G817" i="32"/>
  <c r="L817" i="32"/>
  <c r="M817" i="32"/>
  <c r="K817" i="32"/>
  <c r="J817" i="32"/>
  <c r="H817" i="32"/>
  <c r="I817" i="32"/>
  <c r="D818" i="32"/>
  <c r="E818" i="32" s="1"/>
  <c r="F817" i="32"/>
  <c r="E1193" i="32" l="1"/>
  <c r="H1193" i="32"/>
  <c r="D1194" i="32"/>
  <c r="K1193" i="32"/>
  <c r="G1193" i="32"/>
  <c r="F1193" i="32"/>
  <c r="M1193" i="32"/>
  <c r="J1193" i="32"/>
  <c r="L1193" i="32"/>
  <c r="I1193" i="32"/>
  <c r="L818" i="32"/>
  <c r="J818" i="32"/>
  <c r="G818" i="32"/>
  <c r="F818" i="32"/>
  <c r="D819" i="32"/>
  <c r="E819" i="32" s="1"/>
  <c r="K818" i="32"/>
  <c r="I818" i="32"/>
  <c r="M818" i="32"/>
  <c r="H818" i="32"/>
  <c r="E1194" i="32" l="1"/>
  <c r="D1195" i="32"/>
  <c r="F1194" i="32"/>
  <c r="M1194" i="32"/>
  <c r="L1194" i="32"/>
  <c r="J1194" i="32"/>
  <c r="I1194" i="32"/>
  <c r="G1194" i="32"/>
  <c r="K1194" i="32"/>
  <c r="H1194" i="32"/>
  <c r="D820" i="32"/>
  <c r="E820" i="32" s="1"/>
  <c r="G819" i="32"/>
  <c r="M819" i="32"/>
  <c r="F819" i="32"/>
  <c r="I819" i="32"/>
  <c r="H819" i="32"/>
  <c r="L819" i="32"/>
  <c r="J819" i="32"/>
  <c r="K819" i="32"/>
  <c r="E1195" i="32" l="1"/>
  <c r="L1195" i="32"/>
  <c r="G1195" i="32"/>
  <c r="F1195" i="32"/>
  <c r="K1195" i="32"/>
  <c r="J1195" i="32"/>
  <c r="D1196" i="32"/>
  <c r="M1195" i="32"/>
  <c r="I1195" i="32"/>
  <c r="H1195" i="32"/>
  <c r="F820" i="32"/>
  <c r="M820" i="32"/>
  <c r="D821" i="32"/>
  <c r="E821" i="32" s="1"/>
  <c r="K820" i="32"/>
  <c r="J820" i="32"/>
  <c r="G820" i="32"/>
  <c r="L820" i="32"/>
  <c r="I820" i="32"/>
  <c r="H820" i="32"/>
  <c r="E1196" i="32" l="1"/>
  <c r="K1196" i="32"/>
  <c r="F1196" i="32"/>
  <c r="L1196" i="32"/>
  <c r="J1196" i="32"/>
  <c r="H1196" i="32"/>
  <c r="I1196" i="32"/>
  <c r="G1196" i="32"/>
  <c r="D1197" i="32"/>
  <c r="M1196" i="32"/>
  <c r="I821" i="32"/>
  <c r="H821" i="32"/>
  <c r="F821" i="32"/>
  <c r="L821" i="32"/>
  <c r="M821" i="32"/>
  <c r="G821" i="32"/>
  <c r="K821" i="32"/>
  <c r="J821" i="32"/>
  <c r="D822" i="32"/>
  <c r="E822" i="32" s="1"/>
  <c r="E1197" i="32" l="1"/>
  <c r="L1197" i="32"/>
  <c r="G1197" i="32"/>
  <c r="K1197" i="32"/>
  <c r="I1197" i="32"/>
  <c r="F1197" i="32"/>
  <c r="M1197" i="32"/>
  <c r="H1197" i="32"/>
  <c r="J1197" i="32"/>
  <c r="D1198" i="32"/>
  <c r="F822" i="32"/>
  <c r="J822" i="32"/>
  <c r="K822" i="32"/>
  <c r="G822" i="32"/>
  <c r="I822" i="32"/>
  <c r="M822" i="32"/>
  <c r="D823" i="32"/>
  <c r="E823" i="32" s="1"/>
  <c r="H822" i="32"/>
  <c r="L822" i="32"/>
  <c r="E1198" i="32" l="1"/>
  <c r="D1199" i="32"/>
  <c r="G1198" i="32"/>
  <c r="L1198" i="32"/>
  <c r="K1198" i="32"/>
  <c r="H1198" i="32"/>
  <c r="J1198" i="32"/>
  <c r="F1198" i="32"/>
  <c r="I1198" i="32"/>
  <c r="M1198" i="32"/>
  <c r="K823" i="32"/>
  <c r="J823" i="32"/>
  <c r="I823" i="32"/>
  <c r="H823" i="32"/>
  <c r="G823" i="32"/>
  <c r="F823" i="32"/>
  <c r="D824" i="32"/>
  <c r="E824" i="32" s="1"/>
  <c r="M823" i="32"/>
  <c r="L823" i="32"/>
  <c r="E1199" i="32" l="1"/>
  <c r="L1199" i="32"/>
  <c r="K1199" i="32"/>
  <c r="J1199" i="32"/>
  <c r="G1199" i="32"/>
  <c r="D1200" i="32"/>
  <c r="I1199" i="32"/>
  <c r="H1199" i="32"/>
  <c r="M1199" i="32"/>
  <c r="F1199" i="32"/>
  <c r="H824" i="32"/>
  <c r="F824" i="32"/>
  <c r="L824" i="32"/>
  <c r="G824" i="32"/>
  <c r="I824" i="32"/>
  <c r="K824" i="32"/>
  <c r="D825" i="32"/>
  <c r="E825" i="32" s="1"/>
  <c r="J824" i="32"/>
  <c r="M824" i="32"/>
  <c r="E1200" i="32" l="1"/>
  <c r="I1200" i="32"/>
  <c r="M1200" i="32"/>
  <c r="L1200" i="32"/>
  <c r="H1200" i="32"/>
  <c r="G1200" i="32"/>
  <c r="F1200" i="32"/>
  <c r="J1200" i="32"/>
  <c r="K1200" i="32"/>
  <c r="D1201" i="32"/>
  <c r="L825" i="32"/>
  <c r="M825" i="32"/>
  <c r="K825" i="32"/>
  <c r="J825" i="32"/>
  <c r="H825" i="32"/>
  <c r="I825" i="32"/>
  <c r="D826" i="32"/>
  <c r="E826" i="32" s="1"/>
  <c r="F825" i="32"/>
  <c r="G825" i="32"/>
  <c r="E1201" i="32" l="1"/>
  <c r="G1201" i="32"/>
  <c r="F1201" i="32"/>
  <c r="M1201" i="32"/>
  <c r="L1201" i="32"/>
  <c r="J1201" i="32"/>
  <c r="D1202" i="32"/>
  <c r="H1201" i="32"/>
  <c r="K1201" i="32"/>
  <c r="I1201" i="32"/>
  <c r="J826" i="32"/>
  <c r="D827" i="32"/>
  <c r="E827" i="32" s="1"/>
  <c r="K826" i="32"/>
  <c r="F826" i="32"/>
  <c r="L826" i="32"/>
  <c r="I826" i="32"/>
  <c r="H826" i="32"/>
  <c r="M826" i="32"/>
  <c r="G826" i="32"/>
  <c r="E1202" i="32" l="1"/>
  <c r="K1202" i="32"/>
  <c r="D1203" i="32"/>
  <c r="J1202" i="32"/>
  <c r="I1202" i="32"/>
  <c r="H1202" i="32"/>
  <c r="L1202" i="32"/>
  <c r="G1202" i="32"/>
  <c r="M1202" i="32"/>
  <c r="F1202" i="32"/>
  <c r="D828" i="32"/>
  <c r="E828" i="32" s="1"/>
  <c r="G827" i="32"/>
  <c r="M827" i="32"/>
  <c r="L827" i="32"/>
  <c r="H827" i="32"/>
  <c r="I827" i="32"/>
  <c r="K827" i="32"/>
  <c r="J827" i="32"/>
  <c r="F827" i="32"/>
  <c r="E1203" i="32" l="1"/>
  <c r="H1203" i="32"/>
  <c r="K1203" i="32"/>
  <c r="F1203" i="32"/>
  <c r="D1204" i="32"/>
  <c r="M1203" i="32"/>
  <c r="L1203" i="32"/>
  <c r="J1203" i="32"/>
  <c r="G1203" i="32"/>
  <c r="I1203" i="32"/>
  <c r="F828" i="32"/>
  <c r="M828" i="32"/>
  <c r="K828" i="32"/>
  <c r="J828" i="32"/>
  <c r="D829" i="32"/>
  <c r="E829" i="32" s="1"/>
  <c r="I828" i="32"/>
  <c r="H828" i="32"/>
  <c r="L828" i="32"/>
  <c r="G828" i="32"/>
  <c r="E1204" i="32" l="1"/>
  <c r="F1204" i="32"/>
  <c r="M1204" i="32"/>
  <c r="H1204" i="32"/>
  <c r="K1204" i="32"/>
  <c r="L1204" i="32"/>
  <c r="J1204" i="32"/>
  <c r="D1205" i="32"/>
  <c r="G1204" i="32"/>
  <c r="I1204" i="32"/>
  <c r="I829" i="32"/>
  <c r="H829" i="32"/>
  <c r="F829" i="32"/>
  <c r="L829" i="32"/>
  <c r="K829" i="32"/>
  <c r="G829" i="32"/>
  <c r="D830" i="32"/>
  <c r="E830" i="32" s="1"/>
  <c r="J829" i="32"/>
  <c r="M829" i="32"/>
  <c r="E1205" i="32" l="1"/>
  <c r="J1205" i="32"/>
  <c r="G1205" i="32"/>
  <c r="F1205" i="32"/>
  <c r="D1206" i="32"/>
  <c r="M1205" i="32"/>
  <c r="I1205" i="32"/>
  <c r="K1205" i="32"/>
  <c r="L1205" i="32"/>
  <c r="H1205" i="32"/>
  <c r="F830" i="32"/>
  <c r="G830" i="32"/>
  <c r="M830" i="32"/>
  <c r="L830" i="32"/>
  <c r="D831" i="32"/>
  <c r="E831" i="32" s="1"/>
  <c r="I830" i="32"/>
  <c r="K830" i="32"/>
  <c r="H830" i="32"/>
  <c r="J830" i="32"/>
  <c r="E1206" i="32" l="1"/>
  <c r="D1207" i="32"/>
  <c r="G1206" i="32"/>
  <c r="J1206" i="32"/>
  <c r="F1206" i="32"/>
  <c r="M1206" i="32"/>
  <c r="L1206" i="32"/>
  <c r="H1206" i="32"/>
  <c r="I1206" i="32"/>
  <c r="K1206" i="32"/>
  <c r="H831" i="32"/>
  <c r="K831" i="32"/>
  <c r="G831" i="32"/>
  <c r="D832" i="32"/>
  <c r="E832" i="32" s="1"/>
  <c r="L831" i="32"/>
  <c r="F831" i="32"/>
  <c r="J831" i="32"/>
  <c r="M831" i="32"/>
  <c r="I831" i="32"/>
  <c r="E1207" i="32" l="1"/>
  <c r="L1207" i="32"/>
  <c r="J1207" i="32"/>
  <c r="H1207" i="32"/>
  <c r="K1207" i="32"/>
  <c r="I1207" i="32"/>
  <c r="M1207" i="32"/>
  <c r="G1207" i="32"/>
  <c r="D1208" i="32"/>
  <c r="F1207" i="32"/>
  <c r="H832" i="32"/>
  <c r="G832" i="32"/>
  <c r="F832" i="32"/>
  <c r="D833" i="32"/>
  <c r="E833" i="32" s="1"/>
  <c r="M832" i="32"/>
  <c r="J832" i="32"/>
  <c r="I832" i="32"/>
  <c r="K832" i="32"/>
  <c r="L832" i="32"/>
  <c r="E1208" i="32" l="1"/>
  <c r="I1208" i="32"/>
  <c r="L1208" i="32"/>
  <c r="G1208" i="32"/>
  <c r="M1208" i="32"/>
  <c r="H1208" i="32"/>
  <c r="D1209" i="32"/>
  <c r="F1208" i="32"/>
  <c r="K1208" i="32"/>
  <c r="J1208" i="32"/>
  <c r="G833" i="32"/>
  <c r="M833" i="32"/>
  <c r="I833" i="32"/>
  <c r="F833" i="32"/>
  <c r="H833" i="32"/>
  <c r="L833" i="32"/>
  <c r="J833" i="32"/>
  <c r="D834" i="32"/>
  <c r="E834" i="32" s="1"/>
  <c r="K833" i="32"/>
  <c r="E1209" i="32" l="1"/>
  <c r="G1209" i="32"/>
  <c r="J1209" i="32"/>
  <c r="F1209" i="32"/>
  <c r="M1209" i="32"/>
  <c r="L1209" i="32"/>
  <c r="D1210" i="32"/>
  <c r="K1209" i="32"/>
  <c r="I1209" i="32"/>
  <c r="H1209" i="32"/>
  <c r="J834" i="32"/>
  <c r="I834" i="32"/>
  <c r="K834" i="32"/>
  <c r="H834" i="32"/>
  <c r="G834" i="32"/>
  <c r="D835" i="32"/>
  <c r="E835" i="32" s="1"/>
  <c r="L834" i="32"/>
  <c r="M834" i="32"/>
  <c r="F834" i="32"/>
  <c r="E1210" i="32" l="1"/>
  <c r="K1210" i="32"/>
  <c r="G1210" i="32"/>
  <c r="J1210" i="32"/>
  <c r="M1210" i="32"/>
  <c r="D1211" i="32"/>
  <c r="L1210" i="32"/>
  <c r="I1210" i="32"/>
  <c r="H1210" i="32"/>
  <c r="F1210" i="32"/>
  <c r="D836" i="32"/>
  <c r="E836" i="32" s="1"/>
  <c r="M835" i="32"/>
  <c r="L835" i="32"/>
  <c r="H835" i="32"/>
  <c r="J835" i="32"/>
  <c r="G835" i="32"/>
  <c r="F835" i="32"/>
  <c r="I835" i="32"/>
  <c r="K835" i="32"/>
  <c r="E1211" i="32" l="1"/>
  <c r="H1211" i="32"/>
  <c r="M1211" i="32"/>
  <c r="L1211" i="32"/>
  <c r="J1211" i="32"/>
  <c r="I1211" i="32"/>
  <c r="K1211" i="32"/>
  <c r="F1211" i="32"/>
  <c r="D1212" i="32"/>
  <c r="G1211" i="32"/>
  <c r="F836" i="32"/>
  <c r="L836" i="32"/>
  <c r="K836" i="32"/>
  <c r="J836" i="32"/>
  <c r="I836" i="32"/>
  <c r="D837" i="32"/>
  <c r="E837" i="32" s="1"/>
  <c r="H836" i="32"/>
  <c r="M836" i="32"/>
  <c r="G836" i="32"/>
  <c r="E1212" i="32" l="1"/>
  <c r="F1212" i="32"/>
  <c r="M1212" i="32"/>
  <c r="L1212" i="32"/>
  <c r="K1212" i="32"/>
  <c r="J1212" i="32"/>
  <c r="I1212" i="32"/>
  <c r="G1212" i="32"/>
  <c r="D1213" i="32"/>
  <c r="H1212" i="32"/>
  <c r="I837" i="32"/>
  <c r="K837" i="32"/>
  <c r="D838" i="32"/>
  <c r="E838" i="32" s="1"/>
  <c r="J837" i="32"/>
  <c r="L837" i="32"/>
  <c r="F837" i="32"/>
  <c r="M837" i="32"/>
  <c r="H837" i="32"/>
  <c r="G837" i="32"/>
  <c r="E1213" i="32" l="1"/>
  <c r="J1213" i="32"/>
  <c r="D1214" i="32"/>
  <c r="I1213" i="32"/>
  <c r="G1213" i="32"/>
  <c r="L1213" i="32"/>
  <c r="M1213" i="32"/>
  <c r="H1213" i="32"/>
  <c r="K1213" i="32"/>
  <c r="F1213" i="32"/>
  <c r="F838" i="32"/>
  <c r="D839" i="32"/>
  <c r="E839" i="32" s="1"/>
  <c r="M838" i="32"/>
  <c r="J838" i="32"/>
  <c r="K838" i="32"/>
  <c r="I838" i="32"/>
  <c r="G838" i="32"/>
  <c r="H838" i="32"/>
  <c r="L838" i="32"/>
  <c r="E1214" i="32" l="1"/>
  <c r="G1214" i="32"/>
  <c r="M1214" i="32"/>
  <c r="K1214" i="32"/>
  <c r="J1214" i="32"/>
  <c r="L1214" i="32"/>
  <c r="D1215" i="32"/>
  <c r="I1214" i="32"/>
  <c r="F1214" i="32"/>
  <c r="H1214" i="32"/>
  <c r="J839" i="32"/>
  <c r="D840" i="32"/>
  <c r="E840" i="32" s="1"/>
  <c r="I839" i="32"/>
  <c r="F839" i="32"/>
  <c r="H839" i="32"/>
  <c r="K839" i="32"/>
  <c r="L839" i="32"/>
  <c r="M839" i="32"/>
  <c r="G839" i="32"/>
  <c r="E1215" i="32" l="1"/>
  <c r="L1215" i="32"/>
  <c r="H1215" i="32"/>
  <c r="G1215" i="32"/>
  <c r="D1216" i="32"/>
  <c r="J1215" i="32"/>
  <c r="M1215" i="32"/>
  <c r="K1215" i="32"/>
  <c r="I1215" i="32"/>
  <c r="F1215" i="32"/>
  <c r="D841" i="32"/>
  <c r="E841" i="32" s="1"/>
  <c r="M840" i="32"/>
  <c r="L840" i="32"/>
  <c r="H840" i="32"/>
  <c r="I840" i="32"/>
  <c r="K840" i="32"/>
  <c r="G840" i="32"/>
  <c r="J840" i="32"/>
  <c r="F840" i="32"/>
  <c r="E1216" i="32" l="1"/>
  <c r="I1216" i="32"/>
  <c r="G1216" i="32"/>
  <c r="F1216" i="32"/>
  <c r="D1217" i="32"/>
  <c r="M1216" i="32"/>
  <c r="L1216" i="32"/>
  <c r="J1216" i="32"/>
  <c r="K1216" i="32"/>
  <c r="H1216" i="32"/>
  <c r="G841" i="32"/>
  <c r="M841" i="32"/>
  <c r="K841" i="32"/>
  <c r="L841" i="32"/>
  <c r="H841" i="32"/>
  <c r="J841" i="32"/>
  <c r="D842" i="32"/>
  <c r="E842" i="32" s="1"/>
  <c r="I841" i="32"/>
  <c r="F841" i="32"/>
  <c r="E1217" i="32" l="1"/>
  <c r="G1217" i="32"/>
  <c r="F1217" i="32"/>
  <c r="J1217" i="32"/>
  <c r="I1217" i="32"/>
  <c r="L1217" i="32"/>
  <c r="M1217" i="32"/>
  <c r="H1217" i="32"/>
  <c r="K1217" i="32"/>
  <c r="D1218" i="32"/>
  <c r="J842" i="32"/>
  <c r="G842" i="32"/>
  <c r="L842" i="32"/>
  <c r="H842" i="32"/>
  <c r="I842" i="32"/>
  <c r="F842" i="32"/>
  <c r="D843" i="32"/>
  <c r="E843" i="32" s="1"/>
  <c r="M842" i="32"/>
  <c r="K842" i="32"/>
  <c r="E1218" i="32" l="1"/>
  <c r="I1218" i="32"/>
  <c r="H1218" i="32"/>
  <c r="F1218" i="32"/>
  <c r="D1219" i="32"/>
  <c r="L1218" i="32"/>
  <c r="K1218" i="32"/>
  <c r="G1218" i="32"/>
  <c r="M1218" i="32"/>
  <c r="J1218" i="32"/>
  <c r="D844" i="32"/>
  <c r="E844" i="32" s="1"/>
  <c r="H843" i="32"/>
  <c r="M843" i="32"/>
  <c r="F843" i="32"/>
  <c r="J843" i="32"/>
  <c r="I843" i="32"/>
  <c r="L843" i="32"/>
  <c r="G843" i="32"/>
  <c r="K843" i="32"/>
  <c r="E1219" i="32" l="1"/>
  <c r="H1219" i="32"/>
  <c r="L1219" i="32"/>
  <c r="K1219" i="32"/>
  <c r="G1219" i="32"/>
  <c r="I1219" i="32"/>
  <c r="F1219" i="32"/>
  <c r="D1220" i="32"/>
  <c r="J1219" i="32"/>
  <c r="M1219" i="32"/>
  <c r="L844" i="32"/>
  <c r="M844" i="32"/>
  <c r="K844" i="32"/>
  <c r="I844" i="32"/>
  <c r="D845" i="32"/>
  <c r="E845" i="32" s="1"/>
  <c r="H844" i="32"/>
  <c r="G844" i="32"/>
  <c r="F844" i="32"/>
  <c r="J844" i="32"/>
  <c r="E1220" i="32" l="1"/>
  <c r="F1220" i="32"/>
  <c r="M1220" i="32"/>
  <c r="K1220" i="32"/>
  <c r="G1220" i="32"/>
  <c r="L1220" i="32"/>
  <c r="J1220" i="32"/>
  <c r="I1220" i="32"/>
  <c r="D1221" i="32"/>
  <c r="H1220" i="32"/>
  <c r="L845" i="32"/>
  <c r="H845" i="32"/>
  <c r="J845" i="32"/>
  <c r="I845" i="32"/>
  <c r="G845" i="32"/>
  <c r="D846" i="32"/>
  <c r="E846" i="32" s="1"/>
  <c r="K845" i="32"/>
  <c r="F845" i="32"/>
  <c r="M845" i="32"/>
  <c r="E1221" i="32" l="1"/>
  <c r="J1221" i="32"/>
  <c r="I1221" i="32"/>
  <c r="F1221" i="32"/>
  <c r="K1221" i="32"/>
  <c r="H1221" i="32"/>
  <c r="D1222" i="32"/>
  <c r="M1221" i="32"/>
  <c r="L1221" i="32"/>
  <c r="G1221" i="32"/>
  <c r="H846" i="32"/>
  <c r="G846" i="32"/>
  <c r="D847" i="32"/>
  <c r="E847" i="32" s="1"/>
  <c r="J846" i="32"/>
  <c r="I846" i="32"/>
  <c r="F846" i="32"/>
  <c r="M846" i="32"/>
  <c r="K846" i="32"/>
  <c r="L846" i="32"/>
  <c r="E1222" i="32" l="1"/>
  <c r="H1222" i="32"/>
  <c r="F1222" i="32"/>
  <c r="M1222" i="32"/>
  <c r="L1222" i="32"/>
  <c r="J1222" i="32"/>
  <c r="G1222" i="32"/>
  <c r="D1223" i="32"/>
  <c r="K1222" i="32"/>
  <c r="I1222" i="32"/>
  <c r="G847" i="32"/>
  <c r="F847" i="32"/>
  <c r="K847" i="32"/>
  <c r="I847" i="32"/>
  <c r="H847" i="32"/>
  <c r="M847" i="32"/>
  <c r="L847" i="32"/>
  <c r="D848" i="32"/>
  <c r="E848" i="32" s="1"/>
  <c r="J847" i="32"/>
  <c r="E1223" i="32" l="1"/>
  <c r="F1223" i="32"/>
  <c r="I1223" i="32"/>
  <c r="H1223" i="32"/>
  <c r="L1223" i="32"/>
  <c r="G1223" i="32"/>
  <c r="M1223" i="32"/>
  <c r="D1224" i="32"/>
  <c r="K1223" i="32"/>
  <c r="J1223" i="32"/>
  <c r="K848" i="32"/>
  <c r="L848" i="32"/>
  <c r="J848" i="32"/>
  <c r="H848" i="32"/>
  <c r="F848" i="32"/>
  <c r="I848" i="32"/>
  <c r="G848" i="32"/>
  <c r="D849" i="32"/>
  <c r="E849" i="32" s="1"/>
  <c r="M848" i="32"/>
  <c r="E1224" i="32" l="1"/>
  <c r="G1224" i="32"/>
  <c r="F1224" i="32"/>
  <c r="D1225" i="32"/>
  <c r="M1224" i="32"/>
  <c r="J1224" i="32"/>
  <c r="I1224" i="32"/>
  <c r="K1224" i="32"/>
  <c r="L1224" i="32"/>
  <c r="H1224" i="32"/>
  <c r="L849" i="32"/>
  <c r="K849" i="32"/>
  <c r="I849" i="32"/>
  <c r="J849" i="32"/>
  <c r="M849" i="32"/>
  <c r="F849" i="32"/>
  <c r="H849" i="32"/>
  <c r="G849" i="32"/>
  <c r="D850" i="32"/>
  <c r="E850" i="32" s="1"/>
  <c r="E1225" i="32" l="1"/>
  <c r="F1225" i="32"/>
  <c r="D1226" i="32"/>
  <c r="L1225" i="32"/>
  <c r="K1225" i="32"/>
  <c r="G1225" i="32"/>
  <c r="I1225" i="32"/>
  <c r="J1225" i="32"/>
  <c r="H1225" i="32"/>
  <c r="M1225" i="32"/>
  <c r="M850" i="32"/>
  <c r="K850" i="32"/>
  <c r="J850" i="32"/>
  <c r="F850" i="32"/>
  <c r="I850" i="32"/>
  <c r="H850" i="32"/>
  <c r="G850" i="32"/>
  <c r="L850" i="32"/>
  <c r="D851" i="32"/>
  <c r="E851" i="32" s="1"/>
  <c r="E1226" i="32" l="1"/>
  <c r="G1226" i="32"/>
  <c r="L1226" i="32"/>
  <c r="J1226" i="32"/>
  <c r="I1226" i="32"/>
  <c r="D1227" i="32"/>
  <c r="K1226" i="32"/>
  <c r="F1226" i="32"/>
  <c r="H1226" i="32"/>
  <c r="M1226" i="32"/>
  <c r="I851" i="32"/>
  <c r="L851" i="32"/>
  <c r="K851" i="32"/>
  <c r="H851" i="32"/>
  <c r="D852" i="32"/>
  <c r="E852" i="32" s="1"/>
  <c r="G851" i="32"/>
  <c r="F851" i="32"/>
  <c r="M851" i="32"/>
  <c r="J851" i="32"/>
  <c r="E1227" i="32" l="1"/>
  <c r="D1228" i="32"/>
  <c r="F1227" i="32"/>
  <c r="L1227" i="32"/>
  <c r="H1227" i="32"/>
  <c r="G1227" i="32"/>
  <c r="M1227" i="32"/>
  <c r="I1227" i="32"/>
  <c r="K1227" i="32"/>
  <c r="J1227" i="32"/>
  <c r="K852" i="32"/>
  <c r="H852" i="32"/>
  <c r="I852" i="32"/>
  <c r="L852" i="32"/>
  <c r="G852" i="32"/>
  <c r="F852" i="32"/>
  <c r="D853" i="32"/>
  <c r="E853" i="32" s="1"/>
  <c r="M852" i="32"/>
  <c r="J852" i="32"/>
  <c r="E1228" i="32" l="1"/>
  <c r="G1228" i="32"/>
  <c r="I1228" i="32"/>
  <c r="F1228" i="32"/>
  <c r="M1228" i="32"/>
  <c r="J1228" i="32"/>
  <c r="H1228" i="32"/>
  <c r="L1228" i="32"/>
  <c r="K1228" i="32"/>
  <c r="D1229" i="32"/>
  <c r="J853" i="32"/>
  <c r="D854" i="32"/>
  <c r="E854" i="32" s="1"/>
  <c r="H853" i="32"/>
  <c r="M853" i="32"/>
  <c r="G853" i="32"/>
  <c r="K853" i="32"/>
  <c r="L853" i="32"/>
  <c r="I853" i="32"/>
  <c r="F853" i="32"/>
  <c r="E1229" i="32" l="1"/>
  <c r="D1230" i="32"/>
  <c r="K1229" i="32"/>
  <c r="I1229" i="32"/>
  <c r="J1229" i="32"/>
  <c r="F1229" i="32"/>
  <c r="G1229" i="32"/>
  <c r="H1229" i="32"/>
  <c r="L1229" i="32"/>
  <c r="M1229" i="32"/>
  <c r="J854" i="32"/>
  <c r="H854" i="32"/>
  <c r="D855" i="32"/>
  <c r="E855" i="32" s="1"/>
  <c r="F854" i="32"/>
  <c r="G854" i="32"/>
  <c r="L854" i="32"/>
  <c r="I854" i="32"/>
  <c r="M854" i="32"/>
  <c r="K854" i="32"/>
  <c r="E1230" i="32" l="1"/>
  <c r="M1230" i="32"/>
  <c r="F1230" i="32"/>
  <c r="K1230" i="32"/>
  <c r="G1230" i="32"/>
  <c r="L1230" i="32"/>
  <c r="H1230" i="32"/>
  <c r="D1231" i="32"/>
  <c r="I1230" i="32"/>
  <c r="J1230" i="32"/>
  <c r="L855" i="32"/>
  <c r="D856" i="32"/>
  <c r="E856" i="32" s="1"/>
  <c r="I855" i="32"/>
  <c r="G855" i="32"/>
  <c r="F855" i="32"/>
  <c r="K855" i="32"/>
  <c r="M855" i="32"/>
  <c r="J855" i="32"/>
  <c r="H855" i="32"/>
  <c r="E1231" i="32" l="1"/>
  <c r="F1231" i="32"/>
  <c r="M1231" i="32"/>
  <c r="L1231" i="32"/>
  <c r="K1231" i="32"/>
  <c r="I1231" i="32"/>
  <c r="J1231" i="32"/>
  <c r="H1231" i="32"/>
  <c r="D1232" i="32"/>
  <c r="G1231" i="32"/>
  <c r="F856" i="32"/>
  <c r="D857" i="32"/>
  <c r="E857" i="32" s="1"/>
  <c r="L856" i="32"/>
  <c r="H856" i="32"/>
  <c r="M856" i="32"/>
  <c r="G856" i="32"/>
  <c r="J856" i="32"/>
  <c r="K856" i="32"/>
  <c r="I856" i="32"/>
  <c r="E1232" i="32" l="1"/>
  <c r="M1232" i="32"/>
  <c r="G1232" i="32"/>
  <c r="D1233" i="32"/>
  <c r="H1232" i="32"/>
  <c r="L1232" i="32"/>
  <c r="K1232" i="32"/>
  <c r="J1232" i="32"/>
  <c r="I1232" i="32"/>
  <c r="F1232" i="32"/>
  <c r="I857" i="32"/>
  <c r="H857" i="32"/>
  <c r="D858" i="32"/>
  <c r="E858" i="32" s="1"/>
  <c r="K857" i="32"/>
  <c r="M857" i="32"/>
  <c r="F857" i="32"/>
  <c r="G857" i="32"/>
  <c r="L857" i="32"/>
  <c r="J857" i="32"/>
  <c r="E1233" i="32" l="1"/>
  <c r="K1233" i="32"/>
  <c r="I1233" i="32"/>
  <c r="D1234" i="32"/>
  <c r="H1233" i="32"/>
  <c r="L1233" i="32"/>
  <c r="J1233" i="32"/>
  <c r="F1233" i="32"/>
  <c r="M1233" i="32"/>
  <c r="G1233" i="32"/>
  <c r="K858" i="32"/>
  <c r="J858" i="32"/>
  <c r="M858" i="32"/>
  <c r="D859" i="32"/>
  <c r="E859" i="32" s="1"/>
  <c r="H858" i="32"/>
  <c r="F858" i="32"/>
  <c r="L858" i="32"/>
  <c r="I858" i="32"/>
  <c r="G858" i="32"/>
  <c r="E1234" i="32" l="1"/>
  <c r="K1234" i="32"/>
  <c r="I1234" i="32"/>
  <c r="F1234" i="32"/>
  <c r="M1234" i="32"/>
  <c r="J1234" i="32"/>
  <c r="G1234" i="32"/>
  <c r="D1235" i="32"/>
  <c r="L1234" i="32"/>
  <c r="H1234" i="32"/>
  <c r="K859" i="32"/>
  <c r="D860" i="32"/>
  <c r="E860" i="32" s="1"/>
  <c r="F859" i="32"/>
  <c r="G859" i="32"/>
  <c r="L859" i="32"/>
  <c r="M859" i="32"/>
  <c r="I859" i="32"/>
  <c r="J859" i="32"/>
  <c r="H859" i="32"/>
  <c r="E1235" i="32" l="1"/>
  <c r="I1235" i="32"/>
  <c r="K1235" i="32"/>
  <c r="H1235" i="32"/>
  <c r="G1235" i="32"/>
  <c r="D1236" i="32"/>
  <c r="J1235" i="32"/>
  <c r="L1235" i="32"/>
  <c r="F1235" i="32"/>
  <c r="M1235" i="32"/>
  <c r="H860" i="32"/>
  <c r="I860" i="32"/>
  <c r="L860" i="32"/>
  <c r="F860" i="32"/>
  <c r="K860" i="32"/>
  <c r="J860" i="32"/>
  <c r="G860" i="32"/>
  <c r="D861" i="32"/>
  <c r="E861" i="32" s="1"/>
  <c r="M860" i="32"/>
  <c r="E1236" i="32" l="1"/>
  <c r="G1236" i="32"/>
  <c r="J1236" i="32"/>
  <c r="I1236" i="32"/>
  <c r="F1236" i="32"/>
  <c r="M1236" i="32"/>
  <c r="L1236" i="32"/>
  <c r="D1237" i="32"/>
  <c r="H1236" i="32"/>
  <c r="K1236" i="32"/>
  <c r="I861" i="32"/>
  <c r="K861" i="32"/>
  <c r="J861" i="32"/>
  <c r="H861" i="32"/>
  <c r="F861" i="32"/>
  <c r="G861" i="32"/>
  <c r="D862" i="32"/>
  <c r="E862" i="32" s="1"/>
  <c r="L861" i="32"/>
  <c r="M861" i="32"/>
  <c r="E1237" i="32" l="1"/>
  <c r="I1237" i="32"/>
  <c r="H1237" i="32"/>
  <c r="G1237" i="32"/>
  <c r="D1238" i="32"/>
  <c r="L1237" i="32"/>
  <c r="K1237" i="32"/>
  <c r="F1237" i="32"/>
  <c r="M1237" i="32"/>
  <c r="J1237" i="32"/>
  <c r="F862" i="32"/>
  <c r="K862" i="32"/>
  <c r="I862" i="32"/>
  <c r="G862" i="32"/>
  <c r="M862" i="32"/>
  <c r="D863" i="32"/>
  <c r="E863" i="32" s="1"/>
  <c r="L862" i="32"/>
  <c r="J862" i="32"/>
  <c r="H862" i="32"/>
  <c r="E1238" i="32" l="1"/>
  <c r="H1238" i="32"/>
  <c r="F1238" i="32"/>
  <c r="J1238" i="32"/>
  <c r="G1238" i="32"/>
  <c r="M1238" i="32"/>
  <c r="D1239" i="32"/>
  <c r="I1238" i="32"/>
  <c r="L1238" i="32"/>
  <c r="K1238" i="32"/>
  <c r="L863" i="32"/>
  <c r="D864" i="32"/>
  <c r="E864" i="32" s="1"/>
  <c r="J863" i="32"/>
  <c r="G863" i="32"/>
  <c r="F863" i="32"/>
  <c r="K863" i="32"/>
  <c r="I863" i="32"/>
  <c r="H863" i="32"/>
  <c r="M863" i="32"/>
  <c r="E1239" i="32" l="1"/>
  <c r="F1239" i="32"/>
  <c r="M1239" i="32"/>
  <c r="J1239" i="32"/>
  <c r="I1239" i="32"/>
  <c r="L1239" i="32"/>
  <c r="G1239" i="32"/>
  <c r="H1239" i="32"/>
  <c r="D1240" i="32"/>
  <c r="K1239" i="32"/>
  <c r="H864" i="32"/>
  <c r="F864" i="32"/>
  <c r="M864" i="32"/>
  <c r="K864" i="32"/>
  <c r="L864" i="32"/>
  <c r="J864" i="32"/>
  <c r="I864" i="32"/>
  <c r="G864" i="32"/>
  <c r="D865" i="32"/>
  <c r="E865" i="32" s="1"/>
  <c r="E1240" i="32" l="1"/>
  <c r="J1240" i="32"/>
  <c r="I1240" i="32"/>
  <c r="H1240" i="32"/>
  <c r="G1240" i="32"/>
  <c r="L1240" i="32"/>
  <c r="F1240" i="32"/>
  <c r="D1241" i="32"/>
  <c r="M1240" i="32"/>
  <c r="K1240" i="32"/>
  <c r="K865" i="32"/>
  <c r="I865" i="32"/>
  <c r="J865" i="32"/>
  <c r="M865" i="32"/>
  <c r="H865" i="32"/>
  <c r="G865" i="32"/>
  <c r="L865" i="32"/>
  <c r="D866" i="32"/>
  <c r="E866" i="32" s="1"/>
  <c r="F865" i="32"/>
  <c r="E1241" i="32" l="1"/>
  <c r="D1242" i="32"/>
  <c r="G1241" i="32"/>
  <c r="M1241" i="32"/>
  <c r="F1241" i="32"/>
  <c r="H1241" i="32"/>
  <c r="L1241" i="32"/>
  <c r="K1241" i="32"/>
  <c r="J1241" i="32"/>
  <c r="I1241" i="32"/>
  <c r="K866" i="32"/>
  <c r="F866" i="32"/>
  <c r="J866" i="32"/>
  <c r="D867" i="32"/>
  <c r="E867" i="32" s="1"/>
  <c r="H866" i="32"/>
  <c r="L866" i="32"/>
  <c r="I866" i="32"/>
  <c r="G866" i="32"/>
  <c r="M866" i="32"/>
  <c r="E1242" i="32" l="1"/>
  <c r="L1242" i="32"/>
  <c r="D1243" i="32"/>
  <c r="K1242" i="32"/>
  <c r="J1242" i="32"/>
  <c r="H1242" i="32"/>
  <c r="F1242" i="32"/>
  <c r="M1242" i="32"/>
  <c r="G1242" i="32"/>
  <c r="I1242" i="32"/>
  <c r="D868" i="32"/>
  <c r="E868" i="32" s="1"/>
  <c r="H867" i="32"/>
  <c r="G867" i="32"/>
  <c r="L867" i="32"/>
  <c r="K867" i="32"/>
  <c r="F867" i="32"/>
  <c r="M867" i="32"/>
  <c r="J867" i="32"/>
  <c r="I867" i="32"/>
  <c r="E1243" i="32" l="1"/>
  <c r="I1243" i="32"/>
  <c r="M1243" i="32"/>
  <c r="G1243" i="32"/>
  <c r="D1244" i="32"/>
  <c r="K1243" i="32"/>
  <c r="L1243" i="32"/>
  <c r="F1243" i="32"/>
  <c r="H1243" i="32"/>
  <c r="J1243" i="32"/>
  <c r="L868" i="32"/>
  <c r="G868" i="32"/>
  <c r="F868" i="32"/>
  <c r="D869" i="32"/>
  <c r="E869" i="32" s="1"/>
  <c r="M868" i="32"/>
  <c r="K868" i="32"/>
  <c r="J868" i="32"/>
  <c r="H868" i="32"/>
  <c r="I868" i="32"/>
  <c r="E1244" i="32" l="1"/>
  <c r="G1244" i="32"/>
  <c r="F1244" i="32"/>
  <c r="M1244" i="32"/>
  <c r="L1244" i="32"/>
  <c r="K1244" i="32"/>
  <c r="H1244" i="32"/>
  <c r="D1245" i="32"/>
  <c r="J1244" i="32"/>
  <c r="I1244" i="32"/>
  <c r="J869" i="32"/>
  <c r="M869" i="32"/>
  <c r="H869" i="32"/>
  <c r="G869" i="32"/>
  <c r="K869" i="32"/>
  <c r="I869" i="32"/>
  <c r="F869" i="32"/>
  <c r="L869" i="32"/>
  <c r="D870" i="32"/>
  <c r="E870" i="32" s="1"/>
  <c r="E1245" i="32" l="1"/>
  <c r="K1245" i="32"/>
  <c r="D1246" i="32"/>
  <c r="I1245" i="32"/>
  <c r="H1245" i="32"/>
  <c r="M1245" i="32"/>
  <c r="F1245" i="32"/>
  <c r="J1245" i="32"/>
  <c r="G1245" i="32"/>
  <c r="L1245" i="32"/>
  <c r="J870" i="32"/>
  <c r="K870" i="32"/>
  <c r="H870" i="32"/>
  <c r="I870" i="32"/>
  <c r="F870" i="32"/>
  <c r="G870" i="32"/>
  <c r="D871" i="32"/>
  <c r="E871" i="32" s="1"/>
  <c r="M870" i="32"/>
  <c r="L870" i="32"/>
  <c r="E1246" i="32" l="1"/>
  <c r="H1246" i="32"/>
  <c r="D1247" i="32"/>
  <c r="L1246" i="32"/>
  <c r="M1246" i="32"/>
  <c r="K1246" i="32"/>
  <c r="F1246" i="32"/>
  <c r="I1246" i="32"/>
  <c r="G1246" i="32"/>
  <c r="J1246" i="32"/>
  <c r="F871" i="32"/>
  <c r="L871" i="32"/>
  <c r="D872" i="32"/>
  <c r="E872" i="32" s="1"/>
  <c r="J871" i="32"/>
  <c r="G871" i="32"/>
  <c r="I871" i="32"/>
  <c r="M871" i="32"/>
  <c r="K871" i="32"/>
  <c r="H871" i="32"/>
  <c r="E1247" i="32" l="1"/>
  <c r="F1247" i="32"/>
  <c r="M1247" i="32"/>
  <c r="H1247" i="32"/>
  <c r="I1247" i="32"/>
  <c r="G1247" i="32"/>
  <c r="L1247" i="32"/>
  <c r="J1247" i="32"/>
  <c r="K1247" i="32"/>
  <c r="D1248" i="32"/>
  <c r="D873" i="32"/>
  <c r="E873" i="32" s="1"/>
  <c r="L872" i="32"/>
  <c r="M872" i="32"/>
  <c r="J872" i="32"/>
  <c r="K872" i="32"/>
  <c r="H872" i="32"/>
  <c r="I872" i="32"/>
  <c r="G872" i="32"/>
  <c r="F872" i="32"/>
  <c r="E1248" i="32" l="1"/>
  <c r="J1248" i="32"/>
  <c r="G1248" i="32"/>
  <c r="F1248" i="32"/>
  <c r="H1248" i="32"/>
  <c r="L1248" i="32"/>
  <c r="I1248" i="32"/>
  <c r="K1248" i="32"/>
  <c r="D1249" i="32"/>
  <c r="M1248" i="32"/>
  <c r="H873" i="32"/>
  <c r="I873" i="32"/>
  <c r="F873" i="32"/>
  <c r="D874" i="32"/>
  <c r="E874" i="32" s="1"/>
  <c r="L873" i="32"/>
  <c r="G873" i="32"/>
  <c r="M873" i="32"/>
  <c r="K873" i="32"/>
  <c r="J873" i="32"/>
  <c r="E1249" i="32" l="1"/>
  <c r="D1250" i="32"/>
  <c r="L1249" i="32"/>
  <c r="I1249" i="32"/>
  <c r="G1249" i="32"/>
  <c r="J1249" i="32"/>
  <c r="H1249" i="32"/>
  <c r="F1249" i="32"/>
  <c r="M1249" i="32"/>
  <c r="K1249" i="32"/>
  <c r="F874" i="32"/>
  <c r="K874" i="32"/>
  <c r="J874" i="32"/>
  <c r="I874" i="32"/>
  <c r="H874" i="32"/>
  <c r="M874" i="32"/>
  <c r="D875" i="32"/>
  <c r="E875" i="32" s="1"/>
  <c r="G874" i="32"/>
  <c r="L874" i="32"/>
  <c r="E1250" i="32" l="1"/>
  <c r="F1250" i="32"/>
  <c r="L1250" i="32"/>
  <c r="J1250" i="32"/>
  <c r="I1250" i="32"/>
  <c r="H1250" i="32"/>
  <c r="G1250" i="32"/>
  <c r="M1250" i="32"/>
  <c r="D1251" i="32"/>
  <c r="K1250" i="32"/>
  <c r="K875" i="32"/>
  <c r="G875" i="32"/>
  <c r="J875" i="32"/>
  <c r="F875" i="32"/>
  <c r="D876" i="32"/>
  <c r="E876" i="32" s="1"/>
  <c r="M875" i="32"/>
  <c r="I875" i="32"/>
  <c r="L875" i="32"/>
  <c r="H875" i="32"/>
  <c r="E1251" i="32" l="1"/>
  <c r="L1251" i="32"/>
  <c r="K1251" i="32"/>
  <c r="I1251" i="32"/>
  <c r="H1251" i="32"/>
  <c r="F1251" i="32"/>
  <c r="G1251" i="32"/>
  <c r="D1252" i="32"/>
  <c r="J1251" i="32"/>
  <c r="M1251" i="32"/>
  <c r="J876" i="32"/>
  <c r="M876" i="32"/>
  <c r="D877" i="32"/>
  <c r="E877" i="32" s="1"/>
  <c r="L876" i="32"/>
  <c r="F876" i="32"/>
  <c r="I876" i="32"/>
  <c r="H876" i="32"/>
  <c r="K876" i="32"/>
  <c r="G876" i="32"/>
  <c r="E1252" i="32" l="1"/>
  <c r="K1252" i="32"/>
  <c r="J1252" i="32"/>
  <c r="I1252" i="32"/>
  <c r="M1252" i="32"/>
  <c r="D1253" i="32"/>
  <c r="L1252" i="32"/>
  <c r="H1252" i="32"/>
  <c r="F1252" i="32"/>
  <c r="G1252" i="32"/>
  <c r="G877" i="32"/>
  <c r="F877" i="32"/>
  <c r="J877" i="32"/>
  <c r="M877" i="32"/>
  <c r="H877" i="32"/>
  <c r="L877" i="32"/>
  <c r="I877" i="32"/>
  <c r="D878" i="32"/>
  <c r="E878" i="32" s="1"/>
  <c r="K877" i="32"/>
  <c r="E1253" i="32" l="1"/>
  <c r="J1253" i="32"/>
  <c r="H1253" i="32"/>
  <c r="D1254" i="32"/>
  <c r="K1253" i="32"/>
  <c r="G1253" i="32"/>
  <c r="I1253" i="32"/>
  <c r="F1253" i="32"/>
  <c r="M1253" i="32"/>
  <c r="L1253" i="32"/>
  <c r="D879" i="32"/>
  <c r="E879" i="32" s="1"/>
  <c r="J878" i="32"/>
  <c r="K878" i="32"/>
  <c r="I878" i="32"/>
  <c r="M878" i="32"/>
  <c r="H878" i="32"/>
  <c r="F878" i="32"/>
  <c r="G878" i="32"/>
  <c r="L878" i="32"/>
  <c r="E1254" i="32" l="1"/>
  <c r="K1254" i="32"/>
  <c r="H1254" i="32"/>
  <c r="G1254" i="32"/>
  <c r="D1255" i="32"/>
  <c r="I1254" i="32"/>
  <c r="M1254" i="32"/>
  <c r="L1254" i="32"/>
  <c r="F1254" i="32"/>
  <c r="J1254" i="32"/>
  <c r="I879" i="32"/>
  <c r="D880" i="32"/>
  <c r="E880" i="32" s="1"/>
  <c r="J879" i="32"/>
  <c r="G879" i="32"/>
  <c r="M879" i="32"/>
  <c r="K879" i="32"/>
  <c r="H879" i="32"/>
  <c r="F879" i="32"/>
  <c r="L879" i="32"/>
  <c r="E1255" i="32" l="1"/>
  <c r="F1255" i="32"/>
  <c r="K1255" i="32"/>
  <c r="J1255" i="32"/>
  <c r="I1255" i="32"/>
  <c r="M1255" i="32"/>
  <c r="G1255" i="32"/>
  <c r="D1256" i="32"/>
  <c r="H1255" i="32"/>
  <c r="L1255" i="32"/>
  <c r="D881" i="32"/>
  <c r="E881" i="32" s="1"/>
  <c r="L880" i="32"/>
  <c r="F880" i="32"/>
  <c r="K880" i="32"/>
  <c r="H880" i="32"/>
  <c r="M880" i="32"/>
  <c r="I880" i="32"/>
  <c r="G880" i="32"/>
  <c r="J880" i="32"/>
  <c r="E1256" i="32" l="1"/>
  <c r="H1256" i="32"/>
  <c r="G1256" i="32"/>
  <c r="F1256" i="32"/>
  <c r="M1256" i="32"/>
  <c r="I1256" i="32"/>
  <c r="D1257" i="32"/>
  <c r="L1256" i="32"/>
  <c r="J1256" i="32"/>
  <c r="K1256" i="32"/>
  <c r="D882" i="32"/>
  <c r="E882" i="32" s="1"/>
  <c r="M881" i="32"/>
  <c r="I881" i="32"/>
  <c r="G881" i="32"/>
  <c r="H881" i="32"/>
  <c r="L881" i="32"/>
  <c r="K881" i="32"/>
  <c r="J881" i="32"/>
  <c r="F881" i="32"/>
  <c r="E1257" i="32" l="1"/>
  <c r="G1257" i="32"/>
  <c r="F1257" i="32"/>
  <c r="D1258" i="32"/>
  <c r="L1257" i="32"/>
  <c r="K1257" i="32"/>
  <c r="J1257" i="32"/>
  <c r="I1257" i="32"/>
  <c r="H1257" i="32"/>
  <c r="M1257" i="32"/>
  <c r="G882" i="32"/>
  <c r="H882" i="32"/>
  <c r="F882" i="32"/>
  <c r="D883" i="32"/>
  <c r="E883" i="32" s="1"/>
  <c r="M882" i="32"/>
  <c r="L882" i="32"/>
  <c r="K882" i="32"/>
  <c r="J882" i="32"/>
  <c r="I882" i="32"/>
  <c r="E1258" i="32" l="1"/>
  <c r="H1258" i="32"/>
  <c r="G1258" i="32"/>
  <c r="D1259" i="32"/>
  <c r="K1258" i="32"/>
  <c r="J1258" i="32"/>
  <c r="L1258" i="32"/>
  <c r="I1258" i="32"/>
  <c r="F1258" i="32"/>
  <c r="M1258" i="32"/>
  <c r="L883" i="32"/>
  <c r="F883" i="32"/>
  <c r="I883" i="32"/>
  <c r="H883" i="32"/>
  <c r="G883" i="32"/>
  <c r="D884" i="32"/>
  <c r="E884" i="32" s="1"/>
  <c r="M883" i="32"/>
  <c r="K883" i="32"/>
  <c r="J883" i="32"/>
  <c r="E1259" i="32" l="1"/>
  <c r="F1259" i="32"/>
  <c r="K1259" i="32"/>
  <c r="D1260" i="32"/>
  <c r="J1259" i="32"/>
  <c r="G1259" i="32"/>
  <c r="M1259" i="32"/>
  <c r="L1259" i="32"/>
  <c r="I1259" i="32"/>
  <c r="H1259" i="32"/>
  <c r="J884" i="32"/>
  <c r="D885" i="32"/>
  <c r="E885" i="32" s="1"/>
  <c r="M884" i="32"/>
  <c r="I884" i="32"/>
  <c r="F884" i="32"/>
  <c r="L884" i="32"/>
  <c r="K884" i="32"/>
  <c r="H884" i="32"/>
  <c r="G884" i="32"/>
  <c r="E1260" i="32" l="1"/>
  <c r="G1260" i="32"/>
  <c r="J1260" i="32"/>
  <c r="L1260" i="32"/>
  <c r="H1260" i="32"/>
  <c r="K1260" i="32"/>
  <c r="I1260" i="32"/>
  <c r="F1260" i="32"/>
  <c r="M1260" i="32"/>
  <c r="D1261" i="32"/>
  <c r="D886" i="32"/>
  <c r="E886" i="32" s="1"/>
  <c r="I885" i="32"/>
  <c r="M885" i="32"/>
  <c r="J885" i="32"/>
  <c r="F885" i="32"/>
  <c r="H885" i="32"/>
  <c r="G885" i="32"/>
  <c r="K885" i="32"/>
  <c r="L885" i="32"/>
  <c r="E1261" i="32" l="1"/>
  <c r="H1261" i="32"/>
  <c r="G1261" i="32"/>
  <c r="F1261" i="32"/>
  <c r="I1261" i="32"/>
  <c r="D1262" i="32"/>
  <c r="J1261" i="32"/>
  <c r="M1261" i="32"/>
  <c r="K1261" i="32"/>
  <c r="L1261" i="32"/>
  <c r="D887" i="32"/>
  <c r="E887" i="32" s="1"/>
  <c r="M886" i="32"/>
  <c r="I886" i="32"/>
  <c r="H886" i="32"/>
  <c r="J886" i="32"/>
  <c r="L886" i="32"/>
  <c r="K886" i="32"/>
  <c r="G886" i="32"/>
  <c r="F886" i="32"/>
  <c r="E1262" i="32" l="1"/>
  <c r="M1262" i="32"/>
  <c r="H1262" i="32"/>
  <c r="G1262" i="32"/>
  <c r="D1263" i="32"/>
  <c r="K1262" i="32"/>
  <c r="L1262" i="32"/>
  <c r="J1262" i="32"/>
  <c r="F1262" i="32"/>
  <c r="I1262" i="32"/>
  <c r="I887" i="32"/>
  <c r="F887" i="32"/>
  <c r="H887" i="32"/>
  <c r="M887" i="32"/>
  <c r="D888" i="32"/>
  <c r="E888" i="32" s="1"/>
  <c r="L887" i="32"/>
  <c r="G887" i="32"/>
  <c r="J887" i="32"/>
  <c r="K887" i="32"/>
  <c r="E1263" i="32" l="1"/>
  <c r="F1263" i="32"/>
  <c r="G1263" i="32"/>
  <c r="J1263" i="32"/>
  <c r="K1263" i="32"/>
  <c r="I1263" i="32"/>
  <c r="D1264" i="32"/>
  <c r="H1263" i="32"/>
  <c r="M1263" i="32"/>
  <c r="L1263" i="32"/>
  <c r="F888" i="32"/>
  <c r="L888" i="32"/>
  <c r="D889" i="32"/>
  <c r="E889" i="32" s="1"/>
  <c r="G888" i="32"/>
  <c r="J888" i="32"/>
  <c r="K888" i="32"/>
  <c r="M888" i="32"/>
  <c r="I888" i="32"/>
  <c r="H888" i="32"/>
  <c r="E1264" i="32" l="1"/>
  <c r="D1265" i="32"/>
  <c r="J1264" i="32"/>
  <c r="I1264" i="32"/>
  <c r="K1264" i="32"/>
  <c r="G1264" i="32"/>
  <c r="H1264" i="32"/>
  <c r="L1264" i="32"/>
  <c r="M1264" i="32"/>
  <c r="F1264" i="32"/>
  <c r="I889" i="32"/>
  <c r="H889" i="32"/>
  <c r="M889" i="32"/>
  <c r="D890" i="32"/>
  <c r="E890" i="32" s="1"/>
  <c r="G889" i="32"/>
  <c r="J889" i="32"/>
  <c r="L889" i="32"/>
  <c r="K889" i="32"/>
  <c r="F889" i="32"/>
  <c r="E1265" i="32" l="1"/>
  <c r="L1265" i="32"/>
  <c r="M1265" i="32"/>
  <c r="K1265" i="32"/>
  <c r="J1265" i="32"/>
  <c r="G1265" i="32"/>
  <c r="F1265" i="32"/>
  <c r="D1266" i="32"/>
  <c r="I1265" i="32"/>
  <c r="H1265" i="32"/>
  <c r="D891" i="32"/>
  <c r="E891" i="32" s="1"/>
  <c r="F890" i="32"/>
  <c r="J890" i="32"/>
  <c r="L890" i="32"/>
  <c r="K890" i="32"/>
  <c r="I890" i="32"/>
  <c r="M890" i="32"/>
  <c r="H890" i="32"/>
  <c r="G890" i="32"/>
  <c r="E1266" i="32" l="1"/>
  <c r="I1266" i="32"/>
  <c r="L1266" i="32"/>
  <c r="K1266" i="32"/>
  <c r="J1266" i="32"/>
  <c r="G1266" i="32"/>
  <c r="D1267" i="32"/>
  <c r="F1266" i="32"/>
  <c r="M1266" i="32"/>
  <c r="H1266" i="32"/>
  <c r="F891" i="32"/>
  <c r="I891" i="32"/>
  <c r="K891" i="32"/>
  <c r="G891" i="32"/>
  <c r="D892" i="32"/>
  <c r="E892" i="32" s="1"/>
  <c r="L891" i="32"/>
  <c r="H891" i="32"/>
  <c r="J891" i="32"/>
  <c r="M891" i="32"/>
  <c r="E1267" i="32" l="1"/>
  <c r="F1267" i="32"/>
  <c r="M1267" i="32"/>
  <c r="L1267" i="32"/>
  <c r="G1267" i="32"/>
  <c r="K1267" i="32"/>
  <c r="J1267" i="32"/>
  <c r="D1268" i="32"/>
  <c r="H1267" i="32"/>
  <c r="I1267" i="32"/>
  <c r="M892" i="32"/>
  <c r="H892" i="32"/>
  <c r="L892" i="32"/>
  <c r="G892" i="32"/>
  <c r="K892" i="32"/>
  <c r="F892" i="32"/>
  <c r="D893" i="32"/>
  <c r="E893" i="32" s="1"/>
  <c r="J892" i="32"/>
  <c r="I892" i="32"/>
  <c r="E1268" i="32" l="1"/>
  <c r="G1268" i="32"/>
  <c r="K1268" i="32"/>
  <c r="M1268" i="32"/>
  <c r="L1268" i="32"/>
  <c r="I1268" i="32"/>
  <c r="H1268" i="32"/>
  <c r="F1268" i="32"/>
  <c r="D1269" i="32"/>
  <c r="J1268" i="32"/>
  <c r="F893" i="32"/>
  <c r="I893" i="32"/>
  <c r="L893" i="32"/>
  <c r="G893" i="32"/>
  <c r="M893" i="32"/>
  <c r="J893" i="32"/>
  <c r="H893" i="32"/>
  <c r="D894" i="32"/>
  <c r="E894" i="32" s="1"/>
  <c r="K893" i="32"/>
  <c r="E1269" i="32" l="1"/>
  <c r="H1269" i="32"/>
  <c r="D1270" i="32"/>
  <c r="K1269" i="32"/>
  <c r="I1269" i="32"/>
  <c r="G1269" i="32"/>
  <c r="M1269" i="32"/>
  <c r="J1269" i="32"/>
  <c r="F1269" i="32"/>
  <c r="L1269" i="32"/>
  <c r="M894" i="32"/>
  <c r="I894" i="32"/>
  <c r="G894" i="32"/>
  <c r="D895" i="32"/>
  <c r="E895" i="32" s="1"/>
  <c r="H894" i="32"/>
  <c r="J894" i="32"/>
  <c r="L894" i="32"/>
  <c r="K894" i="32"/>
  <c r="F894" i="32"/>
  <c r="E1270" i="32" l="1"/>
  <c r="M1270" i="32"/>
  <c r="D1271" i="32"/>
  <c r="G1270" i="32"/>
  <c r="I1270" i="32"/>
  <c r="F1270" i="32"/>
  <c r="L1270" i="32"/>
  <c r="K1270" i="32"/>
  <c r="J1270" i="32"/>
  <c r="H1270" i="32"/>
  <c r="M895" i="32"/>
  <c r="D896" i="32"/>
  <c r="E896" i="32" s="1"/>
  <c r="L895" i="32"/>
  <c r="H895" i="32"/>
  <c r="K895" i="32"/>
  <c r="G895" i="32"/>
  <c r="J895" i="32"/>
  <c r="I895" i="32"/>
  <c r="F895" i="32"/>
  <c r="E1271" i="32" l="1"/>
  <c r="F1271" i="32"/>
  <c r="J1271" i="32"/>
  <c r="H1271" i="32"/>
  <c r="I1271" i="32"/>
  <c r="M1271" i="32"/>
  <c r="D1272" i="32"/>
  <c r="G1271" i="32"/>
  <c r="L1271" i="32"/>
  <c r="K1271" i="32"/>
  <c r="F896" i="32"/>
  <c r="M896" i="32"/>
  <c r="D897" i="32"/>
  <c r="E897" i="32" s="1"/>
  <c r="L896" i="32"/>
  <c r="J896" i="32"/>
  <c r="K896" i="32"/>
  <c r="I896" i="32"/>
  <c r="G896" i="32"/>
  <c r="H896" i="32"/>
  <c r="E1272" i="32" l="1"/>
  <c r="D1273" i="32"/>
  <c r="G1272" i="32"/>
  <c r="H1272" i="32"/>
  <c r="F1272" i="32"/>
  <c r="M1272" i="32"/>
  <c r="L1272" i="32"/>
  <c r="K1272" i="32"/>
  <c r="I1272" i="32"/>
  <c r="J1272" i="32"/>
  <c r="D898" i="32"/>
  <c r="E898" i="32" s="1"/>
  <c r="I897" i="32"/>
  <c r="M897" i="32"/>
  <c r="K897" i="32"/>
  <c r="F897" i="32"/>
  <c r="H897" i="32"/>
  <c r="L897" i="32"/>
  <c r="J897" i="32"/>
  <c r="G897" i="32"/>
  <c r="E1273" i="32" l="1"/>
  <c r="L1273" i="32"/>
  <c r="G1273" i="32"/>
  <c r="K1273" i="32"/>
  <c r="I1273" i="32"/>
  <c r="H1273" i="32"/>
  <c r="J1273" i="32"/>
  <c r="F1273" i="32"/>
  <c r="M1273" i="32"/>
  <c r="D1274" i="32"/>
  <c r="F898" i="32"/>
  <c r="H898" i="32"/>
  <c r="G898" i="32"/>
  <c r="K898" i="32"/>
  <c r="J898" i="32"/>
  <c r="I898" i="32"/>
  <c r="M898" i="32"/>
  <c r="L898" i="32"/>
  <c r="D899" i="32"/>
  <c r="E899" i="32" s="1"/>
  <c r="E1274" i="32" l="1"/>
  <c r="I1274" i="32"/>
  <c r="K1274" i="32"/>
  <c r="H1274" i="32"/>
  <c r="J1274" i="32"/>
  <c r="D1275" i="32"/>
  <c r="G1274" i="32"/>
  <c r="L1274" i="32"/>
  <c r="F1274" i="32"/>
  <c r="M1274" i="32"/>
  <c r="J899" i="32"/>
  <c r="M899" i="32"/>
  <c r="I899" i="32"/>
  <c r="H899" i="32"/>
  <c r="G899" i="32"/>
  <c r="F899" i="32"/>
  <c r="K899" i="32"/>
  <c r="D900" i="32"/>
  <c r="E900" i="32" s="1"/>
  <c r="L899" i="32"/>
  <c r="E1275" i="32" l="1"/>
  <c r="F1275" i="32"/>
  <c r="L1275" i="32"/>
  <c r="G1275" i="32"/>
  <c r="K1275" i="32"/>
  <c r="I1275" i="32"/>
  <c r="H1275" i="32"/>
  <c r="D1276" i="32"/>
  <c r="J1275" i="32"/>
  <c r="M1275" i="32"/>
  <c r="H900" i="32"/>
  <c r="D901" i="32"/>
  <c r="E901" i="32" s="1"/>
  <c r="J900" i="32"/>
  <c r="F900" i="32"/>
  <c r="I900" i="32"/>
  <c r="M900" i="32"/>
  <c r="L900" i="32"/>
  <c r="K900" i="32"/>
  <c r="G900" i="32"/>
  <c r="E1276" i="32" l="1"/>
  <c r="G1276" i="32"/>
  <c r="J1276" i="32"/>
  <c r="I1276" i="32"/>
  <c r="K1276" i="32"/>
  <c r="L1276" i="32"/>
  <c r="M1276" i="32"/>
  <c r="H1276" i="32"/>
  <c r="F1276" i="32"/>
  <c r="D1277" i="32"/>
  <c r="D902" i="32"/>
  <c r="E902" i="32" s="1"/>
  <c r="I901" i="32"/>
  <c r="L901" i="32"/>
  <c r="M901" i="32"/>
  <c r="G901" i="32"/>
  <c r="H901" i="32"/>
  <c r="F901" i="32"/>
  <c r="K901" i="32"/>
  <c r="J901" i="32"/>
  <c r="E1277" i="32" l="1"/>
  <c r="H1277" i="32"/>
  <c r="K1277" i="32"/>
  <c r="J1277" i="32"/>
  <c r="F1277" i="32"/>
  <c r="D1278" i="32"/>
  <c r="I1277" i="32"/>
  <c r="G1277" i="32"/>
  <c r="L1277" i="32"/>
  <c r="M1277" i="32"/>
  <c r="F902" i="32"/>
  <c r="D903" i="32"/>
  <c r="E903" i="32" s="1"/>
  <c r="J902" i="32"/>
  <c r="G902" i="32"/>
  <c r="I902" i="32"/>
  <c r="M902" i="32"/>
  <c r="L902" i="32"/>
  <c r="H902" i="32"/>
  <c r="K902" i="32"/>
  <c r="E1278" i="32" l="1"/>
  <c r="M1278" i="32"/>
  <c r="D1279" i="32"/>
  <c r="L1278" i="32"/>
  <c r="H1278" i="32"/>
  <c r="J1278" i="32"/>
  <c r="I1278" i="32"/>
  <c r="K1278" i="32"/>
  <c r="G1278" i="32"/>
  <c r="F1278" i="32"/>
  <c r="K903" i="32"/>
  <c r="I903" i="32"/>
  <c r="F903" i="32"/>
  <c r="H903" i="32"/>
  <c r="D904" i="32"/>
  <c r="E904" i="32" s="1"/>
  <c r="J903" i="32"/>
  <c r="G903" i="32"/>
  <c r="M903" i="32"/>
  <c r="L903" i="32"/>
  <c r="E1279" i="32" l="1"/>
  <c r="F1279" i="32"/>
  <c r="J1279" i="32"/>
  <c r="M1279" i="32"/>
  <c r="L1279" i="32"/>
  <c r="I1279" i="32"/>
  <c r="G1279" i="32"/>
  <c r="D1280" i="32"/>
  <c r="K1279" i="32"/>
  <c r="H1279" i="32"/>
  <c r="J904" i="32"/>
  <c r="H904" i="32"/>
  <c r="M904" i="32"/>
  <c r="L904" i="32"/>
  <c r="I904" i="32"/>
  <c r="K904" i="32"/>
  <c r="G904" i="32"/>
  <c r="D905" i="32"/>
  <c r="E905" i="32" s="1"/>
  <c r="F904" i="32"/>
  <c r="E1280" i="32" l="1"/>
  <c r="D1281" i="32"/>
  <c r="G1280" i="32"/>
  <c r="F1280" i="32"/>
  <c r="H1280" i="32"/>
  <c r="L1280" i="32"/>
  <c r="K1280" i="32"/>
  <c r="M1280" i="32"/>
  <c r="J1280" i="32"/>
  <c r="I1280" i="32"/>
  <c r="K905" i="32"/>
  <c r="I905" i="32"/>
  <c r="L905" i="32"/>
  <c r="H905" i="32"/>
  <c r="G905" i="32"/>
  <c r="J905" i="32"/>
  <c r="F905" i="32"/>
  <c r="D906" i="32"/>
  <c r="E906" i="32" s="1"/>
  <c r="M905" i="32"/>
  <c r="E1281" i="32" l="1"/>
  <c r="L1281" i="32"/>
  <c r="F1281" i="32"/>
  <c r="D1282" i="32"/>
  <c r="J1281" i="32"/>
  <c r="M1281" i="32"/>
  <c r="H1281" i="32"/>
  <c r="K1281" i="32"/>
  <c r="G1281" i="32"/>
  <c r="I1281" i="32"/>
  <c r="H906" i="32"/>
  <c r="K906" i="32"/>
  <c r="M906" i="32"/>
  <c r="J906" i="32"/>
  <c r="D907" i="32"/>
  <c r="E907" i="32" s="1"/>
  <c r="G906" i="32"/>
  <c r="F906" i="32"/>
  <c r="L906" i="32"/>
  <c r="I906" i="32"/>
  <c r="E1282" i="32" l="1"/>
  <c r="I1282" i="32"/>
  <c r="H1282" i="32"/>
  <c r="G1282" i="32"/>
  <c r="K1282" i="32"/>
  <c r="D1283" i="32"/>
  <c r="L1282" i="32"/>
  <c r="M1282" i="32"/>
  <c r="F1282" i="32"/>
  <c r="J1282" i="32"/>
  <c r="D908" i="32"/>
  <c r="E908" i="32" s="1"/>
  <c r="K907" i="32"/>
  <c r="M907" i="32"/>
  <c r="J907" i="32"/>
  <c r="H907" i="32"/>
  <c r="I907" i="32"/>
  <c r="L907" i="32"/>
  <c r="F907" i="32"/>
  <c r="G907" i="32"/>
  <c r="E1283" i="32" l="1"/>
  <c r="F1283" i="32"/>
  <c r="H1283" i="32"/>
  <c r="G1283" i="32"/>
  <c r="L1283" i="32"/>
  <c r="I1283" i="32"/>
  <c r="M1283" i="32"/>
  <c r="J1283" i="32"/>
  <c r="D1284" i="32"/>
  <c r="K1283" i="32"/>
  <c r="M908" i="32"/>
  <c r="D909" i="32"/>
  <c r="E909" i="32" s="1"/>
  <c r="L908" i="32"/>
  <c r="K908" i="32"/>
  <c r="H908" i="32"/>
  <c r="J908" i="32"/>
  <c r="F908" i="32"/>
  <c r="G908" i="32"/>
  <c r="I908" i="32"/>
  <c r="E1284" i="32" l="1"/>
  <c r="G1284" i="32"/>
  <c r="I1284" i="32"/>
  <c r="M1284" i="32"/>
  <c r="J1284" i="32"/>
  <c r="K1284" i="32"/>
  <c r="D1285" i="32"/>
  <c r="F1284" i="32"/>
  <c r="H1284" i="32"/>
  <c r="L1284" i="32"/>
  <c r="L909" i="32"/>
  <c r="M909" i="32"/>
  <c r="G909" i="32"/>
  <c r="F909" i="32"/>
  <c r="K909" i="32"/>
  <c r="J909" i="32"/>
  <c r="I909" i="32"/>
  <c r="H909" i="32"/>
  <c r="D910" i="32"/>
  <c r="E910" i="32" s="1"/>
  <c r="E1285" i="32" l="1"/>
  <c r="H1285" i="32"/>
  <c r="G1285" i="32"/>
  <c r="D1286" i="32"/>
  <c r="J1285" i="32"/>
  <c r="K1285" i="32"/>
  <c r="M1285" i="32"/>
  <c r="I1285" i="32"/>
  <c r="L1285" i="32"/>
  <c r="F1285" i="32"/>
  <c r="G910" i="32"/>
  <c r="F910" i="32"/>
  <c r="I910" i="32"/>
  <c r="M910" i="32"/>
  <c r="K910" i="32"/>
  <c r="J910" i="32"/>
  <c r="D911" i="32"/>
  <c r="E911" i="32" s="1"/>
  <c r="H910" i="32"/>
  <c r="L910" i="32"/>
  <c r="E1286" i="32" l="1"/>
  <c r="M1286" i="32"/>
  <c r="L1286" i="32"/>
  <c r="K1286" i="32"/>
  <c r="F1286" i="32"/>
  <c r="G1286" i="32"/>
  <c r="I1286" i="32"/>
  <c r="H1286" i="32"/>
  <c r="D1287" i="32"/>
  <c r="J1286" i="32"/>
  <c r="K911" i="32"/>
  <c r="J911" i="32"/>
  <c r="D912" i="32"/>
  <c r="E912" i="32" s="1"/>
  <c r="I911" i="32"/>
  <c r="F911" i="32"/>
  <c r="M911" i="32"/>
  <c r="L911" i="32"/>
  <c r="G911" i="32"/>
  <c r="H911" i="32"/>
  <c r="E1287" i="32" l="1"/>
  <c r="F1287" i="32"/>
  <c r="J1287" i="32"/>
  <c r="M1287" i="32"/>
  <c r="L1287" i="32"/>
  <c r="K1287" i="32"/>
  <c r="H1287" i="32"/>
  <c r="G1287" i="32"/>
  <c r="D1288" i="32"/>
  <c r="I1287" i="32"/>
  <c r="I912" i="32"/>
  <c r="M912" i="32"/>
  <c r="H912" i="32"/>
  <c r="L912" i="32"/>
  <c r="F912" i="32"/>
  <c r="K912" i="32"/>
  <c r="G912" i="32"/>
  <c r="J912" i="32"/>
  <c r="D913" i="32"/>
  <c r="E913" i="32" s="1"/>
  <c r="E1288" i="32" l="1"/>
  <c r="D1289" i="32"/>
  <c r="G1288" i="32"/>
  <c r="M1288" i="32"/>
  <c r="J1288" i="32"/>
  <c r="H1288" i="32"/>
  <c r="I1288" i="32"/>
  <c r="L1288" i="32"/>
  <c r="K1288" i="32"/>
  <c r="F1288" i="32"/>
  <c r="K913" i="32"/>
  <c r="M913" i="32"/>
  <c r="F913" i="32"/>
  <c r="J913" i="32"/>
  <c r="I913" i="32"/>
  <c r="G913" i="32"/>
  <c r="H913" i="32"/>
  <c r="D914" i="32"/>
  <c r="E914" i="32" s="1"/>
  <c r="L913" i="32"/>
  <c r="E1289" i="32" l="1"/>
  <c r="F1289" i="32"/>
  <c r="G1289" i="32"/>
  <c r="M1289" i="32"/>
  <c r="I1289" i="32"/>
  <c r="K1289" i="32"/>
  <c r="H1289" i="32"/>
  <c r="L1289" i="32"/>
  <c r="D1290" i="32"/>
  <c r="J1289" i="32"/>
  <c r="K914" i="32"/>
  <c r="I914" i="32"/>
  <c r="D915" i="32"/>
  <c r="E915" i="32" s="1"/>
  <c r="F914" i="32"/>
  <c r="J914" i="32"/>
  <c r="M914" i="32"/>
  <c r="H914" i="32"/>
  <c r="G914" i="32"/>
  <c r="L914" i="32"/>
  <c r="E1290" i="32" l="1"/>
  <c r="I1290" i="32"/>
  <c r="D1291" i="32"/>
  <c r="L1290" i="32"/>
  <c r="J1290" i="32"/>
  <c r="K1290" i="32"/>
  <c r="F1290" i="32"/>
  <c r="M1290" i="32"/>
  <c r="H1290" i="32"/>
  <c r="G1290" i="32"/>
  <c r="M915" i="32"/>
  <c r="H915" i="32"/>
  <c r="K915" i="32"/>
  <c r="I915" i="32"/>
  <c r="L915" i="32"/>
  <c r="J915" i="32"/>
  <c r="G915" i="32"/>
  <c r="F915" i="32"/>
  <c r="D916" i="32"/>
  <c r="E916" i="32" s="1"/>
  <c r="E1291" i="32" l="1"/>
  <c r="F1291" i="32"/>
  <c r="D1292" i="32"/>
  <c r="L1291" i="32"/>
  <c r="M1291" i="32"/>
  <c r="I1291" i="32"/>
  <c r="G1291" i="32"/>
  <c r="H1291" i="32"/>
  <c r="J1291" i="32"/>
  <c r="K1291" i="32"/>
  <c r="F916" i="32"/>
  <c r="L916" i="32"/>
  <c r="K916" i="32"/>
  <c r="D917" i="32"/>
  <c r="E917" i="32" s="1"/>
  <c r="J916" i="32"/>
  <c r="H916" i="32"/>
  <c r="G916" i="32"/>
  <c r="M916" i="32"/>
  <c r="I916" i="32"/>
  <c r="E1292" i="32" l="1"/>
  <c r="G1292" i="32"/>
  <c r="K1292" i="32"/>
  <c r="L1292" i="32"/>
  <c r="J1292" i="32"/>
  <c r="I1292" i="32"/>
  <c r="H1292" i="32"/>
  <c r="M1292" i="32"/>
  <c r="D1293" i="32"/>
  <c r="F1292" i="32"/>
  <c r="D918" i="32"/>
  <c r="E918" i="32" s="1"/>
  <c r="L917" i="32"/>
  <c r="I917" i="32"/>
  <c r="M917" i="32"/>
  <c r="K917" i="32"/>
  <c r="J917" i="32"/>
  <c r="F917" i="32"/>
  <c r="H917" i="32"/>
  <c r="G917" i="32"/>
  <c r="E1293" i="32" l="1"/>
  <c r="H1293" i="32"/>
  <c r="G1293" i="32"/>
  <c r="F1293" i="32"/>
  <c r="K1293" i="32"/>
  <c r="J1293" i="32"/>
  <c r="M1293" i="32"/>
  <c r="L1293" i="32"/>
  <c r="D1294" i="32"/>
  <c r="I1293" i="32"/>
  <c r="D919" i="32"/>
  <c r="E919" i="32" s="1"/>
  <c r="G918" i="32"/>
  <c r="K918" i="32"/>
  <c r="H918" i="32"/>
  <c r="J918" i="32"/>
  <c r="M918" i="32"/>
  <c r="I918" i="32"/>
  <c r="L918" i="32"/>
  <c r="F918" i="32"/>
  <c r="E1294" i="32" l="1"/>
  <c r="M1294" i="32"/>
  <c r="H1294" i="32"/>
  <c r="G1294" i="32"/>
  <c r="F1294" i="32"/>
  <c r="K1294" i="32"/>
  <c r="J1294" i="32"/>
  <c r="L1294" i="32"/>
  <c r="I1294" i="32"/>
  <c r="D1295" i="32"/>
  <c r="I919" i="32"/>
  <c r="H919" i="32"/>
  <c r="G919" i="32"/>
  <c r="F919" i="32"/>
  <c r="L919" i="32"/>
  <c r="K919" i="32"/>
  <c r="J919" i="32"/>
  <c r="D920" i="32"/>
  <c r="E920" i="32" s="1"/>
  <c r="M919" i="32"/>
  <c r="E1295" i="32" l="1"/>
  <c r="F1295" i="32"/>
  <c r="J1295" i="32"/>
  <c r="I1295" i="32"/>
  <c r="H1295" i="32"/>
  <c r="M1295" i="32"/>
  <c r="K1295" i="32"/>
  <c r="D1296" i="32"/>
  <c r="L1295" i="32"/>
  <c r="G1295" i="32"/>
  <c r="H920" i="32"/>
  <c r="G920" i="32"/>
  <c r="L920" i="32"/>
  <c r="F920" i="32"/>
  <c r="I920" i="32"/>
  <c r="K920" i="32"/>
  <c r="D921" i="32"/>
  <c r="E921" i="32" s="1"/>
  <c r="M920" i="32"/>
  <c r="J920" i="32"/>
  <c r="E1296" i="32" l="1"/>
  <c r="D1297" i="32"/>
  <c r="I1296" i="32"/>
  <c r="G1296" i="32"/>
  <c r="J1296" i="32"/>
  <c r="H1296" i="32"/>
  <c r="M1296" i="32"/>
  <c r="L1296" i="32"/>
  <c r="F1296" i="32"/>
  <c r="K1296" i="32"/>
  <c r="G921" i="32"/>
  <c r="H921" i="32"/>
  <c r="L921" i="32"/>
  <c r="F921" i="32"/>
  <c r="M921" i="32"/>
  <c r="I921" i="32"/>
  <c r="D922" i="32"/>
  <c r="E922" i="32" s="1"/>
  <c r="J921" i="32"/>
  <c r="K921" i="32"/>
  <c r="E1297" i="32" l="1"/>
  <c r="L1297" i="32"/>
  <c r="G1297" i="32"/>
  <c r="M1297" i="32"/>
  <c r="F1297" i="32"/>
  <c r="D1298" i="32"/>
  <c r="K1297" i="32"/>
  <c r="J1297" i="32"/>
  <c r="I1297" i="32"/>
  <c r="H1297" i="32"/>
  <c r="K922" i="32"/>
  <c r="D923" i="32"/>
  <c r="E923" i="32" s="1"/>
  <c r="G922" i="32"/>
  <c r="J922" i="32"/>
  <c r="M922" i="32"/>
  <c r="F922" i="32"/>
  <c r="I922" i="32"/>
  <c r="H922" i="32"/>
  <c r="L922" i="32"/>
  <c r="E1298" i="32" l="1"/>
  <c r="I1298" i="32"/>
  <c r="K1298" i="32"/>
  <c r="H1298" i="32"/>
  <c r="J1298" i="32"/>
  <c r="L1298" i="32"/>
  <c r="G1298" i="32"/>
  <c r="D1299" i="32"/>
  <c r="F1298" i="32"/>
  <c r="M1298" i="32"/>
  <c r="L923" i="32"/>
  <c r="K923" i="32"/>
  <c r="F923" i="32"/>
  <c r="I923" i="32"/>
  <c r="H923" i="32"/>
  <c r="G923" i="32"/>
  <c r="J923" i="32"/>
  <c r="D924" i="32"/>
  <c r="E924" i="32" s="1"/>
  <c r="M923" i="32"/>
  <c r="E1299" i="32" l="1"/>
  <c r="F1299" i="32"/>
  <c r="M1299" i="32"/>
  <c r="H1299" i="32"/>
  <c r="D1300" i="32"/>
  <c r="L1299" i="32"/>
  <c r="I1299" i="32"/>
  <c r="J1299" i="32"/>
  <c r="G1299" i="32"/>
  <c r="K1299" i="32"/>
  <c r="J924" i="32"/>
  <c r="G924" i="32"/>
  <c r="H924" i="32"/>
  <c r="F924" i="32"/>
  <c r="I924" i="32"/>
  <c r="M924" i="32"/>
  <c r="L924" i="32"/>
  <c r="K924" i="32"/>
  <c r="D925" i="32"/>
  <c r="E925" i="32" s="1"/>
  <c r="E1300" i="32" l="1"/>
  <c r="F1300" i="32"/>
  <c r="I1300" i="32"/>
  <c r="H1300" i="32"/>
  <c r="J1300" i="32"/>
  <c r="D1301" i="32"/>
  <c r="G1300" i="32"/>
  <c r="K1300" i="32"/>
  <c r="M1300" i="32"/>
  <c r="L1300" i="32"/>
  <c r="K925" i="32"/>
  <c r="G925" i="32"/>
  <c r="J925" i="32"/>
  <c r="L925" i="32"/>
  <c r="M925" i="32"/>
  <c r="I925" i="32"/>
  <c r="H925" i="32"/>
  <c r="F925" i="32"/>
  <c r="D926" i="32"/>
  <c r="E926" i="32" s="1"/>
  <c r="E1301" i="32" l="1"/>
  <c r="H1301" i="32"/>
  <c r="D1302" i="32"/>
  <c r="J1301" i="32"/>
  <c r="I1301" i="32"/>
  <c r="G1301" i="32"/>
  <c r="K1301" i="32"/>
  <c r="L1301" i="32"/>
  <c r="M1301" i="32"/>
  <c r="F1301" i="32"/>
  <c r="M926" i="32"/>
  <c r="L926" i="32"/>
  <c r="J926" i="32"/>
  <c r="H926" i="32"/>
  <c r="I926" i="32"/>
  <c r="G926" i="32"/>
  <c r="K926" i="32"/>
  <c r="F926" i="32"/>
  <c r="D927" i="32"/>
  <c r="E927" i="32" s="1"/>
  <c r="E1302" i="32" l="1"/>
  <c r="M1302" i="32"/>
  <c r="F1302" i="32"/>
  <c r="K1302" i="32"/>
  <c r="J1302" i="32"/>
  <c r="I1302" i="32"/>
  <c r="L1302" i="32"/>
  <c r="H1302" i="32"/>
  <c r="G1302" i="32"/>
  <c r="D1303" i="32"/>
  <c r="F927" i="32"/>
  <c r="K927" i="32"/>
  <c r="M927" i="32"/>
  <c r="H927" i="32"/>
  <c r="D928" i="32"/>
  <c r="E928" i="32" s="1"/>
  <c r="L927" i="32"/>
  <c r="G927" i="32"/>
  <c r="J927" i="32"/>
  <c r="I927" i="32"/>
  <c r="E1303" i="32" l="1"/>
  <c r="F1303" i="32"/>
  <c r="J1303" i="32"/>
  <c r="H1303" i="32"/>
  <c r="M1303" i="32"/>
  <c r="K1303" i="32"/>
  <c r="D1304" i="32"/>
  <c r="G1303" i="32"/>
  <c r="L1303" i="32"/>
  <c r="I1303" i="32"/>
  <c r="I928" i="32"/>
  <c r="M928" i="32"/>
  <c r="G928" i="32"/>
  <c r="J928" i="32"/>
  <c r="L928" i="32"/>
  <c r="F928" i="32"/>
  <c r="K928" i="32"/>
  <c r="D929" i="32"/>
  <c r="E929" i="32" s="1"/>
  <c r="H928" i="32"/>
  <c r="E1304" i="32" l="1"/>
  <c r="D1305" i="32"/>
  <c r="G1304" i="32"/>
  <c r="H1304" i="32"/>
  <c r="F1304" i="32"/>
  <c r="I1304" i="32"/>
  <c r="L1304" i="32"/>
  <c r="M1304" i="32"/>
  <c r="J1304" i="32"/>
  <c r="K1304" i="32"/>
  <c r="I929" i="32"/>
  <c r="L929" i="32"/>
  <c r="H929" i="32"/>
  <c r="F929" i="32"/>
  <c r="D930" i="32"/>
  <c r="E930" i="32" s="1"/>
  <c r="G929" i="32"/>
  <c r="J929" i="32"/>
  <c r="M929" i="32"/>
  <c r="K929" i="32"/>
  <c r="E1305" i="32" l="1"/>
  <c r="L1305" i="32"/>
  <c r="G1305" i="32"/>
  <c r="D1306" i="32"/>
  <c r="M1305" i="32"/>
  <c r="H1305" i="32"/>
  <c r="J1305" i="32"/>
  <c r="F1305" i="32"/>
  <c r="I1305" i="32"/>
  <c r="K1305" i="32"/>
  <c r="G930" i="32"/>
  <c r="J930" i="32"/>
  <c r="D931" i="32"/>
  <c r="E931" i="32" s="1"/>
  <c r="F930" i="32"/>
  <c r="K930" i="32"/>
  <c r="M930" i="32"/>
  <c r="I930" i="32"/>
  <c r="L930" i="32"/>
  <c r="H930" i="32"/>
  <c r="E1306" i="32" l="1"/>
  <c r="K1306" i="32"/>
  <c r="I1306" i="32"/>
  <c r="J1306" i="32"/>
  <c r="H1306" i="32"/>
  <c r="L1306" i="32"/>
  <c r="G1306" i="32"/>
  <c r="F1306" i="32"/>
  <c r="D1307" i="32"/>
  <c r="M1306" i="32"/>
  <c r="J931" i="32"/>
  <c r="H931" i="32"/>
  <c r="G931" i="32"/>
  <c r="L931" i="32"/>
  <c r="I931" i="32"/>
  <c r="K931" i="32"/>
  <c r="F931" i="32"/>
  <c r="M931" i="32"/>
  <c r="D932" i="32"/>
  <c r="E932" i="32" s="1"/>
  <c r="E1307" i="32" l="1"/>
  <c r="D1308" i="32"/>
  <c r="L1307" i="32"/>
  <c r="I1307" i="32"/>
  <c r="G1307" i="32"/>
  <c r="M1307" i="32"/>
  <c r="J1307" i="32"/>
  <c r="H1307" i="32"/>
  <c r="F1307" i="32"/>
  <c r="K1307" i="32"/>
  <c r="H932" i="32"/>
  <c r="M932" i="32"/>
  <c r="G932" i="32"/>
  <c r="F932" i="32"/>
  <c r="K932" i="32"/>
  <c r="J932" i="32"/>
  <c r="I932" i="32"/>
  <c r="D933" i="32"/>
  <c r="E933" i="32" s="1"/>
  <c r="L932" i="32"/>
  <c r="E1308" i="32" l="1"/>
  <c r="G1308" i="32"/>
  <c r="M1308" i="32"/>
  <c r="L1308" i="32"/>
  <c r="K1308" i="32"/>
  <c r="J1308" i="32"/>
  <c r="D1309" i="32"/>
  <c r="F1308" i="32"/>
  <c r="I1308" i="32"/>
  <c r="H1308" i="32"/>
  <c r="D934" i="32"/>
  <c r="E934" i="32" s="1"/>
  <c r="G933" i="32"/>
  <c r="M933" i="32"/>
  <c r="F933" i="32"/>
  <c r="I933" i="32"/>
  <c r="K933" i="32"/>
  <c r="H933" i="32"/>
  <c r="J933" i="32"/>
  <c r="L933" i="32"/>
  <c r="E1309" i="32" l="1"/>
  <c r="J1309" i="32"/>
  <c r="I1309" i="32"/>
  <c r="H1309" i="32"/>
  <c r="F1309" i="32"/>
  <c r="D1310" i="32"/>
  <c r="M1309" i="32"/>
  <c r="G1309" i="32"/>
  <c r="K1309" i="32"/>
  <c r="L1309" i="32"/>
  <c r="L934" i="32"/>
  <c r="K934" i="32"/>
  <c r="F934" i="32"/>
  <c r="J934" i="32"/>
  <c r="G934" i="32"/>
  <c r="I934" i="32"/>
  <c r="D935" i="32"/>
  <c r="E935" i="32" s="1"/>
  <c r="H934" i="32"/>
  <c r="M934" i="32"/>
  <c r="E1310" i="32" l="1"/>
  <c r="D1311" i="32"/>
  <c r="G1310" i="32"/>
  <c r="F1310" i="32"/>
  <c r="M1310" i="32"/>
  <c r="L1310" i="32"/>
  <c r="K1310" i="32"/>
  <c r="J1310" i="32"/>
  <c r="I1310" i="32"/>
  <c r="H1310" i="32"/>
  <c r="J935" i="32"/>
  <c r="I935" i="32"/>
  <c r="D936" i="32"/>
  <c r="E936" i="32" s="1"/>
  <c r="H935" i="32"/>
  <c r="F935" i="32"/>
  <c r="G935" i="32"/>
  <c r="L935" i="32"/>
  <c r="K935" i="32"/>
  <c r="M935" i="32"/>
  <c r="E1311" i="32" l="1"/>
  <c r="F1311" i="32"/>
  <c r="J1311" i="32"/>
  <c r="M1311" i="32"/>
  <c r="H1311" i="32"/>
  <c r="L1311" i="32"/>
  <c r="I1311" i="32"/>
  <c r="D1312" i="32"/>
  <c r="G1311" i="32"/>
  <c r="K1311" i="32"/>
  <c r="K936" i="32"/>
  <c r="D937" i="32"/>
  <c r="E937" i="32" s="1"/>
  <c r="M936" i="32"/>
  <c r="L936" i="32"/>
  <c r="I936" i="32"/>
  <c r="J936" i="32"/>
  <c r="G936" i="32"/>
  <c r="F936" i="32"/>
  <c r="H936" i="32"/>
  <c r="E1312" i="32" l="1"/>
  <c r="I1312" i="32"/>
  <c r="H1312" i="32"/>
  <c r="D1313" i="32"/>
  <c r="G1312" i="32"/>
  <c r="K1312" i="32"/>
  <c r="F1312" i="32"/>
  <c r="J1312" i="32"/>
  <c r="M1312" i="32"/>
  <c r="L1312" i="32"/>
  <c r="K937" i="32"/>
  <c r="D938" i="32"/>
  <c r="E938" i="32" s="1"/>
  <c r="M937" i="32"/>
  <c r="L937" i="32"/>
  <c r="I937" i="32"/>
  <c r="J937" i="32"/>
  <c r="H937" i="32"/>
  <c r="F937" i="32"/>
  <c r="G937" i="32"/>
  <c r="E1313" i="32" l="1"/>
  <c r="F1313" i="32"/>
  <c r="L1313" i="32"/>
  <c r="K1313" i="32"/>
  <c r="J1313" i="32"/>
  <c r="G1313" i="32"/>
  <c r="M1313" i="32"/>
  <c r="D1314" i="32"/>
  <c r="I1313" i="32"/>
  <c r="H1313" i="32"/>
  <c r="H938" i="32"/>
  <c r="D939" i="32"/>
  <c r="E939" i="32" s="1"/>
  <c r="F938" i="32"/>
  <c r="G938" i="32"/>
  <c r="M938" i="32"/>
  <c r="K938" i="32"/>
  <c r="L938" i="32"/>
  <c r="J938" i="32"/>
  <c r="I938" i="32"/>
  <c r="E1314" i="32" l="1"/>
  <c r="F1314" i="32"/>
  <c r="I1314" i="32"/>
  <c r="H1314" i="32"/>
  <c r="D1315" i="32"/>
  <c r="M1314" i="32"/>
  <c r="K1314" i="32"/>
  <c r="J1314" i="32"/>
  <c r="L1314" i="32"/>
  <c r="G1314" i="32"/>
  <c r="M939" i="32"/>
  <c r="D940" i="32"/>
  <c r="E940" i="32" s="1"/>
  <c r="J939" i="32"/>
  <c r="I939" i="32"/>
  <c r="G939" i="32"/>
  <c r="K939" i="32"/>
  <c r="L939" i="32"/>
  <c r="H939" i="32"/>
  <c r="F939" i="32"/>
  <c r="E1315" i="32" l="1"/>
  <c r="G1315" i="32"/>
  <c r="F1315" i="32"/>
  <c r="L1315" i="32"/>
  <c r="K1315" i="32"/>
  <c r="M1315" i="32"/>
  <c r="I1315" i="32"/>
  <c r="J1315" i="32"/>
  <c r="H1315" i="32"/>
  <c r="D1316" i="32"/>
  <c r="G940" i="32"/>
  <c r="H940" i="32"/>
  <c r="D941" i="32"/>
  <c r="E941" i="32" s="1"/>
  <c r="F940" i="32"/>
  <c r="L940" i="32"/>
  <c r="K940" i="32"/>
  <c r="J940" i="32"/>
  <c r="I940" i="32"/>
  <c r="M940" i="32"/>
  <c r="E1316" i="32" l="1"/>
  <c r="K1316" i="32"/>
  <c r="J1316" i="32"/>
  <c r="H1316" i="32"/>
  <c r="M1316" i="32"/>
  <c r="I1316" i="32"/>
  <c r="D1317" i="32"/>
  <c r="F1316" i="32"/>
  <c r="G1316" i="32"/>
  <c r="L1316" i="32"/>
  <c r="D942" i="32"/>
  <c r="E942" i="32" s="1"/>
  <c r="G941" i="32"/>
  <c r="F941" i="32"/>
  <c r="M941" i="32"/>
  <c r="I941" i="32"/>
  <c r="H941" i="32"/>
  <c r="J941" i="32"/>
  <c r="L941" i="32"/>
  <c r="K941" i="32"/>
  <c r="E1317" i="32" l="1"/>
  <c r="D1318" i="32"/>
  <c r="I1317" i="32"/>
  <c r="H1317" i="32"/>
  <c r="G1317" i="32"/>
  <c r="F1317" i="32"/>
  <c r="M1317" i="32"/>
  <c r="L1317" i="32"/>
  <c r="K1317" i="32"/>
  <c r="J1317" i="32"/>
  <c r="D943" i="32"/>
  <c r="E943" i="32" s="1"/>
  <c r="K942" i="32"/>
  <c r="J942" i="32"/>
  <c r="I942" i="32"/>
  <c r="G942" i="32"/>
  <c r="H942" i="32"/>
  <c r="L942" i="32"/>
  <c r="M942" i="32"/>
  <c r="F942" i="32"/>
  <c r="L1318" i="32" l="1"/>
  <c r="I1318" i="32"/>
  <c r="E1318" i="32"/>
  <c r="H1318" i="32"/>
  <c r="F1318" i="32"/>
  <c r="D1319" i="32"/>
  <c r="M1318" i="32"/>
  <c r="J1318" i="32"/>
  <c r="K1318" i="32"/>
  <c r="G1318" i="32"/>
  <c r="F943" i="32"/>
  <c r="K943" i="32"/>
  <c r="H943" i="32"/>
  <c r="J943" i="32"/>
  <c r="I943" i="32"/>
  <c r="D944" i="32"/>
  <c r="E944" i="32" s="1"/>
  <c r="G943" i="32"/>
  <c r="L943" i="32"/>
  <c r="M943" i="32"/>
  <c r="I1319" i="32" l="1"/>
  <c r="H1319" i="32"/>
  <c r="G1319" i="32"/>
  <c r="F1319" i="32"/>
  <c r="J1319" i="32"/>
  <c r="E1319" i="32"/>
  <c r="D1320" i="32"/>
  <c r="L1319" i="32"/>
  <c r="M1319" i="32"/>
  <c r="K1319" i="32"/>
  <c r="M944" i="32"/>
  <c r="G944" i="32"/>
  <c r="F944" i="32"/>
  <c r="L944" i="32"/>
  <c r="H944" i="32"/>
  <c r="J944" i="32"/>
  <c r="I944" i="32"/>
  <c r="K944" i="32"/>
  <c r="D945" i="32"/>
  <c r="E945" i="32" s="1"/>
  <c r="F1320" i="32" l="1"/>
  <c r="E1320" i="32"/>
  <c r="D1321" i="32"/>
  <c r="G1320" i="32"/>
  <c r="M1320" i="32"/>
  <c r="J1320" i="32"/>
  <c r="H1320" i="32"/>
  <c r="K1320" i="32"/>
  <c r="I1320" i="32"/>
  <c r="L1320" i="32"/>
  <c r="K945" i="32"/>
  <c r="J945" i="32"/>
  <c r="I945" i="32"/>
  <c r="H945" i="32"/>
  <c r="F945" i="32"/>
  <c r="D946" i="32"/>
  <c r="E946" i="32" s="1"/>
  <c r="M945" i="32"/>
  <c r="G945" i="32"/>
  <c r="L945" i="32"/>
  <c r="K1321" i="32" l="1"/>
  <c r="E1321" i="32"/>
  <c r="D1322" i="32"/>
  <c r="I1321" i="32"/>
  <c r="J1321" i="32"/>
  <c r="L1321" i="32"/>
  <c r="M1321" i="32"/>
  <c r="G1321" i="32"/>
  <c r="H1321" i="32"/>
  <c r="F1321" i="32"/>
  <c r="G946" i="32"/>
  <c r="F946" i="32"/>
  <c r="M946" i="32"/>
  <c r="K946" i="32"/>
  <c r="J946" i="32"/>
  <c r="L946" i="32"/>
  <c r="I946" i="32"/>
  <c r="H946" i="32"/>
  <c r="D947" i="32"/>
  <c r="E947" i="32" s="1"/>
  <c r="E1322" i="32" l="1"/>
  <c r="F1322" i="32"/>
  <c r="M1322" i="32"/>
  <c r="H1322" i="32"/>
  <c r="D1323" i="32"/>
  <c r="L1322" i="32"/>
  <c r="I1322" i="32"/>
  <c r="K1322" i="32"/>
  <c r="J1322" i="32"/>
  <c r="G1322" i="32"/>
  <c r="M947" i="32"/>
  <c r="G947" i="32"/>
  <c r="L947" i="32"/>
  <c r="K947" i="32"/>
  <c r="D948" i="32"/>
  <c r="E948" i="32" s="1"/>
  <c r="I947" i="32"/>
  <c r="H947" i="32"/>
  <c r="J947" i="32"/>
  <c r="F947" i="32"/>
  <c r="E1323" i="32" l="1"/>
  <c r="L1323" i="32"/>
  <c r="K1323" i="32"/>
  <c r="J1323" i="32"/>
  <c r="I1323" i="32"/>
  <c r="H1323" i="32"/>
  <c r="M1323" i="32"/>
  <c r="G1323" i="32"/>
  <c r="D1324" i="32"/>
  <c r="F1323" i="32"/>
  <c r="J948" i="32"/>
  <c r="I948" i="32"/>
  <c r="H948" i="32"/>
  <c r="M948" i="32"/>
  <c r="G948" i="32"/>
  <c r="L948" i="32"/>
  <c r="F948" i="32"/>
  <c r="K948" i="32"/>
  <c r="D949" i="32"/>
  <c r="E949" i="32" s="1"/>
  <c r="E1324" i="32" l="1"/>
  <c r="K1324" i="32"/>
  <c r="I1324" i="32"/>
  <c r="H1324" i="32"/>
  <c r="G1324" i="32"/>
  <c r="D1325" i="32"/>
  <c r="J1324" i="32"/>
  <c r="F1324" i="32"/>
  <c r="M1324" i="32"/>
  <c r="L1324" i="32"/>
  <c r="G949" i="32"/>
  <c r="M949" i="32"/>
  <c r="J949" i="32"/>
  <c r="L949" i="32"/>
  <c r="I949" i="32"/>
  <c r="K949" i="32"/>
  <c r="D950" i="32"/>
  <c r="E950" i="32" s="1"/>
  <c r="F949" i="32"/>
  <c r="H949" i="32"/>
  <c r="E1325" i="32" l="1"/>
  <c r="J1325" i="32"/>
  <c r="I1325" i="32"/>
  <c r="H1325" i="32"/>
  <c r="K1325" i="32"/>
  <c r="F1325" i="32"/>
  <c r="M1325" i="32"/>
  <c r="D1326" i="32"/>
  <c r="L1325" i="32"/>
  <c r="G1325" i="32"/>
  <c r="L950" i="32"/>
  <c r="K950" i="32"/>
  <c r="J950" i="32"/>
  <c r="D951" i="32"/>
  <c r="E951" i="32" s="1"/>
  <c r="I950" i="32"/>
  <c r="F950" i="32"/>
  <c r="G950" i="32"/>
  <c r="H950" i="32"/>
  <c r="M950" i="32"/>
  <c r="E1326" i="32" l="1"/>
  <c r="G1326" i="32"/>
  <c r="D1327" i="32"/>
  <c r="F1326" i="32"/>
  <c r="M1326" i="32"/>
  <c r="H1326" i="32"/>
  <c r="K1326" i="32"/>
  <c r="L1326" i="32"/>
  <c r="J1326" i="32"/>
  <c r="I1326" i="32"/>
  <c r="H951" i="32"/>
  <c r="G951" i="32"/>
  <c r="F951" i="32"/>
  <c r="D952" i="32"/>
  <c r="E952" i="32" s="1"/>
  <c r="L951" i="32"/>
  <c r="M951" i="32"/>
  <c r="K951" i="32"/>
  <c r="J951" i="32"/>
  <c r="I951" i="32"/>
  <c r="E1327" i="32" l="1"/>
  <c r="F1327" i="32"/>
  <c r="M1327" i="32"/>
  <c r="L1327" i="32"/>
  <c r="D1328" i="32"/>
  <c r="K1327" i="32"/>
  <c r="J1327" i="32"/>
  <c r="I1327" i="32"/>
  <c r="H1327" i="32"/>
  <c r="G1327" i="32"/>
  <c r="M952" i="32"/>
  <c r="L952" i="32"/>
  <c r="I952" i="32"/>
  <c r="K952" i="32"/>
  <c r="H952" i="32"/>
  <c r="J952" i="32"/>
  <c r="F952" i="32"/>
  <c r="D953" i="32"/>
  <c r="E953" i="32" s="1"/>
  <c r="G952" i="32"/>
  <c r="E1328" i="32" l="1"/>
  <c r="K1328" i="32"/>
  <c r="L1328" i="32"/>
  <c r="J1328" i="32"/>
  <c r="H1328" i="32"/>
  <c r="M1328" i="32"/>
  <c r="I1328" i="32"/>
  <c r="D1329" i="32"/>
  <c r="F1328" i="32"/>
  <c r="G1328" i="32"/>
  <c r="K953" i="32"/>
  <c r="J953" i="32"/>
  <c r="H953" i="32"/>
  <c r="F953" i="32"/>
  <c r="D954" i="32"/>
  <c r="E954" i="32" s="1"/>
  <c r="M953" i="32"/>
  <c r="G953" i="32"/>
  <c r="L953" i="32"/>
  <c r="I953" i="32"/>
  <c r="E1329" i="32" l="1"/>
  <c r="I1329" i="32"/>
  <c r="H1329" i="32"/>
  <c r="G1329" i="32"/>
  <c r="K1329" i="32"/>
  <c r="D1330" i="32"/>
  <c r="F1329" i="32"/>
  <c r="M1329" i="32"/>
  <c r="L1329" i="32"/>
  <c r="J1329" i="32"/>
  <c r="D955" i="32"/>
  <c r="E955" i="32" s="1"/>
  <c r="G954" i="32"/>
  <c r="K954" i="32"/>
  <c r="J954" i="32"/>
  <c r="L954" i="32"/>
  <c r="I954" i="32"/>
  <c r="F954" i="32"/>
  <c r="H954" i="32"/>
  <c r="M954" i="32"/>
  <c r="E1330" i="32" l="1"/>
  <c r="G1330" i="32"/>
  <c r="D1331" i="32"/>
  <c r="F1330" i="32"/>
  <c r="I1330" i="32"/>
  <c r="M1330" i="32"/>
  <c r="L1330" i="32"/>
  <c r="H1330" i="32"/>
  <c r="K1330" i="32"/>
  <c r="J1330" i="32"/>
  <c r="M955" i="32"/>
  <c r="G955" i="32"/>
  <c r="H955" i="32"/>
  <c r="J955" i="32"/>
  <c r="F955" i="32"/>
  <c r="L955" i="32"/>
  <c r="K955" i="32"/>
  <c r="D956" i="32"/>
  <c r="E956" i="32" s="1"/>
  <c r="I955" i="32"/>
  <c r="E1331" i="32" l="1"/>
  <c r="D1332" i="32"/>
  <c r="F1331" i="32"/>
  <c r="K1331" i="32"/>
  <c r="J1331" i="32"/>
  <c r="H1331" i="32"/>
  <c r="L1331" i="32"/>
  <c r="I1331" i="32"/>
  <c r="G1331" i="32"/>
  <c r="M1331" i="32"/>
  <c r="J956" i="32"/>
  <c r="D957" i="32"/>
  <c r="E957" i="32" s="1"/>
  <c r="I956" i="32"/>
  <c r="M956" i="32"/>
  <c r="G956" i="32"/>
  <c r="F956" i="32"/>
  <c r="L956" i="32"/>
  <c r="K956" i="32"/>
  <c r="H956" i="32"/>
  <c r="E1332" i="32" l="1"/>
  <c r="D1333" i="32"/>
  <c r="M1332" i="32"/>
  <c r="L1332" i="32"/>
  <c r="I1332" i="32"/>
  <c r="H1332" i="32"/>
  <c r="K1332" i="32"/>
  <c r="G1332" i="32"/>
  <c r="J1332" i="32"/>
  <c r="F1332" i="32"/>
  <c r="M957" i="32"/>
  <c r="J957" i="32"/>
  <c r="L957" i="32"/>
  <c r="I957" i="32"/>
  <c r="K957" i="32"/>
  <c r="D958" i="32"/>
  <c r="E958" i="32" s="1"/>
  <c r="H957" i="32"/>
  <c r="F957" i="32"/>
  <c r="G957" i="32"/>
  <c r="E1333" i="32" l="1"/>
  <c r="M1333" i="32"/>
  <c r="I1333" i="32"/>
  <c r="L1333" i="32"/>
  <c r="K1333" i="32"/>
  <c r="H1333" i="32"/>
  <c r="D1334" i="32"/>
  <c r="J1333" i="32"/>
  <c r="F1333" i="32"/>
  <c r="G1333" i="32"/>
  <c r="L958" i="32"/>
  <c r="K958" i="32"/>
  <c r="F958" i="32"/>
  <c r="J958" i="32"/>
  <c r="D959" i="32"/>
  <c r="E959" i="32" s="1"/>
  <c r="I958" i="32"/>
  <c r="G958" i="32"/>
  <c r="H958" i="32"/>
  <c r="M958" i="32"/>
  <c r="E1334" i="32" l="1"/>
  <c r="D1335" i="32"/>
  <c r="J1334" i="32"/>
  <c r="I1334" i="32"/>
  <c r="M1334" i="32"/>
  <c r="L1334" i="32"/>
  <c r="K1334" i="32"/>
  <c r="F1334" i="32"/>
  <c r="H1334" i="32"/>
  <c r="G1334" i="32"/>
  <c r="H959" i="32"/>
  <c r="G959" i="32"/>
  <c r="F959" i="32"/>
  <c r="D960" i="32"/>
  <c r="E960" i="32" s="1"/>
  <c r="L959" i="32"/>
  <c r="M959" i="32"/>
  <c r="K959" i="32"/>
  <c r="J959" i="32"/>
  <c r="I959" i="32"/>
  <c r="E1335" i="32" l="1"/>
  <c r="M1335" i="32"/>
  <c r="H1335" i="32"/>
  <c r="L1335" i="32"/>
  <c r="F1335" i="32"/>
  <c r="D1336" i="32"/>
  <c r="K1335" i="32"/>
  <c r="G1335" i="32"/>
  <c r="J1335" i="32"/>
  <c r="I1335" i="32"/>
  <c r="F960" i="32"/>
  <c r="M960" i="32"/>
  <c r="L960" i="32"/>
  <c r="I960" i="32"/>
  <c r="K960" i="32"/>
  <c r="H960" i="32"/>
  <c r="J960" i="32"/>
  <c r="D961" i="32"/>
  <c r="E961" i="32" s="1"/>
  <c r="G960" i="32"/>
  <c r="E1336" i="32" l="1"/>
  <c r="M1336" i="32"/>
  <c r="L1336" i="32"/>
  <c r="K1336" i="32"/>
  <c r="J1336" i="32"/>
  <c r="I1336" i="32"/>
  <c r="D1337" i="32"/>
  <c r="H1336" i="32"/>
  <c r="G1336" i="32"/>
  <c r="F1336" i="32"/>
  <c r="K961" i="32"/>
  <c r="J961" i="32"/>
  <c r="H961" i="32"/>
  <c r="F961" i="32"/>
  <c r="D962" i="32"/>
  <c r="E962" i="32" s="1"/>
  <c r="I961" i="32"/>
  <c r="L961" i="32"/>
  <c r="M961" i="32"/>
  <c r="G961" i="32"/>
  <c r="E1337" i="32" l="1"/>
  <c r="D1338" i="32"/>
  <c r="H1337" i="32"/>
  <c r="M1337" i="32"/>
  <c r="G1337" i="32"/>
  <c r="I1337" i="32"/>
  <c r="J1337" i="32"/>
  <c r="L1337" i="32"/>
  <c r="F1337" i="32"/>
  <c r="K1337" i="32"/>
  <c r="D963" i="32"/>
  <c r="E963" i="32" s="1"/>
  <c r="K962" i="32"/>
  <c r="J962" i="32"/>
  <c r="L962" i="32"/>
  <c r="I962" i="32"/>
  <c r="H962" i="32"/>
  <c r="G962" i="32"/>
  <c r="F962" i="32"/>
  <c r="M962" i="32"/>
  <c r="E1338" i="32" l="1"/>
  <c r="D1339" i="32"/>
  <c r="M1338" i="32"/>
  <c r="L1338" i="32"/>
  <c r="F1338" i="32"/>
  <c r="K1338" i="32"/>
  <c r="J1338" i="32"/>
  <c r="I1338" i="32"/>
  <c r="G1338" i="32"/>
  <c r="H1338" i="32"/>
  <c r="M963" i="32"/>
  <c r="K963" i="32"/>
  <c r="G963" i="32"/>
  <c r="L963" i="32"/>
  <c r="J963" i="32"/>
  <c r="F963" i="32"/>
  <c r="H963" i="32"/>
  <c r="D964" i="32"/>
  <c r="E964" i="32" s="1"/>
  <c r="I963" i="32"/>
  <c r="E1339" i="32" l="1"/>
  <c r="D1340" i="32"/>
  <c r="J1339" i="32"/>
  <c r="G1339" i="32"/>
  <c r="K1339" i="32"/>
  <c r="L1339" i="32"/>
  <c r="M1339" i="32"/>
  <c r="H1339" i="32"/>
  <c r="I1339" i="32"/>
  <c r="F1339" i="32"/>
  <c r="J964" i="32"/>
  <c r="H964" i="32"/>
  <c r="I964" i="32"/>
  <c r="D965" i="32"/>
  <c r="E965" i="32" s="1"/>
  <c r="M964" i="32"/>
  <c r="G964" i="32"/>
  <c r="L964" i="32"/>
  <c r="F964" i="32"/>
  <c r="K964" i="32"/>
  <c r="E1340" i="32" l="1"/>
  <c r="D1341" i="32"/>
  <c r="L1340" i="32"/>
  <c r="G1340" i="32"/>
  <c r="M1340" i="32"/>
  <c r="K1340" i="32"/>
  <c r="J1340" i="32"/>
  <c r="F1340" i="32"/>
  <c r="H1340" i="32"/>
  <c r="I1340" i="32"/>
  <c r="F965" i="32"/>
  <c r="M965" i="32"/>
  <c r="J965" i="32"/>
  <c r="L965" i="32"/>
  <c r="I965" i="32"/>
  <c r="K965" i="32"/>
  <c r="H965" i="32"/>
  <c r="G965" i="32"/>
  <c r="D966" i="32"/>
  <c r="E966" i="32" s="1"/>
  <c r="E1341" i="32" l="1"/>
  <c r="M1341" i="32"/>
  <c r="J1341" i="32"/>
  <c r="F1341" i="32"/>
  <c r="L1341" i="32"/>
  <c r="K1341" i="32"/>
  <c r="H1341" i="32"/>
  <c r="I1341" i="32"/>
  <c r="G1341" i="32"/>
  <c r="D1342" i="32"/>
  <c r="D967" i="32"/>
  <c r="E967" i="32" s="1"/>
  <c r="I966" i="32"/>
  <c r="L966" i="32"/>
  <c r="J966" i="32"/>
  <c r="G966" i="32"/>
  <c r="K966" i="32"/>
  <c r="H966" i="32"/>
  <c r="F966" i="32"/>
  <c r="M966" i="32"/>
  <c r="E1342" i="32" l="1"/>
  <c r="H1342" i="32"/>
  <c r="G1342" i="32"/>
  <c r="F1342" i="32"/>
  <c r="J1342" i="32"/>
  <c r="D1343" i="32"/>
  <c r="K1342" i="32"/>
  <c r="M1342" i="32"/>
  <c r="I1342" i="32"/>
  <c r="L1342" i="32"/>
  <c r="D968" i="32"/>
  <c r="E968" i="32" s="1"/>
  <c r="G967" i="32"/>
  <c r="F967" i="32"/>
  <c r="L967" i="32"/>
  <c r="M967" i="32"/>
  <c r="K967" i="32"/>
  <c r="J967" i="32"/>
  <c r="I967" i="32"/>
  <c r="H967" i="32"/>
  <c r="E1343" i="32" l="1"/>
  <c r="G1343" i="32"/>
  <c r="K1343" i="32"/>
  <c r="H1343" i="32"/>
  <c r="J1343" i="32"/>
  <c r="F1343" i="32"/>
  <c r="M1343" i="32"/>
  <c r="I1343" i="32"/>
  <c r="D1344" i="32"/>
  <c r="L1343" i="32"/>
  <c r="M968" i="32"/>
  <c r="L968" i="32"/>
  <c r="G968" i="32"/>
  <c r="F968" i="32"/>
  <c r="I968" i="32"/>
  <c r="K968" i="32"/>
  <c r="H968" i="32"/>
  <c r="J968" i="32"/>
  <c r="D969" i="32"/>
  <c r="E969" i="32" s="1"/>
  <c r="E1344" i="32" l="1"/>
  <c r="L1344" i="32"/>
  <c r="K1344" i="32"/>
  <c r="J1344" i="32"/>
  <c r="I1344" i="32"/>
  <c r="F1344" i="32"/>
  <c r="H1344" i="32"/>
  <c r="D1345" i="32"/>
  <c r="M1344" i="32"/>
  <c r="G1344" i="32"/>
  <c r="K969" i="32"/>
  <c r="J969" i="32"/>
  <c r="I969" i="32"/>
  <c r="H969" i="32"/>
  <c r="M969" i="32"/>
  <c r="G969" i="32"/>
  <c r="L969" i="32"/>
  <c r="F969" i="32"/>
  <c r="D970" i="32"/>
  <c r="E970" i="32" s="1"/>
  <c r="E1345" i="32" l="1"/>
  <c r="M1345" i="32"/>
  <c r="J1345" i="32"/>
  <c r="H1345" i="32"/>
  <c r="G1345" i="32"/>
  <c r="F1345" i="32"/>
  <c r="L1345" i="32"/>
  <c r="K1345" i="32"/>
  <c r="D1346" i="32"/>
  <c r="I1345" i="32"/>
  <c r="D971" i="32"/>
  <c r="E971" i="32" s="1"/>
  <c r="M970" i="32"/>
  <c r="K970" i="32"/>
  <c r="J970" i="32"/>
  <c r="L970" i="32"/>
  <c r="I970" i="32"/>
  <c r="G970" i="32"/>
  <c r="F970" i="32"/>
  <c r="H970" i="32"/>
  <c r="E1346" i="32" l="1"/>
  <c r="M1346" i="32"/>
  <c r="L1346" i="32"/>
  <c r="K1346" i="32"/>
  <c r="F1346" i="32"/>
  <c r="J1346" i="32"/>
  <c r="G1346" i="32"/>
  <c r="I1346" i="32"/>
  <c r="D1347" i="32"/>
  <c r="H1346" i="32"/>
  <c r="M971" i="32"/>
  <c r="D972" i="32"/>
  <c r="E972" i="32" s="1"/>
  <c r="I971" i="32"/>
  <c r="G971" i="32"/>
  <c r="L971" i="32"/>
  <c r="F971" i="32"/>
  <c r="K971" i="32"/>
  <c r="H971" i="32"/>
  <c r="J971" i="32"/>
  <c r="E1347" i="32" l="1"/>
  <c r="L1347" i="32"/>
  <c r="J1347" i="32"/>
  <c r="I1347" i="32"/>
  <c r="H1347" i="32"/>
  <c r="D1348" i="32"/>
  <c r="G1347" i="32"/>
  <c r="F1347" i="32"/>
  <c r="K1347" i="32"/>
  <c r="M1347" i="32"/>
  <c r="J972" i="32"/>
  <c r="I972" i="32"/>
  <c r="M972" i="32"/>
  <c r="G972" i="32"/>
  <c r="F972" i="32"/>
  <c r="D973" i="32"/>
  <c r="E973" i="32" s="1"/>
  <c r="L972" i="32"/>
  <c r="K972" i="32"/>
  <c r="H972" i="32"/>
  <c r="E1348" i="32" l="1"/>
  <c r="M1348" i="32"/>
  <c r="L1348" i="32"/>
  <c r="I1348" i="32"/>
  <c r="G1348" i="32"/>
  <c r="F1348" i="32"/>
  <c r="K1348" i="32"/>
  <c r="D1349" i="32"/>
  <c r="J1348" i="32"/>
  <c r="H1348" i="32"/>
  <c r="M973" i="32"/>
  <c r="F973" i="32"/>
  <c r="J973" i="32"/>
  <c r="L973" i="32"/>
  <c r="I973" i="32"/>
  <c r="K973" i="32"/>
  <c r="H973" i="32"/>
  <c r="D974" i="32"/>
  <c r="E974" i="32" s="1"/>
  <c r="G973" i="32"/>
  <c r="E1349" i="32" l="1"/>
  <c r="M1349" i="32"/>
  <c r="L1349" i="32"/>
  <c r="K1349" i="32"/>
  <c r="J1349" i="32"/>
  <c r="G1349" i="32"/>
  <c r="I1349" i="32"/>
  <c r="H1349" i="32"/>
  <c r="F1349" i="32"/>
  <c r="D1350" i="32"/>
  <c r="L974" i="32"/>
  <c r="K974" i="32"/>
  <c r="J974" i="32"/>
  <c r="D975" i="32"/>
  <c r="E975" i="32" s="1"/>
  <c r="I974" i="32"/>
  <c r="G974" i="32"/>
  <c r="H974" i="32"/>
  <c r="M974" i="32"/>
  <c r="F974" i="32"/>
  <c r="E1350" i="32" l="1"/>
  <c r="F1350" i="32"/>
  <c r="D1351" i="32"/>
  <c r="K1350" i="32"/>
  <c r="I1350" i="32"/>
  <c r="H1350" i="32"/>
  <c r="J1350" i="32"/>
  <c r="M1350" i="32"/>
  <c r="G1350" i="32"/>
  <c r="L1350" i="32"/>
  <c r="H975" i="32"/>
  <c r="D976" i="32"/>
  <c r="E976" i="32" s="1"/>
  <c r="G975" i="32"/>
  <c r="L975" i="32"/>
  <c r="M975" i="32"/>
  <c r="K975" i="32"/>
  <c r="J975" i="32"/>
  <c r="F975" i="32"/>
  <c r="I975" i="32"/>
  <c r="E1351" i="32" l="1"/>
  <c r="G1351" i="32"/>
  <c r="M1351" i="32"/>
  <c r="I1351" i="32"/>
  <c r="D1352" i="32"/>
  <c r="F1351" i="32"/>
  <c r="H1351" i="32"/>
  <c r="L1351" i="32"/>
  <c r="K1351" i="32"/>
  <c r="J1351" i="32"/>
  <c r="M976" i="32"/>
  <c r="L976" i="32"/>
  <c r="I976" i="32"/>
  <c r="K976" i="32"/>
  <c r="H976" i="32"/>
  <c r="J976" i="32"/>
  <c r="G976" i="32"/>
  <c r="F976" i="32"/>
  <c r="D977" i="32"/>
  <c r="E977" i="32" s="1"/>
  <c r="E1352" i="32" l="1"/>
  <c r="L1352" i="32"/>
  <c r="H1352" i="32"/>
  <c r="I1352" i="32"/>
  <c r="G1352" i="32"/>
  <c r="F1352" i="32"/>
  <c r="M1352" i="32"/>
  <c r="J1352" i="32"/>
  <c r="K1352" i="32"/>
  <c r="D1353" i="32"/>
  <c r="K977" i="32"/>
  <c r="I977" i="32"/>
  <c r="H977" i="32"/>
  <c r="M977" i="32"/>
  <c r="G977" i="32"/>
  <c r="J977" i="32"/>
  <c r="L977" i="32"/>
  <c r="F977" i="32"/>
  <c r="D978" i="32"/>
  <c r="E978" i="32" s="1"/>
  <c r="E1353" i="32" l="1"/>
  <c r="H1353" i="32"/>
  <c r="J1353" i="32"/>
  <c r="I1353" i="32"/>
  <c r="G1353" i="32"/>
  <c r="M1353" i="32"/>
  <c r="F1353" i="32"/>
  <c r="L1353" i="32"/>
  <c r="K1353" i="32"/>
  <c r="D1354" i="32"/>
  <c r="D979" i="32"/>
  <c r="E979" i="32" s="1"/>
  <c r="G978" i="32"/>
  <c r="M978" i="32"/>
  <c r="K978" i="32"/>
  <c r="J978" i="32"/>
  <c r="L978" i="32"/>
  <c r="I978" i="32"/>
  <c r="H978" i="32"/>
  <c r="F978" i="32"/>
  <c r="E1354" i="32" l="1"/>
  <c r="K1354" i="32"/>
  <c r="D1355" i="32"/>
  <c r="J1354" i="32"/>
  <c r="M1354" i="32"/>
  <c r="I1354" i="32"/>
  <c r="H1354" i="32"/>
  <c r="G1354" i="32"/>
  <c r="L1354" i="32"/>
  <c r="F1354" i="32"/>
  <c r="M979" i="32"/>
  <c r="F979" i="32"/>
  <c r="K979" i="32"/>
  <c r="G979" i="32"/>
  <c r="L979" i="32"/>
  <c r="H979" i="32"/>
  <c r="J979" i="32"/>
  <c r="D980" i="32"/>
  <c r="E980" i="32" s="1"/>
  <c r="I979" i="32"/>
  <c r="E1355" i="32" l="1"/>
  <c r="J1355" i="32"/>
  <c r="I1355" i="32"/>
  <c r="H1355" i="32"/>
  <c r="L1355" i="32"/>
  <c r="G1355" i="32"/>
  <c r="K1355" i="32"/>
  <c r="D1356" i="32"/>
  <c r="F1355" i="32"/>
  <c r="M1355" i="32"/>
  <c r="J980" i="32"/>
  <c r="I980" i="32"/>
  <c r="H980" i="32"/>
  <c r="F980" i="32"/>
  <c r="M980" i="32"/>
  <c r="G980" i="32"/>
  <c r="L980" i="32"/>
  <c r="K980" i="32"/>
  <c r="D981" i="32"/>
  <c r="E981" i="32" s="1"/>
  <c r="E1356" i="32" l="1"/>
  <c r="L1356" i="32"/>
  <c r="I1356" i="32"/>
  <c r="G1356" i="32"/>
  <c r="H1356" i="32"/>
  <c r="F1356" i="32"/>
  <c r="D1357" i="32"/>
  <c r="K1356" i="32"/>
  <c r="M1356" i="32"/>
  <c r="J1356" i="32"/>
  <c r="J981" i="32"/>
  <c r="L981" i="32"/>
  <c r="M981" i="32"/>
  <c r="I981" i="32"/>
  <c r="K981" i="32"/>
  <c r="H981" i="32"/>
  <c r="F981" i="32"/>
  <c r="D982" i="32"/>
  <c r="E982" i="32" s="1"/>
  <c r="G981" i="32"/>
  <c r="E1357" i="32" l="1"/>
  <c r="M1357" i="32"/>
  <c r="J1357" i="32"/>
  <c r="F1357" i="32"/>
  <c r="L1357" i="32"/>
  <c r="I1357" i="32"/>
  <c r="G1357" i="32"/>
  <c r="K1357" i="32"/>
  <c r="H1357" i="32"/>
  <c r="D1358" i="32"/>
  <c r="L982" i="32"/>
  <c r="K982" i="32"/>
  <c r="J982" i="32"/>
  <c r="D983" i="32"/>
  <c r="E983" i="32" s="1"/>
  <c r="I982" i="32"/>
  <c r="G982" i="32"/>
  <c r="H982" i="32"/>
  <c r="F982" i="32"/>
  <c r="M982" i="32"/>
  <c r="E1358" i="32" l="1"/>
  <c r="K1358" i="32"/>
  <c r="I1358" i="32"/>
  <c r="D1359" i="32"/>
  <c r="H1358" i="32"/>
  <c r="M1358" i="32"/>
  <c r="G1358" i="32"/>
  <c r="F1358" i="32"/>
  <c r="L1358" i="32"/>
  <c r="J1358" i="32"/>
  <c r="H983" i="32"/>
  <c r="D984" i="32"/>
  <c r="E984" i="32" s="1"/>
  <c r="K983" i="32"/>
  <c r="L983" i="32"/>
  <c r="J983" i="32"/>
  <c r="M983" i="32"/>
  <c r="I983" i="32"/>
  <c r="G983" i="32"/>
  <c r="F983" i="32"/>
  <c r="E1359" i="32" l="1"/>
  <c r="G1359" i="32"/>
  <c r="M1359" i="32"/>
  <c r="L1359" i="32"/>
  <c r="J1359" i="32"/>
  <c r="K1359" i="32"/>
  <c r="H1359" i="32"/>
  <c r="F1359" i="32"/>
  <c r="I1359" i="32"/>
  <c r="D1360" i="32"/>
  <c r="M984" i="32"/>
  <c r="L984" i="32"/>
  <c r="F984" i="32"/>
  <c r="G984" i="32"/>
  <c r="I984" i="32"/>
  <c r="K984" i="32"/>
  <c r="H984" i="32"/>
  <c r="J984" i="32"/>
  <c r="D985" i="32"/>
  <c r="E985" i="32" s="1"/>
  <c r="E1360" i="32" l="1"/>
  <c r="F1360" i="32"/>
  <c r="L1360" i="32"/>
  <c r="K1360" i="32"/>
  <c r="J1360" i="32"/>
  <c r="I1360" i="32"/>
  <c r="M1360" i="32"/>
  <c r="H1360" i="32"/>
  <c r="G1360" i="32"/>
  <c r="D1361" i="32"/>
  <c r="K985" i="32"/>
  <c r="F985" i="32"/>
  <c r="D986" i="32"/>
  <c r="E986" i="32" s="1"/>
  <c r="I985" i="32"/>
  <c r="M985" i="32"/>
  <c r="G985" i="32"/>
  <c r="L985" i="32"/>
  <c r="J985" i="32"/>
  <c r="H985" i="32"/>
  <c r="E1361" i="32" l="1"/>
  <c r="G1361" i="32"/>
  <c r="F1361" i="32"/>
  <c r="D1362" i="32"/>
  <c r="I1361" i="32"/>
  <c r="H1361" i="32"/>
  <c r="J1361" i="32"/>
  <c r="L1361" i="32"/>
  <c r="M1361" i="32"/>
  <c r="K1361" i="32"/>
  <c r="G986" i="32"/>
  <c r="M986" i="32"/>
  <c r="K986" i="32"/>
  <c r="J986" i="32"/>
  <c r="L986" i="32"/>
  <c r="I986" i="32"/>
  <c r="H986" i="32"/>
  <c r="D987" i="32"/>
  <c r="E987" i="32" s="1"/>
  <c r="F986" i="32"/>
  <c r="E1362" i="32" l="1"/>
  <c r="K1362" i="32"/>
  <c r="I1362" i="32"/>
  <c r="J1362" i="32"/>
  <c r="F1362" i="32"/>
  <c r="M1362" i="32"/>
  <c r="D1363" i="32"/>
  <c r="H1362" i="32"/>
  <c r="L1362" i="32"/>
  <c r="G1362" i="32"/>
  <c r="M987" i="32"/>
  <c r="D988" i="32"/>
  <c r="E988" i="32" s="1"/>
  <c r="I987" i="32"/>
  <c r="L987" i="32"/>
  <c r="K987" i="32"/>
  <c r="H987" i="32"/>
  <c r="J987" i="32"/>
  <c r="G987" i="32"/>
  <c r="F987" i="32"/>
  <c r="E1363" i="32" l="1"/>
  <c r="G1363" i="32"/>
  <c r="M1363" i="32"/>
  <c r="K1363" i="32"/>
  <c r="I1363" i="32"/>
  <c r="H1363" i="32"/>
  <c r="F1363" i="32"/>
  <c r="L1363" i="32"/>
  <c r="D1364" i="32"/>
  <c r="J1363" i="32"/>
  <c r="J988" i="32"/>
  <c r="I988" i="32"/>
  <c r="G988" i="32"/>
  <c r="M988" i="32"/>
  <c r="F988" i="32"/>
  <c r="K988" i="32"/>
  <c r="H988" i="32"/>
  <c r="L988" i="32"/>
  <c r="E1364" i="32" l="1"/>
  <c r="D1365" i="32"/>
  <c r="M1364" i="32"/>
  <c r="L1364" i="32"/>
  <c r="G1364" i="32"/>
  <c r="K1364" i="32"/>
  <c r="J1364" i="32"/>
  <c r="I1364" i="32"/>
  <c r="F1364" i="32"/>
  <c r="H1364" i="32"/>
  <c r="E1365" i="32" l="1"/>
  <c r="L1365" i="32"/>
  <c r="M1365" i="32"/>
  <c r="K1365" i="32"/>
  <c r="J1365" i="32"/>
  <c r="I1365" i="32"/>
  <c r="G1365" i="32"/>
  <c r="F1365" i="32"/>
  <c r="H1365" i="32"/>
  <c r="D1366" i="32"/>
  <c r="E1366" i="32" l="1"/>
  <c r="I1366" i="32"/>
  <c r="F1366" i="32"/>
  <c r="J1366" i="32"/>
  <c r="L1366" i="32"/>
  <c r="D1367" i="32"/>
  <c r="H1366" i="32"/>
  <c r="K1366" i="32"/>
  <c r="G1366" i="32"/>
  <c r="M1366" i="32"/>
  <c r="E1367" i="32" l="1"/>
  <c r="G1367" i="32"/>
  <c r="I1367" i="32"/>
  <c r="F1367" i="32"/>
  <c r="M1367" i="32"/>
  <c r="K1367" i="32"/>
  <c r="D1368" i="32"/>
  <c r="H1367" i="32"/>
  <c r="L1367" i="32"/>
  <c r="J1367" i="32"/>
  <c r="E1368" i="32" l="1"/>
  <c r="I1368" i="32"/>
  <c r="G1368" i="32"/>
  <c r="L1368" i="32"/>
  <c r="K1368" i="32"/>
  <c r="D1369" i="32"/>
  <c r="H1368" i="32"/>
  <c r="J1368" i="32"/>
  <c r="F1368" i="32"/>
  <c r="M1368" i="32"/>
  <c r="E1369" i="32" l="1"/>
  <c r="G1369" i="32"/>
  <c r="D1370" i="32"/>
  <c r="M1369" i="32"/>
  <c r="L1369" i="32"/>
  <c r="I1369" i="32"/>
  <c r="F1369" i="32"/>
  <c r="H1369" i="32"/>
  <c r="K1369" i="32"/>
  <c r="J1369" i="32"/>
  <c r="E1370" i="32" l="1"/>
  <c r="I1370" i="32"/>
  <c r="G1370" i="32"/>
  <c r="F1370" i="32"/>
  <c r="L1370" i="32"/>
  <c r="K1370" i="32"/>
  <c r="J1370" i="32"/>
  <c r="M1370" i="32"/>
  <c r="H1370" i="32"/>
  <c r="D1371" i="32"/>
  <c r="E1371" i="32" l="1"/>
  <c r="G1371" i="32"/>
  <c r="K1371" i="32"/>
  <c r="H1371" i="32"/>
  <c r="D1372" i="32"/>
  <c r="J1371" i="32"/>
  <c r="I1371" i="32"/>
  <c r="M1371" i="32"/>
  <c r="F1371" i="32"/>
  <c r="L1371" i="32"/>
  <c r="E1372" i="32" l="1"/>
  <c r="F1372" i="32"/>
  <c r="L1372" i="32"/>
  <c r="K1372" i="32"/>
  <c r="D1373" i="32"/>
  <c r="M1372" i="32"/>
  <c r="H1372" i="32"/>
  <c r="G1372" i="32"/>
  <c r="J1372" i="32"/>
  <c r="I1372" i="32"/>
  <c r="E1373" i="32" l="1"/>
  <c r="H1373" i="32"/>
  <c r="M1373" i="32"/>
  <c r="L1373" i="32"/>
  <c r="J1373" i="32"/>
  <c r="I1373" i="32"/>
  <c r="G1373" i="32"/>
  <c r="F1373" i="32"/>
  <c r="K1373" i="32"/>
  <c r="D1374" i="32"/>
  <c r="E1374" i="32" l="1"/>
  <c r="D1375" i="32"/>
  <c r="I1374" i="32"/>
  <c r="G1374" i="32"/>
  <c r="L1374" i="32"/>
  <c r="F1374" i="32"/>
  <c r="M1374" i="32"/>
  <c r="H1374" i="32"/>
  <c r="J1374" i="32"/>
  <c r="K1374" i="32"/>
  <c r="E1375" i="32" l="1"/>
  <c r="M1375" i="32"/>
  <c r="K1375" i="32"/>
  <c r="H1375" i="32"/>
  <c r="J1375" i="32"/>
  <c r="F1375" i="32"/>
  <c r="G1375" i="32"/>
  <c r="I1375" i="32"/>
  <c r="D1376" i="32"/>
  <c r="L1375" i="32"/>
  <c r="E1376" i="32" l="1"/>
  <c r="K1376" i="32"/>
  <c r="J1376" i="32"/>
  <c r="H1376" i="32"/>
  <c r="L1376" i="32"/>
  <c r="I1376" i="32"/>
  <c r="G1376" i="32"/>
  <c r="F1376" i="32"/>
  <c r="M1376" i="32"/>
  <c r="D1377" i="32"/>
  <c r="E1377" i="32" l="1"/>
  <c r="I1377" i="32"/>
  <c r="L1377" i="32"/>
  <c r="H1377" i="32"/>
  <c r="K1377" i="32"/>
  <c r="G1377" i="32"/>
  <c r="J1377" i="32"/>
  <c r="M1377" i="32"/>
  <c r="F1377" i="32"/>
  <c r="D1378" i="32"/>
  <c r="E1378" i="32" l="1"/>
  <c r="M1378" i="32"/>
  <c r="K1378" i="32"/>
  <c r="L1378" i="32"/>
  <c r="J1378" i="32"/>
  <c r="I1378" i="32"/>
  <c r="F1378" i="32"/>
  <c r="H1378" i="32"/>
  <c r="D1379" i="32"/>
  <c r="G1378" i="32"/>
  <c r="E1379" i="32" l="1"/>
  <c r="I1379" i="32"/>
  <c r="G1379" i="32"/>
  <c r="F1379" i="32"/>
  <c r="D1380" i="32"/>
  <c r="M1379" i="32"/>
  <c r="L1379" i="32"/>
  <c r="J1379" i="32"/>
  <c r="H1379" i="32"/>
  <c r="K1379" i="32"/>
  <c r="E1380" i="32" l="1"/>
  <c r="L1380" i="32"/>
  <c r="H1380" i="32"/>
  <c r="D1381" i="32"/>
  <c r="G1380" i="32"/>
  <c r="J1380" i="32"/>
  <c r="I1380" i="32"/>
  <c r="M1380" i="32"/>
  <c r="K1380" i="32"/>
  <c r="F1380" i="32"/>
  <c r="E1381" i="32" l="1"/>
  <c r="L1381" i="32"/>
  <c r="K1381" i="32"/>
  <c r="I1381" i="32"/>
  <c r="H1381" i="32"/>
  <c r="M1381" i="32"/>
  <c r="D1382" i="32"/>
  <c r="J1381" i="32"/>
  <c r="G1381" i="32"/>
  <c r="F1381" i="32"/>
  <c r="E1382" i="32" l="1"/>
  <c r="I1382" i="32"/>
  <c r="G1382" i="32"/>
  <c r="H1382" i="32"/>
  <c r="F1382" i="32"/>
  <c r="L1382" i="32"/>
  <c r="M1382" i="32"/>
  <c r="K1382" i="32"/>
  <c r="D1383" i="32"/>
  <c r="J1382" i="32"/>
  <c r="E1383" i="32" l="1"/>
  <c r="J1383" i="32"/>
  <c r="F1383" i="32"/>
  <c r="D1384" i="32"/>
  <c r="M1383" i="32"/>
  <c r="L1383" i="32"/>
  <c r="H1383" i="32"/>
  <c r="K1383" i="32"/>
  <c r="I1383" i="32"/>
  <c r="G1383" i="32"/>
  <c r="E1384" i="32" l="1"/>
  <c r="J1384" i="32"/>
  <c r="I1384" i="32"/>
  <c r="G1384" i="32"/>
  <c r="H1384" i="32"/>
  <c r="D1385" i="32"/>
  <c r="F1384" i="32"/>
  <c r="K1384" i="32"/>
  <c r="L1384" i="32"/>
  <c r="M1384" i="32"/>
  <c r="E1385" i="32" l="1"/>
  <c r="L1385" i="32"/>
  <c r="I1385" i="32"/>
  <c r="F1385" i="32"/>
  <c r="D1386" i="32"/>
  <c r="M1385" i="32"/>
  <c r="K1385" i="32"/>
  <c r="J1385" i="32"/>
  <c r="G1385" i="32"/>
  <c r="H1385" i="32"/>
  <c r="E1386" i="32" l="1"/>
  <c r="M1386" i="32"/>
  <c r="I1386" i="32"/>
  <c r="G1386" i="32"/>
  <c r="L1386" i="32"/>
  <c r="J1386" i="32"/>
  <c r="F1386" i="32"/>
  <c r="K1386" i="32"/>
  <c r="H1386" i="32"/>
  <c r="D1387" i="32"/>
  <c r="E1387" i="32" l="1"/>
  <c r="D1388" i="32"/>
  <c r="I1387" i="32"/>
  <c r="K1387" i="32"/>
  <c r="H1387" i="32"/>
  <c r="L1387" i="32"/>
  <c r="G1387" i="32"/>
  <c r="M1387" i="32"/>
  <c r="J1387" i="32"/>
  <c r="F1387" i="32"/>
  <c r="E1388" i="32" l="1"/>
  <c r="G1388" i="32"/>
  <c r="L1388" i="32"/>
  <c r="M1388" i="32"/>
  <c r="K1388" i="32"/>
  <c r="H1388" i="32"/>
  <c r="J1388" i="32"/>
  <c r="I1388" i="32"/>
  <c r="F1388" i="32"/>
  <c r="D1389" i="32"/>
  <c r="E1389" i="32" l="1"/>
  <c r="L1389" i="32"/>
  <c r="M1389" i="32"/>
  <c r="I1389" i="32"/>
  <c r="D1390" i="32"/>
  <c r="J1389" i="32"/>
  <c r="H1389" i="32"/>
  <c r="G1389" i="32"/>
  <c r="K1389" i="32"/>
  <c r="F1389" i="32"/>
  <c r="E1390" i="32" l="1"/>
  <c r="F1390" i="32"/>
  <c r="M1390" i="32"/>
  <c r="J1390" i="32"/>
  <c r="H1390" i="32"/>
  <c r="G1390" i="32"/>
  <c r="D1391" i="32"/>
  <c r="I1390" i="32"/>
  <c r="K1390" i="32"/>
  <c r="L1390" i="32"/>
  <c r="E1391" i="32" l="1"/>
  <c r="D1392" i="32"/>
  <c r="G1391" i="32"/>
  <c r="H1391" i="32"/>
  <c r="M1391" i="32"/>
  <c r="L1391" i="32"/>
  <c r="K1391" i="32"/>
  <c r="J1391" i="32"/>
  <c r="F1391" i="32"/>
  <c r="I1391" i="32"/>
  <c r="E1392" i="32" l="1"/>
  <c r="F1392" i="32"/>
  <c r="M1392" i="32"/>
  <c r="J1392" i="32"/>
  <c r="I1392" i="32"/>
  <c r="L1392" i="32"/>
  <c r="K1392" i="32"/>
  <c r="H1392" i="32"/>
  <c r="G1392" i="32"/>
  <c r="D1393" i="32"/>
  <c r="E1393" i="32" l="1"/>
  <c r="L1393" i="32"/>
  <c r="J1393" i="32"/>
  <c r="G1393" i="32"/>
  <c r="I1393" i="32"/>
  <c r="F1393" i="32"/>
  <c r="M1393" i="32"/>
  <c r="D1394" i="32"/>
  <c r="H1393" i="32"/>
  <c r="K1393" i="32"/>
  <c r="E1394" i="32" l="1"/>
  <c r="I1394" i="32"/>
  <c r="D1395" i="32"/>
  <c r="J1394" i="32"/>
  <c r="H1394" i="32"/>
  <c r="M1394" i="32"/>
  <c r="G1394" i="32"/>
  <c r="L1394" i="32"/>
  <c r="F1394" i="32"/>
  <c r="K1394" i="32"/>
  <c r="E1395" i="32" l="1"/>
  <c r="L1395" i="32"/>
  <c r="I1395" i="32"/>
  <c r="D1396" i="32"/>
  <c r="K1395" i="32"/>
  <c r="G1395" i="32"/>
  <c r="J1395" i="32"/>
  <c r="M1395" i="32"/>
  <c r="F1395" i="32"/>
  <c r="H1395" i="32"/>
  <c r="E1396" i="32" l="1"/>
  <c r="L1396" i="32"/>
  <c r="K1396" i="32"/>
  <c r="I1396" i="32"/>
  <c r="J1396" i="32"/>
  <c r="H1396" i="32"/>
  <c r="F1396" i="32"/>
  <c r="D1397" i="32"/>
  <c r="G1396" i="32"/>
  <c r="M1396" i="32"/>
  <c r="E1397" i="32" l="1"/>
  <c r="K1397" i="32"/>
  <c r="H1397" i="32"/>
  <c r="I1397" i="32"/>
  <c r="L1397" i="32"/>
  <c r="D1398" i="32"/>
  <c r="G1397" i="32"/>
  <c r="F1397" i="32"/>
  <c r="J1397" i="32"/>
  <c r="M1397" i="32"/>
  <c r="E1398" i="32" l="1"/>
  <c r="K1398" i="32"/>
  <c r="M1398" i="32"/>
  <c r="L1398" i="32"/>
  <c r="H1398" i="32"/>
  <c r="J1398" i="32"/>
  <c r="I1398" i="32"/>
  <c r="F1398" i="32"/>
  <c r="G1398" i="32"/>
  <c r="D1399" i="32"/>
  <c r="E1399" i="32" l="1"/>
  <c r="M1399" i="32"/>
  <c r="K1399" i="32"/>
  <c r="I1399" i="32"/>
  <c r="D1400" i="32"/>
  <c r="J1399" i="32"/>
  <c r="L1399" i="32"/>
  <c r="G1399" i="32"/>
  <c r="H1399" i="32"/>
  <c r="F1399" i="32"/>
  <c r="E1400" i="32" l="1"/>
  <c r="D1401" i="32"/>
  <c r="J1400" i="32"/>
  <c r="L1400" i="32"/>
  <c r="G1400" i="32"/>
  <c r="F1400" i="32"/>
  <c r="I1400" i="32"/>
  <c r="K1400" i="32"/>
  <c r="H1400" i="32"/>
  <c r="M1400" i="32"/>
  <c r="E1401" i="32" l="1"/>
  <c r="D1402" i="32"/>
  <c r="L1401" i="32"/>
  <c r="G1401" i="32"/>
  <c r="M1401" i="32"/>
  <c r="I1401" i="32"/>
  <c r="K1401" i="32"/>
  <c r="H1401" i="32"/>
  <c r="J1401" i="32"/>
  <c r="F1401" i="32"/>
  <c r="E1402" i="32" l="1"/>
  <c r="G1402" i="32"/>
  <c r="L1402" i="32"/>
  <c r="J1402" i="32"/>
  <c r="I1402" i="32"/>
  <c r="F1402" i="32"/>
  <c r="K1402" i="32"/>
  <c r="M1402" i="32"/>
  <c r="D1403" i="32"/>
  <c r="H1402" i="32"/>
  <c r="E1403" i="32" l="1"/>
  <c r="F1403" i="32"/>
  <c r="I1403" i="32"/>
  <c r="K1403" i="32"/>
  <c r="G1403" i="32"/>
  <c r="D1404" i="32"/>
  <c r="M1403" i="32"/>
  <c r="J1403" i="32"/>
  <c r="H1403" i="32"/>
  <c r="L1403" i="32"/>
  <c r="E1404" i="32" l="1"/>
  <c r="I1404" i="32"/>
  <c r="L1404" i="32"/>
  <c r="D1405" i="32"/>
  <c r="M1404" i="32"/>
  <c r="H1404" i="32"/>
  <c r="F1404" i="32"/>
  <c r="J1404" i="32"/>
  <c r="K1404" i="32"/>
  <c r="G1404" i="32"/>
  <c r="E1405" i="32" l="1"/>
  <c r="I1405" i="32"/>
  <c r="H1405" i="32"/>
  <c r="D1406" i="32"/>
  <c r="L1405" i="32"/>
  <c r="G1405" i="32"/>
  <c r="J1405" i="32"/>
  <c r="M1405" i="32"/>
  <c r="F1405" i="32"/>
  <c r="K1405" i="32"/>
  <c r="E1406" i="32" l="1"/>
  <c r="K1406" i="32"/>
  <c r="M1406" i="32"/>
  <c r="F1406" i="32"/>
  <c r="G1406" i="32"/>
  <c r="J1406" i="32"/>
  <c r="H1406" i="32"/>
  <c r="D1407" i="32"/>
  <c r="I1406" i="32"/>
  <c r="L1406" i="32"/>
  <c r="E1407" i="32" l="1"/>
  <c r="K1407" i="32"/>
  <c r="G1407" i="32"/>
  <c r="M1407" i="32"/>
  <c r="L1407" i="32"/>
  <c r="J1407" i="32"/>
  <c r="I1407" i="32"/>
  <c r="F1407" i="32"/>
  <c r="H1407" i="32"/>
  <c r="D1408" i="32"/>
  <c r="E1408" i="32" l="1"/>
  <c r="L1408" i="32"/>
  <c r="J1408" i="32"/>
  <c r="D1409" i="32"/>
  <c r="H1408" i="32"/>
  <c r="F1408" i="32"/>
  <c r="G1408" i="32"/>
  <c r="K1408" i="32"/>
  <c r="I1408" i="32"/>
  <c r="M1408" i="32"/>
  <c r="E1409" i="32" l="1"/>
  <c r="M1409" i="32"/>
  <c r="L1409" i="32"/>
  <c r="I1409" i="32"/>
  <c r="K1409" i="32"/>
  <c r="G1409" i="32"/>
  <c r="D1410" i="32"/>
  <c r="F1409" i="32"/>
  <c r="H1409" i="32"/>
  <c r="J1409" i="32"/>
  <c r="E1410" i="32" l="1"/>
  <c r="G1410" i="32"/>
  <c r="L1410" i="32"/>
  <c r="J1410" i="32"/>
  <c r="F1410" i="32"/>
  <c r="K1410" i="32"/>
  <c r="I1410" i="32"/>
  <c r="H1410" i="32"/>
  <c r="M1410" i="32"/>
  <c r="D1411" i="32"/>
  <c r="E1411" i="32" l="1"/>
  <c r="D1412" i="32"/>
  <c r="K1411" i="32"/>
  <c r="F1411" i="32"/>
  <c r="M1411" i="32"/>
  <c r="G1411" i="32"/>
  <c r="L1411" i="32"/>
  <c r="I1411" i="32"/>
  <c r="J1411" i="32"/>
  <c r="H1411" i="32"/>
  <c r="E1412" i="32" l="1"/>
  <c r="I1412" i="32"/>
  <c r="L1412" i="32"/>
  <c r="K1412" i="32"/>
  <c r="J1412" i="32"/>
  <c r="H1412" i="32"/>
  <c r="G1412" i="32"/>
  <c r="M1412" i="32"/>
  <c r="F1412" i="32"/>
  <c r="D1413" i="32"/>
  <c r="E1413" i="32" l="1"/>
  <c r="G1413" i="32"/>
  <c r="D1414" i="32"/>
  <c r="M1413" i="32"/>
  <c r="K1413" i="32"/>
  <c r="I1413" i="32"/>
  <c r="L1413" i="32"/>
  <c r="J1413" i="32"/>
  <c r="H1413" i="32"/>
  <c r="F1413" i="32"/>
  <c r="E1414" i="32" l="1"/>
  <c r="K1414" i="32"/>
  <c r="M1414" i="32"/>
  <c r="L1414" i="32"/>
  <c r="D1415" i="32"/>
  <c r="F1414" i="32"/>
  <c r="J1414" i="32"/>
  <c r="H1414" i="32"/>
  <c r="G1414" i="32"/>
  <c r="I1414" i="32"/>
  <c r="E1415" i="32" l="1"/>
  <c r="I1415" i="32"/>
  <c r="G1415" i="32"/>
  <c r="D1416" i="32"/>
  <c r="M1415" i="32"/>
  <c r="K1415" i="32"/>
  <c r="J1415" i="32"/>
  <c r="F1415" i="32"/>
  <c r="L1415" i="32"/>
  <c r="H1415" i="32"/>
  <c r="E1416" i="32" l="1"/>
  <c r="H1416" i="32"/>
  <c r="G1416" i="32"/>
  <c r="F1416" i="32"/>
  <c r="J1416" i="32"/>
  <c r="D1417" i="32"/>
  <c r="I1416" i="32"/>
  <c r="K1416" i="32"/>
  <c r="L1416" i="32"/>
  <c r="M1416" i="32"/>
  <c r="E1417" i="32" l="1"/>
  <c r="K1417" i="32"/>
  <c r="D1418" i="32"/>
  <c r="M1417" i="32"/>
  <c r="I1417" i="32"/>
  <c r="G1417" i="32"/>
  <c r="H1417" i="32"/>
  <c r="J1417" i="32"/>
  <c r="L1417" i="32"/>
  <c r="F1417" i="32"/>
  <c r="E1418" i="32" l="1"/>
  <c r="G1418" i="32"/>
  <c r="I1418" i="32"/>
  <c r="F1418" i="32"/>
  <c r="D1419" i="32"/>
  <c r="J1418" i="32"/>
  <c r="H1418" i="32"/>
  <c r="K1418" i="32"/>
  <c r="M1418" i="32"/>
  <c r="L1418" i="32"/>
  <c r="E1419" i="32" l="1"/>
  <c r="M1419" i="32"/>
  <c r="I1419" i="32"/>
  <c r="G1419" i="32"/>
  <c r="D1420" i="32"/>
  <c r="F1419" i="32"/>
  <c r="L1419" i="32"/>
  <c r="K1419" i="32"/>
  <c r="J1419" i="32"/>
  <c r="H1419" i="32"/>
  <c r="E1420" i="32" l="1"/>
  <c r="I1420" i="32"/>
  <c r="D1421" i="32"/>
  <c r="L1420" i="32"/>
  <c r="K1420" i="32"/>
  <c r="F1420" i="32"/>
  <c r="G1420" i="32"/>
  <c r="M1420" i="32"/>
  <c r="J1420" i="32"/>
  <c r="H1420" i="32"/>
  <c r="E1421" i="32" l="1"/>
  <c r="D1422" i="32"/>
  <c r="M1421" i="32"/>
  <c r="K1421" i="32"/>
  <c r="H1421" i="32"/>
  <c r="L1421" i="32"/>
  <c r="J1421" i="32"/>
  <c r="I1421" i="32"/>
  <c r="G1421" i="32"/>
  <c r="F1421" i="32"/>
  <c r="E1422" i="32" l="1"/>
  <c r="K1422" i="32"/>
  <c r="M1422" i="32"/>
  <c r="L1422" i="32"/>
  <c r="H1422" i="32"/>
  <c r="F1422" i="32"/>
  <c r="I1422" i="32"/>
  <c r="J1422" i="32"/>
  <c r="D1423" i="32"/>
  <c r="G1422" i="32"/>
  <c r="E1423" i="32" l="1"/>
  <c r="D1424" i="32"/>
  <c r="M1423" i="32"/>
  <c r="J1423" i="32"/>
  <c r="G1423" i="32"/>
  <c r="K1423" i="32"/>
  <c r="I1423" i="32"/>
  <c r="F1423" i="32"/>
  <c r="L1423" i="32"/>
  <c r="H1423" i="32"/>
  <c r="E1424" i="32" l="1"/>
  <c r="F1424" i="32"/>
  <c r="J1424" i="32"/>
  <c r="H1424" i="32"/>
  <c r="D1425" i="32"/>
  <c r="K1424" i="32"/>
  <c r="I1424" i="32"/>
  <c r="G1424" i="32"/>
  <c r="L1424" i="32"/>
  <c r="M1424" i="32"/>
  <c r="E1425" i="32" l="1"/>
  <c r="G1425" i="32"/>
  <c r="D1426" i="32"/>
  <c r="M1425" i="32"/>
  <c r="L1425" i="32"/>
  <c r="I1425" i="32"/>
  <c r="H1425" i="32"/>
  <c r="K1425" i="32"/>
  <c r="F1425" i="32"/>
  <c r="J1425" i="32"/>
  <c r="E1426" i="32" l="1"/>
  <c r="G1426" i="32"/>
  <c r="H1426" i="32"/>
  <c r="F1426" i="32"/>
  <c r="L1426" i="32"/>
  <c r="J1426" i="32"/>
  <c r="M1426" i="32"/>
  <c r="K1426" i="32"/>
  <c r="I1426" i="32"/>
  <c r="D1427" i="32"/>
  <c r="E1427" i="32" l="1"/>
  <c r="I1427" i="32"/>
  <c r="G1427" i="32"/>
  <c r="F1427" i="32"/>
  <c r="M1427" i="32"/>
  <c r="K1427" i="32"/>
  <c r="D1428" i="32"/>
  <c r="L1427" i="32"/>
  <c r="H1427" i="32"/>
  <c r="J1427" i="32"/>
  <c r="E1428" i="32" l="1"/>
  <c r="I1428" i="32"/>
  <c r="H1428" i="32"/>
  <c r="L1428" i="32"/>
  <c r="K1428" i="32"/>
  <c r="J1428" i="32"/>
  <c r="D1429" i="32"/>
  <c r="G1428" i="32"/>
  <c r="F1428" i="32"/>
  <c r="M1428" i="32"/>
  <c r="E1429" i="32" l="1"/>
  <c r="M1429" i="32"/>
  <c r="J1429" i="32"/>
  <c r="K1429" i="32"/>
  <c r="I1429" i="32"/>
  <c r="H1429" i="32"/>
  <c r="G1429" i="32"/>
  <c r="D1430" i="32"/>
  <c r="F1429" i="32"/>
  <c r="L1429" i="32"/>
  <c r="E1430" i="32" l="1"/>
  <c r="K1430" i="32"/>
  <c r="M1430" i="32"/>
  <c r="L1430" i="32"/>
  <c r="J1430" i="32"/>
  <c r="H1430" i="32"/>
  <c r="F1430" i="32"/>
  <c r="D1431" i="32"/>
  <c r="I1430" i="32"/>
  <c r="G1430" i="32"/>
  <c r="E1431" i="32" l="1"/>
  <c r="M1431" i="32"/>
  <c r="J1431" i="32"/>
  <c r="D1432" i="32"/>
  <c r="F1431" i="32"/>
  <c r="L1431" i="32"/>
  <c r="H1431" i="32"/>
  <c r="K1431" i="32"/>
  <c r="G1431" i="32"/>
  <c r="I1431" i="32"/>
  <c r="E1432" i="32" l="1"/>
  <c r="D1433" i="32"/>
  <c r="L1432" i="32"/>
  <c r="J1432" i="32"/>
  <c r="K1432" i="32"/>
  <c r="I1432" i="32"/>
  <c r="M1432" i="32"/>
  <c r="G1432" i="32"/>
  <c r="F1432" i="32"/>
  <c r="H1432" i="32"/>
  <c r="E1433" i="32" l="1"/>
  <c r="M1433" i="32"/>
  <c r="L1433" i="32"/>
  <c r="I1433" i="32"/>
  <c r="H1433" i="32"/>
  <c r="K1433" i="32"/>
  <c r="F1433" i="32"/>
  <c r="J1433" i="32"/>
  <c r="D1434" i="32"/>
  <c r="G1433" i="32"/>
  <c r="E1434" i="32" l="1"/>
  <c r="G1434" i="32"/>
  <c r="H1434" i="32"/>
  <c r="J1434" i="32"/>
  <c r="K1434" i="32"/>
  <c r="D1435" i="32"/>
  <c r="L1434" i="32"/>
  <c r="I1434" i="32"/>
  <c r="M1434" i="32"/>
  <c r="F1434" i="32"/>
  <c r="E1435" i="32" l="1"/>
  <c r="F1435" i="32"/>
  <c r="D1436" i="32"/>
  <c r="K1435" i="32"/>
  <c r="G1435" i="32"/>
  <c r="M1435" i="32"/>
  <c r="I1435" i="32"/>
  <c r="L1435" i="32"/>
  <c r="J1435" i="32"/>
  <c r="H1435" i="32"/>
  <c r="E1436" i="32" l="1"/>
  <c r="I1436" i="32"/>
  <c r="H1436" i="32"/>
  <c r="F1436" i="32"/>
  <c r="L1436" i="32"/>
  <c r="K1436" i="32"/>
  <c r="D1437" i="32"/>
  <c r="J1436" i="32"/>
  <c r="G1436" i="32"/>
  <c r="M1436" i="32"/>
  <c r="E1437" i="32" l="1"/>
  <c r="I1437" i="32"/>
  <c r="H1437" i="32"/>
  <c r="G1437" i="32"/>
  <c r="M1437" i="32"/>
  <c r="K1437" i="32"/>
  <c r="D1438" i="32"/>
  <c r="L1437" i="32"/>
  <c r="F1437" i="32"/>
  <c r="J1437" i="32"/>
  <c r="E1438" i="32" l="1"/>
  <c r="K1438" i="32"/>
  <c r="J1438" i="32"/>
  <c r="H1438" i="32"/>
  <c r="F1438" i="32"/>
  <c r="M1438" i="32"/>
  <c r="D1439" i="32"/>
  <c r="L1438" i="32"/>
  <c r="I1438" i="32"/>
  <c r="G1438" i="32"/>
  <c r="E1439" i="32" l="1"/>
  <c r="K1439" i="32"/>
  <c r="I1439" i="32"/>
  <c r="D1440" i="32"/>
  <c r="F1439" i="32"/>
  <c r="L1439" i="32"/>
  <c r="H1439" i="32"/>
  <c r="J1439" i="32"/>
  <c r="G1439" i="32"/>
  <c r="M1439" i="32"/>
  <c r="E1440" i="32" l="1"/>
  <c r="L1440" i="32"/>
  <c r="H1440" i="32"/>
  <c r="J1440" i="32"/>
  <c r="G1440" i="32"/>
  <c r="F1440" i="32"/>
  <c r="K1440" i="32"/>
  <c r="D1441" i="32"/>
  <c r="I1440" i="32"/>
  <c r="M1440" i="32"/>
  <c r="E1441" i="32" l="1"/>
  <c r="M1441" i="32"/>
  <c r="L1441" i="32"/>
  <c r="K1441" i="32"/>
  <c r="F1441" i="32"/>
  <c r="J1441" i="32"/>
  <c r="G1441" i="32"/>
  <c r="D1442" i="32"/>
  <c r="I1441" i="32"/>
  <c r="H1441" i="32"/>
  <c r="E1442" i="32" l="1"/>
  <c r="G1442" i="32"/>
  <c r="L1442" i="32"/>
  <c r="H1442" i="32"/>
  <c r="M1442" i="32"/>
  <c r="J1442" i="32"/>
  <c r="I1442" i="32"/>
  <c r="K1442" i="32"/>
  <c r="F1442" i="32"/>
  <c r="D1443" i="32"/>
  <c r="E1443" i="32" l="1"/>
  <c r="D1444" i="32"/>
  <c r="M1443" i="32"/>
  <c r="H1443" i="32"/>
  <c r="L1443" i="32"/>
  <c r="J1443" i="32"/>
  <c r="K1443" i="32"/>
  <c r="G1443" i="32"/>
  <c r="F1443" i="32"/>
  <c r="I1443" i="32"/>
  <c r="E1444" i="32" l="1"/>
  <c r="J1444" i="32"/>
  <c r="H1444" i="32"/>
  <c r="M1444" i="32"/>
  <c r="K1444" i="32"/>
  <c r="I1444" i="32"/>
  <c r="L1444" i="32"/>
  <c r="D1445" i="32"/>
  <c r="F1444" i="32"/>
  <c r="G1444" i="32"/>
  <c r="E1445" i="32" l="1"/>
  <c r="F1445" i="32"/>
  <c r="I1445" i="32"/>
  <c r="G1445" i="32"/>
  <c r="D1446" i="32"/>
  <c r="L1445" i="32"/>
  <c r="J1445" i="32"/>
  <c r="M1445" i="32"/>
  <c r="K1445" i="32"/>
  <c r="H1445" i="32"/>
  <c r="E1446" i="32" l="1"/>
  <c r="M1446" i="32"/>
  <c r="J1446" i="32"/>
  <c r="F1446" i="32"/>
  <c r="K1446" i="32"/>
  <c r="D1447" i="32"/>
  <c r="L1446" i="32"/>
  <c r="H1446" i="32"/>
  <c r="G1446" i="32"/>
  <c r="I1446" i="32"/>
  <c r="E1447" i="32" l="1"/>
  <c r="J1447" i="32"/>
  <c r="H1447" i="32"/>
  <c r="D1448" i="32"/>
  <c r="I1447" i="32"/>
  <c r="G1447" i="32"/>
  <c r="L1447" i="32"/>
  <c r="K1447" i="32"/>
  <c r="M1447" i="32"/>
  <c r="F1447" i="32"/>
  <c r="E1448" i="32" l="1"/>
  <c r="D1449" i="32"/>
  <c r="G1448" i="32"/>
  <c r="M1448" i="32"/>
  <c r="J1448" i="32"/>
  <c r="L1448" i="32"/>
  <c r="I1448" i="32"/>
  <c r="H1448" i="32"/>
  <c r="F1448" i="32"/>
  <c r="K1448" i="32"/>
  <c r="E1449" i="32" l="1"/>
  <c r="L1449" i="32"/>
  <c r="J1449" i="32"/>
  <c r="D1450" i="32"/>
  <c r="K1449" i="32"/>
  <c r="H1449" i="32"/>
  <c r="F1449" i="32"/>
  <c r="G1449" i="32"/>
  <c r="M1449" i="32"/>
  <c r="I1449" i="32"/>
  <c r="E1450" i="32" l="1"/>
  <c r="I1450" i="32"/>
  <c r="D1451" i="32"/>
  <c r="G1450" i="32"/>
  <c r="L1450" i="32"/>
  <c r="H1450" i="32"/>
  <c r="M1450" i="32"/>
  <c r="F1450" i="32"/>
  <c r="J1450" i="32"/>
  <c r="K1450" i="32"/>
  <c r="E1451" i="32" l="1"/>
  <c r="G1451" i="32"/>
  <c r="J1451" i="32"/>
  <c r="H1451" i="32"/>
  <c r="F1451" i="32"/>
  <c r="L1451" i="32"/>
  <c r="M1451" i="32"/>
  <c r="D1452" i="32"/>
  <c r="K1451" i="32"/>
  <c r="I1451" i="32"/>
  <c r="E1452" i="32" l="1"/>
  <c r="L1452" i="32"/>
  <c r="K1452" i="32"/>
  <c r="J1452" i="32"/>
  <c r="I1452" i="32"/>
  <c r="F1452" i="32"/>
  <c r="G1452" i="32"/>
  <c r="D1453" i="32"/>
  <c r="H1452" i="32"/>
  <c r="M1452" i="32"/>
  <c r="E1453" i="32" l="1"/>
  <c r="I1453" i="32"/>
  <c r="H1453" i="32"/>
  <c r="D1454" i="32"/>
  <c r="G1453" i="32"/>
  <c r="F1453" i="32"/>
  <c r="M1453" i="32"/>
  <c r="J1453" i="32"/>
  <c r="L1453" i="32"/>
  <c r="K1453" i="32"/>
  <c r="E1454" i="32" l="1"/>
  <c r="G1454" i="32"/>
  <c r="F1454" i="32"/>
  <c r="M1454" i="32"/>
  <c r="L1454" i="32"/>
  <c r="K1454" i="32"/>
  <c r="I1454" i="32"/>
  <c r="J1454" i="32"/>
  <c r="H1454" i="32"/>
  <c r="D1455" i="32"/>
  <c r="E1455" i="32" l="1"/>
  <c r="K1455" i="32"/>
  <c r="J1455" i="32"/>
  <c r="L1455" i="32"/>
  <c r="I1455" i="32"/>
  <c r="H1455" i="32"/>
  <c r="D1456" i="32"/>
  <c r="F1455" i="32"/>
  <c r="G1455" i="32"/>
  <c r="M1455" i="32"/>
  <c r="E1456" i="32" l="1"/>
  <c r="H1456" i="32"/>
  <c r="D1457" i="32"/>
  <c r="G1456" i="32"/>
  <c r="F1456" i="32"/>
  <c r="M1456" i="32"/>
  <c r="K1456" i="32"/>
  <c r="L1456" i="32"/>
  <c r="J1456" i="32"/>
  <c r="I1456" i="32"/>
  <c r="E1457" i="32" l="1"/>
  <c r="F1457" i="32"/>
  <c r="M1457" i="32"/>
  <c r="J1457" i="32"/>
  <c r="H1457" i="32"/>
  <c r="D1458" i="32"/>
  <c r="G1457" i="32"/>
  <c r="L1457" i="32"/>
  <c r="K1457" i="32"/>
  <c r="I1457" i="32"/>
  <c r="E1458" i="32" l="1"/>
  <c r="D1459" i="32"/>
  <c r="G1458" i="32"/>
  <c r="F1458" i="32"/>
  <c r="M1458" i="32"/>
  <c r="L1458" i="32"/>
  <c r="K1458" i="32"/>
  <c r="J1458" i="32"/>
  <c r="I1458" i="32"/>
  <c r="H1458" i="32"/>
  <c r="J1459" i="32" l="1"/>
  <c r="E1459" i="32"/>
  <c r="H1459" i="32"/>
  <c r="I1459" i="32"/>
  <c r="K1459" i="32"/>
  <c r="L1459" i="32"/>
  <c r="M1459" i="32"/>
  <c r="F1459" i="32"/>
  <c r="D1460" i="32"/>
  <c r="G1459" i="32"/>
  <c r="E1460" i="32" l="1"/>
  <c r="K1460" i="32"/>
  <c r="J1460" i="32"/>
  <c r="I1460" i="32"/>
  <c r="D1461" i="32"/>
  <c r="F1460" i="32"/>
  <c r="H1460" i="32"/>
  <c r="G1460" i="32"/>
  <c r="M1460" i="32"/>
  <c r="L1460" i="32"/>
  <c r="E1461" i="32" l="1"/>
  <c r="I1461" i="32"/>
  <c r="H1461" i="32"/>
  <c r="G1461" i="32"/>
  <c r="D1462" i="32"/>
  <c r="L1461" i="32"/>
  <c r="F1461" i="32"/>
  <c r="M1461" i="32"/>
  <c r="K1461" i="32"/>
  <c r="J1461" i="32"/>
  <c r="E1462" i="32" l="1"/>
  <c r="J1462" i="32"/>
  <c r="H1462" i="32"/>
  <c r="G1462" i="32"/>
  <c r="D1463" i="32"/>
  <c r="F1462" i="32"/>
  <c r="I1462" i="32"/>
  <c r="M1462" i="32"/>
  <c r="K1462" i="32"/>
  <c r="L1462" i="32"/>
  <c r="E1463" i="32" l="1"/>
  <c r="H1463" i="32"/>
  <c r="G1463" i="32"/>
  <c r="D1464" i="32"/>
  <c r="M1463" i="32"/>
  <c r="F1463" i="32"/>
  <c r="L1463" i="32"/>
  <c r="K1463" i="32"/>
  <c r="I1463" i="32"/>
  <c r="J1463" i="32"/>
  <c r="E1464" i="32" l="1"/>
  <c r="F1464" i="32"/>
  <c r="D1465" i="32"/>
  <c r="M1464" i="32"/>
  <c r="L1464" i="32"/>
  <c r="K1464" i="32"/>
  <c r="J1464" i="32"/>
  <c r="H1464" i="32"/>
  <c r="G1464" i="32"/>
  <c r="I1464" i="32"/>
  <c r="E1465" i="32" l="1"/>
  <c r="F1465" i="32"/>
  <c r="D1466" i="32"/>
  <c r="L1465" i="32"/>
  <c r="K1465" i="32"/>
  <c r="H1465" i="32"/>
  <c r="J1465" i="32"/>
  <c r="M1465" i="32"/>
  <c r="I1465" i="32"/>
  <c r="G1465" i="32"/>
  <c r="E1466" i="32" l="1"/>
  <c r="F1466" i="32"/>
  <c r="K1466" i="32"/>
  <c r="M1466" i="32"/>
  <c r="D1467" i="32"/>
  <c r="I1466" i="32"/>
  <c r="L1466" i="32"/>
  <c r="H1466" i="32"/>
  <c r="G1466" i="32"/>
  <c r="J1466" i="32"/>
  <c r="E1467" i="32" l="1"/>
  <c r="F1467" i="32"/>
  <c r="K1467" i="32"/>
  <c r="I1467" i="32"/>
  <c r="D1468" i="32"/>
  <c r="H1467" i="32"/>
  <c r="M1467" i="32"/>
  <c r="L1467" i="32"/>
  <c r="J1467" i="32"/>
  <c r="G1467" i="32"/>
  <c r="E1468" i="32" l="1"/>
  <c r="F1468" i="32"/>
  <c r="M1468" i="32"/>
  <c r="K1468" i="32"/>
  <c r="J1468" i="32"/>
  <c r="D1469" i="32"/>
  <c r="I1468" i="32"/>
  <c r="G1468" i="32"/>
  <c r="L1468" i="32"/>
  <c r="H1468" i="32"/>
  <c r="E1469" i="32" l="1"/>
  <c r="D1470" i="32"/>
  <c r="K1469" i="32"/>
  <c r="G1469" i="32"/>
  <c r="M1469" i="32"/>
  <c r="I1469" i="32"/>
  <c r="J1469" i="32"/>
  <c r="F1469" i="32"/>
  <c r="L1469" i="32"/>
  <c r="H1469" i="32"/>
  <c r="E1470" i="32" l="1"/>
  <c r="M1470" i="32"/>
  <c r="L1470" i="32"/>
  <c r="K1470" i="32"/>
  <c r="J1470" i="32"/>
  <c r="I1470" i="32"/>
  <c r="H1470" i="32"/>
  <c r="F1470" i="32"/>
  <c r="G1470" i="32"/>
  <c r="D1471" i="32"/>
  <c r="E1471" i="32" l="1"/>
  <c r="L1471" i="32"/>
  <c r="D1472" i="32"/>
  <c r="J1471" i="32"/>
  <c r="G1471" i="32"/>
  <c r="K1471" i="32"/>
  <c r="I1471" i="32"/>
  <c r="F1471" i="32"/>
  <c r="H1471" i="32"/>
  <c r="M1471" i="32"/>
  <c r="E1472" i="32" l="1"/>
  <c r="J1472" i="32"/>
  <c r="I1472" i="32"/>
  <c r="G1472" i="32"/>
  <c r="F1472" i="32"/>
  <c r="K1472" i="32"/>
  <c r="H1472" i="32"/>
  <c r="M1472" i="32"/>
  <c r="D1473" i="32"/>
  <c r="L1472" i="32"/>
  <c r="E1473" i="32" l="1"/>
  <c r="J1473" i="32"/>
  <c r="G1473" i="32"/>
  <c r="H1473" i="32"/>
  <c r="I1473" i="32"/>
  <c r="F1473" i="32"/>
  <c r="D1474" i="32"/>
  <c r="L1473" i="32"/>
  <c r="M1473" i="32"/>
  <c r="K1473" i="32"/>
  <c r="E1474" i="32" l="1"/>
  <c r="I1474" i="32"/>
  <c r="H1474" i="32"/>
  <c r="G1474" i="32"/>
  <c r="M1474" i="32"/>
  <c r="L1474" i="32"/>
  <c r="K1474" i="32"/>
  <c r="F1474" i="32"/>
  <c r="D1475" i="32"/>
  <c r="J1474" i="32"/>
  <c r="E1475" i="32" l="1"/>
  <c r="L1475" i="32"/>
  <c r="F1475" i="32"/>
  <c r="G1475" i="32"/>
  <c r="M1475" i="32"/>
  <c r="K1475" i="32"/>
  <c r="H1475" i="32"/>
  <c r="I1475" i="32"/>
  <c r="J1475" i="32"/>
  <c r="D1476" i="32"/>
  <c r="E1476" i="32" l="1"/>
  <c r="K1476" i="32"/>
  <c r="J1476" i="32"/>
  <c r="I1476" i="32"/>
  <c r="H1476" i="32"/>
  <c r="D1477" i="32"/>
  <c r="F1476" i="32"/>
  <c r="G1476" i="32"/>
  <c r="L1476" i="32"/>
  <c r="M1476" i="32"/>
  <c r="E1477" i="32" l="1"/>
  <c r="J1477" i="32"/>
  <c r="D1478" i="32"/>
  <c r="H1477" i="32"/>
  <c r="L1477" i="32"/>
  <c r="I1477" i="32"/>
  <c r="K1477" i="32"/>
  <c r="G1477" i="32"/>
  <c r="M1477" i="32"/>
  <c r="F1477" i="32"/>
  <c r="E1478" i="32" l="1"/>
  <c r="J1478" i="32"/>
  <c r="F1478" i="32"/>
  <c r="H1478" i="32"/>
  <c r="G1478" i="32"/>
  <c r="M1478" i="32"/>
  <c r="K1478" i="32"/>
  <c r="I1478" i="32"/>
  <c r="L1478" i="32"/>
  <c r="D1479" i="32"/>
  <c r="E1479" i="32" l="1"/>
  <c r="H1479" i="32"/>
  <c r="K1479" i="32"/>
  <c r="G1479" i="32"/>
  <c r="D1480" i="32"/>
  <c r="F1479" i="32"/>
  <c r="J1479" i="32"/>
  <c r="L1479" i="32"/>
  <c r="I1479" i="32"/>
  <c r="M1479" i="32"/>
  <c r="E1480" i="32" l="1"/>
  <c r="F1480" i="32"/>
  <c r="D1481" i="32"/>
  <c r="M1480" i="32"/>
  <c r="G1480" i="32"/>
  <c r="L1480" i="32"/>
  <c r="K1480" i="32"/>
  <c r="J1480" i="32"/>
  <c r="H1480" i="32"/>
  <c r="I1480" i="32"/>
  <c r="E1481" i="32" l="1"/>
  <c r="F1481" i="32"/>
  <c r="D1482" i="32"/>
  <c r="L1481" i="32"/>
  <c r="G1481" i="32"/>
  <c r="K1481" i="32"/>
  <c r="M1481" i="32"/>
  <c r="I1481" i="32"/>
  <c r="H1481" i="32"/>
  <c r="J1481" i="32"/>
  <c r="E1482" i="32" l="1"/>
  <c r="F1482" i="32"/>
  <c r="D1483" i="32"/>
  <c r="L1482" i="32"/>
  <c r="K1482" i="32"/>
  <c r="M1482" i="32"/>
  <c r="I1482" i="32"/>
  <c r="G1482" i="32"/>
  <c r="J1482" i="32"/>
  <c r="H1482" i="32"/>
  <c r="E1483" i="32" l="1"/>
  <c r="F1483" i="32"/>
  <c r="M1483" i="32"/>
  <c r="L1483" i="32"/>
  <c r="K1483" i="32"/>
  <c r="J1483" i="32"/>
  <c r="I1483" i="32"/>
  <c r="D1484" i="32"/>
  <c r="G1483" i="32"/>
  <c r="H1483" i="32"/>
  <c r="E1484" i="32" l="1"/>
  <c r="F1484" i="32"/>
  <c r="M1484" i="32"/>
  <c r="K1484" i="32"/>
  <c r="J1484" i="32"/>
  <c r="D1485" i="32"/>
  <c r="I1484" i="32"/>
  <c r="G1484" i="32"/>
  <c r="L1484" i="32"/>
  <c r="H1484" i="32"/>
  <c r="E1485" i="32" l="1"/>
  <c r="F1485" i="32"/>
  <c r="M1485" i="32"/>
  <c r="K1485" i="32"/>
  <c r="D1486" i="32"/>
  <c r="J1485" i="32"/>
  <c r="L1485" i="32"/>
  <c r="H1485" i="32"/>
  <c r="I1485" i="32"/>
  <c r="G1485" i="32"/>
  <c r="E1486" i="32" l="1"/>
  <c r="G1486" i="32"/>
  <c r="D1487" i="32"/>
  <c r="M1486" i="32"/>
  <c r="L1486" i="32"/>
  <c r="I1486" i="32"/>
  <c r="K1486" i="32"/>
  <c r="H1486" i="32"/>
  <c r="J1486" i="32"/>
  <c r="F1486" i="32"/>
  <c r="E1487" i="32" l="1"/>
  <c r="H1487" i="32"/>
  <c r="G1487" i="32"/>
  <c r="D1488" i="32"/>
  <c r="L1487" i="32"/>
  <c r="F1487" i="32"/>
  <c r="J1487" i="32"/>
  <c r="M1487" i="32"/>
  <c r="K1487" i="32"/>
  <c r="I1487" i="32"/>
  <c r="E1488" i="32" l="1"/>
  <c r="J1488" i="32"/>
  <c r="G1488" i="32"/>
  <c r="F1488" i="32"/>
  <c r="D1489" i="32"/>
  <c r="I1488" i="32"/>
  <c r="H1488" i="32"/>
  <c r="M1488" i="32"/>
  <c r="L1488" i="32"/>
  <c r="K1488" i="32"/>
  <c r="E1489" i="32" l="1"/>
  <c r="L1489" i="32"/>
  <c r="H1489" i="32"/>
  <c r="D1490" i="32"/>
  <c r="K1489" i="32"/>
  <c r="I1489" i="32"/>
  <c r="M1489" i="32"/>
  <c r="F1489" i="32"/>
  <c r="G1489" i="32"/>
  <c r="J1489" i="32"/>
  <c r="E1490" i="32" l="1"/>
  <c r="D1491" i="32"/>
  <c r="M1490" i="32"/>
  <c r="H1490" i="32"/>
  <c r="K1490" i="32"/>
  <c r="L1490" i="32"/>
  <c r="I1490" i="32"/>
  <c r="G1490" i="32"/>
  <c r="J1490" i="32"/>
  <c r="F1490" i="32"/>
  <c r="E1491" i="32" l="1"/>
  <c r="I1491" i="32"/>
  <c r="F1491" i="32"/>
  <c r="J1491" i="32"/>
  <c r="G1491" i="32"/>
  <c r="L1491" i="32"/>
  <c r="H1491" i="32"/>
  <c r="M1491" i="32"/>
  <c r="D1492" i="32"/>
  <c r="K1491" i="32"/>
  <c r="E1492" i="32" l="1"/>
  <c r="K1492" i="32"/>
  <c r="M1492" i="32"/>
  <c r="I1492" i="32"/>
  <c r="H1492" i="32"/>
  <c r="D1493" i="32"/>
  <c r="J1492" i="32"/>
  <c r="F1492" i="32"/>
  <c r="G1492" i="32"/>
  <c r="L1492" i="32"/>
  <c r="E1493" i="32" l="1"/>
  <c r="H1493" i="32"/>
  <c r="D1494" i="32"/>
  <c r="J1493" i="32"/>
  <c r="I1493" i="32"/>
  <c r="G1493" i="32"/>
  <c r="K1493" i="32"/>
  <c r="F1493" i="32"/>
  <c r="M1493" i="32"/>
  <c r="L1493" i="32"/>
  <c r="E1494" i="32" l="1"/>
  <c r="I1494" i="32"/>
  <c r="J1494" i="32"/>
  <c r="G1494" i="32"/>
  <c r="D1495" i="32"/>
  <c r="K1494" i="32"/>
  <c r="H1494" i="32"/>
  <c r="M1494" i="32"/>
  <c r="F1494" i="32"/>
  <c r="L1494" i="32"/>
  <c r="E1495" i="32" l="1"/>
  <c r="G1495" i="32"/>
  <c r="F1495" i="32"/>
  <c r="J1495" i="32"/>
  <c r="I1495" i="32"/>
  <c r="D1496" i="32"/>
  <c r="K1495" i="32"/>
  <c r="L1495" i="32"/>
  <c r="H1495" i="32"/>
  <c r="M1495" i="32"/>
  <c r="E1496" i="32" l="1"/>
  <c r="F1496" i="32"/>
  <c r="M1496" i="32"/>
  <c r="H1496" i="32"/>
  <c r="D1497" i="32"/>
  <c r="L1496" i="32"/>
  <c r="J1496" i="32"/>
  <c r="G1496" i="32"/>
  <c r="K1496" i="32"/>
  <c r="I1496" i="32"/>
  <c r="E1497" i="32" l="1"/>
  <c r="K1497" i="32"/>
  <c r="J1497" i="32"/>
  <c r="H1497" i="32"/>
  <c r="G1497" i="32"/>
  <c r="L1497" i="32"/>
  <c r="D1498" i="32"/>
  <c r="I1497" i="32"/>
  <c r="M1497" i="32"/>
  <c r="F1497" i="32"/>
  <c r="E1498" i="32" l="1"/>
  <c r="I1498" i="32"/>
  <c r="G1498" i="32"/>
  <c r="D1499" i="32"/>
  <c r="L1498" i="32"/>
  <c r="F1498" i="32"/>
  <c r="K1498" i="32"/>
  <c r="M1498" i="32"/>
  <c r="J1498" i="32"/>
  <c r="H1498" i="32"/>
  <c r="E1499" i="32" l="1"/>
  <c r="L1499" i="32"/>
  <c r="J1499" i="32"/>
  <c r="K1499" i="32"/>
  <c r="H1499" i="32"/>
  <c r="I1499" i="32"/>
  <c r="F1499" i="32"/>
  <c r="D1500" i="32"/>
  <c r="G1499" i="32"/>
  <c r="M1499" i="32"/>
  <c r="E1500" i="32" l="1"/>
  <c r="J1500" i="32"/>
  <c r="G1500" i="32"/>
  <c r="K1500" i="32"/>
  <c r="F1500" i="32"/>
  <c r="M1500" i="32"/>
  <c r="I1500" i="32"/>
  <c r="H1500" i="32"/>
  <c r="L1500" i="32"/>
  <c r="D1501" i="32"/>
  <c r="E1501" i="32" l="1"/>
  <c r="L1501" i="32"/>
  <c r="F1501" i="32"/>
  <c r="M1501" i="32"/>
  <c r="H1501" i="32"/>
  <c r="D1502" i="32"/>
  <c r="K1501" i="32"/>
  <c r="G1501" i="32"/>
  <c r="J1501" i="32"/>
  <c r="I1501" i="32"/>
  <c r="E1502" i="32" l="1"/>
  <c r="L1502" i="32"/>
  <c r="I1502" i="32"/>
  <c r="M1502" i="32"/>
  <c r="K1502" i="32"/>
  <c r="H1502" i="32"/>
  <c r="J1502" i="32"/>
  <c r="D1503" i="32"/>
  <c r="F1502" i="32"/>
  <c r="G1502" i="32"/>
  <c r="E1503" i="32" l="1"/>
  <c r="H1503" i="32"/>
  <c r="I1503" i="32"/>
  <c r="J1503" i="32"/>
  <c r="K1503" i="32"/>
  <c r="G1503" i="32"/>
  <c r="D1504" i="32"/>
  <c r="M1503" i="32"/>
  <c r="L1503" i="32"/>
  <c r="F1503" i="32"/>
  <c r="E1504" i="32" l="1"/>
  <c r="K1504" i="32"/>
  <c r="D1505" i="32"/>
  <c r="M1504" i="32"/>
  <c r="G1504" i="32"/>
  <c r="L1504" i="32"/>
  <c r="I1504" i="32"/>
  <c r="F1504" i="32"/>
  <c r="J1504" i="32"/>
  <c r="H1504" i="32"/>
  <c r="E1505" i="32" l="1"/>
  <c r="I1505" i="32"/>
  <c r="H1505" i="32"/>
  <c r="K1505" i="32"/>
  <c r="D1506" i="32"/>
  <c r="F1505" i="32"/>
  <c r="L1505" i="32"/>
  <c r="J1505" i="32"/>
  <c r="G1505" i="32"/>
  <c r="M1505" i="32"/>
  <c r="E1506" i="32" l="1"/>
  <c r="G1506" i="32"/>
  <c r="M1506" i="32"/>
  <c r="D1507" i="32"/>
  <c r="I1506" i="32"/>
  <c r="F1506" i="32"/>
  <c r="H1506" i="32"/>
  <c r="L1506" i="32"/>
  <c r="K1506" i="32"/>
  <c r="J1506" i="32"/>
  <c r="E1507" i="32" l="1"/>
  <c r="K1507" i="32"/>
  <c r="J1507" i="32"/>
  <c r="M1507" i="32"/>
  <c r="L1507" i="32"/>
  <c r="H1507" i="32"/>
  <c r="G1507" i="32"/>
  <c r="F1507" i="32"/>
  <c r="I1507" i="32"/>
  <c r="D1508" i="32"/>
  <c r="E1508" i="32" l="1"/>
  <c r="J1508" i="32"/>
  <c r="H1508" i="32"/>
  <c r="I1508" i="32"/>
  <c r="D1509" i="32"/>
  <c r="G1508" i="32"/>
  <c r="K1508" i="32"/>
  <c r="F1508" i="32"/>
  <c r="M1508" i="32"/>
  <c r="L1508" i="32"/>
  <c r="E1509" i="32" l="1"/>
  <c r="L1509" i="32"/>
  <c r="D1510" i="32"/>
  <c r="H1509" i="32"/>
  <c r="F1509" i="32"/>
  <c r="J1509" i="32"/>
  <c r="I1509" i="32"/>
  <c r="G1509" i="32"/>
  <c r="K1509" i="32"/>
  <c r="M1509" i="32"/>
  <c r="E1510" i="32" l="1"/>
  <c r="M1510" i="32"/>
  <c r="J1510" i="32"/>
  <c r="L1510" i="32"/>
  <c r="I1510" i="32"/>
  <c r="D1511" i="32"/>
  <c r="G1510" i="32"/>
  <c r="F1510" i="32"/>
  <c r="K1510" i="32"/>
  <c r="H1510" i="32"/>
  <c r="E1511" i="32" l="1"/>
  <c r="I1511" i="32"/>
  <c r="G1511" i="32"/>
  <c r="F1511" i="32"/>
  <c r="K1511" i="32"/>
  <c r="H1511" i="32"/>
  <c r="M1511" i="32"/>
  <c r="D1512" i="32"/>
  <c r="L1511" i="32"/>
  <c r="J1511" i="32"/>
  <c r="E1512" i="32" l="1"/>
  <c r="J1512" i="32"/>
  <c r="D1513" i="32"/>
  <c r="M1512" i="32"/>
  <c r="H1512" i="32"/>
  <c r="I1512" i="32"/>
  <c r="G1512" i="32"/>
  <c r="F1512" i="32"/>
  <c r="L1512" i="32"/>
  <c r="K1512" i="32"/>
  <c r="E1513" i="32" l="1"/>
  <c r="F1513" i="32"/>
  <c r="D1514" i="32"/>
  <c r="K1513" i="32"/>
  <c r="M1513" i="32"/>
  <c r="L1513" i="32"/>
  <c r="G1513" i="32"/>
  <c r="J1513" i="32"/>
  <c r="I1513" i="32"/>
  <c r="H1513" i="32"/>
  <c r="E1514" i="32" l="1"/>
  <c r="F1514" i="32"/>
  <c r="M1514" i="32"/>
  <c r="I1514" i="32"/>
  <c r="L1514" i="32"/>
  <c r="H1514" i="32"/>
  <c r="D1515" i="32"/>
  <c r="K1514" i="32"/>
  <c r="J1514" i="32"/>
  <c r="G1514" i="32"/>
  <c r="E1515" i="32" l="1"/>
  <c r="K1515" i="32"/>
  <c r="I1515" i="32"/>
  <c r="J1515" i="32"/>
  <c r="F1515" i="32"/>
  <c r="H1515" i="32"/>
  <c r="D1516" i="32"/>
  <c r="G1515" i="32"/>
  <c r="M1515" i="32"/>
  <c r="L1515" i="32"/>
  <c r="E1516" i="32" l="1"/>
  <c r="D1517" i="32"/>
  <c r="H1516" i="32"/>
  <c r="F1516" i="32"/>
  <c r="G1516" i="32"/>
  <c r="M1516" i="32"/>
  <c r="J1516" i="32"/>
  <c r="I1516" i="32"/>
  <c r="K1516" i="32"/>
  <c r="L1516" i="32"/>
  <c r="E1517" i="32" l="1"/>
  <c r="D1518" i="32"/>
  <c r="F1517" i="32"/>
  <c r="M1517" i="32"/>
  <c r="L1517" i="32"/>
  <c r="G1517" i="32"/>
  <c r="H1517" i="32"/>
  <c r="K1517" i="32"/>
  <c r="J1517" i="32"/>
  <c r="I1517" i="32"/>
  <c r="E1518" i="32" l="1"/>
  <c r="F1518" i="32"/>
  <c r="D1519" i="32"/>
  <c r="L1518" i="32"/>
  <c r="K1518" i="32"/>
  <c r="I1518" i="32"/>
  <c r="H1518" i="32"/>
  <c r="G1518" i="32"/>
  <c r="M1518" i="32"/>
  <c r="J1518" i="32"/>
  <c r="E1519" i="32" l="1"/>
  <c r="K1519" i="32"/>
  <c r="I1519" i="32"/>
  <c r="M1519" i="32"/>
  <c r="L1519" i="32"/>
  <c r="J1519" i="32"/>
  <c r="H1519" i="32"/>
  <c r="G1519" i="32"/>
  <c r="F1519" i="32"/>
  <c r="D1520" i="32"/>
  <c r="E1520" i="32" l="1"/>
  <c r="K1520" i="32"/>
  <c r="H1520" i="32"/>
  <c r="J1520" i="32"/>
  <c r="G1520" i="32"/>
  <c r="I1520" i="32"/>
  <c r="D1521" i="32"/>
  <c r="L1520" i="32"/>
  <c r="F1520" i="32"/>
  <c r="M1520" i="32"/>
  <c r="E1521" i="32" l="1"/>
  <c r="D1522" i="32"/>
  <c r="H1521" i="32"/>
  <c r="F1521" i="32"/>
  <c r="G1521" i="32"/>
  <c r="M1521" i="32"/>
  <c r="K1521" i="32"/>
  <c r="J1521" i="32"/>
  <c r="L1521" i="32"/>
  <c r="I1521" i="32"/>
  <c r="E1522" i="32" l="1"/>
  <c r="D1523" i="32"/>
  <c r="M1522" i="32"/>
  <c r="G1522" i="32"/>
  <c r="L1522" i="32"/>
  <c r="F1522" i="32"/>
  <c r="I1522" i="32"/>
  <c r="K1522" i="32"/>
  <c r="H1522" i="32"/>
  <c r="J1522" i="32"/>
  <c r="E1523" i="32" l="1"/>
  <c r="G1523" i="32"/>
  <c r="M1523" i="32"/>
  <c r="F1523" i="32"/>
  <c r="L1523" i="32"/>
  <c r="K1523" i="32"/>
  <c r="J1523" i="32"/>
  <c r="I1523" i="32"/>
  <c r="H1523" i="32"/>
  <c r="D1524" i="32"/>
  <c r="E1524" i="32" l="1"/>
  <c r="I1524" i="32"/>
  <c r="K1524" i="32"/>
  <c r="F1524" i="32"/>
  <c r="H1524" i="32"/>
  <c r="G1524" i="32"/>
  <c r="L1524" i="32"/>
  <c r="J1524" i="32"/>
  <c r="D1525" i="32"/>
  <c r="M1524" i="32"/>
  <c r="E1525" i="32" l="1"/>
  <c r="J1525" i="32"/>
  <c r="I1525" i="32"/>
  <c r="G1525" i="32"/>
  <c r="F1525" i="32"/>
  <c r="D1526" i="32"/>
  <c r="M1525" i="32"/>
  <c r="H1525" i="32"/>
  <c r="K1525" i="32"/>
  <c r="L1525" i="32"/>
  <c r="E1526" i="32" l="1"/>
  <c r="D1527" i="32"/>
  <c r="L1526" i="32"/>
  <c r="H1526" i="32"/>
  <c r="J1526" i="32"/>
  <c r="F1526" i="32"/>
  <c r="K1526" i="32"/>
  <c r="M1526" i="32"/>
  <c r="G1526" i="32"/>
  <c r="I1526" i="32"/>
  <c r="E1527" i="32" l="1"/>
  <c r="D1528" i="32"/>
  <c r="M1527" i="32"/>
  <c r="K1527" i="32"/>
  <c r="I1527" i="32"/>
  <c r="G1527" i="32"/>
  <c r="F1527" i="32"/>
  <c r="J1527" i="32"/>
  <c r="L1527" i="32"/>
  <c r="H1527" i="32"/>
  <c r="E1528" i="32" l="1"/>
  <c r="I1528" i="32"/>
  <c r="L1528" i="32"/>
  <c r="K1528" i="32"/>
  <c r="M1528" i="32"/>
  <c r="D1529" i="32"/>
  <c r="J1528" i="32"/>
  <c r="G1528" i="32"/>
  <c r="H1528" i="32"/>
  <c r="F1528" i="32"/>
  <c r="E1529" i="32" l="1"/>
  <c r="I1529" i="32"/>
  <c r="H1529" i="32"/>
  <c r="G1529" i="32"/>
  <c r="K1529" i="32"/>
  <c r="J1529" i="32"/>
  <c r="D1530" i="32"/>
  <c r="M1529" i="32"/>
  <c r="L1529" i="32"/>
  <c r="F1529" i="32"/>
  <c r="E1530" i="32" l="1"/>
  <c r="J1530" i="32"/>
  <c r="H1530" i="32"/>
  <c r="G1530" i="32"/>
  <c r="F1530" i="32"/>
  <c r="D1531" i="32"/>
  <c r="L1530" i="32"/>
  <c r="K1530" i="32"/>
  <c r="I1530" i="32"/>
  <c r="M1530" i="32"/>
  <c r="E1531" i="32" l="1"/>
  <c r="M1531" i="32"/>
  <c r="H1531" i="32"/>
  <c r="I1531" i="32"/>
  <c r="L1531" i="32"/>
  <c r="G1531" i="32"/>
  <c r="J1531" i="32"/>
  <c r="D1532" i="32"/>
  <c r="F1531" i="32"/>
  <c r="K1531" i="32"/>
  <c r="E1532" i="32" l="1"/>
  <c r="F1532" i="32"/>
  <c r="D1533" i="32"/>
  <c r="L1532" i="32"/>
  <c r="J1532" i="32"/>
  <c r="G1532" i="32"/>
  <c r="I1532" i="32"/>
  <c r="K1532" i="32"/>
  <c r="M1532" i="32"/>
  <c r="H1532" i="32"/>
  <c r="E1533" i="32" l="1"/>
  <c r="D1534" i="32"/>
  <c r="H1533" i="32"/>
  <c r="M1533" i="32"/>
  <c r="I1533" i="32"/>
  <c r="G1533" i="32"/>
  <c r="F1533" i="32"/>
  <c r="L1533" i="32"/>
  <c r="J1533" i="32"/>
  <c r="K1533" i="32"/>
  <c r="E1534" i="32" l="1"/>
  <c r="F1534" i="32"/>
  <c r="M1534" i="32"/>
  <c r="L1534" i="32"/>
  <c r="K1534" i="32"/>
  <c r="H1534" i="32"/>
  <c r="D1535" i="32"/>
  <c r="I1534" i="32"/>
  <c r="J1534" i="32"/>
  <c r="G1534" i="32"/>
  <c r="E1535" i="32" l="1"/>
  <c r="G1535" i="32"/>
  <c r="D1536" i="32"/>
  <c r="J1535" i="32"/>
  <c r="H1535" i="32"/>
  <c r="I1535" i="32"/>
  <c r="F1535" i="32"/>
  <c r="K1535" i="32"/>
  <c r="M1535" i="32"/>
  <c r="L1535" i="32"/>
  <c r="E1536" i="32" l="1"/>
  <c r="H1536" i="32"/>
  <c r="F1536" i="32"/>
  <c r="M1536" i="32"/>
  <c r="K1536" i="32"/>
  <c r="L1536" i="32"/>
  <c r="J1536" i="32"/>
  <c r="D1537" i="32"/>
  <c r="I1536" i="32"/>
  <c r="G1536" i="32"/>
  <c r="E1537" i="32" l="1"/>
  <c r="K1537" i="32"/>
  <c r="D1538" i="32"/>
  <c r="F1537" i="32"/>
  <c r="H1537" i="32"/>
  <c r="J1537" i="32"/>
  <c r="M1537" i="32"/>
  <c r="I1537" i="32"/>
  <c r="G1537" i="32"/>
  <c r="L1537" i="32"/>
  <c r="E1538" i="32" l="1"/>
  <c r="M1538" i="32"/>
  <c r="I1538" i="32"/>
  <c r="H1538" i="32"/>
  <c r="G1538" i="32"/>
  <c r="D1539" i="32"/>
  <c r="K1538" i="32"/>
  <c r="F1538" i="32"/>
  <c r="L1538" i="32"/>
  <c r="J1538" i="32"/>
  <c r="E1539" i="32" l="1"/>
  <c r="F1539" i="32"/>
  <c r="M1539" i="32"/>
  <c r="L1539" i="32"/>
  <c r="I1539" i="32"/>
  <c r="J1539" i="32"/>
  <c r="H1539" i="32"/>
  <c r="K1539" i="32"/>
  <c r="D1540" i="32"/>
  <c r="G1539" i="32"/>
  <c r="E1540" i="32" l="1"/>
  <c r="D1541" i="32"/>
  <c r="H1540" i="32"/>
  <c r="G1540" i="32"/>
  <c r="K1540" i="32"/>
  <c r="F1540" i="32"/>
  <c r="J1540" i="32"/>
  <c r="M1540" i="32"/>
  <c r="I1540" i="32"/>
  <c r="L1540" i="32"/>
  <c r="E1541" i="32" l="1"/>
  <c r="F1541" i="32"/>
  <c r="D1542" i="32"/>
  <c r="L1541" i="32"/>
  <c r="G1541" i="32"/>
  <c r="M1541" i="32"/>
  <c r="K1541" i="32"/>
  <c r="J1541" i="32"/>
  <c r="I1541" i="32"/>
  <c r="H1541" i="32"/>
  <c r="E1542" i="32" l="1"/>
  <c r="K1542" i="32"/>
  <c r="M1542" i="32"/>
  <c r="D1543" i="32"/>
  <c r="J1542" i="32"/>
  <c r="I1542" i="32"/>
  <c r="H1542" i="32"/>
  <c r="L1542" i="32"/>
  <c r="F1542" i="32"/>
  <c r="G1542" i="32"/>
  <c r="E1543" i="32" l="1"/>
  <c r="I1543" i="32"/>
  <c r="H1543" i="32"/>
  <c r="D1544" i="32"/>
  <c r="G1543" i="32"/>
  <c r="F1543" i="32"/>
  <c r="M1543" i="32"/>
  <c r="J1543" i="32"/>
  <c r="L1543" i="32"/>
  <c r="K1543" i="32"/>
  <c r="E1544" i="32" l="1"/>
  <c r="D1545" i="32"/>
  <c r="L1544" i="32"/>
  <c r="K1544" i="32"/>
  <c r="G1544" i="32"/>
  <c r="J1544" i="32"/>
  <c r="F1544" i="32"/>
  <c r="I1544" i="32"/>
  <c r="H1544" i="32"/>
  <c r="M1544" i="32"/>
  <c r="E1545" i="32" l="1"/>
  <c r="K1545" i="32"/>
  <c r="D1546" i="32"/>
  <c r="L1545" i="32"/>
  <c r="G1545" i="32"/>
  <c r="J1545" i="32"/>
  <c r="I1545" i="32"/>
  <c r="F1545" i="32"/>
  <c r="H1545" i="32"/>
  <c r="M1545" i="32"/>
  <c r="E1546" i="32" l="1"/>
  <c r="F1546" i="32"/>
  <c r="I1546" i="32"/>
  <c r="H1546" i="32"/>
  <c r="M1546" i="32"/>
  <c r="G1546" i="32"/>
  <c r="K1546" i="32"/>
  <c r="J1546" i="32"/>
  <c r="L1546" i="32"/>
  <c r="D1547" i="32"/>
  <c r="E1547" i="32" l="1"/>
  <c r="J1547" i="32"/>
  <c r="F1547" i="32"/>
  <c r="M1547" i="32"/>
  <c r="L1547" i="32"/>
  <c r="K1547" i="32"/>
  <c r="H1547" i="32"/>
  <c r="G1547" i="32"/>
  <c r="I1547" i="32"/>
  <c r="D1548" i="32"/>
  <c r="E1548" i="32" l="1"/>
  <c r="K1548" i="32"/>
  <c r="I1548" i="32"/>
  <c r="D1549" i="32"/>
  <c r="H1548" i="32"/>
  <c r="M1548" i="32"/>
  <c r="G1548" i="32"/>
  <c r="J1548" i="32"/>
  <c r="F1548" i="32"/>
  <c r="L1548" i="32"/>
  <c r="E1549" i="32" l="1"/>
  <c r="M1549" i="32"/>
  <c r="L1549" i="32"/>
  <c r="D1550" i="32"/>
  <c r="H1549" i="32"/>
  <c r="K1549" i="32"/>
  <c r="G1549" i="32"/>
  <c r="F1549" i="32"/>
  <c r="J1549" i="32"/>
  <c r="I1549" i="32"/>
  <c r="E1550" i="32" l="1"/>
  <c r="I1550" i="32"/>
  <c r="M1550" i="32"/>
  <c r="J1550" i="32"/>
  <c r="K1550" i="32"/>
  <c r="F1550" i="32"/>
  <c r="L1550" i="32"/>
  <c r="H1550" i="32"/>
  <c r="D1551" i="32"/>
  <c r="G1550" i="32"/>
  <c r="E1551" i="32" l="1"/>
  <c r="F1551" i="32"/>
  <c r="J1551" i="32"/>
  <c r="I1551" i="32"/>
  <c r="H1551" i="32"/>
  <c r="D1552" i="32"/>
  <c r="K1551" i="32"/>
  <c r="M1551" i="32"/>
  <c r="G1551" i="32"/>
  <c r="L1551" i="32"/>
  <c r="E1552" i="32" l="1"/>
  <c r="G1552" i="32"/>
  <c r="F1552" i="32"/>
  <c r="H1552" i="32"/>
  <c r="M1552" i="32"/>
  <c r="J1552" i="32"/>
  <c r="I1552" i="32"/>
  <c r="D1553" i="32"/>
  <c r="L1552" i="32"/>
  <c r="K1552" i="32"/>
  <c r="E1553" i="32" l="1"/>
  <c r="K1553" i="32"/>
  <c r="J1553" i="32"/>
  <c r="I1553" i="32"/>
  <c r="H1553" i="32"/>
  <c r="L1553" i="32"/>
  <c r="F1553" i="32"/>
  <c r="M1553" i="32"/>
  <c r="D1554" i="32"/>
  <c r="G1553" i="32"/>
  <c r="E1554" i="32" l="1"/>
  <c r="I1554" i="32"/>
  <c r="D1555" i="32"/>
  <c r="G1554" i="32"/>
  <c r="L1554" i="32"/>
  <c r="K1554" i="32"/>
  <c r="F1554" i="32"/>
  <c r="H1554" i="32"/>
  <c r="M1554" i="32"/>
  <c r="J1554" i="32"/>
  <c r="E1555" i="32" l="1"/>
  <c r="M1555" i="32"/>
  <c r="F1555" i="32"/>
  <c r="I1555" i="32"/>
  <c r="H1555" i="32"/>
  <c r="D1556" i="32"/>
  <c r="L1555" i="32"/>
  <c r="K1555" i="32"/>
  <c r="J1555" i="32"/>
  <c r="G1555" i="32"/>
  <c r="E1556" i="32" l="1"/>
  <c r="K1556" i="32"/>
  <c r="L1556" i="32"/>
  <c r="J1556" i="32"/>
  <c r="I1556" i="32"/>
  <c r="G1556" i="32"/>
  <c r="H1556" i="32"/>
  <c r="F1556" i="32"/>
  <c r="M1556" i="32"/>
  <c r="D1557" i="32"/>
  <c r="E1557" i="32" l="1"/>
  <c r="M1557" i="32"/>
  <c r="L1557" i="32"/>
  <c r="K1557" i="32"/>
  <c r="J1557" i="32"/>
  <c r="F1557" i="32"/>
  <c r="H1557" i="32"/>
  <c r="G1557" i="32"/>
  <c r="I1557" i="32"/>
  <c r="D1558" i="32"/>
  <c r="E1558" i="32" l="1"/>
  <c r="M1558" i="32"/>
  <c r="D1559" i="32"/>
  <c r="J1558" i="32"/>
  <c r="I1558" i="32"/>
  <c r="L1558" i="32"/>
  <c r="K1558" i="32"/>
  <c r="H1558" i="32"/>
  <c r="G1558" i="32"/>
  <c r="F1558" i="32"/>
  <c r="E1559" i="32" l="1"/>
  <c r="G1559" i="32"/>
  <c r="J1559" i="32"/>
  <c r="I1559" i="32"/>
  <c r="D1560" i="32"/>
  <c r="M1559" i="32"/>
  <c r="H1559" i="32"/>
  <c r="K1559" i="32"/>
  <c r="L1559" i="32"/>
  <c r="F1559" i="32"/>
  <c r="E1560" i="32" l="1"/>
  <c r="K1560" i="32"/>
  <c r="M1560" i="32"/>
  <c r="L1560" i="32"/>
  <c r="G1560" i="32"/>
  <c r="D1561" i="32"/>
  <c r="J1560" i="32"/>
  <c r="I1560" i="32"/>
  <c r="F1560" i="32"/>
  <c r="H1560" i="32"/>
  <c r="E1561" i="32" l="1"/>
  <c r="I1561" i="32"/>
  <c r="H1561" i="32"/>
  <c r="K1561" i="32"/>
  <c r="J1561" i="32"/>
  <c r="M1561" i="32"/>
  <c r="D1562" i="32"/>
  <c r="L1561" i="32"/>
  <c r="G1561" i="32"/>
  <c r="F1561" i="32"/>
  <c r="E1562" i="32" l="1"/>
  <c r="G1562" i="32"/>
  <c r="M1562" i="32"/>
  <c r="I1562" i="32"/>
  <c r="H1562" i="32"/>
  <c r="L1562" i="32"/>
  <c r="K1562" i="32"/>
  <c r="F1562" i="32"/>
  <c r="D1563" i="32"/>
  <c r="J1562" i="32"/>
  <c r="E1563" i="32" l="1"/>
  <c r="K1563" i="32"/>
  <c r="J1563" i="32"/>
  <c r="M1563" i="32"/>
  <c r="F1563" i="32"/>
  <c r="L1563" i="32"/>
  <c r="D1564" i="32"/>
  <c r="G1563" i="32"/>
  <c r="I1563" i="32"/>
  <c r="H1563" i="32"/>
  <c r="E1564" i="32" l="1"/>
  <c r="J1564" i="32"/>
  <c r="D1565" i="32"/>
  <c r="H1564" i="32"/>
  <c r="G1564" i="32"/>
  <c r="F1564" i="32"/>
  <c r="K1564" i="32"/>
  <c r="L1564" i="32"/>
  <c r="I1564" i="32"/>
  <c r="M1564" i="32"/>
  <c r="E1565" i="32" l="1"/>
  <c r="L1565" i="32"/>
  <c r="D1566" i="32"/>
  <c r="H1565" i="32"/>
  <c r="G1565" i="32"/>
  <c r="F1565" i="32"/>
  <c r="I1565" i="32"/>
  <c r="K1565" i="32"/>
  <c r="J1565" i="32"/>
  <c r="M1565" i="32"/>
  <c r="E1566" i="32" l="1"/>
  <c r="M1566" i="32"/>
  <c r="D1567" i="32"/>
  <c r="L1566" i="32"/>
  <c r="J1566" i="32"/>
  <c r="H1566" i="32"/>
  <c r="K1566" i="32"/>
  <c r="G1566" i="32"/>
  <c r="I1566" i="32"/>
  <c r="F1566" i="32"/>
  <c r="E1567" i="32" l="1"/>
  <c r="J1567" i="32"/>
  <c r="F1567" i="32"/>
  <c r="G1567" i="32"/>
  <c r="L1567" i="32"/>
  <c r="I1567" i="32"/>
  <c r="K1567" i="32"/>
  <c r="D1568" i="32"/>
  <c r="H1567" i="32"/>
  <c r="M1567" i="32"/>
  <c r="E1568" i="32" l="1"/>
  <c r="M1568" i="32"/>
  <c r="F1568" i="32"/>
  <c r="K1568" i="32"/>
  <c r="G1568" i="32"/>
  <c r="J1568" i="32"/>
  <c r="I1568" i="32"/>
  <c r="D1569" i="32"/>
  <c r="L1568" i="32"/>
  <c r="H1568" i="32"/>
  <c r="E1569" i="32" l="1"/>
  <c r="K1569" i="32"/>
  <c r="J1569" i="32"/>
  <c r="I1569" i="32"/>
  <c r="G1569" i="32"/>
  <c r="F1569" i="32"/>
  <c r="L1569" i="32"/>
  <c r="D1570" i="32"/>
  <c r="H1569" i="32"/>
  <c r="M1569" i="32"/>
  <c r="E1570" i="32" l="1"/>
  <c r="D1571" i="32"/>
  <c r="H1570" i="32"/>
  <c r="M1570" i="32"/>
  <c r="I1570" i="32"/>
  <c r="G1570" i="32"/>
  <c r="L1570" i="32"/>
  <c r="K1570" i="32"/>
  <c r="J1570" i="32"/>
  <c r="F1570" i="32"/>
  <c r="E1571" i="32" l="1"/>
  <c r="L1571" i="32"/>
  <c r="H1571" i="32"/>
  <c r="M1571" i="32"/>
  <c r="K1571" i="32"/>
  <c r="I1571" i="32"/>
  <c r="J1571" i="32"/>
  <c r="D1572" i="32"/>
  <c r="G1571" i="32"/>
  <c r="F1571" i="32"/>
  <c r="E1572" i="32" l="1"/>
  <c r="H1572" i="32"/>
  <c r="J1572" i="32"/>
  <c r="G1572" i="32"/>
  <c r="M1572" i="32"/>
  <c r="L1572" i="32"/>
  <c r="I1572" i="32"/>
  <c r="D1573" i="32"/>
  <c r="K1572" i="32"/>
  <c r="F1572" i="32"/>
  <c r="E1573" i="32" l="1"/>
  <c r="G1573" i="32"/>
  <c r="F1573" i="32"/>
  <c r="D1574" i="32"/>
  <c r="M1573" i="32"/>
  <c r="I1573" i="32"/>
  <c r="H1573" i="32"/>
  <c r="K1573" i="32"/>
  <c r="L1573" i="32"/>
  <c r="J1573" i="32"/>
  <c r="E1574" i="32" l="1"/>
  <c r="K1574" i="32"/>
  <c r="J1574" i="32"/>
  <c r="I1574" i="32"/>
  <c r="M1574" i="32"/>
  <c r="H1574" i="32"/>
  <c r="D1575" i="32"/>
  <c r="G1574" i="32"/>
  <c r="F1574" i="32"/>
  <c r="L1574" i="32"/>
  <c r="E1575" i="32" l="1"/>
  <c r="I1575" i="32"/>
  <c r="H1575" i="32"/>
  <c r="F1575" i="32"/>
  <c r="G1575" i="32"/>
  <c r="L1575" i="32"/>
  <c r="K1575" i="32"/>
  <c r="J1575" i="32"/>
  <c r="D1576" i="32"/>
  <c r="M1575" i="32"/>
  <c r="E1576" i="32" l="1"/>
  <c r="L1576" i="32"/>
  <c r="K1576" i="32"/>
  <c r="F1576" i="32"/>
  <c r="J1576" i="32"/>
  <c r="I1576" i="32"/>
  <c r="M1576" i="32"/>
  <c r="D1577" i="32"/>
  <c r="G1576" i="32"/>
  <c r="H1576" i="32"/>
  <c r="E1577" i="32" l="1"/>
  <c r="L1577" i="32"/>
  <c r="K1577" i="32"/>
  <c r="J1577" i="32"/>
  <c r="I1577" i="32"/>
  <c r="D1578" i="32"/>
  <c r="H1577" i="32"/>
  <c r="G1577" i="32"/>
  <c r="F1577" i="32"/>
  <c r="M1577" i="32"/>
  <c r="E1578" i="32" l="1"/>
  <c r="M1578" i="32"/>
  <c r="I1578" i="32"/>
  <c r="H1578" i="32"/>
  <c r="F1578" i="32"/>
  <c r="L1578" i="32"/>
  <c r="G1578" i="32"/>
  <c r="K1578" i="32"/>
  <c r="J1578" i="32"/>
  <c r="D1579" i="32"/>
  <c r="E1579" i="32" l="1"/>
  <c r="M1579" i="32"/>
  <c r="H1579" i="32"/>
  <c r="K1579" i="32"/>
  <c r="L1579" i="32"/>
  <c r="I1579" i="32"/>
  <c r="D1580" i="32"/>
  <c r="F1579" i="32"/>
  <c r="J1579" i="32"/>
  <c r="G1579" i="32"/>
  <c r="E1580" i="32" l="1"/>
  <c r="D1581" i="32"/>
  <c r="I1580" i="32"/>
  <c r="H1580" i="32"/>
  <c r="F1580" i="32"/>
  <c r="L1580" i="32"/>
  <c r="G1580" i="32"/>
  <c r="K1580" i="32"/>
  <c r="J1580" i="32"/>
  <c r="M1580" i="32"/>
  <c r="E1581" i="32" l="1"/>
  <c r="D1582" i="32"/>
  <c r="G1581" i="32"/>
  <c r="M1581" i="32"/>
  <c r="K1581" i="32"/>
  <c r="H1581" i="32"/>
  <c r="I1581" i="32"/>
  <c r="F1581" i="32"/>
  <c r="L1581" i="32"/>
  <c r="J1581" i="32"/>
  <c r="E1582" i="32" l="1"/>
  <c r="L1582" i="32"/>
  <c r="H1582" i="32"/>
  <c r="G1582" i="32"/>
  <c r="D1583" i="32"/>
  <c r="F1582" i="32"/>
  <c r="I1582" i="32"/>
  <c r="M1582" i="32"/>
  <c r="K1582" i="32"/>
  <c r="J1582" i="32"/>
  <c r="E1583" i="32" l="1"/>
  <c r="G1583" i="32"/>
  <c r="F1583" i="32"/>
  <c r="D1584" i="32"/>
  <c r="J1583" i="32"/>
  <c r="I1583" i="32"/>
  <c r="M1583" i="32"/>
  <c r="H1583" i="32"/>
  <c r="L1583" i="32"/>
  <c r="K1583" i="32"/>
  <c r="E1584" i="32" l="1"/>
  <c r="G1584" i="32"/>
  <c r="F1584" i="32"/>
  <c r="J1584" i="32"/>
  <c r="L1584" i="32"/>
  <c r="D1585" i="32"/>
  <c r="M1584" i="32"/>
  <c r="I1584" i="32"/>
  <c r="H1584" i="32"/>
  <c r="K1584" i="32"/>
  <c r="E1585" i="32" l="1"/>
  <c r="K1585" i="32"/>
  <c r="J1585" i="32"/>
  <c r="I1585" i="32"/>
  <c r="L1585" i="32"/>
  <c r="D1586" i="32"/>
  <c r="H1585" i="32"/>
  <c r="G1585" i="32"/>
  <c r="M1585" i="32"/>
  <c r="F1585" i="32"/>
  <c r="E1586" i="32" l="1"/>
  <c r="I1586" i="32"/>
  <c r="H1586" i="32"/>
  <c r="F1586" i="32"/>
  <c r="D1587" i="32"/>
  <c r="K1586" i="32"/>
  <c r="J1586" i="32"/>
  <c r="M1586" i="32"/>
  <c r="L1586" i="32"/>
  <c r="G1586" i="32"/>
  <c r="E1587" i="32" l="1"/>
  <c r="M1587" i="32"/>
  <c r="L1587" i="32"/>
  <c r="I1587" i="32"/>
  <c r="K1587" i="32"/>
  <c r="F1587" i="32"/>
  <c r="J1587" i="32"/>
  <c r="G1587" i="32"/>
  <c r="H1587" i="32"/>
  <c r="D1588" i="32"/>
  <c r="E1588" i="32" l="1"/>
  <c r="K1588" i="32"/>
  <c r="I1588" i="32"/>
  <c r="H1588" i="32"/>
  <c r="G1588" i="32"/>
  <c r="J1588" i="32"/>
  <c r="F1588" i="32"/>
  <c r="M1588" i="32"/>
  <c r="L1588" i="32"/>
  <c r="D1589" i="32"/>
  <c r="E1589" i="32" l="1"/>
  <c r="M1589" i="32"/>
  <c r="F1589" i="32"/>
  <c r="K1589" i="32"/>
  <c r="H1589" i="32"/>
  <c r="L1589" i="32"/>
  <c r="G1589" i="32"/>
  <c r="J1589" i="32"/>
  <c r="I1589" i="32"/>
  <c r="D1590" i="32"/>
  <c r="E1590" i="32" l="1"/>
  <c r="M1590" i="32"/>
  <c r="K1590" i="32"/>
  <c r="J1590" i="32"/>
  <c r="I1590" i="32"/>
  <c r="L1590" i="32"/>
  <c r="H1590" i="32"/>
  <c r="D1591" i="32"/>
  <c r="G1590" i="32"/>
  <c r="F1590" i="32"/>
  <c r="E1591" i="32" l="1"/>
  <c r="D1592" i="32"/>
  <c r="J1591" i="32"/>
  <c r="I1591" i="32"/>
  <c r="L1591" i="32"/>
  <c r="K1591" i="32"/>
  <c r="F1591" i="32"/>
  <c r="H1591" i="32"/>
  <c r="M1591" i="32"/>
  <c r="G1591" i="32"/>
  <c r="E1592" i="32" l="1"/>
  <c r="D1593" i="32"/>
  <c r="M1592" i="32"/>
  <c r="L1592" i="32"/>
  <c r="K1592" i="32"/>
  <c r="J1592" i="32"/>
  <c r="G1592" i="32"/>
  <c r="I1592" i="32"/>
  <c r="H1592" i="32"/>
  <c r="F1592" i="32"/>
  <c r="E1593" i="32" l="1"/>
  <c r="K1593" i="32"/>
  <c r="H1593" i="32"/>
  <c r="J1593" i="32"/>
  <c r="G1593" i="32"/>
  <c r="F1593" i="32"/>
  <c r="I1593" i="32"/>
  <c r="D1594" i="32"/>
  <c r="L1593" i="32"/>
  <c r="M1593" i="32"/>
  <c r="E1594" i="32" l="1"/>
  <c r="M1594" i="32"/>
  <c r="I1594" i="32"/>
  <c r="D1595" i="32"/>
  <c r="J1594" i="32"/>
  <c r="H1594" i="32"/>
  <c r="G1594" i="32"/>
  <c r="F1594" i="32"/>
  <c r="K1594" i="32"/>
  <c r="L1594" i="32"/>
  <c r="E1595" i="32" l="1"/>
  <c r="M1595" i="32"/>
  <c r="K1595" i="32"/>
  <c r="J1595" i="32"/>
  <c r="I1595" i="32"/>
  <c r="D1596" i="32"/>
  <c r="L1595" i="32"/>
  <c r="F1595" i="32"/>
  <c r="H1595" i="32"/>
  <c r="G1595" i="32"/>
  <c r="E1596" i="32" l="1"/>
  <c r="G1596" i="32"/>
  <c r="I1596" i="32"/>
  <c r="H1596" i="32"/>
  <c r="D1597" i="32"/>
  <c r="M1596" i="32"/>
  <c r="F1596" i="32"/>
  <c r="L1596" i="32"/>
  <c r="K1596" i="32"/>
  <c r="J1596" i="32"/>
  <c r="E1597" i="32" l="1"/>
  <c r="G1597" i="32"/>
  <c r="L1597" i="32"/>
  <c r="K1597" i="32"/>
  <c r="I1597" i="32"/>
  <c r="H1597" i="32"/>
  <c r="M1597" i="32"/>
  <c r="F1597" i="32"/>
  <c r="J1597" i="32"/>
  <c r="D1598" i="32"/>
  <c r="E1598" i="32" l="1"/>
  <c r="K1598" i="32"/>
  <c r="I1598" i="32"/>
  <c r="D1599" i="32"/>
  <c r="F1598" i="32"/>
  <c r="L1598" i="32"/>
  <c r="J1598" i="32"/>
  <c r="H1598" i="32"/>
  <c r="G1598" i="32"/>
  <c r="M1598" i="32"/>
  <c r="E1599" i="32" l="1"/>
  <c r="D1600" i="32"/>
  <c r="F1599" i="32"/>
  <c r="M1599" i="32"/>
  <c r="L1599" i="32"/>
  <c r="K1599" i="32"/>
  <c r="J1599" i="32"/>
  <c r="I1599" i="32"/>
  <c r="H1599" i="32"/>
  <c r="G1599" i="32"/>
  <c r="I1600" i="32" l="1"/>
  <c r="E1600" i="32"/>
  <c r="F1600" i="32"/>
  <c r="J1600" i="32"/>
  <c r="G1600" i="32"/>
  <c r="D1601" i="32"/>
  <c r="K1600" i="32"/>
  <c r="L1600" i="32"/>
  <c r="M1600" i="32"/>
  <c r="H1600" i="32"/>
  <c r="F1601" i="32" l="1"/>
  <c r="D1602" i="32"/>
  <c r="G1601" i="32"/>
  <c r="E1601" i="32"/>
  <c r="H1601" i="32"/>
  <c r="K1601" i="32"/>
  <c r="I1601" i="32"/>
  <c r="L1601" i="32"/>
  <c r="J1601" i="32"/>
  <c r="M1601" i="32"/>
  <c r="K1602" i="32" l="1"/>
  <c r="E1602" i="32"/>
  <c r="G1602" i="32"/>
  <c r="J1602" i="32"/>
  <c r="D1603" i="32"/>
  <c r="M1602" i="32"/>
  <c r="H1602" i="32"/>
  <c r="F1602" i="32"/>
  <c r="I1602" i="32"/>
  <c r="L1602" i="32"/>
  <c r="E1603" i="32" l="1"/>
  <c r="L1603" i="32"/>
  <c r="K1603" i="32"/>
  <c r="J1603" i="32"/>
  <c r="D1604" i="32"/>
  <c r="G1603" i="32"/>
  <c r="F1603" i="32"/>
  <c r="H1603" i="32"/>
  <c r="I1603" i="32"/>
  <c r="M1603" i="32"/>
  <c r="E1604" i="32" l="1"/>
  <c r="H1604" i="32"/>
  <c r="D1605" i="32"/>
  <c r="G1604" i="32"/>
  <c r="M1604" i="32"/>
  <c r="F1604" i="32"/>
  <c r="L1604" i="32"/>
  <c r="K1604" i="32"/>
  <c r="J1604" i="32"/>
  <c r="I1604" i="32"/>
  <c r="E1605" i="32" l="1"/>
  <c r="F1605" i="32"/>
  <c r="M1605" i="32"/>
  <c r="L1605" i="32"/>
  <c r="J1605" i="32"/>
  <c r="K1605" i="32"/>
  <c r="I1605" i="32"/>
  <c r="H1605" i="32"/>
  <c r="D1606" i="32"/>
  <c r="G1605" i="32"/>
  <c r="E1606" i="32" l="1"/>
  <c r="K1606" i="32"/>
  <c r="J1606" i="32"/>
  <c r="I1606" i="32"/>
  <c r="L1606" i="32"/>
  <c r="D1607" i="32"/>
  <c r="H1606" i="32"/>
  <c r="G1606" i="32"/>
  <c r="F1606" i="32"/>
  <c r="M1606" i="32"/>
  <c r="E1607" i="32" l="1"/>
  <c r="D1608" i="32"/>
  <c r="G1607" i="32"/>
  <c r="F1607" i="32"/>
  <c r="L1607" i="32"/>
  <c r="M1607" i="32"/>
  <c r="K1607" i="32"/>
  <c r="H1607" i="32"/>
  <c r="J1607" i="32"/>
  <c r="I1607" i="32"/>
  <c r="E1608" i="32" l="1"/>
  <c r="M1608" i="32"/>
  <c r="L1608" i="32"/>
  <c r="K1608" i="32"/>
  <c r="I1608" i="32"/>
  <c r="J1608" i="32"/>
  <c r="H1608" i="32"/>
  <c r="D1609" i="32"/>
  <c r="F1608" i="32"/>
  <c r="G1608" i="32"/>
  <c r="E1609" i="32" l="1"/>
  <c r="I1609" i="32"/>
  <c r="F1609" i="32"/>
  <c r="H1609" i="32"/>
  <c r="G1609" i="32"/>
  <c r="D1610" i="32"/>
  <c r="J1609" i="32"/>
  <c r="M1609" i="32"/>
  <c r="L1609" i="32"/>
  <c r="K1609" i="32"/>
  <c r="E1610" i="32" l="1"/>
  <c r="G1610" i="32"/>
  <c r="F1610" i="32"/>
  <c r="M1610" i="32"/>
  <c r="K1610" i="32"/>
  <c r="J1610" i="32"/>
  <c r="H1610" i="32"/>
  <c r="D1611" i="32"/>
  <c r="L1610" i="32"/>
  <c r="I1610" i="32"/>
  <c r="E1611" i="32" l="1"/>
  <c r="L1611" i="32"/>
  <c r="K1611" i="32"/>
  <c r="J1611" i="32"/>
  <c r="H1611" i="32"/>
  <c r="I1611" i="32"/>
  <c r="D1612" i="32"/>
  <c r="M1611" i="32"/>
  <c r="G1611" i="32"/>
  <c r="F1611" i="32"/>
  <c r="E1612" i="32" l="1"/>
  <c r="H1612" i="32"/>
  <c r="F1612" i="32"/>
  <c r="K1612" i="32"/>
  <c r="D1613" i="32"/>
  <c r="G1612" i="32"/>
  <c r="M1612" i="32"/>
  <c r="I1612" i="32"/>
  <c r="L1612" i="32"/>
  <c r="J1612" i="32"/>
  <c r="E1613" i="32" l="1"/>
  <c r="F1613" i="32"/>
  <c r="M1613" i="32"/>
  <c r="L1613" i="32"/>
  <c r="J1613" i="32"/>
  <c r="K1613" i="32"/>
  <c r="I1613" i="32"/>
  <c r="H1613" i="32"/>
  <c r="G1613" i="32"/>
  <c r="D1614" i="32"/>
  <c r="E1614" i="32" l="1"/>
  <c r="K1614" i="32"/>
  <c r="F1614" i="32"/>
  <c r="J1614" i="32"/>
  <c r="M1614" i="32"/>
  <c r="L1614" i="32"/>
  <c r="I1614" i="32"/>
  <c r="D1615" i="32"/>
  <c r="H1614" i="32"/>
  <c r="G1614" i="32"/>
  <c r="E1615" i="32" l="1"/>
  <c r="H1615" i="32"/>
  <c r="D1616" i="32"/>
  <c r="I1615" i="32"/>
  <c r="G1615" i="32"/>
  <c r="J1615" i="32"/>
  <c r="K1615" i="32"/>
  <c r="F1615" i="32"/>
  <c r="M1615" i="32"/>
  <c r="L1615" i="32"/>
  <c r="E1616" i="32" l="1"/>
  <c r="D1617" i="32"/>
  <c r="F1616" i="32"/>
  <c r="M1616" i="32"/>
  <c r="L1616" i="32"/>
  <c r="K1616" i="32"/>
  <c r="I1616" i="32"/>
  <c r="H1616" i="32"/>
  <c r="G1616" i="32"/>
  <c r="J1616" i="32"/>
  <c r="E1617" i="32" l="1"/>
  <c r="F1617" i="32"/>
  <c r="L1617" i="32"/>
  <c r="K1617" i="32"/>
  <c r="H1617" i="32"/>
  <c r="D1618" i="32"/>
  <c r="M1617" i="32"/>
  <c r="J1617" i="32"/>
  <c r="I1617" i="32"/>
  <c r="G1617" i="32"/>
  <c r="E1618" i="32" l="1"/>
  <c r="L1618" i="32"/>
  <c r="K1618" i="32"/>
  <c r="J1618" i="32"/>
  <c r="H1618" i="32"/>
  <c r="G1618" i="32"/>
  <c r="F1618" i="32"/>
  <c r="I1618" i="32"/>
  <c r="M1618" i="32"/>
  <c r="D1619" i="32"/>
  <c r="E1619" i="32" l="1"/>
  <c r="J1619" i="32"/>
  <c r="I1619" i="32"/>
  <c r="H1619" i="32"/>
  <c r="D1620" i="32"/>
  <c r="F1619" i="32"/>
  <c r="G1619" i="32"/>
  <c r="K1619" i="32"/>
  <c r="M1619" i="32"/>
  <c r="L1619" i="32"/>
  <c r="E1620" i="32" l="1"/>
  <c r="H1620" i="32"/>
  <c r="F1620" i="32"/>
  <c r="M1620" i="32"/>
  <c r="G1620" i="32"/>
  <c r="L1620" i="32"/>
  <c r="D1621" i="32"/>
  <c r="K1620" i="32"/>
  <c r="J1620" i="32"/>
  <c r="I1620" i="32"/>
  <c r="E1621" i="32" l="1"/>
  <c r="J1621" i="32"/>
  <c r="H1621" i="32"/>
  <c r="L1621" i="32"/>
  <c r="G1621" i="32"/>
  <c r="F1621" i="32"/>
  <c r="I1621" i="32"/>
  <c r="D1622" i="32"/>
  <c r="M1621" i="32"/>
  <c r="K1621" i="32"/>
  <c r="E1622" i="32" l="1"/>
  <c r="I1622" i="32"/>
  <c r="D1623" i="32"/>
  <c r="K1622" i="32"/>
  <c r="H1622" i="32"/>
  <c r="F1622" i="32"/>
  <c r="M1622" i="32"/>
  <c r="G1622" i="32"/>
  <c r="L1622" i="32"/>
  <c r="J1622" i="32"/>
  <c r="E1623" i="32" l="1"/>
  <c r="G1623" i="32"/>
  <c r="F1623" i="32"/>
  <c r="D1624" i="32"/>
  <c r="K1623" i="32"/>
  <c r="M1623" i="32"/>
  <c r="J1623" i="32"/>
  <c r="L1623" i="32"/>
  <c r="I1623" i="32"/>
  <c r="H1623" i="32"/>
  <c r="E1624" i="32" l="1"/>
  <c r="I1624" i="32"/>
  <c r="F1624" i="32"/>
  <c r="M1624" i="32"/>
  <c r="H1624" i="32"/>
  <c r="L1624" i="32"/>
  <c r="D1625" i="32"/>
  <c r="G1624" i="32"/>
  <c r="K1624" i="32"/>
  <c r="J1624" i="32"/>
  <c r="E1625" i="32" l="1"/>
  <c r="G1625" i="32"/>
  <c r="F1625" i="32"/>
  <c r="D1626" i="32"/>
  <c r="M1625" i="32"/>
  <c r="K1625" i="32"/>
  <c r="L1625" i="32"/>
  <c r="J1625" i="32"/>
  <c r="I1625" i="32"/>
  <c r="H1625" i="32"/>
  <c r="E1626" i="32" l="1"/>
  <c r="F1626" i="32"/>
  <c r="D1627" i="32"/>
  <c r="M1626" i="32"/>
  <c r="J1626" i="32"/>
  <c r="L1626" i="32"/>
  <c r="I1626" i="32"/>
  <c r="K1626" i="32"/>
  <c r="H1626" i="32"/>
  <c r="G1626" i="32"/>
  <c r="E1627" i="32" l="1"/>
  <c r="H1627" i="32"/>
  <c r="M1627" i="32"/>
  <c r="L1627" i="32"/>
  <c r="D1628" i="32"/>
  <c r="K1627" i="32"/>
  <c r="I1627" i="32"/>
  <c r="G1627" i="32"/>
  <c r="F1627" i="32"/>
  <c r="J1627" i="32"/>
  <c r="E1628" i="32" l="1"/>
  <c r="D1629" i="32"/>
  <c r="L1628" i="32"/>
  <c r="I1628" i="32"/>
  <c r="K1628" i="32"/>
  <c r="G1628" i="32"/>
  <c r="M1628" i="32"/>
  <c r="J1628" i="32"/>
  <c r="H1628" i="32"/>
  <c r="F1628" i="32"/>
  <c r="E1629" i="32" l="1"/>
  <c r="M1629" i="32"/>
  <c r="L1629" i="32"/>
  <c r="K1629" i="32"/>
  <c r="I1629" i="32"/>
  <c r="J1629" i="32"/>
  <c r="H1629" i="32"/>
  <c r="G1629" i="32"/>
  <c r="D1630" i="32"/>
  <c r="F1629" i="32"/>
  <c r="E1630" i="32" l="1"/>
  <c r="L1630" i="32"/>
  <c r="K1630" i="32"/>
  <c r="J1630" i="32"/>
  <c r="F1630" i="32"/>
  <c r="I1630" i="32"/>
  <c r="M1630" i="32"/>
  <c r="H1630" i="32"/>
  <c r="D1631" i="32"/>
  <c r="G1630" i="32"/>
  <c r="E1631" i="32" l="1"/>
  <c r="L1631" i="32"/>
  <c r="I1631" i="32"/>
  <c r="H1631" i="32"/>
  <c r="K1631" i="32"/>
  <c r="G1631" i="32"/>
  <c r="J1631" i="32"/>
  <c r="F1631" i="32"/>
  <c r="D1632" i="32"/>
  <c r="M1631" i="32"/>
  <c r="E1632" i="32" l="1"/>
  <c r="L1632" i="32"/>
  <c r="J1632" i="32"/>
  <c r="H1632" i="32"/>
  <c r="K1632" i="32"/>
  <c r="M1632" i="32"/>
  <c r="I1632" i="32"/>
  <c r="F1632" i="32"/>
  <c r="D1633" i="32"/>
  <c r="G1632" i="32"/>
  <c r="E1633" i="32" l="1"/>
  <c r="D1634" i="32"/>
  <c r="I1633" i="32"/>
  <c r="G1633" i="32"/>
  <c r="K1633" i="32"/>
  <c r="H1633" i="32"/>
  <c r="J1633" i="32"/>
  <c r="M1633" i="32"/>
  <c r="F1633" i="32"/>
  <c r="L1633" i="32"/>
  <c r="E1634" i="32" l="1"/>
  <c r="F1634" i="32"/>
  <c r="D1635" i="32"/>
  <c r="H1634" i="32"/>
  <c r="L1634" i="32"/>
  <c r="I1634" i="32"/>
  <c r="J1634" i="32"/>
  <c r="K1634" i="32"/>
  <c r="M1634" i="32"/>
  <c r="G1634" i="32"/>
  <c r="E1635" i="32" l="1"/>
  <c r="I1635" i="32"/>
  <c r="M1635" i="32"/>
  <c r="G1635" i="32"/>
  <c r="H1635" i="32"/>
  <c r="D1636" i="32"/>
  <c r="L1635" i="32"/>
  <c r="J1635" i="32"/>
  <c r="K1635" i="32"/>
  <c r="F1635" i="32"/>
  <c r="E1636" i="32" l="1"/>
  <c r="I1636" i="32"/>
  <c r="H1636" i="32"/>
  <c r="F1636" i="32"/>
  <c r="G1636" i="32"/>
  <c r="L1636" i="32"/>
  <c r="M1636" i="32"/>
  <c r="K1636" i="32"/>
  <c r="D1637" i="32"/>
  <c r="J1636" i="32"/>
  <c r="E1637" i="32" l="1"/>
  <c r="J1637" i="32"/>
  <c r="G1637" i="32"/>
  <c r="F1637" i="32"/>
  <c r="K1637" i="32"/>
  <c r="I1637" i="32"/>
  <c r="D1638" i="32"/>
  <c r="H1637" i="32"/>
  <c r="L1637" i="32"/>
  <c r="M1637" i="32"/>
  <c r="E1638" i="32" l="1"/>
  <c r="J1638" i="32"/>
  <c r="H1638" i="32"/>
  <c r="F1638" i="32"/>
  <c r="M1638" i="32"/>
  <c r="G1638" i="32"/>
  <c r="D1639" i="32"/>
  <c r="I1638" i="32"/>
  <c r="L1638" i="32"/>
  <c r="K1638" i="32"/>
  <c r="E1639" i="32" l="1"/>
  <c r="I1639" i="32"/>
  <c r="H1639" i="32"/>
  <c r="G1639" i="32"/>
  <c r="F1639" i="32"/>
  <c r="K1639" i="32"/>
  <c r="D1640" i="32"/>
  <c r="J1639" i="32"/>
  <c r="M1639" i="32"/>
  <c r="L1639" i="32"/>
  <c r="E1640" i="32" l="1"/>
  <c r="L1640" i="32"/>
  <c r="J1640" i="32"/>
  <c r="I1640" i="32"/>
  <c r="H1640" i="32"/>
  <c r="F1640" i="32"/>
  <c r="D1641" i="32"/>
  <c r="K1640" i="32"/>
  <c r="G1640" i="32"/>
  <c r="M1640" i="32"/>
  <c r="E1641" i="32" l="1"/>
  <c r="J1641" i="32"/>
  <c r="I1641" i="32"/>
  <c r="G1641" i="32"/>
  <c r="F1641" i="32"/>
  <c r="L1641" i="32"/>
  <c r="H1641" i="32"/>
  <c r="M1641" i="32"/>
  <c r="D1642" i="32"/>
  <c r="K1641" i="32"/>
  <c r="E1642" i="32" l="1"/>
  <c r="L1642" i="32"/>
  <c r="K1642" i="32"/>
  <c r="H1642" i="32"/>
  <c r="J1642" i="32"/>
  <c r="G1642" i="32"/>
  <c r="M1642" i="32"/>
  <c r="I1642" i="32"/>
  <c r="F1642" i="32"/>
  <c r="D1643" i="32"/>
  <c r="E1643" i="32" l="1"/>
  <c r="M1643" i="32"/>
  <c r="L1643" i="32"/>
  <c r="K1643" i="32"/>
  <c r="G1643" i="32"/>
  <c r="H1643" i="32"/>
  <c r="D1644" i="32"/>
  <c r="I1643" i="32"/>
  <c r="F1643" i="32"/>
  <c r="J1643" i="32"/>
  <c r="E1644" i="32" l="1"/>
  <c r="F1644" i="32"/>
  <c r="M1644" i="32"/>
  <c r="J1644" i="32"/>
  <c r="L1644" i="32"/>
  <c r="I1644" i="32"/>
  <c r="K1644" i="32"/>
  <c r="D1645" i="32"/>
  <c r="H1644" i="32"/>
  <c r="G1644" i="32"/>
  <c r="E1645" i="32" l="1"/>
  <c r="F1645" i="32"/>
  <c r="D1646" i="32"/>
  <c r="M1645" i="32"/>
  <c r="I1645" i="32"/>
  <c r="K1645" i="32"/>
  <c r="H1645" i="32"/>
  <c r="G1645" i="32"/>
  <c r="L1645" i="32"/>
  <c r="J1645" i="32"/>
  <c r="E1646" i="32" l="1"/>
  <c r="H1646" i="32"/>
  <c r="L1646" i="32"/>
  <c r="M1646" i="32"/>
  <c r="K1646" i="32"/>
  <c r="G1646" i="32"/>
  <c r="D1647" i="32"/>
  <c r="J1646" i="32"/>
  <c r="F1646" i="32"/>
  <c r="I1646" i="32"/>
  <c r="E1647" i="32" l="1"/>
  <c r="H1647" i="32"/>
  <c r="D1648" i="32"/>
  <c r="M1647" i="32"/>
  <c r="F1647" i="32"/>
  <c r="G1647" i="32"/>
  <c r="K1647" i="32"/>
  <c r="J1647" i="32"/>
  <c r="L1647" i="32"/>
  <c r="I1647" i="32"/>
  <c r="E1648" i="32" l="1"/>
  <c r="J1648" i="32"/>
  <c r="I1648" i="32"/>
  <c r="F1648" i="32"/>
  <c r="L1648" i="32"/>
  <c r="H1648" i="32"/>
  <c r="M1648" i="32"/>
  <c r="D1649" i="32"/>
  <c r="G1648" i="32"/>
  <c r="K1648" i="32"/>
  <c r="E1649" i="32" l="1"/>
  <c r="J1649" i="32"/>
  <c r="H1649" i="32"/>
  <c r="G1649" i="32"/>
  <c r="F1649" i="32"/>
  <c r="D1650" i="32"/>
  <c r="M1649" i="32"/>
  <c r="I1649" i="32"/>
  <c r="L1649" i="32"/>
  <c r="K1649" i="32"/>
  <c r="E1650" i="32" l="1"/>
  <c r="M1650" i="32"/>
  <c r="I1650" i="32"/>
  <c r="H1650" i="32"/>
  <c r="K1650" i="32"/>
  <c r="G1650" i="32"/>
  <c r="L1650" i="32"/>
  <c r="J1650" i="32"/>
  <c r="D1651" i="32"/>
  <c r="F1650" i="32"/>
  <c r="E1651" i="32" l="1"/>
  <c r="L1651" i="32"/>
  <c r="J1651" i="32"/>
  <c r="I1651" i="32"/>
  <c r="M1651" i="32"/>
  <c r="K1651" i="32"/>
  <c r="G1651" i="32"/>
  <c r="H1651" i="32"/>
  <c r="D1652" i="32"/>
  <c r="F1651" i="32"/>
  <c r="E1652" i="32" l="1"/>
  <c r="F1652" i="32"/>
  <c r="M1652" i="32"/>
  <c r="H1652" i="32"/>
  <c r="D1653" i="32"/>
  <c r="L1652" i="32"/>
  <c r="J1652" i="32"/>
  <c r="G1652" i="32"/>
  <c r="I1652" i="32"/>
  <c r="K1652" i="32"/>
  <c r="E1653" i="32" l="1"/>
  <c r="K1653" i="32"/>
  <c r="I1653" i="32"/>
  <c r="L1653" i="32"/>
  <c r="H1653" i="32"/>
  <c r="G1653" i="32"/>
  <c r="D1654" i="32"/>
  <c r="F1653" i="32"/>
  <c r="J1653" i="32"/>
  <c r="M1653" i="32"/>
  <c r="E1654" i="32" l="1"/>
  <c r="K1654" i="32"/>
  <c r="J1654" i="32"/>
  <c r="I1654" i="32"/>
  <c r="D1655" i="32"/>
  <c r="F1654" i="32"/>
  <c r="G1654" i="32"/>
  <c r="M1654" i="32"/>
  <c r="L1654" i="32"/>
  <c r="H1654" i="32"/>
  <c r="E1655" i="32" l="1"/>
  <c r="M1655" i="32"/>
  <c r="H1655" i="32"/>
  <c r="G1655" i="32"/>
  <c r="J1655" i="32"/>
  <c r="I1655" i="32"/>
  <c r="L1655" i="32"/>
  <c r="K1655" i="32"/>
  <c r="D1656" i="32"/>
  <c r="F1655" i="32"/>
  <c r="E1656" i="32" l="1"/>
  <c r="L1656" i="32"/>
  <c r="K1656" i="32"/>
  <c r="I1656" i="32"/>
  <c r="G1656" i="32"/>
  <c r="J1656" i="32"/>
  <c r="H1656" i="32"/>
  <c r="M1656" i="32"/>
  <c r="F1656" i="32"/>
  <c r="D1657" i="32"/>
  <c r="E1657" i="32" l="1"/>
  <c r="J1657" i="32"/>
  <c r="M1657" i="32"/>
  <c r="F1657" i="32"/>
  <c r="I1657" i="32"/>
  <c r="L1657" i="32"/>
  <c r="H1657" i="32"/>
  <c r="D1658" i="32"/>
  <c r="G1657" i="32"/>
  <c r="K1657" i="32"/>
  <c r="E1658" i="32" l="1"/>
  <c r="J1658" i="32"/>
  <c r="M1658" i="32"/>
  <c r="K1658" i="32"/>
  <c r="D1659" i="32"/>
  <c r="H1658" i="32"/>
  <c r="L1658" i="32"/>
  <c r="G1658" i="32"/>
  <c r="F1658" i="32"/>
  <c r="I1658" i="32"/>
  <c r="E1659" i="32" l="1"/>
  <c r="M1659" i="32"/>
  <c r="L1659" i="32"/>
  <c r="I1659" i="32"/>
  <c r="H1659" i="32"/>
  <c r="J1659" i="32"/>
  <c r="G1659" i="32"/>
  <c r="F1659" i="32"/>
  <c r="D1660" i="32"/>
  <c r="K1659" i="32"/>
  <c r="E1660" i="32" l="1"/>
  <c r="J1660" i="32"/>
  <c r="G1660" i="32"/>
  <c r="M1660" i="32"/>
  <c r="K1660" i="32"/>
  <c r="F1660" i="32"/>
  <c r="L1660" i="32"/>
  <c r="D1661" i="32"/>
  <c r="H1660" i="32"/>
  <c r="I1660" i="32"/>
  <c r="E1661" i="32" l="1"/>
  <c r="M1661" i="32"/>
  <c r="D1662" i="32"/>
  <c r="K1661" i="32"/>
  <c r="I1661" i="32"/>
  <c r="H1661" i="32"/>
  <c r="F1661" i="32"/>
  <c r="L1661" i="32"/>
  <c r="J1661" i="32"/>
  <c r="G1661" i="32"/>
  <c r="E1662" i="32" l="1"/>
  <c r="H1662" i="32"/>
  <c r="K1662" i="32"/>
  <c r="F1662" i="32"/>
  <c r="L1662" i="32"/>
  <c r="I1662" i="32"/>
  <c r="D1663" i="32"/>
  <c r="J1662" i="32"/>
  <c r="G1662" i="32"/>
  <c r="M1662" i="32"/>
  <c r="E1663" i="32" l="1"/>
  <c r="D1664" i="32"/>
  <c r="I1663" i="32"/>
  <c r="M1663" i="32"/>
  <c r="F1663" i="32"/>
  <c r="L1663" i="32"/>
  <c r="K1663" i="32"/>
  <c r="H1663" i="32"/>
  <c r="J1663" i="32"/>
  <c r="G1663" i="32"/>
  <c r="E1664" i="32" l="1"/>
  <c r="J1664" i="32"/>
  <c r="H1664" i="32"/>
  <c r="M1664" i="32"/>
  <c r="K1664" i="32"/>
  <c r="F1664" i="32"/>
  <c r="D1665" i="32"/>
  <c r="I1664" i="32"/>
  <c r="G1664" i="32"/>
  <c r="L1664" i="32"/>
  <c r="E1665" i="32" l="1"/>
  <c r="J1665" i="32"/>
  <c r="D1666" i="32"/>
  <c r="I1665" i="32"/>
  <c r="H1665" i="32"/>
  <c r="G1665" i="32"/>
  <c r="K1665" i="32"/>
  <c r="F1665" i="32"/>
  <c r="L1665" i="32"/>
  <c r="M1665" i="32"/>
  <c r="E1666" i="32" l="1"/>
  <c r="F1666" i="32"/>
  <c r="H1666" i="32"/>
  <c r="G1666" i="32"/>
  <c r="D1667" i="32"/>
  <c r="I1666" i="32"/>
  <c r="L1666" i="32"/>
  <c r="J1666" i="32"/>
  <c r="M1666" i="32"/>
  <c r="K1666" i="32"/>
  <c r="E1667" i="32" l="1"/>
  <c r="G1667" i="32"/>
  <c r="J1667" i="32"/>
  <c r="F1667" i="32"/>
  <c r="D1668" i="32"/>
  <c r="I1667" i="32"/>
  <c r="H1667" i="32"/>
  <c r="K1667" i="32"/>
  <c r="M1667" i="32"/>
  <c r="L1667" i="32"/>
  <c r="E1668" i="32" l="1"/>
  <c r="H1668" i="32"/>
  <c r="F1668" i="32"/>
  <c r="J1668" i="32"/>
  <c r="D1669" i="32"/>
  <c r="G1668" i="32"/>
  <c r="I1668" i="32"/>
  <c r="L1668" i="32"/>
  <c r="M1668" i="32"/>
  <c r="K1668" i="32"/>
  <c r="E1669" i="32" l="1"/>
  <c r="I1669" i="32"/>
  <c r="G1669" i="32"/>
  <c r="M1669" i="32"/>
  <c r="H1669" i="32"/>
  <c r="D1670" i="32"/>
  <c r="K1669" i="32"/>
  <c r="L1669" i="32"/>
  <c r="F1669" i="32"/>
  <c r="J1669" i="32"/>
  <c r="E1670" i="32" l="1"/>
  <c r="L1670" i="32"/>
  <c r="K1670" i="32"/>
  <c r="J1670" i="32"/>
  <c r="M1670" i="32"/>
  <c r="I1670" i="32"/>
  <c r="H1670" i="32"/>
  <c r="G1670" i="32"/>
  <c r="D1671" i="32"/>
  <c r="F1670" i="32"/>
  <c r="E1671" i="32" l="1"/>
  <c r="M1671" i="32"/>
  <c r="K1671" i="32"/>
  <c r="I1671" i="32"/>
  <c r="D1672" i="32"/>
  <c r="F1671" i="32"/>
  <c r="L1671" i="32"/>
  <c r="G1671" i="32"/>
  <c r="J1671" i="32"/>
  <c r="H1671" i="32"/>
  <c r="E1672" i="32" l="1"/>
  <c r="F1672" i="32"/>
  <c r="M1672" i="32"/>
  <c r="L1672" i="32"/>
  <c r="J1672" i="32"/>
  <c r="D1673" i="32"/>
  <c r="K1672" i="32"/>
  <c r="I1672" i="32"/>
  <c r="G1672" i="32"/>
  <c r="H1672" i="32"/>
  <c r="E1673" i="32" l="1"/>
  <c r="J1673" i="32"/>
  <c r="I1673" i="32"/>
  <c r="G1673" i="32"/>
  <c r="M1673" i="32"/>
  <c r="K1673" i="32"/>
  <c r="H1673" i="32"/>
  <c r="L1673" i="32"/>
  <c r="D1674" i="32"/>
  <c r="F1673" i="32"/>
  <c r="E1674" i="32" l="1"/>
  <c r="I1674" i="32"/>
  <c r="L1674" i="32"/>
  <c r="G1674" i="32"/>
  <c r="H1674" i="32"/>
  <c r="J1674" i="32"/>
  <c r="F1674" i="32"/>
  <c r="M1674" i="32"/>
  <c r="K1674" i="32"/>
  <c r="D1675" i="32"/>
  <c r="E1675" i="32" l="1"/>
  <c r="J1675" i="32"/>
  <c r="I1675" i="32"/>
  <c r="F1675" i="32"/>
  <c r="H1675" i="32"/>
  <c r="L1675" i="32"/>
  <c r="M1675" i="32"/>
  <c r="D1676" i="32"/>
  <c r="G1675" i="32"/>
  <c r="K1675" i="32"/>
  <c r="E1676" i="32" l="1"/>
  <c r="H1676" i="32"/>
  <c r="G1676" i="32"/>
  <c r="K1676" i="32"/>
  <c r="M1676" i="32"/>
  <c r="I1676" i="32"/>
  <c r="F1676" i="32"/>
  <c r="J1676" i="32"/>
  <c r="L1676" i="32"/>
  <c r="D1677" i="32"/>
  <c r="E1677" i="32" l="1"/>
  <c r="L1677" i="32"/>
  <c r="H1677" i="32"/>
  <c r="F1677" i="32"/>
  <c r="M1677" i="32"/>
  <c r="K1677" i="32"/>
  <c r="J1677" i="32"/>
  <c r="G1677" i="32"/>
  <c r="D1678" i="32"/>
  <c r="I1677" i="32"/>
  <c r="E1678" i="32" l="1"/>
  <c r="J1678" i="32"/>
  <c r="K1678" i="32"/>
  <c r="D1679" i="32"/>
  <c r="H1678" i="32"/>
  <c r="I1678" i="32"/>
  <c r="F1678" i="32"/>
  <c r="G1678" i="32"/>
  <c r="M1678" i="32"/>
  <c r="L1678" i="32"/>
  <c r="E1679" i="32" l="1"/>
  <c r="G1679" i="32"/>
  <c r="F1679" i="32"/>
  <c r="D1680" i="32"/>
  <c r="L1679" i="32"/>
  <c r="I1679" i="32"/>
  <c r="H1679" i="32"/>
  <c r="K1679" i="32"/>
  <c r="M1679" i="32"/>
  <c r="J1679" i="32"/>
  <c r="E1680" i="32" l="1"/>
  <c r="G1680" i="32"/>
  <c r="F1680" i="32"/>
  <c r="D1681" i="32"/>
  <c r="J1680" i="32"/>
  <c r="M1680" i="32"/>
  <c r="H1680" i="32"/>
  <c r="I1680" i="32"/>
  <c r="L1680" i="32"/>
  <c r="K1680" i="32"/>
  <c r="E1681" i="32" l="1"/>
  <c r="H1681" i="32"/>
  <c r="D1682" i="32"/>
  <c r="I1681" i="32"/>
  <c r="G1681" i="32"/>
  <c r="L1681" i="32"/>
  <c r="F1681" i="32"/>
  <c r="J1681" i="32"/>
  <c r="M1681" i="32"/>
  <c r="K1681" i="32"/>
  <c r="E1682" i="32" l="1"/>
  <c r="G1682" i="32"/>
  <c r="I1682" i="32"/>
  <c r="F1682" i="32"/>
  <c r="D1683" i="32"/>
  <c r="H1682" i="32"/>
  <c r="M1682" i="32"/>
  <c r="L1682" i="32"/>
  <c r="K1682" i="32"/>
  <c r="J1682" i="32"/>
  <c r="E1683" i="32" l="1"/>
  <c r="J1683" i="32"/>
  <c r="K1683" i="32"/>
  <c r="I1683" i="32"/>
  <c r="F1683" i="32"/>
  <c r="G1683" i="32"/>
  <c r="L1683" i="32"/>
  <c r="H1683" i="32"/>
  <c r="D1684" i="32"/>
  <c r="M1683" i="32"/>
  <c r="E1684" i="32" l="1"/>
  <c r="K1684" i="32"/>
  <c r="I1684" i="32"/>
  <c r="H1684" i="32"/>
  <c r="M1684" i="32"/>
  <c r="G1684" i="32"/>
  <c r="L1684" i="32"/>
  <c r="J1684" i="32"/>
  <c r="F1684" i="32"/>
  <c r="D1685" i="32"/>
  <c r="E1685" i="32" l="1"/>
  <c r="M1685" i="32"/>
  <c r="J1685" i="32"/>
  <c r="I1685" i="32"/>
  <c r="L1685" i="32"/>
  <c r="K1685" i="32"/>
  <c r="H1685" i="32"/>
  <c r="G1685" i="32"/>
  <c r="D1686" i="32"/>
  <c r="F1685" i="32"/>
  <c r="E1686" i="32" l="1"/>
  <c r="H1686" i="32"/>
  <c r="M1686" i="32"/>
  <c r="I1686" i="32"/>
  <c r="K1686" i="32"/>
  <c r="D1687" i="32"/>
  <c r="J1686" i="32"/>
  <c r="G1686" i="32"/>
  <c r="F1686" i="32"/>
  <c r="L1686" i="32"/>
  <c r="E1687" i="32" l="1"/>
  <c r="F1687" i="32"/>
  <c r="D1688" i="32"/>
  <c r="J1687" i="32"/>
  <c r="K1687" i="32"/>
  <c r="H1687" i="32"/>
  <c r="M1687" i="32"/>
  <c r="L1687" i="32"/>
  <c r="G1687" i="32"/>
  <c r="I1687" i="32"/>
  <c r="E1688" i="32" l="1"/>
  <c r="G1688" i="32"/>
  <c r="D1689" i="32"/>
  <c r="M1688" i="32"/>
  <c r="J1688" i="32"/>
  <c r="I1688" i="32"/>
  <c r="L1688" i="32"/>
  <c r="H1688" i="32"/>
  <c r="F1688" i="32"/>
  <c r="K1688" i="32"/>
  <c r="E1689" i="32" l="1"/>
  <c r="H1689" i="32"/>
  <c r="D1690" i="32"/>
  <c r="L1689" i="32"/>
  <c r="F1689" i="32"/>
  <c r="K1689" i="32"/>
  <c r="J1689" i="32"/>
  <c r="M1689" i="32"/>
  <c r="I1689" i="32"/>
  <c r="G1689" i="32"/>
  <c r="E1690" i="32" l="1"/>
  <c r="G1690" i="32"/>
  <c r="M1690" i="32"/>
  <c r="F1690" i="32"/>
  <c r="D1691" i="32"/>
  <c r="J1690" i="32"/>
  <c r="K1690" i="32"/>
  <c r="I1690" i="32"/>
  <c r="H1690" i="32"/>
  <c r="L1690" i="32"/>
  <c r="E1691" i="32" l="1"/>
  <c r="K1691" i="32"/>
  <c r="J1691" i="32"/>
  <c r="H1691" i="32"/>
  <c r="M1691" i="32"/>
  <c r="F1691" i="32"/>
  <c r="I1691" i="32"/>
  <c r="D1692" i="32"/>
  <c r="G1691" i="32"/>
  <c r="L1691" i="32"/>
  <c r="E1692" i="32" l="1"/>
  <c r="H1692" i="32"/>
  <c r="I1692" i="32"/>
  <c r="G1692" i="32"/>
  <c r="M1692" i="32"/>
  <c r="F1692" i="32"/>
  <c r="L1692" i="32"/>
  <c r="J1692" i="32"/>
  <c r="K1692" i="32"/>
  <c r="D1693" i="32"/>
  <c r="E1693" i="32" l="1"/>
  <c r="K1693" i="32"/>
  <c r="L1693" i="32"/>
  <c r="F1693" i="32"/>
  <c r="I1693" i="32"/>
  <c r="D1694" i="32"/>
  <c r="H1693" i="32"/>
  <c r="J1693" i="32"/>
  <c r="G1693" i="32"/>
  <c r="M1693" i="32"/>
  <c r="E1694" i="32" l="1"/>
  <c r="M1694" i="32"/>
  <c r="J1694" i="32"/>
  <c r="I1694" i="32"/>
  <c r="F1694" i="32"/>
  <c r="L1694" i="32"/>
  <c r="D1695" i="32"/>
  <c r="H1694" i="32"/>
  <c r="G1694" i="32"/>
  <c r="K1694" i="32"/>
  <c r="E1695" i="32" l="1"/>
  <c r="M1695" i="32"/>
  <c r="H1695" i="32"/>
  <c r="I1695" i="32"/>
  <c r="J1695" i="32"/>
  <c r="K1695" i="32"/>
  <c r="L1695" i="32"/>
  <c r="G1695" i="32"/>
  <c r="F1695" i="32"/>
  <c r="D1696" i="32"/>
  <c r="E1696" i="32" l="1"/>
  <c r="M1696" i="32"/>
  <c r="L1696" i="32"/>
  <c r="K1696" i="32"/>
  <c r="I1696" i="32"/>
  <c r="H1696" i="32"/>
  <c r="D1697" i="32"/>
  <c r="J1696" i="32"/>
  <c r="F1696" i="32"/>
  <c r="G1696" i="32"/>
  <c r="E1697" i="32" l="1"/>
  <c r="D1698" i="32"/>
  <c r="L1697" i="32"/>
  <c r="J1697" i="32"/>
  <c r="F1697" i="32"/>
  <c r="I1697" i="32"/>
  <c r="H1697" i="32"/>
  <c r="G1697" i="32"/>
  <c r="M1697" i="32"/>
  <c r="K1697" i="32"/>
  <c r="E1698" i="32" l="1"/>
  <c r="L1698" i="32"/>
  <c r="D1699" i="32"/>
  <c r="K1698" i="32"/>
  <c r="M1698" i="32"/>
  <c r="F1698" i="32"/>
  <c r="I1698" i="32"/>
  <c r="J1698" i="32"/>
  <c r="H1698" i="32"/>
  <c r="G1698" i="32"/>
  <c r="E1699" i="32" l="1"/>
  <c r="I1699" i="32"/>
  <c r="L1699" i="32"/>
  <c r="K1699" i="32"/>
  <c r="F1699" i="32"/>
  <c r="H1699" i="32"/>
  <c r="D1700" i="32"/>
  <c r="J1699" i="32"/>
  <c r="G1699" i="32"/>
  <c r="M1699" i="32"/>
  <c r="E1700" i="32" l="1"/>
  <c r="H1700" i="32"/>
  <c r="G1700" i="32"/>
  <c r="M1700" i="32"/>
  <c r="K1700" i="32"/>
  <c r="F1700" i="32"/>
  <c r="D1701" i="32"/>
  <c r="L1700" i="32"/>
  <c r="J1700" i="32"/>
  <c r="I1700" i="32"/>
  <c r="E1701" i="32" l="1"/>
  <c r="L1701" i="32"/>
  <c r="J1701" i="32"/>
  <c r="I1701" i="32"/>
  <c r="D1702" i="32"/>
  <c r="K1701" i="32"/>
  <c r="F1701" i="32"/>
  <c r="H1701" i="32"/>
  <c r="G1701" i="32"/>
  <c r="M1701" i="32"/>
  <c r="E1702" i="32" l="1"/>
  <c r="K1702" i="32"/>
  <c r="I1702" i="32"/>
  <c r="J1702" i="32"/>
  <c r="D1703" i="32"/>
  <c r="H1702" i="32"/>
  <c r="M1702" i="32"/>
  <c r="G1702" i="32"/>
  <c r="F1702" i="32"/>
  <c r="L1702" i="32"/>
  <c r="E1703" i="32" l="1"/>
  <c r="H1703" i="32"/>
  <c r="J1703" i="32"/>
  <c r="G1703" i="32"/>
  <c r="L1703" i="32"/>
  <c r="F1703" i="32"/>
  <c r="K1703" i="32"/>
  <c r="M1703" i="32"/>
  <c r="I1703" i="32"/>
  <c r="D1704" i="32"/>
  <c r="E1704" i="32" l="1"/>
  <c r="K1704" i="32"/>
  <c r="J1704" i="32"/>
  <c r="G1704" i="32"/>
  <c r="L1704" i="32"/>
  <c r="I1704" i="32"/>
  <c r="H1704" i="32"/>
  <c r="M1704" i="32"/>
  <c r="F1704" i="32"/>
  <c r="D1705" i="32"/>
  <c r="E1705" i="32" l="1"/>
  <c r="L1705" i="32"/>
  <c r="I1705" i="32"/>
  <c r="H1705" i="32"/>
  <c r="J1705" i="32"/>
  <c r="M1705" i="32"/>
  <c r="F1705" i="32"/>
  <c r="G1705" i="32"/>
  <c r="K1705" i="32"/>
  <c r="D1706" i="32"/>
  <c r="E1706" i="32" l="1"/>
  <c r="F1706" i="32"/>
  <c r="M1706" i="32"/>
  <c r="I1706" i="32"/>
  <c r="J1706" i="32"/>
  <c r="H1706" i="32"/>
  <c r="D1707" i="32"/>
  <c r="L1706" i="32"/>
  <c r="K1706" i="32"/>
  <c r="G1706" i="32"/>
  <c r="E1707" i="32" l="1"/>
  <c r="L1707" i="32"/>
  <c r="K1707" i="32"/>
  <c r="J1707" i="32"/>
  <c r="H1707" i="32"/>
  <c r="I1707" i="32"/>
  <c r="D1708" i="32"/>
  <c r="G1707" i="32"/>
  <c r="F1707" i="32"/>
  <c r="M1707" i="32"/>
  <c r="E1708" i="32" l="1"/>
  <c r="F1708" i="32"/>
  <c r="D1709" i="32"/>
  <c r="K1708" i="32"/>
  <c r="I1708" i="32"/>
  <c r="M1708" i="32"/>
  <c r="L1708" i="32"/>
  <c r="G1708" i="32"/>
  <c r="J1708" i="32"/>
  <c r="H1708" i="32"/>
  <c r="E1709" i="32" l="1"/>
  <c r="H1709" i="32"/>
  <c r="D1710" i="32"/>
  <c r="G1709" i="32"/>
  <c r="K1709" i="32"/>
  <c r="F1709" i="32"/>
  <c r="M1709" i="32"/>
  <c r="J1709" i="32"/>
  <c r="I1709" i="32"/>
  <c r="L1709" i="32"/>
  <c r="E1710" i="32" l="1"/>
  <c r="J1710" i="32"/>
  <c r="G1710" i="32"/>
  <c r="F1710" i="32"/>
  <c r="I1710" i="32"/>
  <c r="M1710" i="32"/>
  <c r="L1710" i="32"/>
  <c r="H1710" i="32"/>
  <c r="D1711" i="32"/>
  <c r="K1710" i="32"/>
  <c r="E1711" i="32" l="1"/>
  <c r="H1711" i="32"/>
  <c r="F1711" i="32"/>
  <c r="D1712" i="32"/>
  <c r="L1711" i="32"/>
  <c r="G1711" i="32"/>
  <c r="K1711" i="32"/>
  <c r="I1711" i="32"/>
  <c r="M1711" i="32"/>
  <c r="J1711" i="32"/>
  <c r="E1712" i="32" l="1"/>
  <c r="K1712" i="32"/>
  <c r="G1712" i="32"/>
  <c r="J1712" i="32"/>
  <c r="H1712" i="32"/>
  <c r="L1712" i="32"/>
  <c r="F1712" i="32"/>
  <c r="M1712" i="32"/>
  <c r="I1712" i="32"/>
  <c r="D1713" i="32"/>
  <c r="E1713" i="32" l="1"/>
  <c r="H1713" i="32"/>
  <c r="G1713" i="32"/>
  <c r="M1713" i="32"/>
  <c r="D1714" i="32"/>
  <c r="I1713" i="32"/>
  <c r="F1713" i="32"/>
  <c r="K1713" i="32"/>
  <c r="L1713" i="32"/>
  <c r="J1713" i="32"/>
  <c r="E1714" i="32" l="1"/>
  <c r="D1715" i="32"/>
  <c r="F1714" i="32"/>
  <c r="I1714" i="32"/>
  <c r="J1714" i="32"/>
  <c r="H1714" i="32"/>
  <c r="M1714" i="32"/>
  <c r="L1714" i="32"/>
  <c r="G1714" i="32"/>
  <c r="K1714" i="32"/>
  <c r="E1715" i="32" l="1"/>
  <c r="J1715" i="32"/>
  <c r="K1715" i="32"/>
  <c r="I1715" i="32"/>
  <c r="H1715" i="32"/>
  <c r="D1716" i="32"/>
  <c r="F1715" i="32"/>
  <c r="G1715" i="32"/>
  <c r="M1715" i="32"/>
  <c r="L1715" i="32"/>
  <c r="E1716" i="32" l="1"/>
  <c r="K1716" i="32"/>
  <c r="G1716" i="32"/>
  <c r="I1716" i="32"/>
  <c r="M1716" i="32"/>
  <c r="H1716" i="32"/>
  <c r="L1716" i="32"/>
  <c r="J1716" i="32"/>
  <c r="D1717" i="32"/>
  <c r="F1716" i="32"/>
  <c r="E1717" i="32" l="1"/>
  <c r="M1717" i="32"/>
  <c r="L1717" i="32"/>
  <c r="K1717" i="32"/>
  <c r="J1717" i="32"/>
  <c r="I1717" i="32"/>
  <c r="D1718" i="32"/>
  <c r="G1717" i="32"/>
  <c r="F1717" i="32"/>
  <c r="H1717" i="32"/>
  <c r="E1718" i="32" l="1"/>
  <c r="H1718" i="32"/>
  <c r="J1718" i="32"/>
  <c r="M1718" i="32"/>
  <c r="G1718" i="32"/>
  <c r="F1718" i="32"/>
  <c r="D1719" i="32"/>
  <c r="K1718" i="32"/>
  <c r="I1718" i="32"/>
  <c r="L1718" i="32"/>
  <c r="E1719" i="32" l="1"/>
  <c r="F1719" i="32"/>
  <c r="D1720" i="32"/>
  <c r="M1719" i="32"/>
  <c r="J1719" i="32"/>
  <c r="I1719" i="32"/>
  <c r="L1719" i="32"/>
  <c r="K1719" i="32"/>
  <c r="H1719" i="32"/>
  <c r="G1719" i="32"/>
  <c r="E1720" i="32" l="1"/>
  <c r="G1720" i="32"/>
  <c r="M1720" i="32"/>
  <c r="I1720" i="32"/>
  <c r="H1720" i="32"/>
  <c r="F1720" i="32"/>
  <c r="K1720" i="32"/>
  <c r="J1720" i="32"/>
  <c r="D1721" i="32"/>
  <c r="L1720" i="32"/>
  <c r="E1721" i="32" l="1"/>
  <c r="H1721" i="32"/>
  <c r="L1721" i="32"/>
  <c r="F1721" i="32"/>
  <c r="D1722" i="32"/>
  <c r="G1721" i="32"/>
  <c r="M1721" i="32"/>
  <c r="K1721" i="32"/>
  <c r="J1721" i="32"/>
  <c r="I1721" i="32"/>
  <c r="E1722" i="32" l="1"/>
  <c r="G1722" i="32"/>
  <c r="J1722" i="32"/>
  <c r="I1722" i="32"/>
  <c r="D1723" i="32"/>
  <c r="H1722" i="32"/>
  <c r="M1722" i="32"/>
  <c r="K1722" i="32"/>
  <c r="F1722" i="32"/>
  <c r="L1722" i="32"/>
  <c r="E1723" i="32" l="1"/>
  <c r="K1723" i="32"/>
  <c r="J1723" i="32"/>
  <c r="H1723" i="32"/>
  <c r="D1724" i="32"/>
  <c r="G1723" i="32"/>
  <c r="F1723" i="32"/>
  <c r="I1723" i="32"/>
  <c r="M1723" i="32"/>
  <c r="L1723" i="32"/>
  <c r="E1724" i="32" l="1"/>
  <c r="H1724" i="32"/>
  <c r="G1724" i="32"/>
  <c r="J1724" i="32"/>
  <c r="I1724" i="32"/>
  <c r="D1725" i="32"/>
  <c r="M1724" i="32"/>
  <c r="F1724" i="32"/>
  <c r="L1724" i="32"/>
  <c r="K1724" i="32"/>
  <c r="E1725" i="32" l="1"/>
  <c r="G1725" i="32"/>
  <c r="M1725" i="32"/>
  <c r="K1725" i="32"/>
  <c r="H1725" i="32"/>
  <c r="L1725" i="32"/>
  <c r="J1725" i="32"/>
  <c r="F1725" i="32"/>
  <c r="I1725" i="32"/>
  <c r="D1726" i="32"/>
  <c r="E1726" i="32" l="1"/>
  <c r="J1726" i="32"/>
  <c r="I1726" i="32"/>
  <c r="H1726" i="32"/>
  <c r="L1726" i="32"/>
  <c r="K1726" i="32"/>
  <c r="D1727" i="32"/>
  <c r="M1726" i="32"/>
  <c r="G1726" i="32"/>
  <c r="F1726" i="32"/>
  <c r="E1727" i="32" l="1"/>
  <c r="M1727" i="32"/>
  <c r="L1727" i="32"/>
  <c r="J1727" i="32"/>
  <c r="G1727" i="32"/>
  <c r="I1727" i="32"/>
  <c r="F1727" i="32"/>
  <c r="H1727" i="32"/>
  <c r="K1727" i="32"/>
  <c r="D1728" i="32"/>
  <c r="E1728" i="32" l="1"/>
  <c r="M1728" i="32"/>
  <c r="L1728" i="32"/>
  <c r="K1728" i="32"/>
  <c r="I1728" i="32"/>
  <c r="J1728" i="32"/>
  <c r="F1728" i="32"/>
  <c r="G1728" i="32"/>
  <c r="D1729" i="32"/>
  <c r="H1728" i="32"/>
  <c r="E1729" i="32" l="1"/>
  <c r="D1730" i="32"/>
  <c r="L1729" i="32"/>
  <c r="J1729" i="32"/>
  <c r="F1729" i="32"/>
  <c r="I1729" i="32"/>
  <c r="K1729" i="32"/>
  <c r="H1729" i="32"/>
  <c r="M1729" i="32"/>
  <c r="G1729" i="32"/>
  <c r="E1730" i="32" l="1"/>
  <c r="D1731" i="32"/>
  <c r="L1730" i="32"/>
  <c r="I1730" i="32"/>
  <c r="H1730" i="32"/>
  <c r="M1730" i="32"/>
  <c r="K1730" i="32"/>
  <c r="J1730" i="32"/>
  <c r="G1730" i="32"/>
  <c r="F1730" i="32"/>
  <c r="E1731" i="32" l="1"/>
  <c r="I1731" i="32"/>
  <c r="F1731" i="32"/>
  <c r="H1731" i="32"/>
  <c r="D1732" i="32"/>
  <c r="L1731" i="32"/>
  <c r="K1731" i="32"/>
  <c r="G1731" i="32"/>
  <c r="M1731" i="32"/>
  <c r="J1731" i="32"/>
  <c r="E1732" i="32" l="1"/>
  <c r="H1732" i="32"/>
  <c r="G1732" i="32"/>
  <c r="D1733" i="32"/>
  <c r="J1732" i="32"/>
  <c r="K1732" i="32"/>
  <c r="F1732" i="32"/>
  <c r="M1732" i="32"/>
  <c r="I1732" i="32"/>
  <c r="L1732" i="32"/>
  <c r="E1733" i="32" l="1"/>
  <c r="L1733" i="32"/>
  <c r="K1733" i="32"/>
  <c r="H1733" i="32"/>
  <c r="J1733" i="32"/>
  <c r="F1733" i="32"/>
  <c r="I1733" i="32"/>
  <c r="M1733" i="32"/>
  <c r="D1734" i="32"/>
  <c r="G1733" i="32"/>
  <c r="E1734" i="32" l="1"/>
  <c r="M1734" i="32"/>
  <c r="J1734" i="32"/>
  <c r="I1734" i="32"/>
  <c r="D1735" i="32"/>
  <c r="H1734" i="32"/>
  <c r="L1734" i="32"/>
  <c r="K1734" i="32"/>
  <c r="G1734" i="32"/>
  <c r="F1734" i="32"/>
  <c r="E1735" i="32" l="1"/>
  <c r="M1735" i="32"/>
  <c r="J1735" i="32"/>
  <c r="G1735" i="32"/>
  <c r="L1735" i="32"/>
  <c r="F1735" i="32"/>
  <c r="K1735" i="32"/>
  <c r="I1735" i="32"/>
  <c r="H1735" i="32"/>
  <c r="D1736" i="32"/>
  <c r="E1736" i="32" l="1"/>
  <c r="J1736" i="32"/>
  <c r="G1736" i="32"/>
  <c r="L1736" i="32"/>
  <c r="D1737" i="32"/>
  <c r="I1736" i="32"/>
  <c r="M1736" i="32"/>
  <c r="K1736" i="32"/>
  <c r="H1736" i="32"/>
  <c r="F1736" i="32"/>
  <c r="E1737" i="32" l="1"/>
  <c r="D1738" i="32"/>
  <c r="L1737" i="32"/>
  <c r="I1737" i="32"/>
  <c r="F1737" i="32"/>
  <c r="J1737" i="32"/>
  <c r="H1737" i="32"/>
  <c r="G1737" i="32"/>
  <c r="M1737" i="32"/>
  <c r="K1737" i="32"/>
  <c r="E1738" i="32" l="1"/>
  <c r="M1738" i="32"/>
  <c r="L1738" i="32"/>
  <c r="K1738" i="32"/>
  <c r="H1738" i="32"/>
  <c r="D1739" i="32"/>
  <c r="G1738" i="32"/>
  <c r="I1738" i="32"/>
  <c r="F1738" i="32"/>
  <c r="J1738" i="32"/>
  <c r="E1739" i="32" l="1"/>
  <c r="I1739" i="32"/>
  <c r="H1739" i="32"/>
  <c r="G1739" i="32"/>
  <c r="D1740" i="32"/>
  <c r="M1739" i="32"/>
  <c r="L1739" i="32"/>
  <c r="K1739" i="32"/>
  <c r="J1739" i="32"/>
  <c r="F1739" i="32"/>
  <c r="E1740" i="32" l="1"/>
  <c r="D1741" i="32"/>
  <c r="H1740" i="32"/>
  <c r="G1740" i="32"/>
  <c r="F1740" i="32"/>
  <c r="M1740" i="32"/>
  <c r="K1740" i="32"/>
  <c r="J1740" i="32"/>
  <c r="I1740" i="32"/>
  <c r="L1740" i="32"/>
  <c r="L1741" i="32" l="1"/>
  <c r="K1741" i="32"/>
  <c r="M1741" i="32"/>
  <c r="D1742" i="32"/>
  <c r="E1741" i="32"/>
  <c r="G1741" i="32"/>
  <c r="J1741" i="32"/>
  <c r="I1741" i="32"/>
  <c r="H1741" i="32"/>
  <c r="F1741" i="32"/>
  <c r="I1742" i="32" l="1"/>
  <c r="L1742" i="32"/>
  <c r="H1742" i="32"/>
  <c r="J1742" i="32"/>
  <c r="E1742" i="32"/>
  <c r="K1742" i="32"/>
  <c r="F1742" i="32"/>
  <c r="M1742" i="32"/>
  <c r="D1743" i="32"/>
  <c r="G1742" i="32"/>
  <c r="E1743" i="32" l="1"/>
  <c r="I1743" i="32"/>
  <c r="H1743" i="32"/>
  <c r="L1743" i="32"/>
  <c r="G1743" i="32"/>
  <c r="M1743" i="32"/>
  <c r="K1743" i="32"/>
  <c r="F1743" i="32"/>
  <c r="J1743" i="32"/>
  <c r="D1744" i="32"/>
  <c r="E1744" i="32" l="1"/>
  <c r="K1744" i="32"/>
  <c r="J1744" i="32"/>
  <c r="H1744" i="32"/>
  <c r="I1744" i="32"/>
  <c r="D1745" i="32"/>
  <c r="G1744" i="32"/>
  <c r="M1744" i="32"/>
  <c r="F1744" i="32"/>
  <c r="L1744" i="32"/>
  <c r="E1745" i="32" l="1"/>
  <c r="D1746" i="32"/>
  <c r="K1745" i="32"/>
  <c r="M1745" i="32"/>
  <c r="I1745" i="32"/>
  <c r="L1745" i="32"/>
  <c r="J1745" i="32"/>
  <c r="F1745" i="32"/>
  <c r="H1745" i="32"/>
  <c r="G1745" i="32"/>
  <c r="E1746" i="32" l="1"/>
  <c r="F1746" i="32"/>
  <c r="M1746" i="32"/>
  <c r="J1746" i="32"/>
  <c r="L1746" i="32"/>
  <c r="I1746" i="32"/>
  <c r="D1747" i="32"/>
  <c r="H1746" i="32"/>
  <c r="G1746" i="32"/>
  <c r="K1746" i="32"/>
  <c r="E1747" i="32" l="1"/>
  <c r="I1747" i="32"/>
  <c r="H1747" i="32"/>
  <c r="D1748" i="32"/>
  <c r="M1747" i="32"/>
  <c r="G1747" i="32"/>
  <c r="F1747" i="32"/>
  <c r="L1747" i="32"/>
  <c r="K1747" i="32"/>
  <c r="J1747" i="32"/>
  <c r="E1748" i="32" l="1"/>
  <c r="G1748" i="32"/>
  <c r="F1748" i="32"/>
  <c r="L1748" i="32"/>
  <c r="D1749" i="32"/>
  <c r="K1748" i="32"/>
  <c r="I1748" i="32"/>
  <c r="H1748" i="32"/>
  <c r="M1748" i="32"/>
  <c r="J1748" i="32"/>
  <c r="E1749" i="32" l="1"/>
  <c r="J1749" i="32"/>
  <c r="L1749" i="32"/>
  <c r="G1749" i="32"/>
  <c r="H1749" i="32"/>
  <c r="F1749" i="32"/>
  <c r="I1749" i="32"/>
  <c r="D1750" i="32"/>
  <c r="K1749" i="32"/>
  <c r="M1749" i="32"/>
  <c r="E1750" i="32" l="1"/>
  <c r="H1750" i="32"/>
  <c r="D1751" i="32"/>
  <c r="M1750" i="32"/>
  <c r="G1750" i="32"/>
  <c r="F1750" i="32"/>
  <c r="J1750" i="32"/>
  <c r="L1750" i="32"/>
  <c r="I1750" i="32"/>
  <c r="K1750" i="32"/>
  <c r="E1751" i="32" l="1"/>
  <c r="G1751" i="32"/>
  <c r="F1751" i="32"/>
  <c r="K1751" i="32"/>
  <c r="D1752" i="32"/>
  <c r="J1751" i="32"/>
  <c r="I1751" i="32"/>
  <c r="H1751" i="32"/>
  <c r="M1751" i="32"/>
  <c r="L1751" i="32"/>
  <c r="E1752" i="32" l="1"/>
  <c r="J1752" i="32"/>
  <c r="H1752" i="32"/>
  <c r="D1753" i="32"/>
  <c r="K1752" i="32"/>
  <c r="I1752" i="32"/>
  <c r="M1752" i="32"/>
  <c r="F1752" i="32"/>
  <c r="L1752" i="32"/>
  <c r="G1752" i="32"/>
  <c r="E1753" i="32" l="1"/>
  <c r="I1753" i="32"/>
  <c r="H1753" i="32"/>
  <c r="M1753" i="32"/>
  <c r="G1753" i="32"/>
  <c r="K1753" i="32"/>
  <c r="L1753" i="32"/>
  <c r="J1753" i="32"/>
  <c r="F1753" i="32"/>
  <c r="D1754" i="32"/>
  <c r="E1754" i="32" l="1"/>
  <c r="L1754" i="32"/>
  <c r="K1754" i="32"/>
  <c r="J1754" i="32"/>
  <c r="H1754" i="32"/>
  <c r="D1755" i="32"/>
  <c r="F1754" i="32"/>
  <c r="M1754" i="32"/>
  <c r="I1754" i="32"/>
  <c r="G1754" i="32"/>
  <c r="E1755" i="32" l="1"/>
  <c r="M1755" i="32"/>
  <c r="L1755" i="32"/>
  <c r="I1755" i="32"/>
  <c r="K1755" i="32"/>
  <c r="D1756" i="32"/>
  <c r="J1755" i="32"/>
  <c r="F1755" i="32"/>
  <c r="G1755" i="32"/>
  <c r="H1755" i="32"/>
  <c r="E1756" i="32" l="1"/>
  <c r="D1757" i="32"/>
  <c r="G1756" i="32"/>
  <c r="M1756" i="32"/>
  <c r="L1756" i="32"/>
  <c r="J1756" i="32"/>
  <c r="K1756" i="32"/>
  <c r="I1756" i="32"/>
  <c r="F1756" i="32"/>
  <c r="H1756" i="32"/>
  <c r="E1757" i="32" l="1"/>
  <c r="D1758" i="32"/>
  <c r="M1757" i="32"/>
  <c r="I1757" i="32"/>
  <c r="L1757" i="32"/>
  <c r="F1757" i="32"/>
  <c r="G1757" i="32"/>
  <c r="H1757" i="32"/>
  <c r="K1757" i="32"/>
  <c r="J1757" i="32"/>
  <c r="E1758" i="32" l="1"/>
  <c r="G1758" i="32"/>
  <c r="D1759" i="32"/>
  <c r="M1758" i="32"/>
  <c r="F1758" i="32"/>
  <c r="L1758" i="32"/>
  <c r="I1758" i="32"/>
  <c r="K1758" i="32"/>
  <c r="J1758" i="32"/>
  <c r="H1758" i="32"/>
  <c r="E1759" i="32" l="1"/>
  <c r="F1759" i="32"/>
  <c r="D1760" i="32"/>
  <c r="K1759" i="32"/>
  <c r="M1759" i="32"/>
  <c r="G1759" i="32"/>
  <c r="J1759" i="32"/>
  <c r="H1759" i="32"/>
  <c r="L1759" i="32"/>
  <c r="I1759" i="32"/>
  <c r="E1760" i="32" l="1"/>
  <c r="J1760" i="32"/>
  <c r="L1760" i="32"/>
  <c r="I1760" i="32"/>
  <c r="F1760" i="32"/>
  <c r="H1760" i="32"/>
  <c r="G1760" i="32"/>
  <c r="M1760" i="32"/>
  <c r="K1760" i="32"/>
  <c r="D1761" i="32"/>
  <c r="E1761" i="32" l="1"/>
  <c r="H1761" i="32"/>
  <c r="M1761" i="32"/>
  <c r="D1762" i="32"/>
  <c r="G1761" i="32"/>
  <c r="F1761" i="32"/>
  <c r="J1761" i="32"/>
  <c r="K1761" i="32"/>
  <c r="I1761" i="32"/>
  <c r="L1761" i="32"/>
  <c r="E1762" i="32" l="1"/>
  <c r="K1762" i="32"/>
  <c r="H1762" i="32"/>
  <c r="D1763" i="32"/>
  <c r="J1762" i="32"/>
  <c r="F1762" i="32"/>
  <c r="I1762" i="32"/>
  <c r="L1762" i="32"/>
  <c r="G1762" i="32"/>
  <c r="M1762" i="32"/>
  <c r="E1763" i="32" l="1"/>
  <c r="M1763" i="32"/>
  <c r="K1763" i="32"/>
  <c r="D1764" i="32"/>
  <c r="I1763" i="32"/>
  <c r="G1763" i="32"/>
  <c r="F1763" i="32"/>
  <c r="L1763" i="32"/>
  <c r="H1763" i="32"/>
  <c r="J1763" i="32"/>
  <c r="E1764" i="32" l="1"/>
  <c r="H1764" i="32"/>
  <c r="F1764" i="32"/>
  <c r="L1764" i="32"/>
  <c r="M1764" i="32"/>
  <c r="D1765" i="32"/>
  <c r="G1764" i="32"/>
  <c r="J1764" i="32"/>
  <c r="K1764" i="32"/>
  <c r="I1764" i="32"/>
  <c r="E1765" i="32" l="1"/>
  <c r="J1765" i="32"/>
  <c r="G1765" i="32"/>
  <c r="I1765" i="32"/>
  <c r="D1766" i="32"/>
  <c r="K1765" i="32"/>
  <c r="H1765" i="32"/>
  <c r="F1765" i="32"/>
  <c r="L1765" i="32"/>
  <c r="M1765" i="32"/>
  <c r="E1766" i="32" l="1"/>
  <c r="J1766" i="32"/>
  <c r="H1766" i="32"/>
  <c r="F1766" i="32"/>
  <c r="G1766" i="32"/>
  <c r="K1766" i="32"/>
  <c r="M1766" i="32"/>
  <c r="I1766" i="32"/>
  <c r="D1767" i="32"/>
  <c r="L1766" i="32"/>
  <c r="E1767" i="32" l="1"/>
  <c r="L1767" i="32"/>
  <c r="I1767" i="32"/>
  <c r="K1767" i="32"/>
  <c r="G1767" i="32"/>
  <c r="M1767" i="32"/>
  <c r="J1767" i="32"/>
  <c r="H1767" i="32"/>
  <c r="F1767" i="32"/>
  <c r="D1768" i="32"/>
  <c r="E1768" i="32" l="1"/>
  <c r="F1768" i="32"/>
  <c r="J1768" i="32"/>
  <c r="D1769" i="32"/>
  <c r="I1768" i="32"/>
  <c r="L1768" i="32"/>
  <c r="H1768" i="32"/>
  <c r="G1768" i="32"/>
  <c r="K1768" i="32"/>
  <c r="M1768" i="32"/>
  <c r="E1769" i="32" l="1"/>
  <c r="G1769" i="32"/>
  <c r="F1769" i="32"/>
  <c r="M1769" i="32"/>
  <c r="D1770" i="32"/>
  <c r="L1769" i="32"/>
  <c r="J1769" i="32"/>
  <c r="H1769" i="32"/>
  <c r="K1769" i="32"/>
  <c r="I1769" i="32"/>
  <c r="E1770" i="32" l="1"/>
  <c r="K1770" i="32"/>
  <c r="H1770" i="32"/>
  <c r="J1770" i="32"/>
  <c r="F1770" i="32"/>
  <c r="I1770" i="32"/>
  <c r="D1771" i="32"/>
  <c r="L1770" i="32"/>
  <c r="G1770" i="32"/>
  <c r="M1770" i="32"/>
  <c r="E1771" i="32" l="1"/>
  <c r="M1771" i="32"/>
  <c r="K1771" i="32"/>
  <c r="D1772" i="32"/>
  <c r="I1771" i="32"/>
  <c r="G1771" i="32"/>
  <c r="F1771" i="32"/>
  <c r="L1771" i="32"/>
  <c r="H1771" i="32"/>
  <c r="J1771" i="32"/>
  <c r="E1772" i="32" l="1"/>
  <c r="H1772" i="32"/>
  <c r="K1772" i="32"/>
  <c r="F1772" i="32"/>
  <c r="L1772" i="32"/>
  <c r="M1772" i="32"/>
  <c r="J1772" i="32"/>
  <c r="I1772" i="32"/>
  <c r="D1773" i="32"/>
  <c r="G1772" i="32"/>
  <c r="E1773" i="32" l="1"/>
  <c r="J1773" i="32"/>
  <c r="G1773" i="32"/>
  <c r="I1773" i="32"/>
  <c r="D1774" i="32"/>
  <c r="M1773" i="32"/>
  <c r="H1773" i="32"/>
  <c r="L1773" i="32"/>
  <c r="F1773" i="32"/>
  <c r="K1773" i="32"/>
  <c r="E1774" i="32" l="1"/>
  <c r="J1774" i="32"/>
  <c r="I1774" i="32"/>
  <c r="H1774" i="32"/>
  <c r="D1775" i="32"/>
  <c r="F1774" i="32"/>
  <c r="G1774" i="32"/>
  <c r="L1774" i="32"/>
  <c r="M1774" i="32"/>
  <c r="K1774" i="32"/>
  <c r="E1775" i="32" l="1"/>
  <c r="M1775" i="32"/>
  <c r="I1775" i="32"/>
  <c r="H1775" i="32"/>
  <c r="D1776" i="32"/>
  <c r="K1775" i="32"/>
  <c r="J1775" i="32"/>
  <c r="F1775" i="32"/>
  <c r="G1775" i="32"/>
  <c r="L1775" i="32"/>
  <c r="E1776" i="32" l="1"/>
  <c r="M1776" i="32"/>
  <c r="L1776" i="32"/>
  <c r="I1776" i="32"/>
  <c r="G1776" i="32"/>
  <c r="H1776" i="32"/>
  <c r="J1776" i="32"/>
  <c r="F1776" i="32"/>
  <c r="K1776" i="32"/>
  <c r="D1777" i="32"/>
  <c r="E1777" i="32" l="1"/>
  <c r="L1777" i="32"/>
  <c r="H1777" i="32"/>
  <c r="F1777" i="32"/>
  <c r="K1777" i="32"/>
  <c r="M1777" i="32"/>
  <c r="D1778" i="32"/>
  <c r="J1777" i="32"/>
  <c r="I1777" i="32"/>
  <c r="G1777" i="32"/>
  <c r="E1778" i="32" l="1"/>
  <c r="L1778" i="32"/>
  <c r="J1778" i="32"/>
  <c r="H1778" i="32"/>
  <c r="G1778" i="32"/>
  <c r="D1779" i="32"/>
  <c r="I1778" i="32"/>
  <c r="M1778" i="32"/>
  <c r="K1778" i="32"/>
  <c r="F1778" i="32"/>
  <c r="E1779" i="32" l="1"/>
  <c r="L1779" i="32"/>
  <c r="K1779" i="32"/>
  <c r="J1779" i="32"/>
  <c r="H1779" i="32"/>
  <c r="I1779" i="32"/>
  <c r="D1780" i="32"/>
  <c r="G1779" i="32"/>
  <c r="F1779" i="32"/>
  <c r="M1779" i="32"/>
  <c r="E1780" i="32" l="1"/>
  <c r="J1780" i="32"/>
  <c r="I1780" i="32"/>
  <c r="M1780" i="32"/>
  <c r="F1780" i="32"/>
  <c r="L1780" i="32"/>
  <c r="H1780" i="32"/>
  <c r="K1780" i="32"/>
  <c r="G1780" i="32"/>
  <c r="D1781" i="32"/>
  <c r="E1781" i="32" l="1"/>
  <c r="K1781" i="32"/>
  <c r="D1782" i="32"/>
  <c r="J1781" i="32"/>
  <c r="H1781" i="32"/>
  <c r="I1781" i="32"/>
  <c r="G1781" i="32"/>
  <c r="L1781" i="32"/>
  <c r="F1781" i="32"/>
  <c r="M1781" i="32"/>
  <c r="E1782" i="32" l="1"/>
  <c r="J1782" i="32"/>
  <c r="D1783" i="32"/>
  <c r="I1782" i="32"/>
  <c r="G1782" i="32"/>
  <c r="F1782" i="32"/>
  <c r="H1782" i="32"/>
  <c r="M1782" i="32"/>
  <c r="K1782" i="32"/>
  <c r="L1782" i="32"/>
  <c r="E1783" i="32" l="1"/>
  <c r="I1783" i="32"/>
  <c r="H1783" i="32"/>
  <c r="L1783" i="32"/>
  <c r="G1783" i="32"/>
  <c r="D1784" i="32"/>
  <c r="J1783" i="32"/>
  <c r="K1783" i="32"/>
  <c r="F1783" i="32"/>
  <c r="M1783" i="32"/>
  <c r="E1784" i="32" l="1"/>
  <c r="G1784" i="32"/>
  <c r="M1784" i="32"/>
  <c r="I1784" i="32"/>
  <c r="F1784" i="32"/>
  <c r="H1784" i="32"/>
  <c r="D1785" i="32"/>
  <c r="L1784" i="32"/>
  <c r="K1784" i="32"/>
  <c r="J1784" i="32"/>
  <c r="E1785" i="32" l="1"/>
  <c r="H1785" i="32"/>
  <c r="L1785" i="32"/>
  <c r="F1785" i="32"/>
  <c r="G1785" i="32"/>
  <c r="M1785" i="32"/>
  <c r="I1785" i="32"/>
  <c r="D1786" i="32"/>
  <c r="K1785" i="32"/>
  <c r="J1785" i="32"/>
  <c r="E1786" i="32" l="1"/>
  <c r="F1786" i="32"/>
  <c r="G1786" i="32"/>
  <c r="D1787" i="32"/>
  <c r="J1786" i="32"/>
  <c r="M1786" i="32"/>
  <c r="K1786" i="32"/>
  <c r="L1786" i="32"/>
  <c r="H1786" i="32"/>
  <c r="I1786" i="32"/>
  <c r="E1787" i="32" l="1"/>
  <c r="I1787" i="32"/>
  <c r="F1787" i="32"/>
  <c r="H1787" i="32"/>
  <c r="G1787" i="32"/>
  <c r="M1787" i="32"/>
  <c r="L1787" i="32"/>
  <c r="D1788" i="32"/>
  <c r="K1787" i="32"/>
  <c r="J1787" i="32"/>
  <c r="E1788" i="32" l="1"/>
  <c r="I1788" i="32"/>
  <c r="G1788" i="32"/>
  <c r="M1788" i="32"/>
  <c r="F1788" i="32"/>
  <c r="L1788" i="32"/>
  <c r="H1788" i="32"/>
  <c r="K1788" i="32"/>
  <c r="J1788" i="32"/>
  <c r="D1789" i="32"/>
  <c r="E1789" i="32" l="1"/>
  <c r="H1789" i="32"/>
  <c r="D1790" i="32"/>
  <c r="J1789" i="32"/>
  <c r="G1789" i="32"/>
  <c r="K1789" i="32"/>
  <c r="I1789" i="32"/>
  <c r="M1789" i="32"/>
  <c r="F1789" i="32"/>
  <c r="L1789" i="32"/>
  <c r="E1790" i="32" l="1"/>
  <c r="L1790" i="32"/>
  <c r="K1790" i="32"/>
  <c r="D1791" i="32"/>
  <c r="I1790" i="32"/>
  <c r="J1790" i="32"/>
  <c r="M1790" i="32"/>
  <c r="G1790" i="32"/>
  <c r="F1790" i="32"/>
  <c r="H1790" i="32"/>
  <c r="E1791" i="32" l="1"/>
  <c r="M1791" i="32"/>
  <c r="J1791" i="32"/>
  <c r="K1791" i="32"/>
  <c r="G1791" i="32"/>
  <c r="H1791" i="32"/>
  <c r="F1791" i="32"/>
  <c r="L1791" i="32"/>
  <c r="I1791" i="32"/>
  <c r="D1792" i="32"/>
  <c r="E1792" i="32" l="1"/>
  <c r="D1793" i="32"/>
  <c r="K1792" i="32"/>
  <c r="J1792" i="32"/>
  <c r="M1792" i="32"/>
  <c r="I1792" i="32"/>
  <c r="H1792" i="32"/>
  <c r="L1792" i="32"/>
  <c r="G1792" i="32"/>
  <c r="F1792" i="32"/>
  <c r="E1793" i="32" l="1"/>
  <c r="G1793" i="32"/>
  <c r="F1793" i="32"/>
  <c r="K1793" i="32"/>
  <c r="D1794" i="32"/>
  <c r="J1793" i="32"/>
  <c r="H1793" i="32"/>
  <c r="L1793" i="32"/>
  <c r="I1793" i="32"/>
  <c r="M1793" i="32"/>
  <c r="E1794" i="32" l="1"/>
  <c r="G1794" i="32"/>
  <c r="D1795" i="32"/>
  <c r="K1794" i="32"/>
  <c r="M1794" i="32"/>
  <c r="L1794" i="32"/>
  <c r="I1794" i="32"/>
  <c r="H1794" i="32"/>
  <c r="J1794" i="32"/>
  <c r="F1794" i="32"/>
  <c r="E1795" i="32" l="1"/>
  <c r="I1795" i="32"/>
  <c r="H1795" i="32"/>
  <c r="G1795" i="32"/>
  <c r="L1795" i="32"/>
  <c r="F1795" i="32"/>
  <c r="M1795" i="32"/>
  <c r="D1796" i="32"/>
  <c r="K1795" i="32"/>
  <c r="J1795" i="32"/>
  <c r="E1796" i="32" l="1"/>
  <c r="G1796" i="32"/>
  <c r="F1796" i="32"/>
  <c r="M1796" i="32"/>
  <c r="D1797" i="32"/>
  <c r="L1796" i="32"/>
  <c r="H1796" i="32"/>
  <c r="K1796" i="32"/>
  <c r="J1796" i="32"/>
  <c r="I1796" i="32"/>
  <c r="E1797" i="32" l="1"/>
  <c r="H1797" i="32"/>
  <c r="J1797" i="32"/>
  <c r="M1797" i="32"/>
  <c r="D1798" i="32"/>
  <c r="L1797" i="32"/>
  <c r="G1797" i="32"/>
  <c r="F1797" i="32"/>
  <c r="I1797" i="32"/>
  <c r="K1797" i="32"/>
  <c r="E1798" i="32" l="1"/>
  <c r="K1798" i="32"/>
  <c r="D1799" i="32"/>
  <c r="I1798" i="32"/>
  <c r="H1798" i="32"/>
  <c r="J1798" i="32"/>
  <c r="F1798" i="32"/>
  <c r="M1798" i="32"/>
  <c r="L1798" i="32"/>
  <c r="G1798" i="32"/>
  <c r="E1799" i="32" l="1"/>
  <c r="I1799" i="32"/>
  <c r="H1799" i="32"/>
  <c r="L1799" i="32"/>
  <c r="F1799" i="32"/>
  <c r="D1800" i="32"/>
  <c r="G1799" i="32"/>
  <c r="M1799" i="32"/>
  <c r="K1799" i="32"/>
  <c r="J1799" i="32"/>
  <c r="E1800" i="32" l="1"/>
  <c r="K1800" i="32"/>
  <c r="H1800" i="32"/>
  <c r="D1801" i="32"/>
  <c r="J1800" i="32"/>
  <c r="M1800" i="32"/>
  <c r="I1800" i="32"/>
  <c r="G1800" i="32"/>
  <c r="L1800" i="32"/>
  <c r="F1800" i="32"/>
  <c r="E1801" i="32" l="1"/>
  <c r="L1801" i="32"/>
  <c r="K1801" i="32"/>
  <c r="F1801" i="32"/>
  <c r="J1801" i="32"/>
  <c r="M1801" i="32"/>
  <c r="G1801" i="32"/>
  <c r="D1802" i="32"/>
  <c r="I1801" i="32"/>
  <c r="H1801" i="32"/>
  <c r="E1802" i="32" l="1"/>
  <c r="M1802" i="32"/>
  <c r="L1802" i="32"/>
  <c r="K1802" i="32"/>
  <c r="I1802" i="32"/>
  <c r="J1802" i="32"/>
  <c r="F1802" i="32"/>
  <c r="D1803" i="32"/>
  <c r="H1802" i="32"/>
  <c r="G1802" i="32"/>
  <c r="E1803" i="32" l="1"/>
  <c r="M1803" i="32"/>
  <c r="G1803" i="32"/>
  <c r="I1803" i="32"/>
  <c r="L1803" i="32"/>
  <c r="J1803" i="32"/>
  <c r="H1803" i="32"/>
  <c r="D1804" i="32"/>
  <c r="K1803" i="32"/>
  <c r="F1803" i="32"/>
  <c r="E1804" i="32" l="1"/>
  <c r="F1804" i="32"/>
  <c r="D1805" i="32"/>
  <c r="M1804" i="32"/>
  <c r="K1804" i="32"/>
  <c r="J1804" i="32"/>
  <c r="G1804" i="32"/>
  <c r="L1804" i="32"/>
  <c r="I1804" i="32"/>
  <c r="H1804" i="32"/>
  <c r="E1805" i="32" l="1"/>
  <c r="G1805" i="32"/>
  <c r="F1805" i="32"/>
  <c r="J1805" i="32"/>
  <c r="D1806" i="32"/>
  <c r="I1805" i="32"/>
  <c r="M1805" i="32"/>
  <c r="L1805" i="32"/>
  <c r="K1805" i="32"/>
  <c r="H1805" i="32"/>
  <c r="E1806" i="32" l="1"/>
  <c r="K1806" i="32"/>
  <c r="I1806" i="32"/>
  <c r="G1806" i="32"/>
  <c r="F1806" i="32"/>
  <c r="D1807" i="32"/>
  <c r="H1806" i="32"/>
  <c r="J1806" i="32"/>
  <c r="M1806" i="32"/>
  <c r="L1806" i="32"/>
  <c r="E1807" i="32" l="1"/>
  <c r="I1807" i="32"/>
  <c r="D1808" i="32"/>
  <c r="H1807" i="32"/>
  <c r="F1807" i="32"/>
  <c r="G1807" i="32"/>
  <c r="M1807" i="32"/>
  <c r="J1807" i="32"/>
  <c r="L1807" i="32"/>
  <c r="K1807" i="32"/>
  <c r="E1808" i="32" l="1"/>
  <c r="J1808" i="32"/>
  <c r="G1808" i="32"/>
  <c r="I1808" i="32"/>
  <c r="F1808" i="32"/>
  <c r="K1808" i="32"/>
  <c r="M1808" i="32"/>
  <c r="H1808" i="32"/>
  <c r="L1808" i="32"/>
  <c r="D1809" i="32"/>
  <c r="E1809" i="32" l="1"/>
  <c r="J1809" i="32"/>
  <c r="H1809" i="32"/>
  <c r="F1809" i="32"/>
  <c r="G1809" i="32"/>
  <c r="M1809" i="32"/>
  <c r="D1810" i="32"/>
  <c r="K1809" i="32"/>
  <c r="I1809" i="32"/>
  <c r="L1809" i="32"/>
  <c r="E1810" i="32" l="1"/>
  <c r="I1810" i="32"/>
  <c r="H1810" i="32"/>
  <c r="K1810" i="32"/>
  <c r="G1810" i="32"/>
  <c r="D1811" i="32"/>
  <c r="M1810" i="32"/>
  <c r="L1810" i="32"/>
  <c r="J1810" i="32"/>
  <c r="F1810" i="32"/>
  <c r="E1811" i="32" l="1"/>
  <c r="J1811" i="32"/>
  <c r="I1811" i="32"/>
  <c r="H1811" i="32"/>
  <c r="F1811" i="32"/>
  <c r="L1811" i="32"/>
  <c r="D1812" i="32"/>
  <c r="G1811" i="32"/>
  <c r="K1811" i="32"/>
  <c r="M1811" i="32"/>
  <c r="E1812" i="32" l="1"/>
  <c r="K1812" i="32"/>
  <c r="J1812" i="32"/>
  <c r="M1812" i="32"/>
  <c r="I1812" i="32"/>
  <c r="L1812" i="32"/>
  <c r="H1812" i="32"/>
  <c r="G1812" i="32"/>
  <c r="D1813" i="32"/>
  <c r="F1812" i="32"/>
  <c r="E1813" i="32" l="1"/>
  <c r="D1814" i="32"/>
  <c r="L1813" i="32"/>
  <c r="J1813" i="32"/>
  <c r="K1813" i="32"/>
  <c r="I1813" i="32"/>
  <c r="F1813" i="32"/>
  <c r="M1813" i="32"/>
  <c r="H1813" i="32"/>
  <c r="G1813" i="32"/>
  <c r="E1814" i="32" l="1"/>
  <c r="I1814" i="32"/>
  <c r="D1815" i="32"/>
  <c r="G1814" i="32"/>
  <c r="F1814" i="32"/>
  <c r="H1814" i="32"/>
  <c r="K1814" i="32"/>
  <c r="L1814" i="32"/>
  <c r="M1814" i="32"/>
  <c r="J1814" i="32"/>
  <c r="E1815" i="32" l="1"/>
  <c r="M1815" i="32"/>
  <c r="I1815" i="32"/>
  <c r="K1815" i="32"/>
  <c r="H1815" i="32"/>
  <c r="J1815" i="32"/>
  <c r="F1815" i="32"/>
  <c r="D1816" i="32"/>
  <c r="G1815" i="32"/>
  <c r="L1815" i="32"/>
  <c r="E1816" i="32" l="1"/>
  <c r="M1816" i="32"/>
  <c r="J1816" i="32"/>
  <c r="H1816" i="32"/>
  <c r="K1816" i="32"/>
  <c r="L1816" i="32"/>
  <c r="I1816" i="32"/>
  <c r="D1817" i="32"/>
  <c r="G1816" i="32"/>
  <c r="F1816" i="32"/>
  <c r="E1817" i="32" l="1"/>
  <c r="D1818" i="32"/>
  <c r="G1817" i="32"/>
  <c r="M1817" i="32"/>
  <c r="F1817" i="32"/>
  <c r="I1817" i="32"/>
  <c r="J1817" i="32"/>
  <c r="L1817" i="32"/>
  <c r="H1817" i="32"/>
  <c r="K1817" i="32"/>
  <c r="E1818" i="32" l="1"/>
  <c r="G1818" i="32"/>
  <c r="D1819" i="32"/>
  <c r="L1818" i="32"/>
  <c r="H1818" i="32"/>
  <c r="F1818" i="32"/>
  <c r="K1818" i="32"/>
  <c r="J1818" i="32"/>
  <c r="I1818" i="32"/>
  <c r="M1818" i="32"/>
  <c r="E1819" i="32" l="1"/>
  <c r="L1819" i="32"/>
  <c r="J1819" i="32"/>
  <c r="D1820" i="32"/>
  <c r="H1819" i="32"/>
  <c r="G1819" i="32"/>
  <c r="F1819" i="32"/>
  <c r="I1819" i="32"/>
  <c r="M1819" i="32"/>
  <c r="K1819" i="32"/>
  <c r="E1820" i="32" l="1"/>
  <c r="G1820" i="32"/>
  <c r="I1820" i="32"/>
  <c r="H1820" i="32"/>
  <c r="D1821" i="32"/>
  <c r="L1820" i="32"/>
  <c r="J1820" i="32"/>
  <c r="M1820" i="32"/>
  <c r="F1820" i="32"/>
  <c r="K1820" i="32"/>
  <c r="E1821" i="32" l="1"/>
  <c r="J1821" i="32"/>
  <c r="L1821" i="32"/>
  <c r="I1821" i="32"/>
  <c r="F1821" i="32"/>
  <c r="H1821" i="32"/>
  <c r="G1821" i="32"/>
  <c r="K1821" i="32"/>
  <c r="M1821" i="32"/>
  <c r="D1822" i="32"/>
  <c r="E1822" i="32" l="1"/>
  <c r="I1822" i="32"/>
  <c r="H1822" i="32"/>
  <c r="F1822" i="32"/>
  <c r="K1822" i="32"/>
  <c r="L1822" i="32"/>
  <c r="D1823" i="32"/>
  <c r="G1822" i="32"/>
  <c r="M1822" i="32"/>
  <c r="J1822" i="32"/>
  <c r="E1823" i="32" l="1"/>
  <c r="H1823" i="32"/>
  <c r="L1823" i="32"/>
  <c r="K1823" i="32"/>
  <c r="F1823" i="32"/>
  <c r="J1823" i="32"/>
  <c r="I1823" i="32"/>
  <c r="D1824" i="32"/>
  <c r="G1823" i="32"/>
  <c r="M1823" i="32"/>
  <c r="E1824" i="32" l="1"/>
  <c r="M1824" i="32"/>
  <c r="G1824" i="32"/>
  <c r="F1824" i="32"/>
  <c r="L1824" i="32"/>
  <c r="I1824" i="32"/>
  <c r="K1824" i="32"/>
  <c r="H1824" i="32"/>
  <c r="J1824" i="32"/>
  <c r="D1825" i="32"/>
  <c r="E1825" i="32" l="1"/>
  <c r="F1825" i="32"/>
  <c r="G1825" i="32"/>
  <c r="J1825" i="32"/>
  <c r="D1826" i="32"/>
  <c r="M1825" i="32"/>
  <c r="L1825" i="32"/>
  <c r="I1825" i="32"/>
  <c r="H1825" i="32"/>
  <c r="K1825" i="32"/>
  <c r="E1826" i="32" l="1"/>
  <c r="D1827" i="32"/>
  <c r="L1826" i="32"/>
  <c r="G1826" i="32"/>
  <c r="I1826" i="32"/>
  <c r="H1826" i="32"/>
  <c r="J1826" i="32"/>
  <c r="M1826" i="32"/>
  <c r="K1826" i="32"/>
  <c r="F1826" i="32"/>
  <c r="E1827" i="32" l="1"/>
  <c r="I1827" i="32"/>
  <c r="J1827" i="32"/>
  <c r="D1828" i="32"/>
  <c r="H1827" i="32"/>
  <c r="G1827" i="32"/>
  <c r="L1827" i="32"/>
  <c r="K1827" i="32"/>
  <c r="F1827" i="32"/>
  <c r="M1827" i="32"/>
  <c r="E1828" i="32" l="1"/>
  <c r="M1828" i="32"/>
  <c r="G1828" i="32"/>
  <c r="I1828" i="32"/>
  <c r="L1828" i="32"/>
  <c r="J1828" i="32"/>
  <c r="H1828" i="32"/>
  <c r="F1828" i="32"/>
  <c r="D1829" i="32"/>
  <c r="K1828" i="32"/>
  <c r="E1829" i="32" l="1"/>
  <c r="J1829" i="32"/>
  <c r="L1829" i="32"/>
  <c r="I1829" i="32"/>
  <c r="F1829" i="32"/>
  <c r="D1830" i="32"/>
  <c r="H1829" i="32"/>
  <c r="K1829" i="32"/>
  <c r="G1829" i="32"/>
  <c r="M1829" i="32"/>
  <c r="E1830" i="32" l="1"/>
  <c r="G1830" i="32"/>
  <c r="K1830" i="32"/>
  <c r="F1830" i="32"/>
  <c r="H1830" i="32"/>
  <c r="M1830" i="32"/>
  <c r="L1830" i="32"/>
  <c r="J1830" i="32"/>
  <c r="D1831" i="32"/>
  <c r="I1830" i="32"/>
  <c r="E1831" i="32" l="1"/>
  <c r="H1831" i="32"/>
  <c r="F1831" i="32"/>
  <c r="I1831" i="32"/>
  <c r="L1831" i="32"/>
  <c r="K1831" i="32"/>
  <c r="J1831" i="32"/>
  <c r="G1831" i="32"/>
  <c r="D1832" i="32"/>
  <c r="M1831" i="32"/>
  <c r="E1832" i="32" l="1"/>
  <c r="M1832" i="32"/>
  <c r="K1832" i="32"/>
  <c r="H1832" i="32"/>
  <c r="J1832" i="32"/>
  <c r="D1833" i="32"/>
  <c r="G1832" i="32"/>
  <c r="F1832" i="32"/>
  <c r="L1832" i="32"/>
  <c r="I1832" i="32"/>
  <c r="E1833" i="32" l="1"/>
  <c r="F1833" i="32"/>
  <c r="D1834" i="32"/>
  <c r="M1833" i="32"/>
  <c r="G1833" i="32"/>
  <c r="L1833" i="32"/>
  <c r="J1833" i="32"/>
  <c r="K1833" i="32"/>
  <c r="I1833" i="32"/>
  <c r="H1833" i="32"/>
  <c r="E1834" i="32" l="1"/>
  <c r="L1834" i="32"/>
  <c r="G1834" i="32"/>
  <c r="J1834" i="32"/>
  <c r="D1835" i="32"/>
  <c r="I1834" i="32"/>
  <c r="K1834" i="32"/>
  <c r="H1834" i="32"/>
  <c r="F1834" i="32"/>
  <c r="M1834" i="32"/>
  <c r="E1835" i="32" l="1"/>
  <c r="I1835" i="32"/>
  <c r="F1835" i="32"/>
  <c r="J1835" i="32"/>
  <c r="M1835" i="32"/>
  <c r="D1836" i="32"/>
  <c r="H1835" i="32"/>
  <c r="K1835" i="32"/>
  <c r="L1835" i="32"/>
  <c r="G1835" i="32"/>
  <c r="E1836" i="32" l="1"/>
  <c r="M1836" i="32"/>
  <c r="I1836" i="32"/>
  <c r="G1836" i="32"/>
  <c r="K1836" i="32"/>
  <c r="J1836" i="32"/>
  <c r="F1836" i="32"/>
  <c r="L1836" i="32"/>
  <c r="D1837" i="32"/>
  <c r="H1836" i="32"/>
  <c r="E1837" i="32" l="1"/>
  <c r="J1837" i="32"/>
  <c r="L1837" i="32"/>
  <c r="I1837" i="32"/>
  <c r="F1837" i="32"/>
  <c r="H1837" i="32"/>
  <c r="D1838" i="32"/>
  <c r="K1837" i="32"/>
  <c r="G1837" i="32"/>
  <c r="M1837" i="32"/>
  <c r="E1838" i="32" l="1"/>
  <c r="G1838" i="32"/>
  <c r="L1838" i="32"/>
  <c r="J1838" i="32"/>
  <c r="K1838" i="32"/>
  <c r="F1838" i="32"/>
  <c r="H1838" i="32"/>
  <c r="M1838" i="32"/>
  <c r="D1839" i="32"/>
  <c r="I1838" i="32"/>
  <c r="E1839" i="32" l="1"/>
  <c r="H1839" i="32"/>
  <c r="K1839" i="32"/>
  <c r="J1839" i="32"/>
  <c r="I1839" i="32"/>
  <c r="F1839" i="32"/>
  <c r="L1839" i="32"/>
  <c r="M1839" i="32"/>
  <c r="G1839" i="32"/>
  <c r="D1840" i="32"/>
  <c r="E1840" i="32" l="1"/>
  <c r="M1840" i="32"/>
  <c r="K1840" i="32"/>
  <c r="H1840" i="32"/>
  <c r="D1841" i="32"/>
  <c r="G1840" i="32"/>
  <c r="F1840" i="32"/>
  <c r="J1840" i="32"/>
  <c r="L1840" i="32"/>
  <c r="I1840" i="32"/>
  <c r="E1841" i="32" l="1"/>
  <c r="F1841" i="32"/>
  <c r="D1842" i="32"/>
  <c r="M1841" i="32"/>
  <c r="G1841" i="32"/>
  <c r="L1841" i="32"/>
  <c r="J1841" i="32"/>
  <c r="H1841" i="32"/>
  <c r="K1841" i="32"/>
  <c r="I1841" i="32"/>
  <c r="E1842" i="32" l="1"/>
  <c r="D1843" i="32"/>
  <c r="L1842" i="32"/>
  <c r="J1842" i="32"/>
  <c r="G1842" i="32"/>
  <c r="K1842" i="32"/>
  <c r="I1842" i="32"/>
  <c r="H1842" i="32"/>
  <c r="F1842" i="32"/>
  <c r="M1842" i="32"/>
  <c r="E1843" i="32" l="1"/>
  <c r="I1843" i="32"/>
  <c r="J1843" i="32"/>
  <c r="D1844" i="32"/>
  <c r="H1843" i="32"/>
  <c r="L1843" i="32"/>
  <c r="G1843" i="32"/>
  <c r="F1843" i="32"/>
  <c r="M1843" i="32"/>
  <c r="K1843" i="32"/>
  <c r="E1844" i="32" l="1"/>
  <c r="M1844" i="32"/>
  <c r="G1844" i="32"/>
  <c r="L1844" i="32"/>
  <c r="I1844" i="32"/>
  <c r="K1844" i="32"/>
  <c r="D1845" i="32"/>
  <c r="J1844" i="32"/>
  <c r="H1844" i="32"/>
  <c r="F1844" i="32"/>
  <c r="E1845" i="32" l="1"/>
  <c r="J1845" i="32"/>
  <c r="I1845" i="32"/>
  <c r="G1845" i="32"/>
  <c r="M1845" i="32"/>
  <c r="L1845" i="32"/>
  <c r="F1845" i="32"/>
  <c r="D1846" i="32"/>
  <c r="K1845" i="32"/>
  <c r="H1845" i="32"/>
  <c r="E1846" i="32" l="1"/>
  <c r="G1846" i="32"/>
  <c r="K1846" i="32"/>
  <c r="F1846" i="32"/>
  <c r="H1846" i="32"/>
  <c r="L1846" i="32"/>
  <c r="J1846" i="32"/>
  <c r="D1847" i="32"/>
  <c r="M1846" i="32"/>
  <c r="I1846" i="32"/>
  <c r="E1847" i="32" l="1"/>
  <c r="H1847" i="32"/>
  <c r="F1847" i="32"/>
  <c r="K1847" i="32"/>
  <c r="L1847" i="32"/>
  <c r="J1847" i="32"/>
  <c r="M1847" i="32"/>
  <c r="I1847" i="32"/>
  <c r="D1848" i="32"/>
  <c r="G1847" i="32"/>
  <c r="E1848" i="32" l="1"/>
  <c r="M1848" i="32"/>
  <c r="K1848" i="32"/>
  <c r="H1848" i="32"/>
  <c r="J1848" i="32"/>
  <c r="I1848" i="32"/>
  <c r="D1849" i="32"/>
  <c r="G1848" i="32"/>
  <c r="F1848" i="32"/>
  <c r="L1848" i="32"/>
  <c r="E1849" i="32" l="1"/>
  <c r="F1849" i="32"/>
  <c r="K1849" i="32"/>
  <c r="D1850" i="32"/>
  <c r="L1849" i="32"/>
  <c r="J1849" i="32"/>
  <c r="M1849" i="32"/>
  <c r="G1849" i="32"/>
  <c r="I1849" i="32"/>
  <c r="H1849" i="32"/>
  <c r="E1850" i="32" l="1"/>
  <c r="D1851" i="32"/>
  <c r="L1850" i="32"/>
  <c r="J1850" i="32"/>
  <c r="G1850" i="32"/>
  <c r="I1850" i="32"/>
  <c r="H1850" i="32"/>
  <c r="F1850" i="32"/>
  <c r="K1850" i="32"/>
  <c r="M1850" i="32"/>
  <c r="E1851" i="32" l="1"/>
  <c r="I1851" i="32"/>
  <c r="H1851" i="32"/>
  <c r="D1852" i="32"/>
  <c r="J1851" i="32"/>
  <c r="G1851" i="32"/>
  <c r="M1851" i="32"/>
  <c r="K1851" i="32"/>
  <c r="F1851" i="32"/>
  <c r="L1851" i="32"/>
  <c r="E1852" i="32" l="1"/>
  <c r="M1852" i="32"/>
  <c r="G1852" i="32"/>
  <c r="I1852" i="32"/>
  <c r="D1853" i="32"/>
  <c r="L1852" i="32"/>
  <c r="J1852" i="32"/>
  <c r="K1852" i="32"/>
  <c r="H1852" i="32"/>
  <c r="F1852" i="32"/>
  <c r="E1853" i="32" l="1"/>
  <c r="J1853" i="32"/>
  <c r="F1853" i="32"/>
  <c r="H1853" i="32"/>
  <c r="D1854" i="32"/>
  <c r="M1853" i="32"/>
  <c r="K1853" i="32"/>
  <c r="L1853" i="32"/>
  <c r="I1853" i="32"/>
  <c r="G1853" i="32"/>
  <c r="E1854" i="32" l="1"/>
  <c r="M1854" i="32"/>
  <c r="F1854" i="32"/>
  <c r="L1854" i="32"/>
  <c r="D1855" i="32"/>
  <c r="I1854" i="32"/>
  <c r="H1854" i="32"/>
  <c r="G1854" i="32"/>
  <c r="K1854" i="32"/>
  <c r="J1854" i="32"/>
  <c r="E1855" i="32" l="1"/>
  <c r="L1855" i="32"/>
  <c r="H1855" i="32"/>
  <c r="J1855" i="32"/>
  <c r="I1855" i="32"/>
  <c r="D1856" i="32"/>
  <c r="K1855" i="32"/>
  <c r="F1855" i="32"/>
  <c r="G1855" i="32"/>
  <c r="M1855" i="32"/>
  <c r="E1856" i="32" l="1"/>
  <c r="M1856" i="32"/>
  <c r="K1856" i="32"/>
  <c r="H1856" i="32"/>
  <c r="J1856" i="32"/>
  <c r="D1857" i="32"/>
  <c r="G1856" i="32"/>
  <c r="F1856" i="32"/>
  <c r="L1856" i="32"/>
  <c r="I1856" i="32"/>
  <c r="E1857" i="32" l="1"/>
  <c r="F1857" i="32"/>
  <c r="D1858" i="32"/>
  <c r="M1857" i="32"/>
  <c r="G1857" i="32"/>
  <c r="I1857" i="32"/>
  <c r="H1857" i="32"/>
  <c r="L1857" i="32"/>
  <c r="K1857" i="32"/>
  <c r="J1857" i="32"/>
  <c r="E1858" i="32" l="1"/>
  <c r="G1858" i="32"/>
  <c r="D1859" i="32"/>
  <c r="J1858" i="32"/>
  <c r="L1858" i="32"/>
  <c r="H1858" i="32"/>
  <c r="I1858" i="32"/>
  <c r="F1858" i="32"/>
  <c r="M1858" i="32"/>
  <c r="K1858" i="32"/>
  <c r="E1859" i="32" l="1"/>
  <c r="J1859" i="32"/>
  <c r="I1859" i="32"/>
  <c r="D1860" i="32"/>
  <c r="H1859" i="32"/>
  <c r="K1859" i="32"/>
  <c r="L1859" i="32"/>
  <c r="G1859" i="32"/>
  <c r="M1859" i="32"/>
  <c r="F1859" i="32"/>
  <c r="E1860" i="32" l="1"/>
  <c r="M1860" i="32"/>
  <c r="L1860" i="32"/>
  <c r="D1861" i="32"/>
  <c r="I1860" i="32"/>
  <c r="G1860" i="32"/>
  <c r="K1860" i="32"/>
  <c r="J1860" i="32"/>
  <c r="H1860" i="32"/>
  <c r="F1860" i="32"/>
  <c r="E1861" i="32" l="1"/>
  <c r="J1861" i="32"/>
  <c r="I1861" i="32"/>
  <c r="L1861" i="32"/>
  <c r="F1861" i="32"/>
  <c r="H1861" i="32"/>
  <c r="D1862" i="32"/>
  <c r="G1861" i="32"/>
  <c r="M1861" i="32"/>
  <c r="K1861" i="32"/>
  <c r="E1862" i="32" l="1"/>
  <c r="H1862" i="32"/>
  <c r="G1862" i="32"/>
  <c r="D1863" i="32"/>
  <c r="F1862" i="32"/>
  <c r="K1862" i="32"/>
  <c r="J1862" i="32"/>
  <c r="I1862" i="32"/>
  <c r="M1862" i="32"/>
  <c r="L1862" i="32"/>
  <c r="E1863" i="32" l="1"/>
  <c r="L1863" i="32"/>
  <c r="F1863" i="32"/>
  <c r="D1864" i="32"/>
  <c r="H1863" i="32"/>
  <c r="K1863" i="32"/>
  <c r="J1863" i="32"/>
  <c r="I1863" i="32"/>
  <c r="G1863" i="32"/>
  <c r="M1863" i="32"/>
  <c r="E1864" i="32" l="1"/>
  <c r="M1864" i="32"/>
  <c r="G1864" i="32"/>
  <c r="K1864" i="32"/>
  <c r="L1864" i="32"/>
  <c r="I1864" i="32"/>
  <c r="H1864" i="32"/>
  <c r="J1864" i="32"/>
  <c r="F1864" i="32"/>
  <c r="D1865" i="32"/>
  <c r="E1865" i="32" l="1"/>
  <c r="K1865" i="32"/>
  <c r="I1865" i="32"/>
  <c r="J1865" i="32"/>
  <c r="H1865" i="32"/>
  <c r="F1865" i="32"/>
  <c r="D1866" i="32"/>
  <c r="M1865" i="32"/>
  <c r="G1865" i="32"/>
  <c r="L1865" i="32"/>
  <c r="E1866" i="32" l="1"/>
  <c r="L1866" i="32"/>
  <c r="G1866" i="32"/>
  <c r="J1866" i="32"/>
  <c r="M1866" i="32"/>
  <c r="I1866" i="32"/>
  <c r="K1866" i="32"/>
  <c r="H1866" i="32"/>
  <c r="F1866" i="32"/>
  <c r="D1867" i="32"/>
  <c r="E1867" i="32" l="1"/>
  <c r="L1867" i="32"/>
  <c r="J1867" i="32"/>
  <c r="M1867" i="32"/>
  <c r="K1867" i="32"/>
  <c r="F1867" i="32"/>
  <c r="H1867" i="32"/>
  <c r="D1868" i="32"/>
  <c r="I1867" i="32"/>
  <c r="G1867" i="32"/>
  <c r="E1868" i="32" l="1"/>
  <c r="G1868" i="32"/>
  <c r="F1868" i="32"/>
  <c r="L1868" i="32"/>
  <c r="D1869" i="32"/>
  <c r="H1868" i="32"/>
  <c r="K1868" i="32"/>
  <c r="M1868" i="32"/>
  <c r="J1868" i="32"/>
  <c r="I1868" i="32"/>
  <c r="E1869" i="32" l="1"/>
  <c r="J1869" i="32"/>
  <c r="L1869" i="32"/>
  <c r="I1869" i="32"/>
  <c r="F1869" i="32"/>
  <c r="G1869" i="32"/>
  <c r="H1869" i="32"/>
  <c r="K1869" i="32"/>
  <c r="D1870" i="32"/>
  <c r="M1869" i="32"/>
  <c r="E1870" i="32" l="1"/>
  <c r="G1870" i="32"/>
  <c r="K1870" i="32"/>
  <c r="F1870" i="32"/>
  <c r="M1870" i="32"/>
  <c r="L1870" i="32"/>
  <c r="I1870" i="32"/>
  <c r="J1870" i="32"/>
  <c r="H1870" i="32"/>
  <c r="D1871" i="32"/>
  <c r="E1871" i="32" l="1"/>
  <c r="L1871" i="32"/>
  <c r="F1871" i="32"/>
  <c r="K1871" i="32"/>
  <c r="H1871" i="32"/>
  <c r="I1871" i="32"/>
  <c r="J1871" i="32"/>
  <c r="D1872" i="32"/>
  <c r="G1871" i="32"/>
  <c r="M1871" i="32"/>
  <c r="E1872" i="32" l="1"/>
  <c r="J1872" i="32"/>
  <c r="I1872" i="32"/>
  <c r="D1873" i="32"/>
  <c r="H1872" i="32"/>
  <c r="M1872" i="32"/>
  <c r="G1872" i="32"/>
  <c r="K1872" i="32"/>
  <c r="F1872" i="32"/>
  <c r="L1872" i="32"/>
  <c r="E1873" i="32" l="1"/>
  <c r="G1873" i="32"/>
  <c r="F1873" i="32"/>
  <c r="M1873" i="32"/>
  <c r="J1873" i="32"/>
  <c r="L1873" i="32"/>
  <c r="K1873" i="32"/>
  <c r="I1873" i="32"/>
  <c r="H1873" i="32"/>
  <c r="D1874" i="32"/>
  <c r="E1874" i="32" l="1"/>
  <c r="K1874" i="32"/>
  <c r="G1874" i="32"/>
  <c r="J1874" i="32"/>
  <c r="D1875" i="32"/>
  <c r="F1874" i="32"/>
  <c r="M1874" i="32"/>
  <c r="L1874" i="32"/>
  <c r="I1874" i="32"/>
  <c r="H1874" i="32"/>
  <c r="E1875" i="32" l="1"/>
  <c r="I1875" i="32"/>
  <c r="H1875" i="32"/>
  <c r="D1876" i="32"/>
  <c r="L1875" i="32"/>
  <c r="G1875" i="32"/>
  <c r="F1875" i="32"/>
  <c r="M1875" i="32"/>
  <c r="K1875" i="32"/>
  <c r="J1875" i="32"/>
  <c r="E1876" i="32" l="1"/>
  <c r="F1876" i="32"/>
  <c r="J1876" i="32"/>
  <c r="D1877" i="32"/>
  <c r="G1876" i="32"/>
  <c r="M1876" i="32"/>
  <c r="L1876" i="32"/>
  <c r="H1876" i="32"/>
  <c r="I1876" i="32"/>
  <c r="K1876" i="32"/>
  <c r="E1877" i="32" l="1"/>
  <c r="K1877" i="32"/>
  <c r="J1877" i="32"/>
  <c r="F1877" i="32"/>
  <c r="I1877" i="32"/>
  <c r="M1877" i="32"/>
  <c r="L1877" i="32"/>
  <c r="H1877" i="32"/>
  <c r="D1878" i="32"/>
  <c r="G1877" i="32"/>
  <c r="E1878" i="32" l="1"/>
  <c r="D1879" i="32"/>
  <c r="K1878" i="32"/>
  <c r="M1878" i="32"/>
  <c r="L1878" i="32"/>
  <c r="G1878" i="32"/>
  <c r="F1878" i="32"/>
  <c r="J1878" i="32"/>
  <c r="I1878" i="32"/>
  <c r="H1878" i="32"/>
  <c r="E1879" i="32" l="1"/>
  <c r="L1879" i="32"/>
  <c r="K1879" i="32"/>
  <c r="J1879" i="32"/>
  <c r="I1879" i="32"/>
  <c r="D1880" i="32"/>
  <c r="G1879" i="32"/>
  <c r="F1879" i="32"/>
  <c r="M1879" i="32"/>
  <c r="H1879" i="32"/>
  <c r="E1880" i="32" l="1"/>
  <c r="J1880" i="32"/>
  <c r="I1880" i="32"/>
  <c r="M1880" i="32"/>
  <c r="G1880" i="32"/>
  <c r="F1880" i="32"/>
  <c r="L1880" i="32"/>
  <c r="K1880" i="32"/>
  <c r="H1880" i="32"/>
  <c r="D1881" i="32"/>
  <c r="E1881" i="32" l="1"/>
  <c r="D1882" i="32"/>
  <c r="F1881" i="32"/>
  <c r="J1881" i="32"/>
  <c r="G1881" i="32"/>
  <c r="M1881" i="32"/>
  <c r="I1881" i="32"/>
  <c r="L1881" i="32"/>
  <c r="K1881" i="32"/>
  <c r="H1881" i="32"/>
  <c r="I1882" i="32" l="1"/>
  <c r="E1882" i="32"/>
  <c r="L1882" i="32"/>
  <c r="K1882" i="32"/>
  <c r="G1882" i="32"/>
  <c r="H1882" i="32"/>
  <c r="J1882" i="32"/>
  <c r="M1882" i="32"/>
  <c r="F1882" i="32"/>
  <c r="D1883" i="32"/>
  <c r="E1883" i="32" l="1"/>
  <c r="D1884" i="32"/>
  <c r="F1883" i="32"/>
  <c r="G1883" i="32"/>
  <c r="K1883" i="32"/>
  <c r="J1883" i="32"/>
  <c r="M1883" i="32"/>
  <c r="L1883" i="32"/>
  <c r="I1883" i="32"/>
  <c r="H1883" i="32"/>
  <c r="E1884" i="32" l="1"/>
  <c r="M1884" i="32"/>
  <c r="K1884" i="32"/>
  <c r="L1884" i="32"/>
  <c r="J1884" i="32"/>
  <c r="I1884" i="32"/>
  <c r="H1884" i="32"/>
  <c r="G1884" i="32"/>
  <c r="D1885" i="32"/>
  <c r="F1884" i="32"/>
  <c r="E1885" i="32" l="1"/>
  <c r="K1885" i="32"/>
  <c r="H1885" i="32"/>
  <c r="J1885" i="32"/>
  <c r="I1885" i="32"/>
  <c r="G1885" i="32"/>
  <c r="L1885" i="32"/>
  <c r="D1886" i="32"/>
  <c r="F1885" i="32"/>
  <c r="M1885" i="32"/>
  <c r="E1886" i="32" l="1"/>
  <c r="I1886" i="32"/>
  <c r="M1886" i="32"/>
  <c r="H1886" i="32"/>
  <c r="G1886" i="32"/>
  <c r="J1886" i="32"/>
  <c r="D1887" i="32"/>
  <c r="F1886" i="32"/>
  <c r="L1886" i="32"/>
  <c r="K1886" i="32"/>
  <c r="E1887" i="32" l="1"/>
  <c r="D1888" i="32"/>
  <c r="J1887" i="32"/>
  <c r="F1887" i="32"/>
  <c r="M1887" i="32"/>
  <c r="G1887" i="32"/>
  <c r="L1887" i="32"/>
  <c r="K1887" i="32"/>
  <c r="I1887" i="32"/>
  <c r="H1887" i="32"/>
  <c r="E1888" i="32" l="1"/>
  <c r="F1888" i="32"/>
  <c r="D1889" i="32"/>
  <c r="M1888" i="32"/>
  <c r="G1888" i="32"/>
  <c r="L1888" i="32"/>
  <c r="H1888" i="32"/>
  <c r="K1888" i="32"/>
  <c r="J1888" i="32"/>
  <c r="I1888" i="32"/>
  <c r="E1889" i="32" l="1"/>
  <c r="M1889" i="32"/>
  <c r="I1889" i="32"/>
  <c r="L1889" i="32"/>
  <c r="K1889" i="32"/>
  <c r="F1889" i="32"/>
  <c r="J1889" i="32"/>
  <c r="H1889" i="32"/>
  <c r="D1890" i="32"/>
  <c r="G1889" i="32"/>
  <c r="E1890" i="32" l="1"/>
  <c r="K1890" i="32"/>
  <c r="H1890" i="32"/>
  <c r="M1890" i="32"/>
  <c r="I1890" i="32"/>
  <c r="J1890" i="32"/>
  <c r="G1890" i="32"/>
  <c r="F1890" i="32"/>
  <c r="L1890" i="32"/>
  <c r="D1891" i="32"/>
  <c r="E1891" i="32" l="1"/>
  <c r="I1891" i="32"/>
  <c r="F1891" i="32"/>
  <c r="H1891" i="32"/>
  <c r="D1892" i="32"/>
  <c r="J1891" i="32"/>
  <c r="G1891" i="32"/>
  <c r="M1891" i="32"/>
  <c r="L1891" i="32"/>
  <c r="K1891" i="32"/>
  <c r="E1892" i="32" l="1"/>
  <c r="D1893" i="32"/>
  <c r="K1892" i="32"/>
  <c r="F1892" i="32"/>
  <c r="H1892" i="32"/>
  <c r="M1892" i="32"/>
  <c r="L1892" i="32"/>
  <c r="J1892" i="32"/>
  <c r="I1892" i="32"/>
  <c r="G1892" i="32"/>
  <c r="E1893" i="32" l="1"/>
  <c r="F1893" i="32"/>
  <c r="H1893" i="32"/>
  <c r="M1893" i="32"/>
  <c r="D1894" i="32"/>
  <c r="G1893" i="32"/>
  <c r="L1893" i="32"/>
  <c r="I1893" i="32"/>
  <c r="K1893" i="32"/>
  <c r="J1893" i="32"/>
  <c r="E1894" i="32" l="1"/>
  <c r="F1894" i="32"/>
  <c r="J1894" i="32"/>
  <c r="H1894" i="32"/>
  <c r="M1894" i="32"/>
  <c r="D1895" i="32"/>
  <c r="L1894" i="32"/>
  <c r="I1894" i="32"/>
  <c r="K1894" i="32"/>
  <c r="G1894" i="32"/>
  <c r="E1895" i="32" l="1"/>
  <c r="F1895" i="32"/>
  <c r="K1895" i="32"/>
  <c r="D1896" i="32"/>
  <c r="M1895" i="32"/>
  <c r="L1895" i="32"/>
  <c r="G1895" i="32"/>
  <c r="J1895" i="32"/>
  <c r="I1895" i="32"/>
  <c r="H1895" i="32"/>
  <c r="E1896" i="32" l="1"/>
  <c r="J1896" i="32"/>
  <c r="F1896" i="32"/>
  <c r="H1896" i="32"/>
  <c r="I1896" i="32"/>
  <c r="G1896" i="32"/>
  <c r="D1897" i="32"/>
  <c r="K1896" i="32"/>
  <c r="M1896" i="32"/>
  <c r="L1896" i="32"/>
  <c r="E1897" i="32" l="1"/>
  <c r="G1897" i="32"/>
  <c r="M1897" i="32"/>
  <c r="F1897" i="32"/>
  <c r="L1897" i="32"/>
  <c r="K1897" i="32"/>
  <c r="D1898" i="32"/>
  <c r="J1897" i="32"/>
  <c r="I1897" i="32"/>
  <c r="H1897" i="32"/>
  <c r="E1898" i="32" l="1"/>
  <c r="G1898" i="32"/>
  <c r="K1898" i="32"/>
  <c r="L1898" i="32"/>
  <c r="J1898" i="32"/>
  <c r="F1898" i="32"/>
  <c r="H1898" i="32"/>
  <c r="I1898" i="32"/>
  <c r="D1899" i="32"/>
  <c r="M1898" i="32"/>
  <c r="E1899" i="32" l="1"/>
  <c r="K1899" i="32"/>
  <c r="D1900" i="32"/>
  <c r="J1899" i="32"/>
  <c r="G1899" i="32"/>
  <c r="F1899" i="32"/>
  <c r="M1899" i="32"/>
  <c r="H1899" i="32"/>
  <c r="L1899" i="32"/>
  <c r="I1899" i="32"/>
  <c r="E1900" i="32" l="1"/>
  <c r="F1900" i="32"/>
  <c r="K1900" i="32"/>
  <c r="M1900" i="32"/>
  <c r="L1900" i="32"/>
  <c r="D1901" i="32"/>
  <c r="H1900" i="32"/>
  <c r="G1900" i="32"/>
  <c r="J1900" i="32"/>
  <c r="I1900" i="32"/>
  <c r="E1901" i="32" l="1"/>
  <c r="K1901" i="32"/>
  <c r="G1901" i="32"/>
  <c r="I1901" i="32"/>
  <c r="F1901" i="32"/>
  <c r="J1901" i="32"/>
  <c r="H1901" i="32"/>
  <c r="L1901" i="32"/>
  <c r="D1902" i="32"/>
  <c r="M1901" i="32"/>
  <c r="E1902" i="32" l="1"/>
  <c r="I1902" i="32"/>
  <c r="G1902" i="32"/>
  <c r="F1902" i="32"/>
  <c r="H1902" i="32"/>
  <c r="M1902" i="32"/>
  <c r="L1902" i="32"/>
  <c r="K1902" i="32"/>
  <c r="D1903" i="32"/>
  <c r="J1902" i="32"/>
  <c r="E1903" i="32" l="1"/>
  <c r="M1903" i="32"/>
  <c r="K1903" i="32"/>
  <c r="H1903" i="32"/>
  <c r="J1903" i="32"/>
  <c r="D1904" i="32"/>
  <c r="I1903" i="32"/>
  <c r="L1903" i="32"/>
  <c r="G1903" i="32"/>
  <c r="F1903" i="32"/>
  <c r="E1904" i="32" l="1"/>
  <c r="J1904" i="32"/>
  <c r="H1904" i="32"/>
  <c r="M1904" i="32"/>
  <c r="D1905" i="32"/>
  <c r="I1904" i="32"/>
  <c r="G1904" i="32"/>
  <c r="K1904" i="32"/>
  <c r="F1904" i="32"/>
  <c r="L1904" i="32"/>
  <c r="E1905" i="32" l="1"/>
  <c r="H1905" i="32"/>
  <c r="M1905" i="32"/>
  <c r="G1905" i="32"/>
  <c r="L1905" i="32"/>
  <c r="K1905" i="32"/>
  <c r="F1905" i="32"/>
  <c r="D1906" i="32"/>
  <c r="I1905" i="32"/>
  <c r="J1905" i="32"/>
  <c r="E1906" i="32" l="1"/>
  <c r="G1906" i="32"/>
  <c r="J1906" i="32"/>
  <c r="F1906" i="32"/>
  <c r="I1906" i="32"/>
  <c r="H1906" i="32"/>
  <c r="K1906" i="32"/>
  <c r="D1907" i="32"/>
  <c r="M1906" i="32"/>
  <c r="L1906" i="32"/>
  <c r="E1907" i="32" l="1"/>
  <c r="K1907" i="32"/>
  <c r="D1908" i="32"/>
  <c r="J1907" i="32"/>
  <c r="G1907" i="32"/>
  <c r="F1907" i="32"/>
  <c r="M1907" i="32"/>
  <c r="L1907" i="32"/>
  <c r="H1907" i="32"/>
  <c r="I1907" i="32"/>
  <c r="E1908" i="32" l="1"/>
  <c r="F1908" i="32"/>
  <c r="I1908" i="32"/>
  <c r="L1908" i="32"/>
  <c r="D1909" i="32"/>
  <c r="K1908" i="32"/>
  <c r="J1908" i="32"/>
  <c r="G1908" i="32"/>
  <c r="M1908" i="32"/>
  <c r="H1908" i="32"/>
  <c r="E1909" i="32" l="1"/>
  <c r="K1909" i="32"/>
  <c r="I1909" i="32"/>
  <c r="F1909" i="32"/>
  <c r="H1909" i="32"/>
  <c r="D1910" i="32"/>
  <c r="G1909" i="32"/>
  <c r="J1909" i="32"/>
  <c r="M1909" i="32"/>
  <c r="L1909" i="32"/>
  <c r="E1910" i="32" l="1"/>
  <c r="I1910" i="32"/>
  <c r="F1910" i="32"/>
  <c r="H1910" i="32"/>
  <c r="M1910" i="32"/>
  <c r="J1910" i="32"/>
  <c r="L1910" i="32"/>
  <c r="D1911" i="32"/>
  <c r="G1910" i="32"/>
  <c r="K1910" i="32"/>
  <c r="E1911" i="32" l="1"/>
  <c r="M1911" i="32"/>
  <c r="K1911" i="32"/>
  <c r="H1911" i="32"/>
  <c r="J1911" i="32"/>
  <c r="I1911" i="32"/>
  <c r="D1912" i="32"/>
  <c r="L1911" i="32"/>
  <c r="G1911" i="32"/>
  <c r="F1911" i="32"/>
  <c r="E1912" i="32" l="1"/>
  <c r="J1912" i="32"/>
  <c r="L1912" i="32"/>
  <c r="K1912" i="32"/>
  <c r="H1912" i="32"/>
  <c r="M1912" i="32"/>
  <c r="D1913" i="32"/>
  <c r="G1912" i="32"/>
  <c r="F1912" i="32"/>
  <c r="I1912" i="32"/>
  <c r="E1913" i="32" l="1"/>
  <c r="H1913" i="32"/>
  <c r="D1914" i="32"/>
  <c r="M1913" i="32"/>
  <c r="G1913" i="32"/>
  <c r="L1913" i="32"/>
  <c r="I1913" i="32"/>
  <c r="K1913" i="32"/>
  <c r="F1913" i="32"/>
  <c r="J1913" i="32"/>
  <c r="E1914" i="32" l="1"/>
  <c r="G1914" i="32"/>
  <c r="D1915" i="32"/>
  <c r="J1914" i="32"/>
  <c r="F1914" i="32"/>
  <c r="K1914" i="32"/>
  <c r="L1914" i="32"/>
  <c r="I1914" i="32"/>
  <c r="H1914" i="32"/>
  <c r="M1914" i="32"/>
  <c r="E1915" i="32" l="1"/>
  <c r="K1915" i="32"/>
  <c r="F1915" i="32"/>
  <c r="D1916" i="32"/>
  <c r="J1915" i="32"/>
  <c r="G1915" i="32"/>
  <c r="M1915" i="32"/>
  <c r="I1915" i="32"/>
  <c r="H1915" i="32"/>
  <c r="L1915" i="32"/>
  <c r="E1916" i="32" l="1"/>
  <c r="F1916" i="32"/>
  <c r="L1916" i="32"/>
  <c r="D1917" i="32"/>
  <c r="K1916" i="32"/>
  <c r="H1916" i="32"/>
  <c r="G1916" i="32"/>
  <c r="J1916" i="32"/>
  <c r="M1916" i="32"/>
  <c r="I1916" i="32"/>
  <c r="E1917" i="32" l="1"/>
  <c r="K1917" i="32"/>
  <c r="I1917" i="32"/>
  <c r="F1917" i="32"/>
  <c r="H1917" i="32"/>
  <c r="D1918" i="32"/>
  <c r="G1917" i="32"/>
  <c r="J1917" i="32"/>
  <c r="M1917" i="32"/>
  <c r="L1917" i="32"/>
  <c r="E1918" i="32" l="1"/>
  <c r="I1918" i="32"/>
  <c r="F1918" i="32"/>
  <c r="H1918" i="32"/>
  <c r="D1919" i="32"/>
  <c r="G1918" i="32"/>
  <c r="K1918" i="32"/>
  <c r="M1918" i="32"/>
  <c r="L1918" i="32"/>
  <c r="J1918" i="32"/>
  <c r="E1919" i="32" l="1"/>
  <c r="M1919" i="32"/>
  <c r="K1919" i="32"/>
  <c r="H1919" i="32"/>
  <c r="J1919" i="32"/>
  <c r="G1919" i="32"/>
  <c r="I1919" i="32"/>
  <c r="L1919" i="32"/>
  <c r="F1919" i="32"/>
  <c r="D1920" i="32"/>
  <c r="E1920" i="32" l="1"/>
  <c r="J1920" i="32"/>
  <c r="H1920" i="32"/>
  <c r="M1920" i="32"/>
  <c r="D1921" i="32"/>
  <c r="G1920" i="32"/>
  <c r="F1920" i="32"/>
  <c r="L1920" i="32"/>
  <c r="I1920" i="32"/>
  <c r="K1920" i="32"/>
  <c r="E1921" i="32" l="1"/>
  <c r="H1921" i="32"/>
  <c r="L1921" i="32"/>
  <c r="G1921" i="32"/>
  <c r="M1921" i="32"/>
  <c r="K1921" i="32"/>
  <c r="D1922" i="32"/>
  <c r="F1921" i="32"/>
  <c r="J1921" i="32"/>
  <c r="I1921" i="32"/>
  <c r="E1922" i="32" l="1"/>
  <c r="I1922" i="32"/>
  <c r="F1922" i="32"/>
  <c r="L1922" i="32"/>
  <c r="K1922" i="32"/>
  <c r="M1922" i="32"/>
  <c r="J1922" i="32"/>
  <c r="D1923" i="32"/>
  <c r="G1922" i="32"/>
  <c r="H1922" i="32"/>
  <c r="E1923" i="32" l="1"/>
  <c r="D1924" i="32"/>
  <c r="F1923" i="32"/>
  <c r="M1923" i="32"/>
  <c r="J1923" i="32"/>
  <c r="H1923" i="32"/>
  <c r="I1923" i="32"/>
  <c r="K1923" i="32"/>
  <c r="G1923" i="32"/>
  <c r="L1923" i="32"/>
  <c r="E1924" i="32" l="1"/>
  <c r="J1924" i="32"/>
  <c r="K1924" i="32"/>
  <c r="I1924" i="32"/>
  <c r="G1924" i="32"/>
  <c r="D1925" i="32"/>
  <c r="F1924" i="32"/>
  <c r="L1924" i="32"/>
  <c r="H1924" i="32"/>
  <c r="M1924" i="32"/>
  <c r="E1925" i="32" l="1"/>
  <c r="I1925" i="32"/>
  <c r="H1925" i="32"/>
  <c r="G1925" i="32"/>
  <c r="M1925" i="32"/>
  <c r="L1925" i="32"/>
  <c r="D1926" i="32"/>
  <c r="F1925" i="32"/>
  <c r="K1925" i="32"/>
  <c r="J1925" i="32"/>
  <c r="E1926" i="32" l="1"/>
  <c r="D1927" i="32"/>
  <c r="K1926" i="32"/>
  <c r="M1926" i="32"/>
  <c r="I1926" i="32"/>
  <c r="L1926" i="32"/>
  <c r="F1926" i="32"/>
  <c r="J1926" i="32"/>
  <c r="H1926" i="32"/>
  <c r="G1926" i="32"/>
  <c r="E1927" i="32" l="1"/>
  <c r="G1927" i="32"/>
  <c r="K1927" i="32"/>
  <c r="L1927" i="32"/>
  <c r="I1927" i="32"/>
  <c r="F1927" i="32"/>
  <c r="J1927" i="32"/>
  <c r="H1927" i="32"/>
  <c r="D1928" i="32"/>
  <c r="M1927" i="32"/>
  <c r="E1928" i="32" l="1"/>
  <c r="M1928" i="32"/>
  <c r="H1928" i="32"/>
  <c r="F1928" i="32"/>
  <c r="D1929" i="32"/>
  <c r="I1928" i="32"/>
  <c r="L1928" i="32"/>
  <c r="G1928" i="32"/>
  <c r="K1928" i="32"/>
  <c r="J1928" i="32"/>
  <c r="E1929" i="32" l="1"/>
  <c r="G1929" i="32"/>
  <c r="M1929" i="32"/>
  <c r="F1929" i="32"/>
  <c r="L1929" i="32"/>
  <c r="D1930" i="32"/>
  <c r="J1929" i="32"/>
  <c r="I1929" i="32"/>
  <c r="H1929" i="32"/>
  <c r="K1929" i="32"/>
  <c r="E1930" i="32" l="1"/>
  <c r="D1931" i="32"/>
  <c r="L1930" i="32"/>
  <c r="F1930" i="32"/>
  <c r="J1930" i="32"/>
  <c r="I1930" i="32"/>
  <c r="K1930" i="32"/>
  <c r="H1930" i="32"/>
  <c r="M1930" i="32"/>
  <c r="G1930" i="32"/>
  <c r="E1931" i="32" l="1"/>
  <c r="M1931" i="32"/>
  <c r="I1931" i="32"/>
  <c r="H1931" i="32"/>
  <c r="D1932" i="32"/>
  <c r="F1931" i="32"/>
  <c r="L1931" i="32"/>
  <c r="K1931" i="32"/>
  <c r="G1931" i="32"/>
  <c r="J1931" i="32"/>
  <c r="E1932" i="32" l="1"/>
  <c r="H1932" i="32"/>
  <c r="L1932" i="32"/>
  <c r="K1932" i="32"/>
  <c r="M1932" i="32"/>
  <c r="F1932" i="32"/>
  <c r="G1932" i="32"/>
  <c r="J1932" i="32"/>
  <c r="I1932" i="32"/>
  <c r="D1933" i="32"/>
  <c r="E1933" i="32" l="1"/>
  <c r="F1933" i="32"/>
  <c r="M1933" i="32"/>
  <c r="K1933" i="32"/>
  <c r="D1934" i="32"/>
  <c r="I1933" i="32"/>
  <c r="L1933" i="32"/>
  <c r="H1933" i="32"/>
  <c r="J1933" i="32"/>
  <c r="G1933" i="32"/>
  <c r="E1934" i="32" l="1"/>
  <c r="I1934" i="32"/>
  <c r="H1934" i="32"/>
  <c r="G1934" i="32"/>
  <c r="F1934" i="32"/>
  <c r="M1934" i="32"/>
  <c r="K1934" i="32"/>
  <c r="J1934" i="32"/>
  <c r="L1934" i="32"/>
  <c r="D1935" i="32"/>
  <c r="E1935" i="32" l="1"/>
  <c r="F1935" i="32"/>
  <c r="J1935" i="32"/>
  <c r="L1935" i="32"/>
  <c r="G1935" i="32"/>
  <c r="M1935" i="32"/>
  <c r="I1935" i="32"/>
  <c r="K1935" i="32"/>
  <c r="D1936" i="32"/>
  <c r="H1935" i="32"/>
  <c r="E1936" i="32" l="1"/>
  <c r="I1936" i="32"/>
  <c r="J1936" i="32"/>
  <c r="F1936" i="32"/>
  <c r="H1936" i="32"/>
  <c r="D1937" i="32"/>
  <c r="G1936" i="32"/>
  <c r="M1936" i="32"/>
  <c r="L1936" i="32"/>
  <c r="K1936" i="32"/>
  <c r="E1937" i="32" l="1"/>
  <c r="K1937" i="32"/>
  <c r="L1937" i="32"/>
  <c r="D1938" i="32"/>
  <c r="J1937" i="32"/>
  <c r="G1937" i="32"/>
  <c r="I1937" i="32"/>
  <c r="M1937" i="32"/>
  <c r="F1937" i="32"/>
  <c r="H1937" i="32"/>
  <c r="E1938" i="32" l="1"/>
  <c r="L1938" i="32"/>
  <c r="K1938" i="32"/>
  <c r="I1938" i="32"/>
  <c r="G1938" i="32"/>
  <c r="F1938" i="32"/>
  <c r="H1938" i="32"/>
  <c r="D1939" i="32"/>
  <c r="M1938" i="32"/>
  <c r="J1938" i="32"/>
  <c r="E1939" i="32" l="1"/>
  <c r="L1939" i="32"/>
  <c r="K1939" i="32"/>
  <c r="J1939" i="32"/>
  <c r="I1939" i="32"/>
  <c r="M1939" i="32"/>
  <c r="H1939" i="32"/>
  <c r="D1940" i="32"/>
  <c r="G1939" i="32"/>
  <c r="F1939" i="32"/>
  <c r="E1940" i="32" l="1"/>
  <c r="H1940" i="32"/>
  <c r="D1941" i="32"/>
  <c r="F1940" i="32"/>
  <c r="G1940" i="32"/>
  <c r="L1940" i="32"/>
  <c r="K1940" i="32"/>
  <c r="J1940" i="32"/>
  <c r="I1940" i="32"/>
  <c r="M1940" i="32"/>
  <c r="E1941" i="32" l="1"/>
  <c r="G1941" i="32"/>
  <c r="K1941" i="32"/>
  <c r="F1941" i="32"/>
  <c r="J1941" i="32"/>
  <c r="M1941" i="32"/>
  <c r="I1941" i="32"/>
  <c r="D1942" i="32"/>
  <c r="H1941" i="32"/>
  <c r="L1941" i="32"/>
  <c r="E1942" i="32" l="1"/>
  <c r="K1942" i="32"/>
  <c r="H1942" i="32"/>
  <c r="J1942" i="32"/>
  <c r="D1943" i="32"/>
  <c r="G1942" i="32"/>
  <c r="L1942" i="32"/>
  <c r="F1942" i="32"/>
  <c r="M1942" i="32"/>
  <c r="I1942" i="32"/>
  <c r="E1943" i="32" l="1"/>
  <c r="I1943" i="32"/>
  <c r="L1943" i="32"/>
  <c r="H1943" i="32"/>
  <c r="M1943" i="32"/>
  <c r="D1944" i="32"/>
  <c r="G1943" i="32"/>
  <c r="F1943" i="32"/>
  <c r="K1943" i="32"/>
  <c r="J1943" i="32"/>
  <c r="E1944" i="32" l="1"/>
  <c r="K1944" i="32"/>
  <c r="J1944" i="32"/>
  <c r="F1944" i="32"/>
  <c r="I1944" i="32"/>
  <c r="M1944" i="32"/>
  <c r="H1944" i="32"/>
  <c r="L1944" i="32"/>
  <c r="D1945" i="32"/>
  <c r="G1944" i="32"/>
  <c r="E1945" i="32" l="1"/>
  <c r="I1945" i="32"/>
  <c r="D1946" i="32"/>
  <c r="H1945" i="32"/>
  <c r="G1945" i="32"/>
  <c r="F1945" i="32"/>
  <c r="M1945" i="32"/>
  <c r="J1945" i="32"/>
  <c r="L1945" i="32"/>
  <c r="K1945" i="32"/>
  <c r="E1946" i="32" l="1"/>
  <c r="D1947" i="32"/>
  <c r="L1946" i="32"/>
  <c r="M1946" i="32"/>
  <c r="K1946" i="32"/>
  <c r="F1946" i="32"/>
  <c r="G1946" i="32"/>
  <c r="H1946" i="32"/>
  <c r="J1946" i="32"/>
  <c r="I1946" i="32"/>
  <c r="E1947" i="32" l="1"/>
  <c r="L1947" i="32"/>
  <c r="J1947" i="32"/>
  <c r="I1947" i="32"/>
  <c r="M1947" i="32"/>
  <c r="D1948" i="32"/>
  <c r="H1947" i="32"/>
  <c r="G1947" i="32"/>
  <c r="F1947" i="32"/>
  <c r="K1947" i="32"/>
  <c r="E1948" i="32" l="1"/>
  <c r="H1948" i="32"/>
  <c r="F1948" i="32"/>
  <c r="G1948" i="32"/>
  <c r="M1948" i="32"/>
  <c r="L1948" i="32"/>
  <c r="I1948" i="32"/>
  <c r="K1948" i="32"/>
  <c r="J1948" i="32"/>
  <c r="D1949" i="32"/>
  <c r="E1949" i="32" l="1"/>
  <c r="G1949" i="32"/>
  <c r="K1949" i="32"/>
  <c r="F1949" i="32"/>
  <c r="J1949" i="32"/>
  <c r="D1950" i="32"/>
  <c r="M1949" i="32"/>
  <c r="L1949" i="32"/>
  <c r="I1949" i="32"/>
  <c r="H1949" i="32"/>
  <c r="E1950" i="32" l="1"/>
  <c r="K1950" i="32"/>
  <c r="H1950" i="32"/>
  <c r="J1950" i="32"/>
  <c r="D1951" i="32"/>
  <c r="G1950" i="32"/>
  <c r="F1950" i="32"/>
  <c r="M1950" i="32"/>
  <c r="I1950" i="32"/>
  <c r="L1950" i="32"/>
  <c r="E1951" i="32" l="1"/>
  <c r="I1951" i="32"/>
  <c r="M1951" i="32"/>
  <c r="D1952" i="32"/>
  <c r="L1951" i="32"/>
  <c r="K1951" i="32"/>
  <c r="F1951" i="32"/>
  <c r="J1951" i="32"/>
  <c r="H1951" i="32"/>
  <c r="G1951" i="32"/>
  <c r="E1952" i="32" l="1"/>
  <c r="K1952" i="32"/>
  <c r="J1952" i="32"/>
  <c r="F1952" i="32"/>
  <c r="I1952" i="32"/>
  <c r="H1952" i="32"/>
  <c r="D1953" i="32"/>
  <c r="L1952" i="32"/>
  <c r="G1952" i="32"/>
  <c r="M1952" i="32"/>
  <c r="E1953" i="32" l="1"/>
  <c r="K1953" i="32"/>
  <c r="D1954" i="32"/>
  <c r="J1953" i="32"/>
  <c r="G1953" i="32"/>
  <c r="F1953" i="32"/>
  <c r="H1953" i="32"/>
  <c r="M1953" i="32"/>
  <c r="L1953" i="32"/>
  <c r="I1953" i="32"/>
  <c r="E1954" i="32" l="1"/>
  <c r="M1954" i="32"/>
  <c r="L1954" i="32"/>
  <c r="H1954" i="32"/>
  <c r="F1954" i="32"/>
  <c r="K1954" i="32"/>
  <c r="J1954" i="32"/>
  <c r="I1954" i="32"/>
  <c r="G1954" i="32"/>
  <c r="D1955" i="32"/>
  <c r="E1955" i="32" l="1"/>
  <c r="J1955" i="32"/>
  <c r="M1955" i="32"/>
  <c r="L1955" i="32"/>
  <c r="I1955" i="32"/>
  <c r="K1955" i="32"/>
  <c r="H1955" i="32"/>
  <c r="G1955" i="32"/>
  <c r="F1955" i="32"/>
  <c r="D1956" i="32"/>
  <c r="E1956" i="32" l="1"/>
  <c r="I1956" i="32"/>
  <c r="J1956" i="32"/>
  <c r="H1956" i="32"/>
  <c r="G1956" i="32"/>
  <c r="D1957" i="32"/>
  <c r="L1956" i="32"/>
  <c r="F1956" i="32"/>
  <c r="M1956" i="32"/>
  <c r="K1956" i="32"/>
  <c r="E1957" i="32" l="1"/>
  <c r="J1957" i="32"/>
  <c r="D1958" i="32"/>
  <c r="I1957" i="32"/>
  <c r="G1957" i="32"/>
  <c r="F1957" i="32"/>
  <c r="M1957" i="32"/>
  <c r="L1957" i="32"/>
  <c r="K1957" i="32"/>
  <c r="H1957" i="32"/>
  <c r="E1958" i="32" l="1"/>
  <c r="F1958" i="32"/>
  <c r="D1959" i="32"/>
  <c r="M1958" i="32"/>
  <c r="K1958" i="32"/>
  <c r="H1958" i="32"/>
  <c r="L1958" i="32"/>
  <c r="J1958" i="32"/>
  <c r="I1958" i="32"/>
  <c r="G1958" i="32"/>
  <c r="E1959" i="32" l="1"/>
  <c r="L1959" i="32"/>
  <c r="I1959" i="32"/>
  <c r="F1959" i="32"/>
  <c r="K1959" i="32"/>
  <c r="J1959" i="32"/>
  <c r="H1959" i="32"/>
  <c r="G1959" i="32"/>
  <c r="D1960" i="32"/>
  <c r="M1959" i="32"/>
  <c r="E1960" i="32" l="1"/>
  <c r="K1960" i="32"/>
  <c r="I1960" i="32"/>
  <c r="F1960" i="32"/>
  <c r="M1960" i="32"/>
  <c r="D1961" i="32"/>
  <c r="J1960" i="32"/>
  <c r="L1960" i="32"/>
  <c r="H1960" i="32"/>
  <c r="G1960" i="32"/>
  <c r="E1961" i="32" l="1"/>
  <c r="G1961" i="32"/>
  <c r="K1961" i="32"/>
  <c r="J1961" i="32"/>
  <c r="D1962" i="32"/>
  <c r="I1961" i="32"/>
  <c r="F1961" i="32"/>
  <c r="L1961" i="32"/>
  <c r="M1961" i="32"/>
  <c r="H1961" i="32"/>
  <c r="E1962" i="32" l="1"/>
  <c r="G1962" i="32"/>
  <c r="H1962" i="32"/>
  <c r="F1962" i="32"/>
  <c r="K1962" i="32"/>
  <c r="L1962" i="32"/>
  <c r="J1962" i="32"/>
  <c r="M1962" i="32"/>
  <c r="D1963" i="32"/>
  <c r="I1962" i="32"/>
  <c r="E1963" i="32" l="1"/>
  <c r="D1964" i="32"/>
  <c r="M1963" i="32"/>
  <c r="I1963" i="32"/>
  <c r="H1963" i="32"/>
  <c r="G1963" i="32"/>
  <c r="L1963" i="32"/>
  <c r="K1963" i="32"/>
  <c r="J1963" i="32"/>
  <c r="F1963" i="32"/>
  <c r="E1964" i="32" l="1"/>
  <c r="F1964" i="32"/>
  <c r="J1964" i="32"/>
  <c r="D1965" i="32"/>
  <c r="I1964" i="32"/>
  <c r="H1964" i="32"/>
  <c r="G1964" i="32"/>
  <c r="M1964" i="32"/>
  <c r="K1964" i="32"/>
  <c r="L1964" i="32"/>
  <c r="E1965" i="32" l="1"/>
  <c r="H1965" i="32"/>
  <c r="J1965" i="32"/>
  <c r="L1965" i="32"/>
  <c r="I1965" i="32"/>
  <c r="D1966" i="32"/>
  <c r="F1965" i="32"/>
  <c r="G1965" i="32"/>
  <c r="M1965" i="32"/>
  <c r="K1965" i="32"/>
  <c r="E1966" i="32" l="1"/>
  <c r="F1966" i="32"/>
  <c r="L1966" i="32"/>
  <c r="H1966" i="32"/>
  <c r="K1966" i="32"/>
  <c r="D1967" i="32"/>
  <c r="J1966" i="32"/>
  <c r="G1966" i="32"/>
  <c r="M1966" i="32"/>
  <c r="I1966" i="32"/>
  <c r="E1967" i="32" l="1"/>
  <c r="G1967" i="32"/>
  <c r="I1967" i="32"/>
  <c r="F1967" i="32"/>
  <c r="H1967" i="32"/>
  <c r="L1967" i="32"/>
  <c r="K1967" i="32"/>
  <c r="D1968" i="32"/>
  <c r="M1967" i="32"/>
  <c r="J1967" i="32"/>
  <c r="E1968" i="32" l="1"/>
  <c r="K1968" i="32"/>
  <c r="M1968" i="32"/>
  <c r="L1968" i="32"/>
  <c r="G1968" i="32"/>
  <c r="H1968" i="32"/>
  <c r="F1968" i="32"/>
  <c r="J1968" i="32"/>
  <c r="I1968" i="32"/>
  <c r="D1969" i="32"/>
  <c r="E1969" i="32" l="1"/>
  <c r="H1969" i="32"/>
  <c r="L1969" i="32"/>
  <c r="G1969" i="32"/>
  <c r="J1969" i="32"/>
  <c r="I1969" i="32"/>
  <c r="M1969" i="32"/>
  <c r="K1969" i="32"/>
  <c r="F1969" i="32"/>
  <c r="D1970" i="32"/>
  <c r="E1970" i="32" l="1"/>
  <c r="L1970" i="32"/>
  <c r="I1970" i="32"/>
  <c r="J1970" i="32"/>
  <c r="H1970" i="32"/>
  <c r="D1971" i="32"/>
  <c r="G1970" i="32"/>
  <c r="M1970" i="32"/>
  <c r="K1970" i="32"/>
  <c r="F1970" i="32"/>
  <c r="E1971" i="32" l="1"/>
  <c r="G1971" i="32"/>
  <c r="F1971" i="32"/>
  <c r="M1971" i="32"/>
  <c r="L1971" i="32"/>
  <c r="K1971" i="32"/>
  <c r="J1971" i="32"/>
  <c r="I1971" i="32"/>
  <c r="D1972" i="32"/>
  <c r="H1971" i="32"/>
  <c r="E1972" i="32" l="1"/>
  <c r="F1972" i="32"/>
  <c r="K1972" i="32"/>
  <c r="G1972" i="32"/>
  <c r="J1972" i="32"/>
  <c r="I1972" i="32"/>
  <c r="H1972" i="32"/>
  <c r="M1972" i="32"/>
  <c r="D1973" i="32"/>
  <c r="L1972" i="32"/>
  <c r="E1973" i="32" l="1"/>
  <c r="K1973" i="32"/>
  <c r="H1973" i="32"/>
  <c r="I1973" i="32"/>
  <c r="D1974" i="32"/>
  <c r="F1973" i="32"/>
  <c r="J1973" i="32"/>
  <c r="G1973" i="32"/>
  <c r="M1973" i="32"/>
  <c r="L1973" i="32"/>
  <c r="E1974" i="32" l="1"/>
  <c r="I1974" i="32"/>
  <c r="M1974" i="32"/>
  <c r="J1974" i="32"/>
  <c r="L1974" i="32"/>
  <c r="F1974" i="32"/>
  <c r="K1974" i="32"/>
  <c r="D1975" i="32"/>
  <c r="G1974" i="32"/>
  <c r="H1974" i="32"/>
  <c r="E1975" i="32" l="1"/>
  <c r="F1975" i="32"/>
  <c r="K1975" i="32"/>
  <c r="G1975" i="32"/>
  <c r="J1975" i="32"/>
  <c r="D1976" i="32"/>
  <c r="I1975" i="32"/>
  <c r="H1975" i="32"/>
  <c r="L1975" i="32"/>
  <c r="M1975" i="32"/>
  <c r="E1976" i="32" l="1"/>
  <c r="J1976" i="32"/>
  <c r="D1977" i="32"/>
  <c r="H1976" i="32"/>
  <c r="G1976" i="32"/>
  <c r="F1976" i="32"/>
  <c r="L1976" i="32"/>
  <c r="K1976" i="32"/>
  <c r="M1976" i="32"/>
  <c r="I1976" i="32"/>
  <c r="E1977" i="32" l="1"/>
  <c r="I1977" i="32"/>
  <c r="L1977" i="32"/>
  <c r="H1977" i="32"/>
  <c r="K1977" i="32"/>
  <c r="J1977" i="32"/>
  <c r="M1977" i="32"/>
  <c r="F1977" i="32"/>
  <c r="D1978" i="32"/>
  <c r="G1977" i="32"/>
  <c r="E1978" i="32" l="1"/>
  <c r="L1978" i="32"/>
  <c r="F1978" i="32"/>
  <c r="M1978" i="32"/>
  <c r="I1978" i="32"/>
  <c r="J1978" i="32"/>
  <c r="H1978" i="32"/>
  <c r="D1979" i="32"/>
  <c r="G1978" i="32"/>
  <c r="K1978" i="32"/>
  <c r="E1979" i="32" l="1"/>
  <c r="G1979" i="32"/>
  <c r="F1979" i="32"/>
  <c r="D1980" i="32"/>
  <c r="M1979" i="32"/>
  <c r="L1979" i="32"/>
  <c r="H1979" i="32"/>
  <c r="J1979" i="32"/>
  <c r="I1979" i="32"/>
  <c r="K1979" i="32"/>
  <c r="E1980" i="32" l="1"/>
  <c r="G1980" i="32"/>
  <c r="K1980" i="32"/>
  <c r="D1981" i="32"/>
  <c r="L1980" i="32"/>
  <c r="H1980" i="32"/>
  <c r="F1980" i="32"/>
  <c r="J1980" i="32"/>
  <c r="I1980" i="32"/>
  <c r="M1980" i="32"/>
  <c r="E1981" i="32" l="1"/>
  <c r="K1981" i="32"/>
  <c r="H1981" i="32"/>
  <c r="L1981" i="32"/>
  <c r="G1981" i="32"/>
  <c r="F1981" i="32"/>
  <c r="J1981" i="32"/>
  <c r="D1982" i="32"/>
  <c r="M1981" i="32"/>
  <c r="I1981" i="32"/>
  <c r="E1982" i="32" l="1"/>
  <c r="J1982" i="32"/>
  <c r="M1982" i="32"/>
  <c r="I1982" i="32"/>
  <c r="L1982" i="32"/>
  <c r="K1982" i="32"/>
  <c r="D1983" i="32"/>
  <c r="G1982" i="32"/>
  <c r="F1982" i="32"/>
  <c r="H1982" i="32"/>
  <c r="E1983" i="32" l="1"/>
  <c r="F1983" i="32"/>
  <c r="J1983" i="32"/>
  <c r="D1984" i="32"/>
  <c r="I1983" i="32"/>
  <c r="H1983" i="32"/>
  <c r="G1983" i="32"/>
  <c r="L1983" i="32"/>
  <c r="M1983" i="32"/>
  <c r="K1983" i="32"/>
  <c r="E1984" i="32" l="1"/>
  <c r="J1984" i="32"/>
  <c r="D1985" i="32"/>
  <c r="H1984" i="32"/>
  <c r="G1984" i="32"/>
  <c r="F1984" i="32"/>
  <c r="M1984" i="32"/>
  <c r="I1984" i="32"/>
  <c r="K1984" i="32"/>
  <c r="L1984" i="32"/>
  <c r="E1985" i="32" l="1"/>
  <c r="H1985" i="32"/>
  <c r="F1985" i="32"/>
  <c r="L1985" i="32"/>
  <c r="G1985" i="32"/>
  <c r="K1985" i="32"/>
  <c r="I1985" i="32"/>
  <c r="D1986" i="32"/>
  <c r="M1985" i="32"/>
  <c r="J1985" i="32"/>
  <c r="E1986" i="32" l="1"/>
  <c r="M1986" i="32"/>
  <c r="I1986" i="32"/>
  <c r="L1986" i="32"/>
  <c r="H1986" i="32"/>
  <c r="G1986" i="32"/>
  <c r="K1986" i="32"/>
  <c r="D1987" i="32"/>
  <c r="F1986" i="32"/>
  <c r="J1986" i="32"/>
  <c r="E1987" i="32" l="1"/>
  <c r="G1987" i="32"/>
  <c r="F1987" i="32"/>
  <c r="D1988" i="32"/>
  <c r="M1987" i="32"/>
  <c r="I1987" i="32"/>
  <c r="L1987" i="32"/>
  <c r="H1987" i="32"/>
  <c r="K1987" i="32"/>
  <c r="J1987" i="32"/>
  <c r="E1988" i="32" l="1"/>
  <c r="F1988" i="32"/>
  <c r="K1988" i="32"/>
  <c r="G1988" i="32"/>
  <c r="J1988" i="32"/>
  <c r="I1988" i="32"/>
  <c r="M1988" i="32"/>
  <c r="D1989" i="32"/>
  <c r="H1988" i="32"/>
  <c r="L1988" i="32"/>
  <c r="E1989" i="32" l="1"/>
  <c r="K1989" i="32"/>
  <c r="H1989" i="32"/>
  <c r="I1989" i="32"/>
  <c r="L1989" i="32"/>
  <c r="D1990" i="32"/>
  <c r="G1989" i="32"/>
  <c r="F1989" i="32"/>
  <c r="J1989" i="32"/>
  <c r="M1989" i="32"/>
  <c r="E1990" i="32" l="1"/>
  <c r="I1990" i="32"/>
  <c r="H1990" i="32"/>
  <c r="M1990" i="32"/>
  <c r="J1990" i="32"/>
  <c r="L1990" i="32"/>
  <c r="K1990" i="32"/>
  <c r="D1991" i="32"/>
  <c r="F1990" i="32"/>
  <c r="G1990" i="32"/>
  <c r="E1991" i="32" l="1"/>
  <c r="F1991" i="32"/>
  <c r="J1991" i="32"/>
  <c r="D1992" i="32"/>
  <c r="I1991" i="32"/>
  <c r="H1991" i="32"/>
  <c r="K1991" i="32"/>
  <c r="G1991" i="32"/>
  <c r="L1991" i="32"/>
  <c r="M1991" i="32"/>
  <c r="E1992" i="32" l="1"/>
  <c r="J1992" i="32"/>
  <c r="M1992" i="32"/>
  <c r="I1992" i="32"/>
  <c r="L1992" i="32"/>
  <c r="K1992" i="32"/>
  <c r="D1993" i="32"/>
  <c r="H1992" i="32"/>
  <c r="G1992" i="32"/>
  <c r="F1992" i="32"/>
  <c r="E1993" i="32" l="1"/>
  <c r="H1993" i="32"/>
  <c r="K1993" i="32"/>
  <c r="L1993" i="32"/>
  <c r="M1993" i="32"/>
  <c r="J1993" i="32"/>
  <c r="F1993" i="32"/>
  <c r="G1993" i="32"/>
  <c r="I1993" i="32"/>
  <c r="D1994" i="32"/>
  <c r="E1994" i="32" l="1"/>
  <c r="D1995" i="32"/>
  <c r="I1994" i="32"/>
  <c r="J1994" i="32"/>
  <c r="K1994" i="32"/>
  <c r="H1994" i="32"/>
  <c r="G1994" i="32"/>
  <c r="F1994" i="32"/>
  <c r="M1994" i="32"/>
  <c r="L1994" i="32"/>
  <c r="E1995" i="32" l="1"/>
  <c r="G1995" i="32"/>
  <c r="L1995" i="32"/>
  <c r="H1995" i="32"/>
  <c r="K1995" i="32"/>
  <c r="J1995" i="32"/>
  <c r="I1995" i="32"/>
  <c r="F1995" i="32"/>
  <c r="D1996" i="32"/>
  <c r="M1995" i="32"/>
  <c r="E1996" i="32" l="1"/>
  <c r="G1996" i="32"/>
  <c r="K1996" i="32"/>
  <c r="F1996" i="32"/>
  <c r="J1996" i="32"/>
  <c r="I1996" i="32"/>
  <c r="M1996" i="32"/>
  <c r="D1997" i="32"/>
  <c r="L1996" i="32"/>
  <c r="H1996" i="32"/>
  <c r="E1997" i="32" l="1"/>
  <c r="K1997" i="32"/>
  <c r="H1997" i="32"/>
  <c r="L1997" i="32"/>
  <c r="D1998" i="32"/>
  <c r="F1997" i="32"/>
  <c r="M1997" i="32"/>
  <c r="G1997" i="32"/>
  <c r="J1997" i="32"/>
  <c r="I1997" i="32"/>
  <c r="E1998" i="32" l="1"/>
  <c r="J1998" i="32"/>
  <c r="M1998" i="32"/>
  <c r="I1998" i="32"/>
  <c r="L1998" i="32"/>
  <c r="D1999" i="32"/>
  <c r="G1998" i="32"/>
  <c r="H1998" i="32"/>
  <c r="F1998" i="32"/>
  <c r="K1998" i="32"/>
  <c r="E1999" i="32" l="1"/>
  <c r="F1999" i="32"/>
  <c r="J1999" i="32"/>
  <c r="D2000" i="32"/>
  <c r="I1999" i="32"/>
  <c r="K1999" i="32"/>
  <c r="H1999" i="32"/>
  <c r="L1999" i="32"/>
  <c r="M1999" i="32"/>
  <c r="G1999" i="32"/>
  <c r="E2000" i="32" l="1"/>
  <c r="J2000" i="32"/>
  <c r="F2000" i="32"/>
  <c r="M2000" i="32"/>
  <c r="I2000" i="32"/>
  <c r="L2000" i="32"/>
  <c r="D2001" i="32"/>
  <c r="H2000" i="32"/>
  <c r="G2000" i="32"/>
  <c r="K2000" i="32"/>
  <c r="E2001" i="32" l="1"/>
  <c r="H2001" i="32"/>
  <c r="L2001" i="32"/>
  <c r="G2001" i="32"/>
  <c r="K2001" i="32"/>
  <c r="J2001" i="32"/>
  <c r="F2001" i="32"/>
  <c r="D2002" i="32"/>
  <c r="M2001" i="32"/>
  <c r="I2001" i="32"/>
  <c r="E2002" i="32" l="1"/>
  <c r="L2002" i="32"/>
  <c r="F2002" i="32"/>
  <c r="I2002" i="32"/>
  <c r="J2002" i="32"/>
  <c r="M2002" i="32"/>
  <c r="H2002" i="32"/>
  <c r="G2002" i="32"/>
  <c r="D2003" i="32"/>
  <c r="K2002" i="32"/>
  <c r="E2003" i="32" l="1"/>
  <c r="G2003" i="32"/>
  <c r="J2003" i="32"/>
  <c r="I2003" i="32"/>
  <c r="F2003" i="32"/>
  <c r="D2004" i="32"/>
  <c r="M2003" i="32"/>
  <c r="K2003" i="32"/>
  <c r="L2003" i="32"/>
  <c r="H2003" i="32"/>
  <c r="E2004" i="32" l="1"/>
  <c r="F2004" i="32"/>
  <c r="G2004" i="32"/>
  <c r="D2005" i="32"/>
  <c r="L2004" i="32"/>
  <c r="H2004" i="32"/>
  <c r="K2004" i="32"/>
  <c r="J2004" i="32"/>
  <c r="M2004" i="32"/>
  <c r="I2004" i="32"/>
  <c r="E2005" i="32" l="1"/>
  <c r="F2005" i="32"/>
  <c r="J2005" i="32"/>
  <c r="L2005" i="32"/>
  <c r="K2005" i="32"/>
  <c r="H2005" i="32"/>
  <c r="I2005" i="32"/>
  <c r="D2006" i="32"/>
  <c r="G2005" i="32"/>
  <c r="M2005" i="32"/>
  <c r="E2006" i="32" l="1"/>
  <c r="I2006" i="32"/>
  <c r="M2006" i="32"/>
  <c r="J2006" i="32"/>
  <c r="L2006" i="32"/>
  <c r="F2006" i="32"/>
  <c r="K2006" i="32"/>
  <c r="D2007" i="32"/>
  <c r="G2006" i="32"/>
  <c r="H2006" i="32"/>
  <c r="E2007" i="32" l="1"/>
  <c r="F2007" i="32"/>
  <c r="L2007" i="32"/>
  <c r="G2007" i="32"/>
  <c r="J2007" i="32"/>
  <c r="D2008" i="32"/>
  <c r="H2007" i="32"/>
  <c r="I2007" i="32"/>
  <c r="M2007" i="32"/>
  <c r="K2007" i="32"/>
  <c r="E2008" i="32" l="1"/>
  <c r="J2008" i="32"/>
  <c r="D2009" i="32"/>
  <c r="H2008" i="32"/>
  <c r="G2008" i="32"/>
  <c r="F2008" i="32"/>
  <c r="I2008" i="32"/>
  <c r="K2008" i="32"/>
  <c r="M2008" i="32"/>
  <c r="L2008" i="32"/>
  <c r="E2009" i="32" l="1"/>
  <c r="I2009" i="32"/>
  <c r="L2009" i="32"/>
  <c r="H2009" i="32"/>
  <c r="K2009" i="32"/>
  <c r="D2010" i="32"/>
  <c r="G2009" i="32"/>
  <c r="M2009" i="32"/>
  <c r="J2009" i="32"/>
  <c r="F2009" i="32"/>
  <c r="E2010" i="32" l="1"/>
  <c r="L2010" i="32"/>
  <c r="I2010" i="32"/>
  <c r="M2010" i="32"/>
  <c r="J2010" i="32"/>
  <c r="H2010" i="32"/>
  <c r="D2011" i="32"/>
  <c r="G2010" i="32"/>
  <c r="K2010" i="32"/>
  <c r="F2010" i="32"/>
  <c r="E2011" i="32" l="1"/>
  <c r="I2011" i="32"/>
  <c r="F2011" i="32"/>
  <c r="G2011" i="32"/>
  <c r="M2011" i="32"/>
  <c r="L2011" i="32"/>
  <c r="K2011" i="32"/>
  <c r="J2011" i="32"/>
  <c r="H2011" i="32"/>
  <c r="D2012" i="32"/>
  <c r="E2012" i="32" l="1"/>
  <c r="L2012" i="32"/>
  <c r="G2012" i="32"/>
  <c r="K2012" i="32"/>
  <c r="F2012" i="32"/>
  <c r="H2012" i="32"/>
  <c r="D2013" i="32"/>
  <c r="J2012" i="32"/>
  <c r="I2012" i="32"/>
  <c r="M2012" i="32"/>
  <c r="E2013" i="32" l="1"/>
  <c r="K2013" i="32"/>
  <c r="H2013" i="32"/>
  <c r="I2013" i="32"/>
  <c r="D2014" i="32"/>
  <c r="G2013" i="32"/>
  <c r="J2013" i="32"/>
  <c r="F2013" i="32"/>
  <c r="M2013" i="32"/>
  <c r="L2013" i="32"/>
  <c r="E2014" i="32" l="1"/>
  <c r="H2014" i="32"/>
  <c r="M2014" i="32"/>
  <c r="F2014" i="32"/>
  <c r="L2014" i="32"/>
  <c r="I2014" i="32"/>
  <c r="D2015" i="32"/>
  <c r="K2014" i="32"/>
  <c r="J2014" i="32"/>
  <c r="G2014" i="32"/>
  <c r="E2015" i="32" l="1"/>
  <c r="M2015" i="32"/>
  <c r="J2015" i="32"/>
  <c r="K2015" i="32"/>
  <c r="I2015" i="32"/>
  <c r="H2015" i="32"/>
  <c r="D2016" i="32"/>
  <c r="G2015" i="32"/>
  <c r="F2015" i="32"/>
  <c r="L2015" i="32"/>
  <c r="E2016" i="32" l="1"/>
  <c r="J2016" i="32"/>
  <c r="G2016" i="32"/>
  <c r="L2016" i="32"/>
  <c r="D2017" i="32"/>
  <c r="H2016" i="32"/>
  <c r="F2016" i="32"/>
  <c r="M2016" i="32"/>
  <c r="K2016" i="32"/>
  <c r="I2016" i="32"/>
  <c r="E2017" i="32" l="1"/>
  <c r="M2017" i="32"/>
  <c r="L2017" i="32"/>
  <c r="G2017" i="32"/>
  <c r="K2017" i="32"/>
  <c r="F2017" i="32"/>
  <c r="J2017" i="32"/>
  <c r="I2017" i="32"/>
  <c r="H2017" i="32"/>
  <c r="D2018" i="32"/>
  <c r="E2018" i="32" l="1"/>
  <c r="L2018" i="32"/>
  <c r="J2018" i="32"/>
  <c r="H2018" i="32"/>
  <c r="D2019" i="32"/>
  <c r="G2018" i="32"/>
  <c r="F2018" i="32"/>
  <c r="M2018" i="32"/>
  <c r="K2018" i="32"/>
  <c r="I2018" i="32"/>
  <c r="E2019" i="32" l="1"/>
  <c r="M2019" i="32"/>
  <c r="L2019" i="32"/>
  <c r="K2019" i="32"/>
  <c r="J2019" i="32"/>
  <c r="I2019" i="32"/>
  <c r="H2019" i="32"/>
  <c r="D2020" i="32"/>
  <c r="F2019" i="32"/>
  <c r="G2019" i="32"/>
  <c r="E2020" i="32" l="1"/>
  <c r="M2020" i="32"/>
  <c r="K2020" i="32"/>
  <c r="L2020" i="32"/>
  <c r="I2020" i="32"/>
  <c r="D2021" i="32"/>
  <c r="F2020" i="32"/>
  <c r="J2020" i="32"/>
  <c r="H2020" i="32"/>
  <c r="G2020" i="32"/>
  <c r="E2021" i="32" l="1"/>
  <c r="J2021" i="32"/>
  <c r="F2021" i="32"/>
  <c r="L2021" i="32"/>
  <c r="H2021" i="32"/>
  <c r="I2021" i="32"/>
  <c r="M2021" i="32"/>
  <c r="D2022" i="32"/>
  <c r="K2021" i="32"/>
  <c r="G2021" i="32"/>
  <c r="E2022" i="32" l="1"/>
  <c r="D2023" i="32"/>
  <c r="H2022" i="32"/>
  <c r="G2022" i="32"/>
  <c r="F2022" i="32"/>
  <c r="M2022" i="32"/>
  <c r="L2022" i="32"/>
  <c r="K2022" i="32"/>
  <c r="J2022" i="32"/>
  <c r="I2022" i="32"/>
  <c r="K2023" i="32" l="1"/>
  <c r="H2023" i="32"/>
  <c r="G2023" i="32"/>
  <c r="L2023" i="32"/>
  <c r="E2023" i="32"/>
  <c r="I2023" i="32"/>
  <c r="J2023" i="32"/>
  <c r="M2023" i="32"/>
  <c r="F2023" i="32"/>
  <c r="D2024" i="32"/>
  <c r="E2024" i="32" l="1"/>
  <c r="J2024" i="32"/>
  <c r="F2024" i="32"/>
  <c r="M2024" i="32"/>
  <c r="L2024" i="32"/>
  <c r="K2024" i="32"/>
  <c r="I2024" i="32"/>
  <c r="H2024" i="32"/>
  <c r="G2024" i="32"/>
  <c r="D2025" i="32"/>
  <c r="E2025" i="32" l="1"/>
  <c r="D2026" i="32"/>
  <c r="M2025" i="32"/>
  <c r="G2025" i="32"/>
  <c r="L2025" i="32"/>
  <c r="K2025" i="32"/>
  <c r="J2025" i="32"/>
  <c r="I2025" i="32"/>
  <c r="H2025" i="32"/>
  <c r="F2025" i="32"/>
  <c r="E2026" i="32" l="1"/>
  <c r="L2026" i="32"/>
  <c r="K2026" i="32"/>
  <c r="J2026" i="32"/>
  <c r="I2026" i="32"/>
  <c r="M2026" i="32"/>
  <c r="H2026" i="32"/>
  <c r="G2026" i="32"/>
  <c r="D2027" i="32"/>
  <c r="F2026" i="32"/>
  <c r="E2027" i="32" l="1"/>
  <c r="I2027" i="32"/>
  <c r="J2027" i="32"/>
  <c r="H2027" i="32"/>
  <c r="G2027" i="32"/>
  <c r="D2028" i="32"/>
  <c r="K2027" i="32"/>
  <c r="F2027" i="32"/>
  <c r="M2027" i="32"/>
  <c r="L2027" i="32"/>
  <c r="E2028" i="32" l="1"/>
  <c r="F2028" i="32"/>
  <c r="H2028" i="32"/>
  <c r="D2029" i="32"/>
  <c r="G2028" i="32"/>
  <c r="M2028" i="32"/>
  <c r="I2028" i="32"/>
  <c r="L2028" i="32"/>
  <c r="K2028" i="32"/>
  <c r="J2028" i="32"/>
  <c r="E2029" i="32" l="1"/>
  <c r="K2029" i="32"/>
  <c r="F2029" i="32"/>
  <c r="M2029" i="32"/>
  <c r="L2029" i="32"/>
  <c r="D2030" i="32"/>
  <c r="J2029" i="32"/>
  <c r="I2029" i="32"/>
  <c r="H2029" i="32"/>
  <c r="G2029" i="32"/>
  <c r="E2030" i="32" l="1"/>
  <c r="H2030" i="32"/>
  <c r="L2030" i="32"/>
  <c r="K2030" i="32"/>
  <c r="F2030" i="32"/>
  <c r="J2030" i="32"/>
  <c r="I2030" i="32"/>
  <c r="G2030" i="32"/>
  <c r="D2031" i="32"/>
  <c r="M2030" i="32"/>
  <c r="E2031" i="32" l="1"/>
  <c r="M2031" i="32"/>
  <c r="J2031" i="32"/>
  <c r="H2031" i="32"/>
  <c r="F2031" i="32"/>
  <c r="K2031" i="32"/>
  <c r="I2031" i="32"/>
  <c r="L2031" i="32"/>
  <c r="G2031" i="32"/>
  <c r="D2032" i="32"/>
  <c r="E2032" i="32" l="1"/>
  <c r="J2032" i="32"/>
  <c r="H2032" i="32"/>
  <c r="G2032" i="32"/>
  <c r="D2033" i="32"/>
  <c r="F2032" i="32"/>
  <c r="M2032" i="32"/>
  <c r="L2032" i="32"/>
  <c r="K2032" i="32"/>
  <c r="I2032" i="32"/>
  <c r="E2033" i="32" l="1"/>
  <c r="D2034" i="32"/>
  <c r="F2033" i="32"/>
  <c r="J2033" i="32"/>
  <c r="I2033" i="32"/>
  <c r="G2033" i="32"/>
  <c r="L2033" i="32"/>
  <c r="M2033" i="32"/>
  <c r="H2033" i="32"/>
  <c r="K2033" i="32"/>
  <c r="E2034" i="32" l="1"/>
  <c r="L2034" i="32"/>
  <c r="F2034" i="32"/>
  <c r="M2034" i="32"/>
  <c r="K2034" i="32"/>
  <c r="J2034" i="32"/>
  <c r="I2034" i="32"/>
  <c r="H2034" i="32"/>
  <c r="D2035" i="32"/>
  <c r="G2034" i="32"/>
  <c r="E2035" i="32" l="1"/>
  <c r="I2035" i="32"/>
  <c r="L2035" i="32"/>
  <c r="M2035" i="32"/>
  <c r="K2035" i="32"/>
  <c r="G2035" i="32"/>
  <c r="F2035" i="32"/>
  <c r="J2035" i="32"/>
  <c r="H2035" i="32"/>
  <c r="D2036" i="32"/>
  <c r="E2036" i="32" l="1"/>
  <c r="F2036" i="32"/>
  <c r="J2036" i="32"/>
  <c r="G2036" i="32"/>
  <c r="I2036" i="32"/>
  <c r="L2036" i="32"/>
  <c r="H2036" i="32"/>
  <c r="K2036" i="32"/>
  <c r="D2037" i="32"/>
  <c r="M2036" i="32"/>
  <c r="E2037" i="32" l="1"/>
  <c r="K2037" i="32"/>
  <c r="G2037" i="32"/>
  <c r="M2037" i="32"/>
  <c r="H2037" i="32"/>
  <c r="D2038" i="32"/>
  <c r="F2037" i="32"/>
  <c r="I2037" i="32"/>
  <c r="L2037" i="32"/>
  <c r="J2037" i="32"/>
  <c r="E2038" i="32" l="1"/>
  <c r="H2038" i="32"/>
  <c r="F2038" i="32"/>
  <c r="M2038" i="32"/>
  <c r="L2038" i="32"/>
  <c r="K2038" i="32"/>
  <c r="J2038" i="32"/>
  <c r="I2038" i="32"/>
  <c r="G2038" i="32"/>
  <c r="D2039" i="32"/>
  <c r="E2039" i="32" l="1"/>
  <c r="M2039" i="32"/>
  <c r="L2039" i="32"/>
  <c r="K2039" i="32"/>
  <c r="F2039" i="32"/>
  <c r="J2039" i="32"/>
  <c r="I2039" i="32"/>
  <c r="H2039" i="32"/>
  <c r="G2039" i="32"/>
  <c r="D2040" i="32"/>
  <c r="E2040" i="32" l="1"/>
  <c r="J2040" i="32"/>
  <c r="K2040" i="32"/>
  <c r="I2040" i="32"/>
  <c r="H2040" i="32"/>
  <c r="G2040" i="32"/>
  <c r="L2040" i="32"/>
  <c r="D2041" i="32"/>
  <c r="F2040" i="32"/>
  <c r="M2040" i="32"/>
  <c r="E2041" i="32" l="1"/>
  <c r="D2042" i="32"/>
  <c r="I2041" i="32"/>
  <c r="J2041" i="32"/>
  <c r="G2041" i="32"/>
  <c r="M2041" i="32"/>
  <c r="L2041" i="32"/>
  <c r="H2041" i="32"/>
  <c r="K2041" i="32"/>
  <c r="F2041" i="32"/>
  <c r="E2042" i="32" l="1"/>
  <c r="L2042" i="32"/>
  <c r="G2042" i="32"/>
  <c r="H2042" i="32"/>
  <c r="D2043" i="32"/>
  <c r="F2042" i="32"/>
  <c r="K2042" i="32"/>
  <c r="J2042" i="32"/>
  <c r="I2042" i="32"/>
  <c r="M2042" i="32"/>
  <c r="E2043" i="32" l="1"/>
  <c r="I2043" i="32"/>
  <c r="F2043" i="32"/>
  <c r="M2043" i="32"/>
  <c r="G2043" i="32"/>
  <c r="L2043" i="32"/>
  <c r="H2043" i="32"/>
  <c r="K2043" i="32"/>
  <c r="J2043" i="32"/>
  <c r="D2044" i="32"/>
  <c r="E2044" i="32" l="1"/>
  <c r="F2044" i="32"/>
  <c r="L2044" i="32"/>
  <c r="K2044" i="32"/>
  <c r="J2044" i="32"/>
  <c r="I2044" i="32"/>
  <c r="H2044" i="32"/>
  <c r="M2044" i="32"/>
  <c r="D2045" i="32"/>
  <c r="G2044" i="32"/>
  <c r="E2045" i="32" l="1"/>
  <c r="K2045" i="32"/>
  <c r="I2045" i="32"/>
  <c r="H2045" i="32"/>
  <c r="G2045" i="32"/>
  <c r="J2045" i="32"/>
  <c r="D2046" i="32"/>
  <c r="F2045" i="32"/>
  <c r="M2045" i="32"/>
  <c r="L2045" i="32"/>
  <c r="E2046" i="32" l="1"/>
  <c r="H2046" i="32"/>
  <c r="G2046" i="32"/>
  <c r="D2047" i="32"/>
  <c r="F2046" i="32"/>
  <c r="M2046" i="32"/>
  <c r="I2046" i="32"/>
  <c r="L2046" i="32"/>
  <c r="K2046" i="32"/>
  <c r="J2046" i="32"/>
  <c r="E2047" i="32" l="1"/>
  <c r="M2047" i="32"/>
  <c r="F2047" i="32"/>
  <c r="L2047" i="32"/>
  <c r="K2047" i="32"/>
  <c r="J2047" i="32"/>
  <c r="I2047" i="32"/>
  <c r="H2047" i="32"/>
  <c r="G2047" i="32"/>
  <c r="D2048" i="32"/>
  <c r="E2048" i="32" l="1"/>
  <c r="J2048" i="32"/>
  <c r="M2048" i="32"/>
  <c r="L2048" i="32"/>
  <c r="K2048" i="32"/>
  <c r="I2048" i="32"/>
  <c r="H2048" i="32"/>
  <c r="G2048" i="32"/>
  <c r="F2048" i="32"/>
  <c r="D2049" i="32"/>
  <c r="E2049" i="32" l="1"/>
  <c r="D2050" i="32"/>
  <c r="K2049" i="32"/>
  <c r="J2049" i="32"/>
  <c r="G2049" i="32"/>
  <c r="L2049" i="32"/>
  <c r="I2049" i="32"/>
  <c r="H2049" i="32"/>
  <c r="F2049" i="32"/>
  <c r="M2049" i="32"/>
  <c r="E2050" i="32" l="1"/>
  <c r="L2050" i="32"/>
  <c r="I2050" i="32"/>
  <c r="H2050" i="32"/>
  <c r="G2050" i="32"/>
  <c r="D2051" i="32"/>
  <c r="F2050" i="32"/>
  <c r="M2050" i="32"/>
  <c r="J2050" i="32"/>
  <c r="K2050" i="32"/>
  <c r="E2051" i="32" l="1"/>
  <c r="I2051" i="32"/>
  <c r="G2051" i="32"/>
  <c r="D2052" i="32"/>
  <c r="F2051" i="32"/>
  <c r="M2051" i="32"/>
  <c r="H2051" i="32"/>
  <c r="L2051" i="32"/>
  <c r="K2051" i="32"/>
  <c r="J2051" i="32"/>
  <c r="E2052" i="32" l="1"/>
  <c r="F2052" i="32"/>
  <c r="G2052" i="32"/>
  <c r="M2052" i="32"/>
  <c r="L2052" i="32"/>
  <c r="K2052" i="32"/>
  <c r="J2052" i="32"/>
  <c r="D2053" i="32"/>
  <c r="I2052" i="32"/>
  <c r="H2052" i="32"/>
  <c r="E2053" i="32" l="1"/>
  <c r="K2053" i="32"/>
  <c r="L2053" i="32"/>
  <c r="J2053" i="32"/>
  <c r="H2053" i="32"/>
  <c r="I2053" i="32"/>
  <c r="F2053" i="32"/>
  <c r="G2053" i="32"/>
  <c r="D2054" i="32"/>
  <c r="M2053" i="32"/>
  <c r="E2054" i="32" l="1"/>
  <c r="H2054" i="32"/>
  <c r="J2054" i="32"/>
  <c r="G2054" i="32"/>
  <c r="K2054" i="32"/>
  <c r="I2054" i="32"/>
  <c r="D2055" i="32"/>
  <c r="L2054" i="32"/>
  <c r="F2054" i="32"/>
  <c r="M2054" i="32"/>
  <c r="E2055" i="32" l="1"/>
  <c r="M2055" i="32"/>
  <c r="H2055" i="32"/>
  <c r="I2055" i="32"/>
  <c r="G2055" i="32"/>
  <c r="D2056" i="32"/>
  <c r="K2055" i="32"/>
  <c r="J2055" i="32"/>
  <c r="F2055" i="32"/>
  <c r="L2055" i="32"/>
  <c r="E2056" i="32" l="1"/>
  <c r="J2056" i="32"/>
  <c r="F2056" i="32"/>
  <c r="H2056" i="32"/>
  <c r="M2056" i="32"/>
  <c r="L2056" i="32"/>
  <c r="K2056" i="32"/>
  <c r="G2056" i="32"/>
  <c r="D2057" i="32"/>
  <c r="I2056" i="32"/>
  <c r="E2057" i="32" l="1"/>
  <c r="D2058" i="32"/>
  <c r="M2057" i="32"/>
  <c r="G2057" i="32"/>
  <c r="L2057" i="32"/>
  <c r="I2057" i="32"/>
  <c r="K2057" i="32"/>
  <c r="F2057" i="32"/>
  <c r="J2057" i="32"/>
  <c r="H2057" i="32"/>
  <c r="E2058" i="32" l="1"/>
  <c r="M2058" i="32"/>
  <c r="K2058" i="32"/>
  <c r="L2058" i="32"/>
  <c r="J2058" i="32"/>
  <c r="D2059" i="32"/>
  <c r="I2058" i="32"/>
  <c r="H2058" i="32"/>
  <c r="G2058" i="32"/>
  <c r="F2058" i="32"/>
  <c r="E2059" i="32" l="1"/>
  <c r="J2059" i="32"/>
  <c r="L2059" i="32"/>
  <c r="M2059" i="32"/>
  <c r="I2059" i="32"/>
  <c r="H2059" i="32"/>
  <c r="K2059" i="32"/>
  <c r="G2059" i="32"/>
  <c r="D2060" i="32"/>
  <c r="F2059" i="32"/>
  <c r="E2060" i="32" l="1"/>
  <c r="D2061" i="32"/>
  <c r="K2060" i="32"/>
  <c r="G2060" i="32"/>
  <c r="F2060" i="32"/>
  <c r="J2060" i="32"/>
  <c r="H2060" i="32"/>
  <c r="I2060" i="32"/>
  <c r="M2060" i="32"/>
  <c r="L2060" i="32"/>
  <c r="E2061" i="32" l="1"/>
  <c r="L2061" i="32"/>
  <c r="I2061" i="32"/>
  <c r="K2061" i="32"/>
  <c r="H2061" i="32"/>
  <c r="G2061" i="32"/>
  <c r="J2061" i="32"/>
  <c r="F2061" i="32"/>
  <c r="D2062" i="32"/>
  <c r="M2061" i="32"/>
  <c r="E2062" i="32" l="1"/>
  <c r="I2062" i="32"/>
  <c r="J2062" i="32"/>
  <c r="H2062" i="32"/>
  <c r="G2062" i="32"/>
  <c r="F2062" i="32"/>
  <c r="D2063" i="32"/>
  <c r="M2062" i="32"/>
  <c r="K2062" i="32"/>
  <c r="L2062" i="32"/>
  <c r="E2063" i="32" l="1"/>
  <c r="F2063" i="32"/>
  <c r="M2063" i="32"/>
  <c r="H2063" i="32"/>
  <c r="L2063" i="32"/>
  <c r="G2063" i="32"/>
  <c r="D2064" i="32"/>
  <c r="K2063" i="32"/>
  <c r="J2063" i="32"/>
  <c r="I2063" i="32"/>
  <c r="E2064" i="32" l="1"/>
  <c r="K2064" i="32"/>
  <c r="G2064" i="32"/>
  <c r="J2064" i="32"/>
  <c r="F2064" i="32"/>
  <c r="M2064" i="32"/>
  <c r="L2064" i="32"/>
  <c r="H2064" i="32"/>
  <c r="D2065" i="32"/>
  <c r="I2064" i="32"/>
  <c r="E2065" i="32" l="1"/>
  <c r="H2065" i="32"/>
  <c r="F2065" i="32"/>
  <c r="D2066" i="32"/>
  <c r="G2065" i="32"/>
  <c r="I2065" i="32"/>
  <c r="M2065" i="32"/>
  <c r="L2065" i="32"/>
  <c r="K2065" i="32"/>
  <c r="J2065" i="32"/>
  <c r="E2066" i="32" l="1"/>
  <c r="M2066" i="32"/>
  <c r="G2066" i="32"/>
  <c r="L2066" i="32"/>
  <c r="K2066" i="32"/>
  <c r="H2066" i="32"/>
  <c r="F2066" i="32"/>
  <c r="D2067" i="32"/>
  <c r="J2066" i="32"/>
  <c r="I2066" i="32"/>
  <c r="E2067" i="32" l="1"/>
  <c r="J2067" i="32"/>
  <c r="G2067" i="32"/>
  <c r="I2067" i="32"/>
  <c r="L2067" i="32"/>
  <c r="H2067" i="32"/>
  <c r="F2067" i="32"/>
  <c r="D2068" i="32"/>
  <c r="M2067" i="32"/>
  <c r="K2067" i="32"/>
  <c r="E2068" i="32" l="1"/>
  <c r="D2069" i="32"/>
  <c r="J2068" i="32"/>
  <c r="F2068" i="32"/>
  <c r="L2068" i="32"/>
  <c r="G2068" i="32"/>
  <c r="M2068" i="32"/>
  <c r="K2068" i="32"/>
  <c r="H2068" i="32"/>
  <c r="I2068" i="32"/>
  <c r="E2069" i="32" l="1"/>
  <c r="L2069" i="32"/>
  <c r="D2070" i="32"/>
  <c r="K2069" i="32"/>
  <c r="J2069" i="32"/>
  <c r="H2069" i="32"/>
  <c r="M2069" i="32"/>
  <c r="I2069" i="32"/>
  <c r="G2069" i="32"/>
  <c r="F2069" i="32"/>
  <c r="E2070" i="32" l="1"/>
  <c r="I2070" i="32"/>
  <c r="F2070" i="32"/>
  <c r="H2070" i="32"/>
  <c r="D2071" i="32"/>
  <c r="G2070" i="32"/>
  <c r="M2070" i="32"/>
  <c r="L2070" i="32"/>
  <c r="J2070" i="32"/>
  <c r="K2070" i="32"/>
  <c r="E2071" i="32" l="1"/>
  <c r="F2071" i="32"/>
  <c r="H2071" i="32"/>
  <c r="M2071" i="32"/>
  <c r="L2071" i="32"/>
  <c r="J2071" i="32"/>
  <c r="I2071" i="32"/>
  <c r="G2071" i="32"/>
  <c r="D2072" i="32"/>
  <c r="K2071" i="32"/>
  <c r="E2072" i="32" l="1"/>
  <c r="K2072" i="32"/>
  <c r="L2072" i="32"/>
  <c r="M2072" i="32"/>
  <c r="J2072" i="32"/>
  <c r="G2072" i="32"/>
  <c r="I2072" i="32"/>
  <c r="D2073" i="32"/>
  <c r="H2072" i="32"/>
  <c r="F2072" i="32"/>
  <c r="E2073" i="32" l="1"/>
  <c r="H2073" i="32"/>
  <c r="I2073" i="32"/>
  <c r="D2074" i="32"/>
  <c r="G2073" i="32"/>
  <c r="L2073" i="32"/>
  <c r="F2073" i="32"/>
  <c r="M2073" i="32"/>
  <c r="K2073" i="32"/>
  <c r="J2073" i="32"/>
  <c r="E2074" i="32" l="1"/>
  <c r="M2074" i="32"/>
  <c r="F2074" i="32"/>
  <c r="L2074" i="32"/>
  <c r="K2074" i="32"/>
  <c r="H2074" i="32"/>
  <c r="G2074" i="32"/>
  <c r="I2074" i="32"/>
  <c r="D2075" i="32"/>
  <c r="J2074" i="32"/>
  <c r="E2075" i="32" l="1"/>
  <c r="J2075" i="32"/>
  <c r="G2075" i="32"/>
  <c r="I2075" i="32"/>
  <c r="H2075" i="32"/>
  <c r="M2075" i="32"/>
  <c r="L2075" i="32"/>
  <c r="F2075" i="32"/>
  <c r="D2076" i="32"/>
  <c r="K2075" i="32"/>
  <c r="E2076" i="32" l="1"/>
  <c r="D2077" i="32"/>
  <c r="J2076" i="32"/>
  <c r="F2076" i="32"/>
  <c r="G2076" i="32"/>
  <c r="M2076" i="32"/>
  <c r="L2076" i="32"/>
  <c r="K2076" i="32"/>
  <c r="I2076" i="32"/>
  <c r="H2076" i="32"/>
  <c r="E2077" i="32" l="1"/>
  <c r="L2077" i="32"/>
  <c r="D2078" i="32"/>
  <c r="K2077" i="32"/>
  <c r="J2077" i="32"/>
  <c r="H2077" i="32"/>
  <c r="M2077" i="32"/>
  <c r="I2077" i="32"/>
  <c r="G2077" i="32"/>
  <c r="F2077" i="32"/>
  <c r="E2078" i="32" l="1"/>
  <c r="I2078" i="32"/>
  <c r="F2078" i="32"/>
  <c r="D2079" i="32"/>
  <c r="G2078" i="32"/>
  <c r="J2078" i="32"/>
  <c r="H2078" i="32"/>
  <c r="M2078" i="32"/>
  <c r="L2078" i="32"/>
  <c r="K2078" i="32"/>
  <c r="E2079" i="32" l="1"/>
  <c r="F2079" i="32"/>
  <c r="M2079" i="32"/>
  <c r="L2079" i="32"/>
  <c r="J2079" i="32"/>
  <c r="G2079" i="32"/>
  <c r="D2080" i="32"/>
  <c r="K2079" i="32"/>
  <c r="I2079" i="32"/>
  <c r="H2079" i="32"/>
  <c r="E2080" i="32" l="1"/>
  <c r="K2080" i="32"/>
  <c r="L2080" i="32"/>
  <c r="J2080" i="32"/>
  <c r="I2080" i="32"/>
  <c r="G2080" i="32"/>
  <c r="H2080" i="32"/>
  <c r="M2080" i="32"/>
  <c r="D2081" i="32"/>
  <c r="F2080" i="32"/>
  <c r="E2081" i="32" l="1"/>
  <c r="H2081" i="32"/>
  <c r="I2081" i="32"/>
  <c r="F2081" i="32"/>
  <c r="L2081" i="32"/>
  <c r="M2081" i="32"/>
  <c r="D2082" i="32"/>
  <c r="G2081" i="32"/>
  <c r="J2081" i="32"/>
  <c r="K2081" i="32"/>
  <c r="E2082" i="32" l="1"/>
  <c r="M2082" i="32"/>
  <c r="F2082" i="32"/>
  <c r="L2082" i="32"/>
  <c r="K2082" i="32"/>
  <c r="J2082" i="32"/>
  <c r="G2082" i="32"/>
  <c r="I2082" i="32"/>
  <c r="H2082" i="32"/>
  <c r="D2083" i="32"/>
  <c r="E2083" i="32" l="1"/>
  <c r="J2083" i="32"/>
  <c r="G2083" i="32"/>
  <c r="I2083" i="32"/>
  <c r="H2083" i="32"/>
  <c r="K2083" i="32"/>
  <c r="F2083" i="32"/>
  <c r="D2084" i="32"/>
  <c r="M2083" i="32"/>
  <c r="L2083" i="32"/>
  <c r="E2084" i="32" l="1"/>
  <c r="D2085" i="32"/>
  <c r="J2084" i="32"/>
  <c r="G2084" i="32"/>
  <c r="I2084" i="32"/>
  <c r="F2084" i="32"/>
  <c r="K2084" i="32"/>
  <c r="L2084" i="32"/>
  <c r="M2084" i="32"/>
  <c r="H2084" i="32"/>
  <c r="E2085" i="32" l="1"/>
  <c r="L2085" i="32"/>
  <c r="D2086" i="32"/>
  <c r="K2085" i="32"/>
  <c r="J2085" i="32"/>
  <c r="I2085" i="32"/>
  <c r="G2085" i="32"/>
  <c r="F2085" i="32"/>
  <c r="H2085" i="32"/>
  <c r="M2085" i="32"/>
  <c r="E2086" i="32" l="1"/>
  <c r="I2086" i="32"/>
  <c r="F2086" i="32"/>
  <c r="H2086" i="32"/>
  <c r="D2087" i="32"/>
  <c r="G2086" i="32"/>
  <c r="J2086" i="32"/>
  <c r="M2086" i="32"/>
  <c r="L2086" i="32"/>
  <c r="K2086" i="32"/>
  <c r="E2087" i="32" l="1"/>
  <c r="F2087" i="32"/>
  <c r="H2087" i="32"/>
  <c r="M2087" i="32"/>
  <c r="L2087" i="32"/>
  <c r="J2087" i="32"/>
  <c r="G2087" i="32"/>
  <c r="D2088" i="32"/>
  <c r="K2087" i="32"/>
  <c r="I2087" i="32"/>
  <c r="E2088" i="32" l="1"/>
  <c r="K2088" i="32"/>
  <c r="L2088" i="32"/>
  <c r="D2089" i="32"/>
  <c r="H2088" i="32"/>
  <c r="F2088" i="32"/>
  <c r="J2088" i="32"/>
  <c r="I2088" i="32"/>
  <c r="M2088" i="32"/>
  <c r="G2088" i="32"/>
  <c r="E2089" i="32" l="1"/>
  <c r="H2089" i="32"/>
  <c r="I2089" i="32"/>
  <c r="D2090" i="32"/>
  <c r="G2089" i="32"/>
  <c r="K2089" i="32"/>
  <c r="F2089" i="32"/>
  <c r="L2089" i="32"/>
  <c r="M2089" i="32"/>
  <c r="J2089" i="32"/>
  <c r="E2090" i="32" l="1"/>
  <c r="M2090" i="32"/>
  <c r="F2090" i="32"/>
  <c r="L2090" i="32"/>
  <c r="K2090" i="32"/>
  <c r="J2090" i="32"/>
  <c r="I2090" i="32"/>
  <c r="H2090" i="32"/>
  <c r="D2091" i="32"/>
  <c r="G2090" i="32"/>
  <c r="E2091" i="32" l="1"/>
  <c r="J2091" i="32"/>
  <c r="G2091" i="32"/>
  <c r="I2091" i="32"/>
  <c r="H2091" i="32"/>
  <c r="M2091" i="32"/>
  <c r="L2091" i="32"/>
  <c r="F2091" i="32"/>
  <c r="K2091" i="32"/>
  <c r="D2092" i="32"/>
  <c r="E2092" i="32" l="1"/>
  <c r="D2093" i="32"/>
  <c r="J2092" i="32"/>
  <c r="G2092" i="32"/>
  <c r="F2092" i="32"/>
  <c r="M2092" i="32"/>
  <c r="K2092" i="32"/>
  <c r="I2092" i="32"/>
  <c r="L2092" i="32"/>
  <c r="H2092" i="32"/>
  <c r="E2093" i="32" l="1"/>
  <c r="L2093" i="32"/>
  <c r="D2094" i="32"/>
  <c r="K2093" i="32"/>
  <c r="J2093" i="32"/>
  <c r="H2093" i="32"/>
  <c r="F2093" i="32"/>
  <c r="M2093" i="32"/>
  <c r="I2093" i="32"/>
  <c r="G2093" i="32"/>
  <c r="E2094" i="32" l="1"/>
  <c r="I2094" i="32"/>
  <c r="F2094" i="32"/>
  <c r="H2094" i="32"/>
  <c r="D2095" i="32"/>
  <c r="G2094" i="32"/>
  <c r="M2094" i="32"/>
  <c r="K2094" i="32"/>
  <c r="J2094" i="32"/>
  <c r="L2094" i="32"/>
  <c r="E2095" i="32" l="1"/>
  <c r="F2095" i="32"/>
  <c r="K2095" i="32"/>
  <c r="M2095" i="32"/>
  <c r="H2095" i="32"/>
  <c r="L2095" i="32"/>
  <c r="G2095" i="32"/>
  <c r="D2096" i="32"/>
  <c r="J2095" i="32"/>
  <c r="I2095" i="32"/>
  <c r="E2096" i="32" l="1"/>
  <c r="M2096" i="32"/>
  <c r="F2096" i="32"/>
  <c r="K2096" i="32"/>
  <c r="J2096" i="32"/>
  <c r="I2096" i="32"/>
  <c r="H2096" i="32"/>
  <c r="G2096" i="32"/>
  <c r="D2097" i="32"/>
  <c r="L2096" i="32"/>
  <c r="E2097" i="32" l="1"/>
  <c r="J2097" i="32"/>
  <c r="F2097" i="32"/>
  <c r="I2097" i="32"/>
  <c r="H2097" i="32"/>
  <c r="M2097" i="32"/>
  <c r="K2097" i="32"/>
  <c r="G2097" i="32"/>
  <c r="D2098" i="32"/>
  <c r="L2097" i="32"/>
  <c r="E2098" i="32" l="1"/>
  <c r="D2099" i="32"/>
  <c r="I2098" i="32"/>
  <c r="G2098" i="32"/>
  <c r="H2098" i="32"/>
  <c r="J2098" i="32"/>
  <c r="K2098" i="32"/>
  <c r="F2098" i="32"/>
  <c r="M2098" i="32"/>
  <c r="L2098" i="32"/>
  <c r="E2099" i="32" l="1"/>
  <c r="L2099" i="32"/>
  <c r="G2099" i="32"/>
  <c r="F2099" i="32"/>
  <c r="J2099" i="32"/>
  <c r="H2099" i="32"/>
  <c r="D2100" i="32"/>
  <c r="M2099" i="32"/>
  <c r="K2099" i="32"/>
  <c r="I2099" i="32"/>
  <c r="E2100" i="32" l="1"/>
  <c r="I2100" i="32"/>
  <c r="D2101" i="32"/>
  <c r="K2100" i="32"/>
  <c r="M2100" i="32"/>
  <c r="G2100" i="32"/>
  <c r="L2100" i="32"/>
  <c r="H2100" i="32"/>
  <c r="F2100" i="32"/>
  <c r="J2100" i="32"/>
  <c r="E2101" i="32" l="1"/>
  <c r="F2101" i="32"/>
  <c r="G2101" i="32"/>
  <c r="K2101" i="32"/>
  <c r="J2101" i="32"/>
  <c r="H2101" i="32"/>
  <c r="D2102" i="32"/>
  <c r="M2101" i="32"/>
  <c r="I2101" i="32"/>
  <c r="L2101" i="32"/>
  <c r="E2102" i="32" l="1"/>
  <c r="K2102" i="32"/>
  <c r="F2102" i="32"/>
  <c r="M2102" i="32"/>
  <c r="L2102" i="32"/>
  <c r="G2102" i="32"/>
  <c r="D2103" i="32"/>
  <c r="J2102" i="32"/>
  <c r="I2102" i="32"/>
  <c r="H2102" i="32"/>
  <c r="E2103" i="32" l="1"/>
  <c r="I2103" i="32"/>
  <c r="G2103" i="32"/>
  <c r="H2103" i="32"/>
  <c r="J2103" i="32"/>
  <c r="L2103" i="32"/>
  <c r="K2103" i="32"/>
  <c r="D2104" i="32"/>
  <c r="M2103" i="32"/>
  <c r="F2103" i="32"/>
  <c r="E2104" i="32" l="1"/>
  <c r="F2104" i="32"/>
  <c r="H2104" i="32"/>
  <c r="M2104" i="32"/>
  <c r="D2105" i="32"/>
  <c r="G2104" i="32"/>
  <c r="L2104" i="32"/>
  <c r="K2104" i="32"/>
  <c r="J2104" i="32"/>
  <c r="I2104" i="32"/>
  <c r="E2105" i="32" l="1"/>
  <c r="K2105" i="32"/>
  <c r="G2105" i="32"/>
  <c r="J2105" i="32"/>
  <c r="M2105" i="32"/>
  <c r="L2105" i="32"/>
  <c r="H2105" i="32"/>
  <c r="F2105" i="32"/>
  <c r="I2105" i="32"/>
  <c r="D2106" i="32"/>
  <c r="E2106" i="32" l="1"/>
  <c r="H2106" i="32"/>
  <c r="J2106" i="32"/>
  <c r="M2106" i="32"/>
  <c r="D2107" i="32"/>
  <c r="G2106" i="32"/>
  <c r="I2106" i="32"/>
  <c r="F2106" i="32"/>
  <c r="K2106" i="32"/>
  <c r="L2106" i="32"/>
  <c r="E2107" i="32" l="1"/>
  <c r="M2107" i="32"/>
  <c r="J2107" i="32"/>
  <c r="L2107" i="32"/>
  <c r="K2107" i="32"/>
  <c r="H2107" i="32"/>
  <c r="F2107" i="32"/>
  <c r="G2107" i="32"/>
  <c r="I2107" i="32"/>
  <c r="D2108" i="32"/>
  <c r="E2108" i="32" l="1"/>
  <c r="J2108" i="32"/>
  <c r="L2108" i="32"/>
  <c r="I2108" i="32"/>
  <c r="H2108" i="32"/>
  <c r="M2108" i="32"/>
  <c r="K2108" i="32"/>
  <c r="G2108" i="32"/>
  <c r="F2108" i="32"/>
  <c r="D2109" i="32"/>
  <c r="E2109" i="32" l="1"/>
  <c r="D2110" i="32"/>
  <c r="I2109" i="32"/>
  <c r="H2109" i="32"/>
  <c r="G2109" i="32"/>
  <c r="J2109" i="32"/>
  <c r="F2109" i="32"/>
  <c r="L2109" i="32"/>
  <c r="K2109" i="32"/>
  <c r="M2109" i="32"/>
  <c r="E2110" i="32" l="1"/>
  <c r="L2110" i="32"/>
  <c r="I2110" i="32"/>
  <c r="K2110" i="32"/>
  <c r="J2110" i="32"/>
  <c r="G2110" i="32"/>
  <c r="M2110" i="32"/>
  <c r="D2111" i="32"/>
  <c r="H2110" i="32"/>
  <c r="F2110" i="32"/>
  <c r="E2111" i="32" l="1"/>
  <c r="I2111" i="32"/>
  <c r="F2111" i="32"/>
  <c r="H2111" i="32"/>
  <c r="D2112" i="32"/>
  <c r="K2111" i="32"/>
  <c r="G2111" i="32"/>
  <c r="J2111" i="32"/>
  <c r="M2111" i="32"/>
  <c r="L2111" i="32"/>
  <c r="E2112" i="32" l="1"/>
  <c r="F2112" i="32"/>
  <c r="K2112" i="32"/>
  <c r="M2112" i="32"/>
  <c r="L2112" i="32"/>
  <c r="D2113" i="32"/>
  <c r="G2112" i="32"/>
  <c r="J2112" i="32"/>
  <c r="I2112" i="32"/>
  <c r="H2112" i="32"/>
  <c r="E2113" i="32" l="1"/>
  <c r="K2113" i="32"/>
  <c r="D2114" i="32"/>
  <c r="J2113" i="32"/>
  <c r="I2113" i="32"/>
  <c r="F2113" i="32"/>
  <c r="L2113" i="32"/>
  <c r="M2113" i="32"/>
  <c r="H2113" i="32"/>
  <c r="G2113" i="32"/>
  <c r="E2114" i="32" l="1"/>
  <c r="H2114" i="32"/>
  <c r="J2114" i="32"/>
  <c r="D2115" i="32"/>
  <c r="G2114" i="32"/>
  <c r="F2114" i="32"/>
  <c r="L2114" i="32"/>
  <c r="K2114" i="32"/>
  <c r="I2114" i="32"/>
  <c r="M2114" i="32"/>
  <c r="E2115" i="32" l="1"/>
  <c r="M2115" i="32"/>
  <c r="H2115" i="32"/>
  <c r="L2115" i="32"/>
  <c r="K2115" i="32"/>
  <c r="F2115" i="32"/>
  <c r="G2115" i="32"/>
  <c r="D2116" i="32"/>
  <c r="I2115" i="32"/>
  <c r="J2115" i="32"/>
  <c r="E2116" i="32" l="1"/>
  <c r="J2116" i="32"/>
  <c r="L2116" i="32"/>
  <c r="I2116" i="32"/>
  <c r="M2116" i="32"/>
  <c r="H2116" i="32"/>
  <c r="G2116" i="32"/>
  <c r="F2116" i="32"/>
  <c r="D2117" i="32"/>
  <c r="K2116" i="32"/>
  <c r="E2117" i="32" l="1"/>
  <c r="D2118" i="32"/>
  <c r="I2117" i="32"/>
  <c r="G2117" i="32"/>
  <c r="F2117" i="32"/>
  <c r="K2117" i="32"/>
  <c r="M2117" i="32"/>
  <c r="H2117" i="32"/>
  <c r="L2117" i="32"/>
  <c r="J2117" i="32"/>
  <c r="E2118" i="32" l="1"/>
  <c r="L2118" i="32"/>
  <c r="F2118" i="32"/>
  <c r="K2118" i="32"/>
  <c r="J2118" i="32"/>
  <c r="M2118" i="32"/>
  <c r="D2119" i="32"/>
  <c r="I2118" i="32"/>
  <c r="H2118" i="32"/>
  <c r="G2118" i="32"/>
  <c r="E2119" i="32" l="1"/>
  <c r="I2119" i="32"/>
  <c r="F2119" i="32"/>
  <c r="J2119" i="32"/>
  <c r="M2119" i="32"/>
  <c r="H2119" i="32"/>
  <c r="D2120" i="32"/>
  <c r="L2119" i="32"/>
  <c r="K2119" i="32"/>
  <c r="G2119" i="32"/>
  <c r="E2120" i="32" l="1"/>
  <c r="F2120" i="32"/>
  <c r="K2120" i="32"/>
  <c r="D2121" i="32"/>
  <c r="H2120" i="32"/>
  <c r="M2120" i="32"/>
  <c r="L2120" i="32"/>
  <c r="G2120" i="32"/>
  <c r="J2120" i="32"/>
  <c r="I2120" i="32"/>
  <c r="E2121" i="32" l="1"/>
  <c r="K2121" i="32"/>
  <c r="D2122" i="32"/>
  <c r="I2121" i="32"/>
  <c r="L2121" i="32"/>
  <c r="M2121" i="32"/>
  <c r="J2121" i="32"/>
  <c r="H2121" i="32"/>
  <c r="G2121" i="32"/>
  <c r="F2121" i="32"/>
  <c r="E2122" i="32" l="1"/>
  <c r="H2122" i="32"/>
  <c r="J2122" i="32"/>
  <c r="D2123" i="32"/>
  <c r="G2122" i="32"/>
  <c r="I2122" i="32"/>
  <c r="M2122" i="32"/>
  <c r="L2122" i="32"/>
  <c r="K2122" i="32"/>
  <c r="F2122" i="32"/>
  <c r="E2123" i="32" l="1"/>
  <c r="M2123" i="32"/>
  <c r="H2123" i="32"/>
  <c r="L2123" i="32"/>
  <c r="K2123" i="32"/>
  <c r="F2123" i="32"/>
  <c r="G2123" i="32"/>
  <c r="D2124" i="32"/>
  <c r="J2123" i="32"/>
  <c r="I2123" i="32"/>
  <c r="E2124" i="32" l="1"/>
  <c r="J2124" i="32"/>
  <c r="L2124" i="32"/>
  <c r="I2124" i="32"/>
  <c r="H2124" i="32"/>
  <c r="K2124" i="32"/>
  <c r="G2124" i="32"/>
  <c r="F2124" i="32"/>
  <c r="M2124" i="32"/>
  <c r="D2125" i="32"/>
  <c r="E2125" i="32" l="1"/>
  <c r="D2126" i="32"/>
  <c r="I2125" i="32"/>
  <c r="G2125" i="32"/>
  <c r="F2125" i="32"/>
  <c r="J2125" i="32"/>
  <c r="M2125" i="32"/>
  <c r="H2125" i="32"/>
  <c r="L2125" i="32"/>
  <c r="K2125" i="32"/>
  <c r="E2126" i="32" l="1"/>
  <c r="L2126" i="32"/>
  <c r="F2126" i="32"/>
  <c r="K2126" i="32"/>
  <c r="D2127" i="32"/>
  <c r="I2126" i="32"/>
  <c r="H2126" i="32"/>
  <c r="J2126" i="32"/>
  <c r="M2126" i="32"/>
  <c r="G2126" i="32"/>
  <c r="E2127" i="32" l="1"/>
  <c r="I2127" i="32"/>
  <c r="F2127" i="32"/>
  <c r="H2127" i="32"/>
  <c r="D2128" i="32"/>
  <c r="J2127" i="32"/>
  <c r="L2127" i="32"/>
  <c r="K2127" i="32"/>
  <c r="G2127" i="32"/>
  <c r="M2127" i="32"/>
  <c r="E2128" i="32" l="1"/>
  <c r="F2128" i="32"/>
  <c r="K2128" i="32"/>
  <c r="M2128" i="32"/>
  <c r="L2128" i="32"/>
  <c r="D2129" i="32"/>
  <c r="G2128" i="32"/>
  <c r="H2128" i="32"/>
  <c r="J2128" i="32"/>
  <c r="I2128" i="32"/>
  <c r="E2129" i="32" l="1"/>
  <c r="K2129" i="32"/>
  <c r="D2130" i="32"/>
  <c r="J2129" i="32"/>
  <c r="I2129" i="32"/>
  <c r="L2129" i="32"/>
  <c r="F2129" i="32"/>
  <c r="M2129" i="32"/>
  <c r="H2129" i="32"/>
  <c r="G2129" i="32"/>
  <c r="E2130" i="32" l="1"/>
  <c r="H2130" i="32"/>
  <c r="J2130" i="32"/>
  <c r="D2131" i="32"/>
  <c r="I2130" i="32"/>
  <c r="M2130" i="32"/>
  <c r="G2130" i="32"/>
  <c r="L2130" i="32"/>
  <c r="K2130" i="32"/>
  <c r="F2130" i="32"/>
  <c r="E2131" i="32" l="1"/>
  <c r="M2131" i="32"/>
  <c r="H2131" i="32"/>
  <c r="D2132" i="32"/>
  <c r="L2131" i="32"/>
  <c r="G2131" i="32"/>
  <c r="K2131" i="32"/>
  <c r="F2131" i="32"/>
  <c r="J2131" i="32"/>
  <c r="I2131" i="32"/>
  <c r="E2132" i="32" l="1"/>
  <c r="J2132" i="32"/>
  <c r="L2132" i="32"/>
  <c r="I2132" i="32"/>
  <c r="H2132" i="32"/>
  <c r="F2132" i="32"/>
  <c r="D2133" i="32"/>
  <c r="K2132" i="32"/>
  <c r="G2132" i="32"/>
  <c r="M2132" i="32"/>
  <c r="E2133" i="32" l="1"/>
  <c r="D2134" i="32"/>
  <c r="I2133" i="32"/>
  <c r="G2133" i="32"/>
  <c r="H2133" i="32"/>
  <c r="L2133" i="32"/>
  <c r="K2133" i="32"/>
  <c r="F2133" i="32"/>
  <c r="J2133" i="32"/>
  <c r="M2133" i="32"/>
  <c r="E2134" i="32" l="1"/>
  <c r="L2134" i="32"/>
  <c r="F2134" i="32"/>
  <c r="K2134" i="32"/>
  <c r="J2134" i="32"/>
  <c r="D2135" i="32"/>
  <c r="M2134" i="32"/>
  <c r="H2134" i="32"/>
  <c r="G2134" i="32"/>
  <c r="I2134" i="32"/>
  <c r="E2135" i="32" l="1"/>
  <c r="F2135" i="32"/>
  <c r="H2135" i="32"/>
  <c r="D2136" i="32"/>
  <c r="G2135" i="32"/>
  <c r="J2135" i="32"/>
  <c r="M2135" i="32"/>
  <c r="L2135" i="32"/>
  <c r="K2135" i="32"/>
  <c r="I2135" i="32"/>
  <c r="E2136" i="32" l="1"/>
  <c r="F2136" i="32"/>
  <c r="K2136" i="32"/>
  <c r="M2136" i="32"/>
  <c r="I2136" i="32"/>
  <c r="H2136" i="32"/>
  <c r="L2136" i="32"/>
  <c r="D2137" i="32"/>
  <c r="G2136" i="32"/>
  <c r="J2136" i="32"/>
  <c r="E2137" i="32" l="1"/>
  <c r="K2137" i="32"/>
  <c r="D2138" i="32"/>
  <c r="J2137" i="32"/>
  <c r="L2137" i="32"/>
  <c r="I2137" i="32"/>
  <c r="M2137" i="32"/>
  <c r="H2137" i="32"/>
  <c r="G2137" i="32"/>
  <c r="F2137" i="32"/>
  <c r="E2138" i="32" l="1"/>
  <c r="H2138" i="32"/>
  <c r="J2138" i="32"/>
  <c r="D2139" i="32"/>
  <c r="G2138" i="32"/>
  <c r="I2138" i="32"/>
  <c r="M2138" i="32"/>
  <c r="L2138" i="32"/>
  <c r="K2138" i="32"/>
  <c r="F2138" i="32"/>
  <c r="E2139" i="32" l="1"/>
  <c r="M2139" i="32"/>
  <c r="H2139" i="32"/>
  <c r="L2139" i="32"/>
  <c r="K2139" i="32"/>
  <c r="I2139" i="32"/>
  <c r="F2139" i="32"/>
  <c r="G2139" i="32"/>
  <c r="D2140" i="32"/>
  <c r="J2139" i="32"/>
  <c r="E2140" i="32" l="1"/>
  <c r="J2140" i="32"/>
  <c r="L2140" i="32"/>
  <c r="I2140" i="32"/>
  <c r="H2140" i="32"/>
  <c r="F2140" i="32"/>
  <c r="D2141" i="32"/>
  <c r="K2140" i="32"/>
  <c r="M2140" i="32"/>
  <c r="G2140" i="32"/>
  <c r="E2141" i="32" l="1"/>
  <c r="D2142" i="32"/>
  <c r="I2141" i="32"/>
  <c r="F2141" i="32"/>
  <c r="J2141" i="32"/>
  <c r="G2141" i="32"/>
  <c r="M2141" i="32"/>
  <c r="H2141" i="32"/>
  <c r="L2141" i="32"/>
  <c r="K2141" i="32"/>
  <c r="E2142" i="32" l="1"/>
  <c r="L2142" i="32"/>
  <c r="F2142" i="32"/>
  <c r="K2142" i="32"/>
  <c r="J2142" i="32"/>
  <c r="M2142" i="32"/>
  <c r="D2143" i="32"/>
  <c r="I2142" i="32"/>
  <c r="H2142" i="32"/>
  <c r="G2142" i="32"/>
  <c r="E2143" i="32" l="1"/>
  <c r="I2143" i="32"/>
  <c r="F2143" i="32"/>
  <c r="M2143" i="32"/>
  <c r="H2143" i="32"/>
  <c r="J2143" i="32"/>
  <c r="D2144" i="32"/>
  <c r="L2143" i="32"/>
  <c r="G2143" i="32"/>
  <c r="K2143" i="32"/>
  <c r="E2144" i="32" l="1"/>
  <c r="F2144" i="32"/>
  <c r="K2144" i="32"/>
  <c r="L2144" i="32"/>
  <c r="J2144" i="32"/>
  <c r="M2144" i="32"/>
  <c r="I2144" i="32"/>
  <c r="H2144" i="32"/>
  <c r="D2145" i="32"/>
  <c r="G2144" i="32"/>
  <c r="E2145" i="32" l="1"/>
  <c r="K2145" i="32"/>
  <c r="D2146" i="32"/>
  <c r="J2145" i="32"/>
  <c r="M2145" i="32"/>
  <c r="H2145" i="32"/>
  <c r="I2145" i="32"/>
  <c r="F2145" i="32"/>
  <c r="L2145" i="32"/>
  <c r="G2145" i="32"/>
  <c r="E2146" i="32" l="1"/>
  <c r="G2146" i="32"/>
  <c r="F2146" i="32"/>
  <c r="L2146" i="32"/>
  <c r="I2146" i="32"/>
  <c r="M2146" i="32"/>
  <c r="K2146" i="32"/>
  <c r="H2146" i="32"/>
  <c r="J2146" i="32"/>
  <c r="D2147" i="32"/>
  <c r="E2147" i="32" l="1"/>
  <c r="M2147" i="32"/>
  <c r="H2147" i="32"/>
  <c r="L2147" i="32"/>
  <c r="K2147" i="32"/>
  <c r="F2147" i="32"/>
  <c r="G2147" i="32"/>
  <c r="D2148" i="32"/>
  <c r="I2147" i="32"/>
  <c r="J2147" i="32"/>
  <c r="E2148" i="32" l="1"/>
  <c r="J2148" i="32"/>
  <c r="L2148" i="32"/>
  <c r="K2148" i="32"/>
  <c r="I2148" i="32"/>
  <c r="F2148" i="32"/>
  <c r="H2148" i="32"/>
  <c r="G2148" i="32"/>
  <c r="D2149" i="32"/>
  <c r="M2148" i="32"/>
  <c r="E2149" i="32" l="1"/>
  <c r="D2150" i="32"/>
  <c r="I2149" i="32"/>
  <c r="G2149" i="32"/>
  <c r="F2149" i="32"/>
  <c r="H2149" i="32"/>
  <c r="L2149" i="32"/>
  <c r="J2149" i="32"/>
  <c r="M2149" i="32"/>
  <c r="K2149" i="32"/>
  <c r="E2150" i="32" l="1"/>
  <c r="L2150" i="32"/>
  <c r="F2150" i="32"/>
  <c r="K2150" i="32"/>
  <c r="J2150" i="32"/>
  <c r="D2151" i="32"/>
  <c r="I2150" i="32"/>
  <c r="G2150" i="32"/>
  <c r="H2150" i="32"/>
  <c r="M2150" i="32"/>
  <c r="E2151" i="32" l="1"/>
  <c r="I2151" i="32"/>
  <c r="F2151" i="32"/>
  <c r="D2152" i="32"/>
  <c r="H2151" i="32"/>
  <c r="G2151" i="32"/>
  <c r="M2151" i="32"/>
  <c r="K2151" i="32"/>
  <c r="J2151" i="32"/>
  <c r="L2151" i="32"/>
  <c r="E2152" i="32" l="1"/>
  <c r="F2152" i="32"/>
  <c r="H2152" i="32"/>
  <c r="M2152" i="32"/>
  <c r="L2152" i="32"/>
  <c r="K2152" i="32"/>
  <c r="J2152" i="32"/>
  <c r="D2153" i="32"/>
  <c r="G2152" i="32"/>
  <c r="I2152" i="32"/>
  <c r="E2153" i="32" l="1"/>
  <c r="K2153" i="32"/>
  <c r="F2153" i="32"/>
  <c r="G2153" i="32"/>
  <c r="J2153" i="32"/>
  <c r="H2153" i="32"/>
  <c r="I2153" i="32"/>
  <c r="D2154" i="32"/>
  <c r="L2153" i="32"/>
  <c r="M2153" i="32"/>
  <c r="E2154" i="32" l="1"/>
  <c r="H2154" i="32"/>
  <c r="J2154" i="32"/>
  <c r="D2155" i="32"/>
  <c r="G2154" i="32"/>
  <c r="K2154" i="32"/>
  <c r="F2154" i="32"/>
  <c r="M2154" i="32"/>
  <c r="L2154" i="32"/>
  <c r="I2154" i="32"/>
  <c r="E2155" i="32" l="1"/>
  <c r="M2155" i="32"/>
  <c r="G2155" i="32"/>
  <c r="L2155" i="32"/>
  <c r="K2155" i="32"/>
  <c r="D2156" i="32"/>
  <c r="H2155" i="32"/>
  <c r="J2155" i="32"/>
  <c r="F2155" i="32"/>
  <c r="I2155" i="32"/>
  <c r="E2156" i="32" l="1"/>
  <c r="J2156" i="32"/>
  <c r="L2156" i="32"/>
  <c r="I2156" i="32"/>
  <c r="H2156" i="32"/>
  <c r="D2157" i="32"/>
  <c r="G2156" i="32"/>
  <c r="F2156" i="32"/>
  <c r="K2156" i="32"/>
  <c r="M2156" i="32"/>
  <c r="E2157" i="32" l="1"/>
  <c r="D2158" i="32"/>
  <c r="I2157" i="32"/>
  <c r="M2157" i="32"/>
  <c r="G2157" i="32"/>
  <c r="H2157" i="32"/>
  <c r="J2157" i="32"/>
  <c r="F2157" i="32"/>
  <c r="L2157" i="32"/>
  <c r="K2157" i="32"/>
  <c r="E2158" i="32" l="1"/>
  <c r="L2158" i="32"/>
  <c r="D2159" i="32"/>
  <c r="K2158" i="32"/>
  <c r="J2158" i="32"/>
  <c r="M2158" i="32"/>
  <c r="I2158" i="32"/>
  <c r="H2158" i="32"/>
  <c r="G2158" i="32"/>
  <c r="F2158" i="32"/>
  <c r="E2159" i="32" l="1"/>
  <c r="I2159" i="32"/>
  <c r="L2159" i="32"/>
  <c r="D2160" i="32"/>
  <c r="G2159" i="32"/>
  <c r="H2159" i="32"/>
  <c r="F2159" i="32"/>
  <c r="M2159" i="32"/>
  <c r="K2159" i="32"/>
  <c r="J2159" i="32"/>
  <c r="E2160" i="32" l="1"/>
  <c r="L2160" i="32"/>
  <c r="K2160" i="32"/>
  <c r="J2160" i="32"/>
  <c r="H2160" i="32"/>
  <c r="D2161" i="32"/>
  <c r="G2160" i="32"/>
  <c r="F2160" i="32"/>
  <c r="I2160" i="32"/>
  <c r="M2160" i="32"/>
  <c r="E2161" i="32" l="1"/>
  <c r="K2161" i="32"/>
  <c r="F2161" i="32"/>
  <c r="I2161" i="32"/>
  <c r="J2161" i="32"/>
  <c r="L2161" i="32"/>
  <c r="H2161" i="32"/>
  <c r="D2162" i="32"/>
  <c r="G2161" i="32"/>
  <c r="M2161" i="32"/>
  <c r="E2162" i="32" l="1"/>
  <c r="H2162" i="32"/>
  <c r="I2162" i="32"/>
  <c r="D2163" i="32"/>
  <c r="M2162" i="32"/>
  <c r="G2162" i="32"/>
  <c r="K2162" i="32"/>
  <c r="F2162" i="32"/>
  <c r="L2162" i="32"/>
  <c r="J2162" i="32"/>
  <c r="E2163" i="32" l="1"/>
  <c r="F2163" i="32"/>
  <c r="M2163" i="32"/>
  <c r="L2163" i="32"/>
  <c r="K2163" i="32"/>
  <c r="J2163" i="32"/>
  <c r="I2163" i="32"/>
  <c r="H2163" i="32"/>
  <c r="G2163" i="3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I128" authorId="0" shapeId="0" xr:uid="{551599F1-8205-6445-B1FE-7594D2A2EE0C}">
      <text>
        <r>
          <rPr>
            <sz val="14"/>
            <color rgb="FF000000"/>
            <rFont val="Calibri"/>
            <family val="2"/>
            <scheme val="minor"/>
          </rPr>
          <t>Fatigue &gt; 2</t>
        </r>
        <r>
          <rPr>
            <sz val="14"/>
            <color rgb="FF000000"/>
            <rFont val="Calibri"/>
            <family val="2"/>
            <scheme val="minor"/>
          </rPr>
          <t xml:space="preserve">
</t>
        </r>
        <r>
          <rPr>
            <sz val="14"/>
            <color rgb="FF000000"/>
            <rFont val="Calibri"/>
            <family val="2"/>
            <scheme val="minor"/>
          </rPr>
          <t>Risque blessures &gt; 2,5</t>
        </r>
        <r>
          <rPr>
            <sz val="14"/>
            <color rgb="FF000000"/>
            <rFont val="Calibri"/>
            <family val="2"/>
            <scheme val="minor"/>
          </rPr>
          <t xml:space="preserve">
</t>
        </r>
      </text>
    </comment>
    <comment ref="J128" authorId="0" shapeId="0" xr:uid="{2D519064-F52F-C344-B942-E839F5E4AA92}">
      <text>
        <r>
          <rPr>
            <sz val="14"/>
            <color rgb="FF000000"/>
            <rFont val="Calibri"/>
            <family val="2"/>
            <scheme val="minor"/>
          </rPr>
          <t>Fatigue si &gt; 6k</t>
        </r>
        <r>
          <rPr>
            <sz val="14"/>
            <color rgb="FF000000"/>
            <rFont val="Calibri"/>
            <family val="2"/>
            <scheme val="minor"/>
          </rPr>
          <t xml:space="preserve">
</t>
        </r>
        <r>
          <rPr>
            <sz val="14"/>
            <color rgb="FF000000"/>
            <rFont val="Calibri"/>
            <family val="2"/>
            <scheme val="minor"/>
          </rPr>
          <t>Risque blessure &gt; 10k</t>
        </r>
        <r>
          <rPr>
            <sz val="14"/>
            <color rgb="FF000000"/>
            <rFont val="Calibri"/>
            <family val="2"/>
            <scheme val="minor"/>
          </rPr>
          <t xml:space="preserv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<sst xmlns="http://schemas.openxmlformats.org/spreadsheetml/2006/main" count="8391" uniqueCount="1107">
  <si>
    <t>Scale critères EDF &amp; Investissement</t>
  </si>
  <si>
    <t>HUMEUR
ÉMOTIONS</t>
  </si>
  <si>
    <t>STRESS
BIEN-ÊTRE</t>
  </si>
  <si>
    <t>QUALITÉ
SOMMEIL</t>
  </si>
  <si>
    <t>ÉTAT PHYSIQUE</t>
  </si>
  <si>
    <t>ACTUALITÉ
HYDRIQUE</t>
  </si>
  <si>
    <t>ACTUALITÉ
NUTRITION</t>
  </si>
  <si>
    <t>ÉCHELLE D'INVESTISSEMENT</t>
  </si>
  <si>
    <t>Joyeuse &amp; 
souriante</t>
  </si>
  <si>
    <t>Estime &amp;
 confiance</t>
  </si>
  <si>
    <t>Réparateur &amp;
 profond</t>
  </si>
  <si>
    <t>Excellente forme</t>
  </si>
  <si>
    <t>Très bonne &gt;3,5L</t>
  </si>
  <si>
    <t>Bio, Locale &amp; Cuisine</t>
  </si>
  <si>
    <t>Travail, focus, implication &amp; plaisir. 
Très professionnelle</t>
  </si>
  <si>
    <t>Optimiste &amp;
 positive</t>
  </si>
  <si>
    <t>Cool &amp;
 Relaxée</t>
  </si>
  <si>
    <t>Reposant &amp;
 Profond</t>
  </si>
  <si>
    <t>Bonne
forme</t>
  </si>
  <si>
    <t>Bonne &gt; 3L</t>
  </si>
  <si>
    <t>Qualité &amp; Quantité</t>
  </si>
  <si>
    <t>Manque de motivation, mais a fait l'effort pour le groupe</t>
  </si>
  <si>
    <t>Normale &amp;
 neutre</t>
  </si>
  <si>
    <t>Normale &amp;
Neutre</t>
  </si>
  <si>
    <t>Mal à s'endormir 
mais suffisant</t>
  </si>
  <si>
    <t>Normal &amp; Courbatures</t>
  </si>
  <si>
    <t>Normal &amp; Suffisant &gt; 2L</t>
  </si>
  <si>
    <t>Qualité sans Quantité</t>
  </si>
  <si>
    <t>Pas de travail &amp; aucun plaisir.
Absence pour le groupe et pour soi-même
Soucis personnels</t>
  </si>
  <si>
    <t>Gênée, Seule &amp;
 Renfermée</t>
  </si>
  <si>
    <t>Stress &amp;
 Anxiété</t>
  </si>
  <si>
    <t>Mal à s'endormir 
mais insuffisant</t>
  </si>
  <si>
    <t>Fatigue &amp; Douleurs</t>
  </si>
  <si>
    <t>Souvent soif &amp; sec &lt; 1,5L</t>
  </si>
  <si>
    <t>Peu qualité &amp; quantité</t>
  </si>
  <si>
    <t>Pensées 
Négatives</t>
  </si>
  <si>
    <t>Nervosité 
&amp; Peur(s)</t>
  </si>
  <si>
    <t>Insomnies et 
malade, virus</t>
  </si>
  <si>
    <t>Fatigue &amp; Blessure(s)</t>
  </si>
  <si>
    <t>Troubles, vertiges &amp; crampes</t>
  </si>
  <si>
    <t>Industriel &amp; Excès</t>
  </si>
  <si>
    <t>Horodateur</t>
  </si>
  <si>
    <t>Nom</t>
  </si>
  <si>
    <t>Date</t>
  </si>
  <si>
    <t>Suivi cycle</t>
  </si>
  <si>
    <t>Humeur</t>
  </si>
  <si>
    <t>Stress</t>
  </si>
  <si>
    <t>Sommeil</t>
  </si>
  <si>
    <t>Etat Physique</t>
  </si>
  <si>
    <t>Hydratation</t>
  </si>
  <si>
    <t>Nutrition</t>
  </si>
  <si>
    <t>Commentaires</t>
  </si>
  <si>
    <t>Intensité douleur</t>
  </si>
  <si>
    <t>Tête</t>
  </si>
  <si>
    <t>Localisation [Ligne 2]</t>
  </si>
  <si>
    <t>Cervicales</t>
  </si>
  <si>
    <t>Ceinture scapulaire</t>
  </si>
  <si>
    <t>Coudes</t>
  </si>
  <si>
    <t>Dos</t>
  </si>
  <si>
    <t>Haut du dos</t>
  </si>
  <si>
    <t>Bas du dos</t>
  </si>
  <si>
    <t>Abdos</t>
  </si>
  <si>
    <t>Ceinture pelvienne</t>
  </si>
  <si>
    <t>Genou</t>
  </si>
  <si>
    <t>Chevilles</t>
  </si>
  <si>
    <t>Pieds</t>
  </si>
  <si>
    <t>Mains</t>
  </si>
  <si>
    <t>Quadri</t>
  </si>
  <si>
    <t>Ischio</t>
  </si>
  <si>
    <t>Mollet</t>
  </si>
  <si>
    <t>Tibia</t>
  </si>
  <si>
    <t>Commentaires douleur</t>
  </si>
  <si>
    <t>Total EDF</t>
  </si>
  <si>
    <t>Semaine</t>
  </si>
  <si>
    <t>Année</t>
  </si>
  <si>
    <t>DUVAL</t>
  </si>
  <si>
    <t>BAGMA</t>
  </si>
  <si>
    <t>DELAMARE</t>
  </si>
  <si>
    <t>RIVIERE</t>
  </si>
  <si>
    <t>Je peux faire du sport mais vigilance suite à la commo</t>
  </si>
  <si>
    <t>MUFANA</t>
  </si>
  <si>
    <t>TOUSTOU</t>
  </si>
  <si>
    <t>Début d’un traitement il y a une semaine, fatigue et courbatures ++</t>
  </si>
  <si>
    <t>GUITON</t>
  </si>
  <si>
    <t>CHASTIN</t>
  </si>
  <si>
    <t>MAFUTUNA</t>
  </si>
  <si>
    <t>LE CALVEZ</t>
  </si>
  <si>
    <t>SAGARZAZU</t>
  </si>
  <si>
    <t>VITTECOQ</t>
  </si>
  <si>
    <t>HUET</t>
  </si>
  <si>
    <t>Mal partout</t>
  </si>
  <si>
    <t>Petite douleur mollet gauche</t>
  </si>
  <si>
    <t>Le traitement me déshydrate</t>
  </si>
  <si>
    <t>BEAURAIN</t>
  </si>
  <si>
    <t>Je bosse 1 semaine du coup je me lève assez tôt et peu de sommeil car j’arrive pas à m’endormir avant. Pour l’instant j’arrive à gérer mais je sais pas trop si je vais tenir</t>
  </si>
  <si>
    <t>MERLET</t>
  </si>
  <si>
    <t>Malade grosse toux qui m’a réveillé plusieurs fois dans la nuit</t>
  </si>
  <si>
    <t>Mieux dormi cette nuit</t>
  </si>
  <si>
    <t>Coucou Élisa 👋😗</t>
  </si>
  <si>
    <t>LEBRUN</t>
  </si>
  <si>
    <t>GUY</t>
  </si>
  <si>
    <t>Mal dormis car réveillé 4 fois et énormément de courbature axu jambes et au fesses... Le dos j'ai vu le kiné mais douleur un peu aux lombaires</t>
  </si>
  <si>
    <t>CASTEL</t>
  </si>
  <si>
    <t>Me suis couché tard par ma faute donc normal d'être fatiguée. Mal au dos et au cul 😂</t>
  </si>
  <si>
    <t>Je n'avais pas sommeil. Poids au réveil sans la commission. Mal au dos</t>
  </si>
  <si>
    <t>Douleur mollet gauche</t>
  </si>
  <si>
    <t>COQUILLEAU</t>
  </si>
  <si>
    <t>OBLIN</t>
  </si>
  <si>
    <t>Fin de 15 jours de colo, ça commence à tirer sur sur la fatigue</t>
  </si>
  <si>
    <t>VAUCLIN</t>
  </si>
  <si>
    <t>Je me suis couchée avant 23h mais impossible de m’endormir avant ce matin avec le rythme du travail de nuit</t>
  </si>
  <si>
    <t>ETASSE</t>
  </si>
  <si>
    <t>ELIZONDO</t>
  </si>
  <si>
    <t>Mal dormis</t>
  </si>
  <si>
    <t>Épuisée car au travail j’ai fait 19km au travail à piétiner dont 15 entre 23h et 2h30</t>
  </si>
  <si>
    <t>Douleur au mollet depuis la course de lundi</t>
  </si>
  <si>
    <t>Aïe la récup au bar, mauvaise idée</t>
  </si>
  <si>
    <t>Pointe sur quadri gauche tous le temps</t>
  </si>
  <si>
    <t>Moins mal au quadri car j'ai vu le kine mais fatiguée</t>
  </si>
  <si>
    <t>J’ai mes ischios qui tirent bcp</t>
  </si>
  <si>
    <t>Toujours des douleurs au niveau du tibia droit (du à une infection) je suis sous antibio depuis quelques jours ça me fatigue pas mal mais je reviens vite ;)</t>
  </si>
  <si>
    <t>COUDERT</t>
  </si>
  <si>
    <t>Un peu à fleur de peau</t>
  </si>
  <si>
    <t>Période de règles</t>
  </si>
  <si>
    <t>Insomnie totale - il n'y a que des malades chez donc ca toussait bcp durant toute la nuit 🤦🏽‍♀️😴...</t>
  </si>
  <si>
    <t>Mal au dos un peu...</t>
  </si>
  <si>
    <t>Mal au jambes un peu fatiguée</t>
  </si>
  <si>
    <t>Hier mal de ventre et difficulté normal car régle aujourd'hui... Ne plus faire la pp à Rennes est dure ma motivation est la même mais toute seule plus dure (lieux et motivation extérieur plus compliqué)</t>
  </si>
  <si>
    <t>Mal au mollet et pas assez dormi mais ça va</t>
  </si>
  <si>
    <t>Mal au dos + et un peu mollet (courbature)</t>
  </si>
  <si>
    <t>Pas réussi à dormir... Sans doute stressée par la reprise du travail et des entraînements...</t>
  </si>
  <si>
    <t>GAIGEARD</t>
  </si>
  <si>
    <t>Fatigue générale par rapport au moins semaines précédentes</t>
  </si>
  <si>
    <t>Mal dormi car froid</t>
  </si>
  <si>
    <t>ARRIGHETTI</t>
  </si>
  <si>
    <t>DUFROS</t>
  </si>
  <si>
    <t>Douleur à l'arrière de la cuisse droite et dans la fesse droite aussi</t>
  </si>
  <si>
    <t>FAGNEN</t>
  </si>
  <si>
    <t>Peut-être en retard ce soir car kiné</t>
  </si>
  <si>
    <t>DANIEL</t>
  </si>
  <si>
    <t>Trop de difficulté à m'endormir 😴...
Le reprise du travail me donne un mal de crâne énorme, il y a eu trop de chgt en mon absence, jref je sens que ca va être une journée de drem'
Bonne journée 😴😴</t>
  </si>
  <si>
    <t>Quelque courbature au dos ml dormi</t>
  </si>
  <si>
    <t>ESCUSA</t>
  </si>
  <si>
    <t>Vigilance mollet</t>
  </si>
  <si>
    <t>Des fois mal au adducteur.</t>
  </si>
  <si>
    <t>Couché tard et lève tôt normal pour la fatigue. Douleur a l'insertion entre le bassin et la cuisse plus vers adducteur</t>
  </si>
  <si>
    <t>Un peu mal au dos.</t>
  </si>
  <si>
    <t>Travail de nuit peut de temps de sommeil</t>
  </si>
  <si>
    <t>Douleur milieu du dos</t>
  </si>
  <si>
    <t>Fatiguée car fin des vacs avec les copains et route pour rentrer à Rennes</t>
  </si>
  <si>
    <t>Nuit à l’hôpital</t>
  </si>
  <si>
    <t>Crise d’endométriose depuis dimanche</t>
  </si>
  <si>
    <t>Douleurs dans la arrière de la cuisse fesse et dos</t>
  </si>
  <si>
    <t>Quelque courbature</t>
  </si>
  <si>
    <t>Mal à dormir et couché très tard. Mal à reprendre un bon rythme de sommeil</t>
  </si>
  <si>
    <t>Toujours douleurs endométriose</t>
  </si>
  <si>
    <t>Ichios qui tirent bcp et un peu mal au lombaire</t>
  </si>
  <si>
    <t>CAROFF</t>
  </si>
  <si>
    <t>Garde a l'hôpital, très très fatiguée, mal aux jambes et au dos</t>
  </si>
  <si>
    <t>Douleurs lombaires</t>
  </si>
  <si>
    <t>reprise travail mais horaires vacances donc difficulté à dormir</t>
  </si>
  <si>
    <t>Douleurs genou droit depuis vendredi</t>
  </si>
  <si>
    <t>Encore et toujours douleur dos cuisse</t>
  </si>
  <si>
    <t>Je suis bloquée de l'épaule gauche</t>
  </si>
  <si>
    <t>très fatiguée</t>
  </si>
  <si>
    <t>J’ai mal au dos</t>
  </si>
  <si>
    <t>Pas assez dormis</t>
  </si>
  <si>
    <t>NERAUD</t>
  </si>
  <si>
    <t>JUBIN</t>
  </si>
  <si>
    <t>Douleur quadriceps droit comme contracture pendant l'entrainement hier, a voir si ça passe dans la journée</t>
  </si>
  <si>
    <t>Reprise du travail, très fatiguée</t>
  </si>
  <si>
    <t>COUSSERAND</t>
  </si>
  <si>
    <t>PAUTROT DAVID</t>
  </si>
  <si>
    <t>Mal au jambe (sens lourde un peu)</t>
  </si>
  <si>
    <t>Fatigue ++</t>
  </si>
  <si>
    <t>Fatigue physique, je commence à sentir la fin de la prépa !! Ou c'est la chaleur qui m'épuise peut être</t>
  </si>
  <si>
    <t>Toujours des nausées</t>
  </si>
  <si>
    <t>entraînement à vannes ce soir</t>
  </si>
  <si>
    <t>Lourdeur dans les gambettes</t>
  </si>
  <si>
    <t>Je vois le Kiné ce matin</t>
  </si>
  <si>
    <t>mal partout</t>
  </si>
  <si>
    <t>CAMUS</t>
  </si>
  <si>
    <t>Fatiguée plus plus mais du mal à m'endormir +++</t>
  </si>
  <si>
    <t>Malade : vomissement (aucune alimentation ni hydratation)</t>
  </si>
  <si>
    <t>Ps assez dormi</t>
  </si>
  <si>
    <t>CAPELL</t>
  </si>
  <si>
    <t>Gènes aux ischios</t>
  </si>
  <si>
    <t>Un peu mal au dos et un peu de fatigue</t>
  </si>
  <si>
    <t>REYMONDOUX</t>
  </si>
  <si>
    <t>Toujours quelques gènes au genou de temps en temps</t>
  </si>
  <si>
    <t>Règles très douloureuses ajd</t>
  </si>
  <si>
    <t>MARTINEZ RODRIGUEZ</t>
  </si>
  <si>
    <t>PASSARD</t>
  </si>
  <si>
    <t>CASTELO</t>
  </si>
  <si>
    <t>Je me suis endormie tard malgré la fatigue sans forcément traîner donc un peu fatigué</t>
  </si>
  <si>
    <t>Ischios et mollets sur le côté qui tirent</t>
  </si>
  <si>
    <t>Pas trop en forme, je suis un peu malade</t>
  </si>
  <si>
    <t>Mal au dos quand je suis assise</t>
  </si>
  <si>
    <t>Courbature bas du dos</t>
  </si>
  <si>
    <t>Nuit à l’hôpital fatigante</t>
  </si>
  <si>
    <t>RIQUELME J</t>
  </si>
  <si>
    <t>Bas du dos bloqué</t>
  </si>
  <si>
    <t>Légère douleur au genou s’estompe un peu par rapport à hier</t>
  </si>
  <si>
    <t>J'ai mes règles, premier jour hier ...</t>
  </si>
  <si>
    <t>Ça tire dans la fesse et la cuisse et j'ai mes règles</t>
  </si>
  <si>
    <t>BOUARD</t>
  </si>
  <si>
    <t>Mal a la gorge, premiere jour de regle, migraine.</t>
  </si>
  <si>
    <t>Douleur au rein</t>
  </si>
  <si>
    <t>LE GUILLOU</t>
  </si>
  <si>
    <t>Jambes un peu lourde</t>
  </si>
  <si>
    <t>Douleur dans le bas du dos</t>
  </si>
  <si>
    <t>REBILLARD</t>
  </si>
  <si>
    <t>SINEUX</t>
  </si>
  <si>
    <t>Malade</t>
  </si>
  <si>
    <t>Fatiguée mal partout et en or au psoas</t>
  </si>
  <si>
    <t>Ampoules aux pieds ça douille</t>
  </si>
  <si>
    <t>Pas assez dormi</t>
  </si>
  <si>
    <t>Douleur au niveau de l'extérieur de la cuisse gauche</t>
  </si>
  <si>
    <t>Dos très raide</t>
  </si>
  <si>
    <t>Beaucoup mal au dos</t>
  </si>
  <si>
    <t>Courbature juste aux fesses et aux épaules</t>
  </si>
  <si>
    <t>Toujours mes règles...</t>
  </si>
  <si>
    <t xml:space="preserve">Mal de dos
</t>
  </si>
  <si>
    <t>Entraînement ssu ce midi
J'ai toujours ma sensation d'oppression thoracique bizarre, j'ai demandé à voir le kiné ce soir</t>
  </si>
  <si>
    <t>Jour de rentrée 😅</t>
  </si>
  <si>
    <t>Mon dos est totalement bloqué</t>
  </si>
  <si>
    <t>Courbatures cuisse gauche</t>
  </si>
  <si>
    <t>Malade, sd grippal hier, difficile de se bouger aujourd'hui, on verra ce soir ce que ça donne</t>
  </si>
  <si>
    <t>Le psoas ça va mieux mais je le sens encore un peu</t>
  </si>
  <si>
    <t>Courbature surtout côté droit pour le haut du corps</t>
  </si>
  <si>
    <t>BLANCHARD</t>
  </si>
  <si>
    <t>Moins mal qu’hier sur le quadri je le sens moins sur la marche</t>
  </si>
  <si>
    <t>Bien dormis mais pas assez</t>
  </si>
  <si>
    <t>LIBALI</t>
  </si>
  <si>
    <t>Douleurs au trapèze droit</t>
  </si>
  <si>
    <t>Gêne moyen fessier droit</t>
  </si>
  <si>
    <t>Légère douleur au genou</t>
  </si>
  <si>
    <t>Possible douleur cuisse gauche sur appui en courant</t>
  </si>
  <si>
    <t>Dur la reprise des cours, je vais m’organiser et m’adapter ça va le faire</t>
  </si>
  <si>
    <t>Grosse douleur dans le bas du dos, j’attends des résultats d’analyse pour le diagnostic</t>
  </si>
  <si>
    <t>NGASSA</t>
  </si>
  <si>
    <t>Mal au mollet ++</t>
  </si>
  <si>
    <t>1h de piscine se matin</t>
  </si>
  <si>
    <t>SIVI</t>
  </si>
  <si>
    <t>RIQUELME M</t>
  </si>
  <si>
    <t>Mal au mollet ++ et fatiguée +</t>
  </si>
  <si>
    <t>Douleur tendon achille</t>
  </si>
  <si>
    <t>Malade (grippe)</t>
  </si>
  <si>
    <t>Gêne genou</t>
  </si>
  <si>
    <t>Malade, angine</t>
  </si>
  <si>
    <t>Mal au dos +++ Kiné se soir</t>
  </si>
  <si>
    <t>Pas très bien pendant le week-end et aujourd'hui . Très fatiguée or que je me couche tôt.</t>
  </si>
  <si>
    <t>Pas très bien aujourd’hui, beaucoup de stress. A la limite de tomber dans les pommes en cours</t>
  </si>
  <si>
    <t>Toujours malade</t>
  </si>
  <si>
    <t>rythme travail + rugby très très fatiguant</t>
  </si>
  <si>
    <t>Jour 1 des règles 
Désolée pour le retard Elisa pour l'état de forme</t>
  </si>
  <si>
    <t>Toujours malade… mauvaise nuit 
Douleurs : tendon Achille gauche, adducteur droit (sur un squat)</t>
  </si>
  <si>
    <t>Le dos tire mais moins</t>
  </si>
  <si>
    <t>Qlqs douleurs Épaule + Cheville d'hier</t>
  </si>
  <si>
    <t>Le ventre ça va mieux mais mal dormis car Anna était malade cette nuit donc réveillé 3 ou 4 fois</t>
  </si>
  <si>
    <t>Jambes lourde et impression de ne pas avoir de gaz en bas</t>
  </si>
  <si>
    <t>douleur perios ++++, quinte de toux à en vomir…</t>
  </si>
  <si>
    <t>Mal au dos</t>
  </si>
  <si>
    <t>Douleur tendon achille ++</t>
  </si>
  <si>
    <t>Période mensuelle 🩸 (mal au dos) + séances de kiné à 16h30 donc pas sur d'être là pour la muscu.</t>
  </si>
  <si>
    <t>Moins de douleurs au niveau de l’adducteur ! 
Peu de douleurs au tendon à voir à la reprise de la course. 
Fond de mal de gorge mais ça commence à aller mieux.</t>
  </si>
  <si>
    <t xml:space="preserve">Mal au dos + qu'hier
</t>
  </si>
  <si>
    <t>Bien dormis mais pas assez. Et bide toujours un peu bof mais bcp mieux</t>
  </si>
  <si>
    <t>Tibia douloureux à voir ce soir à l’entraînent</t>
  </si>
  <si>
    <t>Pas assez dormis. Mal au mollet</t>
  </si>
  <si>
    <t>Gêne genou gauche</t>
  </si>
  <si>
    <t>J'ai mal à l'arrière du genou</t>
  </si>
  <si>
    <t>J’ai dormi 3h dans le bus</t>
  </si>
  <si>
    <t>Mal au genou</t>
  </si>
  <si>
    <t>Mal partout récup faite ce matin corps entier dans le froid</t>
  </si>
  <si>
    <t>Ampoule au pied, c’est compliqué de marcher</t>
  </si>
  <si>
    <t>Règle un peu douloureuse</t>
  </si>
  <si>
    <t>Un peu fatiguée. Malgré la recup mal partout haut du corps</t>
  </si>
  <si>
    <t>Après la blessure, après la branlé de la réserve, je me suis fait vandalisé ma porte d’entrée, niveau VDM je suis pas mal</t>
  </si>
  <si>
    <t xml:space="preserve">Petite douleur tendon achille gauche, plus forte lors des mobilisations type course. 
</t>
  </si>
  <si>
    <t>Mal de tête peut être pas de contact (médecin à 15h) je vous redis</t>
  </si>
  <si>
    <t>Petite tension à la cuisse</t>
  </si>
  <si>
    <t>Sommeil reposant mais juste manque dh’heures de sommeil</t>
  </si>
  <si>
    <t>Brûlure au niveau du haut du dos a cause du gps + mêlée de ce week-end</t>
  </si>
  <si>
    <t>Ampoule</t>
  </si>
  <si>
    <t>Dos totalement bloqué avec hier</t>
  </si>
  <si>
    <t>Béquille</t>
  </si>
  <si>
    <t>Mal à la tête par moment</t>
  </si>
  <si>
    <t>Moral vraiment dans les chaussettes, très perturbée</t>
  </si>
  <si>
    <t>Un peu moins de courbature haut corps mais toujours fatiguée</t>
  </si>
  <si>
    <t>Jambes lourdes</t>
  </si>
  <si>
    <t>Malade fatiguée mal dormis car réveillé pendant la nuit</t>
  </si>
  <si>
    <t>J'ai mal au genou depuis mercredi</t>
  </si>
  <si>
    <t>Je dors très mal car je tousse la nuit et vers 8h30 je me suis ré endormi jusqu'à 10h.</t>
  </si>
  <si>
    <t>Douleurs trapèze/clavicule gauche, contacte pris avec patrice en attente de réponse</t>
  </si>
  <si>
    <t>Douleur épaule et dos je vois Romain a 18h15</t>
  </si>
  <si>
    <t>Je vois Louise Kiné ce soir pour le genou gauche</t>
  </si>
  <si>
    <t>Je vais voir Patrice cette après-midi pour ma tête</t>
  </si>
  <si>
    <t>Début de rhume</t>
  </si>
  <si>
    <t>Nez bouché, mal à la tête par moment</t>
  </si>
  <si>
    <t>Je dors mal car je tousse tjrs malade donc un peu fatiguée</t>
  </si>
  <si>
    <t>Mal haut du dos avec les cours</t>
  </si>
  <si>
    <t>Enrhumée</t>
  </si>
  <si>
    <t>Mal dormis réveillé dans la nuit car Anna va bof bof et moi je tousse toujours</t>
  </si>
  <si>
    <t>Premier jour de règles, douleurs</t>
  </si>
  <si>
    <t>RÖDERSTEIN</t>
  </si>
  <si>
    <t>COOOOOOVVVIIIIIIIDDDD MERDAAAAAAAAA</t>
  </si>
  <si>
    <t>Réveil 3 fois cette nuit à cause des toux. Et du mal à m'endotmir</t>
  </si>
  <si>
    <t>Kiné à 18h15</t>
  </si>
  <si>
    <t>Douleur dentaire</t>
  </si>
  <si>
    <t>Encore une petite gêne (kine en cours)</t>
  </si>
  <si>
    <t>Toujours mon pied jirai voir patrice semaine pro ( cours et exams ++, pas possible en ce moment mais "douleur" supportable)</t>
  </si>
  <si>
    <t>Je n’ai plus mal mais je dois voir Patrice avant de reprendre le contact</t>
  </si>
  <si>
    <t>VEYER</t>
  </si>
  <si>
    <t>Appréhension de reprise épaule</t>
  </si>
  <si>
    <t>LAKOUIFAT</t>
  </si>
  <si>
    <t>Bisous</t>
  </si>
  <si>
    <t>La vie</t>
  </si>
  <si>
    <t>Le travail me soûl. M'énerve vite. Dors un peu mieux mais pas ouf</t>
  </si>
  <si>
    <t>Dors mal</t>
  </si>
  <si>
    <t>MARTIN</t>
  </si>
  <si>
    <t>Alterner cours/sport c’est parfois difficile à gérer +être loin de la famille des amis mais le rugby ça aide à se défouler !</t>
  </si>
  <si>
    <t>Belle amélioration sur l’état du genou encore une gêne mais habituelle</t>
  </si>
  <si>
    <t>Pour le mollet c’est sur un contact hier en allant au sol, rien de grave c’est qu’un choc</t>
  </si>
  <si>
    <t>Fatiguée ( réveillée toute les heures + toux) // Mal de dos au réveil</t>
  </si>
  <si>
    <t>Seulement quand je cours, pas quand je me ballade ou je fais du vélo. J’ai déjà eu ce problème le printemps dernier et la douleur était insupportable. Je pense que c’était arrivée pendant l’entraînement de vitesse quand j’ai changé de direction trop brusquement.</t>
  </si>
  <si>
    <t>Malade et courbaturée</t>
  </si>
  <si>
    <t>J'ai oublié ma gourde, j'ai beaucoup moins bu que d'habitude :/</t>
  </si>
  <si>
    <t>Ça tire un peu sur le dos grâce à la séance avec aymerick hier soir je retourne voir Remi donc ça devrait s’améliorer</t>
  </si>
  <si>
    <t>Maux de têtes
Periode de partiels</t>
  </si>
  <si>
    <t>Commotion</t>
  </si>
  <si>
    <t>Fatigue + et malade</t>
  </si>
  <si>
    <t>Mal au ichios avec l'exo de muscu</t>
  </si>
  <si>
    <t>Adducteurs droit , gêne mais pas de douleur pour l’instant</t>
  </si>
  <si>
    <t>Fin de cycle (J14 à J28)</t>
  </si>
  <si>
    <t>Général</t>
  </si>
  <si>
    <t>Règles (J1 à J7)</t>
  </si>
  <si>
    <t>Gauche</t>
  </si>
  <si>
    <t>Bequille de ce weekend + contracture fesse gauche (uniquement une gêne maintenant)</t>
  </si>
  <si>
    <t>Droite</t>
  </si>
  <si>
    <t>A propos des règles je ne les ai plus. 
A propos de l’actualité hydrique, j’ai mis 2 mais je ne ressens pas le besoin de boire (je bois la nuit bcp)</t>
  </si>
  <si>
    <t>Fatiguée par les examens mais c’est le dernier jour :)</t>
  </si>
  <si>
    <t>Un petit peu mal ce matin, mais représente plus j’en gêne qu’une douleur</t>
  </si>
  <si>
    <t>Ovulation (J7 à J14)</t>
  </si>
  <si>
    <t>Contraception hormonale</t>
  </si>
  <si>
    <t>Fatigue</t>
  </si>
  <si>
    <t>Mal un peu au genou au réveil</t>
  </si>
  <si>
    <t>Fatigue boulot pas hyper interessant</t>
  </si>
  <si>
    <t>Je suis trop malade</t>
  </si>
  <si>
    <t>Adducteur gêne pendant l’effort et après l’entraînement</t>
  </si>
  <si>
    <t>Il ne me reste qu'une gêne dans la cuisse</t>
  </si>
  <si>
    <t>Pas soif</t>
  </si>
  <si>
    <t>Douleur adducteur arrivée pendant le match sur extension et comme si j’avais pris une béquille au même moment -&gt; j’ai envoyé un message à patrice</t>
  </si>
  <si>
    <t>Pizzas sur les deux genoux</t>
  </si>
  <si>
    <t>On m’avait dit 20 min de jeu mais les 40 mon pied a pas trop kiffé, il a gonflé mais avec de la glace et du repos ça passe</t>
  </si>
  <si>
    <t>Phalange du majeur droit douloureuse, coup ou entorse je ne sais pas trop, je ne sais pas comment c'est arrivé</t>
  </si>
  <si>
    <t>Mal au dos lorsque je suis assise
Douleur sur l'articulation du pouce droit, légère bosse</t>
  </si>
  <si>
    <t>Petite gêne à l’œil et au genou droit</t>
  </si>
  <si>
    <t>Courbatures de match, normal</t>
  </si>
  <si>
    <t>fatigue + en fin de journée</t>
  </si>
  <si>
    <t>Encore quelques douleurs à l’élévateur gauche</t>
  </si>
  <si>
    <t>/</t>
  </si>
  <si>
    <t>Je peux t’envoyer la Diagnose sur WhatsApp si tu veux</t>
  </si>
  <si>
    <t>Droite, Gauche</t>
  </si>
  <si>
    <t>Problème perso</t>
  </si>
  <si>
    <t>douloureux seulement quand lorsqu’on y touche</t>
  </si>
  <si>
    <t>Douleur adducteurs mais plus au repos seulement si étirement ou contraction</t>
  </si>
  <si>
    <t>BATALLA</t>
  </si>
  <si>
    <t>Au top on fire</t>
  </si>
  <si>
    <t>Quelques bleus</t>
  </si>
  <si>
    <t>Epaule gauche : 4-5/10 // Haut du dos : 3-4/10 // Pouce gauche :2-3/10 // Cheville gauche 1/10 // Cheville droite 2-3/10</t>
  </si>
  <si>
    <t>Endormi à 23h bien dormis mais un peu plus serai top</t>
  </si>
  <si>
    <t>Adducteur</t>
  </si>
  <si>
    <t>Luxation première phalange annulaire main droite</t>
  </si>
  <si>
    <t>Courbatures 🥲</t>
  </si>
  <si>
    <t>Je suis super malade</t>
  </si>
  <si>
    <t>Fatigue++</t>
  </si>
  <si>
    <t>Probable dérèglement hormonal</t>
  </si>
  <si>
    <t>Ssu midi + max 3 rep en cours de renfo ce matin dcp un peu de fatigue</t>
  </si>
  <si>
    <t>Gêne adducteur mais sans plus</t>
  </si>
  <si>
    <t>Je suis malade</t>
  </si>
  <si>
    <t>Toujours un peu embêtant, ça me gêne gêne pas tellement pendant l’entraînement mais après plutôt (douleurs et tendances à gonfler), je suis toujours le protocole 🙂</t>
  </si>
  <si>
    <t>Pas de douleurs mais malade (gorges et nez)</t>
  </si>
  <si>
    <t>Maux de tête</t>
  </si>
  <si>
    <t>Un peu stressée de reprendre le rugby.</t>
  </si>
  <si>
    <t>Jour de voyage, réveil a 3h15 arrivée à rennes a 9:30</t>
  </si>
  <si>
    <t>Je vois Patrice à 15h30</t>
  </si>
  <si>
    <t>Grosse nuit de travail hier+ nuit de travail ce soir</t>
  </si>
  <si>
    <t>Stress lié aux partiels la semaine prochaine</t>
  </si>
  <si>
    <t>J'ai un rhume ...</t>
  </si>
  <si>
    <t>3-4 ischio quand je cours plus de 100 m ou si je saute sur une jambe</t>
  </si>
  <si>
    <t>Courbatures lombaires et trapézoïdales</t>
  </si>
  <si>
    <t>Mal à l’adducteur</t>
  </si>
  <si>
    <t>Mais aucune douleur si je ne cours pas</t>
  </si>
  <si>
    <t>Mal aux adducteurs</t>
  </si>
  <si>
    <t>Mollets un peu chargés</t>
  </si>
  <si>
    <t>Pas de ouf le moral mais ça va. Bien dormis pas assez</t>
  </si>
  <si>
    <t>Enrhumée toujours et courbatures</t>
  </si>
  <si>
    <t>Garde de nuit coucher 8h40 difficulté à dormir 8h comment habituellement</t>
  </si>
  <si>
    <t>Malade+++++++
Difficulté pour manger et boire 
Sommeil difficile</t>
  </si>
  <si>
    <t>Blessé</t>
  </si>
  <si>
    <t>Épaule</t>
  </si>
  <si>
    <t>Stress : partiels toute la semaine</t>
  </si>
  <si>
    <t>Mal au corps en général</t>
  </si>
  <si>
    <t>J’ai un peu mal au pouce suite au match</t>
  </si>
  <si>
    <t>(Si je cours)</t>
  </si>
  <si>
    <t>Mal au corps du match, bleus, courbatures...etc etc</t>
  </si>
  <si>
    <t>Courbature ++ | radio de la hanche à 17h15 + rdv avec Patrice | je suis malade (rhume + toux)</t>
  </si>
  <si>
    <t>Grosse fatigue dû au match et au sommeil</t>
  </si>
  <si>
    <t>Malade++++ 
Impossible de dormir, épuisée 
Impossible de manger 
Médecin vu hier</t>
  </si>
  <si>
    <t>Stress : semaine de partiels</t>
  </si>
  <si>
    <t>Pas mangé encore bien dormis mais pas assez. Grosse journée de travail</t>
  </si>
  <si>
    <t>J'attends l'écho mais obligé d'être au travail donc pas ouf mais pas trop de douleur</t>
  </si>
  <si>
    <t>Malade (nez pris, mal à la gorge et mal de tête mais pas de fièvre)</t>
  </si>
  <si>
    <t>CAPELL SANDIN</t>
  </si>
  <si>
    <t>Un peu mieux aujourd’hui mais toujours pas au top. 
J’ai mieux dormi et j’ai moins de douleurs.
J’ai toujours pas manger.</t>
  </si>
  <si>
    <t>Pas assez dormi grosse semaine. Boîte pas mais gêne un peu mollet</t>
  </si>
  <si>
    <t>Mollets et bas du dos</t>
  </si>
  <si>
    <t>douleur en cas de frottements ou secousse</t>
  </si>
  <si>
    <t>Maladie : toux +++</t>
  </si>
  <si>
    <t xml:space="preserve">Manque du sommeil+voyage de retour
</t>
  </si>
  <si>
    <t>Pas de douleur en repos, douleur a la mobilisation. Travail sans charge sur la main encore</t>
  </si>
  <si>
    <t>Je vais parler avec Louise aujourd’hui à propos de mon tibia</t>
  </si>
  <si>
    <t>Plus de douleur aux côtes</t>
  </si>
  <si>
    <t>Je vais mieux! Mais je suis essoufflée à l’effort.</t>
  </si>
  <si>
    <t>J'ai mal depuis mercredi au genou. Et j'ai encore mal au pied gauche et je commence à sentir l'aponévrosite plantaire pied droite.</t>
  </si>
  <si>
    <t>Fatigue +++ émotif souvent....</t>
  </si>
  <si>
    <t>Gêne plus que douleur</t>
  </si>
  <si>
    <t>Malade pas au top de ma forme</t>
  </si>
  <si>
    <t>Béquille sur les deux</t>
  </si>
  <si>
    <t>Entraînement de vendredi sur vitesse douleur légère</t>
  </si>
  <si>
    <t>Douleurs generales sur l'ensemble du corps</t>
  </si>
  <si>
    <t>Côtes du côté gauche,</t>
  </si>
  <si>
    <t>Courbatures à maxxxx et préparation de la 2eme sessions d’examens ca pique</t>
  </si>
  <si>
    <t>Courbatures et douleurs / tensions dos cervicales, récup ce soir à vivalto</t>
  </si>
  <si>
    <t>Un peu mal à la cheville</t>
  </si>
  <si>
    <t>Douleur au pied ( bleue)</t>
  </si>
  <si>
    <t>Douleur sur le bras droit , dû à un choc je pense mais douloureux quand même</t>
  </si>
  <si>
    <t>Luxation annulaire droit</t>
  </si>
  <si>
    <t>Mon ischio n’a plus fait mal vendredi, mais je n’ai couru que 15 minutes à cause de mon tibia. Louise pense que c’est une contusion osseuse. Elle a dit que cela ne détériorait pas, que je pouvais jouer si ça ne fait pas trop mal et que normalement il faillait 3-4 mois jusqu’à la guérison.</t>
  </si>
  <si>
    <t>Un peu de courbatures (enrhumée donc du mal à récupérer en plus) contracture ou douleut fessier droite ?!</t>
  </si>
  <si>
    <t>+côtes a gauche</t>
  </si>
  <si>
    <t>Toujours douleur à l’épaule/bras droit ps très forte mais dérangeante</t>
  </si>
  <si>
    <t>Pas assez dormi mais ça va. Le rugby encore blessee et le travail bof.</t>
  </si>
  <si>
    <t>Douleur presque nule</t>
  </si>
  <si>
    <t>Le match s’est bien passé avec un bon strap</t>
  </si>
  <si>
    <t>Fibrose</t>
  </si>
  <si>
    <t>Règles douloureuses</t>
  </si>
  <si>
    <t>Fatigue mental et fatigue tout cœur.</t>
  </si>
  <si>
    <t>Je ne sais pas si mon état de forme sera le même après ma journée de boulot</t>
  </si>
  <si>
    <t>Problème famille</t>
  </si>
  <si>
    <t>Fatigue mais me suis couché tard</t>
  </si>
  <si>
    <t>Je vais voir Louise aujourd’hui mais je veux participer à l’entraînement vitesse ce soir.</t>
  </si>
  <si>
    <t>Cheville instable depuis mardi , grosse boule de contracture au niveau de ma fibrose</t>
  </si>
  <si>
    <t>Nutritionnel 4 c'est juste que j'arrive pas à le remplir</t>
  </si>
  <si>
    <t>Garde de nuit</t>
  </si>
  <si>
    <t>Petit douleur côté hanche droite surtout quand je tousse je verrais le kiné demain ça ne m’empêchera pas pour l’entraînement</t>
  </si>
  <si>
    <t>Mal au corps, courbatures, genoux droit (vu pour kiné, a suivre, mais plutôt bien)</t>
  </si>
  <si>
    <t>Beaucoup meilleur que hier</t>
  </si>
  <si>
    <t>Entorse coude</t>
  </si>
  <si>
    <t>RAS pour la hanche c’est un bleu</t>
  </si>
  <si>
    <t>Gêne variable d’un jour à l’autre depuis le match contre Bobigny</t>
  </si>
  <si>
    <t>Garde à l’hôpital hier</t>
  </si>
  <si>
    <t>Supportable en marchant mais toujours gênant</t>
  </si>
  <si>
    <t>Pas assez dormis mais couché tard. Mangé souvent en décalé avec le travail ou faim a 10h.</t>
  </si>
  <si>
    <t>Désolé Je suis en retard (j’étais en partiel)</t>
  </si>
  <si>
    <t>Je suis malade en fait, j'ai dormi 12h ça m'a fait du bien</t>
  </si>
  <si>
    <t>Fatiguée</t>
  </si>
  <si>
    <t>J’ai fait une course de 30 minutes hier. Ça a fait un peu mal à l’ischio. Aujourd’hui je sens rien (encore), je vais essayer la vitesse ce soir et voir comment ça va.</t>
  </si>
  <si>
    <t>Près mercredi douleur un peu et courbature</t>
  </si>
  <si>
    <t>Malade (rhume)</t>
  </si>
  <si>
    <t>Douleurs de règles</t>
  </si>
  <si>
    <t>Genou en valgus forcé dans un ruck quand une fille est retombée dessus</t>
  </si>
  <si>
    <t>Le 7 de douleur c'est pour le dos et je vois le Kiné mardi</t>
  </si>
  <si>
    <t>Pizza sur le genou gauche</t>
  </si>
  <si>
    <t>Commo 🥲</t>
  </si>
  <si>
    <t>1er jour de règles + ma pizza sur la cuisse/fesse :/</t>
  </si>
  <si>
    <t>Auriculaire droit</t>
  </si>
  <si>
    <t>Un peu mal aux épaules car j'ai accompagné Elena à la musculation hier</t>
  </si>
  <si>
    <t>Mollet petit gêne hier mais ça va</t>
  </si>
  <si>
    <t>Douleur de nouveau simplement quand je marche RDV avec patrice vendredi 17h30</t>
  </si>
  <si>
    <t>Nuit le 27</t>
  </si>
  <si>
    <t>Ongles en mauvais état, j’attends qu’il tombe.</t>
  </si>
  <si>
    <t>Genou droit un peu gonflé suite à griffure du synthétique donc à voir ce soir si je fais entraînement terrain</t>
  </si>
  <si>
    <t>Genou gonflé</t>
  </si>
  <si>
    <t>Match universitaire demain (qualif)</t>
  </si>
  <si>
    <t>Avec l’approche des partiels je deviens assez anxieuse</t>
  </si>
  <si>
    <t>Beaucoup de sommeil mais pas suffisant et souvent mal à la tête (merci la commo)</t>
  </si>
  <si>
    <t>Le cerveau a pas kiffé le retour en cours</t>
  </si>
  <si>
    <t>Toujours énervé en ce moment je pense fatigue et boulot.</t>
  </si>
  <si>
    <t>Doigts restent sensibles et ils sortent facilement depuis P1 pour l’annulaire et le majeur depuis P2</t>
  </si>
  <si>
    <t>Idem hier</t>
  </si>
  <si>
    <t>Entraînement vitesse il y a 10 jours je crois</t>
  </si>
  <si>
    <t>Avec le boulot c'est un peu dur c'est pas la meilleure période et ça m'agace beaucoup</t>
  </si>
  <si>
    <t>Moins motivée que d’habitude , stressée pour les partiels et côté perso ça va moyen</t>
  </si>
  <si>
    <t>Mal au ventre</t>
  </si>
  <si>
    <t>RAVISA</t>
  </si>
  <si>
    <t>Mal au dos. Pas assez dormi</t>
  </si>
  <si>
    <t>Très fatiguée ces derniers jours</t>
  </si>
  <si>
    <t>De garde de nuit pas beaucoup dormis</t>
  </si>
  <si>
    <t>Fatigué travail sur chantier</t>
  </si>
  <si>
    <t>Impossible pour moi de remplir EDF avant 13h le vendredi (je suis en stage au collège)</t>
  </si>
  <si>
    <t>Douleur ischio mais semble diminuer</t>
  </si>
  <si>
    <t>Douleur suite à la séance mardi midi. Gêne cervicales</t>
  </si>
  <si>
    <t>Quelque gêne au mollet mais ça va</t>
  </si>
  <si>
    <t>Pas d'augmentation de la douleur post match, bonnes sensations</t>
  </si>
  <si>
    <t>Le mollet ça va pointe mais ça va</t>
  </si>
  <si>
    <t>Courbature ++ partout, rythme important en ce moment, épreuves, déménagement, travail = fatigue ++</t>
  </si>
  <si>
    <t>J’ai mal au nez je vois Patrice demain</t>
  </si>
  <si>
    <t>1er jour de regle</t>
  </si>
  <si>
    <t>J’ai mal au nez</t>
  </si>
  <si>
    <t>Général, Droite, Gauche</t>
  </si>
  <si>
    <t>Cheville et mollets c'est juste que c'est hyper fatigué du match dans la boue c'est congestionné et genre bien courbaturé. Cervicales tjrs une gêne</t>
  </si>
  <si>
    <t>Malade 🤧</t>
  </si>
  <si>
    <t>douleur quand mon doigt est sollicité</t>
  </si>
  <si>
    <t>Douleurs cervicales, épaule droite je vois Clément</t>
  </si>
  <si>
    <t>J’ai un choufleur à l’oreille ça me fait mal</t>
  </si>
  <si>
    <t>Choc au moment du match, je pensais avoir un hématome mais clément pense que ducoup j’ai eu un petit traumatisme au sacrum d’où mes douleurs</t>
  </si>
  <si>
    <t>Douleurs cervicales toujours</t>
  </si>
  <si>
    <t>Courbature/ fatigue de la boue et de l’entraînement de hier</t>
  </si>
  <si>
    <t>Ça tire</t>
  </si>
  <si>
    <t>Nuit mauvaise</t>
  </si>
  <si>
    <t>Bleus tout autour et sur le genoux qui fait que j'ai mal</t>
  </si>
  <si>
    <t>Malade : vomissements, toux et nez bouché.
Grosse douleur bas du dos(6/10), impression que c'est gonflé + difficultés à bouger en général...</t>
  </si>
  <si>
    <t>Sur les nerfs tous le temps</t>
  </si>
  <si>
    <t>Pas de douleurs mais de la fatigue</t>
  </si>
  <si>
    <t>J’ai mal un peu partout, fatigue générale avec des petits bobos par ci par là</t>
  </si>
  <si>
    <t>Fatigue j'ai eu du mal à m'endormir et mal partout</t>
  </si>
  <si>
    <t>Douleur au poignet</t>
  </si>
  <si>
    <t>Mollet ça va gêne et doigt 5</t>
  </si>
  <si>
    <t>Enfants qui crient sommeil en moins</t>
  </si>
  <si>
    <t>Malade gastro entérite</t>
  </si>
  <si>
    <t>Pas assez dormi et hier don du sang donc un peu fatigué.</t>
  </si>
  <si>
    <t>Quelques petites douleurs au mollet mais pas tout le temps et quand je fais du sport et je m'arrête souvent mal au mollet</t>
  </si>
  <si>
    <t>Fatigue ++ avec revisions</t>
  </si>
  <si>
    <t>Gènes aux ischio</t>
  </si>
  <si>
    <t>Gêne importante sur la cheville, douleurs musculaires mollet et hanche liée à une marche pour limiter gêne et douleur de la cheville. Je vois le kiné ce soir</t>
  </si>
  <si>
    <t>Ça fait plus qu’un mois que j’ai couru la dernière fois alors je peux absolument pas dire quelle est l’intensité de douleur si j’essaie. Tout de même j’ai fait du vélo pour l’articulation. Ça va sans douleur. J‘ai un RDV pour l‘échographie mi-janvier en Allemagne</t>
  </si>
  <si>
    <t>Partiels fin de semaine d’où le stress</t>
  </si>
  <si>
    <t>Seulement une gêne dimanche sur la course</t>
  </si>
  <si>
    <t>Forme moyen car je suis malade</t>
  </si>
  <si>
    <t>Fatigue normal post match et douleur sur la cuisse droite a cause d'une béquille</t>
  </si>
  <si>
    <t>Béquille cuisse droite</t>
  </si>
  <si>
    <t>Bonne évolution</t>
  </si>
  <si>
    <t>J'ai pas assez dormi j'ai mal au mollet je bois pas assez parce qu'il fait froid</t>
  </si>
  <si>
    <t>Gêne ++</t>
  </si>
  <si>
    <t>Post partiels</t>
  </si>
  <si>
    <t>Gêne ++ toujours après la course la muscu pas de douleur</t>
  </si>
  <si>
    <t>Fatiguée bien dormis mais pas assez</t>
  </si>
  <si>
    <t>Pas mal des courbatures aux jambes + j'ai seances bas du corp a 15h.</t>
  </si>
  <si>
    <t>Maux de têtes depuis mardi je vais voir Patrice demain ou semaine pro</t>
  </si>
  <si>
    <t>J'ai dormi 7h mais pas assez et une heure de merde car énervé par le boulot</t>
  </si>
  <si>
    <t>Courbatures</t>
  </si>
  <si>
    <t>J’ai joué le week-end dernier donc courbatures et rdv avec Patrice cet après midi donc à voir pour ce soir</t>
  </si>
  <si>
    <t>Tête maintenant tout de suite 1 Cervicales maintenant tout de suite 2</t>
  </si>
  <si>
    <t>J’espère revenir pour de bon.</t>
  </si>
  <si>
    <t>Insomnie (uniquement 3heures de sommeil)</t>
  </si>
  <si>
    <t>Douleur cervicale épaule gauche</t>
  </si>
  <si>
    <t>J'ai dormi 7h30 mais toujours un peu fatigué</t>
  </si>
  <si>
    <t>Rémi m'a massé ça va mieux mais encore un peu mal</t>
  </si>
  <si>
    <t>Je me suis fait mal au dos hier à l'entraînement.</t>
  </si>
  <si>
    <t>Motivation pas au top et anxiété faible mais continuelle</t>
  </si>
  <si>
    <t>Fait hier sur le squat. Douleur quadri (fibrose) je sens une petite douleur en marchant , en m’asseyant et en me relevant</t>
  </si>
  <si>
    <t>Courbatures ischio et adducteurs</t>
  </si>
  <si>
    <t>Semaine de partiels donc stress et fatigue (mais pas de douleurs comme indiqué)</t>
  </si>
  <si>
    <t>Je vois Romain aujourd'hui </t>
  </si>
  <si>
    <t>J'ai quelque gêne a l'intérieur du genou.</t>
  </si>
  <si>
    <t>Toujours mal à ma pointe et mollet je me suis fais mal vendredi</t>
  </si>
  <si>
    <t>Faible, problème de sommeil, Tension à 7-8 </t>
  </si>
  <si>
    <t>Courbature bras </t>
  </si>
  <si>
    <t>J'aurais bien dormis plus (dormi 7h30)et mon travail me pompe énormément mentalement en ce moment</t>
  </si>
  <si>
    <t>Pointe j'essaie d voir Louise ce soir</t>
  </si>
  <si>
    <t>Migraine</t>
  </si>
  <si>
    <t>Courbatures +++ haut du corps</t>
  </si>
  <si>
    <t>Courbature haut corps ++</t>
  </si>
  <si>
    <t>Petit gêne bas du mollet</t>
  </si>
  <si>
    <t>Migraine, vigilance mollets</t>
  </si>
  <si>
    <t>Omoplate droite douleurs sur certains mouvements</t>
  </si>
  <si>
    <t>Douleur talon d’Achille forte depuis ce matin</t>
  </si>
  <si>
    <t>Pas assez dormi et courbature +</t>
  </si>
  <si>
    <t>Gêne au mollet mais ça va</t>
  </si>
  <si>
    <t>Dormi 7h mais fatiguée</t>
  </si>
  <si>
    <t>Pas assez dormi même si dormis 10h30 et couché tard. Courbature haut du corps plus plus. Récup faite</t>
  </si>
  <si>
    <t>Après la recup mieux mais douleur bas mollet</t>
  </si>
  <si>
    <t>Mal a l'épaule je vois patrice au stade se soir</t>
  </si>
  <si>
    <t>Fatigue et courbature ++</t>
  </si>
  <si>
    <t>Mal à la tête depuis hier</t>
  </si>
  <si>
    <t>Hyperextension lors d’un passage au sol pendant le match</t>
  </si>
  <si>
    <t>Toujours côté omoplate à droite</t>
  </si>
  <si>
    <t>J’ai pris une petite béquille au match</t>
  </si>
  <si>
    <t>Pouce pendant le match dimanche, je vois le kiné</t>
  </si>
  <si>
    <t>Pas de contre indication pour l'entraînement</t>
  </si>
  <si>
    <t>A l'épaule droite</t>
  </si>
  <si>
    <t>Double nuit à l’hôpital</t>
  </si>
  <si>
    <t>Depuis dimanche</t>
  </si>
  <si>
    <t>Fatigue ++ mal à m'endormir</t>
  </si>
  <si>
    <t>Gêne mollet des fois</t>
  </si>
  <si>
    <t>Mollet, un peu malade</t>
  </si>
  <si>
    <t>Moins mal sur la marche ajd</t>
  </si>
  <si>
    <t>Garde de nuit 3eme de la semaine</t>
  </si>
  <si>
    <t>Un peu fatiguée</t>
  </si>
  <si>
    <t>Béquille à la cuisse</t>
  </si>
  <si>
    <t>Toujours un peu la béquille mais ça va mieux</t>
  </si>
  <si>
    <t>Je suis à nouveau aux urgences, je vomis depuis dimanche et je n’arrive plus à manger</t>
  </si>
  <si>
    <t>Nez cassé</t>
  </si>
  <si>
    <t>Oeil droite blessé, maux de têtes</t>
  </si>
  <si>
    <t>Dors bien en ce moment mais affectivement c'est compliqué</t>
  </si>
  <si>
    <t>Mal au cervicale un peu courbature</t>
  </si>
  <si>
    <t>Je n’arrive toujours pas à boire ni manger sans vomir j’ai déjà perdu 2kg depuis lundi</t>
  </si>
  <si>
    <t>1er jour de régle</t>
  </si>
  <si>
    <t>Je n’arrive toujours pas à manger</t>
  </si>
  <si>
    <t>Je dors 7h30 mais je me sens fatiguée</t>
  </si>
  <si>
    <t>Petite douleur au genou</t>
  </si>
  <si>
    <t>Fatigue après match+voyage, mais pas de douleurs</t>
  </si>
  <si>
    <t>Je suis malade j’ai vu un médecin et je ne suis pas allé en cours aujourd’hui</t>
  </si>
  <si>
    <t>Sd grippal depuis 3 jours, pas la forme</t>
  </si>
  <si>
    <t>Vu Patrice ce matin je vais être sous anti-inflammatoire pour soulager d’ici dimanche. Pas de mêlée pas d’exo cervicales.</t>
  </si>
  <si>
    <t>Chargé sur les jambes et les trapèzes mais pas de douleurs</t>
  </si>
  <si>
    <t>Pas de contact (nez cassé)</t>
  </si>
  <si>
    <t>Fatigue physique un peu mentale aussi</t>
  </si>
  <si>
    <t>Gêne au genou</t>
  </si>
  <si>
    <t>De garde la nuit du jeudi à vendredi</t>
  </si>
  <si>
    <t>Douleur dans le 5 eme doigt depuis mercredi soir ( ancienne fracture)</t>
  </si>
  <si>
    <t>Grosse fatigue</t>
  </si>
  <si>
    <t>Je suis encore un peu malade</t>
  </si>
  <si>
    <t>Dos et mollet</t>
  </si>
  <si>
    <t>Je ne suis pas encore à 100%</t>
  </si>
  <si>
    <t>Fariguée en ce moment. Je me suis fait mal au petit doigt droit dimanche.</t>
  </si>
  <si>
    <t>Toujours fatiguée</t>
  </si>
  <si>
    <t>Je Suis mal a la gorge, mal dormi et mal de que je fais des efforts</t>
  </si>
  <si>
    <t>Bronchiolite</t>
  </si>
  <si>
    <t>Fatiguée car presque journée complète hier</t>
  </si>
  <si>
    <t>Douleur à l'arrière du genou droit</t>
  </si>
  <si>
    <t>Besoin de Vacances</t>
  </si>
  <si>
    <t>Pointe au dos</t>
  </si>
  <si>
    <t>Amygdalite</t>
  </si>
  <si>
    <t>De travail ce lundi de nuit</t>
  </si>
  <si>
    <t>Fatiguée l'impression d'être à deux à l'heure mal q la tête un peu</t>
  </si>
  <si>
    <t>Je me sens hyper fatigué</t>
  </si>
  <si>
    <t>Fatigue travail...</t>
  </si>
  <si>
    <t>Énormes maux de têtes qui ne passe pas malgré la prise de médocs.</t>
  </si>
  <si>
    <t>Angines</t>
  </si>
  <si>
    <t>RPE_PP</t>
  </si>
  <si>
    <t>RPE_rugby</t>
  </si>
  <si>
    <t>RPE_match</t>
  </si>
  <si>
    <t>Investissement du jour</t>
  </si>
  <si>
    <t>Remarques/Commentaires du joueur:</t>
  </si>
  <si>
    <t>Durée_PP</t>
  </si>
  <si>
    <t>Durée_Rugby</t>
  </si>
  <si>
    <t>Durée_Match</t>
  </si>
  <si>
    <t>sRPE_PP</t>
  </si>
  <si>
    <t>sRPE_rugby</t>
  </si>
  <si>
    <t>sRPE_match</t>
  </si>
  <si>
    <t>sRPE_tot</t>
  </si>
  <si>
    <t>=INDEX(Durée; EQUIV([@Groupe]; Durée[Groupes]; 0); EQUIV(TEXTE([@Date]; "jj/mm/aaaa"); TEXTE(C107:K107; "jj/mm/aaaa"); 0))</t>
  </si>
  <si>
    <t>Séance bas du corps + Bronco + mêlée + rugby, ça tire beaucoup sur les jambes, grosses crampes en fin de séances 🥵</t>
  </si>
  <si>
    <t>Malade comme vous avez pu le voir jambe lourde avec la muscu et l mêlée</t>
  </si>
  <si>
    <t>Séance Cardio 8 : j'ai trop mal aux cuisses mais ça a fait du bien malgré tout 🥲</t>
  </si>
  <si>
    <t>Enormes courbatures aux cuisses</t>
  </si>
  <si>
    <t>Bon courage pour le traitement des données</t>
  </si>
  <si>
    <t>Séance de muscu pas finie</t>
  </si>
  <si>
    <t>Reprise, très contente 💥</t>
  </si>
  <si>
    <t>Fatigue générale</t>
  </si>
  <si>
    <t>Petite douleur au pied droit 🦶🏼 à la décélération mais ça ne m’empêche pas de m’entraîner, c’est juste désagréable</t>
  </si>
  <si>
    <t>Fatigue+ muscu dure sur les poids car fatigues a la fin j'ai du mal à finir les reps</t>
  </si>
  <si>
    <t>Désolée pour la réponse tardive</t>
  </si>
  <si>
    <t>Je me suis trompée sur l’investissement de l’autre</t>
  </si>
  <si>
    <t>Jouer toute la 1ere mi-temps, sortie car douleur à l'épaule car retomber dessus sur ma dernière action</t>
  </si>
  <si>
    <t>40 min de jeu</t>
  </si>
  <si>
    <t>Toux sur la fin de l'entraînement et beaucoup de déplacement</t>
  </si>
  <si>
    <t>Bcp d’implication mais peu de réussite , très déçu de mon entraînement</t>
  </si>
  <si>
    <t>C'est pas manqué de motiv mais on se fatigue pour rien sur le terrain et certaines planes.... Bcp déplacement et com en même temps ça fatigue plus</t>
  </si>
  <si>
    <t>Je n’ai fait que muscu car blessée</t>
  </si>
  <si>
    <t>Top la nouvelle forme d’entraînement 👍</t>
  </si>
  <si>
    <t>12 min de jeu, mais 12 minutes intenses mdrr</t>
  </si>
  <si>
    <t>Douleur aux cotes : vu avec Aymerick et possible radio si douleur persistante</t>
  </si>
  <si>
    <t>Extrêmement mal à cause des ampoules</t>
  </si>
  <si>
    <t>Pas rugby blessee</t>
  </si>
  <si>
    <t>Très dur en mêlée + blessure épaule gauche en mêlée</t>
  </si>
  <si>
    <t>Pas de PP aujourd’hui</t>
  </si>
  <si>
    <t>Sortie à la 65eme et rentrée 2 min après</t>
  </si>
  <si>
    <t>1ere mi temps moins d’intensité que la deuxième mi temps ou j’étais plus dedans</t>
  </si>
  <si>
    <t>Match complet</t>
  </si>
  <si>
    <t>Fatigue corporelle globale avec le match, jambes comme des poteaux, douleurs de périostite qui se sont réveillées alors que j'en avait pas eu depuis au moins un mois ... Douleurs dans les épaules et cervicales, bref pas de bonnes sensations</t>
  </si>
  <si>
    <t>Mal au quadri (fibrose) , du mal à trouver la motivation pour l’entraînement</t>
  </si>
  <si>
    <t>Douleur pendant l‘entrainement: quand je cours 1,2; après où pendant la vitesse un peu plus probablement parce que je ne suis pas distraite par le jeu. Aujourd’hui je sens un peu de douleur (tibia 4; ischio à certains mouvements 1,2)</t>
  </si>
  <si>
    <t>Aucun plaisir sur la séance, grosse fatigue</t>
  </si>
  <si>
    <t>Fatiguée, malade, séance pénible</t>
  </si>
  <si>
    <t>Douleur supportable sur le footing</t>
  </si>
  <si>
    <t>60 min de jeu</t>
  </si>
  <si>
    <t>15 min</t>
  </si>
  <si>
    <t>Mauvais entraînement, pas d'estime de soi,j'ai été inutile pour le groupe, pas de plaisir</t>
  </si>
  <si>
    <t>Reprise de course</t>
  </si>
  <si>
    <t>Perdu sur le terrain</t>
  </si>
  <si>
    <t>Je donne mais je comprends pas sûre le terrain et me sens pas bien car je comprends pas ce que l'on fais .....</t>
  </si>
  <si>
    <t>Pour la réserve contexte un peu difficile, je suis contente de venir a l'entraînement mais c'est un peu decourageant de s'entraîner avec les frustrations qui s'enchaînent 
La mêlée toujours difficile</t>
  </si>
  <si>
    <t>40min match</t>
  </si>
  <si>
    <t>GÉRARD</t>
  </si>
  <si>
    <t>L'impression de se traîner sur le terrain, essoufflée</t>
  </si>
  <si>
    <t>Dure car a cause du mollet j'ai pas beaucoup courru sur la prépa et je suis à la ramasse et douleur au mollet ++ car j'arrête la muscu à la reprise de la course.</t>
  </si>
  <si>
    <t>Du mal sur l'accélération en course mal au mollet ++ douleur pendant et après l'entrainement</t>
  </si>
  <si>
    <t>Partie avec carlos dure.</t>
  </si>
  <si>
    <t>Pas vrm de rugby , douleur sur la séance pp</t>
  </si>
  <si>
    <t>Petite gêne à la fin car je me suis arrêté mais pendant le jeu ça allait</t>
  </si>
  <si>
    <t>Petite douleur bas du mollet en rugby</t>
  </si>
  <si>
    <t>Bloc de dix min dure dans la longueur du temps</t>
  </si>
  <si>
    <t>Pas fait bloc 3</t>
  </si>
  <si>
    <t>Hier je me suis trompée sur mon état d'implication je voulais mettre 3 et pas 1 et aussi j'ai pas fais le dernier bloc en muscu aujourd'hui</t>
  </si>
  <si>
    <t>Muscu</t>
  </si>
  <si>
    <t>Arrêt avant le finishzr</t>
  </si>
  <si>
    <t>Pas eu le temps de faire le dernier bloc en muscu</t>
  </si>
  <si>
    <t>Investissement très dure avec la reserve</t>
  </si>
  <si>
    <t>fatigue dans le dos</t>
  </si>
  <si>
    <t>Mal de dos</t>
  </si>
  <si>
    <t>Arretee avant la fin car Douleur au mollet gauche</t>
  </si>
  <si>
    <t>Je suis rentrée en fin de match 15 dernières minutes</t>
  </si>
  <si>
    <t>80 min</t>
  </si>
  <si>
    <t>30/35 min de jeu</t>
  </si>
  <si>
    <t>Muscu + cardio</t>
  </si>
  <si>
    <t>Gym+endurance</t>
  </si>
  <si>
    <t>Mal aux jambes pour le rugby bcp de courbatures. Et muscu difficulté lors du max mais sinon ça va</t>
  </si>
  <si>
    <t>Période du match plus dure que d'autre</t>
  </si>
  <si>
    <t>Sûre car mal partout encore des match encore de la fatigue corporel malgré la recup. Et PP terrain de fin d'entraînement très très dure 9</t>
  </si>
  <si>
    <t>Rugby 5-6 on était en défense et très peux</t>
  </si>
  <si>
    <t>Malade, plus séance pas agréable , tensions dans l'équipe, je me suis pris un coup de boule dans le nez... Nul</t>
  </si>
  <si>
    <t>Fatigue émotions negatives</t>
  </si>
  <si>
    <t>Fatigue +++ mal au genou</t>
  </si>
  <si>
    <t>Très dur notamment à cause du stress</t>
  </si>
  <si>
    <t>Match 80min oxy rapidement mais bonne sensation</t>
  </si>
  <si>
    <t>80 min à 13 effectif légère douleur en extension au genou gauche lors d’un impact pendant le match</t>
  </si>
  <si>
    <t>Profil</t>
  </si>
  <si>
    <t>Charge RPE</t>
  </si>
  <si>
    <t>EDF</t>
  </si>
  <si>
    <t>Investissement</t>
  </si>
  <si>
    <t>ÉTAT DE FORME</t>
  </si>
  <si>
    <t>Douleurs</t>
  </si>
  <si>
    <t>DATE DU JOUR</t>
  </si>
  <si>
    <t>NOM</t>
  </si>
  <si>
    <t>PRENOM</t>
  </si>
  <si>
    <t>EQUIPE</t>
  </si>
  <si>
    <t>AVANT - 3/4</t>
  </si>
  <si>
    <t>GROUPE MATCH</t>
  </si>
  <si>
    <t>PRESENCE</t>
  </si>
  <si>
    <t>RUGBY</t>
  </si>
  <si>
    <t>ETAT DE FORME</t>
  </si>
  <si>
    <t>RECOMMANDATIONS / INFOS</t>
  </si>
  <si>
    <t>Etat physique</t>
  </si>
  <si>
    <t>Score</t>
  </si>
  <si>
    <t>Zone</t>
  </si>
  <si>
    <t>Pourcentage</t>
  </si>
  <si>
    <t>ET 21J</t>
  </si>
  <si>
    <t>Tendance saison</t>
  </si>
  <si>
    <t>ET Saison</t>
  </si>
  <si>
    <t>T Humeur</t>
  </si>
  <si>
    <t>T Humeur Saison</t>
  </si>
  <si>
    <t>T Stress</t>
  </si>
  <si>
    <t>T Stress saison</t>
  </si>
  <si>
    <t>T Sommeil</t>
  </si>
  <si>
    <t>T Sommeil saison</t>
  </si>
  <si>
    <t>T Etat physique</t>
  </si>
  <si>
    <t>T Etat physique saison</t>
  </si>
  <si>
    <t>T Hydratation</t>
  </si>
  <si>
    <t>T Hydratation saison</t>
  </si>
  <si>
    <t>T Nutrition</t>
  </si>
  <si>
    <t>T Nutrition saison</t>
  </si>
  <si>
    <t>ANAIS</t>
  </si>
  <si>
    <t>Reserve</t>
  </si>
  <si>
    <t>Présente</t>
  </si>
  <si>
    <t>Sans contact</t>
  </si>
  <si>
    <t>Courbatures + Mauvais sommeil</t>
  </si>
  <si>
    <t>ILARIA</t>
  </si>
  <si>
    <t>Internationale</t>
  </si>
  <si>
    <t>AVANT</t>
  </si>
  <si>
    <t>RAS</t>
  </si>
  <si>
    <t>CHARLOTTE</t>
  </si>
  <si>
    <t>MAEVA</t>
  </si>
  <si>
    <t>Elite</t>
  </si>
  <si>
    <t>Mauvais sommeil</t>
  </si>
  <si>
    <t>MELANIE</t>
  </si>
  <si>
    <t>ALBA</t>
  </si>
  <si>
    <t>MARIE AURELIE</t>
  </si>
  <si>
    <t>MONICA</t>
  </si>
  <si>
    <t>"Angines"</t>
  </si>
  <si>
    <t>Genou gauche</t>
  </si>
  <si>
    <t>ANDREA</t>
  </si>
  <si>
    <t>ANNA</t>
  </si>
  <si>
    <t>GWENAELLE</t>
  </si>
  <si>
    <t>Absente</t>
  </si>
  <si>
    <t>PAULINE</t>
  </si>
  <si>
    <t>LEA</t>
  </si>
  <si>
    <t>MARGAUX</t>
  </si>
  <si>
    <t>ALYZEE</t>
  </si>
  <si>
    <t>MAR</t>
  </si>
  <si>
    <t>PERRINE</t>
  </si>
  <si>
    <t>CELIA</t>
  </si>
  <si>
    <t>MARISOL</t>
  </si>
  <si>
    <t>GRACE</t>
  </si>
  <si>
    <t>LUCAS</t>
  </si>
  <si>
    <t>JULIETTA</t>
  </si>
  <si>
    <r>
      <t xml:space="preserve">"Énormes maux de têtes qui ne passe pas malgré la prise de médocs."
Très mauvais sommeil + Courbatures/Fatigue
</t>
    </r>
    <r>
      <rPr>
        <sz val="10"/>
        <color rgb="FFFF0000"/>
        <rFont val="Arial"/>
        <family val="2"/>
      </rPr>
      <t>--&gt; Vigilance pas en forme ce matin à voir avec elle si cela va mieux ce soir</t>
    </r>
  </si>
  <si>
    <t>MARGOT</t>
  </si>
  <si>
    <t>ELENA</t>
  </si>
  <si>
    <t>MANUIA</t>
  </si>
  <si>
    <t>LOTHOZ</t>
  </si>
  <si>
    <t>VALENTINE</t>
  </si>
  <si>
    <t>AMELIE</t>
  </si>
  <si>
    <t>MAELIG</t>
  </si>
  <si>
    <t>CHARLENE</t>
  </si>
  <si>
    <t>PAUTROT D</t>
  </si>
  <si>
    <t>LOLA</t>
  </si>
  <si>
    <t>TIMAIMA</t>
  </si>
  <si>
    <t>MACRIDES</t>
  </si>
  <si>
    <t>JULIETTE</t>
  </si>
  <si>
    <t>ANOUCK</t>
  </si>
  <si>
    <t>MAURINE</t>
  </si>
  <si>
    <t>AURELIE</t>
  </si>
  <si>
    <t>BARBARA</t>
  </si>
  <si>
    <t>SIUTAULA</t>
  </si>
  <si>
    <t>ALWENA</t>
  </si>
  <si>
    <t>CHLOE</t>
  </si>
  <si>
    <t>Tête/Cervicales</t>
  </si>
  <si>
    <t>LAURA</t>
  </si>
  <si>
    <t>ROZENN</t>
  </si>
  <si>
    <t>ANNE SOPHIE</t>
  </si>
  <si>
    <t>INES</t>
  </si>
  <si>
    <t>EMMA</t>
  </si>
  <si>
    <t>JEANNE</t>
  </si>
  <si>
    <t>MARIE</t>
  </si>
  <si>
    <t>OFF</t>
  </si>
  <si>
    <t>SULIANA</t>
  </si>
  <si>
    <t>XANE</t>
  </si>
  <si>
    <t>SHANIA</t>
  </si>
  <si>
    <t>Fatigue/Courbatures</t>
  </si>
  <si>
    <t>ANAELLE</t>
  </si>
  <si>
    <t>CAMILLE</t>
  </si>
  <si>
    <t>Petite lésion méniscale, reprise en fonction en la gêne</t>
  </si>
  <si>
    <t>MARILOU</t>
  </si>
  <si>
    <t>FENUA</t>
  </si>
  <si>
    <t>YENGO</t>
  </si>
  <si>
    <t>YOLAINE</t>
  </si>
  <si>
    <t>Présence</t>
  </si>
  <si>
    <t>Etat</t>
  </si>
  <si>
    <t>Indications scores</t>
  </si>
  <si>
    <t>Très bas</t>
  </si>
  <si>
    <t>Contact ok</t>
  </si>
  <si>
    <t>Bas</t>
  </si>
  <si>
    <t>Normal</t>
  </si>
  <si>
    <t>Course axe skills / 
sans incertitude</t>
  </si>
  <si>
    <t>En forme</t>
  </si>
  <si>
    <t>Étiquettes</t>
  </si>
  <si>
    <t>T saison</t>
  </si>
  <si>
    <t>Tendance</t>
  </si>
  <si>
    <t>EDF Jjjjjjjjjjjjjjjjjjjjj</t>
  </si>
  <si>
    <t>Pourcentagee</t>
  </si>
  <si>
    <t>ET 21Jj</t>
  </si>
  <si>
    <t>ET Saisons</t>
  </si>
  <si>
    <t>Valeurs</t>
  </si>
  <si>
    <t>Total général</t>
  </si>
  <si>
    <t>Total g</t>
  </si>
  <si>
    <t>Humeurr</t>
  </si>
  <si>
    <t>Stresss</t>
  </si>
  <si>
    <t>Sommeill</t>
  </si>
  <si>
    <t>Etat physiquee</t>
  </si>
  <si>
    <t>Hydratationn</t>
  </si>
  <si>
    <t>Nutritionn</t>
  </si>
  <si>
    <t>T Humeurr</t>
  </si>
  <si>
    <t>T Stresss</t>
  </si>
  <si>
    <t>T Sommeill</t>
  </si>
  <si>
    <t>T Etat physiquee</t>
  </si>
  <si>
    <t>T Hydratationn</t>
  </si>
  <si>
    <t>T Nutritionn</t>
  </si>
  <si>
    <t>Étiquettes de colonnes</t>
  </si>
  <si>
    <t>T Humeurr Saison</t>
  </si>
  <si>
    <t>T Stresss saison</t>
  </si>
  <si>
    <t>T Sommeill saison</t>
  </si>
  <si>
    <t>T Etat physiquee saison</t>
  </si>
  <si>
    <t>T Hydratationn saison</t>
  </si>
  <si>
    <t>T Nutritionn saison</t>
  </si>
  <si>
    <t>jour j</t>
  </si>
  <si>
    <t>tendance</t>
  </si>
  <si>
    <t>tendance saison</t>
  </si>
  <si>
    <t>Rapport RPE Semaine 6</t>
  </si>
  <si>
    <t>Rapport RPE Élite Blagnac</t>
  </si>
  <si>
    <t>Étiquettes de lignes</t>
  </si>
  <si>
    <t>PP</t>
  </si>
  <si>
    <t>Rugby</t>
  </si>
  <si>
    <t>Match</t>
  </si>
  <si>
    <t>Charge</t>
  </si>
  <si>
    <t>Somme de sRPE_match</t>
  </si>
  <si>
    <t>Détail / jour d'entraînement</t>
  </si>
  <si>
    <t>Rapport RPE Réserve Blagnac</t>
  </si>
  <si>
    <t>sRPE_totale</t>
  </si>
  <si>
    <t>yyyyyyyyy</t>
  </si>
  <si>
    <t>Durée séances rugby</t>
  </si>
  <si>
    <t>Début saison</t>
  </si>
  <si>
    <t>Fin saison</t>
  </si>
  <si>
    <t>JUILLET</t>
  </si>
  <si>
    <t>AOUT</t>
  </si>
  <si>
    <t>SEPTEMBRE</t>
  </si>
  <si>
    <t>OCTOBRE</t>
  </si>
  <si>
    <t>NOVEMBRE</t>
  </si>
  <si>
    <t>DÉCEMBRE</t>
  </si>
  <si>
    <t>JANVIER</t>
  </si>
  <si>
    <t>FÉVRIER</t>
  </si>
  <si>
    <t>MARS</t>
  </si>
  <si>
    <t>AVRIL</t>
  </si>
  <si>
    <t>MAI</t>
  </si>
  <si>
    <t>JUIN</t>
  </si>
  <si>
    <t>Groupes</t>
  </si>
  <si>
    <t>18/07/23</t>
  </si>
  <si>
    <t>19/07/23</t>
  </si>
  <si>
    <t>21/07/23</t>
  </si>
  <si>
    <t>25/07/23</t>
  </si>
  <si>
    <t>26/07/23</t>
  </si>
  <si>
    <t>28/07/23</t>
  </si>
  <si>
    <t>01/08/23</t>
  </si>
  <si>
    <t>02/08/23</t>
  </si>
  <si>
    <t>04/08/23</t>
  </si>
  <si>
    <t>08/08/23</t>
  </si>
  <si>
    <t>09/08/23</t>
  </si>
  <si>
    <t>11/08/23</t>
  </si>
  <si>
    <t>15/08/23</t>
  </si>
  <si>
    <t>16/08/23</t>
  </si>
  <si>
    <t>18/08/23</t>
  </si>
  <si>
    <t>22/08/23</t>
  </si>
  <si>
    <t>23/08/23</t>
  </si>
  <si>
    <t>25/08/23</t>
  </si>
  <si>
    <t>29/08/23</t>
  </si>
  <si>
    <t>30/08/23</t>
  </si>
  <si>
    <t>01/09/23</t>
  </si>
  <si>
    <t>05/09/23</t>
  </si>
  <si>
    <t>06/09/23</t>
  </si>
  <si>
    <t>08/09/23</t>
  </si>
  <si>
    <t>12/09/23</t>
  </si>
  <si>
    <t>13/09/23</t>
  </si>
  <si>
    <t>15/09/23</t>
  </si>
  <si>
    <t>19/09/23</t>
  </si>
  <si>
    <t>20/09/23</t>
  </si>
  <si>
    <t>22/09/23</t>
  </si>
  <si>
    <t>26/09/23</t>
  </si>
  <si>
    <t>27/09/23</t>
  </si>
  <si>
    <t>29/09/23</t>
  </si>
  <si>
    <t>03/10/23</t>
  </si>
  <si>
    <t>04/10/23</t>
  </si>
  <si>
    <t>06/10/23</t>
  </si>
  <si>
    <t>10/10/23</t>
  </si>
  <si>
    <t>11/10/23</t>
  </si>
  <si>
    <t>13/10/23</t>
  </si>
  <si>
    <t>17/10/23</t>
  </si>
  <si>
    <t>18/10/23</t>
  </si>
  <si>
    <t>20/10/23</t>
  </si>
  <si>
    <t>24/10/23</t>
  </si>
  <si>
    <t>25/10/23</t>
  </si>
  <si>
    <t>27/10/23</t>
  </si>
  <si>
    <t>31/10/23</t>
  </si>
  <si>
    <t>01/11/23</t>
  </si>
  <si>
    <t>03/11/23</t>
  </si>
  <si>
    <t>07/11/23</t>
  </si>
  <si>
    <t>08/11/23</t>
  </si>
  <si>
    <t>10/11/23</t>
  </si>
  <si>
    <t>14/11/23</t>
  </si>
  <si>
    <t>15/11/23</t>
  </si>
  <si>
    <t>17/11/23</t>
  </si>
  <si>
    <t>21/11/23</t>
  </si>
  <si>
    <t>22/11/23</t>
  </si>
  <si>
    <t>24/11/23</t>
  </si>
  <si>
    <t>28/11/23</t>
  </si>
  <si>
    <t>29/11/23</t>
  </si>
  <si>
    <t>01/12/23</t>
  </si>
  <si>
    <t>05/12/23</t>
  </si>
  <si>
    <t>06/12/23</t>
  </si>
  <si>
    <t>08/12/23</t>
  </si>
  <si>
    <t>12/12/23</t>
  </si>
  <si>
    <t>13/12/23</t>
  </si>
  <si>
    <t>15/12/23</t>
  </si>
  <si>
    <t>19/12/23</t>
  </si>
  <si>
    <t>20/12/23</t>
  </si>
  <si>
    <t>22/12/23</t>
  </si>
  <si>
    <t>26/12/23</t>
  </si>
  <si>
    <t>27/12/23</t>
  </si>
  <si>
    <t>29/12/23</t>
  </si>
  <si>
    <t>02/01/24</t>
  </si>
  <si>
    <t>03/01/24</t>
  </si>
  <si>
    <t>05/01/24</t>
  </si>
  <si>
    <t>09/01/24</t>
  </si>
  <si>
    <t>10/01/24</t>
  </si>
  <si>
    <t>12/01/24</t>
  </si>
  <si>
    <t>16/01/24</t>
  </si>
  <si>
    <t>17/01/24</t>
  </si>
  <si>
    <t>19/01/24</t>
  </si>
  <si>
    <t>23/01/24</t>
  </si>
  <si>
    <t>24/01/24</t>
  </si>
  <si>
    <t>26/01/24</t>
  </si>
  <si>
    <t>30/01/24</t>
  </si>
  <si>
    <t>31/01/24</t>
  </si>
  <si>
    <t>02/02/24</t>
  </si>
  <si>
    <t>06/02/24</t>
  </si>
  <si>
    <t>07/02/24</t>
  </si>
  <si>
    <t>09/02/24</t>
  </si>
  <si>
    <t>13/02/24</t>
  </si>
  <si>
    <t>14/02/24</t>
  </si>
  <si>
    <t>16/02/24</t>
  </si>
  <si>
    <t>20/02/24</t>
  </si>
  <si>
    <t>21/02/24</t>
  </si>
  <si>
    <t>23/02/24</t>
  </si>
  <si>
    <t>27/02/24</t>
  </si>
  <si>
    <t>28/02/24</t>
  </si>
  <si>
    <t>01/03/24</t>
  </si>
  <si>
    <t>05/03/24</t>
  </si>
  <si>
    <t>06/03/24</t>
  </si>
  <si>
    <t>08/03/24</t>
  </si>
  <si>
    <t>12/03/24</t>
  </si>
  <si>
    <t>13/03/24</t>
  </si>
  <si>
    <t>15/03/24</t>
  </si>
  <si>
    <t>19/03/24</t>
  </si>
  <si>
    <t>20/03/24</t>
  </si>
  <si>
    <t>22/03/24</t>
  </si>
  <si>
    <t>26/03/24</t>
  </si>
  <si>
    <t>27/03/24</t>
  </si>
  <si>
    <t>29/03/24</t>
  </si>
  <si>
    <t>02/04/24</t>
  </si>
  <si>
    <t>03/04/24</t>
  </si>
  <si>
    <t>05/04/24</t>
  </si>
  <si>
    <t>09/04/24</t>
  </si>
  <si>
    <t>10/04/24</t>
  </si>
  <si>
    <t>12/04/24</t>
  </si>
  <si>
    <t>16/04/24</t>
  </si>
  <si>
    <t>17/04/24</t>
  </si>
  <si>
    <t>19/04/24</t>
  </si>
  <si>
    <t>23/04/24</t>
  </si>
  <si>
    <t>24/04/24</t>
  </si>
  <si>
    <t>26/04/24</t>
  </si>
  <si>
    <t>30/04/24</t>
  </si>
  <si>
    <t>01/05/24</t>
  </si>
  <si>
    <t>03/05/24</t>
  </si>
  <si>
    <t>07/05/24</t>
  </si>
  <si>
    <t>08/05/24</t>
  </si>
  <si>
    <t>10/05/24</t>
  </si>
  <si>
    <t>14/05/24</t>
  </si>
  <si>
    <t>15/05/24</t>
  </si>
  <si>
    <t>17/05/24</t>
  </si>
  <si>
    <t>21/05/24</t>
  </si>
  <si>
    <t>22/05/24</t>
  </si>
  <si>
    <t>24/05/24</t>
  </si>
  <si>
    <t>28/05/24</t>
  </si>
  <si>
    <t>29/05/24</t>
  </si>
  <si>
    <t>31/05/24</t>
  </si>
  <si>
    <t>04/06/24</t>
  </si>
  <si>
    <t>05/06/24</t>
  </si>
  <si>
    <t>07/06/24</t>
  </si>
  <si>
    <t>11/06/24</t>
  </si>
  <si>
    <t>12/06/24</t>
  </si>
  <si>
    <t>14/06/24</t>
  </si>
  <si>
    <t>18/06/24</t>
  </si>
  <si>
    <t>19/06/24</t>
  </si>
  <si>
    <t>21/06/24</t>
  </si>
  <si>
    <t>25/06/24</t>
  </si>
  <si>
    <t>26/06/24</t>
  </si>
  <si>
    <t>28/06/24</t>
  </si>
  <si>
    <t>02/07/24</t>
  </si>
  <si>
    <t>03/07/24</t>
  </si>
  <si>
    <t>05/07/24</t>
  </si>
  <si>
    <t>09/07/24</t>
  </si>
  <si>
    <t>10/07/24</t>
  </si>
  <si>
    <t>12/07/24</t>
  </si>
  <si>
    <t>16/07/24</t>
  </si>
  <si>
    <t>17/07/24</t>
  </si>
  <si>
    <t>Avant</t>
  </si>
  <si>
    <t>Trois Quarts</t>
  </si>
  <si>
    <t>Postes / joueuse</t>
  </si>
  <si>
    <t>Groupe</t>
  </si>
  <si>
    <t>Élite</t>
  </si>
  <si>
    <t>Réserve</t>
  </si>
  <si>
    <t>Évolution groupe/indiv RPE + EDF</t>
  </si>
  <si>
    <t>Évolution participations RPE + EDF</t>
  </si>
  <si>
    <t xml:space="preserve">Charge hebdo </t>
  </si>
  <si>
    <t xml:space="preserve">Humeur </t>
  </si>
  <si>
    <t xml:space="preserve">Stress </t>
  </si>
  <si>
    <t xml:space="preserve">Sommeil </t>
  </si>
  <si>
    <t xml:space="preserve">Etat Physique </t>
  </si>
  <si>
    <t xml:space="preserve">Hydratation </t>
  </si>
  <si>
    <t xml:space="preserve">Nutrition </t>
  </si>
  <si>
    <t xml:space="preserve">EDF </t>
  </si>
  <si>
    <t>Nombre de Total EDF</t>
  </si>
  <si>
    <t xml:space="preserve">Investissement </t>
  </si>
  <si>
    <t>Évolution individuelle détaillée</t>
  </si>
  <si>
    <t>CHARGE
RPE</t>
  </si>
  <si>
    <t>FITNESS
/
FATIGUE</t>
  </si>
  <si>
    <t>CRITERES
EDF</t>
  </si>
  <si>
    <t>Jour</t>
  </si>
  <si>
    <t>sRPE</t>
  </si>
  <si>
    <t>Charge hebdo</t>
  </si>
  <si>
    <t>Charge moy</t>
  </si>
  <si>
    <t>ET (SD)</t>
  </si>
  <si>
    <t>Monotonie</t>
  </si>
  <si>
    <t>Fitness</t>
  </si>
  <si>
    <t>Moy mob EDF</t>
  </si>
  <si>
    <t>Moy mob humeur</t>
  </si>
  <si>
    <t>Moy mobile Stress</t>
  </si>
  <si>
    <t>Moy mobile sommeil</t>
  </si>
  <si>
    <t>Moy mob physique</t>
  </si>
  <si>
    <t>Moy mob hydratation</t>
  </si>
  <si>
    <t>Moy mob Nutrition</t>
  </si>
  <si>
    <t>Planification 2023-2024</t>
  </si>
  <si>
    <t>Tendance 21j EDF</t>
  </si>
  <si>
    <t>Tendance semaine</t>
  </si>
  <si>
    <t>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</si>
</sst>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dd"/>
    <numFmt numFmtId="165" formatCode="d/m;@"/>
    <numFmt numFmtId="166" formatCode="0.0"/>
    <numFmt numFmtId="167" formatCode="dd/mm/yy;@"/>
  </numFmts>
  <fonts count="31" x14ac:knownFonts="1">
    <font>
      <sz val="12"/>
      <color theme="1"/>
      <name val="Calibri"/>
      <family val="2"/>
      <scheme val="minor"/>
    </font>
    <font>
      <sz val="10"/>
      <color theme="1"/>
      <name val="Arial"/>
      <family val="2"/>
    </font>
    <font>
      <b/>
      <sz val="12"/>
      <color theme="1"/>
      <name val="Calibri"/>
      <family val="2"/>
      <scheme val="minor"/>
    </font>
    <font>
      <sz val="8"/>
      <name val="Calibri"/>
      <family val="2"/>
      <scheme val="minor"/>
    </font>
    <font>
      <b/>
      <sz val="24"/>
      <color theme="0"/>
      <name val="Calibri"/>
      <family val="2"/>
      <scheme val="minor"/>
    </font>
    <font>
      <b/>
      <sz val="20"/>
      <color theme="1"/>
      <name val="Calibri"/>
      <family val="2"/>
      <scheme val="minor"/>
    </font>
    <font>
      <b/>
      <sz val="26"/>
      <color theme="1"/>
      <name val="Calibri"/>
      <family val="2"/>
      <scheme val="minor"/>
    </font>
    <font>
      <b/>
      <sz val="16"/>
      <color theme="1"/>
      <name val="Calibri"/>
      <family val="2"/>
      <scheme val="minor"/>
    </font>
    <font>
      <sz val="12"/>
      <color theme="0" tint="-4.9989318521683403E-2"/>
      <name val="Calibri"/>
      <family val="2"/>
      <scheme val="minor"/>
    </font>
    <font>
      <sz val="14"/>
      <color theme="1"/>
      <name val="Calibri"/>
      <family val="2"/>
      <scheme val="minor"/>
    </font>
    <font>
      <b/>
      <sz val="28"/>
      <color theme="0" tint="-4.9989318521683403E-2"/>
      <name val="Calibri"/>
      <family val="2"/>
      <scheme val="minor"/>
    </font>
    <font>
      <sz val="10"/>
      <color theme="0" tint="-4.9989318521683403E-2"/>
      <name val="Arial"/>
      <family val="2"/>
    </font>
    <font>
      <b/>
      <sz val="10"/>
      <color theme="1"/>
      <name val="Arial"/>
      <family val="2"/>
    </font>
    <font>
      <sz val="10"/>
      <color rgb="FF000000"/>
      <name val="Arial"/>
      <family val="2"/>
    </font>
    <font>
      <sz val="11"/>
      <color theme="1"/>
      <name val="Arial"/>
      <family val="2"/>
    </font>
    <font>
      <sz val="10"/>
      <color theme="0"/>
      <name val="Arial"/>
      <family val="2"/>
    </font>
    <font>
      <sz val="10"/>
      <color rgb="FF473821"/>
      <name val="Arial"/>
      <family val="2"/>
    </font>
    <font>
      <sz val="10"/>
      <color rgb="FF0A53A8"/>
      <name val="Arial"/>
      <family val="2"/>
    </font>
    <font>
      <sz val="10"/>
      <color rgb="FF11734B"/>
      <name val="Arial"/>
      <family val="2"/>
    </font>
    <font>
      <sz val="10"/>
      <color rgb="FF5A3286"/>
      <name val="Arial"/>
      <family val="2"/>
    </font>
    <font>
      <b/>
      <sz val="10"/>
      <color theme="0" tint="-4.9989318521683403E-2"/>
      <name val="Arial"/>
      <family val="2"/>
    </font>
    <font>
      <b/>
      <sz val="24"/>
      <color theme="0" tint="-4.9989318521683403E-2"/>
      <name val="Calibri"/>
      <family val="2"/>
      <scheme val="minor"/>
    </font>
    <font>
      <sz val="24"/>
      <color theme="0" tint="-4.9989318521683403E-2"/>
      <name val="Calibri"/>
      <family val="2"/>
      <scheme val="minor"/>
    </font>
    <font>
      <sz val="12"/>
      <color rgb="FF000000"/>
      <name val="Calibri"/>
      <family val="2"/>
      <scheme val="minor"/>
    </font>
    <font>
      <b/>
      <sz val="10"/>
      <color theme="0"/>
      <name val="Arial"/>
      <family val="2"/>
    </font>
    <font>
      <b/>
      <sz val="12"/>
      <color theme="0"/>
      <name val="Arial"/>
      <family val="2"/>
    </font>
    <font>
      <b/>
      <sz val="14"/>
      <color theme="0"/>
      <name val="Calibri"/>
      <family val="2"/>
      <scheme val="minor"/>
    </font>
    <font>
      <sz val="16"/>
      <color theme="1"/>
      <name val="Calibri"/>
      <family val="2"/>
      <scheme val="minor"/>
    </font>
    <font>
      <sz val="14"/>
      <color rgb="FF000000"/>
      <name val="Calibri"/>
      <family val="2"/>
      <scheme val="minor"/>
    </font>
    <font>
      <b/>
      <sz val="36"/>
      <color theme="0" tint="-4.9989318521683403E-2"/>
      <name val="Calibri"/>
      <family val="2"/>
      <scheme val="minor"/>
    </font>
    <font>
      <sz val="10"/>
      <color rgb="FFFF0000"/>
      <name val="Arial"/>
      <family val="2"/>
    </font>
  </fonts>
  <fills count="13">
    <fill>
      <patternFill patternType="none"/>
    </fill>
    <fill>
      <patternFill patternType="gray125"/>
    </fill>
    <fill>
      <patternFill patternType="solid">
        <fgColor theme="1"/>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rgb="FFF2F2F2"/>
        <bgColor rgb="FF000000"/>
      </patternFill>
    </fill>
    <fill>
      <patternFill patternType="solid">
        <fgColor theme="0" tint="-4.9989318521683403E-2"/>
        <bgColor theme="1"/>
      </patternFill>
    </fill>
    <fill>
      <patternFill patternType="solid">
        <fgColor rgb="FF00B050"/>
        <bgColor indexed="64"/>
      </patternFill>
    </fill>
    <fill>
      <patternFill patternType="solid">
        <fgColor rgb="FFFFFF00"/>
        <bgColor indexed="64"/>
      </patternFill>
    </fill>
    <fill>
      <patternFill patternType="solid">
        <fgColor rgb="FFFF0000"/>
        <bgColor indexed="64"/>
      </patternFill>
    </fill>
    <fill>
      <patternFill patternType="solid">
        <fgColor rgb="FF00B0F0"/>
        <bgColor indexed="64"/>
      </patternFill>
    </fill>
    <fill>
      <patternFill patternType="solid">
        <fgColor theme="5"/>
        <bgColor indexed="64"/>
      </patternFill>
    </fill>
    <fill>
      <patternFill patternType="solid">
        <fgColor theme="2"/>
        <bgColor indexed="64"/>
      </patternFill>
    </fill>
  </fills>
  <borders count="4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theme="1"/>
      </left>
      <right style="thin">
        <color indexed="64"/>
      </right>
      <top style="thin">
        <color indexed="64"/>
      </top>
      <bottom style="thin">
        <color indexed="64"/>
      </bottom>
      <diagonal/>
    </border>
    <border>
      <left style="thin">
        <color indexed="64"/>
      </left>
      <right style="medium">
        <color theme="1"/>
      </right>
      <top style="thin">
        <color indexed="64"/>
      </top>
      <bottom style="thin">
        <color indexed="64"/>
      </bottom>
      <diagonal/>
    </border>
    <border>
      <left style="medium">
        <color theme="1"/>
      </left>
      <right style="thin">
        <color indexed="64"/>
      </right>
      <top style="thin">
        <color indexed="64"/>
      </top>
      <bottom style="medium">
        <color theme="1"/>
      </bottom>
      <diagonal/>
    </border>
    <border>
      <left style="thin">
        <color indexed="64"/>
      </left>
      <right style="medium">
        <color theme="1"/>
      </right>
      <top style="thin">
        <color indexed="64"/>
      </top>
      <bottom style="medium">
        <color theme="1"/>
      </bottom>
      <diagonal/>
    </border>
    <border>
      <left style="medium">
        <color theme="1"/>
      </left>
      <right style="medium">
        <color theme="1"/>
      </right>
      <top/>
      <bottom/>
      <diagonal/>
    </border>
    <border>
      <left style="medium">
        <color theme="1"/>
      </left>
      <right style="medium">
        <color theme="1"/>
      </right>
      <top/>
      <bottom style="medium">
        <color theme="1"/>
      </bottom>
      <diagonal/>
    </border>
    <border>
      <left style="medium">
        <color theme="1"/>
      </left>
      <right style="thin">
        <color indexed="64"/>
      </right>
      <top style="medium">
        <color theme="1"/>
      </top>
      <bottom style="thin">
        <color indexed="64"/>
      </bottom>
      <diagonal/>
    </border>
    <border>
      <left style="thin">
        <color indexed="64"/>
      </left>
      <right style="medium">
        <color theme="1"/>
      </right>
      <top style="medium">
        <color theme="1"/>
      </top>
      <bottom style="thin">
        <color indexed="64"/>
      </bottom>
      <diagonal/>
    </border>
    <border>
      <left style="medium">
        <color theme="1"/>
      </left>
      <right style="medium">
        <color indexed="64"/>
      </right>
      <top style="medium">
        <color theme="1"/>
      </top>
      <bottom style="medium">
        <color theme="1"/>
      </bottom>
      <diagonal/>
    </border>
    <border>
      <left style="medium">
        <color indexed="64"/>
      </left>
      <right style="medium">
        <color theme="1"/>
      </right>
      <top style="medium">
        <color theme="1"/>
      </top>
      <bottom style="medium">
        <color theme="1"/>
      </bottom>
      <diagonal/>
    </border>
    <border>
      <left style="medium">
        <color indexed="64"/>
      </left>
      <right style="medium">
        <color indexed="64"/>
      </right>
      <top style="medium">
        <color indexed="64"/>
      </top>
      <bottom style="medium">
        <color indexed="64"/>
      </bottom>
      <diagonal/>
    </border>
    <border>
      <left style="medium">
        <color theme="1"/>
      </left>
      <right style="medium">
        <color theme="1"/>
      </right>
      <top style="medium">
        <color theme="1"/>
      </top>
      <bottom style="thin">
        <color indexed="64"/>
      </bottom>
      <diagonal/>
    </border>
    <border>
      <left style="medium">
        <color theme="1"/>
      </left>
      <right style="medium">
        <color theme="1"/>
      </right>
      <top style="thin">
        <color indexed="64"/>
      </top>
      <bottom style="thin">
        <color indexed="64"/>
      </bottom>
      <diagonal/>
    </border>
    <border>
      <left style="medium">
        <color theme="1"/>
      </left>
      <right style="medium">
        <color theme="1"/>
      </right>
      <top style="thin">
        <color indexed="64"/>
      </top>
      <bottom style="medium">
        <color theme="1"/>
      </bottom>
      <diagonal/>
    </border>
    <border>
      <left style="medium">
        <color theme="1"/>
      </left>
      <right style="medium">
        <color theme="1"/>
      </right>
      <top style="medium">
        <color theme="1"/>
      </top>
      <bottom style="thin">
        <color theme="0"/>
      </bottom>
      <diagonal/>
    </border>
    <border>
      <left style="medium">
        <color theme="1"/>
      </left>
      <right style="medium">
        <color theme="1"/>
      </right>
      <top style="medium">
        <color theme="1"/>
      </top>
      <bottom/>
      <diagonal/>
    </border>
    <border>
      <left style="thin">
        <color indexed="64"/>
      </left>
      <right style="thin">
        <color indexed="64"/>
      </right>
      <top/>
      <bottom style="thin">
        <color indexed="64"/>
      </bottom>
      <diagonal/>
    </border>
    <border>
      <left style="thin">
        <color rgb="FF70AD47"/>
      </left>
      <right style="thin">
        <color rgb="FF70AD47"/>
      </right>
      <top style="thin">
        <color rgb="FF70AD47"/>
      </top>
      <bottom style="thin">
        <color rgb="FF70AD47"/>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style="medium">
        <color indexed="64"/>
      </right>
      <top/>
      <bottom style="thin">
        <color indexed="64"/>
      </bottom>
      <diagonal/>
    </border>
    <border>
      <left/>
      <right/>
      <top/>
      <bottom style="thin">
        <color indexed="64"/>
      </bottom>
      <diagonal/>
    </border>
    <border>
      <left style="medium">
        <color indexed="64"/>
      </left>
      <right style="medium">
        <color indexed="64"/>
      </right>
      <top style="thin">
        <color indexed="64"/>
      </top>
      <bottom style="thin">
        <color indexed="64"/>
      </bottom>
      <diagonal/>
    </border>
    <border>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style="thin">
        <color indexed="64"/>
      </top>
      <bottom style="medium">
        <color indexed="64"/>
      </bottom>
      <diagonal/>
    </border>
    <border>
      <left style="medium">
        <color theme="1"/>
      </left>
      <right/>
      <top style="medium">
        <color theme="1"/>
      </top>
      <bottom style="medium">
        <color theme="1"/>
      </bottom>
      <diagonal/>
    </border>
    <border>
      <left/>
      <right/>
      <top style="medium">
        <color theme="1"/>
      </top>
      <bottom style="medium">
        <color theme="1"/>
      </bottom>
      <diagonal/>
    </border>
    <border>
      <left/>
      <right style="medium">
        <color theme="1"/>
      </right>
      <top style="medium">
        <color theme="1"/>
      </top>
      <bottom style="medium">
        <color theme="1"/>
      </bottom>
      <diagonal/>
    </border>
    <border>
      <left style="thin">
        <color theme="1"/>
      </left>
      <right/>
      <top/>
      <bottom/>
      <diagonal/>
    </border>
  </borders>
  <cellStyleXfs count="1">
    <xf numFmtId="0" fontId="0" fillId="0" borderId="0"/>
  </cellStyleXfs>
  <cellXfs count="169">
    <xf numFmtId="0" fontId="0" fillId="0" borderId="0" xfId="0"/>
    <xf numFmtId="22" fontId="1" fillId="0" borderId="0" xfId="0" applyNumberFormat="1" applyFont="1"/>
    <xf numFmtId="14" fontId="1" fillId="0" borderId="0" xfId="0" applyNumberFormat="1" applyFont="1"/>
    <xf numFmtId="0" fontId="1" fillId="0" borderId="0" xfId="0" applyFont="1"/>
    <xf numFmtId="0" fontId="0" fillId="3" borderId="0" xfId="0" applyFill="1"/>
    <xf numFmtId="0" fontId="0" fillId="3" borderId="0" xfId="0" applyFill="1" applyAlignment="1">
      <alignment horizontal="center" vertical="center"/>
    </xf>
    <xf numFmtId="0" fontId="5" fillId="3" borderId="0" xfId="0" applyFont="1" applyFill="1" applyAlignment="1">
      <alignment vertical="center"/>
    </xf>
    <xf numFmtId="0" fontId="6" fillId="3" borderId="0" xfId="0" applyFont="1" applyFill="1" applyAlignment="1">
      <alignment vertical="center"/>
    </xf>
    <xf numFmtId="0" fontId="7" fillId="3" borderId="0" xfId="0" applyFont="1" applyFill="1" applyAlignment="1">
      <alignment horizontal="center" vertical="center"/>
    </xf>
    <xf numFmtId="0" fontId="2" fillId="3" borderId="0" xfId="0" applyFont="1" applyFill="1" applyAlignment="1">
      <alignment horizontal="center" vertical="center"/>
    </xf>
    <xf numFmtId="1" fontId="0" fillId="3" borderId="0" xfId="0" applyNumberFormat="1" applyFill="1" applyAlignment="1">
      <alignment vertical="center"/>
    </xf>
    <xf numFmtId="20" fontId="1" fillId="0" borderId="0" xfId="0" applyNumberFormat="1" applyFont="1"/>
    <xf numFmtId="47" fontId="1" fillId="0" borderId="0" xfId="0" applyNumberFormat="1" applyFont="1"/>
    <xf numFmtId="0" fontId="1" fillId="0" borderId="0" xfId="0" applyFont="1" applyAlignment="1">
      <alignment wrapText="1"/>
    </xf>
    <xf numFmtId="21" fontId="1" fillId="0" borderId="0" xfId="0" applyNumberFormat="1" applyFont="1"/>
    <xf numFmtId="0" fontId="0" fillId="0" borderId="0" xfId="0" pivotButton="1"/>
    <xf numFmtId="0" fontId="0" fillId="0" borderId="0" xfId="0" applyAlignment="1">
      <alignment horizontal="left"/>
    </xf>
    <xf numFmtId="14" fontId="0" fillId="0" borderId="0" xfId="0" applyNumberFormat="1" applyAlignment="1">
      <alignment horizontal="left"/>
    </xf>
    <xf numFmtId="0" fontId="8" fillId="3" borderId="0" xfId="0" applyFont="1" applyFill="1" applyAlignment="1">
      <alignment horizontal="left"/>
    </xf>
    <xf numFmtId="0" fontId="8" fillId="3" borderId="0" xfId="0" applyFont="1" applyFill="1" applyAlignment="1">
      <alignment horizontal="center" vertical="center"/>
    </xf>
    <xf numFmtId="0" fontId="8" fillId="3" borderId="0" xfId="0" applyFont="1" applyFill="1" applyAlignment="1">
      <alignment vertical="center"/>
    </xf>
    <xf numFmtId="0" fontId="9" fillId="4" borderId="16" xfId="0" applyFont="1" applyFill="1" applyBorder="1" applyAlignment="1">
      <alignment horizontal="center" vertical="center"/>
    </xf>
    <xf numFmtId="0" fontId="9" fillId="4" borderId="17" xfId="0" applyFont="1" applyFill="1" applyBorder="1" applyAlignment="1">
      <alignment horizontal="center" vertical="center"/>
    </xf>
    <xf numFmtId="0" fontId="9" fillId="4" borderId="20" xfId="0" applyFont="1" applyFill="1" applyBorder="1" applyAlignment="1">
      <alignment horizontal="center" vertical="center"/>
    </xf>
    <xf numFmtId="0" fontId="9" fillId="4" borderId="22" xfId="0" applyFont="1" applyFill="1" applyBorder="1" applyAlignment="1">
      <alignment horizontal="center" vertical="center"/>
    </xf>
    <xf numFmtId="0" fontId="9" fillId="4" borderId="21" xfId="0" applyFont="1" applyFill="1" applyBorder="1" applyAlignment="1">
      <alignment horizontal="center" vertical="center"/>
    </xf>
    <xf numFmtId="1" fontId="0" fillId="0" borderId="23" xfId="0" applyNumberFormat="1" applyBorder="1" applyAlignment="1">
      <alignment horizontal="center" vertical="center"/>
    </xf>
    <xf numFmtId="1" fontId="0" fillId="0" borderId="24" xfId="0" applyNumberFormat="1" applyBorder="1" applyAlignment="1">
      <alignment horizontal="center" vertical="center"/>
    </xf>
    <xf numFmtId="1" fontId="0" fillId="0" borderId="25" xfId="0" applyNumberFormat="1" applyBorder="1" applyAlignment="1">
      <alignment horizontal="center" vertical="center"/>
    </xf>
    <xf numFmtId="0" fontId="9" fillId="4" borderId="26" xfId="0" applyFont="1" applyFill="1" applyBorder="1" applyAlignment="1">
      <alignment horizontal="center" vertical="center"/>
    </xf>
    <xf numFmtId="0" fontId="9" fillId="4" borderId="27" xfId="0" applyFont="1" applyFill="1" applyBorder="1" applyAlignment="1">
      <alignment horizontal="center" vertical="center"/>
    </xf>
    <xf numFmtId="0" fontId="1" fillId="3" borderId="0" xfId="0" applyFont="1" applyFill="1" applyAlignment="1">
      <alignment horizontal="center" vertical="center"/>
    </xf>
    <xf numFmtId="0" fontId="0" fillId="0" borderId="0" xfId="0" applyAlignment="1">
      <alignment horizontal="left" vertical="center"/>
    </xf>
    <xf numFmtId="0" fontId="0" fillId="0" borderId="0" xfId="0" applyAlignment="1">
      <alignment horizontal="center" vertical="center"/>
    </xf>
    <xf numFmtId="0" fontId="1" fillId="0" borderId="0" xfId="0" applyFont="1" applyAlignment="1">
      <alignment horizontal="left" vertical="center"/>
    </xf>
    <xf numFmtId="0" fontId="13" fillId="0" borderId="0" xfId="0" applyFont="1" applyAlignment="1">
      <alignment horizontal="left" vertical="center"/>
    </xf>
    <xf numFmtId="0" fontId="13" fillId="0" borderId="0" xfId="0" quotePrefix="1" applyFont="1" applyAlignment="1">
      <alignment horizontal="left" vertical="center"/>
    </xf>
    <xf numFmtId="0" fontId="1" fillId="0" borderId="0" xfId="0" applyFont="1" applyAlignment="1">
      <alignment horizontal="center" vertical="center"/>
    </xf>
    <xf numFmtId="16" fontId="16" fillId="0" borderId="0" xfId="0" applyNumberFormat="1" applyFont="1" applyAlignment="1">
      <alignment horizontal="left" vertical="center"/>
    </xf>
    <xf numFmtId="0" fontId="17" fillId="0" borderId="0" xfId="0" applyFont="1" applyAlignment="1">
      <alignment horizontal="left" vertical="center"/>
    </xf>
    <xf numFmtId="0" fontId="18" fillId="0" borderId="0" xfId="0" applyFont="1" applyAlignment="1">
      <alignment horizontal="left" vertical="center"/>
    </xf>
    <xf numFmtId="0" fontId="19" fillId="0" borderId="0" xfId="0" applyFont="1" applyAlignment="1">
      <alignment horizontal="left" vertical="center"/>
    </xf>
    <xf numFmtId="0" fontId="12" fillId="0" borderId="0" xfId="0" applyFont="1" applyAlignment="1">
      <alignment horizontal="left" vertical="center"/>
    </xf>
    <xf numFmtId="0" fontId="8" fillId="3" borderId="0" xfId="0" applyFont="1" applyFill="1"/>
    <xf numFmtId="0" fontId="13" fillId="0" borderId="0" xfId="0" quotePrefix="1" applyFont="1" applyAlignment="1">
      <alignment horizontal="center" vertical="center"/>
    </xf>
    <xf numFmtId="0" fontId="13" fillId="0" borderId="0" xfId="0" applyFont="1" applyAlignment="1">
      <alignment horizontal="center" vertical="center"/>
    </xf>
    <xf numFmtId="0" fontId="21" fillId="2" borderId="0" xfId="0" applyFont="1" applyFill="1" applyAlignment="1">
      <alignment horizontal="center" vertical="center"/>
    </xf>
    <xf numFmtId="0" fontId="8" fillId="0" borderId="0" xfId="0" applyFont="1"/>
    <xf numFmtId="0" fontId="0" fillId="3" borderId="0" xfId="0" applyFill="1" applyAlignment="1">
      <alignment horizontal="left" vertical="center"/>
    </xf>
    <xf numFmtId="0" fontId="8" fillId="3" borderId="0" xfId="0" applyFont="1" applyFill="1" applyAlignment="1">
      <alignment horizontal="left" vertical="center"/>
    </xf>
    <xf numFmtId="0" fontId="22" fillId="3" borderId="0" xfId="0" applyFont="1" applyFill="1" applyAlignment="1">
      <alignment vertical="center"/>
    </xf>
    <xf numFmtId="0" fontId="12" fillId="3" borderId="0" xfId="0" applyFont="1" applyFill="1" applyAlignment="1">
      <alignment horizontal="center" vertical="center"/>
    </xf>
    <xf numFmtId="0" fontId="15" fillId="0" borderId="0" xfId="0" applyFont="1" applyAlignment="1">
      <alignment horizontal="center" vertical="center"/>
    </xf>
    <xf numFmtId="0" fontId="14" fillId="0" borderId="0" xfId="0" applyFont="1" applyAlignment="1">
      <alignment horizontal="center" vertical="center"/>
    </xf>
    <xf numFmtId="0" fontId="0" fillId="3" borderId="0" xfId="0" applyFill="1" applyAlignment="1">
      <alignment horizontal="center"/>
    </xf>
    <xf numFmtId="0" fontId="21" fillId="3" borderId="0" xfId="0" applyFont="1" applyFill="1" applyAlignment="1">
      <alignment vertical="center"/>
    </xf>
    <xf numFmtId="0" fontId="8" fillId="0" borderId="0" xfId="0" applyFont="1" applyAlignment="1">
      <alignment horizontal="left" vertical="center"/>
    </xf>
    <xf numFmtId="9" fontId="8" fillId="3" borderId="0" xfId="0" applyNumberFormat="1" applyFont="1" applyFill="1"/>
    <xf numFmtId="0" fontId="11" fillId="3" borderId="0" xfId="0" applyFont="1" applyFill="1" applyAlignment="1">
      <alignment horizontal="center" vertical="center"/>
    </xf>
    <xf numFmtId="0" fontId="8" fillId="3" borderId="0" xfId="0" applyFont="1" applyFill="1" applyAlignment="1">
      <alignment horizontal="center"/>
    </xf>
    <xf numFmtId="0" fontId="8" fillId="3" borderId="0" xfId="0" applyFont="1" applyFill="1" applyAlignment="1">
      <alignment vertical="center" wrapText="1"/>
    </xf>
    <xf numFmtId="166" fontId="8" fillId="3" borderId="0" xfId="0" applyNumberFormat="1" applyFont="1" applyFill="1"/>
    <xf numFmtId="0" fontId="20" fillId="6" borderId="0" xfId="0" applyFont="1" applyFill="1" applyAlignment="1">
      <alignment horizontal="center" vertical="center"/>
    </xf>
    <xf numFmtId="166" fontId="8" fillId="3" borderId="0" xfId="0" applyNumberFormat="1" applyFont="1" applyFill="1" applyAlignment="1">
      <alignment horizontal="center"/>
    </xf>
    <xf numFmtId="0" fontId="0" fillId="3" borderId="0" xfId="0" quotePrefix="1" applyFill="1"/>
    <xf numFmtId="167" fontId="0" fillId="3" borderId="0" xfId="0" applyNumberFormat="1" applyFill="1" applyAlignment="1">
      <alignment horizontal="center" vertical="center"/>
    </xf>
    <xf numFmtId="167" fontId="0" fillId="3" borderId="0" xfId="0" applyNumberFormat="1" applyFill="1"/>
    <xf numFmtId="0" fontId="1" fillId="0" borderId="0" xfId="0" quotePrefix="1" applyFont="1"/>
    <xf numFmtId="49" fontId="0" fillId="3" borderId="0" xfId="0" applyNumberFormat="1" applyFill="1" applyAlignment="1">
      <alignment horizontal="center" vertical="center"/>
    </xf>
    <xf numFmtId="14" fontId="0" fillId="3" borderId="28" xfId="0" applyNumberFormat="1" applyFill="1" applyBorder="1" applyAlignment="1">
      <alignment horizontal="center" vertical="center"/>
    </xf>
    <xf numFmtId="0" fontId="0" fillId="3" borderId="22" xfId="0" applyFill="1" applyBorder="1" applyAlignment="1">
      <alignment horizontal="center" vertical="center"/>
    </xf>
    <xf numFmtId="1" fontId="11" fillId="3" borderId="0" xfId="0" quotePrefix="1" applyNumberFormat="1" applyFont="1" applyFill="1" applyAlignment="1">
      <alignment horizontal="center" vertical="center"/>
    </xf>
    <xf numFmtId="9" fontId="11" fillId="3" borderId="0" xfId="0" applyNumberFormat="1" applyFont="1" applyFill="1" applyAlignment="1">
      <alignment horizontal="center" vertical="center"/>
    </xf>
    <xf numFmtId="1" fontId="11" fillId="3" borderId="0" xfId="0" applyNumberFormat="1" applyFont="1" applyFill="1" applyAlignment="1">
      <alignment horizontal="center" vertical="center"/>
    </xf>
    <xf numFmtId="166" fontId="11" fillId="3" borderId="0" xfId="0" applyNumberFormat="1" applyFont="1" applyFill="1" applyAlignment="1">
      <alignment horizontal="center" vertical="center"/>
    </xf>
    <xf numFmtId="166" fontId="11" fillId="3" borderId="0" xfId="0" applyNumberFormat="1" applyFont="1" applyFill="1" applyAlignment="1">
      <alignment horizontal="left" vertical="center"/>
    </xf>
    <xf numFmtId="0" fontId="11" fillId="3" borderId="0" xfId="0" applyFont="1" applyFill="1" applyAlignment="1">
      <alignment horizontal="left" vertical="center"/>
    </xf>
    <xf numFmtId="0" fontId="1" fillId="0" borderId="0" xfId="0" applyFont="1" applyAlignment="1">
      <alignment horizontal="left" vertical="center" wrapText="1"/>
    </xf>
    <xf numFmtId="0" fontId="1" fillId="0" borderId="0" xfId="0" applyFont="1" applyAlignment="1">
      <alignment vertical="center"/>
    </xf>
    <xf numFmtId="49" fontId="23" fillId="5" borderId="29" xfId="0" applyNumberFormat="1" applyFont="1" applyFill="1" applyBorder="1" applyAlignment="1">
      <alignment horizontal="center" vertical="center"/>
    </xf>
    <xf numFmtId="0" fontId="25" fillId="2" borderId="0" xfId="0" applyFont="1" applyFill="1" applyAlignment="1">
      <alignment horizontal="left" vertical="center"/>
    </xf>
    <xf numFmtId="0" fontId="24" fillId="2" borderId="0" xfId="0" applyFont="1" applyFill="1" applyAlignment="1">
      <alignment horizontal="center" vertical="center"/>
    </xf>
    <xf numFmtId="0" fontId="24" fillId="2" borderId="0" xfId="0" applyFont="1" applyFill="1" applyAlignment="1">
      <alignment horizontal="left" vertical="center"/>
    </xf>
    <xf numFmtId="0" fontId="26" fillId="2" borderId="0" xfId="0" applyFont="1" applyFill="1" applyAlignment="1">
      <alignment horizontal="left" vertical="center"/>
    </xf>
    <xf numFmtId="14" fontId="27" fillId="0" borderId="0" xfId="0" applyNumberFormat="1" applyFont="1" applyAlignment="1">
      <alignment horizontal="left" vertical="center"/>
    </xf>
    <xf numFmtId="0" fontId="0" fillId="0" borderId="0" xfId="0" applyAlignment="1">
      <alignment vertical="center"/>
    </xf>
    <xf numFmtId="0" fontId="10" fillId="3" borderId="0" xfId="0" applyFont="1" applyFill="1" applyAlignment="1">
      <alignment vertical="center"/>
    </xf>
    <xf numFmtId="0" fontId="1" fillId="0" borderId="0" xfId="0" applyFont="1" applyAlignment="1">
      <alignment vertical="center" wrapText="1"/>
    </xf>
    <xf numFmtId="0" fontId="13" fillId="5" borderId="0" xfId="0" applyFont="1" applyFill="1"/>
    <xf numFmtId="0" fontId="13" fillId="5" borderId="0" xfId="0" applyFont="1" applyFill="1" applyAlignment="1">
      <alignment vertical="center"/>
    </xf>
    <xf numFmtId="0" fontId="0" fillId="0" borderId="0" xfId="0" quotePrefix="1"/>
    <xf numFmtId="1" fontId="8" fillId="3" borderId="0" xfId="0" applyNumberFormat="1" applyFont="1" applyFill="1"/>
    <xf numFmtId="166" fontId="0" fillId="0" borderId="0" xfId="0" applyNumberFormat="1"/>
    <xf numFmtId="0" fontId="8" fillId="3" borderId="0" xfId="0" applyFont="1" applyFill="1" applyAlignment="1">
      <alignment horizontal="left" indent="1"/>
    </xf>
    <xf numFmtId="0" fontId="0" fillId="3" borderId="0" xfId="0" quotePrefix="1" applyFill="1" applyAlignment="1">
      <alignment horizontal="center" vertical="center"/>
    </xf>
    <xf numFmtId="164" fontId="0" fillId="3" borderId="0" xfId="0" applyNumberFormat="1" applyFill="1" applyAlignment="1">
      <alignment horizontal="center" vertical="center"/>
    </xf>
    <xf numFmtId="165" fontId="0" fillId="3" borderId="0" xfId="0" applyNumberFormat="1" applyFill="1" applyAlignment="1">
      <alignment horizontal="center" vertical="center"/>
    </xf>
    <xf numFmtId="0" fontId="1" fillId="3" borderId="0" xfId="0" applyFont="1" applyFill="1"/>
    <xf numFmtId="0" fontId="1" fillId="3" borderId="0" xfId="0" applyFont="1" applyFill="1" applyAlignment="1">
      <alignment vertical="center"/>
    </xf>
    <xf numFmtId="0" fontId="2" fillId="12" borderId="33" xfId="0" applyFont="1" applyFill="1" applyBorder="1"/>
    <xf numFmtId="0" fontId="2" fillId="12" borderId="22" xfId="0" applyFont="1" applyFill="1" applyBorder="1" applyAlignment="1">
      <alignment horizontal="center" vertical="center" wrapText="1"/>
    </xf>
    <xf numFmtId="0" fontId="2" fillId="12" borderId="10" xfId="0" applyFont="1" applyFill="1" applyBorder="1" applyAlignment="1">
      <alignment horizontal="center" vertical="center" wrapText="1"/>
    </xf>
    <xf numFmtId="0" fontId="2" fillId="12" borderId="34" xfId="0" applyFont="1" applyFill="1" applyBorder="1" applyAlignment="1">
      <alignment horizontal="center" vertical="center"/>
    </xf>
    <xf numFmtId="0" fontId="2" fillId="12" borderId="39" xfId="0" applyFont="1" applyFill="1" applyBorder="1" applyAlignment="1">
      <alignment horizontal="center" vertical="center"/>
    </xf>
    <xf numFmtId="0" fontId="0" fillId="2" borderId="0" xfId="0" applyFill="1" applyAlignment="1">
      <alignment horizontal="center" vertical="center"/>
    </xf>
    <xf numFmtId="166" fontId="0" fillId="3" borderId="0" xfId="0" applyNumberFormat="1" applyFill="1" applyAlignment="1">
      <alignment horizontal="center" vertical="center"/>
    </xf>
    <xf numFmtId="1" fontId="0" fillId="3" borderId="0" xfId="0" applyNumberFormat="1" applyFill="1" applyAlignment="1">
      <alignment horizontal="center" vertical="center"/>
    </xf>
    <xf numFmtId="0" fontId="13" fillId="0" borderId="45" xfId="0" applyFont="1" applyBorder="1" applyAlignment="1">
      <alignment horizontal="center" vertical="center"/>
    </xf>
    <xf numFmtId="0" fontId="13" fillId="0" borderId="45" xfId="0" quotePrefix="1" applyFont="1" applyBorder="1" applyAlignment="1">
      <alignment horizontal="center" vertical="center"/>
    </xf>
    <xf numFmtId="0" fontId="0" fillId="3" borderId="0" xfId="0" applyFill="1" applyAlignment="1">
      <alignment horizontal="left"/>
    </xf>
    <xf numFmtId="0" fontId="0" fillId="3" borderId="0" xfId="0" applyFill="1" applyAlignment="1">
      <alignment horizontal="left" indent="1"/>
    </xf>
    <xf numFmtId="1" fontId="0" fillId="0" borderId="18" xfId="0" applyNumberFormat="1" applyBorder="1" applyAlignment="1">
      <alignment horizontal="center" vertical="center"/>
    </xf>
    <xf numFmtId="1" fontId="0" fillId="0" borderId="19" xfId="0" applyNumberFormat="1" applyBorder="1" applyAlignment="1">
      <alignment horizontal="center" vertical="center"/>
    </xf>
    <xf numFmtId="1" fontId="0" fillId="0" borderId="12" xfId="0" applyNumberFormat="1" applyBorder="1" applyAlignment="1">
      <alignment horizontal="center" vertical="center"/>
    </xf>
    <xf numFmtId="1" fontId="0" fillId="0" borderId="13" xfId="0" applyNumberFormat="1" applyBorder="1" applyAlignment="1">
      <alignment horizontal="center" vertical="center"/>
    </xf>
    <xf numFmtId="1" fontId="0" fillId="0" borderId="14" xfId="0" applyNumberFormat="1" applyBorder="1" applyAlignment="1">
      <alignment horizontal="center" vertical="center"/>
    </xf>
    <xf numFmtId="1" fontId="0" fillId="0" borderId="15" xfId="0" applyNumberFormat="1" applyBorder="1" applyAlignment="1">
      <alignment horizontal="center" vertical="center"/>
    </xf>
    <xf numFmtId="166" fontId="0" fillId="3" borderId="0" xfId="0" applyNumberFormat="1" applyFill="1"/>
    <xf numFmtId="0" fontId="2" fillId="10" borderId="35" xfId="0" applyFont="1" applyFill="1" applyBorder="1" applyAlignment="1">
      <alignment horizontal="center" vertical="center" wrapText="1"/>
    </xf>
    <xf numFmtId="0" fontId="2" fillId="10" borderId="36" xfId="0" applyFont="1" applyFill="1" applyBorder="1" applyAlignment="1">
      <alignment horizontal="center" vertical="center" wrapText="1"/>
    </xf>
    <xf numFmtId="0" fontId="2" fillId="7" borderId="37" xfId="0" applyFont="1" applyFill="1" applyBorder="1" applyAlignment="1">
      <alignment horizontal="center" vertical="center" wrapText="1"/>
    </xf>
    <xf numFmtId="0" fontId="2" fillId="7" borderId="38" xfId="0" applyFont="1" applyFill="1" applyBorder="1" applyAlignment="1">
      <alignment horizontal="center" vertical="center" wrapText="1"/>
    </xf>
    <xf numFmtId="0" fontId="2" fillId="8" borderId="37" xfId="0" applyFont="1" applyFill="1" applyBorder="1" applyAlignment="1">
      <alignment horizontal="center" vertical="center" wrapText="1"/>
    </xf>
    <xf numFmtId="0" fontId="2" fillId="8" borderId="38" xfId="0" applyFont="1" applyFill="1" applyBorder="1" applyAlignment="1">
      <alignment horizontal="center" vertical="center" wrapText="1"/>
    </xf>
    <xf numFmtId="0" fontId="2" fillId="11" borderId="37" xfId="0" applyFont="1" applyFill="1" applyBorder="1" applyAlignment="1">
      <alignment horizontal="center" vertical="center" wrapText="1"/>
    </xf>
    <xf numFmtId="0" fontId="2" fillId="11" borderId="38" xfId="0" applyFont="1" applyFill="1" applyBorder="1" applyAlignment="1">
      <alignment horizontal="center" vertical="center" wrapText="1"/>
    </xf>
    <xf numFmtId="0" fontId="2" fillId="9" borderId="40" xfId="0" applyFont="1" applyFill="1" applyBorder="1" applyAlignment="1">
      <alignment horizontal="center" vertical="center" wrapText="1"/>
    </xf>
    <xf numFmtId="0" fontId="2" fillId="9" borderId="41" xfId="0" applyFont="1" applyFill="1" applyBorder="1" applyAlignment="1">
      <alignment horizontal="center" vertical="center" wrapText="1"/>
    </xf>
    <xf numFmtId="0" fontId="2" fillId="7" borderId="35" xfId="0" applyFont="1" applyFill="1" applyBorder="1" applyAlignment="1">
      <alignment horizontal="center" vertical="center" wrapText="1"/>
    </xf>
    <xf numFmtId="0" fontId="12" fillId="3" borderId="0" xfId="0" applyFont="1" applyFill="1" applyAlignment="1">
      <alignment horizontal="left" vertical="center"/>
    </xf>
    <xf numFmtId="1" fontId="1" fillId="3" borderId="0" xfId="0" quotePrefix="1" applyNumberFormat="1" applyFont="1" applyFill="1" applyAlignment="1">
      <alignment horizontal="center" vertical="center"/>
    </xf>
    <xf numFmtId="9" fontId="1" fillId="3" borderId="0" xfId="0" applyNumberFormat="1" applyFont="1" applyFill="1" applyAlignment="1">
      <alignment horizontal="center" vertical="center"/>
    </xf>
    <xf numFmtId="166" fontId="1" fillId="3" borderId="0" xfId="0" applyNumberFormat="1" applyFont="1" applyFill="1" applyAlignment="1">
      <alignment horizontal="center" vertical="center"/>
    </xf>
    <xf numFmtId="1" fontId="1" fillId="3" borderId="0" xfId="0" applyNumberFormat="1" applyFont="1" applyFill="1" applyAlignment="1">
      <alignment horizontal="center" vertical="center"/>
    </xf>
    <xf numFmtId="166" fontId="1" fillId="3" borderId="0" xfId="0" applyNumberFormat="1" applyFont="1" applyFill="1" applyAlignment="1">
      <alignment horizontal="left" vertical="center"/>
    </xf>
    <xf numFmtId="166" fontId="1" fillId="3" borderId="0" xfId="0" quotePrefix="1" applyNumberFormat="1" applyFont="1" applyFill="1" applyAlignment="1">
      <alignment horizontal="center" vertical="center"/>
    </xf>
    <xf numFmtId="166" fontId="13" fillId="3" borderId="0" xfId="0" applyNumberFormat="1" applyFont="1" applyFill="1" applyAlignment="1">
      <alignment horizontal="left" vertical="center"/>
    </xf>
    <xf numFmtId="166" fontId="13" fillId="3" borderId="0" xfId="0" quotePrefix="1" applyNumberFormat="1" applyFont="1" applyFill="1" applyAlignment="1">
      <alignment horizontal="left" vertical="center"/>
    </xf>
    <xf numFmtId="1" fontId="0" fillId="3" borderId="0" xfId="0" applyNumberFormat="1" applyFill="1"/>
    <xf numFmtId="0" fontId="4" fillId="2" borderId="42" xfId="0" applyFont="1" applyFill="1" applyBorder="1" applyAlignment="1">
      <alignment horizontal="center" vertical="center"/>
    </xf>
    <xf numFmtId="0" fontId="4" fillId="2" borderId="43" xfId="0" applyFont="1" applyFill="1" applyBorder="1" applyAlignment="1">
      <alignment horizontal="center" vertical="center"/>
    </xf>
    <xf numFmtId="0" fontId="4" fillId="2" borderId="44" xfId="0" applyFont="1" applyFill="1" applyBorder="1" applyAlignment="1">
      <alignment horizontal="center" vertical="center"/>
    </xf>
    <xf numFmtId="0" fontId="8" fillId="3" borderId="0" xfId="0" applyFont="1" applyFill="1" applyAlignment="1">
      <alignment horizontal="left" vertical="center"/>
    </xf>
    <xf numFmtId="0" fontId="21" fillId="2" borderId="0" xfId="0" applyFont="1" applyFill="1" applyAlignment="1">
      <alignment horizontal="center" vertical="center"/>
    </xf>
    <xf numFmtId="0" fontId="4" fillId="2" borderId="1" xfId="0" applyFont="1" applyFill="1" applyBorder="1" applyAlignment="1">
      <alignment horizontal="center" vertical="center"/>
    </xf>
    <xf numFmtId="0" fontId="4" fillId="2" borderId="2" xfId="0" applyFont="1" applyFill="1" applyBorder="1" applyAlignment="1">
      <alignment horizontal="center" vertical="center"/>
    </xf>
    <xf numFmtId="0" fontId="4" fillId="2" borderId="3" xfId="0" applyFont="1" applyFill="1" applyBorder="1" applyAlignment="1">
      <alignment horizontal="center" vertical="center"/>
    </xf>
    <xf numFmtId="0" fontId="4" fillId="2" borderId="4" xfId="0" applyFont="1" applyFill="1" applyBorder="1" applyAlignment="1">
      <alignment horizontal="center" vertical="center"/>
    </xf>
    <xf numFmtId="0" fontId="4" fillId="2" borderId="0" xfId="0" applyFont="1" applyFill="1" applyAlignment="1">
      <alignment horizontal="center" vertical="center"/>
    </xf>
    <xf numFmtId="0" fontId="4" fillId="2" borderId="5" xfId="0" applyFont="1" applyFill="1" applyBorder="1" applyAlignment="1">
      <alignment horizontal="center" vertical="center"/>
    </xf>
    <xf numFmtId="0" fontId="4" fillId="2" borderId="6" xfId="0" applyFont="1" applyFill="1" applyBorder="1" applyAlignment="1">
      <alignment horizontal="center" vertical="center"/>
    </xf>
    <xf numFmtId="0" fontId="4" fillId="2" borderId="7" xfId="0" applyFont="1" applyFill="1" applyBorder="1" applyAlignment="1">
      <alignment horizontal="center" vertical="center"/>
    </xf>
    <xf numFmtId="0" fontId="4" fillId="2" borderId="8" xfId="0" applyFont="1" applyFill="1" applyBorder="1" applyAlignment="1">
      <alignment horizontal="center" vertical="center"/>
    </xf>
    <xf numFmtId="0" fontId="7" fillId="3" borderId="30" xfId="0" applyFont="1" applyFill="1" applyBorder="1" applyAlignment="1">
      <alignment horizontal="center" vertical="center"/>
    </xf>
    <xf numFmtId="0" fontId="7" fillId="3" borderId="31" xfId="0" applyFont="1" applyFill="1" applyBorder="1" applyAlignment="1">
      <alignment horizontal="center" vertical="center"/>
    </xf>
    <xf numFmtId="0" fontId="7" fillId="3" borderId="32" xfId="0" applyFont="1" applyFill="1" applyBorder="1" applyAlignment="1">
      <alignment horizontal="center" vertical="center"/>
    </xf>
    <xf numFmtId="0" fontId="10" fillId="2" borderId="0" xfId="0" applyFont="1" applyFill="1" applyAlignment="1">
      <alignment horizontal="center" vertical="center"/>
    </xf>
    <xf numFmtId="0" fontId="10" fillId="2" borderId="9" xfId="0" applyFont="1" applyFill="1" applyBorder="1" applyAlignment="1">
      <alignment horizontal="center" vertical="center"/>
    </xf>
    <xf numFmtId="0" fontId="10" fillId="2" borderId="10" xfId="0" applyFont="1" applyFill="1" applyBorder="1" applyAlignment="1">
      <alignment horizontal="center" vertical="center"/>
    </xf>
    <xf numFmtId="0" fontId="10" fillId="2" borderId="11" xfId="0" applyFont="1" applyFill="1" applyBorder="1" applyAlignment="1">
      <alignment horizontal="center" vertical="center"/>
    </xf>
    <xf numFmtId="0" fontId="10" fillId="2" borderId="16" xfId="0" applyFont="1" applyFill="1" applyBorder="1" applyAlignment="1">
      <alignment horizontal="center" vertical="center" wrapText="1"/>
    </xf>
    <xf numFmtId="0" fontId="10" fillId="2" borderId="16" xfId="0" applyFont="1" applyFill="1" applyBorder="1" applyAlignment="1">
      <alignment horizontal="center" vertical="center"/>
    </xf>
    <xf numFmtId="0" fontId="10" fillId="2" borderId="17" xfId="0" applyFont="1" applyFill="1" applyBorder="1" applyAlignment="1">
      <alignment horizontal="center" vertical="center"/>
    </xf>
    <xf numFmtId="0" fontId="29" fillId="2" borderId="9" xfId="0" applyFont="1" applyFill="1" applyBorder="1" applyAlignment="1">
      <alignment horizontal="center" vertical="center"/>
    </xf>
    <xf numFmtId="0" fontId="29" fillId="2" borderId="10" xfId="0" applyFont="1" applyFill="1" applyBorder="1" applyAlignment="1">
      <alignment horizontal="center" vertical="center"/>
    </xf>
    <xf numFmtId="0" fontId="29" fillId="2" borderId="11" xfId="0" applyFont="1" applyFill="1" applyBorder="1" applyAlignment="1">
      <alignment horizontal="center" vertical="center"/>
    </xf>
    <xf numFmtId="0" fontId="21" fillId="2" borderId="9" xfId="0" applyFont="1" applyFill="1" applyBorder="1" applyAlignment="1">
      <alignment horizontal="center" vertical="center"/>
    </xf>
    <xf numFmtId="0" fontId="21" fillId="2" borderId="10" xfId="0" applyFont="1" applyFill="1" applyBorder="1" applyAlignment="1">
      <alignment horizontal="center" vertical="center"/>
    </xf>
    <xf numFmtId="0" fontId="21" fillId="2" borderId="11" xfId="0" applyFont="1" applyFill="1" applyBorder="1" applyAlignment="1">
      <alignment horizontal="center" vertical="center"/>
    </xf>
  </cellXfs>
  <cellStyles count="1">
    <cellStyle name="Normal" xfId="0" builtinId="0"/>
  </cellStyles>
  <dxfs count="596">
    <dxf>
      <fill>
        <patternFill patternType="none">
          <bgColor auto="1"/>
        </patternFill>
      </fill>
    </dxf>
    <dxf>
      <fill>
        <patternFill>
          <bgColor rgb="FF92D050"/>
        </patternFill>
      </fill>
    </dxf>
    <dxf>
      <fill>
        <patternFill>
          <bgColor rgb="FFFF0000"/>
        </patternFill>
      </fill>
    </dxf>
    <dxf>
      <fill>
        <patternFill>
          <bgColor rgb="FFFFFF00"/>
        </patternFill>
      </fill>
    </dxf>
    <dxf>
      <fill>
        <patternFill>
          <bgColor rgb="FFFFC000"/>
        </patternFill>
      </fill>
    </dxf>
    <dxf>
      <fill>
        <patternFill>
          <bgColor rgb="FFFF0000"/>
        </patternFill>
      </fill>
    </dxf>
    <dxf>
      <fill>
        <patternFill patternType="none">
          <bgColor auto="1"/>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FFC000"/>
        </patternFill>
      </fill>
    </dxf>
    <dxf>
      <fill>
        <patternFill>
          <bgColor rgb="FF00B050"/>
        </patternFill>
      </fill>
    </dxf>
    <dxf>
      <fill>
        <patternFill>
          <bgColor rgb="FF92D050"/>
        </patternFill>
      </fill>
    </dxf>
    <dxf>
      <fill>
        <patternFill>
          <bgColor rgb="FFFF0000"/>
        </patternFill>
      </fill>
    </dxf>
    <dxf>
      <fill>
        <patternFill>
          <bgColor rgb="FF00B050"/>
        </patternFill>
      </fill>
    </dxf>
    <dxf>
      <fill>
        <patternFill>
          <bgColor rgb="FFFFFF00"/>
        </patternFill>
      </fill>
    </dxf>
    <dxf>
      <fill>
        <patternFill>
          <bgColor rgb="FFFFC000"/>
        </patternFill>
      </fill>
    </dxf>
    <dxf>
      <fill>
        <patternFill>
          <bgColor rgb="FF92D050"/>
        </patternFill>
      </fill>
    </dxf>
    <dxf>
      <fill>
        <patternFill>
          <bgColor rgb="FFFFFF00"/>
        </patternFill>
      </fill>
    </dxf>
    <dxf>
      <fill>
        <patternFill>
          <bgColor rgb="FF00B0F0"/>
        </patternFill>
      </fill>
    </dxf>
    <dxf>
      <fill>
        <patternFill>
          <bgColor rgb="FFFF0000"/>
        </patternFill>
      </fill>
    </dxf>
    <dxf>
      <fill>
        <patternFill>
          <bgColor rgb="FF92D050"/>
        </patternFill>
      </fill>
    </dxf>
    <dxf>
      <fill>
        <patternFill>
          <bgColor theme="1"/>
        </patternFill>
      </fill>
    </dxf>
    <dxf>
      <fill>
        <patternFill>
          <bgColor rgb="FF00B050"/>
        </patternFill>
      </fill>
    </dxf>
    <dxf>
      <font>
        <b val="0"/>
        <i val="0"/>
        <strike val="0"/>
        <condense val="0"/>
        <extend val="0"/>
        <outline val="0"/>
        <shadow val="0"/>
        <u val="none"/>
        <vertAlign val="baseline"/>
        <sz val="12"/>
        <color theme="1"/>
        <name val="Calibri"/>
        <family val="2"/>
        <scheme val="minor"/>
      </font>
      <numFmt numFmtId="0" formatCode="General"/>
      <fill>
        <patternFill patternType="solid">
          <fgColor indexed="64"/>
          <bgColor theme="0" tint="-4.9989318521683403E-2"/>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6" formatCode="0.0"/>
      <fill>
        <patternFill patternType="solid">
          <fgColor indexed="64"/>
          <bgColor theme="0" tint="-4.9989318521683403E-2"/>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6" formatCode="0.0"/>
      <fill>
        <patternFill patternType="solid">
          <fgColor indexed="64"/>
          <bgColor theme="0" tint="-4.9989318521683403E-2"/>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6" formatCode="0.0"/>
      <fill>
        <patternFill patternType="solid">
          <fgColor indexed="64"/>
          <bgColor theme="0" tint="-4.9989318521683403E-2"/>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6" formatCode="0.0"/>
      <fill>
        <patternFill patternType="solid">
          <fgColor indexed="64"/>
          <bgColor theme="0" tint="-4.9989318521683403E-2"/>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6" formatCode="0.0"/>
      <fill>
        <patternFill patternType="solid">
          <fgColor indexed="64"/>
          <bgColor theme="0" tint="-4.9989318521683403E-2"/>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6" formatCode="0.0"/>
      <fill>
        <patternFill patternType="solid">
          <fgColor indexed="64"/>
          <bgColor theme="0" tint="-4.9989318521683403E-2"/>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6" formatCode="0.0"/>
      <fill>
        <patternFill patternType="solid">
          <fgColor indexed="64"/>
          <bgColor theme="0" tint="-4.9989318521683403E-2"/>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6" formatCode="0.0"/>
      <fill>
        <patternFill patternType="solid">
          <fgColor indexed="64"/>
          <bgColor theme="0" tint="-4.9989318521683403E-2"/>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6" formatCode="0.0"/>
      <fill>
        <patternFill patternType="solid">
          <fgColor indexed="64"/>
          <bgColor theme="0" tint="-4.9989318521683403E-2"/>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6" formatCode="0.0"/>
      <fill>
        <patternFill patternType="solid">
          <fgColor indexed="64"/>
          <bgColor theme="0" tint="-4.9989318521683403E-2"/>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6" formatCode="0.0"/>
      <fill>
        <patternFill patternType="solid">
          <fgColor indexed="64"/>
          <bgColor theme="0" tint="-4.9989318521683403E-2"/>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6" formatCode="0.0"/>
      <fill>
        <patternFill patternType="solid">
          <fgColor indexed="64"/>
          <bgColor theme="0" tint="-4.9989318521683403E-2"/>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6" formatCode="0.0"/>
      <fill>
        <patternFill patternType="solid">
          <fgColor indexed="64"/>
          <bgColor theme="0" tint="-4.9989318521683403E-2"/>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6" formatCode="0.0"/>
      <fill>
        <patternFill patternType="solid">
          <fgColor indexed="64"/>
          <bgColor theme="0" tint="-4.9989318521683403E-2"/>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 formatCode="0"/>
      <fill>
        <patternFill patternType="solid">
          <fgColor indexed="64"/>
          <bgColor theme="0" tint="-4.9989318521683403E-2"/>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 formatCode="0"/>
      <fill>
        <patternFill patternType="solid">
          <fgColor indexed="64"/>
          <bgColor theme="0" tint="-4.9989318521683403E-2"/>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 formatCode="0"/>
      <fill>
        <patternFill patternType="solid">
          <fgColor indexed="64"/>
          <bgColor theme="0" tint="-4.9989318521683403E-2"/>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 formatCode="0"/>
      <fill>
        <patternFill patternType="solid">
          <fgColor indexed="64"/>
          <bgColor theme="0" tint="-4.9989318521683403E-2"/>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 formatCode="0"/>
      <fill>
        <patternFill patternType="solid">
          <fgColor indexed="64"/>
          <bgColor theme="0" tint="-4.9989318521683403E-2"/>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 formatCode="0"/>
      <fill>
        <patternFill patternType="solid">
          <fgColor indexed="64"/>
          <bgColor theme="0" tint="-4.9989318521683403E-2"/>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 formatCode="0"/>
      <fill>
        <patternFill patternType="solid">
          <fgColor indexed="64"/>
          <bgColor theme="0" tint="-4.9989318521683403E-2"/>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5" formatCode="d/m;@"/>
      <fill>
        <patternFill patternType="solid">
          <fgColor indexed="64"/>
          <bgColor theme="0" tint="-4.9989318521683403E-2"/>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4" formatCode="ddd"/>
      <fill>
        <patternFill patternType="solid">
          <fgColor indexed="64"/>
          <bgColor theme="0" tint="-4.9989318521683403E-2"/>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fill>
        <patternFill patternType="solid">
          <fgColor indexed="64"/>
          <bgColor theme="0" tint="-4.9989318521683403E-2"/>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fill>
        <patternFill patternType="solid">
          <fgColor indexed="64"/>
          <bgColor theme="1"/>
        </patternFill>
      </fill>
      <alignment horizontal="center" vertical="center" textRotation="0" wrapText="0" indent="0" justifyLastLine="0" shrinkToFit="0" readingOrder="0"/>
    </dxf>
    <dxf>
      <font>
        <color theme="1"/>
      </font>
    </dxf>
    <dxf>
      <font>
        <color theme="1"/>
      </font>
    </dxf>
    <dxf>
      <font>
        <color theme="1"/>
      </font>
    </dxf>
    <dxf>
      <font>
        <color theme="1"/>
      </font>
    </dxf>
    <dxf>
      <font>
        <color theme="1"/>
      </font>
    </dxf>
    <dxf>
      <font>
        <color theme="1"/>
      </font>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0" tint="-4.9989318521683403E-2"/>
      </font>
    </dxf>
    <dxf>
      <font>
        <color theme="0" tint="-4.9989318521683403E-2"/>
      </font>
    </dxf>
    <dxf>
      <font>
        <color theme="0" tint="-4.9989318521683403E-2"/>
      </font>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numFmt numFmtId="166" formatCode="0.0"/>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0" tint="-4.9989318521683403E-2"/>
      </font>
    </dxf>
    <dxf>
      <font>
        <color theme="0" tint="-4.9989318521683403E-2"/>
      </font>
    </dxf>
    <dxf>
      <font>
        <color theme="0" tint="-4.9989318521683403E-2"/>
      </font>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numFmt numFmtId="166" formatCode="0.0"/>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0" tint="-4.9989318521683403E-2"/>
      </font>
    </dxf>
    <dxf>
      <font>
        <color theme="0" tint="-4.9989318521683403E-2"/>
      </font>
    </dxf>
    <dxf>
      <font>
        <color theme="0" tint="-4.9989318521683403E-2"/>
      </font>
    </dxf>
    <dxf>
      <font>
        <color theme="0" tint="-4.9989318521683403E-2"/>
      </font>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0" tint="-4.9989318521683403E-2"/>
      </font>
    </dxf>
    <dxf>
      <font>
        <color theme="0" tint="-4.9989318521683403E-2"/>
      </font>
    </dxf>
    <dxf>
      <font>
        <color theme="0" tint="-4.9989318521683403E-2"/>
      </font>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numFmt numFmtId="166" formatCode="0.0"/>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0" tint="-4.9989318521683403E-2"/>
      </font>
    </dxf>
    <dxf>
      <font>
        <color theme="0" tint="-4.9989318521683403E-2"/>
      </font>
    </dxf>
    <dxf>
      <font>
        <color theme="0" tint="-4.9989318521683403E-2"/>
      </font>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numFmt numFmtId="1" formatCode="0"/>
    </dxf>
    <dxf>
      <fill>
        <patternFill patternType="solid">
          <fgColor indexed="64"/>
          <bgColor theme="0" tint="-4.9989318521683403E-2"/>
        </patternFill>
      </fill>
      <alignment horizontal="center" vertical="center" textRotation="0" wrapText="0" indent="0" justifyLastLine="0" shrinkToFit="0" readingOrder="0"/>
    </dxf>
    <dxf>
      <numFmt numFmtId="167" formatCode="dd/mm/yy;@"/>
      <fill>
        <patternFill patternType="solid">
          <fgColor indexed="64"/>
          <bgColor theme="0" tint="-4.9989318521683403E-2"/>
        </patternFill>
      </fill>
    </dxf>
    <dxf>
      <fill>
        <patternFill patternType="solid">
          <fgColor indexed="64"/>
          <bgColor theme="0" tint="-4.9989318521683403E-2"/>
        </patternFill>
      </fill>
      <alignment horizontal="center" vertical="bottom" textRotation="0" wrapText="0" indent="0" justifyLastLine="0" shrinkToFit="0" readingOrder="0"/>
    </dxf>
    <dxf>
      <fill>
        <patternFill patternType="solid">
          <fgColor indexed="64"/>
          <bgColor theme="0" tint="-4.9989318521683403E-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dxf>
    <dxf>
      <border>
        <left style="medium">
          <color indexed="64"/>
        </left>
        <right style="medium">
          <color indexed="64"/>
        </right>
        <top style="medium">
          <color indexed="64"/>
        </top>
        <bottom style="medium">
          <color indexed="64"/>
        </bottom>
      </border>
    </dxf>
    <dxf>
      <font>
        <sz val="14"/>
      </font>
    </dxf>
    <dxf>
      <fill>
        <patternFill patternType="solid">
          <bgColor theme="0" tint="-0.249977111117893"/>
        </patternFill>
      </fill>
    </dxf>
    <dxf>
      <alignment vertical="center"/>
    </dxf>
    <dxf>
      <alignment horizontal="center"/>
    </dxf>
    <dxf>
      <font>
        <sz val="14"/>
      </font>
    </dxf>
    <dxf>
      <alignment horizontal="center"/>
    </dxf>
    <dxf>
      <alignment vertical="center"/>
    </dxf>
    <dxf>
      <border>
        <left style="medium">
          <color indexed="64"/>
        </left>
        <right style="medium">
          <color indexed="64"/>
        </right>
        <top style="medium">
          <color indexed="64"/>
        </top>
        <bottom style="medium">
          <color indexed="64"/>
        </bottom>
      </border>
    </dxf>
    <dxf>
      <fill>
        <patternFill patternType="solid">
          <bgColor theme="0" tint="-0.249977111117893"/>
        </patternFill>
      </fill>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 formatCode="0"/>
    </dxf>
    <dxf>
      <font>
        <color theme="0" tint="-4.9989318521683403E-2"/>
      </font>
    </dxf>
    <dxf>
      <font>
        <color theme="0" tint="-4.9989318521683403E-2"/>
      </font>
    </dxf>
    <dxf>
      <fill>
        <patternFill patternType="solid">
          <bgColor theme="0" tint="-4.9989318521683403E-2"/>
        </patternFill>
      </fill>
    </dxf>
    <dxf>
      <fill>
        <patternFill patternType="solid">
          <bgColor theme="0" tint="-4.9989318521683403E-2"/>
        </patternFill>
      </fill>
    </dxf>
    <dxf>
      <font>
        <color theme="0" tint="-4.9989318521683403E-2"/>
      </font>
    </dxf>
    <dxf>
      <fill>
        <patternFill patternType="solid">
          <bgColor theme="0" tint="-4.9989318521683403E-2"/>
        </patternFill>
      </fill>
    </dxf>
    <dxf>
      <border>
        <left/>
        <right/>
        <top/>
        <bottom/>
      </border>
    </dxf>
    <dxf>
      <font>
        <sz val="14"/>
      </font>
    </dxf>
    <dxf>
      <font>
        <color theme="1"/>
      </font>
    </dxf>
    <dxf>
      <fill>
        <patternFill>
          <bgColor theme="0" tint="-0.249977111117893"/>
        </patternFill>
      </fill>
    </dxf>
    <dxf>
      <border>
        <bottom style="thin">
          <color theme="0"/>
        </bottom>
      </border>
    </dxf>
    <dxf>
      <font>
        <color theme="0"/>
      </font>
    </dxf>
    <dxf>
      <fill>
        <patternFill patternType="solid">
          <bgColor theme="1"/>
        </patternFill>
      </fill>
    </dxf>
    <dxf>
      <alignment vertical="center"/>
    </dxf>
    <dxf>
      <alignment horizontal="center"/>
    </dxf>
    <dxf>
      <alignment horizontal="center"/>
    </dxf>
    <dxf>
      <alignment vertical="cent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font>
        <sz val="14"/>
      </font>
    </dxf>
    <dxf>
      <fill>
        <patternFill patternType="solid">
          <bgColor theme="0" tint="-0.249977111117893"/>
        </patternFill>
      </fill>
    </dxf>
    <dxf>
      <alignment vertical="center"/>
    </dxf>
    <dxf>
      <alignment horizontal="center"/>
    </dxf>
    <dxf>
      <font>
        <sz val="14"/>
      </font>
    </dxf>
    <dxf>
      <alignment horizontal="center"/>
    </dxf>
    <dxf>
      <alignment vertical="center"/>
    </dxf>
    <dxf>
      <border>
        <left style="medium">
          <color indexed="64"/>
        </left>
        <right style="medium">
          <color indexed="64"/>
        </right>
        <top style="medium">
          <color indexed="64"/>
        </top>
        <bottom style="medium">
          <color indexed="64"/>
        </bottom>
      </border>
    </dxf>
    <dxf>
      <fill>
        <patternFill patternType="solid">
          <bgColor theme="0" tint="-0.249977111117893"/>
        </patternFill>
      </fill>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 formatCode="0"/>
    </dxf>
    <dxf>
      <font>
        <color theme="0" tint="-4.9989318521683403E-2"/>
      </font>
    </dxf>
    <dxf>
      <font>
        <color theme="0" tint="-4.9989318521683403E-2"/>
      </font>
    </dxf>
    <dxf>
      <fill>
        <patternFill patternType="solid">
          <bgColor theme="0" tint="-4.9989318521683403E-2"/>
        </patternFill>
      </fill>
    </dxf>
    <dxf>
      <fill>
        <patternFill patternType="solid">
          <bgColor theme="0" tint="-4.9989318521683403E-2"/>
        </patternFill>
      </fill>
    </dxf>
    <dxf>
      <font>
        <color theme="0" tint="-4.9989318521683403E-2"/>
      </font>
    </dxf>
    <dxf>
      <fill>
        <patternFill patternType="solid">
          <bgColor theme="0" tint="-4.9989318521683403E-2"/>
        </patternFill>
      </fill>
    </dxf>
    <dxf>
      <border>
        <left/>
        <right/>
        <top/>
        <bottom/>
      </border>
    </dxf>
    <dxf>
      <font>
        <sz val="14"/>
      </font>
    </dxf>
    <dxf>
      <font>
        <color theme="1"/>
      </font>
    </dxf>
    <dxf>
      <fill>
        <patternFill>
          <bgColor theme="0" tint="-0.249977111117893"/>
        </patternFill>
      </fill>
    </dxf>
    <dxf>
      <border>
        <bottom style="thin">
          <color theme="0"/>
        </bottom>
      </border>
    </dxf>
    <dxf>
      <font>
        <color theme="0"/>
      </font>
    </dxf>
    <dxf>
      <fill>
        <patternFill patternType="solid">
          <bgColor theme="1"/>
        </patternFill>
      </fill>
    </dxf>
    <dxf>
      <alignment vertical="center"/>
    </dxf>
    <dxf>
      <alignment horizontal="center"/>
    </dxf>
    <dxf>
      <alignment horizontal="center"/>
    </dxf>
    <dxf>
      <alignment vertical="cent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0" tint="-4.9989318521683403E-2"/>
      </font>
    </dxf>
    <dxf>
      <font>
        <color theme="0" tint="-4.9989318521683403E-2"/>
      </font>
    </dxf>
    <dxf>
      <font>
        <color theme="0" tint="-4.9989318521683403E-2"/>
      </font>
    </dxf>
    <dxf>
      <font>
        <color theme="1"/>
      </font>
    </dxf>
    <dxf>
      <font>
        <color theme="1"/>
      </font>
    </dxf>
    <dxf>
      <font>
        <color theme="1"/>
      </font>
    </dxf>
    <dxf>
      <font>
        <color theme="1"/>
      </font>
    </dxf>
    <dxf>
      <alignment horizontal="center"/>
    </dxf>
    <dxf>
      <alignment vertical="cent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fill>
        <patternFill patternType="solid">
          <bgColor theme="0" tint="-0.249977111117893"/>
        </patternFill>
      </fill>
    </dxf>
    <dxf>
      <numFmt numFmtId="1" formatCode="0"/>
    </dxf>
    <dxf>
      <font>
        <sz val="14"/>
      </font>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border>
        <left/>
        <right/>
        <top/>
        <bottom/>
      </border>
    </dxf>
    <dxf>
      <font>
        <sz val="14"/>
      </font>
    </dxf>
    <dxf>
      <font>
        <color theme="1"/>
      </font>
    </dxf>
    <dxf>
      <fill>
        <patternFill>
          <bgColor theme="0" tint="-0.249977111117893"/>
        </patternFill>
      </fill>
    </dxf>
    <dxf>
      <border>
        <bottom style="thin">
          <color theme="0"/>
        </bottom>
      </border>
    </dxf>
    <dxf>
      <font>
        <color theme="0"/>
      </font>
    </dxf>
    <dxf>
      <fill>
        <patternFill patternType="solid">
          <bgColor theme="1"/>
        </patternFill>
      </fill>
    </dxf>
    <dxf>
      <alignment vertical="center"/>
    </dxf>
    <dxf>
      <alignment horizontal="center"/>
    </dxf>
    <dxf>
      <alignment horizontal="center"/>
    </dxf>
    <dxf>
      <alignment vertical="cent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92D050"/>
        </patternFill>
      </fill>
    </dxf>
    <dxf>
      <fill>
        <patternFill>
          <bgColor rgb="FFFFFF00"/>
        </patternFill>
      </fill>
    </dxf>
    <dxf>
      <fill>
        <patternFill>
          <bgColor theme="5"/>
        </patternFill>
      </fill>
    </dxf>
    <dxf>
      <fill>
        <patternFill>
          <bgColor rgb="FFFF0000"/>
        </patternFill>
      </fill>
    </dxf>
    <dxf>
      <fill>
        <patternFill patternType="none">
          <bgColor auto="1"/>
        </patternFill>
      </fill>
    </dxf>
    <dxf>
      <fill>
        <patternFill>
          <bgColor rgb="FF92D050"/>
        </patternFill>
      </fill>
    </dxf>
    <dxf>
      <fill>
        <patternFill>
          <bgColor rgb="FFFFFF00"/>
        </patternFill>
      </fill>
    </dxf>
    <dxf>
      <fill>
        <patternFill>
          <bgColor theme="5"/>
        </patternFill>
      </fill>
    </dxf>
    <dxf>
      <fill>
        <patternFill>
          <bgColor rgb="FFFF0000"/>
        </patternFill>
      </fill>
    </dxf>
    <dxf>
      <fill>
        <patternFill>
          <bgColor rgb="FF92D050"/>
        </patternFill>
      </fill>
    </dxf>
    <dxf>
      <fill>
        <patternFill>
          <bgColor rgb="FFFFFF00"/>
        </patternFill>
      </fill>
    </dxf>
    <dxf>
      <fill>
        <patternFill>
          <bgColor theme="5"/>
        </patternFill>
      </fill>
    </dxf>
    <dxf>
      <fill>
        <patternFill>
          <bgColor rgb="FFFF0000"/>
        </patternFill>
      </fill>
    </dxf>
    <dxf>
      <font>
        <b val="0"/>
        <i val="0"/>
        <strike val="0"/>
        <condense val="0"/>
        <extend val="0"/>
        <outline val="0"/>
        <shadow val="0"/>
        <u val="none"/>
        <vertAlign val="baseline"/>
        <sz val="10"/>
        <color theme="0" tint="-4.9989318521683403E-2"/>
        <name val="Arial"/>
        <family val="2"/>
        <scheme val="none"/>
      </font>
      <numFmt numFmtId="166" formatCode="0.0"/>
      <fill>
        <patternFill patternType="solid">
          <fgColor indexed="64"/>
          <bgColor theme="0" tint="-4.9989318521683403E-2"/>
        </patternFill>
      </fill>
      <alignment horizontal="left" vertical="center" textRotation="0" wrapText="0" indent="0" justifyLastLine="0" shrinkToFit="0" readingOrder="0"/>
    </dxf>
    <dxf>
      <font>
        <b val="0"/>
        <i val="0"/>
        <strike val="0"/>
        <condense val="0"/>
        <extend val="0"/>
        <outline val="0"/>
        <shadow val="0"/>
        <u val="none"/>
        <vertAlign val="baseline"/>
        <sz val="10"/>
        <color theme="0" tint="-4.9989318521683403E-2"/>
        <name val="Arial"/>
        <family val="2"/>
        <scheme val="none"/>
      </font>
      <numFmt numFmtId="166" formatCode="0.0"/>
      <fill>
        <patternFill patternType="solid">
          <fgColor indexed="64"/>
          <bgColor theme="0" tint="-4.9989318521683403E-2"/>
        </patternFill>
      </fill>
      <alignment horizontal="center" vertical="center" textRotation="0" wrapText="0" indent="0" justifyLastLine="0" shrinkToFit="0" readingOrder="0"/>
    </dxf>
    <dxf>
      <font>
        <b val="0"/>
        <i val="0"/>
        <strike val="0"/>
        <condense val="0"/>
        <extend val="0"/>
        <outline val="0"/>
        <shadow val="0"/>
        <u val="none"/>
        <vertAlign val="baseline"/>
        <sz val="10"/>
        <color theme="0" tint="-4.9989318521683403E-2"/>
        <name val="Arial"/>
        <family val="2"/>
        <scheme val="none"/>
      </font>
      <numFmt numFmtId="166" formatCode="0.0"/>
      <fill>
        <patternFill patternType="solid">
          <fgColor indexed="64"/>
          <bgColor theme="0" tint="-4.9989318521683403E-2"/>
        </patternFill>
      </fill>
      <alignment horizontal="center" vertical="center" textRotation="0" wrapText="0" indent="0" justifyLastLine="0" shrinkToFit="0" readingOrder="0"/>
    </dxf>
    <dxf>
      <font>
        <b val="0"/>
        <i val="0"/>
        <strike val="0"/>
        <condense val="0"/>
        <extend val="0"/>
        <outline val="0"/>
        <shadow val="0"/>
        <u val="none"/>
        <vertAlign val="baseline"/>
        <sz val="10"/>
        <color theme="0" tint="-4.9989318521683403E-2"/>
        <name val="Arial"/>
        <family val="2"/>
        <scheme val="none"/>
      </font>
      <numFmt numFmtId="166" formatCode="0.0"/>
      <fill>
        <patternFill patternType="solid">
          <fgColor indexed="64"/>
          <bgColor theme="0" tint="-4.9989318521683403E-2"/>
        </patternFill>
      </fill>
      <alignment horizontal="center" vertical="center" textRotation="0" wrapText="0" indent="0" justifyLastLine="0" shrinkToFit="0" readingOrder="0"/>
    </dxf>
    <dxf>
      <font>
        <b val="0"/>
        <i val="0"/>
        <strike val="0"/>
        <condense val="0"/>
        <extend val="0"/>
        <outline val="0"/>
        <shadow val="0"/>
        <u val="none"/>
        <vertAlign val="baseline"/>
        <sz val="10"/>
        <color theme="0" tint="-4.9989318521683403E-2"/>
        <name val="Arial"/>
        <family val="2"/>
        <scheme val="none"/>
      </font>
      <numFmt numFmtId="166" formatCode="0.0"/>
      <fill>
        <patternFill patternType="solid">
          <fgColor indexed="64"/>
          <bgColor theme="0" tint="-4.9989318521683403E-2"/>
        </patternFill>
      </fill>
      <alignment horizontal="center" vertical="center" textRotation="0" wrapText="0" indent="0" justifyLastLine="0" shrinkToFit="0" readingOrder="0"/>
    </dxf>
    <dxf>
      <font>
        <b val="0"/>
        <i val="0"/>
        <strike val="0"/>
        <condense val="0"/>
        <extend val="0"/>
        <outline val="0"/>
        <shadow val="0"/>
        <u val="none"/>
        <vertAlign val="baseline"/>
        <sz val="10"/>
        <color theme="0" tint="-4.9989318521683403E-2"/>
        <name val="Arial"/>
        <family val="2"/>
        <scheme val="none"/>
      </font>
      <numFmt numFmtId="166" formatCode="0.0"/>
      <fill>
        <patternFill patternType="solid">
          <fgColor indexed="64"/>
          <bgColor theme="0" tint="-4.9989318521683403E-2"/>
        </patternFill>
      </fill>
      <alignment horizontal="center" vertical="center" textRotation="0" wrapText="0" indent="0" justifyLastLine="0" shrinkToFit="0" readingOrder="0"/>
    </dxf>
    <dxf>
      <font>
        <b val="0"/>
        <i val="0"/>
        <strike val="0"/>
        <condense val="0"/>
        <extend val="0"/>
        <outline val="0"/>
        <shadow val="0"/>
        <u val="none"/>
        <vertAlign val="baseline"/>
        <sz val="10"/>
        <color theme="0" tint="-4.9989318521683403E-2"/>
        <name val="Arial"/>
        <family val="2"/>
        <scheme val="none"/>
      </font>
      <numFmt numFmtId="166" formatCode="0.0"/>
      <fill>
        <patternFill patternType="solid">
          <fgColor indexed="64"/>
          <bgColor theme="0" tint="-4.9989318521683403E-2"/>
        </patternFill>
      </fill>
      <alignment horizontal="center" vertical="center" textRotation="0" wrapText="0" indent="0" justifyLastLine="0" shrinkToFit="0" readingOrder="0"/>
    </dxf>
    <dxf>
      <font>
        <b val="0"/>
        <i val="0"/>
        <strike val="0"/>
        <condense val="0"/>
        <extend val="0"/>
        <outline val="0"/>
        <shadow val="0"/>
        <u val="none"/>
        <vertAlign val="baseline"/>
        <sz val="10"/>
        <color theme="0" tint="-4.9989318521683403E-2"/>
        <name val="Arial"/>
        <family val="2"/>
        <scheme val="none"/>
      </font>
      <numFmt numFmtId="166" formatCode="0.0"/>
      <fill>
        <patternFill patternType="solid">
          <fgColor indexed="64"/>
          <bgColor theme="0" tint="-4.9989318521683403E-2"/>
        </patternFill>
      </fill>
      <alignment horizontal="center" vertical="center" textRotation="0" wrapText="0" indent="0" justifyLastLine="0" shrinkToFit="0" readingOrder="0"/>
    </dxf>
    <dxf>
      <font>
        <b val="0"/>
        <i val="0"/>
        <strike val="0"/>
        <condense val="0"/>
        <extend val="0"/>
        <outline val="0"/>
        <shadow val="0"/>
        <u val="none"/>
        <vertAlign val="baseline"/>
        <sz val="10"/>
        <color theme="0" tint="-4.9989318521683403E-2"/>
        <name val="Arial"/>
        <family val="2"/>
        <scheme val="none"/>
      </font>
      <numFmt numFmtId="166" formatCode="0.0"/>
      <fill>
        <patternFill patternType="solid">
          <fgColor indexed="64"/>
          <bgColor theme="0" tint="-4.9989318521683403E-2"/>
        </patternFill>
      </fill>
      <alignment horizontal="center" vertical="center" textRotation="0" wrapText="0" indent="0" justifyLastLine="0" shrinkToFit="0" readingOrder="0"/>
    </dxf>
    <dxf>
      <font>
        <b val="0"/>
        <i val="0"/>
        <strike val="0"/>
        <condense val="0"/>
        <extend val="0"/>
        <outline val="0"/>
        <shadow val="0"/>
        <u val="none"/>
        <vertAlign val="baseline"/>
        <sz val="10"/>
        <color theme="0" tint="-4.9989318521683403E-2"/>
        <name val="Arial"/>
        <family val="2"/>
        <scheme val="none"/>
      </font>
      <numFmt numFmtId="166" formatCode="0.0"/>
      <fill>
        <patternFill patternType="solid">
          <fgColor indexed="64"/>
          <bgColor theme="0" tint="-4.9989318521683403E-2"/>
        </patternFill>
      </fill>
      <alignment horizontal="center" vertical="center" textRotation="0" wrapText="0" indent="0" justifyLastLine="0" shrinkToFit="0" readingOrder="0"/>
    </dxf>
    <dxf>
      <font>
        <b val="0"/>
        <i val="0"/>
        <strike val="0"/>
        <condense val="0"/>
        <extend val="0"/>
        <outline val="0"/>
        <shadow val="0"/>
        <u val="none"/>
        <vertAlign val="baseline"/>
        <sz val="10"/>
        <color theme="0" tint="-4.9989318521683403E-2"/>
        <name val="Arial"/>
        <family val="2"/>
        <scheme val="none"/>
      </font>
      <numFmt numFmtId="166" formatCode="0.0"/>
      <fill>
        <patternFill patternType="solid">
          <fgColor indexed="64"/>
          <bgColor theme="0" tint="-4.9989318521683403E-2"/>
        </patternFill>
      </fill>
      <alignment horizontal="center" vertical="center" textRotation="0" wrapText="0" indent="0" justifyLastLine="0" shrinkToFit="0" readingOrder="0"/>
    </dxf>
    <dxf>
      <font>
        <b val="0"/>
        <i val="0"/>
        <strike val="0"/>
        <condense val="0"/>
        <extend val="0"/>
        <outline val="0"/>
        <shadow val="0"/>
        <u val="none"/>
        <vertAlign val="baseline"/>
        <sz val="10"/>
        <color theme="0" tint="-4.9989318521683403E-2"/>
        <name val="Arial"/>
        <family val="2"/>
        <scheme val="none"/>
      </font>
      <numFmt numFmtId="166" formatCode="0.0"/>
      <fill>
        <patternFill patternType="solid">
          <fgColor indexed="64"/>
          <bgColor theme="0" tint="-4.9989318521683403E-2"/>
        </patternFill>
      </fill>
      <alignment horizontal="center" vertical="center" textRotation="0" wrapText="0" indent="0" justifyLastLine="0" shrinkToFit="0" readingOrder="0"/>
    </dxf>
    <dxf>
      <font>
        <b val="0"/>
        <i val="0"/>
        <strike val="0"/>
        <condense val="0"/>
        <extend val="0"/>
        <outline val="0"/>
        <shadow val="0"/>
        <u val="none"/>
        <vertAlign val="baseline"/>
        <sz val="10"/>
        <color theme="0" tint="-4.9989318521683403E-2"/>
        <name val="Arial"/>
        <family val="2"/>
        <scheme val="none"/>
      </font>
      <numFmt numFmtId="166" formatCode="0.0"/>
      <fill>
        <patternFill patternType="solid">
          <fgColor indexed="64"/>
          <bgColor theme="0" tint="-4.9989318521683403E-2"/>
        </patternFill>
      </fill>
      <alignment horizontal="center" vertical="center" textRotation="0" wrapText="0" indent="0" justifyLastLine="0" shrinkToFit="0" readingOrder="0"/>
    </dxf>
    <dxf>
      <font>
        <b val="0"/>
        <i val="0"/>
        <strike val="0"/>
        <condense val="0"/>
        <extend val="0"/>
        <outline val="0"/>
        <shadow val="0"/>
        <u val="none"/>
        <vertAlign val="baseline"/>
        <sz val="10"/>
        <color theme="0" tint="-4.9989318521683403E-2"/>
        <name val="Arial"/>
        <family val="2"/>
        <scheme val="none"/>
      </font>
      <numFmt numFmtId="1" formatCode="0"/>
      <fill>
        <patternFill patternType="solid">
          <fgColor indexed="64"/>
          <bgColor theme="0" tint="-4.9989318521683403E-2"/>
        </patternFill>
      </fill>
      <alignment horizontal="center" vertical="center" textRotation="0" wrapText="0" indent="0" justifyLastLine="0" shrinkToFit="0" readingOrder="0"/>
    </dxf>
    <dxf>
      <font>
        <b val="0"/>
        <i val="0"/>
        <strike val="0"/>
        <condense val="0"/>
        <extend val="0"/>
        <outline val="0"/>
        <shadow val="0"/>
        <u val="none"/>
        <vertAlign val="baseline"/>
        <sz val="10"/>
        <color theme="0" tint="-4.9989318521683403E-2"/>
        <name val="Arial"/>
        <family val="2"/>
        <scheme val="none"/>
      </font>
      <numFmt numFmtId="166" formatCode="0.0"/>
      <fill>
        <patternFill patternType="solid">
          <fgColor indexed="64"/>
          <bgColor theme="0" tint="-4.9989318521683403E-2"/>
        </patternFill>
      </fill>
      <alignment horizontal="center" vertical="center" textRotation="0" wrapText="0" indent="0" justifyLastLine="0" shrinkToFit="0" readingOrder="0"/>
    </dxf>
    <dxf>
      <font>
        <b val="0"/>
        <i val="0"/>
        <strike val="0"/>
        <condense val="0"/>
        <extend val="0"/>
        <outline val="0"/>
        <shadow val="0"/>
        <u val="none"/>
        <vertAlign val="baseline"/>
        <sz val="10"/>
        <color theme="0" tint="-4.9989318521683403E-2"/>
        <name val="Arial"/>
        <family val="2"/>
        <scheme val="none"/>
      </font>
      <numFmt numFmtId="13" formatCode="0%"/>
      <fill>
        <patternFill patternType="solid">
          <fgColor indexed="64"/>
          <bgColor theme="0" tint="-4.9989318521683403E-2"/>
        </patternFill>
      </fill>
      <alignment horizontal="center" vertical="center" textRotation="0" wrapText="0" indent="0" justifyLastLine="0" shrinkToFit="0" readingOrder="0"/>
    </dxf>
    <dxf>
      <font>
        <b val="0"/>
        <i val="0"/>
        <strike val="0"/>
        <condense val="0"/>
        <extend val="0"/>
        <outline val="0"/>
        <shadow val="0"/>
        <u val="none"/>
        <vertAlign val="baseline"/>
        <sz val="10"/>
        <color theme="0" tint="-4.9989318521683403E-2"/>
        <name val="Arial"/>
        <family val="2"/>
        <scheme val="none"/>
      </font>
      <numFmt numFmtId="1" formatCode="0"/>
      <fill>
        <patternFill patternType="solid">
          <fgColor indexed="64"/>
          <bgColor theme="0" tint="-4.9989318521683403E-2"/>
        </patternFill>
      </fill>
      <alignment horizontal="center" vertical="center"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0"/>
        <color rgb="FF000000"/>
        <name val="Arial"/>
        <family val="2"/>
        <scheme val="none"/>
      </font>
      <alignment horizontal="left" vertical="center"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left"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0"/>
        <color rgb="FFE5E5E5"/>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left" vertical="center" textRotation="0" wrapText="0" indent="0" justifyLastLine="0" shrinkToFit="0" readingOrder="0"/>
    </dxf>
    <dxf>
      <font>
        <b val="0"/>
        <i val="0"/>
        <strike val="0"/>
        <condense val="0"/>
        <extend val="0"/>
        <outline val="0"/>
        <shadow val="0"/>
        <u val="none"/>
        <vertAlign val="baseline"/>
        <sz val="10"/>
        <color rgb="FF11734B"/>
        <name val="Arial"/>
        <family val="2"/>
        <scheme val="none"/>
      </font>
      <alignment horizontal="left" vertical="center" textRotation="0" wrapText="0" indent="0" justifyLastLine="0" shrinkToFit="0" readingOrder="0"/>
    </dxf>
    <dxf>
      <font>
        <b val="0"/>
        <i val="0"/>
        <strike val="0"/>
        <condense val="0"/>
        <extend val="0"/>
        <outline val="0"/>
        <shadow val="0"/>
        <u val="none"/>
        <vertAlign val="baseline"/>
        <sz val="10"/>
        <color rgb="FF0A53A8"/>
        <name val="Arial"/>
        <family val="2"/>
        <scheme val="none"/>
      </font>
      <alignment horizontal="left"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font>
        <b val="0"/>
        <i val="0"/>
        <strike val="0"/>
        <condense val="0"/>
        <extend val="0"/>
        <outline val="0"/>
        <shadow val="0"/>
        <u val="none"/>
        <vertAlign val="baseline"/>
        <sz val="10"/>
        <color rgb="FF000000"/>
        <name val="Arial"/>
        <family val="2"/>
        <scheme val="none"/>
      </font>
      <alignment horizontal="left" vertical="center" textRotation="0" wrapText="0" indent="0" justifyLastLine="0" shrinkToFit="0" readingOrder="0"/>
    </dxf>
    <dxf>
      <font>
        <b/>
        <i val="0"/>
        <strike val="0"/>
        <condense val="0"/>
        <extend val="0"/>
        <outline val="0"/>
        <shadow val="0"/>
        <u val="none"/>
        <vertAlign val="baseline"/>
        <sz val="10"/>
        <color theme="1"/>
        <name val="Arial"/>
        <family val="2"/>
        <scheme val="none"/>
      </font>
      <alignment horizontal="left" vertical="center" textRotation="0" wrapText="0" indent="0" justifyLastLine="0" shrinkToFit="0" readingOrder="0"/>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border>
        <left/>
      </border>
    </dxf>
    <dxf>
      <border>
        <left/>
      </border>
    </dxf>
    <dxf>
      <border>
        <left/>
      </border>
    </dxf>
    <dxf>
      <border>
        <left/>
      </border>
    </dxf>
    <dxf>
      <border>
        <left/>
      </border>
    </dxf>
    <dxf>
      <border>
        <left/>
      </border>
    </dxf>
    <dxf>
      <border>
        <left/>
      </border>
    </dxf>
    <dxf>
      <border>
        <left/>
      </border>
    </dxf>
    <dxf>
      <border>
        <left/>
      </border>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numFmt numFmtId="1" formatCode="0"/>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border>
        <left/>
      </border>
    </dxf>
    <dxf>
      <border>
        <left/>
      </border>
    </dxf>
    <dxf>
      <border>
        <left/>
      </border>
    </dxf>
    <dxf>
      <border>
        <left/>
      </border>
    </dxf>
    <dxf>
      <border>
        <left/>
      </border>
    </dxf>
    <dxf>
      <border>
        <left/>
      </border>
    </dxf>
    <dxf>
      <border>
        <left/>
      </border>
    </dxf>
    <dxf>
      <border>
        <left/>
      </border>
    </dxf>
    <dxf>
      <border>
        <left/>
      </border>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numFmt numFmtId="166" formatCode="0.0"/>
    </dxf>
    <dxf>
      <numFmt numFmtId="13" formatCode="0%"/>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numFmt numFmtId="166" formatCode="0.0"/>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numFmt numFmtId="166" formatCode="0.0"/>
    </dxf>
    <dxf>
      <font>
        <color theme="1"/>
      </font>
    </dxf>
    <dxf>
      <font>
        <color theme="1"/>
      </font>
    </dxf>
    <dxf>
      <font>
        <color theme="1"/>
      </font>
    </dxf>
    <dxf>
      <font>
        <color theme="1"/>
      </font>
    </dxf>
    <dxf>
      <font>
        <color theme="1"/>
      </font>
    </dxf>
    <dxf>
      <font>
        <color theme="1"/>
      </font>
    </dxf>
    <dxf>
      <alignment horizontal="left"/>
    </dxf>
    <dxf>
      <alignment horizontal="left"/>
    </dxf>
    <dxf>
      <alignment horizontal="left"/>
    </dxf>
    <dxf>
      <alignment horizontal="center"/>
    </dxf>
    <dxf>
      <alignment horizontal="center"/>
    </dxf>
    <dxf>
      <font>
        <color theme="1"/>
      </font>
    </dxf>
    <dxf>
      <font>
        <color theme="1"/>
      </font>
    </dxf>
    <dxf>
      <font>
        <color theme="1"/>
      </font>
    </dxf>
    <dxf>
      <font>
        <color theme="1"/>
      </font>
    </dxf>
    <dxf>
      <font>
        <color theme="1"/>
      </font>
    </dxf>
    <dxf>
      <border>
        <left/>
      </border>
    </dxf>
    <dxf>
      <border>
        <left/>
      </border>
    </dxf>
    <dxf>
      <border>
        <left/>
      </border>
    </dxf>
    <dxf>
      <border>
        <left/>
      </border>
    </dxf>
    <dxf>
      <border>
        <left/>
      </border>
    </dxf>
    <dxf>
      <border>
        <left/>
      </border>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0" formatCode="General"/>
    </dxf>
    <dxf>
      <numFmt numFmtId="0" formatCode="General"/>
    </dxf>
    <dxf>
      <font>
        <b val="0"/>
        <i val="0"/>
        <strike val="0"/>
        <condense val="0"/>
        <extend val="0"/>
        <outline val="0"/>
        <shadow val="0"/>
        <u val="none"/>
        <vertAlign val="baseline"/>
        <sz val="10"/>
        <color rgb="FF000000"/>
        <name val="Arial"/>
        <family val="2"/>
        <scheme val="none"/>
      </font>
      <fill>
        <patternFill patternType="solid">
          <fgColor rgb="FF000000"/>
          <bgColor rgb="FFF2F2F2"/>
        </patternFill>
      </fill>
    </dxf>
    <dxf>
      <alignment horizontal="left" vertical="center" textRotation="0" wrapText="0" indent="0" justifyLastLine="0" shrinkToFit="0" readingOrder="0"/>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numFmt numFmtId="19" formatCode="dd/mm/yyyy"/>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numFmt numFmtId="27" formatCode="dd/mm/yyyy\ hh:mm"/>
    </dxf>
    <dxf>
      <font>
        <b val="0"/>
        <i val="0"/>
        <strike val="0"/>
        <condense val="0"/>
        <extend val="0"/>
        <outline val="0"/>
        <shadow val="0"/>
        <u val="none"/>
        <vertAlign val="baseline"/>
        <sz val="10"/>
        <color theme="1"/>
        <name val="Arial"/>
        <family val="2"/>
        <scheme val="none"/>
      </font>
      <alignment horizontal="left"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0" formatCode="General"/>
    </dxf>
    <dxf>
      <font>
        <b val="0"/>
        <i val="0"/>
        <strike val="0"/>
        <condense val="0"/>
        <extend val="0"/>
        <outline val="0"/>
        <shadow val="0"/>
        <u val="none"/>
        <vertAlign val="baseline"/>
        <sz val="10"/>
        <color theme="1"/>
        <name val="Arial"/>
        <family val="2"/>
        <scheme val="none"/>
      </font>
      <numFmt numFmtId="0" formatCode="General"/>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numFmt numFmtId="19" formatCode="dd/mm/yyyy"/>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numFmt numFmtId="27" formatCode="dd/mm/yyyy\ hh:mm"/>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alignment horizontal="general" vertical="center" textRotation="0" wrapText="0" indent="0" justifyLastLine="0" shrinkToFit="0" readingOrder="0"/>
    </dxf>
  </dxfs>
  <tableStyles count="0" defaultTableStyle="TableStyleMedium2" defaultPivotStyle="PivotStyleLight16"/>
  <colors>
    <mruColors>
      <color rgb="FFFF5B6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microsoft.com/office/2007/relationships/slicerCache" Target="slicerCaches/slicerCache6.xml"/><Relationship Id="rId26" Type="http://schemas.microsoft.com/office/2007/relationships/slicerCache" Target="slicerCaches/slicerCache14.xml"/><Relationship Id="rId3" Type="http://schemas.openxmlformats.org/officeDocument/2006/relationships/worksheet" Target="worksheets/sheet3.xml"/><Relationship Id="rId21" Type="http://schemas.microsoft.com/office/2007/relationships/slicerCache" Target="slicerCaches/slicerCache9.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microsoft.com/office/2007/relationships/slicerCache" Target="slicerCaches/slicerCache5.xml"/><Relationship Id="rId25" Type="http://schemas.microsoft.com/office/2007/relationships/slicerCache" Target="slicerCaches/slicerCache13.xml"/><Relationship Id="rId2" Type="http://schemas.openxmlformats.org/officeDocument/2006/relationships/worksheet" Target="worksheets/sheet2.xml"/><Relationship Id="rId16" Type="http://schemas.microsoft.com/office/2007/relationships/slicerCache" Target="slicerCaches/slicerCache4.xml"/><Relationship Id="rId20" Type="http://schemas.microsoft.com/office/2007/relationships/slicerCache" Target="slicerCaches/slicerCache8.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microsoft.com/office/2007/relationships/slicerCache" Target="slicerCaches/slicerCache12.xml"/><Relationship Id="rId32" Type="http://schemas.openxmlformats.org/officeDocument/2006/relationships/calcChain" Target="calcChain.xml"/><Relationship Id="rId5" Type="http://schemas.openxmlformats.org/officeDocument/2006/relationships/worksheet" Target="worksheets/sheet5.xml"/><Relationship Id="rId15" Type="http://schemas.microsoft.com/office/2007/relationships/slicerCache" Target="slicerCaches/slicerCache3.xml"/><Relationship Id="rId23" Type="http://schemas.microsoft.com/office/2007/relationships/slicerCache" Target="slicerCaches/slicerCache11.xml"/><Relationship Id="rId28" Type="http://schemas.openxmlformats.org/officeDocument/2006/relationships/theme" Target="theme/theme1.xml"/><Relationship Id="rId10" Type="http://schemas.openxmlformats.org/officeDocument/2006/relationships/pivotCacheDefinition" Target="pivotCache/pivotCacheDefinition2.xml"/><Relationship Id="rId19" Type="http://schemas.microsoft.com/office/2007/relationships/slicerCache" Target="slicerCaches/slicerCache7.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2.xml"/><Relationship Id="rId22" Type="http://schemas.microsoft.com/office/2007/relationships/slicerCache" Target="slicerCaches/slicerCache10.xml"/><Relationship Id="rId27" Type="http://schemas.microsoft.com/office/2007/relationships/slicerCache" Target="slicerCaches/slicerCache15.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3" Type="http://schemas.openxmlformats.org/officeDocument/2006/relationships/image" Target="../media/image3.png"/><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image" Target="../media/image3.png"/><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image" Target="../media/image3.png"/><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image" Target="../media/image3.png"/><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image" Target="../media/image3.png"/><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image" Target="../media/image3.png"/><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image" Target="../media/image3.png"/><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image" Target="../media/image3.png"/><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image" Target="../media/image3.png"/><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image" Target="../media/image3.png"/><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image" Target="../media/image3.png"/><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image" Target="../media/image3.png"/><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image" Target="../media/image3.png"/><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image" Target="../media/image3.png"/><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image" Target="../media/image3.png"/><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image" Target="../media/image3.png"/><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image" Target="../media/image3.png"/><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image" Target="../media/image3.png"/><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image" Target="../media/image3.png"/><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image" Target="../media/image3.png"/><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image" Target="../media/image3.png"/><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spc="0" baseline="0">
                <a:solidFill>
                  <a:schemeClr val="tx1"/>
                </a:solidFill>
                <a:latin typeface="+mn-lt"/>
                <a:ea typeface="+mn-ea"/>
                <a:cs typeface="+mn-cs"/>
              </a:defRPr>
            </a:pPr>
            <a:r>
              <a:rPr lang="fr-FR" sz="2400" b="1">
                <a:solidFill>
                  <a:schemeClr val="tx1"/>
                </a:solidFill>
              </a:rPr>
              <a:t>Suivi forme récente</a:t>
            </a:r>
          </a:p>
        </c:rich>
      </c:tx>
      <c:overlay val="0"/>
      <c:spPr>
        <a:noFill/>
        <a:ln>
          <a:noFill/>
        </a:ln>
        <a:effectLst/>
      </c:spPr>
      <c:txPr>
        <a:bodyPr rot="0" spcFirstLastPara="1" vertOverflow="ellipsis" vert="horz" wrap="square" anchor="ctr" anchorCtr="1"/>
        <a:lstStyle/>
        <a:p>
          <a:pPr>
            <a:defRPr sz="2400" b="1" i="0" u="none" strike="noStrike" kern="1200" spc="0" baseline="0">
              <a:solidFill>
                <a:schemeClr val="tx1"/>
              </a:solidFill>
              <a:latin typeface="+mn-lt"/>
              <a:ea typeface="+mn-ea"/>
              <a:cs typeface="+mn-cs"/>
            </a:defRPr>
          </a:pPr>
          <a:endParaRPr lang="fr-FR"/>
        </a:p>
      </c:txPr>
    </c:title>
    <c:autoTitleDeleted val="0"/>
    <c:plotArea>
      <c:layout/>
      <c:barChart>
        <c:barDir val="col"/>
        <c:grouping val="clustered"/>
        <c:varyColors val="0"/>
        <c:ser>
          <c:idx val="2"/>
          <c:order val="0"/>
          <c:tx>
            <c:v>Tendance Saison</c:v>
          </c:tx>
          <c:spPr>
            <a:solidFill>
              <a:schemeClr val="accent3"/>
            </a:solidFill>
            <a:ln>
              <a:noFill/>
            </a:ln>
            <a:effectLst/>
          </c:spPr>
          <c:invertIfNegative val="0"/>
          <c:errBars>
            <c:errBarType val="both"/>
            <c:errValType val="cust"/>
            <c:noEndCap val="0"/>
            <c:plus>
              <c:numRef>
                <c:f>'EDF jour'!$AO$6:$AO$60</c:f>
                <c:numCache>
                  <c:formatCode>General</c:formatCode>
                  <c:ptCount val="55"/>
                  <c:pt idx="0">
                    <c:v>1.9392961520142795</c:v>
                  </c:pt>
                  <c:pt idx="1">
                    <c:v>3.1710149744804816</c:v>
                  </c:pt>
                  <c:pt idx="2">
                    <c:v>4.6425824094539694</c:v>
                  </c:pt>
                  <c:pt idx="3">
                    <c:v>1.8745877273792206</c:v>
                  </c:pt>
                  <c:pt idx="4">
                    <c:v>2.4331751671479807</c:v>
                  </c:pt>
                  <c:pt idx="5">
                    <c:v>2.3819496658255228</c:v>
                  </c:pt>
                  <c:pt idx="6">
                    <c:v>2.0326285807713176</c:v>
                  </c:pt>
                  <c:pt idx="7">
                    <c:v>2.3249392733692686</c:v>
                  </c:pt>
                  <c:pt idx="8">
                    <c:v>2.4011657893510994</c:v>
                  </c:pt>
                  <c:pt idx="9">
                    <c:v>1.2149857925879117</c:v>
                  </c:pt>
                  <c:pt idx="10">
                    <c:v>2.9097683615983199</c:v>
                  </c:pt>
                  <c:pt idx="11">
                    <c:v>2.8418927987879758</c:v>
                  </c:pt>
                  <c:pt idx="12">
                    <c:v>2.0584258833188809</c:v>
                  </c:pt>
                  <c:pt idx="13">
                    <c:v>2.1286277036206021</c:v>
                  </c:pt>
                  <c:pt idx="14">
                    <c:v>1.6741031280226095</c:v>
                  </c:pt>
                  <c:pt idx="15">
                    <c:v>3.3819760847413209</c:v>
                  </c:pt>
                  <c:pt idx="16">
                    <c:v>1.2583057392117916</c:v>
                  </c:pt>
                  <c:pt idx="17">
                    <c:v>3.5767617661204238</c:v>
                  </c:pt>
                  <c:pt idx="18">
                    <c:v>2.2278099683101251</c:v>
                  </c:pt>
                  <c:pt idx="19">
                    <c:v>1.7603221799475204</c:v>
                  </c:pt>
                  <c:pt idx="20">
                    <c:v>2.5651887331568757</c:v>
                  </c:pt>
                  <c:pt idx="21">
                    <c:v>0</c:v>
                  </c:pt>
                  <c:pt idx="22">
                    <c:v>2.8211947442433392</c:v>
                  </c:pt>
                  <c:pt idx="23">
                    <c:v>3.544765080668137</c:v>
                  </c:pt>
                  <c:pt idx="24">
                    <c:v>2.2097040996007142</c:v>
                  </c:pt>
                  <c:pt idx="25">
                    <c:v>3.9194539177112944</c:v>
                  </c:pt>
                  <c:pt idx="26">
                    <c:v>0</c:v>
                  </c:pt>
                  <c:pt idx="27">
                    <c:v>2.53416632097393</c:v>
                  </c:pt>
                  <c:pt idx="28">
                    <c:v>1.8207885478442003</c:v>
                  </c:pt>
                  <c:pt idx="29">
                    <c:v>2.1441900616335672</c:v>
                  </c:pt>
                  <c:pt idx="30">
                    <c:v>0</c:v>
                  </c:pt>
                  <c:pt idx="31">
                    <c:v>1.50134348437142</c:v>
                  </c:pt>
                  <c:pt idx="32">
                    <c:v>0</c:v>
                  </c:pt>
                  <c:pt idx="33">
                    <c:v>1.9515772713766297</c:v>
                  </c:pt>
                  <c:pt idx="34">
                    <c:v>2.2147548292257171</c:v>
                  </c:pt>
                  <c:pt idx="35">
                    <c:v>1.2020962777552007</c:v>
                  </c:pt>
                  <c:pt idx="36">
                    <c:v>2.6583202716502514</c:v>
                  </c:pt>
                  <c:pt idx="37">
                    <c:v>0</c:v>
                  </c:pt>
                  <c:pt idx="38">
                    <c:v>2.5542808477829237</c:v>
                  </c:pt>
                  <c:pt idx="39">
                    <c:v>2.9361152816025293</c:v>
                  </c:pt>
                  <c:pt idx="40">
                    <c:v>2.1430952248691941</c:v>
                  </c:pt>
                  <c:pt idx="41">
                    <c:v>2.9157747101377276</c:v>
                  </c:pt>
                  <c:pt idx="42">
                    <c:v>3.5108366561225863</c:v>
                  </c:pt>
                  <c:pt idx="43">
                    <c:v>2.5565043097390401</c:v>
                  </c:pt>
                  <c:pt idx="44">
                    <c:v>1.5782614139961386</c:v>
                  </c:pt>
                  <c:pt idx="45">
                    <c:v>2.3452078799117149</c:v>
                  </c:pt>
                  <c:pt idx="46">
                    <c:v>2.1135815316084456</c:v>
                  </c:pt>
                  <c:pt idx="47">
                    <c:v>2.2667004730406615</c:v>
                  </c:pt>
                  <c:pt idx="48">
                    <c:v>2.4675381635842211</c:v>
                  </c:pt>
                  <c:pt idx="49">
                    <c:v>1.721279155851005</c:v>
                  </c:pt>
                  <c:pt idx="50">
                    <c:v>2.8563490960892999</c:v>
                  </c:pt>
                  <c:pt idx="51">
                    <c:v>2.177831195926057</c:v>
                  </c:pt>
                  <c:pt idx="52">
                    <c:v>2.9984775436725672</c:v>
                  </c:pt>
                  <c:pt idx="53">
                    <c:v>2.2264642052238024</c:v>
                  </c:pt>
                  <c:pt idx="54">
                    <c:v>0</c:v>
                  </c:pt>
                </c:numCache>
              </c:numRef>
            </c:plus>
            <c:minus>
              <c:numRef>
                <c:f>'EDF jour'!$AO$6:$AO$60</c:f>
                <c:numCache>
                  <c:formatCode>General</c:formatCode>
                  <c:ptCount val="55"/>
                  <c:pt idx="0">
                    <c:v>1.9392961520142795</c:v>
                  </c:pt>
                  <c:pt idx="1">
                    <c:v>3.1710149744804816</c:v>
                  </c:pt>
                  <c:pt idx="2">
                    <c:v>4.6425824094539694</c:v>
                  </c:pt>
                  <c:pt idx="3">
                    <c:v>1.8745877273792206</c:v>
                  </c:pt>
                  <c:pt idx="4">
                    <c:v>2.4331751671479807</c:v>
                  </c:pt>
                  <c:pt idx="5">
                    <c:v>2.3819496658255228</c:v>
                  </c:pt>
                  <c:pt idx="6">
                    <c:v>2.0326285807713176</c:v>
                  </c:pt>
                  <c:pt idx="7">
                    <c:v>2.3249392733692686</c:v>
                  </c:pt>
                  <c:pt idx="8">
                    <c:v>2.4011657893510994</c:v>
                  </c:pt>
                  <c:pt idx="9">
                    <c:v>1.2149857925879117</c:v>
                  </c:pt>
                  <c:pt idx="10">
                    <c:v>2.9097683615983199</c:v>
                  </c:pt>
                  <c:pt idx="11">
                    <c:v>2.8418927987879758</c:v>
                  </c:pt>
                  <c:pt idx="12">
                    <c:v>2.0584258833188809</c:v>
                  </c:pt>
                  <c:pt idx="13">
                    <c:v>2.1286277036206021</c:v>
                  </c:pt>
                  <c:pt idx="14">
                    <c:v>1.6741031280226095</c:v>
                  </c:pt>
                  <c:pt idx="15">
                    <c:v>3.3819760847413209</c:v>
                  </c:pt>
                  <c:pt idx="16">
                    <c:v>1.2583057392117916</c:v>
                  </c:pt>
                  <c:pt idx="17">
                    <c:v>3.5767617661204238</c:v>
                  </c:pt>
                  <c:pt idx="18">
                    <c:v>2.2278099683101251</c:v>
                  </c:pt>
                  <c:pt idx="19">
                    <c:v>1.7603221799475204</c:v>
                  </c:pt>
                  <c:pt idx="20">
                    <c:v>2.5651887331568757</c:v>
                  </c:pt>
                  <c:pt idx="21">
                    <c:v>0</c:v>
                  </c:pt>
                  <c:pt idx="22">
                    <c:v>2.8211947442433392</c:v>
                  </c:pt>
                  <c:pt idx="23">
                    <c:v>3.544765080668137</c:v>
                  </c:pt>
                  <c:pt idx="24">
                    <c:v>2.2097040996007142</c:v>
                  </c:pt>
                  <c:pt idx="25">
                    <c:v>3.9194539177112944</c:v>
                  </c:pt>
                  <c:pt idx="26">
                    <c:v>0</c:v>
                  </c:pt>
                  <c:pt idx="27">
                    <c:v>2.53416632097393</c:v>
                  </c:pt>
                  <c:pt idx="28">
                    <c:v>1.8207885478442003</c:v>
                  </c:pt>
                  <c:pt idx="29">
                    <c:v>2.1441900616335672</c:v>
                  </c:pt>
                  <c:pt idx="30">
                    <c:v>0</c:v>
                  </c:pt>
                  <c:pt idx="31">
                    <c:v>1.50134348437142</c:v>
                  </c:pt>
                  <c:pt idx="32">
                    <c:v>0</c:v>
                  </c:pt>
                  <c:pt idx="33">
                    <c:v>1.9515772713766297</c:v>
                  </c:pt>
                  <c:pt idx="34">
                    <c:v>2.2147548292257171</c:v>
                  </c:pt>
                  <c:pt idx="35">
                    <c:v>1.2020962777552007</c:v>
                  </c:pt>
                  <c:pt idx="36">
                    <c:v>2.6583202716502514</c:v>
                  </c:pt>
                  <c:pt idx="37">
                    <c:v>0</c:v>
                  </c:pt>
                  <c:pt idx="38">
                    <c:v>2.5542808477829237</c:v>
                  </c:pt>
                  <c:pt idx="39">
                    <c:v>2.9361152816025293</c:v>
                  </c:pt>
                  <c:pt idx="40">
                    <c:v>2.1430952248691941</c:v>
                  </c:pt>
                  <c:pt idx="41">
                    <c:v>2.9157747101377276</c:v>
                  </c:pt>
                  <c:pt idx="42">
                    <c:v>3.5108366561225863</c:v>
                  </c:pt>
                  <c:pt idx="43">
                    <c:v>2.5565043097390401</c:v>
                  </c:pt>
                  <c:pt idx="44">
                    <c:v>1.5782614139961386</c:v>
                  </c:pt>
                  <c:pt idx="45">
                    <c:v>2.3452078799117149</c:v>
                  </c:pt>
                  <c:pt idx="46">
                    <c:v>2.1135815316084456</c:v>
                  </c:pt>
                  <c:pt idx="47">
                    <c:v>2.2667004730406615</c:v>
                  </c:pt>
                  <c:pt idx="48">
                    <c:v>2.4675381635842211</c:v>
                  </c:pt>
                  <c:pt idx="49">
                    <c:v>1.721279155851005</c:v>
                  </c:pt>
                  <c:pt idx="50">
                    <c:v>2.8563490960892999</c:v>
                  </c:pt>
                  <c:pt idx="51">
                    <c:v>2.177831195926057</c:v>
                  </c:pt>
                  <c:pt idx="52">
                    <c:v>2.9984775436725672</c:v>
                  </c:pt>
                  <c:pt idx="53">
                    <c:v>2.2264642052238024</c:v>
                  </c:pt>
                  <c:pt idx="54">
                    <c:v>0</c:v>
                  </c:pt>
                </c:numCache>
              </c:numRef>
            </c:minus>
            <c:spPr>
              <a:noFill/>
              <a:ln w="25400" cap="flat" cmpd="sng" algn="ctr">
                <a:solidFill>
                  <a:schemeClr val="tx1"/>
                </a:solidFill>
                <a:round/>
              </a:ln>
              <a:effectLst/>
            </c:spPr>
          </c:errBars>
          <c:cat>
            <c:strRef>
              <c:f>'EDF jour'!$A$6:$A$60</c:f>
              <c:strCache>
                <c:ptCount val="55"/>
                <c:pt idx="0">
                  <c:v>GAIGEARD</c:v>
                </c:pt>
                <c:pt idx="1">
                  <c:v>ARRIGHETTI</c:v>
                </c:pt>
                <c:pt idx="2">
                  <c:v>BATALLA</c:v>
                </c:pt>
                <c:pt idx="3">
                  <c:v>BEAURAIN</c:v>
                </c:pt>
                <c:pt idx="4">
                  <c:v>BLANCHARD</c:v>
                </c:pt>
                <c:pt idx="5">
                  <c:v>CAPELL SANDIN</c:v>
                </c:pt>
                <c:pt idx="6">
                  <c:v>CASTEL</c:v>
                </c:pt>
                <c:pt idx="7">
                  <c:v>CASTELO</c:v>
                </c:pt>
                <c:pt idx="8">
                  <c:v>CHASTIN</c:v>
                </c:pt>
                <c:pt idx="9">
                  <c:v>DANIEL</c:v>
                </c:pt>
                <c:pt idx="10">
                  <c:v>COQUILLEAU</c:v>
                </c:pt>
                <c:pt idx="11">
                  <c:v>COUSSERAND</c:v>
                </c:pt>
                <c:pt idx="12">
                  <c:v>DELAMARE</c:v>
                </c:pt>
                <c:pt idx="13">
                  <c:v>DUFROS</c:v>
                </c:pt>
                <c:pt idx="14">
                  <c:v>ELIZONDO</c:v>
                </c:pt>
                <c:pt idx="15">
                  <c:v>ESCUSA</c:v>
                </c:pt>
                <c:pt idx="16">
                  <c:v>FAGNEN</c:v>
                </c:pt>
                <c:pt idx="17">
                  <c:v>GUITON</c:v>
                </c:pt>
                <c:pt idx="18">
                  <c:v>JUBIN</c:v>
                </c:pt>
                <c:pt idx="19">
                  <c:v>LEBRUN</c:v>
                </c:pt>
                <c:pt idx="20">
                  <c:v>LIBALI</c:v>
                </c:pt>
                <c:pt idx="21">
                  <c:v>LUCAS</c:v>
                </c:pt>
                <c:pt idx="22">
                  <c:v>MAFUTUNA</c:v>
                </c:pt>
                <c:pt idx="23">
                  <c:v>LE GUILLOU</c:v>
                </c:pt>
                <c:pt idx="24">
                  <c:v>MARTINEZ RODRIGUEZ</c:v>
                </c:pt>
                <c:pt idx="25">
                  <c:v>MUFANA</c:v>
                </c:pt>
                <c:pt idx="26">
                  <c:v>LOTHOZ</c:v>
                </c:pt>
                <c:pt idx="27">
                  <c:v>NERAUD</c:v>
                </c:pt>
                <c:pt idx="28">
                  <c:v>NGASSA</c:v>
                </c:pt>
                <c:pt idx="29">
                  <c:v>PASSARD</c:v>
                </c:pt>
                <c:pt idx="30">
                  <c:v>PAUTROT D</c:v>
                </c:pt>
                <c:pt idx="31">
                  <c:v>RAVISA</c:v>
                </c:pt>
                <c:pt idx="32">
                  <c:v>MACRIDES</c:v>
                </c:pt>
                <c:pt idx="33">
                  <c:v>REBILLARD</c:v>
                </c:pt>
                <c:pt idx="34">
                  <c:v>RIVIERE</c:v>
                </c:pt>
                <c:pt idx="35">
                  <c:v>MERLET</c:v>
                </c:pt>
                <c:pt idx="36">
                  <c:v>SINEUX</c:v>
                </c:pt>
                <c:pt idx="37">
                  <c:v>SIUTAULA</c:v>
                </c:pt>
                <c:pt idx="38">
                  <c:v>VAUCLIN</c:v>
                </c:pt>
                <c:pt idx="39">
                  <c:v>OBLIN</c:v>
                </c:pt>
                <c:pt idx="40">
                  <c:v>VITTECOQ</c:v>
                </c:pt>
                <c:pt idx="41">
                  <c:v>HUET</c:v>
                </c:pt>
                <c:pt idx="42">
                  <c:v>DUVAL</c:v>
                </c:pt>
                <c:pt idx="43">
                  <c:v>REYMONDOUX</c:v>
                </c:pt>
                <c:pt idx="44">
                  <c:v>RIQUELME J</c:v>
                </c:pt>
                <c:pt idx="45">
                  <c:v>RIQUELME M</c:v>
                </c:pt>
                <c:pt idx="46">
                  <c:v>SIVI</c:v>
                </c:pt>
                <c:pt idx="47">
                  <c:v>SAGARZAZU</c:v>
                </c:pt>
                <c:pt idx="48">
                  <c:v>TOUSTOU</c:v>
                </c:pt>
                <c:pt idx="49">
                  <c:v>BAGMA</c:v>
                </c:pt>
                <c:pt idx="50">
                  <c:v>GUY</c:v>
                </c:pt>
                <c:pt idx="51">
                  <c:v>CAMUS</c:v>
                </c:pt>
                <c:pt idx="52">
                  <c:v>LE CALVEZ</c:v>
                </c:pt>
                <c:pt idx="53">
                  <c:v>VEYER</c:v>
                </c:pt>
                <c:pt idx="54">
                  <c:v>YENGO</c:v>
                </c:pt>
              </c:strCache>
            </c:strRef>
          </c:cat>
          <c:val>
            <c:numRef>
              <c:f>'EDF jour'!$AN$6:$AN$60</c:f>
              <c:numCache>
                <c:formatCode>0</c:formatCode>
                <c:ptCount val="55"/>
                <c:pt idx="0">
                  <c:v>16.195652173913043</c:v>
                </c:pt>
                <c:pt idx="1">
                  <c:v>17.347826086956523</c:v>
                </c:pt>
                <c:pt idx="2">
                  <c:v>21.125</c:v>
                </c:pt>
                <c:pt idx="3">
                  <c:v>17.63013698630137</c:v>
                </c:pt>
                <c:pt idx="4">
                  <c:v>22.842105263157894</c:v>
                </c:pt>
                <c:pt idx="5">
                  <c:v>24.1</c:v>
                </c:pt>
                <c:pt idx="6">
                  <c:v>20.236842105263158</c:v>
                </c:pt>
                <c:pt idx="7">
                  <c:v>22.904761904761905</c:v>
                </c:pt>
                <c:pt idx="8">
                  <c:v>21.147058823529413</c:v>
                </c:pt>
                <c:pt idx="9">
                  <c:v>16.142857142857142</c:v>
                </c:pt>
                <c:pt idx="10">
                  <c:v>21.217391304347824</c:v>
                </c:pt>
                <c:pt idx="11">
                  <c:v>17.172413793103448</c:v>
                </c:pt>
                <c:pt idx="12">
                  <c:v>17.706666666666667</c:v>
                </c:pt>
                <c:pt idx="13">
                  <c:v>21.071428571428573</c:v>
                </c:pt>
                <c:pt idx="14">
                  <c:v>18.236111111111111</c:v>
                </c:pt>
                <c:pt idx="15">
                  <c:v>19.09090909090909</c:v>
                </c:pt>
                <c:pt idx="16">
                  <c:v>18.25</c:v>
                </c:pt>
                <c:pt idx="17">
                  <c:v>20.121621621621621</c:v>
                </c:pt>
                <c:pt idx="18">
                  <c:v>20.274509803921568</c:v>
                </c:pt>
                <c:pt idx="19">
                  <c:v>20.3</c:v>
                </c:pt>
                <c:pt idx="20">
                  <c:v>21.673913043478262</c:v>
                </c:pt>
                <c:pt idx="21">
                  <c:v>0</c:v>
                </c:pt>
                <c:pt idx="22">
                  <c:v>15.32258064516129</c:v>
                </c:pt>
                <c:pt idx="23">
                  <c:v>24.277777777777779</c:v>
                </c:pt>
                <c:pt idx="24">
                  <c:v>25.089285714285715</c:v>
                </c:pt>
                <c:pt idx="25">
                  <c:v>18.056603773584907</c:v>
                </c:pt>
                <c:pt idx="26">
                  <c:v>0</c:v>
                </c:pt>
                <c:pt idx="27">
                  <c:v>19.93548387096774</c:v>
                </c:pt>
                <c:pt idx="28">
                  <c:v>20.620689655172413</c:v>
                </c:pt>
                <c:pt idx="29">
                  <c:v>19.88</c:v>
                </c:pt>
                <c:pt idx="30">
                  <c:v>0</c:v>
                </c:pt>
                <c:pt idx="31">
                  <c:v>18.4375</c:v>
                </c:pt>
                <c:pt idx="32">
                  <c:v>0</c:v>
                </c:pt>
                <c:pt idx="33">
                  <c:v>20.061538461538461</c:v>
                </c:pt>
                <c:pt idx="34">
                  <c:v>17.543859649122808</c:v>
                </c:pt>
                <c:pt idx="35">
                  <c:v>16.208333333333332</c:v>
                </c:pt>
                <c:pt idx="36">
                  <c:v>15.333333333333334</c:v>
                </c:pt>
                <c:pt idx="37">
                  <c:v>0</c:v>
                </c:pt>
                <c:pt idx="38">
                  <c:v>23.196428571428573</c:v>
                </c:pt>
                <c:pt idx="39">
                  <c:v>17.847826086956523</c:v>
                </c:pt>
                <c:pt idx="40">
                  <c:v>16.416666666666668</c:v>
                </c:pt>
                <c:pt idx="41">
                  <c:v>20.285714285714285</c:v>
                </c:pt>
                <c:pt idx="42">
                  <c:v>15.964285714285714</c:v>
                </c:pt>
                <c:pt idx="43">
                  <c:v>20.25</c:v>
                </c:pt>
                <c:pt idx="44">
                  <c:v>16.90909090909091</c:v>
                </c:pt>
                <c:pt idx="45">
                  <c:v>16.5</c:v>
                </c:pt>
                <c:pt idx="46">
                  <c:v>21.657142857142858</c:v>
                </c:pt>
                <c:pt idx="47">
                  <c:v>23</c:v>
                </c:pt>
                <c:pt idx="48">
                  <c:v>21.227272727272727</c:v>
                </c:pt>
                <c:pt idx="49">
                  <c:v>17.282608695652176</c:v>
                </c:pt>
                <c:pt idx="50">
                  <c:v>17.888888888888889</c:v>
                </c:pt>
                <c:pt idx="51">
                  <c:v>19.225000000000001</c:v>
                </c:pt>
                <c:pt idx="52">
                  <c:v>20.849315068493151</c:v>
                </c:pt>
                <c:pt idx="53">
                  <c:v>17.571428571428573</c:v>
                </c:pt>
                <c:pt idx="54">
                  <c:v>0</c:v>
                </c:pt>
              </c:numCache>
            </c:numRef>
          </c:val>
          <c:extLst>
            <c:ext xmlns:c16="http://schemas.microsoft.com/office/drawing/2014/chart" uri="{C3380CC4-5D6E-409C-BE32-E72D297353CC}">
              <c16:uniqueId val="{00000034-9005-C447-BE78-2807AC88EE64}"/>
            </c:ext>
          </c:extLst>
        </c:ser>
        <c:ser>
          <c:idx val="1"/>
          <c:order val="1"/>
          <c:tx>
            <c:v>Tendance 21J</c:v>
          </c:tx>
          <c:spPr>
            <a:solidFill>
              <a:schemeClr val="accent2"/>
            </a:solidFill>
            <a:ln>
              <a:noFill/>
            </a:ln>
            <a:effectLst/>
          </c:spPr>
          <c:invertIfNegative val="0"/>
          <c:errBars>
            <c:errBarType val="both"/>
            <c:errValType val="cust"/>
            <c:noEndCap val="0"/>
            <c:plus>
              <c:numRef>
                <c:f>'EDF jour'!$AM$6:$AM$60</c:f>
                <c:numCache>
                  <c:formatCode>General</c:formatCode>
                  <c:ptCount val="55"/>
                  <c:pt idx="0">
                    <c:v>0.70710678118654757</c:v>
                  </c:pt>
                  <c:pt idx="1">
                    <c:v>0</c:v>
                  </c:pt>
                  <c:pt idx="2">
                    <c:v>0</c:v>
                  </c:pt>
                  <c:pt idx="3">
                    <c:v>0.95118973121134176</c:v>
                  </c:pt>
                  <c:pt idx="4">
                    <c:v>1.7511900715418263</c:v>
                  </c:pt>
                  <c:pt idx="5">
                    <c:v>1.7677669529663689</c:v>
                  </c:pt>
                  <c:pt idx="6">
                    <c:v>0</c:v>
                  </c:pt>
                  <c:pt idx="7">
                    <c:v>2.3452078799117144</c:v>
                  </c:pt>
                  <c:pt idx="8">
                    <c:v>0</c:v>
                  </c:pt>
                  <c:pt idx="9">
                    <c:v>0</c:v>
                  </c:pt>
                  <c:pt idx="10">
                    <c:v>0.89442719099991586</c:v>
                  </c:pt>
                  <c:pt idx="11">
                    <c:v>1.4142135623730951</c:v>
                  </c:pt>
                  <c:pt idx="12">
                    <c:v>1.6329931618554521</c:v>
                  </c:pt>
                  <c:pt idx="13">
                    <c:v>0.89442719099991586</c:v>
                  </c:pt>
                  <c:pt idx="14">
                    <c:v>0.70710678118654757</c:v>
                  </c:pt>
                  <c:pt idx="15">
                    <c:v>3.1471831698777724</c:v>
                  </c:pt>
                  <c:pt idx="16">
                    <c:v>0</c:v>
                  </c:pt>
                  <c:pt idx="17">
                    <c:v>1.9820624179302297</c:v>
                  </c:pt>
                  <c:pt idx="18">
                    <c:v>0</c:v>
                  </c:pt>
                  <c:pt idx="19">
                    <c:v>1.8516401995451028</c:v>
                  </c:pt>
                  <c:pt idx="20">
                    <c:v>1.511857892036909</c:v>
                  </c:pt>
                  <c:pt idx="21">
                    <c:v>0</c:v>
                  </c:pt>
                  <c:pt idx="22">
                    <c:v>0</c:v>
                  </c:pt>
                  <c:pt idx="23">
                    <c:v>0</c:v>
                  </c:pt>
                  <c:pt idx="24">
                    <c:v>1.2247448713915892</c:v>
                  </c:pt>
                  <c:pt idx="25">
                    <c:v>2.3094010767585034</c:v>
                  </c:pt>
                  <c:pt idx="26">
                    <c:v>0</c:v>
                  </c:pt>
                  <c:pt idx="27">
                    <c:v>1.9235384061671346</c:v>
                  </c:pt>
                  <c:pt idx="28">
                    <c:v>0</c:v>
                  </c:pt>
                  <c:pt idx="29">
                    <c:v>0.69006555934235414</c:v>
                  </c:pt>
                  <c:pt idx="30">
                    <c:v>0</c:v>
                  </c:pt>
                  <c:pt idx="31">
                    <c:v>0</c:v>
                  </c:pt>
                  <c:pt idx="32">
                    <c:v>0</c:v>
                  </c:pt>
                  <c:pt idx="33">
                    <c:v>1.3093073414159542</c:v>
                  </c:pt>
                  <c:pt idx="34">
                    <c:v>1.7288403306519924</c:v>
                  </c:pt>
                  <c:pt idx="35">
                    <c:v>0</c:v>
                  </c:pt>
                  <c:pt idx="36">
                    <c:v>0</c:v>
                  </c:pt>
                  <c:pt idx="37">
                    <c:v>0</c:v>
                  </c:pt>
                  <c:pt idx="38">
                    <c:v>2.0816659994661326</c:v>
                  </c:pt>
                  <c:pt idx="39">
                    <c:v>0</c:v>
                  </c:pt>
                  <c:pt idx="40">
                    <c:v>0</c:v>
                  </c:pt>
                  <c:pt idx="41">
                    <c:v>1</c:v>
                  </c:pt>
                  <c:pt idx="42">
                    <c:v>0</c:v>
                  </c:pt>
                  <c:pt idx="43">
                    <c:v>0</c:v>
                  </c:pt>
                  <c:pt idx="44">
                    <c:v>0</c:v>
                  </c:pt>
                  <c:pt idx="45">
                    <c:v>0</c:v>
                  </c:pt>
                  <c:pt idx="46">
                    <c:v>1.7728105208558369</c:v>
                  </c:pt>
                  <c:pt idx="47">
                    <c:v>1.6329931618554521</c:v>
                  </c:pt>
                  <c:pt idx="48">
                    <c:v>0</c:v>
                  </c:pt>
                  <c:pt idx="49">
                    <c:v>2.8284271247461903</c:v>
                  </c:pt>
                  <c:pt idx="50">
                    <c:v>0</c:v>
                  </c:pt>
                  <c:pt idx="51">
                    <c:v>0</c:v>
                  </c:pt>
                  <c:pt idx="52">
                    <c:v>1.1547005383792515</c:v>
                  </c:pt>
                  <c:pt idx="53">
                    <c:v>0</c:v>
                  </c:pt>
                  <c:pt idx="54">
                    <c:v>0</c:v>
                  </c:pt>
                </c:numCache>
              </c:numRef>
            </c:plus>
            <c:minus>
              <c:numRef>
                <c:f>'EDF jour'!$AM$6:$AM$60</c:f>
                <c:numCache>
                  <c:formatCode>General</c:formatCode>
                  <c:ptCount val="55"/>
                  <c:pt idx="0">
                    <c:v>0.70710678118654757</c:v>
                  </c:pt>
                  <c:pt idx="1">
                    <c:v>0</c:v>
                  </c:pt>
                  <c:pt idx="2">
                    <c:v>0</c:v>
                  </c:pt>
                  <c:pt idx="3">
                    <c:v>0.95118973121134176</c:v>
                  </c:pt>
                  <c:pt idx="4">
                    <c:v>1.7511900715418263</c:v>
                  </c:pt>
                  <c:pt idx="5">
                    <c:v>1.7677669529663689</c:v>
                  </c:pt>
                  <c:pt idx="6">
                    <c:v>0</c:v>
                  </c:pt>
                  <c:pt idx="7">
                    <c:v>2.3452078799117144</c:v>
                  </c:pt>
                  <c:pt idx="8">
                    <c:v>0</c:v>
                  </c:pt>
                  <c:pt idx="9">
                    <c:v>0</c:v>
                  </c:pt>
                  <c:pt idx="10">
                    <c:v>0.89442719099991586</c:v>
                  </c:pt>
                  <c:pt idx="11">
                    <c:v>1.4142135623730951</c:v>
                  </c:pt>
                  <c:pt idx="12">
                    <c:v>1.6329931618554521</c:v>
                  </c:pt>
                  <c:pt idx="13">
                    <c:v>0.89442719099991586</c:v>
                  </c:pt>
                  <c:pt idx="14">
                    <c:v>0.70710678118654757</c:v>
                  </c:pt>
                  <c:pt idx="15">
                    <c:v>3.1471831698777724</c:v>
                  </c:pt>
                  <c:pt idx="16">
                    <c:v>0</c:v>
                  </c:pt>
                  <c:pt idx="17">
                    <c:v>1.9820624179302297</c:v>
                  </c:pt>
                  <c:pt idx="18">
                    <c:v>0</c:v>
                  </c:pt>
                  <c:pt idx="19">
                    <c:v>1.8516401995451028</c:v>
                  </c:pt>
                  <c:pt idx="20">
                    <c:v>1.511857892036909</c:v>
                  </c:pt>
                  <c:pt idx="21">
                    <c:v>0</c:v>
                  </c:pt>
                  <c:pt idx="22">
                    <c:v>0</c:v>
                  </c:pt>
                  <c:pt idx="23">
                    <c:v>0</c:v>
                  </c:pt>
                  <c:pt idx="24">
                    <c:v>1.2247448713915892</c:v>
                  </c:pt>
                  <c:pt idx="25">
                    <c:v>2.3094010767585034</c:v>
                  </c:pt>
                  <c:pt idx="26">
                    <c:v>0</c:v>
                  </c:pt>
                  <c:pt idx="27">
                    <c:v>1.9235384061671346</c:v>
                  </c:pt>
                  <c:pt idx="28">
                    <c:v>0</c:v>
                  </c:pt>
                  <c:pt idx="29">
                    <c:v>0.69006555934235414</c:v>
                  </c:pt>
                  <c:pt idx="30">
                    <c:v>0</c:v>
                  </c:pt>
                  <c:pt idx="31">
                    <c:v>0</c:v>
                  </c:pt>
                  <c:pt idx="32">
                    <c:v>0</c:v>
                  </c:pt>
                  <c:pt idx="33">
                    <c:v>1.3093073414159542</c:v>
                  </c:pt>
                  <c:pt idx="34">
                    <c:v>1.7288403306519924</c:v>
                  </c:pt>
                  <c:pt idx="35">
                    <c:v>0</c:v>
                  </c:pt>
                  <c:pt idx="36">
                    <c:v>0</c:v>
                  </c:pt>
                  <c:pt idx="37">
                    <c:v>0</c:v>
                  </c:pt>
                  <c:pt idx="38">
                    <c:v>2.0816659994661326</c:v>
                  </c:pt>
                  <c:pt idx="39">
                    <c:v>0</c:v>
                  </c:pt>
                  <c:pt idx="40">
                    <c:v>0</c:v>
                  </c:pt>
                  <c:pt idx="41">
                    <c:v>1</c:v>
                  </c:pt>
                  <c:pt idx="42">
                    <c:v>0</c:v>
                  </c:pt>
                  <c:pt idx="43">
                    <c:v>0</c:v>
                  </c:pt>
                  <c:pt idx="44">
                    <c:v>0</c:v>
                  </c:pt>
                  <c:pt idx="45">
                    <c:v>0</c:v>
                  </c:pt>
                  <c:pt idx="46">
                    <c:v>1.7728105208558369</c:v>
                  </c:pt>
                  <c:pt idx="47">
                    <c:v>1.6329931618554521</c:v>
                  </c:pt>
                  <c:pt idx="48">
                    <c:v>0</c:v>
                  </c:pt>
                  <c:pt idx="49">
                    <c:v>2.8284271247461903</c:v>
                  </c:pt>
                  <c:pt idx="50">
                    <c:v>0</c:v>
                  </c:pt>
                  <c:pt idx="51">
                    <c:v>0</c:v>
                  </c:pt>
                  <c:pt idx="52">
                    <c:v>1.1547005383792515</c:v>
                  </c:pt>
                  <c:pt idx="53">
                    <c:v>0</c:v>
                  </c:pt>
                  <c:pt idx="54">
                    <c:v>0</c:v>
                  </c:pt>
                </c:numCache>
              </c:numRef>
            </c:minus>
            <c:spPr>
              <a:noFill/>
              <a:ln w="25400" cap="flat" cmpd="sng" algn="ctr">
                <a:solidFill>
                  <a:schemeClr val="tx1"/>
                </a:solidFill>
                <a:round/>
              </a:ln>
              <a:effectLst/>
            </c:spPr>
          </c:errBars>
          <c:cat>
            <c:strRef>
              <c:f>'EDF jour'!$A$6:$A$60</c:f>
              <c:strCache>
                <c:ptCount val="55"/>
                <c:pt idx="0">
                  <c:v>GAIGEARD</c:v>
                </c:pt>
                <c:pt idx="1">
                  <c:v>ARRIGHETTI</c:v>
                </c:pt>
                <c:pt idx="2">
                  <c:v>BATALLA</c:v>
                </c:pt>
                <c:pt idx="3">
                  <c:v>BEAURAIN</c:v>
                </c:pt>
                <c:pt idx="4">
                  <c:v>BLANCHARD</c:v>
                </c:pt>
                <c:pt idx="5">
                  <c:v>CAPELL SANDIN</c:v>
                </c:pt>
                <c:pt idx="6">
                  <c:v>CASTEL</c:v>
                </c:pt>
                <c:pt idx="7">
                  <c:v>CASTELO</c:v>
                </c:pt>
                <c:pt idx="8">
                  <c:v>CHASTIN</c:v>
                </c:pt>
                <c:pt idx="9">
                  <c:v>DANIEL</c:v>
                </c:pt>
                <c:pt idx="10">
                  <c:v>COQUILLEAU</c:v>
                </c:pt>
                <c:pt idx="11">
                  <c:v>COUSSERAND</c:v>
                </c:pt>
                <c:pt idx="12">
                  <c:v>DELAMARE</c:v>
                </c:pt>
                <c:pt idx="13">
                  <c:v>DUFROS</c:v>
                </c:pt>
                <c:pt idx="14">
                  <c:v>ELIZONDO</c:v>
                </c:pt>
                <c:pt idx="15">
                  <c:v>ESCUSA</c:v>
                </c:pt>
                <c:pt idx="16">
                  <c:v>FAGNEN</c:v>
                </c:pt>
                <c:pt idx="17">
                  <c:v>GUITON</c:v>
                </c:pt>
                <c:pt idx="18">
                  <c:v>JUBIN</c:v>
                </c:pt>
                <c:pt idx="19">
                  <c:v>LEBRUN</c:v>
                </c:pt>
                <c:pt idx="20">
                  <c:v>LIBALI</c:v>
                </c:pt>
                <c:pt idx="21">
                  <c:v>LUCAS</c:v>
                </c:pt>
                <c:pt idx="22">
                  <c:v>MAFUTUNA</c:v>
                </c:pt>
                <c:pt idx="23">
                  <c:v>LE GUILLOU</c:v>
                </c:pt>
                <c:pt idx="24">
                  <c:v>MARTINEZ RODRIGUEZ</c:v>
                </c:pt>
                <c:pt idx="25">
                  <c:v>MUFANA</c:v>
                </c:pt>
                <c:pt idx="26">
                  <c:v>LOTHOZ</c:v>
                </c:pt>
                <c:pt idx="27">
                  <c:v>NERAUD</c:v>
                </c:pt>
                <c:pt idx="28">
                  <c:v>NGASSA</c:v>
                </c:pt>
                <c:pt idx="29">
                  <c:v>PASSARD</c:v>
                </c:pt>
                <c:pt idx="30">
                  <c:v>PAUTROT D</c:v>
                </c:pt>
                <c:pt idx="31">
                  <c:v>RAVISA</c:v>
                </c:pt>
                <c:pt idx="32">
                  <c:v>MACRIDES</c:v>
                </c:pt>
                <c:pt idx="33">
                  <c:v>REBILLARD</c:v>
                </c:pt>
                <c:pt idx="34">
                  <c:v>RIVIERE</c:v>
                </c:pt>
                <c:pt idx="35">
                  <c:v>MERLET</c:v>
                </c:pt>
                <c:pt idx="36">
                  <c:v>SINEUX</c:v>
                </c:pt>
                <c:pt idx="37">
                  <c:v>SIUTAULA</c:v>
                </c:pt>
                <c:pt idx="38">
                  <c:v>VAUCLIN</c:v>
                </c:pt>
                <c:pt idx="39">
                  <c:v>OBLIN</c:v>
                </c:pt>
                <c:pt idx="40">
                  <c:v>VITTECOQ</c:v>
                </c:pt>
                <c:pt idx="41">
                  <c:v>HUET</c:v>
                </c:pt>
                <c:pt idx="42">
                  <c:v>DUVAL</c:v>
                </c:pt>
                <c:pt idx="43">
                  <c:v>REYMONDOUX</c:v>
                </c:pt>
                <c:pt idx="44">
                  <c:v>RIQUELME J</c:v>
                </c:pt>
                <c:pt idx="45">
                  <c:v>RIQUELME M</c:v>
                </c:pt>
                <c:pt idx="46">
                  <c:v>SIVI</c:v>
                </c:pt>
                <c:pt idx="47">
                  <c:v>SAGARZAZU</c:v>
                </c:pt>
                <c:pt idx="48">
                  <c:v>TOUSTOU</c:v>
                </c:pt>
                <c:pt idx="49">
                  <c:v>BAGMA</c:v>
                </c:pt>
                <c:pt idx="50">
                  <c:v>GUY</c:v>
                </c:pt>
                <c:pt idx="51">
                  <c:v>CAMUS</c:v>
                </c:pt>
                <c:pt idx="52">
                  <c:v>LE CALVEZ</c:v>
                </c:pt>
                <c:pt idx="53">
                  <c:v>VEYER</c:v>
                </c:pt>
                <c:pt idx="54">
                  <c:v>YENGO</c:v>
                </c:pt>
              </c:strCache>
            </c:strRef>
          </c:cat>
          <c:val>
            <c:numRef>
              <c:f>'EDF jour'!$AK$6:$AK$60</c:f>
              <c:numCache>
                <c:formatCode>0</c:formatCode>
                <c:ptCount val="55"/>
                <c:pt idx="0">
                  <c:v>17</c:v>
                </c:pt>
                <c:pt idx="1">
                  <c:v>0</c:v>
                </c:pt>
                <c:pt idx="2">
                  <c:v>0</c:v>
                </c:pt>
                <c:pt idx="3">
                  <c:v>18.714285714285715</c:v>
                </c:pt>
                <c:pt idx="4">
                  <c:v>24.666666666666668</c:v>
                </c:pt>
                <c:pt idx="5">
                  <c:v>25.375</c:v>
                </c:pt>
                <c:pt idx="6">
                  <c:v>0</c:v>
                </c:pt>
                <c:pt idx="7">
                  <c:v>22.333333333333332</c:v>
                </c:pt>
                <c:pt idx="8">
                  <c:v>0</c:v>
                </c:pt>
                <c:pt idx="9">
                  <c:v>0</c:v>
                </c:pt>
                <c:pt idx="10">
                  <c:v>21.6</c:v>
                </c:pt>
                <c:pt idx="11">
                  <c:v>21</c:v>
                </c:pt>
                <c:pt idx="12">
                  <c:v>19</c:v>
                </c:pt>
                <c:pt idx="13">
                  <c:v>22</c:v>
                </c:pt>
                <c:pt idx="14">
                  <c:v>16.666666666666668</c:v>
                </c:pt>
                <c:pt idx="15">
                  <c:v>20.285714285714285</c:v>
                </c:pt>
                <c:pt idx="16">
                  <c:v>0</c:v>
                </c:pt>
                <c:pt idx="17">
                  <c:v>23.25</c:v>
                </c:pt>
                <c:pt idx="18">
                  <c:v>21</c:v>
                </c:pt>
                <c:pt idx="19">
                  <c:v>20.5</c:v>
                </c:pt>
                <c:pt idx="20">
                  <c:v>21.428571428571427</c:v>
                </c:pt>
                <c:pt idx="21">
                  <c:v>0</c:v>
                </c:pt>
                <c:pt idx="22">
                  <c:v>14</c:v>
                </c:pt>
                <c:pt idx="23">
                  <c:v>0</c:v>
                </c:pt>
                <c:pt idx="24">
                  <c:v>23.666666666666668</c:v>
                </c:pt>
                <c:pt idx="25">
                  <c:v>15.666666666666666</c:v>
                </c:pt>
                <c:pt idx="26">
                  <c:v>0</c:v>
                </c:pt>
                <c:pt idx="27">
                  <c:v>21.8</c:v>
                </c:pt>
                <c:pt idx="28">
                  <c:v>0</c:v>
                </c:pt>
                <c:pt idx="29">
                  <c:v>20.142857142857142</c:v>
                </c:pt>
                <c:pt idx="30">
                  <c:v>0</c:v>
                </c:pt>
                <c:pt idx="31">
                  <c:v>18</c:v>
                </c:pt>
                <c:pt idx="32">
                  <c:v>0</c:v>
                </c:pt>
                <c:pt idx="33">
                  <c:v>21</c:v>
                </c:pt>
                <c:pt idx="34">
                  <c:v>17.100000000000001</c:v>
                </c:pt>
                <c:pt idx="35">
                  <c:v>14</c:v>
                </c:pt>
                <c:pt idx="36">
                  <c:v>0</c:v>
                </c:pt>
                <c:pt idx="37">
                  <c:v>0</c:v>
                </c:pt>
                <c:pt idx="38">
                  <c:v>24</c:v>
                </c:pt>
                <c:pt idx="39">
                  <c:v>0</c:v>
                </c:pt>
                <c:pt idx="40">
                  <c:v>0</c:v>
                </c:pt>
                <c:pt idx="41">
                  <c:v>20</c:v>
                </c:pt>
                <c:pt idx="42">
                  <c:v>9</c:v>
                </c:pt>
                <c:pt idx="43">
                  <c:v>0</c:v>
                </c:pt>
                <c:pt idx="44">
                  <c:v>0</c:v>
                </c:pt>
                <c:pt idx="45">
                  <c:v>18</c:v>
                </c:pt>
                <c:pt idx="46">
                  <c:v>22.142857142857142</c:v>
                </c:pt>
                <c:pt idx="47">
                  <c:v>23</c:v>
                </c:pt>
                <c:pt idx="48">
                  <c:v>0</c:v>
                </c:pt>
                <c:pt idx="49">
                  <c:v>19</c:v>
                </c:pt>
                <c:pt idx="50">
                  <c:v>0</c:v>
                </c:pt>
                <c:pt idx="51">
                  <c:v>0</c:v>
                </c:pt>
                <c:pt idx="52">
                  <c:v>23.333333333333332</c:v>
                </c:pt>
                <c:pt idx="53">
                  <c:v>0</c:v>
                </c:pt>
                <c:pt idx="54">
                  <c:v>0</c:v>
                </c:pt>
              </c:numCache>
            </c:numRef>
          </c:val>
          <c:extLst>
            <c:ext xmlns:c16="http://schemas.microsoft.com/office/drawing/2014/chart" uri="{C3380CC4-5D6E-409C-BE32-E72D297353CC}">
              <c16:uniqueId val="{00000001-4FAC-E745-840D-9453DD7C3BE0}"/>
            </c:ext>
          </c:extLst>
        </c:ser>
        <c:ser>
          <c:idx val="0"/>
          <c:order val="2"/>
          <c:tx>
            <c:v>Jour J</c:v>
          </c:tx>
          <c:spPr>
            <a:solidFill>
              <a:schemeClr val="accent1"/>
            </a:solidFill>
            <a:ln>
              <a:noFill/>
            </a:ln>
            <a:effectLst/>
          </c:spPr>
          <c:invertIfNegative val="0"/>
          <c:dLbls>
            <c:dLbl>
              <c:idx val="0"/>
              <c:tx>
                <c:rich>
                  <a:bodyPr/>
                  <a:lstStyle/>
                  <a:p>
                    <a:fld id="{0C1CF4AF-5AA2-E54C-ACA7-1A420B2FCE38}" type="CELLRANGE">
                      <a:rPr lang="en-US"/>
                      <a:pPr/>
                      <a:t>[PLAGECELL]</a:t>
                    </a:fld>
                    <a:endParaRPr lang="fr-FR"/>
                  </a:p>
                </c:rich>
              </c:tx>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9CDF-C84E-B7EE-AC65178FDDF9}"/>
                </c:ext>
              </c:extLst>
            </c:dLbl>
            <c:dLbl>
              <c:idx val="1"/>
              <c:tx>
                <c:rich>
                  <a:bodyPr/>
                  <a:lstStyle/>
                  <a:p>
                    <a:fld id="{12300E24-A84F-D141-89BD-798C43FA888E}" type="CELLRANGE">
                      <a:rPr lang="fr-FR"/>
                      <a:pPr/>
                      <a:t>[PLAGECELL]</a:t>
                    </a:fld>
                    <a:endParaRPr lang="fr-FR"/>
                  </a:p>
                </c:rich>
              </c:tx>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9CDF-C84E-B7EE-AC65178FDDF9}"/>
                </c:ext>
              </c:extLst>
            </c:dLbl>
            <c:dLbl>
              <c:idx val="2"/>
              <c:tx>
                <c:rich>
                  <a:bodyPr/>
                  <a:lstStyle/>
                  <a:p>
                    <a:fld id="{3C1BA6EB-829C-A447-81EF-80FA30C4E45D}" type="CELLRANGE">
                      <a:rPr lang="fr-FR"/>
                      <a:pPr/>
                      <a:t>[PLAGECELL]</a:t>
                    </a:fld>
                    <a:endParaRPr lang="fr-FR"/>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9CDF-C84E-B7EE-AC65178FDDF9}"/>
                </c:ext>
              </c:extLst>
            </c:dLbl>
            <c:dLbl>
              <c:idx val="3"/>
              <c:tx>
                <c:rich>
                  <a:bodyPr/>
                  <a:lstStyle/>
                  <a:p>
                    <a:fld id="{7D36D71F-A0A1-CB4B-82F1-144C212B79E4}" type="CELLRANGE">
                      <a:rPr lang="fr-FR"/>
                      <a:pPr/>
                      <a:t>[PLAGECELL]</a:t>
                    </a:fld>
                    <a:endParaRPr lang="fr-FR"/>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9CDF-C84E-B7EE-AC65178FDDF9}"/>
                </c:ext>
              </c:extLst>
            </c:dLbl>
            <c:dLbl>
              <c:idx val="4"/>
              <c:tx>
                <c:rich>
                  <a:bodyPr/>
                  <a:lstStyle/>
                  <a:p>
                    <a:fld id="{22FBBE17-6942-0C4D-AFEF-044C78F6EC60}" type="CELLRANGE">
                      <a:rPr lang="fr-FR"/>
                      <a:pPr/>
                      <a:t>[PLAGECELL]</a:t>
                    </a:fld>
                    <a:endParaRPr lang="fr-FR"/>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9CDF-C84E-B7EE-AC65178FDDF9}"/>
                </c:ext>
              </c:extLst>
            </c:dLbl>
            <c:dLbl>
              <c:idx val="5"/>
              <c:tx>
                <c:rich>
                  <a:bodyPr/>
                  <a:lstStyle/>
                  <a:p>
                    <a:fld id="{BC3CB874-389A-B144-ABF2-568480E46276}" type="CELLRANGE">
                      <a:rPr lang="fr-FR"/>
                      <a:pPr/>
                      <a:t>[PLAGECELL]</a:t>
                    </a:fld>
                    <a:endParaRPr lang="fr-FR"/>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9CDF-C84E-B7EE-AC65178FDDF9}"/>
                </c:ext>
              </c:extLst>
            </c:dLbl>
            <c:dLbl>
              <c:idx val="6"/>
              <c:tx>
                <c:rich>
                  <a:bodyPr/>
                  <a:lstStyle/>
                  <a:p>
                    <a:fld id="{84D31216-BD2F-CE4F-8590-4A6D0F224906}" type="CELLRANGE">
                      <a:rPr lang="fr-FR"/>
                      <a:pPr/>
                      <a:t>[PLAGECELL]</a:t>
                    </a:fld>
                    <a:endParaRPr lang="fr-FR"/>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9CDF-C84E-B7EE-AC65178FDDF9}"/>
                </c:ext>
              </c:extLst>
            </c:dLbl>
            <c:dLbl>
              <c:idx val="7"/>
              <c:tx>
                <c:rich>
                  <a:bodyPr/>
                  <a:lstStyle/>
                  <a:p>
                    <a:fld id="{275ACD06-7B01-564B-BED0-8D2BE616EA62}" type="CELLRANGE">
                      <a:rPr lang="fr-FR"/>
                      <a:pPr/>
                      <a:t>[PLAGECELL]</a:t>
                    </a:fld>
                    <a:endParaRPr lang="fr-FR"/>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9CDF-C84E-B7EE-AC65178FDDF9}"/>
                </c:ext>
              </c:extLst>
            </c:dLbl>
            <c:dLbl>
              <c:idx val="8"/>
              <c:tx>
                <c:rich>
                  <a:bodyPr/>
                  <a:lstStyle/>
                  <a:p>
                    <a:fld id="{11146458-BCAD-7D4A-A907-2144075D467E}" type="CELLRANGE">
                      <a:rPr lang="fr-FR"/>
                      <a:pPr/>
                      <a:t>[PLAGECELL]</a:t>
                    </a:fld>
                    <a:endParaRPr lang="fr-FR"/>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9CDF-C84E-B7EE-AC65178FDDF9}"/>
                </c:ext>
              </c:extLst>
            </c:dLbl>
            <c:dLbl>
              <c:idx val="9"/>
              <c:tx>
                <c:rich>
                  <a:bodyPr/>
                  <a:lstStyle/>
                  <a:p>
                    <a:fld id="{A1FA1EB4-24A6-3E43-9788-52C0787F9070}" type="CELLRANGE">
                      <a:rPr lang="fr-FR"/>
                      <a:pPr/>
                      <a:t>[PLAGECELL]</a:t>
                    </a:fld>
                    <a:endParaRPr lang="fr-FR"/>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9CDF-C84E-B7EE-AC65178FDDF9}"/>
                </c:ext>
              </c:extLst>
            </c:dLbl>
            <c:dLbl>
              <c:idx val="10"/>
              <c:tx>
                <c:rich>
                  <a:bodyPr/>
                  <a:lstStyle/>
                  <a:p>
                    <a:fld id="{BC73AEC4-7EC3-B143-A79D-EFD23AB97FE2}" type="CELLRANGE">
                      <a:rPr lang="fr-FR"/>
                      <a:pPr/>
                      <a:t>[PLAGECELL]</a:t>
                    </a:fld>
                    <a:endParaRPr lang="fr-FR"/>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9CDF-C84E-B7EE-AC65178FDDF9}"/>
                </c:ext>
              </c:extLst>
            </c:dLbl>
            <c:dLbl>
              <c:idx val="11"/>
              <c:tx>
                <c:rich>
                  <a:bodyPr/>
                  <a:lstStyle/>
                  <a:p>
                    <a:fld id="{6C1AAF77-3090-B141-9325-2242CF423073}" type="CELLRANGE">
                      <a:rPr lang="fr-FR"/>
                      <a:pPr/>
                      <a:t>[PLAGECELL]</a:t>
                    </a:fld>
                    <a:endParaRPr lang="fr-FR"/>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9CDF-C84E-B7EE-AC65178FDDF9}"/>
                </c:ext>
              </c:extLst>
            </c:dLbl>
            <c:dLbl>
              <c:idx val="12"/>
              <c:tx>
                <c:rich>
                  <a:bodyPr/>
                  <a:lstStyle/>
                  <a:p>
                    <a:fld id="{596094C4-4962-DC49-9B1F-C7CFA8FA08F4}" type="CELLRANGE">
                      <a:rPr lang="fr-FR"/>
                      <a:pPr/>
                      <a:t>[PLAGECELL]</a:t>
                    </a:fld>
                    <a:endParaRPr lang="fr-FR"/>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9CDF-C84E-B7EE-AC65178FDDF9}"/>
                </c:ext>
              </c:extLst>
            </c:dLbl>
            <c:dLbl>
              <c:idx val="13"/>
              <c:tx>
                <c:rich>
                  <a:bodyPr/>
                  <a:lstStyle/>
                  <a:p>
                    <a:fld id="{ECB35C27-84C9-5B43-9D0C-D3120256F4C7}" type="CELLRANGE">
                      <a:rPr lang="fr-FR"/>
                      <a:pPr/>
                      <a:t>[PLAGECELL]</a:t>
                    </a:fld>
                    <a:endParaRPr lang="fr-FR"/>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9CDF-C84E-B7EE-AC65178FDDF9}"/>
                </c:ext>
              </c:extLst>
            </c:dLbl>
            <c:dLbl>
              <c:idx val="14"/>
              <c:tx>
                <c:rich>
                  <a:bodyPr/>
                  <a:lstStyle/>
                  <a:p>
                    <a:fld id="{33E8ABA3-08BA-A54C-8C77-A678AE213280}" type="CELLRANGE">
                      <a:rPr lang="fr-FR"/>
                      <a:pPr/>
                      <a:t>[PLAGECELL]</a:t>
                    </a:fld>
                    <a:endParaRPr lang="fr-FR"/>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9CDF-C84E-B7EE-AC65178FDDF9}"/>
                </c:ext>
              </c:extLst>
            </c:dLbl>
            <c:dLbl>
              <c:idx val="15"/>
              <c:tx>
                <c:rich>
                  <a:bodyPr/>
                  <a:lstStyle/>
                  <a:p>
                    <a:fld id="{AFEB9C1D-76BA-F04B-B9FB-2A45D5566E7B}" type="CELLRANGE">
                      <a:rPr lang="fr-FR"/>
                      <a:pPr/>
                      <a:t>[PLAGECELL]</a:t>
                    </a:fld>
                    <a:endParaRPr lang="fr-FR"/>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9CDF-C84E-B7EE-AC65178FDDF9}"/>
                </c:ext>
              </c:extLst>
            </c:dLbl>
            <c:dLbl>
              <c:idx val="16"/>
              <c:tx>
                <c:rich>
                  <a:bodyPr/>
                  <a:lstStyle/>
                  <a:p>
                    <a:fld id="{C6DFDB04-ACB0-4040-A10A-DD2F923831E4}" type="CELLRANGE">
                      <a:rPr lang="fr-FR"/>
                      <a:pPr/>
                      <a:t>[PLAGECELL]</a:t>
                    </a:fld>
                    <a:endParaRPr lang="fr-FR"/>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9CDF-C84E-B7EE-AC65178FDDF9}"/>
                </c:ext>
              </c:extLst>
            </c:dLbl>
            <c:dLbl>
              <c:idx val="17"/>
              <c:tx>
                <c:rich>
                  <a:bodyPr/>
                  <a:lstStyle/>
                  <a:p>
                    <a:fld id="{F5204EFB-3FA4-0744-BF0F-A574B584E05D}" type="CELLRANGE">
                      <a:rPr lang="fr-FR"/>
                      <a:pPr/>
                      <a:t>[PLAGECELL]</a:t>
                    </a:fld>
                    <a:endParaRPr lang="fr-FR"/>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9CDF-C84E-B7EE-AC65178FDDF9}"/>
                </c:ext>
              </c:extLst>
            </c:dLbl>
            <c:dLbl>
              <c:idx val="18"/>
              <c:tx>
                <c:rich>
                  <a:bodyPr/>
                  <a:lstStyle/>
                  <a:p>
                    <a:fld id="{C5E40302-197A-3742-8E8F-E38CFC18A027}" type="CELLRANGE">
                      <a:rPr lang="fr-FR"/>
                      <a:pPr/>
                      <a:t>[PLAGECELL]</a:t>
                    </a:fld>
                    <a:endParaRPr lang="fr-FR"/>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9CDF-C84E-B7EE-AC65178FDDF9}"/>
                </c:ext>
              </c:extLst>
            </c:dLbl>
            <c:dLbl>
              <c:idx val="19"/>
              <c:tx>
                <c:rich>
                  <a:bodyPr/>
                  <a:lstStyle/>
                  <a:p>
                    <a:fld id="{4B167012-1BFC-C64A-9366-93791C126A97}" type="CELLRANGE">
                      <a:rPr lang="fr-FR"/>
                      <a:pPr/>
                      <a:t>[PLAGECELL]</a:t>
                    </a:fld>
                    <a:endParaRPr lang="fr-FR"/>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9CDF-C84E-B7EE-AC65178FDDF9}"/>
                </c:ext>
              </c:extLst>
            </c:dLbl>
            <c:dLbl>
              <c:idx val="20"/>
              <c:tx>
                <c:rich>
                  <a:bodyPr/>
                  <a:lstStyle/>
                  <a:p>
                    <a:fld id="{7200FD73-CF41-324E-A04D-86C591BDDED9}" type="CELLRANGE">
                      <a:rPr lang="fr-FR"/>
                      <a:pPr/>
                      <a:t>[PLAGECELL]</a:t>
                    </a:fld>
                    <a:endParaRPr lang="fr-FR"/>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9CDF-C84E-B7EE-AC65178FDDF9}"/>
                </c:ext>
              </c:extLst>
            </c:dLbl>
            <c:dLbl>
              <c:idx val="21"/>
              <c:tx>
                <c:rich>
                  <a:bodyPr/>
                  <a:lstStyle/>
                  <a:p>
                    <a:fld id="{A3F77ADE-D9BF-8645-A734-208E6F50F29B}" type="CELLRANGE">
                      <a:rPr lang="fr-FR"/>
                      <a:pPr/>
                      <a:t>[PLAGECELL]</a:t>
                    </a:fld>
                    <a:endParaRPr lang="fr-FR"/>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9CDF-C84E-B7EE-AC65178FDDF9}"/>
                </c:ext>
              </c:extLst>
            </c:dLbl>
            <c:dLbl>
              <c:idx val="22"/>
              <c:tx>
                <c:rich>
                  <a:bodyPr/>
                  <a:lstStyle/>
                  <a:p>
                    <a:fld id="{EC541BCA-3B86-5041-8EBA-D2E02E71B871}" type="CELLRANGE">
                      <a:rPr lang="fr-FR"/>
                      <a:pPr/>
                      <a:t>[PLAGECELL]</a:t>
                    </a:fld>
                    <a:endParaRPr lang="fr-FR"/>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9CDF-C84E-B7EE-AC65178FDDF9}"/>
                </c:ext>
              </c:extLst>
            </c:dLbl>
            <c:dLbl>
              <c:idx val="23"/>
              <c:tx>
                <c:rich>
                  <a:bodyPr/>
                  <a:lstStyle/>
                  <a:p>
                    <a:fld id="{FF729D05-616F-E348-A841-E9DBD38ACE7A}" type="CELLRANGE">
                      <a:rPr lang="fr-FR"/>
                      <a:pPr/>
                      <a:t>[PLAGECELL]</a:t>
                    </a:fld>
                    <a:endParaRPr lang="fr-FR"/>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9CDF-C84E-B7EE-AC65178FDDF9}"/>
                </c:ext>
              </c:extLst>
            </c:dLbl>
            <c:dLbl>
              <c:idx val="24"/>
              <c:tx>
                <c:rich>
                  <a:bodyPr/>
                  <a:lstStyle/>
                  <a:p>
                    <a:fld id="{A52BA0F6-A6D9-5D46-A790-238E865777A1}" type="CELLRANGE">
                      <a:rPr lang="fr-FR"/>
                      <a:pPr/>
                      <a:t>[PLAGECELL]</a:t>
                    </a:fld>
                    <a:endParaRPr lang="fr-FR"/>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9CDF-C84E-B7EE-AC65178FDDF9}"/>
                </c:ext>
              </c:extLst>
            </c:dLbl>
            <c:dLbl>
              <c:idx val="25"/>
              <c:tx>
                <c:rich>
                  <a:bodyPr/>
                  <a:lstStyle/>
                  <a:p>
                    <a:fld id="{4DC98AFE-5B6F-F447-AEDD-8EF7089164AF}" type="CELLRANGE">
                      <a:rPr lang="fr-FR"/>
                      <a:pPr/>
                      <a:t>[PLAGECELL]</a:t>
                    </a:fld>
                    <a:endParaRPr lang="fr-FR"/>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9CDF-C84E-B7EE-AC65178FDDF9}"/>
                </c:ext>
              </c:extLst>
            </c:dLbl>
            <c:dLbl>
              <c:idx val="26"/>
              <c:tx>
                <c:rich>
                  <a:bodyPr/>
                  <a:lstStyle/>
                  <a:p>
                    <a:fld id="{D766726C-6F67-824F-8BD7-B19C233E797E}" type="CELLRANGE">
                      <a:rPr lang="fr-FR"/>
                      <a:pPr/>
                      <a:t>[PLAGECELL]</a:t>
                    </a:fld>
                    <a:endParaRPr lang="fr-FR"/>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A-9CDF-C84E-B7EE-AC65178FDDF9}"/>
                </c:ext>
              </c:extLst>
            </c:dLbl>
            <c:dLbl>
              <c:idx val="27"/>
              <c:tx>
                <c:rich>
                  <a:bodyPr/>
                  <a:lstStyle/>
                  <a:p>
                    <a:fld id="{8CACC970-DF16-9942-9DFF-AC416D0C3F91}" type="CELLRANGE">
                      <a:rPr lang="fr-FR"/>
                      <a:pPr/>
                      <a:t>[PLAGECELL]</a:t>
                    </a:fld>
                    <a:endParaRPr lang="fr-FR"/>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B-9CDF-C84E-B7EE-AC65178FDDF9}"/>
                </c:ext>
              </c:extLst>
            </c:dLbl>
            <c:dLbl>
              <c:idx val="28"/>
              <c:tx>
                <c:rich>
                  <a:bodyPr/>
                  <a:lstStyle/>
                  <a:p>
                    <a:fld id="{ED0C319B-D682-AA4E-9CA1-7302EB48666A}" type="CELLRANGE">
                      <a:rPr lang="fr-FR"/>
                      <a:pPr/>
                      <a:t>[PLAGECELL]</a:t>
                    </a:fld>
                    <a:endParaRPr lang="fr-FR"/>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C-9CDF-C84E-B7EE-AC65178FDDF9}"/>
                </c:ext>
              </c:extLst>
            </c:dLbl>
            <c:dLbl>
              <c:idx val="29"/>
              <c:tx>
                <c:rich>
                  <a:bodyPr/>
                  <a:lstStyle/>
                  <a:p>
                    <a:fld id="{7DBA1D9B-EC5D-7B4C-BFBD-46F0E864745B}" type="CELLRANGE">
                      <a:rPr lang="fr-FR"/>
                      <a:pPr/>
                      <a:t>[PLAGECELL]</a:t>
                    </a:fld>
                    <a:endParaRPr lang="fr-FR"/>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D-9CDF-C84E-B7EE-AC65178FDDF9}"/>
                </c:ext>
              </c:extLst>
            </c:dLbl>
            <c:dLbl>
              <c:idx val="30"/>
              <c:tx>
                <c:rich>
                  <a:bodyPr/>
                  <a:lstStyle/>
                  <a:p>
                    <a:fld id="{721D0069-CD11-B849-9E56-B0F6D70241A9}" type="CELLRANGE">
                      <a:rPr lang="fr-FR"/>
                      <a:pPr/>
                      <a:t>[PLAGECELL]</a:t>
                    </a:fld>
                    <a:endParaRPr lang="fr-FR"/>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E-9CDF-C84E-B7EE-AC65178FDDF9}"/>
                </c:ext>
              </c:extLst>
            </c:dLbl>
            <c:dLbl>
              <c:idx val="31"/>
              <c:tx>
                <c:rich>
                  <a:bodyPr/>
                  <a:lstStyle/>
                  <a:p>
                    <a:fld id="{E6CFF9A8-BDBD-5843-884B-A06A40EF1BDD}" type="CELLRANGE">
                      <a:rPr lang="fr-FR"/>
                      <a:pPr/>
                      <a:t>[PLAGECELL]</a:t>
                    </a:fld>
                    <a:endParaRPr lang="fr-FR"/>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F-9CDF-C84E-B7EE-AC65178FDDF9}"/>
                </c:ext>
              </c:extLst>
            </c:dLbl>
            <c:dLbl>
              <c:idx val="32"/>
              <c:tx>
                <c:rich>
                  <a:bodyPr/>
                  <a:lstStyle/>
                  <a:p>
                    <a:fld id="{CA7FD922-BBA4-F44C-AC5D-83A69F3194F7}" type="CELLRANGE">
                      <a:rPr lang="fr-FR"/>
                      <a:pPr/>
                      <a:t>[PLAGECELL]</a:t>
                    </a:fld>
                    <a:endParaRPr lang="fr-FR"/>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0-9CDF-C84E-B7EE-AC65178FDDF9}"/>
                </c:ext>
              </c:extLst>
            </c:dLbl>
            <c:dLbl>
              <c:idx val="33"/>
              <c:tx>
                <c:rich>
                  <a:bodyPr/>
                  <a:lstStyle/>
                  <a:p>
                    <a:fld id="{FB6B1E41-416B-4D4B-930C-FE499308C8AE}" type="CELLRANGE">
                      <a:rPr lang="fr-FR"/>
                      <a:pPr/>
                      <a:t>[PLAGECELL]</a:t>
                    </a:fld>
                    <a:endParaRPr lang="fr-FR"/>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1-9CDF-C84E-B7EE-AC65178FDDF9}"/>
                </c:ext>
              </c:extLst>
            </c:dLbl>
            <c:dLbl>
              <c:idx val="34"/>
              <c:tx>
                <c:rich>
                  <a:bodyPr/>
                  <a:lstStyle/>
                  <a:p>
                    <a:fld id="{E9F8A0B8-F8B7-B54C-A347-893F2FC6268A}" type="CELLRANGE">
                      <a:rPr lang="fr-FR"/>
                      <a:pPr/>
                      <a:t>[PLAGECELL]</a:t>
                    </a:fld>
                    <a:endParaRPr lang="fr-FR"/>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2-9CDF-C84E-B7EE-AC65178FDDF9}"/>
                </c:ext>
              </c:extLst>
            </c:dLbl>
            <c:dLbl>
              <c:idx val="35"/>
              <c:tx>
                <c:rich>
                  <a:bodyPr/>
                  <a:lstStyle/>
                  <a:p>
                    <a:fld id="{490B8422-D982-1F42-AFC3-AF426BBED781}" type="CELLRANGE">
                      <a:rPr lang="fr-FR"/>
                      <a:pPr/>
                      <a:t>[PLAGECELL]</a:t>
                    </a:fld>
                    <a:endParaRPr lang="fr-FR"/>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3-9CDF-C84E-B7EE-AC65178FDDF9}"/>
                </c:ext>
              </c:extLst>
            </c:dLbl>
            <c:dLbl>
              <c:idx val="36"/>
              <c:tx>
                <c:rich>
                  <a:bodyPr/>
                  <a:lstStyle/>
                  <a:p>
                    <a:fld id="{0C7346F6-B365-6649-87B0-8679E9E4820E}" type="CELLRANGE">
                      <a:rPr lang="fr-FR"/>
                      <a:pPr/>
                      <a:t>[PLAGECELL]</a:t>
                    </a:fld>
                    <a:endParaRPr lang="fr-FR"/>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4-9CDF-C84E-B7EE-AC65178FDDF9}"/>
                </c:ext>
              </c:extLst>
            </c:dLbl>
            <c:dLbl>
              <c:idx val="37"/>
              <c:tx>
                <c:rich>
                  <a:bodyPr/>
                  <a:lstStyle/>
                  <a:p>
                    <a:fld id="{BAFD3D07-FE51-9647-8EA1-D7A193FDA92F}" type="CELLRANGE">
                      <a:rPr lang="fr-FR"/>
                      <a:pPr/>
                      <a:t>[PLAGECELL]</a:t>
                    </a:fld>
                    <a:endParaRPr lang="fr-FR"/>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5-9CDF-C84E-B7EE-AC65178FDDF9}"/>
                </c:ext>
              </c:extLst>
            </c:dLbl>
            <c:dLbl>
              <c:idx val="38"/>
              <c:tx>
                <c:rich>
                  <a:bodyPr/>
                  <a:lstStyle/>
                  <a:p>
                    <a:fld id="{C870CA19-A3F3-9B42-9FA0-E399A67F7D44}" type="CELLRANGE">
                      <a:rPr lang="fr-FR"/>
                      <a:pPr/>
                      <a:t>[PLAGECELL]</a:t>
                    </a:fld>
                    <a:endParaRPr lang="fr-FR"/>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6-9CDF-C84E-B7EE-AC65178FDDF9}"/>
                </c:ext>
              </c:extLst>
            </c:dLbl>
            <c:dLbl>
              <c:idx val="39"/>
              <c:tx>
                <c:rich>
                  <a:bodyPr/>
                  <a:lstStyle/>
                  <a:p>
                    <a:fld id="{DA77B475-2866-B446-BE25-8B4D27A0B15B}" type="CELLRANGE">
                      <a:rPr lang="fr-FR"/>
                      <a:pPr/>
                      <a:t>[PLAGECELL]</a:t>
                    </a:fld>
                    <a:endParaRPr lang="fr-FR"/>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7-9CDF-C84E-B7EE-AC65178FDDF9}"/>
                </c:ext>
              </c:extLst>
            </c:dLbl>
            <c:dLbl>
              <c:idx val="40"/>
              <c:tx>
                <c:rich>
                  <a:bodyPr/>
                  <a:lstStyle/>
                  <a:p>
                    <a:fld id="{A4454BF7-EC1B-8D4D-BABD-6087DE3A3847}" type="CELLRANGE">
                      <a:rPr lang="fr-FR"/>
                      <a:pPr/>
                      <a:t>[PLAGECELL]</a:t>
                    </a:fld>
                    <a:endParaRPr lang="fr-FR"/>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8-9CDF-C84E-B7EE-AC65178FDDF9}"/>
                </c:ext>
              </c:extLst>
            </c:dLbl>
            <c:dLbl>
              <c:idx val="41"/>
              <c:tx>
                <c:rich>
                  <a:bodyPr/>
                  <a:lstStyle/>
                  <a:p>
                    <a:fld id="{A974AD7C-8D0F-5C4B-BE76-8D73EBB4AB54}" type="CELLRANGE">
                      <a:rPr lang="fr-FR"/>
                      <a:pPr/>
                      <a:t>[PLAGECELL]</a:t>
                    </a:fld>
                    <a:endParaRPr lang="fr-FR"/>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9-9CDF-C84E-B7EE-AC65178FDDF9}"/>
                </c:ext>
              </c:extLst>
            </c:dLbl>
            <c:dLbl>
              <c:idx val="42"/>
              <c:tx>
                <c:rich>
                  <a:bodyPr/>
                  <a:lstStyle/>
                  <a:p>
                    <a:fld id="{BBC32E0B-7F3E-E14E-A499-FC0AB5EFA431}" type="CELLRANGE">
                      <a:rPr lang="fr-FR"/>
                      <a:pPr/>
                      <a:t>[PLAGECELL]</a:t>
                    </a:fld>
                    <a:endParaRPr lang="fr-FR"/>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A-9CDF-C84E-B7EE-AC65178FDDF9}"/>
                </c:ext>
              </c:extLst>
            </c:dLbl>
            <c:dLbl>
              <c:idx val="43"/>
              <c:tx>
                <c:rich>
                  <a:bodyPr/>
                  <a:lstStyle/>
                  <a:p>
                    <a:fld id="{552B3EEC-E983-9E4F-B28E-1E9345069D08}" type="CELLRANGE">
                      <a:rPr lang="fr-FR"/>
                      <a:pPr/>
                      <a:t>[PLAGECELL]</a:t>
                    </a:fld>
                    <a:endParaRPr lang="fr-FR"/>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B-9CDF-C84E-B7EE-AC65178FDDF9}"/>
                </c:ext>
              </c:extLst>
            </c:dLbl>
            <c:dLbl>
              <c:idx val="44"/>
              <c:tx>
                <c:rich>
                  <a:bodyPr/>
                  <a:lstStyle/>
                  <a:p>
                    <a:fld id="{D2D0C588-815A-DF43-AD28-955DFE271D3F}" type="CELLRANGE">
                      <a:rPr lang="fr-FR"/>
                      <a:pPr/>
                      <a:t>[PLAGECELL]</a:t>
                    </a:fld>
                    <a:endParaRPr lang="fr-FR"/>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C-9CDF-C84E-B7EE-AC65178FDDF9}"/>
                </c:ext>
              </c:extLst>
            </c:dLbl>
            <c:dLbl>
              <c:idx val="45"/>
              <c:tx>
                <c:rich>
                  <a:bodyPr/>
                  <a:lstStyle/>
                  <a:p>
                    <a:fld id="{4DD85ED0-1A1B-AC4D-9A91-47836866893F}" type="CELLRANGE">
                      <a:rPr lang="fr-FR"/>
                      <a:pPr/>
                      <a:t>[PLAGECELL]</a:t>
                    </a:fld>
                    <a:endParaRPr lang="fr-FR"/>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D-9CDF-C84E-B7EE-AC65178FDDF9}"/>
                </c:ext>
              </c:extLst>
            </c:dLbl>
            <c:dLbl>
              <c:idx val="46"/>
              <c:tx>
                <c:rich>
                  <a:bodyPr/>
                  <a:lstStyle/>
                  <a:p>
                    <a:fld id="{C60B448E-2C53-DD4C-A5D8-8312971FC80E}" type="CELLRANGE">
                      <a:rPr lang="fr-FR"/>
                      <a:pPr/>
                      <a:t>[PLAGECELL]</a:t>
                    </a:fld>
                    <a:endParaRPr lang="fr-FR"/>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E-9CDF-C84E-B7EE-AC65178FDDF9}"/>
                </c:ext>
              </c:extLst>
            </c:dLbl>
            <c:dLbl>
              <c:idx val="47"/>
              <c:tx>
                <c:rich>
                  <a:bodyPr/>
                  <a:lstStyle/>
                  <a:p>
                    <a:fld id="{16AF1D02-AD70-DB4E-B5A6-2293E4A66D69}" type="CELLRANGE">
                      <a:rPr lang="fr-FR"/>
                      <a:pPr/>
                      <a:t>[PLAGECELL]</a:t>
                    </a:fld>
                    <a:endParaRPr lang="fr-FR"/>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F-9CDF-C84E-B7EE-AC65178FDDF9}"/>
                </c:ext>
              </c:extLst>
            </c:dLbl>
            <c:dLbl>
              <c:idx val="48"/>
              <c:tx>
                <c:rich>
                  <a:bodyPr/>
                  <a:lstStyle/>
                  <a:p>
                    <a:fld id="{24586F38-8AC0-1E44-8E4A-FDC3826D2A4F}" type="CELLRANGE">
                      <a:rPr lang="fr-FR"/>
                      <a:pPr/>
                      <a:t>[PLAGECELL]</a:t>
                    </a:fld>
                    <a:endParaRPr lang="fr-FR"/>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0-9CDF-C84E-B7EE-AC65178FDDF9}"/>
                </c:ext>
              </c:extLst>
            </c:dLbl>
            <c:dLbl>
              <c:idx val="49"/>
              <c:tx>
                <c:rich>
                  <a:bodyPr/>
                  <a:lstStyle/>
                  <a:p>
                    <a:fld id="{1DB1C583-FFA5-2D49-8E7D-B3B2BDADB25D}" type="CELLRANGE">
                      <a:rPr lang="fr-FR"/>
                      <a:pPr/>
                      <a:t>[PLAGECELL]</a:t>
                    </a:fld>
                    <a:endParaRPr lang="fr-FR"/>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1-9CDF-C84E-B7EE-AC65178FDDF9}"/>
                </c:ext>
              </c:extLst>
            </c:dLbl>
            <c:dLbl>
              <c:idx val="50"/>
              <c:tx>
                <c:rich>
                  <a:bodyPr/>
                  <a:lstStyle/>
                  <a:p>
                    <a:fld id="{7F36770F-62B2-8543-87E3-9F5EBF2C4D64}" type="CELLRANGE">
                      <a:rPr lang="fr-FR"/>
                      <a:pPr/>
                      <a:t>[PLAGECELL]</a:t>
                    </a:fld>
                    <a:endParaRPr lang="fr-FR"/>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2-9CDF-C84E-B7EE-AC65178FDDF9}"/>
                </c:ext>
              </c:extLst>
            </c:dLbl>
            <c:dLbl>
              <c:idx val="51"/>
              <c:tx>
                <c:rich>
                  <a:bodyPr/>
                  <a:lstStyle/>
                  <a:p>
                    <a:fld id="{FE489F68-3E7B-2C41-9EC2-8E335C64C406}" type="CELLRANGE">
                      <a:rPr lang="fr-FR"/>
                      <a:pPr/>
                      <a:t>[PLAGECELL]</a:t>
                    </a:fld>
                    <a:endParaRPr lang="fr-FR"/>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3-9CDF-C84E-B7EE-AC65178FDDF9}"/>
                </c:ext>
              </c:extLst>
            </c:dLbl>
            <c:dLbl>
              <c:idx val="52"/>
              <c:tx>
                <c:rich>
                  <a:bodyPr/>
                  <a:lstStyle/>
                  <a:p>
                    <a:fld id="{7A16E19F-B35B-5D46-9672-C808CF32EA38}" type="CELLRANGE">
                      <a:rPr lang="fr-FR"/>
                      <a:pPr/>
                      <a:t>[PLAGECELL]</a:t>
                    </a:fld>
                    <a:endParaRPr lang="fr-FR"/>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4-9CDF-C84E-B7EE-AC65178FDDF9}"/>
                </c:ext>
              </c:extLst>
            </c:dLbl>
            <c:dLbl>
              <c:idx val="53"/>
              <c:tx>
                <c:rich>
                  <a:bodyPr/>
                  <a:lstStyle/>
                  <a:p>
                    <a:fld id="{121DF212-E0C1-0A44-B6FE-29A6629CCA47}" type="CELLRANGE">
                      <a:rPr lang="fr-FR"/>
                      <a:pPr/>
                      <a:t>[PLAGECELL]</a:t>
                    </a:fld>
                    <a:endParaRPr lang="fr-FR"/>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5-9CDF-C84E-B7EE-AC65178FDDF9}"/>
                </c:ext>
              </c:extLst>
            </c:dLbl>
            <c:dLbl>
              <c:idx val="54"/>
              <c:tx>
                <c:rich>
                  <a:bodyPr/>
                  <a:lstStyle/>
                  <a:p>
                    <a:fld id="{9CC2DF22-2F07-3147-B7CC-7CE52430A00D}" type="CELLRANGE">
                      <a:rPr lang="fr-FR"/>
                      <a:pPr/>
                      <a:t>[PLAGECELL]</a:t>
                    </a:fld>
                    <a:endParaRPr lang="fr-FR"/>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6-9CDF-C84E-B7EE-AC65178FDDF9}"/>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fr-FR"/>
              </a:p>
            </c:txPr>
            <c:dLblPos val="outEnd"/>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'EDF jour'!$A$6:$A$60</c:f>
              <c:strCache>
                <c:ptCount val="55"/>
                <c:pt idx="0">
                  <c:v>GAIGEARD</c:v>
                </c:pt>
                <c:pt idx="1">
                  <c:v>ARRIGHETTI</c:v>
                </c:pt>
                <c:pt idx="2">
                  <c:v>BATALLA</c:v>
                </c:pt>
                <c:pt idx="3">
                  <c:v>BEAURAIN</c:v>
                </c:pt>
                <c:pt idx="4">
                  <c:v>BLANCHARD</c:v>
                </c:pt>
                <c:pt idx="5">
                  <c:v>CAPELL SANDIN</c:v>
                </c:pt>
                <c:pt idx="6">
                  <c:v>CASTEL</c:v>
                </c:pt>
                <c:pt idx="7">
                  <c:v>CASTELO</c:v>
                </c:pt>
                <c:pt idx="8">
                  <c:v>CHASTIN</c:v>
                </c:pt>
                <c:pt idx="9">
                  <c:v>DANIEL</c:v>
                </c:pt>
                <c:pt idx="10">
                  <c:v>COQUILLEAU</c:v>
                </c:pt>
                <c:pt idx="11">
                  <c:v>COUSSERAND</c:v>
                </c:pt>
                <c:pt idx="12">
                  <c:v>DELAMARE</c:v>
                </c:pt>
                <c:pt idx="13">
                  <c:v>DUFROS</c:v>
                </c:pt>
                <c:pt idx="14">
                  <c:v>ELIZONDO</c:v>
                </c:pt>
                <c:pt idx="15">
                  <c:v>ESCUSA</c:v>
                </c:pt>
                <c:pt idx="16">
                  <c:v>FAGNEN</c:v>
                </c:pt>
                <c:pt idx="17">
                  <c:v>GUITON</c:v>
                </c:pt>
                <c:pt idx="18">
                  <c:v>JUBIN</c:v>
                </c:pt>
                <c:pt idx="19">
                  <c:v>LEBRUN</c:v>
                </c:pt>
                <c:pt idx="20">
                  <c:v>LIBALI</c:v>
                </c:pt>
                <c:pt idx="21">
                  <c:v>LUCAS</c:v>
                </c:pt>
                <c:pt idx="22">
                  <c:v>MAFUTUNA</c:v>
                </c:pt>
                <c:pt idx="23">
                  <c:v>LE GUILLOU</c:v>
                </c:pt>
                <c:pt idx="24">
                  <c:v>MARTINEZ RODRIGUEZ</c:v>
                </c:pt>
                <c:pt idx="25">
                  <c:v>MUFANA</c:v>
                </c:pt>
                <c:pt idx="26">
                  <c:v>LOTHOZ</c:v>
                </c:pt>
                <c:pt idx="27">
                  <c:v>NERAUD</c:v>
                </c:pt>
                <c:pt idx="28">
                  <c:v>NGASSA</c:v>
                </c:pt>
                <c:pt idx="29">
                  <c:v>PASSARD</c:v>
                </c:pt>
                <c:pt idx="30">
                  <c:v>PAUTROT D</c:v>
                </c:pt>
                <c:pt idx="31">
                  <c:v>RAVISA</c:v>
                </c:pt>
                <c:pt idx="32">
                  <c:v>MACRIDES</c:v>
                </c:pt>
                <c:pt idx="33">
                  <c:v>REBILLARD</c:v>
                </c:pt>
                <c:pt idx="34">
                  <c:v>RIVIERE</c:v>
                </c:pt>
                <c:pt idx="35">
                  <c:v>MERLET</c:v>
                </c:pt>
                <c:pt idx="36">
                  <c:v>SINEUX</c:v>
                </c:pt>
                <c:pt idx="37">
                  <c:v>SIUTAULA</c:v>
                </c:pt>
                <c:pt idx="38">
                  <c:v>VAUCLIN</c:v>
                </c:pt>
                <c:pt idx="39">
                  <c:v>OBLIN</c:v>
                </c:pt>
                <c:pt idx="40">
                  <c:v>VITTECOQ</c:v>
                </c:pt>
                <c:pt idx="41">
                  <c:v>HUET</c:v>
                </c:pt>
                <c:pt idx="42">
                  <c:v>DUVAL</c:v>
                </c:pt>
                <c:pt idx="43">
                  <c:v>REYMONDOUX</c:v>
                </c:pt>
                <c:pt idx="44">
                  <c:v>RIQUELME J</c:v>
                </c:pt>
                <c:pt idx="45">
                  <c:v>RIQUELME M</c:v>
                </c:pt>
                <c:pt idx="46">
                  <c:v>SIVI</c:v>
                </c:pt>
                <c:pt idx="47">
                  <c:v>SAGARZAZU</c:v>
                </c:pt>
                <c:pt idx="48">
                  <c:v>TOUSTOU</c:v>
                </c:pt>
                <c:pt idx="49">
                  <c:v>BAGMA</c:v>
                </c:pt>
                <c:pt idx="50">
                  <c:v>GUY</c:v>
                </c:pt>
                <c:pt idx="51">
                  <c:v>CAMUS</c:v>
                </c:pt>
                <c:pt idx="52">
                  <c:v>LE CALVEZ</c:v>
                </c:pt>
                <c:pt idx="53">
                  <c:v>VEYER</c:v>
                </c:pt>
                <c:pt idx="54">
                  <c:v>YENGO</c:v>
                </c:pt>
              </c:strCache>
            </c:strRef>
          </c:cat>
          <c:val>
            <c:numRef>
              <c:f>'EDF jour'!$P$6:$P$60</c:f>
              <c:numCache>
                <c:formatCode>General</c:formatCode>
                <c:ptCount val="55"/>
                <c:pt idx="0">
                  <c:v>16</c:v>
                </c:pt>
                <c:pt idx="1">
                  <c:v>0</c:v>
                </c:pt>
                <c:pt idx="2">
                  <c:v>0</c:v>
                </c:pt>
                <c:pt idx="3">
                  <c:v>19</c:v>
                </c:pt>
                <c:pt idx="4">
                  <c:v>22</c:v>
                </c:pt>
                <c:pt idx="5">
                  <c:v>25</c:v>
                </c:pt>
                <c:pt idx="6">
                  <c:v>0</c:v>
                </c:pt>
                <c:pt idx="7">
                  <c:v>22</c:v>
                </c:pt>
                <c:pt idx="8">
                  <c:v>0</c:v>
                </c:pt>
                <c:pt idx="9">
                  <c:v>0</c:v>
                </c:pt>
                <c:pt idx="10">
                  <c:v>0</c:v>
                </c:pt>
                <c:pt idx="11">
                  <c:v>0</c:v>
                </c:pt>
                <c:pt idx="12">
                  <c:v>0</c:v>
                </c:pt>
                <c:pt idx="13">
                  <c:v>23</c:v>
                </c:pt>
                <c:pt idx="14">
                  <c:v>17</c:v>
                </c:pt>
                <c:pt idx="15">
                  <c:v>20</c:v>
                </c:pt>
                <c:pt idx="16">
                  <c:v>0</c:v>
                </c:pt>
                <c:pt idx="17">
                  <c:v>0</c:v>
                </c:pt>
                <c:pt idx="18">
                  <c:v>0</c:v>
                </c:pt>
                <c:pt idx="19">
                  <c:v>22</c:v>
                </c:pt>
                <c:pt idx="20">
                  <c:v>23</c:v>
                </c:pt>
                <c:pt idx="21">
                  <c:v>0</c:v>
                </c:pt>
                <c:pt idx="22">
                  <c:v>14</c:v>
                </c:pt>
                <c:pt idx="23">
                  <c:v>0</c:v>
                </c:pt>
                <c:pt idx="24">
                  <c:v>25</c:v>
                </c:pt>
                <c:pt idx="25">
                  <c:v>0</c:v>
                </c:pt>
                <c:pt idx="26">
                  <c:v>0</c:v>
                </c:pt>
                <c:pt idx="27">
                  <c:v>25</c:v>
                </c:pt>
                <c:pt idx="28">
                  <c:v>0</c:v>
                </c:pt>
                <c:pt idx="29">
                  <c:v>20</c:v>
                </c:pt>
                <c:pt idx="30">
                  <c:v>0</c:v>
                </c:pt>
                <c:pt idx="31">
                  <c:v>18</c:v>
                </c:pt>
                <c:pt idx="32">
                  <c:v>0</c:v>
                </c:pt>
                <c:pt idx="33">
                  <c:v>23</c:v>
                </c:pt>
                <c:pt idx="34">
                  <c:v>17</c:v>
                </c:pt>
                <c:pt idx="35">
                  <c:v>0</c:v>
                </c:pt>
                <c:pt idx="36">
                  <c:v>0</c:v>
                </c:pt>
                <c:pt idx="37">
                  <c:v>0</c:v>
                </c:pt>
                <c:pt idx="38">
                  <c:v>24</c:v>
                </c:pt>
                <c:pt idx="39">
                  <c:v>0</c:v>
                </c:pt>
                <c:pt idx="40">
                  <c:v>0</c:v>
                </c:pt>
                <c:pt idx="41">
                  <c:v>0</c:v>
                </c:pt>
                <c:pt idx="42">
                  <c:v>0</c:v>
                </c:pt>
                <c:pt idx="43">
                  <c:v>0</c:v>
                </c:pt>
                <c:pt idx="44">
                  <c:v>0</c:v>
                </c:pt>
                <c:pt idx="45">
                  <c:v>0</c:v>
                </c:pt>
                <c:pt idx="46">
                  <c:v>24</c:v>
                </c:pt>
                <c:pt idx="47">
                  <c:v>0</c:v>
                </c:pt>
                <c:pt idx="48">
                  <c:v>0</c:v>
                </c:pt>
                <c:pt idx="49">
                  <c:v>17</c:v>
                </c:pt>
                <c:pt idx="50">
                  <c:v>0</c:v>
                </c:pt>
                <c:pt idx="51">
                  <c:v>0</c:v>
                </c:pt>
                <c:pt idx="52">
                  <c:v>22</c:v>
                </c:pt>
                <c:pt idx="53">
                  <c:v>0</c:v>
                </c:pt>
                <c:pt idx="54">
                  <c:v>0</c:v>
                </c:pt>
              </c:numCache>
            </c:numRef>
          </c:val>
          <c:extLst>
            <c:ext xmlns:c15="http://schemas.microsoft.com/office/drawing/2012/chart" uri="{02D57815-91ED-43cb-92C2-25804820EDAC}">
              <c15:datalabelsRange>
                <c15:f>'EDF jour'!$AL$6:$AL$60</c15:f>
                <c15:dlblRangeCache>
                  <c:ptCount val="55"/>
                  <c:pt idx="0">
                    <c:v>-6%</c:v>
                  </c:pt>
                  <c:pt idx="3">
                    <c:v>2%</c:v>
                  </c:pt>
                  <c:pt idx="4">
                    <c:v>-11%</c:v>
                  </c:pt>
                  <c:pt idx="5">
                    <c:v>-1%</c:v>
                  </c:pt>
                  <c:pt idx="7">
                    <c:v>-1%</c:v>
                  </c:pt>
                  <c:pt idx="13">
                    <c:v>5%</c:v>
                  </c:pt>
                  <c:pt idx="14">
                    <c:v>2%</c:v>
                  </c:pt>
                  <c:pt idx="15">
                    <c:v>-1%</c:v>
                  </c:pt>
                  <c:pt idx="19">
                    <c:v>7%</c:v>
                  </c:pt>
                  <c:pt idx="20">
                    <c:v>7%</c:v>
                  </c:pt>
                  <c:pt idx="22">
                    <c:v>0%</c:v>
                  </c:pt>
                  <c:pt idx="24">
                    <c:v>6%</c:v>
                  </c:pt>
                  <c:pt idx="27">
                    <c:v>15%</c:v>
                  </c:pt>
                  <c:pt idx="29">
                    <c:v>-1%</c:v>
                  </c:pt>
                  <c:pt idx="31">
                    <c:v>0%</c:v>
                  </c:pt>
                  <c:pt idx="33">
                    <c:v>10%</c:v>
                  </c:pt>
                  <c:pt idx="34">
                    <c:v>-1%</c:v>
                  </c:pt>
                  <c:pt idx="38">
                    <c:v>0%</c:v>
                  </c:pt>
                  <c:pt idx="46">
                    <c:v>8%</c:v>
                  </c:pt>
                  <c:pt idx="49">
                    <c:v>-11%</c:v>
                  </c:pt>
                  <c:pt idx="52">
                    <c:v>-6%</c:v>
                  </c:pt>
                </c15:dlblRangeCache>
              </c15:datalabelsRange>
            </c:ext>
            <c:ext xmlns:c16="http://schemas.microsoft.com/office/drawing/2014/chart" uri="{C3380CC4-5D6E-409C-BE32-E72D297353CC}">
              <c16:uniqueId val="{00000035-9005-C447-BE78-2807AC88EE64}"/>
            </c:ext>
          </c:extLst>
        </c:ser>
        <c:dLbls>
          <c:showLegendKey val="0"/>
          <c:showVal val="0"/>
          <c:showCatName val="0"/>
          <c:showSerName val="0"/>
          <c:showPercent val="0"/>
          <c:showBubbleSize val="0"/>
        </c:dLbls>
        <c:gapWidth val="219"/>
        <c:overlap val="-27"/>
        <c:axId val="730005840"/>
        <c:axId val="730011328"/>
      </c:barChart>
      <c:catAx>
        <c:axId val="730005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fr-FR"/>
          </a:p>
        </c:txPr>
        <c:crossAx val="730011328"/>
        <c:crosses val="autoZero"/>
        <c:auto val="1"/>
        <c:lblAlgn val="ctr"/>
        <c:lblOffset val="100"/>
        <c:noMultiLvlLbl val="0"/>
      </c:catAx>
      <c:valAx>
        <c:axId val="730011328"/>
        <c:scaling>
          <c:orientation val="minMax"/>
          <c:max val="30"/>
        </c:scaling>
        <c:delete val="0"/>
        <c:axPos val="l"/>
        <c:majorGridlines>
          <c:spPr>
            <a:ln w="9525" cap="flat" cmpd="sng" algn="ctr">
              <a:solidFill>
                <a:schemeClr val="bg2">
                  <a:lumMod val="50000"/>
                </a:schemeClr>
              </a:solidFill>
              <a:round/>
            </a:ln>
            <a:effectLst/>
          </c:spPr>
        </c:majorGridlines>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fr-FR" sz="1600" b="1">
                    <a:solidFill>
                      <a:schemeClr val="tx1"/>
                    </a:solidFill>
                  </a:rPr>
                  <a:t>Score EDF</a:t>
                </a:r>
              </a:p>
            </c:rich>
          </c:tx>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fr-FR"/>
          </a:p>
        </c:txPr>
        <c:crossAx val="73000584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2000" b="1" i="0" u="none" strike="noStrike" kern="1200" baseline="0">
              <a:solidFill>
                <a:schemeClr val="tx1"/>
              </a:solidFill>
              <a:latin typeface="+mn-lt"/>
              <a:ea typeface="+mn-ea"/>
              <a:cs typeface="+mn-cs"/>
            </a:defRPr>
          </a:pPr>
          <a:endParaRPr lang="fr-FR"/>
        </a:p>
      </c:txPr>
    </c:legend>
    <c:plotVisOnly val="1"/>
    <c:dispBlanksAs val="gap"/>
    <c:showDLblsOverMax val="0"/>
  </c:chart>
  <c:spPr>
    <a:blipFill>
      <a:blip xmlns:r="http://schemas.openxmlformats.org/officeDocument/2006/relationships" r:embed="rId3"/>
      <a:tile tx="0" ty="0" sx="100000" sy="100000" flip="none" algn="tl"/>
    </a:blipFill>
    <a:ln w="25400" cap="flat" cmpd="sng" algn="ctr">
      <a:solidFill>
        <a:schemeClr val="tx1"/>
      </a:solidFill>
      <a:round/>
    </a:ln>
    <a:effectLst/>
  </c:spPr>
  <c:txPr>
    <a:bodyPr/>
    <a:lstStyle/>
    <a:p>
      <a:pPr>
        <a:defRPr/>
      </a:pPr>
      <a:endParaRPr lang="fr-F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mc:AlternateContent xmlns:mc="http://schemas.openxmlformats.org/markup-compatibility/2006">
    <mc:Choice xmlns:c14="http://schemas.microsoft.com/office/drawing/2007/8/2/chart" Requires="c14">
      <c14:style val="102"/>
    </mc:Choice>
    <mc:Fallback>
      <c:style val="2"/>
    </mc:Fallback>
  </mc:AlternateContent>
  <c:pivotSource>
    <c:name>[V4 mars 2024.xlsx]EDF jour!EDF_tendance_JJ</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fr-FR" sz="2000" b="1">
                <a:solidFill>
                  <a:schemeClr val="tx1"/>
                </a:solidFill>
              </a:rPr>
              <a:t>Zoom individuel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fr-FR"/>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fld id="{ABB759FA-3B4A-AE4F-974C-B3F43CD11DD0}" type="CELLRANGE">
                  <a:rPr lang="en-US"/>
                  <a:pPr>
                    <a:defRPr sz="1200" b="1" i="0" u="none" strike="noStrike" kern="1200" baseline="0">
                      <a:solidFill>
                        <a:schemeClr val="tx1">
                          <a:lumMod val="75000"/>
                          <a:lumOff val="25000"/>
                        </a:schemeClr>
                      </a:solidFill>
                      <a:latin typeface="+mn-lt"/>
                      <a:ea typeface="+mn-ea"/>
                      <a:cs typeface="+mn-cs"/>
                    </a:defRPr>
                  </a:pPr>
                  <a:t>[PLAGECELL]</a:t>
                </a:fld>
                <a:endParaRPr lang="fr-FR"/>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fld id="{BEB18528-CCC2-F247-A097-ED18E0E6FA95}" type="CELLRANGE">
                  <a:rPr lang="fr-FR"/>
                  <a:pPr>
                    <a:defRPr sz="1200" b="0" i="0" u="none" strike="noStrike" kern="1200" baseline="0">
                      <a:solidFill>
                        <a:schemeClr val="tx1"/>
                      </a:solidFill>
                      <a:latin typeface="+mn-lt"/>
                      <a:ea typeface="+mn-ea"/>
                      <a:cs typeface="+mn-cs"/>
                    </a:defRPr>
                  </a:pPr>
                  <a:t>[PLAGECELL]</a:t>
                </a:fld>
                <a:endParaRPr lang="fr-FR"/>
              </a:p>
            </c:rich>
          </c:tx>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spPr>
          <a:solidFill>
            <a:schemeClr val="accent3"/>
          </a:solidFill>
          <a:ln>
            <a:noFill/>
          </a:ln>
          <a:effectLst/>
        </c:spPr>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fld id="{801CA0B3-404C-3A48-A896-7260BC8E2826}" type="CELLRANGE">
                  <a:rPr lang="fr-FR"/>
                  <a:pPr>
                    <a:defRPr sz="1200" b="1" i="0" u="none" strike="noStrike" kern="1200" baseline="0">
                      <a:solidFill>
                        <a:schemeClr val="tx1">
                          <a:lumMod val="75000"/>
                          <a:lumOff val="25000"/>
                        </a:schemeClr>
                      </a:solidFill>
                      <a:latin typeface="+mn-lt"/>
                      <a:ea typeface="+mn-ea"/>
                      <a:cs typeface="+mn-cs"/>
                    </a:defRPr>
                  </a:pPr>
                  <a:t>[PLAGECELL]</a:t>
                </a:fld>
                <a:endParaRPr lang="fr-FR"/>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fld id="{1AA66F08-D189-E947-A4E6-BBEB7EF60626}" type="CELLRANGE">
                  <a:rPr lang="fr-FR"/>
                  <a:pPr>
                    <a:defRPr sz="1200" b="1" i="0" u="none" strike="noStrike" kern="1200" baseline="0">
                      <a:solidFill>
                        <a:schemeClr val="tx1">
                          <a:lumMod val="75000"/>
                          <a:lumOff val="25000"/>
                        </a:schemeClr>
                      </a:solidFill>
                      <a:latin typeface="+mn-lt"/>
                      <a:ea typeface="+mn-ea"/>
                      <a:cs typeface="+mn-cs"/>
                    </a:defRPr>
                  </a:pPr>
                  <a:t>[PLAGECELL]</a:t>
                </a:fld>
                <a:endParaRPr lang="fr-FR"/>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fld id="{792E0292-6D0D-AC4F-BDB9-49C189D9E29A}" type="CELLRANGE">
                  <a:rPr lang="fr-FR"/>
                  <a:pPr>
                    <a:defRPr sz="1200" b="1" i="0" u="none" strike="noStrike" kern="1200" baseline="0">
                      <a:solidFill>
                        <a:schemeClr val="tx1"/>
                      </a:solidFill>
                      <a:latin typeface="+mn-lt"/>
                      <a:ea typeface="+mn-ea"/>
                      <a:cs typeface="+mn-cs"/>
                    </a:defRPr>
                  </a:pPr>
                  <a:t>[PLAGECELL]</a:t>
                </a:fld>
                <a:endParaRPr lang="fr-FR"/>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fld id="{4ABCF831-70C7-A24C-8CB5-FA35566B4DC4}" type="CELLRANGE">
                  <a:rPr lang="en-US"/>
                  <a:pPr>
                    <a:defRPr sz="1200" b="1" i="0" u="none" strike="noStrike" kern="1200" baseline="0">
                      <a:solidFill>
                        <a:schemeClr val="tx1">
                          <a:lumMod val="75000"/>
                          <a:lumOff val="25000"/>
                        </a:schemeClr>
                      </a:solidFill>
                      <a:latin typeface="+mn-lt"/>
                      <a:ea typeface="+mn-ea"/>
                      <a:cs typeface="+mn-cs"/>
                    </a:defRPr>
                  </a:pPr>
                  <a:t>[PLAGECELL]</a:t>
                </a:fld>
                <a:endParaRPr lang="fr-FR"/>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fld id="{5C5A4EBB-1264-9B4B-BD0E-B846B6507AE3}" type="CELLRANGE">
                  <a:rPr lang="fr-FR"/>
                  <a:pPr>
                    <a:defRPr sz="1200" b="1" i="0" u="none" strike="noStrike" kern="1200" baseline="0">
                      <a:solidFill>
                        <a:schemeClr val="tx1">
                          <a:lumMod val="75000"/>
                          <a:lumOff val="25000"/>
                        </a:schemeClr>
                      </a:solidFill>
                      <a:latin typeface="+mn-lt"/>
                      <a:ea typeface="+mn-ea"/>
                      <a:cs typeface="+mn-cs"/>
                    </a:defRPr>
                  </a:pPr>
                  <a:t>[PLAGECELL]</a:t>
                </a:fld>
                <a:endParaRPr lang="fr-FR"/>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fld id="{7AF1C2FE-FB56-2147-86F9-6D69BAE2C9C5}" type="CELLRANGE">
                  <a:rPr lang="en-US"/>
                  <a:pPr>
                    <a:defRPr sz="1200" b="1" i="0" u="none" strike="noStrike" kern="1200" baseline="0">
                      <a:solidFill>
                        <a:schemeClr val="tx1">
                          <a:lumMod val="75000"/>
                          <a:lumOff val="25000"/>
                        </a:schemeClr>
                      </a:solidFill>
                      <a:latin typeface="+mn-lt"/>
                      <a:ea typeface="+mn-ea"/>
                      <a:cs typeface="+mn-cs"/>
                    </a:defRPr>
                  </a:pPr>
                  <a:t>[PLAGECELL]</a:t>
                </a:fld>
                <a:endParaRPr lang="fr-FR"/>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1"/>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fld id="{4EEF7834-63EA-C846-A47C-64359FE196B5}" type="CELLRANGE">
                  <a:rPr lang="en-US"/>
                  <a:pPr>
                    <a:defRPr sz="1200" b="1" i="0" u="none" strike="noStrike" kern="1200" baseline="0">
                      <a:solidFill>
                        <a:schemeClr val="tx1">
                          <a:lumMod val="75000"/>
                          <a:lumOff val="25000"/>
                        </a:schemeClr>
                      </a:solidFill>
                      <a:latin typeface="+mn-lt"/>
                      <a:ea typeface="+mn-ea"/>
                      <a:cs typeface="+mn-cs"/>
                    </a:defRPr>
                  </a:pPr>
                  <a:t>[PLAGECELL]</a:t>
                </a:fld>
                <a:endParaRPr lang="fr-FR"/>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3"/>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fld id="{63708BD4-E162-2443-9FE9-F9E4CBF2EE7F}" type="CELLRANGE">
                  <a:rPr lang="en-US"/>
                  <a:pPr>
                    <a:defRPr sz="1200" b="1" i="0" u="none" strike="noStrike" kern="1200" baseline="0">
                      <a:solidFill>
                        <a:schemeClr val="tx1">
                          <a:lumMod val="75000"/>
                          <a:lumOff val="25000"/>
                        </a:schemeClr>
                      </a:solidFill>
                      <a:latin typeface="+mn-lt"/>
                      <a:ea typeface="+mn-ea"/>
                      <a:cs typeface="+mn-cs"/>
                    </a:defRPr>
                  </a:pPr>
                  <a:t>[PLAGECELL]</a:t>
                </a:fld>
                <a:endParaRPr lang="fr-FR"/>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4"/>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fld id="{CE645459-4E53-2B4D-A6A2-713CAC7399DC}" type="CELLRANGE">
                  <a:rPr lang="fr-FR"/>
                  <a:pPr>
                    <a:defRPr sz="1200" b="1" i="0" u="none" strike="noStrike" kern="1200" baseline="0">
                      <a:solidFill>
                        <a:schemeClr val="tx1"/>
                      </a:solidFill>
                      <a:latin typeface="+mn-lt"/>
                      <a:ea typeface="+mn-ea"/>
                      <a:cs typeface="+mn-cs"/>
                    </a:defRPr>
                  </a:pPr>
                  <a:t>[PLAGECELL]</a:t>
                </a:fld>
                <a:endParaRPr lang="fr-FR"/>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5"/>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fld id="{7CCFE03F-4B25-6B41-9D28-DDF046D119B2}" type="CELLRANGE">
                  <a:rPr lang="fr-FR"/>
                  <a:pPr>
                    <a:defRPr sz="1200" b="1" i="0" u="none" strike="noStrike" kern="1200" baseline="0">
                      <a:solidFill>
                        <a:schemeClr val="tx1">
                          <a:lumMod val="75000"/>
                          <a:lumOff val="25000"/>
                        </a:schemeClr>
                      </a:solidFill>
                      <a:latin typeface="+mn-lt"/>
                      <a:ea typeface="+mn-ea"/>
                      <a:cs typeface="+mn-cs"/>
                    </a:defRPr>
                  </a:pPr>
                  <a:t>[PLAGECELL]</a:t>
                </a:fld>
                <a:endParaRPr lang="fr-FR"/>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6"/>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fld id="{ECFEEAA0-CFE6-EB4E-928E-ED1884674696}" type="CELLRANGE">
                  <a:rPr lang="en-US"/>
                  <a:pPr>
                    <a:defRPr sz="1200" b="1" i="0" u="none" strike="noStrike" kern="1200" baseline="0">
                      <a:solidFill>
                        <a:schemeClr val="tx1">
                          <a:lumMod val="75000"/>
                          <a:lumOff val="25000"/>
                        </a:schemeClr>
                      </a:solidFill>
                      <a:latin typeface="+mn-lt"/>
                      <a:ea typeface="+mn-ea"/>
                      <a:cs typeface="+mn-cs"/>
                    </a:defRPr>
                  </a:pPr>
                  <a:t>[PLAGECELL]</a:t>
                </a:fld>
                <a:endParaRPr lang="fr-FR"/>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tx1">
              <a:alpha val="69988"/>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9"/>
        <c:dLbl>
          <c:idx val="0"/>
          <c:tx>
            <c:rich>
              <a:bodyPr/>
              <a:lstStyle/>
              <a:p>
                <a:fld id="{8E11BD1B-8DB6-B544-9E9D-C02696625DD2}" type="CELLRANGE">
                  <a:rPr lang="en-US"/>
                  <a:pPr/>
                  <a:t>[PLAGECELL]</a:t>
                </a:fld>
                <a:endParaRPr lang="fr-FR"/>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0"/>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fld id="{64A3331E-A2F5-764D-AFD7-EBBA1ED80DE8}" type="CELLRANGE">
                  <a:rPr lang="fr-FR"/>
                  <a:pPr>
                    <a:defRPr sz="1200" b="1" i="0" u="none" strike="noStrike" kern="1200" baseline="0">
                      <a:solidFill>
                        <a:schemeClr val="tx1"/>
                      </a:solidFill>
                      <a:latin typeface="+mn-lt"/>
                      <a:ea typeface="+mn-ea"/>
                      <a:cs typeface="+mn-cs"/>
                    </a:defRPr>
                  </a:pPr>
                  <a:t>[PLAGECELL]</a:t>
                </a:fld>
                <a:endParaRPr lang="fr-FR"/>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1"/>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fld id="{32BF6D87-01A3-D142-91EC-62C00ABFCAEB}" type="CELLRANGE">
                  <a:rPr lang="fr-FR"/>
                  <a:pPr>
                    <a:defRPr sz="1200" b="1" i="0" u="none" strike="noStrike" kern="1200" baseline="0">
                      <a:solidFill>
                        <a:schemeClr val="tx1"/>
                      </a:solidFill>
                      <a:latin typeface="+mn-lt"/>
                      <a:ea typeface="+mn-ea"/>
                      <a:cs typeface="+mn-cs"/>
                    </a:defRPr>
                  </a:pPr>
                  <a:t>[PLAGECELL]</a:t>
                </a:fld>
                <a:endParaRPr lang="fr-FR"/>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2"/>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fld id="{7F768E84-90E9-9A4A-B0E2-0812DDA12865}" type="CELLRANGE">
                  <a:rPr lang="en-US"/>
                  <a:pPr>
                    <a:defRPr sz="1200" b="1" i="0" u="none" strike="noStrike" kern="1200" baseline="0">
                      <a:solidFill>
                        <a:schemeClr val="tx1"/>
                      </a:solidFill>
                      <a:latin typeface="+mn-lt"/>
                      <a:ea typeface="+mn-ea"/>
                      <a:cs typeface="+mn-cs"/>
                    </a:defRPr>
                  </a:pPr>
                  <a:t>[PLAGECELL]</a:t>
                </a:fld>
                <a:endParaRPr lang="fr-FR"/>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3"/>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fld id="{C59F1260-97F1-BC45-85B7-E615EBD47D91}" type="CELLRANGE">
                  <a:rPr lang="fr-FR"/>
                  <a:pPr>
                    <a:defRPr sz="1200" b="1" i="0" u="none" strike="noStrike" kern="1200" baseline="0">
                      <a:solidFill>
                        <a:schemeClr val="tx1"/>
                      </a:solidFill>
                      <a:latin typeface="+mn-lt"/>
                      <a:ea typeface="+mn-ea"/>
                      <a:cs typeface="+mn-cs"/>
                    </a:defRPr>
                  </a:pPr>
                  <a:t>[PLAGECELL]</a:t>
                </a:fld>
                <a:endParaRPr lang="fr-FR"/>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4"/>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fld id="{E803A93C-FDD9-804B-9345-A0E707A32A9B}" type="CELLRANGE">
                  <a:rPr lang="fr-FR"/>
                  <a:pPr>
                    <a:defRPr sz="1200" b="1" i="0" u="none" strike="noStrike" kern="1200" baseline="0">
                      <a:solidFill>
                        <a:schemeClr val="tx1"/>
                      </a:solidFill>
                      <a:latin typeface="+mn-lt"/>
                      <a:ea typeface="+mn-ea"/>
                      <a:cs typeface="+mn-cs"/>
                    </a:defRPr>
                  </a:pPr>
                  <a:t>[PLAGECELL]</a:t>
                </a:fld>
                <a:endParaRPr lang="fr-FR"/>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5"/>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fld id="{57121F33-14C6-564E-877B-A277A49D85D3}" type="CELLRANGE">
                  <a:rPr lang="en-US"/>
                  <a:pPr>
                    <a:defRPr sz="1200" b="1" i="0" u="none" strike="noStrike" kern="1200" baseline="0">
                      <a:solidFill>
                        <a:schemeClr val="tx1"/>
                      </a:solidFill>
                      <a:latin typeface="+mn-lt"/>
                      <a:ea typeface="+mn-ea"/>
                      <a:cs typeface="+mn-cs"/>
                    </a:defRPr>
                  </a:pPr>
                  <a:t>[PLAGECELL]</a:t>
                </a:fld>
                <a:endParaRPr lang="fr-FR"/>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6"/>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fld id="{ABB2F0DB-3674-DB45-B389-12BFD4B0491C}" type="CELLRANGE">
                  <a:rPr lang="en-US"/>
                  <a:pPr>
                    <a:defRPr sz="1200" b="1">
                      <a:solidFill>
                        <a:schemeClr val="tx1"/>
                      </a:solidFill>
                    </a:defRPr>
                  </a:pPr>
                  <a:t>[PLAGECELL]</a:t>
                </a:fld>
                <a:endParaRPr lang="fr-FR"/>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s>
    <c:plotArea>
      <c:layout/>
      <c:barChart>
        <c:barDir val="col"/>
        <c:grouping val="clustered"/>
        <c:varyColors val="0"/>
        <c:ser>
          <c:idx val="0"/>
          <c:order val="0"/>
          <c:tx>
            <c:strRef>
              <c:f>'EDF jour'!$M$75</c:f>
              <c:strCache>
                <c:ptCount val="1"/>
                <c:pt idx="0">
                  <c:v>T saison</c:v>
                </c:pt>
              </c:strCache>
            </c:strRef>
          </c:tx>
          <c:spPr>
            <a:solidFill>
              <a:schemeClr val="tx1">
                <a:alpha val="69988"/>
              </a:schemeClr>
            </a:solidFill>
            <a:ln>
              <a:noFill/>
            </a:ln>
            <a:effectLst/>
          </c:spPr>
          <c:invertIfNegative val="0"/>
          <c:errBars>
            <c:errBarType val="both"/>
            <c:errValType val="percentage"/>
            <c:noEndCap val="0"/>
            <c:val val="5"/>
            <c:spPr>
              <a:noFill/>
              <a:ln w="25400" cap="flat" cmpd="sng" algn="ctr">
                <a:solidFill>
                  <a:schemeClr val="tx1"/>
                </a:solidFill>
                <a:round/>
              </a:ln>
              <a:effectLst/>
            </c:spPr>
          </c:errBars>
          <c:cat>
            <c:strRef>
              <c:f>'EDF jour'!$M$75</c:f>
              <c:strCache>
                <c:ptCount val="1"/>
                <c:pt idx="0">
                  <c:v>HUET</c:v>
                </c:pt>
              </c:strCache>
            </c:strRef>
          </c:cat>
          <c:val>
            <c:numRef>
              <c:f>'EDF jour'!$M$75</c:f>
              <c:numCache>
                <c:formatCode>0.0</c:formatCode>
                <c:ptCount val="1"/>
                <c:pt idx="0">
                  <c:v>20.285714285714285</c:v>
                </c:pt>
              </c:numCache>
            </c:numRef>
          </c:val>
          <c:extLst>
            <c:ext xmlns:c16="http://schemas.microsoft.com/office/drawing/2014/chart" uri="{C3380CC4-5D6E-409C-BE32-E72D297353CC}">
              <c16:uniqueId val="{00000000-4C6A-9A45-B439-D99BFC48CD16}"/>
            </c:ext>
          </c:extLst>
        </c:ser>
        <c:ser>
          <c:idx val="1"/>
          <c:order val="1"/>
          <c:tx>
            <c:strRef>
              <c:f>'EDF jour'!$M$75</c:f>
              <c:strCache>
                <c:ptCount val="1"/>
                <c:pt idx="0">
                  <c:v>Tendance</c:v>
                </c:pt>
              </c:strCache>
            </c:strRef>
          </c:tx>
          <c:spPr>
            <a:solidFill>
              <a:srgbClr val="FF0000"/>
            </a:solidFill>
            <a:ln>
              <a:noFill/>
            </a:ln>
            <a:effectLst/>
          </c:spPr>
          <c:invertIfNegative val="0"/>
          <c:dPt>
            <c:idx val="0"/>
            <c:invertIfNegative val="0"/>
            <c:bubble3D val="0"/>
            <c:extLst>
              <c:ext xmlns:c16="http://schemas.microsoft.com/office/drawing/2014/chart" uri="{C3380CC4-5D6E-409C-BE32-E72D297353CC}">
                <c16:uniqueId val="{00000005-4C6A-9A45-B439-D99BFC48CD16}"/>
              </c:ext>
            </c:extLst>
          </c:dPt>
          <c:errBars>
            <c:errBarType val="both"/>
            <c:errValType val="cust"/>
            <c:noEndCap val="0"/>
            <c:plus>
              <c:numRef>
                <c:f>'EDF jour'!$M$75</c:f>
                <c:numCache>
                  <c:formatCode>General</c:formatCode>
                  <c:ptCount val="1"/>
                  <c:pt idx="0">
                    <c:v>1</c:v>
                  </c:pt>
                </c:numCache>
              </c:numRef>
            </c:plus>
            <c:minus>
              <c:numRef>
                <c:f>'EDF jour'!$M$75</c:f>
                <c:numCache>
                  <c:formatCode>General</c:formatCode>
                  <c:ptCount val="1"/>
                  <c:pt idx="0">
                    <c:v>1</c:v>
                  </c:pt>
                </c:numCache>
              </c:numRef>
            </c:minus>
            <c:spPr>
              <a:noFill/>
              <a:ln w="25400" cap="flat" cmpd="sng" algn="ctr">
                <a:solidFill>
                  <a:schemeClr val="tx1"/>
                </a:solidFill>
                <a:round/>
              </a:ln>
              <a:effectLst/>
            </c:spPr>
          </c:errBars>
          <c:cat>
            <c:strRef>
              <c:f>'EDF jour'!$M$75</c:f>
              <c:strCache>
                <c:ptCount val="1"/>
                <c:pt idx="0">
                  <c:v>HUET</c:v>
                </c:pt>
              </c:strCache>
            </c:strRef>
          </c:cat>
          <c:val>
            <c:numRef>
              <c:f>'EDF jour'!$M$75</c:f>
              <c:numCache>
                <c:formatCode>General</c:formatCode>
                <c:ptCount val="1"/>
                <c:pt idx="0">
                  <c:v>20</c:v>
                </c:pt>
              </c:numCache>
            </c:numRef>
          </c:val>
          <c:extLst>
            <c:ext xmlns:c16="http://schemas.microsoft.com/office/drawing/2014/chart" uri="{C3380CC4-5D6E-409C-BE32-E72D297353CC}">
              <c16:uniqueId val="{00000001-4C6A-9A45-B439-D99BFC48CD16}"/>
            </c:ext>
          </c:extLst>
        </c:ser>
        <c:ser>
          <c:idx val="2"/>
          <c:order val="2"/>
          <c:tx>
            <c:strRef>
              <c:f>'EDF jour'!$M$75</c:f>
              <c:strCache>
                <c:ptCount val="1"/>
                <c:pt idx="0">
                  <c:v>EDF Jjjjjjjjjjjjjjjjjjjjj</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5-6C3F-6548-919C-FA7762217237}"/>
              </c:ext>
            </c:extLst>
          </c:dPt>
          <c:dLbls>
            <c:dLbl>
              <c:idx val="0"/>
              <c:tx>
                <c:rich>
                  <a:bodyPr/>
                  <a:lstStyle/>
                  <a:p>
                    <a:fld id="{ABB2F0DB-3674-DB45-B389-12BFD4B0491C}" type="CELLRANGE">
                      <a:rPr lang="en-US"/>
                      <a:pPr/>
                      <a:t>[PLAGECELL]</a:t>
                    </a:fld>
                    <a:endParaRPr lang="fr-FR"/>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6C3F-6548-919C-FA7762217237}"/>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fr-FR"/>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'EDF jour'!$M$75</c:f>
              <c:strCache>
                <c:ptCount val="1"/>
                <c:pt idx="0">
                  <c:v>HUET</c:v>
                </c:pt>
              </c:strCache>
            </c:strRef>
          </c:cat>
          <c:val>
            <c:numRef>
              <c:f>'EDF jour'!$M$75</c:f>
              <c:numCache>
                <c:formatCode>General</c:formatCode>
                <c:ptCount val="1"/>
                <c:pt idx="0">
                  <c:v>0</c:v>
                </c:pt>
              </c:numCache>
            </c:numRef>
          </c:val>
          <c:extLst>
            <c:ext xmlns:c15="http://schemas.microsoft.com/office/drawing/2012/chart" uri="{02D57815-91ED-43cb-92C2-25804820EDAC}">
              <c15:datalabelsRange>
                <c15:f>'EDF jour'!$L$75:$L$78</c15:f>
                <c15:dlblRangeCache>
                  <c:ptCount val="4"/>
                  <c:pt idx="0">
                    <c:v>#DIV/0!</c:v>
                  </c:pt>
                  <c:pt idx="1">
                    <c:v>#DIV/0!</c:v>
                  </c:pt>
                </c15:dlblRangeCache>
              </c15:datalabelsRange>
            </c:ext>
            <c:ext xmlns:c16="http://schemas.microsoft.com/office/drawing/2014/chart" uri="{C3380CC4-5D6E-409C-BE32-E72D297353CC}">
              <c16:uniqueId val="{00000003-6C3F-6548-919C-FA7762217237}"/>
            </c:ext>
          </c:extLst>
        </c:ser>
        <c:dLbls>
          <c:showLegendKey val="0"/>
          <c:showVal val="0"/>
          <c:showCatName val="0"/>
          <c:showSerName val="0"/>
          <c:showPercent val="0"/>
          <c:showBubbleSize val="0"/>
        </c:dLbls>
        <c:gapWidth val="219"/>
        <c:overlap val="-27"/>
        <c:axId val="1304922383"/>
        <c:axId val="144370479"/>
      </c:barChart>
      <c:catAx>
        <c:axId val="1304922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fr-FR"/>
          </a:p>
        </c:txPr>
        <c:crossAx val="144370479"/>
        <c:crosses val="autoZero"/>
        <c:auto val="1"/>
        <c:lblAlgn val="ctr"/>
        <c:lblOffset val="100"/>
        <c:noMultiLvlLbl val="0"/>
      </c:catAx>
      <c:valAx>
        <c:axId val="144370479"/>
        <c:scaling>
          <c:orientation val="minMax"/>
          <c:max val="30"/>
          <c:min val="0"/>
        </c:scaling>
        <c:delete val="0"/>
        <c:axPos val="l"/>
        <c:majorGridlines>
          <c:spPr>
            <a:ln w="9525" cap="flat" cmpd="sng" algn="ctr">
              <a:solidFill>
                <a:schemeClr val="bg2">
                  <a:lumMod val="50000"/>
                </a:schemeClr>
              </a:solidFill>
              <a:round/>
            </a:ln>
            <a:effectLst/>
          </c:spPr>
        </c:majorGridlines>
        <c:title>
          <c:tx>
            <c:rich>
              <a:bodyPr rot="-5400000" spcFirstLastPara="1" vertOverflow="ellipsis" vert="horz" wrap="square" anchor="ctr" anchorCtr="1"/>
              <a:lstStyle/>
              <a:p>
                <a:pPr>
                  <a:defRPr sz="1400" b="1" i="0" u="none" strike="noStrike" kern="1200" baseline="0">
                    <a:solidFill>
                      <a:schemeClr val="tx1"/>
                    </a:solidFill>
                    <a:latin typeface="+mn-lt"/>
                    <a:ea typeface="+mn-ea"/>
                    <a:cs typeface="+mn-cs"/>
                  </a:defRPr>
                </a:pPr>
                <a:r>
                  <a:rPr lang="fr-FR" sz="1400" b="1">
                    <a:solidFill>
                      <a:schemeClr val="tx1"/>
                    </a:solidFill>
                  </a:rPr>
                  <a:t>Score EDF</a:t>
                </a:r>
              </a:p>
            </c:rich>
          </c:tx>
          <c:overlay val="0"/>
          <c:spPr>
            <a:noFill/>
            <a:ln>
              <a:noFill/>
            </a:ln>
            <a:effectLst/>
          </c:spPr>
          <c:txPr>
            <a:bodyPr rot="-54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fr-FR"/>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fr-FR"/>
          </a:p>
        </c:txPr>
        <c:crossAx val="1304922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25400" cap="flat" cmpd="sng" algn="ctr">
      <a:solidFill>
        <a:schemeClr val="tx1"/>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radarChart>
        <c:radarStyle val="marker"/>
        <c:varyColors val="0"/>
        <c:ser>
          <c:idx val="0"/>
          <c:order val="0"/>
          <c:tx>
            <c:v>Jour J</c:v>
          </c:tx>
          <c:spPr>
            <a:ln w="28575" cap="rnd">
              <a:solidFill>
                <a:schemeClr val="accent1"/>
              </a:solidFill>
              <a:round/>
            </a:ln>
            <a:effectLst/>
          </c:spPr>
          <c:marker>
            <c:symbol val="none"/>
          </c:marker>
          <c:cat>
            <c:strRef>
              <c:f>'EDF jour'!$R$106:$W$106</c:f>
              <c:strCache>
                <c:ptCount val="6"/>
                <c:pt idx="0">
                  <c:v>Humeur</c:v>
                </c:pt>
                <c:pt idx="1">
                  <c:v>Stress</c:v>
                </c:pt>
                <c:pt idx="2">
                  <c:v>Sommeil</c:v>
                </c:pt>
                <c:pt idx="3">
                  <c:v>Etat physique</c:v>
                </c:pt>
                <c:pt idx="4">
                  <c:v>Hydratation</c:v>
                </c:pt>
                <c:pt idx="5">
                  <c:v>Nutrition</c:v>
                </c:pt>
              </c:strCache>
            </c:strRef>
          </c:cat>
          <c:val>
            <c:numRef>
              <c:f>'EDF jour'!$R$107:$W$107</c:f>
              <c:numCache>
                <c:formatCode>General</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0B9F-6E40-B3D8-CE1A15AFF06B}"/>
            </c:ext>
          </c:extLst>
        </c:ser>
        <c:ser>
          <c:idx val="1"/>
          <c:order val="1"/>
          <c:tx>
            <c:v>Tendance 21J</c:v>
          </c:tx>
          <c:spPr>
            <a:ln w="28575" cap="rnd">
              <a:solidFill>
                <a:srgbClr val="FF0000"/>
              </a:solidFill>
              <a:round/>
            </a:ln>
            <a:effectLst/>
          </c:spPr>
          <c:marker>
            <c:symbol val="none"/>
          </c:marker>
          <c:cat>
            <c:strRef>
              <c:f>'EDF jour'!$R$106:$W$106</c:f>
              <c:strCache>
                <c:ptCount val="6"/>
                <c:pt idx="0">
                  <c:v>Humeur</c:v>
                </c:pt>
                <c:pt idx="1">
                  <c:v>Stress</c:v>
                </c:pt>
                <c:pt idx="2">
                  <c:v>Sommeil</c:v>
                </c:pt>
                <c:pt idx="3">
                  <c:v>Etat physique</c:v>
                </c:pt>
                <c:pt idx="4">
                  <c:v>Hydratation</c:v>
                </c:pt>
                <c:pt idx="5">
                  <c:v>Nutrition</c:v>
                </c:pt>
              </c:strCache>
            </c:strRef>
          </c:cat>
          <c:val>
            <c:numRef>
              <c:f>'EDF jour'!$R$108:$W$108</c:f>
              <c:numCache>
                <c:formatCode>General</c:formatCode>
                <c:ptCount val="6"/>
                <c:pt idx="0">
                  <c:v>3.3333333333333335</c:v>
                </c:pt>
                <c:pt idx="1">
                  <c:v>3.6666666666666665</c:v>
                </c:pt>
                <c:pt idx="2">
                  <c:v>2.6666666666666665</c:v>
                </c:pt>
                <c:pt idx="3">
                  <c:v>3</c:v>
                </c:pt>
                <c:pt idx="4">
                  <c:v>4</c:v>
                </c:pt>
                <c:pt idx="5">
                  <c:v>3.3333333333333335</c:v>
                </c:pt>
              </c:numCache>
            </c:numRef>
          </c:val>
          <c:extLst>
            <c:ext xmlns:c16="http://schemas.microsoft.com/office/drawing/2014/chart" uri="{C3380CC4-5D6E-409C-BE32-E72D297353CC}">
              <c16:uniqueId val="{00000001-0B9F-6E40-B3D8-CE1A15AFF06B}"/>
            </c:ext>
          </c:extLst>
        </c:ser>
        <c:ser>
          <c:idx val="2"/>
          <c:order val="2"/>
          <c:tx>
            <c:v>Tendance saison</c:v>
          </c:tx>
          <c:spPr>
            <a:ln w="28575" cap="rnd">
              <a:solidFill>
                <a:schemeClr val="tx1"/>
              </a:solidFill>
              <a:round/>
            </a:ln>
            <a:effectLst/>
          </c:spPr>
          <c:marker>
            <c:symbol val="none"/>
          </c:marker>
          <c:cat>
            <c:strRef>
              <c:f>'EDF jour'!$R$106:$W$106</c:f>
              <c:strCache>
                <c:ptCount val="6"/>
                <c:pt idx="0">
                  <c:v>Humeur</c:v>
                </c:pt>
                <c:pt idx="1">
                  <c:v>Stress</c:v>
                </c:pt>
                <c:pt idx="2">
                  <c:v>Sommeil</c:v>
                </c:pt>
                <c:pt idx="3">
                  <c:v>Etat physique</c:v>
                </c:pt>
                <c:pt idx="4">
                  <c:v>Hydratation</c:v>
                </c:pt>
                <c:pt idx="5">
                  <c:v>Nutrition</c:v>
                </c:pt>
              </c:strCache>
            </c:strRef>
          </c:cat>
          <c:val>
            <c:numRef>
              <c:f>'EDF jour'!$R$109:$W$109</c:f>
              <c:numCache>
                <c:formatCode>0.0</c:formatCode>
                <c:ptCount val="6"/>
                <c:pt idx="0">
                  <c:v>3.3333333333333335</c:v>
                </c:pt>
                <c:pt idx="1">
                  <c:v>3.6428571428571428</c:v>
                </c:pt>
                <c:pt idx="2">
                  <c:v>2.9285714285714284</c:v>
                </c:pt>
                <c:pt idx="3">
                  <c:v>2.8809523809523809</c:v>
                </c:pt>
                <c:pt idx="4">
                  <c:v>3.7142857142857144</c:v>
                </c:pt>
                <c:pt idx="5">
                  <c:v>3.7142857142857144</c:v>
                </c:pt>
              </c:numCache>
            </c:numRef>
          </c:val>
          <c:extLst>
            <c:ext xmlns:c16="http://schemas.microsoft.com/office/drawing/2014/chart" uri="{C3380CC4-5D6E-409C-BE32-E72D297353CC}">
              <c16:uniqueId val="{00000001-D63B-2B48-9FA6-058910CCF2CE}"/>
            </c:ext>
          </c:extLst>
        </c:ser>
        <c:dLbls>
          <c:showLegendKey val="0"/>
          <c:showVal val="0"/>
          <c:showCatName val="0"/>
          <c:showSerName val="0"/>
          <c:showPercent val="0"/>
          <c:showBubbleSize val="0"/>
        </c:dLbls>
        <c:axId val="973543600"/>
        <c:axId val="554180400"/>
      </c:radarChart>
      <c:catAx>
        <c:axId val="973543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fr-FR"/>
          </a:p>
        </c:txPr>
        <c:crossAx val="554180400"/>
        <c:crosses val="autoZero"/>
        <c:auto val="1"/>
        <c:lblAlgn val="ctr"/>
        <c:lblOffset val="100"/>
        <c:noMultiLvlLbl val="0"/>
      </c:catAx>
      <c:valAx>
        <c:axId val="554180400"/>
        <c:scaling>
          <c:orientation val="minMax"/>
          <c:max val="5"/>
        </c:scaling>
        <c:delete val="0"/>
        <c:axPos val="l"/>
        <c:majorGridlines>
          <c:spPr>
            <a:ln w="9525" cap="flat" cmpd="sng" algn="ctr">
              <a:solidFill>
                <a:schemeClr val="bg2">
                  <a:lumMod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fr-FR"/>
          </a:p>
        </c:txPr>
        <c:crossAx val="9735436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25400" cap="flat" cmpd="sng" algn="ctr">
      <a:solidFill>
        <a:schemeClr val="tx1"/>
      </a:solidFill>
      <a:round/>
    </a:ln>
    <a:effectLst/>
  </c:spPr>
  <c:txPr>
    <a:bodyPr/>
    <a:lstStyle/>
    <a:p>
      <a:pPr>
        <a:defRPr/>
      </a:pPr>
      <a:endParaRPr lang="fr-F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spc="0" baseline="0">
                <a:solidFill>
                  <a:schemeClr val="tx1"/>
                </a:solidFill>
                <a:latin typeface="+mn-lt"/>
                <a:ea typeface="+mn-ea"/>
                <a:cs typeface="+mn-cs"/>
              </a:defRPr>
            </a:pPr>
            <a:r>
              <a:rPr lang="fr-FR" sz="2400" b="1">
                <a:solidFill>
                  <a:schemeClr val="tx1"/>
                </a:solidFill>
              </a:rPr>
              <a:t>Suivi forme récente</a:t>
            </a:r>
          </a:p>
        </c:rich>
      </c:tx>
      <c:overlay val="0"/>
      <c:spPr>
        <a:noFill/>
        <a:ln>
          <a:noFill/>
        </a:ln>
        <a:effectLst/>
      </c:spPr>
      <c:txPr>
        <a:bodyPr rot="0" spcFirstLastPara="1" vertOverflow="ellipsis" vert="horz" wrap="square" anchor="ctr" anchorCtr="1"/>
        <a:lstStyle/>
        <a:p>
          <a:pPr>
            <a:defRPr sz="2400" b="1" i="0" u="none" strike="noStrike" kern="1200" spc="0" baseline="0">
              <a:solidFill>
                <a:schemeClr val="tx1"/>
              </a:solidFill>
              <a:latin typeface="+mn-lt"/>
              <a:ea typeface="+mn-ea"/>
              <a:cs typeface="+mn-cs"/>
            </a:defRPr>
          </a:pPr>
          <a:endParaRPr lang="fr-FR"/>
        </a:p>
      </c:txPr>
    </c:title>
    <c:autoTitleDeleted val="0"/>
    <c:plotArea>
      <c:layout/>
      <c:barChart>
        <c:barDir val="col"/>
        <c:grouping val="clustered"/>
        <c:varyColors val="0"/>
        <c:ser>
          <c:idx val="2"/>
          <c:order val="0"/>
          <c:tx>
            <c:v>Tendance Saison</c:v>
          </c:tx>
          <c:spPr>
            <a:solidFill>
              <a:schemeClr val="accent3"/>
            </a:solidFill>
            <a:ln>
              <a:noFill/>
            </a:ln>
            <a:effectLst/>
          </c:spPr>
          <c:invertIfNegative val="0"/>
          <c:errBars>
            <c:errBarType val="both"/>
            <c:errValType val="cust"/>
            <c:noEndCap val="0"/>
            <c:plus>
              <c:numRef>
                <c:f>'EDF jour'!$AO$6:$AO$60</c:f>
                <c:numCache>
                  <c:formatCode>General</c:formatCode>
                  <c:ptCount val="55"/>
                  <c:pt idx="0">
                    <c:v>1.9392961520142795</c:v>
                  </c:pt>
                  <c:pt idx="1">
                    <c:v>3.1710149744804816</c:v>
                  </c:pt>
                  <c:pt idx="2">
                    <c:v>4.6425824094539694</c:v>
                  </c:pt>
                  <c:pt idx="3">
                    <c:v>1.8745877273792206</c:v>
                  </c:pt>
                  <c:pt idx="4">
                    <c:v>2.4331751671479807</c:v>
                  </c:pt>
                  <c:pt idx="5">
                    <c:v>2.3819496658255228</c:v>
                  </c:pt>
                  <c:pt idx="6">
                    <c:v>2.0326285807713176</c:v>
                  </c:pt>
                  <c:pt idx="7">
                    <c:v>2.3249392733692686</c:v>
                  </c:pt>
                  <c:pt idx="8">
                    <c:v>2.4011657893510994</c:v>
                  </c:pt>
                  <c:pt idx="9">
                    <c:v>1.2149857925879117</c:v>
                  </c:pt>
                  <c:pt idx="10">
                    <c:v>2.9097683615983199</c:v>
                  </c:pt>
                  <c:pt idx="11">
                    <c:v>2.8418927987879758</c:v>
                  </c:pt>
                  <c:pt idx="12">
                    <c:v>2.0584258833188809</c:v>
                  </c:pt>
                  <c:pt idx="13">
                    <c:v>2.1286277036206021</c:v>
                  </c:pt>
                  <c:pt idx="14">
                    <c:v>1.6741031280226095</c:v>
                  </c:pt>
                  <c:pt idx="15">
                    <c:v>3.3819760847413209</c:v>
                  </c:pt>
                  <c:pt idx="16">
                    <c:v>1.2583057392117916</c:v>
                  </c:pt>
                  <c:pt idx="17">
                    <c:v>3.5767617661204238</c:v>
                  </c:pt>
                  <c:pt idx="18">
                    <c:v>2.2278099683101251</c:v>
                  </c:pt>
                  <c:pt idx="19">
                    <c:v>1.7603221799475204</c:v>
                  </c:pt>
                  <c:pt idx="20">
                    <c:v>2.5651887331568757</c:v>
                  </c:pt>
                  <c:pt idx="21">
                    <c:v>0</c:v>
                  </c:pt>
                  <c:pt idx="22">
                    <c:v>2.8211947442433392</c:v>
                  </c:pt>
                  <c:pt idx="23">
                    <c:v>3.544765080668137</c:v>
                  </c:pt>
                  <c:pt idx="24">
                    <c:v>2.2097040996007142</c:v>
                  </c:pt>
                  <c:pt idx="25">
                    <c:v>3.9194539177112944</c:v>
                  </c:pt>
                  <c:pt idx="26">
                    <c:v>0</c:v>
                  </c:pt>
                  <c:pt idx="27">
                    <c:v>2.53416632097393</c:v>
                  </c:pt>
                  <c:pt idx="28">
                    <c:v>1.8207885478442003</c:v>
                  </c:pt>
                  <c:pt idx="29">
                    <c:v>2.1441900616335672</c:v>
                  </c:pt>
                  <c:pt idx="30">
                    <c:v>0</c:v>
                  </c:pt>
                  <c:pt idx="31">
                    <c:v>1.50134348437142</c:v>
                  </c:pt>
                  <c:pt idx="32">
                    <c:v>0</c:v>
                  </c:pt>
                  <c:pt idx="33">
                    <c:v>1.9515772713766297</c:v>
                  </c:pt>
                  <c:pt idx="34">
                    <c:v>2.2147548292257171</c:v>
                  </c:pt>
                  <c:pt idx="35">
                    <c:v>1.2020962777552007</c:v>
                  </c:pt>
                  <c:pt idx="36">
                    <c:v>2.6583202716502514</c:v>
                  </c:pt>
                  <c:pt idx="37">
                    <c:v>0</c:v>
                  </c:pt>
                  <c:pt idx="38">
                    <c:v>2.5542808477829237</c:v>
                  </c:pt>
                  <c:pt idx="39">
                    <c:v>2.9361152816025293</c:v>
                  </c:pt>
                  <c:pt idx="40">
                    <c:v>2.1430952248691941</c:v>
                  </c:pt>
                  <c:pt idx="41">
                    <c:v>2.9157747101377276</c:v>
                  </c:pt>
                  <c:pt idx="42">
                    <c:v>3.5108366561225863</c:v>
                  </c:pt>
                  <c:pt idx="43">
                    <c:v>2.5565043097390401</c:v>
                  </c:pt>
                  <c:pt idx="44">
                    <c:v>1.5782614139961386</c:v>
                  </c:pt>
                  <c:pt idx="45">
                    <c:v>2.3452078799117149</c:v>
                  </c:pt>
                  <c:pt idx="46">
                    <c:v>2.1135815316084456</c:v>
                  </c:pt>
                  <c:pt idx="47">
                    <c:v>2.2667004730406615</c:v>
                  </c:pt>
                  <c:pt idx="48">
                    <c:v>2.4675381635842211</c:v>
                  </c:pt>
                  <c:pt idx="49">
                    <c:v>1.721279155851005</c:v>
                  </c:pt>
                  <c:pt idx="50">
                    <c:v>2.8563490960892999</c:v>
                  </c:pt>
                  <c:pt idx="51">
                    <c:v>2.177831195926057</c:v>
                  </c:pt>
                  <c:pt idx="52">
                    <c:v>2.9984775436725672</c:v>
                  </c:pt>
                  <c:pt idx="53">
                    <c:v>2.2264642052238024</c:v>
                  </c:pt>
                  <c:pt idx="54">
                    <c:v>0</c:v>
                  </c:pt>
                </c:numCache>
              </c:numRef>
            </c:plus>
            <c:minus>
              <c:numRef>
                <c:f>'EDF jour'!$AO$6:$AO$60</c:f>
                <c:numCache>
                  <c:formatCode>General</c:formatCode>
                  <c:ptCount val="55"/>
                  <c:pt idx="0">
                    <c:v>1.9392961520142795</c:v>
                  </c:pt>
                  <c:pt idx="1">
                    <c:v>3.1710149744804816</c:v>
                  </c:pt>
                  <c:pt idx="2">
                    <c:v>4.6425824094539694</c:v>
                  </c:pt>
                  <c:pt idx="3">
                    <c:v>1.8745877273792206</c:v>
                  </c:pt>
                  <c:pt idx="4">
                    <c:v>2.4331751671479807</c:v>
                  </c:pt>
                  <c:pt idx="5">
                    <c:v>2.3819496658255228</c:v>
                  </c:pt>
                  <c:pt idx="6">
                    <c:v>2.0326285807713176</c:v>
                  </c:pt>
                  <c:pt idx="7">
                    <c:v>2.3249392733692686</c:v>
                  </c:pt>
                  <c:pt idx="8">
                    <c:v>2.4011657893510994</c:v>
                  </c:pt>
                  <c:pt idx="9">
                    <c:v>1.2149857925879117</c:v>
                  </c:pt>
                  <c:pt idx="10">
                    <c:v>2.9097683615983199</c:v>
                  </c:pt>
                  <c:pt idx="11">
                    <c:v>2.8418927987879758</c:v>
                  </c:pt>
                  <c:pt idx="12">
                    <c:v>2.0584258833188809</c:v>
                  </c:pt>
                  <c:pt idx="13">
                    <c:v>2.1286277036206021</c:v>
                  </c:pt>
                  <c:pt idx="14">
                    <c:v>1.6741031280226095</c:v>
                  </c:pt>
                  <c:pt idx="15">
                    <c:v>3.3819760847413209</c:v>
                  </c:pt>
                  <c:pt idx="16">
                    <c:v>1.2583057392117916</c:v>
                  </c:pt>
                  <c:pt idx="17">
                    <c:v>3.5767617661204238</c:v>
                  </c:pt>
                  <c:pt idx="18">
                    <c:v>2.2278099683101251</c:v>
                  </c:pt>
                  <c:pt idx="19">
                    <c:v>1.7603221799475204</c:v>
                  </c:pt>
                  <c:pt idx="20">
                    <c:v>2.5651887331568757</c:v>
                  </c:pt>
                  <c:pt idx="21">
                    <c:v>0</c:v>
                  </c:pt>
                  <c:pt idx="22">
                    <c:v>2.8211947442433392</c:v>
                  </c:pt>
                  <c:pt idx="23">
                    <c:v>3.544765080668137</c:v>
                  </c:pt>
                  <c:pt idx="24">
                    <c:v>2.2097040996007142</c:v>
                  </c:pt>
                  <c:pt idx="25">
                    <c:v>3.9194539177112944</c:v>
                  </c:pt>
                  <c:pt idx="26">
                    <c:v>0</c:v>
                  </c:pt>
                  <c:pt idx="27">
                    <c:v>2.53416632097393</c:v>
                  </c:pt>
                  <c:pt idx="28">
                    <c:v>1.8207885478442003</c:v>
                  </c:pt>
                  <c:pt idx="29">
                    <c:v>2.1441900616335672</c:v>
                  </c:pt>
                  <c:pt idx="30">
                    <c:v>0</c:v>
                  </c:pt>
                  <c:pt idx="31">
                    <c:v>1.50134348437142</c:v>
                  </c:pt>
                  <c:pt idx="32">
                    <c:v>0</c:v>
                  </c:pt>
                  <c:pt idx="33">
                    <c:v>1.9515772713766297</c:v>
                  </c:pt>
                  <c:pt idx="34">
                    <c:v>2.2147548292257171</c:v>
                  </c:pt>
                  <c:pt idx="35">
                    <c:v>1.2020962777552007</c:v>
                  </c:pt>
                  <c:pt idx="36">
                    <c:v>2.6583202716502514</c:v>
                  </c:pt>
                  <c:pt idx="37">
                    <c:v>0</c:v>
                  </c:pt>
                  <c:pt idx="38">
                    <c:v>2.5542808477829237</c:v>
                  </c:pt>
                  <c:pt idx="39">
                    <c:v>2.9361152816025293</c:v>
                  </c:pt>
                  <c:pt idx="40">
                    <c:v>2.1430952248691941</c:v>
                  </c:pt>
                  <c:pt idx="41">
                    <c:v>2.9157747101377276</c:v>
                  </c:pt>
                  <c:pt idx="42">
                    <c:v>3.5108366561225863</c:v>
                  </c:pt>
                  <c:pt idx="43">
                    <c:v>2.5565043097390401</c:v>
                  </c:pt>
                  <c:pt idx="44">
                    <c:v>1.5782614139961386</c:v>
                  </c:pt>
                  <c:pt idx="45">
                    <c:v>2.3452078799117149</c:v>
                  </c:pt>
                  <c:pt idx="46">
                    <c:v>2.1135815316084456</c:v>
                  </c:pt>
                  <c:pt idx="47">
                    <c:v>2.2667004730406615</c:v>
                  </c:pt>
                  <c:pt idx="48">
                    <c:v>2.4675381635842211</c:v>
                  </c:pt>
                  <c:pt idx="49">
                    <c:v>1.721279155851005</c:v>
                  </c:pt>
                  <c:pt idx="50">
                    <c:v>2.8563490960892999</c:v>
                  </c:pt>
                  <c:pt idx="51">
                    <c:v>2.177831195926057</c:v>
                  </c:pt>
                  <c:pt idx="52">
                    <c:v>2.9984775436725672</c:v>
                  </c:pt>
                  <c:pt idx="53">
                    <c:v>2.2264642052238024</c:v>
                  </c:pt>
                  <c:pt idx="54">
                    <c:v>0</c:v>
                  </c:pt>
                </c:numCache>
              </c:numRef>
            </c:minus>
            <c:spPr>
              <a:noFill/>
              <a:ln w="25400" cap="flat" cmpd="sng" algn="ctr">
                <a:solidFill>
                  <a:schemeClr val="tx1"/>
                </a:solidFill>
                <a:round/>
              </a:ln>
              <a:effectLst/>
            </c:spPr>
          </c:errBars>
          <c:cat>
            <c:strRef>
              <c:f>'EDF jour'!$A$6:$A$60</c:f>
              <c:strCache>
                <c:ptCount val="55"/>
                <c:pt idx="0">
                  <c:v>GAIGEARD</c:v>
                </c:pt>
                <c:pt idx="1">
                  <c:v>ARRIGHETTI</c:v>
                </c:pt>
                <c:pt idx="2">
                  <c:v>BATALLA</c:v>
                </c:pt>
                <c:pt idx="3">
                  <c:v>BEAURAIN</c:v>
                </c:pt>
                <c:pt idx="4">
                  <c:v>BLANCHARD</c:v>
                </c:pt>
                <c:pt idx="5">
                  <c:v>CAPELL SANDIN</c:v>
                </c:pt>
                <c:pt idx="6">
                  <c:v>CASTEL</c:v>
                </c:pt>
                <c:pt idx="7">
                  <c:v>CASTELO</c:v>
                </c:pt>
                <c:pt idx="8">
                  <c:v>CHASTIN</c:v>
                </c:pt>
                <c:pt idx="9">
                  <c:v>DANIEL</c:v>
                </c:pt>
                <c:pt idx="10">
                  <c:v>COQUILLEAU</c:v>
                </c:pt>
                <c:pt idx="11">
                  <c:v>COUSSERAND</c:v>
                </c:pt>
                <c:pt idx="12">
                  <c:v>DELAMARE</c:v>
                </c:pt>
                <c:pt idx="13">
                  <c:v>DUFROS</c:v>
                </c:pt>
                <c:pt idx="14">
                  <c:v>ELIZONDO</c:v>
                </c:pt>
                <c:pt idx="15">
                  <c:v>ESCUSA</c:v>
                </c:pt>
                <c:pt idx="16">
                  <c:v>FAGNEN</c:v>
                </c:pt>
                <c:pt idx="17">
                  <c:v>GUITON</c:v>
                </c:pt>
                <c:pt idx="18">
                  <c:v>JUBIN</c:v>
                </c:pt>
                <c:pt idx="19">
                  <c:v>LEBRUN</c:v>
                </c:pt>
                <c:pt idx="20">
                  <c:v>LIBALI</c:v>
                </c:pt>
                <c:pt idx="21">
                  <c:v>LUCAS</c:v>
                </c:pt>
                <c:pt idx="22">
                  <c:v>MAFUTUNA</c:v>
                </c:pt>
                <c:pt idx="23">
                  <c:v>LE GUILLOU</c:v>
                </c:pt>
                <c:pt idx="24">
                  <c:v>MARTINEZ RODRIGUEZ</c:v>
                </c:pt>
                <c:pt idx="25">
                  <c:v>MUFANA</c:v>
                </c:pt>
                <c:pt idx="26">
                  <c:v>LOTHOZ</c:v>
                </c:pt>
                <c:pt idx="27">
                  <c:v>NERAUD</c:v>
                </c:pt>
                <c:pt idx="28">
                  <c:v>NGASSA</c:v>
                </c:pt>
                <c:pt idx="29">
                  <c:v>PASSARD</c:v>
                </c:pt>
                <c:pt idx="30">
                  <c:v>PAUTROT D</c:v>
                </c:pt>
                <c:pt idx="31">
                  <c:v>RAVISA</c:v>
                </c:pt>
                <c:pt idx="32">
                  <c:v>MACRIDES</c:v>
                </c:pt>
                <c:pt idx="33">
                  <c:v>REBILLARD</c:v>
                </c:pt>
                <c:pt idx="34">
                  <c:v>RIVIERE</c:v>
                </c:pt>
                <c:pt idx="35">
                  <c:v>MERLET</c:v>
                </c:pt>
                <c:pt idx="36">
                  <c:v>SINEUX</c:v>
                </c:pt>
                <c:pt idx="37">
                  <c:v>SIUTAULA</c:v>
                </c:pt>
                <c:pt idx="38">
                  <c:v>VAUCLIN</c:v>
                </c:pt>
                <c:pt idx="39">
                  <c:v>OBLIN</c:v>
                </c:pt>
                <c:pt idx="40">
                  <c:v>VITTECOQ</c:v>
                </c:pt>
                <c:pt idx="41">
                  <c:v>HUET</c:v>
                </c:pt>
                <c:pt idx="42">
                  <c:v>DUVAL</c:v>
                </c:pt>
                <c:pt idx="43">
                  <c:v>REYMONDOUX</c:v>
                </c:pt>
                <c:pt idx="44">
                  <c:v>RIQUELME J</c:v>
                </c:pt>
                <c:pt idx="45">
                  <c:v>RIQUELME M</c:v>
                </c:pt>
                <c:pt idx="46">
                  <c:v>SIVI</c:v>
                </c:pt>
                <c:pt idx="47">
                  <c:v>SAGARZAZU</c:v>
                </c:pt>
                <c:pt idx="48">
                  <c:v>TOUSTOU</c:v>
                </c:pt>
                <c:pt idx="49">
                  <c:v>BAGMA</c:v>
                </c:pt>
                <c:pt idx="50">
                  <c:v>GUY</c:v>
                </c:pt>
                <c:pt idx="51">
                  <c:v>CAMUS</c:v>
                </c:pt>
                <c:pt idx="52">
                  <c:v>LE CALVEZ</c:v>
                </c:pt>
                <c:pt idx="53">
                  <c:v>VEYER</c:v>
                </c:pt>
                <c:pt idx="54">
                  <c:v>YENGO</c:v>
                </c:pt>
              </c:strCache>
            </c:strRef>
          </c:cat>
          <c:val>
            <c:numRef>
              <c:f>'EDF jour'!$AN$6:$AN$60</c:f>
              <c:numCache>
                <c:formatCode>0</c:formatCode>
                <c:ptCount val="55"/>
                <c:pt idx="0">
                  <c:v>16.195652173913043</c:v>
                </c:pt>
                <c:pt idx="1">
                  <c:v>17.347826086956523</c:v>
                </c:pt>
                <c:pt idx="2">
                  <c:v>21.125</c:v>
                </c:pt>
                <c:pt idx="3">
                  <c:v>17.63013698630137</c:v>
                </c:pt>
                <c:pt idx="4">
                  <c:v>22.842105263157894</c:v>
                </c:pt>
                <c:pt idx="5">
                  <c:v>24.1</c:v>
                </c:pt>
                <c:pt idx="6">
                  <c:v>20.236842105263158</c:v>
                </c:pt>
                <c:pt idx="7">
                  <c:v>22.904761904761905</c:v>
                </c:pt>
                <c:pt idx="8">
                  <c:v>21.147058823529413</c:v>
                </c:pt>
                <c:pt idx="9">
                  <c:v>16.142857142857142</c:v>
                </c:pt>
                <c:pt idx="10">
                  <c:v>21.217391304347824</c:v>
                </c:pt>
                <c:pt idx="11">
                  <c:v>17.172413793103448</c:v>
                </c:pt>
                <c:pt idx="12">
                  <c:v>17.706666666666667</c:v>
                </c:pt>
                <c:pt idx="13">
                  <c:v>21.071428571428573</c:v>
                </c:pt>
                <c:pt idx="14">
                  <c:v>18.236111111111111</c:v>
                </c:pt>
                <c:pt idx="15">
                  <c:v>19.09090909090909</c:v>
                </c:pt>
                <c:pt idx="16">
                  <c:v>18.25</c:v>
                </c:pt>
                <c:pt idx="17">
                  <c:v>20.121621621621621</c:v>
                </c:pt>
                <c:pt idx="18">
                  <c:v>20.274509803921568</c:v>
                </c:pt>
                <c:pt idx="19">
                  <c:v>20.3</c:v>
                </c:pt>
                <c:pt idx="20">
                  <c:v>21.673913043478262</c:v>
                </c:pt>
                <c:pt idx="21">
                  <c:v>0</c:v>
                </c:pt>
                <c:pt idx="22">
                  <c:v>15.32258064516129</c:v>
                </c:pt>
                <c:pt idx="23">
                  <c:v>24.277777777777779</c:v>
                </c:pt>
                <c:pt idx="24">
                  <c:v>25.089285714285715</c:v>
                </c:pt>
                <c:pt idx="25">
                  <c:v>18.056603773584907</c:v>
                </c:pt>
                <c:pt idx="26">
                  <c:v>0</c:v>
                </c:pt>
                <c:pt idx="27">
                  <c:v>19.93548387096774</c:v>
                </c:pt>
                <c:pt idx="28">
                  <c:v>20.620689655172413</c:v>
                </c:pt>
                <c:pt idx="29">
                  <c:v>19.88</c:v>
                </c:pt>
                <c:pt idx="30">
                  <c:v>0</c:v>
                </c:pt>
                <c:pt idx="31">
                  <c:v>18.4375</c:v>
                </c:pt>
                <c:pt idx="32">
                  <c:v>0</c:v>
                </c:pt>
                <c:pt idx="33">
                  <c:v>20.061538461538461</c:v>
                </c:pt>
                <c:pt idx="34">
                  <c:v>17.543859649122808</c:v>
                </c:pt>
                <c:pt idx="35">
                  <c:v>16.208333333333332</c:v>
                </c:pt>
                <c:pt idx="36">
                  <c:v>15.333333333333334</c:v>
                </c:pt>
                <c:pt idx="37">
                  <c:v>0</c:v>
                </c:pt>
                <c:pt idx="38">
                  <c:v>23.196428571428573</c:v>
                </c:pt>
                <c:pt idx="39">
                  <c:v>17.847826086956523</c:v>
                </c:pt>
                <c:pt idx="40">
                  <c:v>16.416666666666668</c:v>
                </c:pt>
                <c:pt idx="41">
                  <c:v>20.285714285714285</c:v>
                </c:pt>
                <c:pt idx="42">
                  <c:v>15.964285714285714</c:v>
                </c:pt>
                <c:pt idx="43">
                  <c:v>20.25</c:v>
                </c:pt>
                <c:pt idx="44">
                  <c:v>16.90909090909091</c:v>
                </c:pt>
                <c:pt idx="45">
                  <c:v>16.5</c:v>
                </c:pt>
                <c:pt idx="46">
                  <c:v>21.657142857142858</c:v>
                </c:pt>
                <c:pt idx="47">
                  <c:v>23</c:v>
                </c:pt>
                <c:pt idx="48">
                  <c:v>21.227272727272727</c:v>
                </c:pt>
                <c:pt idx="49">
                  <c:v>17.282608695652176</c:v>
                </c:pt>
                <c:pt idx="50">
                  <c:v>17.888888888888889</c:v>
                </c:pt>
                <c:pt idx="51">
                  <c:v>19.225000000000001</c:v>
                </c:pt>
                <c:pt idx="52">
                  <c:v>20.849315068493151</c:v>
                </c:pt>
                <c:pt idx="53">
                  <c:v>17.571428571428573</c:v>
                </c:pt>
                <c:pt idx="54">
                  <c:v>0</c:v>
                </c:pt>
              </c:numCache>
            </c:numRef>
          </c:val>
          <c:extLst>
            <c:ext xmlns:c16="http://schemas.microsoft.com/office/drawing/2014/chart" uri="{C3380CC4-5D6E-409C-BE32-E72D297353CC}">
              <c16:uniqueId val="{00000000-42BA-3742-9503-7162C42010AC}"/>
            </c:ext>
          </c:extLst>
        </c:ser>
        <c:ser>
          <c:idx val="1"/>
          <c:order val="1"/>
          <c:tx>
            <c:v>Tendance 21J</c:v>
          </c:tx>
          <c:spPr>
            <a:solidFill>
              <a:schemeClr val="accent2"/>
            </a:solidFill>
            <a:ln>
              <a:noFill/>
            </a:ln>
            <a:effectLst/>
          </c:spPr>
          <c:invertIfNegative val="0"/>
          <c:errBars>
            <c:errBarType val="both"/>
            <c:errValType val="cust"/>
            <c:noEndCap val="0"/>
            <c:plus>
              <c:numRef>
                <c:f>'EDF jour'!$AM$6:$AM$60</c:f>
                <c:numCache>
                  <c:formatCode>General</c:formatCode>
                  <c:ptCount val="55"/>
                  <c:pt idx="0">
                    <c:v>0.70710678118654757</c:v>
                  </c:pt>
                  <c:pt idx="1">
                    <c:v>0</c:v>
                  </c:pt>
                  <c:pt idx="2">
                    <c:v>0</c:v>
                  </c:pt>
                  <c:pt idx="3">
                    <c:v>0.95118973121134176</c:v>
                  </c:pt>
                  <c:pt idx="4">
                    <c:v>1.7511900715418263</c:v>
                  </c:pt>
                  <c:pt idx="5">
                    <c:v>1.7677669529663689</c:v>
                  </c:pt>
                  <c:pt idx="6">
                    <c:v>0</c:v>
                  </c:pt>
                  <c:pt idx="7">
                    <c:v>2.3452078799117144</c:v>
                  </c:pt>
                  <c:pt idx="8">
                    <c:v>0</c:v>
                  </c:pt>
                  <c:pt idx="9">
                    <c:v>0</c:v>
                  </c:pt>
                  <c:pt idx="10">
                    <c:v>0.89442719099991586</c:v>
                  </c:pt>
                  <c:pt idx="11">
                    <c:v>1.4142135623730951</c:v>
                  </c:pt>
                  <c:pt idx="12">
                    <c:v>1.6329931618554521</c:v>
                  </c:pt>
                  <c:pt idx="13">
                    <c:v>0.89442719099991586</c:v>
                  </c:pt>
                  <c:pt idx="14">
                    <c:v>0.70710678118654757</c:v>
                  </c:pt>
                  <c:pt idx="15">
                    <c:v>3.1471831698777724</c:v>
                  </c:pt>
                  <c:pt idx="16">
                    <c:v>0</c:v>
                  </c:pt>
                  <c:pt idx="17">
                    <c:v>1.9820624179302297</c:v>
                  </c:pt>
                  <c:pt idx="18">
                    <c:v>0</c:v>
                  </c:pt>
                  <c:pt idx="19">
                    <c:v>1.8516401995451028</c:v>
                  </c:pt>
                  <c:pt idx="20">
                    <c:v>1.511857892036909</c:v>
                  </c:pt>
                  <c:pt idx="21">
                    <c:v>0</c:v>
                  </c:pt>
                  <c:pt idx="22">
                    <c:v>0</c:v>
                  </c:pt>
                  <c:pt idx="23">
                    <c:v>0</c:v>
                  </c:pt>
                  <c:pt idx="24">
                    <c:v>1.2247448713915892</c:v>
                  </c:pt>
                  <c:pt idx="25">
                    <c:v>2.3094010767585034</c:v>
                  </c:pt>
                  <c:pt idx="26">
                    <c:v>0</c:v>
                  </c:pt>
                  <c:pt idx="27">
                    <c:v>1.9235384061671346</c:v>
                  </c:pt>
                  <c:pt idx="28">
                    <c:v>0</c:v>
                  </c:pt>
                  <c:pt idx="29">
                    <c:v>0.69006555934235414</c:v>
                  </c:pt>
                  <c:pt idx="30">
                    <c:v>0</c:v>
                  </c:pt>
                  <c:pt idx="31">
                    <c:v>0</c:v>
                  </c:pt>
                  <c:pt idx="32">
                    <c:v>0</c:v>
                  </c:pt>
                  <c:pt idx="33">
                    <c:v>1.3093073414159542</c:v>
                  </c:pt>
                  <c:pt idx="34">
                    <c:v>1.7288403306519924</c:v>
                  </c:pt>
                  <c:pt idx="35">
                    <c:v>0</c:v>
                  </c:pt>
                  <c:pt idx="36">
                    <c:v>0</c:v>
                  </c:pt>
                  <c:pt idx="37">
                    <c:v>0</c:v>
                  </c:pt>
                  <c:pt idx="38">
                    <c:v>2.0816659994661326</c:v>
                  </c:pt>
                  <c:pt idx="39">
                    <c:v>0</c:v>
                  </c:pt>
                  <c:pt idx="40">
                    <c:v>0</c:v>
                  </c:pt>
                  <c:pt idx="41">
                    <c:v>1</c:v>
                  </c:pt>
                  <c:pt idx="42">
                    <c:v>0</c:v>
                  </c:pt>
                  <c:pt idx="43">
                    <c:v>0</c:v>
                  </c:pt>
                  <c:pt idx="44">
                    <c:v>0</c:v>
                  </c:pt>
                  <c:pt idx="45">
                    <c:v>0</c:v>
                  </c:pt>
                  <c:pt idx="46">
                    <c:v>1.7728105208558369</c:v>
                  </c:pt>
                  <c:pt idx="47">
                    <c:v>1.6329931618554521</c:v>
                  </c:pt>
                  <c:pt idx="48">
                    <c:v>0</c:v>
                  </c:pt>
                  <c:pt idx="49">
                    <c:v>2.8284271247461903</c:v>
                  </c:pt>
                  <c:pt idx="50">
                    <c:v>0</c:v>
                  </c:pt>
                  <c:pt idx="51">
                    <c:v>0</c:v>
                  </c:pt>
                  <c:pt idx="52">
                    <c:v>1.1547005383792515</c:v>
                  </c:pt>
                  <c:pt idx="53">
                    <c:v>0</c:v>
                  </c:pt>
                  <c:pt idx="54">
                    <c:v>0</c:v>
                  </c:pt>
                </c:numCache>
              </c:numRef>
            </c:plus>
            <c:minus>
              <c:numRef>
                <c:f>'EDF jour'!$AM$6:$AM$60</c:f>
                <c:numCache>
                  <c:formatCode>General</c:formatCode>
                  <c:ptCount val="55"/>
                  <c:pt idx="0">
                    <c:v>0.70710678118654757</c:v>
                  </c:pt>
                  <c:pt idx="1">
                    <c:v>0</c:v>
                  </c:pt>
                  <c:pt idx="2">
                    <c:v>0</c:v>
                  </c:pt>
                  <c:pt idx="3">
                    <c:v>0.95118973121134176</c:v>
                  </c:pt>
                  <c:pt idx="4">
                    <c:v>1.7511900715418263</c:v>
                  </c:pt>
                  <c:pt idx="5">
                    <c:v>1.7677669529663689</c:v>
                  </c:pt>
                  <c:pt idx="6">
                    <c:v>0</c:v>
                  </c:pt>
                  <c:pt idx="7">
                    <c:v>2.3452078799117144</c:v>
                  </c:pt>
                  <c:pt idx="8">
                    <c:v>0</c:v>
                  </c:pt>
                  <c:pt idx="9">
                    <c:v>0</c:v>
                  </c:pt>
                  <c:pt idx="10">
                    <c:v>0.89442719099991586</c:v>
                  </c:pt>
                  <c:pt idx="11">
                    <c:v>1.4142135623730951</c:v>
                  </c:pt>
                  <c:pt idx="12">
                    <c:v>1.6329931618554521</c:v>
                  </c:pt>
                  <c:pt idx="13">
                    <c:v>0.89442719099991586</c:v>
                  </c:pt>
                  <c:pt idx="14">
                    <c:v>0.70710678118654757</c:v>
                  </c:pt>
                  <c:pt idx="15">
                    <c:v>3.1471831698777724</c:v>
                  </c:pt>
                  <c:pt idx="16">
                    <c:v>0</c:v>
                  </c:pt>
                  <c:pt idx="17">
                    <c:v>1.9820624179302297</c:v>
                  </c:pt>
                  <c:pt idx="18">
                    <c:v>0</c:v>
                  </c:pt>
                  <c:pt idx="19">
                    <c:v>1.8516401995451028</c:v>
                  </c:pt>
                  <c:pt idx="20">
                    <c:v>1.511857892036909</c:v>
                  </c:pt>
                  <c:pt idx="21">
                    <c:v>0</c:v>
                  </c:pt>
                  <c:pt idx="22">
                    <c:v>0</c:v>
                  </c:pt>
                  <c:pt idx="23">
                    <c:v>0</c:v>
                  </c:pt>
                  <c:pt idx="24">
                    <c:v>1.2247448713915892</c:v>
                  </c:pt>
                  <c:pt idx="25">
                    <c:v>2.3094010767585034</c:v>
                  </c:pt>
                  <c:pt idx="26">
                    <c:v>0</c:v>
                  </c:pt>
                  <c:pt idx="27">
                    <c:v>1.9235384061671346</c:v>
                  </c:pt>
                  <c:pt idx="28">
                    <c:v>0</c:v>
                  </c:pt>
                  <c:pt idx="29">
                    <c:v>0.69006555934235414</c:v>
                  </c:pt>
                  <c:pt idx="30">
                    <c:v>0</c:v>
                  </c:pt>
                  <c:pt idx="31">
                    <c:v>0</c:v>
                  </c:pt>
                  <c:pt idx="32">
                    <c:v>0</c:v>
                  </c:pt>
                  <c:pt idx="33">
                    <c:v>1.3093073414159542</c:v>
                  </c:pt>
                  <c:pt idx="34">
                    <c:v>1.7288403306519924</c:v>
                  </c:pt>
                  <c:pt idx="35">
                    <c:v>0</c:v>
                  </c:pt>
                  <c:pt idx="36">
                    <c:v>0</c:v>
                  </c:pt>
                  <c:pt idx="37">
                    <c:v>0</c:v>
                  </c:pt>
                  <c:pt idx="38">
                    <c:v>2.0816659994661326</c:v>
                  </c:pt>
                  <c:pt idx="39">
                    <c:v>0</c:v>
                  </c:pt>
                  <c:pt idx="40">
                    <c:v>0</c:v>
                  </c:pt>
                  <c:pt idx="41">
                    <c:v>1</c:v>
                  </c:pt>
                  <c:pt idx="42">
                    <c:v>0</c:v>
                  </c:pt>
                  <c:pt idx="43">
                    <c:v>0</c:v>
                  </c:pt>
                  <c:pt idx="44">
                    <c:v>0</c:v>
                  </c:pt>
                  <c:pt idx="45">
                    <c:v>0</c:v>
                  </c:pt>
                  <c:pt idx="46">
                    <c:v>1.7728105208558369</c:v>
                  </c:pt>
                  <c:pt idx="47">
                    <c:v>1.6329931618554521</c:v>
                  </c:pt>
                  <c:pt idx="48">
                    <c:v>0</c:v>
                  </c:pt>
                  <c:pt idx="49">
                    <c:v>2.8284271247461903</c:v>
                  </c:pt>
                  <c:pt idx="50">
                    <c:v>0</c:v>
                  </c:pt>
                  <c:pt idx="51">
                    <c:v>0</c:v>
                  </c:pt>
                  <c:pt idx="52">
                    <c:v>1.1547005383792515</c:v>
                  </c:pt>
                  <c:pt idx="53">
                    <c:v>0</c:v>
                  </c:pt>
                  <c:pt idx="54">
                    <c:v>0</c:v>
                  </c:pt>
                </c:numCache>
              </c:numRef>
            </c:minus>
            <c:spPr>
              <a:noFill/>
              <a:ln w="25400" cap="flat" cmpd="sng" algn="ctr">
                <a:solidFill>
                  <a:schemeClr val="tx1"/>
                </a:solidFill>
                <a:round/>
              </a:ln>
              <a:effectLst/>
            </c:spPr>
          </c:errBars>
          <c:cat>
            <c:strRef>
              <c:f>'EDF jour'!$A$6:$A$60</c:f>
              <c:strCache>
                <c:ptCount val="55"/>
                <c:pt idx="0">
                  <c:v>GAIGEARD</c:v>
                </c:pt>
                <c:pt idx="1">
                  <c:v>ARRIGHETTI</c:v>
                </c:pt>
                <c:pt idx="2">
                  <c:v>BATALLA</c:v>
                </c:pt>
                <c:pt idx="3">
                  <c:v>BEAURAIN</c:v>
                </c:pt>
                <c:pt idx="4">
                  <c:v>BLANCHARD</c:v>
                </c:pt>
                <c:pt idx="5">
                  <c:v>CAPELL SANDIN</c:v>
                </c:pt>
                <c:pt idx="6">
                  <c:v>CASTEL</c:v>
                </c:pt>
                <c:pt idx="7">
                  <c:v>CASTELO</c:v>
                </c:pt>
                <c:pt idx="8">
                  <c:v>CHASTIN</c:v>
                </c:pt>
                <c:pt idx="9">
                  <c:v>DANIEL</c:v>
                </c:pt>
                <c:pt idx="10">
                  <c:v>COQUILLEAU</c:v>
                </c:pt>
                <c:pt idx="11">
                  <c:v>COUSSERAND</c:v>
                </c:pt>
                <c:pt idx="12">
                  <c:v>DELAMARE</c:v>
                </c:pt>
                <c:pt idx="13">
                  <c:v>DUFROS</c:v>
                </c:pt>
                <c:pt idx="14">
                  <c:v>ELIZONDO</c:v>
                </c:pt>
                <c:pt idx="15">
                  <c:v>ESCUSA</c:v>
                </c:pt>
                <c:pt idx="16">
                  <c:v>FAGNEN</c:v>
                </c:pt>
                <c:pt idx="17">
                  <c:v>GUITON</c:v>
                </c:pt>
                <c:pt idx="18">
                  <c:v>JUBIN</c:v>
                </c:pt>
                <c:pt idx="19">
                  <c:v>LEBRUN</c:v>
                </c:pt>
                <c:pt idx="20">
                  <c:v>LIBALI</c:v>
                </c:pt>
                <c:pt idx="21">
                  <c:v>LUCAS</c:v>
                </c:pt>
                <c:pt idx="22">
                  <c:v>MAFUTUNA</c:v>
                </c:pt>
                <c:pt idx="23">
                  <c:v>LE GUILLOU</c:v>
                </c:pt>
                <c:pt idx="24">
                  <c:v>MARTINEZ RODRIGUEZ</c:v>
                </c:pt>
                <c:pt idx="25">
                  <c:v>MUFANA</c:v>
                </c:pt>
                <c:pt idx="26">
                  <c:v>LOTHOZ</c:v>
                </c:pt>
                <c:pt idx="27">
                  <c:v>NERAUD</c:v>
                </c:pt>
                <c:pt idx="28">
                  <c:v>NGASSA</c:v>
                </c:pt>
                <c:pt idx="29">
                  <c:v>PASSARD</c:v>
                </c:pt>
                <c:pt idx="30">
                  <c:v>PAUTROT D</c:v>
                </c:pt>
                <c:pt idx="31">
                  <c:v>RAVISA</c:v>
                </c:pt>
                <c:pt idx="32">
                  <c:v>MACRIDES</c:v>
                </c:pt>
                <c:pt idx="33">
                  <c:v>REBILLARD</c:v>
                </c:pt>
                <c:pt idx="34">
                  <c:v>RIVIERE</c:v>
                </c:pt>
                <c:pt idx="35">
                  <c:v>MERLET</c:v>
                </c:pt>
                <c:pt idx="36">
                  <c:v>SINEUX</c:v>
                </c:pt>
                <c:pt idx="37">
                  <c:v>SIUTAULA</c:v>
                </c:pt>
                <c:pt idx="38">
                  <c:v>VAUCLIN</c:v>
                </c:pt>
                <c:pt idx="39">
                  <c:v>OBLIN</c:v>
                </c:pt>
                <c:pt idx="40">
                  <c:v>VITTECOQ</c:v>
                </c:pt>
                <c:pt idx="41">
                  <c:v>HUET</c:v>
                </c:pt>
                <c:pt idx="42">
                  <c:v>DUVAL</c:v>
                </c:pt>
                <c:pt idx="43">
                  <c:v>REYMONDOUX</c:v>
                </c:pt>
                <c:pt idx="44">
                  <c:v>RIQUELME J</c:v>
                </c:pt>
                <c:pt idx="45">
                  <c:v>RIQUELME M</c:v>
                </c:pt>
                <c:pt idx="46">
                  <c:v>SIVI</c:v>
                </c:pt>
                <c:pt idx="47">
                  <c:v>SAGARZAZU</c:v>
                </c:pt>
                <c:pt idx="48">
                  <c:v>TOUSTOU</c:v>
                </c:pt>
                <c:pt idx="49">
                  <c:v>BAGMA</c:v>
                </c:pt>
                <c:pt idx="50">
                  <c:v>GUY</c:v>
                </c:pt>
                <c:pt idx="51">
                  <c:v>CAMUS</c:v>
                </c:pt>
                <c:pt idx="52">
                  <c:v>LE CALVEZ</c:v>
                </c:pt>
                <c:pt idx="53">
                  <c:v>VEYER</c:v>
                </c:pt>
                <c:pt idx="54">
                  <c:v>YENGO</c:v>
                </c:pt>
              </c:strCache>
            </c:strRef>
          </c:cat>
          <c:val>
            <c:numRef>
              <c:f>'EDF jour'!$AK$6:$AK$60</c:f>
              <c:numCache>
                <c:formatCode>0</c:formatCode>
                <c:ptCount val="55"/>
                <c:pt idx="0">
                  <c:v>17</c:v>
                </c:pt>
                <c:pt idx="1">
                  <c:v>0</c:v>
                </c:pt>
                <c:pt idx="2">
                  <c:v>0</c:v>
                </c:pt>
                <c:pt idx="3">
                  <c:v>18.714285714285715</c:v>
                </c:pt>
                <c:pt idx="4">
                  <c:v>24.666666666666668</c:v>
                </c:pt>
                <c:pt idx="5">
                  <c:v>25.375</c:v>
                </c:pt>
                <c:pt idx="6">
                  <c:v>0</c:v>
                </c:pt>
                <c:pt idx="7">
                  <c:v>22.333333333333332</c:v>
                </c:pt>
                <c:pt idx="8">
                  <c:v>0</c:v>
                </c:pt>
                <c:pt idx="9">
                  <c:v>0</c:v>
                </c:pt>
                <c:pt idx="10">
                  <c:v>21.6</c:v>
                </c:pt>
                <c:pt idx="11">
                  <c:v>21</c:v>
                </c:pt>
                <c:pt idx="12">
                  <c:v>19</c:v>
                </c:pt>
                <c:pt idx="13">
                  <c:v>22</c:v>
                </c:pt>
                <c:pt idx="14">
                  <c:v>16.666666666666668</c:v>
                </c:pt>
                <c:pt idx="15">
                  <c:v>20.285714285714285</c:v>
                </c:pt>
                <c:pt idx="16">
                  <c:v>0</c:v>
                </c:pt>
                <c:pt idx="17">
                  <c:v>23.25</c:v>
                </c:pt>
                <c:pt idx="18">
                  <c:v>21</c:v>
                </c:pt>
                <c:pt idx="19">
                  <c:v>20.5</c:v>
                </c:pt>
                <c:pt idx="20">
                  <c:v>21.428571428571427</c:v>
                </c:pt>
                <c:pt idx="21">
                  <c:v>0</c:v>
                </c:pt>
                <c:pt idx="22">
                  <c:v>14</c:v>
                </c:pt>
                <c:pt idx="23">
                  <c:v>0</c:v>
                </c:pt>
                <c:pt idx="24">
                  <c:v>23.666666666666668</c:v>
                </c:pt>
                <c:pt idx="25">
                  <c:v>15.666666666666666</c:v>
                </c:pt>
                <c:pt idx="26">
                  <c:v>0</c:v>
                </c:pt>
                <c:pt idx="27">
                  <c:v>21.8</c:v>
                </c:pt>
                <c:pt idx="28">
                  <c:v>0</c:v>
                </c:pt>
                <c:pt idx="29">
                  <c:v>20.142857142857142</c:v>
                </c:pt>
                <c:pt idx="30">
                  <c:v>0</c:v>
                </c:pt>
                <c:pt idx="31">
                  <c:v>18</c:v>
                </c:pt>
                <c:pt idx="32">
                  <c:v>0</c:v>
                </c:pt>
                <c:pt idx="33">
                  <c:v>21</c:v>
                </c:pt>
                <c:pt idx="34">
                  <c:v>17.100000000000001</c:v>
                </c:pt>
                <c:pt idx="35">
                  <c:v>14</c:v>
                </c:pt>
                <c:pt idx="36">
                  <c:v>0</c:v>
                </c:pt>
                <c:pt idx="37">
                  <c:v>0</c:v>
                </c:pt>
                <c:pt idx="38">
                  <c:v>24</c:v>
                </c:pt>
                <c:pt idx="39">
                  <c:v>0</c:v>
                </c:pt>
                <c:pt idx="40">
                  <c:v>0</c:v>
                </c:pt>
                <c:pt idx="41">
                  <c:v>20</c:v>
                </c:pt>
                <c:pt idx="42">
                  <c:v>9</c:v>
                </c:pt>
                <c:pt idx="43">
                  <c:v>0</c:v>
                </c:pt>
                <c:pt idx="44">
                  <c:v>0</c:v>
                </c:pt>
                <c:pt idx="45">
                  <c:v>18</c:v>
                </c:pt>
                <c:pt idx="46">
                  <c:v>22.142857142857142</c:v>
                </c:pt>
                <c:pt idx="47">
                  <c:v>23</c:v>
                </c:pt>
                <c:pt idx="48">
                  <c:v>0</c:v>
                </c:pt>
                <c:pt idx="49">
                  <c:v>19</c:v>
                </c:pt>
                <c:pt idx="50">
                  <c:v>0</c:v>
                </c:pt>
                <c:pt idx="51">
                  <c:v>0</c:v>
                </c:pt>
                <c:pt idx="52">
                  <c:v>23.333333333333332</c:v>
                </c:pt>
                <c:pt idx="53">
                  <c:v>0</c:v>
                </c:pt>
                <c:pt idx="54">
                  <c:v>0</c:v>
                </c:pt>
              </c:numCache>
            </c:numRef>
          </c:val>
          <c:extLst>
            <c:ext xmlns:c16="http://schemas.microsoft.com/office/drawing/2014/chart" uri="{C3380CC4-5D6E-409C-BE32-E72D297353CC}">
              <c16:uniqueId val="{00000001-42BA-3742-9503-7162C42010AC}"/>
            </c:ext>
          </c:extLst>
        </c:ser>
        <c:ser>
          <c:idx val="0"/>
          <c:order val="2"/>
          <c:tx>
            <c:v>Tendance semaine</c:v>
          </c:tx>
          <c:spPr>
            <a:solidFill>
              <a:schemeClr val="accent1"/>
            </a:solidFill>
            <a:ln>
              <a:noFill/>
            </a:ln>
            <a:effectLst/>
          </c:spPr>
          <c:invertIfNegative val="0"/>
          <c:errBars>
            <c:errBarType val="both"/>
            <c:errValType val="cust"/>
            <c:noEndCap val="0"/>
            <c:plus>
              <c:numRef>
                <c:f>'EDF jour'!$AJ$6:$AJ$58</c:f>
                <c:numCache>
                  <c:formatCode>General</c:formatCode>
                  <c:ptCount val="53"/>
                  <c:pt idx="0">
                    <c:v>0.70710678118654757</c:v>
                  </c:pt>
                  <c:pt idx="1">
                    <c:v>0</c:v>
                  </c:pt>
                  <c:pt idx="2">
                    <c:v>0</c:v>
                  </c:pt>
                  <c:pt idx="3">
                    <c:v>0.57735026918962584</c:v>
                  </c:pt>
                  <c:pt idx="4">
                    <c:v>0</c:v>
                  </c:pt>
                  <c:pt idx="5">
                    <c:v>2.1213203435596424</c:v>
                  </c:pt>
                  <c:pt idx="6">
                    <c:v>0</c:v>
                  </c:pt>
                  <c:pt idx="7">
                    <c:v>1.7320508075688772</c:v>
                  </c:pt>
                  <c:pt idx="8">
                    <c:v>0</c:v>
                  </c:pt>
                  <c:pt idx="9">
                    <c:v>0</c:v>
                  </c:pt>
                  <c:pt idx="10">
                    <c:v>0.70710678118654757</c:v>
                  </c:pt>
                  <c:pt idx="11">
                    <c:v>0</c:v>
                  </c:pt>
                  <c:pt idx="12">
                    <c:v>0.70710678118654757</c:v>
                  </c:pt>
                  <c:pt idx="13">
                    <c:v>0</c:v>
                  </c:pt>
                  <c:pt idx="14">
                    <c:v>0.57735026918962584</c:v>
                  </c:pt>
                  <c:pt idx="15">
                    <c:v>1.7320508075688772</c:v>
                  </c:pt>
                  <c:pt idx="16">
                    <c:v>0</c:v>
                  </c:pt>
                  <c:pt idx="17">
                    <c:v>2.8284271247461903</c:v>
                  </c:pt>
                  <c:pt idx="18">
                    <c:v>0</c:v>
                  </c:pt>
                  <c:pt idx="19">
                    <c:v>2.5166114784235836</c:v>
                  </c:pt>
                  <c:pt idx="20">
                    <c:v>1.5275252316519465</c:v>
                  </c:pt>
                  <c:pt idx="21">
                    <c:v>0</c:v>
                  </c:pt>
                  <c:pt idx="22">
                    <c:v>0</c:v>
                  </c:pt>
                  <c:pt idx="23">
                    <c:v>0</c:v>
                  </c:pt>
                  <c:pt idx="24">
                    <c:v>1.5275252316519465</c:v>
                  </c:pt>
                  <c:pt idx="25">
                    <c:v>0</c:v>
                  </c:pt>
                  <c:pt idx="26">
                    <c:v>0</c:v>
                  </c:pt>
                  <c:pt idx="27">
                    <c:v>0</c:v>
                  </c:pt>
                  <c:pt idx="28">
                    <c:v>0</c:v>
                  </c:pt>
                  <c:pt idx="29">
                    <c:v>0</c:v>
                  </c:pt>
                  <c:pt idx="30">
                    <c:v>0</c:v>
                  </c:pt>
                  <c:pt idx="31">
                    <c:v>0</c:v>
                  </c:pt>
                  <c:pt idx="32">
                    <c:v>0</c:v>
                  </c:pt>
                  <c:pt idx="33">
                    <c:v>1.5275252316519465</c:v>
                  </c:pt>
                  <c:pt idx="34">
                    <c:v>1.2583057392117916</c:v>
                  </c:pt>
                  <c:pt idx="35">
                    <c:v>0</c:v>
                  </c:pt>
                  <c:pt idx="36">
                    <c:v>0</c:v>
                  </c:pt>
                  <c:pt idx="37">
                    <c:v>0</c:v>
                  </c:pt>
                  <c:pt idx="38">
                    <c:v>0</c:v>
                  </c:pt>
                  <c:pt idx="39">
                    <c:v>0</c:v>
                  </c:pt>
                  <c:pt idx="40">
                    <c:v>0</c:v>
                  </c:pt>
                  <c:pt idx="41">
                    <c:v>0</c:v>
                  </c:pt>
                  <c:pt idx="42">
                    <c:v>0</c:v>
                  </c:pt>
                  <c:pt idx="43">
                    <c:v>0</c:v>
                  </c:pt>
                  <c:pt idx="44">
                    <c:v>0</c:v>
                  </c:pt>
                  <c:pt idx="45">
                    <c:v>0</c:v>
                  </c:pt>
                  <c:pt idx="46">
                    <c:v>1.5275252316519465</c:v>
                  </c:pt>
                  <c:pt idx="47">
                    <c:v>0</c:v>
                  </c:pt>
                  <c:pt idx="48">
                    <c:v>0</c:v>
                  </c:pt>
                  <c:pt idx="49">
                    <c:v>2.8284271247461903</c:v>
                  </c:pt>
                  <c:pt idx="50">
                    <c:v>0</c:v>
                  </c:pt>
                  <c:pt idx="51">
                    <c:v>0</c:v>
                  </c:pt>
                  <c:pt idx="52">
                    <c:v>0</c:v>
                  </c:pt>
                </c:numCache>
              </c:numRef>
            </c:plus>
            <c:minus>
              <c:numRef>
                <c:f>'EDF jour'!$AJ$6:$AJ$58</c:f>
                <c:numCache>
                  <c:formatCode>General</c:formatCode>
                  <c:ptCount val="53"/>
                  <c:pt idx="0">
                    <c:v>0.70710678118654757</c:v>
                  </c:pt>
                  <c:pt idx="1">
                    <c:v>0</c:v>
                  </c:pt>
                  <c:pt idx="2">
                    <c:v>0</c:v>
                  </c:pt>
                  <c:pt idx="3">
                    <c:v>0.57735026918962584</c:v>
                  </c:pt>
                  <c:pt idx="4">
                    <c:v>0</c:v>
                  </c:pt>
                  <c:pt idx="5">
                    <c:v>2.1213203435596424</c:v>
                  </c:pt>
                  <c:pt idx="6">
                    <c:v>0</c:v>
                  </c:pt>
                  <c:pt idx="7">
                    <c:v>1.7320508075688772</c:v>
                  </c:pt>
                  <c:pt idx="8">
                    <c:v>0</c:v>
                  </c:pt>
                  <c:pt idx="9">
                    <c:v>0</c:v>
                  </c:pt>
                  <c:pt idx="10">
                    <c:v>0.70710678118654757</c:v>
                  </c:pt>
                  <c:pt idx="11">
                    <c:v>0</c:v>
                  </c:pt>
                  <c:pt idx="12">
                    <c:v>0.70710678118654757</c:v>
                  </c:pt>
                  <c:pt idx="13">
                    <c:v>0</c:v>
                  </c:pt>
                  <c:pt idx="14">
                    <c:v>0.57735026918962584</c:v>
                  </c:pt>
                  <c:pt idx="15">
                    <c:v>1.7320508075688772</c:v>
                  </c:pt>
                  <c:pt idx="16">
                    <c:v>0</c:v>
                  </c:pt>
                  <c:pt idx="17">
                    <c:v>2.8284271247461903</c:v>
                  </c:pt>
                  <c:pt idx="18">
                    <c:v>0</c:v>
                  </c:pt>
                  <c:pt idx="19">
                    <c:v>2.5166114784235836</c:v>
                  </c:pt>
                  <c:pt idx="20">
                    <c:v>1.5275252316519465</c:v>
                  </c:pt>
                  <c:pt idx="21">
                    <c:v>0</c:v>
                  </c:pt>
                  <c:pt idx="22">
                    <c:v>0</c:v>
                  </c:pt>
                  <c:pt idx="23">
                    <c:v>0</c:v>
                  </c:pt>
                  <c:pt idx="24">
                    <c:v>1.5275252316519465</c:v>
                  </c:pt>
                  <c:pt idx="25">
                    <c:v>0</c:v>
                  </c:pt>
                  <c:pt idx="26">
                    <c:v>0</c:v>
                  </c:pt>
                  <c:pt idx="27">
                    <c:v>0</c:v>
                  </c:pt>
                  <c:pt idx="28">
                    <c:v>0</c:v>
                  </c:pt>
                  <c:pt idx="29">
                    <c:v>0</c:v>
                  </c:pt>
                  <c:pt idx="30">
                    <c:v>0</c:v>
                  </c:pt>
                  <c:pt idx="31">
                    <c:v>0</c:v>
                  </c:pt>
                  <c:pt idx="32">
                    <c:v>0</c:v>
                  </c:pt>
                  <c:pt idx="33">
                    <c:v>1.5275252316519465</c:v>
                  </c:pt>
                  <c:pt idx="34">
                    <c:v>1.2583057392117916</c:v>
                  </c:pt>
                  <c:pt idx="35">
                    <c:v>0</c:v>
                  </c:pt>
                  <c:pt idx="36">
                    <c:v>0</c:v>
                  </c:pt>
                  <c:pt idx="37">
                    <c:v>0</c:v>
                  </c:pt>
                  <c:pt idx="38">
                    <c:v>0</c:v>
                  </c:pt>
                  <c:pt idx="39">
                    <c:v>0</c:v>
                  </c:pt>
                  <c:pt idx="40">
                    <c:v>0</c:v>
                  </c:pt>
                  <c:pt idx="41">
                    <c:v>0</c:v>
                  </c:pt>
                  <c:pt idx="42">
                    <c:v>0</c:v>
                  </c:pt>
                  <c:pt idx="43">
                    <c:v>0</c:v>
                  </c:pt>
                  <c:pt idx="44">
                    <c:v>0</c:v>
                  </c:pt>
                  <c:pt idx="45">
                    <c:v>0</c:v>
                  </c:pt>
                  <c:pt idx="46">
                    <c:v>1.5275252316519465</c:v>
                  </c:pt>
                  <c:pt idx="47">
                    <c:v>0</c:v>
                  </c:pt>
                  <c:pt idx="48">
                    <c:v>0</c:v>
                  </c:pt>
                  <c:pt idx="49">
                    <c:v>2.8284271247461903</c:v>
                  </c:pt>
                  <c:pt idx="50">
                    <c:v>0</c:v>
                  </c:pt>
                  <c:pt idx="51">
                    <c:v>0</c:v>
                  </c:pt>
                  <c:pt idx="52">
                    <c:v>0</c:v>
                  </c:pt>
                </c:numCache>
              </c:numRef>
            </c:minus>
            <c:spPr>
              <a:noFill/>
              <a:ln w="25400" cap="flat" cmpd="sng" algn="ctr">
                <a:solidFill>
                  <a:schemeClr val="tx1"/>
                </a:solidFill>
                <a:round/>
              </a:ln>
              <a:effectLst/>
            </c:spPr>
          </c:errBars>
          <c:cat>
            <c:strRef>
              <c:f>'EDF jour'!$A$6:$A$60</c:f>
              <c:strCache>
                <c:ptCount val="55"/>
                <c:pt idx="0">
                  <c:v>GAIGEARD</c:v>
                </c:pt>
                <c:pt idx="1">
                  <c:v>ARRIGHETTI</c:v>
                </c:pt>
                <c:pt idx="2">
                  <c:v>BATALLA</c:v>
                </c:pt>
                <c:pt idx="3">
                  <c:v>BEAURAIN</c:v>
                </c:pt>
                <c:pt idx="4">
                  <c:v>BLANCHARD</c:v>
                </c:pt>
                <c:pt idx="5">
                  <c:v>CAPELL SANDIN</c:v>
                </c:pt>
                <c:pt idx="6">
                  <c:v>CASTEL</c:v>
                </c:pt>
                <c:pt idx="7">
                  <c:v>CASTELO</c:v>
                </c:pt>
                <c:pt idx="8">
                  <c:v>CHASTIN</c:v>
                </c:pt>
                <c:pt idx="9">
                  <c:v>DANIEL</c:v>
                </c:pt>
                <c:pt idx="10">
                  <c:v>COQUILLEAU</c:v>
                </c:pt>
                <c:pt idx="11">
                  <c:v>COUSSERAND</c:v>
                </c:pt>
                <c:pt idx="12">
                  <c:v>DELAMARE</c:v>
                </c:pt>
                <c:pt idx="13">
                  <c:v>DUFROS</c:v>
                </c:pt>
                <c:pt idx="14">
                  <c:v>ELIZONDO</c:v>
                </c:pt>
                <c:pt idx="15">
                  <c:v>ESCUSA</c:v>
                </c:pt>
                <c:pt idx="16">
                  <c:v>FAGNEN</c:v>
                </c:pt>
                <c:pt idx="17">
                  <c:v>GUITON</c:v>
                </c:pt>
                <c:pt idx="18">
                  <c:v>JUBIN</c:v>
                </c:pt>
                <c:pt idx="19">
                  <c:v>LEBRUN</c:v>
                </c:pt>
                <c:pt idx="20">
                  <c:v>LIBALI</c:v>
                </c:pt>
                <c:pt idx="21">
                  <c:v>LUCAS</c:v>
                </c:pt>
                <c:pt idx="22">
                  <c:v>MAFUTUNA</c:v>
                </c:pt>
                <c:pt idx="23">
                  <c:v>LE GUILLOU</c:v>
                </c:pt>
                <c:pt idx="24">
                  <c:v>MARTINEZ RODRIGUEZ</c:v>
                </c:pt>
                <c:pt idx="25">
                  <c:v>MUFANA</c:v>
                </c:pt>
                <c:pt idx="26">
                  <c:v>LOTHOZ</c:v>
                </c:pt>
                <c:pt idx="27">
                  <c:v>NERAUD</c:v>
                </c:pt>
                <c:pt idx="28">
                  <c:v>NGASSA</c:v>
                </c:pt>
                <c:pt idx="29">
                  <c:v>PASSARD</c:v>
                </c:pt>
                <c:pt idx="30">
                  <c:v>PAUTROT D</c:v>
                </c:pt>
                <c:pt idx="31">
                  <c:v>RAVISA</c:v>
                </c:pt>
                <c:pt idx="32">
                  <c:v>MACRIDES</c:v>
                </c:pt>
                <c:pt idx="33">
                  <c:v>REBILLARD</c:v>
                </c:pt>
                <c:pt idx="34">
                  <c:v>RIVIERE</c:v>
                </c:pt>
                <c:pt idx="35">
                  <c:v>MERLET</c:v>
                </c:pt>
                <c:pt idx="36">
                  <c:v>SINEUX</c:v>
                </c:pt>
                <c:pt idx="37">
                  <c:v>SIUTAULA</c:v>
                </c:pt>
                <c:pt idx="38">
                  <c:v>VAUCLIN</c:v>
                </c:pt>
                <c:pt idx="39">
                  <c:v>OBLIN</c:v>
                </c:pt>
                <c:pt idx="40">
                  <c:v>VITTECOQ</c:v>
                </c:pt>
                <c:pt idx="41">
                  <c:v>HUET</c:v>
                </c:pt>
                <c:pt idx="42">
                  <c:v>DUVAL</c:v>
                </c:pt>
                <c:pt idx="43">
                  <c:v>REYMONDOUX</c:v>
                </c:pt>
                <c:pt idx="44">
                  <c:v>RIQUELME J</c:v>
                </c:pt>
                <c:pt idx="45">
                  <c:v>RIQUELME M</c:v>
                </c:pt>
                <c:pt idx="46">
                  <c:v>SIVI</c:v>
                </c:pt>
                <c:pt idx="47">
                  <c:v>SAGARZAZU</c:v>
                </c:pt>
                <c:pt idx="48">
                  <c:v>TOUSTOU</c:v>
                </c:pt>
                <c:pt idx="49">
                  <c:v>BAGMA</c:v>
                </c:pt>
                <c:pt idx="50">
                  <c:v>GUY</c:v>
                </c:pt>
                <c:pt idx="51">
                  <c:v>CAMUS</c:v>
                </c:pt>
                <c:pt idx="52">
                  <c:v>LE CALVEZ</c:v>
                </c:pt>
                <c:pt idx="53">
                  <c:v>VEYER</c:v>
                </c:pt>
                <c:pt idx="54">
                  <c:v>YENGO</c:v>
                </c:pt>
              </c:strCache>
            </c:strRef>
          </c:cat>
          <c:val>
            <c:numRef>
              <c:f>'EDF jour'!$AI$6:$AI$58</c:f>
              <c:numCache>
                <c:formatCode>General</c:formatCode>
                <c:ptCount val="53"/>
                <c:pt idx="0" formatCode="0.0">
                  <c:v>16.5</c:v>
                </c:pt>
                <c:pt idx="1">
                  <c:v>0</c:v>
                </c:pt>
                <c:pt idx="2">
                  <c:v>0</c:v>
                </c:pt>
                <c:pt idx="3" formatCode="0.0">
                  <c:v>19.333333333333332</c:v>
                </c:pt>
                <c:pt idx="4" formatCode="0.0">
                  <c:v>22</c:v>
                </c:pt>
                <c:pt idx="5" formatCode="0.0">
                  <c:v>26.5</c:v>
                </c:pt>
                <c:pt idx="6">
                  <c:v>0</c:v>
                </c:pt>
                <c:pt idx="7" formatCode="0.0">
                  <c:v>20</c:v>
                </c:pt>
                <c:pt idx="8">
                  <c:v>0</c:v>
                </c:pt>
                <c:pt idx="9">
                  <c:v>0</c:v>
                </c:pt>
                <c:pt idx="10">
                  <c:v>21.5</c:v>
                </c:pt>
                <c:pt idx="11">
                  <c:v>0</c:v>
                </c:pt>
                <c:pt idx="12">
                  <c:v>19.5</c:v>
                </c:pt>
                <c:pt idx="13" formatCode="0.0">
                  <c:v>23</c:v>
                </c:pt>
                <c:pt idx="14" formatCode="0.0">
                  <c:v>17.333333333333332</c:v>
                </c:pt>
                <c:pt idx="15" formatCode="0.0">
                  <c:v>22</c:v>
                </c:pt>
                <c:pt idx="16">
                  <c:v>0</c:v>
                </c:pt>
                <c:pt idx="17">
                  <c:v>23</c:v>
                </c:pt>
                <c:pt idx="18">
                  <c:v>0</c:v>
                </c:pt>
                <c:pt idx="19" formatCode="0.0">
                  <c:v>19.666666666666668</c:v>
                </c:pt>
                <c:pt idx="20" formatCode="0.0">
                  <c:v>21.666666666666668</c:v>
                </c:pt>
                <c:pt idx="21">
                  <c:v>0</c:v>
                </c:pt>
                <c:pt idx="22" formatCode="0.0">
                  <c:v>14</c:v>
                </c:pt>
                <c:pt idx="23">
                  <c:v>0</c:v>
                </c:pt>
                <c:pt idx="24" formatCode="0.0">
                  <c:v>23.333333333333332</c:v>
                </c:pt>
                <c:pt idx="25">
                  <c:v>0</c:v>
                </c:pt>
                <c:pt idx="26">
                  <c:v>0</c:v>
                </c:pt>
                <c:pt idx="27" formatCode="0.0">
                  <c:v>25</c:v>
                </c:pt>
                <c:pt idx="28">
                  <c:v>0</c:v>
                </c:pt>
                <c:pt idx="29" formatCode="0.0">
                  <c:v>20</c:v>
                </c:pt>
                <c:pt idx="30">
                  <c:v>0</c:v>
                </c:pt>
                <c:pt idx="31" formatCode="0.0">
                  <c:v>18</c:v>
                </c:pt>
                <c:pt idx="32">
                  <c:v>0</c:v>
                </c:pt>
                <c:pt idx="33" formatCode="0.0">
                  <c:v>21.333333333333332</c:v>
                </c:pt>
                <c:pt idx="34" formatCode="0.0">
                  <c:v>17.25</c:v>
                </c:pt>
                <c:pt idx="35">
                  <c:v>0</c:v>
                </c:pt>
                <c:pt idx="36">
                  <c:v>0</c:v>
                </c:pt>
                <c:pt idx="37">
                  <c:v>0</c:v>
                </c:pt>
                <c:pt idx="38" formatCode="0.0">
                  <c:v>24</c:v>
                </c:pt>
                <c:pt idx="39">
                  <c:v>0</c:v>
                </c:pt>
                <c:pt idx="40">
                  <c:v>0</c:v>
                </c:pt>
                <c:pt idx="41">
                  <c:v>19</c:v>
                </c:pt>
                <c:pt idx="42">
                  <c:v>0</c:v>
                </c:pt>
                <c:pt idx="43">
                  <c:v>0</c:v>
                </c:pt>
                <c:pt idx="44">
                  <c:v>0</c:v>
                </c:pt>
                <c:pt idx="45">
                  <c:v>0</c:v>
                </c:pt>
                <c:pt idx="46" formatCode="0.0">
                  <c:v>22.333333333333332</c:v>
                </c:pt>
                <c:pt idx="47">
                  <c:v>0</c:v>
                </c:pt>
                <c:pt idx="48">
                  <c:v>0</c:v>
                </c:pt>
                <c:pt idx="49" formatCode="0.0">
                  <c:v>19</c:v>
                </c:pt>
                <c:pt idx="50">
                  <c:v>0</c:v>
                </c:pt>
                <c:pt idx="51">
                  <c:v>0</c:v>
                </c:pt>
                <c:pt idx="52" formatCode="0.0">
                  <c:v>22</c:v>
                </c:pt>
              </c:numCache>
            </c:numRef>
          </c:val>
          <c:extLst>
            <c:ext xmlns:c16="http://schemas.microsoft.com/office/drawing/2014/chart" uri="{C3380CC4-5D6E-409C-BE32-E72D297353CC}">
              <c16:uniqueId val="{00000017-42BA-3742-9503-7162C42010AC}"/>
            </c:ext>
          </c:extLst>
        </c:ser>
        <c:dLbls>
          <c:showLegendKey val="0"/>
          <c:showVal val="0"/>
          <c:showCatName val="0"/>
          <c:showSerName val="0"/>
          <c:showPercent val="0"/>
          <c:showBubbleSize val="0"/>
        </c:dLbls>
        <c:gapWidth val="219"/>
        <c:overlap val="-27"/>
        <c:axId val="730005840"/>
        <c:axId val="730011328"/>
      </c:barChart>
      <c:catAx>
        <c:axId val="730005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fr-FR"/>
          </a:p>
        </c:txPr>
        <c:crossAx val="730011328"/>
        <c:crosses val="autoZero"/>
        <c:auto val="1"/>
        <c:lblAlgn val="ctr"/>
        <c:lblOffset val="100"/>
        <c:noMultiLvlLbl val="0"/>
      </c:catAx>
      <c:valAx>
        <c:axId val="730011328"/>
        <c:scaling>
          <c:orientation val="minMax"/>
          <c:max val="30"/>
        </c:scaling>
        <c:delete val="0"/>
        <c:axPos val="l"/>
        <c:majorGridlines>
          <c:spPr>
            <a:ln w="9525" cap="flat" cmpd="sng" algn="ctr">
              <a:solidFill>
                <a:schemeClr val="bg2">
                  <a:lumMod val="50000"/>
                </a:schemeClr>
              </a:solidFill>
              <a:round/>
            </a:ln>
            <a:effectLst/>
          </c:spPr>
        </c:majorGridlines>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fr-FR" sz="1600" b="1">
                    <a:solidFill>
                      <a:schemeClr val="tx1"/>
                    </a:solidFill>
                  </a:rPr>
                  <a:t>Score EDF</a:t>
                </a:r>
              </a:p>
            </c:rich>
          </c:tx>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fr-FR"/>
          </a:p>
        </c:txPr>
        <c:crossAx val="73000584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2000" b="1" i="0" u="none" strike="noStrike" kern="1200" baseline="0">
              <a:solidFill>
                <a:schemeClr val="tx1"/>
              </a:solidFill>
              <a:latin typeface="+mn-lt"/>
              <a:ea typeface="+mn-ea"/>
              <a:cs typeface="+mn-cs"/>
            </a:defRPr>
          </a:pPr>
          <a:endParaRPr lang="fr-FR"/>
        </a:p>
      </c:txPr>
    </c:legend>
    <c:plotVisOnly val="1"/>
    <c:dispBlanksAs val="gap"/>
    <c:showDLblsOverMax val="0"/>
  </c:chart>
  <c:spPr>
    <a:blipFill>
      <a:blip xmlns:r="http://schemas.openxmlformats.org/officeDocument/2006/relationships" r:embed="rId3"/>
      <a:tile tx="0" ty="0" sx="100000" sy="100000" flip="none" algn="tl"/>
    </a:blipFill>
    <a:ln w="25400" cap="flat" cmpd="sng" algn="ctr">
      <a:solidFill>
        <a:schemeClr val="tx1"/>
      </a:solidFill>
      <a:round/>
    </a:ln>
    <a:effectLst/>
  </c:spPr>
  <c:txPr>
    <a:bodyPr/>
    <a:lstStyle/>
    <a:p>
      <a:pPr>
        <a:defRPr/>
      </a:pPr>
      <a:endParaRPr lang="fr-F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[V4 mars 2024.xlsx]RPE semaine + match!Charge_jour</c:name>
    <c:fmtId val="0"/>
  </c:pivotSource>
  <c:chart>
    <c:title>
      <c:tx>
        <c:rich>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r>
              <a:rPr lang="en-US" sz="2400" b="1"/>
              <a:t>Charge RPE</a:t>
            </a:r>
          </a:p>
        </c:rich>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endParaRPr lang="fr-FR"/>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'RPE semaine + match'!$E$73</c:f>
              <c:strCache>
                <c:ptCount val="1"/>
                <c:pt idx="0">
                  <c:v>Total</c:v>
                </c:pt>
              </c:strCache>
            </c:strRef>
          </c:tx>
          <c:spPr>
            <a:solidFill>
              <a:schemeClr val="tx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'RPE semaine + match'!$D$74:$D$76</c:f>
              <c:strCache>
                <c:ptCount val="2"/>
                <c:pt idx="0">
                  <c:v>07/02/2024</c:v>
                </c:pt>
                <c:pt idx="1">
                  <c:v>09/02/2024</c:v>
                </c:pt>
              </c:strCache>
            </c:strRef>
          </c:cat>
          <c:val>
            <c:numRef>
              <c:f>'RPE semaine + match'!$E$74:$E$76</c:f>
              <c:numCache>
                <c:formatCode>General</c:formatCode>
                <c:ptCount val="2"/>
                <c:pt idx="0">
                  <c:v>623.29999999999995</c:v>
                </c:pt>
                <c:pt idx="1">
                  <c:v>278.66666666666669</c:v>
                </c:pt>
              </c:numCache>
            </c:numRef>
          </c:val>
          <c:extLst>
            <c:ext xmlns:c16="http://schemas.microsoft.com/office/drawing/2014/chart" uri="{C3380CC4-5D6E-409C-BE32-E72D297353CC}">
              <c16:uniqueId val="{00000002-E48B-7B4A-B71F-6809B8E10BB3}"/>
            </c:ext>
          </c:extLst>
        </c:ser>
        <c:dLbls>
          <c:showLegendKey val="0"/>
          <c:showVal val="0"/>
          <c:showCatName val="0"/>
          <c:showSerName val="0"/>
          <c:showPercent val="0"/>
          <c:showBubbleSize val="0"/>
        </c:dLbls>
        <c:gapWidth val="219"/>
        <c:overlap val="-27"/>
        <c:axId val="932562048"/>
        <c:axId val="932563776"/>
      </c:barChart>
      <c:catAx>
        <c:axId val="932562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fr-FR"/>
          </a:p>
        </c:txPr>
        <c:crossAx val="932563776"/>
        <c:crosses val="autoZero"/>
        <c:auto val="1"/>
        <c:lblAlgn val="ctr"/>
        <c:lblOffset val="100"/>
        <c:noMultiLvlLbl val="0"/>
      </c:catAx>
      <c:valAx>
        <c:axId val="932563776"/>
        <c:scaling>
          <c:orientation val="minMax"/>
        </c:scaling>
        <c:delete val="0"/>
        <c:axPos val="l"/>
        <c:majorGridlines>
          <c:spPr>
            <a:ln w="9525" cap="flat" cmpd="sng" algn="ctr">
              <a:solidFill>
                <a:schemeClr val="bg2">
                  <a:lumMod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fr-FR"/>
          </a:p>
        </c:txPr>
        <c:crossAx val="932562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25400" cap="flat" cmpd="sng" algn="ctr">
      <a:solidFill>
        <a:schemeClr val="tx1"/>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[V4 mars 2024.xlsx]RPE semaine + match!RPE_jour</c:name>
    <c:fmtId val="0"/>
  </c:pivotSource>
  <c:chart>
    <c:title>
      <c:tx>
        <c:rich>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r>
              <a:rPr lang="fr-FR" sz="2400" b="1"/>
              <a:t>Intensité ressentie (RPE)</a:t>
            </a:r>
          </a:p>
        </c:rich>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endParaRPr lang="fr-FR"/>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endParaRPr lang="fr-FR"/>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'RPE semaine + match'!$E$50</c:f>
              <c:strCache>
                <c:ptCount val="1"/>
                <c:pt idx="0">
                  <c:v>PP</c:v>
                </c:pt>
              </c:strCache>
            </c:strRef>
          </c:tx>
          <c:spPr>
            <a:solidFill>
              <a:srgbClr val="FF0000"/>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'RPE semaine + match'!$D$51:$D$53</c:f>
              <c:strCache>
                <c:ptCount val="2"/>
                <c:pt idx="0">
                  <c:v>07/02/2024</c:v>
                </c:pt>
                <c:pt idx="1">
                  <c:v>09/02/2024</c:v>
                </c:pt>
              </c:strCache>
            </c:strRef>
          </c:cat>
          <c:val>
            <c:numRef>
              <c:f>'RPE semaine + match'!$E$51:$E$53</c:f>
              <c:numCache>
                <c:formatCode>General</c:formatCode>
                <c:ptCount val="2"/>
                <c:pt idx="0">
                  <c:v>5.5714285714285712</c:v>
                </c:pt>
                <c:pt idx="1">
                  <c:v>5.25</c:v>
                </c:pt>
              </c:numCache>
            </c:numRef>
          </c:val>
          <c:extLst>
            <c:ext xmlns:c16="http://schemas.microsoft.com/office/drawing/2014/chart" uri="{C3380CC4-5D6E-409C-BE32-E72D297353CC}">
              <c16:uniqueId val="{00000002-86A7-5144-A57E-5237F7E56770}"/>
            </c:ext>
          </c:extLst>
        </c:ser>
        <c:ser>
          <c:idx val="1"/>
          <c:order val="1"/>
          <c:tx>
            <c:strRef>
              <c:f>'RPE semaine + match'!$F$50</c:f>
              <c:strCache>
                <c:ptCount val="1"/>
                <c:pt idx="0">
                  <c:v>Rugby</c:v>
                </c:pt>
              </c:strCache>
            </c:strRef>
          </c:tx>
          <c:spPr>
            <a:solidFill>
              <a:srgbClr val="92D050"/>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'RPE semaine + match'!$D$51:$D$53</c:f>
              <c:strCache>
                <c:ptCount val="2"/>
                <c:pt idx="0">
                  <c:v>07/02/2024</c:v>
                </c:pt>
                <c:pt idx="1">
                  <c:v>09/02/2024</c:v>
                </c:pt>
              </c:strCache>
            </c:strRef>
          </c:cat>
          <c:val>
            <c:numRef>
              <c:f>'RPE semaine + match'!$F$51:$F$53</c:f>
              <c:numCache>
                <c:formatCode>General</c:formatCode>
                <c:ptCount val="2"/>
                <c:pt idx="0">
                  <c:v>6.333333333333333</c:v>
                </c:pt>
                <c:pt idx="1">
                  <c:v>5</c:v>
                </c:pt>
              </c:numCache>
            </c:numRef>
          </c:val>
          <c:extLst>
            <c:ext xmlns:c16="http://schemas.microsoft.com/office/drawing/2014/chart" uri="{C3380CC4-5D6E-409C-BE32-E72D297353CC}">
              <c16:uniqueId val="{00000003-86A7-5144-A57E-5237F7E56770}"/>
            </c:ext>
          </c:extLst>
        </c:ser>
        <c:dLbls>
          <c:showLegendKey val="0"/>
          <c:showVal val="0"/>
          <c:showCatName val="0"/>
          <c:showSerName val="0"/>
          <c:showPercent val="0"/>
          <c:showBubbleSize val="0"/>
        </c:dLbls>
        <c:gapWidth val="219"/>
        <c:overlap val="-27"/>
        <c:axId val="1491908447"/>
        <c:axId val="1086968864"/>
      </c:barChart>
      <c:catAx>
        <c:axId val="1491908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fr-FR"/>
          </a:p>
        </c:txPr>
        <c:crossAx val="1086968864"/>
        <c:crosses val="autoZero"/>
        <c:auto val="1"/>
        <c:lblAlgn val="ctr"/>
        <c:lblOffset val="100"/>
        <c:noMultiLvlLbl val="0"/>
      </c:catAx>
      <c:valAx>
        <c:axId val="1086968864"/>
        <c:scaling>
          <c:orientation val="minMax"/>
        </c:scaling>
        <c:delete val="0"/>
        <c:axPos val="l"/>
        <c:majorGridlines>
          <c:spPr>
            <a:ln w="9525" cap="flat" cmpd="sng" algn="ctr">
              <a:solidFill>
                <a:schemeClr val="bg2">
                  <a:lumMod val="7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fr-FR"/>
          </a:p>
        </c:txPr>
        <c:crossAx val="1491908447"/>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25400" cap="flat" cmpd="sng" algn="ctr">
      <a:solidFill>
        <a:schemeClr val="tx1"/>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[V4 mars 2024.xlsx]RPE semaine + match!Charge_hebdo</c:name>
    <c:fmtId val="0"/>
  </c:pivotSource>
  <c:chart>
    <c:title>
      <c:tx>
        <c:rich>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r>
              <a:rPr lang="en-US" sz="2400" b="1"/>
              <a:t>Charge hebdo</a:t>
            </a:r>
            <a:r>
              <a:rPr lang="en-US" sz="2400" b="1" baseline="0"/>
              <a:t> subjective</a:t>
            </a:r>
            <a:endParaRPr lang="en-US" sz="2400" b="1"/>
          </a:p>
        </c:rich>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tx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'RPE semaine + match'!$G$8</c:f>
              <c:strCache>
                <c:ptCount val="1"/>
                <c:pt idx="0">
                  <c:v>Total</c:v>
                </c:pt>
              </c:strCache>
            </c:strRef>
          </c:tx>
          <c:spPr>
            <a:solidFill>
              <a:schemeClr val="tx1"/>
            </a:solidFill>
            <a:ln>
              <a:solidFill>
                <a:schemeClr val="tx1"/>
              </a:solidFill>
            </a:ln>
            <a:effectLst/>
          </c:spPr>
          <c:invertIfNegative val="0"/>
          <c:cat>
            <c:strRef>
              <c:f>'RPE semaine + match'!$F$9:$F$20</c:f>
              <c:strCache>
                <c:ptCount val="11"/>
                <c:pt idx="0">
                  <c:v>SIVI</c:v>
                </c:pt>
                <c:pt idx="1">
                  <c:v>RIVIERE</c:v>
                </c:pt>
                <c:pt idx="2">
                  <c:v>REBILLARD</c:v>
                </c:pt>
                <c:pt idx="3">
                  <c:v>RAVISA</c:v>
                </c:pt>
                <c:pt idx="4">
                  <c:v>PASSARD</c:v>
                </c:pt>
                <c:pt idx="5">
                  <c:v>LEBRUN</c:v>
                </c:pt>
                <c:pt idx="6">
                  <c:v>GAIGEARD</c:v>
                </c:pt>
                <c:pt idx="7">
                  <c:v>ESCUSA</c:v>
                </c:pt>
                <c:pt idx="8">
                  <c:v>DELAMARE</c:v>
                </c:pt>
                <c:pt idx="9">
                  <c:v>CASTELO</c:v>
                </c:pt>
                <c:pt idx="10">
                  <c:v>CAPELL SANDIN</c:v>
                </c:pt>
              </c:strCache>
            </c:strRef>
          </c:cat>
          <c:val>
            <c:numRef>
              <c:f>'RPE semaine + match'!$G$9:$G$20</c:f>
              <c:numCache>
                <c:formatCode>General</c:formatCode>
                <c:ptCount val="11"/>
                <c:pt idx="0">
                  <c:v>585</c:v>
                </c:pt>
                <c:pt idx="1">
                  <c:v>1152</c:v>
                </c:pt>
                <c:pt idx="2">
                  <c:v>792</c:v>
                </c:pt>
                <c:pt idx="3">
                  <c:v>861</c:v>
                </c:pt>
                <c:pt idx="4">
                  <c:v>552</c:v>
                </c:pt>
                <c:pt idx="5">
                  <c:v>705</c:v>
                </c:pt>
                <c:pt idx="6">
                  <c:v>1032</c:v>
                </c:pt>
                <c:pt idx="7">
                  <c:v>845</c:v>
                </c:pt>
                <c:pt idx="8">
                  <c:v>669</c:v>
                </c:pt>
                <c:pt idx="9">
                  <c:v>512</c:v>
                </c:pt>
                <c:pt idx="10">
                  <c:v>200</c:v>
                </c:pt>
              </c:numCache>
            </c:numRef>
          </c:val>
          <c:extLst>
            <c:ext xmlns:c16="http://schemas.microsoft.com/office/drawing/2014/chart" uri="{C3380CC4-5D6E-409C-BE32-E72D297353CC}">
              <c16:uniqueId val="{00000000-BE5A-234D-B2A7-7BFE497D6165}"/>
            </c:ext>
          </c:extLst>
        </c:ser>
        <c:dLbls>
          <c:showLegendKey val="0"/>
          <c:showVal val="0"/>
          <c:showCatName val="0"/>
          <c:showSerName val="0"/>
          <c:showPercent val="0"/>
          <c:showBubbleSize val="0"/>
        </c:dLbls>
        <c:gapWidth val="219"/>
        <c:axId val="1223333072"/>
        <c:axId val="1223100112"/>
      </c:barChart>
      <c:catAx>
        <c:axId val="12233330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fr-FR"/>
          </a:p>
        </c:txPr>
        <c:crossAx val="1223100112"/>
        <c:crosses val="autoZero"/>
        <c:auto val="1"/>
        <c:lblAlgn val="ctr"/>
        <c:lblOffset val="100"/>
        <c:noMultiLvlLbl val="0"/>
      </c:catAx>
      <c:valAx>
        <c:axId val="1223100112"/>
        <c:scaling>
          <c:orientation val="minMax"/>
        </c:scaling>
        <c:delete val="0"/>
        <c:axPos val="b"/>
        <c:majorGridlines>
          <c:spPr>
            <a:ln w="9525" cap="flat" cmpd="sng" algn="ctr">
              <a:solidFill>
                <a:schemeClr val="bg2">
                  <a:lumMod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fr-FR"/>
          </a:p>
        </c:txPr>
        <c:crossAx val="1223333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25400" cap="flat" cmpd="sng" algn="ctr">
      <a:solidFill>
        <a:schemeClr val="tx1"/>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[V4 mars 2024.xlsx]RPE semaine + match!Charge_match</c:name>
    <c:fmtId val="0"/>
  </c:pivotSource>
  <c:chart>
    <c:title>
      <c:tx>
        <c:rich>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r>
              <a:rPr lang="en-US" sz="2400" b="1"/>
              <a:t>Charge</a:t>
            </a:r>
            <a:r>
              <a:rPr lang="en-US" sz="2400" b="1" baseline="0"/>
              <a:t> subjective du match</a:t>
            </a:r>
            <a:endParaRPr lang="en-US" sz="2400" b="1"/>
          </a:p>
        </c:rich>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tx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'RPE semaine + match'!$V$8</c:f>
              <c:strCache>
                <c:ptCount val="1"/>
                <c:pt idx="0">
                  <c:v>Total</c:v>
                </c:pt>
              </c:strCache>
            </c:strRef>
          </c:tx>
          <c:spPr>
            <a:solidFill>
              <a:schemeClr val="tx1"/>
            </a:solidFill>
            <a:ln>
              <a:noFill/>
            </a:ln>
            <a:effectLst/>
          </c:spPr>
          <c:invertIfNegative val="0"/>
          <c:cat>
            <c:strRef>
              <c:f>'RPE semaine + match'!$U$9:$U$17</c:f>
              <c:strCache>
                <c:ptCount val="8"/>
                <c:pt idx="0">
                  <c:v>ELIZONDO</c:v>
                </c:pt>
                <c:pt idx="1">
                  <c:v>ESCUSA</c:v>
                </c:pt>
                <c:pt idx="2">
                  <c:v>LEBRUN</c:v>
                </c:pt>
                <c:pt idx="3">
                  <c:v>MARTINEZ RODRIGUEZ</c:v>
                </c:pt>
                <c:pt idx="4">
                  <c:v>NERAUD</c:v>
                </c:pt>
                <c:pt idx="5">
                  <c:v>RAVISA</c:v>
                </c:pt>
                <c:pt idx="6">
                  <c:v>REBILLARD</c:v>
                </c:pt>
                <c:pt idx="7">
                  <c:v>RIVIERE</c:v>
                </c:pt>
              </c:strCache>
            </c:strRef>
          </c:cat>
          <c:val>
            <c:numRef>
              <c:f>'RPE semaine + match'!$V$9:$V$17</c:f>
              <c:numCache>
                <c:formatCode>General</c:formatCode>
                <c:ptCount val="8"/>
                <c:pt idx="0">
                  <c:v>714</c:v>
                </c:pt>
                <c:pt idx="1">
                  <c:v>315</c:v>
                </c:pt>
                <c:pt idx="2">
                  <c:v>392</c:v>
                </c:pt>
                <c:pt idx="3">
                  <c:v>567</c:v>
                </c:pt>
                <c:pt idx="4">
                  <c:v>518</c:v>
                </c:pt>
                <c:pt idx="5">
                  <c:v>714</c:v>
                </c:pt>
                <c:pt idx="6">
                  <c:v>210</c:v>
                </c:pt>
                <c:pt idx="7">
                  <c:v>816</c:v>
                </c:pt>
              </c:numCache>
            </c:numRef>
          </c:val>
          <c:extLst>
            <c:ext xmlns:c16="http://schemas.microsoft.com/office/drawing/2014/chart" uri="{C3380CC4-5D6E-409C-BE32-E72D297353CC}">
              <c16:uniqueId val="{00000000-0986-6243-A4A3-38FDE4001D40}"/>
            </c:ext>
          </c:extLst>
        </c:ser>
        <c:dLbls>
          <c:showLegendKey val="0"/>
          <c:showVal val="0"/>
          <c:showCatName val="0"/>
          <c:showSerName val="0"/>
          <c:showPercent val="0"/>
          <c:showBubbleSize val="0"/>
        </c:dLbls>
        <c:gapWidth val="219"/>
        <c:axId val="1223333072"/>
        <c:axId val="1223100112"/>
      </c:barChart>
      <c:catAx>
        <c:axId val="1223333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fr-FR"/>
          </a:p>
        </c:txPr>
        <c:crossAx val="1223100112"/>
        <c:crosses val="autoZero"/>
        <c:auto val="1"/>
        <c:lblAlgn val="ctr"/>
        <c:lblOffset val="100"/>
        <c:noMultiLvlLbl val="0"/>
      </c:catAx>
      <c:valAx>
        <c:axId val="1223100112"/>
        <c:scaling>
          <c:orientation val="minMax"/>
        </c:scaling>
        <c:delete val="0"/>
        <c:axPos val="l"/>
        <c:majorGridlines>
          <c:spPr>
            <a:ln w="9525" cap="flat" cmpd="sng" algn="ctr">
              <a:solidFill>
                <a:schemeClr val="bg2">
                  <a:lumMod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fr-FR"/>
          </a:p>
        </c:txPr>
        <c:crossAx val="1223333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25400" cap="flat" cmpd="sng" algn="ctr">
      <a:solidFill>
        <a:schemeClr val="tx1"/>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[V4 mars 2024.xlsx]RPE semaine + match!Charge_R_match</c:name>
    <c:fmtId val="3"/>
  </c:pivotSource>
  <c:chart>
    <c:title>
      <c:tx>
        <c:rich>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r>
              <a:rPr lang="fr-FR" sz="2400" b="1"/>
              <a:t>Charge subjective du match</a:t>
            </a:r>
          </a:p>
        </c:rich>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'RPE semaine + match'!$V$51</c:f>
              <c:strCache>
                <c:ptCount val="1"/>
                <c:pt idx="0">
                  <c:v>Total</c:v>
                </c:pt>
              </c:strCache>
            </c:strRef>
          </c:tx>
          <c:spPr>
            <a:solidFill>
              <a:schemeClr val="tx1"/>
            </a:solidFill>
            <a:ln>
              <a:noFill/>
            </a:ln>
            <a:effectLst/>
          </c:spPr>
          <c:invertIfNegative val="0"/>
          <c:cat>
            <c:strRef>
              <c:f>'RPE semaine + match'!$U$52:$U$56</c:f>
              <c:strCache>
                <c:ptCount val="4"/>
                <c:pt idx="0">
                  <c:v>COQUILLEAU</c:v>
                </c:pt>
                <c:pt idx="1">
                  <c:v>COUSSERAND</c:v>
                </c:pt>
                <c:pt idx="2">
                  <c:v>GÉRARD</c:v>
                </c:pt>
                <c:pt idx="3">
                  <c:v>PASSARD</c:v>
                </c:pt>
              </c:strCache>
            </c:strRef>
          </c:cat>
          <c:val>
            <c:numRef>
              <c:f>'RPE semaine + match'!$V$52:$V$56</c:f>
              <c:numCache>
                <c:formatCode>General</c:formatCode>
                <c:ptCount val="4"/>
                <c:pt idx="0">
                  <c:v>756</c:v>
                </c:pt>
                <c:pt idx="1">
                  <c:v>640</c:v>
                </c:pt>
                <c:pt idx="2">
                  <c:v>400</c:v>
                </c:pt>
                <c:pt idx="3">
                  <c:v>720</c:v>
                </c:pt>
              </c:numCache>
            </c:numRef>
          </c:val>
          <c:extLst>
            <c:ext xmlns:c16="http://schemas.microsoft.com/office/drawing/2014/chart" uri="{C3380CC4-5D6E-409C-BE32-E72D297353CC}">
              <c16:uniqueId val="{00000000-168D-AB4D-9DA9-BC15281BAB79}"/>
            </c:ext>
          </c:extLst>
        </c:ser>
        <c:dLbls>
          <c:showLegendKey val="0"/>
          <c:showVal val="0"/>
          <c:showCatName val="0"/>
          <c:showSerName val="0"/>
          <c:showPercent val="0"/>
          <c:showBubbleSize val="0"/>
        </c:dLbls>
        <c:gapWidth val="219"/>
        <c:overlap val="-27"/>
        <c:axId val="112516895"/>
        <c:axId val="112569935"/>
      </c:barChart>
      <c:catAx>
        <c:axId val="112516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fr-FR"/>
          </a:p>
        </c:txPr>
        <c:crossAx val="112569935"/>
        <c:crosses val="autoZero"/>
        <c:auto val="1"/>
        <c:lblAlgn val="ctr"/>
        <c:lblOffset val="100"/>
        <c:noMultiLvlLbl val="0"/>
      </c:catAx>
      <c:valAx>
        <c:axId val="1125699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fr-FR"/>
          </a:p>
        </c:txPr>
        <c:crossAx val="112516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25400" cap="flat" cmpd="sng" algn="ctr">
      <a:solidFill>
        <a:schemeClr val="tx1"/>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mc:AlternateContent xmlns:mc="http://schemas.openxmlformats.org/markup-compatibility/2006">
    <mc:Choice xmlns:c14="http://schemas.microsoft.com/office/drawing/2007/8/2/chart" Requires="c14">
      <c14:style val="102"/>
    </mc:Choice>
    <mc:Fallback>
      <c:style val="2"/>
    </mc:Fallback>
  </mc:AlternateContent>
  <c:pivotSource>
    <c:name>[V4 mars 2024.xlsx]Evolution!Charge_RPE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b="1">
                <a:solidFill>
                  <a:schemeClr val="tx1"/>
                </a:solidFill>
              </a:rPr>
              <a:t>Charge hebdomadaire RPE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ln w="50800" cap="rnd">
            <a:solidFill>
              <a:schemeClr val="tx1"/>
            </a:solidFill>
            <a:round/>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fr-FR"/>
            </a:p>
          </c:txPr>
          <c:dLblPos val="b"/>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Evolution!$B$115</c:f>
              <c:strCache>
                <c:ptCount val="1"/>
                <c:pt idx="0">
                  <c:v>Total</c:v>
                </c:pt>
              </c:strCache>
            </c:strRef>
          </c:tx>
          <c:spPr>
            <a:ln w="50800" cap="rnd">
              <a:solidFill>
                <a:schemeClr val="tx1"/>
              </a:solidFill>
              <a:round/>
            </a:ln>
            <a:effectLst/>
          </c:spPr>
          <c:marker>
            <c:symbol val="none"/>
          </c:marker>
          <c:dLbls>
            <c:spPr>
              <a:noFill/>
              <a:ln>
                <a:noFill/>
              </a:ln>
              <a:effectLst/>
            </c:spPr>
            <c:txPr>
              <a:bodyPr rot="-5400000" spcFirstLastPara="1" vertOverflow="ellipsis"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fr-FR"/>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Evolution!$A$116:$A$164</c:f>
              <c:multiLvlStrCache>
                <c:ptCount val="46"/>
                <c:lvl>
                  <c:pt idx="0">
                    <c:v>29</c:v>
                  </c:pt>
                  <c:pt idx="1">
                    <c:v>30</c:v>
                  </c:pt>
                  <c:pt idx="2">
                    <c:v>31</c:v>
                  </c:pt>
                  <c:pt idx="3">
                    <c:v>32</c:v>
                  </c:pt>
                  <c:pt idx="4">
                    <c:v>33</c:v>
                  </c:pt>
                  <c:pt idx="5">
                    <c:v>34</c:v>
                  </c:pt>
                  <c:pt idx="6">
                    <c:v>36</c:v>
                  </c:pt>
                  <c:pt idx="7">
                    <c:v>37</c:v>
                  </c:pt>
                  <c:pt idx="8">
                    <c:v>38</c:v>
                  </c:pt>
                  <c:pt idx="9">
                    <c:v>39</c:v>
                  </c:pt>
                  <c:pt idx="10">
                    <c:v>40</c:v>
                  </c:pt>
                  <c:pt idx="11">
                    <c:v>41</c:v>
                  </c:pt>
                  <c:pt idx="12">
                    <c:v>42</c:v>
                  </c:pt>
                  <c:pt idx="13">
                    <c:v>44</c:v>
                  </c:pt>
                  <c:pt idx="14">
                    <c:v>45</c:v>
                  </c:pt>
                  <c:pt idx="15">
                    <c:v>46</c:v>
                  </c:pt>
                  <c:pt idx="16">
                    <c:v>47</c:v>
                  </c:pt>
                  <c:pt idx="17">
                    <c:v>48</c:v>
                  </c:pt>
                  <c:pt idx="18">
                    <c:v>49</c:v>
                  </c:pt>
                  <c:pt idx="19">
                    <c:v>50</c:v>
                  </c:pt>
                  <c:pt idx="20">
                    <c:v>51</c:v>
                  </c:pt>
                  <c:pt idx="21">
                    <c:v>2</c:v>
                  </c:pt>
                  <c:pt idx="22">
                    <c:v>3</c:v>
                  </c:pt>
                  <c:pt idx="23">
                    <c:v>4</c:v>
                  </c:pt>
                  <c:pt idx="24">
                    <c:v>5</c:v>
                  </c:pt>
                  <c:pt idx="25">
                    <c:v>6</c:v>
                  </c:pt>
                  <c:pt idx="26">
                    <c:v>7</c:v>
                  </c:pt>
                  <c:pt idx="27">
                    <c:v>8</c:v>
                  </c:pt>
                  <c:pt idx="28">
                    <c:v>9</c:v>
                  </c:pt>
                  <c:pt idx="29">
                    <c:v>10</c:v>
                  </c:pt>
                  <c:pt idx="30">
                    <c:v>11</c:v>
                  </c:pt>
                  <c:pt idx="31">
                    <c:v>12</c:v>
                  </c:pt>
                  <c:pt idx="32">
                    <c:v>13</c:v>
                  </c:pt>
                  <c:pt idx="33">
                    <c:v>14</c:v>
                  </c:pt>
                  <c:pt idx="34">
                    <c:v>15</c:v>
                  </c:pt>
                  <c:pt idx="35">
                    <c:v>16</c:v>
                  </c:pt>
                  <c:pt idx="36">
                    <c:v>17</c:v>
                  </c:pt>
                  <c:pt idx="37">
                    <c:v>18</c:v>
                  </c:pt>
                  <c:pt idx="38">
                    <c:v>19</c:v>
                  </c:pt>
                  <c:pt idx="39">
                    <c:v>20</c:v>
                  </c:pt>
                  <c:pt idx="40">
                    <c:v>21</c:v>
                  </c:pt>
                  <c:pt idx="41">
                    <c:v>22</c:v>
                  </c:pt>
                  <c:pt idx="42">
                    <c:v>23</c:v>
                  </c:pt>
                  <c:pt idx="43">
                    <c:v>24</c:v>
                  </c:pt>
                  <c:pt idx="44">
                    <c:v>25</c:v>
                  </c:pt>
                  <c:pt idx="45">
                    <c:v>26</c:v>
                  </c:pt>
                </c:lvl>
                <c:lvl>
                  <c:pt idx="0">
                    <c:v>2023</c:v>
                  </c:pt>
                  <c:pt idx="21">
                    <c:v>2024</c:v>
                  </c:pt>
                </c:lvl>
              </c:multiLvlStrCache>
            </c:multiLvlStrRef>
          </c:cat>
          <c:val>
            <c:numRef>
              <c:f>Evolution!$B$116:$B$164</c:f>
              <c:numCache>
                <c:formatCode>0</c:formatCode>
                <c:ptCount val="46"/>
                <c:pt idx="8">
                  <c:v>#N/A</c:v>
                </c:pt>
                <c:pt idx="9">
                  <c:v>#N/A</c:v>
                </c:pt>
                <c:pt idx="10">
                  <c:v>#N/A</c:v>
                </c:pt>
                <c:pt idx="11">
                  <c:v>1650</c:v>
                </c:pt>
                <c:pt idx="12">
                  <c:v>1420</c:v>
                </c:pt>
                <c:pt idx="13">
                  <c:v>1419.1666666666667</c:v>
                </c:pt>
                <c:pt idx="14">
                  <c:v>994.57142857142856</c:v>
                </c:pt>
                <c:pt idx="15">
                  <c:v>1229.1428571428571</c:v>
                </c:pt>
                <c:pt idx="16">
                  <c:v>658.22222222222217</c:v>
                </c:pt>
                <c:pt idx="17">
                  <c:v>860.5</c:v>
                </c:pt>
                <c:pt idx="18">
                  <c:v>1228.6666666666667</c:v>
                </c:pt>
                <c:pt idx="19">
                  <c:v>1197</c:v>
                </c:pt>
                <c:pt idx="20">
                  <c:v>790</c:v>
                </c:pt>
                <c:pt idx="21">
                  <c:v>972.66666666666663</c:v>
                </c:pt>
                <c:pt idx="22">
                  <c:v>1215</c:v>
                </c:pt>
                <c:pt idx="23">
                  <c:v>1456.8148148148148</c:v>
                </c:pt>
                <c:pt idx="24">
                  <c:v>878.7</c:v>
                </c:pt>
                <c:pt idx="25">
                  <c:v>718.63636363636363</c:v>
                </c:pt>
                <c:pt idx="26">
                  <c:v>1086.6666666666667</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numCache>
            </c:numRef>
          </c:val>
          <c:smooth val="0"/>
          <c:extLst>
            <c:ext xmlns:c16="http://schemas.microsoft.com/office/drawing/2014/chart" uri="{C3380CC4-5D6E-409C-BE32-E72D297353CC}">
              <c16:uniqueId val="{00000000-E648-374B-AC88-A5E083E49BC0}"/>
            </c:ext>
          </c:extLst>
        </c:ser>
        <c:dLbls>
          <c:showLegendKey val="0"/>
          <c:showVal val="0"/>
          <c:showCatName val="0"/>
          <c:showSerName val="0"/>
          <c:showPercent val="0"/>
          <c:showBubbleSize val="0"/>
        </c:dLbls>
        <c:smooth val="0"/>
        <c:axId val="1872613887"/>
        <c:axId val="513519856"/>
      </c:lineChart>
      <c:catAx>
        <c:axId val="1872613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fr-FR"/>
          </a:p>
        </c:txPr>
        <c:crossAx val="513519856"/>
        <c:crosses val="autoZero"/>
        <c:auto val="1"/>
        <c:lblAlgn val="ctr"/>
        <c:lblOffset val="100"/>
        <c:noMultiLvlLbl val="0"/>
      </c:catAx>
      <c:valAx>
        <c:axId val="513519856"/>
        <c:scaling>
          <c:orientation val="minMax"/>
        </c:scaling>
        <c:delete val="0"/>
        <c:axPos val="l"/>
        <c:majorGridlines>
          <c:spPr>
            <a:ln w="9525" cap="flat" cmpd="sng" algn="ctr">
              <a:solidFill>
                <a:schemeClr val="tx1">
                  <a:alpha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fr-FR"/>
          </a:p>
        </c:txPr>
        <c:crossAx val="1872613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25400" cap="flat" cmpd="sng" algn="ctr">
      <a:solidFill>
        <a:schemeClr val="tx1"/>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mc:AlternateContent xmlns:mc="http://schemas.openxmlformats.org/markup-compatibility/2006">
    <mc:Choice xmlns:c14="http://schemas.microsoft.com/office/drawing/2007/8/2/chart" Requires="c14">
      <c14:style val="102"/>
    </mc:Choice>
    <mc:Fallback>
      <c:style val="2"/>
    </mc:Fallback>
  </mc:AlternateContent>
  <c:pivotSource>
    <c:name>[V4 mars 2024.xlsx]Evolution!EDF_moyen</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2400" b="1" i="0" u="none" strike="noStrike" kern="1200" spc="0" baseline="0">
                <a:solidFill>
                  <a:schemeClr val="tx1"/>
                </a:solidFill>
              </a:rPr>
              <a:t>EDF moyen</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fr-FR"/>
        </a:p>
      </c:txPr>
    </c:title>
    <c:autoTitleDeleted val="0"/>
    <c:pivotFmts>
      <c:pivotFmt>
        <c:idx val="0"/>
        <c:spPr>
          <a:solidFill>
            <a:schemeClr val="accent1"/>
          </a:solidFill>
          <a:ln w="508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Evolution!$M$115</c:f>
              <c:strCache>
                <c:ptCount val="1"/>
                <c:pt idx="0">
                  <c:v>Total</c:v>
                </c:pt>
              </c:strCache>
            </c:strRef>
          </c:tx>
          <c:spPr>
            <a:solidFill>
              <a:schemeClr val="accent1"/>
            </a:solidFill>
            <a:ln w="50800">
              <a:solidFill>
                <a:schemeClr val="tx1"/>
              </a:solidFill>
            </a:ln>
            <a:effectLst/>
          </c:spPr>
          <c:cat>
            <c:multiLvlStrRef>
              <c:f>Evolution!$L$116:$L$164</c:f>
              <c:multiLvlStrCache>
                <c:ptCount val="46"/>
                <c:lvl>
                  <c:pt idx="0">
                    <c:v>29</c:v>
                  </c:pt>
                  <c:pt idx="1">
                    <c:v>30</c:v>
                  </c:pt>
                  <c:pt idx="2">
                    <c:v>31</c:v>
                  </c:pt>
                  <c:pt idx="3">
                    <c:v>32</c:v>
                  </c:pt>
                  <c:pt idx="4">
                    <c:v>33</c:v>
                  </c:pt>
                  <c:pt idx="5">
                    <c:v>34</c:v>
                  </c:pt>
                  <c:pt idx="6">
                    <c:v>36</c:v>
                  </c:pt>
                  <c:pt idx="7">
                    <c:v>37</c:v>
                  </c:pt>
                  <c:pt idx="8">
                    <c:v>38</c:v>
                  </c:pt>
                  <c:pt idx="9">
                    <c:v>39</c:v>
                  </c:pt>
                  <c:pt idx="10">
                    <c:v>40</c:v>
                  </c:pt>
                  <c:pt idx="11">
                    <c:v>41</c:v>
                  </c:pt>
                  <c:pt idx="12">
                    <c:v>42</c:v>
                  </c:pt>
                  <c:pt idx="13">
                    <c:v>44</c:v>
                  </c:pt>
                  <c:pt idx="14">
                    <c:v>45</c:v>
                  </c:pt>
                  <c:pt idx="15">
                    <c:v>46</c:v>
                  </c:pt>
                  <c:pt idx="16">
                    <c:v>47</c:v>
                  </c:pt>
                  <c:pt idx="17">
                    <c:v>48</c:v>
                  </c:pt>
                  <c:pt idx="18">
                    <c:v>49</c:v>
                  </c:pt>
                  <c:pt idx="19">
                    <c:v>50</c:v>
                  </c:pt>
                  <c:pt idx="20">
                    <c:v>51</c:v>
                  </c:pt>
                  <c:pt idx="21">
                    <c:v>2</c:v>
                  </c:pt>
                  <c:pt idx="22">
                    <c:v>3</c:v>
                  </c:pt>
                  <c:pt idx="23">
                    <c:v>4</c:v>
                  </c:pt>
                  <c:pt idx="24">
                    <c:v>5</c:v>
                  </c:pt>
                  <c:pt idx="25">
                    <c:v>6</c:v>
                  </c:pt>
                  <c:pt idx="26">
                    <c:v>7</c:v>
                  </c:pt>
                  <c:pt idx="27">
                    <c:v>8</c:v>
                  </c:pt>
                  <c:pt idx="28">
                    <c:v>9</c:v>
                  </c:pt>
                  <c:pt idx="29">
                    <c:v>10</c:v>
                  </c:pt>
                  <c:pt idx="30">
                    <c:v>11</c:v>
                  </c:pt>
                  <c:pt idx="31">
                    <c:v>12</c:v>
                  </c:pt>
                  <c:pt idx="32">
                    <c:v>13</c:v>
                  </c:pt>
                  <c:pt idx="33">
                    <c:v>14</c:v>
                  </c:pt>
                  <c:pt idx="34">
                    <c:v>15</c:v>
                  </c:pt>
                  <c:pt idx="35">
                    <c:v>16</c:v>
                  </c:pt>
                  <c:pt idx="36">
                    <c:v>17</c:v>
                  </c:pt>
                  <c:pt idx="37">
                    <c:v>18</c:v>
                  </c:pt>
                  <c:pt idx="38">
                    <c:v>19</c:v>
                  </c:pt>
                  <c:pt idx="39">
                    <c:v>20</c:v>
                  </c:pt>
                  <c:pt idx="40">
                    <c:v>21</c:v>
                  </c:pt>
                  <c:pt idx="41">
                    <c:v>22</c:v>
                  </c:pt>
                  <c:pt idx="42">
                    <c:v>23</c:v>
                  </c:pt>
                  <c:pt idx="43">
                    <c:v>24</c:v>
                  </c:pt>
                  <c:pt idx="44">
                    <c:v>25</c:v>
                  </c:pt>
                  <c:pt idx="45">
                    <c:v>26</c:v>
                  </c:pt>
                </c:lvl>
                <c:lvl>
                  <c:pt idx="0">
                    <c:v>2023</c:v>
                  </c:pt>
                  <c:pt idx="21">
                    <c:v>2024</c:v>
                  </c:pt>
                </c:lvl>
              </c:multiLvlStrCache>
            </c:multiLvlStrRef>
          </c:cat>
          <c:val>
            <c:numRef>
              <c:f>Evolution!$M$116:$M$164</c:f>
              <c:numCache>
                <c:formatCode>0.0</c:formatCode>
                <c:ptCount val="46"/>
                <c:pt idx="0">
                  <c:v>19.288095238095234</c:v>
                </c:pt>
                <c:pt idx="1">
                  <c:v>19.725833333333334</c:v>
                </c:pt>
                <c:pt idx="2">
                  <c:v>19.861458333333331</c:v>
                </c:pt>
                <c:pt idx="3">
                  <c:v>19.151515151515152</c:v>
                </c:pt>
                <c:pt idx="4">
                  <c:v>19.0625</c:v>
                </c:pt>
                <c:pt idx="5">
                  <c:v>19.162878787878785</c:v>
                </c:pt>
                <c:pt idx="6">
                  <c:v>18.736936936936939</c:v>
                </c:pt>
                <c:pt idx="7">
                  <c:v>18.623931623931625</c:v>
                </c:pt>
                <c:pt idx="8">
                  <c:v>18.39308943089431</c:v>
                </c:pt>
                <c:pt idx="9">
                  <c:v>18.299019607843135</c:v>
                </c:pt>
                <c:pt idx="10">
                  <c:v>18.624999999999996</c:v>
                </c:pt>
                <c:pt idx="11">
                  <c:v>18.807870370370367</c:v>
                </c:pt>
                <c:pt idx="12">
                  <c:v>18.808558558558559</c:v>
                </c:pt>
                <c:pt idx="13">
                  <c:v>20.955357142857139</c:v>
                </c:pt>
                <c:pt idx="14">
                  <c:v>19.620588235294118</c:v>
                </c:pt>
                <c:pt idx="15">
                  <c:v>19.493421052631579</c:v>
                </c:pt>
                <c:pt idx="16">
                  <c:v>20.333333333333332</c:v>
                </c:pt>
                <c:pt idx="17">
                  <c:v>20.125714285714288</c:v>
                </c:pt>
                <c:pt idx="18">
                  <c:v>20.916666666666668</c:v>
                </c:pt>
                <c:pt idx="19">
                  <c:v>19.631944444444446</c:v>
                </c:pt>
                <c:pt idx="20">
                  <c:v>21.083333333333332</c:v>
                </c:pt>
                <c:pt idx="21">
                  <c:v>19.857843137254903</c:v>
                </c:pt>
                <c:pt idx="22">
                  <c:v>20.085585585585584</c:v>
                </c:pt>
                <c:pt idx="23">
                  <c:v>20.58080808080808</c:v>
                </c:pt>
                <c:pt idx="24">
                  <c:v>20.193548387096779</c:v>
                </c:pt>
                <c:pt idx="25">
                  <c:v>19.226190476190474</c:v>
                </c:pt>
                <c:pt idx="26">
                  <c:v>20.375</c:v>
                </c:pt>
                <c:pt idx="27">
                  <c:v>20.621794871794869</c:v>
                </c:pt>
                <c:pt idx="28">
                  <c:v>20.69</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numCache>
            </c:numRef>
          </c:val>
          <c:extLst>
            <c:ext xmlns:c16="http://schemas.microsoft.com/office/drawing/2014/chart" uri="{C3380CC4-5D6E-409C-BE32-E72D297353CC}">
              <c16:uniqueId val="{00000000-04A8-D04B-AB9C-64226E385F7D}"/>
            </c:ext>
          </c:extLst>
        </c:ser>
        <c:dLbls>
          <c:showLegendKey val="0"/>
          <c:showVal val="0"/>
          <c:showCatName val="0"/>
          <c:showSerName val="0"/>
          <c:showPercent val="0"/>
          <c:showBubbleSize val="0"/>
        </c:dLbls>
        <c:axId val="504130096"/>
        <c:axId val="504131824"/>
      </c:areaChart>
      <c:catAx>
        <c:axId val="504130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fr-FR"/>
          </a:p>
        </c:txPr>
        <c:crossAx val="504131824"/>
        <c:crosses val="autoZero"/>
        <c:auto val="1"/>
        <c:lblAlgn val="ctr"/>
        <c:lblOffset val="100"/>
        <c:noMultiLvlLbl val="0"/>
      </c:catAx>
      <c:valAx>
        <c:axId val="504131824"/>
        <c:scaling>
          <c:orientation val="minMax"/>
          <c:max val="30"/>
          <c:min val="5"/>
        </c:scaling>
        <c:delete val="0"/>
        <c:axPos val="l"/>
        <c:majorGridlines>
          <c:spPr>
            <a:ln w="9525" cap="flat" cmpd="sng" algn="ctr">
              <a:solidFill>
                <a:schemeClr val="tx1">
                  <a:alpha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fr-FR"/>
          </a:p>
        </c:txPr>
        <c:crossAx val="50413009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25400" cap="flat" cmpd="sng" algn="ctr">
      <a:solidFill>
        <a:schemeClr val="tx1"/>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mc:AlternateContent xmlns:mc="http://schemas.openxmlformats.org/markup-compatibility/2006">
    <mc:Choice xmlns:c14="http://schemas.microsoft.com/office/drawing/2007/8/2/chart" Requires="c14">
      <c14:style val="102"/>
    </mc:Choice>
    <mc:Fallback>
      <c:style val="2"/>
    </mc:Fallback>
  </mc:AlternateContent>
  <c:pivotSource>
    <c:name>[V4 mars 2024.xlsx]Evolution!Critères_EDF</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2400" b="1">
                <a:solidFill>
                  <a:schemeClr val="tx1"/>
                </a:solidFill>
              </a:rPr>
              <a:t>Détail / critères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Evolution!$E$115</c:f>
              <c:strCache>
                <c:ptCount val="1"/>
                <c:pt idx="0">
                  <c:v>Humeur </c:v>
                </c:pt>
              </c:strCache>
            </c:strRef>
          </c:tx>
          <c:spPr>
            <a:solidFill>
              <a:schemeClr val="accent1"/>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Evolution!$D$116:$D$164</c:f>
              <c:multiLvlStrCache>
                <c:ptCount val="46"/>
                <c:lvl>
                  <c:pt idx="0">
                    <c:v>29</c:v>
                  </c:pt>
                  <c:pt idx="1">
                    <c:v>30</c:v>
                  </c:pt>
                  <c:pt idx="2">
                    <c:v>31</c:v>
                  </c:pt>
                  <c:pt idx="3">
                    <c:v>32</c:v>
                  </c:pt>
                  <c:pt idx="4">
                    <c:v>33</c:v>
                  </c:pt>
                  <c:pt idx="5">
                    <c:v>34</c:v>
                  </c:pt>
                  <c:pt idx="6">
                    <c:v>36</c:v>
                  </c:pt>
                  <c:pt idx="7">
                    <c:v>37</c:v>
                  </c:pt>
                  <c:pt idx="8">
                    <c:v>38</c:v>
                  </c:pt>
                  <c:pt idx="9">
                    <c:v>39</c:v>
                  </c:pt>
                  <c:pt idx="10">
                    <c:v>40</c:v>
                  </c:pt>
                  <c:pt idx="11">
                    <c:v>41</c:v>
                  </c:pt>
                  <c:pt idx="12">
                    <c:v>42</c:v>
                  </c:pt>
                  <c:pt idx="13">
                    <c:v>44</c:v>
                  </c:pt>
                  <c:pt idx="14">
                    <c:v>45</c:v>
                  </c:pt>
                  <c:pt idx="15">
                    <c:v>46</c:v>
                  </c:pt>
                  <c:pt idx="16">
                    <c:v>47</c:v>
                  </c:pt>
                  <c:pt idx="17">
                    <c:v>48</c:v>
                  </c:pt>
                  <c:pt idx="18">
                    <c:v>49</c:v>
                  </c:pt>
                  <c:pt idx="19">
                    <c:v>50</c:v>
                  </c:pt>
                  <c:pt idx="20">
                    <c:v>51</c:v>
                  </c:pt>
                  <c:pt idx="21">
                    <c:v>2</c:v>
                  </c:pt>
                  <c:pt idx="22">
                    <c:v>3</c:v>
                  </c:pt>
                  <c:pt idx="23">
                    <c:v>4</c:v>
                  </c:pt>
                  <c:pt idx="24">
                    <c:v>5</c:v>
                  </c:pt>
                  <c:pt idx="25">
                    <c:v>6</c:v>
                  </c:pt>
                  <c:pt idx="26">
                    <c:v>7</c:v>
                  </c:pt>
                  <c:pt idx="27">
                    <c:v>8</c:v>
                  </c:pt>
                  <c:pt idx="28">
                    <c:v>9</c:v>
                  </c:pt>
                  <c:pt idx="29">
                    <c:v>10</c:v>
                  </c:pt>
                  <c:pt idx="30">
                    <c:v>11</c:v>
                  </c:pt>
                  <c:pt idx="31">
                    <c:v>12</c:v>
                  </c:pt>
                  <c:pt idx="32">
                    <c:v>13</c:v>
                  </c:pt>
                  <c:pt idx="33">
                    <c:v>14</c:v>
                  </c:pt>
                  <c:pt idx="34">
                    <c:v>15</c:v>
                  </c:pt>
                  <c:pt idx="35">
                    <c:v>16</c:v>
                  </c:pt>
                  <c:pt idx="36">
                    <c:v>17</c:v>
                  </c:pt>
                  <c:pt idx="37">
                    <c:v>18</c:v>
                  </c:pt>
                  <c:pt idx="38">
                    <c:v>19</c:v>
                  </c:pt>
                  <c:pt idx="39">
                    <c:v>20</c:v>
                  </c:pt>
                  <c:pt idx="40">
                    <c:v>21</c:v>
                  </c:pt>
                  <c:pt idx="41">
                    <c:v>22</c:v>
                  </c:pt>
                  <c:pt idx="42">
                    <c:v>23</c:v>
                  </c:pt>
                  <c:pt idx="43">
                    <c:v>24</c:v>
                  </c:pt>
                  <c:pt idx="44">
                    <c:v>25</c:v>
                  </c:pt>
                  <c:pt idx="45">
                    <c:v>26</c:v>
                  </c:pt>
                </c:lvl>
                <c:lvl>
                  <c:pt idx="0">
                    <c:v>2023</c:v>
                  </c:pt>
                  <c:pt idx="21">
                    <c:v>2024</c:v>
                  </c:pt>
                </c:lvl>
              </c:multiLvlStrCache>
            </c:multiLvlStrRef>
          </c:cat>
          <c:val>
            <c:numRef>
              <c:f>Evolution!$E$116:$E$164</c:f>
              <c:numCache>
                <c:formatCode>0.0</c:formatCode>
                <c:ptCount val="46"/>
                <c:pt idx="0">
                  <c:v>2.9397243107769424</c:v>
                </c:pt>
                <c:pt idx="1">
                  <c:v>2.8383333333333334</c:v>
                </c:pt>
                <c:pt idx="2">
                  <c:v>2.9749999999999996</c:v>
                </c:pt>
                <c:pt idx="3">
                  <c:v>2.7757575757575759</c:v>
                </c:pt>
                <c:pt idx="4">
                  <c:v>2.645833333333333</c:v>
                </c:pt>
                <c:pt idx="5">
                  <c:v>2.7325757575757579</c:v>
                </c:pt>
                <c:pt idx="6">
                  <c:v>2.7527027027027025</c:v>
                </c:pt>
                <c:pt idx="7">
                  <c:v>2.8376068376068369</c:v>
                </c:pt>
                <c:pt idx="8">
                  <c:v>2.6463414634146343</c:v>
                </c:pt>
                <c:pt idx="9">
                  <c:v>2.7598039215686274</c:v>
                </c:pt>
                <c:pt idx="10">
                  <c:v>2.6380208333333339</c:v>
                </c:pt>
                <c:pt idx="11">
                  <c:v>3.4722222222222228</c:v>
                </c:pt>
                <c:pt idx="12">
                  <c:v>3.2792792792792791</c:v>
                </c:pt>
                <c:pt idx="13">
                  <c:v>3.6547619047619051</c:v>
                </c:pt>
                <c:pt idx="14">
                  <c:v>3.626960784313725</c:v>
                </c:pt>
                <c:pt idx="15">
                  <c:v>3.5570175438596494</c:v>
                </c:pt>
                <c:pt idx="16">
                  <c:v>3.7083333333333335</c:v>
                </c:pt>
                <c:pt idx="17">
                  <c:v>3.6599999999999997</c:v>
                </c:pt>
                <c:pt idx="18">
                  <c:v>3.7870370370370372</c:v>
                </c:pt>
                <c:pt idx="19">
                  <c:v>3.4328703703703702</c:v>
                </c:pt>
                <c:pt idx="20">
                  <c:v>3.6388888888888888</c:v>
                </c:pt>
                <c:pt idx="21">
                  <c:v>3.6911764705882355</c:v>
                </c:pt>
                <c:pt idx="22">
                  <c:v>3.6351351351351351</c:v>
                </c:pt>
                <c:pt idx="23">
                  <c:v>3.7095959595959602</c:v>
                </c:pt>
                <c:pt idx="24">
                  <c:v>3.588709677419355</c:v>
                </c:pt>
                <c:pt idx="25">
                  <c:v>3.4880952380952381</c:v>
                </c:pt>
                <c:pt idx="26">
                  <c:v>3.6249999999999996</c:v>
                </c:pt>
                <c:pt idx="27">
                  <c:v>3.6282051282051273</c:v>
                </c:pt>
                <c:pt idx="28">
                  <c:v>3.71</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numCache>
            </c:numRef>
          </c:val>
          <c:extLst>
            <c:ext xmlns:c16="http://schemas.microsoft.com/office/drawing/2014/chart" uri="{C3380CC4-5D6E-409C-BE32-E72D297353CC}">
              <c16:uniqueId val="{00000000-08DC-0F4B-B878-0A9D54E8F47E}"/>
            </c:ext>
          </c:extLst>
        </c:ser>
        <c:ser>
          <c:idx val="1"/>
          <c:order val="1"/>
          <c:tx>
            <c:strRef>
              <c:f>Evolution!$F$115</c:f>
              <c:strCache>
                <c:ptCount val="1"/>
                <c:pt idx="0">
                  <c:v>Stress </c:v>
                </c:pt>
              </c:strCache>
            </c:strRef>
          </c:tx>
          <c:spPr>
            <a:solidFill>
              <a:schemeClr val="accent2"/>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Evolution!$D$116:$D$164</c:f>
              <c:multiLvlStrCache>
                <c:ptCount val="46"/>
                <c:lvl>
                  <c:pt idx="0">
                    <c:v>29</c:v>
                  </c:pt>
                  <c:pt idx="1">
                    <c:v>30</c:v>
                  </c:pt>
                  <c:pt idx="2">
                    <c:v>31</c:v>
                  </c:pt>
                  <c:pt idx="3">
                    <c:v>32</c:v>
                  </c:pt>
                  <c:pt idx="4">
                    <c:v>33</c:v>
                  </c:pt>
                  <c:pt idx="5">
                    <c:v>34</c:v>
                  </c:pt>
                  <c:pt idx="6">
                    <c:v>36</c:v>
                  </c:pt>
                  <c:pt idx="7">
                    <c:v>37</c:v>
                  </c:pt>
                  <c:pt idx="8">
                    <c:v>38</c:v>
                  </c:pt>
                  <c:pt idx="9">
                    <c:v>39</c:v>
                  </c:pt>
                  <c:pt idx="10">
                    <c:v>40</c:v>
                  </c:pt>
                  <c:pt idx="11">
                    <c:v>41</c:v>
                  </c:pt>
                  <c:pt idx="12">
                    <c:v>42</c:v>
                  </c:pt>
                  <c:pt idx="13">
                    <c:v>44</c:v>
                  </c:pt>
                  <c:pt idx="14">
                    <c:v>45</c:v>
                  </c:pt>
                  <c:pt idx="15">
                    <c:v>46</c:v>
                  </c:pt>
                  <c:pt idx="16">
                    <c:v>47</c:v>
                  </c:pt>
                  <c:pt idx="17">
                    <c:v>48</c:v>
                  </c:pt>
                  <c:pt idx="18">
                    <c:v>49</c:v>
                  </c:pt>
                  <c:pt idx="19">
                    <c:v>50</c:v>
                  </c:pt>
                  <c:pt idx="20">
                    <c:v>51</c:v>
                  </c:pt>
                  <c:pt idx="21">
                    <c:v>2</c:v>
                  </c:pt>
                  <c:pt idx="22">
                    <c:v>3</c:v>
                  </c:pt>
                  <c:pt idx="23">
                    <c:v>4</c:v>
                  </c:pt>
                  <c:pt idx="24">
                    <c:v>5</c:v>
                  </c:pt>
                  <c:pt idx="25">
                    <c:v>6</c:v>
                  </c:pt>
                  <c:pt idx="26">
                    <c:v>7</c:v>
                  </c:pt>
                  <c:pt idx="27">
                    <c:v>8</c:v>
                  </c:pt>
                  <c:pt idx="28">
                    <c:v>9</c:v>
                  </c:pt>
                  <c:pt idx="29">
                    <c:v>10</c:v>
                  </c:pt>
                  <c:pt idx="30">
                    <c:v>11</c:v>
                  </c:pt>
                  <c:pt idx="31">
                    <c:v>12</c:v>
                  </c:pt>
                  <c:pt idx="32">
                    <c:v>13</c:v>
                  </c:pt>
                  <c:pt idx="33">
                    <c:v>14</c:v>
                  </c:pt>
                  <c:pt idx="34">
                    <c:v>15</c:v>
                  </c:pt>
                  <c:pt idx="35">
                    <c:v>16</c:v>
                  </c:pt>
                  <c:pt idx="36">
                    <c:v>17</c:v>
                  </c:pt>
                  <c:pt idx="37">
                    <c:v>18</c:v>
                  </c:pt>
                  <c:pt idx="38">
                    <c:v>19</c:v>
                  </c:pt>
                  <c:pt idx="39">
                    <c:v>20</c:v>
                  </c:pt>
                  <c:pt idx="40">
                    <c:v>21</c:v>
                  </c:pt>
                  <c:pt idx="41">
                    <c:v>22</c:v>
                  </c:pt>
                  <c:pt idx="42">
                    <c:v>23</c:v>
                  </c:pt>
                  <c:pt idx="43">
                    <c:v>24</c:v>
                  </c:pt>
                  <c:pt idx="44">
                    <c:v>25</c:v>
                  </c:pt>
                  <c:pt idx="45">
                    <c:v>26</c:v>
                  </c:pt>
                </c:lvl>
                <c:lvl>
                  <c:pt idx="0">
                    <c:v>2023</c:v>
                  </c:pt>
                  <c:pt idx="21">
                    <c:v>2024</c:v>
                  </c:pt>
                </c:lvl>
              </c:multiLvlStrCache>
            </c:multiLvlStrRef>
          </c:cat>
          <c:val>
            <c:numRef>
              <c:f>Evolution!$F$116:$F$164</c:f>
              <c:numCache>
                <c:formatCode>0.0</c:formatCode>
                <c:ptCount val="46"/>
                <c:pt idx="0">
                  <c:v>3.2394736842105258</c:v>
                </c:pt>
                <c:pt idx="1">
                  <c:v>3.6083333333333334</c:v>
                </c:pt>
                <c:pt idx="2">
                  <c:v>3.3125</c:v>
                </c:pt>
                <c:pt idx="3">
                  <c:v>3.3727272727272721</c:v>
                </c:pt>
                <c:pt idx="4">
                  <c:v>3.2625000000000002</c:v>
                </c:pt>
                <c:pt idx="5">
                  <c:v>3.3984848484848484</c:v>
                </c:pt>
                <c:pt idx="6">
                  <c:v>3.2283783783783786</c:v>
                </c:pt>
                <c:pt idx="7">
                  <c:v>3.3803418803418799</c:v>
                </c:pt>
                <c:pt idx="8">
                  <c:v>3.3182926829268293</c:v>
                </c:pt>
                <c:pt idx="9">
                  <c:v>3.4607843137254899</c:v>
                </c:pt>
                <c:pt idx="10">
                  <c:v>3.1406249999999991</c:v>
                </c:pt>
                <c:pt idx="11">
                  <c:v>2.8842592592592591</c:v>
                </c:pt>
                <c:pt idx="12">
                  <c:v>2.9256756756756759</c:v>
                </c:pt>
                <c:pt idx="13">
                  <c:v>3.1011904761904758</c:v>
                </c:pt>
                <c:pt idx="14">
                  <c:v>3.0122549019607838</c:v>
                </c:pt>
                <c:pt idx="15">
                  <c:v>3.0197368421052637</c:v>
                </c:pt>
                <c:pt idx="16">
                  <c:v>3.3357843137254894</c:v>
                </c:pt>
                <c:pt idx="17">
                  <c:v>3.3204761904761901</c:v>
                </c:pt>
                <c:pt idx="18">
                  <c:v>3.282407407407407</c:v>
                </c:pt>
                <c:pt idx="19">
                  <c:v>3.1990740740740744</c:v>
                </c:pt>
                <c:pt idx="20">
                  <c:v>3.5</c:v>
                </c:pt>
                <c:pt idx="21">
                  <c:v>3.2647058823529411</c:v>
                </c:pt>
                <c:pt idx="22">
                  <c:v>3.121621621621621</c:v>
                </c:pt>
                <c:pt idx="23">
                  <c:v>3.2323232323232327</c:v>
                </c:pt>
                <c:pt idx="24">
                  <c:v>3.2553763440860215</c:v>
                </c:pt>
                <c:pt idx="25">
                  <c:v>3.0634920634920642</c:v>
                </c:pt>
                <c:pt idx="26">
                  <c:v>3.2202380952380949</c:v>
                </c:pt>
                <c:pt idx="27">
                  <c:v>3.2435897435897441</c:v>
                </c:pt>
                <c:pt idx="28">
                  <c:v>3.3166666666666669</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numCache>
            </c:numRef>
          </c:val>
          <c:extLst>
            <c:ext xmlns:c16="http://schemas.microsoft.com/office/drawing/2014/chart" uri="{C3380CC4-5D6E-409C-BE32-E72D297353CC}">
              <c16:uniqueId val="{00000001-08DC-0F4B-B878-0A9D54E8F47E}"/>
            </c:ext>
          </c:extLst>
        </c:ser>
        <c:ser>
          <c:idx val="2"/>
          <c:order val="2"/>
          <c:tx>
            <c:strRef>
              <c:f>Evolution!$G$115</c:f>
              <c:strCache>
                <c:ptCount val="1"/>
                <c:pt idx="0">
                  <c:v>Sommeil </c:v>
                </c:pt>
              </c:strCache>
            </c:strRef>
          </c:tx>
          <c:spPr>
            <a:solidFill>
              <a:schemeClr val="accent3"/>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Evolution!$D$116:$D$164</c:f>
              <c:multiLvlStrCache>
                <c:ptCount val="46"/>
                <c:lvl>
                  <c:pt idx="0">
                    <c:v>29</c:v>
                  </c:pt>
                  <c:pt idx="1">
                    <c:v>30</c:v>
                  </c:pt>
                  <c:pt idx="2">
                    <c:v>31</c:v>
                  </c:pt>
                  <c:pt idx="3">
                    <c:v>32</c:v>
                  </c:pt>
                  <c:pt idx="4">
                    <c:v>33</c:v>
                  </c:pt>
                  <c:pt idx="5">
                    <c:v>34</c:v>
                  </c:pt>
                  <c:pt idx="6">
                    <c:v>36</c:v>
                  </c:pt>
                  <c:pt idx="7">
                    <c:v>37</c:v>
                  </c:pt>
                  <c:pt idx="8">
                    <c:v>38</c:v>
                  </c:pt>
                  <c:pt idx="9">
                    <c:v>39</c:v>
                  </c:pt>
                  <c:pt idx="10">
                    <c:v>40</c:v>
                  </c:pt>
                  <c:pt idx="11">
                    <c:v>41</c:v>
                  </c:pt>
                  <c:pt idx="12">
                    <c:v>42</c:v>
                  </c:pt>
                  <c:pt idx="13">
                    <c:v>44</c:v>
                  </c:pt>
                  <c:pt idx="14">
                    <c:v>45</c:v>
                  </c:pt>
                  <c:pt idx="15">
                    <c:v>46</c:v>
                  </c:pt>
                  <c:pt idx="16">
                    <c:v>47</c:v>
                  </c:pt>
                  <c:pt idx="17">
                    <c:v>48</c:v>
                  </c:pt>
                  <c:pt idx="18">
                    <c:v>49</c:v>
                  </c:pt>
                  <c:pt idx="19">
                    <c:v>50</c:v>
                  </c:pt>
                  <c:pt idx="20">
                    <c:v>51</c:v>
                  </c:pt>
                  <c:pt idx="21">
                    <c:v>2</c:v>
                  </c:pt>
                  <c:pt idx="22">
                    <c:v>3</c:v>
                  </c:pt>
                  <c:pt idx="23">
                    <c:v>4</c:v>
                  </c:pt>
                  <c:pt idx="24">
                    <c:v>5</c:v>
                  </c:pt>
                  <c:pt idx="25">
                    <c:v>6</c:v>
                  </c:pt>
                  <c:pt idx="26">
                    <c:v>7</c:v>
                  </c:pt>
                  <c:pt idx="27">
                    <c:v>8</c:v>
                  </c:pt>
                  <c:pt idx="28">
                    <c:v>9</c:v>
                  </c:pt>
                  <c:pt idx="29">
                    <c:v>10</c:v>
                  </c:pt>
                  <c:pt idx="30">
                    <c:v>11</c:v>
                  </c:pt>
                  <c:pt idx="31">
                    <c:v>12</c:v>
                  </c:pt>
                  <c:pt idx="32">
                    <c:v>13</c:v>
                  </c:pt>
                  <c:pt idx="33">
                    <c:v>14</c:v>
                  </c:pt>
                  <c:pt idx="34">
                    <c:v>15</c:v>
                  </c:pt>
                  <c:pt idx="35">
                    <c:v>16</c:v>
                  </c:pt>
                  <c:pt idx="36">
                    <c:v>17</c:v>
                  </c:pt>
                  <c:pt idx="37">
                    <c:v>18</c:v>
                  </c:pt>
                  <c:pt idx="38">
                    <c:v>19</c:v>
                  </c:pt>
                  <c:pt idx="39">
                    <c:v>20</c:v>
                  </c:pt>
                  <c:pt idx="40">
                    <c:v>21</c:v>
                  </c:pt>
                  <c:pt idx="41">
                    <c:v>22</c:v>
                  </c:pt>
                  <c:pt idx="42">
                    <c:v>23</c:v>
                  </c:pt>
                  <c:pt idx="43">
                    <c:v>24</c:v>
                  </c:pt>
                  <c:pt idx="44">
                    <c:v>25</c:v>
                  </c:pt>
                  <c:pt idx="45">
                    <c:v>26</c:v>
                  </c:pt>
                </c:lvl>
                <c:lvl>
                  <c:pt idx="0">
                    <c:v>2023</c:v>
                  </c:pt>
                  <c:pt idx="21">
                    <c:v>2024</c:v>
                  </c:pt>
                </c:lvl>
              </c:multiLvlStrCache>
            </c:multiLvlStrRef>
          </c:cat>
          <c:val>
            <c:numRef>
              <c:f>Evolution!$G$116:$G$164</c:f>
              <c:numCache>
                <c:formatCode>0.0</c:formatCode>
                <c:ptCount val="46"/>
                <c:pt idx="0">
                  <c:v>3.0540100250626567</c:v>
                </c:pt>
                <c:pt idx="1">
                  <c:v>3.3008333333333333</c:v>
                </c:pt>
                <c:pt idx="2">
                  <c:v>3.4968749999999993</c:v>
                </c:pt>
                <c:pt idx="3">
                  <c:v>3.1909090909090909</c:v>
                </c:pt>
                <c:pt idx="4">
                  <c:v>3.2208333333333337</c:v>
                </c:pt>
                <c:pt idx="5">
                  <c:v>2.9939393939393941</c:v>
                </c:pt>
                <c:pt idx="6">
                  <c:v>2.9454954954954951</c:v>
                </c:pt>
                <c:pt idx="7">
                  <c:v>2.9978632478632479</c:v>
                </c:pt>
                <c:pt idx="8">
                  <c:v>3.1406504065040646</c:v>
                </c:pt>
                <c:pt idx="9">
                  <c:v>2.7279411764705879</c:v>
                </c:pt>
                <c:pt idx="10">
                  <c:v>3.140625</c:v>
                </c:pt>
                <c:pt idx="11">
                  <c:v>3.125</c:v>
                </c:pt>
                <c:pt idx="12">
                  <c:v>3.1013513513513509</c:v>
                </c:pt>
                <c:pt idx="13">
                  <c:v>3.5</c:v>
                </c:pt>
                <c:pt idx="14">
                  <c:v>3.1161764705882353</c:v>
                </c:pt>
                <c:pt idx="15">
                  <c:v>3.1008771929824563</c:v>
                </c:pt>
                <c:pt idx="16">
                  <c:v>3.1519607843137254</c:v>
                </c:pt>
                <c:pt idx="17">
                  <c:v>3.2466666666666666</c:v>
                </c:pt>
                <c:pt idx="18">
                  <c:v>3.1712962962962958</c:v>
                </c:pt>
                <c:pt idx="19">
                  <c:v>3.0254629629629632</c:v>
                </c:pt>
                <c:pt idx="20">
                  <c:v>3.3055555555555554</c:v>
                </c:pt>
                <c:pt idx="21">
                  <c:v>2.9558823529411771</c:v>
                </c:pt>
                <c:pt idx="22">
                  <c:v>3.0585585585585586</c:v>
                </c:pt>
                <c:pt idx="23">
                  <c:v>3.1464646464646457</c:v>
                </c:pt>
                <c:pt idx="24">
                  <c:v>3.2096774193548385</c:v>
                </c:pt>
                <c:pt idx="25">
                  <c:v>2.9880952380952381</c:v>
                </c:pt>
                <c:pt idx="26">
                  <c:v>3.1071428571428572</c:v>
                </c:pt>
                <c:pt idx="27">
                  <c:v>3.1410256410256405</c:v>
                </c:pt>
                <c:pt idx="28">
                  <c:v>3.0966666666666662</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numCache>
            </c:numRef>
          </c:val>
          <c:extLst>
            <c:ext xmlns:c16="http://schemas.microsoft.com/office/drawing/2014/chart" uri="{C3380CC4-5D6E-409C-BE32-E72D297353CC}">
              <c16:uniqueId val="{00000002-08DC-0F4B-B878-0A9D54E8F47E}"/>
            </c:ext>
          </c:extLst>
        </c:ser>
        <c:ser>
          <c:idx val="3"/>
          <c:order val="3"/>
          <c:tx>
            <c:strRef>
              <c:f>Evolution!$H$115</c:f>
              <c:strCache>
                <c:ptCount val="1"/>
                <c:pt idx="0">
                  <c:v>Etat Physique </c:v>
                </c:pt>
              </c:strCache>
            </c:strRef>
          </c:tx>
          <c:spPr>
            <a:solidFill>
              <a:schemeClr val="accent4"/>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Evolution!$D$116:$D$164</c:f>
              <c:multiLvlStrCache>
                <c:ptCount val="46"/>
                <c:lvl>
                  <c:pt idx="0">
                    <c:v>29</c:v>
                  </c:pt>
                  <c:pt idx="1">
                    <c:v>30</c:v>
                  </c:pt>
                  <c:pt idx="2">
                    <c:v>31</c:v>
                  </c:pt>
                  <c:pt idx="3">
                    <c:v>32</c:v>
                  </c:pt>
                  <c:pt idx="4">
                    <c:v>33</c:v>
                  </c:pt>
                  <c:pt idx="5">
                    <c:v>34</c:v>
                  </c:pt>
                  <c:pt idx="6">
                    <c:v>36</c:v>
                  </c:pt>
                  <c:pt idx="7">
                    <c:v>37</c:v>
                  </c:pt>
                  <c:pt idx="8">
                    <c:v>38</c:v>
                  </c:pt>
                  <c:pt idx="9">
                    <c:v>39</c:v>
                  </c:pt>
                  <c:pt idx="10">
                    <c:v>40</c:v>
                  </c:pt>
                  <c:pt idx="11">
                    <c:v>41</c:v>
                  </c:pt>
                  <c:pt idx="12">
                    <c:v>42</c:v>
                  </c:pt>
                  <c:pt idx="13">
                    <c:v>44</c:v>
                  </c:pt>
                  <c:pt idx="14">
                    <c:v>45</c:v>
                  </c:pt>
                  <c:pt idx="15">
                    <c:v>46</c:v>
                  </c:pt>
                  <c:pt idx="16">
                    <c:v>47</c:v>
                  </c:pt>
                  <c:pt idx="17">
                    <c:v>48</c:v>
                  </c:pt>
                  <c:pt idx="18">
                    <c:v>49</c:v>
                  </c:pt>
                  <c:pt idx="19">
                    <c:v>50</c:v>
                  </c:pt>
                  <c:pt idx="20">
                    <c:v>51</c:v>
                  </c:pt>
                  <c:pt idx="21">
                    <c:v>2</c:v>
                  </c:pt>
                  <c:pt idx="22">
                    <c:v>3</c:v>
                  </c:pt>
                  <c:pt idx="23">
                    <c:v>4</c:v>
                  </c:pt>
                  <c:pt idx="24">
                    <c:v>5</c:v>
                  </c:pt>
                  <c:pt idx="25">
                    <c:v>6</c:v>
                  </c:pt>
                  <c:pt idx="26">
                    <c:v>7</c:v>
                  </c:pt>
                  <c:pt idx="27">
                    <c:v>8</c:v>
                  </c:pt>
                  <c:pt idx="28">
                    <c:v>9</c:v>
                  </c:pt>
                  <c:pt idx="29">
                    <c:v>10</c:v>
                  </c:pt>
                  <c:pt idx="30">
                    <c:v>11</c:v>
                  </c:pt>
                  <c:pt idx="31">
                    <c:v>12</c:v>
                  </c:pt>
                  <c:pt idx="32">
                    <c:v>13</c:v>
                  </c:pt>
                  <c:pt idx="33">
                    <c:v>14</c:v>
                  </c:pt>
                  <c:pt idx="34">
                    <c:v>15</c:v>
                  </c:pt>
                  <c:pt idx="35">
                    <c:v>16</c:v>
                  </c:pt>
                  <c:pt idx="36">
                    <c:v>17</c:v>
                  </c:pt>
                  <c:pt idx="37">
                    <c:v>18</c:v>
                  </c:pt>
                  <c:pt idx="38">
                    <c:v>19</c:v>
                  </c:pt>
                  <c:pt idx="39">
                    <c:v>20</c:v>
                  </c:pt>
                  <c:pt idx="40">
                    <c:v>21</c:v>
                  </c:pt>
                  <c:pt idx="41">
                    <c:v>22</c:v>
                  </c:pt>
                  <c:pt idx="42">
                    <c:v>23</c:v>
                  </c:pt>
                  <c:pt idx="43">
                    <c:v>24</c:v>
                  </c:pt>
                  <c:pt idx="44">
                    <c:v>25</c:v>
                  </c:pt>
                  <c:pt idx="45">
                    <c:v>26</c:v>
                  </c:pt>
                </c:lvl>
                <c:lvl>
                  <c:pt idx="0">
                    <c:v>2023</c:v>
                  </c:pt>
                  <c:pt idx="21">
                    <c:v>2024</c:v>
                  </c:pt>
                </c:lvl>
              </c:multiLvlStrCache>
            </c:multiLvlStrRef>
          </c:cat>
          <c:val>
            <c:numRef>
              <c:f>Evolution!$H$116:$H$164</c:f>
              <c:numCache>
                <c:formatCode>0.0</c:formatCode>
                <c:ptCount val="46"/>
                <c:pt idx="0">
                  <c:v>2.7906015037593987</c:v>
                </c:pt>
                <c:pt idx="1">
                  <c:v>2.559166666666667</c:v>
                </c:pt>
                <c:pt idx="2">
                  <c:v>3.0312500000000004</c:v>
                </c:pt>
                <c:pt idx="3">
                  <c:v>2.6045454545454541</c:v>
                </c:pt>
                <c:pt idx="4">
                  <c:v>2.8833333333333337</c:v>
                </c:pt>
                <c:pt idx="5">
                  <c:v>2.8439393939393942</c:v>
                </c:pt>
                <c:pt idx="6">
                  <c:v>2.8166666666666669</c:v>
                </c:pt>
                <c:pt idx="7">
                  <c:v>2.6987179487179489</c:v>
                </c:pt>
                <c:pt idx="8">
                  <c:v>2.8398373983739837</c:v>
                </c:pt>
                <c:pt idx="9">
                  <c:v>2.7818627450980391</c:v>
                </c:pt>
                <c:pt idx="10">
                  <c:v>3.0000000000000004</c:v>
                </c:pt>
                <c:pt idx="11">
                  <c:v>2.9189814814814814</c:v>
                </c:pt>
                <c:pt idx="12">
                  <c:v>2.9887387387387383</c:v>
                </c:pt>
                <c:pt idx="13">
                  <c:v>3.6904761904761907</c:v>
                </c:pt>
                <c:pt idx="14">
                  <c:v>3.0024509803921569</c:v>
                </c:pt>
                <c:pt idx="15">
                  <c:v>2.9692982456140355</c:v>
                </c:pt>
                <c:pt idx="16">
                  <c:v>3.1960784313725488</c:v>
                </c:pt>
                <c:pt idx="17">
                  <c:v>2.9985714285714287</c:v>
                </c:pt>
                <c:pt idx="18">
                  <c:v>3.4930555555555554</c:v>
                </c:pt>
                <c:pt idx="19">
                  <c:v>2.9212962962962963</c:v>
                </c:pt>
                <c:pt idx="20">
                  <c:v>3.2222222222222223</c:v>
                </c:pt>
                <c:pt idx="21">
                  <c:v>2.9852941176470593</c:v>
                </c:pt>
                <c:pt idx="22">
                  <c:v>3.1531531531531534</c:v>
                </c:pt>
                <c:pt idx="23">
                  <c:v>3.0883838383838387</c:v>
                </c:pt>
                <c:pt idx="24">
                  <c:v>2.997311827956989</c:v>
                </c:pt>
                <c:pt idx="25">
                  <c:v>2.9484126984126982</c:v>
                </c:pt>
                <c:pt idx="26">
                  <c:v>3.2023809523809521</c:v>
                </c:pt>
                <c:pt idx="27">
                  <c:v>3.2307692307692295</c:v>
                </c:pt>
                <c:pt idx="28">
                  <c:v>3.1433333333333331</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numCache>
            </c:numRef>
          </c:val>
          <c:extLst>
            <c:ext xmlns:c16="http://schemas.microsoft.com/office/drawing/2014/chart" uri="{C3380CC4-5D6E-409C-BE32-E72D297353CC}">
              <c16:uniqueId val="{00000003-08DC-0F4B-B878-0A9D54E8F47E}"/>
            </c:ext>
          </c:extLst>
        </c:ser>
        <c:ser>
          <c:idx val="4"/>
          <c:order val="4"/>
          <c:tx>
            <c:strRef>
              <c:f>Evolution!$I$115</c:f>
              <c:strCache>
                <c:ptCount val="1"/>
                <c:pt idx="0">
                  <c:v>Hydratation </c:v>
                </c:pt>
              </c:strCache>
            </c:strRef>
          </c:tx>
          <c:spPr>
            <a:solidFill>
              <a:schemeClr val="accent5"/>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Evolution!$D$116:$D$164</c:f>
              <c:multiLvlStrCache>
                <c:ptCount val="46"/>
                <c:lvl>
                  <c:pt idx="0">
                    <c:v>29</c:v>
                  </c:pt>
                  <c:pt idx="1">
                    <c:v>30</c:v>
                  </c:pt>
                  <c:pt idx="2">
                    <c:v>31</c:v>
                  </c:pt>
                  <c:pt idx="3">
                    <c:v>32</c:v>
                  </c:pt>
                  <c:pt idx="4">
                    <c:v>33</c:v>
                  </c:pt>
                  <c:pt idx="5">
                    <c:v>34</c:v>
                  </c:pt>
                  <c:pt idx="6">
                    <c:v>36</c:v>
                  </c:pt>
                  <c:pt idx="7">
                    <c:v>37</c:v>
                  </c:pt>
                  <c:pt idx="8">
                    <c:v>38</c:v>
                  </c:pt>
                  <c:pt idx="9">
                    <c:v>39</c:v>
                  </c:pt>
                  <c:pt idx="10">
                    <c:v>40</c:v>
                  </c:pt>
                  <c:pt idx="11">
                    <c:v>41</c:v>
                  </c:pt>
                  <c:pt idx="12">
                    <c:v>42</c:v>
                  </c:pt>
                  <c:pt idx="13">
                    <c:v>44</c:v>
                  </c:pt>
                  <c:pt idx="14">
                    <c:v>45</c:v>
                  </c:pt>
                  <c:pt idx="15">
                    <c:v>46</c:v>
                  </c:pt>
                  <c:pt idx="16">
                    <c:v>47</c:v>
                  </c:pt>
                  <c:pt idx="17">
                    <c:v>48</c:v>
                  </c:pt>
                  <c:pt idx="18">
                    <c:v>49</c:v>
                  </c:pt>
                  <c:pt idx="19">
                    <c:v>50</c:v>
                  </c:pt>
                  <c:pt idx="20">
                    <c:v>51</c:v>
                  </c:pt>
                  <c:pt idx="21">
                    <c:v>2</c:v>
                  </c:pt>
                  <c:pt idx="22">
                    <c:v>3</c:v>
                  </c:pt>
                  <c:pt idx="23">
                    <c:v>4</c:v>
                  </c:pt>
                  <c:pt idx="24">
                    <c:v>5</c:v>
                  </c:pt>
                  <c:pt idx="25">
                    <c:v>6</c:v>
                  </c:pt>
                  <c:pt idx="26">
                    <c:v>7</c:v>
                  </c:pt>
                  <c:pt idx="27">
                    <c:v>8</c:v>
                  </c:pt>
                  <c:pt idx="28">
                    <c:v>9</c:v>
                  </c:pt>
                  <c:pt idx="29">
                    <c:v>10</c:v>
                  </c:pt>
                  <c:pt idx="30">
                    <c:v>11</c:v>
                  </c:pt>
                  <c:pt idx="31">
                    <c:v>12</c:v>
                  </c:pt>
                  <c:pt idx="32">
                    <c:v>13</c:v>
                  </c:pt>
                  <c:pt idx="33">
                    <c:v>14</c:v>
                  </c:pt>
                  <c:pt idx="34">
                    <c:v>15</c:v>
                  </c:pt>
                  <c:pt idx="35">
                    <c:v>16</c:v>
                  </c:pt>
                  <c:pt idx="36">
                    <c:v>17</c:v>
                  </c:pt>
                  <c:pt idx="37">
                    <c:v>18</c:v>
                  </c:pt>
                  <c:pt idx="38">
                    <c:v>19</c:v>
                  </c:pt>
                  <c:pt idx="39">
                    <c:v>20</c:v>
                  </c:pt>
                  <c:pt idx="40">
                    <c:v>21</c:v>
                  </c:pt>
                  <c:pt idx="41">
                    <c:v>22</c:v>
                  </c:pt>
                  <c:pt idx="42">
                    <c:v>23</c:v>
                  </c:pt>
                  <c:pt idx="43">
                    <c:v>24</c:v>
                  </c:pt>
                  <c:pt idx="44">
                    <c:v>25</c:v>
                  </c:pt>
                  <c:pt idx="45">
                    <c:v>26</c:v>
                  </c:pt>
                </c:lvl>
                <c:lvl>
                  <c:pt idx="0">
                    <c:v>2023</c:v>
                  </c:pt>
                  <c:pt idx="21">
                    <c:v>2024</c:v>
                  </c:pt>
                </c:lvl>
              </c:multiLvlStrCache>
            </c:multiLvlStrRef>
          </c:cat>
          <c:val>
            <c:numRef>
              <c:f>Evolution!$I$116:$I$164</c:f>
              <c:numCache>
                <c:formatCode>0.0</c:formatCode>
                <c:ptCount val="46"/>
                <c:pt idx="0">
                  <c:v>3.2427318295739354</c:v>
                </c:pt>
                <c:pt idx="1">
                  <c:v>3.416666666666667</c:v>
                </c:pt>
                <c:pt idx="2">
                  <c:v>3.1145833333333335</c:v>
                </c:pt>
                <c:pt idx="3">
                  <c:v>3.3409090909090917</c:v>
                </c:pt>
                <c:pt idx="4">
                  <c:v>3.270833333333333</c:v>
                </c:pt>
                <c:pt idx="5">
                  <c:v>3.23030303030303</c:v>
                </c:pt>
                <c:pt idx="6">
                  <c:v>3.0180180180180178</c:v>
                </c:pt>
                <c:pt idx="7">
                  <c:v>2.9764957264957266</c:v>
                </c:pt>
                <c:pt idx="8">
                  <c:v>2.7199186991869917</c:v>
                </c:pt>
                <c:pt idx="9">
                  <c:v>2.8774509803921573</c:v>
                </c:pt>
                <c:pt idx="10">
                  <c:v>2.9453124999999996</c:v>
                </c:pt>
                <c:pt idx="11">
                  <c:v>3.0902777777777772</c:v>
                </c:pt>
                <c:pt idx="12">
                  <c:v>3.1013513513513513</c:v>
                </c:pt>
                <c:pt idx="13">
                  <c:v>3.375</c:v>
                </c:pt>
                <c:pt idx="14">
                  <c:v>3.1999999999999997</c:v>
                </c:pt>
                <c:pt idx="15">
                  <c:v>3.111842105263158</c:v>
                </c:pt>
                <c:pt idx="16">
                  <c:v>3.2328431372549025</c:v>
                </c:pt>
                <c:pt idx="17">
                  <c:v>3.3414285714285716</c:v>
                </c:pt>
                <c:pt idx="18">
                  <c:v>3.4351851851851851</c:v>
                </c:pt>
                <c:pt idx="19">
                  <c:v>3.344907407407407</c:v>
                </c:pt>
                <c:pt idx="20">
                  <c:v>3.5277777777777777</c:v>
                </c:pt>
                <c:pt idx="21">
                  <c:v>3.3725490196078427</c:v>
                </c:pt>
                <c:pt idx="22">
                  <c:v>3.4819819819819822</c:v>
                </c:pt>
                <c:pt idx="23">
                  <c:v>3.5404040404040407</c:v>
                </c:pt>
                <c:pt idx="24">
                  <c:v>3.370967741935484</c:v>
                </c:pt>
                <c:pt idx="25">
                  <c:v>3.2023809523809526</c:v>
                </c:pt>
                <c:pt idx="26">
                  <c:v>3.4047619047619051</c:v>
                </c:pt>
                <c:pt idx="27">
                  <c:v>3.5769230769230771</c:v>
                </c:pt>
                <c:pt idx="28">
                  <c:v>3.6633333333333336</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numCache>
            </c:numRef>
          </c:val>
          <c:extLst>
            <c:ext xmlns:c16="http://schemas.microsoft.com/office/drawing/2014/chart" uri="{C3380CC4-5D6E-409C-BE32-E72D297353CC}">
              <c16:uniqueId val="{00000004-08DC-0F4B-B878-0A9D54E8F47E}"/>
            </c:ext>
          </c:extLst>
        </c:ser>
        <c:ser>
          <c:idx val="5"/>
          <c:order val="5"/>
          <c:tx>
            <c:strRef>
              <c:f>Evolution!$J$115</c:f>
              <c:strCache>
                <c:ptCount val="1"/>
                <c:pt idx="0">
                  <c:v>Nutrition </c:v>
                </c:pt>
              </c:strCache>
            </c:strRef>
          </c:tx>
          <c:spPr>
            <a:solidFill>
              <a:schemeClr val="accent6"/>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Evolution!$D$116:$D$164</c:f>
              <c:multiLvlStrCache>
                <c:ptCount val="46"/>
                <c:lvl>
                  <c:pt idx="0">
                    <c:v>29</c:v>
                  </c:pt>
                  <c:pt idx="1">
                    <c:v>30</c:v>
                  </c:pt>
                  <c:pt idx="2">
                    <c:v>31</c:v>
                  </c:pt>
                  <c:pt idx="3">
                    <c:v>32</c:v>
                  </c:pt>
                  <c:pt idx="4">
                    <c:v>33</c:v>
                  </c:pt>
                  <c:pt idx="5">
                    <c:v>34</c:v>
                  </c:pt>
                  <c:pt idx="6">
                    <c:v>36</c:v>
                  </c:pt>
                  <c:pt idx="7">
                    <c:v>37</c:v>
                  </c:pt>
                  <c:pt idx="8">
                    <c:v>38</c:v>
                  </c:pt>
                  <c:pt idx="9">
                    <c:v>39</c:v>
                  </c:pt>
                  <c:pt idx="10">
                    <c:v>40</c:v>
                  </c:pt>
                  <c:pt idx="11">
                    <c:v>41</c:v>
                  </c:pt>
                  <c:pt idx="12">
                    <c:v>42</c:v>
                  </c:pt>
                  <c:pt idx="13">
                    <c:v>44</c:v>
                  </c:pt>
                  <c:pt idx="14">
                    <c:v>45</c:v>
                  </c:pt>
                  <c:pt idx="15">
                    <c:v>46</c:v>
                  </c:pt>
                  <c:pt idx="16">
                    <c:v>47</c:v>
                  </c:pt>
                  <c:pt idx="17">
                    <c:v>48</c:v>
                  </c:pt>
                  <c:pt idx="18">
                    <c:v>49</c:v>
                  </c:pt>
                  <c:pt idx="19">
                    <c:v>50</c:v>
                  </c:pt>
                  <c:pt idx="20">
                    <c:v>51</c:v>
                  </c:pt>
                  <c:pt idx="21">
                    <c:v>2</c:v>
                  </c:pt>
                  <c:pt idx="22">
                    <c:v>3</c:v>
                  </c:pt>
                  <c:pt idx="23">
                    <c:v>4</c:v>
                  </c:pt>
                  <c:pt idx="24">
                    <c:v>5</c:v>
                  </c:pt>
                  <c:pt idx="25">
                    <c:v>6</c:v>
                  </c:pt>
                  <c:pt idx="26">
                    <c:v>7</c:v>
                  </c:pt>
                  <c:pt idx="27">
                    <c:v>8</c:v>
                  </c:pt>
                  <c:pt idx="28">
                    <c:v>9</c:v>
                  </c:pt>
                  <c:pt idx="29">
                    <c:v>10</c:v>
                  </c:pt>
                  <c:pt idx="30">
                    <c:v>11</c:v>
                  </c:pt>
                  <c:pt idx="31">
                    <c:v>12</c:v>
                  </c:pt>
                  <c:pt idx="32">
                    <c:v>13</c:v>
                  </c:pt>
                  <c:pt idx="33">
                    <c:v>14</c:v>
                  </c:pt>
                  <c:pt idx="34">
                    <c:v>15</c:v>
                  </c:pt>
                  <c:pt idx="35">
                    <c:v>16</c:v>
                  </c:pt>
                  <c:pt idx="36">
                    <c:v>17</c:v>
                  </c:pt>
                  <c:pt idx="37">
                    <c:v>18</c:v>
                  </c:pt>
                  <c:pt idx="38">
                    <c:v>19</c:v>
                  </c:pt>
                  <c:pt idx="39">
                    <c:v>20</c:v>
                  </c:pt>
                  <c:pt idx="40">
                    <c:v>21</c:v>
                  </c:pt>
                  <c:pt idx="41">
                    <c:v>22</c:v>
                  </c:pt>
                  <c:pt idx="42">
                    <c:v>23</c:v>
                  </c:pt>
                  <c:pt idx="43">
                    <c:v>24</c:v>
                  </c:pt>
                  <c:pt idx="44">
                    <c:v>25</c:v>
                  </c:pt>
                  <c:pt idx="45">
                    <c:v>26</c:v>
                  </c:pt>
                </c:lvl>
                <c:lvl>
                  <c:pt idx="0">
                    <c:v>2023</c:v>
                  </c:pt>
                  <c:pt idx="21">
                    <c:v>2024</c:v>
                  </c:pt>
                </c:lvl>
              </c:multiLvlStrCache>
            </c:multiLvlStrRef>
          </c:cat>
          <c:val>
            <c:numRef>
              <c:f>Evolution!$J$116:$J$164</c:f>
              <c:numCache>
                <c:formatCode>0.0</c:formatCode>
                <c:ptCount val="46"/>
                <c:pt idx="0">
                  <c:v>4.0215538847117802</c:v>
                </c:pt>
                <c:pt idx="1">
                  <c:v>4.0024999999999995</c:v>
                </c:pt>
                <c:pt idx="2">
                  <c:v>3.9312499999999999</c:v>
                </c:pt>
                <c:pt idx="3">
                  <c:v>3.8666666666666667</c:v>
                </c:pt>
                <c:pt idx="4">
                  <c:v>3.7791666666666672</c:v>
                </c:pt>
                <c:pt idx="5">
                  <c:v>3.9636363636363643</c:v>
                </c:pt>
                <c:pt idx="6">
                  <c:v>3.9756756756756757</c:v>
                </c:pt>
                <c:pt idx="7">
                  <c:v>3.7329059829059825</c:v>
                </c:pt>
                <c:pt idx="8">
                  <c:v>3.7280487804878049</c:v>
                </c:pt>
                <c:pt idx="9">
                  <c:v>3.6911764705882355</c:v>
                </c:pt>
                <c:pt idx="10">
                  <c:v>3.7604166666666665</c:v>
                </c:pt>
                <c:pt idx="11">
                  <c:v>3.3171296296296293</c:v>
                </c:pt>
                <c:pt idx="12">
                  <c:v>3.4121621621621623</c:v>
                </c:pt>
                <c:pt idx="13">
                  <c:v>3.6339285714285707</c:v>
                </c:pt>
                <c:pt idx="14">
                  <c:v>3.662745098039216</c:v>
                </c:pt>
                <c:pt idx="15">
                  <c:v>3.7346491228070171</c:v>
                </c:pt>
                <c:pt idx="16">
                  <c:v>3.708333333333333</c:v>
                </c:pt>
                <c:pt idx="17">
                  <c:v>3.5585714285714283</c:v>
                </c:pt>
                <c:pt idx="18">
                  <c:v>3.7476851851851856</c:v>
                </c:pt>
                <c:pt idx="19">
                  <c:v>3.7083333333333335</c:v>
                </c:pt>
                <c:pt idx="20">
                  <c:v>3.8888888888888888</c:v>
                </c:pt>
                <c:pt idx="21">
                  <c:v>3.5882352941176472</c:v>
                </c:pt>
                <c:pt idx="22">
                  <c:v>3.6351351351351351</c:v>
                </c:pt>
                <c:pt idx="23">
                  <c:v>3.8636363636363642</c:v>
                </c:pt>
                <c:pt idx="24">
                  <c:v>3.771505376344086</c:v>
                </c:pt>
                <c:pt idx="25">
                  <c:v>3.5357142857142856</c:v>
                </c:pt>
                <c:pt idx="26">
                  <c:v>3.8154761904761902</c:v>
                </c:pt>
                <c:pt idx="27">
                  <c:v>3.8012820512820511</c:v>
                </c:pt>
                <c:pt idx="28">
                  <c:v>3.7600000000000007</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numCache>
            </c:numRef>
          </c:val>
          <c:extLst>
            <c:ext xmlns:c16="http://schemas.microsoft.com/office/drawing/2014/chart" uri="{C3380CC4-5D6E-409C-BE32-E72D297353CC}">
              <c16:uniqueId val="{00000005-08DC-0F4B-B878-0A9D54E8F47E}"/>
            </c:ext>
          </c:extLst>
        </c:ser>
        <c:dLbls>
          <c:showLegendKey val="0"/>
          <c:showVal val="0"/>
          <c:showCatName val="0"/>
          <c:showSerName val="0"/>
          <c:showPercent val="0"/>
          <c:showBubbleSize val="0"/>
        </c:dLbls>
        <c:axId val="1784208384"/>
        <c:axId val="1650553648"/>
      </c:areaChart>
      <c:catAx>
        <c:axId val="1784208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fr-FR"/>
          </a:p>
        </c:txPr>
        <c:crossAx val="1650553648"/>
        <c:crosses val="autoZero"/>
        <c:auto val="1"/>
        <c:lblAlgn val="ctr"/>
        <c:lblOffset val="100"/>
        <c:noMultiLvlLbl val="0"/>
      </c:catAx>
      <c:valAx>
        <c:axId val="1650553648"/>
        <c:scaling>
          <c:orientation val="minMax"/>
        </c:scaling>
        <c:delete val="0"/>
        <c:axPos val="l"/>
        <c:majorGridlines>
          <c:spPr>
            <a:ln w="9525" cap="flat" cmpd="sng" algn="ctr">
              <a:solidFill>
                <a:schemeClr val="tx1">
                  <a:alpha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fr-FR"/>
          </a:p>
        </c:txPr>
        <c:crossAx val="178420838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25400" cap="flat" cmpd="sng" algn="ctr">
      <a:solidFill>
        <a:schemeClr val="tx1"/>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mc:AlternateContent xmlns:mc="http://schemas.openxmlformats.org/markup-compatibility/2006">
    <mc:Choice xmlns:c14="http://schemas.microsoft.com/office/drawing/2007/8/2/chart" Requires="c14">
      <c14:style val="102"/>
    </mc:Choice>
    <mc:Fallback>
      <c:style val="2"/>
    </mc:Fallback>
  </mc:AlternateContent>
  <c:pivotSource>
    <c:name>[V4 mars 2024.xlsx]Evolution!Tableau croisé dynamique6</c:name>
    <c:fmtId val="0"/>
  </c:pivotSource>
  <c:chart>
    <c:title>
      <c:tx>
        <c:rich>
          <a:bodyPr rot="0" spcFirstLastPara="1" vertOverflow="ellipsis" vert="horz" wrap="square" anchor="ctr" anchorCtr="1"/>
          <a:lstStyle/>
          <a:p>
            <a:pPr>
              <a:defRPr sz="2400" b="1" i="0" u="none" strike="noStrike" kern="1200" spc="0" baseline="0">
                <a:solidFill>
                  <a:schemeClr val="tx1"/>
                </a:solidFill>
                <a:latin typeface="+mn-lt"/>
                <a:ea typeface="+mn-ea"/>
                <a:cs typeface="+mn-cs"/>
              </a:defRPr>
            </a:pPr>
            <a:r>
              <a:rPr lang="fr-FR" sz="2400" b="1">
                <a:solidFill>
                  <a:schemeClr val="tx1"/>
                </a:solidFill>
              </a:rPr>
              <a:t>Détail / joueuse</a:t>
            </a:r>
          </a:p>
        </c:rich>
      </c:tx>
      <c:overlay val="0"/>
      <c:spPr>
        <a:noFill/>
        <a:ln>
          <a:noFill/>
        </a:ln>
        <a:effectLst/>
      </c:spPr>
      <c:txPr>
        <a:bodyPr rot="0" spcFirstLastPara="1" vertOverflow="ellipsis" vert="horz" wrap="square" anchor="ctr" anchorCtr="1"/>
        <a:lstStyle/>
        <a:p>
          <a:pPr>
            <a:defRPr sz="2400" b="1" i="0" u="none" strike="noStrike" kern="1200" spc="0" baseline="0">
              <a:solidFill>
                <a:schemeClr val="tx1"/>
              </a:solidFill>
              <a:latin typeface="+mn-lt"/>
              <a:ea typeface="+mn-ea"/>
              <a:cs typeface="+mn-cs"/>
            </a:defRPr>
          </a:pPr>
          <a:endParaRPr lang="fr-FR"/>
        </a:p>
      </c:txPr>
    </c:title>
    <c:autoTitleDeleted val="0"/>
    <c:pivotFmts>
      <c:pivotFmt>
        <c:idx val="0"/>
        <c:spPr>
          <a:solidFill>
            <a:srgbClr val="00B0F0"/>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fr-FR"/>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D050"/>
          </a:solidFill>
          <a:ln>
            <a:solidFill>
              <a:srgbClr val="92D050"/>
            </a:solid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fr-FR"/>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fr-FR"/>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92D050"/>
          </a:solidFill>
          <a:ln>
            <a:solidFill>
              <a:srgbClr val="92D050"/>
            </a:solidFill>
          </a:ln>
          <a:effectLst/>
        </c:spPr>
      </c:pivotFmt>
      <c:pivotFmt>
        <c:idx val="4"/>
        <c:spPr>
          <a:solidFill>
            <a:srgbClr val="00B0F0"/>
          </a:solidFill>
          <a:ln>
            <a:noFill/>
          </a:ln>
          <a:effectLst/>
        </c:spPr>
      </c:pivotFmt>
      <c:pivotFmt>
        <c:idx val="5"/>
        <c:spPr>
          <a:solidFill>
            <a:srgbClr val="00B0F0"/>
          </a:solidFill>
          <a:ln>
            <a:noFill/>
          </a:ln>
          <a:effectLst/>
        </c:spPr>
      </c:pivotFmt>
    </c:pivotFmts>
    <c:plotArea>
      <c:layout/>
      <c:barChart>
        <c:barDir val="col"/>
        <c:grouping val="clustered"/>
        <c:varyColors val="0"/>
        <c:ser>
          <c:idx val="0"/>
          <c:order val="0"/>
          <c:tx>
            <c:strRef>
              <c:f>Evolution!$Q$115</c:f>
              <c:strCache>
                <c:ptCount val="1"/>
                <c:pt idx="0">
                  <c:v>PP</c:v>
                </c:pt>
              </c:strCache>
            </c:strRef>
          </c:tx>
          <c:spPr>
            <a:solidFill>
              <a:srgbClr val="00B0F0"/>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Evolution!$P$116:$P$152</c:f>
              <c:strCache>
                <c:ptCount val="36"/>
                <c:pt idx="0">
                  <c:v>ARRIGHETTI</c:v>
                </c:pt>
                <c:pt idx="1">
                  <c:v>BAGMA</c:v>
                </c:pt>
                <c:pt idx="2">
                  <c:v>BEAURAIN</c:v>
                </c:pt>
                <c:pt idx="3">
                  <c:v>BLANCHARD</c:v>
                </c:pt>
                <c:pt idx="4">
                  <c:v>CAMUS</c:v>
                </c:pt>
                <c:pt idx="5">
                  <c:v>CAPELL SANDIN</c:v>
                </c:pt>
                <c:pt idx="6">
                  <c:v>CASTELO</c:v>
                </c:pt>
                <c:pt idx="7">
                  <c:v>COQUILLEAU</c:v>
                </c:pt>
                <c:pt idx="8">
                  <c:v>COUSSERAND</c:v>
                </c:pt>
                <c:pt idx="9">
                  <c:v>DELAMARE</c:v>
                </c:pt>
                <c:pt idx="10">
                  <c:v>DUFROS</c:v>
                </c:pt>
                <c:pt idx="11">
                  <c:v>ELIZONDO</c:v>
                </c:pt>
                <c:pt idx="12">
                  <c:v>ESCUSA</c:v>
                </c:pt>
                <c:pt idx="13">
                  <c:v>GAIGEARD</c:v>
                </c:pt>
                <c:pt idx="14">
                  <c:v>GUITON</c:v>
                </c:pt>
                <c:pt idx="15">
                  <c:v>JUBIN</c:v>
                </c:pt>
                <c:pt idx="16">
                  <c:v>LE CALVEZ</c:v>
                </c:pt>
                <c:pt idx="17">
                  <c:v>LE GUILLOU</c:v>
                </c:pt>
                <c:pt idx="18">
                  <c:v>LEBRUN</c:v>
                </c:pt>
                <c:pt idx="19">
                  <c:v>LIBALI</c:v>
                </c:pt>
                <c:pt idx="20">
                  <c:v>MAFUTUNA</c:v>
                </c:pt>
                <c:pt idx="21">
                  <c:v>MARTINEZ RODRIGUEZ</c:v>
                </c:pt>
                <c:pt idx="22">
                  <c:v>MERLET</c:v>
                </c:pt>
                <c:pt idx="23">
                  <c:v>NERAUD</c:v>
                </c:pt>
                <c:pt idx="24">
                  <c:v>NGASSA</c:v>
                </c:pt>
                <c:pt idx="25">
                  <c:v>OBLIN</c:v>
                </c:pt>
                <c:pt idx="26">
                  <c:v>PASSARD</c:v>
                </c:pt>
                <c:pt idx="27">
                  <c:v>RAVISA</c:v>
                </c:pt>
                <c:pt idx="28">
                  <c:v>REBILLARD</c:v>
                </c:pt>
                <c:pt idx="29">
                  <c:v>REYMONDOUX</c:v>
                </c:pt>
                <c:pt idx="30">
                  <c:v>RIVIERE</c:v>
                </c:pt>
                <c:pt idx="31">
                  <c:v>SAGARZAZU</c:v>
                </c:pt>
                <c:pt idx="32">
                  <c:v>SIVI</c:v>
                </c:pt>
                <c:pt idx="33">
                  <c:v>VAUCLIN</c:v>
                </c:pt>
                <c:pt idx="34">
                  <c:v>VEYER</c:v>
                </c:pt>
                <c:pt idx="35">
                  <c:v>VITTECOQ</c:v>
                </c:pt>
              </c:strCache>
            </c:strRef>
          </c:cat>
          <c:val>
            <c:numRef>
              <c:f>Evolution!$Q$116:$Q$152</c:f>
              <c:numCache>
                <c:formatCode>General</c:formatCode>
                <c:ptCount val="36"/>
                <c:pt idx="0">
                  <c:v>2</c:v>
                </c:pt>
                <c:pt idx="1">
                  <c:v>5</c:v>
                </c:pt>
                <c:pt idx="2">
                  <c:v>10</c:v>
                </c:pt>
                <c:pt idx="3">
                  <c:v>5</c:v>
                </c:pt>
                <c:pt idx="5">
                  <c:v>7</c:v>
                </c:pt>
                <c:pt idx="6">
                  <c:v>2</c:v>
                </c:pt>
                <c:pt idx="7">
                  <c:v>13</c:v>
                </c:pt>
                <c:pt idx="9">
                  <c:v>5</c:v>
                </c:pt>
                <c:pt idx="10">
                  <c:v>7</c:v>
                </c:pt>
                <c:pt idx="11">
                  <c:v>13</c:v>
                </c:pt>
                <c:pt idx="12">
                  <c:v>14</c:v>
                </c:pt>
                <c:pt idx="13">
                  <c:v>6</c:v>
                </c:pt>
                <c:pt idx="14">
                  <c:v>10</c:v>
                </c:pt>
                <c:pt idx="15">
                  <c:v>2</c:v>
                </c:pt>
                <c:pt idx="16">
                  <c:v>16</c:v>
                </c:pt>
                <c:pt idx="17">
                  <c:v>1</c:v>
                </c:pt>
                <c:pt idx="18">
                  <c:v>9</c:v>
                </c:pt>
                <c:pt idx="19">
                  <c:v>3</c:v>
                </c:pt>
                <c:pt idx="20">
                  <c:v>3</c:v>
                </c:pt>
                <c:pt idx="21">
                  <c:v>7</c:v>
                </c:pt>
                <c:pt idx="23">
                  <c:v>8</c:v>
                </c:pt>
                <c:pt idx="25">
                  <c:v>9</c:v>
                </c:pt>
                <c:pt idx="26">
                  <c:v>6</c:v>
                </c:pt>
                <c:pt idx="27">
                  <c:v>19</c:v>
                </c:pt>
                <c:pt idx="28">
                  <c:v>13</c:v>
                </c:pt>
                <c:pt idx="29">
                  <c:v>3</c:v>
                </c:pt>
                <c:pt idx="30">
                  <c:v>26</c:v>
                </c:pt>
                <c:pt idx="31">
                  <c:v>5</c:v>
                </c:pt>
                <c:pt idx="32">
                  <c:v>5</c:v>
                </c:pt>
                <c:pt idx="33">
                  <c:v>4</c:v>
                </c:pt>
                <c:pt idx="34">
                  <c:v>5</c:v>
                </c:pt>
                <c:pt idx="35">
                  <c:v>2</c:v>
                </c:pt>
              </c:numCache>
            </c:numRef>
          </c:val>
          <c:extLst>
            <c:ext xmlns:c16="http://schemas.microsoft.com/office/drawing/2014/chart" uri="{C3380CC4-5D6E-409C-BE32-E72D297353CC}">
              <c16:uniqueId val="{00000000-0D58-2A41-A2AC-89B5CADC6F87}"/>
            </c:ext>
          </c:extLst>
        </c:ser>
        <c:ser>
          <c:idx val="1"/>
          <c:order val="1"/>
          <c:tx>
            <c:strRef>
              <c:f>Evolution!$R$115</c:f>
              <c:strCache>
                <c:ptCount val="1"/>
                <c:pt idx="0">
                  <c:v>Rugby</c:v>
                </c:pt>
              </c:strCache>
            </c:strRef>
          </c:tx>
          <c:spPr>
            <a:solidFill>
              <a:srgbClr val="92D050"/>
            </a:solidFill>
            <a:ln>
              <a:solidFill>
                <a:srgbClr val="92D050"/>
              </a:solid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Evolution!$P$116:$P$152</c:f>
              <c:strCache>
                <c:ptCount val="36"/>
                <c:pt idx="0">
                  <c:v>ARRIGHETTI</c:v>
                </c:pt>
                <c:pt idx="1">
                  <c:v>BAGMA</c:v>
                </c:pt>
                <c:pt idx="2">
                  <c:v>BEAURAIN</c:v>
                </c:pt>
                <c:pt idx="3">
                  <c:v>BLANCHARD</c:v>
                </c:pt>
                <c:pt idx="4">
                  <c:v>CAMUS</c:v>
                </c:pt>
                <c:pt idx="5">
                  <c:v>CAPELL SANDIN</c:v>
                </c:pt>
                <c:pt idx="6">
                  <c:v>CASTELO</c:v>
                </c:pt>
                <c:pt idx="7">
                  <c:v>COQUILLEAU</c:v>
                </c:pt>
                <c:pt idx="8">
                  <c:v>COUSSERAND</c:v>
                </c:pt>
                <c:pt idx="9">
                  <c:v>DELAMARE</c:v>
                </c:pt>
                <c:pt idx="10">
                  <c:v>DUFROS</c:v>
                </c:pt>
                <c:pt idx="11">
                  <c:v>ELIZONDO</c:v>
                </c:pt>
                <c:pt idx="12">
                  <c:v>ESCUSA</c:v>
                </c:pt>
                <c:pt idx="13">
                  <c:v>GAIGEARD</c:v>
                </c:pt>
                <c:pt idx="14">
                  <c:v>GUITON</c:v>
                </c:pt>
                <c:pt idx="15">
                  <c:v>JUBIN</c:v>
                </c:pt>
                <c:pt idx="16">
                  <c:v>LE CALVEZ</c:v>
                </c:pt>
                <c:pt idx="17">
                  <c:v>LE GUILLOU</c:v>
                </c:pt>
                <c:pt idx="18">
                  <c:v>LEBRUN</c:v>
                </c:pt>
                <c:pt idx="19">
                  <c:v>LIBALI</c:v>
                </c:pt>
                <c:pt idx="20">
                  <c:v>MAFUTUNA</c:v>
                </c:pt>
                <c:pt idx="21">
                  <c:v>MARTINEZ RODRIGUEZ</c:v>
                </c:pt>
                <c:pt idx="22">
                  <c:v>MERLET</c:v>
                </c:pt>
                <c:pt idx="23">
                  <c:v>NERAUD</c:v>
                </c:pt>
                <c:pt idx="24">
                  <c:v>NGASSA</c:v>
                </c:pt>
                <c:pt idx="25">
                  <c:v>OBLIN</c:v>
                </c:pt>
                <c:pt idx="26">
                  <c:v>PASSARD</c:v>
                </c:pt>
                <c:pt idx="27">
                  <c:v>RAVISA</c:v>
                </c:pt>
                <c:pt idx="28">
                  <c:v>REBILLARD</c:v>
                </c:pt>
                <c:pt idx="29">
                  <c:v>REYMONDOUX</c:v>
                </c:pt>
                <c:pt idx="30">
                  <c:v>RIVIERE</c:v>
                </c:pt>
                <c:pt idx="31">
                  <c:v>SAGARZAZU</c:v>
                </c:pt>
                <c:pt idx="32">
                  <c:v>SIVI</c:v>
                </c:pt>
                <c:pt idx="33">
                  <c:v>VAUCLIN</c:v>
                </c:pt>
                <c:pt idx="34">
                  <c:v>VEYER</c:v>
                </c:pt>
                <c:pt idx="35">
                  <c:v>VITTECOQ</c:v>
                </c:pt>
              </c:strCache>
            </c:strRef>
          </c:cat>
          <c:val>
            <c:numRef>
              <c:f>Evolution!$R$116:$R$152</c:f>
              <c:numCache>
                <c:formatCode>General</c:formatCode>
                <c:ptCount val="36"/>
                <c:pt idx="0">
                  <c:v>2</c:v>
                </c:pt>
                <c:pt idx="1">
                  <c:v>4</c:v>
                </c:pt>
                <c:pt idx="2">
                  <c:v>11</c:v>
                </c:pt>
                <c:pt idx="3">
                  <c:v>4</c:v>
                </c:pt>
                <c:pt idx="5">
                  <c:v>6</c:v>
                </c:pt>
                <c:pt idx="6">
                  <c:v>9</c:v>
                </c:pt>
                <c:pt idx="7">
                  <c:v>13</c:v>
                </c:pt>
                <c:pt idx="8">
                  <c:v>1</c:v>
                </c:pt>
                <c:pt idx="9">
                  <c:v>10</c:v>
                </c:pt>
                <c:pt idx="10">
                  <c:v>6</c:v>
                </c:pt>
                <c:pt idx="11">
                  <c:v>10</c:v>
                </c:pt>
                <c:pt idx="12">
                  <c:v>15</c:v>
                </c:pt>
                <c:pt idx="13">
                  <c:v>7</c:v>
                </c:pt>
                <c:pt idx="14">
                  <c:v>12</c:v>
                </c:pt>
                <c:pt idx="15">
                  <c:v>1</c:v>
                </c:pt>
                <c:pt idx="16">
                  <c:v>15</c:v>
                </c:pt>
                <c:pt idx="18">
                  <c:v>9</c:v>
                </c:pt>
                <c:pt idx="19">
                  <c:v>2</c:v>
                </c:pt>
                <c:pt idx="20">
                  <c:v>2</c:v>
                </c:pt>
                <c:pt idx="21">
                  <c:v>10</c:v>
                </c:pt>
                <c:pt idx="22">
                  <c:v>2</c:v>
                </c:pt>
                <c:pt idx="23">
                  <c:v>10</c:v>
                </c:pt>
                <c:pt idx="24">
                  <c:v>1</c:v>
                </c:pt>
                <c:pt idx="25">
                  <c:v>14</c:v>
                </c:pt>
                <c:pt idx="26">
                  <c:v>10</c:v>
                </c:pt>
                <c:pt idx="27">
                  <c:v>13</c:v>
                </c:pt>
                <c:pt idx="28">
                  <c:v>13</c:v>
                </c:pt>
                <c:pt idx="29">
                  <c:v>3</c:v>
                </c:pt>
                <c:pt idx="30">
                  <c:v>23</c:v>
                </c:pt>
                <c:pt idx="31">
                  <c:v>6</c:v>
                </c:pt>
                <c:pt idx="32">
                  <c:v>5</c:v>
                </c:pt>
                <c:pt idx="33">
                  <c:v>4</c:v>
                </c:pt>
                <c:pt idx="34">
                  <c:v>7</c:v>
                </c:pt>
                <c:pt idx="35">
                  <c:v>3</c:v>
                </c:pt>
              </c:numCache>
            </c:numRef>
          </c:val>
          <c:extLst>
            <c:ext xmlns:c16="http://schemas.microsoft.com/office/drawing/2014/chart" uri="{C3380CC4-5D6E-409C-BE32-E72D297353CC}">
              <c16:uniqueId val="{00000001-0D58-2A41-A2AC-89B5CADC6F87}"/>
            </c:ext>
          </c:extLst>
        </c:ser>
        <c:ser>
          <c:idx val="2"/>
          <c:order val="2"/>
          <c:tx>
            <c:strRef>
              <c:f>Evolution!$S$115</c:f>
              <c:strCache>
                <c:ptCount val="1"/>
                <c:pt idx="0">
                  <c:v>Match</c:v>
                </c:pt>
              </c:strCache>
            </c:strRef>
          </c:tx>
          <c:spPr>
            <a:solidFill>
              <a:srgbClr val="FF0000"/>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Evolution!$P$116:$P$152</c:f>
              <c:strCache>
                <c:ptCount val="36"/>
                <c:pt idx="0">
                  <c:v>ARRIGHETTI</c:v>
                </c:pt>
                <c:pt idx="1">
                  <c:v>BAGMA</c:v>
                </c:pt>
                <c:pt idx="2">
                  <c:v>BEAURAIN</c:v>
                </c:pt>
                <c:pt idx="3">
                  <c:v>BLANCHARD</c:v>
                </c:pt>
                <c:pt idx="4">
                  <c:v>CAMUS</c:v>
                </c:pt>
                <c:pt idx="5">
                  <c:v>CAPELL SANDIN</c:v>
                </c:pt>
                <c:pt idx="6">
                  <c:v>CASTELO</c:v>
                </c:pt>
                <c:pt idx="7">
                  <c:v>COQUILLEAU</c:v>
                </c:pt>
                <c:pt idx="8">
                  <c:v>COUSSERAND</c:v>
                </c:pt>
                <c:pt idx="9">
                  <c:v>DELAMARE</c:v>
                </c:pt>
                <c:pt idx="10">
                  <c:v>DUFROS</c:v>
                </c:pt>
                <c:pt idx="11">
                  <c:v>ELIZONDO</c:v>
                </c:pt>
                <c:pt idx="12">
                  <c:v>ESCUSA</c:v>
                </c:pt>
                <c:pt idx="13">
                  <c:v>GAIGEARD</c:v>
                </c:pt>
                <c:pt idx="14">
                  <c:v>GUITON</c:v>
                </c:pt>
                <c:pt idx="15">
                  <c:v>JUBIN</c:v>
                </c:pt>
                <c:pt idx="16">
                  <c:v>LE CALVEZ</c:v>
                </c:pt>
                <c:pt idx="17">
                  <c:v>LE GUILLOU</c:v>
                </c:pt>
                <c:pt idx="18">
                  <c:v>LEBRUN</c:v>
                </c:pt>
                <c:pt idx="19">
                  <c:v>LIBALI</c:v>
                </c:pt>
                <c:pt idx="20">
                  <c:v>MAFUTUNA</c:v>
                </c:pt>
                <c:pt idx="21">
                  <c:v>MARTINEZ RODRIGUEZ</c:v>
                </c:pt>
                <c:pt idx="22">
                  <c:v>MERLET</c:v>
                </c:pt>
                <c:pt idx="23">
                  <c:v>NERAUD</c:v>
                </c:pt>
                <c:pt idx="24">
                  <c:v>NGASSA</c:v>
                </c:pt>
                <c:pt idx="25">
                  <c:v>OBLIN</c:v>
                </c:pt>
                <c:pt idx="26">
                  <c:v>PASSARD</c:v>
                </c:pt>
                <c:pt idx="27">
                  <c:v>RAVISA</c:v>
                </c:pt>
                <c:pt idx="28">
                  <c:v>REBILLARD</c:v>
                </c:pt>
                <c:pt idx="29">
                  <c:v>REYMONDOUX</c:v>
                </c:pt>
                <c:pt idx="30">
                  <c:v>RIVIERE</c:v>
                </c:pt>
                <c:pt idx="31">
                  <c:v>SAGARZAZU</c:v>
                </c:pt>
                <c:pt idx="32">
                  <c:v>SIVI</c:v>
                </c:pt>
                <c:pt idx="33">
                  <c:v>VAUCLIN</c:v>
                </c:pt>
                <c:pt idx="34">
                  <c:v>VEYER</c:v>
                </c:pt>
                <c:pt idx="35">
                  <c:v>VITTECOQ</c:v>
                </c:pt>
              </c:strCache>
            </c:strRef>
          </c:cat>
          <c:val>
            <c:numRef>
              <c:f>Evolution!$S$116:$S$152</c:f>
              <c:numCache>
                <c:formatCode>General</c:formatCode>
                <c:ptCount val="36"/>
                <c:pt idx="0">
                  <c:v>3</c:v>
                </c:pt>
                <c:pt idx="2">
                  <c:v>2</c:v>
                </c:pt>
                <c:pt idx="4">
                  <c:v>2</c:v>
                </c:pt>
                <c:pt idx="6">
                  <c:v>1</c:v>
                </c:pt>
                <c:pt idx="7">
                  <c:v>4</c:v>
                </c:pt>
                <c:pt idx="8">
                  <c:v>3</c:v>
                </c:pt>
                <c:pt idx="9">
                  <c:v>4</c:v>
                </c:pt>
                <c:pt idx="11">
                  <c:v>4</c:v>
                </c:pt>
                <c:pt idx="12">
                  <c:v>1</c:v>
                </c:pt>
                <c:pt idx="13">
                  <c:v>2</c:v>
                </c:pt>
                <c:pt idx="14">
                  <c:v>2</c:v>
                </c:pt>
                <c:pt idx="15">
                  <c:v>1</c:v>
                </c:pt>
                <c:pt idx="16">
                  <c:v>2</c:v>
                </c:pt>
                <c:pt idx="18">
                  <c:v>3</c:v>
                </c:pt>
                <c:pt idx="19">
                  <c:v>2</c:v>
                </c:pt>
                <c:pt idx="20">
                  <c:v>1</c:v>
                </c:pt>
                <c:pt idx="21">
                  <c:v>1</c:v>
                </c:pt>
                <c:pt idx="23">
                  <c:v>5</c:v>
                </c:pt>
                <c:pt idx="25">
                  <c:v>3</c:v>
                </c:pt>
                <c:pt idx="26">
                  <c:v>1</c:v>
                </c:pt>
                <c:pt idx="27">
                  <c:v>2</c:v>
                </c:pt>
                <c:pt idx="28">
                  <c:v>7</c:v>
                </c:pt>
                <c:pt idx="29">
                  <c:v>2</c:v>
                </c:pt>
                <c:pt idx="30">
                  <c:v>9</c:v>
                </c:pt>
                <c:pt idx="31">
                  <c:v>1</c:v>
                </c:pt>
                <c:pt idx="33">
                  <c:v>2</c:v>
                </c:pt>
                <c:pt idx="34">
                  <c:v>1</c:v>
                </c:pt>
                <c:pt idx="35">
                  <c:v>2</c:v>
                </c:pt>
              </c:numCache>
            </c:numRef>
          </c:val>
          <c:extLst>
            <c:ext xmlns:c16="http://schemas.microsoft.com/office/drawing/2014/chart" uri="{C3380CC4-5D6E-409C-BE32-E72D297353CC}">
              <c16:uniqueId val="{00000002-0D58-2A41-A2AC-89B5CADC6F87}"/>
            </c:ext>
          </c:extLst>
        </c:ser>
        <c:dLbls>
          <c:showLegendKey val="0"/>
          <c:showVal val="0"/>
          <c:showCatName val="0"/>
          <c:showSerName val="0"/>
          <c:showPercent val="0"/>
          <c:showBubbleSize val="0"/>
        </c:dLbls>
        <c:gapWidth val="50"/>
        <c:overlap val="-27"/>
        <c:axId val="504255648"/>
        <c:axId val="504257360"/>
      </c:barChart>
      <c:catAx>
        <c:axId val="504255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fr-FR"/>
          </a:p>
        </c:txPr>
        <c:crossAx val="504257360"/>
        <c:crosses val="autoZero"/>
        <c:auto val="1"/>
        <c:lblAlgn val="ctr"/>
        <c:lblOffset val="100"/>
        <c:noMultiLvlLbl val="0"/>
      </c:catAx>
      <c:valAx>
        <c:axId val="504257360"/>
        <c:scaling>
          <c:orientation val="minMax"/>
        </c:scaling>
        <c:delete val="0"/>
        <c:axPos val="l"/>
        <c:majorGridlines>
          <c:spPr>
            <a:ln w="9525" cap="flat" cmpd="sng" algn="ctr">
              <a:solidFill>
                <a:schemeClr val="tx1">
                  <a:alpha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fr-FR"/>
          </a:p>
        </c:txPr>
        <c:crossAx val="504255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25400" cap="flat" cmpd="sng" algn="ctr">
      <a:solidFill>
        <a:schemeClr val="tx1"/>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mc:AlternateContent xmlns:mc="http://schemas.openxmlformats.org/markup-compatibility/2006">
    <mc:Choice xmlns:c14="http://schemas.microsoft.com/office/drawing/2007/8/2/chart" Requires="c14">
      <c14:style val="102"/>
    </mc:Choice>
    <mc:Fallback>
      <c:style val="2"/>
    </mc:Fallback>
  </mc:AlternateContent>
  <c:pivotSource>
    <c:name>[V4 mars 2024.xlsx]Evolution!Tableau croisé dynamique7</c:name>
    <c:fmtId val="1"/>
  </c:pivotSource>
  <c:chart>
    <c:title>
      <c:tx>
        <c:rich>
          <a:bodyPr rot="0" spcFirstLastPara="1" vertOverflow="ellipsis" vert="horz" wrap="square" anchor="ctr" anchorCtr="1"/>
          <a:lstStyle/>
          <a:p>
            <a:pPr>
              <a:defRPr sz="2400" b="1" i="0" u="none" strike="noStrike" kern="1200" spc="0" baseline="0">
                <a:solidFill>
                  <a:schemeClr val="tx1"/>
                </a:solidFill>
                <a:latin typeface="+mn-lt"/>
                <a:ea typeface="+mn-ea"/>
                <a:cs typeface="+mn-cs"/>
              </a:defRPr>
            </a:pPr>
            <a:r>
              <a:rPr lang="en-US" sz="2400" b="1">
                <a:solidFill>
                  <a:schemeClr val="tx1"/>
                </a:solidFill>
              </a:rPr>
              <a:t>Détail </a:t>
            </a:r>
            <a:r>
              <a:rPr lang="en-US" sz="2400" b="1" baseline="0">
                <a:solidFill>
                  <a:schemeClr val="tx1"/>
                </a:solidFill>
              </a:rPr>
              <a:t>/ joueuses</a:t>
            </a:r>
            <a:endParaRPr lang="en-US" sz="2400" b="1">
              <a:solidFill>
                <a:schemeClr val="tx1"/>
              </a:solidFill>
            </a:endParaRPr>
          </a:p>
        </c:rich>
      </c:tx>
      <c:overlay val="0"/>
      <c:spPr>
        <a:noFill/>
        <a:ln>
          <a:noFill/>
        </a:ln>
        <a:effectLst/>
      </c:spPr>
      <c:txPr>
        <a:bodyPr rot="0" spcFirstLastPara="1" vertOverflow="ellipsis" vert="horz" wrap="square" anchor="ctr" anchorCtr="1"/>
        <a:lstStyle/>
        <a:p>
          <a:pPr>
            <a:defRPr sz="2400" b="1" i="0" u="none" strike="noStrike" kern="1200" spc="0" baseline="0">
              <a:solidFill>
                <a:schemeClr val="tx1"/>
              </a:solidFill>
              <a:latin typeface="+mn-lt"/>
              <a:ea typeface="+mn-ea"/>
              <a:cs typeface="+mn-cs"/>
            </a:defRPr>
          </a:pPr>
          <a:endParaRPr lang="fr-FR"/>
        </a:p>
      </c:txPr>
    </c:title>
    <c:autoTitleDeleted val="0"/>
    <c:pivotFmts>
      <c:pivotFmt>
        <c:idx val="0"/>
        <c:spPr>
          <a:solidFill>
            <a:srgbClr val="00B0F0"/>
          </a:solidFill>
          <a:ln>
            <a:noFill/>
          </a:ln>
          <a:effectLst/>
        </c:spPr>
        <c:marker>
          <c:symbol val="none"/>
        </c:marker>
        <c:dLbl>
          <c:idx val="0"/>
          <c:spPr>
            <a:noFill/>
            <a:ln>
              <a:noFill/>
            </a:ln>
            <a:effectLst/>
          </c:spPr>
          <c:txPr>
            <a:bodyPr rot="-5400000" spcFirstLastPara="1" vertOverflow="ellipsis" wrap="square" lIns="38100" tIns="19050" rIns="38100" bIns="19050" anchor="ctr" anchorCtr="0">
              <a:spAutoFit/>
            </a:bodyPr>
            <a:lstStyle/>
            <a:p>
              <a:pPr>
                <a:defRPr sz="1600" b="1" i="0" u="none" strike="noStrike" kern="1200" baseline="0">
                  <a:solidFill>
                    <a:schemeClr val="tx1"/>
                  </a:solidFill>
                  <a:latin typeface="+mn-lt"/>
                  <a:ea typeface="+mn-ea"/>
                  <a:cs typeface="+mn-cs"/>
                </a:defRPr>
              </a:pPr>
              <a:endParaRPr lang="fr-FR"/>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Evolution!$W$115</c:f>
              <c:strCache>
                <c:ptCount val="1"/>
                <c:pt idx="0">
                  <c:v>Total</c:v>
                </c:pt>
              </c:strCache>
            </c:strRef>
          </c:tx>
          <c:spPr>
            <a:solidFill>
              <a:srgbClr val="00B0F0"/>
            </a:solidFill>
            <a:ln>
              <a:noFill/>
            </a:ln>
            <a:effectLst/>
          </c:spPr>
          <c:invertIfNegative val="0"/>
          <c:dLbls>
            <c:spPr>
              <a:noFill/>
              <a:ln>
                <a:noFill/>
              </a:ln>
              <a:effectLst/>
            </c:spPr>
            <c:txPr>
              <a:bodyPr rot="-5400000" spcFirstLastPara="1" vertOverflow="ellipsis" wrap="square" lIns="38100" tIns="19050" rIns="38100" bIns="19050" anchor="ctr" anchorCtr="0">
                <a:spAutoFit/>
              </a:bodyPr>
              <a:lstStyle/>
              <a:p>
                <a:pPr>
                  <a:defRPr sz="1600" b="1" i="0" u="none" strike="noStrike" kern="1200" baseline="0">
                    <a:solidFill>
                      <a:schemeClr val="tx1"/>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Evolution!$V$116:$V$162</c:f>
              <c:strCache>
                <c:ptCount val="46"/>
                <c:pt idx="0">
                  <c:v>ARRIGHETTI</c:v>
                </c:pt>
                <c:pt idx="1">
                  <c:v>BAGMA</c:v>
                </c:pt>
                <c:pt idx="2">
                  <c:v>BEAURAIN</c:v>
                </c:pt>
                <c:pt idx="3">
                  <c:v>BLANCHARD</c:v>
                </c:pt>
                <c:pt idx="4">
                  <c:v>CAMUS</c:v>
                </c:pt>
                <c:pt idx="5">
                  <c:v>CAPELL</c:v>
                </c:pt>
                <c:pt idx="6">
                  <c:v>CAPELL SANDIN</c:v>
                </c:pt>
                <c:pt idx="7">
                  <c:v>CASTEL</c:v>
                </c:pt>
                <c:pt idx="8">
                  <c:v>CASTELO</c:v>
                </c:pt>
                <c:pt idx="9">
                  <c:v>CHASTIN</c:v>
                </c:pt>
                <c:pt idx="10">
                  <c:v>COQUILLEAU</c:v>
                </c:pt>
                <c:pt idx="11">
                  <c:v>COUSSERAND</c:v>
                </c:pt>
                <c:pt idx="12">
                  <c:v>DELAMARE</c:v>
                </c:pt>
                <c:pt idx="13">
                  <c:v>DUFROS</c:v>
                </c:pt>
                <c:pt idx="14">
                  <c:v>DUVAL</c:v>
                </c:pt>
                <c:pt idx="15">
                  <c:v>ELIZONDO</c:v>
                </c:pt>
                <c:pt idx="16">
                  <c:v>ESCUSA</c:v>
                </c:pt>
                <c:pt idx="17">
                  <c:v>GAIGEARD</c:v>
                </c:pt>
                <c:pt idx="18">
                  <c:v>GUITON</c:v>
                </c:pt>
                <c:pt idx="19">
                  <c:v>GUY</c:v>
                </c:pt>
                <c:pt idx="20">
                  <c:v>HUET</c:v>
                </c:pt>
                <c:pt idx="21">
                  <c:v>JUBIN</c:v>
                </c:pt>
                <c:pt idx="22">
                  <c:v>LE CALVEZ</c:v>
                </c:pt>
                <c:pt idx="23">
                  <c:v>LE GUILLOU</c:v>
                </c:pt>
                <c:pt idx="24">
                  <c:v>LEBRUN</c:v>
                </c:pt>
                <c:pt idx="25">
                  <c:v>LIBALI</c:v>
                </c:pt>
                <c:pt idx="26">
                  <c:v>MAFUTUNA</c:v>
                </c:pt>
                <c:pt idx="27">
                  <c:v>MARTINEZ RODRIGUEZ</c:v>
                </c:pt>
                <c:pt idx="28">
                  <c:v>MERLET</c:v>
                </c:pt>
                <c:pt idx="29">
                  <c:v>MUFANA</c:v>
                </c:pt>
                <c:pt idx="30">
                  <c:v>NERAUD</c:v>
                </c:pt>
                <c:pt idx="31">
                  <c:v>NGASSA</c:v>
                </c:pt>
                <c:pt idx="32">
                  <c:v>OBLIN</c:v>
                </c:pt>
                <c:pt idx="33">
                  <c:v>PASSARD</c:v>
                </c:pt>
                <c:pt idx="34">
                  <c:v>RAVISA</c:v>
                </c:pt>
                <c:pt idx="35">
                  <c:v>REBILLARD</c:v>
                </c:pt>
                <c:pt idx="36">
                  <c:v>REYMONDOUX</c:v>
                </c:pt>
                <c:pt idx="37">
                  <c:v>RIQUELME J</c:v>
                </c:pt>
                <c:pt idx="38">
                  <c:v>RIQUELME M</c:v>
                </c:pt>
                <c:pt idx="39">
                  <c:v>RIVIERE</c:v>
                </c:pt>
                <c:pt idx="40">
                  <c:v>SAGARZAZU</c:v>
                </c:pt>
                <c:pt idx="41">
                  <c:v>SIVI</c:v>
                </c:pt>
                <c:pt idx="42">
                  <c:v>TOUSTOU</c:v>
                </c:pt>
                <c:pt idx="43">
                  <c:v>VAUCLIN</c:v>
                </c:pt>
                <c:pt idx="44">
                  <c:v>VEYER</c:v>
                </c:pt>
                <c:pt idx="45">
                  <c:v>VITTECOQ</c:v>
                </c:pt>
              </c:strCache>
            </c:strRef>
          </c:cat>
          <c:val>
            <c:numRef>
              <c:f>Evolution!$W$116:$W$162</c:f>
              <c:numCache>
                <c:formatCode>General</c:formatCode>
                <c:ptCount val="46"/>
                <c:pt idx="0">
                  <c:v>23</c:v>
                </c:pt>
                <c:pt idx="1">
                  <c:v>46</c:v>
                </c:pt>
                <c:pt idx="2">
                  <c:v>73</c:v>
                </c:pt>
                <c:pt idx="3">
                  <c:v>38</c:v>
                </c:pt>
                <c:pt idx="4">
                  <c:v>40</c:v>
                </c:pt>
                <c:pt idx="5">
                  <c:v>12</c:v>
                </c:pt>
                <c:pt idx="6">
                  <c:v>20</c:v>
                </c:pt>
                <c:pt idx="7">
                  <c:v>38</c:v>
                </c:pt>
                <c:pt idx="8">
                  <c:v>42</c:v>
                </c:pt>
                <c:pt idx="9">
                  <c:v>34</c:v>
                </c:pt>
                <c:pt idx="10">
                  <c:v>69</c:v>
                </c:pt>
                <c:pt idx="11">
                  <c:v>29</c:v>
                </c:pt>
                <c:pt idx="12">
                  <c:v>75</c:v>
                </c:pt>
                <c:pt idx="13">
                  <c:v>70</c:v>
                </c:pt>
                <c:pt idx="14">
                  <c:v>56</c:v>
                </c:pt>
                <c:pt idx="15">
                  <c:v>72</c:v>
                </c:pt>
                <c:pt idx="16">
                  <c:v>66</c:v>
                </c:pt>
                <c:pt idx="17">
                  <c:v>46</c:v>
                </c:pt>
                <c:pt idx="18">
                  <c:v>74</c:v>
                </c:pt>
                <c:pt idx="19">
                  <c:v>36</c:v>
                </c:pt>
                <c:pt idx="20">
                  <c:v>42</c:v>
                </c:pt>
                <c:pt idx="21">
                  <c:v>51</c:v>
                </c:pt>
                <c:pt idx="22">
                  <c:v>73</c:v>
                </c:pt>
                <c:pt idx="23">
                  <c:v>18</c:v>
                </c:pt>
                <c:pt idx="24">
                  <c:v>80</c:v>
                </c:pt>
                <c:pt idx="25">
                  <c:v>46</c:v>
                </c:pt>
                <c:pt idx="26">
                  <c:v>31</c:v>
                </c:pt>
                <c:pt idx="27">
                  <c:v>56</c:v>
                </c:pt>
                <c:pt idx="28">
                  <c:v>48</c:v>
                </c:pt>
                <c:pt idx="29">
                  <c:v>53</c:v>
                </c:pt>
                <c:pt idx="30">
                  <c:v>62</c:v>
                </c:pt>
                <c:pt idx="31">
                  <c:v>29</c:v>
                </c:pt>
                <c:pt idx="32">
                  <c:v>46</c:v>
                </c:pt>
                <c:pt idx="33">
                  <c:v>50</c:v>
                </c:pt>
                <c:pt idx="34">
                  <c:v>32</c:v>
                </c:pt>
                <c:pt idx="35">
                  <c:v>65</c:v>
                </c:pt>
                <c:pt idx="36">
                  <c:v>36</c:v>
                </c:pt>
                <c:pt idx="37">
                  <c:v>11</c:v>
                </c:pt>
                <c:pt idx="38">
                  <c:v>14</c:v>
                </c:pt>
                <c:pt idx="39">
                  <c:v>114</c:v>
                </c:pt>
                <c:pt idx="40">
                  <c:v>59</c:v>
                </c:pt>
                <c:pt idx="41">
                  <c:v>35</c:v>
                </c:pt>
                <c:pt idx="42">
                  <c:v>22</c:v>
                </c:pt>
                <c:pt idx="43">
                  <c:v>56</c:v>
                </c:pt>
                <c:pt idx="44">
                  <c:v>21</c:v>
                </c:pt>
                <c:pt idx="45">
                  <c:v>36</c:v>
                </c:pt>
              </c:numCache>
            </c:numRef>
          </c:val>
          <c:extLst>
            <c:ext xmlns:c16="http://schemas.microsoft.com/office/drawing/2014/chart" uri="{C3380CC4-5D6E-409C-BE32-E72D297353CC}">
              <c16:uniqueId val="{00000000-2BD0-8548-ACDD-374A902DFD9E}"/>
            </c:ext>
          </c:extLst>
        </c:ser>
        <c:dLbls>
          <c:showLegendKey val="0"/>
          <c:showVal val="0"/>
          <c:showCatName val="0"/>
          <c:showSerName val="0"/>
          <c:showPercent val="0"/>
          <c:showBubbleSize val="0"/>
        </c:dLbls>
        <c:gapWidth val="100"/>
        <c:overlap val="-27"/>
        <c:axId val="446089168"/>
        <c:axId val="446090880"/>
      </c:barChart>
      <c:catAx>
        <c:axId val="446089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fr-FR"/>
          </a:p>
        </c:txPr>
        <c:crossAx val="446090880"/>
        <c:crosses val="autoZero"/>
        <c:auto val="1"/>
        <c:lblAlgn val="ctr"/>
        <c:lblOffset val="100"/>
        <c:noMultiLvlLbl val="0"/>
      </c:catAx>
      <c:valAx>
        <c:axId val="446090880"/>
        <c:scaling>
          <c:orientation val="minMax"/>
        </c:scaling>
        <c:delete val="0"/>
        <c:axPos val="l"/>
        <c:majorGridlines>
          <c:spPr>
            <a:ln w="9525" cap="flat" cmpd="sng" algn="ctr">
              <a:solidFill>
                <a:schemeClr val="tx1">
                  <a:alpha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fr-FR"/>
          </a:p>
        </c:txPr>
        <c:crossAx val="446089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25400" cap="flat" cmpd="sng" algn="ctr">
      <a:solidFill>
        <a:schemeClr val="tx1"/>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mc:AlternateContent xmlns:mc="http://schemas.openxmlformats.org/markup-compatibility/2006">
    <mc:Choice xmlns:c14="http://schemas.microsoft.com/office/drawing/2007/8/2/chart" Requires="c14">
      <c14:style val="102"/>
    </mc:Choice>
    <mc:Fallback>
      <c:style val="2"/>
    </mc:Fallback>
  </mc:AlternateContent>
  <c:pivotSource>
    <c:name>[V4 mars 2024.xlsx]Evolution!Tableau croisé dynamique8</c:name>
    <c:fmtId val="0"/>
  </c:pivotSource>
  <c:chart>
    <c:title>
      <c:tx>
        <c:rich>
          <a:bodyPr rot="0" spcFirstLastPara="1" vertOverflow="ellipsis" vert="horz" wrap="square" anchor="ctr" anchorCtr="1"/>
          <a:lstStyle/>
          <a:p>
            <a:pPr>
              <a:defRPr sz="2400" b="1" i="0" u="none" strike="noStrike" kern="1200" spc="0" baseline="0">
                <a:solidFill>
                  <a:schemeClr val="tx1"/>
                </a:solidFill>
                <a:latin typeface="+mn-lt"/>
                <a:ea typeface="+mn-ea"/>
                <a:cs typeface="+mn-cs"/>
              </a:defRPr>
            </a:pPr>
            <a:r>
              <a:rPr lang="en-US" sz="2400" b="1">
                <a:solidFill>
                  <a:schemeClr val="tx1"/>
                </a:solidFill>
              </a:rPr>
              <a:t>Investissement moyen</a:t>
            </a:r>
          </a:p>
        </c:rich>
      </c:tx>
      <c:overlay val="0"/>
      <c:spPr>
        <a:noFill/>
        <a:ln>
          <a:noFill/>
        </a:ln>
        <a:effectLst/>
      </c:spPr>
      <c:txPr>
        <a:bodyPr rot="0" spcFirstLastPara="1" vertOverflow="ellipsis" vert="horz" wrap="square" anchor="ctr" anchorCtr="1"/>
        <a:lstStyle/>
        <a:p>
          <a:pPr>
            <a:defRPr sz="2400" b="1" i="0" u="none" strike="noStrike" kern="1200" spc="0" baseline="0">
              <a:solidFill>
                <a:schemeClr val="tx1"/>
              </a:solidFill>
              <a:latin typeface="+mn-lt"/>
              <a:ea typeface="+mn-ea"/>
              <a:cs typeface="+mn-cs"/>
            </a:defRPr>
          </a:pPr>
          <a:endParaRPr lang="fr-FR"/>
        </a:p>
      </c:txPr>
    </c:title>
    <c:autoTitleDeleted val="0"/>
    <c:pivotFmts>
      <c:pivotFmt>
        <c:idx val="0"/>
        <c:spPr>
          <a:ln w="50800"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fr-FR"/>
            </a:p>
          </c:txPr>
          <c:dLblPos val="b"/>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Evolution!$AA$115</c:f>
              <c:strCache>
                <c:ptCount val="1"/>
                <c:pt idx="0">
                  <c:v>Total</c:v>
                </c:pt>
              </c:strCache>
            </c:strRef>
          </c:tx>
          <c:spPr>
            <a:ln w="50800" cap="rnd">
              <a:solidFill>
                <a:schemeClr val="tx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fr-FR"/>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Evolution!$Z$116:$Z$164</c:f>
              <c:multiLvlStrCache>
                <c:ptCount val="46"/>
                <c:lvl>
                  <c:pt idx="0">
                    <c:v>29</c:v>
                  </c:pt>
                  <c:pt idx="1">
                    <c:v>30</c:v>
                  </c:pt>
                  <c:pt idx="2">
                    <c:v>31</c:v>
                  </c:pt>
                  <c:pt idx="3">
                    <c:v>32</c:v>
                  </c:pt>
                  <c:pt idx="4">
                    <c:v>33</c:v>
                  </c:pt>
                  <c:pt idx="5">
                    <c:v>34</c:v>
                  </c:pt>
                  <c:pt idx="6">
                    <c:v>36</c:v>
                  </c:pt>
                  <c:pt idx="7">
                    <c:v>37</c:v>
                  </c:pt>
                  <c:pt idx="8">
                    <c:v>38</c:v>
                  </c:pt>
                  <c:pt idx="9">
                    <c:v>39</c:v>
                  </c:pt>
                  <c:pt idx="10">
                    <c:v>40</c:v>
                  </c:pt>
                  <c:pt idx="11">
                    <c:v>41</c:v>
                  </c:pt>
                  <c:pt idx="12">
                    <c:v>42</c:v>
                  </c:pt>
                  <c:pt idx="13">
                    <c:v>44</c:v>
                  </c:pt>
                  <c:pt idx="14">
                    <c:v>45</c:v>
                  </c:pt>
                  <c:pt idx="15">
                    <c:v>46</c:v>
                  </c:pt>
                  <c:pt idx="16">
                    <c:v>47</c:v>
                  </c:pt>
                  <c:pt idx="17">
                    <c:v>48</c:v>
                  </c:pt>
                  <c:pt idx="18">
                    <c:v>49</c:v>
                  </c:pt>
                  <c:pt idx="19">
                    <c:v>50</c:v>
                  </c:pt>
                  <c:pt idx="20">
                    <c:v>51</c:v>
                  </c:pt>
                  <c:pt idx="21">
                    <c:v>2</c:v>
                  </c:pt>
                  <c:pt idx="22">
                    <c:v>3</c:v>
                  </c:pt>
                  <c:pt idx="23">
                    <c:v>4</c:v>
                  </c:pt>
                  <c:pt idx="24">
                    <c:v>5</c:v>
                  </c:pt>
                  <c:pt idx="25">
                    <c:v>6</c:v>
                  </c:pt>
                  <c:pt idx="26">
                    <c:v>7</c:v>
                  </c:pt>
                  <c:pt idx="27">
                    <c:v>8</c:v>
                  </c:pt>
                  <c:pt idx="28">
                    <c:v>9</c:v>
                  </c:pt>
                  <c:pt idx="29">
                    <c:v>10</c:v>
                  </c:pt>
                  <c:pt idx="30">
                    <c:v>11</c:v>
                  </c:pt>
                  <c:pt idx="31">
                    <c:v>12</c:v>
                  </c:pt>
                  <c:pt idx="32">
                    <c:v>13</c:v>
                  </c:pt>
                  <c:pt idx="33">
                    <c:v>14</c:v>
                  </c:pt>
                  <c:pt idx="34">
                    <c:v>15</c:v>
                  </c:pt>
                  <c:pt idx="35">
                    <c:v>16</c:v>
                  </c:pt>
                  <c:pt idx="36">
                    <c:v>17</c:v>
                  </c:pt>
                  <c:pt idx="37">
                    <c:v>18</c:v>
                  </c:pt>
                  <c:pt idx="38">
                    <c:v>19</c:v>
                  </c:pt>
                  <c:pt idx="39">
                    <c:v>20</c:v>
                  </c:pt>
                  <c:pt idx="40">
                    <c:v>21</c:v>
                  </c:pt>
                  <c:pt idx="41">
                    <c:v>22</c:v>
                  </c:pt>
                  <c:pt idx="42">
                    <c:v>23</c:v>
                  </c:pt>
                  <c:pt idx="43">
                    <c:v>24</c:v>
                  </c:pt>
                  <c:pt idx="44">
                    <c:v>25</c:v>
                  </c:pt>
                  <c:pt idx="45">
                    <c:v>26</c:v>
                  </c:pt>
                </c:lvl>
                <c:lvl>
                  <c:pt idx="0">
                    <c:v>2023</c:v>
                  </c:pt>
                  <c:pt idx="21">
                    <c:v>2024</c:v>
                  </c:pt>
                </c:lvl>
              </c:multiLvlStrCache>
            </c:multiLvlStrRef>
          </c:cat>
          <c:val>
            <c:numRef>
              <c:f>Evolution!$AA$116:$AA$164</c:f>
              <c:numCache>
                <c:formatCode>0.0</c:formatCode>
                <c:ptCount val="46"/>
                <c:pt idx="0">
                  <c:v>#N/A</c:v>
                </c:pt>
                <c:pt idx="1">
                  <c:v>#N/A</c:v>
                </c:pt>
                <c:pt idx="2">
                  <c:v>#N/A</c:v>
                </c:pt>
                <c:pt idx="3">
                  <c:v>#N/A</c:v>
                </c:pt>
                <c:pt idx="4">
                  <c:v>#N/A</c:v>
                </c:pt>
                <c:pt idx="5">
                  <c:v>#N/A</c:v>
                </c:pt>
                <c:pt idx="6">
                  <c:v>#N/A</c:v>
                </c:pt>
                <c:pt idx="7">
                  <c:v>#N/A</c:v>
                </c:pt>
                <c:pt idx="8">
                  <c:v>#N/A</c:v>
                </c:pt>
                <c:pt idx="9">
                  <c:v>#N/A</c:v>
                </c:pt>
                <c:pt idx="10">
                  <c:v>#N/A</c:v>
                </c:pt>
                <c:pt idx="11">
                  <c:v>2.5476190476190474</c:v>
                </c:pt>
                <c:pt idx="12">
                  <c:v>2.145833333333333</c:v>
                </c:pt>
                <c:pt idx="13">
                  <c:v>2.7</c:v>
                </c:pt>
                <c:pt idx="14">
                  <c:v>2.625</c:v>
                </c:pt>
                <c:pt idx="15">
                  <c:v>2.4523809523809521</c:v>
                </c:pt>
                <c:pt idx="16">
                  <c:v>2.4404761904761902</c:v>
                </c:pt>
                <c:pt idx="17">
                  <c:v>2.7916666666666665</c:v>
                </c:pt>
                <c:pt idx="18">
                  <c:v>2.1904761904761907</c:v>
                </c:pt>
                <c:pt idx="19">
                  <c:v>2.5625</c:v>
                </c:pt>
                <c:pt idx="20">
                  <c:v>1.5</c:v>
                </c:pt>
                <c:pt idx="21">
                  <c:v>2.5555555555555558</c:v>
                </c:pt>
                <c:pt idx="22">
                  <c:v>2.75</c:v>
                </c:pt>
                <c:pt idx="23">
                  <c:v>2.7136904761904757</c:v>
                </c:pt>
                <c:pt idx="24">
                  <c:v>2.59</c:v>
                </c:pt>
                <c:pt idx="25">
                  <c:v>2.8181818181818183</c:v>
                </c:pt>
                <c:pt idx="26">
                  <c:v>2.6208333333333336</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numCache>
            </c:numRef>
          </c:val>
          <c:smooth val="0"/>
          <c:extLst>
            <c:ext xmlns:c16="http://schemas.microsoft.com/office/drawing/2014/chart" uri="{C3380CC4-5D6E-409C-BE32-E72D297353CC}">
              <c16:uniqueId val="{00000000-E47D-7043-95D4-E5A5964016D4}"/>
            </c:ext>
          </c:extLst>
        </c:ser>
        <c:dLbls>
          <c:showLegendKey val="0"/>
          <c:showVal val="0"/>
          <c:showCatName val="0"/>
          <c:showSerName val="0"/>
          <c:showPercent val="0"/>
          <c:showBubbleSize val="0"/>
        </c:dLbls>
        <c:smooth val="0"/>
        <c:axId val="509533936"/>
        <c:axId val="71746559"/>
      </c:lineChart>
      <c:catAx>
        <c:axId val="509533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fr-FR"/>
          </a:p>
        </c:txPr>
        <c:crossAx val="71746559"/>
        <c:crosses val="autoZero"/>
        <c:auto val="1"/>
        <c:lblAlgn val="ctr"/>
        <c:lblOffset val="100"/>
        <c:noMultiLvlLbl val="0"/>
      </c:catAx>
      <c:valAx>
        <c:axId val="71746559"/>
        <c:scaling>
          <c:orientation val="minMax"/>
        </c:scaling>
        <c:delete val="0"/>
        <c:axPos val="l"/>
        <c:majorGridlines>
          <c:spPr>
            <a:ln w="9525" cap="flat" cmpd="sng" algn="ctr">
              <a:solidFill>
                <a:schemeClr val="tx1">
                  <a:alpha val="50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fr-FR"/>
          </a:p>
        </c:txPr>
        <c:crossAx val="509533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25400" cap="flat" cmpd="sng" algn="ctr">
      <a:solidFill>
        <a:schemeClr val="tx1"/>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mc:AlternateContent xmlns:mc="http://schemas.openxmlformats.org/markup-compatibility/2006">
    <mc:Choice xmlns:c14="http://schemas.microsoft.com/office/drawing/2007/8/2/chart" Requires="c14">
      <c14:style val="102"/>
    </mc:Choice>
    <mc:Fallback>
      <c:style val="2"/>
    </mc:Fallback>
  </mc:AlternateContent>
  <c:pivotSource>
    <c:name>[V4 mars 2024.xlsx]Evolution!EDF_semainee</c:name>
    <c:fmtId val="0"/>
  </c:pivotSource>
  <c:chart>
    <c:title>
      <c:tx>
        <c:rich>
          <a:bodyPr rot="0" spcFirstLastPara="1" vertOverflow="ellipsis" vert="horz" wrap="square" anchor="ctr" anchorCtr="1"/>
          <a:lstStyle/>
          <a:p>
            <a:pPr>
              <a:defRPr sz="2400" b="1" i="0" u="none" strike="noStrike" kern="1200" spc="0" baseline="0">
                <a:solidFill>
                  <a:schemeClr val="tx1"/>
                </a:solidFill>
                <a:latin typeface="+mn-lt"/>
                <a:ea typeface="+mn-ea"/>
                <a:cs typeface="+mn-cs"/>
              </a:defRPr>
            </a:pPr>
            <a:r>
              <a:rPr lang="en-US" sz="2400" b="1">
                <a:solidFill>
                  <a:schemeClr val="tx1"/>
                </a:solidFill>
              </a:rPr>
              <a:t>Nombre de réponses EDF / semaine</a:t>
            </a:r>
          </a:p>
        </c:rich>
      </c:tx>
      <c:overlay val="0"/>
      <c:spPr>
        <a:noFill/>
        <a:ln>
          <a:noFill/>
        </a:ln>
        <a:effectLst/>
      </c:spPr>
      <c:txPr>
        <a:bodyPr rot="0" spcFirstLastPara="1" vertOverflow="ellipsis" vert="horz" wrap="square" anchor="ctr" anchorCtr="1"/>
        <a:lstStyle/>
        <a:p>
          <a:pPr>
            <a:defRPr sz="2400" b="1" i="0" u="none" strike="noStrike" kern="1200" spc="0" baseline="0">
              <a:solidFill>
                <a:schemeClr val="tx1"/>
              </a:solidFill>
              <a:latin typeface="+mn-lt"/>
              <a:ea typeface="+mn-ea"/>
              <a:cs typeface="+mn-cs"/>
            </a:defRPr>
          </a:pPr>
          <a:endParaRPr lang="fr-FR"/>
        </a:p>
      </c:txPr>
    </c:title>
    <c:autoTitleDeleted val="0"/>
    <c:pivotFmts>
      <c:pivotFmt>
        <c:idx val="0"/>
        <c:spPr>
          <a:ln w="50800"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fr-FR"/>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Evolution!$AE$115</c:f>
              <c:strCache>
                <c:ptCount val="1"/>
                <c:pt idx="0">
                  <c:v>Total</c:v>
                </c:pt>
              </c:strCache>
            </c:strRef>
          </c:tx>
          <c:spPr>
            <a:ln w="50800" cap="rnd">
              <a:solidFill>
                <a:schemeClr val="tx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fr-F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Evolution!$AD$116:$AD$150</c:f>
              <c:multiLvlStrCache>
                <c:ptCount val="32"/>
                <c:lvl>
                  <c:pt idx="0">
                    <c:v>27</c:v>
                  </c:pt>
                  <c:pt idx="1">
                    <c:v>29</c:v>
                  </c:pt>
                  <c:pt idx="2">
                    <c:v>30</c:v>
                  </c:pt>
                  <c:pt idx="3">
                    <c:v>31</c:v>
                  </c:pt>
                  <c:pt idx="4">
                    <c:v>32</c:v>
                  </c:pt>
                  <c:pt idx="5">
                    <c:v>33</c:v>
                  </c:pt>
                  <c:pt idx="6">
                    <c:v>34</c:v>
                  </c:pt>
                  <c:pt idx="7">
                    <c:v>35</c:v>
                  </c:pt>
                  <c:pt idx="8">
                    <c:v>36</c:v>
                  </c:pt>
                  <c:pt idx="9">
                    <c:v>37</c:v>
                  </c:pt>
                  <c:pt idx="10">
                    <c:v>38</c:v>
                  </c:pt>
                  <c:pt idx="11">
                    <c:v>39</c:v>
                  </c:pt>
                  <c:pt idx="12">
                    <c:v>40</c:v>
                  </c:pt>
                  <c:pt idx="13">
                    <c:v>41</c:v>
                  </c:pt>
                  <c:pt idx="14">
                    <c:v>42</c:v>
                  </c:pt>
                  <c:pt idx="15">
                    <c:v>43</c:v>
                  </c:pt>
                  <c:pt idx="16">
                    <c:v>44</c:v>
                  </c:pt>
                  <c:pt idx="17">
                    <c:v>45</c:v>
                  </c:pt>
                  <c:pt idx="18">
                    <c:v>46</c:v>
                  </c:pt>
                  <c:pt idx="19">
                    <c:v>47</c:v>
                  </c:pt>
                  <c:pt idx="20">
                    <c:v>48</c:v>
                  </c:pt>
                  <c:pt idx="21">
                    <c:v>49</c:v>
                  </c:pt>
                  <c:pt idx="22">
                    <c:v>50</c:v>
                  </c:pt>
                  <c:pt idx="23">
                    <c:v>51</c:v>
                  </c:pt>
                  <c:pt idx="24">
                    <c:v>2</c:v>
                  </c:pt>
                  <c:pt idx="25">
                    <c:v>3</c:v>
                  </c:pt>
                  <c:pt idx="26">
                    <c:v>4</c:v>
                  </c:pt>
                  <c:pt idx="27">
                    <c:v>5</c:v>
                  </c:pt>
                  <c:pt idx="28">
                    <c:v>6</c:v>
                  </c:pt>
                  <c:pt idx="29">
                    <c:v>7</c:v>
                  </c:pt>
                  <c:pt idx="30">
                    <c:v>8</c:v>
                  </c:pt>
                  <c:pt idx="31">
                    <c:v>9</c:v>
                  </c:pt>
                </c:lvl>
                <c:lvl>
                  <c:pt idx="0">
                    <c:v>2023</c:v>
                  </c:pt>
                  <c:pt idx="24">
                    <c:v>2024</c:v>
                  </c:pt>
                </c:lvl>
              </c:multiLvlStrCache>
            </c:multiLvlStrRef>
          </c:cat>
          <c:val>
            <c:numRef>
              <c:f>Evolution!$AE$116:$AE$150</c:f>
              <c:numCache>
                <c:formatCode>General</c:formatCode>
                <c:ptCount val="32"/>
                <c:pt idx="0">
                  <c:v>2</c:v>
                </c:pt>
                <c:pt idx="1">
                  <c:v>56</c:v>
                </c:pt>
                <c:pt idx="2">
                  <c:v>64</c:v>
                </c:pt>
                <c:pt idx="3">
                  <c:v>49</c:v>
                </c:pt>
                <c:pt idx="4">
                  <c:v>56</c:v>
                </c:pt>
                <c:pt idx="5">
                  <c:v>48</c:v>
                </c:pt>
                <c:pt idx="6">
                  <c:v>92</c:v>
                </c:pt>
                <c:pt idx="7">
                  <c:v>7</c:v>
                </c:pt>
                <c:pt idx="8">
                  <c:v>133</c:v>
                </c:pt>
                <c:pt idx="9">
                  <c:v>86</c:v>
                </c:pt>
                <c:pt idx="10">
                  <c:v>147</c:v>
                </c:pt>
                <c:pt idx="11">
                  <c:v>84</c:v>
                </c:pt>
                <c:pt idx="12">
                  <c:v>79</c:v>
                </c:pt>
                <c:pt idx="13">
                  <c:v>97</c:v>
                </c:pt>
                <c:pt idx="14">
                  <c:v>109</c:v>
                </c:pt>
                <c:pt idx="15">
                  <c:v>1</c:v>
                </c:pt>
                <c:pt idx="16">
                  <c:v>61</c:v>
                </c:pt>
                <c:pt idx="17">
                  <c:v>110</c:v>
                </c:pt>
                <c:pt idx="18">
                  <c:v>110</c:v>
                </c:pt>
                <c:pt idx="19">
                  <c:v>90</c:v>
                </c:pt>
                <c:pt idx="20">
                  <c:v>89</c:v>
                </c:pt>
                <c:pt idx="21">
                  <c:v>93</c:v>
                </c:pt>
                <c:pt idx="22">
                  <c:v>94</c:v>
                </c:pt>
                <c:pt idx="23">
                  <c:v>23</c:v>
                </c:pt>
                <c:pt idx="24">
                  <c:v>75</c:v>
                </c:pt>
                <c:pt idx="25">
                  <c:v>90</c:v>
                </c:pt>
                <c:pt idx="26">
                  <c:v>75</c:v>
                </c:pt>
                <c:pt idx="27">
                  <c:v>63</c:v>
                </c:pt>
                <c:pt idx="28">
                  <c:v>33</c:v>
                </c:pt>
                <c:pt idx="29">
                  <c:v>63</c:v>
                </c:pt>
                <c:pt idx="30">
                  <c:v>58</c:v>
                </c:pt>
                <c:pt idx="31">
                  <c:v>56</c:v>
                </c:pt>
              </c:numCache>
            </c:numRef>
          </c:val>
          <c:smooth val="0"/>
          <c:extLst>
            <c:ext xmlns:c16="http://schemas.microsoft.com/office/drawing/2014/chart" uri="{C3380CC4-5D6E-409C-BE32-E72D297353CC}">
              <c16:uniqueId val="{00000000-0EB3-3941-A9CD-80F5D6D71951}"/>
            </c:ext>
          </c:extLst>
        </c:ser>
        <c:dLbls>
          <c:showLegendKey val="0"/>
          <c:showVal val="0"/>
          <c:showCatName val="0"/>
          <c:showSerName val="0"/>
          <c:showPercent val="0"/>
          <c:showBubbleSize val="0"/>
        </c:dLbls>
        <c:smooth val="0"/>
        <c:axId val="63830111"/>
        <c:axId val="481205807"/>
      </c:lineChart>
      <c:catAx>
        <c:axId val="63830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fr-FR"/>
          </a:p>
        </c:txPr>
        <c:crossAx val="481205807"/>
        <c:crosses val="autoZero"/>
        <c:auto val="1"/>
        <c:lblAlgn val="ctr"/>
        <c:lblOffset val="100"/>
        <c:noMultiLvlLbl val="0"/>
      </c:catAx>
      <c:valAx>
        <c:axId val="481205807"/>
        <c:scaling>
          <c:orientation val="minMax"/>
        </c:scaling>
        <c:delete val="0"/>
        <c:axPos val="l"/>
        <c:majorGridlines>
          <c:spPr>
            <a:ln w="9525" cap="flat" cmpd="sng" algn="ctr">
              <a:solidFill>
                <a:schemeClr val="tx1">
                  <a:alpha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fr-FR"/>
          </a:p>
        </c:txPr>
        <c:crossAx val="63830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25400" cap="flat" cmpd="sng" algn="ctr">
      <a:solidFill>
        <a:schemeClr val="tx1"/>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mc:AlternateContent xmlns:mc="http://schemas.openxmlformats.org/markup-compatibility/2006">
    <mc:Choice xmlns:c14="http://schemas.microsoft.com/office/drawing/2007/8/2/chart" Requires="c14">
      <c14:style val="102"/>
    </mc:Choice>
    <mc:Fallback>
      <c:style val="2"/>
    </mc:Fallback>
  </mc:AlternateContent>
  <c:pivotSource>
    <c:name>[V4 mars 2024.xlsx]Evolution!RPE_semainee</c:name>
    <c:fmtId val="0"/>
  </c:pivotSource>
  <c:chart>
    <c:title>
      <c:tx>
        <c:rich>
          <a:bodyPr rot="0" spcFirstLastPara="1" vertOverflow="ellipsis" vert="horz" wrap="square" anchor="ctr" anchorCtr="1"/>
          <a:lstStyle/>
          <a:p>
            <a:pPr>
              <a:defRPr sz="2400" b="1" i="0" u="none" strike="noStrike" kern="1200" spc="0" baseline="0">
                <a:solidFill>
                  <a:schemeClr val="tx1"/>
                </a:solidFill>
                <a:latin typeface="+mn-lt"/>
                <a:ea typeface="+mn-ea"/>
                <a:cs typeface="+mn-cs"/>
              </a:defRPr>
            </a:pPr>
            <a:r>
              <a:rPr lang="fr-FR" sz="2400" b="1">
                <a:solidFill>
                  <a:schemeClr val="tx1"/>
                </a:solidFill>
              </a:rPr>
              <a:t>Nombre</a:t>
            </a:r>
            <a:r>
              <a:rPr lang="fr-FR" sz="2400" b="1" baseline="0">
                <a:solidFill>
                  <a:schemeClr val="tx1"/>
                </a:solidFill>
              </a:rPr>
              <a:t> de réponses RPE / semaine</a:t>
            </a:r>
            <a:endParaRPr lang="fr-FR" sz="2400" b="1">
              <a:solidFill>
                <a:schemeClr val="tx1"/>
              </a:solidFill>
            </a:endParaRPr>
          </a:p>
        </c:rich>
      </c:tx>
      <c:overlay val="0"/>
      <c:spPr>
        <a:noFill/>
        <a:ln>
          <a:noFill/>
        </a:ln>
        <a:effectLst/>
      </c:spPr>
      <c:txPr>
        <a:bodyPr rot="0" spcFirstLastPara="1" vertOverflow="ellipsis" vert="horz" wrap="square" anchor="ctr" anchorCtr="1"/>
        <a:lstStyle/>
        <a:p>
          <a:pPr>
            <a:defRPr sz="2400" b="1" i="0" u="none" strike="noStrike" kern="1200" spc="0" baseline="0">
              <a:solidFill>
                <a:schemeClr val="tx1"/>
              </a:solidFill>
              <a:latin typeface="+mn-lt"/>
              <a:ea typeface="+mn-ea"/>
              <a:cs typeface="+mn-cs"/>
            </a:defRPr>
          </a:pPr>
          <a:endParaRPr lang="fr-FR"/>
        </a:p>
      </c:txPr>
    </c:title>
    <c:autoTitleDeleted val="0"/>
    <c:pivotFmts>
      <c:pivotFmt>
        <c:idx val="0"/>
        <c:spPr>
          <a:solidFill>
            <a:srgbClr val="00B0F0"/>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fr-FR"/>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D050"/>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fr-FR"/>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fr-FR"/>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Evolution!$AH$115</c:f>
              <c:strCache>
                <c:ptCount val="1"/>
                <c:pt idx="0">
                  <c:v>PP</c:v>
                </c:pt>
              </c:strCache>
            </c:strRef>
          </c:tx>
          <c:spPr>
            <a:solidFill>
              <a:srgbClr val="00B0F0"/>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Evolution!$AG$116:$AG$134</c:f>
              <c:multiLvlStrCache>
                <c:ptCount val="16"/>
                <c:lvl>
                  <c:pt idx="0">
                    <c:v>41</c:v>
                  </c:pt>
                  <c:pt idx="1">
                    <c:v>42</c:v>
                  </c:pt>
                  <c:pt idx="2">
                    <c:v>44</c:v>
                  </c:pt>
                  <c:pt idx="3">
                    <c:v>45</c:v>
                  </c:pt>
                  <c:pt idx="4">
                    <c:v>46</c:v>
                  </c:pt>
                  <c:pt idx="5">
                    <c:v>47</c:v>
                  </c:pt>
                  <c:pt idx="6">
                    <c:v>48</c:v>
                  </c:pt>
                  <c:pt idx="7">
                    <c:v>49</c:v>
                  </c:pt>
                  <c:pt idx="8">
                    <c:v>50</c:v>
                  </c:pt>
                  <c:pt idx="9">
                    <c:v>51</c:v>
                  </c:pt>
                  <c:pt idx="10">
                    <c:v>2</c:v>
                  </c:pt>
                  <c:pt idx="11">
                    <c:v>3</c:v>
                  </c:pt>
                  <c:pt idx="12">
                    <c:v>4</c:v>
                  </c:pt>
                  <c:pt idx="13">
                    <c:v>5</c:v>
                  </c:pt>
                  <c:pt idx="14">
                    <c:v>6</c:v>
                  </c:pt>
                  <c:pt idx="15">
                    <c:v>7</c:v>
                  </c:pt>
                </c:lvl>
                <c:lvl>
                  <c:pt idx="0">
                    <c:v>2023</c:v>
                  </c:pt>
                  <c:pt idx="10">
                    <c:v>2024</c:v>
                  </c:pt>
                </c:lvl>
              </c:multiLvlStrCache>
            </c:multiLvlStrRef>
          </c:cat>
          <c:val>
            <c:numRef>
              <c:f>Evolution!$AH$116:$AH$134</c:f>
              <c:numCache>
                <c:formatCode>General</c:formatCode>
                <c:ptCount val="16"/>
                <c:pt idx="0">
                  <c:v>32</c:v>
                </c:pt>
                <c:pt idx="1">
                  <c:v>25</c:v>
                </c:pt>
                <c:pt idx="2">
                  <c:v>17</c:v>
                </c:pt>
                <c:pt idx="3">
                  <c:v>17</c:v>
                </c:pt>
                <c:pt idx="4">
                  <c:v>9</c:v>
                </c:pt>
                <c:pt idx="5">
                  <c:v>10</c:v>
                </c:pt>
                <c:pt idx="6">
                  <c:v>11</c:v>
                </c:pt>
                <c:pt idx="7">
                  <c:v>11</c:v>
                </c:pt>
                <c:pt idx="8">
                  <c:v>6</c:v>
                </c:pt>
                <c:pt idx="9">
                  <c:v>2</c:v>
                </c:pt>
                <c:pt idx="10">
                  <c:v>6</c:v>
                </c:pt>
                <c:pt idx="11">
                  <c:v>3</c:v>
                </c:pt>
                <c:pt idx="12">
                  <c:v>45</c:v>
                </c:pt>
                <c:pt idx="13">
                  <c:v>27</c:v>
                </c:pt>
                <c:pt idx="14">
                  <c:v>11</c:v>
                </c:pt>
                <c:pt idx="15">
                  <c:v>24</c:v>
                </c:pt>
              </c:numCache>
            </c:numRef>
          </c:val>
          <c:extLst>
            <c:ext xmlns:c16="http://schemas.microsoft.com/office/drawing/2014/chart" uri="{C3380CC4-5D6E-409C-BE32-E72D297353CC}">
              <c16:uniqueId val="{00000000-93D0-494C-BCFD-D52E80E46780}"/>
            </c:ext>
          </c:extLst>
        </c:ser>
        <c:ser>
          <c:idx val="1"/>
          <c:order val="1"/>
          <c:tx>
            <c:strRef>
              <c:f>Evolution!$AI$115</c:f>
              <c:strCache>
                <c:ptCount val="1"/>
                <c:pt idx="0">
                  <c:v>Rugby</c:v>
                </c:pt>
              </c:strCache>
            </c:strRef>
          </c:tx>
          <c:spPr>
            <a:solidFill>
              <a:srgbClr val="92D050"/>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Evolution!$AG$116:$AG$134</c:f>
              <c:multiLvlStrCache>
                <c:ptCount val="16"/>
                <c:lvl>
                  <c:pt idx="0">
                    <c:v>41</c:v>
                  </c:pt>
                  <c:pt idx="1">
                    <c:v>42</c:v>
                  </c:pt>
                  <c:pt idx="2">
                    <c:v>44</c:v>
                  </c:pt>
                  <c:pt idx="3">
                    <c:v>45</c:v>
                  </c:pt>
                  <c:pt idx="4">
                    <c:v>46</c:v>
                  </c:pt>
                  <c:pt idx="5">
                    <c:v>47</c:v>
                  </c:pt>
                  <c:pt idx="6">
                    <c:v>48</c:v>
                  </c:pt>
                  <c:pt idx="7">
                    <c:v>49</c:v>
                  </c:pt>
                  <c:pt idx="8">
                    <c:v>50</c:v>
                  </c:pt>
                  <c:pt idx="9">
                    <c:v>51</c:v>
                  </c:pt>
                  <c:pt idx="10">
                    <c:v>2</c:v>
                  </c:pt>
                  <c:pt idx="11">
                    <c:v>3</c:v>
                  </c:pt>
                  <c:pt idx="12">
                    <c:v>4</c:v>
                  </c:pt>
                  <c:pt idx="13">
                    <c:v>5</c:v>
                  </c:pt>
                  <c:pt idx="14">
                    <c:v>6</c:v>
                  </c:pt>
                  <c:pt idx="15">
                    <c:v>7</c:v>
                  </c:pt>
                </c:lvl>
                <c:lvl>
                  <c:pt idx="0">
                    <c:v>2023</c:v>
                  </c:pt>
                  <c:pt idx="10">
                    <c:v>2024</c:v>
                  </c:pt>
                </c:lvl>
              </c:multiLvlStrCache>
            </c:multiLvlStrRef>
          </c:cat>
          <c:val>
            <c:numRef>
              <c:f>Evolution!$AI$116:$AI$134</c:f>
              <c:numCache>
                <c:formatCode>General</c:formatCode>
                <c:ptCount val="16"/>
                <c:pt idx="0">
                  <c:v>31</c:v>
                </c:pt>
                <c:pt idx="1">
                  <c:v>26</c:v>
                </c:pt>
                <c:pt idx="2">
                  <c:v>17</c:v>
                </c:pt>
                <c:pt idx="3">
                  <c:v>19</c:v>
                </c:pt>
                <c:pt idx="4">
                  <c:v>11</c:v>
                </c:pt>
                <c:pt idx="5">
                  <c:v>11</c:v>
                </c:pt>
                <c:pt idx="6">
                  <c:v>10</c:v>
                </c:pt>
                <c:pt idx="7">
                  <c:v>9</c:v>
                </c:pt>
                <c:pt idx="8">
                  <c:v>6</c:v>
                </c:pt>
                <c:pt idx="9">
                  <c:v>1</c:v>
                </c:pt>
                <c:pt idx="10">
                  <c:v>7</c:v>
                </c:pt>
                <c:pt idx="11">
                  <c:v>2</c:v>
                </c:pt>
                <c:pt idx="12">
                  <c:v>46</c:v>
                </c:pt>
                <c:pt idx="13">
                  <c:v>28</c:v>
                </c:pt>
                <c:pt idx="14">
                  <c:v>12</c:v>
                </c:pt>
                <c:pt idx="15">
                  <c:v>37</c:v>
                </c:pt>
              </c:numCache>
            </c:numRef>
          </c:val>
          <c:extLst>
            <c:ext xmlns:c16="http://schemas.microsoft.com/office/drawing/2014/chart" uri="{C3380CC4-5D6E-409C-BE32-E72D297353CC}">
              <c16:uniqueId val="{00000001-93D0-494C-BCFD-D52E80E46780}"/>
            </c:ext>
          </c:extLst>
        </c:ser>
        <c:ser>
          <c:idx val="2"/>
          <c:order val="2"/>
          <c:tx>
            <c:strRef>
              <c:f>Evolution!$AJ$115</c:f>
              <c:strCache>
                <c:ptCount val="1"/>
                <c:pt idx="0">
                  <c:v>Match</c:v>
                </c:pt>
              </c:strCache>
            </c:strRef>
          </c:tx>
          <c:spPr>
            <a:solidFill>
              <a:srgbClr val="FF0000"/>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Evolution!$AG$116:$AG$134</c:f>
              <c:multiLvlStrCache>
                <c:ptCount val="16"/>
                <c:lvl>
                  <c:pt idx="0">
                    <c:v>41</c:v>
                  </c:pt>
                  <c:pt idx="1">
                    <c:v>42</c:v>
                  </c:pt>
                  <c:pt idx="2">
                    <c:v>44</c:v>
                  </c:pt>
                  <c:pt idx="3">
                    <c:v>45</c:v>
                  </c:pt>
                  <c:pt idx="4">
                    <c:v>46</c:v>
                  </c:pt>
                  <c:pt idx="5">
                    <c:v>47</c:v>
                  </c:pt>
                  <c:pt idx="6">
                    <c:v>48</c:v>
                  </c:pt>
                  <c:pt idx="7">
                    <c:v>49</c:v>
                  </c:pt>
                  <c:pt idx="8">
                    <c:v>50</c:v>
                  </c:pt>
                  <c:pt idx="9">
                    <c:v>51</c:v>
                  </c:pt>
                  <c:pt idx="10">
                    <c:v>2</c:v>
                  </c:pt>
                  <c:pt idx="11">
                    <c:v>3</c:v>
                  </c:pt>
                  <c:pt idx="12">
                    <c:v>4</c:v>
                  </c:pt>
                  <c:pt idx="13">
                    <c:v>5</c:v>
                  </c:pt>
                  <c:pt idx="14">
                    <c:v>6</c:v>
                  </c:pt>
                  <c:pt idx="15">
                    <c:v>7</c:v>
                  </c:pt>
                </c:lvl>
                <c:lvl>
                  <c:pt idx="0">
                    <c:v>2023</c:v>
                  </c:pt>
                  <c:pt idx="10">
                    <c:v>2024</c:v>
                  </c:pt>
                </c:lvl>
              </c:multiLvlStrCache>
            </c:multiLvlStrRef>
          </c:cat>
          <c:val>
            <c:numRef>
              <c:f>Evolution!$AJ$116:$AJ$134</c:f>
              <c:numCache>
                <c:formatCode>General</c:formatCode>
                <c:ptCount val="16"/>
                <c:pt idx="0">
                  <c:v>14</c:v>
                </c:pt>
                <c:pt idx="1">
                  <c:v>5</c:v>
                </c:pt>
                <c:pt idx="2">
                  <c:v>8</c:v>
                </c:pt>
                <c:pt idx="3">
                  <c:v>12</c:v>
                </c:pt>
                <c:pt idx="4">
                  <c:v>1</c:v>
                </c:pt>
                <c:pt idx="5">
                  <c:v>9</c:v>
                </c:pt>
                <c:pt idx="7">
                  <c:v>2</c:v>
                </c:pt>
                <c:pt idx="8">
                  <c:v>1</c:v>
                </c:pt>
                <c:pt idx="10">
                  <c:v>3</c:v>
                </c:pt>
                <c:pt idx="11">
                  <c:v>1</c:v>
                </c:pt>
                <c:pt idx="12">
                  <c:v>12</c:v>
                </c:pt>
                <c:pt idx="13">
                  <c:v>3</c:v>
                </c:pt>
                <c:pt idx="15">
                  <c:v>10</c:v>
                </c:pt>
              </c:numCache>
            </c:numRef>
          </c:val>
          <c:extLst>
            <c:ext xmlns:c16="http://schemas.microsoft.com/office/drawing/2014/chart" uri="{C3380CC4-5D6E-409C-BE32-E72D297353CC}">
              <c16:uniqueId val="{00000002-93D0-494C-BCFD-D52E80E46780}"/>
            </c:ext>
          </c:extLst>
        </c:ser>
        <c:dLbls>
          <c:showLegendKey val="0"/>
          <c:showVal val="0"/>
          <c:showCatName val="0"/>
          <c:showSerName val="0"/>
          <c:showPercent val="0"/>
          <c:showBubbleSize val="0"/>
        </c:dLbls>
        <c:gapWidth val="100"/>
        <c:overlap val="-27"/>
        <c:axId val="1973328416"/>
        <c:axId val="1972593440"/>
      </c:barChart>
      <c:catAx>
        <c:axId val="1973328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fr-FR"/>
          </a:p>
        </c:txPr>
        <c:crossAx val="1972593440"/>
        <c:crosses val="autoZero"/>
        <c:auto val="1"/>
        <c:lblAlgn val="ctr"/>
        <c:lblOffset val="100"/>
        <c:noMultiLvlLbl val="0"/>
      </c:catAx>
      <c:valAx>
        <c:axId val="1972593440"/>
        <c:scaling>
          <c:orientation val="minMax"/>
        </c:scaling>
        <c:delete val="0"/>
        <c:axPos val="l"/>
        <c:majorGridlines>
          <c:spPr>
            <a:ln w="9525" cap="flat" cmpd="sng" algn="ctr">
              <a:solidFill>
                <a:schemeClr val="tx1">
                  <a:alpha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fr-FR"/>
          </a:p>
        </c:txPr>
        <c:crossAx val="1973328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25400" cap="flat" cmpd="sng" algn="ctr">
      <a:solidFill>
        <a:schemeClr val="tx1"/>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tx1"/>
            </a:solidFill>
            <a:ln>
              <a:noFill/>
            </a:ln>
            <a:effectLst/>
          </c:spPr>
          <c:invertIfNegative val="0"/>
          <c:cat>
            <c:numRef>
              <c:f>'Fitness Fatigue'!$D$129:$D$494</c:f>
              <c:numCache>
                <c:formatCode>d/m;@</c:formatCode>
                <c:ptCount val="366"/>
                <c:pt idx="0">
                  <c:v>45124</c:v>
                </c:pt>
                <c:pt idx="1">
                  <c:v>45125</c:v>
                </c:pt>
                <c:pt idx="2">
                  <c:v>45126</c:v>
                </c:pt>
                <c:pt idx="3">
                  <c:v>45127</c:v>
                </c:pt>
                <c:pt idx="4">
                  <c:v>45128</c:v>
                </c:pt>
                <c:pt idx="5">
                  <c:v>45129</c:v>
                </c:pt>
                <c:pt idx="6">
                  <c:v>45130</c:v>
                </c:pt>
                <c:pt idx="7">
                  <c:v>45131</c:v>
                </c:pt>
                <c:pt idx="8">
                  <c:v>45132</c:v>
                </c:pt>
                <c:pt idx="9">
                  <c:v>45133</c:v>
                </c:pt>
                <c:pt idx="10">
                  <c:v>45134</c:v>
                </c:pt>
                <c:pt idx="11">
                  <c:v>45135</c:v>
                </c:pt>
                <c:pt idx="12">
                  <c:v>45136</c:v>
                </c:pt>
                <c:pt idx="13">
                  <c:v>45137</c:v>
                </c:pt>
                <c:pt idx="14">
                  <c:v>45138</c:v>
                </c:pt>
                <c:pt idx="15">
                  <c:v>45139</c:v>
                </c:pt>
                <c:pt idx="16">
                  <c:v>45140</c:v>
                </c:pt>
                <c:pt idx="17">
                  <c:v>45141</c:v>
                </c:pt>
                <c:pt idx="18">
                  <c:v>45142</c:v>
                </c:pt>
                <c:pt idx="19">
                  <c:v>45143</c:v>
                </c:pt>
                <c:pt idx="20">
                  <c:v>45144</c:v>
                </c:pt>
                <c:pt idx="21">
                  <c:v>45145</c:v>
                </c:pt>
                <c:pt idx="22">
                  <c:v>45146</c:v>
                </c:pt>
                <c:pt idx="23">
                  <c:v>45147</c:v>
                </c:pt>
                <c:pt idx="24">
                  <c:v>45148</c:v>
                </c:pt>
                <c:pt idx="25">
                  <c:v>45149</c:v>
                </c:pt>
                <c:pt idx="26">
                  <c:v>45150</c:v>
                </c:pt>
                <c:pt idx="27">
                  <c:v>45151</c:v>
                </c:pt>
                <c:pt idx="28">
                  <c:v>45152</c:v>
                </c:pt>
                <c:pt idx="29">
                  <c:v>45153</c:v>
                </c:pt>
                <c:pt idx="30">
                  <c:v>45154</c:v>
                </c:pt>
                <c:pt idx="31">
                  <c:v>45155</c:v>
                </c:pt>
                <c:pt idx="32">
                  <c:v>45156</c:v>
                </c:pt>
                <c:pt idx="33">
                  <c:v>45157</c:v>
                </c:pt>
                <c:pt idx="34">
                  <c:v>45158</c:v>
                </c:pt>
                <c:pt idx="35">
                  <c:v>45159</c:v>
                </c:pt>
                <c:pt idx="36">
                  <c:v>45160</c:v>
                </c:pt>
                <c:pt idx="37">
                  <c:v>45161</c:v>
                </c:pt>
                <c:pt idx="38">
                  <c:v>45162</c:v>
                </c:pt>
                <c:pt idx="39">
                  <c:v>45163</c:v>
                </c:pt>
                <c:pt idx="40">
                  <c:v>45164</c:v>
                </c:pt>
                <c:pt idx="41">
                  <c:v>45165</c:v>
                </c:pt>
                <c:pt idx="42">
                  <c:v>45166</c:v>
                </c:pt>
                <c:pt idx="43">
                  <c:v>45167</c:v>
                </c:pt>
                <c:pt idx="44">
                  <c:v>45168</c:v>
                </c:pt>
                <c:pt idx="45">
                  <c:v>45169</c:v>
                </c:pt>
                <c:pt idx="46">
                  <c:v>45170</c:v>
                </c:pt>
                <c:pt idx="47">
                  <c:v>45171</c:v>
                </c:pt>
                <c:pt idx="48">
                  <c:v>45172</c:v>
                </c:pt>
                <c:pt idx="49">
                  <c:v>45173</c:v>
                </c:pt>
                <c:pt idx="50">
                  <c:v>45174</c:v>
                </c:pt>
                <c:pt idx="51">
                  <c:v>45175</c:v>
                </c:pt>
                <c:pt idx="52">
                  <c:v>45176</c:v>
                </c:pt>
                <c:pt idx="53">
                  <c:v>45177</c:v>
                </c:pt>
                <c:pt idx="54">
                  <c:v>45178</c:v>
                </c:pt>
                <c:pt idx="55">
                  <c:v>45179</c:v>
                </c:pt>
                <c:pt idx="56">
                  <c:v>45180</c:v>
                </c:pt>
                <c:pt idx="57">
                  <c:v>45181</c:v>
                </c:pt>
                <c:pt idx="58">
                  <c:v>45182</c:v>
                </c:pt>
                <c:pt idx="59">
                  <c:v>45183</c:v>
                </c:pt>
                <c:pt idx="60">
                  <c:v>45184</c:v>
                </c:pt>
                <c:pt idx="61">
                  <c:v>45185</c:v>
                </c:pt>
                <c:pt idx="62">
                  <c:v>45186</c:v>
                </c:pt>
                <c:pt idx="63">
                  <c:v>45187</c:v>
                </c:pt>
                <c:pt idx="64">
                  <c:v>45188</c:v>
                </c:pt>
                <c:pt idx="65">
                  <c:v>45189</c:v>
                </c:pt>
                <c:pt idx="66">
                  <c:v>45190</c:v>
                </c:pt>
                <c:pt idx="67">
                  <c:v>45191</c:v>
                </c:pt>
                <c:pt idx="68">
                  <c:v>45192</c:v>
                </c:pt>
                <c:pt idx="69">
                  <c:v>45193</c:v>
                </c:pt>
                <c:pt idx="70">
                  <c:v>45194</c:v>
                </c:pt>
                <c:pt idx="71">
                  <c:v>45195</c:v>
                </c:pt>
                <c:pt idx="72">
                  <c:v>45196</c:v>
                </c:pt>
                <c:pt idx="73">
                  <c:v>45197</c:v>
                </c:pt>
                <c:pt idx="74">
                  <c:v>45198</c:v>
                </c:pt>
                <c:pt idx="75">
                  <c:v>45199</c:v>
                </c:pt>
                <c:pt idx="76">
                  <c:v>45200</c:v>
                </c:pt>
                <c:pt idx="77">
                  <c:v>45201</c:v>
                </c:pt>
                <c:pt idx="78">
                  <c:v>45202</c:v>
                </c:pt>
                <c:pt idx="79">
                  <c:v>45203</c:v>
                </c:pt>
                <c:pt idx="80">
                  <c:v>45204</c:v>
                </c:pt>
                <c:pt idx="81">
                  <c:v>45205</c:v>
                </c:pt>
                <c:pt idx="82">
                  <c:v>45206</c:v>
                </c:pt>
                <c:pt idx="83">
                  <c:v>45207</c:v>
                </c:pt>
                <c:pt idx="84">
                  <c:v>45208</c:v>
                </c:pt>
                <c:pt idx="85">
                  <c:v>45209</c:v>
                </c:pt>
                <c:pt idx="86">
                  <c:v>45210</c:v>
                </c:pt>
                <c:pt idx="87">
                  <c:v>45211</c:v>
                </c:pt>
                <c:pt idx="88">
                  <c:v>45212</c:v>
                </c:pt>
                <c:pt idx="89">
                  <c:v>45213</c:v>
                </c:pt>
                <c:pt idx="90">
                  <c:v>45214</c:v>
                </c:pt>
                <c:pt idx="91">
                  <c:v>45215</c:v>
                </c:pt>
                <c:pt idx="92">
                  <c:v>45216</c:v>
                </c:pt>
                <c:pt idx="93">
                  <c:v>45217</c:v>
                </c:pt>
                <c:pt idx="94">
                  <c:v>45218</c:v>
                </c:pt>
                <c:pt idx="95">
                  <c:v>45219</c:v>
                </c:pt>
                <c:pt idx="96">
                  <c:v>45220</c:v>
                </c:pt>
                <c:pt idx="97">
                  <c:v>45221</c:v>
                </c:pt>
                <c:pt idx="98">
                  <c:v>45222</c:v>
                </c:pt>
                <c:pt idx="99">
                  <c:v>45223</c:v>
                </c:pt>
                <c:pt idx="100">
                  <c:v>45224</c:v>
                </c:pt>
                <c:pt idx="101">
                  <c:v>45225</c:v>
                </c:pt>
                <c:pt idx="102">
                  <c:v>45226</c:v>
                </c:pt>
                <c:pt idx="103">
                  <c:v>45227</c:v>
                </c:pt>
                <c:pt idx="104">
                  <c:v>45228</c:v>
                </c:pt>
                <c:pt idx="105">
                  <c:v>45229</c:v>
                </c:pt>
                <c:pt idx="106">
                  <c:v>45230</c:v>
                </c:pt>
                <c:pt idx="107">
                  <c:v>45231</c:v>
                </c:pt>
                <c:pt idx="108">
                  <c:v>45232</c:v>
                </c:pt>
                <c:pt idx="109">
                  <c:v>45233</c:v>
                </c:pt>
                <c:pt idx="110">
                  <c:v>45234</c:v>
                </c:pt>
                <c:pt idx="111">
                  <c:v>45235</c:v>
                </c:pt>
                <c:pt idx="112">
                  <c:v>45236</c:v>
                </c:pt>
                <c:pt idx="113">
                  <c:v>45237</c:v>
                </c:pt>
                <c:pt idx="114">
                  <c:v>45238</c:v>
                </c:pt>
                <c:pt idx="115">
                  <c:v>45239</c:v>
                </c:pt>
                <c:pt idx="116">
                  <c:v>45240</c:v>
                </c:pt>
                <c:pt idx="117">
                  <c:v>45241</c:v>
                </c:pt>
                <c:pt idx="118">
                  <c:v>45242</c:v>
                </c:pt>
                <c:pt idx="119">
                  <c:v>45243</c:v>
                </c:pt>
                <c:pt idx="120">
                  <c:v>45244</c:v>
                </c:pt>
                <c:pt idx="121">
                  <c:v>45245</c:v>
                </c:pt>
                <c:pt idx="122">
                  <c:v>45246</c:v>
                </c:pt>
                <c:pt idx="123">
                  <c:v>45247</c:v>
                </c:pt>
                <c:pt idx="124">
                  <c:v>45248</c:v>
                </c:pt>
                <c:pt idx="125">
                  <c:v>45249</c:v>
                </c:pt>
                <c:pt idx="126">
                  <c:v>45250</c:v>
                </c:pt>
                <c:pt idx="127">
                  <c:v>45251</c:v>
                </c:pt>
                <c:pt idx="128">
                  <c:v>45252</c:v>
                </c:pt>
                <c:pt idx="129">
                  <c:v>45253</c:v>
                </c:pt>
                <c:pt idx="130">
                  <c:v>45254</c:v>
                </c:pt>
                <c:pt idx="131">
                  <c:v>45255</c:v>
                </c:pt>
                <c:pt idx="132">
                  <c:v>45256</c:v>
                </c:pt>
                <c:pt idx="133">
                  <c:v>45257</c:v>
                </c:pt>
                <c:pt idx="134">
                  <c:v>45258</c:v>
                </c:pt>
                <c:pt idx="135">
                  <c:v>45259</c:v>
                </c:pt>
                <c:pt idx="136">
                  <c:v>45260</c:v>
                </c:pt>
                <c:pt idx="137">
                  <c:v>45261</c:v>
                </c:pt>
                <c:pt idx="138">
                  <c:v>45262</c:v>
                </c:pt>
                <c:pt idx="139">
                  <c:v>45263</c:v>
                </c:pt>
                <c:pt idx="140">
                  <c:v>45264</c:v>
                </c:pt>
                <c:pt idx="141">
                  <c:v>45265</c:v>
                </c:pt>
                <c:pt idx="142">
                  <c:v>45266</c:v>
                </c:pt>
                <c:pt idx="143">
                  <c:v>45267</c:v>
                </c:pt>
                <c:pt idx="144">
                  <c:v>45268</c:v>
                </c:pt>
                <c:pt idx="145">
                  <c:v>45269</c:v>
                </c:pt>
                <c:pt idx="146">
                  <c:v>45270</c:v>
                </c:pt>
                <c:pt idx="147">
                  <c:v>45271</c:v>
                </c:pt>
                <c:pt idx="148">
                  <c:v>45272</c:v>
                </c:pt>
                <c:pt idx="149">
                  <c:v>45273</c:v>
                </c:pt>
                <c:pt idx="150">
                  <c:v>45274</c:v>
                </c:pt>
                <c:pt idx="151">
                  <c:v>45275</c:v>
                </c:pt>
                <c:pt idx="152">
                  <c:v>45276</c:v>
                </c:pt>
                <c:pt idx="153">
                  <c:v>45277</c:v>
                </c:pt>
                <c:pt idx="154">
                  <c:v>45278</c:v>
                </c:pt>
                <c:pt idx="155">
                  <c:v>45279</c:v>
                </c:pt>
                <c:pt idx="156">
                  <c:v>45280</c:v>
                </c:pt>
                <c:pt idx="157">
                  <c:v>45281</c:v>
                </c:pt>
                <c:pt idx="158">
                  <c:v>45282</c:v>
                </c:pt>
                <c:pt idx="159">
                  <c:v>45283</c:v>
                </c:pt>
                <c:pt idx="160">
                  <c:v>45284</c:v>
                </c:pt>
                <c:pt idx="161">
                  <c:v>45285</c:v>
                </c:pt>
                <c:pt idx="162">
                  <c:v>45286</c:v>
                </c:pt>
                <c:pt idx="163">
                  <c:v>45287</c:v>
                </c:pt>
                <c:pt idx="164">
                  <c:v>45288</c:v>
                </c:pt>
                <c:pt idx="165">
                  <c:v>45289</c:v>
                </c:pt>
                <c:pt idx="166">
                  <c:v>45290</c:v>
                </c:pt>
                <c:pt idx="167">
                  <c:v>45291</c:v>
                </c:pt>
                <c:pt idx="168">
                  <c:v>45292</c:v>
                </c:pt>
                <c:pt idx="169">
                  <c:v>45293</c:v>
                </c:pt>
                <c:pt idx="170">
                  <c:v>45294</c:v>
                </c:pt>
                <c:pt idx="171">
                  <c:v>45295</c:v>
                </c:pt>
                <c:pt idx="172">
                  <c:v>45296</c:v>
                </c:pt>
                <c:pt idx="173">
                  <c:v>45297</c:v>
                </c:pt>
                <c:pt idx="174">
                  <c:v>45298</c:v>
                </c:pt>
                <c:pt idx="175">
                  <c:v>45299</c:v>
                </c:pt>
                <c:pt idx="176">
                  <c:v>45300</c:v>
                </c:pt>
                <c:pt idx="177">
                  <c:v>45301</c:v>
                </c:pt>
                <c:pt idx="178">
                  <c:v>45302</c:v>
                </c:pt>
                <c:pt idx="179">
                  <c:v>45303</c:v>
                </c:pt>
                <c:pt idx="180">
                  <c:v>45304</c:v>
                </c:pt>
                <c:pt idx="181">
                  <c:v>45305</c:v>
                </c:pt>
                <c:pt idx="182">
                  <c:v>45306</c:v>
                </c:pt>
                <c:pt idx="183">
                  <c:v>45307</c:v>
                </c:pt>
                <c:pt idx="184">
                  <c:v>45308</c:v>
                </c:pt>
                <c:pt idx="185">
                  <c:v>45309</c:v>
                </c:pt>
                <c:pt idx="186">
                  <c:v>45310</c:v>
                </c:pt>
                <c:pt idx="187">
                  <c:v>45311</c:v>
                </c:pt>
                <c:pt idx="188">
                  <c:v>45312</c:v>
                </c:pt>
                <c:pt idx="189">
                  <c:v>45313</c:v>
                </c:pt>
                <c:pt idx="190">
                  <c:v>45314</c:v>
                </c:pt>
                <c:pt idx="191">
                  <c:v>45315</c:v>
                </c:pt>
                <c:pt idx="192">
                  <c:v>45316</c:v>
                </c:pt>
                <c:pt idx="193">
                  <c:v>45317</c:v>
                </c:pt>
                <c:pt idx="194">
                  <c:v>45318</c:v>
                </c:pt>
                <c:pt idx="195">
                  <c:v>45319</c:v>
                </c:pt>
                <c:pt idx="196">
                  <c:v>45320</c:v>
                </c:pt>
                <c:pt idx="197">
                  <c:v>45321</c:v>
                </c:pt>
                <c:pt idx="198">
                  <c:v>45322</c:v>
                </c:pt>
                <c:pt idx="199">
                  <c:v>45323</c:v>
                </c:pt>
                <c:pt idx="200">
                  <c:v>45324</c:v>
                </c:pt>
                <c:pt idx="201">
                  <c:v>45325</c:v>
                </c:pt>
                <c:pt idx="202">
                  <c:v>45326</c:v>
                </c:pt>
                <c:pt idx="203">
                  <c:v>45327</c:v>
                </c:pt>
                <c:pt idx="204">
                  <c:v>45328</c:v>
                </c:pt>
                <c:pt idx="205">
                  <c:v>45329</c:v>
                </c:pt>
                <c:pt idx="206">
                  <c:v>45330</c:v>
                </c:pt>
                <c:pt idx="207">
                  <c:v>45331</c:v>
                </c:pt>
                <c:pt idx="208">
                  <c:v>45332</c:v>
                </c:pt>
                <c:pt idx="209">
                  <c:v>45333</c:v>
                </c:pt>
                <c:pt idx="210">
                  <c:v>45334</c:v>
                </c:pt>
                <c:pt idx="211">
                  <c:v>45335</c:v>
                </c:pt>
                <c:pt idx="212">
                  <c:v>45336</c:v>
                </c:pt>
                <c:pt idx="213">
                  <c:v>45337</c:v>
                </c:pt>
                <c:pt idx="214">
                  <c:v>45338</c:v>
                </c:pt>
                <c:pt idx="215">
                  <c:v>45339</c:v>
                </c:pt>
                <c:pt idx="216">
                  <c:v>45340</c:v>
                </c:pt>
                <c:pt idx="217">
                  <c:v>45341</c:v>
                </c:pt>
                <c:pt idx="218">
                  <c:v>45342</c:v>
                </c:pt>
                <c:pt idx="219">
                  <c:v>45343</c:v>
                </c:pt>
                <c:pt idx="220">
                  <c:v>45344</c:v>
                </c:pt>
                <c:pt idx="221">
                  <c:v>45345</c:v>
                </c:pt>
                <c:pt idx="222">
                  <c:v>45346</c:v>
                </c:pt>
                <c:pt idx="223">
                  <c:v>45347</c:v>
                </c:pt>
                <c:pt idx="224">
                  <c:v>45348</c:v>
                </c:pt>
                <c:pt idx="225">
                  <c:v>45349</c:v>
                </c:pt>
                <c:pt idx="226">
                  <c:v>45350</c:v>
                </c:pt>
                <c:pt idx="227">
                  <c:v>45351</c:v>
                </c:pt>
                <c:pt idx="228">
                  <c:v>45352</c:v>
                </c:pt>
                <c:pt idx="229">
                  <c:v>45353</c:v>
                </c:pt>
                <c:pt idx="230">
                  <c:v>45354</c:v>
                </c:pt>
                <c:pt idx="231">
                  <c:v>45355</c:v>
                </c:pt>
                <c:pt idx="232">
                  <c:v>45356</c:v>
                </c:pt>
                <c:pt idx="233">
                  <c:v>45357</c:v>
                </c:pt>
                <c:pt idx="234">
                  <c:v>45358</c:v>
                </c:pt>
                <c:pt idx="235">
                  <c:v>45359</c:v>
                </c:pt>
                <c:pt idx="236">
                  <c:v>45360</c:v>
                </c:pt>
                <c:pt idx="237">
                  <c:v>45361</c:v>
                </c:pt>
                <c:pt idx="238">
                  <c:v>45362</c:v>
                </c:pt>
                <c:pt idx="239">
                  <c:v>45363</c:v>
                </c:pt>
                <c:pt idx="240">
                  <c:v>45364</c:v>
                </c:pt>
                <c:pt idx="241">
                  <c:v>45365</c:v>
                </c:pt>
                <c:pt idx="242">
                  <c:v>45366</c:v>
                </c:pt>
                <c:pt idx="243">
                  <c:v>45367</c:v>
                </c:pt>
                <c:pt idx="244">
                  <c:v>45368</c:v>
                </c:pt>
                <c:pt idx="245">
                  <c:v>45369</c:v>
                </c:pt>
                <c:pt idx="246">
                  <c:v>45370</c:v>
                </c:pt>
                <c:pt idx="247">
                  <c:v>45371</c:v>
                </c:pt>
                <c:pt idx="248">
                  <c:v>45372</c:v>
                </c:pt>
                <c:pt idx="249">
                  <c:v>45373</c:v>
                </c:pt>
                <c:pt idx="250">
                  <c:v>45374</c:v>
                </c:pt>
                <c:pt idx="251">
                  <c:v>45375</c:v>
                </c:pt>
                <c:pt idx="252">
                  <c:v>45376</c:v>
                </c:pt>
                <c:pt idx="253">
                  <c:v>45377</c:v>
                </c:pt>
                <c:pt idx="254">
                  <c:v>45378</c:v>
                </c:pt>
                <c:pt idx="255">
                  <c:v>45379</c:v>
                </c:pt>
                <c:pt idx="256">
                  <c:v>45380</c:v>
                </c:pt>
                <c:pt idx="257">
                  <c:v>45381</c:v>
                </c:pt>
                <c:pt idx="258">
                  <c:v>45382</c:v>
                </c:pt>
                <c:pt idx="259">
                  <c:v>45383</c:v>
                </c:pt>
                <c:pt idx="260">
                  <c:v>45384</c:v>
                </c:pt>
                <c:pt idx="261">
                  <c:v>45385</c:v>
                </c:pt>
                <c:pt idx="262">
                  <c:v>45386</c:v>
                </c:pt>
                <c:pt idx="263">
                  <c:v>45387</c:v>
                </c:pt>
                <c:pt idx="264">
                  <c:v>45388</c:v>
                </c:pt>
                <c:pt idx="265">
                  <c:v>45389</c:v>
                </c:pt>
                <c:pt idx="266">
                  <c:v>45390</c:v>
                </c:pt>
                <c:pt idx="267">
                  <c:v>45391</c:v>
                </c:pt>
                <c:pt idx="268">
                  <c:v>45392</c:v>
                </c:pt>
                <c:pt idx="269">
                  <c:v>45393</c:v>
                </c:pt>
                <c:pt idx="270">
                  <c:v>45394</c:v>
                </c:pt>
                <c:pt idx="271">
                  <c:v>45395</c:v>
                </c:pt>
                <c:pt idx="272">
                  <c:v>45396</c:v>
                </c:pt>
                <c:pt idx="273">
                  <c:v>45397</c:v>
                </c:pt>
                <c:pt idx="274">
                  <c:v>45398</c:v>
                </c:pt>
                <c:pt idx="275">
                  <c:v>45399</c:v>
                </c:pt>
                <c:pt idx="276">
                  <c:v>45400</c:v>
                </c:pt>
                <c:pt idx="277">
                  <c:v>45401</c:v>
                </c:pt>
                <c:pt idx="278">
                  <c:v>45402</c:v>
                </c:pt>
                <c:pt idx="279">
                  <c:v>45403</c:v>
                </c:pt>
                <c:pt idx="280">
                  <c:v>45404</c:v>
                </c:pt>
                <c:pt idx="281">
                  <c:v>45405</c:v>
                </c:pt>
                <c:pt idx="282">
                  <c:v>45406</c:v>
                </c:pt>
                <c:pt idx="283">
                  <c:v>45407</c:v>
                </c:pt>
                <c:pt idx="284">
                  <c:v>45408</c:v>
                </c:pt>
                <c:pt idx="285">
                  <c:v>45409</c:v>
                </c:pt>
                <c:pt idx="286">
                  <c:v>45410</c:v>
                </c:pt>
                <c:pt idx="287">
                  <c:v>45411</c:v>
                </c:pt>
                <c:pt idx="288">
                  <c:v>45412</c:v>
                </c:pt>
                <c:pt idx="289">
                  <c:v>45413</c:v>
                </c:pt>
                <c:pt idx="290">
                  <c:v>45414</c:v>
                </c:pt>
                <c:pt idx="291">
                  <c:v>45415</c:v>
                </c:pt>
                <c:pt idx="292">
                  <c:v>45416</c:v>
                </c:pt>
                <c:pt idx="293">
                  <c:v>45417</c:v>
                </c:pt>
                <c:pt idx="294">
                  <c:v>45418</c:v>
                </c:pt>
                <c:pt idx="295">
                  <c:v>45419</c:v>
                </c:pt>
                <c:pt idx="296">
                  <c:v>45420</c:v>
                </c:pt>
                <c:pt idx="297">
                  <c:v>45421</c:v>
                </c:pt>
                <c:pt idx="298">
                  <c:v>45422</c:v>
                </c:pt>
                <c:pt idx="299">
                  <c:v>45423</c:v>
                </c:pt>
                <c:pt idx="300">
                  <c:v>45424</c:v>
                </c:pt>
                <c:pt idx="301">
                  <c:v>45425</c:v>
                </c:pt>
                <c:pt idx="302">
                  <c:v>45426</c:v>
                </c:pt>
                <c:pt idx="303">
                  <c:v>45427</c:v>
                </c:pt>
                <c:pt idx="304">
                  <c:v>45428</c:v>
                </c:pt>
                <c:pt idx="305">
                  <c:v>45429</c:v>
                </c:pt>
                <c:pt idx="306">
                  <c:v>45430</c:v>
                </c:pt>
                <c:pt idx="307">
                  <c:v>45431</c:v>
                </c:pt>
                <c:pt idx="308">
                  <c:v>45432</c:v>
                </c:pt>
                <c:pt idx="309">
                  <c:v>45433</c:v>
                </c:pt>
                <c:pt idx="310">
                  <c:v>45434</c:v>
                </c:pt>
                <c:pt idx="311">
                  <c:v>45435</c:v>
                </c:pt>
                <c:pt idx="312">
                  <c:v>45436</c:v>
                </c:pt>
                <c:pt idx="313">
                  <c:v>45437</c:v>
                </c:pt>
                <c:pt idx="314">
                  <c:v>45438</c:v>
                </c:pt>
                <c:pt idx="315">
                  <c:v>45439</c:v>
                </c:pt>
                <c:pt idx="316">
                  <c:v>45440</c:v>
                </c:pt>
                <c:pt idx="317">
                  <c:v>45441</c:v>
                </c:pt>
                <c:pt idx="318">
                  <c:v>45442</c:v>
                </c:pt>
                <c:pt idx="319">
                  <c:v>45443</c:v>
                </c:pt>
                <c:pt idx="320">
                  <c:v>45444</c:v>
                </c:pt>
                <c:pt idx="321">
                  <c:v>45445</c:v>
                </c:pt>
                <c:pt idx="322">
                  <c:v>45446</c:v>
                </c:pt>
                <c:pt idx="323">
                  <c:v>45447</c:v>
                </c:pt>
                <c:pt idx="324">
                  <c:v>45448</c:v>
                </c:pt>
                <c:pt idx="325">
                  <c:v>45449</c:v>
                </c:pt>
                <c:pt idx="326">
                  <c:v>45450</c:v>
                </c:pt>
                <c:pt idx="327">
                  <c:v>45451</c:v>
                </c:pt>
                <c:pt idx="328">
                  <c:v>45452</c:v>
                </c:pt>
                <c:pt idx="329">
                  <c:v>45453</c:v>
                </c:pt>
                <c:pt idx="330">
                  <c:v>45454</c:v>
                </c:pt>
                <c:pt idx="331">
                  <c:v>45455</c:v>
                </c:pt>
                <c:pt idx="332">
                  <c:v>45456</c:v>
                </c:pt>
                <c:pt idx="333">
                  <c:v>45457</c:v>
                </c:pt>
                <c:pt idx="334">
                  <c:v>45458</c:v>
                </c:pt>
                <c:pt idx="335">
                  <c:v>45459</c:v>
                </c:pt>
                <c:pt idx="336">
                  <c:v>45460</c:v>
                </c:pt>
                <c:pt idx="337">
                  <c:v>45461</c:v>
                </c:pt>
                <c:pt idx="338">
                  <c:v>45462</c:v>
                </c:pt>
                <c:pt idx="339">
                  <c:v>45463</c:v>
                </c:pt>
                <c:pt idx="340">
                  <c:v>45464</c:v>
                </c:pt>
                <c:pt idx="341">
                  <c:v>45465</c:v>
                </c:pt>
                <c:pt idx="342">
                  <c:v>45466</c:v>
                </c:pt>
                <c:pt idx="343">
                  <c:v>45467</c:v>
                </c:pt>
                <c:pt idx="344">
                  <c:v>45468</c:v>
                </c:pt>
                <c:pt idx="345">
                  <c:v>45469</c:v>
                </c:pt>
                <c:pt idx="346">
                  <c:v>45470</c:v>
                </c:pt>
                <c:pt idx="347">
                  <c:v>45471</c:v>
                </c:pt>
                <c:pt idx="348">
                  <c:v>45472</c:v>
                </c:pt>
                <c:pt idx="349">
                  <c:v>45473</c:v>
                </c:pt>
                <c:pt idx="350">
                  <c:v>45474</c:v>
                </c:pt>
                <c:pt idx="351">
                  <c:v>45475</c:v>
                </c:pt>
                <c:pt idx="352">
                  <c:v>45476</c:v>
                </c:pt>
                <c:pt idx="353">
                  <c:v>45477</c:v>
                </c:pt>
                <c:pt idx="354">
                  <c:v>45478</c:v>
                </c:pt>
                <c:pt idx="355">
                  <c:v>45479</c:v>
                </c:pt>
                <c:pt idx="356">
                  <c:v>45480</c:v>
                </c:pt>
                <c:pt idx="357">
                  <c:v>45481</c:v>
                </c:pt>
                <c:pt idx="358">
                  <c:v>45482</c:v>
                </c:pt>
                <c:pt idx="359">
                  <c:v>45483</c:v>
                </c:pt>
                <c:pt idx="360">
                  <c:v>45484</c:v>
                </c:pt>
                <c:pt idx="361">
                  <c:v>45485</c:v>
                </c:pt>
                <c:pt idx="362">
                  <c:v>45486</c:v>
                </c:pt>
                <c:pt idx="363">
                  <c:v>45487</c:v>
                </c:pt>
                <c:pt idx="364">
                  <c:v>45488</c:v>
                </c:pt>
                <c:pt idx="365">
                  <c:v>45489</c:v>
                </c:pt>
              </c:numCache>
            </c:numRef>
          </c:cat>
          <c:val>
            <c:numRef>
              <c:f>'Fitness Fatigue'!$E$129:$E$494</c:f>
              <c:numCache>
                <c:formatCode>0</c:formatCode>
                <c:ptCount val="36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1140</c:v>
                </c:pt>
                <c:pt idx="86">
                  <c:v>1260</c:v>
                </c:pt>
                <c:pt idx="87">
                  <c:v>0</c:v>
                </c:pt>
                <c:pt idx="88">
                  <c:v>0</c:v>
                </c:pt>
                <c:pt idx="89">
                  <c:v>0</c:v>
                </c:pt>
                <c:pt idx="90">
                  <c:v>0</c:v>
                </c:pt>
                <c:pt idx="91">
                  <c:v>0</c:v>
                </c:pt>
                <c:pt idx="92">
                  <c:v>1020</c:v>
                </c:pt>
                <c:pt idx="93">
                  <c:v>1110</c:v>
                </c:pt>
                <c:pt idx="94">
                  <c:v>0</c:v>
                </c:pt>
                <c:pt idx="95">
                  <c:v>840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420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760</c:v>
                </c:pt>
                <c:pt idx="142">
                  <c:v>776</c:v>
                </c:pt>
                <c:pt idx="143">
                  <c:v>0</c:v>
                </c:pt>
                <c:pt idx="144">
                  <c:v>0</c:v>
                </c:pt>
                <c:pt idx="145">
                  <c:v>0</c:v>
                </c:pt>
                <c:pt idx="146">
                  <c:v>0</c:v>
                </c:pt>
                <c:pt idx="147">
                  <c:v>0</c:v>
                </c:pt>
                <c:pt idx="148">
                  <c:v>776</c:v>
                </c:pt>
                <c:pt idx="149">
                  <c:v>828</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964</c:v>
                </c:pt>
                <c:pt idx="177">
                  <c:v>888</c:v>
                </c:pt>
                <c:pt idx="178">
                  <c:v>0</c:v>
                </c:pt>
                <c:pt idx="179">
                  <c:v>1016</c:v>
                </c:pt>
                <c:pt idx="180">
                  <c:v>0</c:v>
                </c:pt>
                <c:pt idx="181">
                  <c:v>0</c:v>
                </c:pt>
                <c:pt idx="182">
                  <c:v>0</c:v>
                </c:pt>
                <c:pt idx="183">
                  <c:v>660</c:v>
                </c:pt>
                <c:pt idx="184">
                  <c:v>0</c:v>
                </c:pt>
                <c:pt idx="185">
                  <c:v>0</c:v>
                </c:pt>
                <c:pt idx="186">
                  <c:v>0</c:v>
                </c:pt>
                <c:pt idx="187">
                  <c:v>0</c:v>
                </c:pt>
                <c:pt idx="188">
                  <c:v>0</c:v>
                </c:pt>
                <c:pt idx="189">
                  <c:v>0</c:v>
                </c:pt>
                <c:pt idx="190">
                  <c:v>420</c:v>
                </c:pt>
                <c:pt idx="191">
                  <c:v>480</c:v>
                </c:pt>
                <c:pt idx="192">
                  <c:v>0</c:v>
                </c:pt>
                <c:pt idx="193">
                  <c:v>0</c:v>
                </c:pt>
                <c:pt idx="194">
                  <c:v>0</c:v>
                </c:pt>
                <c:pt idx="195">
                  <c:v>0</c:v>
                </c:pt>
                <c:pt idx="196">
                  <c:v>0</c:v>
                </c:pt>
                <c:pt idx="197">
                  <c:v>480</c:v>
                </c:pt>
                <c:pt idx="198">
                  <c:v>580</c:v>
                </c:pt>
                <c:pt idx="199">
                  <c:v>0</c:v>
                </c:pt>
                <c:pt idx="200">
                  <c:v>1040</c:v>
                </c:pt>
                <c:pt idx="201">
                  <c:v>0</c:v>
                </c:pt>
                <c:pt idx="202">
                  <c:v>0</c:v>
                </c:pt>
                <c:pt idx="203">
                  <c:v>0</c:v>
                </c:pt>
                <c:pt idx="204">
                  <c:v>0</c:v>
                </c:pt>
                <c:pt idx="205">
                  <c:v>627</c:v>
                </c:pt>
                <c:pt idx="206">
                  <c:v>0</c:v>
                </c:pt>
                <c:pt idx="207">
                  <c:v>525</c:v>
                </c:pt>
                <c:pt idx="208">
                  <c:v>0</c:v>
                </c:pt>
                <c:pt idx="209">
                  <c:v>0</c:v>
                </c:pt>
                <c:pt idx="210">
                  <c:v>0</c:v>
                </c:pt>
                <c:pt idx="211">
                  <c:v>160</c:v>
                </c:pt>
                <c:pt idx="212">
                  <c:v>960</c:v>
                </c:pt>
                <c:pt idx="213">
                  <c:v>0</c:v>
                </c:pt>
                <c:pt idx="214">
                  <c:v>660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numCache>
            </c:numRef>
          </c:val>
          <c:extLst>
            <c:ext xmlns:c16="http://schemas.microsoft.com/office/drawing/2014/chart" uri="{C3380CC4-5D6E-409C-BE32-E72D297353CC}">
              <c16:uniqueId val="{00000000-8F32-7948-AEF0-C002B9BBD270}"/>
            </c:ext>
          </c:extLst>
        </c:ser>
        <c:dLbls>
          <c:showLegendKey val="0"/>
          <c:showVal val="0"/>
          <c:showCatName val="0"/>
          <c:showSerName val="0"/>
          <c:showPercent val="0"/>
          <c:showBubbleSize val="0"/>
        </c:dLbls>
        <c:gapWidth val="100"/>
        <c:axId val="344083024"/>
        <c:axId val="127240927"/>
      </c:barChart>
      <c:dateAx>
        <c:axId val="344083024"/>
        <c:scaling>
          <c:orientation val="minMax"/>
        </c:scaling>
        <c:delete val="0"/>
        <c:axPos val="b"/>
        <c:numFmt formatCode="d/m;@" sourceLinked="0"/>
        <c:majorTickMark val="none"/>
        <c:minorTickMark val="none"/>
        <c:tickLblPos val="nextTo"/>
        <c:spPr>
          <a:noFill/>
          <a:ln w="9525" cap="flat" cmpd="sng" algn="ctr">
            <a:solidFill>
              <a:schemeClr val="tx1">
                <a:lumMod val="15000"/>
                <a:lumOff val="85000"/>
              </a:schemeClr>
            </a:solidFill>
            <a:round/>
          </a:ln>
          <a:effectLst/>
        </c:spPr>
        <c:txPr>
          <a:bodyPr rot="-1800000" spcFirstLastPara="1" vertOverflow="ellipsis" wrap="square" anchor="ctr" anchorCtr="1"/>
          <a:lstStyle/>
          <a:p>
            <a:pPr>
              <a:defRPr sz="1600" b="1" i="0" u="none" strike="noStrike" kern="1200" baseline="0">
                <a:solidFill>
                  <a:schemeClr val="tx1"/>
                </a:solidFill>
                <a:latin typeface="+mn-lt"/>
                <a:ea typeface="+mn-ea"/>
                <a:cs typeface="+mn-cs"/>
              </a:defRPr>
            </a:pPr>
            <a:endParaRPr lang="fr-FR"/>
          </a:p>
        </c:txPr>
        <c:crossAx val="127240927"/>
        <c:crosses val="autoZero"/>
        <c:auto val="1"/>
        <c:lblOffset val="100"/>
        <c:baseTimeUnit val="days"/>
      </c:dateAx>
      <c:valAx>
        <c:axId val="127240927"/>
        <c:scaling>
          <c:orientation val="minMax"/>
        </c:scaling>
        <c:delete val="0"/>
        <c:axPos val="l"/>
        <c:majorGridlines>
          <c:spPr>
            <a:ln w="9525" cap="flat" cmpd="sng" algn="ctr">
              <a:solidFill>
                <a:schemeClr val="tx1">
                  <a:alpha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solidFill>
                <a:latin typeface="+mn-lt"/>
                <a:ea typeface="+mn-ea"/>
                <a:cs typeface="+mn-cs"/>
              </a:defRPr>
            </a:pPr>
            <a:endParaRPr lang="fr-FR"/>
          </a:p>
        </c:txPr>
        <c:crossAx val="344083024"/>
        <c:crosses val="autoZero"/>
        <c:crossBetween val="between"/>
      </c:valAx>
      <c:spPr>
        <a:noFill/>
        <a:ln>
          <a:noFill/>
        </a:ln>
        <a:effectLst/>
      </c:spPr>
    </c:plotArea>
    <c:plotVisOnly val="1"/>
    <c:dispBlanksAs val="gap"/>
    <c:showDLblsOverMax val="0"/>
  </c:chart>
  <c:spPr>
    <a:blipFill>
      <a:blip xmlns:r="http://schemas.openxmlformats.org/officeDocument/2006/relationships" r:embed="rId3"/>
      <a:tile tx="0" ty="0" sx="100000" sy="100000" flip="none" algn="tl"/>
    </a:blipFill>
    <a:ln w="25400" cap="flat" cmpd="sng" algn="ctr">
      <a:solidFill>
        <a:schemeClr val="tx1"/>
      </a:solidFill>
      <a:round/>
    </a:ln>
    <a:effectLst/>
  </c:spPr>
  <c:txPr>
    <a:bodyPr/>
    <a:lstStyle/>
    <a:p>
      <a:pPr>
        <a:defRPr/>
      </a:pPr>
      <a:endParaRPr lang="fr-FR"/>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tx>
            <c:v>Fatigue</c:v>
          </c:tx>
          <c:spPr>
            <a:solidFill>
              <a:schemeClr val="accent1"/>
            </a:solidFill>
            <a:ln>
              <a:noFill/>
            </a:ln>
            <a:effectLst/>
          </c:spPr>
          <c:cat>
            <c:numRef>
              <c:f>'Fitness Fatigue'!$D$129:$D$494</c:f>
              <c:numCache>
                <c:formatCode>d/m;@</c:formatCode>
                <c:ptCount val="366"/>
                <c:pt idx="0">
                  <c:v>45124</c:v>
                </c:pt>
                <c:pt idx="1">
                  <c:v>45125</c:v>
                </c:pt>
                <c:pt idx="2">
                  <c:v>45126</c:v>
                </c:pt>
                <c:pt idx="3">
                  <c:v>45127</c:v>
                </c:pt>
                <c:pt idx="4">
                  <c:v>45128</c:v>
                </c:pt>
                <c:pt idx="5">
                  <c:v>45129</c:v>
                </c:pt>
                <c:pt idx="6">
                  <c:v>45130</c:v>
                </c:pt>
                <c:pt idx="7">
                  <c:v>45131</c:v>
                </c:pt>
                <c:pt idx="8">
                  <c:v>45132</c:v>
                </c:pt>
                <c:pt idx="9">
                  <c:v>45133</c:v>
                </c:pt>
                <c:pt idx="10">
                  <c:v>45134</c:v>
                </c:pt>
                <c:pt idx="11">
                  <c:v>45135</c:v>
                </c:pt>
                <c:pt idx="12">
                  <c:v>45136</c:v>
                </c:pt>
                <c:pt idx="13">
                  <c:v>45137</c:v>
                </c:pt>
                <c:pt idx="14">
                  <c:v>45138</c:v>
                </c:pt>
                <c:pt idx="15">
                  <c:v>45139</c:v>
                </c:pt>
                <c:pt idx="16">
                  <c:v>45140</c:v>
                </c:pt>
                <c:pt idx="17">
                  <c:v>45141</c:v>
                </c:pt>
                <c:pt idx="18">
                  <c:v>45142</c:v>
                </c:pt>
                <c:pt idx="19">
                  <c:v>45143</c:v>
                </c:pt>
                <c:pt idx="20">
                  <c:v>45144</c:v>
                </c:pt>
                <c:pt idx="21">
                  <c:v>45145</c:v>
                </c:pt>
                <c:pt idx="22">
                  <c:v>45146</c:v>
                </c:pt>
                <c:pt idx="23">
                  <c:v>45147</c:v>
                </c:pt>
                <c:pt idx="24">
                  <c:v>45148</c:v>
                </c:pt>
                <c:pt idx="25">
                  <c:v>45149</c:v>
                </c:pt>
                <c:pt idx="26">
                  <c:v>45150</c:v>
                </c:pt>
                <c:pt idx="27">
                  <c:v>45151</c:v>
                </c:pt>
                <c:pt idx="28">
                  <c:v>45152</c:v>
                </c:pt>
                <c:pt idx="29">
                  <c:v>45153</c:v>
                </c:pt>
                <c:pt idx="30">
                  <c:v>45154</c:v>
                </c:pt>
                <c:pt idx="31">
                  <c:v>45155</c:v>
                </c:pt>
                <c:pt idx="32">
                  <c:v>45156</c:v>
                </c:pt>
                <c:pt idx="33">
                  <c:v>45157</c:v>
                </c:pt>
                <c:pt idx="34">
                  <c:v>45158</c:v>
                </c:pt>
                <c:pt idx="35">
                  <c:v>45159</c:v>
                </c:pt>
                <c:pt idx="36">
                  <c:v>45160</c:v>
                </c:pt>
                <c:pt idx="37">
                  <c:v>45161</c:v>
                </c:pt>
                <c:pt idx="38">
                  <c:v>45162</c:v>
                </c:pt>
                <c:pt idx="39">
                  <c:v>45163</c:v>
                </c:pt>
                <c:pt idx="40">
                  <c:v>45164</c:v>
                </c:pt>
                <c:pt idx="41">
                  <c:v>45165</c:v>
                </c:pt>
                <c:pt idx="42">
                  <c:v>45166</c:v>
                </c:pt>
                <c:pt idx="43">
                  <c:v>45167</c:v>
                </c:pt>
                <c:pt idx="44">
                  <c:v>45168</c:v>
                </c:pt>
                <c:pt idx="45">
                  <c:v>45169</c:v>
                </c:pt>
                <c:pt idx="46">
                  <c:v>45170</c:v>
                </c:pt>
                <c:pt idx="47">
                  <c:v>45171</c:v>
                </c:pt>
                <c:pt idx="48">
                  <c:v>45172</c:v>
                </c:pt>
                <c:pt idx="49">
                  <c:v>45173</c:v>
                </c:pt>
                <c:pt idx="50">
                  <c:v>45174</c:v>
                </c:pt>
                <c:pt idx="51">
                  <c:v>45175</c:v>
                </c:pt>
                <c:pt idx="52">
                  <c:v>45176</c:v>
                </c:pt>
                <c:pt idx="53">
                  <c:v>45177</c:v>
                </c:pt>
                <c:pt idx="54">
                  <c:v>45178</c:v>
                </c:pt>
                <c:pt idx="55">
                  <c:v>45179</c:v>
                </c:pt>
                <c:pt idx="56">
                  <c:v>45180</c:v>
                </c:pt>
                <c:pt idx="57">
                  <c:v>45181</c:v>
                </c:pt>
                <c:pt idx="58">
                  <c:v>45182</c:v>
                </c:pt>
                <c:pt idx="59">
                  <c:v>45183</c:v>
                </c:pt>
                <c:pt idx="60">
                  <c:v>45184</c:v>
                </c:pt>
                <c:pt idx="61">
                  <c:v>45185</c:v>
                </c:pt>
                <c:pt idx="62">
                  <c:v>45186</c:v>
                </c:pt>
                <c:pt idx="63">
                  <c:v>45187</c:v>
                </c:pt>
                <c:pt idx="64">
                  <c:v>45188</c:v>
                </c:pt>
                <c:pt idx="65">
                  <c:v>45189</c:v>
                </c:pt>
                <c:pt idx="66">
                  <c:v>45190</c:v>
                </c:pt>
                <c:pt idx="67">
                  <c:v>45191</c:v>
                </c:pt>
                <c:pt idx="68">
                  <c:v>45192</c:v>
                </c:pt>
                <c:pt idx="69">
                  <c:v>45193</c:v>
                </c:pt>
                <c:pt idx="70">
                  <c:v>45194</c:v>
                </c:pt>
                <c:pt idx="71">
                  <c:v>45195</c:v>
                </c:pt>
                <c:pt idx="72">
                  <c:v>45196</c:v>
                </c:pt>
                <c:pt idx="73">
                  <c:v>45197</c:v>
                </c:pt>
                <c:pt idx="74">
                  <c:v>45198</c:v>
                </c:pt>
                <c:pt idx="75">
                  <c:v>45199</c:v>
                </c:pt>
                <c:pt idx="76">
                  <c:v>45200</c:v>
                </c:pt>
                <c:pt idx="77">
                  <c:v>45201</c:v>
                </c:pt>
                <c:pt idx="78">
                  <c:v>45202</c:v>
                </c:pt>
                <c:pt idx="79">
                  <c:v>45203</c:v>
                </c:pt>
                <c:pt idx="80">
                  <c:v>45204</c:v>
                </c:pt>
                <c:pt idx="81">
                  <c:v>45205</c:v>
                </c:pt>
                <c:pt idx="82">
                  <c:v>45206</c:v>
                </c:pt>
                <c:pt idx="83">
                  <c:v>45207</c:v>
                </c:pt>
                <c:pt idx="84">
                  <c:v>45208</c:v>
                </c:pt>
                <c:pt idx="85">
                  <c:v>45209</c:v>
                </c:pt>
                <c:pt idx="86">
                  <c:v>45210</c:v>
                </c:pt>
                <c:pt idx="87">
                  <c:v>45211</c:v>
                </c:pt>
                <c:pt idx="88">
                  <c:v>45212</c:v>
                </c:pt>
                <c:pt idx="89">
                  <c:v>45213</c:v>
                </c:pt>
                <c:pt idx="90">
                  <c:v>45214</c:v>
                </c:pt>
                <c:pt idx="91">
                  <c:v>45215</c:v>
                </c:pt>
                <c:pt idx="92">
                  <c:v>45216</c:v>
                </c:pt>
                <c:pt idx="93">
                  <c:v>45217</c:v>
                </c:pt>
                <c:pt idx="94">
                  <c:v>45218</c:v>
                </c:pt>
                <c:pt idx="95">
                  <c:v>45219</c:v>
                </c:pt>
                <c:pt idx="96">
                  <c:v>45220</c:v>
                </c:pt>
                <c:pt idx="97">
                  <c:v>45221</c:v>
                </c:pt>
                <c:pt idx="98">
                  <c:v>45222</c:v>
                </c:pt>
                <c:pt idx="99">
                  <c:v>45223</c:v>
                </c:pt>
                <c:pt idx="100">
                  <c:v>45224</c:v>
                </c:pt>
                <c:pt idx="101">
                  <c:v>45225</c:v>
                </c:pt>
                <c:pt idx="102">
                  <c:v>45226</c:v>
                </c:pt>
                <c:pt idx="103">
                  <c:v>45227</c:v>
                </c:pt>
                <c:pt idx="104">
                  <c:v>45228</c:v>
                </c:pt>
                <c:pt idx="105">
                  <c:v>45229</c:v>
                </c:pt>
                <c:pt idx="106">
                  <c:v>45230</c:v>
                </c:pt>
                <c:pt idx="107">
                  <c:v>45231</c:v>
                </c:pt>
                <c:pt idx="108">
                  <c:v>45232</c:v>
                </c:pt>
                <c:pt idx="109">
                  <c:v>45233</c:v>
                </c:pt>
                <c:pt idx="110">
                  <c:v>45234</c:v>
                </c:pt>
                <c:pt idx="111">
                  <c:v>45235</c:v>
                </c:pt>
                <c:pt idx="112">
                  <c:v>45236</c:v>
                </c:pt>
                <c:pt idx="113">
                  <c:v>45237</c:v>
                </c:pt>
                <c:pt idx="114">
                  <c:v>45238</c:v>
                </c:pt>
                <c:pt idx="115">
                  <c:v>45239</c:v>
                </c:pt>
                <c:pt idx="116">
                  <c:v>45240</c:v>
                </c:pt>
                <c:pt idx="117">
                  <c:v>45241</c:v>
                </c:pt>
                <c:pt idx="118">
                  <c:v>45242</c:v>
                </c:pt>
                <c:pt idx="119">
                  <c:v>45243</c:v>
                </c:pt>
                <c:pt idx="120">
                  <c:v>45244</c:v>
                </c:pt>
                <c:pt idx="121">
                  <c:v>45245</c:v>
                </c:pt>
                <c:pt idx="122">
                  <c:v>45246</c:v>
                </c:pt>
                <c:pt idx="123">
                  <c:v>45247</c:v>
                </c:pt>
                <c:pt idx="124">
                  <c:v>45248</c:v>
                </c:pt>
                <c:pt idx="125">
                  <c:v>45249</c:v>
                </c:pt>
                <c:pt idx="126">
                  <c:v>45250</c:v>
                </c:pt>
                <c:pt idx="127">
                  <c:v>45251</c:v>
                </c:pt>
                <c:pt idx="128">
                  <c:v>45252</c:v>
                </c:pt>
                <c:pt idx="129">
                  <c:v>45253</c:v>
                </c:pt>
                <c:pt idx="130">
                  <c:v>45254</c:v>
                </c:pt>
                <c:pt idx="131">
                  <c:v>45255</c:v>
                </c:pt>
                <c:pt idx="132">
                  <c:v>45256</c:v>
                </c:pt>
                <c:pt idx="133">
                  <c:v>45257</c:v>
                </c:pt>
                <c:pt idx="134">
                  <c:v>45258</c:v>
                </c:pt>
                <c:pt idx="135">
                  <c:v>45259</c:v>
                </c:pt>
                <c:pt idx="136">
                  <c:v>45260</c:v>
                </c:pt>
                <c:pt idx="137">
                  <c:v>45261</c:v>
                </c:pt>
                <c:pt idx="138">
                  <c:v>45262</c:v>
                </c:pt>
                <c:pt idx="139">
                  <c:v>45263</c:v>
                </c:pt>
                <c:pt idx="140">
                  <c:v>45264</c:v>
                </c:pt>
                <c:pt idx="141">
                  <c:v>45265</c:v>
                </c:pt>
                <c:pt idx="142">
                  <c:v>45266</c:v>
                </c:pt>
                <c:pt idx="143">
                  <c:v>45267</c:v>
                </c:pt>
                <c:pt idx="144">
                  <c:v>45268</c:v>
                </c:pt>
                <c:pt idx="145">
                  <c:v>45269</c:v>
                </c:pt>
                <c:pt idx="146">
                  <c:v>45270</c:v>
                </c:pt>
                <c:pt idx="147">
                  <c:v>45271</c:v>
                </c:pt>
                <c:pt idx="148">
                  <c:v>45272</c:v>
                </c:pt>
                <c:pt idx="149">
                  <c:v>45273</c:v>
                </c:pt>
                <c:pt idx="150">
                  <c:v>45274</c:v>
                </c:pt>
                <c:pt idx="151">
                  <c:v>45275</c:v>
                </c:pt>
                <c:pt idx="152">
                  <c:v>45276</c:v>
                </c:pt>
                <c:pt idx="153">
                  <c:v>45277</c:v>
                </c:pt>
                <c:pt idx="154">
                  <c:v>45278</c:v>
                </c:pt>
                <c:pt idx="155">
                  <c:v>45279</c:v>
                </c:pt>
                <c:pt idx="156">
                  <c:v>45280</c:v>
                </c:pt>
                <c:pt idx="157">
                  <c:v>45281</c:v>
                </c:pt>
                <c:pt idx="158">
                  <c:v>45282</c:v>
                </c:pt>
                <c:pt idx="159">
                  <c:v>45283</c:v>
                </c:pt>
                <c:pt idx="160">
                  <c:v>45284</c:v>
                </c:pt>
                <c:pt idx="161">
                  <c:v>45285</c:v>
                </c:pt>
                <c:pt idx="162">
                  <c:v>45286</c:v>
                </c:pt>
                <c:pt idx="163">
                  <c:v>45287</c:v>
                </c:pt>
                <c:pt idx="164">
                  <c:v>45288</c:v>
                </c:pt>
                <c:pt idx="165">
                  <c:v>45289</c:v>
                </c:pt>
                <c:pt idx="166">
                  <c:v>45290</c:v>
                </c:pt>
                <c:pt idx="167">
                  <c:v>45291</c:v>
                </c:pt>
                <c:pt idx="168">
                  <c:v>45292</c:v>
                </c:pt>
                <c:pt idx="169">
                  <c:v>45293</c:v>
                </c:pt>
                <c:pt idx="170">
                  <c:v>45294</c:v>
                </c:pt>
                <c:pt idx="171">
                  <c:v>45295</c:v>
                </c:pt>
                <c:pt idx="172">
                  <c:v>45296</c:v>
                </c:pt>
                <c:pt idx="173">
                  <c:v>45297</c:v>
                </c:pt>
                <c:pt idx="174">
                  <c:v>45298</c:v>
                </c:pt>
                <c:pt idx="175">
                  <c:v>45299</c:v>
                </c:pt>
                <c:pt idx="176">
                  <c:v>45300</c:v>
                </c:pt>
                <c:pt idx="177">
                  <c:v>45301</c:v>
                </c:pt>
                <c:pt idx="178">
                  <c:v>45302</c:v>
                </c:pt>
                <c:pt idx="179">
                  <c:v>45303</c:v>
                </c:pt>
                <c:pt idx="180">
                  <c:v>45304</c:v>
                </c:pt>
                <c:pt idx="181">
                  <c:v>45305</c:v>
                </c:pt>
                <c:pt idx="182">
                  <c:v>45306</c:v>
                </c:pt>
                <c:pt idx="183">
                  <c:v>45307</c:v>
                </c:pt>
                <c:pt idx="184">
                  <c:v>45308</c:v>
                </c:pt>
                <c:pt idx="185">
                  <c:v>45309</c:v>
                </c:pt>
                <c:pt idx="186">
                  <c:v>45310</c:v>
                </c:pt>
                <c:pt idx="187">
                  <c:v>45311</c:v>
                </c:pt>
                <c:pt idx="188">
                  <c:v>45312</c:v>
                </c:pt>
                <c:pt idx="189">
                  <c:v>45313</c:v>
                </c:pt>
                <c:pt idx="190">
                  <c:v>45314</c:v>
                </c:pt>
                <c:pt idx="191">
                  <c:v>45315</c:v>
                </c:pt>
                <c:pt idx="192">
                  <c:v>45316</c:v>
                </c:pt>
                <c:pt idx="193">
                  <c:v>45317</c:v>
                </c:pt>
                <c:pt idx="194">
                  <c:v>45318</c:v>
                </c:pt>
                <c:pt idx="195">
                  <c:v>45319</c:v>
                </c:pt>
                <c:pt idx="196">
                  <c:v>45320</c:v>
                </c:pt>
                <c:pt idx="197">
                  <c:v>45321</c:v>
                </c:pt>
                <c:pt idx="198">
                  <c:v>45322</c:v>
                </c:pt>
                <c:pt idx="199">
                  <c:v>45323</c:v>
                </c:pt>
                <c:pt idx="200">
                  <c:v>45324</c:v>
                </c:pt>
                <c:pt idx="201">
                  <c:v>45325</c:v>
                </c:pt>
                <c:pt idx="202">
                  <c:v>45326</c:v>
                </c:pt>
                <c:pt idx="203">
                  <c:v>45327</c:v>
                </c:pt>
                <c:pt idx="204">
                  <c:v>45328</c:v>
                </c:pt>
                <c:pt idx="205">
                  <c:v>45329</c:v>
                </c:pt>
                <c:pt idx="206">
                  <c:v>45330</c:v>
                </c:pt>
                <c:pt idx="207">
                  <c:v>45331</c:v>
                </c:pt>
                <c:pt idx="208">
                  <c:v>45332</c:v>
                </c:pt>
                <c:pt idx="209">
                  <c:v>45333</c:v>
                </c:pt>
                <c:pt idx="210">
                  <c:v>45334</c:v>
                </c:pt>
                <c:pt idx="211">
                  <c:v>45335</c:v>
                </c:pt>
                <c:pt idx="212">
                  <c:v>45336</c:v>
                </c:pt>
                <c:pt idx="213">
                  <c:v>45337</c:v>
                </c:pt>
                <c:pt idx="214">
                  <c:v>45338</c:v>
                </c:pt>
                <c:pt idx="215">
                  <c:v>45339</c:v>
                </c:pt>
                <c:pt idx="216">
                  <c:v>45340</c:v>
                </c:pt>
                <c:pt idx="217">
                  <c:v>45341</c:v>
                </c:pt>
                <c:pt idx="218">
                  <c:v>45342</c:v>
                </c:pt>
                <c:pt idx="219">
                  <c:v>45343</c:v>
                </c:pt>
                <c:pt idx="220">
                  <c:v>45344</c:v>
                </c:pt>
                <c:pt idx="221">
                  <c:v>45345</c:v>
                </c:pt>
                <c:pt idx="222">
                  <c:v>45346</c:v>
                </c:pt>
                <c:pt idx="223">
                  <c:v>45347</c:v>
                </c:pt>
                <c:pt idx="224">
                  <c:v>45348</c:v>
                </c:pt>
                <c:pt idx="225">
                  <c:v>45349</c:v>
                </c:pt>
                <c:pt idx="226">
                  <c:v>45350</c:v>
                </c:pt>
                <c:pt idx="227">
                  <c:v>45351</c:v>
                </c:pt>
                <c:pt idx="228">
                  <c:v>45352</c:v>
                </c:pt>
                <c:pt idx="229">
                  <c:v>45353</c:v>
                </c:pt>
                <c:pt idx="230">
                  <c:v>45354</c:v>
                </c:pt>
                <c:pt idx="231">
                  <c:v>45355</c:v>
                </c:pt>
                <c:pt idx="232">
                  <c:v>45356</c:v>
                </c:pt>
                <c:pt idx="233">
                  <c:v>45357</c:v>
                </c:pt>
                <c:pt idx="234">
                  <c:v>45358</c:v>
                </c:pt>
                <c:pt idx="235">
                  <c:v>45359</c:v>
                </c:pt>
                <c:pt idx="236">
                  <c:v>45360</c:v>
                </c:pt>
                <c:pt idx="237">
                  <c:v>45361</c:v>
                </c:pt>
                <c:pt idx="238">
                  <c:v>45362</c:v>
                </c:pt>
                <c:pt idx="239">
                  <c:v>45363</c:v>
                </c:pt>
                <c:pt idx="240">
                  <c:v>45364</c:v>
                </c:pt>
                <c:pt idx="241">
                  <c:v>45365</c:v>
                </c:pt>
                <c:pt idx="242">
                  <c:v>45366</c:v>
                </c:pt>
                <c:pt idx="243">
                  <c:v>45367</c:v>
                </c:pt>
                <c:pt idx="244">
                  <c:v>45368</c:v>
                </c:pt>
                <c:pt idx="245">
                  <c:v>45369</c:v>
                </c:pt>
                <c:pt idx="246">
                  <c:v>45370</c:v>
                </c:pt>
                <c:pt idx="247">
                  <c:v>45371</c:v>
                </c:pt>
                <c:pt idx="248">
                  <c:v>45372</c:v>
                </c:pt>
                <c:pt idx="249">
                  <c:v>45373</c:v>
                </c:pt>
                <c:pt idx="250">
                  <c:v>45374</c:v>
                </c:pt>
                <c:pt idx="251">
                  <c:v>45375</c:v>
                </c:pt>
                <c:pt idx="252">
                  <c:v>45376</c:v>
                </c:pt>
                <c:pt idx="253">
                  <c:v>45377</c:v>
                </c:pt>
                <c:pt idx="254">
                  <c:v>45378</c:v>
                </c:pt>
                <c:pt idx="255">
                  <c:v>45379</c:v>
                </c:pt>
                <c:pt idx="256">
                  <c:v>45380</c:v>
                </c:pt>
                <c:pt idx="257">
                  <c:v>45381</c:v>
                </c:pt>
                <c:pt idx="258">
                  <c:v>45382</c:v>
                </c:pt>
                <c:pt idx="259">
                  <c:v>45383</c:v>
                </c:pt>
                <c:pt idx="260">
                  <c:v>45384</c:v>
                </c:pt>
                <c:pt idx="261">
                  <c:v>45385</c:v>
                </c:pt>
                <c:pt idx="262">
                  <c:v>45386</c:v>
                </c:pt>
                <c:pt idx="263">
                  <c:v>45387</c:v>
                </c:pt>
                <c:pt idx="264">
                  <c:v>45388</c:v>
                </c:pt>
                <c:pt idx="265">
                  <c:v>45389</c:v>
                </c:pt>
                <c:pt idx="266">
                  <c:v>45390</c:v>
                </c:pt>
                <c:pt idx="267">
                  <c:v>45391</c:v>
                </c:pt>
                <c:pt idx="268">
                  <c:v>45392</c:v>
                </c:pt>
                <c:pt idx="269">
                  <c:v>45393</c:v>
                </c:pt>
                <c:pt idx="270">
                  <c:v>45394</c:v>
                </c:pt>
                <c:pt idx="271">
                  <c:v>45395</c:v>
                </c:pt>
                <c:pt idx="272">
                  <c:v>45396</c:v>
                </c:pt>
                <c:pt idx="273">
                  <c:v>45397</c:v>
                </c:pt>
                <c:pt idx="274">
                  <c:v>45398</c:v>
                </c:pt>
                <c:pt idx="275">
                  <c:v>45399</c:v>
                </c:pt>
                <c:pt idx="276">
                  <c:v>45400</c:v>
                </c:pt>
                <c:pt idx="277">
                  <c:v>45401</c:v>
                </c:pt>
                <c:pt idx="278">
                  <c:v>45402</c:v>
                </c:pt>
                <c:pt idx="279">
                  <c:v>45403</c:v>
                </c:pt>
                <c:pt idx="280">
                  <c:v>45404</c:v>
                </c:pt>
                <c:pt idx="281">
                  <c:v>45405</c:v>
                </c:pt>
                <c:pt idx="282">
                  <c:v>45406</c:v>
                </c:pt>
                <c:pt idx="283">
                  <c:v>45407</c:v>
                </c:pt>
                <c:pt idx="284">
                  <c:v>45408</c:v>
                </c:pt>
                <c:pt idx="285">
                  <c:v>45409</c:v>
                </c:pt>
                <c:pt idx="286">
                  <c:v>45410</c:v>
                </c:pt>
                <c:pt idx="287">
                  <c:v>45411</c:v>
                </c:pt>
                <c:pt idx="288">
                  <c:v>45412</c:v>
                </c:pt>
                <c:pt idx="289">
                  <c:v>45413</c:v>
                </c:pt>
                <c:pt idx="290">
                  <c:v>45414</c:v>
                </c:pt>
                <c:pt idx="291">
                  <c:v>45415</c:v>
                </c:pt>
                <c:pt idx="292">
                  <c:v>45416</c:v>
                </c:pt>
                <c:pt idx="293">
                  <c:v>45417</c:v>
                </c:pt>
                <c:pt idx="294">
                  <c:v>45418</c:v>
                </c:pt>
                <c:pt idx="295">
                  <c:v>45419</c:v>
                </c:pt>
                <c:pt idx="296">
                  <c:v>45420</c:v>
                </c:pt>
                <c:pt idx="297">
                  <c:v>45421</c:v>
                </c:pt>
                <c:pt idx="298">
                  <c:v>45422</c:v>
                </c:pt>
                <c:pt idx="299">
                  <c:v>45423</c:v>
                </c:pt>
                <c:pt idx="300">
                  <c:v>45424</c:v>
                </c:pt>
                <c:pt idx="301">
                  <c:v>45425</c:v>
                </c:pt>
                <c:pt idx="302">
                  <c:v>45426</c:v>
                </c:pt>
                <c:pt idx="303">
                  <c:v>45427</c:v>
                </c:pt>
                <c:pt idx="304">
                  <c:v>45428</c:v>
                </c:pt>
                <c:pt idx="305">
                  <c:v>45429</c:v>
                </c:pt>
                <c:pt idx="306">
                  <c:v>45430</c:v>
                </c:pt>
                <c:pt idx="307">
                  <c:v>45431</c:v>
                </c:pt>
                <c:pt idx="308">
                  <c:v>45432</c:v>
                </c:pt>
                <c:pt idx="309">
                  <c:v>45433</c:v>
                </c:pt>
                <c:pt idx="310">
                  <c:v>45434</c:v>
                </c:pt>
                <c:pt idx="311">
                  <c:v>45435</c:v>
                </c:pt>
                <c:pt idx="312">
                  <c:v>45436</c:v>
                </c:pt>
                <c:pt idx="313">
                  <c:v>45437</c:v>
                </c:pt>
                <c:pt idx="314">
                  <c:v>45438</c:v>
                </c:pt>
                <c:pt idx="315">
                  <c:v>45439</c:v>
                </c:pt>
                <c:pt idx="316">
                  <c:v>45440</c:v>
                </c:pt>
                <c:pt idx="317">
                  <c:v>45441</c:v>
                </c:pt>
                <c:pt idx="318">
                  <c:v>45442</c:v>
                </c:pt>
                <c:pt idx="319">
                  <c:v>45443</c:v>
                </c:pt>
                <c:pt idx="320">
                  <c:v>45444</c:v>
                </c:pt>
                <c:pt idx="321">
                  <c:v>45445</c:v>
                </c:pt>
                <c:pt idx="322">
                  <c:v>45446</c:v>
                </c:pt>
                <c:pt idx="323">
                  <c:v>45447</c:v>
                </c:pt>
                <c:pt idx="324">
                  <c:v>45448</c:v>
                </c:pt>
                <c:pt idx="325">
                  <c:v>45449</c:v>
                </c:pt>
                <c:pt idx="326">
                  <c:v>45450</c:v>
                </c:pt>
                <c:pt idx="327">
                  <c:v>45451</c:v>
                </c:pt>
                <c:pt idx="328">
                  <c:v>45452</c:v>
                </c:pt>
                <c:pt idx="329">
                  <c:v>45453</c:v>
                </c:pt>
                <c:pt idx="330">
                  <c:v>45454</c:v>
                </c:pt>
                <c:pt idx="331">
                  <c:v>45455</c:v>
                </c:pt>
                <c:pt idx="332">
                  <c:v>45456</c:v>
                </c:pt>
                <c:pt idx="333">
                  <c:v>45457</c:v>
                </c:pt>
                <c:pt idx="334">
                  <c:v>45458</c:v>
                </c:pt>
                <c:pt idx="335">
                  <c:v>45459</c:v>
                </c:pt>
                <c:pt idx="336">
                  <c:v>45460</c:v>
                </c:pt>
                <c:pt idx="337">
                  <c:v>45461</c:v>
                </c:pt>
                <c:pt idx="338">
                  <c:v>45462</c:v>
                </c:pt>
                <c:pt idx="339">
                  <c:v>45463</c:v>
                </c:pt>
                <c:pt idx="340">
                  <c:v>45464</c:v>
                </c:pt>
                <c:pt idx="341">
                  <c:v>45465</c:v>
                </c:pt>
                <c:pt idx="342">
                  <c:v>45466</c:v>
                </c:pt>
                <c:pt idx="343">
                  <c:v>45467</c:v>
                </c:pt>
                <c:pt idx="344">
                  <c:v>45468</c:v>
                </c:pt>
                <c:pt idx="345">
                  <c:v>45469</c:v>
                </c:pt>
                <c:pt idx="346">
                  <c:v>45470</c:v>
                </c:pt>
                <c:pt idx="347">
                  <c:v>45471</c:v>
                </c:pt>
                <c:pt idx="348">
                  <c:v>45472</c:v>
                </c:pt>
                <c:pt idx="349">
                  <c:v>45473</c:v>
                </c:pt>
                <c:pt idx="350">
                  <c:v>45474</c:v>
                </c:pt>
                <c:pt idx="351">
                  <c:v>45475</c:v>
                </c:pt>
                <c:pt idx="352">
                  <c:v>45476</c:v>
                </c:pt>
                <c:pt idx="353">
                  <c:v>45477</c:v>
                </c:pt>
                <c:pt idx="354">
                  <c:v>45478</c:v>
                </c:pt>
                <c:pt idx="355">
                  <c:v>45479</c:v>
                </c:pt>
                <c:pt idx="356">
                  <c:v>45480</c:v>
                </c:pt>
                <c:pt idx="357">
                  <c:v>45481</c:v>
                </c:pt>
                <c:pt idx="358">
                  <c:v>45482</c:v>
                </c:pt>
                <c:pt idx="359">
                  <c:v>45483</c:v>
                </c:pt>
                <c:pt idx="360">
                  <c:v>45484</c:v>
                </c:pt>
                <c:pt idx="361">
                  <c:v>45485</c:v>
                </c:pt>
                <c:pt idx="362">
                  <c:v>45486</c:v>
                </c:pt>
                <c:pt idx="363">
                  <c:v>45487</c:v>
                </c:pt>
                <c:pt idx="364">
                  <c:v>45488</c:v>
                </c:pt>
                <c:pt idx="365">
                  <c:v>45489</c:v>
                </c:pt>
              </c:numCache>
            </c:numRef>
          </c:cat>
          <c:val>
            <c:numRef>
              <c:f>'Fitness Fatigue'!$J$129:$J$494</c:f>
              <c:numCache>
                <c:formatCode>0</c:formatCode>
                <c:ptCount val="36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430.87949923051906</c:v>
                </c:pt>
                <c:pt idx="87">
                  <c:v>1402.8432736697498</c:v>
                </c:pt>
                <c:pt idx="88">
                  <c:v>1402.8432736697498</c:v>
                </c:pt>
                <c:pt idx="89">
                  <c:v>1402.8432736697498</c:v>
                </c:pt>
                <c:pt idx="90">
                  <c:v>1402.8432736697498</c:v>
                </c:pt>
                <c:pt idx="91">
                  <c:v>1402.8432736697498</c:v>
                </c:pt>
                <c:pt idx="92">
                  <c:v>1402.8432736697498</c:v>
                </c:pt>
                <c:pt idx="93">
                  <c:v>1324.7954214069359</c:v>
                </c:pt>
                <c:pt idx="94">
                  <c:v>1245.6445180189189</c:v>
                </c:pt>
                <c:pt idx="95">
                  <c:v>1245.6445180189189</c:v>
                </c:pt>
                <c:pt idx="96">
                  <c:v>2354.9544719892328</c:v>
                </c:pt>
                <c:pt idx="97">
                  <c:v>2354.9544719892328</c:v>
                </c:pt>
                <c:pt idx="98">
                  <c:v>2354.9544719892328</c:v>
                </c:pt>
                <c:pt idx="99">
                  <c:v>2354.9544719892328</c:v>
                </c:pt>
                <c:pt idx="100">
                  <c:v>1126.7816691831263</c:v>
                </c:pt>
                <c:pt idx="101">
                  <c:v>317.49015732775086</c:v>
                </c:pt>
                <c:pt idx="102">
                  <c:v>317.49015732775086</c:v>
                </c:pt>
                <c:pt idx="103">
                  <c:v>0</c:v>
                </c:pt>
                <c:pt idx="104">
                  <c:v>0</c:v>
                </c:pt>
                <c:pt idx="105">
                  <c:v>0</c:v>
                </c:pt>
                <c:pt idx="106">
                  <c:v>0</c:v>
                </c:pt>
                <c:pt idx="107">
                  <c:v>0</c:v>
                </c:pt>
                <c:pt idx="108">
                  <c:v>0</c:v>
                </c:pt>
                <c:pt idx="109">
                  <c:v>0</c:v>
                </c:pt>
                <c:pt idx="110">
                  <c:v>0</c:v>
                </c:pt>
                <c:pt idx="111">
                  <c:v>0</c:v>
                </c:pt>
                <c:pt idx="112">
                  <c:v>0</c:v>
                </c:pt>
                <c:pt idx="113">
                  <c:v>0</c:v>
                </c:pt>
                <c:pt idx="114">
                  <c:v>0</c:v>
                </c:pt>
                <c:pt idx="115">
                  <c:v>158.74507866387543</c:v>
                </c:pt>
                <c:pt idx="116">
                  <c:v>158.74507866387543</c:v>
                </c:pt>
                <c:pt idx="117">
                  <c:v>158.74507866387543</c:v>
                </c:pt>
                <c:pt idx="118">
                  <c:v>158.74507866387543</c:v>
                </c:pt>
                <c:pt idx="119">
                  <c:v>158.74507866387543</c:v>
                </c:pt>
                <c:pt idx="120">
                  <c:v>158.74507866387543</c:v>
                </c:pt>
                <c:pt idx="121">
                  <c:v>158.74507866387543</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287.25299948701269</c:v>
                </c:pt>
                <c:pt idx="143">
                  <c:v>899.32120200633381</c:v>
                </c:pt>
                <c:pt idx="144">
                  <c:v>899.32120200633381</c:v>
                </c:pt>
                <c:pt idx="145">
                  <c:v>899.32120200633381</c:v>
                </c:pt>
                <c:pt idx="146">
                  <c:v>899.32120200633381</c:v>
                </c:pt>
                <c:pt idx="147">
                  <c:v>899.32120200633381</c:v>
                </c:pt>
                <c:pt idx="148">
                  <c:v>899.32120200633381</c:v>
                </c:pt>
                <c:pt idx="149">
                  <c:v>908.75814792967412</c:v>
                </c:pt>
                <c:pt idx="150">
                  <c:v>938.51602532396009</c:v>
                </c:pt>
                <c:pt idx="151">
                  <c:v>938.51602532396009</c:v>
                </c:pt>
                <c:pt idx="152">
                  <c:v>938.51602532396009</c:v>
                </c:pt>
                <c:pt idx="153">
                  <c:v>938.51602532396009</c:v>
                </c:pt>
                <c:pt idx="154">
                  <c:v>938.51602532396009</c:v>
                </c:pt>
                <c:pt idx="155">
                  <c:v>938.51602532396009</c:v>
                </c:pt>
                <c:pt idx="156">
                  <c:v>312.95458365164018</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364.35775198089505</c:v>
                </c:pt>
                <c:pt idx="178">
                  <c:v>1083.144093270186</c:v>
                </c:pt>
                <c:pt idx="179">
                  <c:v>1083.144093270186</c:v>
                </c:pt>
                <c:pt idx="180">
                  <c:v>2293.4575999999643</c:v>
                </c:pt>
                <c:pt idx="181">
                  <c:v>2293.4575999999643</c:v>
                </c:pt>
                <c:pt idx="182">
                  <c:v>2293.4575999999643</c:v>
                </c:pt>
                <c:pt idx="183">
                  <c:v>2293.4575999999643</c:v>
                </c:pt>
                <c:pt idx="184">
                  <c:v>2004.382519501027</c:v>
                </c:pt>
                <c:pt idx="185">
                  <c:v>951.76597635843711</c:v>
                </c:pt>
                <c:pt idx="186">
                  <c:v>951.76597635843711</c:v>
                </c:pt>
                <c:pt idx="187">
                  <c:v>249.45655218608999</c:v>
                </c:pt>
                <c:pt idx="188">
                  <c:v>249.45655218608999</c:v>
                </c:pt>
                <c:pt idx="189">
                  <c:v>249.45655218608999</c:v>
                </c:pt>
                <c:pt idx="190">
                  <c:v>249.45655218608999</c:v>
                </c:pt>
                <c:pt idx="191">
                  <c:v>158.74507866387543</c:v>
                </c:pt>
                <c:pt idx="192">
                  <c:v>525.35413886887125</c:v>
                </c:pt>
                <c:pt idx="193">
                  <c:v>525.35413886887125</c:v>
                </c:pt>
                <c:pt idx="194">
                  <c:v>525.35413886887125</c:v>
                </c:pt>
                <c:pt idx="195">
                  <c:v>525.35413886887125</c:v>
                </c:pt>
                <c:pt idx="196">
                  <c:v>579.02063923685103</c:v>
                </c:pt>
                <c:pt idx="197">
                  <c:v>579.02063923685103</c:v>
                </c:pt>
                <c:pt idx="198">
                  <c:v>619.6773353931867</c:v>
                </c:pt>
                <c:pt idx="199">
                  <c:v>679.70508650852639</c:v>
                </c:pt>
                <c:pt idx="200">
                  <c:v>679.70508650852639</c:v>
                </c:pt>
                <c:pt idx="201">
                  <c:v>1719.6570227496734</c:v>
                </c:pt>
                <c:pt idx="202">
                  <c:v>1719.6570227496734</c:v>
                </c:pt>
                <c:pt idx="203">
                  <c:v>1719.6570227496734</c:v>
                </c:pt>
                <c:pt idx="204">
                  <c:v>1719.6570227496734</c:v>
                </c:pt>
                <c:pt idx="205">
                  <c:v>987.68358597296128</c:v>
                </c:pt>
                <c:pt idx="206">
                  <c:v>1029.6856383285806</c:v>
                </c:pt>
                <c:pt idx="207">
                  <c:v>1029.6856383285806</c:v>
                </c:pt>
                <c:pt idx="208">
                  <c:v>739.27875460876442</c:v>
                </c:pt>
                <c:pt idx="209">
                  <c:v>739.27875460876442</c:v>
                </c:pt>
                <c:pt idx="210">
                  <c:v>670.87061444684537</c:v>
                </c:pt>
                <c:pt idx="211">
                  <c:v>670.87061444684537</c:v>
                </c:pt>
                <c:pt idx="212">
                  <c:v>899.47551942436678</c:v>
                </c:pt>
                <c:pt idx="213">
                  <c:v>1035.4790685210839</c:v>
                </c:pt>
                <c:pt idx="214">
                  <c:v>1035.4790685210839</c:v>
                </c:pt>
                <c:pt idx="215">
                  <c:v>1149.5717746733283</c:v>
                </c:pt>
                <c:pt idx="216">
                  <c:v>1149.5717746733283</c:v>
                </c:pt>
                <c:pt idx="217">
                  <c:v>1149.5717746733283</c:v>
                </c:pt>
                <c:pt idx="218">
                  <c:v>1149.5717746733283</c:v>
                </c:pt>
                <c:pt idx="219">
                  <c:v>926.59232853823505</c:v>
                </c:pt>
                <c:pt idx="220">
                  <c:v>249.45655218608999</c:v>
                </c:pt>
                <c:pt idx="221">
                  <c:v>249.45655218608999</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numCache>
            </c:numRef>
          </c:val>
          <c:extLst>
            <c:ext xmlns:c16="http://schemas.microsoft.com/office/drawing/2014/chart" uri="{C3380CC4-5D6E-409C-BE32-E72D297353CC}">
              <c16:uniqueId val="{00000000-488F-054D-8891-C219CA4F0A61}"/>
            </c:ext>
          </c:extLst>
        </c:ser>
        <c:ser>
          <c:idx val="1"/>
          <c:order val="1"/>
          <c:tx>
            <c:v>Fitness</c:v>
          </c:tx>
          <c:spPr>
            <a:solidFill>
              <a:schemeClr val="accent2"/>
            </a:solidFill>
            <a:ln>
              <a:noFill/>
            </a:ln>
            <a:effectLst/>
          </c:spPr>
          <c:cat>
            <c:numRef>
              <c:f>'Fitness Fatigue'!$D$129:$D$494</c:f>
              <c:numCache>
                <c:formatCode>d/m;@</c:formatCode>
                <c:ptCount val="366"/>
                <c:pt idx="0">
                  <c:v>45124</c:v>
                </c:pt>
                <c:pt idx="1">
                  <c:v>45125</c:v>
                </c:pt>
                <c:pt idx="2">
                  <c:v>45126</c:v>
                </c:pt>
                <c:pt idx="3">
                  <c:v>45127</c:v>
                </c:pt>
                <c:pt idx="4">
                  <c:v>45128</c:v>
                </c:pt>
                <c:pt idx="5">
                  <c:v>45129</c:v>
                </c:pt>
                <c:pt idx="6">
                  <c:v>45130</c:v>
                </c:pt>
                <c:pt idx="7">
                  <c:v>45131</c:v>
                </c:pt>
                <c:pt idx="8">
                  <c:v>45132</c:v>
                </c:pt>
                <c:pt idx="9">
                  <c:v>45133</c:v>
                </c:pt>
                <c:pt idx="10">
                  <c:v>45134</c:v>
                </c:pt>
                <c:pt idx="11">
                  <c:v>45135</c:v>
                </c:pt>
                <c:pt idx="12">
                  <c:v>45136</c:v>
                </c:pt>
                <c:pt idx="13">
                  <c:v>45137</c:v>
                </c:pt>
                <c:pt idx="14">
                  <c:v>45138</c:v>
                </c:pt>
                <c:pt idx="15">
                  <c:v>45139</c:v>
                </c:pt>
                <c:pt idx="16">
                  <c:v>45140</c:v>
                </c:pt>
                <c:pt idx="17">
                  <c:v>45141</c:v>
                </c:pt>
                <c:pt idx="18">
                  <c:v>45142</c:v>
                </c:pt>
                <c:pt idx="19">
                  <c:v>45143</c:v>
                </c:pt>
                <c:pt idx="20">
                  <c:v>45144</c:v>
                </c:pt>
                <c:pt idx="21">
                  <c:v>45145</c:v>
                </c:pt>
                <c:pt idx="22">
                  <c:v>45146</c:v>
                </c:pt>
                <c:pt idx="23">
                  <c:v>45147</c:v>
                </c:pt>
                <c:pt idx="24">
                  <c:v>45148</c:v>
                </c:pt>
                <c:pt idx="25">
                  <c:v>45149</c:v>
                </c:pt>
                <c:pt idx="26">
                  <c:v>45150</c:v>
                </c:pt>
                <c:pt idx="27">
                  <c:v>45151</c:v>
                </c:pt>
                <c:pt idx="28">
                  <c:v>45152</c:v>
                </c:pt>
                <c:pt idx="29">
                  <c:v>45153</c:v>
                </c:pt>
                <c:pt idx="30">
                  <c:v>45154</c:v>
                </c:pt>
                <c:pt idx="31">
                  <c:v>45155</c:v>
                </c:pt>
                <c:pt idx="32">
                  <c:v>45156</c:v>
                </c:pt>
                <c:pt idx="33">
                  <c:v>45157</c:v>
                </c:pt>
                <c:pt idx="34">
                  <c:v>45158</c:v>
                </c:pt>
                <c:pt idx="35">
                  <c:v>45159</c:v>
                </c:pt>
                <c:pt idx="36">
                  <c:v>45160</c:v>
                </c:pt>
                <c:pt idx="37">
                  <c:v>45161</c:v>
                </c:pt>
                <c:pt idx="38">
                  <c:v>45162</c:v>
                </c:pt>
                <c:pt idx="39">
                  <c:v>45163</c:v>
                </c:pt>
                <c:pt idx="40">
                  <c:v>45164</c:v>
                </c:pt>
                <c:pt idx="41">
                  <c:v>45165</c:v>
                </c:pt>
                <c:pt idx="42">
                  <c:v>45166</c:v>
                </c:pt>
                <c:pt idx="43">
                  <c:v>45167</c:v>
                </c:pt>
                <c:pt idx="44">
                  <c:v>45168</c:v>
                </c:pt>
                <c:pt idx="45">
                  <c:v>45169</c:v>
                </c:pt>
                <c:pt idx="46">
                  <c:v>45170</c:v>
                </c:pt>
                <c:pt idx="47">
                  <c:v>45171</c:v>
                </c:pt>
                <c:pt idx="48">
                  <c:v>45172</c:v>
                </c:pt>
                <c:pt idx="49">
                  <c:v>45173</c:v>
                </c:pt>
                <c:pt idx="50">
                  <c:v>45174</c:v>
                </c:pt>
                <c:pt idx="51">
                  <c:v>45175</c:v>
                </c:pt>
                <c:pt idx="52">
                  <c:v>45176</c:v>
                </c:pt>
                <c:pt idx="53">
                  <c:v>45177</c:v>
                </c:pt>
                <c:pt idx="54">
                  <c:v>45178</c:v>
                </c:pt>
                <c:pt idx="55">
                  <c:v>45179</c:v>
                </c:pt>
                <c:pt idx="56">
                  <c:v>45180</c:v>
                </c:pt>
                <c:pt idx="57">
                  <c:v>45181</c:v>
                </c:pt>
                <c:pt idx="58">
                  <c:v>45182</c:v>
                </c:pt>
                <c:pt idx="59">
                  <c:v>45183</c:v>
                </c:pt>
                <c:pt idx="60">
                  <c:v>45184</c:v>
                </c:pt>
                <c:pt idx="61">
                  <c:v>45185</c:v>
                </c:pt>
                <c:pt idx="62">
                  <c:v>45186</c:v>
                </c:pt>
                <c:pt idx="63">
                  <c:v>45187</c:v>
                </c:pt>
                <c:pt idx="64">
                  <c:v>45188</c:v>
                </c:pt>
                <c:pt idx="65">
                  <c:v>45189</c:v>
                </c:pt>
                <c:pt idx="66">
                  <c:v>45190</c:v>
                </c:pt>
                <c:pt idx="67">
                  <c:v>45191</c:v>
                </c:pt>
                <c:pt idx="68">
                  <c:v>45192</c:v>
                </c:pt>
                <c:pt idx="69">
                  <c:v>45193</c:v>
                </c:pt>
                <c:pt idx="70">
                  <c:v>45194</c:v>
                </c:pt>
                <c:pt idx="71">
                  <c:v>45195</c:v>
                </c:pt>
                <c:pt idx="72">
                  <c:v>45196</c:v>
                </c:pt>
                <c:pt idx="73">
                  <c:v>45197</c:v>
                </c:pt>
                <c:pt idx="74">
                  <c:v>45198</c:v>
                </c:pt>
                <c:pt idx="75">
                  <c:v>45199</c:v>
                </c:pt>
                <c:pt idx="76">
                  <c:v>45200</c:v>
                </c:pt>
                <c:pt idx="77">
                  <c:v>45201</c:v>
                </c:pt>
                <c:pt idx="78">
                  <c:v>45202</c:v>
                </c:pt>
                <c:pt idx="79">
                  <c:v>45203</c:v>
                </c:pt>
                <c:pt idx="80">
                  <c:v>45204</c:v>
                </c:pt>
                <c:pt idx="81">
                  <c:v>45205</c:v>
                </c:pt>
                <c:pt idx="82">
                  <c:v>45206</c:v>
                </c:pt>
                <c:pt idx="83">
                  <c:v>45207</c:v>
                </c:pt>
                <c:pt idx="84">
                  <c:v>45208</c:v>
                </c:pt>
                <c:pt idx="85">
                  <c:v>45209</c:v>
                </c:pt>
                <c:pt idx="86">
                  <c:v>45210</c:v>
                </c:pt>
                <c:pt idx="87">
                  <c:v>45211</c:v>
                </c:pt>
                <c:pt idx="88">
                  <c:v>45212</c:v>
                </c:pt>
                <c:pt idx="89">
                  <c:v>45213</c:v>
                </c:pt>
                <c:pt idx="90">
                  <c:v>45214</c:v>
                </c:pt>
                <c:pt idx="91">
                  <c:v>45215</c:v>
                </c:pt>
                <c:pt idx="92">
                  <c:v>45216</c:v>
                </c:pt>
                <c:pt idx="93">
                  <c:v>45217</c:v>
                </c:pt>
                <c:pt idx="94">
                  <c:v>45218</c:v>
                </c:pt>
                <c:pt idx="95">
                  <c:v>45219</c:v>
                </c:pt>
                <c:pt idx="96">
                  <c:v>45220</c:v>
                </c:pt>
                <c:pt idx="97">
                  <c:v>45221</c:v>
                </c:pt>
                <c:pt idx="98">
                  <c:v>45222</c:v>
                </c:pt>
                <c:pt idx="99">
                  <c:v>45223</c:v>
                </c:pt>
                <c:pt idx="100">
                  <c:v>45224</c:v>
                </c:pt>
                <c:pt idx="101">
                  <c:v>45225</c:v>
                </c:pt>
                <c:pt idx="102">
                  <c:v>45226</c:v>
                </c:pt>
                <c:pt idx="103">
                  <c:v>45227</c:v>
                </c:pt>
                <c:pt idx="104">
                  <c:v>45228</c:v>
                </c:pt>
                <c:pt idx="105">
                  <c:v>45229</c:v>
                </c:pt>
                <c:pt idx="106">
                  <c:v>45230</c:v>
                </c:pt>
                <c:pt idx="107">
                  <c:v>45231</c:v>
                </c:pt>
                <c:pt idx="108">
                  <c:v>45232</c:v>
                </c:pt>
                <c:pt idx="109">
                  <c:v>45233</c:v>
                </c:pt>
                <c:pt idx="110">
                  <c:v>45234</c:v>
                </c:pt>
                <c:pt idx="111">
                  <c:v>45235</c:v>
                </c:pt>
                <c:pt idx="112">
                  <c:v>45236</c:v>
                </c:pt>
                <c:pt idx="113">
                  <c:v>45237</c:v>
                </c:pt>
                <c:pt idx="114">
                  <c:v>45238</c:v>
                </c:pt>
                <c:pt idx="115">
                  <c:v>45239</c:v>
                </c:pt>
                <c:pt idx="116">
                  <c:v>45240</c:v>
                </c:pt>
                <c:pt idx="117">
                  <c:v>45241</c:v>
                </c:pt>
                <c:pt idx="118">
                  <c:v>45242</c:v>
                </c:pt>
                <c:pt idx="119">
                  <c:v>45243</c:v>
                </c:pt>
                <c:pt idx="120">
                  <c:v>45244</c:v>
                </c:pt>
                <c:pt idx="121">
                  <c:v>45245</c:v>
                </c:pt>
                <c:pt idx="122">
                  <c:v>45246</c:v>
                </c:pt>
                <c:pt idx="123">
                  <c:v>45247</c:v>
                </c:pt>
                <c:pt idx="124">
                  <c:v>45248</c:v>
                </c:pt>
                <c:pt idx="125">
                  <c:v>45249</c:v>
                </c:pt>
                <c:pt idx="126">
                  <c:v>45250</c:v>
                </c:pt>
                <c:pt idx="127">
                  <c:v>45251</c:v>
                </c:pt>
                <c:pt idx="128">
                  <c:v>45252</c:v>
                </c:pt>
                <c:pt idx="129">
                  <c:v>45253</c:v>
                </c:pt>
                <c:pt idx="130">
                  <c:v>45254</c:v>
                </c:pt>
                <c:pt idx="131">
                  <c:v>45255</c:v>
                </c:pt>
                <c:pt idx="132">
                  <c:v>45256</c:v>
                </c:pt>
                <c:pt idx="133">
                  <c:v>45257</c:v>
                </c:pt>
                <c:pt idx="134">
                  <c:v>45258</c:v>
                </c:pt>
                <c:pt idx="135">
                  <c:v>45259</c:v>
                </c:pt>
                <c:pt idx="136">
                  <c:v>45260</c:v>
                </c:pt>
                <c:pt idx="137">
                  <c:v>45261</c:v>
                </c:pt>
                <c:pt idx="138">
                  <c:v>45262</c:v>
                </c:pt>
                <c:pt idx="139">
                  <c:v>45263</c:v>
                </c:pt>
                <c:pt idx="140">
                  <c:v>45264</c:v>
                </c:pt>
                <c:pt idx="141">
                  <c:v>45265</c:v>
                </c:pt>
                <c:pt idx="142">
                  <c:v>45266</c:v>
                </c:pt>
                <c:pt idx="143">
                  <c:v>45267</c:v>
                </c:pt>
                <c:pt idx="144">
                  <c:v>45268</c:v>
                </c:pt>
                <c:pt idx="145">
                  <c:v>45269</c:v>
                </c:pt>
                <c:pt idx="146">
                  <c:v>45270</c:v>
                </c:pt>
                <c:pt idx="147">
                  <c:v>45271</c:v>
                </c:pt>
                <c:pt idx="148">
                  <c:v>45272</c:v>
                </c:pt>
                <c:pt idx="149">
                  <c:v>45273</c:v>
                </c:pt>
                <c:pt idx="150">
                  <c:v>45274</c:v>
                </c:pt>
                <c:pt idx="151">
                  <c:v>45275</c:v>
                </c:pt>
                <c:pt idx="152">
                  <c:v>45276</c:v>
                </c:pt>
                <c:pt idx="153">
                  <c:v>45277</c:v>
                </c:pt>
                <c:pt idx="154">
                  <c:v>45278</c:v>
                </c:pt>
                <c:pt idx="155">
                  <c:v>45279</c:v>
                </c:pt>
                <c:pt idx="156">
                  <c:v>45280</c:v>
                </c:pt>
                <c:pt idx="157">
                  <c:v>45281</c:v>
                </c:pt>
                <c:pt idx="158">
                  <c:v>45282</c:v>
                </c:pt>
                <c:pt idx="159">
                  <c:v>45283</c:v>
                </c:pt>
                <c:pt idx="160">
                  <c:v>45284</c:v>
                </c:pt>
                <c:pt idx="161">
                  <c:v>45285</c:v>
                </c:pt>
                <c:pt idx="162">
                  <c:v>45286</c:v>
                </c:pt>
                <c:pt idx="163">
                  <c:v>45287</c:v>
                </c:pt>
                <c:pt idx="164">
                  <c:v>45288</c:v>
                </c:pt>
                <c:pt idx="165">
                  <c:v>45289</c:v>
                </c:pt>
                <c:pt idx="166">
                  <c:v>45290</c:v>
                </c:pt>
                <c:pt idx="167">
                  <c:v>45291</c:v>
                </c:pt>
                <c:pt idx="168">
                  <c:v>45292</c:v>
                </c:pt>
                <c:pt idx="169">
                  <c:v>45293</c:v>
                </c:pt>
                <c:pt idx="170">
                  <c:v>45294</c:v>
                </c:pt>
                <c:pt idx="171">
                  <c:v>45295</c:v>
                </c:pt>
                <c:pt idx="172">
                  <c:v>45296</c:v>
                </c:pt>
                <c:pt idx="173">
                  <c:v>45297</c:v>
                </c:pt>
                <c:pt idx="174">
                  <c:v>45298</c:v>
                </c:pt>
                <c:pt idx="175">
                  <c:v>45299</c:v>
                </c:pt>
                <c:pt idx="176">
                  <c:v>45300</c:v>
                </c:pt>
                <c:pt idx="177">
                  <c:v>45301</c:v>
                </c:pt>
                <c:pt idx="178">
                  <c:v>45302</c:v>
                </c:pt>
                <c:pt idx="179">
                  <c:v>45303</c:v>
                </c:pt>
                <c:pt idx="180">
                  <c:v>45304</c:v>
                </c:pt>
                <c:pt idx="181">
                  <c:v>45305</c:v>
                </c:pt>
                <c:pt idx="182">
                  <c:v>45306</c:v>
                </c:pt>
                <c:pt idx="183">
                  <c:v>45307</c:v>
                </c:pt>
                <c:pt idx="184">
                  <c:v>45308</c:v>
                </c:pt>
                <c:pt idx="185">
                  <c:v>45309</c:v>
                </c:pt>
                <c:pt idx="186">
                  <c:v>45310</c:v>
                </c:pt>
                <c:pt idx="187">
                  <c:v>45311</c:v>
                </c:pt>
                <c:pt idx="188">
                  <c:v>45312</c:v>
                </c:pt>
                <c:pt idx="189">
                  <c:v>45313</c:v>
                </c:pt>
                <c:pt idx="190">
                  <c:v>45314</c:v>
                </c:pt>
                <c:pt idx="191">
                  <c:v>45315</c:v>
                </c:pt>
                <c:pt idx="192">
                  <c:v>45316</c:v>
                </c:pt>
                <c:pt idx="193">
                  <c:v>45317</c:v>
                </c:pt>
                <c:pt idx="194">
                  <c:v>45318</c:v>
                </c:pt>
                <c:pt idx="195">
                  <c:v>45319</c:v>
                </c:pt>
                <c:pt idx="196">
                  <c:v>45320</c:v>
                </c:pt>
                <c:pt idx="197">
                  <c:v>45321</c:v>
                </c:pt>
                <c:pt idx="198">
                  <c:v>45322</c:v>
                </c:pt>
                <c:pt idx="199">
                  <c:v>45323</c:v>
                </c:pt>
                <c:pt idx="200">
                  <c:v>45324</c:v>
                </c:pt>
                <c:pt idx="201">
                  <c:v>45325</c:v>
                </c:pt>
                <c:pt idx="202">
                  <c:v>45326</c:v>
                </c:pt>
                <c:pt idx="203">
                  <c:v>45327</c:v>
                </c:pt>
                <c:pt idx="204">
                  <c:v>45328</c:v>
                </c:pt>
                <c:pt idx="205">
                  <c:v>45329</c:v>
                </c:pt>
                <c:pt idx="206">
                  <c:v>45330</c:v>
                </c:pt>
                <c:pt idx="207">
                  <c:v>45331</c:v>
                </c:pt>
                <c:pt idx="208">
                  <c:v>45332</c:v>
                </c:pt>
                <c:pt idx="209">
                  <c:v>45333</c:v>
                </c:pt>
                <c:pt idx="210">
                  <c:v>45334</c:v>
                </c:pt>
                <c:pt idx="211">
                  <c:v>45335</c:v>
                </c:pt>
                <c:pt idx="212">
                  <c:v>45336</c:v>
                </c:pt>
                <c:pt idx="213">
                  <c:v>45337</c:v>
                </c:pt>
                <c:pt idx="214">
                  <c:v>45338</c:v>
                </c:pt>
                <c:pt idx="215">
                  <c:v>45339</c:v>
                </c:pt>
                <c:pt idx="216">
                  <c:v>45340</c:v>
                </c:pt>
                <c:pt idx="217">
                  <c:v>45341</c:v>
                </c:pt>
                <c:pt idx="218">
                  <c:v>45342</c:v>
                </c:pt>
                <c:pt idx="219">
                  <c:v>45343</c:v>
                </c:pt>
                <c:pt idx="220">
                  <c:v>45344</c:v>
                </c:pt>
                <c:pt idx="221">
                  <c:v>45345</c:v>
                </c:pt>
                <c:pt idx="222">
                  <c:v>45346</c:v>
                </c:pt>
                <c:pt idx="223">
                  <c:v>45347</c:v>
                </c:pt>
                <c:pt idx="224">
                  <c:v>45348</c:v>
                </c:pt>
                <c:pt idx="225">
                  <c:v>45349</c:v>
                </c:pt>
                <c:pt idx="226">
                  <c:v>45350</c:v>
                </c:pt>
                <c:pt idx="227">
                  <c:v>45351</c:v>
                </c:pt>
                <c:pt idx="228">
                  <c:v>45352</c:v>
                </c:pt>
                <c:pt idx="229">
                  <c:v>45353</c:v>
                </c:pt>
                <c:pt idx="230">
                  <c:v>45354</c:v>
                </c:pt>
                <c:pt idx="231">
                  <c:v>45355</c:v>
                </c:pt>
                <c:pt idx="232">
                  <c:v>45356</c:v>
                </c:pt>
                <c:pt idx="233">
                  <c:v>45357</c:v>
                </c:pt>
                <c:pt idx="234">
                  <c:v>45358</c:v>
                </c:pt>
                <c:pt idx="235">
                  <c:v>45359</c:v>
                </c:pt>
                <c:pt idx="236">
                  <c:v>45360</c:v>
                </c:pt>
                <c:pt idx="237">
                  <c:v>45361</c:v>
                </c:pt>
                <c:pt idx="238">
                  <c:v>45362</c:v>
                </c:pt>
                <c:pt idx="239">
                  <c:v>45363</c:v>
                </c:pt>
                <c:pt idx="240">
                  <c:v>45364</c:v>
                </c:pt>
                <c:pt idx="241">
                  <c:v>45365</c:v>
                </c:pt>
                <c:pt idx="242">
                  <c:v>45366</c:v>
                </c:pt>
                <c:pt idx="243">
                  <c:v>45367</c:v>
                </c:pt>
                <c:pt idx="244">
                  <c:v>45368</c:v>
                </c:pt>
                <c:pt idx="245">
                  <c:v>45369</c:v>
                </c:pt>
                <c:pt idx="246">
                  <c:v>45370</c:v>
                </c:pt>
                <c:pt idx="247">
                  <c:v>45371</c:v>
                </c:pt>
                <c:pt idx="248">
                  <c:v>45372</c:v>
                </c:pt>
                <c:pt idx="249">
                  <c:v>45373</c:v>
                </c:pt>
                <c:pt idx="250">
                  <c:v>45374</c:v>
                </c:pt>
                <c:pt idx="251">
                  <c:v>45375</c:v>
                </c:pt>
                <c:pt idx="252">
                  <c:v>45376</c:v>
                </c:pt>
                <c:pt idx="253">
                  <c:v>45377</c:v>
                </c:pt>
                <c:pt idx="254">
                  <c:v>45378</c:v>
                </c:pt>
                <c:pt idx="255">
                  <c:v>45379</c:v>
                </c:pt>
                <c:pt idx="256">
                  <c:v>45380</c:v>
                </c:pt>
                <c:pt idx="257">
                  <c:v>45381</c:v>
                </c:pt>
                <c:pt idx="258">
                  <c:v>45382</c:v>
                </c:pt>
                <c:pt idx="259">
                  <c:v>45383</c:v>
                </c:pt>
                <c:pt idx="260">
                  <c:v>45384</c:v>
                </c:pt>
                <c:pt idx="261">
                  <c:v>45385</c:v>
                </c:pt>
                <c:pt idx="262">
                  <c:v>45386</c:v>
                </c:pt>
                <c:pt idx="263">
                  <c:v>45387</c:v>
                </c:pt>
                <c:pt idx="264">
                  <c:v>45388</c:v>
                </c:pt>
                <c:pt idx="265">
                  <c:v>45389</c:v>
                </c:pt>
                <c:pt idx="266">
                  <c:v>45390</c:v>
                </c:pt>
                <c:pt idx="267">
                  <c:v>45391</c:v>
                </c:pt>
                <c:pt idx="268">
                  <c:v>45392</c:v>
                </c:pt>
                <c:pt idx="269">
                  <c:v>45393</c:v>
                </c:pt>
                <c:pt idx="270">
                  <c:v>45394</c:v>
                </c:pt>
                <c:pt idx="271">
                  <c:v>45395</c:v>
                </c:pt>
                <c:pt idx="272">
                  <c:v>45396</c:v>
                </c:pt>
                <c:pt idx="273">
                  <c:v>45397</c:v>
                </c:pt>
                <c:pt idx="274">
                  <c:v>45398</c:v>
                </c:pt>
                <c:pt idx="275">
                  <c:v>45399</c:v>
                </c:pt>
                <c:pt idx="276">
                  <c:v>45400</c:v>
                </c:pt>
                <c:pt idx="277">
                  <c:v>45401</c:v>
                </c:pt>
                <c:pt idx="278">
                  <c:v>45402</c:v>
                </c:pt>
                <c:pt idx="279">
                  <c:v>45403</c:v>
                </c:pt>
                <c:pt idx="280">
                  <c:v>45404</c:v>
                </c:pt>
                <c:pt idx="281">
                  <c:v>45405</c:v>
                </c:pt>
                <c:pt idx="282">
                  <c:v>45406</c:v>
                </c:pt>
                <c:pt idx="283">
                  <c:v>45407</c:v>
                </c:pt>
                <c:pt idx="284">
                  <c:v>45408</c:v>
                </c:pt>
                <c:pt idx="285">
                  <c:v>45409</c:v>
                </c:pt>
                <c:pt idx="286">
                  <c:v>45410</c:v>
                </c:pt>
                <c:pt idx="287">
                  <c:v>45411</c:v>
                </c:pt>
                <c:pt idx="288">
                  <c:v>45412</c:v>
                </c:pt>
                <c:pt idx="289">
                  <c:v>45413</c:v>
                </c:pt>
                <c:pt idx="290">
                  <c:v>45414</c:v>
                </c:pt>
                <c:pt idx="291">
                  <c:v>45415</c:v>
                </c:pt>
                <c:pt idx="292">
                  <c:v>45416</c:v>
                </c:pt>
                <c:pt idx="293">
                  <c:v>45417</c:v>
                </c:pt>
                <c:pt idx="294">
                  <c:v>45418</c:v>
                </c:pt>
                <c:pt idx="295">
                  <c:v>45419</c:v>
                </c:pt>
                <c:pt idx="296">
                  <c:v>45420</c:v>
                </c:pt>
                <c:pt idx="297">
                  <c:v>45421</c:v>
                </c:pt>
                <c:pt idx="298">
                  <c:v>45422</c:v>
                </c:pt>
                <c:pt idx="299">
                  <c:v>45423</c:v>
                </c:pt>
                <c:pt idx="300">
                  <c:v>45424</c:v>
                </c:pt>
                <c:pt idx="301">
                  <c:v>45425</c:v>
                </c:pt>
                <c:pt idx="302">
                  <c:v>45426</c:v>
                </c:pt>
                <c:pt idx="303">
                  <c:v>45427</c:v>
                </c:pt>
                <c:pt idx="304">
                  <c:v>45428</c:v>
                </c:pt>
                <c:pt idx="305">
                  <c:v>45429</c:v>
                </c:pt>
                <c:pt idx="306">
                  <c:v>45430</c:v>
                </c:pt>
                <c:pt idx="307">
                  <c:v>45431</c:v>
                </c:pt>
                <c:pt idx="308">
                  <c:v>45432</c:v>
                </c:pt>
                <c:pt idx="309">
                  <c:v>45433</c:v>
                </c:pt>
                <c:pt idx="310">
                  <c:v>45434</c:v>
                </c:pt>
                <c:pt idx="311">
                  <c:v>45435</c:v>
                </c:pt>
                <c:pt idx="312">
                  <c:v>45436</c:v>
                </c:pt>
                <c:pt idx="313">
                  <c:v>45437</c:v>
                </c:pt>
                <c:pt idx="314">
                  <c:v>45438</c:v>
                </c:pt>
                <c:pt idx="315">
                  <c:v>45439</c:v>
                </c:pt>
                <c:pt idx="316">
                  <c:v>45440</c:v>
                </c:pt>
                <c:pt idx="317">
                  <c:v>45441</c:v>
                </c:pt>
                <c:pt idx="318">
                  <c:v>45442</c:v>
                </c:pt>
                <c:pt idx="319">
                  <c:v>45443</c:v>
                </c:pt>
                <c:pt idx="320">
                  <c:v>45444</c:v>
                </c:pt>
                <c:pt idx="321">
                  <c:v>45445</c:v>
                </c:pt>
                <c:pt idx="322">
                  <c:v>45446</c:v>
                </c:pt>
                <c:pt idx="323">
                  <c:v>45447</c:v>
                </c:pt>
                <c:pt idx="324">
                  <c:v>45448</c:v>
                </c:pt>
                <c:pt idx="325">
                  <c:v>45449</c:v>
                </c:pt>
                <c:pt idx="326">
                  <c:v>45450</c:v>
                </c:pt>
                <c:pt idx="327">
                  <c:v>45451</c:v>
                </c:pt>
                <c:pt idx="328">
                  <c:v>45452</c:v>
                </c:pt>
                <c:pt idx="329">
                  <c:v>45453</c:v>
                </c:pt>
                <c:pt idx="330">
                  <c:v>45454</c:v>
                </c:pt>
                <c:pt idx="331">
                  <c:v>45455</c:v>
                </c:pt>
                <c:pt idx="332">
                  <c:v>45456</c:v>
                </c:pt>
                <c:pt idx="333">
                  <c:v>45457</c:v>
                </c:pt>
                <c:pt idx="334">
                  <c:v>45458</c:v>
                </c:pt>
                <c:pt idx="335">
                  <c:v>45459</c:v>
                </c:pt>
                <c:pt idx="336">
                  <c:v>45460</c:v>
                </c:pt>
                <c:pt idx="337">
                  <c:v>45461</c:v>
                </c:pt>
                <c:pt idx="338">
                  <c:v>45462</c:v>
                </c:pt>
                <c:pt idx="339">
                  <c:v>45463</c:v>
                </c:pt>
                <c:pt idx="340">
                  <c:v>45464</c:v>
                </c:pt>
                <c:pt idx="341">
                  <c:v>45465</c:v>
                </c:pt>
                <c:pt idx="342">
                  <c:v>45466</c:v>
                </c:pt>
                <c:pt idx="343">
                  <c:v>45467</c:v>
                </c:pt>
                <c:pt idx="344">
                  <c:v>45468</c:v>
                </c:pt>
                <c:pt idx="345">
                  <c:v>45469</c:v>
                </c:pt>
                <c:pt idx="346">
                  <c:v>45470</c:v>
                </c:pt>
                <c:pt idx="347">
                  <c:v>45471</c:v>
                </c:pt>
                <c:pt idx="348">
                  <c:v>45472</c:v>
                </c:pt>
                <c:pt idx="349">
                  <c:v>45473</c:v>
                </c:pt>
                <c:pt idx="350">
                  <c:v>45474</c:v>
                </c:pt>
                <c:pt idx="351">
                  <c:v>45475</c:v>
                </c:pt>
                <c:pt idx="352">
                  <c:v>45476</c:v>
                </c:pt>
                <c:pt idx="353">
                  <c:v>45477</c:v>
                </c:pt>
                <c:pt idx="354">
                  <c:v>45478</c:v>
                </c:pt>
                <c:pt idx="355">
                  <c:v>45479</c:v>
                </c:pt>
                <c:pt idx="356">
                  <c:v>45480</c:v>
                </c:pt>
                <c:pt idx="357">
                  <c:v>45481</c:v>
                </c:pt>
                <c:pt idx="358">
                  <c:v>45482</c:v>
                </c:pt>
                <c:pt idx="359">
                  <c:v>45483</c:v>
                </c:pt>
                <c:pt idx="360">
                  <c:v>45484</c:v>
                </c:pt>
                <c:pt idx="361">
                  <c:v>45485</c:v>
                </c:pt>
                <c:pt idx="362">
                  <c:v>45486</c:v>
                </c:pt>
                <c:pt idx="363">
                  <c:v>45487</c:v>
                </c:pt>
                <c:pt idx="364">
                  <c:v>45488</c:v>
                </c:pt>
                <c:pt idx="365">
                  <c:v>45489</c:v>
                </c:pt>
              </c:numCache>
            </c:numRef>
          </c:cat>
          <c:val>
            <c:numRef>
              <c:f>'Fitness Fatigue'!$K$129:$K$494</c:f>
              <c:numCache>
                <c:formatCode>0</c:formatCode>
                <c:ptCount val="36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709.12050076948094</c:v>
                </c:pt>
                <c:pt idx="87">
                  <c:v>997.15672633025019</c:v>
                </c:pt>
                <c:pt idx="88">
                  <c:v>997.15672633025019</c:v>
                </c:pt>
                <c:pt idx="89">
                  <c:v>997.15672633025019</c:v>
                </c:pt>
                <c:pt idx="90">
                  <c:v>997.15672633025019</c:v>
                </c:pt>
                <c:pt idx="91">
                  <c:v>997.15672633025019</c:v>
                </c:pt>
                <c:pt idx="92">
                  <c:v>997.15672633025019</c:v>
                </c:pt>
                <c:pt idx="93">
                  <c:v>955.20457859306407</c:v>
                </c:pt>
                <c:pt idx="94">
                  <c:v>884.35548198108108</c:v>
                </c:pt>
                <c:pt idx="95">
                  <c:v>884.35548198108108</c:v>
                </c:pt>
                <c:pt idx="96">
                  <c:v>615.04552801076716</c:v>
                </c:pt>
                <c:pt idx="97">
                  <c:v>615.04552801076716</c:v>
                </c:pt>
                <c:pt idx="98">
                  <c:v>615.04552801076716</c:v>
                </c:pt>
                <c:pt idx="99">
                  <c:v>615.04552801076716</c:v>
                </c:pt>
                <c:pt idx="100">
                  <c:v>823.21833081687373</c:v>
                </c:pt>
                <c:pt idx="101">
                  <c:v>522.50984267224908</c:v>
                </c:pt>
                <c:pt idx="102">
                  <c:v>522.50984267224908</c:v>
                </c:pt>
                <c:pt idx="103">
                  <c:v>0</c:v>
                </c:pt>
                <c:pt idx="104">
                  <c:v>0</c:v>
                </c:pt>
                <c:pt idx="105">
                  <c:v>0</c:v>
                </c:pt>
                <c:pt idx="106">
                  <c:v>0</c:v>
                </c:pt>
                <c:pt idx="107">
                  <c:v>0</c:v>
                </c:pt>
                <c:pt idx="108">
                  <c:v>0</c:v>
                </c:pt>
                <c:pt idx="109">
                  <c:v>0</c:v>
                </c:pt>
                <c:pt idx="110">
                  <c:v>0</c:v>
                </c:pt>
                <c:pt idx="111">
                  <c:v>0</c:v>
                </c:pt>
                <c:pt idx="112">
                  <c:v>0</c:v>
                </c:pt>
                <c:pt idx="113">
                  <c:v>0</c:v>
                </c:pt>
                <c:pt idx="114">
                  <c:v>0</c:v>
                </c:pt>
                <c:pt idx="115">
                  <c:v>261.25492133612454</c:v>
                </c:pt>
                <c:pt idx="116">
                  <c:v>261.25492133612454</c:v>
                </c:pt>
                <c:pt idx="117">
                  <c:v>261.25492133612454</c:v>
                </c:pt>
                <c:pt idx="118">
                  <c:v>261.25492133612454</c:v>
                </c:pt>
                <c:pt idx="119">
                  <c:v>261.25492133612454</c:v>
                </c:pt>
                <c:pt idx="120">
                  <c:v>261.25492133612454</c:v>
                </c:pt>
                <c:pt idx="121">
                  <c:v>261.25492133612454</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472.74700051298731</c:v>
                </c:pt>
                <c:pt idx="143">
                  <c:v>636.67879799366619</c:v>
                </c:pt>
                <c:pt idx="144">
                  <c:v>636.67879799366619</c:v>
                </c:pt>
                <c:pt idx="145">
                  <c:v>636.67879799366619</c:v>
                </c:pt>
                <c:pt idx="146">
                  <c:v>636.67879799366619</c:v>
                </c:pt>
                <c:pt idx="147">
                  <c:v>636.67879799366619</c:v>
                </c:pt>
                <c:pt idx="148">
                  <c:v>636.67879799366619</c:v>
                </c:pt>
                <c:pt idx="149">
                  <c:v>643.24185207032588</c:v>
                </c:pt>
                <c:pt idx="150">
                  <c:v>665.48397467603991</c:v>
                </c:pt>
                <c:pt idx="151">
                  <c:v>665.48397467603991</c:v>
                </c:pt>
                <c:pt idx="152">
                  <c:v>665.48397467603991</c:v>
                </c:pt>
                <c:pt idx="153">
                  <c:v>665.48397467603991</c:v>
                </c:pt>
                <c:pt idx="154">
                  <c:v>665.48397467603991</c:v>
                </c:pt>
                <c:pt idx="155">
                  <c:v>665.48397467603991</c:v>
                </c:pt>
                <c:pt idx="156">
                  <c:v>515.04541634835982</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599.64224801910495</c:v>
                </c:pt>
                <c:pt idx="178">
                  <c:v>768.85590672981402</c:v>
                </c:pt>
                <c:pt idx="179">
                  <c:v>768.85590672981402</c:v>
                </c:pt>
                <c:pt idx="180">
                  <c:v>574.54240000003574</c:v>
                </c:pt>
                <c:pt idx="181">
                  <c:v>574.54240000003574</c:v>
                </c:pt>
                <c:pt idx="182">
                  <c:v>574.54240000003574</c:v>
                </c:pt>
                <c:pt idx="183">
                  <c:v>574.54240000003574</c:v>
                </c:pt>
                <c:pt idx="184">
                  <c:v>559.61748049897301</c:v>
                </c:pt>
                <c:pt idx="185">
                  <c:v>724.23402364156289</c:v>
                </c:pt>
                <c:pt idx="186">
                  <c:v>724.23402364156289</c:v>
                </c:pt>
                <c:pt idx="187">
                  <c:v>410.54344781391001</c:v>
                </c:pt>
                <c:pt idx="188">
                  <c:v>410.54344781391001</c:v>
                </c:pt>
                <c:pt idx="189">
                  <c:v>410.54344781391001</c:v>
                </c:pt>
                <c:pt idx="190">
                  <c:v>410.54344781391001</c:v>
                </c:pt>
                <c:pt idx="191">
                  <c:v>261.25492133612454</c:v>
                </c:pt>
                <c:pt idx="192">
                  <c:v>374.64586113112875</c:v>
                </c:pt>
                <c:pt idx="193">
                  <c:v>374.64586113112875</c:v>
                </c:pt>
                <c:pt idx="194">
                  <c:v>374.64586113112875</c:v>
                </c:pt>
                <c:pt idx="195">
                  <c:v>374.64586113112875</c:v>
                </c:pt>
                <c:pt idx="196">
                  <c:v>320.97936076314897</c:v>
                </c:pt>
                <c:pt idx="197">
                  <c:v>320.97936076314897</c:v>
                </c:pt>
                <c:pt idx="198">
                  <c:v>340.3226646068133</c:v>
                </c:pt>
                <c:pt idx="199">
                  <c:v>380.29491349147361</c:v>
                </c:pt>
                <c:pt idx="200">
                  <c:v>380.29491349147361</c:v>
                </c:pt>
                <c:pt idx="201">
                  <c:v>380.34297725032661</c:v>
                </c:pt>
                <c:pt idx="202">
                  <c:v>380.34297725032661</c:v>
                </c:pt>
                <c:pt idx="203">
                  <c:v>380.34297725032661</c:v>
                </c:pt>
                <c:pt idx="204">
                  <c:v>380.34297725032661</c:v>
                </c:pt>
                <c:pt idx="205">
                  <c:v>632.31641402703872</c:v>
                </c:pt>
                <c:pt idx="206">
                  <c:v>637.31436167141942</c:v>
                </c:pt>
                <c:pt idx="207">
                  <c:v>637.31436167141942</c:v>
                </c:pt>
                <c:pt idx="208">
                  <c:v>412.72124539123558</c:v>
                </c:pt>
                <c:pt idx="209">
                  <c:v>412.72124539123558</c:v>
                </c:pt>
                <c:pt idx="210">
                  <c:v>481.12938555315463</c:v>
                </c:pt>
                <c:pt idx="211">
                  <c:v>481.12938555315463</c:v>
                </c:pt>
                <c:pt idx="212">
                  <c:v>412.52448057563322</c:v>
                </c:pt>
                <c:pt idx="213">
                  <c:v>609.52093147891605</c:v>
                </c:pt>
                <c:pt idx="214">
                  <c:v>609.52093147891605</c:v>
                </c:pt>
                <c:pt idx="215">
                  <c:v>630.42822532667174</c:v>
                </c:pt>
                <c:pt idx="216">
                  <c:v>630.42822532667174</c:v>
                </c:pt>
                <c:pt idx="217">
                  <c:v>630.42822532667174</c:v>
                </c:pt>
                <c:pt idx="218">
                  <c:v>630.42822532667174</c:v>
                </c:pt>
                <c:pt idx="219">
                  <c:v>693.40767146176495</c:v>
                </c:pt>
                <c:pt idx="220">
                  <c:v>410.54344781391001</c:v>
                </c:pt>
                <c:pt idx="221">
                  <c:v>410.54344781391001</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numCache>
            </c:numRef>
          </c:val>
          <c:extLst>
            <c:ext xmlns:c16="http://schemas.microsoft.com/office/drawing/2014/chart" uri="{C3380CC4-5D6E-409C-BE32-E72D297353CC}">
              <c16:uniqueId val="{00000001-488F-054D-8891-C219CA4F0A61}"/>
            </c:ext>
          </c:extLst>
        </c:ser>
        <c:dLbls>
          <c:showLegendKey val="0"/>
          <c:showVal val="0"/>
          <c:showCatName val="0"/>
          <c:showSerName val="0"/>
          <c:showPercent val="0"/>
          <c:showBubbleSize val="0"/>
        </c:dLbls>
        <c:axId val="60499455"/>
        <c:axId val="604139888"/>
      </c:areaChart>
      <c:lineChart>
        <c:grouping val="standard"/>
        <c:varyColors val="0"/>
        <c:ser>
          <c:idx val="2"/>
          <c:order val="2"/>
          <c:tx>
            <c:v>Monotonie</c:v>
          </c:tx>
          <c:spPr>
            <a:ln w="50800" cap="rnd">
              <a:solidFill>
                <a:srgbClr val="FFC000"/>
              </a:solidFill>
              <a:round/>
            </a:ln>
            <a:effectLst/>
          </c:spPr>
          <c:marker>
            <c:symbol val="circle"/>
            <c:size val="5"/>
            <c:spPr>
              <a:solidFill>
                <a:schemeClr val="tx1"/>
              </a:solidFill>
              <a:ln w="9525">
                <a:solidFill>
                  <a:schemeClr val="accent3"/>
                </a:solidFill>
              </a:ln>
              <a:effectLst/>
            </c:spPr>
          </c:marker>
          <c:cat>
            <c:numRef>
              <c:f>'Fitness Fatigue'!$D$129:$D$494</c:f>
              <c:numCache>
                <c:formatCode>d/m;@</c:formatCode>
                <c:ptCount val="366"/>
                <c:pt idx="0">
                  <c:v>45124</c:v>
                </c:pt>
                <c:pt idx="1">
                  <c:v>45125</c:v>
                </c:pt>
                <c:pt idx="2">
                  <c:v>45126</c:v>
                </c:pt>
                <c:pt idx="3">
                  <c:v>45127</c:v>
                </c:pt>
                <c:pt idx="4">
                  <c:v>45128</c:v>
                </c:pt>
                <c:pt idx="5">
                  <c:v>45129</c:v>
                </c:pt>
                <c:pt idx="6">
                  <c:v>45130</c:v>
                </c:pt>
                <c:pt idx="7">
                  <c:v>45131</c:v>
                </c:pt>
                <c:pt idx="8">
                  <c:v>45132</c:v>
                </c:pt>
                <c:pt idx="9">
                  <c:v>45133</c:v>
                </c:pt>
                <c:pt idx="10">
                  <c:v>45134</c:v>
                </c:pt>
                <c:pt idx="11">
                  <c:v>45135</c:v>
                </c:pt>
                <c:pt idx="12">
                  <c:v>45136</c:v>
                </c:pt>
                <c:pt idx="13">
                  <c:v>45137</c:v>
                </c:pt>
                <c:pt idx="14">
                  <c:v>45138</c:v>
                </c:pt>
                <c:pt idx="15">
                  <c:v>45139</c:v>
                </c:pt>
                <c:pt idx="16">
                  <c:v>45140</c:v>
                </c:pt>
                <c:pt idx="17">
                  <c:v>45141</c:v>
                </c:pt>
                <c:pt idx="18">
                  <c:v>45142</c:v>
                </c:pt>
                <c:pt idx="19">
                  <c:v>45143</c:v>
                </c:pt>
                <c:pt idx="20">
                  <c:v>45144</c:v>
                </c:pt>
                <c:pt idx="21">
                  <c:v>45145</c:v>
                </c:pt>
                <c:pt idx="22">
                  <c:v>45146</c:v>
                </c:pt>
                <c:pt idx="23">
                  <c:v>45147</c:v>
                </c:pt>
                <c:pt idx="24">
                  <c:v>45148</c:v>
                </c:pt>
                <c:pt idx="25">
                  <c:v>45149</c:v>
                </c:pt>
                <c:pt idx="26">
                  <c:v>45150</c:v>
                </c:pt>
                <c:pt idx="27">
                  <c:v>45151</c:v>
                </c:pt>
                <c:pt idx="28">
                  <c:v>45152</c:v>
                </c:pt>
                <c:pt idx="29">
                  <c:v>45153</c:v>
                </c:pt>
                <c:pt idx="30">
                  <c:v>45154</c:v>
                </c:pt>
                <c:pt idx="31">
                  <c:v>45155</c:v>
                </c:pt>
                <c:pt idx="32">
                  <c:v>45156</c:v>
                </c:pt>
                <c:pt idx="33">
                  <c:v>45157</c:v>
                </c:pt>
                <c:pt idx="34">
                  <c:v>45158</c:v>
                </c:pt>
                <c:pt idx="35">
                  <c:v>45159</c:v>
                </c:pt>
                <c:pt idx="36">
                  <c:v>45160</c:v>
                </c:pt>
                <c:pt idx="37">
                  <c:v>45161</c:v>
                </c:pt>
                <c:pt idx="38">
                  <c:v>45162</c:v>
                </c:pt>
                <c:pt idx="39">
                  <c:v>45163</c:v>
                </c:pt>
                <c:pt idx="40">
                  <c:v>45164</c:v>
                </c:pt>
                <c:pt idx="41">
                  <c:v>45165</c:v>
                </c:pt>
                <c:pt idx="42">
                  <c:v>45166</c:v>
                </c:pt>
                <c:pt idx="43">
                  <c:v>45167</c:v>
                </c:pt>
                <c:pt idx="44">
                  <c:v>45168</c:v>
                </c:pt>
                <c:pt idx="45">
                  <c:v>45169</c:v>
                </c:pt>
                <c:pt idx="46">
                  <c:v>45170</c:v>
                </c:pt>
                <c:pt idx="47">
                  <c:v>45171</c:v>
                </c:pt>
                <c:pt idx="48">
                  <c:v>45172</c:v>
                </c:pt>
                <c:pt idx="49">
                  <c:v>45173</c:v>
                </c:pt>
                <c:pt idx="50">
                  <c:v>45174</c:v>
                </c:pt>
                <c:pt idx="51">
                  <c:v>45175</c:v>
                </c:pt>
                <c:pt idx="52">
                  <c:v>45176</c:v>
                </c:pt>
                <c:pt idx="53">
                  <c:v>45177</c:v>
                </c:pt>
                <c:pt idx="54">
                  <c:v>45178</c:v>
                </c:pt>
                <c:pt idx="55">
                  <c:v>45179</c:v>
                </c:pt>
                <c:pt idx="56">
                  <c:v>45180</c:v>
                </c:pt>
                <c:pt idx="57">
                  <c:v>45181</c:v>
                </c:pt>
                <c:pt idx="58">
                  <c:v>45182</c:v>
                </c:pt>
                <c:pt idx="59">
                  <c:v>45183</c:v>
                </c:pt>
                <c:pt idx="60">
                  <c:v>45184</c:v>
                </c:pt>
                <c:pt idx="61">
                  <c:v>45185</c:v>
                </c:pt>
                <c:pt idx="62">
                  <c:v>45186</c:v>
                </c:pt>
                <c:pt idx="63">
                  <c:v>45187</c:v>
                </c:pt>
                <c:pt idx="64">
                  <c:v>45188</c:v>
                </c:pt>
                <c:pt idx="65">
                  <c:v>45189</c:v>
                </c:pt>
                <c:pt idx="66">
                  <c:v>45190</c:v>
                </c:pt>
                <c:pt idx="67">
                  <c:v>45191</c:v>
                </c:pt>
                <c:pt idx="68">
                  <c:v>45192</c:v>
                </c:pt>
                <c:pt idx="69">
                  <c:v>45193</c:v>
                </c:pt>
                <c:pt idx="70">
                  <c:v>45194</c:v>
                </c:pt>
                <c:pt idx="71">
                  <c:v>45195</c:v>
                </c:pt>
                <c:pt idx="72">
                  <c:v>45196</c:v>
                </c:pt>
                <c:pt idx="73">
                  <c:v>45197</c:v>
                </c:pt>
                <c:pt idx="74">
                  <c:v>45198</c:v>
                </c:pt>
                <c:pt idx="75">
                  <c:v>45199</c:v>
                </c:pt>
                <c:pt idx="76">
                  <c:v>45200</c:v>
                </c:pt>
                <c:pt idx="77">
                  <c:v>45201</c:v>
                </c:pt>
                <c:pt idx="78">
                  <c:v>45202</c:v>
                </c:pt>
                <c:pt idx="79">
                  <c:v>45203</c:v>
                </c:pt>
                <c:pt idx="80">
                  <c:v>45204</c:v>
                </c:pt>
                <c:pt idx="81">
                  <c:v>45205</c:v>
                </c:pt>
                <c:pt idx="82">
                  <c:v>45206</c:v>
                </c:pt>
                <c:pt idx="83">
                  <c:v>45207</c:v>
                </c:pt>
                <c:pt idx="84">
                  <c:v>45208</c:v>
                </c:pt>
                <c:pt idx="85">
                  <c:v>45209</c:v>
                </c:pt>
                <c:pt idx="86">
                  <c:v>45210</c:v>
                </c:pt>
                <c:pt idx="87">
                  <c:v>45211</c:v>
                </c:pt>
                <c:pt idx="88">
                  <c:v>45212</c:v>
                </c:pt>
                <c:pt idx="89">
                  <c:v>45213</c:v>
                </c:pt>
                <c:pt idx="90">
                  <c:v>45214</c:v>
                </c:pt>
                <c:pt idx="91">
                  <c:v>45215</c:v>
                </c:pt>
                <c:pt idx="92">
                  <c:v>45216</c:v>
                </c:pt>
                <c:pt idx="93">
                  <c:v>45217</c:v>
                </c:pt>
                <c:pt idx="94">
                  <c:v>45218</c:v>
                </c:pt>
                <c:pt idx="95">
                  <c:v>45219</c:v>
                </c:pt>
                <c:pt idx="96">
                  <c:v>45220</c:v>
                </c:pt>
                <c:pt idx="97">
                  <c:v>45221</c:v>
                </c:pt>
                <c:pt idx="98">
                  <c:v>45222</c:v>
                </c:pt>
                <c:pt idx="99">
                  <c:v>45223</c:v>
                </c:pt>
                <c:pt idx="100">
                  <c:v>45224</c:v>
                </c:pt>
                <c:pt idx="101">
                  <c:v>45225</c:v>
                </c:pt>
                <c:pt idx="102">
                  <c:v>45226</c:v>
                </c:pt>
                <c:pt idx="103">
                  <c:v>45227</c:v>
                </c:pt>
                <c:pt idx="104">
                  <c:v>45228</c:v>
                </c:pt>
                <c:pt idx="105">
                  <c:v>45229</c:v>
                </c:pt>
                <c:pt idx="106">
                  <c:v>45230</c:v>
                </c:pt>
                <c:pt idx="107">
                  <c:v>45231</c:v>
                </c:pt>
                <c:pt idx="108">
                  <c:v>45232</c:v>
                </c:pt>
                <c:pt idx="109">
                  <c:v>45233</c:v>
                </c:pt>
                <c:pt idx="110">
                  <c:v>45234</c:v>
                </c:pt>
                <c:pt idx="111">
                  <c:v>45235</c:v>
                </c:pt>
                <c:pt idx="112">
                  <c:v>45236</c:v>
                </c:pt>
                <c:pt idx="113">
                  <c:v>45237</c:v>
                </c:pt>
                <c:pt idx="114">
                  <c:v>45238</c:v>
                </c:pt>
                <c:pt idx="115">
                  <c:v>45239</c:v>
                </c:pt>
                <c:pt idx="116">
                  <c:v>45240</c:v>
                </c:pt>
                <c:pt idx="117">
                  <c:v>45241</c:v>
                </c:pt>
                <c:pt idx="118">
                  <c:v>45242</c:v>
                </c:pt>
                <c:pt idx="119">
                  <c:v>45243</c:v>
                </c:pt>
                <c:pt idx="120">
                  <c:v>45244</c:v>
                </c:pt>
                <c:pt idx="121">
                  <c:v>45245</c:v>
                </c:pt>
                <c:pt idx="122">
                  <c:v>45246</c:v>
                </c:pt>
                <c:pt idx="123">
                  <c:v>45247</c:v>
                </c:pt>
                <c:pt idx="124">
                  <c:v>45248</c:v>
                </c:pt>
                <c:pt idx="125">
                  <c:v>45249</c:v>
                </c:pt>
                <c:pt idx="126">
                  <c:v>45250</c:v>
                </c:pt>
                <c:pt idx="127">
                  <c:v>45251</c:v>
                </c:pt>
                <c:pt idx="128">
                  <c:v>45252</c:v>
                </c:pt>
                <c:pt idx="129">
                  <c:v>45253</c:v>
                </c:pt>
                <c:pt idx="130">
                  <c:v>45254</c:v>
                </c:pt>
                <c:pt idx="131">
                  <c:v>45255</c:v>
                </c:pt>
                <c:pt idx="132">
                  <c:v>45256</c:v>
                </c:pt>
                <c:pt idx="133">
                  <c:v>45257</c:v>
                </c:pt>
                <c:pt idx="134">
                  <c:v>45258</c:v>
                </c:pt>
                <c:pt idx="135">
                  <c:v>45259</c:v>
                </c:pt>
                <c:pt idx="136">
                  <c:v>45260</c:v>
                </c:pt>
                <c:pt idx="137">
                  <c:v>45261</c:v>
                </c:pt>
                <c:pt idx="138">
                  <c:v>45262</c:v>
                </c:pt>
                <c:pt idx="139">
                  <c:v>45263</c:v>
                </c:pt>
                <c:pt idx="140">
                  <c:v>45264</c:v>
                </c:pt>
                <c:pt idx="141">
                  <c:v>45265</c:v>
                </c:pt>
                <c:pt idx="142">
                  <c:v>45266</c:v>
                </c:pt>
                <c:pt idx="143">
                  <c:v>45267</c:v>
                </c:pt>
                <c:pt idx="144">
                  <c:v>45268</c:v>
                </c:pt>
                <c:pt idx="145">
                  <c:v>45269</c:v>
                </c:pt>
                <c:pt idx="146">
                  <c:v>45270</c:v>
                </c:pt>
                <c:pt idx="147">
                  <c:v>45271</c:v>
                </c:pt>
                <c:pt idx="148">
                  <c:v>45272</c:v>
                </c:pt>
                <c:pt idx="149">
                  <c:v>45273</c:v>
                </c:pt>
                <c:pt idx="150">
                  <c:v>45274</c:v>
                </c:pt>
                <c:pt idx="151">
                  <c:v>45275</c:v>
                </c:pt>
                <c:pt idx="152">
                  <c:v>45276</c:v>
                </c:pt>
                <c:pt idx="153">
                  <c:v>45277</c:v>
                </c:pt>
                <c:pt idx="154">
                  <c:v>45278</c:v>
                </c:pt>
                <c:pt idx="155">
                  <c:v>45279</c:v>
                </c:pt>
                <c:pt idx="156">
                  <c:v>45280</c:v>
                </c:pt>
                <c:pt idx="157">
                  <c:v>45281</c:v>
                </c:pt>
                <c:pt idx="158">
                  <c:v>45282</c:v>
                </c:pt>
                <c:pt idx="159">
                  <c:v>45283</c:v>
                </c:pt>
                <c:pt idx="160">
                  <c:v>45284</c:v>
                </c:pt>
                <c:pt idx="161">
                  <c:v>45285</c:v>
                </c:pt>
                <c:pt idx="162">
                  <c:v>45286</c:v>
                </c:pt>
                <c:pt idx="163">
                  <c:v>45287</c:v>
                </c:pt>
                <c:pt idx="164">
                  <c:v>45288</c:v>
                </c:pt>
                <c:pt idx="165">
                  <c:v>45289</c:v>
                </c:pt>
                <c:pt idx="166">
                  <c:v>45290</c:v>
                </c:pt>
                <c:pt idx="167">
                  <c:v>45291</c:v>
                </c:pt>
                <c:pt idx="168">
                  <c:v>45292</c:v>
                </c:pt>
                <c:pt idx="169">
                  <c:v>45293</c:v>
                </c:pt>
                <c:pt idx="170">
                  <c:v>45294</c:v>
                </c:pt>
                <c:pt idx="171">
                  <c:v>45295</c:v>
                </c:pt>
                <c:pt idx="172">
                  <c:v>45296</c:v>
                </c:pt>
                <c:pt idx="173">
                  <c:v>45297</c:v>
                </c:pt>
                <c:pt idx="174">
                  <c:v>45298</c:v>
                </c:pt>
                <c:pt idx="175">
                  <c:v>45299</c:v>
                </c:pt>
                <c:pt idx="176">
                  <c:v>45300</c:v>
                </c:pt>
                <c:pt idx="177">
                  <c:v>45301</c:v>
                </c:pt>
                <c:pt idx="178">
                  <c:v>45302</c:v>
                </c:pt>
                <c:pt idx="179">
                  <c:v>45303</c:v>
                </c:pt>
                <c:pt idx="180">
                  <c:v>45304</c:v>
                </c:pt>
                <c:pt idx="181">
                  <c:v>45305</c:v>
                </c:pt>
                <c:pt idx="182">
                  <c:v>45306</c:v>
                </c:pt>
                <c:pt idx="183">
                  <c:v>45307</c:v>
                </c:pt>
                <c:pt idx="184">
                  <c:v>45308</c:v>
                </c:pt>
                <c:pt idx="185">
                  <c:v>45309</c:v>
                </c:pt>
                <c:pt idx="186">
                  <c:v>45310</c:v>
                </c:pt>
                <c:pt idx="187">
                  <c:v>45311</c:v>
                </c:pt>
                <c:pt idx="188">
                  <c:v>45312</c:v>
                </c:pt>
                <c:pt idx="189">
                  <c:v>45313</c:v>
                </c:pt>
                <c:pt idx="190">
                  <c:v>45314</c:v>
                </c:pt>
                <c:pt idx="191">
                  <c:v>45315</c:v>
                </c:pt>
                <c:pt idx="192">
                  <c:v>45316</c:v>
                </c:pt>
                <c:pt idx="193">
                  <c:v>45317</c:v>
                </c:pt>
                <c:pt idx="194">
                  <c:v>45318</c:v>
                </c:pt>
                <c:pt idx="195">
                  <c:v>45319</c:v>
                </c:pt>
                <c:pt idx="196">
                  <c:v>45320</c:v>
                </c:pt>
                <c:pt idx="197">
                  <c:v>45321</c:v>
                </c:pt>
                <c:pt idx="198">
                  <c:v>45322</c:v>
                </c:pt>
                <c:pt idx="199">
                  <c:v>45323</c:v>
                </c:pt>
                <c:pt idx="200">
                  <c:v>45324</c:v>
                </c:pt>
                <c:pt idx="201">
                  <c:v>45325</c:v>
                </c:pt>
                <c:pt idx="202">
                  <c:v>45326</c:v>
                </c:pt>
                <c:pt idx="203">
                  <c:v>45327</c:v>
                </c:pt>
                <c:pt idx="204">
                  <c:v>45328</c:v>
                </c:pt>
                <c:pt idx="205">
                  <c:v>45329</c:v>
                </c:pt>
                <c:pt idx="206">
                  <c:v>45330</c:v>
                </c:pt>
                <c:pt idx="207">
                  <c:v>45331</c:v>
                </c:pt>
                <c:pt idx="208">
                  <c:v>45332</c:v>
                </c:pt>
                <c:pt idx="209">
                  <c:v>45333</c:v>
                </c:pt>
                <c:pt idx="210">
                  <c:v>45334</c:v>
                </c:pt>
                <c:pt idx="211">
                  <c:v>45335</c:v>
                </c:pt>
                <c:pt idx="212">
                  <c:v>45336</c:v>
                </c:pt>
                <c:pt idx="213">
                  <c:v>45337</c:v>
                </c:pt>
                <c:pt idx="214">
                  <c:v>45338</c:v>
                </c:pt>
                <c:pt idx="215">
                  <c:v>45339</c:v>
                </c:pt>
                <c:pt idx="216">
                  <c:v>45340</c:v>
                </c:pt>
                <c:pt idx="217">
                  <c:v>45341</c:v>
                </c:pt>
                <c:pt idx="218">
                  <c:v>45342</c:v>
                </c:pt>
                <c:pt idx="219">
                  <c:v>45343</c:v>
                </c:pt>
                <c:pt idx="220">
                  <c:v>45344</c:v>
                </c:pt>
                <c:pt idx="221">
                  <c:v>45345</c:v>
                </c:pt>
                <c:pt idx="222">
                  <c:v>45346</c:v>
                </c:pt>
                <c:pt idx="223">
                  <c:v>45347</c:v>
                </c:pt>
                <c:pt idx="224">
                  <c:v>45348</c:v>
                </c:pt>
                <c:pt idx="225">
                  <c:v>45349</c:v>
                </c:pt>
                <c:pt idx="226">
                  <c:v>45350</c:v>
                </c:pt>
                <c:pt idx="227">
                  <c:v>45351</c:v>
                </c:pt>
                <c:pt idx="228">
                  <c:v>45352</c:v>
                </c:pt>
                <c:pt idx="229">
                  <c:v>45353</c:v>
                </c:pt>
                <c:pt idx="230">
                  <c:v>45354</c:v>
                </c:pt>
                <c:pt idx="231">
                  <c:v>45355</c:v>
                </c:pt>
                <c:pt idx="232">
                  <c:v>45356</c:v>
                </c:pt>
                <c:pt idx="233">
                  <c:v>45357</c:v>
                </c:pt>
                <c:pt idx="234">
                  <c:v>45358</c:v>
                </c:pt>
                <c:pt idx="235">
                  <c:v>45359</c:v>
                </c:pt>
                <c:pt idx="236">
                  <c:v>45360</c:v>
                </c:pt>
                <c:pt idx="237">
                  <c:v>45361</c:v>
                </c:pt>
                <c:pt idx="238">
                  <c:v>45362</c:v>
                </c:pt>
                <c:pt idx="239">
                  <c:v>45363</c:v>
                </c:pt>
                <c:pt idx="240">
                  <c:v>45364</c:v>
                </c:pt>
                <c:pt idx="241">
                  <c:v>45365</c:v>
                </c:pt>
                <c:pt idx="242">
                  <c:v>45366</c:v>
                </c:pt>
                <c:pt idx="243">
                  <c:v>45367</c:v>
                </c:pt>
                <c:pt idx="244">
                  <c:v>45368</c:v>
                </c:pt>
                <c:pt idx="245">
                  <c:v>45369</c:v>
                </c:pt>
                <c:pt idx="246">
                  <c:v>45370</c:v>
                </c:pt>
                <c:pt idx="247">
                  <c:v>45371</c:v>
                </c:pt>
                <c:pt idx="248">
                  <c:v>45372</c:v>
                </c:pt>
                <c:pt idx="249">
                  <c:v>45373</c:v>
                </c:pt>
                <c:pt idx="250">
                  <c:v>45374</c:v>
                </c:pt>
                <c:pt idx="251">
                  <c:v>45375</c:v>
                </c:pt>
                <c:pt idx="252">
                  <c:v>45376</c:v>
                </c:pt>
                <c:pt idx="253">
                  <c:v>45377</c:v>
                </c:pt>
                <c:pt idx="254">
                  <c:v>45378</c:v>
                </c:pt>
                <c:pt idx="255">
                  <c:v>45379</c:v>
                </c:pt>
                <c:pt idx="256">
                  <c:v>45380</c:v>
                </c:pt>
                <c:pt idx="257">
                  <c:v>45381</c:v>
                </c:pt>
                <c:pt idx="258">
                  <c:v>45382</c:v>
                </c:pt>
                <c:pt idx="259">
                  <c:v>45383</c:v>
                </c:pt>
                <c:pt idx="260">
                  <c:v>45384</c:v>
                </c:pt>
                <c:pt idx="261">
                  <c:v>45385</c:v>
                </c:pt>
                <c:pt idx="262">
                  <c:v>45386</c:v>
                </c:pt>
                <c:pt idx="263">
                  <c:v>45387</c:v>
                </c:pt>
                <c:pt idx="264">
                  <c:v>45388</c:v>
                </c:pt>
                <c:pt idx="265">
                  <c:v>45389</c:v>
                </c:pt>
                <c:pt idx="266">
                  <c:v>45390</c:v>
                </c:pt>
                <c:pt idx="267">
                  <c:v>45391</c:v>
                </c:pt>
                <c:pt idx="268">
                  <c:v>45392</c:v>
                </c:pt>
                <c:pt idx="269">
                  <c:v>45393</c:v>
                </c:pt>
                <c:pt idx="270">
                  <c:v>45394</c:v>
                </c:pt>
                <c:pt idx="271">
                  <c:v>45395</c:v>
                </c:pt>
                <c:pt idx="272">
                  <c:v>45396</c:v>
                </c:pt>
                <c:pt idx="273">
                  <c:v>45397</c:v>
                </c:pt>
                <c:pt idx="274">
                  <c:v>45398</c:v>
                </c:pt>
                <c:pt idx="275">
                  <c:v>45399</c:v>
                </c:pt>
                <c:pt idx="276">
                  <c:v>45400</c:v>
                </c:pt>
                <c:pt idx="277">
                  <c:v>45401</c:v>
                </c:pt>
                <c:pt idx="278">
                  <c:v>45402</c:v>
                </c:pt>
                <c:pt idx="279">
                  <c:v>45403</c:v>
                </c:pt>
                <c:pt idx="280">
                  <c:v>45404</c:v>
                </c:pt>
                <c:pt idx="281">
                  <c:v>45405</c:v>
                </c:pt>
                <c:pt idx="282">
                  <c:v>45406</c:v>
                </c:pt>
                <c:pt idx="283">
                  <c:v>45407</c:v>
                </c:pt>
                <c:pt idx="284">
                  <c:v>45408</c:v>
                </c:pt>
                <c:pt idx="285">
                  <c:v>45409</c:v>
                </c:pt>
                <c:pt idx="286">
                  <c:v>45410</c:v>
                </c:pt>
                <c:pt idx="287">
                  <c:v>45411</c:v>
                </c:pt>
                <c:pt idx="288">
                  <c:v>45412</c:v>
                </c:pt>
                <c:pt idx="289">
                  <c:v>45413</c:v>
                </c:pt>
                <c:pt idx="290">
                  <c:v>45414</c:v>
                </c:pt>
                <c:pt idx="291">
                  <c:v>45415</c:v>
                </c:pt>
                <c:pt idx="292">
                  <c:v>45416</c:v>
                </c:pt>
                <c:pt idx="293">
                  <c:v>45417</c:v>
                </c:pt>
                <c:pt idx="294">
                  <c:v>45418</c:v>
                </c:pt>
                <c:pt idx="295">
                  <c:v>45419</c:v>
                </c:pt>
                <c:pt idx="296">
                  <c:v>45420</c:v>
                </c:pt>
                <c:pt idx="297">
                  <c:v>45421</c:v>
                </c:pt>
                <c:pt idx="298">
                  <c:v>45422</c:v>
                </c:pt>
                <c:pt idx="299">
                  <c:v>45423</c:v>
                </c:pt>
                <c:pt idx="300">
                  <c:v>45424</c:v>
                </c:pt>
                <c:pt idx="301">
                  <c:v>45425</c:v>
                </c:pt>
                <c:pt idx="302">
                  <c:v>45426</c:v>
                </c:pt>
                <c:pt idx="303">
                  <c:v>45427</c:v>
                </c:pt>
                <c:pt idx="304">
                  <c:v>45428</c:v>
                </c:pt>
                <c:pt idx="305">
                  <c:v>45429</c:v>
                </c:pt>
                <c:pt idx="306">
                  <c:v>45430</c:v>
                </c:pt>
                <c:pt idx="307">
                  <c:v>45431</c:v>
                </c:pt>
                <c:pt idx="308">
                  <c:v>45432</c:v>
                </c:pt>
                <c:pt idx="309">
                  <c:v>45433</c:v>
                </c:pt>
                <c:pt idx="310">
                  <c:v>45434</c:v>
                </c:pt>
                <c:pt idx="311">
                  <c:v>45435</c:v>
                </c:pt>
                <c:pt idx="312">
                  <c:v>45436</c:v>
                </c:pt>
                <c:pt idx="313">
                  <c:v>45437</c:v>
                </c:pt>
                <c:pt idx="314">
                  <c:v>45438</c:v>
                </c:pt>
                <c:pt idx="315">
                  <c:v>45439</c:v>
                </c:pt>
                <c:pt idx="316">
                  <c:v>45440</c:v>
                </c:pt>
                <c:pt idx="317">
                  <c:v>45441</c:v>
                </c:pt>
                <c:pt idx="318">
                  <c:v>45442</c:v>
                </c:pt>
                <c:pt idx="319">
                  <c:v>45443</c:v>
                </c:pt>
                <c:pt idx="320">
                  <c:v>45444</c:v>
                </c:pt>
                <c:pt idx="321">
                  <c:v>45445</c:v>
                </c:pt>
                <c:pt idx="322">
                  <c:v>45446</c:v>
                </c:pt>
                <c:pt idx="323">
                  <c:v>45447</c:v>
                </c:pt>
                <c:pt idx="324">
                  <c:v>45448</c:v>
                </c:pt>
                <c:pt idx="325">
                  <c:v>45449</c:v>
                </c:pt>
                <c:pt idx="326">
                  <c:v>45450</c:v>
                </c:pt>
                <c:pt idx="327">
                  <c:v>45451</c:v>
                </c:pt>
                <c:pt idx="328">
                  <c:v>45452</c:v>
                </c:pt>
                <c:pt idx="329">
                  <c:v>45453</c:v>
                </c:pt>
                <c:pt idx="330">
                  <c:v>45454</c:v>
                </c:pt>
                <c:pt idx="331">
                  <c:v>45455</c:v>
                </c:pt>
                <c:pt idx="332">
                  <c:v>45456</c:v>
                </c:pt>
                <c:pt idx="333">
                  <c:v>45457</c:v>
                </c:pt>
                <c:pt idx="334">
                  <c:v>45458</c:v>
                </c:pt>
                <c:pt idx="335">
                  <c:v>45459</c:v>
                </c:pt>
                <c:pt idx="336">
                  <c:v>45460</c:v>
                </c:pt>
                <c:pt idx="337">
                  <c:v>45461</c:v>
                </c:pt>
                <c:pt idx="338">
                  <c:v>45462</c:v>
                </c:pt>
                <c:pt idx="339">
                  <c:v>45463</c:v>
                </c:pt>
                <c:pt idx="340">
                  <c:v>45464</c:v>
                </c:pt>
                <c:pt idx="341">
                  <c:v>45465</c:v>
                </c:pt>
                <c:pt idx="342">
                  <c:v>45466</c:v>
                </c:pt>
                <c:pt idx="343">
                  <c:v>45467</c:v>
                </c:pt>
                <c:pt idx="344">
                  <c:v>45468</c:v>
                </c:pt>
                <c:pt idx="345">
                  <c:v>45469</c:v>
                </c:pt>
                <c:pt idx="346">
                  <c:v>45470</c:v>
                </c:pt>
                <c:pt idx="347">
                  <c:v>45471</c:v>
                </c:pt>
                <c:pt idx="348">
                  <c:v>45472</c:v>
                </c:pt>
                <c:pt idx="349">
                  <c:v>45473</c:v>
                </c:pt>
                <c:pt idx="350">
                  <c:v>45474</c:v>
                </c:pt>
                <c:pt idx="351">
                  <c:v>45475</c:v>
                </c:pt>
                <c:pt idx="352">
                  <c:v>45476</c:v>
                </c:pt>
                <c:pt idx="353">
                  <c:v>45477</c:v>
                </c:pt>
                <c:pt idx="354">
                  <c:v>45478</c:v>
                </c:pt>
                <c:pt idx="355">
                  <c:v>45479</c:v>
                </c:pt>
                <c:pt idx="356">
                  <c:v>45480</c:v>
                </c:pt>
                <c:pt idx="357">
                  <c:v>45481</c:v>
                </c:pt>
                <c:pt idx="358">
                  <c:v>45482</c:v>
                </c:pt>
                <c:pt idx="359">
                  <c:v>45483</c:v>
                </c:pt>
                <c:pt idx="360">
                  <c:v>45484</c:v>
                </c:pt>
                <c:pt idx="361">
                  <c:v>45485</c:v>
                </c:pt>
                <c:pt idx="362">
                  <c:v>45486</c:v>
                </c:pt>
                <c:pt idx="363">
                  <c:v>45487</c:v>
                </c:pt>
                <c:pt idx="364">
                  <c:v>45488</c:v>
                </c:pt>
                <c:pt idx="365">
                  <c:v>45489</c:v>
                </c:pt>
              </c:numCache>
            </c:numRef>
          </c:cat>
          <c:val>
            <c:numRef>
              <c:f>'Fitness Fatigue'!$I$129:$I$494</c:f>
              <c:numCache>
                <c:formatCode>0</c:formatCode>
                <c:ptCount val="36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0.37796447300922725</c:v>
                </c:pt>
                <c:pt idx="87">
                  <c:v>0.58451803069572905</c:v>
                </c:pt>
                <c:pt idx="88">
                  <c:v>0.58451803069572905</c:v>
                </c:pt>
                <c:pt idx="89">
                  <c:v>0.58451803069572905</c:v>
                </c:pt>
                <c:pt idx="90">
                  <c:v>0.58451803069572905</c:v>
                </c:pt>
                <c:pt idx="91">
                  <c:v>0.58451803069572905</c:v>
                </c:pt>
                <c:pt idx="92">
                  <c:v>0.58451803069572905</c:v>
                </c:pt>
                <c:pt idx="93">
                  <c:v>0.58105062342409475</c:v>
                </c:pt>
                <c:pt idx="94">
                  <c:v>0.58480963287273191</c:v>
                </c:pt>
                <c:pt idx="95">
                  <c:v>0.58480963287273191</c:v>
                </c:pt>
                <c:pt idx="96">
                  <c:v>0.79291396363273836</c:v>
                </c:pt>
                <c:pt idx="97">
                  <c:v>0.79291396363273836</c:v>
                </c:pt>
                <c:pt idx="98">
                  <c:v>0.79291396363273836</c:v>
                </c:pt>
                <c:pt idx="99">
                  <c:v>0.79291396363273836</c:v>
                </c:pt>
                <c:pt idx="100">
                  <c:v>0.57783675342724428</c:v>
                </c:pt>
                <c:pt idx="101">
                  <c:v>0.37796447300922725</c:v>
                </c:pt>
                <c:pt idx="102">
                  <c:v>0.37796447300922725</c:v>
                </c:pt>
                <c:pt idx="103">
                  <c:v>0</c:v>
                </c:pt>
                <c:pt idx="104">
                  <c:v>0</c:v>
                </c:pt>
                <c:pt idx="105">
                  <c:v>0</c:v>
                </c:pt>
                <c:pt idx="106">
                  <c:v>0</c:v>
                </c:pt>
                <c:pt idx="107">
                  <c:v>0</c:v>
                </c:pt>
                <c:pt idx="108">
                  <c:v>0</c:v>
                </c:pt>
                <c:pt idx="109">
                  <c:v>0</c:v>
                </c:pt>
                <c:pt idx="110">
                  <c:v>0</c:v>
                </c:pt>
                <c:pt idx="111">
                  <c:v>0</c:v>
                </c:pt>
                <c:pt idx="112">
                  <c:v>0</c:v>
                </c:pt>
                <c:pt idx="113">
                  <c:v>0</c:v>
                </c:pt>
                <c:pt idx="114">
                  <c:v>0</c:v>
                </c:pt>
                <c:pt idx="115">
                  <c:v>0.37796447300922725</c:v>
                </c:pt>
                <c:pt idx="116">
                  <c:v>0.37796447300922725</c:v>
                </c:pt>
                <c:pt idx="117">
                  <c:v>0.37796447300922725</c:v>
                </c:pt>
                <c:pt idx="118">
                  <c:v>0.37796447300922725</c:v>
                </c:pt>
                <c:pt idx="119">
                  <c:v>0.37796447300922725</c:v>
                </c:pt>
                <c:pt idx="120">
                  <c:v>0.37796447300922725</c:v>
                </c:pt>
                <c:pt idx="121">
                  <c:v>0.37796447300922725</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0.37796447300922725</c:v>
                </c:pt>
                <c:pt idx="143">
                  <c:v>0.58549557422287357</c:v>
                </c:pt>
                <c:pt idx="144">
                  <c:v>0.58549557422287357</c:v>
                </c:pt>
                <c:pt idx="145">
                  <c:v>0.58549557422287357</c:v>
                </c:pt>
                <c:pt idx="146">
                  <c:v>0.58549557422287357</c:v>
                </c:pt>
                <c:pt idx="147">
                  <c:v>0.58549557422287357</c:v>
                </c:pt>
                <c:pt idx="148">
                  <c:v>0.58549557422287357</c:v>
                </c:pt>
                <c:pt idx="149">
                  <c:v>0.58554004376911994</c:v>
                </c:pt>
                <c:pt idx="150">
                  <c:v>0.58510974147379058</c:v>
                </c:pt>
                <c:pt idx="151">
                  <c:v>0.58510974147379058</c:v>
                </c:pt>
                <c:pt idx="152">
                  <c:v>0.58510974147379058</c:v>
                </c:pt>
                <c:pt idx="153">
                  <c:v>0.58510974147379058</c:v>
                </c:pt>
                <c:pt idx="154">
                  <c:v>0.58510974147379058</c:v>
                </c:pt>
                <c:pt idx="155">
                  <c:v>0.58510974147379058</c:v>
                </c:pt>
                <c:pt idx="156">
                  <c:v>0.37796447300922725</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0.3779644730092272</c:v>
                </c:pt>
                <c:pt idx="178">
                  <c:v>0.58485102228411767</c:v>
                </c:pt>
                <c:pt idx="179">
                  <c:v>0.58485102228411767</c:v>
                </c:pt>
                <c:pt idx="180">
                  <c:v>0.79967140864712838</c:v>
                </c:pt>
                <c:pt idx="181">
                  <c:v>0.79967140864712838</c:v>
                </c:pt>
                <c:pt idx="182">
                  <c:v>0.79967140864712838</c:v>
                </c:pt>
                <c:pt idx="183">
                  <c:v>0.79967140864712838</c:v>
                </c:pt>
                <c:pt idx="184">
                  <c:v>0.78174045222348942</c:v>
                </c:pt>
                <c:pt idx="185">
                  <c:v>0.56787946083438967</c:v>
                </c:pt>
                <c:pt idx="186">
                  <c:v>0.56787946083438967</c:v>
                </c:pt>
                <c:pt idx="187">
                  <c:v>0.37796447300922725</c:v>
                </c:pt>
                <c:pt idx="188">
                  <c:v>0.37796447300922725</c:v>
                </c:pt>
                <c:pt idx="189">
                  <c:v>0.37796447300922725</c:v>
                </c:pt>
                <c:pt idx="190">
                  <c:v>0.37796447300922725</c:v>
                </c:pt>
                <c:pt idx="191">
                  <c:v>0.37796447300922725</c:v>
                </c:pt>
                <c:pt idx="192">
                  <c:v>0.58372682096541251</c:v>
                </c:pt>
                <c:pt idx="193">
                  <c:v>0.58372682096541251</c:v>
                </c:pt>
                <c:pt idx="194">
                  <c:v>0.58372682096541251</c:v>
                </c:pt>
                <c:pt idx="195">
                  <c:v>0.58372682096541251</c:v>
                </c:pt>
                <c:pt idx="196">
                  <c:v>0.64335626581872341</c:v>
                </c:pt>
                <c:pt idx="197">
                  <c:v>0.64335626581872341</c:v>
                </c:pt>
                <c:pt idx="198">
                  <c:v>0.6454972243679028</c:v>
                </c:pt>
                <c:pt idx="199">
                  <c:v>0.64123121368728908</c:v>
                </c:pt>
                <c:pt idx="200">
                  <c:v>0.64123121368728908</c:v>
                </c:pt>
                <c:pt idx="201">
                  <c:v>0.81888429654746353</c:v>
                </c:pt>
                <c:pt idx="202">
                  <c:v>0.81888429654746353</c:v>
                </c:pt>
                <c:pt idx="203">
                  <c:v>0.81888429654746353</c:v>
                </c:pt>
                <c:pt idx="204">
                  <c:v>0.81888429654746353</c:v>
                </c:pt>
                <c:pt idx="205">
                  <c:v>0.60968122590923535</c:v>
                </c:pt>
                <c:pt idx="206">
                  <c:v>0.61768784542806277</c:v>
                </c:pt>
                <c:pt idx="207">
                  <c:v>0.61768784542806277</c:v>
                </c:pt>
                <c:pt idx="208">
                  <c:v>0.64173503004233023</c:v>
                </c:pt>
                <c:pt idx="209">
                  <c:v>0.64173503004233023</c:v>
                </c:pt>
                <c:pt idx="210">
                  <c:v>0.58235296392955327</c:v>
                </c:pt>
                <c:pt idx="211">
                  <c:v>0.58235296392955327</c:v>
                </c:pt>
                <c:pt idx="212">
                  <c:v>0.68557585321979175</c:v>
                </c:pt>
                <c:pt idx="213">
                  <c:v>0.62947055837147958</c:v>
                </c:pt>
                <c:pt idx="214">
                  <c:v>0.62947055837147958</c:v>
                </c:pt>
                <c:pt idx="215">
                  <c:v>0.64582683970411703</c:v>
                </c:pt>
                <c:pt idx="216">
                  <c:v>0.64582683970411703</c:v>
                </c:pt>
                <c:pt idx="217">
                  <c:v>0.64582683970411703</c:v>
                </c:pt>
                <c:pt idx="218">
                  <c:v>0.64582683970411703</c:v>
                </c:pt>
                <c:pt idx="219">
                  <c:v>0.57197057317175004</c:v>
                </c:pt>
                <c:pt idx="220">
                  <c:v>0.37796447300922725</c:v>
                </c:pt>
                <c:pt idx="221">
                  <c:v>0.37796447300922725</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numCache>
            </c:numRef>
          </c:val>
          <c:smooth val="0"/>
          <c:extLst>
            <c:ext xmlns:c16="http://schemas.microsoft.com/office/drawing/2014/chart" uri="{C3380CC4-5D6E-409C-BE32-E72D297353CC}">
              <c16:uniqueId val="{00000002-488F-054D-8891-C219CA4F0A61}"/>
            </c:ext>
          </c:extLst>
        </c:ser>
        <c:dLbls>
          <c:showLegendKey val="0"/>
          <c:showVal val="0"/>
          <c:showCatName val="0"/>
          <c:showSerName val="0"/>
          <c:showPercent val="0"/>
          <c:showBubbleSize val="0"/>
        </c:dLbls>
        <c:marker val="1"/>
        <c:smooth val="0"/>
        <c:axId val="270439023"/>
        <c:axId val="270189263"/>
      </c:lineChart>
      <c:dateAx>
        <c:axId val="60499455"/>
        <c:scaling>
          <c:orientation val="minMax"/>
        </c:scaling>
        <c:delete val="0"/>
        <c:axPos val="b"/>
        <c:numFmt formatCode="d/m;@" sourceLinked="1"/>
        <c:majorTickMark val="none"/>
        <c:minorTickMark val="none"/>
        <c:tickLblPos val="nextTo"/>
        <c:spPr>
          <a:noFill/>
          <a:ln w="9525" cap="flat" cmpd="sng" algn="ctr">
            <a:solidFill>
              <a:schemeClr val="tx1">
                <a:lumMod val="15000"/>
                <a:lumOff val="85000"/>
              </a:schemeClr>
            </a:solidFill>
            <a:round/>
          </a:ln>
          <a:effectLst/>
        </c:spPr>
        <c:txPr>
          <a:bodyPr rot="-1800000" spcFirstLastPara="1" vertOverflow="ellipsis" wrap="square" anchor="ctr" anchorCtr="1"/>
          <a:lstStyle/>
          <a:p>
            <a:pPr>
              <a:defRPr sz="1600" b="1" i="0" u="none" strike="noStrike" kern="1200" baseline="0">
                <a:solidFill>
                  <a:schemeClr val="tx1"/>
                </a:solidFill>
                <a:latin typeface="+mn-lt"/>
                <a:ea typeface="+mn-ea"/>
                <a:cs typeface="+mn-cs"/>
              </a:defRPr>
            </a:pPr>
            <a:endParaRPr lang="fr-FR"/>
          </a:p>
        </c:txPr>
        <c:crossAx val="604139888"/>
        <c:crosses val="autoZero"/>
        <c:auto val="1"/>
        <c:lblOffset val="100"/>
        <c:baseTimeUnit val="days"/>
      </c:dateAx>
      <c:valAx>
        <c:axId val="604139888"/>
        <c:scaling>
          <c:orientation val="minMax"/>
          <c:max val="10000"/>
          <c:min val="0"/>
        </c:scaling>
        <c:delete val="0"/>
        <c:axPos val="l"/>
        <c:majorGridlines>
          <c:spPr>
            <a:ln w="9525" cap="flat" cmpd="sng" algn="ctr">
              <a:solidFill>
                <a:schemeClr val="tx1">
                  <a:alpha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solidFill>
                <a:latin typeface="+mn-lt"/>
                <a:ea typeface="+mn-ea"/>
                <a:cs typeface="+mn-cs"/>
              </a:defRPr>
            </a:pPr>
            <a:endParaRPr lang="fr-FR"/>
          </a:p>
        </c:txPr>
        <c:crossAx val="60499455"/>
        <c:crosses val="autoZero"/>
        <c:crossBetween val="between"/>
      </c:valAx>
      <c:valAx>
        <c:axId val="270189263"/>
        <c:scaling>
          <c:orientation val="minMax"/>
          <c:max val="2.5"/>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fr-FR"/>
          </a:p>
        </c:txPr>
        <c:crossAx val="270439023"/>
        <c:crosses val="max"/>
        <c:crossBetween val="between"/>
      </c:valAx>
      <c:dateAx>
        <c:axId val="270439023"/>
        <c:scaling>
          <c:orientation val="minMax"/>
        </c:scaling>
        <c:delete val="1"/>
        <c:axPos val="b"/>
        <c:numFmt formatCode="d/m;@" sourceLinked="1"/>
        <c:majorTickMark val="out"/>
        <c:minorTickMark val="none"/>
        <c:tickLblPos val="nextTo"/>
        <c:crossAx val="270189263"/>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25400" cap="flat" cmpd="sng" algn="ctr">
      <a:solidFill>
        <a:schemeClr val="tx1"/>
      </a:solidFill>
      <a:round/>
    </a:ln>
    <a:effectLst/>
  </c:spPr>
  <c:txPr>
    <a:bodyPr/>
    <a:lstStyle/>
    <a:p>
      <a:pPr>
        <a:defRPr/>
      </a:pPr>
      <a:endParaRPr lang="fr-FR"/>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tx>
            <c:strRef>
              <c:f>'Fitness Fatigue'!$M$129:$M$142</c:f>
              <c:strCache>
                <c:ptCount val="14"/>
                <c:pt idx="0">
                  <c:v>0,0</c:v>
                </c:pt>
                <c:pt idx="1">
                  <c:v>0,0</c:v>
                </c:pt>
                <c:pt idx="2">
                  <c:v>0,0</c:v>
                </c:pt>
                <c:pt idx="3">
                  <c:v>0,0</c:v>
                </c:pt>
                <c:pt idx="4">
                  <c:v>0,0</c:v>
                </c:pt>
                <c:pt idx="5">
                  <c:v>0,0</c:v>
                </c:pt>
                <c:pt idx="6">
                  <c:v>0,0</c:v>
                </c:pt>
                <c:pt idx="7">
                  <c:v>15,8</c:v>
                </c:pt>
                <c:pt idx="8">
                  <c:v>0,0</c:v>
                </c:pt>
                <c:pt idx="9">
                  <c:v>0,0</c:v>
                </c:pt>
                <c:pt idx="10">
                  <c:v>0,0</c:v>
                </c:pt>
                <c:pt idx="11">
                  <c:v>0,0</c:v>
                </c:pt>
                <c:pt idx="12">
                  <c:v>0,0</c:v>
                </c:pt>
                <c:pt idx="13">
                  <c:v>0,0</c:v>
                </c:pt>
              </c:strCache>
            </c:strRef>
          </c:tx>
          <c:spPr>
            <a:solidFill>
              <a:schemeClr val="accent1"/>
            </a:solidFill>
            <a:ln w="25400">
              <a:noFill/>
            </a:ln>
            <a:effectLst/>
          </c:spPr>
          <c:cat>
            <c:numRef>
              <c:f>'Fitness Fatigue'!$D$129:$D$494</c:f>
              <c:numCache>
                <c:formatCode>d/m;@</c:formatCode>
                <c:ptCount val="366"/>
                <c:pt idx="0">
                  <c:v>45124</c:v>
                </c:pt>
                <c:pt idx="1">
                  <c:v>45125</c:v>
                </c:pt>
                <c:pt idx="2">
                  <c:v>45126</c:v>
                </c:pt>
                <c:pt idx="3">
                  <c:v>45127</c:v>
                </c:pt>
                <c:pt idx="4">
                  <c:v>45128</c:v>
                </c:pt>
                <c:pt idx="5">
                  <c:v>45129</c:v>
                </c:pt>
                <c:pt idx="6">
                  <c:v>45130</c:v>
                </c:pt>
                <c:pt idx="7">
                  <c:v>45131</c:v>
                </c:pt>
                <c:pt idx="8">
                  <c:v>45132</c:v>
                </c:pt>
                <c:pt idx="9">
                  <c:v>45133</c:v>
                </c:pt>
                <c:pt idx="10">
                  <c:v>45134</c:v>
                </c:pt>
                <c:pt idx="11">
                  <c:v>45135</c:v>
                </c:pt>
                <c:pt idx="12">
                  <c:v>45136</c:v>
                </c:pt>
                <c:pt idx="13">
                  <c:v>45137</c:v>
                </c:pt>
                <c:pt idx="14">
                  <c:v>45138</c:v>
                </c:pt>
                <c:pt idx="15">
                  <c:v>45139</c:v>
                </c:pt>
                <c:pt idx="16">
                  <c:v>45140</c:v>
                </c:pt>
                <c:pt idx="17">
                  <c:v>45141</c:v>
                </c:pt>
                <c:pt idx="18">
                  <c:v>45142</c:v>
                </c:pt>
                <c:pt idx="19">
                  <c:v>45143</c:v>
                </c:pt>
                <c:pt idx="20">
                  <c:v>45144</c:v>
                </c:pt>
                <c:pt idx="21">
                  <c:v>45145</c:v>
                </c:pt>
                <c:pt idx="22">
                  <c:v>45146</c:v>
                </c:pt>
                <c:pt idx="23">
                  <c:v>45147</c:v>
                </c:pt>
                <c:pt idx="24">
                  <c:v>45148</c:v>
                </c:pt>
                <c:pt idx="25">
                  <c:v>45149</c:v>
                </c:pt>
                <c:pt idx="26">
                  <c:v>45150</c:v>
                </c:pt>
                <c:pt idx="27">
                  <c:v>45151</c:v>
                </c:pt>
                <c:pt idx="28">
                  <c:v>45152</c:v>
                </c:pt>
                <c:pt idx="29">
                  <c:v>45153</c:v>
                </c:pt>
                <c:pt idx="30">
                  <c:v>45154</c:v>
                </c:pt>
                <c:pt idx="31">
                  <c:v>45155</c:v>
                </c:pt>
                <c:pt idx="32">
                  <c:v>45156</c:v>
                </c:pt>
                <c:pt idx="33">
                  <c:v>45157</c:v>
                </c:pt>
                <c:pt idx="34">
                  <c:v>45158</c:v>
                </c:pt>
                <c:pt idx="35">
                  <c:v>45159</c:v>
                </c:pt>
                <c:pt idx="36">
                  <c:v>45160</c:v>
                </c:pt>
                <c:pt idx="37">
                  <c:v>45161</c:v>
                </c:pt>
                <c:pt idx="38">
                  <c:v>45162</c:v>
                </c:pt>
                <c:pt idx="39">
                  <c:v>45163</c:v>
                </c:pt>
                <c:pt idx="40">
                  <c:v>45164</c:v>
                </c:pt>
                <c:pt idx="41">
                  <c:v>45165</c:v>
                </c:pt>
                <c:pt idx="42">
                  <c:v>45166</c:v>
                </c:pt>
                <c:pt idx="43">
                  <c:v>45167</c:v>
                </c:pt>
                <c:pt idx="44">
                  <c:v>45168</c:v>
                </c:pt>
                <c:pt idx="45">
                  <c:v>45169</c:v>
                </c:pt>
                <c:pt idx="46">
                  <c:v>45170</c:v>
                </c:pt>
                <c:pt idx="47">
                  <c:v>45171</c:v>
                </c:pt>
                <c:pt idx="48">
                  <c:v>45172</c:v>
                </c:pt>
                <c:pt idx="49">
                  <c:v>45173</c:v>
                </c:pt>
                <c:pt idx="50">
                  <c:v>45174</c:v>
                </c:pt>
                <c:pt idx="51">
                  <c:v>45175</c:v>
                </c:pt>
                <c:pt idx="52">
                  <c:v>45176</c:v>
                </c:pt>
                <c:pt idx="53">
                  <c:v>45177</c:v>
                </c:pt>
                <c:pt idx="54">
                  <c:v>45178</c:v>
                </c:pt>
                <c:pt idx="55">
                  <c:v>45179</c:v>
                </c:pt>
                <c:pt idx="56">
                  <c:v>45180</c:v>
                </c:pt>
                <c:pt idx="57">
                  <c:v>45181</c:v>
                </c:pt>
                <c:pt idx="58">
                  <c:v>45182</c:v>
                </c:pt>
                <c:pt idx="59">
                  <c:v>45183</c:v>
                </c:pt>
                <c:pt idx="60">
                  <c:v>45184</c:v>
                </c:pt>
                <c:pt idx="61">
                  <c:v>45185</c:v>
                </c:pt>
                <c:pt idx="62">
                  <c:v>45186</c:v>
                </c:pt>
                <c:pt idx="63">
                  <c:v>45187</c:v>
                </c:pt>
                <c:pt idx="64">
                  <c:v>45188</c:v>
                </c:pt>
                <c:pt idx="65">
                  <c:v>45189</c:v>
                </c:pt>
                <c:pt idx="66">
                  <c:v>45190</c:v>
                </c:pt>
                <c:pt idx="67">
                  <c:v>45191</c:v>
                </c:pt>
                <c:pt idx="68">
                  <c:v>45192</c:v>
                </c:pt>
                <c:pt idx="69">
                  <c:v>45193</c:v>
                </c:pt>
                <c:pt idx="70">
                  <c:v>45194</c:v>
                </c:pt>
                <c:pt idx="71">
                  <c:v>45195</c:v>
                </c:pt>
                <c:pt idx="72">
                  <c:v>45196</c:v>
                </c:pt>
                <c:pt idx="73">
                  <c:v>45197</c:v>
                </c:pt>
                <c:pt idx="74">
                  <c:v>45198</c:v>
                </c:pt>
                <c:pt idx="75">
                  <c:v>45199</c:v>
                </c:pt>
                <c:pt idx="76">
                  <c:v>45200</c:v>
                </c:pt>
                <c:pt idx="77">
                  <c:v>45201</c:v>
                </c:pt>
                <c:pt idx="78">
                  <c:v>45202</c:v>
                </c:pt>
                <c:pt idx="79">
                  <c:v>45203</c:v>
                </c:pt>
                <c:pt idx="80">
                  <c:v>45204</c:v>
                </c:pt>
                <c:pt idx="81">
                  <c:v>45205</c:v>
                </c:pt>
                <c:pt idx="82">
                  <c:v>45206</c:v>
                </c:pt>
                <c:pt idx="83">
                  <c:v>45207</c:v>
                </c:pt>
                <c:pt idx="84">
                  <c:v>45208</c:v>
                </c:pt>
                <c:pt idx="85">
                  <c:v>45209</c:v>
                </c:pt>
                <c:pt idx="86">
                  <c:v>45210</c:v>
                </c:pt>
                <c:pt idx="87">
                  <c:v>45211</c:v>
                </c:pt>
                <c:pt idx="88">
                  <c:v>45212</c:v>
                </c:pt>
                <c:pt idx="89">
                  <c:v>45213</c:v>
                </c:pt>
                <c:pt idx="90">
                  <c:v>45214</c:v>
                </c:pt>
                <c:pt idx="91">
                  <c:v>45215</c:v>
                </c:pt>
                <c:pt idx="92">
                  <c:v>45216</c:v>
                </c:pt>
                <c:pt idx="93">
                  <c:v>45217</c:v>
                </c:pt>
                <c:pt idx="94">
                  <c:v>45218</c:v>
                </c:pt>
                <c:pt idx="95">
                  <c:v>45219</c:v>
                </c:pt>
                <c:pt idx="96">
                  <c:v>45220</c:v>
                </c:pt>
                <c:pt idx="97">
                  <c:v>45221</c:v>
                </c:pt>
                <c:pt idx="98">
                  <c:v>45222</c:v>
                </c:pt>
                <c:pt idx="99">
                  <c:v>45223</c:v>
                </c:pt>
                <c:pt idx="100">
                  <c:v>45224</c:v>
                </c:pt>
                <c:pt idx="101">
                  <c:v>45225</c:v>
                </c:pt>
                <c:pt idx="102">
                  <c:v>45226</c:v>
                </c:pt>
                <c:pt idx="103">
                  <c:v>45227</c:v>
                </c:pt>
                <c:pt idx="104">
                  <c:v>45228</c:v>
                </c:pt>
                <c:pt idx="105">
                  <c:v>45229</c:v>
                </c:pt>
                <c:pt idx="106">
                  <c:v>45230</c:v>
                </c:pt>
                <c:pt idx="107">
                  <c:v>45231</c:v>
                </c:pt>
                <c:pt idx="108">
                  <c:v>45232</c:v>
                </c:pt>
                <c:pt idx="109">
                  <c:v>45233</c:v>
                </c:pt>
                <c:pt idx="110">
                  <c:v>45234</c:v>
                </c:pt>
                <c:pt idx="111">
                  <c:v>45235</c:v>
                </c:pt>
                <c:pt idx="112">
                  <c:v>45236</c:v>
                </c:pt>
                <c:pt idx="113">
                  <c:v>45237</c:v>
                </c:pt>
                <c:pt idx="114">
                  <c:v>45238</c:v>
                </c:pt>
                <c:pt idx="115">
                  <c:v>45239</c:v>
                </c:pt>
                <c:pt idx="116">
                  <c:v>45240</c:v>
                </c:pt>
                <c:pt idx="117">
                  <c:v>45241</c:v>
                </c:pt>
                <c:pt idx="118">
                  <c:v>45242</c:v>
                </c:pt>
                <c:pt idx="119">
                  <c:v>45243</c:v>
                </c:pt>
                <c:pt idx="120">
                  <c:v>45244</c:v>
                </c:pt>
                <c:pt idx="121">
                  <c:v>45245</c:v>
                </c:pt>
                <c:pt idx="122">
                  <c:v>45246</c:v>
                </c:pt>
                <c:pt idx="123">
                  <c:v>45247</c:v>
                </c:pt>
                <c:pt idx="124">
                  <c:v>45248</c:v>
                </c:pt>
                <c:pt idx="125">
                  <c:v>45249</c:v>
                </c:pt>
                <c:pt idx="126">
                  <c:v>45250</c:v>
                </c:pt>
                <c:pt idx="127">
                  <c:v>45251</c:v>
                </c:pt>
                <c:pt idx="128">
                  <c:v>45252</c:v>
                </c:pt>
                <c:pt idx="129">
                  <c:v>45253</c:v>
                </c:pt>
                <c:pt idx="130">
                  <c:v>45254</c:v>
                </c:pt>
                <c:pt idx="131">
                  <c:v>45255</c:v>
                </c:pt>
                <c:pt idx="132">
                  <c:v>45256</c:v>
                </c:pt>
                <c:pt idx="133">
                  <c:v>45257</c:v>
                </c:pt>
                <c:pt idx="134">
                  <c:v>45258</c:v>
                </c:pt>
                <c:pt idx="135">
                  <c:v>45259</c:v>
                </c:pt>
                <c:pt idx="136">
                  <c:v>45260</c:v>
                </c:pt>
                <c:pt idx="137">
                  <c:v>45261</c:v>
                </c:pt>
                <c:pt idx="138">
                  <c:v>45262</c:v>
                </c:pt>
                <c:pt idx="139">
                  <c:v>45263</c:v>
                </c:pt>
                <c:pt idx="140">
                  <c:v>45264</c:v>
                </c:pt>
                <c:pt idx="141">
                  <c:v>45265</c:v>
                </c:pt>
                <c:pt idx="142">
                  <c:v>45266</c:v>
                </c:pt>
                <c:pt idx="143">
                  <c:v>45267</c:v>
                </c:pt>
                <c:pt idx="144">
                  <c:v>45268</c:v>
                </c:pt>
                <c:pt idx="145">
                  <c:v>45269</c:v>
                </c:pt>
                <c:pt idx="146">
                  <c:v>45270</c:v>
                </c:pt>
                <c:pt idx="147">
                  <c:v>45271</c:v>
                </c:pt>
                <c:pt idx="148">
                  <c:v>45272</c:v>
                </c:pt>
                <c:pt idx="149">
                  <c:v>45273</c:v>
                </c:pt>
                <c:pt idx="150">
                  <c:v>45274</c:v>
                </c:pt>
                <c:pt idx="151">
                  <c:v>45275</c:v>
                </c:pt>
                <c:pt idx="152">
                  <c:v>45276</c:v>
                </c:pt>
                <c:pt idx="153">
                  <c:v>45277</c:v>
                </c:pt>
                <c:pt idx="154">
                  <c:v>45278</c:v>
                </c:pt>
                <c:pt idx="155">
                  <c:v>45279</c:v>
                </c:pt>
                <c:pt idx="156">
                  <c:v>45280</c:v>
                </c:pt>
                <c:pt idx="157">
                  <c:v>45281</c:v>
                </c:pt>
                <c:pt idx="158">
                  <c:v>45282</c:v>
                </c:pt>
                <c:pt idx="159">
                  <c:v>45283</c:v>
                </c:pt>
                <c:pt idx="160">
                  <c:v>45284</c:v>
                </c:pt>
                <c:pt idx="161">
                  <c:v>45285</c:v>
                </c:pt>
                <c:pt idx="162">
                  <c:v>45286</c:v>
                </c:pt>
                <c:pt idx="163">
                  <c:v>45287</c:v>
                </c:pt>
                <c:pt idx="164">
                  <c:v>45288</c:v>
                </c:pt>
                <c:pt idx="165">
                  <c:v>45289</c:v>
                </c:pt>
                <c:pt idx="166">
                  <c:v>45290</c:v>
                </c:pt>
                <c:pt idx="167">
                  <c:v>45291</c:v>
                </c:pt>
                <c:pt idx="168">
                  <c:v>45292</c:v>
                </c:pt>
                <c:pt idx="169">
                  <c:v>45293</c:v>
                </c:pt>
                <c:pt idx="170">
                  <c:v>45294</c:v>
                </c:pt>
                <c:pt idx="171">
                  <c:v>45295</c:v>
                </c:pt>
                <c:pt idx="172">
                  <c:v>45296</c:v>
                </c:pt>
                <c:pt idx="173">
                  <c:v>45297</c:v>
                </c:pt>
                <c:pt idx="174">
                  <c:v>45298</c:v>
                </c:pt>
                <c:pt idx="175">
                  <c:v>45299</c:v>
                </c:pt>
                <c:pt idx="176">
                  <c:v>45300</c:v>
                </c:pt>
                <c:pt idx="177">
                  <c:v>45301</c:v>
                </c:pt>
                <c:pt idx="178">
                  <c:v>45302</c:v>
                </c:pt>
                <c:pt idx="179">
                  <c:v>45303</c:v>
                </c:pt>
                <c:pt idx="180">
                  <c:v>45304</c:v>
                </c:pt>
                <c:pt idx="181">
                  <c:v>45305</c:v>
                </c:pt>
                <c:pt idx="182">
                  <c:v>45306</c:v>
                </c:pt>
                <c:pt idx="183">
                  <c:v>45307</c:v>
                </c:pt>
                <c:pt idx="184">
                  <c:v>45308</c:v>
                </c:pt>
                <c:pt idx="185">
                  <c:v>45309</c:v>
                </c:pt>
                <c:pt idx="186">
                  <c:v>45310</c:v>
                </c:pt>
                <c:pt idx="187">
                  <c:v>45311</c:v>
                </c:pt>
                <c:pt idx="188">
                  <c:v>45312</c:v>
                </c:pt>
                <c:pt idx="189">
                  <c:v>45313</c:v>
                </c:pt>
                <c:pt idx="190">
                  <c:v>45314</c:v>
                </c:pt>
                <c:pt idx="191">
                  <c:v>45315</c:v>
                </c:pt>
                <c:pt idx="192">
                  <c:v>45316</c:v>
                </c:pt>
                <c:pt idx="193">
                  <c:v>45317</c:v>
                </c:pt>
                <c:pt idx="194">
                  <c:v>45318</c:v>
                </c:pt>
                <c:pt idx="195">
                  <c:v>45319</c:v>
                </c:pt>
                <c:pt idx="196">
                  <c:v>45320</c:v>
                </c:pt>
                <c:pt idx="197">
                  <c:v>45321</c:v>
                </c:pt>
                <c:pt idx="198">
                  <c:v>45322</c:v>
                </c:pt>
                <c:pt idx="199">
                  <c:v>45323</c:v>
                </c:pt>
                <c:pt idx="200">
                  <c:v>45324</c:v>
                </c:pt>
                <c:pt idx="201">
                  <c:v>45325</c:v>
                </c:pt>
                <c:pt idx="202">
                  <c:v>45326</c:v>
                </c:pt>
                <c:pt idx="203">
                  <c:v>45327</c:v>
                </c:pt>
                <c:pt idx="204">
                  <c:v>45328</c:v>
                </c:pt>
                <c:pt idx="205">
                  <c:v>45329</c:v>
                </c:pt>
                <c:pt idx="206">
                  <c:v>45330</c:v>
                </c:pt>
                <c:pt idx="207">
                  <c:v>45331</c:v>
                </c:pt>
                <c:pt idx="208">
                  <c:v>45332</c:v>
                </c:pt>
                <c:pt idx="209">
                  <c:v>45333</c:v>
                </c:pt>
                <c:pt idx="210">
                  <c:v>45334</c:v>
                </c:pt>
                <c:pt idx="211">
                  <c:v>45335</c:v>
                </c:pt>
                <c:pt idx="212">
                  <c:v>45336</c:v>
                </c:pt>
                <c:pt idx="213">
                  <c:v>45337</c:v>
                </c:pt>
                <c:pt idx="214">
                  <c:v>45338</c:v>
                </c:pt>
                <c:pt idx="215">
                  <c:v>45339</c:v>
                </c:pt>
                <c:pt idx="216">
                  <c:v>45340</c:v>
                </c:pt>
                <c:pt idx="217">
                  <c:v>45341</c:v>
                </c:pt>
                <c:pt idx="218">
                  <c:v>45342</c:v>
                </c:pt>
                <c:pt idx="219">
                  <c:v>45343</c:v>
                </c:pt>
                <c:pt idx="220">
                  <c:v>45344</c:v>
                </c:pt>
                <c:pt idx="221">
                  <c:v>45345</c:v>
                </c:pt>
                <c:pt idx="222">
                  <c:v>45346</c:v>
                </c:pt>
                <c:pt idx="223">
                  <c:v>45347</c:v>
                </c:pt>
                <c:pt idx="224">
                  <c:v>45348</c:v>
                </c:pt>
                <c:pt idx="225">
                  <c:v>45349</c:v>
                </c:pt>
                <c:pt idx="226">
                  <c:v>45350</c:v>
                </c:pt>
                <c:pt idx="227">
                  <c:v>45351</c:v>
                </c:pt>
                <c:pt idx="228">
                  <c:v>45352</c:v>
                </c:pt>
                <c:pt idx="229">
                  <c:v>45353</c:v>
                </c:pt>
                <c:pt idx="230">
                  <c:v>45354</c:v>
                </c:pt>
                <c:pt idx="231">
                  <c:v>45355</c:v>
                </c:pt>
                <c:pt idx="232">
                  <c:v>45356</c:v>
                </c:pt>
                <c:pt idx="233">
                  <c:v>45357</c:v>
                </c:pt>
                <c:pt idx="234">
                  <c:v>45358</c:v>
                </c:pt>
                <c:pt idx="235">
                  <c:v>45359</c:v>
                </c:pt>
                <c:pt idx="236">
                  <c:v>45360</c:v>
                </c:pt>
                <c:pt idx="237">
                  <c:v>45361</c:v>
                </c:pt>
                <c:pt idx="238">
                  <c:v>45362</c:v>
                </c:pt>
                <c:pt idx="239">
                  <c:v>45363</c:v>
                </c:pt>
                <c:pt idx="240">
                  <c:v>45364</c:v>
                </c:pt>
                <c:pt idx="241">
                  <c:v>45365</c:v>
                </c:pt>
                <c:pt idx="242">
                  <c:v>45366</c:v>
                </c:pt>
                <c:pt idx="243">
                  <c:v>45367</c:v>
                </c:pt>
                <c:pt idx="244">
                  <c:v>45368</c:v>
                </c:pt>
                <c:pt idx="245">
                  <c:v>45369</c:v>
                </c:pt>
                <c:pt idx="246">
                  <c:v>45370</c:v>
                </c:pt>
                <c:pt idx="247">
                  <c:v>45371</c:v>
                </c:pt>
                <c:pt idx="248">
                  <c:v>45372</c:v>
                </c:pt>
                <c:pt idx="249">
                  <c:v>45373</c:v>
                </c:pt>
                <c:pt idx="250">
                  <c:v>45374</c:v>
                </c:pt>
                <c:pt idx="251">
                  <c:v>45375</c:v>
                </c:pt>
                <c:pt idx="252">
                  <c:v>45376</c:v>
                </c:pt>
                <c:pt idx="253">
                  <c:v>45377</c:v>
                </c:pt>
                <c:pt idx="254">
                  <c:v>45378</c:v>
                </c:pt>
                <c:pt idx="255">
                  <c:v>45379</c:v>
                </c:pt>
                <c:pt idx="256">
                  <c:v>45380</c:v>
                </c:pt>
                <c:pt idx="257">
                  <c:v>45381</c:v>
                </c:pt>
                <c:pt idx="258">
                  <c:v>45382</c:v>
                </c:pt>
                <c:pt idx="259">
                  <c:v>45383</c:v>
                </c:pt>
                <c:pt idx="260">
                  <c:v>45384</c:v>
                </c:pt>
                <c:pt idx="261">
                  <c:v>45385</c:v>
                </c:pt>
                <c:pt idx="262">
                  <c:v>45386</c:v>
                </c:pt>
                <c:pt idx="263">
                  <c:v>45387</c:v>
                </c:pt>
                <c:pt idx="264">
                  <c:v>45388</c:v>
                </c:pt>
                <c:pt idx="265">
                  <c:v>45389</c:v>
                </c:pt>
                <c:pt idx="266">
                  <c:v>45390</c:v>
                </c:pt>
                <c:pt idx="267">
                  <c:v>45391</c:v>
                </c:pt>
                <c:pt idx="268">
                  <c:v>45392</c:v>
                </c:pt>
                <c:pt idx="269">
                  <c:v>45393</c:v>
                </c:pt>
                <c:pt idx="270">
                  <c:v>45394</c:v>
                </c:pt>
                <c:pt idx="271">
                  <c:v>45395</c:v>
                </c:pt>
                <c:pt idx="272">
                  <c:v>45396</c:v>
                </c:pt>
                <c:pt idx="273">
                  <c:v>45397</c:v>
                </c:pt>
                <c:pt idx="274">
                  <c:v>45398</c:v>
                </c:pt>
                <c:pt idx="275">
                  <c:v>45399</c:v>
                </c:pt>
                <c:pt idx="276">
                  <c:v>45400</c:v>
                </c:pt>
                <c:pt idx="277">
                  <c:v>45401</c:v>
                </c:pt>
                <c:pt idx="278">
                  <c:v>45402</c:v>
                </c:pt>
                <c:pt idx="279">
                  <c:v>45403</c:v>
                </c:pt>
                <c:pt idx="280">
                  <c:v>45404</c:v>
                </c:pt>
                <c:pt idx="281">
                  <c:v>45405</c:v>
                </c:pt>
                <c:pt idx="282">
                  <c:v>45406</c:v>
                </c:pt>
                <c:pt idx="283">
                  <c:v>45407</c:v>
                </c:pt>
                <c:pt idx="284">
                  <c:v>45408</c:v>
                </c:pt>
                <c:pt idx="285">
                  <c:v>45409</c:v>
                </c:pt>
                <c:pt idx="286">
                  <c:v>45410</c:v>
                </c:pt>
                <c:pt idx="287">
                  <c:v>45411</c:v>
                </c:pt>
                <c:pt idx="288">
                  <c:v>45412</c:v>
                </c:pt>
                <c:pt idx="289">
                  <c:v>45413</c:v>
                </c:pt>
                <c:pt idx="290">
                  <c:v>45414</c:v>
                </c:pt>
                <c:pt idx="291">
                  <c:v>45415</c:v>
                </c:pt>
                <c:pt idx="292">
                  <c:v>45416</c:v>
                </c:pt>
                <c:pt idx="293">
                  <c:v>45417</c:v>
                </c:pt>
                <c:pt idx="294">
                  <c:v>45418</c:v>
                </c:pt>
                <c:pt idx="295">
                  <c:v>45419</c:v>
                </c:pt>
                <c:pt idx="296">
                  <c:v>45420</c:v>
                </c:pt>
                <c:pt idx="297">
                  <c:v>45421</c:v>
                </c:pt>
                <c:pt idx="298">
                  <c:v>45422</c:v>
                </c:pt>
                <c:pt idx="299">
                  <c:v>45423</c:v>
                </c:pt>
                <c:pt idx="300">
                  <c:v>45424</c:v>
                </c:pt>
                <c:pt idx="301">
                  <c:v>45425</c:v>
                </c:pt>
                <c:pt idx="302">
                  <c:v>45426</c:v>
                </c:pt>
                <c:pt idx="303">
                  <c:v>45427</c:v>
                </c:pt>
                <c:pt idx="304">
                  <c:v>45428</c:v>
                </c:pt>
                <c:pt idx="305">
                  <c:v>45429</c:v>
                </c:pt>
                <c:pt idx="306">
                  <c:v>45430</c:v>
                </c:pt>
                <c:pt idx="307">
                  <c:v>45431</c:v>
                </c:pt>
                <c:pt idx="308">
                  <c:v>45432</c:v>
                </c:pt>
                <c:pt idx="309">
                  <c:v>45433</c:v>
                </c:pt>
                <c:pt idx="310">
                  <c:v>45434</c:v>
                </c:pt>
                <c:pt idx="311">
                  <c:v>45435</c:v>
                </c:pt>
                <c:pt idx="312">
                  <c:v>45436</c:v>
                </c:pt>
                <c:pt idx="313">
                  <c:v>45437</c:v>
                </c:pt>
                <c:pt idx="314">
                  <c:v>45438</c:v>
                </c:pt>
                <c:pt idx="315">
                  <c:v>45439</c:v>
                </c:pt>
                <c:pt idx="316">
                  <c:v>45440</c:v>
                </c:pt>
                <c:pt idx="317">
                  <c:v>45441</c:v>
                </c:pt>
                <c:pt idx="318">
                  <c:v>45442</c:v>
                </c:pt>
                <c:pt idx="319">
                  <c:v>45443</c:v>
                </c:pt>
                <c:pt idx="320">
                  <c:v>45444</c:v>
                </c:pt>
                <c:pt idx="321">
                  <c:v>45445</c:v>
                </c:pt>
                <c:pt idx="322">
                  <c:v>45446</c:v>
                </c:pt>
                <c:pt idx="323">
                  <c:v>45447</c:v>
                </c:pt>
                <c:pt idx="324">
                  <c:v>45448</c:v>
                </c:pt>
                <c:pt idx="325">
                  <c:v>45449</c:v>
                </c:pt>
                <c:pt idx="326">
                  <c:v>45450</c:v>
                </c:pt>
                <c:pt idx="327">
                  <c:v>45451</c:v>
                </c:pt>
                <c:pt idx="328">
                  <c:v>45452</c:v>
                </c:pt>
                <c:pt idx="329">
                  <c:v>45453</c:v>
                </c:pt>
                <c:pt idx="330">
                  <c:v>45454</c:v>
                </c:pt>
                <c:pt idx="331">
                  <c:v>45455</c:v>
                </c:pt>
                <c:pt idx="332">
                  <c:v>45456</c:v>
                </c:pt>
                <c:pt idx="333">
                  <c:v>45457</c:v>
                </c:pt>
                <c:pt idx="334">
                  <c:v>45458</c:v>
                </c:pt>
                <c:pt idx="335">
                  <c:v>45459</c:v>
                </c:pt>
                <c:pt idx="336">
                  <c:v>45460</c:v>
                </c:pt>
                <c:pt idx="337">
                  <c:v>45461</c:v>
                </c:pt>
                <c:pt idx="338">
                  <c:v>45462</c:v>
                </c:pt>
                <c:pt idx="339">
                  <c:v>45463</c:v>
                </c:pt>
                <c:pt idx="340">
                  <c:v>45464</c:v>
                </c:pt>
                <c:pt idx="341">
                  <c:v>45465</c:v>
                </c:pt>
                <c:pt idx="342">
                  <c:v>45466</c:v>
                </c:pt>
                <c:pt idx="343">
                  <c:v>45467</c:v>
                </c:pt>
                <c:pt idx="344">
                  <c:v>45468</c:v>
                </c:pt>
                <c:pt idx="345">
                  <c:v>45469</c:v>
                </c:pt>
                <c:pt idx="346">
                  <c:v>45470</c:v>
                </c:pt>
                <c:pt idx="347">
                  <c:v>45471</c:v>
                </c:pt>
                <c:pt idx="348">
                  <c:v>45472</c:v>
                </c:pt>
                <c:pt idx="349">
                  <c:v>45473</c:v>
                </c:pt>
                <c:pt idx="350">
                  <c:v>45474</c:v>
                </c:pt>
                <c:pt idx="351">
                  <c:v>45475</c:v>
                </c:pt>
                <c:pt idx="352">
                  <c:v>45476</c:v>
                </c:pt>
                <c:pt idx="353">
                  <c:v>45477</c:v>
                </c:pt>
                <c:pt idx="354">
                  <c:v>45478</c:v>
                </c:pt>
                <c:pt idx="355">
                  <c:v>45479</c:v>
                </c:pt>
                <c:pt idx="356">
                  <c:v>45480</c:v>
                </c:pt>
                <c:pt idx="357">
                  <c:v>45481</c:v>
                </c:pt>
                <c:pt idx="358">
                  <c:v>45482</c:v>
                </c:pt>
                <c:pt idx="359">
                  <c:v>45483</c:v>
                </c:pt>
                <c:pt idx="360">
                  <c:v>45484</c:v>
                </c:pt>
                <c:pt idx="361">
                  <c:v>45485</c:v>
                </c:pt>
                <c:pt idx="362">
                  <c:v>45486</c:v>
                </c:pt>
                <c:pt idx="363">
                  <c:v>45487</c:v>
                </c:pt>
                <c:pt idx="364">
                  <c:v>45488</c:v>
                </c:pt>
                <c:pt idx="365">
                  <c:v>45489</c:v>
                </c:pt>
              </c:numCache>
            </c:numRef>
          </c:cat>
          <c:val>
            <c:numRef>
              <c:f>'Fitness Fatigue'!$M$129:$M$494</c:f>
              <c:numCache>
                <c:formatCode>0.0</c:formatCode>
                <c:ptCount val="366"/>
                <c:pt idx="0">
                  <c:v>0</c:v>
                </c:pt>
                <c:pt idx="1">
                  <c:v>0</c:v>
                </c:pt>
                <c:pt idx="2">
                  <c:v>0</c:v>
                </c:pt>
                <c:pt idx="3">
                  <c:v>0</c:v>
                </c:pt>
                <c:pt idx="4">
                  <c:v>0</c:v>
                </c:pt>
                <c:pt idx="5">
                  <c:v>0</c:v>
                </c:pt>
                <c:pt idx="6">
                  <c:v>0</c:v>
                </c:pt>
                <c:pt idx="7">
                  <c:v>15.833333333333334</c:v>
                </c:pt>
                <c:pt idx="8">
                  <c:v>0</c:v>
                </c:pt>
                <c:pt idx="9">
                  <c:v>0</c:v>
                </c:pt>
                <c:pt idx="10">
                  <c:v>0</c:v>
                </c:pt>
                <c:pt idx="11">
                  <c:v>0</c:v>
                </c:pt>
                <c:pt idx="12">
                  <c:v>0</c:v>
                </c:pt>
                <c:pt idx="13">
                  <c:v>0</c:v>
                </c:pt>
                <c:pt idx="14">
                  <c:v>16.75</c:v>
                </c:pt>
                <c:pt idx="15">
                  <c:v>17</c:v>
                </c:pt>
                <c:pt idx="16">
                  <c:v>18</c:v>
                </c:pt>
                <c:pt idx="17">
                  <c:v>18.25</c:v>
                </c:pt>
                <c:pt idx="18">
                  <c:v>18.75</c:v>
                </c:pt>
                <c:pt idx="19">
                  <c:v>19.399999999999999</c:v>
                </c:pt>
                <c:pt idx="20">
                  <c:v>19.75</c:v>
                </c:pt>
                <c:pt idx="21">
                  <c:v>19.399999999999999</c:v>
                </c:pt>
                <c:pt idx="22">
                  <c:v>19.399999999999999</c:v>
                </c:pt>
                <c:pt idx="23">
                  <c:v>19.2</c:v>
                </c:pt>
                <c:pt idx="24">
                  <c:v>19.25</c:v>
                </c:pt>
                <c:pt idx="25">
                  <c:v>20.25</c:v>
                </c:pt>
                <c:pt idx="26">
                  <c:v>20.25</c:v>
                </c:pt>
                <c:pt idx="27">
                  <c:v>20</c:v>
                </c:pt>
                <c:pt idx="28">
                  <c:v>20.6</c:v>
                </c:pt>
                <c:pt idx="29">
                  <c:v>20.6</c:v>
                </c:pt>
                <c:pt idx="30">
                  <c:v>20.2</c:v>
                </c:pt>
                <c:pt idx="31">
                  <c:v>19.833333333333332</c:v>
                </c:pt>
                <c:pt idx="32">
                  <c:v>19</c:v>
                </c:pt>
                <c:pt idx="33">
                  <c:v>18</c:v>
                </c:pt>
                <c:pt idx="34">
                  <c:v>17.8</c:v>
                </c:pt>
                <c:pt idx="35">
                  <c:v>17</c:v>
                </c:pt>
                <c:pt idx="36">
                  <c:v>17.8</c:v>
                </c:pt>
                <c:pt idx="37">
                  <c:v>17.600000000000001</c:v>
                </c:pt>
                <c:pt idx="38">
                  <c:v>18</c:v>
                </c:pt>
                <c:pt idx="39">
                  <c:v>18</c:v>
                </c:pt>
                <c:pt idx="40">
                  <c:v>18.399999999999999</c:v>
                </c:pt>
                <c:pt idx="41">
                  <c:v>18.399999999999999</c:v>
                </c:pt>
                <c:pt idx="42">
                  <c:v>18.399999999999999</c:v>
                </c:pt>
                <c:pt idx="43">
                  <c:v>18</c:v>
                </c:pt>
                <c:pt idx="44">
                  <c:v>18.399999999999999</c:v>
                </c:pt>
                <c:pt idx="45">
                  <c:v>18</c:v>
                </c:pt>
                <c:pt idx="46">
                  <c:v>18.8</c:v>
                </c:pt>
                <c:pt idx="47">
                  <c:v>19</c:v>
                </c:pt>
                <c:pt idx="48">
                  <c:v>19</c:v>
                </c:pt>
                <c:pt idx="49">
                  <c:v>19</c:v>
                </c:pt>
                <c:pt idx="50">
                  <c:v>20</c:v>
                </c:pt>
                <c:pt idx="51">
                  <c:v>20.5</c:v>
                </c:pt>
                <c:pt idx="52">
                  <c:v>20.5</c:v>
                </c:pt>
                <c:pt idx="53">
                  <c:v>20.666666666666668</c:v>
                </c:pt>
                <c:pt idx="54">
                  <c:v>20.666666666666668</c:v>
                </c:pt>
                <c:pt idx="55">
                  <c:v>20.75</c:v>
                </c:pt>
                <c:pt idx="56">
                  <c:v>20.2</c:v>
                </c:pt>
                <c:pt idx="57">
                  <c:v>19.5</c:v>
                </c:pt>
                <c:pt idx="58">
                  <c:v>19.5</c:v>
                </c:pt>
                <c:pt idx="59">
                  <c:v>19</c:v>
                </c:pt>
                <c:pt idx="60">
                  <c:v>18.2</c:v>
                </c:pt>
                <c:pt idx="61">
                  <c:v>18</c:v>
                </c:pt>
                <c:pt idx="62">
                  <c:v>17.399999999999999</c:v>
                </c:pt>
                <c:pt idx="63">
                  <c:v>17.25</c:v>
                </c:pt>
                <c:pt idx="64">
                  <c:v>17.25</c:v>
                </c:pt>
                <c:pt idx="65">
                  <c:v>16.5</c:v>
                </c:pt>
                <c:pt idx="66">
                  <c:v>16</c:v>
                </c:pt>
                <c:pt idx="67">
                  <c:v>16.333333333333332</c:v>
                </c:pt>
                <c:pt idx="68">
                  <c:v>17</c:v>
                </c:pt>
                <c:pt idx="69">
                  <c:v>17</c:v>
                </c:pt>
                <c:pt idx="70">
                  <c:v>17.5</c:v>
                </c:pt>
                <c:pt idx="71">
                  <c:v>17.600000000000001</c:v>
                </c:pt>
                <c:pt idx="72">
                  <c:v>16.399999999999999</c:v>
                </c:pt>
                <c:pt idx="73">
                  <c:v>17</c:v>
                </c:pt>
                <c:pt idx="74">
                  <c:v>17</c:v>
                </c:pt>
                <c:pt idx="75">
                  <c:v>15.4</c:v>
                </c:pt>
                <c:pt idx="76">
                  <c:v>15.4</c:v>
                </c:pt>
                <c:pt idx="77">
                  <c:v>14.5</c:v>
                </c:pt>
                <c:pt idx="78">
                  <c:v>14.5</c:v>
                </c:pt>
                <c:pt idx="79">
                  <c:v>16.25</c:v>
                </c:pt>
                <c:pt idx="80">
                  <c:v>16.5</c:v>
                </c:pt>
                <c:pt idx="81">
                  <c:v>16.5</c:v>
                </c:pt>
                <c:pt idx="82">
                  <c:v>18.5</c:v>
                </c:pt>
                <c:pt idx="83">
                  <c:v>18.5</c:v>
                </c:pt>
                <c:pt idx="84">
                  <c:v>18.5</c:v>
                </c:pt>
                <c:pt idx="85">
                  <c:v>18.666666666666668</c:v>
                </c:pt>
                <c:pt idx="86">
                  <c:v>17.666666666666668</c:v>
                </c:pt>
                <c:pt idx="87">
                  <c:v>16</c:v>
                </c:pt>
                <c:pt idx="88">
                  <c:v>16.75</c:v>
                </c:pt>
                <c:pt idx="89">
                  <c:v>15.75</c:v>
                </c:pt>
                <c:pt idx="90">
                  <c:v>15.75</c:v>
                </c:pt>
                <c:pt idx="91">
                  <c:v>15.75</c:v>
                </c:pt>
                <c:pt idx="92">
                  <c:v>15.6</c:v>
                </c:pt>
                <c:pt idx="93">
                  <c:v>16</c:v>
                </c:pt>
                <c:pt idx="94">
                  <c:v>16.8</c:v>
                </c:pt>
                <c:pt idx="95">
                  <c:v>16.25</c:v>
                </c:pt>
                <c:pt idx="96">
                  <c:v>16.666666666666668</c:v>
                </c:pt>
                <c:pt idx="97">
                  <c:v>16.666666666666668</c:v>
                </c:pt>
                <c:pt idx="98">
                  <c:v>16.666666666666668</c:v>
                </c:pt>
                <c:pt idx="99">
                  <c:v>17.5</c:v>
                </c:pt>
                <c:pt idx="100">
                  <c:v>17</c:v>
                </c:pt>
                <c:pt idx="101">
                  <c:v>0</c:v>
                </c:pt>
                <c:pt idx="102">
                  <c:v>0</c:v>
                </c:pt>
                <c:pt idx="103">
                  <c:v>0</c:v>
                </c:pt>
                <c:pt idx="104">
                  <c:v>0</c:v>
                </c:pt>
                <c:pt idx="105">
                  <c:v>0</c:v>
                </c:pt>
                <c:pt idx="106">
                  <c:v>0</c:v>
                </c:pt>
                <c:pt idx="107">
                  <c:v>0</c:v>
                </c:pt>
                <c:pt idx="108">
                  <c:v>0</c:v>
                </c:pt>
                <c:pt idx="109">
                  <c:v>0</c:v>
                </c:pt>
                <c:pt idx="110">
                  <c:v>19</c:v>
                </c:pt>
                <c:pt idx="111">
                  <c:v>19</c:v>
                </c:pt>
                <c:pt idx="112">
                  <c:v>19</c:v>
                </c:pt>
                <c:pt idx="113">
                  <c:v>19</c:v>
                </c:pt>
                <c:pt idx="114">
                  <c:v>16.5</c:v>
                </c:pt>
                <c:pt idx="115">
                  <c:v>15.666666666666666</c:v>
                </c:pt>
                <c:pt idx="116">
                  <c:v>15.666666666666666</c:v>
                </c:pt>
                <c:pt idx="117">
                  <c:v>14</c:v>
                </c:pt>
                <c:pt idx="118">
                  <c:v>14</c:v>
                </c:pt>
                <c:pt idx="119">
                  <c:v>14</c:v>
                </c:pt>
                <c:pt idx="120">
                  <c:v>14</c:v>
                </c:pt>
                <c:pt idx="121">
                  <c:v>15</c:v>
                </c:pt>
                <c:pt idx="122">
                  <c:v>15.666666666666666</c:v>
                </c:pt>
                <c:pt idx="123">
                  <c:v>16.25</c:v>
                </c:pt>
                <c:pt idx="124">
                  <c:v>17.5</c:v>
                </c:pt>
                <c:pt idx="125">
                  <c:v>17.5</c:v>
                </c:pt>
                <c:pt idx="126">
                  <c:v>17.5</c:v>
                </c:pt>
                <c:pt idx="127">
                  <c:v>17.5</c:v>
                </c:pt>
                <c:pt idx="128">
                  <c:v>18.25</c:v>
                </c:pt>
                <c:pt idx="129">
                  <c:v>18.75</c:v>
                </c:pt>
                <c:pt idx="130">
                  <c:v>19</c:v>
                </c:pt>
                <c:pt idx="131">
                  <c:v>18.333333333333332</c:v>
                </c:pt>
                <c:pt idx="132">
                  <c:v>18.333333333333332</c:v>
                </c:pt>
                <c:pt idx="133">
                  <c:v>18.333333333333332</c:v>
                </c:pt>
                <c:pt idx="134">
                  <c:v>19.25</c:v>
                </c:pt>
                <c:pt idx="135">
                  <c:v>19.5</c:v>
                </c:pt>
                <c:pt idx="136">
                  <c:v>19.5</c:v>
                </c:pt>
                <c:pt idx="137">
                  <c:v>19.2</c:v>
                </c:pt>
                <c:pt idx="138">
                  <c:v>18.399999999999999</c:v>
                </c:pt>
                <c:pt idx="139">
                  <c:v>18.399999999999999</c:v>
                </c:pt>
                <c:pt idx="140">
                  <c:v>18.399999999999999</c:v>
                </c:pt>
                <c:pt idx="141">
                  <c:v>17.5</c:v>
                </c:pt>
                <c:pt idx="142">
                  <c:v>16.25</c:v>
                </c:pt>
                <c:pt idx="143">
                  <c:v>15.75</c:v>
                </c:pt>
                <c:pt idx="144">
                  <c:v>15</c:v>
                </c:pt>
                <c:pt idx="145">
                  <c:v>16.333333333333332</c:v>
                </c:pt>
                <c:pt idx="146">
                  <c:v>16.333333333333332</c:v>
                </c:pt>
                <c:pt idx="147">
                  <c:v>16.333333333333332</c:v>
                </c:pt>
                <c:pt idx="148">
                  <c:v>17</c:v>
                </c:pt>
                <c:pt idx="149">
                  <c:v>17</c:v>
                </c:pt>
                <c:pt idx="150">
                  <c:v>17.5</c:v>
                </c:pt>
                <c:pt idx="151">
                  <c:v>17.5</c:v>
                </c:pt>
                <c:pt idx="152">
                  <c:v>16.5</c:v>
                </c:pt>
                <c:pt idx="153">
                  <c:v>16.5</c:v>
                </c:pt>
                <c:pt idx="154">
                  <c:v>16.5</c:v>
                </c:pt>
                <c:pt idx="155">
                  <c:v>15.666666666666666</c:v>
                </c:pt>
                <c:pt idx="156">
                  <c:v>15.666666666666666</c:v>
                </c:pt>
                <c:pt idx="157">
                  <c:v>15.333333333333334</c:v>
                </c:pt>
                <c:pt idx="158">
                  <c:v>15.333333333333334</c:v>
                </c:pt>
                <c:pt idx="159">
                  <c:v>16.5</c:v>
                </c:pt>
                <c:pt idx="160">
                  <c:v>16.5</c:v>
                </c:pt>
                <c:pt idx="161">
                  <c:v>16.5</c:v>
                </c:pt>
                <c:pt idx="162">
                  <c:v>16.5</c:v>
                </c:pt>
                <c:pt idx="163">
                  <c:v>17</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17</c:v>
                </c:pt>
                <c:pt idx="178">
                  <c:v>16.5</c:v>
                </c:pt>
                <c:pt idx="179">
                  <c:v>16.666666666666668</c:v>
                </c:pt>
                <c:pt idx="180">
                  <c:v>17</c:v>
                </c:pt>
                <c:pt idx="181">
                  <c:v>17</c:v>
                </c:pt>
                <c:pt idx="182">
                  <c:v>17</c:v>
                </c:pt>
                <c:pt idx="183">
                  <c:v>17</c:v>
                </c:pt>
                <c:pt idx="184">
                  <c:v>17</c:v>
                </c:pt>
                <c:pt idx="185">
                  <c:v>17.25</c:v>
                </c:pt>
                <c:pt idx="186">
                  <c:v>17.333333333333332</c:v>
                </c:pt>
                <c:pt idx="187">
                  <c:v>17.666666666666668</c:v>
                </c:pt>
                <c:pt idx="188">
                  <c:v>17.666666666666668</c:v>
                </c:pt>
                <c:pt idx="189">
                  <c:v>17.666666666666668</c:v>
                </c:pt>
                <c:pt idx="190">
                  <c:v>17.666666666666668</c:v>
                </c:pt>
                <c:pt idx="191">
                  <c:v>17.333333333333332</c:v>
                </c:pt>
                <c:pt idx="192">
                  <c:v>17.666666666666668</c:v>
                </c:pt>
                <c:pt idx="193">
                  <c:v>18</c:v>
                </c:pt>
                <c:pt idx="194">
                  <c:v>17.5</c:v>
                </c:pt>
                <c:pt idx="195">
                  <c:v>17.5</c:v>
                </c:pt>
                <c:pt idx="196">
                  <c:v>17.5</c:v>
                </c:pt>
                <c:pt idx="197">
                  <c:v>17.8</c:v>
                </c:pt>
                <c:pt idx="198">
                  <c:v>18.2</c:v>
                </c:pt>
                <c:pt idx="199">
                  <c:v>18</c:v>
                </c:pt>
                <c:pt idx="200">
                  <c:v>17.75</c:v>
                </c:pt>
                <c:pt idx="201">
                  <c:v>18</c:v>
                </c:pt>
                <c:pt idx="202">
                  <c:v>18</c:v>
                </c:pt>
                <c:pt idx="203">
                  <c:v>18</c:v>
                </c:pt>
                <c:pt idx="204">
                  <c:v>17.666666666666668</c:v>
                </c:pt>
                <c:pt idx="205">
                  <c:v>17.666666666666668</c:v>
                </c:pt>
                <c:pt idx="206">
                  <c:v>18.666666666666668</c:v>
                </c:pt>
                <c:pt idx="207">
                  <c:v>18.666666666666668</c:v>
                </c:pt>
                <c:pt idx="208">
                  <c:v>19</c:v>
                </c:pt>
                <c:pt idx="209">
                  <c:v>19</c:v>
                </c:pt>
                <c:pt idx="210">
                  <c:v>19</c:v>
                </c:pt>
                <c:pt idx="211">
                  <c:v>19</c:v>
                </c:pt>
                <c:pt idx="212">
                  <c:v>19</c:v>
                </c:pt>
                <c:pt idx="213">
                  <c:v>16.666666666666668</c:v>
                </c:pt>
                <c:pt idx="214">
                  <c:v>16.666666666666668</c:v>
                </c:pt>
                <c:pt idx="215">
                  <c:v>16</c:v>
                </c:pt>
                <c:pt idx="216">
                  <c:v>16</c:v>
                </c:pt>
                <c:pt idx="217">
                  <c:v>16</c:v>
                </c:pt>
                <c:pt idx="218">
                  <c:v>16</c:v>
                </c:pt>
                <c:pt idx="219">
                  <c:v>16</c:v>
                </c:pt>
                <c:pt idx="220">
                  <c:v>18</c:v>
                </c:pt>
                <c:pt idx="221">
                  <c:v>18</c:v>
                </c:pt>
                <c:pt idx="222">
                  <c:v>18</c:v>
                </c:pt>
                <c:pt idx="223">
                  <c:v>18</c:v>
                </c:pt>
                <c:pt idx="224">
                  <c:v>18</c:v>
                </c:pt>
                <c:pt idx="225">
                  <c:v>18</c:v>
                </c:pt>
                <c:pt idx="226">
                  <c:v>18.333333333333332</c:v>
                </c:pt>
                <c:pt idx="227">
                  <c:v>17.666666666666668</c:v>
                </c:pt>
                <c:pt idx="228">
                  <c:v>17.25</c:v>
                </c:pt>
                <c:pt idx="229">
                  <c:v>17.25</c:v>
                </c:pt>
                <c:pt idx="230">
                  <c:v>17.25</c:v>
                </c:pt>
                <c:pt idx="231">
                  <c:v>17.25</c:v>
                </c:pt>
                <c:pt idx="232">
                  <c:v>17.25</c:v>
                </c:pt>
                <c:pt idx="233">
                  <c:v>16.666666666666668</c:v>
                </c:pt>
                <c:pt idx="234">
                  <c:v>16.5</c:v>
                </c:pt>
                <c:pt idx="235">
                  <c:v>17</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numCache>
            </c:numRef>
          </c:val>
          <c:extLst>
            <c:ext xmlns:c16="http://schemas.microsoft.com/office/drawing/2014/chart" uri="{C3380CC4-5D6E-409C-BE32-E72D297353CC}">
              <c16:uniqueId val="{00000000-6D3D-9844-9C8F-648E00D4002A}"/>
            </c:ext>
          </c:extLst>
        </c:ser>
        <c:dLbls>
          <c:showLegendKey val="0"/>
          <c:showVal val="0"/>
          <c:showCatName val="0"/>
          <c:showSerName val="0"/>
          <c:showPercent val="0"/>
          <c:showBubbleSize val="0"/>
        </c:dLbls>
        <c:axId val="422863632"/>
        <c:axId val="246599087"/>
      </c:areaChart>
      <c:dateAx>
        <c:axId val="422863632"/>
        <c:scaling>
          <c:orientation val="minMax"/>
        </c:scaling>
        <c:delete val="0"/>
        <c:axPos val="b"/>
        <c:numFmt formatCode="d/m;@" sourceLinked="0"/>
        <c:majorTickMark val="out"/>
        <c:minorTickMark val="none"/>
        <c:tickLblPos val="nextTo"/>
        <c:spPr>
          <a:noFill/>
          <a:ln w="9525" cap="flat" cmpd="sng" algn="ctr">
            <a:solidFill>
              <a:schemeClr val="tx1">
                <a:lumMod val="15000"/>
                <a:lumOff val="85000"/>
              </a:schemeClr>
            </a:solidFill>
            <a:round/>
          </a:ln>
          <a:effectLst/>
        </c:spPr>
        <c:txPr>
          <a:bodyPr rot="-1800000" spcFirstLastPara="1" vertOverflow="ellipsis" wrap="square" anchor="ctr" anchorCtr="1"/>
          <a:lstStyle/>
          <a:p>
            <a:pPr>
              <a:defRPr sz="1600" b="1" i="0" u="none" strike="noStrike" kern="1200" baseline="0">
                <a:solidFill>
                  <a:schemeClr val="tx1"/>
                </a:solidFill>
                <a:latin typeface="+mn-lt"/>
                <a:ea typeface="+mn-ea"/>
                <a:cs typeface="+mn-cs"/>
              </a:defRPr>
            </a:pPr>
            <a:endParaRPr lang="fr-FR"/>
          </a:p>
        </c:txPr>
        <c:crossAx val="246599087"/>
        <c:crosses val="autoZero"/>
        <c:auto val="1"/>
        <c:lblOffset val="100"/>
        <c:baseTimeUnit val="days"/>
      </c:dateAx>
      <c:valAx>
        <c:axId val="246599087"/>
        <c:scaling>
          <c:orientation val="minMax"/>
          <c:max val="30"/>
        </c:scaling>
        <c:delete val="0"/>
        <c:axPos val="l"/>
        <c:majorGridlines>
          <c:spPr>
            <a:ln w="9525" cap="flat" cmpd="sng" algn="ctr">
              <a:solidFill>
                <a:schemeClr val="tx1">
                  <a:alpha val="9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solidFill>
                <a:latin typeface="+mn-lt"/>
                <a:ea typeface="+mn-ea"/>
                <a:cs typeface="+mn-cs"/>
              </a:defRPr>
            </a:pPr>
            <a:endParaRPr lang="fr-FR"/>
          </a:p>
        </c:txPr>
        <c:crossAx val="422863632"/>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25400" cap="flat" cmpd="sng" algn="ctr">
      <a:solidFill>
        <a:schemeClr val="tx1"/>
      </a:solidFill>
      <a:round/>
    </a:ln>
    <a:effectLst/>
  </c:spPr>
  <c:txPr>
    <a:bodyPr/>
    <a:lstStyle/>
    <a:p>
      <a:pPr>
        <a:defRPr/>
      </a:pPr>
      <a:endParaRPr lang="fr-FR"/>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v>Humeur</c:v>
          </c:tx>
          <c:spPr>
            <a:solidFill>
              <a:schemeClr val="accent1"/>
            </a:solidFill>
            <a:ln>
              <a:noFill/>
            </a:ln>
            <a:effectLst/>
          </c:spPr>
          <c:cat>
            <c:numRef>
              <c:f>'Fitness Fatigue'!$D$129:$D$494</c:f>
              <c:numCache>
                <c:formatCode>d/m;@</c:formatCode>
                <c:ptCount val="366"/>
                <c:pt idx="0">
                  <c:v>45124</c:v>
                </c:pt>
                <c:pt idx="1">
                  <c:v>45125</c:v>
                </c:pt>
                <c:pt idx="2">
                  <c:v>45126</c:v>
                </c:pt>
                <c:pt idx="3">
                  <c:v>45127</c:v>
                </c:pt>
                <c:pt idx="4">
                  <c:v>45128</c:v>
                </c:pt>
                <c:pt idx="5">
                  <c:v>45129</c:v>
                </c:pt>
                <c:pt idx="6">
                  <c:v>45130</c:v>
                </c:pt>
                <c:pt idx="7">
                  <c:v>45131</c:v>
                </c:pt>
                <c:pt idx="8">
                  <c:v>45132</c:v>
                </c:pt>
                <c:pt idx="9">
                  <c:v>45133</c:v>
                </c:pt>
                <c:pt idx="10">
                  <c:v>45134</c:v>
                </c:pt>
                <c:pt idx="11">
                  <c:v>45135</c:v>
                </c:pt>
                <c:pt idx="12">
                  <c:v>45136</c:v>
                </c:pt>
                <c:pt idx="13">
                  <c:v>45137</c:v>
                </c:pt>
                <c:pt idx="14">
                  <c:v>45138</c:v>
                </c:pt>
                <c:pt idx="15">
                  <c:v>45139</c:v>
                </c:pt>
                <c:pt idx="16">
                  <c:v>45140</c:v>
                </c:pt>
                <c:pt idx="17">
                  <c:v>45141</c:v>
                </c:pt>
                <c:pt idx="18">
                  <c:v>45142</c:v>
                </c:pt>
                <c:pt idx="19">
                  <c:v>45143</c:v>
                </c:pt>
                <c:pt idx="20">
                  <c:v>45144</c:v>
                </c:pt>
                <c:pt idx="21">
                  <c:v>45145</c:v>
                </c:pt>
                <c:pt idx="22">
                  <c:v>45146</c:v>
                </c:pt>
                <c:pt idx="23">
                  <c:v>45147</c:v>
                </c:pt>
                <c:pt idx="24">
                  <c:v>45148</c:v>
                </c:pt>
                <c:pt idx="25">
                  <c:v>45149</c:v>
                </c:pt>
                <c:pt idx="26">
                  <c:v>45150</c:v>
                </c:pt>
                <c:pt idx="27">
                  <c:v>45151</c:v>
                </c:pt>
                <c:pt idx="28">
                  <c:v>45152</c:v>
                </c:pt>
                <c:pt idx="29">
                  <c:v>45153</c:v>
                </c:pt>
                <c:pt idx="30">
                  <c:v>45154</c:v>
                </c:pt>
                <c:pt idx="31">
                  <c:v>45155</c:v>
                </c:pt>
                <c:pt idx="32">
                  <c:v>45156</c:v>
                </c:pt>
                <c:pt idx="33">
                  <c:v>45157</c:v>
                </c:pt>
                <c:pt idx="34">
                  <c:v>45158</c:v>
                </c:pt>
                <c:pt idx="35">
                  <c:v>45159</c:v>
                </c:pt>
                <c:pt idx="36">
                  <c:v>45160</c:v>
                </c:pt>
                <c:pt idx="37">
                  <c:v>45161</c:v>
                </c:pt>
                <c:pt idx="38">
                  <c:v>45162</c:v>
                </c:pt>
                <c:pt idx="39">
                  <c:v>45163</c:v>
                </c:pt>
                <c:pt idx="40">
                  <c:v>45164</c:v>
                </c:pt>
                <c:pt idx="41">
                  <c:v>45165</c:v>
                </c:pt>
                <c:pt idx="42">
                  <c:v>45166</c:v>
                </c:pt>
                <c:pt idx="43">
                  <c:v>45167</c:v>
                </c:pt>
                <c:pt idx="44">
                  <c:v>45168</c:v>
                </c:pt>
                <c:pt idx="45">
                  <c:v>45169</c:v>
                </c:pt>
                <c:pt idx="46">
                  <c:v>45170</c:v>
                </c:pt>
                <c:pt idx="47">
                  <c:v>45171</c:v>
                </c:pt>
                <c:pt idx="48">
                  <c:v>45172</c:v>
                </c:pt>
                <c:pt idx="49">
                  <c:v>45173</c:v>
                </c:pt>
                <c:pt idx="50">
                  <c:v>45174</c:v>
                </c:pt>
                <c:pt idx="51">
                  <c:v>45175</c:v>
                </c:pt>
                <c:pt idx="52">
                  <c:v>45176</c:v>
                </c:pt>
                <c:pt idx="53">
                  <c:v>45177</c:v>
                </c:pt>
                <c:pt idx="54">
                  <c:v>45178</c:v>
                </c:pt>
                <c:pt idx="55">
                  <c:v>45179</c:v>
                </c:pt>
                <c:pt idx="56">
                  <c:v>45180</c:v>
                </c:pt>
                <c:pt idx="57">
                  <c:v>45181</c:v>
                </c:pt>
                <c:pt idx="58">
                  <c:v>45182</c:v>
                </c:pt>
                <c:pt idx="59">
                  <c:v>45183</c:v>
                </c:pt>
                <c:pt idx="60">
                  <c:v>45184</c:v>
                </c:pt>
                <c:pt idx="61">
                  <c:v>45185</c:v>
                </c:pt>
                <c:pt idx="62">
                  <c:v>45186</c:v>
                </c:pt>
                <c:pt idx="63">
                  <c:v>45187</c:v>
                </c:pt>
                <c:pt idx="64">
                  <c:v>45188</c:v>
                </c:pt>
                <c:pt idx="65">
                  <c:v>45189</c:v>
                </c:pt>
                <c:pt idx="66">
                  <c:v>45190</c:v>
                </c:pt>
                <c:pt idx="67">
                  <c:v>45191</c:v>
                </c:pt>
                <c:pt idx="68">
                  <c:v>45192</c:v>
                </c:pt>
                <c:pt idx="69">
                  <c:v>45193</c:v>
                </c:pt>
                <c:pt idx="70">
                  <c:v>45194</c:v>
                </c:pt>
                <c:pt idx="71">
                  <c:v>45195</c:v>
                </c:pt>
                <c:pt idx="72">
                  <c:v>45196</c:v>
                </c:pt>
                <c:pt idx="73">
                  <c:v>45197</c:v>
                </c:pt>
                <c:pt idx="74">
                  <c:v>45198</c:v>
                </c:pt>
                <c:pt idx="75">
                  <c:v>45199</c:v>
                </c:pt>
                <c:pt idx="76">
                  <c:v>45200</c:v>
                </c:pt>
                <c:pt idx="77">
                  <c:v>45201</c:v>
                </c:pt>
                <c:pt idx="78">
                  <c:v>45202</c:v>
                </c:pt>
                <c:pt idx="79">
                  <c:v>45203</c:v>
                </c:pt>
                <c:pt idx="80">
                  <c:v>45204</c:v>
                </c:pt>
                <c:pt idx="81">
                  <c:v>45205</c:v>
                </c:pt>
                <c:pt idx="82">
                  <c:v>45206</c:v>
                </c:pt>
                <c:pt idx="83">
                  <c:v>45207</c:v>
                </c:pt>
                <c:pt idx="84">
                  <c:v>45208</c:v>
                </c:pt>
                <c:pt idx="85">
                  <c:v>45209</c:v>
                </c:pt>
                <c:pt idx="86">
                  <c:v>45210</c:v>
                </c:pt>
                <c:pt idx="87">
                  <c:v>45211</c:v>
                </c:pt>
                <c:pt idx="88">
                  <c:v>45212</c:v>
                </c:pt>
                <c:pt idx="89">
                  <c:v>45213</c:v>
                </c:pt>
                <c:pt idx="90">
                  <c:v>45214</c:v>
                </c:pt>
                <c:pt idx="91">
                  <c:v>45215</c:v>
                </c:pt>
                <c:pt idx="92">
                  <c:v>45216</c:v>
                </c:pt>
                <c:pt idx="93">
                  <c:v>45217</c:v>
                </c:pt>
                <c:pt idx="94">
                  <c:v>45218</c:v>
                </c:pt>
                <c:pt idx="95">
                  <c:v>45219</c:v>
                </c:pt>
                <c:pt idx="96">
                  <c:v>45220</c:v>
                </c:pt>
                <c:pt idx="97">
                  <c:v>45221</c:v>
                </c:pt>
                <c:pt idx="98">
                  <c:v>45222</c:v>
                </c:pt>
                <c:pt idx="99">
                  <c:v>45223</c:v>
                </c:pt>
                <c:pt idx="100">
                  <c:v>45224</c:v>
                </c:pt>
                <c:pt idx="101">
                  <c:v>45225</c:v>
                </c:pt>
                <c:pt idx="102">
                  <c:v>45226</c:v>
                </c:pt>
                <c:pt idx="103">
                  <c:v>45227</c:v>
                </c:pt>
                <c:pt idx="104">
                  <c:v>45228</c:v>
                </c:pt>
                <c:pt idx="105">
                  <c:v>45229</c:v>
                </c:pt>
                <c:pt idx="106">
                  <c:v>45230</c:v>
                </c:pt>
                <c:pt idx="107">
                  <c:v>45231</c:v>
                </c:pt>
                <c:pt idx="108">
                  <c:v>45232</c:v>
                </c:pt>
                <c:pt idx="109">
                  <c:v>45233</c:v>
                </c:pt>
                <c:pt idx="110">
                  <c:v>45234</c:v>
                </c:pt>
                <c:pt idx="111">
                  <c:v>45235</c:v>
                </c:pt>
                <c:pt idx="112">
                  <c:v>45236</c:v>
                </c:pt>
                <c:pt idx="113">
                  <c:v>45237</c:v>
                </c:pt>
                <c:pt idx="114">
                  <c:v>45238</c:v>
                </c:pt>
                <c:pt idx="115">
                  <c:v>45239</c:v>
                </c:pt>
                <c:pt idx="116">
                  <c:v>45240</c:v>
                </c:pt>
                <c:pt idx="117">
                  <c:v>45241</c:v>
                </c:pt>
                <c:pt idx="118">
                  <c:v>45242</c:v>
                </c:pt>
                <c:pt idx="119">
                  <c:v>45243</c:v>
                </c:pt>
                <c:pt idx="120">
                  <c:v>45244</c:v>
                </c:pt>
                <c:pt idx="121">
                  <c:v>45245</c:v>
                </c:pt>
                <c:pt idx="122">
                  <c:v>45246</c:v>
                </c:pt>
                <c:pt idx="123">
                  <c:v>45247</c:v>
                </c:pt>
                <c:pt idx="124">
                  <c:v>45248</c:v>
                </c:pt>
                <c:pt idx="125">
                  <c:v>45249</c:v>
                </c:pt>
                <c:pt idx="126">
                  <c:v>45250</c:v>
                </c:pt>
                <c:pt idx="127">
                  <c:v>45251</c:v>
                </c:pt>
                <c:pt idx="128">
                  <c:v>45252</c:v>
                </c:pt>
                <c:pt idx="129">
                  <c:v>45253</c:v>
                </c:pt>
                <c:pt idx="130">
                  <c:v>45254</c:v>
                </c:pt>
                <c:pt idx="131">
                  <c:v>45255</c:v>
                </c:pt>
                <c:pt idx="132">
                  <c:v>45256</c:v>
                </c:pt>
                <c:pt idx="133">
                  <c:v>45257</c:v>
                </c:pt>
                <c:pt idx="134">
                  <c:v>45258</c:v>
                </c:pt>
                <c:pt idx="135">
                  <c:v>45259</c:v>
                </c:pt>
                <c:pt idx="136">
                  <c:v>45260</c:v>
                </c:pt>
                <c:pt idx="137">
                  <c:v>45261</c:v>
                </c:pt>
                <c:pt idx="138">
                  <c:v>45262</c:v>
                </c:pt>
                <c:pt idx="139">
                  <c:v>45263</c:v>
                </c:pt>
                <c:pt idx="140">
                  <c:v>45264</c:v>
                </c:pt>
                <c:pt idx="141">
                  <c:v>45265</c:v>
                </c:pt>
                <c:pt idx="142">
                  <c:v>45266</c:v>
                </c:pt>
                <c:pt idx="143">
                  <c:v>45267</c:v>
                </c:pt>
                <c:pt idx="144">
                  <c:v>45268</c:v>
                </c:pt>
                <c:pt idx="145">
                  <c:v>45269</c:v>
                </c:pt>
                <c:pt idx="146">
                  <c:v>45270</c:v>
                </c:pt>
                <c:pt idx="147">
                  <c:v>45271</c:v>
                </c:pt>
                <c:pt idx="148">
                  <c:v>45272</c:v>
                </c:pt>
                <c:pt idx="149">
                  <c:v>45273</c:v>
                </c:pt>
                <c:pt idx="150">
                  <c:v>45274</c:v>
                </c:pt>
                <c:pt idx="151">
                  <c:v>45275</c:v>
                </c:pt>
                <c:pt idx="152">
                  <c:v>45276</c:v>
                </c:pt>
                <c:pt idx="153">
                  <c:v>45277</c:v>
                </c:pt>
                <c:pt idx="154">
                  <c:v>45278</c:v>
                </c:pt>
                <c:pt idx="155">
                  <c:v>45279</c:v>
                </c:pt>
                <c:pt idx="156">
                  <c:v>45280</c:v>
                </c:pt>
                <c:pt idx="157">
                  <c:v>45281</c:v>
                </c:pt>
                <c:pt idx="158">
                  <c:v>45282</c:v>
                </c:pt>
                <c:pt idx="159">
                  <c:v>45283</c:v>
                </c:pt>
                <c:pt idx="160">
                  <c:v>45284</c:v>
                </c:pt>
                <c:pt idx="161">
                  <c:v>45285</c:v>
                </c:pt>
                <c:pt idx="162">
                  <c:v>45286</c:v>
                </c:pt>
                <c:pt idx="163">
                  <c:v>45287</c:v>
                </c:pt>
                <c:pt idx="164">
                  <c:v>45288</c:v>
                </c:pt>
                <c:pt idx="165">
                  <c:v>45289</c:v>
                </c:pt>
                <c:pt idx="166">
                  <c:v>45290</c:v>
                </c:pt>
                <c:pt idx="167">
                  <c:v>45291</c:v>
                </c:pt>
                <c:pt idx="168">
                  <c:v>45292</c:v>
                </c:pt>
                <c:pt idx="169">
                  <c:v>45293</c:v>
                </c:pt>
                <c:pt idx="170">
                  <c:v>45294</c:v>
                </c:pt>
                <c:pt idx="171">
                  <c:v>45295</c:v>
                </c:pt>
                <c:pt idx="172">
                  <c:v>45296</c:v>
                </c:pt>
                <c:pt idx="173">
                  <c:v>45297</c:v>
                </c:pt>
                <c:pt idx="174">
                  <c:v>45298</c:v>
                </c:pt>
                <c:pt idx="175">
                  <c:v>45299</c:v>
                </c:pt>
                <c:pt idx="176">
                  <c:v>45300</c:v>
                </c:pt>
                <c:pt idx="177">
                  <c:v>45301</c:v>
                </c:pt>
                <c:pt idx="178">
                  <c:v>45302</c:v>
                </c:pt>
                <c:pt idx="179">
                  <c:v>45303</c:v>
                </c:pt>
                <c:pt idx="180">
                  <c:v>45304</c:v>
                </c:pt>
                <c:pt idx="181">
                  <c:v>45305</c:v>
                </c:pt>
                <c:pt idx="182">
                  <c:v>45306</c:v>
                </c:pt>
                <c:pt idx="183">
                  <c:v>45307</c:v>
                </c:pt>
                <c:pt idx="184">
                  <c:v>45308</c:v>
                </c:pt>
                <c:pt idx="185">
                  <c:v>45309</c:v>
                </c:pt>
                <c:pt idx="186">
                  <c:v>45310</c:v>
                </c:pt>
                <c:pt idx="187">
                  <c:v>45311</c:v>
                </c:pt>
                <c:pt idx="188">
                  <c:v>45312</c:v>
                </c:pt>
                <c:pt idx="189">
                  <c:v>45313</c:v>
                </c:pt>
                <c:pt idx="190">
                  <c:v>45314</c:v>
                </c:pt>
                <c:pt idx="191">
                  <c:v>45315</c:v>
                </c:pt>
                <c:pt idx="192">
                  <c:v>45316</c:v>
                </c:pt>
                <c:pt idx="193">
                  <c:v>45317</c:v>
                </c:pt>
                <c:pt idx="194">
                  <c:v>45318</c:v>
                </c:pt>
                <c:pt idx="195">
                  <c:v>45319</c:v>
                </c:pt>
                <c:pt idx="196">
                  <c:v>45320</c:v>
                </c:pt>
                <c:pt idx="197">
                  <c:v>45321</c:v>
                </c:pt>
                <c:pt idx="198">
                  <c:v>45322</c:v>
                </c:pt>
                <c:pt idx="199">
                  <c:v>45323</c:v>
                </c:pt>
                <c:pt idx="200">
                  <c:v>45324</c:v>
                </c:pt>
                <c:pt idx="201">
                  <c:v>45325</c:v>
                </c:pt>
                <c:pt idx="202">
                  <c:v>45326</c:v>
                </c:pt>
                <c:pt idx="203">
                  <c:v>45327</c:v>
                </c:pt>
                <c:pt idx="204">
                  <c:v>45328</c:v>
                </c:pt>
                <c:pt idx="205">
                  <c:v>45329</c:v>
                </c:pt>
                <c:pt idx="206">
                  <c:v>45330</c:v>
                </c:pt>
                <c:pt idx="207">
                  <c:v>45331</c:v>
                </c:pt>
                <c:pt idx="208">
                  <c:v>45332</c:v>
                </c:pt>
                <c:pt idx="209">
                  <c:v>45333</c:v>
                </c:pt>
                <c:pt idx="210">
                  <c:v>45334</c:v>
                </c:pt>
                <c:pt idx="211">
                  <c:v>45335</c:v>
                </c:pt>
                <c:pt idx="212">
                  <c:v>45336</c:v>
                </c:pt>
                <c:pt idx="213">
                  <c:v>45337</c:v>
                </c:pt>
                <c:pt idx="214">
                  <c:v>45338</c:v>
                </c:pt>
                <c:pt idx="215">
                  <c:v>45339</c:v>
                </c:pt>
                <c:pt idx="216">
                  <c:v>45340</c:v>
                </c:pt>
                <c:pt idx="217">
                  <c:v>45341</c:v>
                </c:pt>
                <c:pt idx="218">
                  <c:v>45342</c:v>
                </c:pt>
                <c:pt idx="219">
                  <c:v>45343</c:v>
                </c:pt>
                <c:pt idx="220">
                  <c:v>45344</c:v>
                </c:pt>
                <c:pt idx="221">
                  <c:v>45345</c:v>
                </c:pt>
                <c:pt idx="222">
                  <c:v>45346</c:v>
                </c:pt>
                <c:pt idx="223">
                  <c:v>45347</c:v>
                </c:pt>
                <c:pt idx="224">
                  <c:v>45348</c:v>
                </c:pt>
                <c:pt idx="225">
                  <c:v>45349</c:v>
                </c:pt>
                <c:pt idx="226">
                  <c:v>45350</c:v>
                </c:pt>
                <c:pt idx="227">
                  <c:v>45351</c:v>
                </c:pt>
                <c:pt idx="228">
                  <c:v>45352</c:v>
                </c:pt>
                <c:pt idx="229">
                  <c:v>45353</c:v>
                </c:pt>
                <c:pt idx="230">
                  <c:v>45354</c:v>
                </c:pt>
                <c:pt idx="231">
                  <c:v>45355</c:v>
                </c:pt>
                <c:pt idx="232">
                  <c:v>45356</c:v>
                </c:pt>
                <c:pt idx="233">
                  <c:v>45357</c:v>
                </c:pt>
                <c:pt idx="234">
                  <c:v>45358</c:v>
                </c:pt>
                <c:pt idx="235">
                  <c:v>45359</c:v>
                </c:pt>
                <c:pt idx="236">
                  <c:v>45360</c:v>
                </c:pt>
                <c:pt idx="237">
                  <c:v>45361</c:v>
                </c:pt>
                <c:pt idx="238">
                  <c:v>45362</c:v>
                </c:pt>
                <c:pt idx="239">
                  <c:v>45363</c:v>
                </c:pt>
                <c:pt idx="240">
                  <c:v>45364</c:v>
                </c:pt>
                <c:pt idx="241">
                  <c:v>45365</c:v>
                </c:pt>
                <c:pt idx="242">
                  <c:v>45366</c:v>
                </c:pt>
                <c:pt idx="243">
                  <c:v>45367</c:v>
                </c:pt>
                <c:pt idx="244">
                  <c:v>45368</c:v>
                </c:pt>
                <c:pt idx="245">
                  <c:v>45369</c:v>
                </c:pt>
                <c:pt idx="246">
                  <c:v>45370</c:v>
                </c:pt>
                <c:pt idx="247">
                  <c:v>45371</c:v>
                </c:pt>
                <c:pt idx="248">
                  <c:v>45372</c:v>
                </c:pt>
                <c:pt idx="249">
                  <c:v>45373</c:v>
                </c:pt>
                <c:pt idx="250">
                  <c:v>45374</c:v>
                </c:pt>
                <c:pt idx="251">
                  <c:v>45375</c:v>
                </c:pt>
                <c:pt idx="252">
                  <c:v>45376</c:v>
                </c:pt>
                <c:pt idx="253">
                  <c:v>45377</c:v>
                </c:pt>
                <c:pt idx="254">
                  <c:v>45378</c:v>
                </c:pt>
                <c:pt idx="255">
                  <c:v>45379</c:v>
                </c:pt>
                <c:pt idx="256">
                  <c:v>45380</c:v>
                </c:pt>
                <c:pt idx="257">
                  <c:v>45381</c:v>
                </c:pt>
                <c:pt idx="258">
                  <c:v>45382</c:v>
                </c:pt>
                <c:pt idx="259">
                  <c:v>45383</c:v>
                </c:pt>
                <c:pt idx="260">
                  <c:v>45384</c:v>
                </c:pt>
                <c:pt idx="261">
                  <c:v>45385</c:v>
                </c:pt>
                <c:pt idx="262">
                  <c:v>45386</c:v>
                </c:pt>
                <c:pt idx="263">
                  <c:v>45387</c:v>
                </c:pt>
                <c:pt idx="264">
                  <c:v>45388</c:v>
                </c:pt>
                <c:pt idx="265">
                  <c:v>45389</c:v>
                </c:pt>
                <c:pt idx="266">
                  <c:v>45390</c:v>
                </c:pt>
                <c:pt idx="267">
                  <c:v>45391</c:v>
                </c:pt>
                <c:pt idx="268">
                  <c:v>45392</c:v>
                </c:pt>
                <c:pt idx="269">
                  <c:v>45393</c:v>
                </c:pt>
                <c:pt idx="270">
                  <c:v>45394</c:v>
                </c:pt>
                <c:pt idx="271">
                  <c:v>45395</c:v>
                </c:pt>
                <c:pt idx="272">
                  <c:v>45396</c:v>
                </c:pt>
                <c:pt idx="273">
                  <c:v>45397</c:v>
                </c:pt>
                <c:pt idx="274">
                  <c:v>45398</c:v>
                </c:pt>
                <c:pt idx="275">
                  <c:v>45399</c:v>
                </c:pt>
                <c:pt idx="276">
                  <c:v>45400</c:v>
                </c:pt>
                <c:pt idx="277">
                  <c:v>45401</c:v>
                </c:pt>
                <c:pt idx="278">
                  <c:v>45402</c:v>
                </c:pt>
                <c:pt idx="279">
                  <c:v>45403</c:v>
                </c:pt>
                <c:pt idx="280">
                  <c:v>45404</c:v>
                </c:pt>
                <c:pt idx="281">
                  <c:v>45405</c:v>
                </c:pt>
                <c:pt idx="282">
                  <c:v>45406</c:v>
                </c:pt>
                <c:pt idx="283">
                  <c:v>45407</c:v>
                </c:pt>
                <c:pt idx="284">
                  <c:v>45408</c:v>
                </c:pt>
                <c:pt idx="285">
                  <c:v>45409</c:v>
                </c:pt>
                <c:pt idx="286">
                  <c:v>45410</c:v>
                </c:pt>
                <c:pt idx="287">
                  <c:v>45411</c:v>
                </c:pt>
                <c:pt idx="288">
                  <c:v>45412</c:v>
                </c:pt>
                <c:pt idx="289">
                  <c:v>45413</c:v>
                </c:pt>
                <c:pt idx="290">
                  <c:v>45414</c:v>
                </c:pt>
                <c:pt idx="291">
                  <c:v>45415</c:v>
                </c:pt>
                <c:pt idx="292">
                  <c:v>45416</c:v>
                </c:pt>
                <c:pt idx="293">
                  <c:v>45417</c:v>
                </c:pt>
                <c:pt idx="294">
                  <c:v>45418</c:v>
                </c:pt>
                <c:pt idx="295">
                  <c:v>45419</c:v>
                </c:pt>
                <c:pt idx="296">
                  <c:v>45420</c:v>
                </c:pt>
                <c:pt idx="297">
                  <c:v>45421</c:v>
                </c:pt>
                <c:pt idx="298">
                  <c:v>45422</c:v>
                </c:pt>
                <c:pt idx="299">
                  <c:v>45423</c:v>
                </c:pt>
                <c:pt idx="300">
                  <c:v>45424</c:v>
                </c:pt>
                <c:pt idx="301">
                  <c:v>45425</c:v>
                </c:pt>
                <c:pt idx="302">
                  <c:v>45426</c:v>
                </c:pt>
                <c:pt idx="303">
                  <c:v>45427</c:v>
                </c:pt>
                <c:pt idx="304">
                  <c:v>45428</c:v>
                </c:pt>
                <c:pt idx="305">
                  <c:v>45429</c:v>
                </c:pt>
                <c:pt idx="306">
                  <c:v>45430</c:v>
                </c:pt>
                <c:pt idx="307">
                  <c:v>45431</c:v>
                </c:pt>
                <c:pt idx="308">
                  <c:v>45432</c:v>
                </c:pt>
                <c:pt idx="309">
                  <c:v>45433</c:v>
                </c:pt>
                <c:pt idx="310">
                  <c:v>45434</c:v>
                </c:pt>
                <c:pt idx="311">
                  <c:v>45435</c:v>
                </c:pt>
                <c:pt idx="312">
                  <c:v>45436</c:v>
                </c:pt>
                <c:pt idx="313">
                  <c:v>45437</c:v>
                </c:pt>
                <c:pt idx="314">
                  <c:v>45438</c:v>
                </c:pt>
                <c:pt idx="315">
                  <c:v>45439</c:v>
                </c:pt>
                <c:pt idx="316">
                  <c:v>45440</c:v>
                </c:pt>
                <c:pt idx="317">
                  <c:v>45441</c:v>
                </c:pt>
                <c:pt idx="318">
                  <c:v>45442</c:v>
                </c:pt>
                <c:pt idx="319">
                  <c:v>45443</c:v>
                </c:pt>
                <c:pt idx="320">
                  <c:v>45444</c:v>
                </c:pt>
                <c:pt idx="321">
                  <c:v>45445</c:v>
                </c:pt>
                <c:pt idx="322">
                  <c:v>45446</c:v>
                </c:pt>
                <c:pt idx="323">
                  <c:v>45447</c:v>
                </c:pt>
                <c:pt idx="324">
                  <c:v>45448</c:v>
                </c:pt>
                <c:pt idx="325">
                  <c:v>45449</c:v>
                </c:pt>
                <c:pt idx="326">
                  <c:v>45450</c:v>
                </c:pt>
                <c:pt idx="327">
                  <c:v>45451</c:v>
                </c:pt>
                <c:pt idx="328">
                  <c:v>45452</c:v>
                </c:pt>
                <c:pt idx="329">
                  <c:v>45453</c:v>
                </c:pt>
                <c:pt idx="330">
                  <c:v>45454</c:v>
                </c:pt>
                <c:pt idx="331">
                  <c:v>45455</c:v>
                </c:pt>
                <c:pt idx="332">
                  <c:v>45456</c:v>
                </c:pt>
                <c:pt idx="333">
                  <c:v>45457</c:v>
                </c:pt>
                <c:pt idx="334">
                  <c:v>45458</c:v>
                </c:pt>
                <c:pt idx="335">
                  <c:v>45459</c:v>
                </c:pt>
                <c:pt idx="336">
                  <c:v>45460</c:v>
                </c:pt>
                <c:pt idx="337">
                  <c:v>45461</c:v>
                </c:pt>
                <c:pt idx="338">
                  <c:v>45462</c:v>
                </c:pt>
                <c:pt idx="339">
                  <c:v>45463</c:v>
                </c:pt>
                <c:pt idx="340">
                  <c:v>45464</c:v>
                </c:pt>
                <c:pt idx="341">
                  <c:v>45465</c:v>
                </c:pt>
                <c:pt idx="342">
                  <c:v>45466</c:v>
                </c:pt>
                <c:pt idx="343">
                  <c:v>45467</c:v>
                </c:pt>
                <c:pt idx="344">
                  <c:v>45468</c:v>
                </c:pt>
                <c:pt idx="345">
                  <c:v>45469</c:v>
                </c:pt>
                <c:pt idx="346">
                  <c:v>45470</c:v>
                </c:pt>
                <c:pt idx="347">
                  <c:v>45471</c:v>
                </c:pt>
                <c:pt idx="348">
                  <c:v>45472</c:v>
                </c:pt>
                <c:pt idx="349">
                  <c:v>45473</c:v>
                </c:pt>
                <c:pt idx="350">
                  <c:v>45474</c:v>
                </c:pt>
                <c:pt idx="351">
                  <c:v>45475</c:v>
                </c:pt>
                <c:pt idx="352">
                  <c:v>45476</c:v>
                </c:pt>
                <c:pt idx="353">
                  <c:v>45477</c:v>
                </c:pt>
                <c:pt idx="354">
                  <c:v>45478</c:v>
                </c:pt>
                <c:pt idx="355">
                  <c:v>45479</c:v>
                </c:pt>
                <c:pt idx="356">
                  <c:v>45480</c:v>
                </c:pt>
                <c:pt idx="357">
                  <c:v>45481</c:v>
                </c:pt>
                <c:pt idx="358">
                  <c:v>45482</c:v>
                </c:pt>
                <c:pt idx="359">
                  <c:v>45483</c:v>
                </c:pt>
                <c:pt idx="360">
                  <c:v>45484</c:v>
                </c:pt>
                <c:pt idx="361">
                  <c:v>45485</c:v>
                </c:pt>
                <c:pt idx="362">
                  <c:v>45486</c:v>
                </c:pt>
                <c:pt idx="363">
                  <c:v>45487</c:v>
                </c:pt>
                <c:pt idx="364">
                  <c:v>45488</c:v>
                </c:pt>
                <c:pt idx="365">
                  <c:v>45489</c:v>
                </c:pt>
              </c:numCache>
            </c:numRef>
          </c:cat>
          <c:val>
            <c:numRef>
              <c:f>'Fitness Fatigue'!$O$129:$O$494</c:f>
              <c:numCache>
                <c:formatCode>0.0</c:formatCode>
                <c:ptCount val="366"/>
                <c:pt idx="0">
                  <c:v>0</c:v>
                </c:pt>
                <c:pt idx="1">
                  <c:v>0</c:v>
                </c:pt>
                <c:pt idx="2">
                  <c:v>0</c:v>
                </c:pt>
                <c:pt idx="3">
                  <c:v>0</c:v>
                </c:pt>
                <c:pt idx="4">
                  <c:v>0</c:v>
                </c:pt>
                <c:pt idx="5">
                  <c:v>0</c:v>
                </c:pt>
                <c:pt idx="6">
                  <c:v>0</c:v>
                </c:pt>
                <c:pt idx="7">
                  <c:v>2.1666666666666665</c:v>
                </c:pt>
                <c:pt idx="8">
                  <c:v>2</c:v>
                </c:pt>
                <c:pt idx="9">
                  <c:v>2</c:v>
                </c:pt>
                <c:pt idx="10">
                  <c:v>2</c:v>
                </c:pt>
                <c:pt idx="11">
                  <c:v>2</c:v>
                </c:pt>
                <c:pt idx="12">
                  <c:v>2</c:v>
                </c:pt>
                <c:pt idx="13">
                  <c:v>2</c:v>
                </c:pt>
                <c:pt idx="14">
                  <c:v>2</c:v>
                </c:pt>
                <c:pt idx="15">
                  <c:v>2</c:v>
                </c:pt>
                <c:pt idx="16">
                  <c:v>2.3333333333333335</c:v>
                </c:pt>
                <c:pt idx="17">
                  <c:v>2.25</c:v>
                </c:pt>
                <c:pt idx="18">
                  <c:v>2.25</c:v>
                </c:pt>
                <c:pt idx="19">
                  <c:v>2.4</c:v>
                </c:pt>
                <c:pt idx="20">
                  <c:v>2.5</c:v>
                </c:pt>
                <c:pt idx="21">
                  <c:v>2.6</c:v>
                </c:pt>
                <c:pt idx="22">
                  <c:v>2.6</c:v>
                </c:pt>
                <c:pt idx="23">
                  <c:v>2.6</c:v>
                </c:pt>
                <c:pt idx="24">
                  <c:v>2.75</c:v>
                </c:pt>
                <c:pt idx="25">
                  <c:v>3</c:v>
                </c:pt>
                <c:pt idx="26">
                  <c:v>3</c:v>
                </c:pt>
                <c:pt idx="27">
                  <c:v>2.8</c:v>
                </c:pt>
                <c:pt idx="28">
                  <c:v>2.6</c:v>
                </c:pt>
                <c:pt idx="29">
                  <c:v>2.6</c:v>
                </c:pt>
                <c:pt idx="30">
                  <c:v>2.4</c:v>
                </c:pt>
                <c:pt idx="31">
                  <c:v>2.5</c:v>
                </c:pt>
                <c:pt idx="32">
                  <c:v>2.3333333333333335</c:v>
                </c:pt>
                <c:pt idx="33">
                  <c:v>2.3333333333333335</c:v>
                </c:pt>
                <c:pt idx="34">
                  <c:v>2.4</c:v>
                </c:pt>
                <c:pt idx="35">
                  <c:v>2.5</c:v>
                </c:pt>
                <c:pt idx="36">
                  <c:v>2.4</c:v>
                </c:pt>
                <c:pt idx="37">
                  <c:v>2.4</c:v>
                </c:pt>
                <c:pt idx="38">
                  <c:v>2.4</c:v>
                </c:pt>
                <c:pt idx="39">
                  <c:v>2.4</c:v>
                </c:pt>
                <c:pt idx="40">
                  <c:v>2.4</c:v>
                </c:pt>
                <c:pt idx="41">
                  <c:v>2.4</c:v>
                </c:pt>
                <c:pt idx="42">
                  <c:v>2.4</c:v>
                </c:pt>
                <c:pt idx="43">
                  <c:v>2.4</c:v>
                </c:pt>
                <c:pt idx="44">
                  <c:v>2.4</c:v>
                </c:pt>
                <c:pt idx="45">
                  <c:v>2.2000000000000002</c:v>
                </c:pt>
                <c:pt idx="46">
                  <c:v>2.4</c:v>
                </c:pt>
                <c:pt idx="47">
                  <c:v>2.25</c:v>
                </c:pt>
                <c:pt idx="48">
                  <c:v>2.25</c:v>
                </c:pt>
                <c:pt idx="49">
                  <c:v>2.25</c:v>
                </c:pt>
                <c:pt idx="50">
                  <c:v>2.5</c:v>
                </c:pt>
                <c:pt idx="51">
                  <c:v>2.75</c:v>
                </c:pt>
                <c:pt idx="52">
                  <c:v>3</c:v>
                </c:pt>
                <c:pt idx="53">
                  <c:v>3</c:v>
                </c:pt>
                <c:pt idx="54">
                  <c:v>3</c:v>
                </c:pt>
                <c:pt idx="55">
                  <c:v>3</c:v>
                </c:pt>
                <c:pt idx="56">
                  <c:v>2.8</c:v>
                </c:pt>
                <c:pt idx="57">
                  <c:v>2.75</c:v>
                </c:pt>
                <c:pt idx="58">
                  <c:v>3</c:v>
                </c:pt>
                <c:pt idx="59">
                  <c:v>2.75</c:v>
                </c:pt>
                <c:pt idx="60">
                  <c:v>2.6</c:v>
                </c:pt>
                <c:pt idx="61">
                  <c:v>2.3333333333333335</c:v>
                </c:pt>
                <c:pt idx="62">
                  <c:v>2.2000000000000002</c:v>
                </c:pt>
                <c:pt idx="63">
                  <c:v>2.25</c:v>
                </c:pt>
                <c:pt idx="64">
                  <c:v>2.25</c:v>
                </c:pt>
                <c:pt idx="65">
                  <c:v>1.5</c:v>
                </c:pt>
                <c:pt idx="66">
                  <c:v>1.25</c:v>
                </c:pt>
                <c:pt idx="67">
                  <c:v>1</c:v>
                </c:pt>
                <c:pt idx="68">
                  <c:v>1.3333333333333333</c:v>
                </c:pt>
                <c:pt idx="69">
                  <c:v>1.3333333333333333</c:v>
                </c:pt>
                <c:pt idx="70">
                  <c:v>1.5</c:v>
                </c:pt>
                <c:pt idx="71">
                  <c:v>1.8</c:v>
                </c:pt>
                <c:pt idx="72">
                  <c:v>2</c:v>
                </c:pt>
                <c:pt idx="73">
                  <c:v>2.2000000000000002</c:v>
                </c:pt>
                <c:pt idx="74">
                  <c:v>2.2000000000000002</c:v>
                </c:pt>
                <c:pt idx="75">
                  <c:v>2</c:v>
                </c:pt>
                <c:pt idx="76">
                  <c:v>2</c:v>
                </c:pt>
                <c:pt idx="77">
                  <c:v>2</c:v>
                </c:pt>
                <c:pt idx="78">
                  <c:v>2</c:v>
                </c:pt>
                <c:pt idx="79">
                  <c:v>2.25</c:v>
                </c:pt>
                <c:pt idx="80">
                  <c:v>2.5</c:v>
                </c:pt>
                <c:pt idx="81">
                  <c:v>2.5</c:v>
                </c:pt>
                <c:pt idx="82">
                  <c:v>2.5</c:v>
                </c:pt>
                <c:pt idx="83">
                  <c:v>2.5</c:v>
                </c:pt>
                <c:pt idx="84">
                  <c:v>2.5</c:v>
                </c:pt>
                <c:pt idx="85">
                  <c:v>2.3333333333333335</c:v>
                </c:pt>
                <c:pt idx="86">
                  <c:v>2.3333333333333335</c:v>
                </c:pt>
                <c:pt idx="87">
                  <c:v>2</c:v>
                </c:pt>
                <c:pt idx="88">
                  <c:v>2.5</c:v>
                </c:pt>
                <c:pt idx="89">
                  <c:v>3</c:v>
                </c:pt>
                <c:pt idx="90">
                  <c:v>3</c:v>
                </c:pt>
                <c:pt idx="91">
                  <c:v>3</c:v>
                </c:pt>
                <c:pt idx="92">
                  <c:v>2.8</c:v>
                </c:pt>
                <c:pt idx="93">
                  <c:v>2.6</c:v>
                </c:pt>
                <c:pt idx="94">
                  <c:v>2.8</c:v>
                </c:pt>
                <c:pt idx="95">
                  <c:v>2.5</c:v>
                </c:pt>
                <c:pt idx="96">
                  <c:v>2.3333333333333335</c:v>
                </c:pt>
                <c:pt idx="97">
                  <c:v>2.3333333333333335</c:v>
                </c:pt>
                <c:pt idx="98">
                  <c:v>2.3333333333333335</c:v>
                </c:pt>
                <c:pt idx="99">
                  <c:v>2.5</c:v>
                </c:pt>
                <c:pt idx="100">
                  <c:v>3</c:v>
                </c:pt>
                <c:pt idx="101">
                  <c:v>0</c:v>
                </c:pt>
                <c:pt idx="102">
                  <c:v>0</c:v>
                </c:pt>
                <c:pt idx="103">
                  <c:v>0</c:v>
                </c:pt>
                <c:pt idx="104">
                  <c:v>0</c:v>
                </c:pt>
                <c:pt idx="105">
                  <c:v>0</c:v>
                </c:pt>
                <c:pt idx="106">
                  <c:v>0</c:v>
                </c:pt>
                <c:pt idx="107">
                  <c:v>0</c:v>
                </c:pt>
                <c:pt idx="108">
                  <c:v>0</c:v>
                </c:pt>
                <c:pt idx="109">
                  <c:v>0</c:v>
                </c:pt>
                <c:pt idx="110">
                  <c:v>2</c:v>
                </c:pt>
                <c:pt idx="111">
                  <c:v>2</c:v>
                </c:pt>
                <c:pt idx="112">
                  <c:v>2</c:v>
                </c:pt>
                <c:pt idx="113">
                  <c:v>2</c:v>
                </c:pt>
                <c:pt idx="114">
                  <c:v>2.5</c:v>
                </c:pt>
                <c:pt idx="115">
                  <c:v>2.6666666666666665</c:v>
                </c:pt>
                <c:pt idx="116">
                  <c:v>2.6666666666666665</c:v>
                </c:pt>
                <c:pt idx="117">
                  <c:v>2.6666666666666665</c:v>
                </c:pt>
                <c:pt idx="118">
                  <c:v>2.6666666666666665</c:v>
                </c:pt>
                <c:pt idx="119">
                  <c:v>2.6666666666666665</c:v>
                </c:pt>
                <c:pt idx="120">
                  <c:v>2.6666666666666665</c:v>
                </c:pt>
                <c:pt idx="121">
                  <c:v>2.3333333333333335</c:v>
                </c:pt>
                <c:pt idx="122">
                  <c:v>2</c:v>
                </c:pt>
                <c:pt idx="123">
                  <c:v>2.25</c:v>
                </c:pt>
                <c:pt idx="124">
                  <c:v>2.5</c:v>
                </c:pt>
                <c:pt idx="125">
                  <c:v>2.5</c:v>
                </c:pt>
                <c:pt idx="126">
                  <c:v>2.5</c:v>
                </c:pt>
                <c:pt idx="127">
                  <c:v>2.5</c:v>
                </c:pt>
                <c:pt idx="128">
                  <c:v>2.75</c:v>
                </c:pt>
                <c:pt idx="129">
                  <c:v>3</c:v>
                </c:pt>
                <c:pt idx="130">
                  <c:v>3</c:v>
                </c:pt>
                <c:pt idx="131">
                  <c:v>3</c:v>
                </c:pt>
                <c:pt idx="132">
                  <c:v>3</c:v>
                </c:pt>
                <c:pt idx="133">
                  <c:v>3</c:v>
                </c:pt>
                <c:pt idx="134">
                  <c:v>3.25</c:v>
                </c:pt>
                <c:pt idx="135">
                  <c:v>3.25</c:v>
                </c:pt>
                <c:pt idx="136">
                  <c:v>3.25</c:v>
                </c:pt>
                <c:pt idx="137">
                  <c:v>3</c:v>
                </c:pt>
                <c:pt idx="138">
                  <c:v>2.6</c:v>
                </c:pt>
                <c:pt idx="139">
                  <c:v>2.6</c:v>
                </c:pt>
                <c:pt idx="140">
                  <c:v>2.6</c:v>
                </c:pt>
                <c:pt idx="141">
                  <c:v>2.25</c:v>
                </c:pt>
                <c:pt idx="142">
                  <c:v>1.75</c:v>
                </c:pt>
                <c:pt idx="143">
                  <c:v>1.5</c:v>
                </c:pt>
                <c:pt idx="144">
                  <c:v>1.3333333333333333</c:v>
                </c:pt>
                <c:pt idx="145">
                  <c:v>2</c:v>
                </c:pt>
                <c:pt idx="146">
                  <c:v>2</c:v>
                </c:pt>
                <c:pt idx="147">
                  <c:v>2</c:v>
                </c:pt>
                <c:pt idx="148">
                  <c:v>2.25</c:v>
                </c:pt>
                <c:pt idx="149">
                  <c:v>2.75</c:v>
                </c:pt>
                <c:pt idx="150">
                  <c:v>3</c:v>
                </c:pt>
                <c:pt idx="151">
                  <c:v>3</c:v>
                </c:pt>
                <c:pt idx="152">
                  <c:v>2.5</c:v>
                </c:pt>
                <c:pt idx="153">
                  <c:v>2.5</c:v>
                </c:pt>
                <c:pt idx="154">
                  <c:v>2.5</c:v>
                </c:pt>
                <c:pt idx="155">
                  <c:v>2.3333333333333335</c:v>
                </c:pt>
                <c:pt idx="156">
                  <c:v>2.3333333333333335</c:v>
                </c:pt>
                <c:pt idx="157">
                  <c:v>2.3333333333333335</c:v>
                </c:pt>
                <c:pt idx="158">
                  <c:v>2.3333333333333335</c:v>
                </c:pt>
                <c:pt idx="159">
                  <c:v>3</c:v>
                </c:pt>
                <c:pt idx="160">
                  <c:v>3</c:v>
                </c:pt>
                <c:pt idx="161">
                  <c:v>3</c:v>
                </c:pt>
                <c:pt idx="162">
                  <c:v>3</c:v>
                </c:pt>
                <c:pt idx="163">
                  <c:v>3</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3</c:v>
                </c:pt>
                <c:pt idx="178">
                  <c:v>3</c:v>
                </c:pt>
                <c:pt idx="179">
                  <c:v>3</c:v>
                </c:pt>
                <c:pt idx="180">
                  <c:v>3</c:v>
                </c:pt>
                <c:pt idx="181">
                  <c:v>3</c:v>
                </c:pt>
                <c:pt idx="182">
                  <c:v>3</c:v>
                </c:pt>
                <c:pt idx="183">
                  <c:v>3</c:v>
                </c:pt>
                <c:pt idx="184">
                  <c:v>2.5</c:v>
                </c:pt>
                <c:pt idx="185">
                  <c:v>2.25</c:v>
                </c:pt>
                <c:pt idx="186">
                  <c:v>2</c:v>
                </c:pt>
                <c:pt idx="187">
                  <c:v>2</c:v>
                </c:pt>
                <c:pt idx="188">
                  <c:v>2</c:v>
                </c:pt>
                <c:pt idx="189">
                  <c:v>2</c:v>
                </c:pt>
                <c:pt idx="190">
                  <c:v>2</c:v>
                </c:pt>
                <c:pt idx="191">
                  <c:v>2</c:v>
                </c:pt>
                <c:pt idx="192">
                  <c:v>2.3333333333333335</c:v>
                </c:pt>
                <c:pt idx="193">
                  <c:v>2.5</c:v>
                </c:pt>
                <c:pt idx="194">
                  <c:v>2.25</c:v>
                </c:pt>
                <c:pt idx="195">
                  <c:v>2.25</c:v>
                </c:pt>
                <c:pt idx="196">
                  <c:v>2.25</c:v>
                </c:pt>
                <c:pt idx="197">
                  <c:v>2.6</c:v>
                </c:pt>
                <c:pt idx="198">
                  <c:v>3</c:v>
                </c:pt>
                <c:pt idx="199">
                  <c:v>3</c:v>
                </c:pt>
                <c:pt idx="200">
                  <c:v>3</c:v>
                </c:pt>
                <c:pt idx="201">
                  <c:v>3.25</c:v>
                </c:pt>
                <c:pt idx="202">
                  <c:v>3.25</c:v>
                </c:pt>
                <c:pt idx="203">
                  <c:v>3.25</c:v>
                </c:pt>
                <c:pt idx="204">
                  <c:v>3</c:v>
                </c:pt>
                <c:pt idx="205">
                  <c:v>3</c:v>
                </c:pt>
                <c:pt idx="206">
                  <c:v>3</c:v>
                </c:pt>
                <c:pt idx="207">
                  <c:v>3</c:v>
                </c:pt>
                <c:pt idx="208">
                  <c:v>3</c:v>
                </c:pt>
                <c:pt idx="209">
                  <c:v>3</c:v>
                </c:pt>
                <c:pt idx="210">
                  <c:v>3</c:v>
                </c:pt>
                <c:pt idx="211">
                  <c:v>3</c:v>
                </c:pt>
                <c:pt idx="212">
                  <c:v>3</c:v>
                </c:pt>
                <c:pt idx="213">
                  <c:v>2.3333333333333335</c:v>
                </c:pt>
                <c:pt idx="214">
                  <c:v>2.3333333333333335</c:v>
                </c:pt>
                <c:pt idx="215">
                  <c:v>2.3333333333333335</c:v>
                </c:pt>
                <c:pt idx="216">
                  <c:v>2.3333333333333335</c:v>
                </c:pt>
                <c:pt idx="217">
                  <c:v>2.3333333333333335</c:v>
                </c:pt>
                <c:pt idx="218">
                  <c:v>2.3333333333333335</c:v>
                </c:pt>
                <c:pt idx="219">
                  <c:v>2.3333333333333335</c:v>
                </c:pt>
                <c:pt idx="220">
                  <c:v>3</c:v>
                </c:pt>
                <c:pt idx="221">
                  <c:v>3</c:v>
                </c:pt>
                <c:pt idx="222">
                  <c:v>3</c:v>
                </c:pt>
                <c:pt idx="223">
                  <c:v>3</c:v>
                </c:pt>
                <c:pt idx="224">
                  <c:v>3</c:v>
                </c:pt>
                <c:pt idx="225">
                  <c:v>3</c:v>
                </c:pt>
                <c:pt idx="226">
                  <c:v>3</c:v>
                </c:pt>
                <c:pt idx="227">
                  <c:v>3</c:v>
                </c:pt>
                <c:pt idx="228">
                  <c:v>2.75</c:v>
                </c:pt>
                <c:pt idx="229">
                  <c:v>2.75</c:v>
                </c:pt>
                <c:pt idx="230">
                  <c:v>2.75</c:v>
                </c:pt>
                <c:pt idx="231">
                  <c:v>2.75</c:v>
                </c:pt>
                <c:pt idx="232">
                  <c:v>2.75</c:v>
                </c:pt>
                <c:pt idx="233">
                  <c:v>2.6666666666666665</c:v>
                </c:pt>
                <c:pt idx="234">
                  <c:v>2.5</c:v>
                </c:pt>
                <c:pt idx="235">
                  <c:v>3</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numCache>
            </c:numRef>
          </c:val>
          <c:extLst>
            <c:ext xmlns:c16="http://schemas.microsoft.com/office/drawing/2014/chart" uri="{C3380CC4-5D6E-409C-BE32-E72D297353CC}">
              <c16:uniqueId val="{00000000-A550-6B4E-979D-CAB19E8F53F2}"/>
            </c:ext>
          </c:extLst>
        </c:ser>
        <c:ser>
          <c:idx val="1"/>
          <c:order val="1"/>
          <c:tx>
            <c:v>Stress</c:v>
          </c:tx>
          <c:spPr>
            <a:solidFill>
              <a:schemeClr val="accent2"/>
            </a:solidFill>
            <a:ln w="25400">
              <a:noFill/>
            </a:ln>
            <a:effectLst/>
          </c:spPr>
          <c:cat>
            <c:numRef>
              <c:f>'Fitness Fatigue'!$D$129:$D$494</c:f>
              <c:numCache>
                <c:formatCode>d/m;@</c:formatCode>
                <c:ptCount val="366"/>
                <c:pt idx="0">
                  <c:v>45124</c:v>
                </c:pt>
                <c:pt idx="1">
                  <c:v>45125</c:v>
                </c:pt>
                <c:pt idx="2">
                  <c:v>45126</c:v>
                </c:pt>
                <c:pt idx="3">
                  <c:v>45127</c:v>
                </c:pt>
                <c:pt idx="4">
                  <c:v>45128</c:v>
                </c:pt>
                <c:pt idx="5">
                  <c:v>45129</c:v>
                </c:pt>
                <c:pt idx="6">
                  <c:v>45130</c:v>
                </c:pt>
                <c:pt idx="7">
                  <c:v>45131</c:v>
                </c:pt>
                <c:pt idx="8">
                  <c:v>45132</c:v>
                </c:pt>
                <c:pt idx="9">
                  <c:v>45133</c:v>
                </c:pt>
                <c:pt idx="10">
                  <c:v>45134</c:v>
                </c:pt>
                <c:pt idx="11">
                  <c:v>45135</c:v>
                </c:pt>
                <c:pt idx="12">
                  <c:v>45136</c:v>
                </c:pt>
                <c:pt idx="13">
                  <c:v>45137</c:v>
                </c:pt>
                <c:pt idx="14">
                  <c:v>45138</c:v>
                </c:pt>
                <c:pt idx="15">
                  <c:v>45139</c:v>
                </c:pt>
                <c:pt idx="16">
                  <c:v>45140</c:v>
                </c:pt>
                <c:pt idx="17">
                  <c:v>45141</c:v>
                </c:pt>
                <c:pt idx="18">
                  <c:v>45142</c:v>
                </c:pt>
                <c:pt idx="19">
                  <c:v>45143</c:v>
                </c:pt>
                <c:pt idx="20">
                  <c:v>45144</c:v>
                </c:pt>
                <c:pt idx="21">
                  <c:v>45145</c:v>
                </c:pt>
                <c:pt idx="22">
                  <c:v>45146</c:v>
                </c:pt>
                <c:pt idx="23">
                  <c:v>45147</c:v>
                </c:pt>
                <c:pt idx="24">
                  <c:v>45148</c:v>
                </c:pt>
                <c:pt idx="25">
                  <c:v>45149</c:v>
                </c:pt>
                <c:pt idx="26">
                  <c:v>45150</c:v>
                </c:pt>
                <c:pt idx="27">
                  <c:v>45151</c:v>
                </c:pt>
                <c:pt idx="28">
                  <c:v>45152</c:v>
                </c:pt>
                <c:pt idx="29">
                  <c:v>45153</c:v>
                </c:pt>
                <c:pt idx="30">
                  <c:v>45154</c:v>
                </c:pt>
                <c:pt idx="31">
                  <c:v>45155</c:v>
                </c:pt>
                <c:pt idx="32">
                  <c:v>45156</c:v>
                </c:pt>
                <c:pt idx="33">
                  <c:v>45157</c:v>
                </c:pt>
                <c:pt idx="34">
                  <c:v>45158</c:v>
                </c:pt>
                <c:pt idx="35">
                  <c:v>45159</c:v>
                </c:pt>
                <c:pt idx="36">
                  <c:v>45160</c:v>
                </c:pt>
                <c:pt idx="37">
                  <c:v>45161</c:v>
                </c:pt>
                <c:pt idx="38">
                  <c:v>45162</c:v>
                </c:pt>
                <c:pt idx="39">
                  <c:v>45163</c:v>
                </c:pt>
                <c:pt idx="40">
                  <c:v>45164</c:v>
                </c:pt>
                <c:pt idx="41">
                  <c:v>45165</c:v>
                </c:pt>
                <c:pt idx="42">
                  <c:v>45166</c:v>
                </c:pt>
                <c:pt idx="43">
                  <c:v>45167</c:v>
                </c:pt>
                <c:pt idx="44">
                  <c:v>45168</c:v>
                </c:pt>
                <c:pt idx="45">
                  <c:v>45169</c:v>
                </c:pt>
                <c:pt idx="46">
                  <c:v>45170</c:v>
                </c:pt>
                <c:pt idx="47">
                  <c:v>45171</c:v>
                </c:pt>
                <c:pt idx="48">
                  <c:v>45172</c:v>
                </c:pt>
                <c:pt idx="49">
                  <c:v>45173</c:v>
                </c:pt>
                <c:pt idx="50">
                  <c:v>45174</c:v>
                </c:pt>
                <c:pt idx="51">
                  <c:v>45175</c:v>
                </c:pt>
                <c:pt idx="52">
                  <c:v>45176</c:v>
                </c:pt>
                <c:pt idx="53">
                  <c:v>45177</c:v>
                </c:pt>
                <c:pt idx="54">
                  <c:v>45178</c:v>
                </c:pt>
                <c:pt idx="55">
                  <c:v>45179</c:v>
                </c:pt>
                <c:pt idx="56">
                  <c:v>45180</c:v>
                </c:pt>
                <c:pt idx="57">
                  <c:v>45181</c:v>
                </c:pt>
                <c:pt idx="58">
                  <c:v>45182</c:v>
                </c:pt>
                <c:pt idx="59">
                  <c:v>45183</c:v>
                </c:pt>
                <c:pt idx="60">
                  <c:v>45184</c:v>
                </c:pt>
                <c:pt idx="61">
                  <c:v>45185</c:v>
                </c:pt>
                <c:pt idx="62">
                  <c:v>45186</c:v>
                </c:pt>
                <c:pt idx="63">
                  <c:v>45187</c:v>
                </c:pt>
                <c:pt idx="64">
                  <c:v>45188</c:v>
                </c:pt>
                <c:pt idx="65">
                  <c:v>45189</c:v>
                </c:pt>
                <c:pt idx="66">
                  <c:v>45190</c:v>
                </c:pt>
                <c:pt idx="67">
                  <c:v>45191</c:v>
                </c:pt>
                <c:pt idx="68">
                  <c:v>45192</c:v>
                </c:pt>
                <c:pt idx="69">
                  <c:v>45193</c:v>
                </c:pt>
                <c:pt idx="70">
                  <c:v>45194</c:v>
                </c:pt>
                <c:pt idx="71">
                  <c:v>45195</c:v>
                </c:pt>
                <c:pt idx="72">
                  <c:v>45196</c:v>
                </c:pt>
                <c:pt idx="73">
                  <c:v>45197</c:v>
                </c:pt>
                <c:pt idx="74">
                  <c:v>45198</c:v>
                </c:pt>
                <c:pt idx="75">
                  <c:v>45199</c:v>
                </c:pt>
                <c:pt idx="76">
                  <c:v>45200</c:v>
                </c:pt>
                <c:pt idx="77">
                  <c:v>45201</c:v>
                </c:pt>
                <c:pt idx="78">
                  <c:v>45202</c:v>
                </c:pt>
                <c:pt idx="79">
                  <c:v>45203</c:v>
                </c:pt>
                <c:pt idx="80">
                  <c:v>45204</c:v>
                </c:pt>
                <c:pt idx="81">
                  <c:v>45205</c:v>
                </c:pt>
                <c:pt idx="82">
                  <c:v>45206</c:v>
                </c:pt>
                <c:pt idx="83">
                  <c:v>45207</c:v>
                </c:pt>
                <c:pt idx="84">
                  <c:v>45208</c:v>
                </c:pt>
                <c:pt idx="85">
                  <c:v>45209</c:v>
                </c:pt>
                <c:pt idx="86">
                  <c:v>45210</c:v>
                </c:pt>
                <c:pt idx="87">
                  <c:v>45211</c:v>
                </c:pt>
                <c:pt idx="88">
                  <c:v>45212</c:v>
                </c:pt>
                <c:pt idx="89">
                  <c:v>45213</c:v>
                </c:pt>
                <c:pt idx="90">
                  <c:v>45214</c:v>
                </c:pt>
                <c:pt idx="91">
                  <c:v>45215</c:v>
                </c:pt>
                <c:pt idx="92">
                  <c:v>45216</c:v>
                </c:pt>
                <c:pt idx="93">
                  <c:v>45217</c:v>
                </c:pt>
                <c:pt idx="94">
                  <c:v>45218</c:v>
                </c:pt>
                <c:pt idx="95">
                  <c:v>45219</c:v>
                </c:pt>
                <c:pt idx="96">
                  <c:v>45220</c:v>
                </c:pt>
                <c:pt idx="97">
                  <c:v>45221</c:v>
                </c:pt>
                <c:pt idx="98">
                  <c:v>45222</c:v>
                </c:pt>
                <c:pt idx="99">
                  <c:v>45223</c:v>
                </c:pt>
                <c:pt idx="100">
                  <c:v>45224</c:v>
                </c:pt>
                <c:pt idx="101">
                  <c:v>45225</c:v>
                </c:pt>
                <c:pt idx="102">
                  <c:v>45226</c:v>
                </c:pt>
                <c:pt idx="103">
                  <c:v>45227</c:v>
                </c:pt>
                <c:pt idx="104">
                  <c:v>45228</c:v>
                </c:pt>
                <c:pt idx="105">
                  <c:v>45229</c:v>
                </c:pt>
                <c:pt idx="106">
                  <c:v>45230</c:v>
                </c:pt>
                <c:pt idx="107">
                  <c:v>45231</c:v>
                </c:pt>
                <c:pt idx="108">
                  <c:v>45232</c:v>
                </c:pt>
                <c:pt idx="109">
                  <c:v>45233</c:v>
                </c:pt>
                <c:pt idx="110">
                  <c:v>45234</c:v>
                </c:pt>
                <c:pt idx="111">
                  <c:v>45235</c:v>
                </c:pt>
                <c:pt idx="112">
                  <c:v>45236</c:v>
                </c:pt>
                <c:pt idx="113">
                  <c:v>45237</c:v>
                </c:pt>
                <c:pt idx="114">
                  <c:v>45238</c:v>
                </c:pt>
                <c:pt idx="115">
                  <c:v>45239</c:v>
                </c:pt>
                <c:pt idx="116">
                  <c:v>45240</c:v>
                </c:pt>
                <c:pt idx="117">
                  <c:v>45241</c:v>
                </c:pt>
                <c:pt idx="118">
                  <c:v>45242</c:v>
                </c:pt>
                <c:pt idx="119">
                  <c:v>45243</c:v>
                </c:pt>
                <c:pt idx="120">
                  <c:v>45244</c:v>
                </c:pt>
                <c:pt idx="121">
                  <c:v>45245</c:v>
                </c:pt>
                <c:pt idx="122">
                  <c:v>45246</c:v>
                </c:pt>
                <c:pt idx="123">
                  <c:v>45247</c:v>
                </c:pt>
                <c:pt idx="124">
                  <c:v>45248</c:v>
                </c:pt>
                <c:pt idx="125">
                  <c:v>45249</c:v>
                </c:pt>
                <c:pt idx="126">
                  <c:v>45250</c:v>
                </c:pt>
                <c:pt idx="127">
                  <c:v>45251</c:v>
                </c:pt>
                <c:pt idx="128">
                  <c:v>45252</c:v>
                </c:pt>
                <c:pt idx="129">
                  <c:v>45253</c:v>
                </c:pt>
                <c:pt idx="130">
                  <c:v>45254</c:v>
                </c:pt>
                <c:pt idx="131">
                  <c:v>45255</c:v>
                </c:pt>
                <c:pt idx="132">
                  <c:v>45256</c:v>
                </c:pt>
                <c:pt idx="133">
                  <c:v>45257</c:v>
                </c:pt>
                <c:pt idx="134">
                  <c:v>45258</c:v>
                </c:pt>
                <c:pt idx="135">
                  <c:v>45259</c:v>
                </c:pt>
                <c:pt idx="136">
                  <c:v>45260</c:v>
                </c:pt>
                <c:pt idx="137">
                  <c:v>45261</c:v>
                </c:pt>
                <c:pt idx="138">
                  <c:v>45262</c:v>
                </c:pt>
                <c:pt idx="139">
                  <c:v>45263</c:v>
                </c:pt>
                <c:pt idx="140">
                  <c:v>45264</c:v>
                </c:pt>
                <c:pt idx="141">
                  <c:v>45265</c:v>
                </c:pt>
                <c:pt idx="142">
                  <c:v>45266</c:v>
                </c:pt>
                <c:pt idx="143">
                  <c:v>45267</c:v>
                </c:pt>
                <c:pt idx="144">
                  <c:v>45268</c:v>
                </c:pt>
                <c:pt idx="145">
                  <c:v>45269</c:v>
                </c:pt>
                <c:pt idx="146">
                  <c:v>45270</c:v>
                </c:pt>
                <c:pt idx="147">
                  <c:v>45271</c:v>
                </c:pt>
                <c:pt idx="148">
                  <c:v>45272</c:v>
                </c:pt>
                <c:pt idx="149">
                  <c:v>45273</c:v>
                </c:pt>
                <c:pt idx="150">
                  <c:v>45274</c:v>
                </c:pt>
                <c:pt idx="151">
                  <c:v>45275</c:v>
                </c:pt>
                <c:pt idx="152">
                  <c:v>45276</c:v>
                </c:pt>
                <c:pt idx="153">
                  <c:v>45277</c:v>
                </c:pt>
                <c:pt idx="154">
                  <c:v>45278</c:v>
                </c:pt>
                <c:pt idx="155">
                  <c:v>45279</c:v>
                </c:pt>
                <c:pt idx="156">
                  <c:v>45280</c:v>
                </c:pt>
                <c:pt idx="157">
                  <c:v>45281</c:v>
                </c:pt>
                <c:pt idx="158">
                  <c:v>45282</c:v>
                </c:pt>
                <c:pt idx="159">
                  <c:v>45283</c:v>
                </c:pt>
                <c:pt idx="160">
                  <c:v>45284</c:v>
                </c:pt>
                <c:pt idx="161">
                  <c:v>45285</c:v>
                </c:pt>
                <c:pt idx="162">
                  <c:v>45286</c:v>
                </c:pt>
                <c:pt idx="163">
                  <c:v>45287</c:v>
                </c:pt>
                <c:pt idx="164">
                  <c:v>45288</c:v>
                </c:pt>
                <c:pt idx="165">
                  <c:v>45289</c:v>
                </c:pt>
                <c:pt idx="166">
                  <c:v>45290</c:v>
                </c:pt>
                <c:pt idx="167">
                  <c:v>45291</c:v>
                </c:pt>
                <c:pt idx="168">
                  <c:v>45292</c:v>
                </c:pt>
                <c:pt idx="169">
                  <c:v>45293</c:v>
                </c:pt>
                <c:pt idx="170">
                  <c:v>45294</c:v>
                </c:pt>
                <c:pt idx="171">
                  <c:v>45295</c:v>
                </c:pt>
                <c:pt idx="172">
                  <c:v>45296</c:v>
                </c:pt>
                <c:pt idx="173">
                  <c:v>45297</c:v>
                </c:pt>
                <c:pt idx="174">
                  <c:v>45298</c:v>
                </c:pt>
                <c:pt idx="175">
                  <c:v>45299</c:v>
                </c:pt>
                <c:pt idx="176">
                  <c:v>45300</c:v>
                </c:pt>
                <c:pt idx="177">
                  <c:v>45301</c:v>
                </c:pt>
                <c:pt idx="178">
                  <c:v>45302</c:v>
                </c:pt>
                <c:pt idx="179">
                  <c:v>45303</c:v>
                </c:pt>
                <c:pt idx="180">
                  <c:v>45304</c:v>
                </c:pt>
                <c:pt idx="181">
                  <c:v>45305</c:v>
                </c:pt>
                <c:pt idx="182">
                  <c:v>45306</c:v>
                </c:pt>
                <c:pt idx="183">
                  <c:v>45307</c:v>
                </c:pt>
                <c:pt idx="184">
                  <c:v>45308</c:v>
                </c:pt>
                <c:pt idx="185">
                  <c:v>45309</c:v>
                </c:pt>
                <c:pt idx="186">
                  <c:v>45310</c:v>
                </c:pt>
                <c:pt idx="187">
                  <c:v>45311</c:v>
                </c:pt>
                <c:pt idx="188">
                  <c:v>45312</c:v>
                </c:pt>
                <c:pt idx="189">
                  <c:v>45313</c:v>
                </c:pt>
                <c:pt idx="190">
                  <c:v>45314</c:v>
                </c:pt>
                <c:pt idx="191">
                  <c:v>45315</c:v>
                </c:pt>
                <c:pt idx="192">
                  <c:v>45316</c:v>
                </c:pt>
                <c:pt idx="193">
                  <c:v>45317</c:v>
                </c:pt>
                <c:pt idx="194">
                  <c:v>45318</c:v>
                </c:pt>
                <c:pt idx="195">
                  <c:v>45319</c:v>
                </c:pt>
                <c:pt idx="196">
                  <c:v>45320</c:v>
                </c:pt>
                <c:pt idx="197">
                  <c:v>45321</c:v>
                </c:pt>
                <c:pt idx="198">
                  <c:v>45322</c:v>
                </c:pt>
                <c:pt idx="199">
                  <c:v>45323</c:v>
                </c:pt>
                <c:pt idx="200">
                  <c:v>45324</c:v>
                </c:pt>
                <c:pt idx="201">
                  <c:v>45325</c:v>
                </c:pt>
                <c:pt idx="202">
                  <c:v>45326</c:v>
                </c:pt>
                <c:pt idx="203">
                  <c:v>45327</c:v>
                </c:pt>
                <c:pt idx="204">
                  <c:v>45328</c:v>
                </c:pt>
                <c:pt idx="205">
                  <c:v>45329</c:v>
                </c:pt>
                <c:pt idx="206">
                  <c:v>45330</c:v>
                </c:pt>
                <c:pt idx="207">
                  <c:v>45331</c:v>
                </c:pt>
                <c:pt idx="208">
                  <c:v>45332</c:v>
                </c:pt>
                <c:pt idx="209">
                  <c:v>45333</c:v>
                </c:pt>
                <c:pt idx="210">
                  <c:v>45334</c:v>
                </c:pt>
                <c:pt idx="211">
                  <c:v>45335</c:v>
                </c:pt>
                <c:pt idx="212">
                  <c:v>45336</c:v>
                </c:pt>
                <c:pt idx="213">
                  <c:v>45337</c:v>
                </c:pt>
                <c:pt idx="214">
                  <c:v>45338</c:v>
                </c:pt>
                <c:pt idx="215">
                  <c:v>45339</c:v>
                </c:pt>
                <c:pt idx="216">
                  <c:v>45340</c:v>
                </c:pt>
                <c:pt idx="217">
                  <c:v>45341</c:v>
                </c:pt>
                <c:pt idx="218">
                  <c:v>45342</c:v>
                </c:pt>
                <c:pt idx="219">
                  <c:v>45343</c:v>
                </c:pt>
                <c:pt idx="220">
                  <c:v>45344</c:v>
                </c:pt>
                <c:pt idx="221">
                  <c:v>45345</c:v>
                </c:pt>
                <c:pt idx="222">
                  <c:v>45346</c:v>
                </c:pt>
                <c:pt idx="223">
                  <c:v>45347</c:v>
                </c:pt>
                <c:pt idx="224">
                  <c:v>45348</c:v>
                </c:pt>
                <c:pt idx="225">
                  <c:v>45349</c:v>
                </c:pt>
                <c:pt idx="226">
                  <c:v>45350</c:v>
                </c:pt>
                <c:pt idx="227">
                  <c:v>45351</c:v>
                </c:pt>
                <c:pt idx="228">
                  <c:v>45352</c:v>
                </c:pt>
                <c:pt idx="229">
                  <c:v>45353</c:v>
                </c:pt>
                <c:pt idx="230">
                  <c:v>45354</c:v>
                </c:pt>
                <c:pt idx="231">
                  <c:v>45355</c:v>
                </c:pt>
                <c:pt idx="232">
                  <c:v>45356</c:v>
                </c:pt>
                <c:pt idx="233">
                  <c:v>45357</c:v>
                </c:pt>
                <c:pt idx="234">
                  <c:v>45358</c:v>
                </c:pt>
                <c:pt idx="235">
                  <c:v>45359</c:v>
                </c:pt>
                <c:pt idx="236">
                  <c:v>45360</c:v>
                </c:pt>
                <c:pt idx="237">
                  <c:v>45361</c:v>
                </c:pt>
                <c:pt idx="238">
                  <c:v>45362</c:v>
                </c:pt>
                <c:pt idx="239">
                  <c:v>45363</c:v>
                </c:pt>
                <c:pt idx="240">
                  <c:v>45364</c:v>
                </c:pt>
                <c:pt idx="241">
                  <c:v>45365</c:v>
                </c:pt>
                <c:pt idx="242">
                  <c:v>45366</c:v>
                </c:pt>
                <c:pt idx="243">
                  <c:v>45367</c:v>
                </c:pt>
                <c:pt idx="244">
                  <c:v>45368</c:v>
                </c:pt>
                <c:pt idx="245">
                  <c:v>45369</c:v>
                </c:pt>
                <c:pt idx="246">
                  <c:v>45370</c:v>
                </c:pt>
                <c:pt idx="247">
                  <c:v>45371</c:v>
                </c:pt>
                <c:pt idx="248">
                  <c:v>45372</c:v>
                </c:pt>
                <c:pt idx="249">
                  <c:v>45373</c:v>
                </c:pt>
                <c:pt idx="250">
                  <c:v>45374</c:v>
                </c:pt>
                <c:pt idx="251">
                  <c:v>45375</c:v>
                </c:pt>
                <c:pt idx="252">
                  <c:v>45376</c:v>
                </c:pt>
                <c:pt idx="253">
                  <c:v>45377</c:v>
                </c:pt>
                <c:pt idx="254">
                  <c:v>45378</c:v>
                </c:pt>
                <c:pt idx="255">
                  <c:v>45379</c:v>
                </c:pt>
                <c:pt idx="256">
                  <c:v>45380</c:v>
                </c:pt>
                <c:pt idx="257">
                  <c:v>45381</c:v>
                </c:pt>
                <c:pt idx="258">
                  <c:v>45382</c:v>
                </c:pt>
                <c:pt idx="259">
                  <c:v>45383</c:v>
                </c:pt>
                <c:pt idx="260">
                  <c:v>45384</c:v>
                </c:pt>
                <c:pt idx="261">
                  <c:v>45385</c:v>
                </c:pt>
                <c:pt idx="262">
                  <c:v>45386</c:v>
                </c:pt>
                <c:pt idx="263">
                  <c:v>45387</c:v>
                </c:pt>
                <c:pt idx="264">
                  <c:v>45388</c:v>
                </c:pt>
                <c:pt idx="265">
                  <c:v>45389</c:v>
                </c:pt>
                <c:pt idx="266">
                  <c:v>45390</c:v>
                </c:pt>
                <c:pt idx="267">
                  <c:v>45391</c:v>
                </c:pt>
                <c:pt idx="268">
                  <c:v>45392</c:v>
                </c:pt>
                <c:pt idx="269">
                  <c:v>45393</c:v>
                </c:pt>
                <c:pt idx="270">
                  <c:v>45394</c:v>
                </c:pt>
                <c:pt idx="271">
                  <c:v>45395</c:v>
                </c:pt>
                <c:pt idx="272">
                  <c:v>45396</c:v>
                </c:pt>
                <c:pt idx="273">
                  <c:v>45397</c:v>
                </c:pt>
                <c:pt idx="274">
                  <c:v>45398</c:v>
                </c:pt>
                <c:pt idx="275">
                  <c:v>45399</c:v>
                </c:pt>
                <c:pt idx="276">
                  <c:v>45400</c:v>
                </c:pt>
                <c:pt idx="277">
                  <c:v>45401</c:v>
                </c:pt>
                <c:pt idx="278">
                  <c:v>45402</c:v>
                </c:pt>
                <c:pt idx="279">
                  <c:v>45403</c:v>
                </c:pt>
                <c:pt idx="280">
                  <c:v>45404</c:v>
                </c:pt>
                <c:pt idx="281">
                  <c:v>45405</c:v>
                </c:pt>
                <c:pt idx="282">
                  <c:v>45406</c:v>
                </c:pt>
                <c:pt idx="283">
                  <c:v>45407</c:v>
                </c:pt>
                <c:pt idx="284">
                  <c:v>45408</c:v>
                </c:pt>
                <c:pt idx="285">
                  <c:v>45409</c:v>
                </c:pt>
                <c:pt idx="286">
                  <c:v>45410</c:v>
                </c:pt>
                <c:pt idx="287">
                  <c:v>45411</c:v>
                </c:pt>
                <c:pt idx="288">
                  <c:v>45412</c:v>
                </c:pt>
                <c:pt idx="289">
                  <c:v>45413</c:v>
                </c:pt>
                <c:pt idx="290">
                  <c:v>45414</c:v>
                </c:pt>
                <c:pt idx="291">
                  <c:v>45415</c:v>
                </c:pt>
                <c:pt idx="292">
                  <c:v>45416</c:v>
                </c:pt>
                <c:pt idx="293">
                  <c:v>45417</c:v>
                </c:pt>
                <c:pt idx="294">
                  <c:v>45418</c:v>
                </c:pt>
                <c:pt idx="295">
                  <c:v>45419</c:v>
                </c:pt>
                <c:pt idx="296">
                  <c:v>45420</c:v>
                </c:pt>
                <c:pt idx="297">
                  <c:v>45421</c:v>
                </c:pt>
                <c:pt idx="298">
                  <c:v>45422</c:v>
                </c:pt>
                <c:pt idx="299">
                  <c:v>45423</c:v>
                </c:pt>
                <c:pt idx="300">
                  <c:v>45424</c:v>
                </c:pt>
                <c:pt idx="301">
                  <c:v>45425</c:v>
                </c:pt>
                <c:pt idx="302">
                  <c:v>45426</c:v>
                </c:pt>
                <c:pt idx="303">
                  <c:v>45427</c:v>
                </c:pt>
                <c:pt idx="304">
                  <c:v>45428</c:v>
                </c:pt>
                <c:pt idx="305">
                  <c:v>45429</c:v>
                </c:pt>
                <c:pt idx="306">
                  <c:v>45430</c:v>
                </c:pt>
                <c:pt idx="307">
                  <c:v>45431</c:v>
                </c:pt>
                <c:pt idx="308">
                  <c:v>45432</c:v>
                </c:pt>
                <c:pt idx="309">
                  <c:v>45433</c:v>
                </c:pt>
                <c:pt idx="310">
                  <c:v>45434</c:v>
                </c:pt>
                <c:pt idx="311">
                  <c:v>45435</c:v>
                </c:pt>
                <c:pt idx="312">
                  <c:v>45436</c:v>
                </c:pt>
                <c:pt idx="313">
                  <c:v>45437</c:v>
                </c:pt>
                <c:pt idx="314">
                  <c:v>45438</c:v>
                </c:pt>
                <c:pt idx="315">
                  <c:v>45439</c:v>
                </c:pt>
                <c:pt idx="316">
                  <c:v>45440</c:v>
                </c:pt>
                <c:pt idx="317">
                  <c:v>45441</c:v>
                </c:pt>
                <c:pt idx="318">
                  <c:v>45442</c:v>
                </c:pt>
                <c:pt idx="319">
                  <c:v>45443</c:v>
                </c:pt>
                <c:pt idx="320">
                  <c:v>45444</c:v>
                </c:pt>
                <c:pt idx="321">
                  <c:v>45445</c:v>
                </c:pt>
                <c:pt idx="322">
                  <c:v>45446</c:v>
                </c:pt>
                <c:pt idx="323">
                  <c:v>45447</c:v>
                </c:pt>
                <c:pt idx="324">
                  <c:v>45448</c:v>
                </c:pt>
                <c:pt idx="325">
                  <c:v>45449</c:v>
                </c:pt>
                <c:pt idx="326">
                  <c:v>45450</c:v>
                </c:pt>
                <c:pt idx="327">
                  <c:v>45451</c:v>
                </c:pt>
                <c:pt idx="328">
                  <c:v>45452</c:v>
                </c:pt>
                <c:pt idx="329">
                  <c:v>45453</c:v>
                </c:pt>
                <c:pt idx="330">
                  <c:v>45454</c:v>
                </c:pt>
                <c:pt idx="331">
                  <c:v>45455</c:v>
                </c:pt>
                <c:pt idx="332">
                  <c:v>45456</c:v>
                </c:pt>
                <c:pt idx="333">
                  <c:v>45457</c:v>
                </c:pt>
                <c:pt idx="334">
                  <c:v>45458</c:v>
                </c:pt>
                <c:pt idx="335">
                  <c:v>45459</c:v>
                </c:pt>
                <c:pt idx="336">
                  <c:v>45460</c:v>
                </c:pt>
                <c:pt idx="337">
                  <c:v>45461</c:v>
                </c:pt>
                <c:pt idx="338">
                  <c:v>45462</c:v>
                </c:pt>
                <c:pt idx="339">
                  <c:v>45463</c:v>
                </c:pt>
                <c:pt idx="340">
                  <c:v>45464</c:v>
                </c:pt>
                <c:pt idx="341">
                  <c:v>45465</c:v>
                </c:pt>
                <c:pt idx="342">
                  <c:v>45466</c:v>
                </c:pt>
                <c:pt idx="343">
                  <c:v>45467</c:v>
                </c:pt>
                <c:pt idx="344">
                  <c:v>45468</c:v>
                </c:pt>
                <c:pt idx="345">
                  <c:v>45469</c:v>
                </c:pt>
                <c:pt idx="346">
                  <c:v>45470</c:v>
                </c:pt>
                <c:pt idx="347">
                  <c:v>45471</c:v>
                </c:pt>
                <c:pt idx="348">
                  <c:v>45472</c:v>
                </c:pt>
                <c:pt idx="349">
                  <c:v>45473</c:v>
                </c:pt>
                <c:pt idx="350">
                  <c:v>45474</c:v>
                </c:pt>
                <c:pt idx="351">
                  <c:v>45475</c:v>
                </c:pt>
                <c:pt idx="352">
                  <c:v>45476</c:v>
                </c:pt>
                <c:pt idx="353">
                  <c:v>45477</c:v>
                </c:pt>
                <c:pt idx="354">
                  <c:v>45478</c:v>
                </c:pt>
                <c:pt idx="355">
                  <c:v>45479</c:v>
                </c:pt>
                <c:pt idx="356">
                  <c:v>45480</c:v>
                </c:pt>
                <c:pt idx="357">
                  <c:v>45481</c:v>
                </c:pt>
                <c:pt idx="358">
                  <c:v>45482</c:v>
                </c:pt>
                <c:pt idx="359">
                  <c:v>45483</c:v>
                </c:pt>
                <c:pt idx="360">
                  <c:v>45484</c:v>
                </c:pt>
                <c:pt idx="361">
                  <c:v>45485</c:v>
                </c:pt>
                <c:pt idx="362">
                  <c:v>45486</c:v>
                </c:pt>
                <c:pt idx="363">
                  <c:v>45487</c:v>
                </c:pt>
                <c:pt idx="364">
                  <c:v>45488</c:v>
                </c:pt>
                <c:pt idx="365">
                  <c:v>45489</c:v>
                </c:pt>
              </c:numCache>
            </c:numRef>
          </c:cat>
          <c:val>
            <c:numRef>
              <c:f>'Fitness Fatigue'!$Q$129:$Q$494</c:f>
              <c:numCache>
                <c:formatCode>0.0</c:formatCode>
                <c:ptCount val="366"/>
                <c:pt idx="0">
                  <c:v>0</c:v>
                </c:pt>
                <c:pt idx="1">
                  <c:v>0</c:v>
                </c:pt>
                <c:pt idx="2">
                  <c:v>0</c:v>
                </c:pt>
                <c:pt idx="3">
                  <c:v>0</c:v>
                </c:pt>
                <c:pt idx="4">
                  <c:v>0</c:v>
                </c:pt>
                <c:pt idx="5">
                  <c:v>0</c:v>
                </c:pt>
                <c:pt idx="6">
                  <c:v>0</c:v>
                </c:pt>
                <c:pt idx="7">
                  <c:v>2.1666666666666665</c:v>
                </c:pt>
                <c:pt idx="8">
                  <c:v>2</c:v>
                </c:pt>
                <c:pt idx="9">
                  <c:v>2</c:v>
                </c:pt>
                <c:pt idx="10">
                  <c:v>2</c:v>
                </c:pt>
                <c:pt idx="11">
                  <c:v>2</c:v>
                </c:pt>
                <c:pt idx="12">
                  <c:v>2</c:v>
                </c:pt>
                <c:pt idx="13">
                  <c:v>2</c:v>
                </c:pt>
                <c:pt idx="14">
                  <c:v>2</c:v>
                </c:pt>
                <c:pt idx="15">
                  <c:v>2</c:v>
                </c:pt>
                <c:pt idx="16">
                  <c:v>2.6666666666666665</c:v>
                </c:pt>
                <c:pt idx="17">
                  <c:v>2.5</c:v>
                </c:pt>
                <c:pt idx="18">
                  <c:v>2.5</c:v>
                </c:pt>
                <c:pt idx="19">
                  <c:v>2.8</c:v>
                </c:pt>
                <c:pt idx="20">
                  <c:v>3</c:v>
                </c:pt>
                <c:pt idx="21">
                  <c:v>2.8</c:v>
                </c:pt>
                <c:pt idx="22">
                  <c:v>2.8</c:v>
                </c:pt>
                <c:pt idx="23">
                  <c:v>2.4</c:v>
                </c:pt>
                <c:pt idx="24">
                  <c:v>2.5</c:v>
                </c:pt>
                <c:pt idx="25">
                  <c:v>2.75</c:v>
                </c:pt>
                <c:pt idx="26">
                  <c:v>2.25</c:v>
                </c:pt>
                <c:pt idx="27">
                  <c:v>2.2000000000000002</c:v>
                </c:pt>
                <c:pt idx="28">
                  <c:v>2.6</c:v>
                </c:pt>
                <c:pt idx="29">
                  <c:v>2.6</c:v>
                </c:pt>
                <c:pt idx="30">
                  <c:v>2.6</c:v>
                </c:pt>
                <c:pt idx="31">
                  <c:v>2.5</c:v>
                </c:pt>
                <c:pt idx="32">
                  <c:v>2.3333333333333335</c:v>
                </c:pt>
                <c:pt idx="33">
                  <c:v>2.3333333333333335</c:v>
                </c:pt>
                <c:pt idx="34">
                  <c:v>2.4</c:v>
                </c:pt>
                <c:pt idx="35">
                  <c:v>2</c:v>
                </c:pt>
                <c:pt idx="36">
                  <c:v>2.2000000000000002</c:v>
                </c:pt>
                <c:pt idx="37">
                  <c:v>2.2000000000000002</c:v>
                </c:pt>
                <c:pt idx="38">
                  <c:v>2.6</c:v>
                </c:pt>
                <c:pt idx="39">
                  <c:v>2.6</c:v>
                </c:pt>
                <c:pt idx="40">
                  <c:v>2.8</c:v>
                </c:pt>
                <c:pt idx="41">
                  <c:v>2.8</c:v>
                </c:pt>
                <c:pt idx="42">
                  <c:v>2.8</c:v>
                </c:pt>
                <c:pt idx="43">
                  <c:v>2.6</c:v>
                </c:pt>
                <c:pt idx="44">
                  <c:v>2.8</c:v>
                </c:pt>
                <c:pt idx="45">
                  <c:v>2.4</c:v>
                </c:pt>
                <c:pt idx="46">
                  <c:v>2.6</c:v>
                </c:pt>
                <c:pt idx="47">
                  <c:v>2.5</c:v>
                </c:pt>
                <c:pt idx="48">
                  <c:v>2.5</c:v>
                </c:pt>
                <c:pt idx="49">
                  <c:v>2.5</c:v>
                </c:pt>
                <c:pt idx="50">
                  <c:v>3</c:v>
                </c:pt>
                <c:pt idx="51">
                  <c:v>3</c:v>
                </c:pt>
                <c:pt idx="52">
                  <c:v>3.25</c:v>
                </c:pt>
                <c:pt idx="53">
                  <c:v>3.3333333333333335</c:v>
                </c:pt>
                <c:pt idx="54">
                  <c:v>3.3333333333333335</c:v>
                </c:pt>
                <c:pt idx="55">
                  <c:v>3.5</c:v>
                </c:pt>
                <c:pt idx="56">
                  <c:v>3.6</c:v>
                </c:pt>
                <c:pt idx="57">
                  <c:v>3.5</c:v>
                </c:pt>
                <c:pt idx="58">
                  <c:v>3.75</c:v>
                </c:pt>
                <c:pt idx="59">
                  <c:v>3.5</c:v>
                </c:pt>
                <c:pt idx="60">
                  <c:v>3.2</c:v>
                </c:pt>
                <c:pt idx="61">
                  <c:v>3</c:v>
                </c:pt>
                <c:pt idx="62">
                  <c:v>2.8</c:v>
                </c:pt>
                <c:pt idx="63">
                  <c:v>2.5</c:v>
                </c:pt>
                <c:pt idx="64">
                  <c:v>2.5</c:v>
                </c:pt>
                <c:pt idx="65">
                  <c:v>2.5</c:v>
                </c:pt>
                <c:pt idx="66">
                  <c:v>2.5</c:v>
                </c:pt>
                <c:pt idx="67">
                  <c:v>2.6666666666666665</c:v>
                </c:pt>
                <c:pt idx="68">
                  <c:v>3.3333333333333335</c:v>
                </c:pt>
                <c:pt idx="69">
                  <c:v>3.3333333333333335</c:v>
                </c:pt>
                <c:pt idx="70">
                  <c:v>3.5</c:v>
                </c:pt>
                <c:pt idx="71">
                  <c:v>3.6</c:v>
                </c:pt>
                <c:pt idx="72">
                  <c:v>3.2</c:v>
                </c:pt>
                <c:pt idx="73">
                  <c:v>3.2</c:v>
                </c:pt>
                <c:pt idx="74">
                  <c:v>3.2</c:v>
                </c:pt>
                <c:pt idx="75">
                  <c:v>2.8</c:v>
                </c:pt>
                <c:pt idx="76">
                  <c:v>2.8</c:v>
                </c:pt>
                <c:pt idx="77">
                  <c:v>2.5</c:v>
                </c:pt>
                <c:pt idx="78">
                  <c:v>2</c:v>
                </c:pt>
                <c:pt idx="79">
                  <c:v>2</c:v>
                </c:pt>
                <c:pt idx="80">
                  <c:v>2</c:v>
                </c:pt>
                <c:pt idx="81">
                  <c:v>2</c:v>
                </c:pt>
                <c:pt idx="82">
                  <c:v>2</c:v>
                </c:pt>
                <c:pt idx="83">
                  <c:v>2</c:v>
                </c:pt>
                <c:pt idx="84">
                  <c:v>2</c:v>
                </c:pt>
                <c:pt idx="85">
                  <c:v>2</c:v>
                </c:pt>
                <c:pt idx="86">
                  <c:v>2.3333333333333335</c:v>
                </c:pt>
                <c:pt idx="87">
                  <c:v>2.3333333333333335</c:v>
                </c:pt>
                <c:pt idx="88">
                  <c:v>2.75</c:v>
                </c:pt>
                <c:pt idx="89">
                  <c:v>3</c:v>
                </c:pt>
                <c:pt idx="90">
                  <c:v>3</c:v>
                </c:pt>
                <c:pt idx="91">
                  <c:v>3</c:v>
                </c:pt>
                <c:pt idx="92">
                  <c:v>3</c:v>
                </c:pt>
                <c:pt idx="93">
                  <c:v>3</c:v>
                </c:pt>
                <c:pt idx="94">
                  <c:v>3.2</c:v>
                </c:pt>
                <c:pt idx="95">
                  <c:v>3</c:v>
                </c:pt>
                <c:pt idx="96">
                  <c:v>3</c:v>
                </c:pt>
                <c:pt idx="97">
                  <c:v>3</c:v>
                </c:pt>
                <c:pt idx="98">
                  <c:v>3</c:v>
                </c:pt>
                <c:pt idx="99">
                  <c:v>3</c:v>
                </c:pt>
                <c:pt idx="100">
                  <c:v>3</c:v>
                </c:pt>
                <c:pt idx="101">
                  <c:v>0</c:v>
                </c:pt>
                <c:pt idx="102">
                  <c:v>0</c:v>
                </c:pt>
                <c:pt idx="103">
                  <c:v>0</c:v>
                </c:pt>
                <c:pt idx="104">
                  <c:v>0</c:v>
                </c:pt>
                <c:pt idx="105">
                  <c:v>0</c:v>
                </c:pt>
                <c:pt idx="106">
                  <c:v>0</c:v>
                </c:pt>
                <c:pt idx="107">
                  <c:v>0</c:v>
                </c:pt>
                <c:pt idx="108">
                  <c:v>0</c:v>
                </c:pt>
                <c:pt idx="109">
                  <c:v>0</c:v>
                </c:pt>
                <c:pt idx="110">
                  <c:v>3</c:v>
                </c:pt>
                <c:pt idx="111">
                  <c:v>3</c:v>
                </c:pt>
                <c:pt idx="112">
                  <c:v>3</c:v>
                </c:pt>
                <c:pt idx="113">
                  <c:v>3</c:v>
                </c:pt>
                <c:pt idx="114">
                  <c:v>2.5</c:v>
                </c:pt>
                <c:pt idx="115">
                  <c:v>2.3333333333333335</c:v>
                </c:pt>
                <c:pt idx="116">
                  <c:v>2.3333333333333335</c:v>
                </c:pt>
                <c:pt idx="117">
                  <c:v>2</c:v>
                </c:pt>
                <c:pt idx="118">
                  <c:v>2</c:v>
                </c:pt>
                <c:pt idx="119">
                  <c:v>2</c:v>
                </c:pt>
                <c:pt idx="120">
                  <c:v>2</c:v>
                </c:pt>
                <c:pt idx="121">
                  <c:v>2.3333333333333335</c:v>
                </c:pt>
                <c:pt idx="122">
                  <c:v>2.6666666666666665</c:v>
                </c:pt>
                <c:pt idx="123">
                  <c:v>2.75</c:v>
                </c:pt>
                <c:pt idx="124">
                  <c:v>3</c:v>
                </c:pt>
                <c:pt idx="125">
                  <c:v>3</c:v>
                </c:pt>
                <c:pt idx="126">
                  <c:v>3</c:v>
                </c:pt>
                <c:pt idx="127">
                  <c:v>3</c:v>
                </c:pt>
                <c:pt idx="128">
                  <c:v>3</c:v>
                </c:pt>
                <c:pt idx="129">
                  <c:v>3</c:v>
                </c:pt>
                <c:pt idx="130">
                  <c:v>3</c:v>
                </c:pt>
                <c:pt idx="131">
                  <c:v>3</c:v>
                </c:pt>
                <c:pt idx="132">
                  <c:v>3</c:v>
                </c:pt>
                <c:pt idx="133">
                  <c:v>3</c:v>
                </c:pt>
                <c:pt idx="134">
                  <c:v>3.25</c:v>
                </c:pt>
                <c:pt idx="135">
                  <c:v>3.25</c:v>
                </c:pt>
                <c:pt idx="136">
                  <c:v>3.25</c:v>
                </c:pt>
                <c:pt idx="137">
                  <c:v>3</c:v>
                </c:pt>
                <c:pt idx="138">
                  <c:v>2.8</c:v>
                </c:pt>
                <c:pt idx="139">
                  <c:v>2.8</c:v>
                </c:pt>
                <c:pt idx="140">
                  <c:v>2.8</c:v>
                </c:pt>
                <c:pt idx="141">
                  <c:v>2.5</c:v>
                </c:pt>
                <c:pt idx="142">
                  <c:v>2.5</c:v>
                </c:pt>
                <c:pt idx="143">
                  <c:v>2.5</c:v>
                </c:pt>
                <c:pt idx="144">
                  <c:v>2.6666666666666665</c:v>
                </c:pt>
                <c:pt idx="145">
                  <c:v>3</c:v>
                </c:pt>
                <c:pt idx="146">
                  <c:v>3</c:v>
                </c:pt>
                <c:pt idx="147">
                  <c:v>3</c:v>
                </c:pt>
                <c:pt idx="148">
                  <c:v>3</c:v>
                </c:pt>
                <c:pt idx="149">
                  <c:v>3</c:v>
                </c:pt>
                <c:pt idx="150">
                  <c:v>3</c:v>
                </c:pt>
                <c:pt idx="151">
                  <c:v>3</c:v>
                </c:pt>
                <c:pt idx="152">
                  <c:v>2.5</c:v>
                </c:pt>
                <c:pt idx="153">
                  <c:v>2.5</c:v>
                </c:pt>
                <c:pt idx="154">
                  <c:v>2.5</c:v>
                </c:pt>
                <c:pt idx="155">
                  <c:v>2.3333333333333335</c:v>
                </c:pt>
                <c:pt idx="156">
                  <c:v>2.3333333333333335</c:v>
                </c:pt>
                <c:pt idx="157">
                  <c:v>2.3333333333333335</c:v>
                </c:pt>
                <c:pt idx="158">
                  <c:v>2.3333333333333335</c:v>
                </c:pt>
                <c:pt idx="159">
                  <c:v>3</c:v>
                </c:pt>
                <c:pt idx="160">
                  <c:v>3</c:v>
                </c:pt>
                <c:pt idx="161">
                  <c:v>3</c:v>
                </c:pt>
                <c:pt idx="162">
                  <c:v>3</c:v>
                </c:pt>
                <c:pt idx="163">
                  <c:v>3</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3</c:v>
                </c:pt>
                <c:pt idx="178">
                  <c:v>3</c:v>
                </c:pt>
                <c:pt idx="179">
                  <c:v>3</c:v>
                </c:pt>
                <c:pt idx="180">
                  <c:v>3</c:v>
                </c:pt>
                <c:pt idx="181">
                  <c:v>3</c:v>
                </c:pt>
                <c:pt idx="182">
                  <c:v>3</c:v>
                </c:pt>
                <c:pt idx="183">
                  <c:v>3</c:v>
                </c:pt>
                <c:pt idx="184">
                  <c:v>3</c:v>
                </c:pt>
                <c:pt idx="185">
                  <c:v>3</c:v>
                </c:pt>
                <c:pt idx="186">
                  <c:v>3</c:v>
                </c:pt>
                <c:pt idx="187">
                  <c:v>3</c:v>
                </c:pt>
                <c:pt idx="188">
                  <c:v>3</c:v>
                </c:pt>
                <c:pt idx="189">
                  <c:v>3</c:v>
                </c:pt>
                <c:pt idx="190">
                  <c:v>3</c:v>
                </c:pt>
                <c:pt idx="191">
                  <c:v>2.6666666666666665</c:v>
                </c:pt>
                <c:pt idx="192">
                  <c:v>2.6666666666666665</c:v>
                </c:pt>
                <c:pt idx="193">
                  <c:v>2.75</c:v>
                </c:pt>
                <c:pt idx="194">
                  <c:v>2.5</c:v>
                </c:pt>
                <c:pt idx="195">
                  <c:v>2.5</c:v>
                </c:pt>
                <c:pt idx="196">
                  <c:v>2.5</c:v>
                </c:pt>
                <c:pt idx="197">
                  <c:v>2.8</c:v>
                </c:pt>
                <c:pt idx="198">
                  <c:v>3</c:v>
                </c:pt>
                <c:pt idx="199">
                  <c:v>3</c:v>
                </c:pt>
                <c:pt idx="200">
                  <c:v>3</c:v>
                </c:pt>
                <c:pt idx="201">
                  <c:v>3.25</c:v>
                </c:pt>
                <c:pt idx="202">
                  <c:v>3.25</c:v>
                </c:pt>
                <c:pt idx="203">
                  <c:v>3.25</c:v>
                </c:pt>
                <c:pt idx="204">
                  <c:v>3</c:v>
                </c:pt>
                <c:pt idx="205">
                  <c:v>3</c:v>
                </c:pt>
                <c:pt idx="206">
                  <c:v>3.3333333333333335</c:v>
                </c:pt>
                <c:pt idx="207">
                  <c:v>3.3333333333333335</c:v>
                </c:pt>
                <c:pt idx="208">
                  <c:v>3.3333333333333335</c:v>
                </c:pt>
                <c:pt idx="209">
                  <c:v>3.3333333333333335</c:v>
                </c:pt>
                <c:pt idx="210">
                  <c:v>3.3333333333333335</c:v>
                </c:pt>
                <c:pt idx="211">
                  <c:v>3.3333333333333335</c:v>
                </c:pt>
                <c:pt idx="212">
                  <c:v>3.3333333333333335</c:v>
                </c:pt>
                <c:pt idx="213">
                  <c:v>2.3333333333333335</c:v>
                </c:pt>
                <c:pt idx="214">
                  <c:v>2.3333333333333335</c:v>
                </c:pt>
                <c:pt idx="215">
                  <c:v>2.3333333333333335</c:v>
                </c:pt>
                <c:pt idx="216">
                  <c:v>2.3333333333333335</c:v>
                </c:pt>
                <c:pt idx="217">
                  <c:v>2.3333333333333335</c:v>
                </c:pt>
                <c:pt idx="218">
                  <c:v>2.3333333333333335</c:v>
                </c:pt>
                <c:pt idx="219">
                  <c:v>2.3333333333333335</c:v>
                </c:pt>
                <c:pt idx="220">
                  <c:v>3</c:v>
                </c:pt>
                <c:pt idx="221">
                  <c:v>3</c:v>
                </c:pt>
                <c:pt idx="222">
                  <c:v>3</c:v>
                </c:pt>
                <c:pt idx="223">
                  <c:v>3</c:v>
                </c:pt>
                <c:pt idx="224">
                  <c:v>3</c:v>
                </c:pt>
                <c:pt idx="225">
                  <c:v>3</c:v>
                </c:pt>
                <c:pt idx="226">
                  <c:v>3</c:v>
                </c:pt>
                <c:pt idx="227">
                  <c:v>3</c:v>
                </c:pt>
                <c:pt idx="228">
                  <c:v>2.75</c:v>
                </c:pt>
                <c:pt idx="229">
                  <c:v>2.75</c:v>
                </c:pt>
                <c:pt idx="230">
                  <c:v>2.75</c:v>
                </c:pt>
                <c:pt idx="231">
                  <c:v>2.75</c:v>
                </c:pt>
                <c:pt idx="232">
                  <c:v>2.75</c:v>
                </c:pt>
                <c:pt idx="233">
                  <c:v>2.6666666666666665</c:v>
                </c:pt>
                <c:pt idx="234">
                  <c:v>2.5</c:v>
                </c:pt>
                <c:pt idx="235">
                  <c:v>3</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numCache>
            </c:numRef>
          </c:val>
          <c:extLst>
            <c:ext xmlns:c16="http://schemas.microsoft.com/office/drawing/2014/chart" uri="{C3380CC4-5D6E-409C-BE32-E72D297353CC}">
              <c16:uniqueId val="{00000001-A550-6B4E-979D-CAB19E8F53F2}"/>
            </c:ext>
          </c:extLst>
        </c:ser>
        <c:ser>
          <c:idx val="2"/>
          <c:order val="2"/>
          <c:tx>
            <c:v>Sommeil</c:v>
          </c:tx>
          <c:spPr>
            <a:solidFill>
              <a:schemeClr val="accent3"/>
            </a:solidFill>
            <a:ln w="25400">
              <a:noFill/>
            </a:ln>
            <a:effectLst/>
          </c:spPr>
          <c:cat>
            <c:numRef>
              <c:f>'Fitness Fatigue'!$D$129:$D$494</c:f>
              <c:numCache>
                <c:formatCode>d/m;@</c:formatCode>
                <c:ptCount val="366"/>
                <c:pt idx="0">
                  <c:v>45124</c:v>
                </c:pt>
                <c:pt idx="1">
                  <c:v>45125</c:v>
                </c:pt>
                <c:pt idx="2">
                  <c:v>45126</c:v>
                </c:pt>
                <c:pt idx="3">
                  <c:v>45127</c:v>
                </c:pt>
                <c:pt idx="4">
                  <c:v>45128</c:v>
                </c:pt>
                <c:pt idx="5">
                  <c:v>45129</c:v>
                </c:pt>
                <c:pt idx="6">
                  <c:v>45130</c:v>
                </c:pt>
                <c:pt idx="7">
                  <c:v>45131</c:v>
                </c:pt>
                <c:pt idx="8">
                  <c:v>45132</c:v>
                </c:pt>
                <c:pt idx="9">
                  <c:v>45133</c:v>
                </c:pt>
                <c:pt idx="10">
                  <c:v>45134</c:v>
                </c:pt>
                <c:pt idx="11">
                  <c:v>45135</c:v>
                </c:pt>
                <c:pt idx="12">
                  <c:v>45136</c:v>
                </c:pt>
                <c:pt idx="13">
                  <c:v>45137</c:v>
                </c:pt>
                <c:pt idx="14">
                  <c:v>45138</c:v>
                </c:pt>
                <c:pt idx="15">
                  <c:v>45139</c:v>
                </c:pt>
                <c:pt idx="16">
                  <c:v>45140</c:v>
                </c:pt>
                <c:pt idx="17">
                  <c:v>45141</c:v>
                </c:pt>
                <c:pt idx="18">
                  <c:v>45142</c:v>
                </c:pt>
                <c:pt idx="19">
                  <c:v>45143</c:v>
                </c:pt>
                <c:pt idx="20">
                  <c:v>45144</c:v>
                </c:pt>
                <c:pt idx="21">
                  <c:v>45145</c:v>
                </c:pt>
                <c:pt idx="22">
                  <c:v>45146</c:v>
                </c:pt>
                <c:pt idx="23">
                  <c:v>45147</c:v>
                </c:pt>
                <c:pt idx="24">
                  <c:v>45148</c:v>
                </c:pt>
                <c:pt idx="25">
                  <c:v>45149</c:v>
                </c:pt>
                <c:pt idx="26">
                  <c:v>45150</c:v>
                </c:pt>
                <c:pt idx="27">
                  <c:v>45151</c:v>
                </c:pt>
                <c:pt idx="28">
                  <c:v>45152</c:v>
                </c:pt>
                <c:pt idx="29">
                  <c:v>45153</c:v>
                </c:pt>
                <c:pt idx="30">
                  <c:v>45154</c:v>
                </c:pt>
                <c:pt idx="31">
                  <c:v>45155</c:v>
                </c:pt>
                <c:pt idx="32">
                  <c:v>45156</c:v>
                </c:pt>
                <c:pt idx="33">
                  <c:v>45157</c:v>
                </c:pt>
                <c:pt idx="34">
                  <c:v>45158</c:v>
                </c:pt>
                <c:pt idx="35">
                  <c:v>45159</c:v>
                </c:pt>
                <c:pt idx="36">
                  <c:v>45160</c:v>
                </c:pt>
                <c:pt idx="37">
                  <c:v>45161</c:v>
                </c:pt>
                <c:pt idx="38">
                  <c:v>45162</c:v>
                </c:pt>
                <c:pt idx="39">
                  <c:v>45163</c:v>
                </c:pt>
                <c:pt idx="40">
                  <c:v>45164</c:v>
                </c:pt>
                <c:pt idx="41">
                  <c:v>45165</c:v>
                </c:pt>
                <c:pt idx="42">
                  <c:v>45166</c:v>
                </c:pt>
                <c:pt idx="43">
                  <c:v>45167</c:v>
                </c:pt>
                <c:pt idx="44">
                  <c:v>45168</c:v>
                </c:pt>
                <c:pt idx="45">
                  <c:v>45169</c:v>
                </c:pt>
                <c:pt idx="46">
                  <c:v>45170</c:v>
                </c:pt>
                <c:pt idx="47">
                  <c:v>45171</c:v>
                </c:pt>
                <c:pt idx="48">
                  <c:v>45172</c:v>
                </c:pt>
                <c:pt idx="49">
                  <c:v>45173</c:v>
                </c:pt>
                <c:pt idx="50">
                  <c:v>45174</c:v>
                </c:pt>
                <c:pt idx="51">
                  <c:v>45175</c:v>
                </c:pt>
                <c:pt idx="52">
                  <c:v>45176</c:v>
                </c:pt>
                <c:pt idx="53">
                  <c:v>45177</c:v>
                </c:pt>
                <c:pt idx="54">
                  <c:v>45178</c:v>
                </c:pt>
                <c:pt idx="55">
                  <c:v>45179</c:v>
                </c:pt>
                <c:pt idx="56">
                  <c:v>45180</c:v>
                </c:pt>
                <c:pt idx="57">
                  <c:v>45181</c:v>
                </c:pt>
                <c:pt idx="58">
                  <c:v>45182</c:v>
                </c:pt>
                <c:pt idx="59">
                  <c:v>45183</c:v>
                </c:pt>
                <c:pt idx="60">
                  <c:v>45184</c:v>
                </c:pt>
                <c:pt idx="61">
                  <c:v>45185</c:v>
                </c:pt>
                <c:pt idx="62">
                  <c:v>45186</c:v>
                </c:pt>
                <c:pt idx="63">
                  <c:v>45187</c:v>
                </c:pt>
                <c:pt idx="64">
                  <c:v>45188</c:v>
                </c:pt>
                <c:pt idx="65">
                  <c:v>45189</c:v>
                </c:pt>
                <c:pt idx="66">
                  <c:v>45190</c:v>
                </c:pt>
                <c:pt idx="67">
                  <c:v>45191</c:v>
                </c:pt>
                <c:pt idx="68">
                  <c:v>45192</c:v>
                </c:pt>
                <c:pt idx="69">
                  <c:v>45193</c:v>
                </c:pt>
                <c:pt idx="70">
                  <c:v>45194</c:v>
                </c:pt>
                <c:pt idx="71">
                  <c:v>45195</c:v>
                </c:pt>
                <c:pt idx="72">
                  <c:v>45196</c:v>
                </c:pt>
                <c:pt idx="73">
                  <c:v>45197</c:v>
                </c:pt>
                <c:pt idx="74">
                  <c:v>45198</c:v>
                </c:pt>
                <c:pt idx="75">
                  <c:v>45199</c:v>
                </c:pt>
                <c:pt idx="76">
                  <c:v>45200</c:v>
                </c:pt>
                <c:pt idx="77">
                  <c:v>45201</c:v>
                </c:pt>
                <c:pt idx="78">
                  <c:v>45202</c:v>
                </c:pt>
                <c:pt idx="79">
                  <c:v>45203</c:v>
                </c:pt>
                <c:pt idx="80">
                  <c:v>45204</c:v>
                </c:pt>
                <c:pt idx="81">
                  <c:v>45205</c:v>
                </c:pt>
                <c:pt idx="82">
                  <c:v>45206</c:v>
                </c:pt>
                <c:pt idx="83">
                  <c:v>45207</c:v>
                </c:pt>
                <c:pt idx="84">
                  <c:v>45208</c:v>
                </c:pt>
                <c:pt idx="85">
                  <c:v>45209</c:v>
                </c:pt>
                <c:pt idx="86">
                  <c:v>45210</c:v>
                </c:pt>
                <c:pt idx="87">
                  <c:v>45211</c:v>
                </c:pt>
                <c:pt idx="88">
                  <c:v>45212</c:v>
                </c:pt>
                <c:pt idx="89">
                  <c:v>45213</c:v>
                </c:pt>
                <c:pt idx="90">
                  <c:v>45214</c:v>
                </c:pt>
                <c:pt idx="91">
                  <c:v>45215</c:v>
                </c:pt>
                <c:pt idx="92">
                  <c:v>45216</c:v>
                </c:pt>
                <c:pt idx="93">
                  <c:v>45217</c:v>
                </c:pt>
                <c:pt idx="94">
                  <c:v>45218</c:v>
                </c:pt>
                <c:pt idx="95">
                  <c:v>45219</c:v>
                </c:pt>
                <c:pt idx="96">
                  <c:v>45220</c:v>
                </c:pt>
                <c:pt idx="97">
                  <c:v>45221</c:v>
                </c:pt>
                <c:pt idx="98">
                  <c:v>45222</c:v>
                </c:pt>
                <c:pt idx="99">
                  <c:v>45223</c:v>
                </c:pt>
                <c:pt idx="100">
                  <c:v>45224</c:v>
                </c:pt>
                <c:pt idx="101">
                  <c:v>45225</c:v>
                </c:pt>
                <c:pt idx="102">
                  <c:v>45226</c:v>
                </c:pt>
                <c:pt idx="103">
                  <c:v>45227</c:v>
                </c:pt>
                <c:pt idx="104">
                  <c:v>45228</c:v>
                </c:pt>
                <c:pt idx="105">
                  <c:v>45229</c:v>
                </c:pt>
                <c:pt idx="106">
                  <c:v>45230</c:v>
                </c:pt>
                <c:pt idx="107">
                  <c:v>45231</c:v>
                </c:pt>
                <c:pt idx="108">
                  <c:v>45232</c:v>
                </c:pt>
                <c:pt idx="109">
                  <c:v>45233</c:v>
                </c:pt>
                <c:pt idx="110">
                  <c:v>45234</c:v>
                </c:pt>
                <c:pt idx="111">
                  <c:v>45235</c:v>
                </c:pt>
                <c:pt idx="112">
                  <c:v>45236</c:v>
                </c:pt>
                <c:pt idx="113">
                  <c:v>45237</c:v>
                </c:pt>
                <c:pt idx="114">
                  <c:v>45238</c:v>
                </c:pt>
                <c:pt idx="115">
                  <c:v>45239</c:v>
                </c:pt>
                <c:pt idx="116">
                  <c:v>45240</c:v>
                </c:pt>
                <c:pt idx="117">
                  <c:v>45241</c:v>
                </c:pt>
                <c:pt idx="118">
                  <c:v>45242</c:v>
                </c:pt>
                <c:pt idx="119">
                  <c:v>45243</c:v>
                </c:pt>
                <c:pt idx="120">
                  <c:v>45244</c:v>
                </c:pt>
                <c:pt idx="121">
                  <c:v>45245</c:v>
                </c:pt>
                <c:pt idx="122">
                  <c:v>45246</c:v>
                </c:pt>
                <c:pt idx="123">
                  <c:v>45247</c:v>
                </c:pt>
                <c:pt idx="124">
                  <c:v>45248</c:v>
                </c:pt>
                <c:pt idx="125">
                  <c:v>45249</c:v>
                </c:pt>
                <c:pt idx="126">
                  <c:v>45250</c:v>
                </c:pt>
                <c:pt idx="127">
                  <c:v>45251</c:v>
                </c:pt>
                <c:pt idx="128">
                  <c:v>45252</c:v>
                </c:pt>
                <c:pt idx="129">
                  <c:v>45253</c:v>
                </c:pt>
                <c:pt idx="130">
                  <c:v>45254</c:v>
                </c:pt>
                <c:pt idx="131">
                  <c:v>45255</c:v>
                </c:pt>
                <c:pt idx="132">
                  <c:v>45256</c:v>
                </c:pt>
                <c:pt idx="133">
                  <c:v>45257</c:v>
                </c:pt>
                <c:pt idx="134">
                  <c:v>45258</c:v>
                </c:pt>
                <c:pt idx="135">
                  <c:v>45259</c:v>
                </c:pt>
                <c:pt idx="136">
                  <c:v>45260</c:v>
                </c:pt>
                <c:pt idx="137">
                  <c:v>45261</c:v>
                </c:pt>
                <c:pt idx="138">
                  <c:v>45262</c:v>
                </c:pt>
                <c:pt idx="139">
                  <c:v>45263</c:v>
                </c:pt>
                <c:pt idx="140">
                  <c:v>45264</c:v>
                </c:pt>
                <c:pt idx="141">
                  <c:v>45265</c:v>
                </c:pt>
                <c:pt idx="142">
                  <c:v>45266</c:v>
                </c:pt>
                <c:pt idx="143">
                  <c:v>45267</c:v>
                </c:pt>
                <c:pt idx="144">
                  <c:v>45268</c:v>
                </c:pt>
                <c:pt idx="145">
                  <c:v>45269</c:v>
                </c:pt>
                <c:pt idx="146">
                  <c:v>45270</c:v>
                </c:pt>
                <c:pt idx="147">
                  <c:v>45271</c:v>
                </c:pt>
                <c:pt idx="148">
                  <c:v>45272</c:v>
                </c:pt>
                <c:pt idx="149">
                  <c:v>45273</c:v>
                </c:pt>
                <c:pt idx="150">
                  <c:v>45274</c:v>
                </c:pt>
                <c:pt idx="151">
                  <c:v>45275</c:v>
                </c:pt>
                <c:pt idx="152">
                  <c:v>45276</c:v>
                </c:pt>
                <c:pt idx="153">
                  <c:v>45277</c:v>
                </c:pt>
                <c:pt idx="154">
                  <c:v>45278</c:v>
                </c:pt>
                <c:pt idx="155">
                  <c:v>45279</c:v>
                </c:pt>
                <c:pt idx="156">
                  <c:v>45280</c:v>
                </c:pt>
                <c:pt idx="157">
                  <c:v>45281</c:v>
                </c:pt>
                <c:pt idx="158">
                  <c:v>45282</c:v>
                </c:pt>
                <c:pt idx="159">
                  <c:v>45283</c:v>
                </c:pt>
                <c:pt idx="160">
                  <c:v>45284</c:v>
                </c:pt>
                <c:pt idx="161">
                  <c:v>45285</c:v>
                </c:pt>
                <c:pt idx="162">
                  <c:v>45286</c:v>
                </c:pt>
                <c:pt idx="163">
                  <c:v>45287</c:v>
                </c:pt>
                <c:pt idx="164">
                  <c:v>45288</c:v>
                </c:pt>
                <c:pt idx="165">
                  <c:v>45289</c:v>
                </c:pt>
                <c:pt idx="166">
                  <c:v>45290</c:v>
                </c:pt>
                <c:pt idx="167">
                  <c:v>45291</c:v>
                </c:pt>
                <c:pt idx="168">
                  <c:v>45292</c:v>
                </c:pt>
                <c:pt idx="169">
                  <c:v>45293</c:v>
                </c:pt>
                <c:pt idx="170">
                  <c:v>45294</c:v>
                </c:pt>
                <c:pt idx="171">
                  <c:v>45295</c:v>
                </c:pt>
                <c:pt idx="172">
                  <c:v>45296</c:v>
                </c:pt>
                <c:pt idx="173">
                  <c:v>45297</c:v>
                </c:pt>
                <c:pt idx="174">
                  <c:v>45298</c:v>
                </c:pt>
                <c:pt idx="175">
                  <c:v>45299</c:v>
                </c:pt>
                <c:pt idx="176">
                  <c:v>45300</c:v>
                </c:pt>
                <c:pt idx="177">
                  <c:v>45301</c:v>
                </c:pt>
                <c:pt idx="178">
                  <c:v>45302</c:v>
                </c:pt>
                <c:pt idx="179">
                  <c:v>45303</c:v>
                </c:pt>
                <c:pt idx="180">
                  <c:v>45304</c:v>
                </c:pt>
                <c:pt idx="181">
                  <c:v>45305</c:v>
                </c:pt>
                <c:pt idx="182">
                  <c:v>45306</c:v>
                </c:pt>
                <c:pt idx="183">
                  <c:v>45307</c:v>
                </c:pt>
                <c:pt idx="184">
                  <c:v>45308</c:v>
                </c:pt>
                <c:pt idx="185">
                  <c:v>45309</c:v>
                </c:pt>
                <c:pt idx="186">
                  <c:v>45310</c:v>
                </c:pt>
                <c:pt idx="187">
                  <c:v>45311</c:v>
                </c:pt>
                <c:pt idx="188">
                  <c:v>45312</c:v>
                </c:pt>
                <c:pt idx="189">
                  <c:v>45313</c:v>
                </c:pt>
                <c:pt idx="190">
                  <c:v>45314</c:v>
                </c:pt>
                <c:pt idx="191">
                  <c:v>45315</c:v>
                </c:pt>
                <c:pt idx="192">
                  <c:v>45316</c:v>
                </c:pt>
                <c:pt idx="193">
                  <c:v>45317</c:v>
                </c:pt>
                <c:pt idx="194">
                  <c:v>45318</c:v>
                </c:pt>
                <c:pt idx="195">
                  <c:v>45319</c:v>
                </c:pt>
                <c:pt idx="196">
                  <c:v>45320</c:v>
                </c:pt>
                <c:pt idx="197">
                  <c:v>45321</c:v>
                </c:pt>
                <c:pt idx="198">
                  <c:v>45322</c:v>
                </c:pt>
                <c:pt idx="199">
                  <c:v>45323</c:v>
                </c:pt>
                <c:pt idx="200">
                  <c:v>45324</c:v>
                </c:pt>
                <c:pt idx="201">
                  <c:v>45325</c:v>
                </c:pt>
                <c:pt idx="202">
                  <c:v>45326</c:v>
                </c:pt>
                <c:pt idx="203">
                  <c:v>45327</c:v>
                </c:pt>
                <c:pt idx="204">
                  <c:v>45328</c:v>
                </c:pt>
                <c:pt idx="205">
                  <c:v>45329</c:v>
                </c:pt>
                <c:pt idx="206">
                  <c:v>45330</c:v>
                </c:pt>
                <c:pt idx="207">
                  <c:v>45331</c:v>
                </c:pt>
                <c:pt idx="208">
                  <c:v>45332</c:v>
                </c:pt>
                <c:pt idx="209">
                  <c:v>45333</c:v>
                </c:pt>
                <c:pt idx="210">
                  <c:v>45334</c:v>
                </c:pt>
                <c:pt idx="211">
                  <c:v>45335</c:v>
                </c:pt>
                <c:pt idx="212">
                  <c:v>45336</c:v>
                </c:pt>
                <c:pt idx="213">
                  <c:v>45337</c:v>
                </c:pt>
                <c:pt idx="214">
                  <c:v>45338</c:v>
                </c:pt>
                <c:pt idx="215">
                  <c:v>45339</c:v>
                </c:pt>
                <c:pt idx="216">
                  <c:v>45340</c:v>
                </c:pt>
                <c:pt idx="217">
                  <c:v>45341</c:v>
                </c:pt>
                <c:pt idx="218">
                  <c:v>45342</c:v>
                </c:pt>
                <c:pt idx="219">
                  <c:v>45343</c:v>
                </c:pt>
                <c:pt idx="220">
                  <c:v>45344</c:v>
                </c:pt>
                <c:pt idx="221">
                  <c:v>45345</c:v>
                </c:pt>
                <c:pt idx="222">
                  <c:v>45346</c:v>
                </c:pt>
                <c:pt idx="223">
                  <c:v>45347</c:v>
                </c:pt>
                <c:pt idx="224">
                  <c:v>45348</c:v>
                </c:pt>
                <c:pt idx="225">
                  <c:v>45349</c:v>
                </c:pt>
                <c:pt idx="226">
                  <c:v>45350</c:v>
                </c:pt>
                <c:pt idx="227">
                  <c:v>45351</c:v>
                </c:pt>
                <c:pt idx="228">
                  <c:v>45352</c:v>
                </c:pt>
                <c:pt idx="229">
                  <c:v>45353</c:v>
                </c:pt>
                <c:pt idx="230">
                  <c:v>45354</c:v>
                </c:pt>
                <c:pt idx="231">
                  <c:v>45355</c:v>
                </c:pt>
                <c:pt idx="232">
                  <c:v>45356</c:v>
                </c:pt>
                <c:pt idx="233">
                  <c:v>45357</c:v>
                </c:pt>
                <c:pt idx="234">
                  <c:v>45358</c:v>
                </c:pt>
                <c:pt idx="235">
                  <c:v>45359</c:v>
                </c:pt>
                <c:pt idx="236">
                  <c:v>45360</c:v>
                </c:pt>
                <c:pt idx="237">
                  <c:v>45361</c:v>
                </c:pt>
                <c:pt idx="238">
                  <c:v>45362</c:v>
                </c:pt>
                <c:pt idx="239">
                  <c:v>45363</c:v>
                </c:pt>
                <c:pt idx="240">
                  <c:v>45364</c:v>
                </c:pt>
                <c:pt idx="241">
                  <c:v>45365</c:v>
                </c:pt>
                <c:pt idx="242">
                  <c:v>45366</c:v>
                </c:pt>
                <c:pt idx="243">
                  <c:v>45367</c:v>
                </c:pt>
                <c:pt idx="244">
                  <c:v>45368</c:v>
                </c:pt>
                <c:pt idx="245">
                  <c:v>45369</c:v>
                </c:pt>
                <c:pt idx="246">
                  <c:v>45370</c:v>
                </c:pt>
                <c:pt idx="247">
                  <c:v>45371</c:v>
                </c:pt>
                <c:pt idx="248">
                  <c:v>45372</c:v>
                </c:pt>
                <c:pt idx="249">
                  <c:v>45373</c:v>
                </c:pt>
                <c:pt idx="250">
                  <c:v>45374</c:v>
                </c:pt>
                <c:pt idx="251">
                  <c:v>45375</c:v>
                </c:pt>
                <c:pt idx="252">
                  <c:v>45376</c:v>
                </c:pt>
                <c:pt idx="253">
                  <c:v>45377</c:v>
                </c:pt>
                <c:pt idx="254">
                  <c:v>45378</c:v>
                </c:pt>
                <c:pt idx="255">
                  <c:v>45379</c:v>
                </c:pt>
                <c:pt idx="256">
                  <c:v>45380</c:v>
                </c:pt>
                <c:pt idx="257">
                  <c:v>45381</c:v>
                </c:pt>
                <c:pt idx="258">
                  <c:v>45382</c:v>
                </c:pt>
                <c:pt idx="259">
                  <c:v>45383</c:v>
                </c:pt>
                <c:pt idx="260">
                  <c:v>45384</c:v>
                </c:pt>
                <c:pt idx="261">
                  <c:v>45385</c:v>
                </c:pt>
                <c:pt idx="262">
                  <c:v>45386</c:v>
                </c:pt>
                <c:pt idx="263">
                  <c:v>45387</c:v>
                </c:pt>
                <c:pt idx="264">
                  <c:v>45388</c:v>
                </c:pt>
                <c:pt idx="265">
                  <c:v>45389</c:v>
                </c:pt>
                <c:pt idx="266">
                  <c:v>45390</c:v>
                </c:pt>
                <c:pt idx="267">
                  <c:v>45391</c:v>
                </c:pt>
                <c:pt idx="268">
                  <c:v>45392</c:v>
                </c:pt>
                <c:pt idx="269">
                  <c:v>45393</c:v>
                </c:pt>
                <c:pt idx="270">
                  <c:v>45394</c:v>
                </c:pt>
                <c:pt idx="271">
                  <c:v>45395</c:v>
                </c:pt>
                <c:pt idx="272">
                  <c:v>45396</c:v>
                </c:pt>
                <c:pt idx="273">
                  <c:v>45397</c:v>
                </c:pt>
                <c:pt idx="274">
                  <c:v>45398</c:v>
                </c:pt>
                <c:pt idx="275">
                  <c:v>45399</c:v>
                </c:pt>
                <c:pt idx="276">
                  <c:v>45400</c:v>
                </c:pt>
                <c:pt idx="277">
                  <c:v>45401</c:v>
                </c:pt>
                <c:pt idx="278">
                  <c:v>45402</c:v>
                </c:pt>
                <c:pt idx="279">
                  <c:v>45403</c:v>
                </c:pt>
                <c:pt idx="280">
                  <c:v>45404</c:v>
                </c:pt>
                <c:pt idx="281">
                  <c:v>45405</c:v>
                </c:pt>
                <c:pt idx="282">
                  <c:v>45406</c:v>
                </c:pt>
                <c:pt idx="283">
                  <c:v>45407</c:v>
                </c:pt>
                <c:pt idx="284">
                  <c:v>45408</c:v>
                </c:pt>
                <c:pt idx="285">
                  <c:v>45409</c:v>
                </c:pt>
                <c:pt idx="286">
                  <c:v>45410</c:v>
                </c:pt>
                <c:pt idx="287">
                  <c:v>45411</c:v>
                </c:pt>
                <c:pt idx="288">
                  <c:v>45412</c:v>
                </c:pt>
                <c:pt idx="289">
                  <c:v>45413</c:v>
                </c:pt>
                <c:pt idx="290">
                  <c:v>45414</c:v>
                </c:pt>
                <c:pt idx="291">
                  <c:v>45415</c:v>
                </c:pt>
                <c:pt idx="292">
                  <c:v>45416</c:v>
                </c:pt>
                <c:pt idx="293">
                  <c:v>45417</c:v>
                </c:pt>
                <c:pt idx="294">
                  <c:v>45418</c:v>
                </c:pt>
                <c:pt idx="295">
                  <c:v>45419</c:v>
                </c:pt>
                <c:pt idx="296">
                  <c:v>45420</c:v>
                </c:pt>
                <c:pt idx="297">
                  <c:v>45421</c:v>
                </c:pt>
                <c:pt idx="298">
                  <c:v>45422</c:v>
                </c:pt>
                <c:pt idx="299">
                  <c:v>45423</c:v>
                </c:pt>
                <c:pt idx="300">
                  <c:v>45424</c:v>
                </c:pt>
                <c:pt idx="301">
                  <c:v>45425</c:v>
                </c:pt>
                <c:pt idx="302">
                  <c:v>45426</c:v>
                </c:pt>
                <c:pt idx="303">
                  <c:v>45427</c:v>
                </c:pt>
                <c:pt idx="304">
                  <c:v>45428</c:v>
                </c:pt>
                <c:pt idx="305">
                  <c:v>45429</c:v>
                </c:pt>
                <c:pt idx="306">
                  <c:v>45430</c:v>
                </c:pt>
                <c:pt idx="307">
                  <c:v>45431</c:v>
                </c:pt>
                <c:pt idx="308">
                  <c:v>45432</c:v>
                </c:pt>
                <c:pt idx="309">
                  <c:v>45433</c:v>
                </c:pt>
                <c:pt idx="310">
                  <c:v>45434</c:v>
                </c:pt>
                <c:pt idx="311">
                  <c:v>45435</c:v>
                </c:pt>
                <c:pt idx="312">
                  <c:v>45436</c:v>
                </c:pt>
                <c:pt idx="313">
                  <c:v>45437</c:v>
                </c:pt>
                <c:pt idx="314">
                  <c:v>45438</c:v>
                </c:pt>
                <c:pt idx="315">
                  <c:v>45439</c:v>
                </c:pt>
                <c:pt idx="316">
                  <c:v>45440</c:v>
                </c:pt>
                <c:pt idx="317">
                  <c:v>45441</c:v>
                </c:pt>
                <c:pt idx="318">
                  <c:v>45442</c:v>
                </c:pt>
                <c:pt idx="319">
                  <c:v>45443</c:v>
                </c:pt>
                <c:pt idx="320">
                  <c:v>45444</c:v>
                </c:pt>
                <c:pt idx="321">
                  <c:v>45445</c:v>
                </c:pt>
                <c:pt idx="322">
                  <c:v>45446</c:v>
                </c:pt>
                <c:pt idx="323">
                  <c:v>45447</c:v>
                </c:pt>
                <c:pt idx="324">
                  <c:v>45448</c:v>
                </c:pt>
                <c:pt idx="325">
                  <c:v>45449</c:v>
                </c:pt>
                <c:pt idx="326">
                  <c:v>45450</c:v>
                </c:pt>
                <c:pt idx="327">
                  <c:v>45451</c:v>
                </c:pt>
                <c:pt idx="328">
                  <c:v>45452</c:v>
                </c:pt>
                <c:pt idx="329">
                  <c:v>45453</c:v>
                </c:pt>
                <c:pt idx="330">
                  <c:v>45454</c:v>
                </c:pt>
                <c:pt idx="331">
                  <c:v>45455</c:v>
                </c:pt>
                <c:pt idx="332">
                  <c:v>45456</c:v>
                </c:pt>
                <c:pt idx="333">
                  <c:v>45457</c:v>
                </c:pt>
                <c:pt idx="334">
                  <c:v>45458</c:v>
                </c:pt>
                <c:pt idx="335">
                  <c:v>45459</c:v>
                </c:pt>
                <c:pt idx="336">
                  <c:v>45460</c:v>
                </c:pt>
                <c:pt idx="337">
                  <c:v>45461</c:v>
                </c:pt>
                <c:pt idx="338">
                  <c:v>45462</c:v>
                </c:pt>
                <c:pt idx="339">
                  <c:v>45463</c:v>
                </c:pt>
                <c:pt idx="340">
                  <c:v>45464</c:v>
                </c:pt>
                <c:pt idx="341">
                  <c:v>45465</c:v>
                </c:pt>
                <c:pt idx="342">
                  <c:v>45466</c:v>
                </c:pt>
                <c:pt idx="343">
                  <c:v>45467</c:v>
                </c:pt>
                <c:pt idx="344">
                  <c:v>45468</c:v>
                </c:pt>
                <c:pt idx="345">
                  <c:v>45469</c:v>
                </c:pt>
                <c:pt idx="346">
                  <c:v>45470</c:v>
                </c:pt>
                <c:pt idx="347">
                  <c:v>45471</c:v>
                </c:pt>
                <c:pt idx="348">
                  <c:v>45472</c:v>
                </c:pt>
                <c:pt idx="349">
                  <c:v>45473</c:v>
                </c:pt>
                <c:pt idx="350">
                  <c:v>45474</c:v>
                </c:pt>
                <c:pt idx="351">
                  <c:v>45475</c:v>
                </c:pt>
                <c:pt idx="352">
                  <c:v>45476</c:v>
                </c:pt>
                <c:pt idx="353">
                  <c:v>45477</c:v>
                </c:pt>
                <c:pt idx="354">
                  <c:v>45478</c:v>
                </c:pt>
                <c:pt idx="355">
                  <c:v>45479</c:v>
                </c:pt>
                <c:pt idx="356">
                  <c:v>45480</c:v>
                </c:pt>
                <c:pt idx="357">
                  <c:v>45481</c:v>
                </c:pt>
                <c:pt idx="358">
                  <c:v>45482</c:v>
                </c:pt>
                <c:pt idx="359">
                  <c:v>45483</c:v>
                </c:pt>
                <c:pt idx="360">
                  <c:v>45484</c:v>
                </c:pt>
                <c:pt idx="361">
                  <c:v>45485</c:v>
                </c:pt>
                <c:pt idx="362">
                  <c:v>45486</c:v>
                </c:pt>
                <c:pt idx="363">
                  <c:v>45487</c:v>
                </c:pt>
                <c:pt idx="364">
                  <c:v>45488</c:v>
                </c:pt>
                <c:pt idx="365">
                  <c:v>45489</c:v>
                </c:pt>
              </c:numCache>
            </c:numRef>
          </c:cat>
          <c:val>
            <c:numRef>
              <c:f>'Fitness Fatigue'!$S$129:$S$494</c:f>
              <c:numCache>
                <c:formatCode>0.0</c:formatCode>
                <c:ptCount val="366"/>
                <c:pt idx="0">
                  <c:v>0</c:v>
                </c:pt>
                <c:pt idx="1">
                  <c:v>0</c:v>
                </c:pt>
                <c:pt idx="2">
                  <c:v>0</c:v>
                </c:pt>
                <c:pt idx="3">
                  <c:v>0</c:v>
                </c:pt>
                <c:pt idx="4">
                  <c:v>0</c:v>
                </c:pt>
                <c:pt idx="5">
                  <c:v>0</c:v>
                </c:pt>
                <c:pt idx="6">
                  <c:v>0</c:v>
                </c:pt>
                <c:pt idx="7">
                  <c:v>2</c:v>
                </c:pt>
                <c:pt idx="8">
                  <c:v>2</c:v>
                </c:pt>
                <c:pt idx="9">
                  <c:v>2.1666666666666665</c:v>
                </c:pt>
                <c:pt idx="10">
                  <c:v>2.2000000000000002</c:v>
                </c:pt>
                <c:pt idx="11">
                  <c:v>2.2000000000000002</c:v>
                </c:pt>
                <c:pt idx="12">
                  <c:v>2.2000000000000002</c:v>
                </c:pt>
                <c:pt idx="13">
                  <c:v>2.4</c:v>
                </c:pt>
                <c:pt idx="14">
                  <c:v>2.5</c:v>
                </c:pt>
                <c:pt idx="15">
                  <c:v>2.6666666666666665</c:v>
                </c:pt>
                <c:pt idx="16">
                  <c:v>2.3333333333333335</c:v>
                </c:pt>
                <c:pt idx="17">
                  <c:v>2.75</c:v>
                </c:pt>
                <c:pt idx="18">
                  <c:v>2.75</c:v>
                </c:pt>
                <c:pt idx="19">
                  <c:v>3</c:v>
                </c:pt>
                <c:pt idx="20">
                  <c:v>3</c:v>
                </c:pt>
                <c:pt idx="21">
                  <c:v>2.8</c:v>
                </c:pt>
                <c:pt idx="22">
                  <c:v>2.8</c:v>
                </c:pt>
                <c:pt idx="23">
                  <c:v>2.8</c:v>
                </c:pt>
                <c:pt idx="24">
                  <c:v>2.5</c:v>
                </c:pt>
                <c:pt idx="25">
                  <c:v>2.5</c:v>
                </c:pt>
                <c:pt idx="26">
                  <c:v>2.5</c:v>
                </c:pt>
                <c:pt idx="27">
                  <c:v>2.6</c:v>
                </c:pt>
                <c:pt idx="28">
                  <c:v>2.6</c:v>
                </c:pt>
                <c:pt idx="29">
                  <c:v>2.6</c:v>
                </c:pt>
                <c:pt idx="30">
                  <c:v>2.8</c:v>
                </c:pt>
                <c:pt idx="31">
                  <c:v>2.6666666666666665</c:v>
                </c:pt>
                <c:pt idx="32">
                  <c:v>2.6666666666666665</c:v>
                </c:pt>
                <c:pt idx="33">
                  <c:v>2.3333333333333335</c:v>
                </c:pt>
                <c:pt idx="34">
                  <c:v>2.2000000000000002</c:v>
                </c:pt>
                <c:pt idx="35">
                  <c:v>2.25</c:v>
                </c:pt>
                <c:pt idx="36">
                  <c:v>2.2000000000000002</c:v>
                </c:pt>
                <c:pt idx="37">
                  <c:v>2.2000000000000002</c:v>
                </c:pt>
                <c:pt idx="38">
                  <c:v>2.4</c:v>
                </c:pt>
                <c:pt idx="39">
                  <c:v>2.6</c:v>
                </c:pt>
                <c:pt idx="40">
                  <c:v>2.6</c:v>
                </c:pt>
                <c:pt idx="41">
                  <c:v>2.6</c:v>
                </c:pt>
                <c:pt idx="42">
                  <c:v>2.6</c:v>
                </c:pt>
                <c:pt idx="43">
                  <c:v>2.8</c:v>
                </c:pt>
                <c:pt idx="44">
                  <c:v>2.8</c:v>
                </c:pt>
                <c:pt idx="45">
                  <c:v>2.8</c:v>
                </c:pt>
                <c:pt idx="46">
                  <c:v>2.8</c:v>
                </c:pt>
                <c:pt idx="47">
                  <c:v>3</c:v>
                </c:pt>
                <c:pt idx="48">
                  <c:v>3</c:v>
                </c:pt>
                <c:pt idx="49">
                  <c:v>3</c:v>
                </c:pt>
                <c:pt idx="50">
                  <c:v>3.25</c:v>
                </c:pt>
                <c:pt idx="51">
                  <c:v>3.25</c:v>
                </c:pt>
                <c:pt idx="52">
                  <c:v>3</c:v>
                </c:pt>
                <c:pt idx="53">
                  <c:v>3</c:v>
                </c:pt>
                <c:pt idx="54">
                  <c:v>3</c:v>
                </c:pt>
                <c:pt idx="55">
                  <c:v>3</c:v>
                </c:pt>
                <c:pt idx="56">
                  <c:v>2.8</c:v>
                </c:pt>
                <c:pt idx="57">
                  <c:v>2.5</c:v>
                </c:pt>
                <c:pt idx="58">
                  <c:v>2.25</c:v>
                </c:pt>
                <c:pt idx="59">
                  <c:v>2.25</c:v>
                </c:pt>
                <c:pt idx="60">
                  <c:v>2.2000000000000002</c:v>
                </c:pt>
                <c:pt idx="61">
                  <c:v>2.5</c:v>
                </c:pt>
                <c:pt idx="62">
                  <c:v>2.4</c:v>
                </c:pt>
                <c:pt idx="63">
                  <c:v>2.5</c:v>
                </c:pt>
                <c:pt idx="64">
                  <c:v>2.5</c:v>
                </c:pt>
                <c:pt idx="65">
                  <c:v>2.5</c:v>
                </c:pt>
                <c:pt idx="66">
                  <c:v>2.5</c:v>
                </c:pt>
                <c:pt idx="67">
                  <c:v>2.6666666666666665</c:v>
                </c:pt>
                <c:pt idx="68">
                  <c:v>2</c:v>
                </c:pt>
                <c:pt idx="69">
                  <c:v>2</c:v>
                </c:pt>
                <c:pt idx="70">
                  <c:v>2.25</c:v>
                </c:pt>
                <c:pt idx="71">
                  <c:v>2</c:v>
                </c:pt>
                <c:pt idx="72">
                  <c:v>1.8</c:v>
                </c:pt>
                <c:pt idx="73">
                  <c:v>1.8</c:v>
                </c:pt>
                <c:pt idx="74">
                  <c:v>1.8</c:v>
                </c:pt>
                <c:pt idx="75">
                  <c:v>2</c:v>
                </c:pt>
                <c:pt idx="76">
                  <c:v>2</c:v>
                </c:pt>
                <c:pt idx="77">
                  <c:v>1.75</c:v>
                </c:pt>
                <c:pt idx="78">
                  <c:v>2.25</c:v>
                </c:pt>
                <c:pt idx="79">
                  <c:v>2.5</c:v>
                </c:pt>
                <c:pt idx="80">
                  <c:v>2.75</c:v>
                </c:pt>
                <c:pt idx="81">
                  <c:v>2.75</c:v>
                </c:pt>
                <c:pt idx="82">
                  <c:v>3</c:v>
                </c:pt>
                <c:pt idx="83">
                  <c:v>3</c:v>
                </c:pt>
                <c:pt idx="84">
                  <c:v>3</c:v>
                </c:pt>
                <c:pt idx="85">
                  <c:v>3</c:v>
                </c:pt>
                <c:pt idx="86">
                  <c:v>3</c:v>
                </c:pt>
                <c:pt idx="87">
                  <c:v>2.6666666666666665</c:v>
                </c:pt>
                <c:pt idx="88">
                  <c:v>2.5</c:v>
                </c:pt>
                <c:pt idx="89">
                  <c:v>2</c:v>
                </c:pt>
                <c:pt idx="90">
                  <c:v>2</c:v>
                </c:pt>
                <c:pt idx="91">
                  <c:v>2</c:v>
                </c:pt>
                <c:pt idx="92">
                  <c:v>2.2000000000000002</c:v>
                </c:pt>
                <c:pt idx="93">
                  <c:v>2.2000000000000002</c:v>
                </c:pt>
                <c:pt idx="94">
                  <c:v>2.2000000000000002</c:v>
                </c:pt>
                <c:pt idx="95">
                  <c:v>2.25</c:v>
                </c:pt>
                <c:pt idx="96">
                  <c:v>2.3333333333333335</c:v>
                </c:pt>
                <c:pt idx="97">
                  <c:v>2.3333333333333335</c:v>
                </c:pt>
                <c:pt idx="98">
                  <c:v>2.3333333333333335</c:v>
                </c:pt>
                <c:pt idx="99">
                  <c:v>2</c:v>
                </c:pt>
                <c:pt idx="100">
                  <c:v>2</c:v>
                </c:pt>
                <c:pt idx="101">
                  <c:v>0</c:v>
                </c:pt>
                <c:pt idx="102">
                  <c:v>0</c:v>
                </c:pt>
                <c:pt idx="103">
                  <c:v>0</c:v>
                </c:pt>
                <c:pt idx="104">
                  <c:v>0</c:v>
                </c:pt>
                <c:pt idx="105">
                  <c:v>0</c:v>
                </c:pt>
                <c:pt idx="106">
                  <c:v>0</c:v>
                </c:pt>
                <c:pt idx="107">
                  <c:v>0</c:v>
                </c:pt>
                <c:pt idx="108">
                  <c:v>0</c:v>
                </c:pt>
                <c:pt idx="109">
                  <c:v>0</c:v>
                </c:pt>
                <c:pt idx="110">
                  <c:v>4</c:v>
                </c:pt>
                <c:pt idx="111">
                  <c:v>4</c:v>
                </c:pt>
                <c:pt idx="112">
                  <c:v>4</c:v>
                </c:pt>
                <c:pt idx="113">
                  <c:v>4</c:v>
                </c:pt>
                <c:pt idx="114">
                  <c:v>3</c:v>
                </c:pt>
                <c:pt idx="115">
                  <c:v>2.6666666666666665</c:v>
                </c:pt>
                <c:pt idx="116">
                  <c:v>2.6666666666666665</c:v>
                </c:pt>
                <c:pt idx="117">
                  <c:v>2</c:v>
                </c:pt>
                <c:pt idx="118">
                  <c:v>2</c:v>
                </c:pt>
                <c:pt idx="119">
                  <c:v>2</c:v>
                </c:pt>
                <c:pt idx="120">
                  <c:v>2</c:v>
                </c:pt>
                <c:pt idx="121">
                  <c:v>2</c:v>
                </c:pt>
                <c:pt idx="122">
                  <c:v>2</c:v>
                </c:pt>
                <c:pt idx="123">
                  <c:v>2</c:v>
                </c:pt>
                <c:pt idx="124">
                  <c:v>2.25</c:v>
                </c:pt>
                <c:pt idx="125">
                  <c:v>2.25</c:v>
                </c:pt>
                <c:pt idx="126">
                  <c:v>2.25</c:v>
                </c:pt>
                <c:pt idx="127">
                  <c:v>2.25</c:v>
                </c:pt>
                <c:pt idx="128">
                  <c:v>2.5</c:v>
                </c:pt>
                <c:pt idx="129">
                  <c:v>2.5</c:v>
                </c:pt>
                <c:pt idx="130">
                  <c:v>2.6666666666666665</c:v>
                </c:pt>
                <c:pt idx="131">
                  <c:v>2.3333333333333335</c:v>
                </c:pt>
                <c:pt idx="132">
                  <c:v>2.3333333333333335</c:v>
                </c:pt>
                <c:pt idx="133">
                  <c:v>2.3333333333333335</c:v>
                </c:pt>
                <c:pt idx="134">
                  <c:v>2.25</c:v>
                </c:pt>
                <c:pt idx="135">
                  <c:v>2.5</c:v>
                </c:pt>
                <c:pt idx="136">
                  <c:v>2.5</c:v>
                </c:pt>
                <c:pt idx="137">
                  <c:v>2.8</c:v>
                </c:pt>
                <c:pt idx="138">
                  <c:v>2.8</c:v>
                </c:pt>
                <c:pt idx="139">
                  <c:v>2.8</c:v>
                </c:pt>
                <c:pt idx="140">
                  <c:v>2.8</c:v>
                </c:pt>
                <c:pt idx="141">
                  <c:v>3</c:v>
                </c:pt>
                <c:pt idx="142">
                  <c:v>2.5</c:v>
                </c:pt>
                <c:pt idx="143">
                  <c:v>2.5</c:v>
                </c:pt>
                <c:pt idx="144">
                  <c:v>2</c:v>
                </c:pt>
                <c:pt idx="145">
                  <c:v>2</c:v>
                </c:pt>
                <c:pt idx="146">
                  <c:v>2</c:v>
                </c:pt>
                <c:pt idx="147">
                  <c:v>2</c:v>
                </c:pt>
                <c:pt idx="148">
                  <c:v>2.25</c:v>
                </c:pt>
                <c:pt idx="149">
                  <c:v>2.25</c:v>
                </c:pt>
                <c:pt idx="150">
                  <c:v>2.25</c:v>
                </c:pt>
                <c:pt idx="151">
                  <c:v>2.25</c:v>
                </c:pt>
                <c:pt idx="152">
                  <c:v>2.25</c:v>
                </c:pt>
                <c:pt idx="153">
                  <c:v>2.25</c:v>
                </c:pt>
                <c:pt idx="154">
                  <c:v>2.25</c:v>
                </c:pt>
                <c:pt idx="155">
                  <c:v>2</c:v>
                </c:pt>
                <c:pt idx="156">
                  <c:v>2</c:v>
                </c:pt>
                <c:pt idx="157">
                  <c:v>2</c:v>
                </c:pt>
                <c:pt idx="158">
                  <c:v>2</c:v>
                </c:pt>
                <c:pt idx="159">
                  <c:v>2</c:v>
                </c:pt>
                <c:pt idx="160">
                  <c:v>2</c:v>
                </c:pt>
                <c:pt idx="161">
                  <c:v>2</c:v>
                </c:pt>
                <c:pt idx="162">
                  <c:v>2</c:v>
                </c:pt>
                <c:pt idx="163">
                  <c:v>2</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2</c:v>
                </c:pt>
                <c:pt idx="178">
                  <c:v>2</c:v>
                </c:pt>
                <c:pt idx="179">
                  <c:v>2</c:v>
                </c:pt>
                <c:pt idx="180">
                  <c:v>2</c:v>
                </c:pt>
                <c:pt idx="181">
                  <c:v>2</c:v>
                </c:pt>
                <c:pt idx="182">
                  <c:v>2</c:v>
                </c:pt>
                <c:pt idx="183">
                  <c:v>2</c:v>
                </c:pt>
                <c:pt idx="184">
                  <c:v>2.25</c:v>
                </c:pt>
                <c:pt idx="185">
                  <c:v>2.25</c:v>
                </c:pt>
                <c:pt idx="186">
                  <c:v>2.3333333333333335</c:v>
                </c:pt>
                <c:pt idx="187">
                  <c:v>2.6666666666666665</c:v>
                </c:pt>
                <c:pt idx="188">
                  <c:v>2.6666666666666665</c:v>
                </c:pt>
                <c:pt idx="189">
                  <c:v>2.6666666666666665</c:v>
                </c:pt>
                <c:pt idx="190">
                  <c:v>2.6666666666666665</c:v>
                </c:pt>
                <c:pt idx="191">
                  <c:v>2.6666666666666665</c:v>
                </c:pt>
                <c:pt idx="192">
                  <c:v>3</c:v>
                </c:pt>
                <c:pt idx="193">
                  <c:v>3</c:v>
                </c:pt>
                <c:pt idx="194">
                  <c:v>3</c:v>
                </c:pt>
                <c:pt idx="195">
                  <c:v>3</c:v>
                </c:pt>
                <c:pt idx="196">
                  <c:v>3</c:v>
                </c:pt>
                <c:pt idx="197">
                  <c:v>2.8</c:v>
                </c:pt>
                <c:pt idx="198">
                  <c:v>2.6</c:v>
                </c:pt>
                <c:pt idx="199">
                  <c:v>2.4</c:v>
                </c:pt>
                <c:pt idx="200">
                  <c:v>2.25</c:v>
                </c:pt>
                <c:pt idx="201">
                  <c:v>2</c:v>
                </c:pt>
                <c:pt idx="202">
                  <c:v>2</c:v>
                </c:pt>
                <c:pt idx="203">
                  <c:v>2</c:v>
                </c:pt>
                <c:pt idx="204">
                  <c:v>2</c:v>
                </c:pt>
                <c:pt idx="205">
                  <c:v>2.3333333333333335</c:v>
                </c:pt>
                <c:pt idx="206">
                  <c:v>2.6666666666666665</c:v>
                </c:pt>
                <c:pt idx="207">
                  <c:v>2.6666666666666665</c:v>
                </c:pt>
                <c:pt idx="208">
                  <c:v>3</c:v>
                </c:pt>
                <c:pt idx="209">
                  <c:v>3</c:v>
                </c:pt>
                <c:pt idx="210">
                  <c:v>3</c:v>
                </c:pt>
                <c:pt idx="211">
                  <c:v>3</c:v>
                </c:pt>
                <c:pt idx="212">
                  <c:v>3</c:v>
                </c:pt>
                <c:pt idx="213">
                  <c:v>3</c:v>
                </c:pt>
                <c:pt idx="214">
                  <c:v>3</c:v>
                </c:pt>
                <c:pt idx="215">
                  <c:v>2.6666666666666665</c:v>
                </c:pt>
                <c:pt idx="216">
                  <c:v>2.6666666666666665</c:v>
                </c:pt>
                <c:pt idx="217">
                  <c:v>2.6666666666666665</c:v>
                </c:pt>
                <c:pt idx="218">
                  <c:v>2.6666666666666665</c:v>
                </c:pt>
                <c:pt idx="219">
                  <c:v>2.6666666666666665</c:v>
                </c:pt>
                <c:pt idx="220">
                  <c:v>2.6666666666666665</c:v>
                </c:pt>
                <c:pt idx="221">
                  <c:v>2.6666666666666665</c:v>
                </c:pt>
                <c:pt idx="222">
                  <c:v>2.6666666666666665</c:v>
                </c:pt>
                <c:pt idx="223">
                  <c:v>2.6666666666666665</c:v>
                </c:pt>
                <c:pt idx="224">
                  <c:v>2.6666666666666665</c:v>
                </c:pt>
                <c:pt idx="225">
                  <c:v>2.6666666666666665</c:v>
                </c:pt>
                <c:pt idx="226">
                  <c:v>2.6666666666666665</c:v>
                </c:pt>
                <c:pt idx="227">
                  <c:v>2.3333333333333335</c:v>
                </c:pt>
                <c:pt idx="228">
                  <c:v>2.25</c:v>
                </c:pt>
                <c:pt idx="229">
                  <c:v>2.25</c:v>
                </c:pt>
                <c:pt idx="230">
                  <c:v>2.25</c:v>
                </c:pt>
                <c:pt idx="231">
                  <c:v>2.25</c:v>
                </c:pt>
                <c:pt idx="232">
                  <c:v>2.25</c:v>
                </c:pt>
                <c:pt idx="233">
                  <c:v>2</c:v>
                </c:pt>
                <c:pt idx="234">
                  <c:v>2</c:v>
                </c:pt>
                <c:pt idx="235">
                  <c:v>2</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numCache>
            </c:numRef>
          </c:val>
          <c:extLst>
            <c:ext xmlns:c16="http://schemas.microsoft.com/office/drawing/2014/chart" uri="{C3380CC4-5D6E-409C-BE32-E72D297353CC}">
              <c16:uniqueId val="{00000002-A550-6B4E-979D-CAB19E8F53F2}"/>
            </c:ext>
          </c:extLst>
        </c:ser>
        <c:ser>
          <c:idx val="3"/>
          <c:order val="3"/>
          <c:tx>
            <c:v>Etat physique</c:v>
          </c:tx>
          <c:spPr>
            <a:solidFill>
              <a:schemeClr val="accent4"/>
            </a:solidFill>
            <a:ln w="25400">
              <a:noFill/>
            </a:ln>
            <a:effectLst/>
          </c:spPr>
          <c:cat>
            <c:numRef>
              <c:f>'Fitness Fatigue'!$D$129:$D$494</c:f>
              <c:numCache>
                <c:formatCode>d/m;@</c:formatCode>
                <c:ptCount val="366"/>
                <c:pt idx="0">
                  <c:v>45124</c:v>
                </c:pt>
                <c:pt idx="1">
                  <c:v>45125</c:v>
                </c:pt>
                <c:pt idx="2">
                  <c:v>45126</c:v>
                </c:pt>
                <c:pt idx="3">
                  <c:v>45127</c:v>
                </c:pt>
                <c:pt idx="4">
                  <c:v>45128</c:v>
                </c:pt>
                <c:pt idx="5">
                  <c:v>45129</c:v>
                </c:pt>
                <c:pt idx="6">
                  <c:v>45130</c:v>
                </c:pt>
                <c:pt idx="7">
                  <c:v>45131</c:v>
                </c:pt>
                <c:pt idx="8">
                  <c:v>45132</c:v>
                </c:pt>
                <c:pt idx="9">
                  <c:v>45133</c:v>
                </c:pt>
                <c:pt idx="10">
                  <c:v>45134</c:v>
                </c:pt>
                <c:pt idx="11">
                  <c:v>45135</c:v>
                </c:pt>
                <c:pt idx="12">
                  <c:v>45136</c:v>
                </c:pt>
                <c:pt idx="13">
                  <c:v>45137</c:v>
                </c:pt>
                <c:pt idx="14">
                  <c:v>45138</c:v>
                </c:pt>
                <c:pt idx="15">
                  <c:v>45139</c:v>
                </c:pt>
                <c:pt idx="16">
                  <c:v>45140</c:v>
                </c:pt>
                <c:pt idx="17">
                  <c:v>45141</c:v>
                </c:pt>
                <c:pt idx="18">
                  <c:v>45142</c:v>
                </c:pt>
                <c:pt idx="19">
                  <c:v>45143</c:v>
                </c:pt>
                <c:pt idx="20">
                  <c:v>45144</c:v>
                </c:pt>
                <c:pt idx="21">
                  <c:v>45145</c:v>
                </c:pt>
                <c:pt idx="22">
                  <c:v>45146</c:v>
                </c:pt>
                <c:pt idx="23">
                  <c:v>45147</c:v>
                </c:pt>
                <c:pt idx="24">
                  <c:v>45148</c:v>
                </c:pt>
                <c:pt idx="25">
                  <c:v>45149</c:v>
                </c:pt>
                <c:pt idx="26">
                  <c:v>45150</c:v>
                </c:pt>
                <c:pt idx="27">
                  <c:v>45151</c:v>
                </c:pt>
                <c:pt idx="28">
                  <c:v>45152</c:v>
                </c:pt>
                <c:pt idx="29">
                  <c:v>45153</c:v>
                </c:pt>
                <c:pt idx="30">
                  <c:v>45154</c:v>
                </c:pt>
                <c:pt idx="31">
                  <c:v>45155</c:v>
                </c:pt>
                <c:pt idx="32">
                  <c:v>45156</c:v>
                </c:pt>
                <c:pt idx="33">
                  <c:v>45157</c:v>
                </c:pt>
                <c:pt idx="34">
                  <c:v>45158</c:v>
                </c:pt>
                <c:pt idx="35">
                  <c:v>45159</c:v>
                </c:pt>
                <c:pt idx="36">
                  <c:v>45160</c:v>
                </c:pt>
                <c:pt idx="37">
                  <c:v>45161</c:v>
                </c:pt>
                <c:pt idx="38">
                  <c:v>45162</c:v>
                </c:pt>
                <c:pt idx="39">
                  <c:v>45163</c:v>
                </c:pt>
                <c:pt idx="40">
                  <c:v>45164</c:v>
                </c:pt>
                <c:pt idx="41">
                  <c:v>45165</c:v>
                </c:pt>
                <c:pt idx="42">
                  <c:v>45166</c:v>
                </c:pt>
                <c:pt idx="43">
                  <c:v>45167</c:v>
                </c:pt>
                <c:pt idx="44">
                  <c:v>45168</c:v>
                </c:pt>
                <c:pt idx="45">
                  <c:v>45169</c:v>
                </c:pt>
                <c:pt idx="46">
                  <c:v>45170</c:v>
                </c:pt>
                <c:pt idx="47">
                  <c:v>45171</c:v>
                </c:pt>
                <c:pt idx="48">
                  <c:v>45172</c:v>
                </c:pt>
                <c:pt idx="49">
                  <c:v>45173</c:v>
                </c:pt>
                <c:pt idx="50">
                  <c:v>45174</c:v>
                </c:pt>
                <c:pt idx="51">
                  <c:v>45175</c:v>
                </c:pt>
                <c:pt idx="52">
                  <c:v>45176</c:v>
                </c:pt>
                <c:pt idx="53">
                  <c:v>45177</c:v>
                </c:pt>
                <c:pt idx="54">
                  <c:v>45178</c:v>
                </c:pt>
                <c:pt idx="55">
                  <c:v>45179</c:v>
                </c:pt>
                <c:pt idx="56">
                  <c:v>45180</c:v>
                </c:pt>
                <c:pt idx="57">
                  <c:v>45181</c:v>
                </c:pt>
                <c:pt idx="58">
                  <c:v>45182</c:v>
                </c:pt>
                <c:pt idx="59">
                  <c:v>45183</c:v>
                </c:pt>
                <c:pt idx="60">
                  <c:v>45184</c:v>
                </c:pt>
                <c:pt idx="61">
                  <c:v>45185</c:v>
                </c:pt>
                <c:pt idx="62">
                  <c:v>45186</c:v>
                </c:pt>
                <c:pt idx="63">
                  <c:v>45187</c:v>
                </c:pt>
                <c:pt idx="64">
                  <c:v>45188</c:v>
                </c:pt>
                <c:pt idx="65">
                  <c:v>45189</c:v>
                </c:pt>
                <c:pt idx="66">
                  <c:v>45190</c:v>
                </c:pt>
                <c:pt idx="67">
                  <c:v>45191</c:v>
                </c:pt>
                <c:pt idx="68">
                  <c:v>45192</c:v>
                </c:pt>
                <c:pt idx="69">
                  <c:v>45193</c:v>
                </c:pt>
                <c:pt idx="70">
                  <c:v>45194</c:v>
                </c:pt>
                <c:pt idx="71">
                  <c:v>45195</c:v>
                </c:pt>
                <c:pt idx="72">
                  <c:v>45196</c:v>
                </c:pt>
                <c:pt idx="73">
                  <c:v>45197</c:v>
                </c:pt>
                <c:pt idx="74">
                  <c:v>45198</c:v>
                </c:pt>
                <c:pt idx="75">
                  <c:v>45199</c:v>
                </c:pt>
                <c:pt idx="76">
                  <c:v>45200</c:v>
                </c:pt>
                <c:pt idx="77">
                  <c:v>45201</c:v>
                </c:pt>
                <c:pt idx="78">
                  <c:v>45202</c:v>
                </c:pt>
                <c:pt idx="79">
                  <c:v>45203</c:v>
                </c:pt>
                <c:pt idx="80">
                  <c:v>45204</c:v>
                </c:pt>
                <c:pt idx="81">
                  <c:v>45205</c:v>
                </c:pt>
                <c:pt idx="82">
                  <c:v>45206</c:v>
                </c:pt>
                <c:pt idx="83">
                  <c:v>45207</c:v>
                </c:pt>
                <c:pt idx="84">
                  <c:v>45208</c:v>
                </c:pt>
                <c:pt idx="85">
                  <c:v>45209</c:v>
                </c:pt>
                <c:pt idx="86">
                  <c:v>45210</c:v>
                </c:pt>
                <c:pt idx="87">
                  <c:v>45211</c:v>
                </c:pt>
                <c:pt idx="88">
                  <c:v>45212</c:v>
                </c:pt>
                <c:pt idx="89">
                  <c:v>45213</c:v>
                </c:pt>
                <c:pt idx="90">
                  <c:v>45214</c:v>
                </c:pt>
                <c:pt idx="91">
                  <c:v>45215</c:v>
                </c:pt>
                <c:pt idx="92">
                  <c:v>45216</c:v>
                </c:pt>
                <c:pt idx="93">
                  <c:v>45217</c:v>
                </c:pt>
                <c:pt idx="94">
                  <c:v>45218</c:v>
                </c:pt>
                <c:pt idx="95">
                  <c:v>45219</c:v>
                </c:pt>
                <c:pt idx="96">
                  <c:v>45220</c:v>
                </c:pt>
                <c:pt idx="97">
                  <c:v>45221</c:v>
                </c:pt>
                <c:pt idx="98">
                  <c:v>45222</c:v>
                </c:pt>
                <c:pt idx="99">
                  <c:v>45223</c:v>
                </c:pt>
                <c:pt idx="100">
                  <c:v>45224</c:v>
                </c:pt>
                <c:pt idx="101">
                  <c:v>45225</c:v>
                </c:pt>
                <c:pt idx="102">
                  <c:v>45226</c:v>
                </c:pt>
                <c:pt idx="103">
                  <c:v>45227</c:v>
                </c:pt>
                <c:pt idx="104">
                  <c:v>45228</c:v>
                </c:pt>
                <c:pt idx="105">
                  <c:v>45229</c:v>
                </c:pt>
                <c:pt idx="106">
                  <c:v>45230</c:v>
                </c:pt>
                <c:pt idx="107">
                  <c:v>45231</c:v>
                </c:pt>
                <c:pt idx="108">
                  <c:v>45232</c:v>
                </c:pt>
                <c:pt idx="109">
                  <c:v>45233</c:v>
                </c:pt>
                <c:pt idx="110">
                  <c:v>45234</c:v>
                </c:pt>
                <c:pt idx="111">
                  <c:v>45235</c:v>
                </c:pt>
                <c:pt idx="112">
                  <c:v>45236</c:v>
                </c:pt>
                <c:pt idx="113">
                  <c:v>45237</c:v>
                </c:pt>
                <c:pt idx="114">
                  <c:v>45238</c:v>
                </c:pt>
                <c:pt idx="115">
                  <c:v>45239</c:v>
                </c:pt>
                <c:pt idx="116">
                  <c:v>45240</c:v>
                </c:pt>
                <c:pt idx="117">
                  <c:v>45241</c:v>
                </c:pt>
                <c:pt idx="118">
                  <c:v>45242</c:v>
                </c:pt>
                <c:pt idx="119">
                  <c:v>45243</c:v>
                </c:pt>
                <c:pt idx="120">
                  <c:v>45244</c:v>
                </c:pt>
                <c:pt idx="121">
                  <c:v>45245</c:v>
                </c:pt>
                <c:pt idx="122">
                  <c:v>45246</c:v>
                </c:pt>
                <c:pt idx="123">
                  <c:v>45247</c:v>
                </c:pt>
                <c:pt idx="124">
                  <c:v>45248</c:v>
                </c:pt>
                <c:pt idx="125">
                  <c:v>45249</c:v>
                </c:pt>
                <c:pt idx="126">
                  <c:v>45250</c:v>
                </c:pt>
                <c:pt idx="127">
                  <c:v>45251</c:v>
                </c:pt>
                <c:pt idx="128">
                  <c:v>45252</c:v>
                </c:pt>
                <c:pt idx="129">
                  <c:v>45253</c:v>
                </c:pt>
                <c:pt idx="130">
                  <c:v>45254</c:v>
                </c:pt>
                <c:pt idx="131">
                  <c:v>45255</c:v>
                </c:pt>
                <c:pt idx="132">
                  <c:v>45256</c:v>
                </c:pt>
                <c:pt idx="133">
                  <c:v>45257</c:v>
                </c:pt>
                <c:pt idx="134">
                  <c:v>45258</c:v>
                </c:pt>
                <c:pt idx="135">
                  <c:v>45259</c:v>
                </c:pt>
                <c:pt idx="136">
                  <c:v>45260</c:v>
                </c:pt>
                <c:pt idx="137">
                  <c:v>45261</c:v>
                </c:pt>
                <c:pt idx="138">
                  <c:v>45262</c:v>
                </c:pt>
                <c:pt idx="139">
                  <c:v>45263</c:v>
                </c:pt>
                <c:pt idx="140">
                  <c:v>45264</c:v>
                </c:pt>
                <c:pt idx="141">
                  <c:v>45265</c:v>
                </c:pt>
                <c:pt idx="142">
                  <c:v>45266</c:v>
                </c:pt>
                <c:pt idx="143">
                  <c:v>45267</c:v>
                </c:pt>
                <c:pt idx="144">
                  <c:v>45268</c:v>
                </c:pt>
                <c:pt idx="145">
                  <c:v>45269</c:v>
                </c:pt>
                <c:pt idx="146">
                  <c:v>45270</c:v>
                </c:pt>
                <c:pt idx="147">
                  <c:v>45271</c:v>
                </c:pt>
                <c:pt idx="148">
                  <c:v>45272</c:v>
                </c:pt>
                <c:pt idx="149">
                  <c:v>45273</c:v>
                </c:pt>
                <c:pt idx="150">
                  <c:v>45274</c:v>
                </c:pt>
                <c:pt idx="151">
                  <c:v>45275</c:v>
                </c:pt>
                <c:pt idx="152">
                  <c:v>45276</c:v>
                </c:pt>
                <c:pt idx="153">
                  <c:v>45277</c:v>
                </c:pt>
                <c:pt idx="154">
                  <c:v>45278</c:v>
                </c:pt>
                <c:pt idx="155">
                  <c:v>45279</c:v>
                </c:pt>
                <c:pt idx="156">
                  <c:v>45280</c:v>
                </c:pt>
                <c:pt idx="157">
                  <c:v>45281</c:v>
                </c:pt>
                <c:pt idx="158">
                  <c:v>45282</c:v>
                </c:pt>
                <c:pt idx="159">
                  <c:v>45283</c:v>
                </c:pt>
                <c:pt idx="160">
                  <c:v>45284</c:v>
                </c:pt>
                <c:pt idx="161">
                  <c:v>45285</c:v>
                </c:pt>
                <c:pt idx="162">
                  <c:v>45286</c:v>
                </c:pt>
                <c:pt idx="163">
                  <c:v>45287</c:v>
                </c:pt>
                <c:pt idx="164">
                  <c:v>45288</c:v>
                </c:pt>
                <c:pt idx="165">
                  <c:v>45289</c:v>
                </c:pt>
                <c:pt idx="166">
                  <c:v>45290</c:v>
                </c:pt>
                <c:pt idx="167">
                  <c:v>45291</c:v>
                </c:pt>
                <c:pt idx="168">
                  <c:v>45292</c:v>
                </c:pt>
                <c:pt idx="169">
                  <c:v>45293</c:v>
                </c:pt>
                <c:pt idx="170">
                  <c:v>45294</c:v>
                </c:pt>
                <c:pt idx="171">
                  <c:v>45295</c:v>
                </c:pt>
                <c:pt idx="172">
                  <c:v>45296</c:v>
                </c:pt>
                <c:pt idx="173">
                  <c:v>45297</c:v>
                </c:pt>
                <c:pt idx="174">
                  <c:v>45298</c:v>
                </c:pt>
                <c:pt idx="175">
                  <c:v>45299</c:v>
                </c:pt>
                <c:pt idx="176">
                  <c:v>45300</c:v>
                </c:pt>
                <c:pt idx="177">
                  <c:v>45301</c:v>
                </c:pt>
                <c:pt idx="178">
                  <c:v>45302</c:v>
                </c:pt>
                <c:pt idx="179">
                  <c:v>45303</c:v>
                </c:pt>
                <c:pt idx="180">
                  <c:v>45304</c:v>
                </c:pt>
                <c:pt idx="181">
                  <c:v>45305</c:v>
                </c:pt>
                <c:pt idx="182">
                  <c:v>45306</c:v>
                </c:pt>
                <c:pt idx="183">
                  <c:v>45307</c:v>
                </c:pt>
                <c:pt idx="184">
                  <c:v>45308</c:v>
                </c:pt>
                <c:pt idx="185">
                  <c:v>45309</c:v>
                </c:pt>
                <c:pt idx="186">
                  <c:v>45310</c:v>
                </c:pt>
                <c:pt idx="187">
                  <c:v>45311</c:v>
                </c:pt>
                <c:pt idx="188">
                  <c:v>45312</c:v>
                </c:pt>
                <c:pt idx="189">
                  <c:v>45313</c:v>
                </c:pt>
                <c:pt idx="190">
                  <c:v>45314</c:v>
                </c:pt>
                <c:pt idx="191">
                  <c:v>45315</c:v>
                </c:pt>
                <c:pt idx="192">
                  <c:v>45316</c:v>
                </c:pt>
                <c:pt idx="193">
                  <c:v>45317</c:v>
                </c:pt>
                <c:pt idx="194">
                  <c:v>45318</c:v>
                </c:pt>
                <c:pt idx="195">
                  <c:v>45319</c:v>
                </c:pt>
                <c:pt idx="196">
                  <c:v>45320</c:v>
                </c:pt>
                <c:pt idx="197">
                  <c:v>45321</c:v>
                </c:pt>
                <c:pt idx="198">
                  <c:v>45322</c:v>
                </c:pt>
                <c:pt idx="199">
                  <c:v>45323</c:v>
                </c:pt>
                <c:pt idx="200">
                  <c:v>45324</c:v>
                </c:pt>
                <c:pt idx="201">
                  <c:v>45325</c:v>
                </c:pt>
                <c:pt idx="202">
                  <c:v>45326</c:v>
                </c:pt>
                <c:pt idx="203">
                  <c:v>45327</c:v>
                </c:pt>
                <c:pt idx="204">
                  <c:v>45328</c:v>
                </c:pt>
                <c:pt idx="205">
                  <c:v>45329</c:v>
                </c:pt>
                <c:pt idx="206">
                  <c:v>45330</c:v>
                </c:pt>
                <c:pt idx="207">
                  <c:v>45331</c:v>
                </c:pt>
                <c:pt idx="208">
                  <c:v>45332</c:v>
                </c:pt>
                <c:pt idx="209">
                  <c:v>45333</c:v>
                </c:pt>
                <c:pt idx="210">
                  <c:v>45334</c:v>
                </c:pt>
                <c:pt idx="211">
                  <c:v>45335</c:v>
                </c:pt>
                <c:pt idx="212">
                  <c:v>45336</c:v>
                </c:pt>
                <c:pt idx="213">
                  <c:v>45337</c:v>
                </c:pt>
                <c:pt idx="214">
                  <c:v>45338</c:v>
                </c:pt>
                <c:pt idx="215">
                  <c:v>45339</c:v>
                </c:pt>
                <c:pt idx="216">
                  <c:v>45340</c:v>
                </c:pt>
                <c:pt idx="217">
                  <c:v>45341</c:v>
                </c:pt>
                <c:pt idx="218">
                  <c:v>45342</c:v>
                </c:pt>
                <c:pt idx="219">
                  <c:v>45343</c:v>
                </c:pt>
                <c:pt idx="220">
                  <c:v>45344</c:v>
                </c:pt>
                <c:pt idx="221">
                  <c:v>45345</c:v>
                </c:pt>
                <c:pt idx="222">
                  <c:v>45346</c:v>
                </c:pt>
                <c:pt idx="223">
                  <c:v>45347</c:v>
                </c:pt>
                <c:pt idx="224">
                  <c:v>45348</c:v>
                </c:pt>
                <c:pt idx="225">
                  <c:v>45349</c:v>
                </c:pt>
                <c:pt idx="226">
                  <c:v>45350</c:v>
                </c:pt>
                <c:pt idx="227">
                  <c:v>45351</c:v>
                </c:pt>
                <c:pt idx="228">
                  <c:v>45352</c:v>
                </c:pt>
                <c:pt idx="229">
                  <c:v>45353</c:v>
                </c:pt>
                <c:pt idx="230">
                  <c:v>45354</c:v>
                </c:pt>
                <c:pt idx="231">
                  <c:v>45355</c:v>
                </c:pt>
                <c:pt idx="232">
                  <c:v>45356</c:v>
                </c:pt>
                <c:pt idx="233">
                  <c:v>45357</c:v>
                </c:pt>
                <c:pt idx="234">
                  <c:v>45358</c:v>
                </c:pt>
                <c:pt idx="235">
                  <c:v>45359</c:v>
                </c:pt>
                <c:pt idx="236">
                  <c:v>45360</c:v>
                </c:pt>
                <c:pt idx="237">
                  <c:v>45361</c:v>
                </c:pt>
                <c:pt idx="238">
                  <c:v>45362</c:v>
                </c:pt>
                <c:pt idx="239">
                  <c:v>45363</c:v>
                </c:pt>
                <c:pt idx="240">
                  <c:v>45364</c:v>
                </c:pt>
                <c:pt idx="241">
                  <c:v>45365</c:v>
                </c:pt>
                <c:pt idx="242">
                  <c:v>45366</c:v>
                </c:pt>
                <c:pt idx="243">
                  <c:v>45367</c:v>
                </c:pt>
                <c:pt idx="244">
                  <c:v>45368</c:v>
                </c:pt>
                <c:pt idx="245">
                  <c:v>45369</c:v>
                </c:pt>
                <c:pt idx="246">
                  <c:v>45370</c:v>
                </c:pt>
                <c:pt idx="247">
                  <c:v>45371</c:v>
                </c:pt>
                <c:pt idx="248">
                  <c:v>45372</c:v>
                </c:pt>
                <c:pt idx="249">
                  <c:v>45373</c:v>
                </c:pt>
                <c:pt idx="250">
                  <c:v>45374</c:v>
                </c:pt>
                <c:pt idx="251">
                  <c:v>45375</c:v>
                </c:pt>
                <c:pt idx="252">
                  <c:v>45376</c:v>
                </c:pt>
                <c:pt idx="253">
                  <c:v>45377</c:v>
                </c:pt>
                <c:pt idx="254">
                  <c:v>45378</c:v>
                </c:pt>
                <c:pt idx="255">
                  <c:v>45379</c:v>
                </c:pt>
                <c:pt idx="256">
                  <c:v>45380</c:v>
                </c:pt>
                <c:pt idx="257">
                  <c:v>45381</c:v>
                </c:pt>
                <c:pt idx="258">
                  <c:v>45382</c:v>
                </c:pt>
                <c:pt idx="259">
                  <c:v>45383</c:v>
                </c:pt>
                <c:pt idx="260">
                  <c:v>45384</c:v>
                </c:pt>
                <c:pt idx="261">
                  <c:v>45385</c:v>
                </c:pt>
                <c:pt idx="262">
                  <c:v>45386</c:v>
                </c:pt>
                <c:pt idx="263">
                  <c:v>45387</c:v>
                </c:pt>
                <c:pt idx="264">
                  <c:v>45388</c:v>
                </c:pt>
                <c:pt idx="265">
                  <c:v>45389</c:v>
                </c:pt>
                <c:pt idx="266">
                  <c:v>45390</c:v>
                </c:pt>
                <c:pt idx="267">
                  <c:v>45391</c:v>
                </c:pt>
                <c:pt idx="268">
                  <c:v>45392</c:v>
                </c:pt>
                <c:pt idx="269">
                  <c:v>45393</c:v>
                </c:pt>
                <c:pt idx="270">
                  <c:v>45394</c:v>
                </c:pt>
                <c:pt idx="271">
                  <c:v>45395</c:v>
                </c:pt>
                <c:pt idx="272">
                  <c:v>45396</c:v>
                </c:pt>
                <c:pt idx="273">
                  <c:v>45397</c:v>
                </c:pt>
                <c:pt idx="274">
                  <c:v>45398</c:v>
                </c:pt>
                <c:pt idx="275">
                  <c:v>45399</c:v>
                </c:pt>
                <c:pt idx="276">
                  <c:v>45400</c:v>
                </c:pt>
                <c:pt idx="277">
                  <c:v>45401</c:v>
                </c:pt>
                <c:pt idx="278">
                  <c:v>45402</c:v>
                </c:pt>
                <c:pt idx="279">
                  <c:v>45403</c:v>
                </c:pt>
                <c:pt idx="280">
                  <c:v>45404</c:v>
                </c:pt>
                <c:pt idx="281">
                  <c:v>45405</c:v>
                </c:pt>
                <c:pt idx="282">
                  <c:v>45406</c:v>
                </c:pt>
                <c:pt idx="283">
                  <c:v>45407</c:v>
                </c:pt>
                <c:pt idx="284">
                  <c:v>45408</c:v>
                </c:pt>
                <c:pt idx="285">
                  <c:v>45409</c:v>
                </c:pt>
                <c:pt idx="286">
                  <c:v>45410</c:v>
                </c:pt>
                <c:pt idx="287">
                  <c:v>45411</c:v>
                </c:pt>
                <c:pt idx="288">
                  <c:v>45412</c:v>
                </c:pt>
                <c:pt idx="289">
                  <c:v>45413</c:v>
                </c:pt>
                <c:pt idx="290">
                  <c:v>45414</c:v>
                </c:pt>
                <c:pt idx="291">
                  <c:v>45415</c:v>
                </c:pt>
                <c:pt idx="292">
                  <c:v>45416</c:v>
                </c:pt>
                <c:pt idx="293">
                  <c:v>45417</c:v>
                </c:pt>
                <c:pt idx="294">
                  <c:v>45418</c:v>
                </c:pt>
                <c:pt idx="295">
                  <c:v>45419</c:v>
                </c:pt>
                <c:pt idx="296">
                  <c:v>45420</c:v>
                </c:pt>
                <c:pt idx="297">
                  <c:v>45421</c:v>
                </c:pt>
                <c:pt idx="298">
                  <c:v>45422</c:v>
                </c:pt>
                <c:pt idx="299">
                  <c:v>45423</c:v>
                </c:pt>
                <c:pt idx="300">
                  <c:v>45424</c:v>
                </c:pt>
                <c:pt idx="301">
                  <c:v>45425</c:v>
                </c:pt>
                <c:pt idx="302">
                  <c:v>45426</c:v>
                </c:pt>
                <c:pt idx="303">
                  <c:v>45427</c:v>
                </c:pt>
                <c:pt idx="304">
                  <c:v>45428</c:v>
                </c:pt>
                <c:pt idx="305">
                  <c:v>45429</c:v>
                </c:pt>
                <c:pt idx="306">
                  <c:v>45430</c:v>
                </c:pt>
                <c:pt idx="307">
                  <c:v>45431</c:v>
                </c:pt>
                <c:pt idx="308">
                  <c:v>45432</c:v>
                </c:pt>
                <c:pt idx="309">
                  <c:v>45433</c:v>
                </c:pt>
                <c:pt idx="310">
                  <c:v>45434</c:v>
                </c:pt>
                <c:pt idx="311">
                  <c:v>45435</c:v>
                </c:pt>
                <c:pt idx="312">
                  <c:v>45436</c:v>
                </c:pt>
                <c:pt idx="313">
                  <c:v>45437</c:v>
                </c:pt>
                <c:pt idx="314">
                  <c:v>45438</c:v>
                </c:pt>
                <c:pt idx="315">
                  <c:v>45439</c:v>
                </c:pt>
                <c:pt idx="316">
                  <c:v>45440</c:v>
                </c:pt>
                <c:pt idx="317">
                  <c:v>45441</c:v>
                </c:pt>
                <c:pt idx="318">
                  <c:v>45442</c:v>
                </c:pt>
                <c:pt idx="319">
                  <c:v>45443</c:v>
                </c:pt>
                <c:pt idx="320">
                  <c:v>45444</c:v>
                </c:pt>
                <c:pt idx="321">
                  <c:v>45445</c:v>
                </c:pt>
                <c:pt idx="322">
                  <c:v>45446</c:v>
                </c:pt>
                <c:pt idx="323">
                  <c:v>45447</c:v>
                </c:pt>
                <c:pt idx="324">
                  <c:v>45448</c:v>
                </c:pt>
                <c:pt idx="325">
                  <c:v>45449</c:v>
                </c:pt>
                <c:pt idx="326">
                  <c:v>45450</c:v>
                </c:pt>
                <c:pt idx="327">
                  <c:v>45451</c:v>
                </c:pt>
                <c:pt idx="328">
                  <c:v>45452</c:v>
                </c:pt>
                <c:pt idx="329">
                  <c:v>45453</c:v>
                </c:pt>
                <c:pt idx="330">
                  <c:v>45454</c:v>
                </c:pt>
                <c:pt idx="331">
                  <c:v>45455</c:v>
                </c:pt>
                <c:pt idx="332">
                  <c:v>45456</c:v>
                </c:pt>
                <c:pt idx="333">
                  <c:v>45457</c:v>
                </c:pt>
                <c:pt idx="334">
                  <c:v>45458</c:v>
                </c:pt>
                <c:pt idx="335">
                  <c:v>45459</c:v>
                </c:pt>
                <c:pt idx="336">
                  <c:v>45460</c:v>
                </c:pt>
                <c:pt idx="337">
                  <c:v>45461</c:v>
                </c:pt>
                <c:pt idx="338">
                  <c:v>45462</c:v>
                </c:pt>
                <c:pt idx="339">
                  <c:v>45463</c:v>
                </c:pt>
                <c:pt idx="340">
                  <c:v>45464</c:v>
                </c:pt>
                <c:pt idx="341">
                  <c:v>45465</c:v>
                </c:pt>
                <c:pt idx="342">
                  <c:v>45466</c:v>
                </c:pt>
                <c:pt idx="343">
                  <c:v>45467</c:v>
                </c:pt>
                <c:pt idx="344">
                  <c:v>45468</c:v>
                </c:pt>
                <c:pt idx="345">
                  <c:v>45469</c:v>
                </c:pt>
                <c:pt idx="346">
                  <c:v>45470</c:v>
                </c:pt>
                <c:pt idx="347">
                  <c:v>45471</c:v>
                </c:pt>
                <c:pt idx="348">
                  <c:v>45472</c:v>
                </c:pt>
                <c:pt idx="349">
                  <c:v>45473</c:v>
                </c:pt>
                <c:pt idx="350">
                  <c:v>45474</c:v>
                </c:pt>
                <c:pt idx="351">
                  <c:v>45475</c:v>
                </c:pt>
                <c:pt idx="352">
                  <c:v>45476</c:v>
                </c:pt>
                <c:pt idx="353">
                  <c:v>45477</c:v>
                </c:pt>
                <c:pt idx="354">
                  <c:v>45478</c:v>
                </c:pt>
                <c:pt idx="355">
                  <c:v>45479</c:v>
                </c:pt>
                <c:pt idx="356">
                  <c:v>45480</c:v>
                </c:pt>
                <c:pt idx="357">
                  <c:v>45481</c:v>
                </c:pt>
                <c:pt idx="358">
                  <c:v>45482</c:v>
                </c:pt>
                <c:pt idx="359">
                  <c:v>45483</c:v>
                </c:pt>
                <c:pt idx="360">
                  <c:v>45484</c:v>
                </c:pt>
                <c:pt idx="361">
                  <c:v>45485</c:v>
                </c:pt>
                <c:pt idx="362">
                  <c:v>45486</c:v>
                </c:pt>
                <c:pt idx="363">
                  <c:v>45487</c:v>
                </c:pt>
                <c:pt idx="364">
                  <c:v>45488</c:v>
                </c:pt>
                <c:pt idx="365">
                  <c:v>45489</c:v>
                </c:pt>
              </c:numCache>
            </c:numRef>
          </c:cat>
          <c:val>
            <c:numRef>
              <c:f>'Fitness Fatigue'!$U$129:$U$494</c:f>
              <c:numCache>
                <c:formatCode>0.0</c:formatCode>
                <c:ptCount val="366"/>
                <c:pt idx="0">
                  <c:v>0</c:v>
                </c:pt>
                <c:pt idx="1">
                  <c:v>0</c:v>
                </c:pt>
                <c:pt idx="2">
                  <c:v>0</c:v>
                </c:pt>
                <c:pt idx="3">
                  <c:v>0</c:v>
                </c:pt>
                <c:pt idx="4">
                  <c:v>0</c:v>
                </c:pt>
                <c:pt idx="5">
                  <c:v>0</c:v>
                </c:pt>
                <c:pt idx="6">
                  <c:v>0</c:v>
                </c:pt>
                <c:pt idx="7">
                  <c:v>1.5</c:v>
                </c:pt>
                <c:pt idx="8">
                  <c:v>1.5</c:v>
                </c:pt>
                <c:pt idx="9">
                  <c:v>1.6666666666666667</c:v>
                </c:pt>
                <c:pt idx="10">
                  <c:v>1.8</c:v>
                </c:pt>
                <c:pt idx="11">
                  <c:v>1.8</c:v>
                </c:pt>
                <c:pt idx="12">
                  <c:v>1.8</c:v>
                </c:pt>
                <c:pt idx="13">
                  <c:v>2.2000000000000002</c:v>
                </c:pt>
                <c:pt idx="14">
                  <c:v>2.25</c:v>
                </c:pt>
                <c:pt idx="15">
                  <c:v>2.3333333333333335</c:v>
                </c:pt>
                <c:pt idx="16">
                  <c:v>2.6666666666666665</c:v>
                </c:pt>
                <c:pt idx="17">
                  <c:v>2.75</c:v>
                </c:pt>
                <c:pt idx="18">
                  <c:v>3.25</c:v>
                </c:pt>
                <c:pt idx="19">
                  <c:v>3.2</c:v>
                </c:pt>
                <c:pt idx="20">
                  <c:v>3.25</c:v>
                </c:pt>
                <c:pt idx="21">
                  <c:v>3.2</c:v>
                </c:pt>
                <c:pt idx="22">
                  <c:v>3.2</c:v>
                </c:pt>
                <c:pt idx="23">
                  <c:v>3</c:v>
                </c:pt>
                <c:pt idx="24">
                  <c:v>3</c:v>
                </c:pt>
                <c:pt idx="25">
                  <c:v>3</c:v>
                </c:pt>
                <c:pt idx="26">
                  <c:v>3</c:v>
                </c:pt>
                <c:pt idx="27">
                  <c:v>2.8</c:v>
                </c:pt>
                <c:pt idx="28">
                  <c:v>2.8</c:v>
                </c:pt>
                <c:pt idx="29">
                  <c:v>2.8</c:v>
                </c:pt>
                <c:pt idx="30">
                  <c:v>2.8</c:v>
                </c:pt>
                <c:pt idx="31">
                  <c:v>2.8333333333333335</c:v>
                </c:pt>
                <c:pt idx="32">
                  <c:v>2.6666666666666665</c:v>
                </c:pt>
                <c:pt idx="33">
                  <c:v>2.3333333333333335</c:v>
                </c:pt>
                <c:pt idx="34">
                  <c:v>2.4</c:v>
                </c:pt>
                <c:pt idx="35">
                  <c:v>2.25</c:v>
                </c:pt>
                <c:pt idx="36">
                  <c:v>2.6</c:v>
                </c:pt>
                <c:pt idx="37">
                  <c:v>2.4</c:v>
                </c:pt>
                <c:pt idx="38">
                  <c:v>2.2000000000000002</c:v>
                </c:pt>
                <c:pt idx="39">
                  <c:v>2</c:v>
                </c:pt>
                <c:pt idx="40">
                  <c:v>2.2000000000000002</c:v>
                </c:pt>
                <c:pt idx="41">
                  <c:v>2.2000000000000002</c:v>
                </c:pt>
                <c:pt idx="42">
                  <c:v>2.2000000000000002</c:v>
                </c:pt>
                <c:pt idx="43">
                  <c:v>2.2000000000000002</c:v>
                </c:pt>
                <c:pt idx="44">
                  <c:v>2.4</c:v>
                </c:pt>
                <c:pt idx="45">
                  <c:v>2.6</c:v>
                </c:pt>
                <c:pt idx="46">
                  <c:v>3</c:v>
                </c:pt>
                <c:pt idx="47">
                  <c:v>3.25</c:v>
                </c:pt>
                <c:pt idx="48">
                  <c:v>3.25</c:v>
                </c:pt>
                <c:pt idx="49">
                  <c:v>3.25</c:v>
                </c:pt>
                <c:pt idx="50">
                  <c:v>3.25</c:v>
                </c:pt>
                <c:pt idx="51">
                  <c:v>3.5</c:v>
                </c:pt>
                <c:pt idx="52">
                  <c:v>3.25</c:v>
                </c:pt>
                <c:pt idx="53">
                  <c:v>3.3333333333333335</c:v>
                </c:pt>
                <c:pt idx="54">
                  <c:v>3.3333333333333335</c:v>
                </c:pt>
                <c:pt idx="55">
                  <c:v>3.25</c:v>
                </c:pt>
                <c:pt idx="56">
                  <c:v>3</c:v>
                </c:pt>
                <c:pt idx="57">
                  <c:v>2.75</c:v>
                </c:pt>
                <c:pt idx="58">
                  <c:v>2.5</c:v>
                </c:pt>
                <c:pt idx="59">
                  <c:v>2.75</c:v>
                </c:pt>
                <c:pt idx="60">
                  <c:v>2.4</c:v>
                </c:pt>
                <c:pt idx="61">
                  <c:v>2.3333333333333335</c:v>
                </c:pt>
                <c:pt idx="62">
                  <c:v>2.2000000000000002</c:v>
                </c:pt>
                <c:pt idx="63">
                  <c:v>2.25</c:v>
                </c:pt>
                <c:pt idx="64">
                  <c:v>2.25</c:v>
                </c:pt>
                <c:pt idx="65">
                  <c:v>2.5</c:v>
                </c:pt>
                <c:pt idx="66">
                  <c:v>2.5</c:v>
                </c:pt>
                <c:pt idx="67">
                  <c:v>3</c:v>
                </c:pt>
                <c:pt idx="68">
                  <c:v>3.3333333333333335</c:v>
                </c:pt>
                <c:pt idx="69">
                  <c:v>3.3333333333333335</c:v>
                </c:pt>
                <c:pt idx="70">
                  <c:v>3</c:v>
                </c:pt>
                <c:pt idx="71">
                  <c:v>2.8</c:v>
                </c:pt>
                <c:pt idx="72">
                  <c:v>2.8</c:v>
                </c:pt>
                <c:pt idx="73">
                  <c:v>2.8</c:v>
                </c:pt>
                <c:pt idx="74">
                  <c:v>2.8</c:v>
                </c:pt>
                <c:pt idx="75">
                  <c:v>2.6</c:v>
                </c:pt>
                <c:pt idx="76">
                  <c:v>2.6</c:v>
                </c:pt>
                <c:pt idx="77">
                  <c:v>2.75</c:v>
                </c:pt>
                <c:pt idx="78">
                  <c:v>2.75</c:v>
                </c:pt>
                <c:pt idx="79">
                  <c:v>2.75</c:v>
                </c:pt>
                <c:pt idx="80">
                  <c:v>2.5</c:v>
                </c:pt>
                <c:pt idx="81">
                  <c:v>2.5</c:v>
                </c:pt>
                <c:pt idx="82">
                  <c:v>3</c:v>
                </c:pt>
                <c:pt idx="83">
                  <c:v>3</c:v>
                </c:pt>
                <c:pt idx="84">
                  <c:v>3</c:v>
                </c:pt>
                <c:pt idx="85">
                  <c:v>3.3333333333333335</c:v>
                </c:pt>
                <c:pt idx="86">
                  <c:v>3</c:v>
                </c:pt>
                <c:pt idx="87">
                  <c:v>3</c:v>
                </c:pt>
                <c:pt idx="88">
                  <c:v>3</c:v>
                </c:pt>
                <c:pt idx="89">
                  <c:v>2.75</c:v>
                </c:pt>
                <c:pt idx="90">
                  <c:v>2.75</c:v>
                </c:pt>
                <c:pt idx="91">
                  <c:v>2.75</c:v>
                </c:pt>
                <c:pt idx="92">
                  <c:v>2.8</c:v>
                </c:pt>
                <c:pt idx="93">
                  <c:v>3</c:v>
                </c:pt>
                <c:pt idx="94">
                  <c:v>3</c:v>
                </c:pt>
                <c:pt idx="95">
                  <c:v>3</c:v>
                </c:pt>
                <c:pt idx="96">
                  <c:v>3</c:v>
                </c:pt>
                <c:pt idx="97">
                  <c:v>3</c:v>
                </c:pt>
                <c:pt idx="98">
                  <c:v>3</c:v>
                </c:pt>
                <c:pt idx="99">
                  <c:v>3</c:v>
                </c:pt>
                <c:pt idx="100">
                  <c:v>2</c:v>
                </c:pt>
                <c:pt idx="101">
                  <c:v>0</c:v>
                </c:pt>
                <c:pt idx="102">
                  <c:v>0</c:v>
                </c:pt>
                <c:pt idx="103">
                  <c:v>0</c:v>
                </c:pt>
                <c:pt idx="104">
                  <c:v>0</c:v>
                </c:pt>
                <c:pt idx="105">
                  <c:v>0</c:v>
                </c:pt>
                <c:pt idx="106">
                  <c:v>0</c:v>
                </c:pt>
                <c:pt idx="107">
                  <c:v>0</c:v>
                </c:pt>
                <c:pt idx="108">
                  <c:v>0</c:v>
                </c:pt>
                <c:pt idx="109">
                  <c:v>0</c:v>
                </c:pt>
                <c:pt idx="110">
                  <c:v>3</c:v>
                </c:pt>
                <c:pt idx="111">
                  <c:v>3</c:v>
                </c:pt>
                <c:pt idx="112">
                  <c:v>3</c:v>
                </c:pt>
                <c:pt idx="113">
                  <c:v>3</c:v>
                </c:pt>
                <c:pt idx="114">
                  <c:v>3</c:v>
                </c:pt>
                <c:pt idx="115">
                  <c:v>2.6666666666666665</c:v>
                </c:pt>
                <c:pt idx="116">
                  <c:v>2.6666666666666665</c:v>
                </c:pt>
                <c:pt idx="117">
                  <c:v>2.6666666666666665</c:v>
                </c:pt>
                <c:pt idx="118">
                  <c:v>2.6666666666666665</c:v>
                </c:pt>
                <c:pt idx="119">
                  <c:v>2.6666666666666665</c:v>
                </c:pt>
                <c:pt idx="120">
                  <c:v>2.6666666666666665</c:v>
                </c:pt>
                <c:pt idx="121">
                  <c:v>2.6666666666666665</c:v>
                </c:pt>
                <c:pt idx="122">
                  <c:v>3</c:v>
                </c:pt>
                <c:pt idx="123">
                  <c:v>3</c:v>
                </c:pt>
                <c:pt idx="124">
                  <c:v>3.25</c:v>
                </c:pt>
                <c:pt idx="125">
                  <c:v>3.25</c:v>
                </c:pt>
                <c:pt idx="126">
                  <c:v>3.25</c:v>
                </c:pt>
                <c:pt idx="127">
                  <c:v>3.25</c:v>
                </c:pt>
                <c:pt idx="128">
                  <c:v>3.5</c:v>
                </c:pt>
                <c:pt idx="129">
                  <c:v>3.5</c:v>
                </c:pt>
                <c:pt idx="130">
                  <c:v>3.6666666666666665</c:v>
                </c:pt>
                <c:pt idx="131">
                  <c:v>3.3333333333333335</c:v>
                </c:pt>
                <c:pt idx="132">
                  <c:v>3.3333333333333335</c:v>
                </c:pt>
                <c:pt idx="133">
                  <c:v>3.3333333333333335</c:v>
                </c:pt>
                <c:pt idx="134">
                  <c:v>3.5</c:v>
                </c:pt>
                <c:pt idx="135">
                  <c:v>3.25</c:v>
                </c:pt>
                <c:pt idx="136">
                  <c:v>3.25</c:v>
                </c:pt>
                <c:pt idx="137">
                  <c:v>3.2</c:v>
                </c:pt>
                <c:pt idx="138">
                  <c:v>3.2</c:v>
                </c:pt>
                <c:pt idx="139">
                  <c:v>3.2</c:v>
                </c:pt>
                <c:pt idx="140">
                  <c:v>3.2</c:v>
                </c:pt>
                <c:pt idx="141">
                  <c:v>3</c:v>
                </c:pt>
                <c:pt idx="142">
                  <c:v>3</c:v>
                </c:pt>
                <c:pt idx="143">
                  <c:v>2.75</c:v>
                </c:pt>
                <c:pt idx="144">
                  <c:v>2.6666666666666665</c:v>
                </c:pt>
                <c:pt idx="145">
                  <c:v>2.3333333333333335</c:v>
                </c:pt>
                <c:pt idx="146">
                  <c:v>2.3333333333333335</c:v>
                </c:pt>
                <c:pt idx="147">
                  <c:v>2.3333333333333335</c:v>
                </c:pt>
                <c:pt idx="148">
                  <c:v>2.5</c:v>
                </c:pt>
                <c:pt idx="149">
                  <c:v>2.25</c:v>
                </c:pt>
                <c:pt idx="150">
                  <c:v>2.25</c:v>
                </c:pt>
                <c:pt idx="151">
                  <c:v>2.25</c:v>
                </c:pt>
                <c:pt idx="152">
                  <c:v>2.25</c:v>
                </c:pt>
                <c:pt idx="153">
                  <c:v>2.25</c:v>
                </c:pt>
                <c:pt idx="154">
                  <c:v>2.25</c:v>
                </c:pt>
                <c:pt idx="155">
                  <c:v>2</c:v>
                </c:pt>
                <c:pt idx="156">
                  <c:v>1.6666666666666667</c:v>
                </c:pt>
                <c:pt idx="157">
                  <c:v>1.6666666666666667</c:v>
                </c:pt>
                <c:pt idx="158">
                  <c:v>1.6666666666666667</c:v>
                </c:pt>
                <c:pt idx="159">
                  <c:v>1.5</c:v>
                </c:pt>
                <c:pt idx="160">
                  <c:v>1.5</c:v>
                </c:pt>
                <c:pt idx="161">
                  <c:v>1.5</c:v>
                </c:pt>
                <c:pt idx="162">
                  <c:v>1.5</c:v>
                </c:pt>
                <c:pt idx="163">
                  <c:v>2</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3</c:v>
                </c:pt>
                <c:pt idx="178">
                  <c:v>2.5</c:v>
                </c:pt>
                <c:pt idx="179">
                  <c:v>2.3333333333333335</c:v>
                </c:pt>
                <c:pt idx="180">
                  <c:v>2.5</c:v>
                </c:pt>
                <c:pt idx="181">
                  <c:v>2.5</c:v>
                </c:pt>
                <c:pt idx="182">
                  <c:v>2.5</c:v>
                </c:pt>
                <c:pt idx="183">
                  <c:v>2.5</c:v>
                </c:pt>
                <c:pt idx="184">
                  <c:v>2.5</c:v>
                </c:pt>
                <c:pt idx="185">
                  <c:v>2.75</c:v>
                </c:pt>
                <c:pt idx="186">
                  <c:v>3</c:v>
                </c:pt>
                <c:pt idx="187">
                  <c:v>3</c:v>
                </c:pt>
                <c:pt idx="188">
                  <c:v>3</c:v>
                </c:pt>
                <c:pt idx="189">
                  <c:v>3</c:v>
                </c:pt>
                <c:pt idx="190">
                  <c:v>3</c:v>
                </c:pt>
                <c:pt idx="191">
                  <c:v>3</c:v>
                </c:pt>
                <c:pt idx="192">
                  <c:v>2.6666666666666665</c:v>
                </c:pt>
                <c:pt idx="193">
                  <c:v>2.75</c:v>
                </c:pt>
                <c:pt idx="194">
                  <c:v>2.75</c:v>
                </c:pt>
                <c:pt idx="195">
                  <c:v>2.75</c:v>
                </c:pt>
                <c:pt idx="196">
                  <c:v>2.75</c:v>
                </c:pt>
                <c:pt idx="197">
                  <c:v>2.6</c:v>
                </c:pt>
                <c:pt idx="198">
                  <c:v>2.4</c:v>
                </c:pt>
                <c:pt idx="199">
                  <c:v>2.4</c:v>
                </c:pt>
                <c:pt idx="200">
                  <c:v>2.25</c:v>
                </c:pt>
                <c:pt idx="201">
                  <c:v>2.25</c:v>
                </c:pt>
                <c:pt idx="202">
                  <c:v>2.25</c:v>
                </c:pt>
                <c:pt idx="203">
                  <c:v>2.25</c:v>
                </c:pt>
                <c:pt idx="204">
                  <c:v>2.3333333333333335</c:v>
                </c:pt>
                <c:pt idx="205">
                  <c:v>2.3333333333333335</c:v>
                </c:pt>
                <c:pt idx="206">
                  <c:v>2.6666666666666665</c:v>
                </c:pt>
                <c:pt idx="207">
                  <c:v>2.6666666666666665</c:v>
                </c:pt>
                <c:pt idx="208">
                  <c:v>2.6666666666666665</c:v>
                </c:pt>
                <c:pt idx="209">
                  <c:v>2.6666666666666665</c:v>
                </c:pt>
                <c:pt idx="210">
                  <c:v>2.6666666666666665</c:v>
                </c:pt>
                <c:pt idx="211">
                  <c:v>2.6666666666666665</c:v>
                </c:pt>
                <c:pt idx="212">
                  <c:v>3</c:v>
                </c:pt>
                <c:pt idx="213">
                  <c:v>2.6666666666666665</c:v>
                </c:pt>
                <c:pt idx="214">
                  <c:v>2.6666666666666665</c:v>
                </c:pt>
                <c:pt idx="215">
                  <c:v>2.3333333333333335</c:v>
                </c:pt>
                <c:pt idx="216">
                  <c:v>2.3333333333333335</c:v>
                </c:pt>
                <c:pt idx="217">
                  <c:v>2.3333333333333335</c:v>
                </c:pt>
                <c:pt idx="218">
                  <c:v>2.3333333333333335</c:v>
                </c:pt>
                <c:pt idx="219">
                  <c:v>2.3333333333333335</c:v>
                </c:pt>
                <c:pt idx="220">
                  <c:v>2.6666666666666665</c:v>
                </c:pt>
                <c:pt idx="221">
                  <c:v>2.6666666666666665</c:v>
                </c:pt>
                <c:pt idx="222">
                  <c:v>3</c:v>
                </c:pt>
                <c:pt idx="223">
                  <c:v>3</c:v>
                </c:pt>
                <c:pt idx="224">
                  <c:v>3</c:v>
                </c:pt>
                <c:pt idx="225">
                  <c:v>3</c:v>
                </c:pt>
                <c:pt idx="226">
                  <c:v>3</c:v>
                </c:pt>
                <c:pt idx="227">
                  <c:v>2.6666666666666665</c:v>
                </c:pt>
                <c:pt idx="228">
                  <c:v>2.75</c:v>
                </c:pt>
                <c:pt idx="229">
                  <c:v>2.75</c:v>
                </c:pt>
                <c:pt idx="230">
                  <c:v>2.75</c:v>
                </c:pt>
                <c:pt idx="231">
                  <c:v>2.75</c:v>
                </c:pt>
                <c:pt idx="232">
                  <c:v>2.75</c:v>
                </c:pt>
                <c:pt idx="233">
                  <c:v>2.6666666666666665</c:v>
                </c:pt>
                <c:pt idx="234">
                  <c:v>3</c:v>
                </c:pt>
                <c:pt idx="235">
                  <c:v>3</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numCache>
            </c:numRef>
          </c:val>
          <c:extLst>
            <c:ext xmlns:c16="http://schemas.microsoft.com/office/drawing/2014/chart" uri="{C3380CC4-5D6E-409C-BE32-E72D297353CC}">
              <c16:uniqueId val="{00000003-A550-6B4E-979D-CAB19E8F53F2}"/>
            </c:ext>
          </c:extLst>
        </c:ser>
        <c:ser>
          <c:idx val="4"/>
          <c:order val="4"/>
          <c:tx>
            <c:v>Hydratation</c:v>
          </c:tx>
          <c:spPr>
            <a:solidFill>
              <a:schemeClr val="accent5"/>
            </a:solidFill>
            <a:ln w="25400">
              <a:noFill/>
            </a:ln>
            <a:effectLst/>
          </c:spPr>
          <c:cat>
            <c:numRef>
              <c:f>'Fitness Fatigue'!$D$129:$D$494</c:f>
              <c:numCache>
                <c:formatCode>d/m;@</c:formatCode>
                <c:ptCount val="366"/>
                <c:pt idx="0">
                  <c:v>45124</c:v>
                </c:pt>
                <c:pt idx="1">
                  <c:v>45125</c:v>
                </c:pt>
                <c:pt idx="2">
                  <c:v>45126</c:v>
                </c:pt>
                <c:pt idx="3">
                  <c:v>45127</c:v>
                </c:pt>
                <c:pt idx="4">
                  <c:v>45128</c:v>
                </c:pt>
                <c:pt idx="5">
                  <c:v>45129</c:v>
                </c:pt>
                <c:pt idx="6">
                  <c:v>45130</c:v>
                </c:pt>
                <c:pt idx="7">
                  <c:v>45131</c:v>
                </c:pt>
                <c:pt idx="8">
                  <c:v>45132</c:v>
                </c:pt>
                <c:pt idx="9">
                  <c:v>45133</c:v>
                </c:pt>
                <c:pt idx="10">
                  <c:v>45134</c:v>
                </c:pt>
                <c:pt idx="11">
                  <c:v>45135</c:v>
                </c:pt>
                <c:pt idx="12">
                  <c:v>45136</c:v>
                </c:pt>
                <c:pt idx="13">
                  <c:v>45137</c:v>
                </c:pt>
                <c:pt idx="14">
                  <c:v>45138</c:v>
                </c:pt>
                <c:pt idx="15">
                  <c:v>45139</c:v>
                </c:pt>
                <c:pt idx="16">
                  <c:v>45140</c:v>
                </c:pt>
                <c:pt idx="17">
                  <c:v>45141</c:v>
                </c:pt>
                <c:pt idx="18">
                  <c:v>45142</c:v>
                </c:pt>
                <c:pt idx="19">
                  <c:v>45143</c:v>
                </c:pt>
                <c:pt idx="20">
                  <c:v>45144</c:v>
                </c:pt>
                <c:pt idx="21">
                  <c:v>45145</c:v>
                </c:pt>
                <c:pt idx="22">
                  <c:v>45146</c:v>
                </c:pt>
                <c:pt idx="23">
                  <c:v>45147</c:v>
                </c:pt>
                <c:pt idx="24">
                  <c:v>45148</c:v>
                </c:pt>
                <c:pt idx="25">
                  <c:v>45149</c:v>
                </c:pt>
                <c:pt idx="26">
                  <c:v>45150</c:v>
                </c:pt>
                <c:pt idx="27">
                  <c:v>45151</c:v>
                </c:pt>
                <c:pt idx="28">
                  <c:v>45152</c:v>
                </c:pt>
                <c:pt idx="29">
                  <c:v>45153</c:v>
                </c:pt>
                <c:pt idx="30">
                  <c:v>45154</c:v>
                </c:pt>
                <c:pt idx="31">
                  <c:v>45155</c:v>
                </c:pt>
                <c:pt idx="32">
                  <c:v>45156</c:v>
                </c:pt>
                <c:pt idx="33">
                  <c:v>45157</c:v>
                </c:pt>
                <c:pt idx="34">
                  <c:v>45158</c:v>
                </c:pt>
                <c:pt idx="35">
                  <c:v>45159</c:v>
                </c:pt>
                <c:pt idx="36">
                  <c:v>45160</c:v>
                </c:pt>
                <c:pt idx="37">
                  <c:v>45161</c:v>
                </c:pt>
                <c:pt idx="38">
                  <c:v>45162</c:v>
                </c:pt>
                <c:pt idx="39">
                  <c:v>45163</c:v>
                </c:pt>
                <c:pt idx="40">
                  <c:v>45164</c:v>
                </c:pt>
                <c:pt idx="41">
                  <c:v>45165</c:v>
                </c:pt>
                <c:pt idx="42">
                  <c:v>45166</c:v>
                </c:pt>
                <c:pt idx="43">
                  <c:v>45167</c:v>
                </c:pt>
                <c:pt idx="44">
                  <c:v>45168</c:v>
                </c:pt>
                <c:pt idx="45">
                  <c:v>45169</c:v>
                </c:pt>
                <c:pt idx="46">
                  <c:v>45170</c:v>
                </c:pt>
                <c:pt idx="47">
                  <c:v>45171</c:v>
                </c:pt>
                <c:pt idx="48">
                  <c:v>45172</c:v>
                </c:pt>
                <c:pt idx="49">
                  <c:v>45173</c:v>
                </c:pt>
                <c:pt idx="50">
                  <c:v>45174</c:v>
                </c:pt>
                <c:pt idx="51">
                  <c:v>45175</c:v>
                </c:pt>
                <c:pt idx="52">
                  <c:v>45176</c:v>
                </c:pt>
                <c:pt idx="53">
                  <c:v>45177</c:v>
                </c:pt>
                <c:pt idx="54">
                  <c:v>45178</c:v>
                </c:pt>
                <c:pt idx="55">
                  <c:v>45179</c:v>
                </c:pt>
                <c:pt idx="56">
                  <c:v>45180</c:v>
                </c:pt>
                <c:pt idx="57">
                  <c:v>45181</c:v>
                </c:pt>
                <c:pt idx="58">
                  <c:v>45182</c:v>
                </c:pt>
                <c:pt idx="59">
                  <c:v>45183</c:v>
                </c:pt>
                <c:pt idx="60">
                  <c:v>45184</c:v>
                </c:pt>
                <c:pt idx="61">
                  <c:v>45185</c:v>
                </c:pt>
                <c:pt idx="62">
                  <c:v>45186</c:v>
                </c:pt>
                <c:pt idx="63">
                  <c:v>45187</c:v>
                </c:pt>
                <c:pt idx="64">
                  <c:v>45188</c:v>
                </c:pt>
                <c:pt idx="65">
                  <c:v>45189</c:v>
                </c:pt>
                <c:pt idx="66">
                  <c:v>45190</c:v>
                </c:pt>
                <c:pt idx="67">
                  <c:v>45191</c:v>
                </c:pt>
                <c:pt idx="68">
                  <c:v>45192</c:v>
                </c:pt>
                <c:pt idx="69">
                  <c:v>45193</c:v>
                </c:pt>
                <c:pt idx="70">
                  <c:v>45194</c:v>
                </c:pt>
                <c:pt idx="71">
                  <c:v>45195</c:v>
                </c:pt>
                <c:pt idx="72">
                  <c:v>45196</c:v>
                </c:pt>
                <c:pt idx="73">
                  <c:v>45197</c:v>
                </c:pt>
                <c:pt idx="74">
                  <c:v>45198</c:v>
                </c:pt>
                <c:pt idx="75">
                  <c:v>45199</c:v>
                </c:pt>
                <c:pt idx="76">
                  <c:v>45200</c:v>
                </c:pt>
                <c:pt idx="77">
                  <c:v>45201</c:v>
                </c:pt>
                <c:pt idx="78">
                  <c:v>45202</c:v>
                </c:pt>
                <c:pt idx="79">
                  <c:v>45203</c:v>
                </c:pt>
                <c:pt idx="80">
                  <c:v>45204</c:v>
                </c:pt>
                <c:pt idx="81">
                  <c:v>45205</c:v>
                </c:pt>
                <c:pt idx="82">
                  <c:v>45206</c:v>
                </c:pt>
                <c:pt idx="83">
                  <c:v>45207</c:v>
                </c:pt>
                <c:pt idx="84">
                  <c:v>45208</c:v>
                </c:pt>
                <c:pt idx="85">
                  <c:v>45209</c:v>
                </c:pt>
                <c:pt idx="86">
                  <c:v>45210</c:v>
                </c:pt>
                <c:pt idx="87">
                  <c:v>45211</c:v>
                </c:pt>
                <c:pt idx="88">
                  <c:v>45212</c:v>
                </c:pt>
                <c:pt idx="89">
                  <c:v>45213</c:v>
                </c:pt>
                <c:pt idx="90">
                  <c:v>45214</c:v>
                </c:pt>
                <c:pt idx="91">
                  <c:v>45215</c:v>
                </c:pt>
                <c:pt idx="92">
                  <c:v>45216</c:v>
                </c:pt>
                <c:pt idx="93">
                  <c:v>45217</c:v>
                </c:pt>
                <c:pt idx="94">
                  <c:v>45218</c:v>
                </c:pt>
                <c:pt idx="95">
                  <c:v>45219</c:v>
                </c:pt>
                <c:pt idx="96">
                  <c:v>45220</c:v>
                </c:pt>
                <c:pt idx="97">
                  <c:v>45221</c:v>
                </c:pt>
                <c:pt idx="98">
                  <c:v>45222</c:v>
                </c:pt>
                <c:pt idx="99">
                  <c:v>45223</c:v>
                </c:pt>
                <c:pt idx="100">
                  <c:v>45224</c:v>
                </c:pt>
                <c:pt idx="101">
                  <c:v>45225</c:v>
                </c:pt>
                <c:pt idx="102">
                  <c:v>45226</c:v>
                </c:pt>
                <c:pt idx="103">
                  <c:v>45227</c:v>
                </c:pt>
                <c:pt idx="104">
                  <c:v>45228</c:v>
                </c:pt>
                <c:pt idx="105">
                  <c:v>45229</c:v>
                </c:pt>
                <c:pt idx="106">
                  <c:v>45230</c:v>
                </c:pt>
                <c:pt idx="107">
                  <c:v>45231</c:v>
                </c:pt>
                <c:pt idx="108">
                  <c:v>45232</c:v>
                </c:pt>
                <c:pt idx="109">
                  <c:v>45233</c:v>
                </c:pt>
                <c:pt idx="110">
                  <c:v>45234</c:v>
                </c:pt>
                <c:pt idx="111">
                  <c:v>45235</c:v>
                </c:pt>
                <c:pt idx="112">
                  <c:v>45236</c:v>
                </c:pt>
                <c:pt idx="113">
                  <c:v>45237</c:v>
                </c:pt>
                <c:pt idx="114">
                  <c:v>45238</c:v>
                </c:pt>
                <c:pt idx="115">
                  <c:v>45239</c:v>
                </c:pt>
                <c:pt idx="116">
                  <c:v>45240</c:v>
                </c:pt>
                <c:pt idx="117">
                  <c:v>45241</c:v>
                </c:pt>
                <c:pt idx="118">
                  <c:v>45242</c:v>
                </c:pt>
                <c:pt idx="119">
                  <c:v>45243</c:v>
                </c:pt>
                <c:pt idx="120">
                  <c:v>45244</c:v>
                </c:pt>
                <c:pt idx="121">
                  <c:v>45245</c:v>
                </c:pt>
                <c:pt idx="122">
                  <c:v>45246</c:v>
                </c:pt>
                <c:pt idx="123">
                  <c:v>45247</c:v>
                </c:pt>
                <c:pt idx="124">
                  <c:v>45248</c:v>
                </c:pt>
                <c:pt idx="125">
                  <c:v>45249</c:v>
                </c:pt>
                <c:pt idx="126">
                  <c:v>45250</c:v>
                </c:pt>
                <c:pt idx="127">
                  <c:v>45251</c:v>
                </c:pt>
                <c:pt idx="128">
                  <c:v>45252</c:v>
                </c:pt>
                <c:pt idx="129">
                  <c:v>45253</c:v>
                </c:pt>
                <c:pt idx="130">
                  <c:v>45254</c:v>
                </c:pt>
                <c:pt idx="131">
                  <c:v>45255</c:v>
                </c:pt>
                <c:pt idx="132">
                  <c:v>45256</c:v>
                </c:pt>
                <c:pt idx="133">
                  <c:v>45257</c:v>
                </c:pt>
                <c:pt idx="134">
                  <c:v>45258</c:v>
                </c:pt>
                <c:pt idx="135">
                  <c:v>45259</c:v>
                </c:pt>
                <c:pt idx="136">
                  <c:v>45260</c:v>
                </c:pt>
                <c:pt idx="137">
                  <c:v>45261</c:v>
                </c:pt>
                <c:pt idx="138">
                  <c:v>45262</c:v>
                </c:pt>
                <c:pt idx="139">
                  <c:v>45263</c:v>
                </c:pt>
                <c:pt idx="140">
                  <c:v>45264</c:v>
                </c:pt>
                <c:pt idx="141">
                  <c:v>45265</c:v>
                </c:pt>
                <c:pt idx="142">
                  <c:v>45266</c:v>
                </c:pt>
                <c:pt idx="143">
                  <c:v>45267</c:v>
                </c:pt>
                <c:pt idx="144">
                  <c:v>45268</c:v>
                </c:pt>
                <c:pt idx="145">
                  <c:v>45269</c:v>
                </c:pt>
                <c:pt idx="146">
                  <c:v>45270</c:v>
                </c:pt>
                <c:pt idx="147">
                  <c:v>45271</c:v>
                </c:pt>
                <c:pt idx="148">
                  <c:v>45272</c:v>
                </c:pt>
                <c:pt idx="149">
                  <c:v>45273</c:v>
                </c:pt>
                <c:pt idx="150">
                  <c:v>45274</c:v>
                </c:pt>
                <c:pt idx="151">
                  <c:v>45275</c:v>
                </c:pt>
                <c:pt idx="152">
                  <c:v>45276</c:v>
                </c:pt>
                <c:pt idx="153">
                  <c:v>45277</c:v>
                </c:pt>
                <c:pt idx="154">
                  <c:v>45278</c:v>
                </c:pt>
                <c:pt idx="155">
                  <c:v>45279</c:v>
                </c:pt>
                <c:pt idx="156">
                  <c:v>45280</c:v>
                </c:pt>
                <c:pt idx="157">
                  <c:v>45281</c:v>
                </c:pt>
                <c:pt idx="158">
                  <c:v>45282</c:v>
                </c:pt>
                <c:pt idx="159">
                  <c:v>45283</c:v>
                </c:pt>
                <c:pt idx="160">
                  <c:v>45284</c:v>
                </c:pt>
                <c:pt idx="161">
                  <c:v>45285</c:v>
                </c:pt>
                <c:pt idx="162">
                  <c:v>45286</c:v>
                </c:pt>
                <c:pt idx="163">
                  <c:v>45287</c:v>
                </c:pt>
                <c:pt idx="164">
                  <c:v>45288</c:v>
                </c:pt>
                <c:pt idx="165">
                  <c:v>45289</c:v>
                </c:pt>
                <c:pt idx="166">
                  <c:v>45290</c:v>
                </c:pt>
                <c:pt idx="167">
                  <c:v>45291</c:v>
                </c:pt>
                <c:pt idx="168">
                  <c:v>45292</c:v>
                </c:pt>
                <c:pt idx="169">
                  <c:v>45293</c:v>
                </c:pt>
                <c:pt idx="170">
                  <c:v>45294</c:v>
                </c:pt>
                <c:pt idx="171">
                  <c:v>45295</c:v>
                </c:pt>
                <c:pt idx="172">
                  <c:v>45296</c:v>
                </c:pt>
                <c:pt idx="173">
                  <c:v>45297</c:v>
                </c:pt>
                <c:pt idx="174">
                  <c:v>45298</c:v>
                </c:pt>
                <c:pt idx="175">
                  <c:v>45299</c:v>
                </c:pt>
                <c:pt idx="176">
                  <c:v>45300</c:v>
                </c:pt>
                <c:pt idx="177">
                  <c:v>45301</c:v>
                </c:pt>
                <c:pt idx="178">
                  <c:v>45302</c:v>
                </c:pt>
                <c:pt idx="179">
                  <c:v>45303</c:v>
                </c:pt>
                <c:pt idx="180">
                  <c:v>45304</c:v>
                </c:pt>
                <c:pt idx="181">
                  <c:v>45305</c:v>
                </c:pt>
                <c:pt idx="182">
                  <c:v>45306</c:v>
                </c:pt>
                <c:pt idx="183">
                  <c:v>45307</c:v>
                </c:pt>
                <c:pt idx="184">
                  <c:v>45308</c:v>
                </c:pt>
                <c:pt idx="185">
                  <c:v>45309</c:v>
                </c:pt>
                <c:pt idx="186">
                  <c:v>45310</c:v>
                </c:pt>
                <c:pt idx="187">
                  <c:v>45311</c:v>
                </c:pt>
                <c:pt idx="188">
                  <c:v>45312</c:v>
                </c:pt>
                <c:pt idx="189">
                  <c:v>45313</c:v>
                </c:pt>
                <c:pt idx="190">
                  <c:v>45314</c:v>
                </c:pt>
                <c:pt idx="191">
                  <c:v>45315</c:v>
                </c:pt>
                <c:pt idx="192">
                  <c:v>45316</c:v>
                </c:pt>
                <c:pt idx="193">
                  <c:v>45317</c:v>
                </c:pt>
                <c:pt idx="194">
                  <c:v>45318</c:v>
                </c:pt>
                <c:pt idx="195">
                  <c:v>45319</c:v>
                </c:pt>
                <c:pt idx="196">
                  <c:v>45320</c:v>
                </c:pt>
                <c:pt idx="197">
                  <c:v>45321</c:v>
                </c:pt>
                <c:pt idx="198">
                  <c:v>45322</c:v>
                </c:pt>
                <c:pt idx="199">
                  <c:v>45323</c:v>
                </c:pt>
                <c:pt idx="200">
                  <c:v>45324</c:v>
                </c:pt>
                <c:pt idx="201">
                  <c:v>45325</c:v>
                </c:pt>
                <c:pt idx="202">
                  <c:v>45326</c:v>
                </c:pt>
                <c:pt idx="203">
                  <c:v>45327</c:v>
                </c:pt>
                <c:pt idx="204">
                  <c:v>45328</c:v>
                </c:pt>
                <c:pt idx="205">
                  <c:v>45329</c:v>
                </c:pt>
                <c:pt idx="206">
                  <c:v>45330</c:v>
                </c:pt>
                <c:pt idx="207">
                  <c:v>45331</c:v>
                </c:pt>
                <c:pt idx="208">
                  <c:v>45332</c:v>
                </c:pt>
                <c:pt idx="209">
                  <c:v>45333</c:v>
                </c:pt>
                <c:pt idx="210">
                  <c:v>45334</c:v>
                </c:pt>
                <c:pt idx="211">
                  <c:v>45335</c:v>
                </c:pt>
                <c:pt idx="212">
                  <c:v>45336</c:v>
                </c:pt>
                <c:pt idx="213">
                  <c:v>45337</c:v>
                </c:pt>
                <c:pt idx="214">
                  <c:v>45338</c:v>
                </c:pt>
                <c:pt idx="215">
                  <c:v>45339</c:v>
                </c:pt>
                <c:pt idx="216">
                  <c:v>45340</c:v>
                </c:pt>
                <c:pt idx="217">
                  <c:v>45341</c:v>
                </c:pt>
                <c:pt idx="218">
                  <c:v>45342</c:v>
                </c:pt>
                <c:pt idx="219">
                  <c:v>45343</c:v>
                </c:pt>
                <c:pt idx="220">
                  <c:v>45344</c:v>
                </c:pt>
                <c:pt idx="221">
                  <c:v>45345</c:v>
                </c:pt>
                <c:pt idx="222">
                  <c:v>45346</c:v>
                </c:pt>
                <c:pt idx="223">
                  <c:v>45347</c:v>
                </c:pt>
                <c:pt idx="224">
                  <c:v>45348</c:v>
                </c:pt>
                <c:pt idx="225">
                  <c:v>45349</c:v>
                </c:pt>
                <c:pt idx="226">
                  <c:v>45350</c:v>
                </c:pt>
                <c:pt idx="227">
                  <c:v>45351</c:v>
                </c:pt>
                <c:pt idx="228">
                  <c:v>45352</c:v>
                </c:pt>
                <c:pt idx="229">
                  <c:v>45353</c:v>
                </c:pt>
                <c:pt idx="230">
                  <c:v>45354</c:v>
                </c:pt>
                <c:pt idx="231">
                  <c:v>45355</c:v>
                </c:pt>
                <c:pt idx="232">
                  <c:v>45356</c:v>
                </c:pt>
                <c:pt idx="233">
                  <c:v>45357</c:v>
                </c:pt>
                <c:pt idx="234">
                  <c:v>45358</c:v>
                </c:pt>
                <c:pt idx="235">
                  <c:v>45359</c:v>
                </c:pt>
                <c:pt idx="236">
                  <c:v>45360</c:v>
                </c:pt>
                <c:pt idx="237">
                  <c:v>45361</c:v>
                </c:pt>
                <c:pt idx="238">
                  <c:v>45362</c:v>
                </c:pt>
                <c:pt idx="239">
                  <c:v>45363</c:v>
                </c:pt>
                <c:pt idx="240">
                  <c:v>45364</c:v>
                </c:pt>
                <c:pt idx="241">
                  <c:v>45365</c:v>
                </c:pt>
                <c:pt idx="242">
                  <c:v>45366</c:v>
                </c:pt>
                <c:pt idx="243">
                  <c:v>45367</c:v>
                </c:pt>
                <c:pt idx="244">
                  <c:v>45368</c:v>
                </c:pt>
                <c:pt idx="245">
                  <c:v>45369</c:v>
                </c:pt>
                <c:pt idx="246">
                  <c:v>45370</c:v>
                </c:pt>
                <c:pt idx="247">
                  <c:v>45371</c:v>
                </c:pt>
                <c:pt idx="248">
                  <c:v>45372</c:v>
                </c:pt>
                <c:pt idx="249">
                  <c:v>45373</c:v>
                </c:pt>
                <c:pt idx="250">
                  <c:v>45374</c:v>
                </c:pt>
                <c:pt idx="251">
                  <c:v>45375</c:v>
                </c:pt>
                <c:pt idx="252">
                  <c:v>45376</c:v>
                </c:pt>
                <c:pt idx="253">
                  <c:v>45377</c:v>
                </c:pt>
                <c:pt idx="254">
                  <c:v>45378</c:v>
                </c:pt>
                <c:pt idx="255">
                  <c:v>45379</c:v>
                </c:pt>
                <c:pt idx="256">
                  <c:v>45380</c:v>
                </c:pt>
                <c:pt idx="257">
                  <c:v>45381</c:v>
                </c:pt>
                <c:pt idx="258">
                  <c:v>45382</c:v>
                </c:pt>
                <c:pt idx="259">
                  <c:v>45383</c:v>
                </c:pt>
                <c:pt idx="260">
                  <c:v>45384</c:v>
                </c:pt>
                <c:pt idx="261">
                  <c:v>45385</c:v>
                </c:pt>
                <c:pt idx="262">
                  <c:v>45386</c:v>
                </c:pt>
                <c:pt idx="263">
                  <c:v>45387</c:v>
                </c:pt>
                <c:pt idx="264">
                  <c:v>45388</c:v>
                </c:pt>
                <c:pt idx="265">
                  <c:v>45389</c:v>
                </c:pt>
                <c:pt idx="266">
                  <c:v>45390</c:v>
                </c:pt>
                <c:pt idx="267">
                  <c:v>45391</c:v>
                </c:pt>
                <c:pt idx="268">
                  <c:v>45392</c:v>
                </c:pt>
                <c:pt idx="269">
                  <c:v>45393</c:v>
                </c:pt>
                <c:pt idx="270">
                  <c:v>45394</c:v>
                </c:pt>
                <c:pt idx="271">
                  <c:v>45395</c:v>
                </c:pt>
                <c:pt idx="272">
                  <c:v>45396</c:v>
                </c:pt>
                <c:pt idx="273">
                  <c:v>45397</c:v>
                </c:pt>
                <c:pt idx="274">
                  <c:v>45398</c:v>
                </c:pt>
                <c:pt idx="275">
                  <c:v>45399</c:v>
                </c:pt>
                <c:pt idx="276">
                  <c:v>45400</c:v>
                </c:pt>
                <c:pt idx="277">
                  <c:v>45401</c:v>
                </c:pt>
                <c:pt idx="278">
                  <c:v>45402</c:v>
                </c:pt>
                <c:pt idx="279">
                  <c:v>45403</c:v>
                </c:pt>
                <c:pt idx="280">
                  <c:v>45404</c:v>
                </c:pt>
                <c:pt idx="281">
                  <c:v>45405</c:v>
                </c:pt>
                <c:pt idx="282">
                  <c:v>45406</c:v>
                </c:pt>
                <c:pt idx="283">
                  <c:v>45407</c:v>
                </c:pt>
                <c:pt idx="284">
                  <c:v>45408</c:v>
                </c:pt>
                <c:pt idx="285">
                  <c:v>45409</c:v>
                </c:pt>
                <c:pt idx="286">
                  <c:v>45410</c:v>
                </c:pt>
                <c:pt idx="287">
                  <c:v>45411</c:v>
                </c:pt>
                <c:pt idx="288">
                  <c:v>45412</c:v>
                </c:pt>
                <c:pt idx="289">
                  <c:v>45413</c:v>
                </c:pt>
                <c:pt idx="290">
                  <c:v>45414</c:v>
                </c:pt>
                <c:pt idx="291">
                  <c:v>45415</c:v>
                </c:pt>
                <c:pt idx="292">
                  <c:v>45416</c:v>
                </c:pt>
                <c:pt idx="293">
                  <c:v>45417</c:v>
                </c:pt>
                <c:pt idx="294">
                  <c:v>45418</c:v>
                </c:pt>
                <c:pt idx="295">
                  <c:v>45419</c:v>
                </c:pt>
                <c:pt idx="296">
                  <c:v>45420</c:v>
                </c:pt>
                <c:pt idx="297">
                  <c:v>45421</c:v>
                </c:pt>
                <c:pt idx="298">
                  <c:v>45422</c:v>
                </c:pt>
                <c:pt idx="299">
                  <c:v>45423</c:v>
                </c:pt>
                <c:pt idx="300">
                  <c:v>45424</c:v>
                </c:pt>
                <c:pt idx="301">
                  <c:v>45425</c:v>
                </c:pt>
                <c:pt idx="302">
                  <c:v>45426</c:v>
                </c:pt>
                <c:pt idx="303">
                  <c:v>45427</c:v>
                </c:pt>
                <c:pt idx="304">
                  <c:v>45428</c:v>
                </c:pt>
                <c:pt idx="305">
                  <c:v>45429</c:v>
                </c:pt>
                <c:pt idx="306">
                  <c:v>45430</c:v>
                </c:pt>
                <c:pt idx="307">
                  <c:v>45431</c:v>
                </c:pt>
                <c:pt idx="308">
                  <c:v>45432</c:v>
                </c:pt>
                <c:pt idx="309">
                  <c:v>45433</c:v>
                </c:pt>
                <c:pt idx="310">
                  <c:v>45434</c:v>
                </c:pt>
                <c:pt idx="311">
                  <c:v>45435</c:v>
                </c:pt>
                <c:pt idx="312">
                  <c:v>45436</c:v>
                </c:pt>
                <c:pt idx="313">
                  <c:v>45437</c:v>
                </c:pt>
                <c:pt idx="314">
                  <c:v>45438</c:v>
                </c:pt>
                <c:pt idx="315">
                  <c:v>45439</c:v>
                </c:pt>
                <c:pt idx="316">
                  <c:v>45440</c:v>
                </c:pt>
                <c:pt idx="317">
                  <c:v>45441</c:v>
                </c:pt>
                <c:pt idx="318">
                  <c:v>45442</c:v>
                </c:pt>
                <c:pt idx="319">
                  <c:v>45443</c:v>
                </c:pt>
                <c:pt idx="320">
                  <c:v>45444</c:v>
                </c:pt>
                <c:pt idx="321">
                  <c:v>45445</c:v>
                </c:pt>
                <c:pt idx="322">
                  <c:v>45446</c:v>
                </c:pt>
                <c:pt idx="323">
                  <c:v>45447</c:v>
                </c:pt>
                <c:pt idx="324">
                  <c:v>45448</c:v>
                </c:pt>
                <c:pt idx="325">
                  <c:v>45449</c:v>
                </c:pt>
                <c:pt idx="326">
                  <c:v>45450</c:v>
                </c:pt>
                <c:pt idx="327">
                  <c:v>45451</c:v>
                </c:pt>
                <c:pt idx="328">
                  <c:v>45452</c:v>
                </c:pt>
                <c:pt idx="329">
                  <c:v>45453</c:v>
                </c:pt>
                <c:pt idx="330">
                  <c:v>45454</c:v>
                </c:pt>
                <c:pt idx="331">
                  <c:v>45455</c:v>
                </c:pt>
                <c:pt idx="332">
                  <c:v>45456</c:v>
                </c:pt>
                <c:pt idx="333">
                  <c:v>45457</c:v>
                </c:pt>
                <c:pt idx="334">
                  <c:v>45458</c:v>
                </c:pt>
                <c:pt idx="335">
                  <c:v>45459</c:v>
                </c:pt>
                <c:pt idx="336">
                  <c:v>45460</c:v>
                </c:pt>
                <c:pt idx="337">
                  <c:v>45461</c:v>
                </c:pt>
                <c:pt idx="338">
                  <c:v>45462</c:v>
                </c:pt>
                <c:pt idx="339">
                  <c:v>45463</c:v>
                </c:pt>
                <c:pt idx="340">
                  <c:v>45464</c:v>
                </c:pt>
                <c:pt idx="341">
                  <c:v>45465</c:v>
                </c:pt>
                <c:pt idx="342">
                  <c:v>45466</c:v>
                </c:pt>
                <c:pt idx="343">
                  <c:v>45467</c:v>
                </c:pt>
                <c:pt idx="344">
                  <c:v>45468</c:v>
                </c:pt>
                <c:pt idx="345">
                  <c:v>45469</c:v>
                </c:pt>
                <c:pt idx="346">
                  <c:v>45470</c:v>
                </c:pt>
                <c:pt idx="347">
                  <c:v>45471</c:v>
                </c:pt>
                <c:pt idx="348">
                  <c:v>45472</c:v>
                </c:pt>
                <c:pt idx="349">
                  <c:v>45473</c:v>
                </c:pt>
                <c:pt idx="350">
                  <c:v>45474</c:v>
                </c:pt>
                <c:pt idx="351">
                  <c:v>45475</c:v>
                </c:pt>
                <c:pt idx="352">
                  <c:v>45476</c:v>
                </c:pt>
                <c:pt idx="353">
                  <c:v>45477</c:v>
                </c:pt>
                <c:pt idx="354">
                  <c:v>45478</c:v>
                </c:pt>
                <c:pt idx="355">
                  <c:v>45479</c:v>
                </c:pt>
                <c:pt idx="356">
                  <c:v>45480</c:v>
                </c:pt>
                <c:pt idx="357">
                  <c:v>45481</c:v>
                </c:pt>
                <c:pt idx="358">
                  <c:v>45482</c:v>
                </c:pt>
                <c:pt idx="359">
                  <c:v>45483</c:v>
                </c:pt>
                <c:pt idx="360">
                  <c:v>45484</c:v>
                </c:pt>
                <c:pt idx="361">
                  <c:v>45485</c:v>
                </c:pt>
                <c:pt idx="362">
                  <c:v>45486</c:v>
                </c:pt>
                <c:pt idx="363">
                  <c:v>45487</c:v>
                </c:pt>
                <c:pt idx="364">
                  <c:v>45488</c:v>
                </c:pt>
                <c:pt idx="365">
                  <c:v>45489</c:v>
                </c:pt>
              </c:numCache>
            </c:numRef>
          </c:cat>
          <c:val>
            <c:numRef>
              <c:f>'Fitness Fatigue'!$W$129:$W$494</c:f>
              <c:numCache>
                <c:formatCode>0.0</c:formatCode>
                <c:ptCount val="366"/>
                <c:pt idx="0">
                  <c:v>0</c:v>
                </c:pt>
                <c:pt idx="1">
                  <c:v>0</c:v>
                </c:pt>
                <c:pt idx="2">
                  <c:v>0</c:v>
                </c:pt>
                <c:pt idx="3">
                  <c:v>0</c:v>
                </c:pt>
                <c:pt idx="4">
                  <c:v>0</c:v>
                </c:pt>
                <c:pt idx="5">
                  <c:v>0</c:v>
                </c:pt>
                <c:pt idx="6">
                  <c:v>0</c:v>
                </c:pt>
                <c:pt idx="7">
                  <c:v>4</c:v>
                </c:pt>
                <c:pt idx="8">
                  <c:v>4</c:v>
                </c:pt>
                <c:pt idx="9">
                  <c:v>4</c:v>
                </c:pt>
                <c:pt idx="10">
                  <c:v>4</c:v>
                </c:pt>
                <c:pt idx="11">
                  <c:v>4</c:v>
                </c:pt>
                <c:pt idx="12">
                  <c:v>4</c:v>
                </c:pt>
                <c:pt idx="13">
                  <c:v>4</c:v>
                </c:pt>
                <c:pt idx="14">
                  <c:v>4</c:v>
                </c:pt>
                <c:pt idx="15">
                  <c:v>4</c:v>
                </c:pt>
                <c:pt idx="16">
                  <c:v>4</c:v>
                </c:pt>
                <c:pt idx="17">
                  <c:v>4</c:v>
                </c:pt>
                <c:pt idx="18">
                  <c:v>4</c:v>
                </c:pt>
                <c:pt idx="19">
                  <c:v>4</c:v>
                </c:pt>
                <c:pt idx="20">
                  <c:v>4</c:v>
                </c:pt>
                <c:pt idx="21">
                  <c:v>4</c:v>
                </c:pt>
                <c:pt idx="22">
                  <c:v>4</c:v>
                </c:pt>
                <c:pt idx="23">
                  <c:v>4.2</c:v>
                </c:pt>
                <c:pt idx="24">
                  <c:v>4.25</c:v>
                </c:pt>
                <c:pt idx="25">
                  <c:v>4.5</c:v>
                </c:pt>
                <c:pt idx="26">
                  <c:v>4.75</c:v>
                </c:pt>
                <c:pt idx="27">
                  <c:v>4.8</c:v>
                </c:pt>
                <c:pt idx="28">
                  <c:v>5</c:v>
                </c:pt>
                <c:pt idx="29">
                  <c:v>5</c:v>
                </c:pt>
                <c:pt idx="30">
                  <c:v>4.8</c:v>
                </c:pt>
                <c:pt idx="31">
                  <c:v>4.666666666666667</c:v>
                </c:pt>
                <c:pt idx="32">
                  <c:v>4.5</c:v>
                </c:pt>
                <c:pt idx="33">
                  <c:v>4.333333333333333</c:v>
                </c:pt>
                <c:pt idx="34">
                  <c:v>4.2</c:v>
                </c:pt>
                <c:pt idx="35">
                  <c:v>4</c:v>
                </c:pt>
                <c:pt idx="36">
                  <c:v>4.2</c:v>
                </c:pt>
                <c:pt idx="37">
                  <c:v>4.2</c:v>
                </c:pt>
                <c:pt idx="38">
                  <c:v>4.2</c:v>
                </c:pt>
                <c:pt idx="39">
                  <c:v>4.2</c:v>
                </c:pt>
                <c:pt idx="40">
                  <c:v>4.2</c:v>
                </c:pt>
                <c:pt idx="41">
                  <c:v>4.2</c:v>
                </c:pt>
                <c:pt idx="42">
                  <c:v>4.2</c:v>
                </c:pt>
                <c:pt idx="43">
                  <c:v>4</c:v>
                </c:pt>
                <c:pt idx="44">
                  <c:v>4</c:v>
                </c:pt>
                <c:pt idx="45">
                  <c:v>4</c:v>
                </c:pt>
                <c:pt idx="46">
                  <c:v>4</c:v>
                </c:pt>
                <c:pt idx="47">
                  <c:v>4</c:v>
                </c:pt>
                <c:pt idx="48">
                  <c:v>4</c:v>
                </c:pt>
                <c:pt idx="49">
                  <c:v>4</c:v>
                </c:pt>
                <c:pt idx="50">
                  <c:v>4</c:v>
                </c:pt>
                <c:pt idx="51">
                  <c:v>4</c:v>
                </c:pt>
                <c:pt idx="52">
                  <c:v>4</c:v>
                </c:pt>
                <c:pt idx="53">
                  <c:v>4</c:v>
                </c:pt>
                <c:pt idx="54">
                  <c:v>4</c:v>
                </c:pt>
                <c:pt idx="55">
                  <c:v>4</c:v>
                </c:pt>
                <c:pt idx="56">
                  <c:v>4</c:v>
                </c:pt>
                <c:pt idx="57">
                  <c:v>4</c:v>
                </c:pt>
                <c:pt idx="58">
                  <c:v>4</c:v>
                </c:pt>
                <c:pt idx="59">
                  <c:v>3.75</c:v>
                </c:pt>
                <c:pt idx="60">
                  <c:v>3.8</c:v>
                </c:pt>
                <c:pt idx="61">
                  <c:v>3.8333333333333335</c:v>
                </c:pt>
                <c:pt idx="62">
                  <c:v>3.8</c:v>
                </c:pt>
                <c:pt idx="63">
                  <c:v>3.75</c:v>
                </c:pt>
                <c:pt idx="64">
                  <c:v>3.75</c:v>
                </c:pt>
                <c:pt idx="65">
                  <c:v>3.75</c:v>
                </c:pt>
                <c:pt idx="66">
                  <c:v>3.75</c:v>
                </c:pt>
                <c:pt idx="67">
                  <c:v>3.6666666666666665</c:v>
                </c:pt>
                <c:pt idx="68">
                  <c:v>3.6666666666666665</c:v>
                </c:pt>
                <c:pt idx="69">
                  <c:v>3.6666666666666665</c:v>
                </c:pt>
                <c:pt idx="70">
                  <c:v>3.75</c:v>
                </c:pt>
                <c:pt idx="71">
                  <c:v>3.8</c:v>
                </c:pt>
                <c:pt idx="72">
                  <c:v>3.4</c:v>
                </c:pt>
                <c:pt idx="73">
                  <c:v>3.6</c:v>
                </c:pt>
                <c:pt idx="74">
                  <c:v>3.6</c:v>
                </c:pt>
                <c:pt idx="75">
                  <c:v>3.2</c:v>
                </c:pt>
                <c:pt idx="76">
                  <c:v>3.2</c:v>
                </c:pt>
                <c:pt idx="77">
                  <c:v>3</c:v>
                </c:pt>
                <c:pt idx="78">
                  <c:v>3</c:v>
                </c:pt>
                <c:pt idx="79">
                  <c:v>3.5</c:v>
                </c:pt>
                <c:pt idx="80">
                  <c:v>3.5</c:v>
                </c:pt>
                <c:pt idx="81">
                  <c:v>3.5</c:v>
                </c:pt>
                <c:pt idx="82">
                  <c:v>4</c:v>
                </c:pt>
                <c:pt idx="83">
                  <c:v>4</c:v>
                </c:pt>
                <c:pt idx="84">
                  <c:v>4</c:v>
                </c:pt>
                <c:pt idx="85">
                  <c:v>4</c:v>
                </c:pt>
                <c:pt idx="86">
                  <c:v>3.6666666666666665</c:v>
                </c:pt>
                <c:pt idx="87">
                  <c:v>3.3333333333333335</c:v>
                </c:pt>
                <c:pt idx="88">
                  <c:v>3.25</c:v>
                </c:pt>
                <c:pt idx="89">
                  <c:v>2.75</c:v>
                </c:pt>
                <c:pt idx="90">
                  <c:v>2.75</c:v>
                </c:pt>
                <c:pt idx="91">
                  <c:v>2.75</c:v>
                </c:pt>
                <c:pt idx="92">
                  <c:v>2.6</c:v>
                </c:pt>
                <c:pt idx="93">
                  <c:v>2.6</c:v>
                </c:pt>
                <c:pt idx="94">
                  <c:v>2.6</c:v>
                </c:pt>
                <c:pt idx="95">
                  <c:v>2.5</c:v>
                </c:pt>
                <c:pt idx="96">
                  <c:v>2.6666666666666665</c:v>
                </c:pt>
                <c:pt idx="97">
                  <c:v>2.6666666666666665</c:v>
                </c:pt>
                <c:pt idx="98">
                  <c:v>2.6666666666666665</c:v>
                </c:pt>
                <c:pt idx="99">
                  <c:v>3</c:v>
                </c:pt>
                <c:pt idx="100">
                  <c:v>3</c:v>
                </c:pt>
                <c:pt idx="101">
                  <c:v>0</c:v>
                </c:pt>
                <c:pt idx="102">
                  <c:v>0</c:v>
                </c:pt>
                <c:pt idx="103">
                  <c:v>0</c:v>
                </c:pt>
                <c:pt idx="104">
                  <c:v>0</c:v>
                </c:pt>
                <c:pt idx="105">
                  <c:v>0</c:v>
                </c:pt>
                <c:pt idx="106">
                  <c:v>0</c:v>
                </c:pt>
                <c:pt idx="107">
                  <c:v>0</c:v>
                </c:pt>
                <c:pt idx="108">
                  <c:v>0</c:v>
                </c:pt>
                <c:pt idx="109">
                  <c:v>0</c:v>
                </c:pt>
                <c:pt idx="110">
                  <c:v>3</c:v>
                </c:pt>
                <c:pt idx="111">
                  <c:v>3</c:v>
                </c:pt>
                <c:pt idx="112">
                  <c:v>3</c:v>
                </c:pt>
                <c:pt idx="113">
                  <c:v>3</c:v>
                </c:pt>
                <c:pt idx="114">
                  <c:v>2.5</c:v>
                </c:pt>
                <c:pt idx="115">
                  <c:v>2.3333333333333335</c:v>
                </c:pt>
                <c:pt idx="116">
                  <c:v>2.3333333333333335</c:v>
                </c:pt>
                <c:pt idx="117">
                  <c:v>2</c:v>
                </c:pt>
                <c:pt idx="118">
                  <c:v>2</c:v>
                </c:pt>
                <c:pt idx="119">
                  <c:v>2</c:v>
                </c:pt>
                <c:pt idx="120">
                  <c:v>2</c:v>
                </c:pt>
                <c:pt idx="121">
                  <c:v>2.3333333333333335</c:v>
                </c:pt>
                <c:pt idx="122">
                  <c:v>2.3333333333333335</c:v>
                </c:pt>
                <c:pt idx="123">
                  <c:v>2.5</c:v>
                </c:pt>
                <c:pt idx="124">
                  <c:v>2.75</c:v>
                </c:pt>
                <c:pt idx="125">
                  <c:v>2.75</c:v>
                </c:pt>
                <c:pt idx="126">
                  <c:v>2.75</c:v>
                </c:pt>
                <c:pt idx="127">
                  <c:v>2.75</c:v>
                </c:pt>
                <c:pt idx="128">
                  <c:v>2.75</c:v>
                </c:pt>
                <c:pt idx="129">
                  <c:v>3</c:v>
                </c:pt>
                <c:pt idx="130">
                  <c:v>3</c:v>
                </c:pt>
                <c:pt idx="131">
                  <c:v>2.6666666666666665</c:v>
                </c:pt>
                <c:pt idx="132">
                  <c:v>2.6666666666666665</c:v>
                </c:pt>
                <c:pt idx="133">
                  <c:v>2.6666666666666665</c:v>
                </c:pt>
                <c:pt idx="134">
                  <c:v>3</c:v>
                </c:pt>
                <c:pt idx="135">
                  <c:v>3.25</c:v>
                </c:pt>
                <c:pt idx="136">
                  <c:v>3.25</c:v>
                </c:pt>
                <c:pt idx="137">
                  <c:v>3.2</c:v>
                </c:pt>
                <c:pt idx="138">
                  <c:v>3.2</c:v>
                </c:pt>
                <c:pt idx="139">
                  <c:v>3.2</c:v>
                </c:pt>
                <c:pt idx="140">
                  <c:v>3.2</c:v>
                </c:pt>
                <c:pt idx="141">
                  <c:v>3</c:v>
                </c:pt>
                <c:pt idx="142">
                  <c:v>2.75</c:v>
                </c:pt>
                <c:pt idx="143">
                  <c:v>2.75</c:v>
                </c:pt>
                <c:pt idx="144">
                  <c:v>2.6666666666666665</c:v>
                </c:pt>
                <c:pt idx="145">
                  <c:v>3</c:v>
                </c:pt>
                <c:pt idx="146">
                  <c:v>3</c:v>
                </c:pt>
                <c:pt idx="147">
                  <c:v>3</c:v>
                </c:pt>
                <c:pt idx="148">
                  <c:v>3</c:v>
                </c:pt>
                <c:pt idx="149">
                  <c:v>2.75</c:v>
                </c:pt>
                <c:pt idx="150">
                  <c:v>3</c:v>
                </c:pt>
                <c:pt idx="151">
                  <c:v>3</c:v>
                </c:pt>
                <c:pt idx="152">
                  <c:v>3</c:v>
                </c:pt>
                <c:pt idx="153">
                  <c:v>3</c:v>
                </c:pt>
                <c:pt idx="154">
                  <c:v>3</c:v>
                </c:pt>
                <c:pt idx="155">
                  <c:v>3</c:v>
                </c:pt>
                <c:pt idx="156">
                  <c:v>3.3333333333333335</c:v>
                </c:pt>
                <c:pt idx="157">
                  <c:v>3</c:v>
                </c:pt>
                <c:pt idx="158">
                  <c:v>3</c:v>
                </c:pt>
                <c:pt idx="159">
                  <c:v>3</c:v>
                </c:pt>
                <c:pt idx="160">
                  <c:v>3</c:v>
                </c:pt>
                <c:pt idx="161">
                  <c:v>3</c:v>
                </c:pt>
                <c:pt idx="162">
                  <c:v>3</c:v>
                </c:pt>
                <c:pt idx="163">
                  <c:v>3</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2</c:v>
                </c:pt>
                <c:pt idx="178">
                  <c:v>2</c:v>
                </c:pt>
                <c:pt idx="179">
                  <c:v>2.3333333333333335</c:v>
                </c:pt>
                <c:pt idx="180">
                  <c:v>2.5</c:v>
                </c:pt>
                <c:pt idx="181">
                  <c:v>2.5</c:v>
                </c:pt>
                <c:pt idx="182">
                  <c:v>2.5</c:v>
                </c:pt>
                <c:pt idx="183">
                  <c:v>2.5</c:v>
                </c:pt>
                <c:pt idx="184">
                  <c:v>2.75</c:v>
                </c:pt>
                <c:pt idx="185">
                  <c:v>3</c:v>
                </c:pt>
                <c:pt idx="186">
                  <c:v>3</c:v>
                </c:pt>
                <c:pt idx="187">
                  <c:v>3</c:v>
                </c:pt>
                <c:pt idx="188">
                  <c:v>3</c:v>
                </c:pt>
                <c:pt idx="189">
                  <c:v>3</c:v>
                </c:pt>
                <c:pt idx="190">
                  <c:v>3</c:v>
                </c:pt>
                <c:pt idx="191">
                  <c:v>3</c:v>
                </c:pt>
                <c:pt idx="192">
                  <c:v>3</c:v>
                </c:pt>
                <c:pt idx="193">
                  <c:v>3</c:v>
                </c:pt>
                <c:pt idx="194">
                  <c:v>3</c:v>
                </c:pt>
                <c:pt idx="195">
                  <c:v>3</c:v>
                </c:pt>
                <c:pt idx="196">
                  <c:v>3</c:v>
                </c:pt>
                <c:pt idx="197">
                  <c:v>3</c:v>
                </c:pt>
                <c:pt idx="198">
                  <c:v>3.2</c:v>
                </c:pt>
                <c:pt idx="199">
                  <c:v>3.2</c:v>
                </c:pt>
                <c:pt idx="200">
                  <c:v>3.25</c:v>
                </c:pt>
                <c:pt idx="201">
                  <c:v>3.25</c:v>
                </c:pt>
                <c:pt idx="202">
                  <c:v>3.25</c:v>
                </c:pt>
                <c:pt idx="203">
                  <c:v>3.25</c:v>
                </c:pt>
                <c:pt idx="204">
                  <c:v>3.3333333333333335</c:v>
                </c:pt>
                <c:pt idx="205">
                  <c:v>3</c:v>
                </c:pt>
                <c:pt idx="206">
                  <c:v>3</c:v>
                </c:pt>
                <c:pt idx="207">
                  <c:v>3</c:v>
                </c:pt>
                <c:pt idx="208">
                  <c:v>3</c:v>
                </c:pt>
                <c:pt idx="209">
                  <c:v>3</c:v>
                </c:pt>
                <c:pt idx="210">
                  <c:v>3</c:v>
                </c:pt>
                <c:pt idx="211">
                  <c:v>3</c:v>
                </c:pt>
                <c:pt idx="212">
                  <c:v>2.6666666666666665</c:v>
                </c:pt>
                <c:pt idx="213">
                  <c:v>2.3333333333333335</c:v>
                </c:pt>
                <c:pt idx="214">
                  <c:v>2.3333333333333335</c:v>
                </c:pt>
                <c:pt idx="215">
                  <c:v>2.3333333333333335</c:v>
                </c:pt>
                <c:pt idx="216">
                  <c:v>2.3333333333333335</c:v>
                </c:pt>
                <c:pt idx="217">
                  <c:v>2.3333333333333335</c:v>
                </c:pt>
                <c:pt idx="218">
                  <c:v>2.3333333333333335</c:v>
                </c:pt>
                <c:pt idx="219">
                  <c:v>2.3333333333333335</c:v>
                </c:pt>
                <c:pt idx="220">
                  <c:v>2.6666666666666665</c:v>
                </c:pt>
                <c:pt idx="221">
                  <c:v>2.6666666666666665</c:v>
                </c:pt>
                <c:pt idx="222">
                  <c:v>2.3333333333333335</c:v>
                </c:pt>
                <c:pt idx="223">
                  <c:v>2.3333333333333335</c:v>
                </c:pt>
                <c:pt idx="224">
                  <c:v>2.3333333333333335</c:v>
                </c:pt>
                <c:pt idx="225">
                  <c:v>2.3333333333333335</c:v>
                </c:pt>
                <c:pt idx="226">
                  <c:v>2.6666666666666665</c:v>
                </c:pt>
                <c:pt idx="227">
                  <c:v>2.6666666666666665</c:v>
                </c:pt>
                <c:pt idx="228">
                  <c:v>2.75</c:v>
                </c:pt>
                <c:pt idx="229">
                  <c:v>2.75</c:v>
                </c:pt>
                <c:pt idx="230">
                  <c:v>2.75</c:v>
                </c:pt>
                <c:pt idx="231">
                  <c:v>2.75</c:v>
                </c:pt>
                <c:pt idx="232">
                  <c:v>2.75</c:v>
                </c:pt>
                <c:pt idx="233">
                  <c:v>2.6666666666666665</c:v>
                </c:pt>
                <c:pt idx="234">
                  <c:v>2.5</c:v>
                </c:pt>
                <c:pt idx="235">
                  <c:v>2</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numCache>
            </c:numRef>
          </c:val>
          <c:extLst>
            <c:ext xmlns:c16="http://schemas.microsoft.com/office/drawing/2014/chart" uri="{C3380CC4-5D6E-409C-BE32-E72D297353CC}">
              <c16:uniqueId val="{00000004-A550-6B4E-979D-CAB19E8F53F2}"/>
            </c:ext>
          </c:extLst>
        </c:ser>
        <c:ser>
          <c:idx val="5"/>
          <c:order val="5"/>
          <c:tx>
            <c:v>Nutrition</c:v>
          </c:tx>
          <c:spPr>
            <a:solidFill>
              <a:schemeClr val="accent6"/>
            </a:solidFill>
            <a:ln w="25400">
              <a:noFill/>
            </a:ln>
            <a:effectLst/>
          </c:spPr>
          <c:cat>
            <c:numRef>
              <c:f>'Fitness Fatigue'!$D$129:$D$494</c:f>
              <c:numCache>
                <c:formatCode>d/m;@</c:formatCode>
                <c:ptCount val="366"/>
                <c:pt idx="0">
                  <c:v>45124</c:v>
                </c:pt>
                <c:pt idx="1">
                  <c:v>45125</c:v>
                </c:pt>
                <c:pt idx="2">
                  <c:v>45126</c:v>
                </c:pt>
                <c:pt idx="3">
                  <c:v>45127</c:v>
                </c:pt>
                <c:pt idx="4">
                  <c:v>45128</c:v>
                </c:pt>
                <c:pt idx="5">
                  <c:v>45129</c:v>
                </c:pt>
                <c:pt idx="6">
                  <c:v>45130</c:v>
                </c:pt>
                <c:pt idx="7">
                  <c:v>45131</c:v>
                </c:pt>
                <c:pt idx="8">
                  <c:v>45132</c:v>
                </c:pt>
                <c:pt idx="9">
                  <c:v>45133</c:v>
                </c:pt>
                <c:pt idx="10">
                  <c:v>45134</c:v>
                </c:pt>
                <c:pt idx="11">
                  <c:v>45135</c:v>
                </c:pt>
                <c:pt idx="12">
                  <c:v>45136</c:v>
                </c:pt>
                <c:pt idx="13">
                  <c:v>45137</c:v>
                </c:pt>
                <c:pt idx="14">
                  <c:v>45138</c:v>
                </c:pt>
                <c:pt idx="15">
                  <c:v>45139</c:v>
                </c:pt>
                <c:pt idx="16">
                  <c:v>45140</c:v>
                </c:pt>
                <c:pt idx="17">
                  <c:v>45141</c:v>
                </c:pt>
                <c:pt idx="18">
                  <c:v>45142</c:v>
                </c:pt>
                <c:pt idx="19">
                  <c:v>45143</c:v>
                </c:pt>
                <c:pt idx="20">
                  <c:v>45144</c:v>
                </c:pt>
                <c:pt idx="21">
                  <c:v>45145</c:v>
                </c:pt>
                <c:pt idx="22">
                  <c:v>45146</c:v>
                </c:pt>
                <c:pt idx="23">
                  <c:v>45147</c:v>
                </c:pt>
                <c:pt idx="24">
                  <c:v>45148</c:v>
                </c:pt>
                <c:pt idx="25">
                  <c:v>45149</c:v>
                </c:pt>
                <c:pt idx="26">
                  <c:v>45150</c:v>
                </c:pt>
                <c:pt idx="27">
                  <c:v>45151</c:v>
                </c:pt>
                <c:pt idx="28">
                  <c:v>45152</c:v>
                </c:pt>
                <c:pt idx="29">
                  <c:v>45153</c:v>
                </c:pt>
                <c:pt idx="30">
                  <c:v>45154</c:v>
                </c:pt>
                <c:pt idx="31">
                  <c:v>45155</c:v>
                </c:pt>
                <c:pt idx="32">
                  <c:v>45156</c:v>
                </c:pt>
                <c:pt idx="33">
                  <c:v>45157</c:v>
                </c:pt>
                <c:pt idx="34">
                  <c:v>45158</c:v>
                </c:pt>
                <c:pt idx="35">
                  <c:v>45159</c:v>
                </c:pt>
                <c:pt idx="36">
                  <c:v>45160</c:v>
                </c:pt>
                <c:pt idx="37">
                  <c:v>45161</c:v>
                </c:pt>
                <c:pt idx="38">
                  <c:v>45162</c:v>
                </c:pt>
                <c:pt idx="39">
                  <c:v>45163</c:v>
                </c:pt>
                <c:pt idx="40">
                  <c:v>45164</c:v>
                </c:pt>
                <c:pt idx="41">
                  <c:v>45165</c:v>
                </c:pt>
                <c:pt idx="42">
                  <c:v>45166</c:v>
                </c:pt>
                <c:pt idx="43">
                  <c:v>45167</c:v>
                </c:pt>
                <c:pt idx="44">
                  <c:v>45168</c:v>
                </c:pt>
                <c:pt idx="45">
                  <c:v>45169</c:v>
                </c:pt>
                <c:pt idx="46">
                  <c:v>45170</c:v>
                </c:pt>
                <c:pt idx="47">
                  <c:v>45171</c:v>
                </c:pt>
                <c:pt idx="48">
                  <c:v>45172</c:v>
                </c:pt>
                <c:pt idx="49">
                  <c:v>45173</c:v>
                </c:pt>
                <c:pt idx="50">
                  <c:v>45174</c:v>
                </c:pt>
                <c:pt idx="51">
                  <c:v>45175</c:v>
                </c:pt>
                <c:pt idx="52">
                  <c:v>45176</c:v>
                </c:pt>
                <c:pt idx="53">
                  <c:v>45177</c:v>
                </c:pt>
                <c:pt idx="54">
                  <c:v>45178</c:v>
                </c:pt>
                <c:pt idx="55">
                  <c:v>45179</c:v>
                </c:pt>
                <c:pt idx="56">
                  <c:v>45180</c:v>
                </c:pt>
                <c:pt idx="57">
                  <c:v>45181</c:v>
                </c:pt>
                <c:pt idx="58">
                  <c:v>45182</c:v>
                </c:pt>
                <c:pt idx="59">
                  <c:v>45183</c:v>
                </c:pt>
                <c:pt idx="60">
                  <c:v>45184</c:v>
                </c:pt>
                <c:pt idx="61">
                  <c:v>45185</c:v>
                </c:pt>
                <c:pt idx="62">
                  <c:v>45186</c:v>
                </c:pt>
                <c:pt idx="63">
                  <c:v>45187</c:v>
                </c:pt>
                <c:pt idx="64">
                  <c:v>45188</c:v>
                </c:pt>
                <c:pt idx="65">
                  <c:v>45189</c:v>
                </c:pt>
                <c:pt idx="66">
                  <c:v>45190</c:v>
                </c:pt>
                <c:pt idx="67">
                  <c:v>45191</c:v>
                </c:pt>
                <c:pt idx="68">
                  <c:v>45192</c:v>
                </c:pt>
                <c:pt idx="69">
                  <c:v>45193</c:v>
                </c:pt>
                <c:pt idx="70">
                  <c:v>45194</c:v>
                </c:pt>
                <c:pt idx="71">
                  <c:v>45195</c:v>
                </c:pt>
                <c:pt idx="72">
                  <c:v>45196</c:v>
                </c:pt>
                <c:pt idx="73">
                  <c:v>45197</c:v>
                </c:pt>
                <c:pt idx="74">
                  <c:v>45198</c:v>
                </c:pt>
                <c:pt idx="75">
                  <c:v>45199</c:v>
                </c:pt>
                <c:pt idx="76">
                  <c:v>45200</c:v>
                </c:pt>
                <c:pt idx="77">
                  <c:v>45201</c:v>
                </c:pt>
                <c:pt idx="78">
                  <c:v>45202</c:v>
                </c:pt>
                <c:pt idx="79">
                  <c:v>45203</c:v>
                </c:pt>
                <c:pt idx="80">
                  <c:v>45204</c:v>
                </c:pt>
                <c:pt idx="81">
                  <c:v>45205</c:v>
                </c:pt>
                <c:pt idx="82">
                  <c:v>45206</c:v>
                </c:pt>
                <c:pt idx="83">
                  <c:v>45207</c:v>
                </c:pt>
                <c:pt idx="84">
                  <c:v>45208</c:v>
                </c:pt>
                <c:pt idx="85">
                  <c:v>45209</c:v>
                </c:pt>
                <c:pt idx="86">
                  <c:v>45210</c:v>
                </c:pt>
                <c:pt idx="87">
                  <c:v>45211</c:v>
                </c:pt>
                <c:pt idx="88">
                  <c:v>45212</c:v>
                </c:pt>
                <c:pt idx="89">
                  <c:v>45213</c:v>
                </c:pt>
                <c:pt idx="90">
                  <c:v>45214</c:v>
                </c:pt>
                <c:pt idx="91">
                  <c:v>45215</c:v>
                </c:pt>
                <c:pt idx="92">
                  <c:v>45216</c:v>
                </c:pt>
                <c:pt idx="93">
                  <c:v>45217</c:v>
                </c:pt>
                <c:pt idx="94">
                  <c:v>45218</c:v>
                </c:pt>
                <c:pt idx="95">
                  <c:v>45219</c:v>
                </c:pt>
                <c:pt idx="96">
                  <c:v>45220</c:v>
                </c:pt>
                <c:pt idx="97">
                  <c:v>45221</c:v>
                </c:pt>
                <c:pt idx="98">
                  <c:v>45222</c:v>
                </c:pt>
                <c:pt idx="99">
                  <c:v>45223</c:v>
                </c:pt>
                <c:pt idx="100">
                  <c:v>45224</c:v>
                </c:pt>
                <c:pt idx="101">
                  <c:v>45225</c:v>
                </c:pt>
                <c:pt idx="102">
                  <c:v>45226</c:v>
                </c:pt>
                <c:pt idx="103">
                  <c:v>45227</c:v>
                </c:pt>
                <c:pt idx="104">
                  <c:v>45228</c:v>
                </c:pt>
                <c:pt idx="105">
                  <c:v>45229</c:v>
                </c:pt>
                <c:pt idx="106">
                  <c:v>45230</c:v>
                </c:pt>
                <c:pt idx="107">
                  <c:v>45231</c:v>
                </c:pt>
                <c:pt idx="108">
                  <c:v>45232</c:v>
                </c:pt>
                <c:pt idx="109">
                  <c:v>45233</c:v>
                </c:pt>
                <c:pt idx="110">
                  <c:v>45234</c:v>
                </c:pt>
                <c:pt idx="111">
                  <c:v>45235</c:v>
                </c:pt>
                <c:pt idx="112">
                  <c:v>45236</c:v>
                </c:pt>
                <c:pt idx="113">
                  <c:v>45237</c:v>
                </c:pt>
                <c:pt idx="114">
                  <c:v>45238</c:v>
                </c:pt>
                <c:pt idx="115">
                  <c:v>45239</c:v>
                </c:pt>
                <c:pt idx="116">
                  <c:v>45240</c:v>
                </c:pt>
                <c:pt idx="117">
                  <c:v>45241</c:v>
                </c:pt>
                <c:pt idx="118">
                  <c:v>45242</c:v>
                </c:pt>
                <c:pt idx="119">
                  <c:v>45243</c:v>
                </c:pt>
                <c:pt idx="120">
                  <c:v>45244</c:v>
                </c:pt>
                <c:pt idx="121">
                  <c:v>45245</c:v>
                </c:pt>
                <c:pt idx="122">
                  <c:v>45246</c:v>
                </c:pt>
                <c:pt idx="123">
                  <c:v>45247</c:v>
                </c:pt>
                <c:pt idx="124">
                  <c:v>45248</c:v>
                </c:pt>
                <c:pt idx="125">
                  <c:v>45249</c:v>
                </c:pt>
                <c:pt idx="126">
                  <c:v>45250</c:v>
                </c:pt>
                <c:pt idx="127">
                  <c:v>45251</c:v>
                </c:pt>
                <c:pt idx="128">
                  <c:v>45252</c:v>
                </c:pt>
                <c:pt idx="129">
                  <c:v>45253</c:v>
                </c:pt>
                <c:pt idx="130">
                  <c:v>45254</c:v>
                </c:pt>
                <c:pt idx="131">
                  <c:v>45255</c:v>
                </c:pt>
                <c:pt idx="132">
                  <c:v>45256</c:v>
                </c:pt>
                <c:pt idx="133">
                  <c:v>45257</c:v>
                </c:pt>
                <c:pt idx="134">
                  <c:v>45258</c:v>
                </c:pt>
                <c:pt idx="135">
                  <c:v>45259</c:v>
                </c:pt>
                <c:pt idx="136">
                  <c:v>45260</c:v>
                </c:pt>
                <c:pt idx="137">
                  <c:v>45261</c:v>
                </c:pt>
                <c:pt idx="138">
                  <c:v>45262</c:v>
                </c:pt>
                <c:pt idx="139">
                  <c:v>45263</c:v>
                </c:pt>
                <c:pt idx="140">
                  <c:v>45264</c:v>
                </c:pt>
                <c:pt idx="141">
                  <c:v>45265</c:v>
                </c:pt>
                <c:pt idx="142">
                  <c:v>45266</c:v>
                </c:pt>
                <c:pt idx="143">
                  <c:v>45267</c:v>
                </c:pt>
                <c:pt idx="144">
                  <c:v>45268</c:v>
                </c:pt>
                <c:pt idx="145">
                  <c:v>45269</c:v>
                </c:pt>
                <c:pt idx="146">
                  <c:v>45270</c:v>
                </c:pt>
                <c:pt idx="147">
                  <c:v>45271</c:v>
                </c:pt>
                <c:pt idx="148">
                  <c:v>45272</c:v>
                </c:pt>
                <c:pt idx="149">
                  <c:v>45273</c:v>
                </c:pt>
                <c:pt idx="150">
                  <c:v>45274</c:v>
                </c:pt>
                <c:pt idx="151">
                  <c:v>45275</c:v>
                </c:pt>
                <c:pt idx="152">
                  <c:v>45276</c:v>
                </c:pt>
                <c:pt idx="153">
                  <c:v>45277</c:v>
                </c:pt>
                <c:pt idx="154">
                  <c:v>45278</c:v>
                </c:pt>
                <c:pt idx="155">
                  <c:v>45279</c:v>
                </c:pt>
                <c:pt idx="156">
                  <c:v>45280</c:v>
                </c:pt>
                <c:pt idx="157">
                  <c:v>45281</c:v>
                </c:pt>
                <c:pt idx="158">
                  <c:v>45282</c:v>
                </c:pt>
                <c:pt idx="159">
                  <c:v>45283</c:v>
                </c:pt>
                <c:pt idx="160">
                  <c:v>45284</c:v>
                </c:pt>
                <c:pt idx="161">
                  <c:v>45285</c:v>
                </c:pt>
                <c:pt idx="162">
                  <c:v>45286</c:v>
                </c:pt>
                <c:pt idx="163">
                  <c:v>45287</c:v>
                </c:pt>
                <c:pt idx="164">
                  <c:v>45288</c:v>
                </c:pt>
                <c:pt idx="165">
                  <c:v>45289</c:v>
                </c:pt>
                <c:pt idx="166">
                  <c:v>45290</c:v>
                </c:pt>
                <c:pt idx="167">
                  <c:v>45291</c:v>
                </c:pt>
                <c:pt idx="168">
                  <c:v>45292</c:v>
                </c:pt>
                <c:pt idx="169">
                  <c:v>45293</c:v>
                </c:pt>
                <c:pt idx="170">
                  <c:v>45294</c:v>
                </c:pt>
                <c:pt idx="171">
                  <c:v>45295</c:v>
                </c:pt>
                <c:pt idx="172">
                  <c:v>45296</c:v>
                </c:pt>
                <c:pt idx="173">
                  <c:v>45297</c:v>
                </c:pt>
                <c:pt idx="174">
                  <c:v>45298</c:v>
                </c:pt>
                <c:pt idx="175">
                  <c:v>45299</c:v>
                </c:pt>
                <c:pt idx="176">
                  <c:v>45300</c:v>
                </c:pt>
                <c:pt idx="177">
                  <c:v>45301</c:v>
                </c:pt>
                <c:pt idx="178">
                  <c:v>45302</c:v>
                </c:pt>
                <c:pt idx="179">
                  <c:v>45303</c:v>
                </c:pt>
                <c:pt idx="180">
                  <c:v>45304</c:v>
                </c:pt>
                <c:pt idx="181">
                  <c:v>45305</c:v>
                </c:pt>
                <c:pt idx="182">
                  <c:v>45306</c:v>
                </c:pt>
                <c:pt idx="183">
                  <c:v>45307</c:v>
                </c:pt>
                <c:pt idx="184">
                  <c:v>45308</c:v>
                </c:pt>
                <c:pt idx="185">
                  <c:v>45309</c:v>
                </c:pt>
                <c:pt idx="186">
                  <c:v>45310</c:v>
                </c:pt>
                <c:pt idx="187">
                  <c:v>45311</c:v>
                </c:pt>
                <c:pt idx="188">
                  <c:v>45312</c:v>
                </c:pt>
                <c:pt idx="189">
                  <c:v>45313</c:v>
                </c:pt>
                <c:pt idx="190">
                  <c:v>45314</c:v>
                </c:pt>
                <c:pt idx="191">
                  <c:v>45315</c:v>
                </c:pt>
                <c:pt idx="192">
                  <c:v>45316</c:v>
                </c:pt>
                <c:pt idx="193">
                  <c:v>45317</c:v>
                </c:pt>
                <c:pt idx="194">
                  <c:v>45318</c:v>
                </c:pt>
                <c:pt idx="195">
                  <c:v>45319</c:v>
                </c:pt>
                <c:pt idx="196">
                  <c:v>45320</c:v>
                </c:pt>
                <c:pt idx="197">
                  <c:v>45321</c:v>
                </c:pt>
                <c:pt idx="198">
                  <c:v>45322</c:v>
                </c:pt>
                <c:pt idx="199">
                  <c:v>45323</c:v>
                </c:pt>
                <c:pt idx="200">
                  <c:v>45324</c:v>
                </c:pt>
                <c:pt idx="201">
                  <c:v>45325</c:v>
                </c:pt>
                <c:pt idx="202">
                  <c:v>45326</c:v>
                </c:pt>
                <c:pt idx="203">
                  <c:v>45327</c:v>
                </c:pt>
                <c:pt idx="204">
                  <c:v>45328</c:v>
                </c:pt>
                <c:pt idx="205">
                  <c:v>45329</c:v>
                </c:pt>
                <c:pt idx="206">
                  <c:v>45330</c:v>
                </c:pt>
                <c:pt idx="207">
                  <c:v>45331</c:v>
                </c:pt>
                <c:pt idx="208">
                  <c:v>45332</c:v>
                </c:pt>
                <c:pt idx="209">
                  <c:v>45333</c:v>
                </c:pt>
                <c:pt idx="210">
                  <c:v>45334</c:v>
                </c:pt>
                <c:pt idx="211">
                  <c:v>45335</c:v>
                </c:pt>
                <c:pt idx="212">
                  <c:v>45336</c:v>
                </c:pt>
                <c:pt idx="213">
                  <c:v>45337</c:v>
                </c:pt>
                <c:pt idx="214">
                  <c:v>45338</c:v>
                </c:pt>
                <c:pt idx="215">
                  <c:v>45339</c:v>
                </c:pt>
                <c:pt idx="216">
                  <c:v>45340</c:v>
                </c:pt>
                <c:pt idx="217">
                  <c:v>45341</c:v>
                </c:pt>
                <c:pt idx="218">
                  <c:v>45342</c:v>
                </c:pt>
                <c:pt idx="219">
                  <c:v>45343</c:v>
                </c:pt>
                <c:pt idx="220">
                  <c:v>45344</c:v>
                </c:pt>
                <c:pt idx="221">
                  <c:v>45345</c:v>
                </c:pt>
                <c:pt idx="222">
                  <c:v>45346</c:v>
                </c:pt>
                <c:pt idx="223">
                  <c:v>45347</c:v>
                </c:pt>
                <c:pt idx="224">
                  <c:v>45348</c:v>
                </c:pt>
                <c:pt idx="225">
                  <c:v>45349</c:v>
                </c:pt>
                <c:pt idx="226">
                  <c:v>45350</c:v>
                </c:pt>
                <c:pt idx="227">
                  <c:v>45351</c:v>
                </c:pt>
                <c:pt idx="228">
                  <c:v>45352</c:v>
                </c:pt>
                <c:pt idx="229">
                  <c:v>45353</c:v>
                </c:pt>
                <c:pt idx="230">
                  <c:v>45354</c:v>
                </c:pt>
                <c:pt idx="231">
                  <c:v>45355</c:v>
                </c:pt>
                <c:pt idx="232">
                  <c:v>45356</c:v>
                </c:pt>
                <c:pt idx="233">
                  <c:v>45357</c:v>
                </c:pt>
                <c:pt idx="234">
                  <c:v>45358</c:v>
                </c:pt>
                <c:pt idx="235">
                  <c:v>45359</c:v>
                </c:pt>
                <c:pt idx="236">
                  <c:v>45360</c:v>
                </c:pt>
                <c:pt idx="237">
                  <c:v>45361</c:v>
                </c:pt>
                <c:pt idx="238">
                  <c:v>45362</c:v>
                </c:pt>
                <c:pt idx="239">
                  <c:v>45363</c:v>
                </c:pt>
                <c:pt idx="240">
                  <c:v>45364</c:v>
                </c:pt>
                <c:pt idx="241">
                  <c:v>45365</c:v>
                </c:pt>
                <c:pt idx="242">
                  <c:v>45366</c:v>
                </c:pt>
                <c:pt idx="243">
                  <c:v>45367</c:v>
                </c:pt>
                <c:pt idx="244">
                  <c:v>45368</c:v>
                </c:pt>
                <c:pt idx="245">
                  <c:v>45369</c:v>
                </c:pt>
                <c:pt idx="246">
                  <c:v>45370</c:v>
                </c:pt>
                <c:pt idx="247">
                  <c:v>45371</c:v>
                </c:pt>
                <c:pt idx="248">
                  <c:v>45372</c:v>
                </c:pt>
                <c:pt idx="249">
                  <c:v>45373</c:v>
                </c:pt>
                <c:pt idx="250">
                  <c:v>45374</c:v>
                </c:pt>
                <c:pt idx="251">
                  <c:v>45375</c:v>
                </c:pt>
                <c:pt idx="252">
                  <c:v>45376</c:v>
                </c:pt>
                <c:pt idx="253">
                  <c:v>45377</c:v>
                </c:pt>
                <c:pt idx="254">
                  <c:v>45378</c:v>
                </c:pt>
                <c:pt idx="255">
                  <c:v>45379</c:v>
                </c:pt>
                <c:pt idx="256">
                  <c:v>45380</c:v>
                </c:pt>
                <c:pt idx="257">
                  <c:v>45381</c:v>
                </c:pt>
                <c:pt idx="258">
                  <c:v>45382</c:v>
                </c:pt>
                <c:pt idx="259">
                  <c:v>45383</c:v>
                </c:pt>
                <c:pt idx="260">
                  <c:v>45384</c:v>
                </c:pt>
                <c:pt idx="261">
                  <c:v>45385</c:v>
                </c:pt>
                <c:pt idx="262">
                  <c:v>45386</c:v>
                </c:pt>
                <c:pt idx="263">
                  <c:v>45387</c:v>
                </c:pt>
                <c:pt idx="264">
                  <c:v>45388</c:v>
                </c:pt>
                <c:pt idx="265">
                  <c:v>45389</c:v>
                </c:pt>
                <c:pt idx="266">
                  <c:v>45390</c:v>
                </c:pt>
                <c:pt idx="267">
                  <c:v>45391</c:v>
                </c:pt>
                <c:pt idx="268">
                  <c:v>45392</c:v>
                </c:pt>
                <c:pt idx="269">
                  <c:v>45393</c:v>
                </c:pt>
                <c:pt idx="270">
                  <c:v>45394</c:v>
                </c:pt>
                <c:pt idx="271">
                  <c:v>45395</c:v>
                </c:pt>
                <c:pt idx="272">
                  <c:v>45396</c:v>
                </c:pt>
                <c:pt idx="273">
                  <c:v>45397</c:v>
                </c:pt>
                <c:pt idx="274">
                  <c:v>45398</c:v>
                </c:pt>
                <c:pt idx="275">
                  <c:v>45399</c:v>
                </c:pt>
                <c:pt idx="276">
                  <c:v>45400</c:v>
                </c:pt>
                <c:pt idx="277">
                  <c:v>45401</c:v>
                </c:pt>
                <c:pt idx="278">
                  <c:v>45402</c:v>
                </c:pt>
                <c:pt idx="279">
                  <c:v>45403</c:v>
                </c:pt>
                <c:pt idx="280">
                  <c:v>45404</c:v>
                </c:pt>
                <c:pt idx="281">
                  <c:v>45405</c:v>
                </c:pt>
                <c:pt idx="282">
                  <c:v>45406</c:v>
                </c:pt>
                <c:pt idx="283">
                  <c:v>45407</c:v>
                </c:pt>
                <c:pt idx="284">
                  <c:v>45408</c:v>
                </c:pt>
                <c:pt idx="285">
                  <c:v>45409</c:v>
                </c:pt>
                <c:pt idx="286">
                  <c:v>45410</c:v>
                </c:pt>
                <c:pt idx="287">
                  <c:v>45411</c:v>
                </c:pt>
                <c:pt idx="288">
                  <c:v>45412</c:v>
                </c:pt>
                <c:pt idx="289">
                  <c:v>45413</c:v>
                </c:pt>
                <c:pt idx="290">
                  <c:v>45414</c:v>
                </c:pt>
                <c:pt idx="291">
                  <c:v>45415</c:v>
                </c:pt>
                <c:pt idx="292">
                  <c:v>45416</c:v>
                </c:pt>
                <c:pt idx="293">
                  <c:v>45417</c:v>
                </c:pt>
                <c:pt idx="294">
                  <c:v>45418</c:v>
                </c:pt>
                <c:pt idx="295">
                  <c:v>45419</c:v>
                </c:pt>
                <c:pt idx="296">
                  <c:v>45420</c:v>
                </c:pt>
                <c:pt idx="297">
                  <c:v>45421</c:v>
                </c:pt>
                <c:pt idx="298">
                  <c:v>45422</c:v>
                </c:pt>
                <c:pt idx="299">
                  <c:v>45423</c:v>
                </c:pt>
                <c:pt idx="300">
                  <c:v>45424</c:v>
                </c:pt>
                <c:pt idx="301">
                  <c:v>45425</c:v>
                </c:pt>
                <c:pt idx="302">
                  <c:v>45426</c:v>
                </c:pt>
                <c:pt idx="303">
                  <c:v>45427</c:v>
                </c:pt>
                <c:pt idx="304">
                  <c:v>45428</c:v>
                </c:pt>
                <c:pt idx="305">
                  <c:v>45429</c:v>
                </c:pt>
                <c:pt idx="306">
                  <c:v>45430</c:v>
                </c:pt>
                <c:pt idx="307">
                  <c:v>45431</c:v>
                </c:pt>
                <c:pt idx="308">
                  <c:v>45432</c:v>
                </c:pt>
                <c:pt idx="309">
                  <c:v>45433</c:v>
                </c:pt>
                <c:pt idx="310">
                  <c:v>45434</c:v>
                </c:pt>
                <c:pt idx="311">
                  <c:v>45435</c:v>
                </c:pt>
                <c:pt idx="312">
                  <c:v>45436</c:v>
                </c:pt>
                <c:pt idx="313">
                  <c:v>45437</c:v>
                </c:pt>
                <c:pt idx="314">
                  <c:v>45438</c:v>
                </c:pt>
                <c:pt idx="315">
                  <c:v>45439</c:v>
                </c:pt>
                <c:pt idx="316">
                  <c:v>45440</c:v>
                </c:pt>
                <c:pt idx="317">
                  <c:v>45441</c:v>
                </c:pt>
                <c:pt idx="318">
                  <c:v>45442</c:v>
                </c:pt>
                <c:pt idx="319">
                  <c:v>45443</c:v>
                </c:pt>
                <c:pt idx="320">
                  <c:v>45444</c:v>
                </c:pt>
                <c:pt idx="321">
                  <c:v>45445</c:v>
                </c:pt>
                <c:pt idx="322">
                  <c:v>45446</c:v>
                </c:pt>
                <c:pt idx="323">
                  <c:v>45447</c:v>
                </c:pt>
                <c:pt idx="324">
                  <c:v>45448</c:v>
                </c:pt>
                <c:pt idx="325">
                  <c:v>45449</c:v>
                </c:pt>
                <c:pt idx="326">
                  <c:v>45450</c:v>
                </c:pt>
                <c:pt idx="327">
                  <c:v>45451</c:v>
                </c:pt>
                <c:pt idx="328">
                  <c:v>45452</c:v>
                </c:pt>
                <c:pt idx="329">
                  <c:v>45453</c:v>
                </c:pt>
                <c:pt idx="330">
                  <c:v>45454</c:v>
                </c:pt>
                <c:pt idx="331">
                  <c:v>45455</c:v>
                </c:pt>
                <c:pt idx="332">
                  <c:v>45456</c:v>
                </c:pt>
                <c:pt idx="333">
                  <c:v>45457</c:v>
                </c:pt>
                <c:pt idx="334">
                  <c:v>45458</c:v>
                </c:pt>
                <c:pt idx="335">
                  <c:v>45459</c:v>
                </c:pt>
                <c:pt idx="336">
                  <c:v>45460</c:v>
                </c:pt>
                <c:pt idx="337">
                  <c:v>45461</c:v>
                </c:pt>
                <c:pt idx="338">
                  <c:v>45462</c:v>
                </c:pt>
                <c:pt idx="339">
                  <c:v>45463</c:v>
                </c:pt>
                <c:pt idx="340">
                  <c:v>45464</c:v>
                </c:pt>
                <c:pt idx="341">
                  <c:v>45465</c:v>
                </c:pt>
                <c:pt idx="342">
                  <c:v>45466</c:v>
                </c:pt>
                <c:pt idx="343">
                  <c:v>45467</c:v>
                </c:pt>
                <c:pt idx="344">
                  <c:v>45468</c:v>
                </c:pt>
                <c:pt idx="345">
                  <c:v>45469</c:v>
                </c:pt>
                <c:pt idx="346">
                  <c:v>45470</c:v>
                </c:pt>
                <c:pt idx="347">
                  <c:v>45471</c:v>
                </c:pt>
                <c:pt idx="348">
                  <c:v>45472</c:v>
                </c:pt>
                <c:pt idx="349">
                  <c:v>45473</c:v>
                </c:pt>
                <c:pt idx="350">
                  <c:v>45474</c:v>
                </c:pt>
                <c:pt idx="351">
                  <c:v>45475</c:v>
                </c:pt>
                <c:pt idx="352">
                  <c:v>45476</c:v>
                </c:pt>
                <c:pt idx="353">
                  <c:v>45477</c:v>
                </c:pt>
                <c:pt idx="354">
                  <c:v>45478</c:v>
                </c:pt>
                <c:pt idx="355">
                  <c:v>45479</c:v>
                </c:pt>
                <c:pt idx="356">
                  <c:v>45480</c:v>
                </c:pt>
                <c:pt idx="357">
                  <c:v>45481</c:v>
                </c:pt>
                <c:pt idx="358">
                  <c:v>45482</c:v>
                </c:pt>
                <c:pt idx="359">
                  <c:v>45483</c:v>
                </c:pt>
                <c:pt idx="360">
                  <c:v>45484</c:v>
                </c:pt>
                <c:pt idx="361">
                  <c:v>45485</c:v>
                </c:pt>
                <c:pt idx="362">
                  <c:v>45486</c:v>
                </c:pt>
                <c:pt idx="363">
                  <c:v>45487</c:v>
                </c:pt>
                <c:pt idx="364">
                  <c:v>45488</c:v>
                </c:pt>
                <c:pt idx="365">
                  <c:v>45489</c:v>
                </c:pt>
              </c:numCache>
            </c:numRef>
          </c:cat>
          <c:val>
            <c:numRef>
              <c:f>'Fitness Fatigue'!$Y$129:$Y$494</c:f>
              <c:numCache>
                <c:formatCode>0.0</c:formatCode>
                <c:ptCount val="366"/>
                <c:pt idx="0">
                  <c:v>0</c:v>
                </c:pt>
                <c:pt idx="1">
                  <c:v>0</c:v>
                </c:pt>
                <c:pt idx="2">
                  <c:v>0</c:v>
                </c:pt>
                <c:pt idx="3">
                  <c:v>0</c:v>
                </c:pt>
                <c:pt idx="4">
                  <c:v>0</c:v>
                </c:pt>
                <c:pt idx="5">
                  <c:v>0</c:v>
                </c:pt>
                <c:pt idx="6">
                  <c:v>0</c:v>
                </c:pt>
                <c:pt idx="7">
                  <c:v>4</c:v>
                </c:pt>
                <c:pt idx="8">
                  <c:v>4</c:v>
                </c:pt>
                <c:pt idx="9">
                  <c:v>4</c:v>
                </c:pt>
                <c:pt idx="10">
                  <c:v>4</c:v>
                </c:pt>
                <c:pt idx="11">
                  <c:v>4</c:v>
                </c:pt>
                <c:pt idx="12">
                  <c:v>4</c:v>
                </c:pt>
                <c:pt idx="13">
                  <c:v>4</c:v>
                </c:pt>
                <c:pt idx="14">
                  <c:v>4</c:v>
                </c:pt>
                <c:pt idx="15">
                  <c:v>4</c:v>
                </c:pt>
                <c:pt idx="16">
                  <c:v>4</c:v>
                </c:pt>
                <c:pt idx="17">
                  <c:v>4</c:v>
                </c:pt>
                <c:pt idx="18">
                  <c:v>4</c:v>
                </c:pt>
                <c:pt idx="19">
                  <c:v>4</c:v>
                </c:pt>
                <c:pt idx="20">
                  <c:v>4</c:v>
                </c:pt>
                <c:pt idx="21">
                  <c:v>4</c:v>
                </c:pt>
                <c:pt idx="22">
                  <c:v>4</c:v>
                </c:pt>
                <c:pt idx="23">
                  <c:v>4.2</c:v>
                </c:pt>
                <c:pt idx="24">
                  <c:v>4.25</c:v>
                </c:pt>
                <c:pt idx="25">
                  <c:v>4.5</c:v>
                </c:pt>
                <c:pt idx="26">
                  <c:v>4.75</c:v>
                </c:pt>
                <c:pt idx="27">
                  <c:v>4.8</c:v>
                </c:pt>
                <c:pt idx="28">
                  <c:v>5</c:v>
                </c:pt>
                <c:pt idx="29">
                  <c:v>5</c:v>
                </c:pt>
                <c:pt idx="30">
                  <c:v>4.8</c:v>
                </c:pt>
                <c:pt idx="31">
                  <c:v>4.666666666666667</c:v>
                </c:pt>
                <c:pt idx="32">
                  <c:v>4.5</c:v>
                </c:pt>
                <c:pt idx="33">
                  <c:v>4.333333333333333</c:v>
                </c:pt>
                <c:pt idx="34">
                  <c:v>4.2</c:v>
                </c:pt>
                <c:pt idx="35">
                  <c:v>4</c:v>
                </c:pt>
                <c:pt idx="36">
                  <c:v>4.2</c:v>
                </c:pt>
                <c:pt idx="37">
                  <c:v>4.2</c:v>
                </c:pt>
                <c:pt idx="38">
                  <c:v>4.2</c:v>
                </c:pt>
                <c:pt idx="39">
                  <c:v>4.2</c:v>
                </c:pt>
                <c:pt idx="40">
                  <c:v>4.2</c:v>
                </c:pt>
                <c:pt idx="41">
                  <c:v>4.2</c:v>
                </c:pt>
                <c:pt idx="42">
                  <c:v>4.2</c:v>
                </c:pt>
                <c:pt idx="43">
                  <c:v>4</c:v>
                </c:pt>
                <c:pt idx="44">
                  <c:v>4</c:v>
                </c:pt>
                <c:pt idx="45">
                  <c:v>4</c:v>
                </c:pt>
                <c:pt idx="46">
                  <c:v>4</c:v>
                </c:pt>
                <c:pt idx="47">
                  <c:v>4</c:v>
                </c:pt>
                <c:pt idx="48">
                  <c:v>4</c:v>
                </c:pt>
                <c:pt idx="49">
                  <c:v>4</c:v>
                </c:pt>
                <c:pt idx="50">
                  <c:v>4</c:v>
                </c:pt>
                <c:pt idx="51">
                  <c:v>4</c:v>
                </c:pt>
                <c:pt idx="52">
                  <c:v>4</c:v>
                </c:pt>
                <c:pt idx="53">
                  <c:v>4</c:v>
                </c:pt>
                <c:pt idx="54">
                  <c:v>4</c:v>
                </c:pt>
                <c:pt idx="55">
                  <c:v>4</c:v>
                </c:pt>
                <c:pt idx="56">
                  <c:v>4</c:v>
                </c:pt>
                <c:pt idx="57">
                  <c:v>4</c:v>
                </c:pt>
                <c:pt idx="58">
                  <c:v>4</c:v>
                </c:pt>
                <c:pt idx="59">
                  <c:v>4</c:v>
                </c:pt>
                <c:pt idx="60">
                  <c:v>4</c:v>
                </c:pt>
                <c:pt idx="61">
                  <c:v>4</c:v>
                </c:pt>
                <c:pt idx="62">
                  <c:v>4</c:v>
                </c:pt>
                <c:pt idx="63">
                  <c:v>4</c:v>
                </c:pt>
                <c:pt idx="64">
                  <c:v>4</c:v>
                </c:pt>
                <c:pt idx="65">
                  <c:v>3.75</c:v>
                </c:pt>
                <c:pt idx="66">
                  <c:v>3.5</c:v>
                </c:pt>
                <c:pt idx="67">
                  <c:v>3.3333333333333335</c:v>
                </c:pt>
                <c:pt idx="68">
                  <c:v>3.3333333333333335</c:v>
                </c:pt>
                <c:pt idx="69">
                  <c:v>3.3333333333333335</c:v>
                </c:pt>
                <c:pt idx="70">
                  <c:v>3.5</c:v>
                </c:pt>
                <c:pt idx="71">
                  <c:v>3.6</c:v>
                </c:pt>
                <c:pt idx="72">
                  <c:v>3.2</c:v>
                </c:pt>
                <c:pt idx="73">
                  <c:v>3.4</c:v>
                </c:pt>
                <c:pt idx="74">
                  <c:v>3.4</c:v>
                </c:pt>
                <c:pt idx="75">
                  <c:v>2.8</c:v>
                </c:pt>
                <c:pt idx="76">
                  <c:v>2.8</c:v>
                </c:pt>
                <c:pt idx="77">
                  <c:v>2.5</c:v>
                </c:pt>
                <c:pt idx="78">
                  <c:v>2.5</c:v>
                </c:pt>
                <c:pt idx="79">
                  <c:v>3.25</c:v>
                </c:pt>
                <c:pt idx="80">
                  <c:v>3.25</c:v>
                </c:pt>
                <c:pt idx="81">
                  <c:v>3.25</c:v>
                </c:pt>
                <c:pt idx="82">
                  <c:v>4</c:v>
                </c:pt>
                <c:pt idx="83">
                  <c:v>4</c:v>
                </c:pt>
                <c:pt idx="84">
                  <c:v>4</c:v>
                </c:pt>
                <c:pt idx="85">
                  <c:v>4</c:v>
                </c:pt>
                <c:pt idx="86">
                  <c:v>3.3333333333333335</c:v>
                </c:pt>
                <c:pt idx="87">
                  <c:v>2.6666666666666665</c:v>
                </c:pt>
                <c:pt idx="88">
                  <c:v>2.75</c:v>
                </c:pt>
                <c:pt idx="89">
                  <c:v>2.25</c:v>
                </c:pt>
                <c:pt idx="90">
                  <c:v>2.25</c:v>
                </c:pt>
                <c:pt idx="91">
                  <c:v>2.25</c:v>
                </c:pt>
                <c:pt idx="92">
                  <c:v>2.2000000000000002</c:v>
                </c:pt>
                <c:pt idx="93">
                  <c:v>2.6</c:v>
                </c:pt>
                <c:pt idx="94">
                  <c:v>3</c:v>
                </c:pt>
                <c:pt idx="95">
                  <c:v>3</c:v>
                </c:pt>
                <c:pt idx="96">
                  <c:v>3.3333333333333335</c:v>
                </c:pt>
                <c:pt idx="97">
                  <c:v>3.3333333333333335</c:v>
                </c:pt>
                <c:pt idx="98">
                  <c:v>3.3333333333333335</c:v>
                </c:pt>
                <c:pt idx="99">
                  <c:v>4</c:v>
                </c:pt>
                <c:pt idx="100">
                  <c:v>4</c:v>
                </c:pt>
                <c:pt idx="101">
                  <c:v>0</c:v>
                </c:pt>
                <c:pt idx="102">
                  <c:v>0</c:v>
                </c:pt>
                <c:pt idx="103">
                  <c:v>0</c:v>
                </c:pt>
                <c:pt idx="104">
                  <c:v>0</c:v>
                </c:pt>
                <c:pt idx="105">
                  <c:v>0</c:v>
                </c:pt>
                <c:pt idx="106">
                  <c:v>0</c:v>
                </c:pt>
                <c:pt idx="107">
                  <c:v>0</c:v>
                </c:pt>
                <c:pt idx="108">
                  <c:v>0</c:v>
                </c:pt>
                <c:pt idx="109">
                  <c:v>0</c:v>
                </c:pt>
                <c:pt idx="110">
                  <c:v>4</c:v>
                </c:pt>
                <c:pt idx="111">
                  <c:v>4</c:v>
                </c:pt>
                <c:pt idx="112">
                  <c:v>4</c:v>
                </c:pt>
                <c:pt idx="113">
                  <c:v>4</c:v>
                </c:pt>
                <c:pt idx="114">
                  <c:v>3</c:v>
                </c:pt>
                <c:pt idx="115">
                  <c:v>3</c:v>
                </c:pt>
                <c:pt idx="116">
                  <c:v>3</c:v>
                </c:pt>
                <c:pt idx="117">
                  <c:v>2.6666666666666665</c:v>
                </c:pt>
                <c:pt idx="118">
                  <c:v>2.6666666666666665</c:v>
                </c:pt>
                <c:pt idx="119">
                  <c:v>2.6666666666666665</c:v>
                </c:pt>
                <c:pt idx="120">
                  <c:v>2.6666666666666665</c:v>
                </c:pt>
                <c:pt idx="121">
                  <c:v>3.3333333333333335</c:v>
                </c:pt>
                <c:pt idx="122">
                  <c:v>3.6666666666666665</c:v>
                </c:pt>
                <c:pt idx="123">
                  <c:v>3.75</c:v>
                </c:pt>
                <c:pt idx="124">
                  <c:v>3.75</c:v>
                </c:pt>
                <c:pt idx="125">
                  <c:v>3.75</c:v>
                </c:pt>
                <c:pt idx="126">
                  <c:v>3.75</c:v>
                </c:pt>
                <c:pt idx="127">
                  <c:v>3.75</c:v>
                </c:pt>
                <c:pt idx="128">
                  <c:v>3.75</c:v>
                </c:pt>
                <c:pt idx="129">
                  <c:v>3.75</c:v>
                </c:pt>
                <c:pt idx="130">
                  <c:v>3.6666666666666665</c:v>
                </c:pt>
                <c:pt idx="131">
                  <c:v>4</c:v>
                </c:pt>
                <c:pt idx="132">
                  <c:v>4</c:v>
                </c:pt>
                <c:pt idx="133">
                  <c:v>4</c:v>
                </c:pt>
                <c:pt idx="134">
                  <c:v>4</c:v>
                </c:pt>
                <c:pt idx="135">
                  <c:v>4</c:v>
                </c:pt>
                <c:pt idx="136">
                  <c:v>4</c:v>
                </c:pt>
                <c:pt idx="137">
                  <c:v>4</c:v>
                </c:pt>
                <c:pt idx="138">
                  <c:v>3.8</c:v>
                </c:pt>
                <c:pt idx="139">
                  <c:v>3.8</c:v>
                </c:pt>
                <c:pt idx="140">
                  <c:v>3.8</c:v>
                </c:pt>
                <c:pt idx="141">
                  <c:v>3.75</c:v>
                </c:pt>
                <c:pt idx="142">
                  <c:v>3.75</c:v>
                </c:pt>
                <c:pt idx="143">
                  <c:v>3.75</c:v>
                </c:pt>
                <c:pt idx="144">
                  <c:v>3.6666666666666665</c:v>
                </c:pt>
                <c:pt idx="145">
                  <c:v>4</c:v>
                </c:pt>
                <c:pt idx="146">
                  <c:v>4</c:v>
                </c:pt>
                <c:pt idx="147">
                  <c:v>4</c:v>
                </c:pt>
                <c:pt idx="148">
                  <c:v>4</c:v>
                </c:pt>
                <c:pt idx="149">
                  <c:v>4</c:v>
                </c:pt>
                <c:pt idx="150">
                  <c:v>4</c:v>
                </c:pt>
                <c:pt idx="151">
                  <c:v>4</c:v>
                </c:pt>
                <c:pt idx="152">
                  <c:v>4</c:v>
                </c:pt>
                <c:pt idx="153">
                  <c:v>4</c:v>
                </c:pt>
                <c:pt idx="154">
                  <c:v>4</c:v>
                </c:pt>
                <c:pt idx="155">
                  <c:v>4</c:v>
                </c:pt>
                <c:pt idx="156">
                  <c:v>4</c:v>
                </c:pt>
                <c:pt idx="157">
                  <c:v>4</c:v>
                </c:pt>
                <c:pt idx="158">
                  <c:v>4</c:v>
                </c:pt>
                <c:pt idx="159">
                  <c:v>4</c:v>
                </c:pt>
                <c:pt idx="160">
                  <c:v>4</c:v>
                </c:pt>
                <c:pt idx="161">
                  <c:v>4</c:v>
                </c:pt>
                <c:pt idx="162">
                  <c:v>4</c:v>
                </c:pt>
                <c:pt idx="163">
                  <c:v>4</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4</c:v>
                </c:pt>
                <c:pt idx="178">
                  <c:v>4</c:v>
                </c:pt>
                <c:pt idx="179">
                  <c:v>4</c:v>
                </c:pt>
                <c:pt idx="180">
                  <c:v>4</c:v>
                </c:pt>
                <c:pt idx="181">
                  <c:v>4</c:v>
                </c:pt>
                <c:pt idx="182">
                  <c:v>4</c:v>
                </c:pt>
                <c:pt idx="183">
                  <c:v>4</c:v>
                </c:pt>
                <c:pt idx="184">
                  <c:v>4</c:v>
                </c:pt>
                <c:pt idx="185">
                  <c:v>4</c:v>
                </c:pt>
                <c:pt idx="186">
                  <c:v>4</c:v>
                </c:pt>
                <c:pt idx="187">
                  <c:v>4</c:v>
                </c:pt>
                <c:pt idx="188">
                  <c:v>4</c:v>
                </c:pt>
                <c:pt idx="189">
                  <c:v>4</c:v>
                </c:pt>
                <c:pt idx="190">
                  <c:v>4</c:v>
                </c:pt>
                <c:pt idx="191">
                  <c:v>4</c:v>
                </c:pt>
                <c:pt idx="192">
                  <c:v>4</c:v>
                </c:pt>
                <c:pt idx="193">
                  <c:v>4</c:v>
                </c:pt>
                <c:pt idx="194">
                  <c:v>4</c:v>
                </c:pt>
                <c:pt idx="195">
                  <c:v>4</c:v>
                </c:pt>
                <c:pt idx="196">
                  <c:v>4</c:v>
                </c:pt>
                <c:pt idx="197">
                  <c:v>4</c:v>
                </c:pt>
                <c:pt idx="198">
                  <c:v>4</c:v>
                </c:pt>
                <c:pt idx="199">
                  <c:v>4</c:v>
                </c:pt>
                <c:pt idx="200">
                  <c:v>4</c:v>
                </c:pt>
                <c:pt idx="201">
                  <c:v>4</c:v>
                </c:pt>
                <c:pt idx="202">
                  <c:v>4</c:v>
                </c:pt>
                <c:pt idx="203">
                  <c:v>4</c:v>
                </c:pt>
                <c:pt idx="204">
                  <c:v>4</c:v>
                </c:pt>
                <c:pt idx="205">
                  <c:v>4</c:v>
                </c:pt>
                <c:pt idx="206">
                  <c:v>4</c:v>
                </c:pt>
                <c:pt idx="207">
                  <c:v>4</c:v>
                </c:pt>
                <c:pt idx="208">
                  <c:v>4</c:v>
                </c:pt>
                <c:pt idx="209">
                  <c:v>4</c:v>
                </c:pt>
                <c:pt idx="210">
                  <c:v>4</c:v>
                </c:pt>
                <c:pt idx="211">
                  <c:v>4</c:v>
                </c:pt>
                <c:pt idx="212">
                  <c:v>4</c:v>
                </c:pt>
                <c:pt idx="213">
                  <c:v>4</c:v>
                </c:pt>
                <c:pt idx="214">
                  <c:v>4</c:v>
                </c:pt>
                <c:pt idx="215">
                  <c:v>4</c:v>
                </c:pt>
                <c:pt idx="216">
                  <c:v>4</c:v>
                </c:pt>
                <c:pt idx="217">
                  <c:v>4</c:v>
                </c:pt>
                <c:pt idx="218">
                  <c:v>4</c:v>
                </c:pt>
                <c:pt idx="219">
                  <c:v>4</c:v>
                </c:pt>
                <c:pt idx="220">
                  <c:v>4</c:v>
                </c:pt>
                <c:pt idx="221">
                  <c:v>4</c:v>
                </c:pt>
                <c:pt idx="222">
                  <c:v>4</c:v>
                </c:pt>
                <c:pt idx="223">
                  <c:v>4</c:v>
                </c:pt>
                <c:pt idx="224">
                  <c:v>4</c:v>
                </c:pt>
                <c:pt idx="225">
                  <c:v>4</c:v>
                </c:pt>
                <c:pt idx="226">
                  <c:v>4</c:v>
                </c:pt>
                <c:pt idx="227">
                  <c:v>4</c:v>
                </c:pt>
                <c:pt idx="228">
                  <c:v>4</c:v>
                </c:pt>
                <c:pt idx="229">
                  <c:v>4</c:v>
                </c:pt>
                <c:pt idx="230">
                  <c:v>4</c:v>
                </c:pt>
                <c:pt idx="231">
                  <c:v>4</c:v>
                </c:pt>
                <c:pt idx="232">
                  <c:v>4</c:v>
                </c:pt>
                <c:pt idx="233">
                  <c:v>4</c:v>
                </c:pt>
                <c:pt idx="234">
                  <c:v>4</c:v>
                </c:pt>
                <c:pt idx="235">
                  <c:v>4</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numCache>
            </c:numRef>
          </c:val>
          <c:extLst>
            <c:ext xmlns:c16="http://schemas.microsoft.com/office/drawing/2014/chart" uri="{C3380CC4-5D6E-409C-BE32-E72D297353CC}">
              <c16:uniqueId val="{00000005-A550-6B4E-979D-CAB19E8F53F2}"/>
            </c:ext>
          </c:extLst>
        </c:ser>
        <c:dLbls>
          <c:showLegendKey val="0"/>
          <c:showVal val="0"/>
          <c:showCatName val="0"/>
          <c:showSerName val="0"/>
          <c:showPercent val="0"/>
          <c:showBubbleSize val="0"/>
        </c:dLbls>
        <c:axId val="269694319"/>
        <c:axId val="270112959"/>
      </c:areaChart>
      <c:dateAx>
        <c:axId val="269694319"/>
        <c:scaling>
          <c:orientation val="minMax"/>
        </c:scaling>
        <c:delete val="0"/>
        <c:axPos val="b"/>
        <c:numFmt formatCode="d/m;@" sourceLinked="0"/>
        <c:majorTickMark val="out"/>
        <c:minorTickMark val="none"/>
        <c:tickLblPos val="nextTo"/>
        <c:spPr>
          <a:noFill/>
          <a:ln w="9525" cap="flat" cmpd="sng" algn="ctr">
            <a:solidFill>
              <a:schemeClr val="tx1">
                <a:lumMod val="15000"/>
                <a:lumOff val="85000"/>
              </a:schemeClr>
            </a:solidFill>
            <a:round/>
          </a:ln>
          <a:effectLst/>
        </c:spPr>
        <c:txPr>
          <a:bodyPr rot="-1800000" spcFirstLastPara="1" vertOverflow="ellipsis" wrap="square" anchor="ctr" anchorCtr="1"/>
          <a:lstStyle/>
          <a:p>
            <a:pPr>
              <a:defRPr sz="1600" b="1" i="0" u="none" strike="noStrike" kern="1200" baseline="0">
                <a:solidFill>
                  <a:schemeClr val="tx1"/>
                </a:solidFill>
                <a:latin typeface="+mn-lt"/>
                <a:ea typeface="+mn-ea"/>
                <a:cs typeface="+mn-cs"/>
              </a:defRPr>
            </a:pPr>
            <a:endParaRPr lang="fr-FR"/>
          </a:p>
        </c:txPr>
        <c:crossAx val="270112959"/>
        <c:crosses val="autoZero"/>
        <c:auto val="1"/>
        <c:lblOffset val="100"/>
        <c:baseTimeUnit val="days"/>
      </c:dateAx>
      <c:valAx>
        <c:axId val="270112959"/>
        <c:scaling>
          <c:orientation val="minMax"/>
        </c:scaling>
        <c:delete val="0"/>
        <c:axPos val="l"/>
        <c:majorGridlines>
          <c:spPr>
            <a:ln w="9525" cap="flat" cmpd="sng" algn="ctr">
              <a:solidFill>
                <a:schemeClr val="tx1">
                  <a:alpha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solidFill>
                <a:latin typeface="+mn-lt"/>
                <a:ea typeface="+mn-ea"/>
                <a:cs typeface="+mn-cs"/>
              </a:defRPr>
            </a:pPr>
            <a:endParaRPr lang="fr-FR"/>
          </a:p>
        </c:txPr>
        <c:crossAx val="26969431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fr-FR"/>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25400" cap="flat" cmpd="sng" algn="ctr">
      <a:solidFill>
        <a:schemeClr val="tx1"/>
      </a:solidFill>
      <a:round/>
    </a:ln>
    <a:effectLst/>
  </c:spPr>
  <c:txPr>
    <a:bodyPr/>
    <a:lstStyle/>
    <a:p>
      <a:pPr>
        <a:defRPr/>
      </a:pPr>
      <a:endParaRPr lang="fr-F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4.xml"/><Relationship Id="rId4"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image" Target="../media/image2.png"/></Relationships>
</file>

<file path=xl/drawings/_rels/drawing4.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image" Target="../media/image2.png"/><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chart" Target="../charts/chart17.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9.xml"/><Relationship Id="rId2" Type="http://schemas.openxmlformats.org/officeDocument/2006/relationships/chart" Target="../charts/chart18.xml"/><Relationship Id="rId1" Type="http://schemas.openxmlformats.org/officeDocument/2006/relationships/image" Target="../media/image2.png"/><Relationship Id="rId5" Type="http://schemas.openxmlformats.org/officeDocument/2006/relationships/chart" Target="../charts/chart21.xml"/><Relationship Id="rId4"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oneCellAnchor>
    <xdr:from>
      <xdr:col>0</xdr:col>
      <xdr:colOff>127000</xdr:colOff>
      <xdr:row>5</xdr:row>
      <xdr:rowOff>189554</xdr:rowOff>
    </xdr:from>
    <xdr:ext cx="17680994" cy="4280846"/>
    <xdr:pic>
      <xdr:nvPicPr>
        <xdr:cNvPr id="2" name="Image 1">
          <a:extLst>
            <a:ext uri="{FF2B5EF4-FFF2-40B4-BE49-F238E27FC236}">
              <a16:creationId xmlns:a16="http://schemas.microsoft.com/office/drawing/2014/main" id="{D349C62C-937A-214E-87E9-EF0311AF2082}"/>
            </a:ext>
          </a:extLst>
        </xdr:cNvPr>
        <xdr:cNvPicPr>
          <a:picLocks noChangeAspect="1"/>
        </xdr:cNvPicPr>
      </xdr:nvPicPr>
      <xdr:blipFill>
        <a:blip xmlns:r="http://schemas.openxmlformats.org/officeDocument/2006/relationships" r:embed="rId1"/>
        <a:stretch>
          <a:fillRect/>
        </a:stretch>
      </xdr:blipFill>
      <xdr:spPr>
        <a:xfrm>
          <a:off x="127000" y="1611954"/>
          <a:ext cx="17680994" cy="4280846"/>
        </a:xfrm>
        <a:prstGeom prst="rect">
          <a:avLst/>
        </a:prstGeom>
      </xdr:spPr>
    </xdr:pic>
    <xdr:clientData/>
  </xdr:oneCellAnchor>
  <xdr:twoCellAnchor editAs="oneCell">
    <xdr:from>
      <xdr:col>2</xdr:col>
      <xdr:colOff>560211</xdr:colOff>
      <xdr:row>2</xdr:row>
      <xdr:rowOff>22578</xdr:rowOff>
    </xdr:from>
    <xdr:to>
      <xdr:col>3</xdr:col>
      <xdr:colOff>602544</xdr:colOff>
      <xdr:row>4</xdr:row>
      <xdr:rowOff>140052</xdr:rowOff>
    </xdr:to>
    <xdr:pic>
      <xdr:nvPicPr>
        <xdr:cNvPr id="5" name="Image 4">
          <a:extLst>
            <a:ext uri="{FF2B5EF4-FFF2-40B4-BE49-F238E27FC236}">
              <a16:creationId xmlns:a16="http://schemas.microsoft.com/office/drawing/2014/main" id="{85494C70-48D3-BD4B-A8B3-35E4A5C0CD87}"/>
            </a:ext>
          </a:extLst>
        </xdr:cNvPr>
        <xdr:cNvPicPr>
          <a:picLocks noChangeAspect="1"/>
        </xdr:cNvPicPr>
      </xdr:nvPicPr>
      <xdr:blipFill>
        <a:blip xmlns:r="http://schemas.openxmlformats.org/officeDocument/2006/relationships" r:embed="rId2"/>
        <a:stretch>
          <a:fillRect/>
        </a:stretch>
      </xdr:blipFill>
      <xdr:spPr>
        <a:xfrm>
          <a:off x="2225322" y="417689"/>
          <a:ext cx="719666" cy="907696"/>
        </a:xfrm>
        <a:prstGeom prst="rect">
          <a:avLst/>
        </a:prstGeom>
      </xdr:spPr>
    </xdr:pic>
    <xdr:clientData/>
  </xdr:twoCellAnchor>
  <xdr:twoCellAnchor editAs="oneCell">
    <xdr:from>
      <xdr:col>13</xdr:col>
      <xdr:colOff>467078</xdr:colOff>
      <xdr:row>2</xdr:row>
      <xdr:rowOff>39511</xdr:rowOff>
    </xdr:from>
    <xdr:to>
      <xdr:col>14</xdr:col>
      <xdr:colOff>365477</xdr:colOff>
      <xdr:row>4</xdr:row>
      <xdr:rowOff>156985</xdr:rowOff>
    </xdr:to>
    <xdr:pic>
      <xdr:nvPicPr>
        <xdr:cNvPr id="6" name="Image 5">
          <a:extLst>
            <a:ext uri="{FF2B5EF4-FFF2-40B4-BE49-F238E27FC236}">
              <a16:creationId xmlns:a16="http://schemas.microsoft.com/office/drawing/2014/main" id="{4D844F75-45AB-8E45-8B59-731F9FD66743}"/>
            </a:ext>
          </a:extLst>
        </xdr:cNvPr>
        <xdr:cNvPicPr>
          <a:picLocks noChangeAspect="1"/>
        </xdr:cNvPicPr>
      </xdr:nvPicPr>
      <xdr:blipFill>
        <a:blip xmlns:r="http://schemas.openxmlformats.org/officeDocument/2006/relationships" r:embed="rId2"/>
        <a:stretch>
          <a:fillRect/>
        </a:stretch>
      </xdr:blipFill>
      <xdr:spPr>
        <a:xfrm>
          <a:off x="14408856" y="434622"/>
          <a:ext cx="730954" cy="907696"/>
        </a:xfrm>
        <a:prstGeom prst="rect">
          <a:avLst/>
        </a:prstGeom>
      </xdr:spPr>
    </xdr:pic>
    <xdr:clientData/>
  </xdr:twoCellAnchor>
  <xdr:twoCellAnchor editAs="oneCell">
    <xdr:from>
      <xdr:col>1</xdr:col>
      <xdr:colOff>406400</xdr:colOff>
      <xdr:row>28</xdr:row>
      <xdr:rowOff>38100</xdr:rowOff>
    </xdr:from>
    <xdr:to>
      <xdr:col>2</xdr:col>
      <xdr:colOff>304799</xdr:colOff>
      <xdr:row>29</xdr:row>
      <xdr:rowOff>437796</xdr:rowOff>
    </xdr:to>
    <xdr:pic>
      <xdr:nvPicPr>
        <xdr:cNvPr id="3" name="Image 2">
          <a:extLst>
            <a:ext uri="{FF2B5EF4-FFF2-40B4-BE49-F238E27FC236}">
              <a16:creationId xmlns:a16="http://schemas.microsoft.com/office/drawing/2014/main" id="{C344FA91-BFAE-E54D-AF0A-3ED0446AC09E}"/>
            </a:ext>
          </a:extLst>
        </xdr:cNvPr>
        <xdr:cNvPicPr>
          <a:picLocks noChangeAspect="1"/>
        </xdr:cNvPicPr>
      </xdr:nvPicPr>
      <xdr:blipFill>
        <a:blip xmlns:r="http://schemas.openxmlformats.org/officeDocument/2006/relationships" r:embed="rId2"/>
        <a:stretch>
          <a:fillRect/>
        </a:stretch>
      </xdr:blipFill>
      <xdr:spPr>
        <a:xfrm>
          <a:off x="1231900" y="6121400"/>
          <a:ext cx="723899" cy="904874"/>
        </a:xfrm>
        <a:prstGeom prst="rect">
          <a:avLst/>
        </a:prstGeom>
      </xdr:spPr>
    </xdr:pic>
    <xdr:clientData/>
  </xdr:twoCellAnchor>
  <xdr:twoCellAnchor editAs="oneCell">
    <xdr:from>
      <xdr:col>12</xdr:col>
      <xdr:colOff>368300</xdr:colOff>
      <xdr:row>28</xdr:row>
      <xdr:rowOff>50800</xdr:rowOff>
    </xdr:from>
    <xdr:to>
      <xdr:col>13</xdr:col>
      <xdr:colOff>266699</xdr:colOff>
      <xdr:row>29</xdr:row>
      <xdr:rowOff>450496</xdr:rowOff>
    </xdr:to>
    <xdr:pic>
      <xdr:nvPicPr>
        <xdr:cNvPr id="4" name="Image 3">
          <a:extLst>
            <a:ext uri="{FF2B5EF4-FFF2-40B4-BE49-F238E27FC236}">
              <a16:creationId xmlns:a16="http://schemas.microsoft.com/office/drawing/2014/main" id="{8BCCC13A-74CC-4943-82B0-696E3F46FAE3}"/>
            </a:ext>
          </a:extLst>
        </xdr:cNvPr>
        <xdr:cNvPicPr>
          <a:picLocks noChangeAspect="1"/>
        </xdr:cNvPicPr>
      </xdr:nvPicPr>
      <xdr:blipFill>
        <a:blip xmlns:r="http://schemas.openxmlformats.org/officeDocument/2006/relationships" r:embed="rId2"/>
        <a:stretch>
          <a:fillRect/>
        </a:stretch>
      </xdr:blipFill>
      <xdr:spPr>
        <a:xfrm>
          <a:off x="12941300" y="6134100"/>
          <a:ext cx="723899" cy="9048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312593</xdr:colOff>
      <xdr:row>63</xdr:row>
      <xdr:rowOff>120198</xdr:rowOff>
    </xdr:from>
    <xdr:to>
      <xdr:col>13</xdr:col>
      <xdr:colOff>381000</xdr:colOff>
      <xdr:row>97</xdr:row>
      <xdr:rowOff>210911</xdr:rowOff>
    </xdr:to>
    <xdr:graphicFrame macro="">
      <xdr:nvGraphicFramePr>
        <xdr:cNvPr id="2" name="Graphique 1">
          <a:extLst>
            <a:ext uri="{FF2B5EF4-FFF2-40B4-BE49-F238E27FC236}">
              <a16:creationId xmlns:a16="http://schemas.microsoft.com/office/drawing/2014/main" id="{9CF87403-02FB-0541-0F9B-A905A9E347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312113</xdr:colOff>
      <xdr:row>61</xdr:row>
      <xdr:rowOff>18142</xdr:rowOff>
    </xdr:from>
    <xdr:to>
      <xdr:col>18</xdr:col>
      <xdr:colOff>3592286</xdr:colOff>
      <xdr:row>75</xdr:row>
      <xdr:rowOff>0</xdr:rowOff>
    </xdr:to>
    <xdr:graphicFrame macro="">
      <xdr:nvGraphicFramePr>
        <xdr:cNvPr id="8" name="Graphique 7">
          <a:extLst>
            <a:ext uri="{FF2B5EF4-FFF2-40B4-BE49-F238E27FC236}">
              <a16:creationId xmlns:a16="http://schemas.microsoft.com/office/drawing/2014/main" id="{F62EFB33-FE28-0751-D479-610E9DE563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13</xdr:col>
      <xdr:colOff>684441</xdr:colOff>
      <xdr:row>61</xdr:row>
      <xdr:rowOff>45355</xdr:rowOff>
    </xdr:from>
    <xdr:to>
      <xdr:col>15</xdr:col>
      <xdr:colOff>901905</xdr:colOff>
      <xdr:row>97</xdr:row>
      <xdr:rowOff>269875</xdr:rowOff>
    </xdr:to>
    <mc:AlternateContent xmlns:mc="http://schemas.openxmlformats.org/markup-compatibility/2006" xmlns:a14="http://schemas.microsoft.com/office/drawing/2010/main">
      <mc:Choice Requires="a14">
        <xdr:graphicFrame macro="">
          <xdr:nvGraphicFramePr>
            <xdr:cNvPr id="9" name="NOM 1">
              <a:extLst>
                <a:ext uri="{FF2B5EF4-FFF2-40B4-BE49-F238E27FC236}">
                  <a16:creationId xmlns:a16="http://schemas.microsoft.com/office/drawing/2014/main" id="{7303B044-62AA-A1F7-4AE9-962484896515}"/>
                </a:ext>
              </a:extLst>
            </xdr:cNvPr>
            <xdr:cNvGraphicFramePr/>
          </xdr:nvGraphicFramePr>
          <xdr:xfrm>
            <a:off x="0" y="0"/>
            <a:ext cx="0" cy="0"/>
          </xdr:xfrm>
          <a:graphic>
            <a:graphicData uri="http://schemas.microsoft.com/office/drawing/2010/slicer">
              <sle:slicer xmlns:sle="http://schemas.microsoft.com/office/drawing/2010/slicer" name="NOM 1"/>
            </a:graphicData>
          </a:graphic>
        </xdr:graphicFrame>
      </mc:Choice>
      <mc:Fallback xmlns="">
        <xdr:sp macro="" textlink="">
          <xdr:nvSpPr>
            <xdr:cNvPr id="0" name=""/>
            <xdr:cNvSpPr>
              <a:spLocks noTextEdit="1"/>
            </xdr:cNvSpPr>
          </xdr:nvSpPr>
          <xdr:spPr>
            <a:xfrm>
              <a:off x="17466584" y="6268356"/>
              <a:ext cx="2063764" cy="6776358"/>
            </a:xfrm>
            <a:prstGeom prst="rect">
              <a:avLst/>
            </a:prstGeom>
            <a:solidFill>
              <a:prstClr val="white"/>
            </a:solidFill>
            <a:ln w="1">
              <a:solidFill>
                <a:prstClr val="green"/>
              </a:solidFill>
            </a:ln>
          </xdr:spPr>
          <xdr:txBody>
            <a:bodyPr vertOverflow="clip" horzOverflow="clip"/>
            <a:lstStyle/>
            <a:p>
              <a:r>
                <a:rPr lang="fr-FR" sz="1100"/>
                <a:t>Cette forme représente un segment. Les segments sont pris en charge dans Excel 2010 ou version ultérieure.
En revanche, si la forme a été modifiée dans une version précédente d’Excel, ou si le classeur a été enregistré dans Excel 2003 ou une version précédente, vous ne pouvez pas utiliser le segment.</a:t>
              </a:r>
            </a:p>
          </xdr:txBody>
        </xdr:sp>
      </mc:Fallback>
    </mc:AlternateContent>
    <xdr:clientData/>
  </xdr:twoCellAnchor>
  <xdr:twoCellAnchor>
    <xdr:from>
      <xdr:col>16</xdr:col>
      <xdr:colOff>287468</xdr:colOff>
      <xdr:row>75</xdr:row>
      <xdr:rowOff>71411</xdr:rowOff>
    </xdr:from>
    <xdr:to>
      <xdr:col>18</xdr:col>
      <xdr:colOff>3592286</xdr:colOff>
      <xdr:row>93</xdr:row>
      <xdr:rowOff>90715</xdr:rowOff>
    </xdr:to>
    <xdr:graphicFrame macro="">
      <xdr:nvGraphicFramePr>
        <xdr:cNvPr id="15" name="Graphique 14">
          <a:extLst>
            <a:ext uri="{FF2B5EF4-FFF2-40B4-BE49-F238E27FC236}">
              <a16:creationId xmlns:a16="http://schemas.microsoft.com/office/drawing/2014/main" id="{692BF60D-2C3E-250B-FC24-79F32B31A2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376465</xdr:colOff>
      <xdr:row>0</xdr:row>
      <xdr:rowOff>36286</xdr:rowOff>
    </xdr:from>
    <xdr:to>
      <xdr:col>0</xdr:col>
      <xdr:colOff>1016001</xdr:colOff>
      <xdr:row>2</xdr:row>
      <xdr:rowOff>1474</xdr:rowOff>
    </xdr:to>
    <xdr:pic>
      <xdr:nvPicPr>
        <xdr:cNvPr id="19" name="Image 18">
          <a:extLst>
            <a:ext uri="{FF2B5EF4-FFF2-40B4-BE49-F238E27FC236}">
              <a16:creationId xmlns:a16="http://schemas.microsoft.com/office/drawing/2014/main" id="{D22A6A53-F9A2-2285-58FF-2AAD626A2995}"/>
            </a:ext>
          </a:extLst>
        </xdr:cNvPr>
        <xdr:cNvPicPr>
          <a:picLocks noChangeAspect="1"/>
        </xdr:cNvPicPr>
      </xdr:nvPicPr>
      <xdr:blipFill>
        <a:blip xmlns:r="http://schemas.openxmlformats.org/officeDocument/2006/relationships" r:embed="rId4"/>
        <a:stretch>
          <a:fillRect/>
        </a:stretch>
      </xdr:blipFill>
      <xdr:spPr>
        <a:xfrm>
          <a:off x="376465" y="36286"/>
          <a:ext cx="639536" cy="793409"/>
        </a:xfrm>
        <a:prstGeom prst="rect">
          <a:avLst/>
        </a:prstGeom>
      </xdr:spPr>
    </xdr:pic>
    <xdr:clientData/>
  </xdr:twoCellAnchor>
  <xdr:twoCellAnchor editAs="oneCell">
    <xdr:from>
      <xdr:col>8</xdr:col>
      <xdr:colOff>301625</xdr:colOff>
      <xdr:row>0</xdr:row>
      <xdr:rowOff>95250</xdr:rowOff>
    </xdr:from>
    <xdr:to>
      <xdr:col>8</xdr:col>
      <xdr:colOff>1025524</xdr:colOff>
      <xdr:row>2</xdr:row>
      <xdr:rowOff>158749</xdr:rowOff>
    </xdr:to>
    <xdr:pic>
      <xdr:nvPicPr>
        <xdr:cNvPr id="20" name="Image 19">
          <a:extLst>
            <a:ext uri="{FF2B5EF4-FFF2-40B4-BE49-F238E27FC236}">
              <a16:creationId xmlns:a16="http://schemas.microsoft.com/office/drawing/2014/main" id="{6FE50A37-33A3-084F-961C-68380D74CFAF}"/>
            </a:ext>
          </a:extLst>
        </xdr:cNvPr>
        <xdr:cNvPicPr>
          <a:picLocks noChangeAspect="1"/>
        </xdr:cNvPicPr>
      </xdr:nvPicPr>
      <xdr:blipFill>
        <a:blip xmlns:r="http://schemas.openxmlformats.org/officeDocument/2006/relationships" r:embed="rId4"/>
        <a:stretch>
          <a:fillRect/>
        </a:stretch>
      </xdr:blipFill>
      <xdr:spPr>
        <a:xfrm>
          <a:off x="6477000" y="95250"/>
          <a:ext cx="723899" cy="904874"/>
        </a:xfrm>
        <a:prstGeom prst="rect">
          <a:avLst/>
        </a:prstGeom>
      </xdr:spPr>
    </xdr:pic>
    <xdr:clientData/>
  </xdr:twoCellAnchor>
  <xdr:twoCellAnchor>
    <xdr:from>
      <xdr:col>1</xdr:col>
      <xdr:colOff>333375</xdr:colOff>
      <xdr:row>102</xdr:row>
      <xdr:rowOff>174625</xdr:rowOff>
    </xdr:from>
    <xdr:to>
      <xdr:col>13</xdr:col>
      <xdr:colOff>401782</xdr:colOff>
      <xdr:row>138</xdr:row>
      <xdr:rowOff>74838</xdr:rowOff>
    </xdr:to>
    <xdr:graphicFrame macro="">
      <xdr:nvGraphicFramePr>
        <xdr:cNvPr id="3" name="Graphique 2">
          <a:extLst>
            <a:ext uri="{FF2B5EF4-FFF2-40B4-BE49-F238E27FC236}">
              <a16:creationId xmlns:a16="http://schemas.microsoft.com/office/drawing/2014/main" id="{301849A7-4381-E84D-81C6-E91A7C0F53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669017</xdr:colOff>
      <xdr:row>71</xdr:row>
      <xdr:rowOff>130855</xdr:rowOff>
    </xdr:from>
    <xdr:to>
      <xdr:col>15</xdr:col>
      <xdr:colOff>635000</xdr:colOff>
      <xdr:row>93</xdr:row>
      <xdr:rowOff>18142</xdr:rowOff>
    </xdr:to>
    <xdr:graphicFrame macro="">
      <xdr:nvGraphicFramePr>
        <xdr:cNvPr id="3" name="sRPE_par_session">
          <a:extLst>
            <a:ext uri="{FF2B5EF4-FFF2-40B4-BE49-F238E27FC236}">
              <a16:creationId xmlns:a16="http://schemas.microsoft.com/office/drawing/2014/main" id="{B5347702-1C52-9C40-2A3B-F2C0C9FC23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678846</xdr:colOff>
      <xdr:row>48</xdr:row>
      <xdr:rowOff>172053</xdr:rowOff>
    </xdr:from>
    <xdr:to>
      <xdr:col>15</xdr:col>
      <xdr:colOff>660400</xdr:colOff>
      <xdr:row>70</xdr:row>
      <xdr:rowOff>146653</xdr:rowOff>
    </xdr:to>
    <xdr:graphicFrame macro="">
      <xdr:nvGraphicFramePr>
        <xdr:cNvPr id="6" name="RPE_par_session">
          <a:extLst>
            <a:ext uri="{FF2B5EF4-FFF2-40B4-BE49-F238E27FC236}">
              <a16:creationId xmlns:a16="http://schemas.microsoft.com/office/drawing/2014/main" id="{AEFBF56E-5AE3-C5D3-60AD-63240C7D3C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267759</xdr:colOff>
      <xdr:row>48</xdr:row>
      <xdr:rowOff>88900</xdr:rowOff>
    </xdr:from>
    <xdr:to>
      <xdr:col>2</xdr:col>
      <xdr:colOff>270934</xdr:colOff>
      <xdr:row>90</xdr:row>
      <xdr:rowOff>169336</xdr:rowOff>
    </xdr:to>
    <mc:AlternateContent xmlns:mc="http://schemas.openxmlformats.org/markup-compatibility/2006" xmlns:a14="http://schemas.microsoft.com/office/drawing/2010/main">
      <mc:Choice Requires="a14">
        <xdr:graphicFrame macro="">
          <xdr:nvGraphicFramePr>
            <xdr:cNvPr id="7" name="Nom">
              <a:extLst>
                <a:ext uri="{FF2B5EF4-FFF2-40B4-BE49-F238E27FC236}">
                  <a16:creationId xmlns:a16="http://schemas.microsoft.com/office/drawing/2014/main" id="{05989013-2ECF-5271-68AB-AD7E0C91E34A}"/>
                </a:ext>
              </a:extLst>
            </xdr:cNvPr>
            <xdr:cNvGraphicFramePr/>
          </xdr:nvGraphicFramePr>
          <xdr:xfrm>
            <a:off x="0" y="0"/>
            <a:ext cx="0" cy="0"/>
          </xdr:xfrm>
          <a:graphic>
            <a:graphicData uri="http://schemas.microsoft.com/office/drawing/2010/slicer">
              <sle:slicer xmlns:sle="http://schemas.microsoft.com/office/drawing/2010/slicer" name="Nom"/>
            </a:graphicData>
          </a:graphic>
        </xdr:graphicFrame>
      </mc:Choice>
      <mc:Fallback xmlns="">
        <xdr:sp macro="" textlink="">
          <xdr:nvSpPr>
            <xdr:cNvPr id="0" name=""/>
            <xdr:cNvSpPr>
              <a:spLocks noTextEdit="1"/>
            </xdr:cNvSpPr>
          </xdr:nvSpPr>
          <xdr:spPr>
            <a:xfrm>
              <a:off x="1093259" y="10979150"/>
              <a:ext cx="1828800" cy="9197977"/>
            </a:xfrm>
            <a:prstGeom prst="rect">
              <a:avLst/>
            </a:prstGeom>
            <a:solidFill>
              <a:prstClr val="white"/>
            </a:solidFill>
            <a:ln w="1">
              <a:solidFill>
                <a:prstClr val="green"/>
              </a:solidFill>
            </a:ln>
          </xdr:spPr>
          <xdr:txBody>
            <a:bodyPr vertOverflow="clip" horzOverflow="clip"/>
            <a:lstStyle/>
            <a:p>
              <a:r>
                <a:rPr lang="fr-FR" sz="1100"/>
                <a:t>Cette forme représente un segment. Les segments sont pris en charge dans Excel 2010 ou version ultérieure.
En revanche, si la forme a été modifiée dans une version précédente d’Excel, ou si le classeur a été enregistré dans Excel 2003 ou une version précédente, vous ne pouvez pas utiliser le segment.</a:t>
              </a:r>
            </a:p>
          </xdr:txBody>
        </xdr:sp>
      </mc:Fallback>
    </mc:AlternateContent>
    <xdr:clientData/>
  </xdr:twoCellAnchor>
  <xdr:twoCellAnchor>
    <xdr:from>
      <xdr:col>4</xdr:col>
      <xdr:colOff>849313</xdr:colOff>
      <xdr:row>6</xdr:row>
      <xdr:rowOff>17463</xdr:rowOff>
    </xdr:from>
    <xdr:to>
      <xdr:col>15</xdr:col>
      <xdr:colOff>629709</xdr:colOff>
      <xdr:row>41</xdr:row>
      <xdr:rowOff>31750</xdr:rowOff>
    </xdr:to>
    <xdr:graphicFrame macro="">
      <xdr:nvGraphicFramePr>
        <xdr:cNvPr id="12" name="Graph_RPE_moy">
          <a:extLst>
            <a:ext uri="{FF2B5EF4-FFF2-40B4-BE49-F238E27FC236}">
              <a16:creationId xmlns:a16="http://schemas.microsoft.com/office/drawing/2014/main" id="{A62EB476-B561-A039-63C3-5A02894250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13</xdr:col>
      <xdr:colOff>428625</xdr:colOff>
      <xdr:row>6</xdr:row>
      <xdr:rowOff>34925</xdr:rowOff>
    </xdr:from>
    <xdr:to>
      <xdr:col>15</xdr:col>
      <xdr:colOff>606424</xdr:colOff>
      <xdr:row>16</xdr:row>
      <xdr:rowOff>170993</xdr:rowOff>
    </xdr:to>
    <mc:AlternateContent xmlns:mc="http://schemas.openxmlformats.org/markup-compatibility/2006" xmlns:a14="http://schemas.microsoft.com/office/drawing/2010/main">
      <mc:Choice Requires="a14">
        <xdr:graphicFrame macro="">
          <xdr:nvGraphicFramePr>
            <xdr:cNvPr id="4" name="Date">
              <a:extLst>
                <a:ext uri="{FF2B5EF4-FFF2-40B4-BE49-F238E27FC236}">
                  <a16:creationId xmlns:a16="http://schemas.microsoft.com/office/drawing/2014/main" id="{CF6C475C-0B99-2064-441E-77E9044F28EC}"/>
                </a:ext>
              </a:extLst>
            </xdr:cNvPr>
            <xdr:cNvGraphicFramePr/>
          </xdr:nvGraphicFramePr>
          <xdr:xfrm>
            <a:off x="0" y="0"/>
            <a:ext cx="0" cy="0"/>
          </xdr:xfrm>
          <a:graphic>
            <a:graphicData uri="http://schemas.microsoft.com/office/drawing/2010/slicer">
              <sle:slicer xmlns:sle="http://schemas.microsoft.com/office/drawing/2010/slicer" name="Date"/>
            </a:graphicData>
          </a:graphic>
        </xdr:graphicFrame>
      </mc:Choice>
      <mc:Fallback xmlns="">
        <xdr:sp macro="" textlink="">
          <xdr:nvSpPr>
            <xdr:cNvPr id="0" name=""/>
            <xdr:cNvSpPr>
              <a:spLocks noTextEdit="1"/>
            </xdr:cNvSpPr>
          </xdr:nvSpPr>
          <xdr:spPr>
            <a:xfrm>
              <a:off x="14541500" y="1289050"/>
              <a:ext cx="1828800" cy="2549068"/>
            </a:xfrm>
            <a:prstGeom prst="rect">
              <a:avLst/>
            </a:prstGeom>
            <a:solidFill>
              <a:prstClr val="white"/>
            </a:solidFill>
            <a:ln w="1">
              <a:solidFill>
                <a:prstClr val="green"/>
              </a:solidFill>
            </a:ln>
          </xdr:spPr>
          <xdr:txBody>
            <a:bodyPr vertOverflow="clip" horzOverflow="clip"/>
            <a:lstStyle/>
            <a:p>
              <a:r>
                <a:rPr lang="fr-FR" sz="1100"/>
                <a:t>Cette forme représente un segment. Les segments sont pris en charge dans Excel 2010 ou version ultérieure.
En revanche, si la forme a été modifiée dans une version précédente d’Excel, ou si le classeur a été enregistré dans Excel 2003 ou une version précédente, vous ne pouvez pas utiliser le segment.</a:t>
              </a:r>
            </a:p>
          </xdr:txBody>
        </xdr:sp>
      </mc:Fallback>
    </mc:AlternateContent>
    <xdr:clientData/>
  </xdr:twoCellAnchor>
  <xdr:twoCellAnchor editAs="oneCell">
    <xdr:from>
      <xdr:col>13</xdr:col>
      <xdr:colOff>199571</xdr:colOff>
      <xdr:row>0</xdr:row>
      <xdr:rowOff>120195</xdr:rowOff>
    </xdr:from>
    <xdr:to>
      <xdr:col>14</xdr:col>
      <xdr:colOff>181429</xdr:colOff>
      <xdr:row>5</xdr:row>
      <xdr:rowOff>124732</xdr:rowOff>
    </xdr:to>
    <xdr:pic>
      <xdr:nvPicPr>
        <xdr:cNvPr id="5" name="Image 4">
          <a:extLst>
            <a:ext uri="{FF2B5EF4-FFF2-40B4-BE49-F238E27FC236}">
              <a16:creationId xmlns:a16="http://schemas.microsoft.com/office/drawing/2014/main" id="{6D65DE40-CB5B-C045-BCFC-F9D646CD9E01}"/>
            </a:ext>
          </a:extLst>
        </xdr:cNvPr>
        <xdr:cNvPicPr>
          <a:picLocks noChangeAspect="1"/>
        </xdr:cNvPicPr>
      </xdr:nvPicPr>
      <xdr:blipFill>
        <a:blip xmlns:r="http://schemas.openxmlformats.org/officeDocument/2006/relationships" r:embed="rId4"/>
        <a:stretch>
          <a:fillRect/>
        </a:stretch>
      </xdr:blipFill>
      <xdr:spPr>
        <a:xfrm>
          <a:off x="14387285" y="120195"/>
          <a:ext cx="816429" cy="1020537"/>
        </a:xfrm>
        <a:prstGeom prst="rect">
          <a:avLst/>
        </a:prstGeom>
      </xdr:spPr>
    </xdr:pic>
    <xdr:clientData/>
  </xdr:twoCellAnchor>
  <xdr:twoCellAnchor editAs="oneCell">
    <xdr:from>
      <xdr:col>2</xdr:col>
      <xdr:colOff>802822</xdr:colOff>
      <xdr:row>0</xdr:row>
      <xdr:rowOff>163285</xdr:rowOff>
    </xdr:from>
    <xdr:to>
      <xdr:col>3</xdr:col>
      <xdr:colOff>243417</xdr:colOff>
      <xdr:row>5</xdr:row>
      <xdr:rowOff>167822</xdr:rowOff>
    </xdr:to>
    <xdr:pic>
      <xdr:nvPicPr>
        <xdr:cNvPr id="8" name="Image 7">
          <a:extLst>
            <a:ext uri="{FF2B5EF4-FFF2-40B4-BE49-F238E27FC236}">
              <a16:creationId xmlns:a16="http://schemas.microsoft.com/office/drawing/2014/main" id="{53A079C0-00DB-F840-A21E-3E3F745C305D}"/>
            </a:ext>
          </a:extLst>
        </xdr:cNvPr>
        <xdr:cNvPicPr>
          <a:picLocks noChangeAspect="1"/>
        </xdr:cNvPicPr>
      </xdr:nvPicPr>
      <xdr:blipFill>
        <a:blip xmlns:r="http://schemas.openxmlformats.org/officeDocument/2006/relationships" r:embed="rId4"/>
        <a:stretch>
          <a:fillRect/>
        </a:stretch>
      </xdr:blipFill>
      <xdr:spPr>
        <a:xfrm>
          <a:off x="3453947" y="163285"/>
          <a:ext cx="816429" cy="1052287"/>
        </a:xfrm>
        <a:prstGeom prst="rect">
          <a:avLst/>
        </a:prstGeom>
      </xdr:spPr>
    </xdr:pic>
    <xdr:clientData/>
  </xdr:twoCellAnchor>
  <xdr:twoCellAnchor editAs="oneCell">
    <xdr:from>
      <xdr:col>2</xdr:col>
      <xdr:colOff>737054</xdr:colOff>
      <xdr:row>42</xdr:row>
      <xdr:rowOff>163286</xdr:rowOff>
    </xdr:from>
    <xdr:to>
      <xdr:col>3</xdr:col>
      <xdr:colOff>177649</xdr:colOff>
      <xdr:row>47</xdr:row>
      <xdr:rowOff>149680</xdr:rowOff>
    </xdr:to>
    <xdr:pic>
      <xdr:nvPicPr>
        <xdr:cNvPr id="13" name="Image 12">
          <a:extLst>
            <a:ext uri="{FF2B5EF4-FFF2-40B4-BE49-F238E27FC236}">
              <a16:creationId xmlns:a16="http://schemas.microsoft.com/office/drawing/2014/main" id="{6DAEB3F7-3F20-3B4F-95BB-EEF1ECE09832}"/>
            </a:ext>
          </a:extLst>
        </xdr:cNvPr>
        <xdr:cNvPicPr>
          <a:picLocks noChangeAspect="1"/>
        </xdr:cNvPicPr>
      </xdr:nvPicPr>
      <xdr:blipFill>
        <a:blip xmlns:r="http://schemas.openxmlformats.org/officeDocument/2006/relationships" r:embed="rId4"/>
        <a:stretch>
          <a:fillRect/>
        </a:stretch>
      </xdr:blipFill>
      <xdr:spPr>
        <a:xfrm>
          <a:off x="3388179" y="9783536"/>
          <a:ext cx="816429" cy="1050019"/>
        </a:xfrm>
        <a:prstGeom prst="rect">
          <a:avLst/>
        </a:prstGeom>
      </xdr:spPr>
    </xdr:pic>
    <xdr:clientData/>
  </xdr:twoCellAnchor>
  <xdr:twoCellAnchor editAs="oneCell">
    <xdr:from>
      <xdr:col>13</xdr:col>
      <xdr:colOff>326571</xdr:colOff>
      <xdr:row>42</xdr:row>
      <xdr:rowOff>127001</xdr:rowOff>
    </xdr:from>
    <xdr:to>
      <xdr:col>14</xdr:col>
      <xdr:colOff>308429</xdr:colOff>
      <xdr:row>47</xdr:row>
      <xdr:rowOff>113395</xdr:rowOff>
    </xdr:to>
    <xdr:pic>
      <xdr:nvPicPr>
        <xdr:cNvPr id="14" name="Image 13">
          <a:extLst>
            <a:ext uri="{FF2B5EF4-FFF2-40B4-BE49-F238E27FC236}">
              <a16:creationId xmlns:a16="http://schemas.microsoft.com/office/drawing/2014/main" id="{92C39A27-E065-354D-8896-AFCB71A684AE}"/>
            </a:ext>
          </a:extLst>
        </xdr:cNvPr>
        <xdr:cNvPicPr>
          <a:picLocks noChangeAspect="1"/>
        </xdr:cNvPicPr>
      </xdr:nvPicPr>
      <xdr:blipFill>
        <a:blip xmlns:r="http://schemas.openxmlformats.org/officeDocument/2006/relationships" r:embed="rId4"/>
        <a:stretch>
          <a:fillRect/>
        </a:stretch>
      </xdr:blipFill>
      <xdr:spPr>
        <a:xfrm>
          <a:off x="14514285" y="9017001"/>
          <a:ext cx="816429" cy="1020537"/>
        </a:xfrm>
        <a:prstGeom prst="rect">
          <a:avLst/>
        </a:prstGeom>
      </xdr:spPr>
    </xdr:pic>
    <xdr:clientData/>
  </xdr:twoCellAnchor>
  <xdr:twoCellAnchor editAs="oneCell">
    <xdr:from>
      <xdr:col>3</xdr:col>
      <xdr:colOff>154214</xdr:colOff>
      <xdr:row>100</xdr:row>
      <xdr:rowOff>77144</xdr:rowOff>
    </xdr:from>
    <xdr:to>
      <xdr:col>3</xdr:col>
      <xdr:colOff>874638</xdr:colOff>
      <xdr:row>104</xdr:row>
      <xdr:rowOff>131536</xdr:rowOff>
    </xdr:to>
    <xdr:pic>
      <xdr:nvPicPr>
        <xdr:cNvPr id="2" name="Image 1">
          <a:extLst>
            <a:ext uri="{FF2B5EF4-FFF2-40B4-BE49-F238E27FC236}">
              <a16:creationId xmlns:a16="http://schemas.microsoft.com/office/drawing/2014/main" id="{EB567DDF-9690-4349-8013-C7B7E839C17B}"/>
            </a:ext>
          </a:extLst>
        </xdr:cNvPr>
        <xdr:cNvPicPr>
          <a:picLocks noChangeAspect="1"/>
        </xdr:cNvPicPr>
      </xdr:nvPicPr>
      <xdr:blipFill>
        <a:blip xmlns:r="http://schemas.openxmlformats.org/officeDocument/2006/relationships" r:embed="rId4"/>
        <a:stretch>
          <a:fillRect/>
        </a:stretch>
      </xdr:blipFill>
      <xdr:spPr>
        <a:xfrm>
          <a:off x="4200071" y="20887001"/>
          <a:ext cx="720424" cy="907106"/>
        </a:xfrm>
        <a:prstGeom prst="rect">
          <a:avLst/>
        </a:prstGeom>
      </xdr:spPr>
    </xdr:pic>
    <xdr:clientData/>
  </xdr:twoCellAnchor>
  <xdr:twoCellAnchor editAs="oneCell">
    <xdr:from>
      <xdr:col>1</xdr:col>
      <xdr:colOff>570911</xdr:colOff>
      <xdr:row>112</xdr:row>
      <xdr:rowOff>89145</xdr:rowOff>
    </xdr:from>
    <xdr:to>
      <xdr:col>1</xdr:col>
      <xdr:colOff>1233715</xdr:colOff>
      <xdr:row>116</xdr:row>
      <xdr:rowOff>81644</xdr:rowOff>
    </xdr:to>
    <xdr:pic>
      <xdr:nvPicPr>
        <xdr:cNvPr id="10" name="Image 9">
          <a:extLst>
            <a:ext uri="{FF2B5EF4-FFF2-40B4-BE49-F238E27FC236}">
              <a16:creationId xmlns:a16="http://schemas.microsoft.com/office/drawing/2014/main" id="{CD88BF18-3AD5-854D-976C-416E200D96DD}"/>
            </a:ext>
          </a:extLst>
        </xdr:cNvPr>
        <xdr:cNvPicPr>
          <a:picLocks noChangeAspect="1"/>
        </xdr:cNvPicPr>
      </xdr:nvPicPr>
      <xdr:blipFill>
        <a:blip xmlns:r="http://schemas.openxmlformats.org/officeDocument/2006/relationships" r:embed="rId4"/>
        <a:stretch>
          <a:fillRect/>
        </a:stretch>
      </xdr:blipFill>
      <xdr:spPr>
        <a:xfrm>
          <a:off x="1405482" y="23493431"/>
          <a:ext cx="662804" cy="827070"/>
        </a:xfrm>
        <a:prstGeom prst="rect">
          <a:avLst/>
        </a:prstGeom>
      </xdr:spPr>
    </xdr:pic>
    <xdr:clientData/>
  </xdr:twoCellAnchor>
  <xdr:twoCellAnchor editAs="oneCell">
    <xdr:from>
      <xdr:col>8</xdr:col>
      <xdr:colOff>222250</xdr:colOff>
      <xdr:row>100</xdr:row>
      <xdr:rowOff>63500</xdr:rowOff>
    </xdr:from>
    <xdr:to>
      <xdr:col>9</xdr:col>
      <xdr:colOff>371930</xdr:colOff>
      <xdr:row>104</xdr:row>
      <xdr:rowOff>117892</xdr:rowOff>
    </xdr:to>
    <xdr:pic>
      <xdr:nvPicPr>
        <xdr:cNvPr id="11" name="Image 10">
          <a:extLst>
            <a:ext uri="{FF2B5EF4-FFF2-40B4-BE49-F238E27FC236}">
              <a16:creationId xmlns:a16="http://schemas.microsoft.com/office/drawing/2014/main" id="{EC60C249-C828-1040-8391-D602C0B4E3FE}"/>
            </a:ext>
          </a:extLst>
        </xdr:cNvPr>
        <xdr:cNvPicPr>
          <a:picLocks noChangeAspect="1"/>
        </xdr:cNvPicPr>
      </xdr:nvPicPr>
      <xdr:blipFill>
        <a:blip xmlns:r="http://schemas.openxmlformats.org/officeDocument/2006/relationships" r:embed="rId4"/>
        <a:stretch>
          <a:fillRect/>
        </a:stretch>
      </xdr:blipFill>
      <xdr:spPr>
        <a:xfrm>
          <a:off x="8953500" y="21193125"/>
          <a:ext cx="721179" cy="927517"/>
        </a:xfrm>
        <a:prstGeom prst="rect">
          <a:avLst/>
        </a:prstGeom>
      </xdr:spPr>
    </xdr:pic>
    <xdr:clientData/>
  </xdr:twoCellAnchor>
  <xdr:twoCellAnchor>
    <xdr:from>
      <xdr:col>19</xdr:col>
      <xdr:colOff>381000</xdr:colOff>
      <xdr:row>6</xdr:row>
      <xdr:rowOff>111125</xdr:rowOff>
    </xdr:from>
    <xdr:to>
      <xdr:col>35</xdr:col>
      <xdr:colOff>150812</xdr:colOff>
      <xdr:row>41</xdr:row>
      <xdr:rowOff>190500</xdr:rowOff>
    </xdr:to>
    <xdr:graphicFrame macro="">
      <xdr:nvGraphicFramePr>
        <xdr:cNvPr id="15" name="RPE_match">
          <a:extLst>
            <a:ext uri="{FF2B5EF4-FFF2-40B4-BE49-F238E27FC236}">
              <a16:creationId xmlns:a16="http://schemas.microsoft.com/office/drawing/2014/main" id="{E4CFA487-810A-1C4F-8CAD-257FC58D43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18</xdr:col>
      <xdr:colOff>809624</xdr:colOff>
      <xdr:row>1</xdr:row>
      <xdr:rowOff>62073</xdr:rowOff>
    </xdr:from>
    <xdr:to>
      <xdr:col>19</xdr:col>
      <xdr:colOff>769106</xdr:colOff>
      <xdr:row>6</xdr:row>
      <xdr:rowOff>4537</xdr:rowOff>
    </xdr:to>
    <xdr:pic>
      <xdr:nvPicPr>
        <xdr:cNvPr id="16" name="Image 15">
          <a:extLst>
            <a:ext uri="{FF2B5EF4-FFF2-40B4-BE49-F238E27FC236}">
              <a16:creationId xmlns:a16="http://schemas.microsoft.com/office/drawing/2014/main" id="{622BAFE4-AC2B-9541-91E7-0628D21A52E4}"/>
            </a:ext>
          </a:extLst>
        </xdr:cNvPr>
        <xdr:cNvPicPr>
          <a:picLocks noChangeAspect="1"/>
        </xdr:cNvPicPr>
      </xdr:nvPicPr>
      <xdr:blipFill>
        <a:blip xmlns:r="http://schemas.openxmlformats.org/officeDocument/2006/relationships" r:embed="rId4"/>
        <a:stretch>
          <a:fillRect/>
        </a:stretch>
      </xdr:blipFill>
      <xdr:spPr>
        <a:xfrm>
          <a:off x="20002499" y="268448"/>
          <a:ext cx="759733" cy="990214"/>
        </a:xfrm>
        <a:prstGeom prst="rect">
          <a:avLst/>
        </a:prstGeom>
      </xdr:spPr>
    </xdr:pic>
    <xdr:clientData/>
  </xdr:twoCellAnchor>
  <xdr:twoCellAnchor editAs="oneCell">
    <xdr:from>
      <xdr:col>35</xdr:col>
      <xdr:colOff>381000</xdr:colOff>
      <xdr:row>15</xdr:row>
      <xdr:rowOff>79375</xdr:rowOff>
    </xdr:from>
    <xdr:to>
      <xdr:col>38</xdr:col>
      <xdr:colOff>95250</xdr:colOff>
      <xdr:row>42</xdr:row>
      <xdr:rowOff>121708</xdr:rowOff>
    </xdr:to>
    <mc:AlternateContent xmlns:mc="http://schemas.openxmlformats.org/markup-compatibility/2006" xmlns:a14="http://schemas.microsoft.com/office/drawing/2010/main">
      <mc:Choice Requires="a14">
        <xdr:graphicFrame macro="">
          <xdr:nvGraphicFramePr>
            <xdr:cNvPr id="18" name="Nom 3">
              <a:extLst>
                <a:ext uri="{FF2B5EF4-FFF2-40B4-BE49-F238E27FC236}">
                  <a16:creationId xmlns:a16="http://schemas.microsoft.com/office/drawing/2014/main" id="{B5EABBC7-AA15-B5AD-C003-A959EB804480}"/>
                </a:ext>
              </a:extLst>
            </xdr:cNvPr>
            <xdr:cNvGraphicFramePr/>
          </xdr:nvGraphicFramePr>
          <xdr:xfrm>
            <a:off x="0" y="0"/>
            <a:ext cx="0" cy="0"/>
          </xdr:xfrm>
          <a:graphic>
            <a:graphicData uri="http://schemas.microsoft.com/office/drawing/2010/slicer">
              <sle:slicer xmlns:sle="http://schemas.microsoft.com/office/drawing/2010/slicer" name="Nom 3"/>
            </a:graphicData>
          </a:graphic>
        </xdr:graphicFrame>
      </mc:Choice>
      <mc:Fallback xmlns="">
        <xdr:sp macro="" textlink="">
          <xdr:nvSpPr>
            <xdr:cNvPr id="0" name=""/>
            <xdr:cNvSpPr>
              <a:spLocks noTextEdit="1"/>
            </xdr:cNvSpPr>
          </xdr:nvSpPr>
          <xdr:spPr>
            <a:xfrm>
              <a:off x="36830000" y="3487208"/>
              <a:ext cx="2190750" cy="6138333"/>
            </a:xfrm>
            <a:prstGeom prst="rect">
              <a:avLst/>
            </a:prstGeom>
            <a:solidFill>
              <a:prstClr val="white"/>
            </a:solidFill>
            <a:ln w="1">
              <a:solidFill>
                <a:prstClr val="green"/>
              </a:solidFill>
            </a:ln>
          </xdr:spPr>
          <xdr:txBody>
            <a:bodyPr vertOverflow="clip" horzOverflow="clip"/>
            <a:lstStyle/>
            <a:p>
              <a:r>
                <a:rPr lang="fr-FR" sz="1100"/>
                <a:t>Cette forme représente un segment. Les segments sont pris en charge dans Excel 2010 ou version ultérieure.
En revanche, si la forme a été modifiée dans une version précédente d’Excel, ou si le classeur a été enregistré dans Excel 2003 ou une version précédente, vous ne pouvez pas utiliser le segment.</a:t>
              </a:r>
            </a:p>
          </xdr:txBody>
        </xdr:sp>
      </mc:Fallback>
    </mc:AlternateContent>
    <xdr:clientData/>
  </xdr:twoCellAnchor>
  <xdr:twoCellAnchor editAs="oneCell">
    <xdr:from>
      <xdr:col>35</xdr:col>
      <xdr:colOff>387350</xdr:colOff>
      <xdr:row>5</xdr:row>
      <xdr:rowOff>169333</xdr:rowOff>
    </xdr:from>
    <xdr:to>
      <xdr:col>38</xdr:col>
      <xdr:colOff>63500</xdr:colOff>
      <xdr:row>14</xdr:row>
      <xdr:rowOff>201083</xdr:rowOff>
    </xdr:to>
    <mc:AlternateContent xmlns:mc="http://schemas.openxmlformats.org/markup-compatibility/2006" xmlns:a14="http://schemas.microsoft.com/office/drawing/2010/main">
      <mc:Choice Requires="a14">
        <xdr:graphicFrame macro="">
          <xdr:nvGraphicFramePr>
            <xdr:cNvPr id="19" name="Date 2">
              <a:extLst>
                <a:ext uri="{FF2B5EF4-FFF2-40B4-BE49-F238E27FC236}">
                  <a16:creationId xmlns:a16="http://schemas.microsoft.com/office/drawing/2014/main" id="{9AD49F70-7D4E-B174-F64B-7C1C9FE1AF54}"/>
                </a:ext>
              </a:extLst>
            </xdr:cNvPr>
            <xdr:cNvGraphicFramePr/>
          </xdr:nvGraphicFramePr>
          <xdr:xfrm>
            <a:off x="0" y="0"/>
            <a:ext cx="0" cy="0"/>
          </xdr:xfrm>
          <a:graphic>
            <a:graphicData uri="http://schemas.microsoft.com/office/drawing/2010/slicer">
              <sle:slicer xmlns:sle="http://schemas.microsoft.com/office/drawing/2010/slicer" name="Date 2"/>
            </a:graphicData>
          </a:graphic>
        </xdr:graphicFrame>
      </mc:Choice>
      <mc:Fallback xmlns="">
        <xdr:sp macro="" textlink="">
          <xdr:nvSpPr>
            <xdr:cNvPr id="0" name=""/>
            <xdr:cNvSpPr>
              <a:spLocks noTextEdit="1"/>
            </xdr:cNvSpPr>
          </xdr:nvSpPr>
          <xdr:spPr>
            <a:xfrm>
              <a:off x="36836350" y="1227666"/>
              <a:ext cx="2152650" cy="2127250"/>
            </a:xfrm>
            <a:prstGeom prst="rect">
              <a:avLst/>
            </a:prstGeom>
            <a:solidFill>
              <a:prstClr val="white"/>
            </a:solidFill>
            <a:ln w="1">
              <a:solidFill>
                <a:prstClr val="green"/>
              </a:solidFill>
            </a:ln>
          </xdr:spPr>
          <xdr:txBody>
            <a:bodyPr vertOverflow="clip" horzOverflow="clip"/>
            <a:lstStyle/>
            <a:p>
              <a:r>
                <a:rPr lang="fr-FR" sz="1100"/>
                <a:t>Cette forme représente un segment. Les segments sont pris en charge dans Excel 2010 ou version ultérieure.
En revanche, si la forme a été modifiée dans une version précédente d’Excel, ou si le classeur a été enregistré dans Excel 2003 ou une version précédente, vous ne pouvez pas utiliser le segment.</a:t>
              </a:r>
            </a:p>
          </xdr:txBody>
        </xdr:sp>
      </mc:Fallback>
    </mc:AlternateContent>
    <xdr:clientData/>
  </xdr:twoCellAnchor>
  <xdr:twoCellAnchor editAs="oneCell">
    <xdr:from>
      <xdr:col>31</xdr:col>
      <xdr:colOff>174625</xdr:colOff>
      <xdr:row>1</xdr:row>
      <xdr:rowOff>63500</xdr:rowOff>
    </xdr:from>
    <xdr:to>
      <xdr:col>32</xdr:col>
      <xdr:colOff>108859</xdr:colOff>
      <xdr:row>6</xdr:row>
      <xdr:rowOff>5964</xdr:rowOff>
    </xdr:to>
    <xdr:pic>
      <xdr:nvPicPr>
        <xdr:cNvPr id="20" name="Image 19">
          <a:extLst>
            <a:ext uri="{FF2B5EF4-FFF2-40B4-BE49-F238E27FC236}">
              <a16:creationId xmlns:a16="http://schemas.microsoft.com/office/drawing/2014/main" id="{C66FF862-C5F4-8D4B-A1FB-2DFDC00D96CC}"/>
            </a:ext>
          </a:extLst>
        </xdr:cNvPr>
        <xdr:cNvPicPr>
          <a:picLocks noChangeAspect="1"/>
        </xdr:cNvPicPr>
      </xdr:nvPicPr>
      <xdr:blipFill>
        <a:blip xmlns:r="http://schemas.openxmlformats.org/officeDocument/2006/relationships" r:embed="rId4"/>
        <a:stretch>
          <a:fillRect/>
        </a:stretch>
      </xdr:blipFill>
      <xdr:spPr>
        <a:xfrm>
          <a:off x="30226000" y="269875"/>
          <a:ext cx="759733" cy="990214"/>
        </a:xfrm>
        <a:prstGeom prst="rect">
          <a:avLst/>
        </a:prstGeom>
      </xdr:spPr>
    </xdr:pic>
    <xdr:clientData/>
  </xdr:twoCellAnchor>
  <xdr:oneCellAnchor>
    <xdr:from>
      <xdr:col>18</xdr:col>
      <xdr:colOff>809624</xdr:colOff>
      <xdr:row>44</xdr:row>
      <xdr:rowOff>62073</xdr:rowOff>
    </xdr:from>
    <xdr:ext cx="756558" cy="983864"/>
    <xdr:pic>
      <xdr:nvPicPr>
        <xdr:cNvPr id="17" name="Image 16">
          <a:extLst>
            <a:ext uri="{FF2B5EF4-FFF2-40B4-BE49-F238E27FC236}">
              <a16:creationId xmlns:a16="http://schemas.microsoft.com/office/drawing/2014/main" id="{4A9062AB-7978-8140-A63A-865D5B0DC176}"/>
            </a:ext>
          </a:extLst>
        </xdr:cNvPr>
        <xdr:cNvPicPr>
          <a:picLocks noChangeAspect="1"/>
        </xdr:cNvPicPr>
      </xdr:nvPicPr>
      <xdr:blipFill>
        <a:blip xmlns:r="http://schemas.openxmlformats.org/officeDocument/2006/relationships" r:embed="rId4"/>
        <a:stretch>
          <a:fillRect/>
        </a:stretch>
      </xdr:blipFill>
      <xdr:spPr>
        <a:xfrm>
          <a:off x="20139024" y="265273"/>
          <a:ext cx="756558" cy="983864"/>
        </a:xfrm>
        <a:prstGeom prst="rect">
          <a:avLst/>
        </a:prstGeom>
      </xdr:spPr>
    </xdr:pic>
    <xdr:clientData/>
  </xdr:oneCellAnchor>
  <xdr:oneCellAnchor>
    <xdr:from>
      <xdr:col>35</xdr:col>
      <xdr:colOff>338667</xdr:colOff>
      <xdr:row>59</xdr:row>
      <xdr:rowOff>127000</xdr:rowOff>
    </xdr:from>
    <xdr:ext cx="2228850" cy="5925607"/>
    <mc:AlternateContent xmlns:mc="http://schemas.openxmlformats.org/markup-compatibility/2006" xmlns:a14="http://schemas.microsoft.com/office/drawing/2010/main">
      <mc:Choice Requires="a14">
        <xdr:graphicFrame macro="">
          <xdr:nvGraphicFramePr>
            <xdr:cNvPr id="21" name="Nom 4">
              <a:extLst>
                <a:ext uri="{FF2B5EF4-FFF2-40B4-BE49-F238E27FC236}">
                  <a16:creationId xmlns:a16="http://schemas.microsoft.com/office/drawing/2014/main" id="{16E64F23-E667-F946-9A29-574399683BFB}"/>
                </a:ext>
              </a:extLst>
            </xdr:cNvPr>
            <xdr:cNvGraphicFramePr/>
          </xdr:nvGraphicFramePr>
          <xdr:xfrm>
            <a:off x="0" y="0"/>
            <a:ext cx="0" cy="0"/>
          </xdr:xfrm>
          <a:graphic>
            <a:graphicData uri="http://schemas.microsoft.com/office/drawing/2010/slicer">
              <sle:slicer xmlns:sle="http://schemas.microsoft.com/office/drawing/2010/slicer" name="Nom 4"/>
            </a:graphicData>
          </a:graphic>
        </xdr:graphicFrame>
      </mc:Choice>
      <mc:Fallback xmlns="">
        <xdr:sp macro="" textlink="">
          <xdr:nvSpPr>
            <xdr:cNvPr id="0" name=""/>
            <xdr:cNvSpPr>
              <a:spLocks noTextEdit="1"/>
            </xdr:cNvSpPr>
          </xdr:nvSpPr>
          <xdr:spPr>
            <a:xfrm>
              <a:off x="36787667" y="13462000"/>
              <a:ext cx="2228850" cy="5925607"/>
            </a:xfrm>
            <a:prstGeom prst="rect">
              <a:avLst/>
            </a:prstGeom>
            <a:solidFill>
              <a:prstClr val="white"/>
            </a:solidFill>
            <a:ln w="1">
              <a:solidFill>
                <a:prstClr val="green"/>
              </a:solidFill>
            </a:ln>
          </xdr:spPr>
          <xdr:txBody>
            <a:bodyPr vertOverflow="clip" horzOverflow="clip"/>
            <a:lstStyle/>
            <a:p>
              <a:r>
                <a:rPr lang="fr-FR" sz="1100"/>
                <a:t>Cette forme représente un segment. Les segments sont pris en charge dans Excel 2010 ou version ultérieure.
En revanche, si la forme a été modifiée dans une version précédente d’Excel, ou si le classeur a été enregistré dans Excel 2003 ou une version précédente, vous ne pouvez pas utiliser le segment.</a:t>
              </a:r>
            </a:p>
          </xdr:txBody>
        </xdr:sp>
      </mc:Fallback>
    </mc:AlternateContent>
    <xdr:clientData/>
  </xdr:oneCellAnchor>
  <xdr:oneCellAnchor>
    <xdr:from>
      <xdr:col>35</xdr:col>
      <xdr:colOff>366184</xdr:colOff>
      <xdr:row>49</xdr:row>
      <xdr:rowOff>0</xdr:rowOff>
    </xdr:from>
    <xdr:ext cx="2190750" cy="2266950"/>
    <mc:AlternateContent xmlns:mc="http://schemas.openxmlformats.org/markup-compatibility/2006" xmlns:a14="http://schemas.microsoft.com/office/drawing/2010/main">
      <mc:Choice Requires="a14">
        <xdr:graphicFrame macro="">
          <xdr:nvGraphicFramePr>
            <xdr:cNvPr id="22" name="Date 3">
              <a:extLst>
                <a:ext uri="{FF2B5EF4-FFF2-40B4-BE49-F238E27FC236}">
                  <a16:creationId xmlns:a16="http://schemas.microsoft.com/office/drawing/2014/main" id="{39121693-E80F-1C4C-953C-3D466DE928AA}"/>
                </a:ext>
              </a:extLst>
            </xdr:cNvPr>
            <xdr:cNvGraphicFramePr/>
          </xdr:nvGraphicFramePr>
          <xdr:xfrm>
            <a:off x="0" y="0"/>
            <a:ext cx="0" cy="0"/>
          </xdr:xfrm>
          <a:graphic>
            <a:graphicData uri="http://schemas.microsoft.com/office/drawing/2010/slicer">
              <sle:slicer xmlns:sle="http://schemas.microsoft.com/office/drawing/2010/slicer" name="Date 3"/>
            </a:graphicData>
          </a:graphic>
        </xdr:graphicFrame>
      </mc:Choice>
      <mc:Fallback xmlns="">
        <xdr:sp macro="" textlink="">
          <xdr:nvSpPr>
            <xdr:cNvPr id="0" name=""/>
            <xdr:cNvSpPr>
              <a:spLocks noTextEdit="1"/>
            </xdr:cNvSpPr>
          </xdr:nvSpPr>
          <xdr:spPr>
            <a:xfrm>
              <a:off x="36815184" y="11027833"/>
              <a:ext cx="2190750" cy="2266950"/>
            </a:xfrm>
            <a:prstGeom prst="rect">
              <a:avLst/>
            </a:prstGeom>
            <a:solidFill>
              <a:prstClr val="white"/>
            </a:solidFill>
            <a:ln w="1">
              <a:solidFill>
                <a:prstClr val="green"/>
              </a:solidFill>
            </a:ln>
          </xdr:spPr>
          <xdr:txBody>
            <a:bodyPr vertOverflow="clip" horzOverflow="clip"/>
            <a:lstStyle/>
            <a:p>
              <a:r>
                <a:rPr lang="fr-FR" sz="1100"/>
                <a:t>Cette forme représente un segment. Les segments sont pris en charge dans Excel 2010 ou version ultérieure.
En revanche, si la forme a été modifiée dans une version précédente d’Excel, ou si le classeur a été enregistré dans Excel 2003 ou une version précédente, vous ne pouvez pas utiliser le segment.</a:t>
              </a:r>
            </a:p>
          </xdr:txBody>
        </xdr:sp>
      </mc:Fallback>
    </mc:AlternateContent>
    <xdr:clientData/>
  </xdr:oneCellAnchor>
  <xdr:oneCellAnchor>
    <xdr:from>
      <xdr:col>31</xdr:col>
      <xdr:colOff>174625</xdr:colOff>
      <xdr:row>44</xdr:row>
      <xdr:rowOff>63500</xdr:rowOff>
    </xdr:from>
    <xdr:ext cx="772433" cy="983864"/>
    <xdr:pic>
      <xdr:nvPicPr>
        <xdr:cNvPr id="23" name="Image 22">
          <a:extLst>
            <a:ext uri="{FF2B5EF4-FFF2-40B4-BE49-F238E27FC236}">
              <a16:creationId xmlns:a16="http://schemas.microsoft.com/office/drawing/2014/main" id="{D2B9145B-5459-9149-958C-FDDDA6EFDBB2}"/>
            </a:ext>
          </a:extLst>
        </xdr:cNvPr>
        <xdr:cNvPicPr>
          <a:picLocks noChangeAspect="1"/>
        </xdr:cNvPicPr>
      </xdr:nvPicPr>
      <xdr:blipFill>
        <a:blip xmlns:r="http://schemas.openxmlformats.org/officeDocument/2006/relationships" r:embed="rId4"/>
        <a:stretch>
          <a:fillRect/>
        </a:stretch>
      </xdr:blipFill>
      <xdr:spPr>
        <a:xfrm>
          <a:off x="32000825" y="266700"/>
          <a:ext cx="772433" cy="983864"/>
        </a:xfrm>
        <a:prstGeom prst="rect">
          <a:avLst/>
        </a:prstGeom>
      </xdr:spPr>
    </xdr:pic>
    <xdr:clientData/>
  </xdr:oneCellAnchor>
  <xdr:twoCellAnchor>
    <xdr:from>
      <xdr:col>19</xdr:col>
      <xdr:colOff>381001</xdr:colOff>
      <xdr:row>49</xdr:row>
      <xdr:rowOff>110065</xdr:rowOff>
    </xdr:from>
    <xdr:to>
      <xdr:col>35</xdr:col>
      <xdr:colOff>84666</xdr:colOff>
      <xdr:row>86</xdr:row>
      <xdr:rowOff>190499</xdr:rowOff>
    </xdr:to>
    <xdr:graphicFrame macro="">
      <xdr:nvGraphicFramePr>
        <xdr:cNvPr id="24" name="Graphique 23">
          <a:extLst>
            <a:ext uri="{FF2B5EF4-FFF2-40B4-BE49-F238E27FC236}">
              <a16:creationId xmlns:a16="http://schemas.microsoft.com/office/drawing/2014/main" id="{26AB9171-4F25-F381-62AF-D7B1FB8429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395515</xdr:colOff>
      <xdr:row>0</xdr:row>
      <xdr:rowOff>72571</xdr:rowOff>
    </xdr:from>
    <xdr:to>
      <xdr:col>3</xdr:col>
      <xdr:colOff>1251857</xdr:colOff>
      <xdr:row>3</xdr:row>
      <xdr:rowOff>18143</xdr:rowOff>
    </xdr:to>
    <xdr:pic>
      <xdr:nvPicPr>
        <xdr:cNvPr id="9" name="Image 8">
          <a:extLst>
            <a:ext uri="{FF2B5EF4-FFF2-40B4-BE49-F238E27FC236}">
              <a16:creationId xmlns:a16="http://schemas.microsoft.com/office/drawing/2014/main" id="{C1A112B6-CE34-624F-9128-B02E24032CAF}"/>
            </a:ext>
          </a:extLst>
        </xdr:cNvPr>
        <xdr:cNvPicPr>
          <a:picLocks noChangeAspect="1"/>
        </xdr:cNvPicPr>
      </xdr:nvPicPr>
      <xdr:blipFill>
        <a:blip xmlns:r="http://schemas.openxmlformats.org/officeDocument/2006/relationships" r:embed="rId1"/>
        <a:stretch>
          <a:fillRect/>
        </a:stretch>
      </xdr:blipFill>
      <xdr:spPr>
        <a:xfrm>
          <a:off x="4894944" y="72571"/>
          <a:ext cx="856342" cy="1070429"/>
        </a:xfrm>
        <a:prstGeom prst="rect">
          <a:avLst/>
        </a:prstGeom>
      </xdr:spPr>
    </xdr:pic>
    <xdr:clientData/>
  </xdr:twoCellAnchor>
  <xdr:twoCellAnchor editAs="oneCell">
    <xdr:from>
      <xdr:col>19</xdr:col>
      <xdr:colOff>254001</xdr:colOff>
      <xdr:row>0</xdr:row>
      <xdr:rowOff>72572</xdr:rowOff>
    </xdr:from>
    <xdr:to>
      <xdr:col>19</xdr:col>
      <xdr:colOff>1110343</xdr:colOff>
      <xdr:row>3</xdr:row>
      <xdr:rowOff>18144</xdr:rowOff>
    </xdr:to>
    <xdr:pic>
      <xdr:nvPicPr>
        <xdr:cNvPr id="10" name="Image 9">
          <a:extLst>
            <a:ext uri="{FF2B5EF4-FFF2-40B4-BE49-F238E27FC236}">
              <a16:creationId xmlns:a16="http://schemas.microsoft.com/office/drawing/2014/main" id="{EE7FF39A-9C7D-6542-A1CE-FE7284EF7F9E}"/>
            </a:ext>
          </a:extLst>
        </xdr:cNvPr>
        <xdr:cNvPicPr>
          <a:picLocks noChangeAspect="1"/>
        </xdr:cNvPicPr>
      </xdr:nvPicPr>
      <xdr:blipFill>
        <a:blip xmlns:r="http://schemas.openxmlformats.org/officeDocument/2006/relationships" r:embed="rId1"/>
        <a:stretch>
          <a:fillRect/>
        </a:stretch>
      </xdr:blipFill>
      <xdr:spPr>
        <a:xfrm>
          <a:off x="19050001" y="72572"/>
          <a:ext cx="856342" cy="1070429"/>
        </a:xfrm>
        <a:prstGeom prst="rect">
          <a:avLst/>
        </a:prstGeom>
      </xdr:spPr>
    </xdr:pic>
    <xdr:clientData/>
  </xdr:twoCellAnchor>
  <xdr:twoCellAnchor>
    <xdr:from>
      <xdr:col>1</xdr:col>
      <xdr:colOff>895049</xdr:colOff>
      <xdr:row>3</xdr:row>
      <xdr:rowOff>163287</xdr:rowOff>
    </xdr:from>
    <xdr:to>
      <xdr:col>24</xdr:col>
      <xdr:colOff>653143</xdr:colOff>
      <xdr:row>24</xdr:row>
      <xdr:rowOff>108857</xdr:rowOff>
    </xdr:to>
    <xdr:graphicFrame macro="">
      <xdr:nvGraphicFramePr>
        <xdr:cNvPr id="2" name="Graphique 1">
          <a:extLst>
            <a:ext uri="{FF2B5EF4-FFF2-40B4-BE49-F238E27FC236}">
              <a16:creationId xmlns:a16="http://schemas.microsoft.com/office/drawing/2014/main" id="{27BF9FE0-B849-385F-87C0-02C0AC46EA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888999</xdr:colOff>
      <xdr:row>25</xdr:row>
      <xdr:rowOff>70756</xdr:rowOff>
    </xdr:from>
    <xdr:to>
      <xdr:col>24</xdr:col>
      <xdr:colOff>671285</xdr:colOff>
      <xdr:row>52</xdr:row>
      <xdr:rowOff>36286</xdr:rowOff>
    </xdr:to>
    <xdr:graphicFrame macro="">
      <xdr:nvGraphicFramePr>
        <xdr:cNvPr id="3" name="EDF_moyen">
          <a:extLst>
            <a:ext uri="{FF2B5EF4-FFF2-40B4-BE49-F238E27FC236}">
              <a16:creationId xmlns:a16="http://schemas.microsoft.com/office/drawing/2014/main" id="{091E9E13-2B67-A568-DB19-4F0D448B1A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925286</xdr:colOff>
      <xdr:row>52</xdr:row>
      <xdr:rowOff>170540</xdr:rowOff>
    </xdr:from>
    <xdr:to>
      <xdr:col>24</xdr:col>
      <xdr:colOff>707571</xdr:colOff>
      <xdr:row>75</xdr:row>
      <xdr:rowOff>90712</xdr:rowOff>
    </xdr:to>
    <xdr:graphicFrame macro="">
      <xdr:nvGraphicFramePr>
        <xdr:cNvPr id="6" name="Graphique 5">
          <a:extLst>
            <a:ext uri="{FF2B5EF4-FFF2-40B4-BE49-F238E27FC236}">
              <a16:creationId xmlns:a16="http://schemas.microsoft.com/office/drawing/2014/main" id="{C834AAA9-BFEF-B2C8-15EA-AF5B68A9A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90712</xdr:colOff>
      <xdr:row>24</xdr:row>
      <xdr:rowOff>34471</xdr:rowOff>
    </xdr:from>
    <xdr:to>
      <xdr:col>50</xdr:col>
      <xdr:colOff>813402</xdr:colOff>
      <xdr:row>49</xdr:row>
      <xdr:rowOff>136071</xdr:rowOff>
    </xdr:to>
    <xdr:graphicFrame macro="">
      <xdr:nvGraphicFramePr>
        <xdr:cNvPr id="8" name="Graphique 7">
          <a:extLst>
            <a:ext uri="{FF2B5EF4-FFF2-40B4-BE49-F238E27FC236}">
              <a16:creationId xmlns:a16="http://schemas.microsoft.com/office/drawing/2014/main" id="{11540FC4-7D96-8961-6C66-5E1FB26F52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64</xdr:col>
      <xdr:colOff>676124</xdr:colOff>
      <xdr:row>7</xdr:row>
      <xdr:rowOff>1210</xdr:rowOff>
    </xdr:from>
    <xdr:to>
      <xdr:col>67</xdr:col>
      <xdr:colOff>28424</xdr:colOff>
      <xdr:row>54</xdr:row>
      <xdr:rowOff>145143</xdr:rowOff>
    </xdr:to>
    <mc:AlternateContent xmlns:mc="http://schemas.openxmlformats.org/markup-compatibility/2006" xmlns:a14="http://schemas.microsoft.com/office/drawing/2010/main">
      <mc:Choice Requires="a14">
        <xdr:graphicFrame macro="">
          <xdr:nvGraphicFramePr>
            <xdr:cNvPr id="11" name="Nom 2">
              <a:extLst>
                <a:ext uri="{FF2B5EF4-FFF2-40B4-BE49-F238E27FC236}">
                  <a16:creationId xmlns:a16="http://schemas.microsoft.com/office/drawing/2014/main" id="{E409FA84-1232-66F1-40AD-452B98067702}"/>
                </a:ext>
              </a:extLst>
            </xdr:cNvPr>
            <xdr:cNvGraphicFramePr/>
          </xdr:nvGraphicFramePr>
          <xdr:xfrm>
            <a:off x="0" y="0"/>
            <a:ext cx="0" cy="0"/>
          </xdr:xfrm>
          <a:graphic>
            <a:graphicData uri="http://schemas.microsoft.com/office/drawing/2010/slicer">
              <sle:slicer xmlns:sle="http://schemas.microsoft.com/office/drawing/2010/slicer" name="Nom 2"/>
            </a:graphicData>
          </a:graphic>
        </xdr:graphicFrame>
      </mc:Choice>
      <mc:Fallback xmlns="">
        <xdr:sp macro="" textlink="">
          <xdr:nvSpPr>
            <xdr:cNvPr id="0" name=""/>
            <xdr:cNvSpPr>
              <a:spLocks noTextEdit="1"/>
            </xdr:cNvSpPr>
          </xdr:nvSpPr>
          <xdr:spPr>
            <a:xfrm>
              <a:off x="60112124" y="1924353"/>
              <a:ext cx="1856014" cy="9523790"/>
            </a:xfrm>
            <a:prstGeom prst="rect">
              <a:avLst/>
            </a:prstGeom>
            <a:solidFill>
              <a:prstClr val="white"/>
            </a:solidFill>
            <a:ln w="1">
              <a:solidFill>
                <a:prstClr val="green"/>
              </a:solidFill>
            </a:ln>
          </xdr:spPr>
          <xdr:txBody>
            <a:bodyPr vertOverflow="clip" horzOverflow="clip"/>
            <a:lstStyle/>
            <a:p>
              <a:r>
                <a:rPr lang="fr-FR" sz="1100"/>
                <a:t>Cette forme représente un segment. Les segments sont pris en charge dans Excel 2010 ou version ultérieure.
En revanche, si la forme a été modifiée dans une version précédente d’Excel, ou si le classeur a été enregistré dans Excel 2003 ou une version précédente, vous ne pouvez pas utiliser le segment.</a:t>
              </a:r>
            </a:p>
          </xdr:txBody>
        </xdr:sp>
      </mc:Fallback>
    </mc:AlternateContent>
    <xdr:clientData/>
  </xdr:twoCellAnchor>
  <xdr:twoCellAnchor>
    <xdr:from>
      <xdr:col>25</xdr:col>
      <xdr:colOff>54427</xdr:colOff>
      <xdr:row>71</xdr:row>
      <xdr:rowOff>163739</xdr:rowOff>
    </xdr:from>
    <xdr:to>
      <xdr:col>50</xdr:col>
      <xdr:colOff>795261</xdr:colOff>
      <xdr:row>94</xdr:row>
      <xdr:rowOff>126243</xdr:rowOff>
    </xdr:to>
    <xdr:graphicFrame macro="">
      <xdr:nvGraphicFramePr>
        <xdr:cNvPr id="13" name="Graphique 12">
          <a:extLst>
            <a:ext uri="{FF2B5EF4-FFF2-40B4-BE49-F238E27FC236}">
              <a16:creationId xmlns:a16="http://schemas.microsoft.com/office/drawing/2014/main" id="{80F6198F-2044-8B47-4471-BA959E0CFE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67</xdr:col>
      <xdr:colOff>161471</xdr:colOff>
      <xdr:row>7</xdr:row>
      <xdr:rowOff>85875</xdr:rowOff>
    </xdr:from>
    <xdr:to>
      <xdr:col>69</xdr:col>
      <xdr:colOff>348342</xdr:colOff>
      <xdr:row>54</xdr:row>
      <xdr:rowOff>126999</xdr:rowOff>
    </xdr:to>
    <mc:AlternateContent xmlns:mc="http://schemas.openxmlformats.org/markup-compatibility/2006" xmlns:a14="http://schemas.microsoft.com/office/drawing/2010/main">
      <mc:Choice Requires="a14">
        <xdr:graphicFrame macro="">
          <xdr:nvGraphicFramePr>
            <xdr:cNvPr id="14" name="Nom 5">
              <a:extLst>
                <a:ext uri="{FF2B5EF4-FFF2-40B4-BE49-F238E27FC236}">
                  <a16:creationId xmlns:a16="http://schemas.microsoft.com/office/drawing/2014/main" id="{043464DE-CE77-8704-0ADA-100ED6CFB600}"/>
                </a:ext>
              </a:extLst>
            </xdr:cNvPr>
            <xdr:cNvGraphicFramePr/>
          </xdr:nvGraphicFramePr>
          <xdr:xfrm>
            <a:off x="0" y="0"/>
            <a:ext cx="0" cy="0"/>
          </xdr:xfrm>
          <a:graphic>
            <a:graphicData uri="http://schemas.microsoft.com/office/drawing/2010/slicer">
              <sle:slicer xmlns:sle="http://schemas.microsoft.com/office/drawing/2010/slicer" name="Nom 5"/>
            </a:graphicData>
          </a:graphic>
        </xdr:graphicFrame>
      </mc:Choice>
      <mc:Fallback xmlns="">
        <xdr:sp macro="" textlink="">
          <xdr:nvSpPr>
            <xdr:cNvPr id="0" name=""/>
            <xdr:cNvSpPr>
              <a:spLocks noTextEdit="1"/>
            </xdr:cNvSpPr>
          </xdr:nvSpPr>
          <xdr:spPr>
            <a:xfrm>
              <a:off x="62101185" y="2009018"/>
              <a:ext cx="1856014" cy="9420981"/>
            </a:xfrm>
            <a:prstGeom prst="rect">
              <a:avLst/>
            </a:prstGeom>
            <a:solidFill>
              <a:prstClr val="white"/>
            </a:solidFill>
            <a:ln w="1">
              <a:solidFill>
                <a:prstClr val="green"/>
              </a:solidFill>
            </a:ln>
          </xdr:spPr>
          <xdr:txBody>
            <a:bodyPr vertOverflow="clip" horzOverflow="clip"/>
            <a:lstStyle/>
            <a:p>
              <a:r>
                <a:rPr lang="fr-FR" sz="1100"/>
                <a:t>Cette forme représente un segment. Les segments sont pris en charge dans Excel 2010 ou version ultérieure.
En revanche, si la forme a été modifiée dans une version précédente d’Excel, ou si le classeur a été enregistré dans Excel 2003 ou une version précédente, vous ne pouvez pas utiliser le segment.</a:t>
              </a:r>
            </a:p>
          </xdr:txBody>
        </xdr:sp>
      </mc:Fallback>
    </mc:AlternateContent>
    <xdr:clientData/>
  </xdr:twoCellAnchor>
  <xdr:twoCellAnchor editAs="oneCell">
    <xdr:from>
      <xdr:col>53</xdr:col>
      <xdr:colOff>597505</xdr:colOff>
      <xdr:row>3</xdr:row>
      <xdr:rowOff>179611</xdr:rowOff>
    </xdr:from>
    <xdr:to>
      <xdr:col>55</xdr:col>
      <xdr:colOff>181429</xdr:colOff>
      <xdr:row>39</xdr:row>
      <xdr:rowOff>127000</xdr:rowOff>
    </xdr:to>
    <mc:AlternateContent xmlns:mc="http://schemas.openxmlformats.org/markup-compatibility/2006" xmlns:a14="http://schemas.microsoft.com/office/drawing/2010/main">
      <mc:Choice Requires="a14">
        <xdr:graphicFrame macro="">
          <xdr:nvGraphicFramePr>
            <xdr:cNvPr id="15" name="Semaine">
              <a:extLst>
                <a:ext uri="{FF2B5EF4-FFF2-40B4-BE49-F238E27FC236}">
                  <a16:creationId xmlns:a16="http://schemas.microsoft.com/office/drawing/2014/main" id="{6F726766-2992-C306-FFD7-6F277C18DEA9}"/>
                </a:ext>
              </a:extLst>
            </xdr:cNvPr>
            <xdr:cNvGraphicFramePr/>
          </xdr:nvGraphicFramePr>
          <xdr:xfrm>
            <a:off x="0" y="0"/>
            <a:ext cx="0" cy="0"/>
          </xdr:xfrm>
          <a:graphic>
            <a:graphicData uri="http://schemas.microsoft.com/office/drawing/2010/slicer">
              <sle:slicer xmlns:sle="http://schemas.microsoft.com/office/drawing/2010/slicer" name="Semaine"/>
            </a:graphicData>
          </a:graphic>
        </xdr:graphicFrame>
      </mc:Choice>
      <mc:Fallback xmlns="">
        <xdr:sp macro="" textlink="">
          <xdr:nvSpPr>
            <xdr:cNvPr id="0" name=""/>
            <xdr:cNvSpPr>
              <a:spLocks noTextEdit="1"/>
            </xdr:cNvSpPr>
          </xdr:nvSpPr>
          <xdr:spPr>
            <a:xfrm>
              <a:off x="50853219" y="1304468"/>
              <a:ext cx="1253067" cy="7131961"/>
            </a:xfrm>
            <a:prstGeom prst="rect">
              <a:avLst/>
            </a:prstGeom>
            <a:solidFill>
              <a:prstClr val="white"/>
            </a:solidFill>
            <a:ln w="1">
              <a:solidFill>
                <a:prstClr val="green"/>
              </a:solidFill>
            </a:ln>
          </xdr:spPr>
          <xdr:txBody>
            <a:bodyPr vertOverflow="clip" horzOverflow="clip"/>
            <a:lstStyle/>
            <a:p>
              <a:r>
                <a:rPr lang="fr-FR" sz="1100"/>
                <a:t>Cette forme représente un segment. Les segments sont pris en charge dans Excel 2010 ou version ultérieure.
En revanche, si la forme a été modifiée dans une version précédente d’Excel, ou si le classeur a été enregistré dans Excel 2003 ou une version précédente, vous ne pouvez pas utiliser le segment.</a:t>
              </a:r>
            </a:p>
          </xdr:txBody>
        </xdr:sp>
      </mc:Fallback>
    </mc:AlternateContent>
    <xdr:clientData/>
  </xdr:twoCellAnchor>
  <xdr:twoCellAnchor editAs="oneCell">
    <xdr:from>
      <xdr:col>53</xdr:col>
      <xdr:colOff>600530</xdr:colOff>
      <xdr:row>50</xdr:row>
      <xdr:rowOff>119137</xdr:rowOff>
    </xdr:from>
    <xdr:to>
      <xdr:col>55</xdr:col>
      <xdr:colOff>163286</xdr:colOff>
      <xdr:row>85</xdr:row>
      <xdr:rowOff>127000</xdr:rowOff>
    </xdr:to>
    <mc:AlternateContent xmlns:mc="http://schemas.openxmlformats.org/markup-compatibility/2006" xmlns:a14="http://schemas.microsoft.com/office/drawing/2010/main">
      <mc:Choice Requires="a14">
        <xdr:graphicFrame macro="">
          <xdr:nvGraphicFramePr>
            <xdr:cNvPr id="16" name="Semaine 1">
              <a:extLst>
                <a:ext uri="{FF2B5EF4-FFF2-40B4-BE49-F238E27FC236}">
                  <a16:creationId xmlns:a16="http://schemas.microsoft.com/office/drawing/2014/main" id="{1B1A75AE-B9DC-6AD3-CCED-4E9FAD501CCA}"/>
                </a:ext>
              </a:extLst>
            </xdr:cNvPr>
            <xdr:cNvGraphicFramePr/>
          </xdr:nvGraphicFramePr>
          <xdr:xfrm>
            <a:off x="0" y="0"/>
            <a:ext cx="0" cy="0"/>
          </xdr:xfrm>
          <a:graphic>
            <a:graphicData uri="http://schemas.microsoft.com/office/drawing/2010/slicer">
              <sle:slicer xmlns:sle="http://schemas.microsoft.com/office/drawing/2010/slicer" name="Semaine 1"/>
            </a:graphicData>
          </a:graphic>
        </xdr:graphicFrame>
      </mc:Choice>
      <mc:Fallback xmlns="">
        <xdr:sp macro="" textlink="">
          <xdr:nvSpPr>
            <xdr:cNvPr id="0" name=""/>
            <xdr:cNvSpPr>
              <a:spLocks noTextEdit="1"/>
            </xdr:cNvSpPr>
          </xdr:nvSpPr>
          <xdr:spPr>
            <a:xfrm>
              <a:off x="50856244" y="10623851"/>
              <a:ext cx="1231899" cy="6992863"/>
            </a:xfrm>
            <a:prstGeom prst="rect">
              <a:avLst/>
            </a:prstGeom>
            <a:solidFill>
              <a:prstClr val="white"/>
            </a:solidFill>
            <a:ln w="1">
              <a:solidFill>
                <a:prstClr val="green"/>
              </a:solidFill>
            </a:ln>
          </xdr:spPr>
          <xdr:txBody>
            <a:bodyPr vertOverflow="clip" horzOverflow="clip"/>
            <a:lstStyle/>
            <a:p>
              <a:r>
                <a:rPr lang="fr-FR" sz="1100"/>
                <a:t>Cette forme représente un segment. Les segments sont pris en charge dans Excel 2010 ou version ultérieure.
En revanche, si la forme a été modifiée dans une version précédente d’Excel, ou si le classeur a été enregistré dans Excel 2003 ou une version précédente, vous ne pouvez pas utiliser le segment.</a:t>
              </a:r>
            </a:p>
          </xdr:txBody>
        </xdr:sp>
      </mc:Fallback>
    </mc:AlternateContent>
    <xdr:clientData/>
  </xdr:twoCellAnchor>
  <xdr:twoCellAnchor editAs="oneCell">
    <xdr:from>
      <xdr:col>0</xdr:col>
      <xdr:colOff>250369</xdr:colOff>
      <xdr:row>3</xdr:row>
      <xdr:rowOff>149373</xdr:rowOff>
    </xdr:from>
    <xdr:to>
      <xdr:col>1</xdr:col>
      <xdr:colOff>719906</xdr:colOff>
      <xdr:row>24</xdr:row>
      <xdr:rowOff>73173</xdr:rowOff>
    </xdr:to>
    <mc:AlternateContent xmlns:mc="http://schemas.openxmlformats.org/markup-compatibility/2006" xmlns:a14="http://schemas.microsoft.com/office/drawing/2010/main">
      <mc:Choice Requires="a14">
        <xdr:graphicFrame macro="">
          <xdr:nvGraphicFramePr>
            <xdr:cNvPr id="17" name="Nom 6">
              <a:extLst>
                <a:ext uri="{FF2B5EF4-FFF2-40B4-BE49-F238E27FC236}">
                  <a16:creationId xmlns:a16="http://schemas.microsoft.com/office/drawing/2014/main" id="{3037DCE0-2D0D-7545-65FE-ADB15FD48191}"/>
                </a:ext>
              </a:extLst>
            </xdr:cNvPr>
            <xdr:cNvGraphicFramePr/>
          </xdr:nvGraphicFramePr>
          <xdr:xfrm>
            <a:off x="0" y="0"/>
            <a:ext cx="0" cy="0"/>
          </xdr:xfrm>
          <a:graphic>
            <a:graphicData uri="http://schemas.microsoft.com/office/drawing/2010/slicer">
              <sle:slicer xmlns:sle="http://schemas.microsoft.com/office/drawing/2010/slicer" name="Nom 6"/>
            </a:graphicData>
          </a:graphic>
        </xdr:graphicFrame>
      </mc:Choice>
      <mc:Fallback xmlns="">
        <xdr:sp macro="" textlink="">
          <xdr:nvSpPr>
            <xdr:cNvPr id="0" name=""/>
            <xdr:cNvSpPr>
              <a:spLocks noTextEdit="1"/>
            </xdr:cNvSpPr>
          </xdr:nvSpPr>
          <xdr:spPr>
            <a:xfrm>
              <a:off x="250369" y="1274230"/>
              <a:ext cx="2011680" cy="4114800"/>
            </a:xfrm>
            <a:prstGeom prst="rect">
              <a:avLst/>
            </a:prstGeom>
            <a:solidFill>
              <a:prstClr val="white"/>
            </a:solidFill>
            <a:ln w="1">
              <a:solidFill>
                <a:prstClr val="green"/>
              </a:solidFill>
            </a:ln>
          </xdr:spPr>
          <xdr:txBody>
            <a:bodyPr vertOverflow="clip" horzOverflow="clip"/>
            <a:lstStyle/>
            <a:p>
              <a:r>
                <a:rPr lang="fr-FR" sz="1100"/>
                <a:t>Cette forme représente un segment. Les segments sont pris en charge dans Excel 2010 ou version ultérieure.
En revanche, si la forme a été modifiée dans une version précédente d’Excel, ou si le classeur a été enregistré dans Excel 2003 ou une version précédente, vous ne pouvez pas utiliser le segment.</a:t>
              </a:r>
            </a:p>
          </xdr:txBody>
        </xdr:sp>
      </mc:Fallback>
    </mc:AlternateContent>
    <xdr:clientData/>
  </xdr:twoCellAnchor>
  <xdr:twoCellAnchor>
    <xdr:from>
      <xdr:col>1</xdr:col>
      <xdr:colOff>888999</xdr:colOff>
      <xdr:row>76</xdr:row>
      <xdr:rowOff>16328</xdr:rowOff>
    </xdr:from>
    <xdr:to>
      <xdr:col>24</xdr:col>
      <xdr:colOff>689427</xdr:colOff>
      <xdr:row>94</xdr:row>
      <xdr:rowOff>127001</xdr:rowOff>
    </xdr:to>
    <xdr:graphicFrame macro="">
      <xdr:nvGraphicFramePr>
        <xdr:cNvPr id="18" name="Graphique 17">
          <a:extLst>
            <a:ext uri="{FF2B5EF4-FFF2-40B4-BE49-F238E27FC236}">
              <a16:creationId xmlns:a16="http://schemas.microsoft.com/office/drawing/2014/main" id="{8745AE80-58DE-500E-7214-944BA927DD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27</xdr:col>
      <xdr:colOff>780142</xdr:colOff>
      <xdr:row>0</xdr:row>
      <xdr:rowOff>72570</xdr:rowOff>
    </xdr:from>
    <xdr:to>
      <xdr:col>28</xdr:col>
      <xdr:colOff>420912</xdr:colOff>
      <xdr:row>3</xdr:row>
      <xdr:rowOff>18142</xdr:rowOff>
    </xdr:to>
    <xdr:pic>
      <xdr:nvPicPr>
        <xdr:cNvPr id="19" name="Image 18">
          <a:extLst>
            <a:ext uri="{FF2B5EF4-FFF2-40B4-BE49-F238E27FC236}">
              <a16:creationId xmlns:a16="http://schemas.microsoft.com/office/drawing/2014/main" id="{6928676C-D0F3-714F-8DE1-02BFA66D4D44}"/>
            </a:ext>
          </a:extLst>
        </xdr:cNvPr>
        <xdr:cNvPicPr>
          <a:picLocks noChangeAspect="1"/>
        </xdr:cNvPicPr>
      </xdr:nvPicPr>
      <xdr:blipFill>
        <a:blip xmlns:r="http://schemas.openxmlformats.org/officeDocument/2006/relationships" r:embed="rId1"/>
        <a:stretch>
          <a:fillRect/>
        </a:stretch>
      </xdr:blipFill>
      <xdr:spPr>
        <a:xfrm>
          <a:off x="28411713" y="72570"/>
          <a:ext cx="856342" cy="1070429"/>
        </a:xfrm>
        <a:prstGeom prst="rect">
          <a:avLst/>
        </a:prstGeom>
      </xdr:spPr>
    </xdr:pic>
    <xdr:clientData/>
  </xdr:twoCellAnchor>
  <xdr:twoCellAnchor editAs="oneCell">
    <xdr:from>
      <xdr:col>45</xdr:col>
      <xdr:colOff>435429</xdr:colOff>
      <xdr:row>0</xdr:row>
      <xdr:rowOff>72571</xdr:rowOff>
    </xdr:from>
    <xdr:to>
      <xdr:col>46</xdr:col>
      <xdr:colOff>457200</xdr:colOff>
      <xdr:row>3</xdr:row>
      <xdr:rowOff>18143</xdr:rowOff>
    </xdr:to>
    <xdr:pic>
      <xdr:nvPicPr>
        <xdr:cNvPr id="20" name="Image 19">
          <a:extLst>
            <a:ext uri="{FF2B5EF4-FFF2-40B4-BE49-F238E27FC236}">
              <a16:creationId xmlns:a16="http://schemas.microsoft.com/office/drawing/2014/main" id="{09517B36-03E1-F242-A2EC-854CB8A5946D}"/>
            </a:ext>
          </a:extLst>
        </xdr:cNvPr>
        <xdr:cNvPicPr>
          <a:picLocks noChangeAspect="1"/>
        </xdr:cNvPicPr>
      </xdr:nvPicPr>
      <xdr:blipFill>
        <a:blip xmlns:r="http://schemas.openxmlformats.org/officeDocument/2006/relationships" r:embed="rId1"/>
        <a:stretch>
          <a:fillRect/>
        </a:stretch>
      </xdr:blipFill>
      <xdr:spPr>
        <a:xfrm>
          <a:off x="44014572" y="72571"/>
          <a:ext cx="856342" cy="1070429"/>
        </a:xfrm>
        <a:prstGeom prst="rect">
          <a:avLst/>
        </a:prstGeom>
      </xdr:spPr>
    </xdr:pic>
    <xdr:clientData/>
  </xdr:twoCellAnchor>
  <xdr:twoCellAnchor>
    <xdr:from>
      <xdr:col>25</xdr:col>
      <xdr:colOff>68791</xdr:colOff>
      <xdr:row>50</xdr:row>
      <xdr:rowOff>91924</xdr:rowOff>
    </xdr:from>
    <xdr:to>
      <xdr:col>50</xdr:col>
      <xdr:colOff>818697</xdr:colOff>
      <xdr:row>71</xdr:row>
      <xdr:rowOff>755</xdr:rowOff>
    </xdr:to>
    <xdr:graphicFrame macro="">
      <xdr:nvGraphicFramePr>
        <xdr:cNvPr id="21" name="Graphique 20">
          <a:extLst>
            <a:ext uri="{FF2B5EF4-FFF2-40B4-BE49-F238E27FC236}">
              <a16:creationId xmlns:a16="http://schemas.microsoft.com/office/drawing/2014/main" id="{5491EB8B-0129-DB7D-0F46-A50C79B63B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25</xdr:col>
      <xdr:colOff>102811</xdr:colOff>
      <xdr:row>3</xdr:row>
      <xdr:rowOff>179613</xdr:rowOff>
    </xdr:from>
    <xdr:to>
      <xdr:col>51</xdr:col>
      <xdr:colOff>9073</xdr:colOff>
      <xdr:row>23</xdr:row>
      <xdr:rowOff>63499</xdr:rowOff>
    </xdr:to>
    <xdr:graphicFrame macro="">
      <xdr:nvGraphicFramePr>
        <xdr:cNvPr id="22" name="Graphique 21">
          <a:extLst>
            <a:ext uri="{FF2B5EF4-FFF2-40B4-BE49-F238E27FC236}">
              <a16:creationId xmlns:a16="http://schemas.microsoft.com/office/drawing/2014/main" id="{EE47DC1F-E06B-DEE4-A76D-EB4CE7744F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51</xdr:col>
      <xdr:colOff>213482</xdr:colOff>
      <xdr:row>3</xdr:row>
      <xdr:rowOff>163891</xdr:rowOff>
    </xdr:from>
    <xdr:to>
      <xdr:col>53</xdr:col>
      <xdr:colOff>391282</xdr:colOff>
      <xdr:row>23</xdr:row>
      <xdr:rowOff>54427</xdr:rowOff>
    </xdr:to>
    <mc:AlternateContent xmlns:mc="http://schemas.openxmlformats.org/markup-compatibility/2006" xmlns:a14="http://schemas.microsoft.com/office/drawing/2010/main">
      <mc:Choice Requires="a14">
        <xdr:graphicFrame macro="">
          <xdr:nvGraphicFramePr>
            <xdr:cNvPr id="23" name="Nom 7">
              <a:extLst>
                <a:ext uri="{FF2B5EF4-FFF2-40B4-BE49-F238E27FC236}">
                  <a16:creationId xmlns:a16="http://schemas.microsoft.com/office/drawing/2014/main" id="{3430B813-54F5-1B98-8E1A-17D3945ECCDF}"/>
                </a:ext>
              </a:extLst>
            </xdr:cNvPr>
            <xdr:cNvGraphicFramePr/>
          </xdr:nvGraphicFramePr>
          <xdr:xfrm>
            <a:off x="0" y="0"/>
            <a:ext cx="0" cy="0"/>
          </xdr:xfrm>
          <a:graphic>
            <a:graphicData uri="http://schemas.microsoft.com/office/drawing/2010/slicer">
              <sle:slicer xmlns:sle="http://schemas.microsoft.com/office/drawing/2010/slicer" name="Nom 7"/>
            </a:graphicData>
          </a:graphic>
        </xdr:graphicFrame>
      </mc:Choice>
      <mc:Fallback xmlns="">
        <xdr:sp macro="" textlink="">
          <xdr:nvSpPr>
            <xdr:cNvPr id="0" name=""/>
            <xdr:cNvSpPr>
              <a:spLocks noTextEdit="1"/>
            </xdr:cNvSpPr>
          </xdr:nvSpPr>
          <xdr:spPr>
            <a:xfrm>
              <a:off x="48800053" y="1288748"/>
              <a:ext cx="1846943" cy="3881965"/>
            </a:xfrm>
            <a:prstGeom prst="rect">
              <a:avLst/>
            </a:prstGeom>
            <a:solidFill>
              <a:prstClr val="white"/>
            </a:solidFill>
            <a:ln w="1">
              <a:solidFill>
                <a:prstClr val="green"/>
              </a:solidFill>
            </a:ln>
          </xdr:spPr>
          <xdr:txBody>
            <a:bodyPr vertOverflow="clip" horzOverflow="clip"/>
            <a:lstStyle/>
            <a:p>
              <a:r>
                <a:rPr lang="fr-FR" sz="1100"/>
                <a:t>Cette forme représente un segment. Les segments sont pris en charge dans Excel 2010 ou version ultérieure.
En revanche, si la forme a été modifiée dans une version précédente d’Excel, ou si le classeur a été enregistré dans Excel 2003 ou une version précédente, vous ne pouvez pas utiliser le segment.</a:t>
              </a:r>
            </a:p>
          </xdr:txBody>
        </xdr:sp>
      </mc:Fallback>
    </mc:AlternateContent>
    <xdr:clientData/>
  </xdr:twoCellAnchor>
  <xdr:twoCellAnchor editAs="oneCell">
    <xdr:from>
      <xdr:col>51</xdr:col>
      <xdr:colOff>177197</xdr:colOff>
      <xdr:row>50</xdr:row>
      <xdr:rowOff>127605</xdr:rowOff>
    </xdr:from>
    <xdr:to>
      <xdr:col>53</xdr:col>
      <xdr:colOff>435430</xdr:colOff>
      <xdr:row>71</xdr:row>
      <xdr:rowOff>72572</xdr:rowOff>
    </xdr:to>
    <mc:AlternateContent xmlns:mc="http://schemas.openxmlformats.org/markup-compatibility/2006" xmlns:a14="http://schemas.microsoft.com/office/drawing/2010/main">
      <mc:Choice Requires="a14">
        <xdr:graphicFrame macro="">
          <xdr:nvGraphicFramePr>
            <xdr:cNvPr id="24" name="Nom 8">
              <a:extLst>
                <a:ext uri="{FF2B5EF4-FFF2-40B4-BE49-F238E27FC236}">
                  <a16:creationId xmlns:a16="http://schemas.microsoft.com/office/drawing/2014/main" id="{B91FEE62-F0F7-61A0-F1E4-B6133EECBBBC}"/>
                </a:ext>
              </a:extLst>
            </xdr:cNvPr>
            <xdr:cNvGraphicFramePr/>
          </xdr:nvGraphicFramePr>
          <xdr:xfrm>
            <a:off x="0" y="0"/>
            <a:ext cx="0" cy="0"/>
          </xdr:xfrm>
          <a:graphic>
            <a:graphicData uri="http://schemas.microsoft.com/office/drawing/2010/slicer">
              <sle:slicer xmlns:sle="http://schemas.microsoft.com/office/drawing/2010/slicer" name="Nom 8"/>
            </a:graphicData>
          </a:graphic>
        </xdr:graphicFrame>
      </mc:Choice>
      <mc:Fallback xmlns="">
        <xdr:sp macro="" textlink="">
          <xdr:nvSpPr>
            <xdr:cNvPr id="0" name=""/>
            <xdr:cNvSpPr>
              <a:spLocks noTextEdit="1"/>
            </xdr:cNvSpPr>
          </xdr:nvSpPr>
          <xdr:spPr>
            <a:xfrm>
              <a:off x="48763768" y="10632319"/>
              <a:ext cx="1927376" cy="4135967"/>
            </a:xfrm>
            <a:prstGeom prst="rect">
              <a:avLst/>
            </a:prstGeom>
            <a:solidFill>
              <a:prstClr val="white"/>
            </a:solidFill>
            <a:ln w="1">
              <a:solidFill>
                <a:prstClr val="green"/>
              </a:solidFill>
            </a:ln>
          </xdr:spPr>
          <xdr:txBody>
            <a:bodyPr vertOverflow="clip" horzOverflow="clip"/>
            <a:lstStyle/>
            <a:p>
              <a:r>
                <a:rPr lang="fr-FR" sz="1100"/>
                <a:t>Cette forme représente un segment. Les segments sont pris en charge dans Excel 2010 ou version ultérieure.
En revanche, si la forme a été modifiée dans une version précédente d’Excel, ou si le classeur a été enregistré dans Excel 2003 ou une version précédente, vous ne pouvez pas utiliser le segment.</a:t>
              </a:r>
            </a:p>
          </xdr:txBody>
        </xdr:sp>
      </mc:Fallback>
    </mc:AlternateContent>
    <xdr:clientData/>
  </xdr:twoCellAnchor>
  <xdr:twoCellAnchor editAs="oneCell">
    <xdr:from>
      <xdr:col>0</xdr:col>
      <xdr:colOff>293914</xdr:colOff>
      <xdr:row>25</xdr:row>
      <xdr:rowOff>12700</xdr:rowOff>
    </xdr:from>
    <xdr:to>
      <xdr:col>1</xdr:col>
      <xdr:colOff>762000</xdr:colOff>
      <xdr:row>52</xdr:row>
      <xdr:rowOff>108858</xdr:rowOff>
    </xdr:to>
    <mc:AlternateContent xmlns:mc="http://schemas.openxmlformats.org/markup-compatibility/2006" xmlns:a14="http://schemas.microsoft.com/office/drawing/2010/main">
      <mc:Choice Requires="a14">
        <xdr:graphicFrame macro="">
          <xdr:nvGraphicFramePr>
            <xdr:cNvPr id="25" name="Semaine 2">
              <a:extLst>
                <a:ext uri="{FF2B5EF4-FFF2-40B4-BE49-F238E27FC236}">
                  <a16:creationId xmlns:a16="http://schemas.microsoft.com/office/drawing/2014/main" id="{E62234C0-F6D0-2956-8524-82EFFDA785C4}"/>
                </a:ext>
              </a:extLst>
            </xdr:cNvPr>
            <xdr:cNvGraphicFramePr/>
          </xdr:nvGraphicFramePr>
          <xdr:xfrm>
            <a:off x="0" y="0"/>
            <a:ext cx="0" cy="0"/>
          </xdr:xfrm>
          <a:graphic>
            <a:graphicData uri="http://schemas.microsoft.com/office/drawing/2010/slicer">
              <sle:slicer xmlns:sle="http://schemas.microsoft.com/office/drawing/2010/slicer" name="Semaine 2"/>
            </a:graphicData>
          </a:graphic>
        </xdr:graphicFrame>
      </mc:Choice>
      <mc:Fallback xmlns="">
        <xdr:sp macro="" textlink="">
          <xdr:nvSpPr>
            <xdr:cNvPr id="0" name=""/>
            <xdr:cNvSpPr>
              <a:spLocks noTextEdit="1"/>
            </xdr:cNvSpPr>
          </xdr:nvSpPr>
          <xdr:spPr>
            <a:xfrm>
              <a:off x="293914" y="5528129"/>
              <a:ext cx="2010229" cy="5484586"/>
            </a:xfrm>
            <a:prstGeom prst="rect">
              <a:avLst/>
            </a:prstGeom>
            <a:solidFill>
              <a:prstClr val="white"/>
            </a:solidFill>
            <a:ln w="1">
              <a:solidFill>
                <a:prstClr val="green"/>
              </a:solidFill>
            </a:ln>
          </xdr:spPr>
          <xdr:txBody>
            <a:bodyPr vertOverflow="clip" horzOverflow="clip"/>
            <a:lstStyle/>
            <a:p>
              <a:r>
                <a:rPr lang="fr-FR" sz="1100"/>
                <a:t>Cette forme représente un segment. Les segments sont pris en charge dans Excel 2010 ou version ultérieure.
En revanche, si la forme a été modifiée dans une version précédente d’Excel, ou si le classeur a été enregistré dans Excel 2003 ou une version précédente, vous ne pouvez pas utiliser le segment.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21</xdr:col>
      <xdr:colOff>199571</xdr:colOff>
      <xdr:row>0</xdr:row>
      <xdr:rowOff>36285</xdr:rowOff>
    </xdr:from>
    <xdr:to>
      <xdr:col>22</xdr:col>
      <xdr:colOff>193526</xdr:colOff>
      <xdr:row>2</xdr:row>
      <xdr:rowOff>130765</xdr:rowOff>
    </xdr:to>
    <xdr:pic>
      <xdr:nvPicPr>
        <xdr:cNvPr id="15" name="Image 14">
          <a:extLst>
            <a:ext uri="{FF2B5EF4-FFF2-40B4-BE49-F238E27FC236}">
              <a16:creationId xmlns:a16="http://schemas.microsoft.com/office/drawing/2014/main" id="{E92F2149-651D-6240-9AF4-864005622E01}"/>
            </a:ext>
          </a:extLst>
        </xdr:cNvPr>
        <xdr:cNvPicPr>
          <a:picLocks noChangeAspect="1"/>
        </xdr:cNvPicPr>
      </xdr:nvPicPr>
      <xdr:blipFill>
        <a:blip xmlns:r="http://schemas.openxmlformats.org/officeDocument/2006/relationships" r:embed="rId1"/>
        <a:stretch>
          <a:fillRect/>
        </a:stretch>
      </xdr:blipFill>
      <xdr:spPr>
        <a:xfrm>
          <a:off x="15748000" y="36285"/>
          <a:ext cx="961572" cy="1201966"/>
        </a:xfrm>
        <a:prstGeom prst="rect">
          <a:avLst/>
        </a:prstGeom>
      </xdr:spPr>
    </xdr:pic>
    <xdr:clientData/>
  </xdr:twoCellAnchor>
  <xdr:twoCellAnchor editAs="oneCell">
    <xdr:from>
      <xdr:col>0</xdr:col>
      <xdr:colOff>834569</xdr:colOff>
      <xdr:row>0</xdr:row>
      <xdr:rowOff>145143</xdr:rowOff>
    </xdr:from>
    <xdr:to>
      <xdr:col>0</xdr:col>
      <xdr:colOff>2104570</xdr:colOff>
      <xdr:row>3</xdr:row>
      <xdr:rowOff>408989</xdr:rowOff>
    </xdr:to>
    <xdr:pic>
      <xdr:nvPicPr>
        <xdr:cNvPr id="16" name="Image 15">
          <a:extLst>
            <a:ext uri="{FF2B5EF4-FFF2-40B4-BE49-F238E27FC236}">
              <a16:creationId xmlns:a16="http://schemas.microsoft.com/office/drawing/2014/main" id="{9D4F517D-1693-0744-89F4-A4B88AB1F891}"/>
            </a:ext>
          </a:extLst>
        </xdr:cNvPr>
        <xdr:cNvPicPr>
          <a:picLocks noChangeAspect="1"/>
        </xdr:cNvPicPr>
      </xdr:nvPicPr>
      <xdr:blipFill>
        <a:blip xmlns:r="http://schemas.openxmlformats.org/officeDocument/2006/relationships" r:embed="rId1"/>
        <a:stretch>
          <a:fillRect/>
        </a:stretch>
      </xdr:blipFill>
      <xdr:spPr>
        <a:xfrm>
          <a:off x="834569" y="145143"/>
          <a:ext cx="1270001" cy="1587503"/>
        </a:xfrm>
        <a:prstGeom prst="rect">
          <a:avLst/>
        </a:prstGeom>
      </xdr:spPr>
    </xdr:pic>
    <xdr:clientData/>
  </xdr:twoCellAnchor>
  <xdr:twoCellAnchor>
    <xdr:from>
      <xdr:col>1</xdr:col>
      <xdr:colOff>208643</xdr:colOff>
      <xdr:row>5</xdr:row>
      <xdr:rowOff>7257</xdr:rowOff>
    </xdr:from>
    <xdr:to>
      <xdr:col>47</xdr:col>
      <xdr:colOff>235858</xdr:colOff>
      <xdr:row>22</xdr:row>
      <xdr:rowOff>181429</xdr:rowOff>
    </xdr:to>
    <xdr:graphicFrame macro="">
      <xdr:nvGraphicFramePr>
        <xdr:cNvPr id="12" name="Graphique 11">
          <a:extLst>
            <a:ext uri="{FF2B5EF4-FFF2-40B4-BE49-F238E27FC236}">
              <a16:creationId xmlns:a16="http://schemas.microsoft.com/office/drawing/2014/main" id="{3F5FD78F-6F49-4FA3-8785-0069E082A1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36284</xdr:colOff>
      <xdr:row>23</xdr:row>
      <xdr:rowOff>43543</xdr:rowOff>
    </xdr:from>
    <xdr:to>
      <xdr:col>47</xdr:col>
      <xdr:colOff>635001</xdr:colOff>
      <xdr:row>44</xdr:row>
      <xdr:rowOff>0</xdr:rowOff>
    </xdr:to>
    <xdr:graphicFrame macro="">
      <xdr:nvGraphicFramePr>
        <xdr:cNvPr id="13" name="Graphique 12">
          <a:extLst>
            <a:ext uri="{FF2B5EF4-FFF2-40B4-BE49-F238E27FC236}">
              <a16:creationId xmlns:a16="http://schemas.microsoft.com/office/drawing/2014/main" id="{073CE8CF-B330-CC05-B862-816C633B48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359832</xdr:colOff>
      <xdr:row>44</xdr:row>
      <xdr:rowOff>88900</xdr:rowOff>
    </xdr:from>
    <xdr:to>
      <xdr:col>47</xdr:col>
      <xdr:colOff>529166</xdr:colOff>
      <xdr:row>62</xdr:row>
      <xdr:rowOff>148166</xdr:rowOff>
    </xdr:to>
    <xdr:graphicFrame macro="">
      <xdr:nvGraphicFramePr>
        <xdr:cNvPr id="14" name="Graphique 13">
          <a:extLst>
            <a:ext uri="{FF2B5EF4-FFF2-40B4-BE49-F238E27FC236}">
              <a16:creationId xmlns:a16="http://schemas.microsoft.com/office/drawing/2014/main" id="{F3C69AAB-E34B-61F6-33C9-38C0B26112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338665</xdr:colOff>
      <xdr:row>63</xdr:row>
      <xdr:rowOff>4233</xdr:rowOff>
    </xdr:from>
    <xdr:to>
      <xdr:col>47</xdr:col>
      <xdr:colOff>380999</xdr:colOff>
      <xdr:row>82</xdr:row>
      <xdr:rowOff>0</xdr:rowOff>
    </xdr:to>
    <xdr:graphicFrame macro="">
      <xdr:nvGraphicFramePr>
        <xdr:cNvPr id="17" name="Graphique 16">
          <a:extLst>
            <a:ext uri="{FF2B5EF4-FFF2-40B4-BE49-F238E27FC236}">
              <a16:creationId xmlns:a16="http://schemas.microsoft.com/office/drawing/2014/main" id="{A73E75EA-85DF-E8BD-E6A6-7FE56FE0C1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355.740619791664" createdVersion="8" refreshedVersion="8" minRefreshableVersion="3" recordCount="2293" xr:uid="{968FFA5C-6527-0F41-BD67-C9D9A436305A}">
  <cacheSource type="worksheet">
    <worksheetSource name="=EDF"/>
  </cacheSource>
  <cacheFields count="34">
    <cacheField name="Horodateur" numFmtId="22">
      <sharedItems containsSemiMixedTypes="0" containsNonDate="0" containsDate="1" containsString="0" minDate="2023-07-17T12:30:38" maxDate="2024-03-01T17:07:54"/>
    </cacheField>
    <cacheField name="Nom" numFmtId="0">
      <sharedItems count="58">
        <s v="DUVAL"/>
        <s v="BAGMA"/>
        <s v="DELAMARE"/>
        <s v="RIVIERE"/>
        <s v="MUFANA"/>
        <s v="TOUSTOU"/>
        <s v="GUITON"/>
        <s v="CHASTIN"/>
        <s v="MAFUTUNA"/>
        <s v="LE CALVEZ"/>
        <s v="SAGARZAZU"/>
        <s v="VITTECOQ"/>
        <s v="HUET"/>
        <s v="BEAURAIN"/>
        <s v="MERLET"/>
        <s v="LEBRUN"/>
        <s v="GUY"/>
        <s v="CASTEL"/>
        <s v="COQUILLEAU"/>
        <s v="OBLIN"/>
        <s v="VAUCLIN"/>
        <s v="ETASSE"/>
        <s v="ELIZONDO"/>
        <s v="COUDERT"/>
        <s v="GAIGEARD"/>
        <s v="ARRIGHETTI"/>
        <s v="DUFROS"/>
        <s v="FAGNEN"/>
        <s v="DANIEL"/>
        <s v="ESCUSA"/>
        <s v="CAROFF"/>
        <s v="NERAUD"/>
        <s v="JUBIN"/>
        <s v="COUSSERAND"/>
        <s v="PAUTROT DAVID"/>
        <s v="CAMUS"/>
        <s v="CAPELL"/>
        <s v="REYMONDOUX"/>
        <s v="MARTINEZ RODRIGUEZ"/>
        <s v="PASSARD"/>
        <s v="CASTELO"/>
        <s v="RIQUELME J"/>
        <s v="BOUARD"/>
        <s v="LE GUILLOU"/>
        <s v="REBILLARD"/>
        <s v="SINEUX"/>
        <s v="BLANCHARD"/>
        <s v="LIBALI"/>
        <s v="NGASSA"/>
        <s v="SIVI"/>
        <s v="RIQUELME M"/>
        <s v="RÖDERSTEIN"/>
        <s v="VEYER"/>
        <s v="LAKOUIFAT"/>
        <s v="MARTIN"/>
        <s v="BATALLA"/>
        <s v="CAPELL SANDIN"/>
        <s v="RAVISA"/>
      </sharedItems>
    </cacheField>
    <cacheField name="Date" numFmtId="14">
      <sharedItems containsSemiMixedTypes="0" containsNonDate="0" containsDate="1" containsString="0" minDate="2023-07-09T00:00:00" maxDate="2024-03-02T00:00:00"/>
    </cacheField>
    <cacheField name="Suivi cycle" numFmtId="0">
      <sharedItems containsBlank="1"/>
    </cacheField>
    <cacheField name="Humeur" numFmtId="0">
      <sharedItems containsSemiMixedTypes="0" containsString="0" containsNumber="1" containsInteger="1" minValue="1" maxValue="5"/>
    </cacheField>
    <cacheField name="Stress" numFmtId="0">
      <sharedItems containsSemiMixedTypes="0" containsString="0" containsNumber="1" containsInteger="1" minValue="1" maxValue="5"/>
    </cacheField>
    <cacheField name="Sommeil" numFmtId="0">
      <sharedItems containsSemiMixedTypes="0" containsString="0" containsNumber="1" containsInteger="1" minValue="1" maxValue="5"/>
    </cacheField>
    <cacheField name="Etat Physique" numFmtId="0">
      <sharedItems containsSemiMixedTypes="0" containsString="0" containsNumber="1" containsInteger="1" minValue="1" maxValue="5"/>
    </cacheField>
    <cacheField name="Hydratation" numFmtId="0">
      <sharedItems containsSemiMixedTypes="0" containsString="0" containsNumber="1" containsInteger="1" minValue="1" maxValue="5"/>
    </cacheField>
    <cacheField name="Nutrition" numFmtId="0">
      <sharedItems containsSemiMixedTypes="0" containsString="0" containsNumber="1" containsInteger="1" minValue="1" maxValue="5"/>
    </cacheField>
    <cacheField name="Commentaires" numFmtId="0">
      <sharedItems containsBlank="1"/>
    </cacheField>
    <cacheField name="Intensité douleur" numFmtId="0">
      <sharedItems containsString="0" containsBlank="1" containsNumber="1" containsInteger="1" minValue="1" maxValue="10"/>
    </cacheField>
    <cacheField name="Tête" numFmtId="0">
      <sharedItems containsBlank="1"/>
    </cacheField>
    <cacheField name="Localisation [Ligne 2]" numFmtId="0">
      <sharedItems containsBlank="1"/>
    </cacheField>
    <cacheField name="Cervicales" numFmtId="0">
      <sharedItems containsBlank="1"/>
    </cacheField>
    <cacheField name="Ceinture scapulaire" numFmtId="0">
      <sharedItems containsBlank="1"/>
    </cacheField>
    <cacheField name="Coudes" numFmtId="0">
      <sharedItems containsBlank="1"/>
    </cacheField>
    <cacheField name="Dos" numFmtId="0">
      <sharedItems containsBlank="1"/>
    </cacheField>
    <cacheField name="Haut du dos" numFmtId="0">
      <sharedItems containsNonDate="0" containsString="0" containsBlank="1"/>
    </cacheField>
    <cacheField name="Bas du dos" numFmtId="0">
      <sharedItems containsNonDate="0" containsString="0" containsBlank="1"/>
    </cacheField>
    <cacheField name="Abdos" numFmtId="0">
      <sharedItems containsBlank="1"/>
    </cacheField>
    <cacheField name="Ceinture pelvienne" numFmtId="0">
      <sharedItems containsBlank="1"/>
    </cacheField>
    <cacheField name="Genou" numFmtId="0">
      <sharedItems containsBlank="1"/>
    </cacheField>
    <cacheField name="Chevilles" numFmtId="0">
      <sharedItems containsBlank="1"/>
    </cacheField>
    <cacheField name="Pieds" numFmtId="0">
      <sharedItems containsBlank="1"/>
    </cacheField>
    <cacheField name="Mains" numFmtId="0">
      <sharedItems containsBlank="1"/>
    </cacheField>
    <cacheField name="Quadri" numFmtId="0">
      <sharedItems containsBlank="1"/>
    </cacheField>
    <cacheField name="Ischio" numFmtId="0">
      <sharedItems containsBlank="1"/>
    </cacheField>
    <cacheField name="Mollet" numFmtId="0">
      <sharedItems containsBlank="1"/>
    </cacheField>
    <cacheField name="Tibia" numFmtId="0">
      <sharedItems containsBlank="1"/>
    </cacheField>
    <cacheField name="Commentaires douleur" numFmtId="0">
      <sharedItems containsBlank="1" longText="1"/>
    </cacheField>
    <cacheField name="Total EDF" numFmtId="0">
      <sharedItems containsSemiMixedTypes="0" containsString="0" containsNumber="1" containsInteger="1" minValue="7" maxValue="30"/>
    </cacheField>
    <cacheField name="Semaine" numFmtId="0">
      <sharedItems containsSemiMixedTypes="0" containsString="0" containsNumber="1" containsInteger="1" minValue="2" maxValue="51" count="32">
        <n v="29"/>
        <n v="34"/>
        <n v="30"/>
        <n v="31"/>
        <n v="32"/>
        <n v="27"/>
        <n v="33"/>
        <n v="38"/>
        <n v="35"/>
        <n v="36"/>
        <n v="37"/>
        <n v="39"/>
        <n v="40"/>
        <n v="41"/>
        <n v="42"/>
        <n v="43"/>
        <n v="44"/>
        <n v="45"/>
        <n v="46"/>
        <n v="47"/>
        <n v="48"/>
        <n v="49"/>
        <n v="50"/>
        <n v="51"/>
        <n v="2"/>
        <n v="3"/>
        <n v="4"/>
        <n v="5"/>
        <n v="6"/>
        <n v="7"/>
        <n v="8"/>
        <n v="9"/>
      </sharedItems>
    </cacheField>
    <cacheField name="Année" numFmtId="0">
      <sharedItems containsSemiMixedTypes="0" containsString="0" containsNumber="1" containsInteger="1" minValue="2023" maxValue="2024" count="2">
        <n v="2023"/>
        <n v="2024"/>
      </sharedItems>
    </cacheField>
  </cacheFields>
  <extLst>
    <ext xmlns:x14="http://schemas.microsoft.com/office/spreadsheetml/2009/9/main" uri="{725AE2AE-9491-48be-B2B4-4EB974FC3084}">
      <x14:pivotCacheDefinition pivotCacheId="183892801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355.740620138888" createdVersion="8" refreshedVersion="8" minRefreshableVersion="3" recordCount="418" xr:uid="{03902165-2EE8-0944-94A1-D860FE76485C}">
  <cacheSource type="worksheet">
    <worksheetSource name="RPE"/>
  </cacheSource>
  <cacheFields count="18">
    <cacheField name="Horodateur" numFmtId="22">
      <sharedItems containsSemiMixedTypes="0" containsNonDate="0" containsDate="1" containsString="0" minDate="2023-10-11T07:54:24" maxDate="2024-02-19T21:21:47"/>
    </cacheField>
    <cacheField name="Nom" numFmtId="0">
      <sharedItems count="45">
        <s v="COUDERT"/>
        <s v="NERAUD"/>
        <s v="REYMONDOUX"/>
        <s v="DUFROS"/>
        <s v="VEYER"/>
        <s v="PASSARD"/>
        <s v="GUITON"/>
        <s v="RIVIERE"/>
        <s v="ELIZONDO"/>
        <s v="MAFUTUNA"/>
        <s v="SAGARZAZU"/>
        <s v="JUBIN"/>
        <s v="ESCUSA"/>
        <s v="VITTECOQ"/>
        <s v="GAIGEARD"/>
        <s v="COQUILLEAU"/>
        <s v="REBILLARD"/>
        <s v="OBLIN"/>
        <s v="BEAURAIN"/>
        <s v="DUVAL"/>
        <s v="COUSSERAND"/>
        <s v="CAMUS"/>
        <s v="MARTINEZ RODRIGUEZ"/>
        <s v="LEBRUN"/>
        <s v="LE CALVEZ"/>
        <s v="LAKOUIFAT"/>
        <s v="DELAMARE"/>
        <s v="BAGMA"/>
        <s v="LIBALI"/>
        <s v="CASTELO"/>
        <s v="BLANCHARD"/>
        <s v="ARRIGHETTI"/>
        <s v="BOUARD"/>
        <s v="SINEUX"/>
        <s v="RÖDERSTEIN"/>
        <s v="VAUCLIN"/>
        <s v="RAVISA"/>
        <s v="GÉRARD"/>
        <s v="LE GUILLOU"/>
        <s v="SIVI"/>
        <s v="CAPELL SANDIN"/>
        <s v="MUFANA"/>
        <s v="NGASSA"/>
        <s v="MERLET"/>
        <s v="MUFUNA" u="1"/>
      </sharedItems>
    </cacheField>
    <cacheField name="Date" numFmtId="14">
      <sharedItems containsSemiMixedTypes="0" containsNonDate="0" containsDate="1" containsString="0" minDate="2023-01-09T00:00:00" maxDate="2033-10-20T00:00:00" count="62">
        <d v="2023-10-10T00:00:00"/>
        <d v="2023-10-11T00:00:00"/>
        <d v="2023-10-13T00:00:00"/>
        <d v="2023-10-15T00:00:00"/>
        <d v="2023-10-17T00:00:00"/>
        <d v="2023-10-18T00:00:00"/>
        <d v="2023-10-20T00:00:00"/>
        <d v="2023-10-22T00:00:00"/>
        <d v="2023-10-31T00:00:00"/>
        <d v="2023-11-01T00:00:00"/>
        <d v="2023-11-03T00:00:00"/>
        <d v="2023-11-05T00:00:00"/>
        <d v="2023-11-07T00:00:00"/>
        <d v="2023-11-08T00:00:00"/>
        <d v="2023-11-10T00:00:00"/>
        <d v="2023-11-12T00:00:00"/>
        <d v="2023-11-14T00:00:00"/>
        <d v="2023-11-15T00:00:00"/>
        <d v="2023-11-17T00:00:00"/>
        <d v="2023-11-19T00:00:00"/>
        <d v="2023-11-21T00:00:00"/>
        <d v="2023-11-22T00:00:00"/>
        <d v="2023-11-26T00:00:00"/>
        <d v="2023-11-28T00:00:00"/>
        <d v="2023-11-29T00:00:00"/>
        <d v="2023-12-05T00:00:00"/>
        <d v="2023-12-06T00:00:00"/>
        <d v="2023-12-08T00:00:00"/>
        <d v="2023-12-12T00:00:00"/>
        <d v="2023-12-10T00:00:00"/>
        <d v="2023-12-13T00:00:00"/>
        <d v="2023-12-15T00:00:00"/>
        <d v="2023-12-19T00:00:00"/>
        <d v="2023-12-20T00:00:00"/>
        <d v="2024-01-09T00:00:00"/>
        <d v="2024-01-10T00:00:00"/>
        <d v="2024-01-12T00:00:00"/>
        <d v="2024-01-16T00:00:00"/>
        <d v="2024-01-17T00:00:00"/>
        <d v="2024-01-23T00:00:00"/>
        <d v="2024-01-24T00:00:00"/>
        <d v="2024-01-26T00:00:00"/>
        <d v="2024-01-28T00:00:00"/>
        <d v="2024-01-30T00:00:00"/>
        <d v="2024-01-31T00:00:00"/>
        <d v="2024-02-02T00:00:00"/>
        <d v="2024-02-04T00:00:00"/>
        <d v="2024-02-07T00:00:00"/>
        <d v="2024-02-09T00:00:00"/>
        <d v="2024-02-13T00:00:00"/>
        <d v="2024-02-14T00:00:00"/>
        <d v="2024-02-16T00:00:00"/>
        <d v="2024-02-18T00:00:00"/>
        <d v="2024-02-12T00:00:00" u="1"/>
        <d v="2023-01-26T00:00:00" u="1"/>
        <d v="2023-01-10T00:00:00" u="1"/>
        <d v="2023-01-09T00:00:00" u="1"/>
        <d v="2023-10-19T00:00:00" u="1"/>
        <d v="2023-10-23T00:00:00" u="1"/>
        <d v="2033-10-19T00:00:00" u="1"/>
        <d v="2033-10-17T00:00:00" u="1"/>
        <d v="2023-10-16T00:00:00" u="1"/>
      </sharedItems>
    </cacheField>
    <cacheField name="RPE_PP" numFmtId="0">
      <sharedItems containsString="0" containsBlank="1" containsNumber="1" containsInteger="1" minValue="2" maxValue="10"/>
    </cacheField>
    <cacheField name="RPE_rugby" numFmtId="0">
      <sharedItems containsString="0" containsBlank="1" containsNumber="1" containsInteger="1" minValue="2" maxValue="10"/>
    </cacheField>
    <cacheField name="RPE_match" numFmtId="0">
      <sharedItems containsString="0" containsBlank="1" containsNumber="1" containsInteger="1" minValue="0" maxValue="10"/>
    </cacheField>
    <cacheField name="Investissement du jour" numFmtId="0">
      <sharedItems containsSemiMixedTypes="0" containsString="0" containsNumber="1" containsInteger="1" minValue="1" maxValue="3"/>
    </cacheField>
    <cacheField name="Remarques/Commentaires du joueur:" numFmtId="0">
      <sharedItems containsBlank="1" containsMixedTypes="1" containsNumber="1" containsInteger="1" minValue="70" maxValue="70"/>
    </cacheField>
    <cacheField name="Durée_PP" numFmtId="0">
      <sharedItems containsString="0" containsBlank="1" containsNumber="1" containsInteger="1" minValue="40" maxValue="60"/>
    </cacheField>
    <cacheField name="Durée_Rugby" numFmtId="0">
      <sharedItems containsBlank="1" containsMixedTypes="1" containsNumber="1" containsInteger="1" minValue="0" maxValue="105"/>
    </cacheField>
    <cacheField name="Durée_Match" numFmtId="0">
      <sharedItems containsString="0" containsBlank="1" containsNumber="1" containsInteger="1" minValue="42" maxValue="152"/>
    </cacheField>
    <cacheField name="sRPE_PP" numFmtId="0">
      <sharedItems containsSemiMixedTypes="0" containsString="0" containsNumber="1" containsInteger="1" minValue="0" maxValue="600"/>
    </cacheField>
    <cacheField name="sRPE_rugby" numFmtId="0">
      <sharedItems containsMixedTypes="1" containsNumber="1" minValue="0" maxValue="900"/>
    </cacheField>
    <cacheField name="sRPE_match" numFmtId="0">
      <sharedItems containsSemiMixedTypes="0" containsString="0" containsNumber="1" containsInteger="1" minValue="0" maxValue="900"/>
    </cacheField>
    <cacheField name="sRPE_tot" numFmtId="0">
      <sharedItems containsMixedTypes="1" containsNumber="1" minValue="0" maxValue="1350"/>
    </cacheField>
    <cacheField name="Semaine" numFmtId="0">
      <sharedItems containsSemiMixedTypes="0" containsString="0" containsNumber="1" containsInteger="1" minValue="2" maxValue="51" count="16">
        <n v="41"/>
        <n v="42"/>
        <n v="44"/>
        <n v="45"/>
        <n v="46"/>
        <n v="47"/>
        <n v="48"/>
        <n v="49"/>
        <n v="50"/>
        <n v="51"/>
        <n v="2"/>
        <n v="3"/>
        <n v="4"/>
        <n v="5"/>
        <n v="6"/>
        <n v="7"/>
      </sharedItems>
    </cacheField>
    <cacheField name="Année" numFmtId="0">
      <sharedItems containsSemiMixedTypes="0" containsString="0" containsNumber="1" containsInteger="1" minValue="2023" maxValue="2024" count="2">
        <n v="2023"/>
        <n v="2024"/>
      </sharedItems>
    </cacheField>
    <cacheField name="moyenne hebdo" numFmtId="0" formula="RPE_PP+RPE_rugby" databaseField="0"/>
  </cacheFields>
  <extLst>
    <ext xmlns:x14="http://schemas.microsoft.com/office/spreadsheetml/2009/9/main" uri="{725AE2AE-9491-48be-B2B4-4EB974FC3084}">
      <x14:pivotCacheDefinition pivotCacheId="1894318456"/>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355.740620833334" createdVersion="8" refreshedVersion="8" minRefreshableVersion="3" recordCount="55" xr:uid="{549FA6A9-6466-3445-99A7-9A38D7C47255}">
  <cacheSource type="worksheet">
    <worksheetSource name="EDF_jour"/>
  </cacheSource>
  <cacheFields count="51">
    <cacheField name="NOM" numFmtId="0">
      <sharedItems count="68">
        <s v="GAIGEARD"/>
        <s v="ARRIGHETTI"/>
        <s v="BATALLA"/>
        <s v="BEAURAIN"/>
        <s v="BLANCHARD"/>
        <s v="CAPELL SANDIN"/>
        <s v="CASTEL"/>
        <s v="CASTELO"/>
        <s v="CHASTIN"/>
        <s v="DANIEL"/>
        <s v="COQUILLEAU"/>
        <s v="COUSSERAND"/>
        <s v="DELAMARE"/>
        <s v="DUFROS"/>
        <s v="ELIZONDO"/>
        <s v="ESCUSA"/>
        <s v="FAGNEN"/>
        <s v="GUITON"/>
        <s v="JUBIN"/>
        <s v="LEBRUN"/>
        <s v="LIBALI"/>
        <s v="LUCAS"/>
        <s v="MAFUTUNA"/>
        <s v="LE GUILLOU"/>
        <s v="MARTINEZ RODRIGUEZ"/>
        <s v="MUFANA"/>
        <s v="LOTHOZ"/>
        <s v="NERAUD"/>
        <s v="NGASSA"/>
        <s v="PASSARD"/>
        <s v="PAUTROT D"/>
        <s v="RAVISA"/>
        <s v="MACRIDES"/>
        <s v="REBILLARD"/>
        <s v="RIVIERE"/>
        <s v="MERLET"/>
        <s v="SINEUX"/>
        <s v="SIUTAULA"/>
        <s v="VAUCLIN"/>
        <s v="OBLIN"/>
        <s v="VITTECOQ"/>
        <s v="HUET"/>
        <s v="DUVAL"/>
        <s v="REYMONDOUX"/>
        <s v="RIQUELME J"/>
        <s v="RIQUELME M"/>
        <s v="SIVI"/>
        <s v="SAGARZAZU"/>
        <s v="TOUSTOU"/>
        <s v="BAGMA"/>
        <s v="GUY"/>
        <s v="CAMUS"/>
        <s v="LE CALVEZ"/>
        <s v="VEYER"/>
        <s v="YENGO"/>
        <s v="BOUARD" u="1"/>
        <s v="ETASSE" u="1"/>
        <s v="COUDERT" u="1"/>
        <s v="VERGET" u="1"/>
        <s v="MANCINO" u="1"/>
        <s v="BOUTONNE" u="1"/>
        <s v="CAROFF" u="1"/>
        <s v="DROUIN" u="1"/>
        <s v="LAMOUR" u="1"/>
        <s v="NOURRISSON" u="1"/>
        <s v="PAUTROT DAVID" u="1"/>
        <s v="SUTA" u="1"/>
        <s v="ULUTULE" u="1"/>
      </sharedItems>
    </cacheField>
    <cacheField name="PRENOM" numFmtId="0">
      <sharedItems/>
    </cacheField>
    <cacheField name="EQUIPE" numFmtId="0">
      <sharedItems containsBlank="1"/>
    </cacheField>
    <cacheField name="AVANT - 3/4" numFmtId="0">
      <sharedItems containsDate="1" containsBlank="1" containsMixedTypes="1" minDate="2024-04-03T00:00:00" maxDate="2024-04-04T00:00:00"/>
    </cacheField>
    <cacheField name="GROUPE MATCH" numFmtId="0">
      <sharedItems containsNonDate="0" containsString="0" containsBlank="1"/>
    </cacheField>
    <cacheField name="PRESENCE" numFmtId="0">
      <sharedItems containsBlank="1"/>
    </cacheField>
    <cacheField name="RUGBY" numFmtId="0">
      <sharedItems/>
    </cacheField>
    <cacheField name="ETAT DE FORME" numFmtId="0">
      <sharedItems/>
    </cacheField>
    <cacheField name="RECOMMANDATIONS / INFOS" numFmtId="0">
      <sharedItems containsBlank="1"/>
    </cacheField>
    <cacheField name="Humeur" numFmtId="0">
      <sharedItems containsMixedTypes="1" containsNumber="1" containsInteger="1" minValue="3" maxValue="5"/>
    </cacheField>
    <cacheField name="Stress" numFmtId="0">
      <sharedItems containsMixedTypes="1" containsNumber="1" containsInteger="1" minValue="2" maxValue="5"/>
    </cacheField>
    <cacheField name="Sommeil" numFmtId="0">
      <sharedItems containsMixedTypes="1" containsNumber="1" containsInteger="1" minValue="1" maxValue="5"/>
    </cacheField>
    <cacheField name="Etat physique" numFmtId="0">
      <sharedItems containsMixedTypes="1" containsNumber="1" containsInteger="1" minValue="2" maxValue="4"/>
    </cacheField>
    <cacheField name="Hydratation" numFmtId="0">
      <sharedItems containsMixedTypes="1" containsNumber="1" containsInteger="1" minValue="2" maxValue="5"/>
    </cacheField>
    <cacheField name="Nutrition" numFmtId="0">
      <sharedItems containsMixedTypes="1" containsNumber="1" containsInteger="1" minValue="2" maxValue="5"/>
    </cacheField>
    <cacheField name="Score" numFmtId="0">
      <sharedItems containsMixedTypes="1" containsNumber="1" containsInteger="1" minValue="14" maxValue="25"/>
    </cacheField>
    <cacheField name="Intensité douleur" numFmtId="0">
      <sharedItems containsMixedTypes="1" containsNumber="1" containsInteger="1" minValue="1" maxValue="5"/>
    </cacheField>
    <cacheField name="Commentaires" numFmtId="0">
      <sharedItems/>
    </cacheField>
    <cacheField name="Zone" numFmtId="0">
      <sharedItems containsBlank="1"/>
    </cacheField>
    <cacheField name="Tête" numFmtId="0">
      <sharedItems/>
    </cacheField>
    <cacheField name="Cervicales" numFmtId="0">
      <sharedItems/>
    </cacheField>
    <cacheField name="Ceinture scapulaire" numFmtId="0">
      <sharedItems/>
    </cacheField>
    <cacheField name="Coudes" numFmtId="0">
      <sharedItems/>
    </cacheField>
    <cacheField name="Mains" numFmtId="0">
      <sharedItems/>
    </cacheField>
    <cacheField name="Dos" numFmtId="0">
      <sharedItems/>
    </cacheField>
    <cacheField name="Abdos" numFmtId="0">
      <sharedItems/>
    </cacheField>
    <cacheField name="Ceinture pelvienne" numFmtId="0">
      <sharedItems/>
    </cacheField>
    <cacheField name="Genou" numFmtId="0">
      <sharedItems/>
    </cacheField>
    <cacheField name="Quadri" numFmtId="0">
      <sharedItems/>
    </cacheField>
    <cacheField name="Ischio" numFmtId="0">
      <sharedItems/>
    </cacheField>
    <cacheField name="Tibia" numFmtId="0">
      <sharedItems/>
    </cacheField>
    <cacheField name="Mollet" numFmtId="0">
      <sharedItems/>
    </cacheField>
    <cacheField name="Chevilles" numFmtId="0">
      <sharedItems/>
    </cacheField>
    <cacheField name="Pieds" numFmtId="0">
      <sharedItems/>
    </cacheField>
    <cacheField name="Tendance EDF" numFmtId="1">
      <sharedItems containsMixedTypes="1" containsNumber="1" minValue="9" maxValue="25.375"/>
    </cacheField>
    <cacheField name="Pourcentage" numFmtId="9">
      <sharedItems containsMixedTypes="1" containsNumber="1" minValue="-0.10810810810810816" maxValue="0.14678899082568803"/>
    </cacheField>
    <cacheField name="ET 21J" numFmtId="166">
      <sharedItems containsSemiMixedTypes="0" containsString="0" containsNumber="1" minValue="0" maxValue="3.1471831698777724"/>
    </cacheField>
    <cacheField name="Tendance saison" numFmtId="1">
      <sharedItems containsMixedTypes="1" containsNumber="1" minValue="15.32258064516129" maxValue="25.089285714285715"/>
    </cacheField>
    <cacheField name="ET Saison" numFmtId="166">
      <sharedItems containsSemiMixedTypes="0" containsString="0" containsNumber="1" minValue="0" maxValue="4.6425824094539694"/>
    </cacheField>
    <cacheField name="T Humeur" numFmtId="166">
      <sharedItems containsMixedTypes="1" containsNumber="1" minValue="2" maxValue="4.833333333333333"/>
    </cacheField>
    <cacheField name="T Humeur Saison" numFmtId="166">
      <sharedItems containsMixedTypes="1" containsNumber="1" minValue="2.2857142857142856" maxValue="4.5555555555555554"/>
    </cacheField>
    <cacheField name="T Stress" numFmtId="166">
      <sharedItems containsMixedTypes="1" containsNumber="1" minValue="2" maxValue="4.25"/>
    </cacheField>
    <cacheField name="T Stress saison" numFmtId="166">
      <sharedItems containsMixedTypes="1" containsNumber="1" minValue="2.3055555555555554" maxValue="4.333333333333333"/>
    </cacheField>
    <cacheField name="T Sommeil" numFmtId="166">
      <sharedItems containsMixedTypes="1" containsNumber="1" minValue="1" maxValue="4.75"/>
    </cacheField>
    <cacheField name="T Sommeil saison" numFmtId="166">
      <sharedItems containsMixedTypes="1" containsNumber="1" minValue="1.2857142857142858" maxValue="4.4000000000000004"/>
    </cacheField>
    <cacheField name="T Etat physique" numFmtId="166">
      <sharedItems containsMixedTypes="1" containsNumber="1" minValue="1" maxValue="4"/>
    </cacheField>
    <cacheField name="T Etat physique saison" numFmtId="166">
      <sharedItems containsMixedTypes="1" containsNumber="1" minValue="1.8571428571428572" maxValue="3.8392857142857144"/>
    </cacheField>
    <cacheField name="T Hydratation" numFmtId="166">
      <sharedItems containsMixedTypes="1" containsNumber="1" minValue="1" maxValue="4.75"/>
    </cacheField>
    <cacheField name="T Hydratation saison" numFmtId="166">
      <sharedItems containsMixedTypes="1" containsNumber="1" minValue="2.125" maxValue="4.45"/>
    </cacheField>
    <cacheField name="T Nutrition" numFmtId="166">
      <sharedItems containsMixedTypes="1" containsNumber="1" minValue="2" maxValue="5"/>
    </cacheField>
    <cacheField name="T Nutrition saison" numFmtId="166">
      <sharedItems containsMixedTypes="1" containsNumber="1" minValue="2.125" maxValue="4.45"/>
    </cacheField>
  </cacheFields>
  <extLst>
    <ext xmlns:x14="http://schemas.microsoft.com/office/spreadsheetml/2009/9/main" uri="{725AE2AE-9491-48be-B2B4-4EB974FC3084}">
      <x14:pivotCacheDefinition pivotCacheId="41039102"/>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355.740621180557" createdVersion="8" refreshedVersion="8" minRefreshableVersion="3" recordCount="2162" xr:uid="{8DF12DF3-9793-BF4A-BEE2-7B977EB745B3}">
  <cacheSource type="worksheet">
    <worksheetSource name="BD_evo"/>
  </cacheSource>
  <cacheFields count="13">
    <cacheField name="Nom" numFmtId="0">
      <sharedItems count="47">
        <s v="ARRIGHETTI"/>
        <s v="BAGMA"/>
        <s v="BATALLA"/>
        <s v="BEAURAIN"/>
        <s v="BLANCHARD"/>
        <s v="CAMUS"/>
        <s v="CAPELL SANDIN"/>
        <s v="CASTEL"/>
        <s v="CASTELO"/>
        <s v="CHASTIN"/>
        <s v="COQUILLEAU"/>
        <s v="COUSSERAND"/>
        <s v="DELAMARE"/>
        <s v="DUFROS"/>
        <s v="DUVAL"/>
        <s v="ELIZONDO"/>
        <s v="ESCUSA"/>
        <s v="GAIGEARD"/>
        <s v="GUITON"/>
        <s v="GUY"/>
        <s v="HUET"/>
        <s v="JUBIN"/>
        <s v="LE CALVEZ"/>
        <s v="LE GUILLOU"/>
        <s v="LEBRUN"/>
        <s v="LIBALI"/>
        <s v="MAFUTUNA"/>
        <s v="MARTINEZ RODRIGUEZ"/>
        <s v="MERLET"/>
        <s v="MUFANA"/>
        <s v="NERAUD"/>
        <s v="NGASSA"/>
        <s v="OBLIN"/>
        <s v="PASSARD"/>
        <s v="RAVISA"/>
        <s v="REBILLARD"/>
        <s v="REYMONDOUX"/>
        <s v="RIQUELME J"/>
        <s v="RIQUELME M"/>
        <s v="RIVIERE"/>
        <s v="SAGARZAZU"/>
        <s v="SINEUX"/>
        <s v="SIVI"/>
        <s v="TOUSTOU"/>
        <s v="VAUCLIN"/>
        <s v="VEYER"/>
        <s v="VITTECOQ"/>
      </sharedItems>
    </cacheField>
    <cacheField name="Profil" numFmtId="0">
      <sharedItems/>
    </cacheField>
    <cacheField name="Année" numFmtId="0">
      <sharedItems containsSemiMixedTypes="0" containsString="0" containsNumber="1" containsInteger="1" minValue="2023" maxValue="2024" count="2">
        <n v="2023"/>
        <n v="2024"/>
      </sharedItems>
    </cacheField>
    <cacheField name="Semaine" numFmtId="0">
      <sharedItems containsSemiMixedTypes="0" containsString="0" containsNumber="1" containsInteger="1" minValue="2" maxValue="51" count="46">
        <n v="29"/>
        <n v="30"/>
        <n v="31"/>
        <n v="32"/>
        <n v="33"/>
        <n v="34"/>
        <n v="36"/>
        <n v="37"/>
        <n v="38"/>
        <n v="39"/>
        <n v="40"/>
        <n v="41"/>
        <n v="42"/>
        <n v="44"/>
        <n v="45"/>
        <n v="46"/>
        <n v="47"/>
        <n v="48"/>
        <n v="49"/>
        <n v="50"/>
        <n v="51"/>
        <n v="2"/>
        <n v="3"/>
        <n v="4"/>
        <n v="5"/>
        <n v="6"/>
        <n v="7"/>
        <n v="8"/>
        <n v="9"/>
        <n v="10"/>
        <n v="11"/>
        <n v="12"/>
        <n v="13"/>
        <n v="14"/>
        <n v="15"/>
        <n v="16"/>
        <n v="17"/>
        <n v="18"/>
        <n v="19"/>
        <n v="20"/>
        <n v="21"/>
        <n v="22"/>
        <n v="23"/>
        <n v="24"/>
        <n v="25"/>
        <n v="26"/>
      </sharedItems>
    </cacheField>
    <cacheField name="Charge RPE" numFmtId="0">
      <sharedItems containsBlank="1" containsMixedTypes="1" containsNumber="1" minValue="45" maxValue="2985"/>
    </cacheField>
    <cacheField name="EDF" numFmtId="166">
      <sharedItems containsMixedTypes="1" containsNumber="1" minValue="9" maxValue="30"/>
    </cacheField>
    <cacheField name="Humeur" numFmtId="166">
      <sharedItems containsMixedTypes="1" containsNumber="1" minValue="1" maxValue="5"/>
    </cacheField>
    <cacheField name="Stress" numFmtId="166">
      <sharedItems containsMixedTypes="1" containsNumber="1" minValue="1" maxValue="5"/>
    </cacheField>
    <cacheField name="Sommeil" numFmtId="166">
      <sharedItems containsMixedTypes="1" containsNumber="1" minValue="1" maxValue="5"/>
    </cacheField>
    <cacheField name="Etat Physique" numFmtId="166">
      <sharedItems containsMixedTypes="1" containsNumber="1" minValue="1" maxValue="5"/>
    </cacheField>
    <cacheField name="Hydratation" numFmtId="166">
      <sharedItems containsMixedTypes="1" containsNumber="1" minValue="1" maxValue="5"/>
    </cacheField>
    <cacheField name="Nutrition" numFmtId="166">
      <sharedItems containsMixedTypes="1" containsNumber="1" minValue="1.3333333333333333" maxValue="5"/>
    </cacheField>
    <cacheField name="Investissement" numFmtId="166">
      <sharedItems containsMixedTypes="1" containsNumber="1" minValue="1" maxValue="3"/>
    </cacheField>
  </cacheFields>
  <extLst>
    <ext xmlns:x14="http://schemas.microsoft.com/office/spreadsheetml/2009/9/main" uri="{725AE2AE-9491-48be-B2B4-4EB974FC3084}">
      <x14:pivotCacheDefinition pivotCacheId="12975222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93">
  <r>
    <d v="2023-07-17T12:30:38"/>
    <x v="0"/>
    <d v="2023-07-17T00:00:00"/>
    <m/>
    <n v="3"/>
    <n v="2"/>
    <n v="5"/>
    <n v="2"/>
    <n v="2"/>
    <n v="4"/>
    <m/>
    <m/>
    <m/>
    <m/>
    <m/>
    <m/>
    <m/>
    <m/>
    <m/>
    <m/>
    <m/>
    <m/>
    <m/>
    <m/>
    <m/>
    <m/>
    <m/>
    <m/>
    <m/>
    <m/>
    <m/>
    <n v="18"/>
    <x v="0"/>
    <x v="0"/>
  </r>
  <r>
    <d v="2023-07-17T12:47:03"/>
    <x v="1"/>
    <d v="2023-07-17T00:00:00"/>
    <m/>
    <n v="3"/>
    <n v="3"/>
    <n v="3"/>
    <n v="2"/>
    <n v="3"/>
    <n v="4"/>
    <m/>
    <m/>
    <m/>
    <m/>
    <m/>
    <m/>
    <m/>
    <m/>
    <m/>
    <m/>
    <m/>
    <m/>
    <m/>
    <m/>
    <m/>
    <m/>
    <m/>
    <m/>
    <m/>
    <m/>
    <m/>
    <n v="18"/>
    <x v="0"/>
    <x v="0"/>
  </r>
  <r>
    <d v="2023-07-17T12:54:13"/>
    <x v="2"/>
    <d v="2023-07-17T00:00:00"/>
    <m/>
    <n v="3"/>
    <n v="4"/>
    <n v="3"/>
    <n v="3"/>
    <n v="2"/>
    <n v="4"/>
    <m/>
    <m/>
    <m/>
    <m/>
    <m/>
    <m/>
    <m/>
    <m/>
    <m/>
    <m/>
    <m/>
    <m/>
    <m/>
    <m/>
    <m/>
    <m/>
    <m/>
    <m/>
    <m/>
    <m/>
    <m/>
    <n v="19"/>
    <x v="0"/>
    <x v="0"/>
  </r>
  <r>
    <d v="2023-07-17T14:25:05"/>
    <x v="3"/>
    <d v="2023-07-17T00:00:00"/>
    <m/>
    <n v="3"/>
    <n v="3"/>
    <n v="2"/>
    <n v="2"/>
    <n v="4"/>
    <n v="4"/>
    <m/>
    <m/>
    <m/>
    <s v="Je peux faire du sport mais vigilance suite à la commo"/>
    <m/>
    <m/>
    <m/>
    <m/>
    <m/>
    <m/>
    <m/>
    <m/>
    <m/>
    <m/>
    <m/>
    <m/>
    <m/>
    <m/>
    <m/>
    <m/>
    <m/>
    <n v="18"/>
    <x v="0"/>
    <x v="0"/>
  </r>
  <r>
    <d v="2023-07-17T14:46:02"/>
    <x v="4"/>
    <d v="2023-07-17T00:00:00"/>
    <m/>
    <n v="4"/>
    <n v="4"/>
    <n v="5"/>
    <n v="5"/>
    <n v="4"/>
    <n v="4"/>
    <m/>
    <m/>
    <m/>
    <m/>
    <m/>
    <m/>
    <m/>
    <m/>
    <m/>
    <m/>
    <m/>
    <m/>
    <m/>
    <m/>
    <m/>
    <m/>
    <m/>
    <m/>
    <m/>
    <m/>
    <m/>
    <n v="26"/>
    <x v="0"/>
    <x v="0"/>
  </r>
  <r>
    <d v="2023-07-17T15:25:58"/>
    <x v="5"/>
    <d v="2023-07-17T00:00:00"/>
    <m/>
    <n v="2"/>
    <n v="2"/>
    <n v="5"/>
    <n v="3"/>
    <n v="2"/>
    <n v="4"/>
    <m/>
    <m/>
    <m/>
    <s v="Début d’un traitement il y a une semaine, fatigue et courbatures ++"/>
    <m/>
    <m/>
    <m/>
    <m/>
    <m/>
    <m/>
    <m/>
    <m/>
    <m/>
    <m/>
    <m/>
    <m/>
    <m/>
    <m/>
    <m/>
    <m/>
    <m/>
    <n v="18"/>
    <x v="0"/>
    <x v="0"/>
  </r>
  <r>
    <d v="2023-07-18T00:12:35"/>
    <x v="6"/>
    <d v="2023-07-17T00:00:00"/>
    <m/>
    <n v="1"/>
    <n v="4"/>
    <n v="4"/>
    <n v="4"/>
    <n v="2"/>
    <n v="2"/>
    <m/>
    <m/>
    <m/>
    <m/>
    <m/>
    <m/>
    <m/>
    <m/>
    <m/>
    <m/>
    <m/>
    <m/>
    <m/>
    <m/>
    <m/>
    <m/>
    <m/>
    <m/>
    <m/>
    <m/>
    <m/>
    <n v="17"/>
    <x v="0"/>
    <x v="0"/>
  </r>
  <r>
    <d v="2023-07-18T07:00:44"/>
    <x v="2"/>
    <d v="2023-07-18T00:00:00"/>
    <m/>
    <n v="3"/>
    <n v="4"/>
    <n v="3"/>
    <n v="2"/>
    <n v="3"/>
    <n v="4"/>
    <m/>
    <m/>
    <m/>
    <m/>
    <m/>
    <m/>
    <m/>
    <m/>
    <m/>
    <m/>
    <m/>
    <m/>
    <m/>
    <m/>
    <m/>
    <m/>
    <m/>
    <m/>
    <m/>
    <m/>
    <m/>
    <n v="19"/>
    <x v="0"/>
    <x v="0"/>
  </r>
  <r>
    <d v="2023-07-18T07:23:07"/>
    <x v="7"/>
    <d v="2023-07-18T00:00:00"/>
    <m/>
    <n v="4"/>
    <n v="4"/>
    <n v="4"/>
    <n v="4"/>
    <n v="4"/>
    <n v="4"/>
    <m/>
    <m/>
    <m/>
    <m/>
    <m/>
    <m/>
    <m/>
    <m/>
    <m/>
    <m/>
    <m/>
    <m/>
    <m/>
    <m/>
    <m/>
    <m/>
    <m/>
    <m/>
    <m/>
    <m/>
    <m/>
    <n v="24"/>
    <x v="0"/>
    <x v="0"/>
  </r>
  <r>
    <d v="2023-07-18T07:43:24"/>
    <x v="8"/>
    <d v="2023-07-18T00:00:00"/>
    <m/>
    <n v="3"/>
    <n v="4"/>
    <n v="2"/>
    <n v="3"/>
    <n v="3"/>
    <n v="4"/>
    <m/>
    <m/>
    <m/>
    <m/>
    <m/>
    <m/>
    <m/>
    <m/>
    <m/>
    <m/>
    <m/>
    <m/>
    <m/>
    <m/>
    <m/>
    <m/>
    <m/>
    <m/>
    <m/>
    <m/>
    <m/>
    <n v="19"/>
    <x v="0"/>
    <x v="0"/>
  </r>
  <r>
    <d v="2023-07-18T07:44:37"/>
    <x v="9"/>
    <d v="2023-07-18T00:00:00"/>
    <m/>
    <n v="4"/>
    <n v="4"/>
    <n v="5"/>
    <n v="4"/>
    <n v="5"/>
    <n v="5"/>
    <m/>
    <m/>
    <m/>
    <m/>
    <m/>
    <m/>
    <m/>
    <m/>
    <m/>
    <m/>
    <m/>
    <m/>
    <m/>
    <m/>
    <m/>
    <m/>
    <m/>
    <m/>
    <m/>
    <m/>
    <m/>
    <n v="27"/>
    <x v="0"/>
    <x v="0"/>
  </r>
  <r>
    <d v="2023-07-18T08:26:42"/>
    <x v="5"/>
    <d v="2023-07-18T00:00:00"/>
    <m/>
    <n v="4"/>
    <n v="4"/>
    <n v="5"/>
    <n v="3"/>
    <n v="3"/>
    <n v="4"/>
    <m/>
    <m/>
    <m/>
    <m/>
    <m/>
    <m/>
    <m/>
    <m/>
    <m/>
    <m/>
    <m/>
    <m/>
    <m/>
    <m/>
    <m/>
    <m/>
    <m/>
    <m/>
    <m/>
    <m/>
    <m/>
    <n v="23"/>
    <x v="0"/>
    <x v="0"/>
  </r>
  <r>
    <d v="2023-07-18T09:07:00"/>
    <x v="0"/>
    <d v="2023-07-18T00:00:00"/>
    <m/>
    <n v="3"/>
    <n v="3"/>
    <n v="4"/>
    <n v="3"/>
    <n v="2"/>
    <n v="4"/>
    <m/>
    <m/>
    <m/>
    <m/>
    <m/>
    <m/>
    <m/>
    <m/>
    <m/>
    <m/>
    <m/>
    <m/>
    <m/>
    <m/>
    <m/>
    <m/>
    <m/>
    <m/>
    <m/>
    <m/>
    <m/>
    <n v="19"/>
    <x v="0"/>
    <x v="0"/>
  </r>
  <r>
    <d v="2023-07-18T09:45:31"/>
    <x v="10"/>
    <d v="2023-07-18T00:00:00"/>
    <m/>
    <n v="5"/>
    <n v="5"/>
    <n v="5"/>
    <n v="4"/>
    <n v="5"/>
    <n v="5"/>
    <m/>
    <m/>
    <m/>
    <m/>
    <m/>
    <m/>
    <m/>
    <m/>
    <m/>
    <m/>
    <m/>
    <m/>
    <m/>
    <m/>
    <m/>
    <m/>
    <m/>
    <m/>
    <m/>
    <m/>
    <m/>
    <n v="29"/>
    <x v="0"/>
    <x v="0"/>
  </r>
  <r>
    <d v="2023-07-18T12:29:27"/>
    <x v="11"/>
    <d v="2023-07-18T00:00:00"/>
    <m/>
    <n v="3"/>
    <n v="2"/>
    <n v="4"/>
    <n v="4"/>
    <n v="2"/>
    <n v="4"/>
    <m/>
    <m/>
    <m/>
    <m/>
    <m/>
    <m/>
    <m/>
    <m/>
    <m/>
    <m/>
    <m/>
    <m/>
    <m/>
    <m/>
    <m/>
    <m/>
    <m/>
    <m/>
    <m/>
    <m/>
    <m/>
    <n v="19"/>
    <x v="0"/>
    <x v="0"/>
  </r>
  <r>
    <d v="2023-07-18T12:41:10"/>
    <x v="12"/>
    <d v="2023-07-18T00:00:00"/>
    <m/>
    <n v="3"/>
    <n v="4"/>
    <n v="2"/>
    <n v="4"/>
    <n v="5"/>
    <n v="5"/>
    <m/>
    <m/>
    <m/>
    <m/>
    <m/>
    <m/>
    <m/>
    <m/>
    <m/>
    <m/>
    <m/>
    <m/>
    <m/>
    <m/>
    <m/>
    <m/>
    <m/>
    <m/>
    <m/>
    <m/>
    <m/>
    <n v="23"/>
    <x v="0"/>
    <x v="0"/>
  </r>
  <r>
    <d v="2023-07-18T12:42:24"/>
    <x v="4"/>
    <d v="2023-07-18T00:00:00"/>
    <m/>
    <n v="4"/>
    <n v="5"/>
    <n v="5"/>
    <n v="3"/>
    <n v="4"/>
    <n v="4"/>
    <m/>
    <m/>
    <m/>
    <m/>
    <m/>
    <m/>
    <m/>
    <m/>
    <m/>
    <m/>
    <m/>
    <m/>
    <m/>
    <m/>
    <m/>
    <m/>
    <m/>
    <m/>
    <m/>
    <m/>
    <m/>
    <n v="25"/>
    <x v="0"/>
    <x v="0"/>
  </r>
  <r>
    <d v="2023-07-18T13:10:00"/>
    <x v="1"/>
    <d v="2023-07-18T00:00:00"/>
    <m/>
    <n v="3"/>
    <n v="3"/>
    <n v="3"/>
    <n v="2"/>
    <n v="3"/>
    <n v="4"/>
    <m/>
    <m/>
    <m/>
    <m/>
    <m/>
    <m/>
    <m/>
    <m/>
    <m/>
    <m/>
    <m/>
    <m/>
    <m/>
    <m/>
    <m/>
    <m/>
    <m/>
    <m/>
    <m/>
    <m/>
    <m/>
    <n v="18"/>
    <x v="0"/>
    <x v="0"/>
  </r>
  <r>
    <d v="2023-07-18T13:22:55"/>
    <x v="3"/>
    <d v="2023-07-18T00:00:00"/>
    <m/>
    <n v="2"/>
    <n v="2"/>
    <n v="2"/>
    <n v="2"/>
    <n v="4"/>
    <n v="4"/>
    <m/>
    <m/>
    <m/>
    <m/>
    <m/>
    <m/>
    <m/>
    <m/>
    <m/>
    <m/>
    <m/>
    <m/>
    <m/>
    <m/>
    <m/>
    <m/>
    <m/>
    <m/>
    <m/>
    <m/>
    <m/>
    <n v="16"/>
    <x v="0"/>
    <x v="0"/>
  </r>
  <r>
    <d v="2023-07-18T15:27:27"/>
    <x v="6"/>
    <d v="2023-07-18T00:00:00"/>
    <m/>
    <n v="3"/>
    <n v="3"/>
    <n v="2"/>
    <n v="4"/>
    <n v="3"/>
    <n v="4"/>
    <m/>
    <m/>
    <m/>
    <m/>
    <m/>
    <m/>
    <m/>
    <m/>
    <m/>
    <m/>
    <m/>
    <m/>
    <m/>
    <m/>
    <m/>
    <m/>
    <m/>
    <m/>
    <m/>
    <m/>
    <m/>
    <n v="19"/>
    <x v="0"/>
    <x v="0"/>
  </r>
  <r>
    <d v="2023-07-19T07:19:17"/>
    <x v="3"/>
    <d v="2023-07-19T00:00:00"/>
    <m/>
    <n v="2"/>
    <n v="2"/>
    <n v="2"/>
    <n v="1"/>
    <n v="4"/>
    <n v="4"/>
    <m/>
    <m/>
    <m/>
    <s v="Mal partout"/>
    <m/>
    <m/>
    <m/>
    <m/>
    <m/>
    <m/>
    <m/>
    <m/>
    <m/>
    <m/>
    <m/>
    <m/>
    <m/>
    <m/>
    <m/>
    <m/>
    <m/>
    <n v="15"/>
    <x v="0"/>
    <x v="0"/>
  </r>
  <r>
    <d v="2023-07-19T07:21:04"/>
    <x v="2"/>
    <d v="2023-07-19T00:00:00"/>
    <m/>
    <n v="3"/>
    <n v="4"/>
    <n v="2"/>
    <n v="2"/>
    <n v="3"/>
    <n v="4"/>
    <m/>
    <m/>
    <m/>
    <m/>
    <m/>
    <m/>
    <m/>
    <m/>
    <m/>
    <m/>
    <m/>
    <m/>
    <m/>
    <m/>
    <m/>
    <m/>
    <m/>
    <m/>
    <m/>
    <m/>
    <m/>
    <n v="18"/>
    <x v="0"/>
    <x v="0"/>
  </r>
  <r>
    <d v="2023-07-19T08:00:37"/>
    <x v="7"/>
    <d v="2023-07-19T00:00:00"/>
    <m/>
    <n v="4"/>
    <n v="5"/>
    <n v="4"/>
    <n v="4"/>
    <n v="4"/>
    <n v="4"/>
    <m/>
    <m/>
    <m/>
    <m/>
    <m/>
    <m/>
    <m/>
    <m/>
    <m/>
    <m/>
    <m/>
    <m/>
    <m/>
    <m/>
    <m/>
    <m/>
    <m/>
    <m/>
    <m/>
    <m/>
    <m/>
    <n v="25"/>
    <x v="0"/>
    <x v="0"/>
  </r>
  <r>
    <d v="2023-07-19T08:23:50"/>
    <x v="10"/>
    <d v="2023-07-19T00:00:00"/>
    <m/>
    <n v="4"/>
    <n v="3"/>
    <n v="3"/>
    <n v="3"/>
    <n v="4"/>
    <n v="5"/>
    <m/>
    <m/>
    <m/>
    <m/>
    <m/>
    <m/>
    <m/>
    <m/>
    <m/>
    <m/>
    <m/>
    <m/>
    <m/>
    <m/>
    <m/>
    <m/>
    <m/>
    <m/>
    <m/>
    <m/>
    <m/>
    <n v="22"/>
    <x v="0"/>
    <x v="0"/>
  </r>
  <r>
    <d v="2023-07-19T09:13:04"/>
    <x v="11"/>
    <d v="2023-07-19T00:00:00"/>
    <m/>
    <n v="3"/>
    <n v="2"/>
    <n v="3"/>
    <n v="3"/>
    <n v="2"/>
    <n v="4"/>
    <m/>
    <m/>
    <m/>
    <m/>
    <m/>
    <m/>
    <m/>
    <m/>
    <m/>
    <m/>
    <m/>
    <m/>
    <m/>
    <m/>
    <m/>
    <m/>
    <m/>
    <m/>
    <m/>
    <m/>
    <m/>
    <n v="17"/>
    <x v="0"/>
    <x v="0"/>
  </r>
  <r>
    <d v="2023-07-19T09:34:51"/>
    <x v="6"/>
    <d v="2023-07-19T00:00:00"/>
    <m/>
    <n v="2"/>
    <n v="3"/>
    <n v="2"/>
    <n v="2"/>
    <n v="2"/>
    <n v="4"/>
    <m/>
    <m/>
    <m/>
    <s v="Petite douleur mollet gauche"/>
    <m/>
    <m/>
    <m/>
    <m/>
    <m/>
    <m/>
    <m/>
    <m/>
    <m/>
    <m/>
    <m/>
    <m/>
    <m/>
    <m/>
    <m/>
    <m/>
    <m/>
    <n v="15"/>
    <x v="0"/>
    <x v="0"/>
  </r>
  <r>
    <d v="2023-07-19T09:52:18"/>
    <x v="0"/>
    <d v="2023-07-19T00:00:00"/>
    <m/>
    <n v="3"/>
    <n v="3"/>
    <n v="2"/>
    <n v="3"/>
    <n v="2"/>
    <n v="4"/>
    <m/>
    <m/>
    <m/>
    <m/>
    <m/>
    <m/>
    <m/>
    <m/>
    <m/>
    <m/>
    <m/>
    <m/>
    <m/>
    <m/>
    <m/>
    <m/>
    <m/>
    <m/>
    <m/>
    <m/>
    <m/>
    <n v="17"/>
    <x v="0"/>
    <x v="0"/>
  </r>
  <r>
    <d v="2023-07-19T10:49:12"/>
    <x v="8"/>
    <d v="2023-07-19T00:00:00"/>
    <m/>
    <n v="2"/>
    <n v="2"/>
    <n v="2"/>
    <n v="3"/>
    <n v="3"/>
    <n v="3"/>
    <m/>
    <m/>
    <m/>
    <m/>
    <m/>
    <m/>
    <m/>
    <m/>
    <m/>
    <m/>
    <m/>
    <m/>
    <m/>
    <m/>
    <m/>
    <m/>
    <m/>
    <m/>
    <m/>
    <m/>
    <m/>
    <n v="15"/>
    <x v="0"/>
    <x v="0"/>
  </r>
  <r>
    <d v="2023-07-19T11:55:37"/>
    <x v="12"/>
    <d v="2023-07-19T00:00:00"/>
    <m/>
    <n v="3"/>
    <n v="3"/>
    <n v="1"/>
    <n v="2"/>
    <n v="5"/>
    <n v="4"/>
    <m/>
    <m/>
    <m/>
    <m/>
    <m/>
    <m/>
    <m/>
    <m/>
    <m/>
    <m/>
    <m/>
    <m/>
    <m/>
    <m/>
    <m/>
    <m/>
    <m/>
    <m/>
    <m/>
    <m/>
    <m/>
    <n v="18"/>
    <x v="0"/>
    <x v="0"/>
  </r>
  <r>
    <d v="2023-07-19T11:57:42"/>
    <x v="4"/>
    <d v="2023-07-19T00:00:00"/>
    <m/>
    <n v="4"/>
    <n v="3"/>
    <n v="3"/>
    <n v="3"/>
    <n v="3"/>
    <n v="2"/>
    <m/>
    <m/>
    <m/>
    <m/>
    <m/>
    <m/>
    <m/>
    <m/>
    <m/>
    <m/>
    <m/>
    <m/>
    <m/>
    <m/>
    <m/>
    <m/>
    <m/>
    <m/>
    <m/>
    <m/>
    <m/>
    <n v="18"/>
    <x v="0"/>
    <x v="0"/>
  </r>
  <r>
    <d v="2023-07-19T11:59:37"/>
    <x v="5"/>
    <d v="2023-07-19T00:00:00"/>
    <m/>
    <n v="4"/>
    <n v="3"/>
    <n v="4"/>
    <n v="3"/>
    <n v="3"/>
    <n v="4"/>
    <m/>
    <m/>
    <m/>
    <s v="Le traitement me déshydrate"/>
    <m/>
    <m/>
    <m/>
    <m/>
    <m/>
    <m/>
    <m/>
    <m/>
    <m/>
    <m/>
    <m/>
    <m/>
    <m/>
    <m/>
    <m/>
    <m/>
    <m/>
    <n v="21"/>
    <x v="0"/>
    <x v="0"/>
  </r>
  <r>
    <d v="2023-07-19T15:55:01"/>
    <x v="13"/>
    <d v="2023-07-19T00:00:00"/>
    <m/>
    <n v="3"/>
    <n v="3"/>
    <n v="2"/>
    <n v="2"/>
    <n v="4"/>
    <n v="5"/>
    <m/>
    <m/>
    <m/>
    <m/>
    <m/>
    <m/>
    <m/>
    <m/>
    <m/>
    <m/>
    <m/>
    <m/>
    <m/>
    <m/>
    <m/>
    <m/>
    <m/>
    <m/>
    <m/>
    <m/>
    <m/>
    <n v="19"/>
    <x v="0"/>
    <x v="0"/>
  </r>
  <r>
    <d v="2023-07-19T16:23:03"/>
    <x v="9"/>
    <d v="2023-07-19T00:00:00"/>
    <m/>
    <n v="2"/>
    <n v="3"/>
    <n v="5"/>
    <n v="3"/>
    <n v="4"/>
    <n v="4"/>
    <m/>
    <m/>
    <m/>
    <s v="Je bosse 1 semaine du coup je me lève assez tôt et peu de sommeil car j’arrive pas à m’endormir avant. Pour l’instant j’arrive à gérer mais je sais pas trop si je vais tenir"/>
    <m/>
    <m/>
    <m/>
    <m/>
    <m/>
    <m/>
    <m/>
    <m/>
    <m/>
    <m/>
    <m/>
    <m/>
    <m/>
    <m/>
    <m/>
    <m/>
    <m/>
    <n v="21"/>
    <x v="0"/>
    <x v="0"/>
  </r>
  <r>
    <d v="2023-07-19T21:12:48"/>
    <x v="14"/>
    <d v="2023-07-19T00:00:00"/>
    <m/>
    <n v="2"/>
    <n v="3"/>
    <n v="3"/>
    <n v="3"/>
    <n v="2"/>
    <n v="4"/>
    <m/>
    <m/>
    <m/>
    <s v="Malade grosse toux qui m’a réveillé plusieurs fois dans la nuit"/>
    <m/>
    <m/>
    <m/>
    <m/>
    <m/>
    <m/>
    <m/>
    <m/>
    <m/>
    <m/>
    <m/>
    <m/>
    <m/>
    <m/>
    <m/>
    <m/>
    <m/>
    <n v="17"/>
    <x v="0"/>
    <x v="0"/>
  </r>
  <r>
    <d v="2023-07-20T09:35:33"/>
    <x v="12"/>
    <d v="2023-07-20T00:00:00"/>
    <m/>
    <n v="2"/>
    <n v="3"/>
    <n v="2"/>
    <n v="2"/>
    <n v="5"/>
    <n v="4"/>
    <m/>
    <m/>
    <m/>
    <m/>
    <m/>
    <m/>
    <m/>
    <m/>
    <m/>
    <m/>
    <m/>
    <m/>
    <m/>
    <m/>
    <m/>
    <m/>
    <m/>
    <m/>
    <m/>
    <m/>
    <m/>
    <n v="18"/>
    <x v="0"/>
    <x v="0"/>
  </r>
  <r>
    <d v="2023-07-20T11:26:46"/>
    <x v="3"/>
    <d v="2023-07-20T00:00:00"/>
    <m/>
    <n v="2"/>
    <n v="2"/>
    <n v="2"/>
    <n v="1"/>
    <n v="4"/>
    <n v="4"/>
    <m/>
    <m/>
    <m/>
    <m/>
    <m/>
    <m/>
    <m/>
    <m/>
    <m/>
    <m/>
    <m/>
    <m/>
    <m/>
    <m/>
    <m/>
    <m/>
    <m/>
    <m/>
    <m/>
    <m/>
    <m/>
    <n v="15"/>
    <x v="0"/>
    <x v="0"/>
  </r>
  <r>
    <d v="2023-07-21T02:30:53"/>
    <x v="0"/>
    <d v="2023-07-20T00:00:00"/>
    <m/>
    <n v="3"/>
    <n v="3"/>
    <n v="2"/>
    <n v="2"/>
    <n v="2"/>
    <n v="5"/>
    <m/>
    <m/>
    <m/>
    <m/>
    <m/>
    <m/>
    <m/>
    <m/>
    <m/>
    <m/>
    <m/>
    <m/>
    <m/>
    <m/>
    <m/>
    <m/>
    <m/>
    <m/>
    <m/>
    <m/>
    <m/>
    <n v="17"/>
    <x v="0"/>
    <x v="0"/>
  </r>
  <r>
    <d v="2023-07-21T07:19:00"/>
    <x v="2"/>
    <d v="2023-07-21T00:00:00"/>
    <m/>
    <n v="2"/>
    <n v="4"/>
    <n v="2"/>
    <n v="2"/>
    <n v="3"/>
    <n v="4"/>
    <m/>
    <m/>
    <m/>
    <m/>
    <m/>
    <m/>
    <m/>
    <m/>
    <m/>
    <m/>
    <m/>
    <m/>
    <m/>
    <m/>
    <m/>
    <m/>
    <m/>
    <m/>
    <m/>
    <m/>
    <m/>
    <n v="17"/>
    <x v="0"/>
    <x v="0"/>
  </r>
  <r>
    <d v="2023-07-21T07:46:42"/>
    <x v="9"/>
    <d v="2023-07-21T00:00:00"/>
    <m/>
    <n v="3"/>
    <n v="4"/>
    <n v="3"/>
    <n v="2"/>
    <n v="4"/>
    <n v="4"/>
    <m/>
    <m/>
    <m/>
    <s v="Mieux dormi cette nuit"/>
    <m/>
    <m/>
    <m/>
    <m/>
    <m/>
    <m/>
    <m/>
    <m/>
    <m/>
    <m/>
    <m/>
    <m/>
    <m/>
    <m/>
    <m/>
    <m/>
    <m/>
    <n v="20"/>
    <x v="0"/>
    <x v="0"/>
  </r>
  <r>
    <d v="2023-07-21T10:04:33"/>
    <x v="5"/>
    <d v="2023-07-21T00:00:00"/>
    <m/>
    <n v="2"/>
    <n v="4"/>
    <n v="3"/>
    <n v="2"/>
    <n v="4"/>
    <n v="4"/>
    <m/>
    <m/>
    <m/>
    <m/>
    <m/>
    <m/>
    <m/>
    <m/>
    <m/>
    <m/>
    <m/>
    <m/>
    <m/>
    <m/>
    <m/>
    <m/>
    <m/>
    <m/>
    <m/>
    <m/>
    <m/>
    <n v="19"/>
    <x v="0"/>
    <x v="0"/>
  </r>
  <r>
    <d v="2023-07-21T10:21:29"/>
    <x v="12"/>
    <d v="2023-08-21T00:00:00"/>
    <m/>
    <n v="3"/>
    <n v="3"/>
    <n v="3"/>
    <n v="3"/>
    <n v="4"/>
    <n v="4"/>
    <m/>
    <m/>
    <m/>
    <m/>
    <m/>
    <m/>
    <m/>
    <m/>
    <m/>
    <m/>
    <m/>
    <m/>
    <m/>
    <m/>
    <m/>
    <m/>
    <m/>
    <m/>
    <m/>
    <m/>
    <m/>
    <n v="20"/>
    <x v="1"/>
    <x v="0"/>
  </r>
  <r>
    <d v="2023-07-21T11:07:11"/>
    <x v="7"/>
    <d v="2023-07-21T00:00:00"/>
    <m/>
    <n v="4"/>
    <n v="4"/>
    <n v="2"/>
    <n v="2"/>
    <n v="4"/>
    <n v="4"/>
    <m/>
    <m/>
    <m/>
    <m/>
    <m/>
    <m/>
    <m/>
    <m/>
    <m/>
    <m/>
    <m/>
    <m/>
    <m/>
    <m/>
    <m/>
    <m/>
    <m/>
    <m/>
    <m/>
    <m/>
    <m/>
    <n v="20"/>
    <x v="0"/>
    <x v="0"/>
  </r>
  <r>
    <d v="2023-07-21T11:08:14"/>
    <x v="6"/>
    <d v="2023-07-21T00:00:00"/>
    <m/>
    <n v="3"/>
    <n v="3"/>
    <n v="1"/>
    <n v="1"/>
    <n v="4"/>
    <n v="5"/>
    <m/>
    <m/>
    <m/>
    <m/>
    <m/>
    <m/>
    <m/>
    <m/>
    <m/>
    <m/>
    <m/>
    <m/>
    <m/>
    <m/>
    <m/>
    <m/>
    <m/>
    <m/>
    <m/>
    <m/>
    <m/>
    <n v="17"/>
    <x v="0"/>
    <x v="0"/>
  </r>
  <r>
    <d v="2023-07-21T11:28:50"/>
    <x v="0"/>
    <d v="2023-07-21T00:00:00"/>
    <m/>
    <n v="2"/>
    <n v="3"/>
    <n v="2"/>
    <n v="2"/>
    <n v="3"/>
    <n v="4"/>
    <m/>
    <m/>
    <m/>
    <m/>
    <m/>
    <m/>
    <m/>
    <m/>
    <m/>
    <m/>
    <m/>
    <m/>
    <m/>
    <m/>
    <m/>
    <m/>
    <m/>
    <m/>
    <m/>
    <m/>
    <m/>
    <n v="16"/>
    <x v="0"/>
    <x v="0"/>
  </r>
  <r>
    <d v="2023-07-21T14:09:20"/>
    <x v="4"/>
    <d v="2023-07-21T00:00:00"/>
    <m/>
    <n v="3"/>
    <n v="3"/>
    <n v="4"/>
    <n v="2"/>
    <n v="2"/>
    <n v="4"/>
    <m/>
    <m/>
    <m/>
    <s v="Coucou Élisa 👋😗"/>
    <m/>
    <m/>
    <m/>
    <m/>
    <m/>
    <m/>
    <m/>
    <m/>
    <m/>
    <m/>
    <m/>
    <m/>
    <m/>
    <m/>
    <m/>
    <m/>
    <m/>
    <n v="18"/>
    <x v="0"/>
    <x v="0"/>
  </r>
  <r>
    <d v="2023-07-22T08:51:42"/>
    <x v="15"/>
    <d v="2023-07-22T00:00:00"/>
    <m/>
    <n v="4"/>
    <n v="4"/>
    <n v="4"/>
    <n v="4"/>
    <n v="4"/>
    <n v="4"/>
    <m/>
    <m/>
    <m/>
    <m/>
    <m/>
    <m/>
    <m/>
    <m/>
    <m/>
    <m/>
    <m/>
    <m/>
    <m/>
    <m/>
    <m/>
    <m/>
    <m/>
    <m/>
    <m/>
    <m/>
    <m/>
    <n v="24"/>
    <x v="0"/>
    <x v="0"/>
  </r>
  <r>
    <d v="2023-07-22T09:44:36"/>
    <x v="16"/>
    <d v="2023-07-22T00:00:00"/>
    <m/>
    <n v="2"/>
    <n v="2"/>
    <n v="2"/>
    <n v="1"/>
    <n v="2"/>
    <n v="4"/>
    <m/>
    <m/>
    <m/>
    <m/>
    <m/>
    <m/>
    <m/>
    <m/>
    <m/>
    <m/>
    <m/>
    <m/>
    <m/>
    <m/>
    <m/>
    <m/>
    <m/>
    <m/>
    <m/>
    <m/>
    <m/>
    <n v="13"/>
    <x v="0"/>
    <x v="0"/>
  </r>
  <r>
    <d v="2023-07-22T10:51:31"/>
    <x v="3"/>
    <d v="2023-07-22T00:00:00"/>
    <m/>
    <n v="2"/>
    <n v="2"/>
    <n v="2"/>
    <n v="1"/>
    <n v="4"/>
    <n v="4"/>
    <m/>
    <m/>
    <m/>
    <s v="Mal dormis car réveillé 4 fois et énormément de courbature axu jambes et au fesses... Le dos j'ai vu le kiné mais douleur un peu aux lombaires"/>
    <m/>
    <m/>
    <m/>
    <m/>
    <m/>
    <m/>
    <m/>
    <m/>
    <m/>
    <m/>
    <m/>
    <m/>
    <m/>
    <m/>
    <m/>
    <m/>
    <m/>
    <n v="15"/>
    <x v="0"/>
    <x v="0"/>
  </r>
  <r>
    <d v="2023-07-22T12:08:44"/>
    <x v="5"/>
    <d v="2023-07-22T00:00:00"/>
    <m/>
    <n v="4"/>
    <n v="4"/>
    <n v="3"/>
    <n v="1"/>
    <n v="4"/>
    <n v="4"/>
    <m/>
    <m/>
    <m/>
    <m/>
    <m/>
    <m/>
    <m/>
    <m/>
    <m/>
    <m/>
    <m/>
    <m/>
    <m/>
    <m/>
    <m/>
    <m/>
    <m/>
    <m/>
    <m/>
    <m/>
    <m/>
    <n v="20"/>
    <x v="0"/>
    <x v="0"/>
  </r>
  <r>
    <d v="2023-07-22T13:56:11"/>
    <x v="2"/>
    <d v="2023-07-22T00:00:00"/>
    <m/>
    <n v="3"/>
    <n v="4"/>
    <n v="2"/>
    <n v="2"/>
    <n v="3"/>
    <n v="4"/>
    <m/>
    <m/>
    <m/>
    <m/>
    <m/>
    <m/>
    <m/>
    <m/>
    <m/>
    <m/>
    <m/>
    <m/>
    <m/>
    <m/>
    <m/>
    <m/>
    <m/>
    <m/>
    <m/>
    <m/>
    <m/>
    <n v="18"/>
    <x v="0"/>
    <x v="0"/>
  </r>
  <r>
    <d v="2023-07-22T14:40:35"/>
    <x v="0"/>
    <d v="2023-07-22T00:00:00"/>
    <m/>
    <n v="2"/>
    <n v="4"/>
    <n v="3"/>
    <n v="2"/>
    <n v="3"/>
    <n v="4"/>
    <m/>
    <m/>
    <m/>
    <m/>
    <m/>
    <m/>
    <m/>
    <m/>
    <m/>
    <m/>
    <m/>
    <m/>
    <m/>
    <m/>
    <m/>
    <m/>
    <m/>
    <m/>
    <m/>
    <m/>
    <m/>
    <n v="18"/>
    <x v="0"/>
    <x v="0"/>
  </r>
  <r>
    <d v="2023-07-22T21:01:23"/>
    <x v="6"/>
    <d v="2023-07-22T00:00:00"/>
    <m/>
    <n v="2"/>
    <n v="4"/>
    <n v="3"/>
    <n v="2"/>
    <n v="2"/>
    <n v="3"/>
    <m/>
    <m/>
    <m/>
    <m/>
    <m/>
    <m/>
    <m/>
    <m/>
    <m/>
    <m/>
    <m/>
    <m/>
    <m/>
    <m/>
    <m/>
    <m/>
    <m/>
    <m/>
    <m/>
    <m/>
    <m/>
    <n v="16"/>
    <x v="0"/>
    <x v="0"/>
  </r>
  <r>
    <d v="2023-07-23T11:51:34"/>
    <x v="17"/>
    <d v="2023-07-23T00:00:00"/>
    <m/>
    <n v="3"/>
    <n v="3"/>
    <n v="4"/>
    <n v="4"/>
    <n v="4"/>
    <n v="5"/>
    <m/>
    <m/>
    <m/>
    <m/>
    <m/>
    <m/>
    <m/>
    <m/>
    <m/>
    <m/>
    <m/>
    <m/>
    <m/>
    <m/>
    <m/>
    <m/>
    <m/>
    <m/>
    <m/>
    <m/>
    <m/>
    <n v="23"/>
    <x v="0"/>
    <x v="0"/>
  </r>
  <r>
    <d v="2023-07-23T14:46:25"/>
    <x v="0"/>
    <d v="2023-07-23T00:00:00"/>
    <m/>
    <n v="2"/>
    <n v="3"/>
    <n v="4"/>
    <n v="4"/>
    <n v="3"/>
    <n v="4"/>
    <m/>
    <m/>
    <m/>
    <m/>
    <m/>
    <m/>
    <m/>
    <m/>
    <m/>
    <m/>
    <m/>
    <m/>
    <m/>
    <m/>
    <m/>
    <m/>
    <m/>
    <m/>
    <m/>
    <m/>
    <m/>
    <n v="20"/>
    <x v="0"/>
    <x v="0"/>
  </r>
  <r>
    <d v="2023-07-23T14:57:44"/>
    <x v="16"/>
    <d v="2023-07-23T00:00:00"/>
    <m/>
    <n v="3"/>
    <n v="3"/>
    <n v="2"/>
    <n v="2"/>
    <n v="3"/>
    <n v="4"/>
    <m/>
    <m/>
    <m/>
    <m/>
    <m/>
    <m/>
    <m/>
    <m/>
    <m/>
    <m/>
    <m/>
    <m/>
    <m/>
    <m/>
    <m/>
    <m/>
    <m/>
    <m/>
    <m/>
    <m/>
    <m/>
    <n v="17"/>
    <x v="0"/>
    <x v="0"/>
  </r>
  <r>
    <d v="2023-07-23T18:22:52"/>
    <x v="3"/>
    <d v="2023-07-23T00:00:00"/>
    <m/>
    <n v="2"/>
    <n v="2"/>
    <n v="2"/>
    <n v="2"/>
    <n v="4"/>
    <n v="4"/>
    <m/>
    <m/>
    <m/>
    <s v="Me suis couché tard par ma faute donc normal d'être fatiguée. Mal au dos et au cul 😂"/>
    <m/>
    <m/>
    <m/>
    <m/>
    <m/>
    <m/>
    <m/>
    <m/>
    <m/>
    <m/>
    <m/>
    <m/>
    <m/>
    <m/>
    <m/>
    <m/>
    <m/>
    <n v="16"/>
    <x v="0"/>
    <x v="0"/>
  </r>
  <r>
    <d v="2023-07-24T06:32:42"/>
    <x v="3"/>
    <d v="2023-07-24T00:00:00"/>
    <m/>
    <n v="2"/>
    <n v="2"/>
    <n v="2"/>
    <n v="2"/>
    <n v="4"/>
    <n v="4"/>
    <m/>
    <m/>
    <m/>
    <s v="Je n'avais pas sommeil. Poids au réveil sans la commission. Mal au dos"/>
    <m/>
    <m/>
    <m/>
    <m/>
    <m/>
    <m/>
    <m/>
    <m/>
    <m/>
    <m/>
    <m/>
    <m/>
    <m/>
    <m/>
    <m/>
    <m/>
    <m/>
    <n v="16"/>
    <x v="2"/>
    <x v="0"/>
  </r>
  <r>
    <d v="2023-07-24T08:06:26"/>
    <x v="12"/>
    <d v="2023-07-24T00:00:00"/>
    <m/>
    <n v="3"/>
    <n v="4"/>
    <n v="3"/>
    <n v="3"/>
    <n v="4"/>
    <n v="4"/>
    <m/>
    <m/>
    <m/>
    <m/>
    <m/>
    <m/>
    <m/>
    <m/>
    <m/>
    <m/>
    <m/>
    <m/>
    <m/>
    <m/>
    <m/>
    <m/>
    <m/>
    <m/>
    <m/>
    <m/>
    <m/>
    <n v="21"/>
    <x v="2"/>
    <x v="0"/>
  </r>
  <r>
    <d v="2023-07-24T08:43:46"/>
    <x v="6"/>
    <d v="2023-07-24T00:00:00"/>
    <m/>
    <n v="2"/>
    <n v="5"/>
    <n v="4"/>
    <n v="2"/>
    <n v="2"/>
    <n v="2"/>
    <m/>
    <m/>
    <m/>
    <s v="Douleur mollet gauche"/>
    <m/>
    <m/>
    <m/>
    <m/>
    <m/>
    <m/>
    <m/>
    <m/>
    <m/>
    <m/>
    <m/>
    <m/>
    <m/>
    <m/>
    <m/>
    <m/>
    <m/>
    <n v="17"/>
    <x v="2"/>
    <x v="0"/>
  </r>
  <r>
    <d v="2023-07-24T08:53:05"/>
    <x v="18"/>
    <d v="2023-07-24T00:00:00"/>
    <m/>
    <n v="2"/>
    <n v="4"/>
    <n v="3"/>
    <n v="2"/>
    <n v="3"/>
    <n v="4"/>
    <m/>
    <m/>
    <m/>
    <m/>
    <m/>
    <m/>
    <m/>
    <m/>
    <m/>
    <m/>
    <m/>
    <m/>
    <m/>
    <m/>
    <m/>
    <m/>
    <m/>
    <m/>
    <m/>
    <m/>
    <m/>
    <n v="18"/>
    <x v="2"/>
    <x v="0"/>
  </r>
  <r>
    <d v="2023-07-24T09:41:57"/>
    <x v="15"/>
    <d v="2023-07-24T00:00:00"/>
    <m/>
    <n v="4"/>
    <n v="4"/>
    <n v="4"/>
    <n v="4"/>
    <n v="4"/>
    <n v="2"/>
    <m/>
    <m/>
    <m/>
    <m/>
    <m/>
    <m/>
    <m/>
    <m/>
    <m/>
    <m/>
    <m/>
    <m/>
    <m/>
    <m/>
    <m/>
    <m/>
    <m/>
    <m/>
    <m/>
    <m/>
    <m/>
    <n v="22"/>
    <x v="2"/>
    <x v="0"/>
  </r>
  <r>
    <d v="2023-07-24T09:50:33"/>
    <x v="16"/>
    <d v="2023-07-24T00:00:00"/>
    <m/>
    <n v="2"/>
    <n v="3"/>
    <n v="3"/>
    <n v="3"/>
    <n v="3"/>
    <n v="4"/>
    <m/>
    <m/>
    <m/>
    <m/>
    <m/>
    <m/>
    <m/>
    <m/>
    <m/>
    <m/>
    <m/>
    <m/>
    <m/>
    <m/>
    <m/>
    <m/>
    <m/>
    <m/>
    <m/>
    <m/>
    <m/>
    <n v="18"/>
    <x v="2"/>
    <x v="0"/>
  </r>
  <r>
    <d v="2023-07-24T10:51:56"/>
    <x v="2"/>
    <d v="2023-07-24T00:00:00"/>
    <m/>
    <n v="2"/>
    <n v="3"/>
    <n v="3"/>
    <n v="3"/>
    <n v="3"/>
    <n v="4"/>
    <m/>
    <m/>
    <m/>
    <m/>
    <m/>
    <m/>
    <m/>
    <m/>
    <m/>
    <m/>
    <m/>
    <m/>
    <m/>
    <m/>
    <m/>
    <m/>
    <m/>
    <m/>
    <m/>
    <m/>
    <m/>
    <n v="18"/>
    <x v="2"/>
    <x v="0"/>
  </r>
  <r>
    <d v="2023-07-24T11:24:22"/>
    <x v="10"/>
    <d v="2023-07-24T00:00:00"/>
    <m/>
    <n v="3"/>
    <n v="3"/>
    <n v="4"/>
    <n v="2"/>
    <n v="5"/>
    <n v="5"/>
    <m/>
    <m/>
    <m/>
    <m/>
    <m/>
    <m/>
    <m/>
    <m/>
    <m/>
    <m/>
    <m/>
    <m/>
    <m/>
    <m/>
    <m/>
    <m/>
    <m/>
    <m/>
    <m/>
    <m/>
    <m/>
    <n v="22"/>
    <x v="2"/>
    <x v="0"/>
  </r>
  <r>
    <d v="2023-07-24T11:30:43"/>
    <x v="19"/>
    <d v="2023-07-24T00:00:00"/>
    <m/>
    <n v="2"/>
    <n v="2"/>
    <n v="4"/>
    <n v="3"/>
    <n v="2"/>
    <n v="4"/>
    <m/>
    <m/>
    <m/>
    <s v="Fin de 15 jours de colo, ça commence à tirer sur sur la fatigue"/>
    <m/>
    <m/>
    <m/>
    <m/>
    <m/>
    <m/>
    <m/>
    <m/>
    <m/>
    <m/>
    <m/>
    <m/>
    <m/>
    <m/>
    <m/>
    <m/>
    <m/>
    <n v="17"/>
    <x v="2"/>
    <x v="0"/>
  </r>
  <r>
    <d v="2023-07-24T12:04:08"/>
    <x v="20"/>
    <d v="2023-07-24T00:00:00"/>
    <m/>
    <n v="2"/>
    <n v="4"/>
    <n v="4"/>
    <n v="4"/>
    <n v="4"/>
    <n v="5"/>
    <m/>
    <m/>
    <m/>
    <m/>
    <m/>
    <m/>
    <m/>
    <m/>
    <m/>
    <m/>
    <m/>
    <m/>
    <m/>
    <m/>
    <m/>
    <m/>
    <m/>
    <m/>
    <m/>
    <m/>
    <m/>
    <n v="23"/>
    <x v="2"/>
    <x v="0"/>
  </r>
  <r>
    <d v="2023-07-24T12:24:19"/>
    <x v="9"/>
    <d v="2023-07-24T00:00:00"/>
    <m/>
    <n v="4"/>
    <n v="5"/>
    <n v="5"/>
    <n v="3"/>
    <n v="5"/>
    <n v="5"/>
    <m/>
    <m/>
    <m/>
    <m/>
    <m/>
    <m/>
    <m/>
    <m/>
    <m/>
    <m/>
    <m/>
    <m/>
    <m/>
    <m/>
    <m/>
    <m/>
    <m/>
    <m/>
    <m/>
    <m/>
    <m/>
    <n v="27"/>
    <x v="2"/>
    <x v="0"/>
  </r>
  <r>
    <d v="2023-07-24T13:07:10"/>
    <x v="5"/>
    <d v="2023-07-24T00:00:00"/>
    <m/>
    <n v="4"/>
    <n v="4"/>
    <n v="5"/>
    <n v="3"/>
    <n v="4"/>
    <n v="4"/>
    <m/>
    <m/>
    <m/>
    <m/>
    <m/>
    <m/>
    <m/>
    <m/>
    <m/>
    <m/>
    <m/>
    <m/>
    <m/>
    <m/>
    <m/>
    <m/>
    <m/>
    <m/>
    <m/>
    <m/>
    <m/>
    <n v="24"/>
    <x v="2"/>
    <x v="0"/>
  </r>
  <r>
    <d v="2023-07-24T13:09:24"/>
    <x v="0"/>
    <d v="2023-07-24T00:00:00"/>
    <m/>
    <n v="4"/>
    <n v="3"/>
    <n v="4"/>
    <n v="4"/>
    <n v="3"/>
    <n v="4"/>
    <m/>
    <m/>
    <m/>
    <s v="Je me suis couchée avant 23h mais impossible de m’endormir avant ce matin avec le rythme du travail de nuit"/>
    <m/>
    <m/>
    <m/>
    <m/>
    <m/>
    <m/>
    <m/>
    <m/>
    <m/>
    <m/>
    <m/>
    <m/>
    <m/>
    <m/>
    <m/>
    <m/>
    <m/>
    <n v="22"/>
    <x v="2"/>
    <x v="0"/>
  </r>
  <r>
    <d v="2023-07-24T13:22:02"/>
    <x v="1"/>
    <d v="2023-07-24T00:00:00"/>
    <m/>
    <n v="3"/>
    <n v="3"/>
    <n v="3"/>
    <n v="2"/>
    <n v="3"/>
    <n v="4"/>
    <m/>
    <m/>
    <m/>
    <m/>
    <m/>
    <m/>
    <m/>
    <m/>
    <m/>
    <m/>
    <m/>
    <m/>
    <m/>
    <m/>
    <m/>
    <m/>
    <m/>
    <m/>
    <m/>
    <m/>
    <m/>
    <n v="18"/>
    <x v="2"/>
    <x v="0"/>
  </r>
  <r>
    <d v="2023-07-24T14:16:28"/>
    <x v="21"/>
    <d v="2023-07-24T00:00:00"/>
    <m/>
    <n v="2"/>
    <n v="4"/>
    <n v="2"/>
    <n v="1"/>
    <n v="3"/>
    <n v="5"/>
    <m/>
    <m/>
    <m/>
    <m/>
    <m/>
    <m/>
    <m/>
    <m/>
    <m/>
    <m/>
    <m/>
    <m/>
    <m/>
    <m/>
    <m/>
    <m/>
    <m/>
    <m/>
    <m/>
    <m/>
    <m/>
    <n v="17"/>
    <x v="2"/>
    <x v="0"/>
  </r>
  <r>
    <d v="2023-07-24T15:38:58"/>
    <x v="22"/>
    <d v="2023-07-24T00:00:00"/>
    <m/>
    <n v="3"/>
    <n v="4"/>
    <n v="2"/>
    <n v="3"/>
    <n v="3"/>
    <n v="4"/>
    <m/>
    <m/>
    <m/>
    <m/>
    <m/>
    <m/>
    <m/>
    <m/>
    <m/>
    <m/>
    <m/>
    <m/>
    <m/>
    <m/>
    <m/>
    <m/>
    <m/>
    <m/>
    <m/>
    <m/>
    <m/>
    <n v="19"/>
    <x v="2"/>
    <x v="0"/>
  </r>
  <r>
    <d v="2023-07-24T17:47:02"/>
    <x v="4"/>
    <d v="2023-07-24T00:00:00"/>
    <m/>
    <n v="4"/>
    <n v="5"/>
    <n v="5"/>
    <n v="3"/>
    <n v="3"/>
    <n v="4"/>
    <m/>
    <m/>
    <m/>
    <m/>
    <m/>
    <m/>
    <m/>
    <m/>
    <m/>
    <m/>
    <m/>
    <m/>
    <m/>
    <m/>
    <m/>
    <m/>
    <m/>
    <m/>
    <m/>
    <m/>
    <m/>
    <n v="24"/>
    <x v="2"/>
    <x v="0"/>
  </r>
  <r>
    <d v="2023-07-24T19:52:40"/>
    <x v="7"/>
    <d v="2023-07-24T00:00:00"/>
    <m/>
    <n v="4"/>
    <n v="4"/>
    <n v="3"/>
    <n v="4"/>
    <n v="4"/>
    <n v="4"/>
    <m/>
    <m/>
    <m/>
    <m/>
    <m/>
    <m/>
    <m/>
    <m/>
    <m/>
    <m/>
    <m/>
    <m/>
    <m/>
    <m/>
    <m/>
    <m/>
    <m/>
    <m/>
    <m/>
    <m/>
    <m/>
    <n v="23"/>
    <x v="2"/>
    <x v="0"/>
  </r>
  <r>
    <d v="2023-07-24T19:56:59"/>
    <x v="13"/>
    <d v="2023-07-24T00:00:00"/>
    <m/>
    <n v="3"/>
    <n v="4"/>
    <n v="3"/>
    <n v="2"/>
    <n v="4"/>
    <n v="4"/>
    <m/>
    <m/>
    <m/>
    <m/>
    <m/>
    <m/>
    <m/>
    <m/>
    <m/>
    <m/>
    <m/>
    <m/>
    <m/>
    <m/>
    <m/>
    <m/>
    <m/>
    <m/>
    <m/>
    <m/>
    <m/>
    <n v="20"/>
    <x v="2"/>
    <x v="0"/>
  </r>
  <r>
    <d v="2023-07-25T07:00:29"/>
    <x v="5"/>
    <d v="2023-07-25T00:00:00"/>
    <m/>
    <n v="3"/>
    <n v="4"/>
    <n v="4"/>
    <n v="3"/>
    <n v="4"/>
    <n v="4"/>
    <m/>
    <m/>
    <m/>
    <m/>
    <m/>
    <m/>
    <m/>
    <m/>
    <m/>
    <m/>
    <m/>
    <m/>
    <m/>
    <m/>
    <m/>
    <m/>
    <m/>
    <m/>
    <m/>
    <m/>
    <m/>
    <n v="22"/>
    <x v="2"/>
    <x v="0"/>
  </r>
  <r>
    <d v="2023-07-25T07:52:19"/>
    <x v="22"/>
    <d v="2023-07-25T00:00:00"/>
    <m/>
    <n v="2"/>
    <n v="4"/>
    <n v="3"/>
    <n v="3"/>
    <n v="3"/>
    <n v="4"/>
    <m/>
    <m/>
    <m/>
    <m/>
    <m/>
    <m/>
    <m/>
    <m/>
    <m/>
    <m/>
    <m/>
    <m/>
    <m/>
    <m/>
    <m/>
    <m/>
    <m/>
    <m/>
    <m/>
    <m/>
    <m/>
    <n v="19"/>
    <x v="2"/>
    <x v="0"/>
  </r>
  <r>
    <d v="2023-07-25T09:47:14"/>
    <x v="2"/>
    <d v="2023-07-25T00:00:00"/>
    <m/>
    <n v="2"/>
    <n v="4"/>
    <n v="3"/>
    <n v="2"/>
    <n v="3"/>
    <n v="4"/>
    <m/>
    <m/>
    <m/>
    <m/>
    <m/>
    <m/>
    <m/>
    <m/>
    <m/>
    <m/>
    <m/>
    <m/>
    <m/>
    <m/>
    <m/>
    <m/>
    <m/>
    <m/>
    <m/>
    <m/>
    <m/>
    <n v="18"/>
    <x v="2"/>
    <x v="0"/>
  </r>
  <r>
    <d v="2023-07-25T09:49:33"/>
    <x v="12"/>
    <d v="2023-07-25T00:00:00"/>
    <m/>
    <n v="3"/>
    <n v="4"/>
    <n v="3"/>
    <n v="3"/>
    <n v="4"/>
    <n v="4"/>
    <m/>
    <m/>
    <m/>
    <m/>
    <m/>
    <m/>
    <m/>
    <m/>
    <m/>
    <m/>
    <m/>
    <m/>
    <m/>
    <m/>
    <m/>
    <m/>
    <m/>
    <m/>
    <m/>
    <m/>
    <m/>
    <n v="21"/>
    <x v="2"/>
    <x v="0"/>
  </r>
  <r>
    <d v="2023-07-25T09:49:50"/>
    <x v="15"/>
    <d v="2023-07-25T00:00:00"/>
    <m/>
    <n v="4"/>
    <n v="4"/>
    <n v="4"/>
    <n v="4"/>
    <n v="4"/>
    <n v="4"/>
    <m/>
    <m/>
    <m/>
    <m/>
    <m/>
    <m/>
    <m/>
    <m/>
    <m/>
    <m/>
    <m/>
    <m/>
    <m/>
    <m/>
    <m/>
    <m/>
    <m/>
    <m/>
    <m/>
    <m/>
    <m/>
    <n v="24"/>
    <x v="2"/>
    <x v="0"/>
  </r>
  <r>
    <d v="2023-07-25T10:02:04"/>
    <x v="19"/>
    <d v="2023-07-25T00:00:00"/>
    <m/>
    <n v="2"/>
    <n v="2"/>
    <n v="4"/>
    <n v="2"/>
    <n v="1"/>
    <n v="4"/>
    <m/>
    <m/>
    <m/>
    <m/>
    <m/>
    <m/>
    <m/>
    <m/>
    <m/>
    <m/>
    <m/>
    <m/>
    <m/>
    <m/>
    <m/>
    <m/>
    <m/>
    <m/>
    <m/>
    <m/>
    <m/>
    <n v="15"/>
    <x v="2"/>
    <x v="0"/>
  </r>
  <r>
    <d v="2023-07-25T10:16:56"/>
    <x v="6"/>
    <d v="2023-07-25T00:00:00"/>
    <m/>
    <n v="1"/>
    <n v="3"/>
    <n v="4"/>
    <n v="2"/>
    <n v="2"/>
    <n v="3"/>
    <m/>
    <m/>
    <m/>
    <m/>
    <m/>
    <m/>
    <m/>
    <m/>
    <m/>
    <m/>
    <m/>
    <m/>
    <m/>
    <m/>
    <m/>
    <m/>
    <m/>
    <m/>
    <m/>
    <m/>
    <m/>
    <n v="15"/>
    <x v="2"/>
    <x v="0"/>
  </r>
  <r>
    <d v="2023-07-25T11:00:06"/>
    <x v="3"/>
    <d v="2023-07-25T00:00:00"/>
    <m/>
    <n v="2"/>
    <n v="2"/>
    <n v="3"/>
    <n v="3"/>
    <n v="4"/>
    <n v="4"/>
    <m/>
    <m/>
    <m/>
    <s v="Mal dormis"/>
    <m/>
    <m/>
    <m/>
    <m/>
    <m/>
    <m/>
    <m/>
    <m/>
    <m/>
    <m/>
    <m/>
    <m/>
    <m/>
    <m/>
    <m/>
    <m/>
    <m/>
    <n v="18"/>
    <x v="2"/>
    <x v="0"/>
  </r>
  <r>
    <d v="2023-07-25T11:56:14"/>
    <x v="1"/>
    <d v="2023-07-25T00:00:00"/>
    <m/>
    <n v="3"/>
    <n v="3"/>
    <n v="3"/>
    <n v="2"/>
    <n v="3"/>
    <n v="4"/>
    <m/>
    <m/>
    <m/>
    <m/>
    <m/>
    <m/>
    <m/>
    <m/>
    <m/>
    <m/>
    <m/>
    <m/>
    <m/>
    <m/>
    <m/>
    <m/>
    <m/>
    <m/>
    <m/>
    <m/>
    <m/>
    <n v="18"/>
    <x v="2"/>
    <x v="0"/>
  </r>
  <r>
    <d v="2023-07-25T14:45:36"/>
    <x v="0"/>
    <d v="2023-07-25T00:00:00"/>
    <m/>
    <n v="2"/>
    <n v="4"/>
    <n v="3"/>
    <n v="2"/>
    <n v="2"/>
    <n v="3"/>
    <m/>
    <m/>
    <m/>
    <s v="Épuisée car au travail j’ai fait 19km au travail à piétiner dont 15 entre 23h et 2h30"/>
    <m/>
    <m/>
    <m/>
    <m/>
    <m/>
    <m/>
    <m/>
    <m/>
    <m/>
    <m/>
    <m/>
    <m/>
    <m/>
    <m/>
    <m/>
    <m/>
    <m/>
    <n v="16"/>
    <x v="2"/>
    <x v="0"/>
  </r>
  <r>
    <d v="2023-07-25T22:23:17"/>
    <x v="7"/>
    <d v="2023-07-25T00:00:00"/>
    <m/>
    <n v="4"/>
    <n v="4"/>
    <n v="4"/>
    <n v="4"/>
    <n v="4"/>
    <n v="4"/>
    <m/>
    <m/>
    <m/>
    <m/>
    <m/>
    <m/>
    <m/>
    <m/>
    <m/>
    <m/>
    <m/>
    <m/>
    <m/>
    <m/>
    <m/>
    <m/>
    <m/>
    <m/>
    <m/>
    <m/>
    <m/>
    <n v="24"/>
    <x v="2"/>
    <x v="0"/>
  </r>
  <r>
    <d v="2023-07-26T07:04:48"/>
    <x v="20"/>
    <d v="2023-07-26T00:00:00"/>
    <m/>
    <n v="4"/>
    <n v="5"/>
    <n v="5"/>
    <n v="3"/>
    <n v="4"/>
    <n v="5"/>
    <m/>
    <m/>
    <m/>
    <m/>
    <m/>
    <m/>
    <m/>
    <m/>
    <m/>
    <m/>
    <m/>
    <m/>
    <m/>
    <m/>
    <m/>
    <m/>
    <m/>
    <m/>
    <m/>
    <m/>
    <m/>
    <n v="26"/>
    <x v="2"/>
    <x v="0"/>
  </r>
  <r>
    <d v="2023-07-26T07:13:46"/>
    <x v="18"/>
    <d v="2023-07-26T00:00:00"/>
    <m/>
    <n v="3"/>
    <n v="4"/>
    <n v="5"/>
    <n v="4"/>
    <n v="3"/>
    <n v="4"/>
    <m/>
    <m/>
    <m/>
    <m/>
    <m/>
    <m/>
    <m/>
    <m/>
    <m/>
    <m/>
    <m/>
    <m/>
    <m/>
    <m/>
    <m/>
    <m/>
    <m/>
    <m/>
    <m/>
    <m/>
    <m/>
    <n v="23"/>
    <x v="2"/>
    <x v="0"/>
  </r>
  <r>
    <d v="2023-07-26T07:54:41"/>
    <x v="5"/>
    <d v="2023-07-26T00:00:00"/>
    <m/>
    <n v="2"/>
    <n v="4"/>
    <n v="4"/>
    <n v="2"/>
    <n v="4"/>
    <n v="4"/>
    <m/>
    <m/>
    <m/>
    <m/>
    <m/>
    <m/>
    <m/>
    <m/>
    <m/>
    <m/>
    <m/>
    <m/>
    <m/>
    <m/>
    <m/>
    <m/>
    <m/>
    <m/>
    <m/>
    <m/>
    <m/>
    <n v="20"/>
    <x v="2"/>
    <x v="0"/>
  </r>
  <r>
    <d v="2023-07-26T08:10:06"/>
    <x v="15"/>
    <d v="2023-07-26T00:00:00"/>
    <m/>
    <n v="4"/>
    <n v="4"/>
    <n v="4"/>
    <n v="2"/>
    <n v="4"/>
    <n v="4"/>
    <m/>
    <m/>
    <m/>
    <m/>
    <m/>
    <m/>
    <m/>
    <m/>
    <m/>
    <m/>
    <m/>
    <m/>
    <m/>
    <m/>
    <m/>
    <m/>
    <m/>
    <m/>
    <m/>
    <m/>
    <m/>
    <n v="22"/>
    <x v="2"/>
    <x v="0"/>
  </r>
  <r>
    <d v="2023-07-26T08:26:33"/>
    <x v="2"/>
    <d v="2023-07-26T00:00:00"/>
    <m/>
    <n v="2"/>
    <n v="4"/>
    <n v="3"/>
    <n v="2"/>
    <n v="3"/>
    <n v="4"/>
    <m/>
    <m/>
    <m/>
    <m/>
    <m/>
    <m/>
    <m/>
    <m/>
    <m/>
    <m/>
    <m/>
    <m/>
    <m/>
    <m/>
    <m/>
    <m/>
    <m/>
    <m/>
    <m/>
    <m/>
    <m/>
    <n v="18"/>
    <x v="2"/>
    <x v="0"/>
  </r>
  <r>
    <d v="2023-07-26T09:01:00"/>
    <x v="7"/>
    <d v="2023-07-26T00:00:00"/>
    <m/>
    <n v="4"/>
    <n v="4"/>
    <n v="4"/>
    <n v="2"/>
    <n v="4"/>
    <n v="4"/>
    <m/>
    <m/>
    <m/>
    <s v="Douleur au mollet depuis la course de lundi"/>
    <m/>
    <m/>
    <m/>
    <m/>
    <m/>
    <m/>
    <m/>
    <m/>
    <m/>
    <m/>
    <m/>
    <m/>
    <m/>
    <m/>
    <m/>
    <m/>
    <m/>
    <n v="22"/>
    <x v="2"/>
    <x v="0"/>
  </r>
  <r>
    <d v="2023-07-26T09:34:05"/>
    <x v="12"/>
    <d v="2023-07-26T00:00:00"/>
    <m/>
    <n v="3"/>
    <n v="4"/>
    <n v="4"/>
    <n v="2"/>
    <n v="5"/>
    <n v="4"/>
    <m/>
    <m/>
    <m/>
    <m/>
    <m/>
    <m/>
    <m/>
    <m/>
    <m/>
    <m/>
    <m/>
    <m/>
    <m/>
    <m/>
    <m/>
    <m/>
    <m/>
    <m/>
    <m/>
    <m/>
    <m/>
    <n v="22"/>
    <x v="2"/>
    <x v="0"/>
  </r>
  <r>
    <d v="2023-07-26T09:40:41"/>
    <x v="16"/>
    <d v="2023-07-26T00:00:00"/>
    <m/>
    <n v="3"/>
    <n v="4"/>
    <n v="2"/>
    <n v="2"/>
    <n v="3"/>
    <n v="4"/>
    <m/>
    <m/>
    <m/>
    <m/>
    <m/>
    <m/>
    <m/>
    <m/>
    <m/>
    <m/>
    <m/>
    <m/>
    <m/>
    <m/>
    <m/>
    <m/>
    <m/>
    <m/>
    <m/>
    <m/>
    <m/>
    <n v="18"/>
    <x v="2"/>
    <x v="0"/>
  </r>
  <r>
    <d v="2023-07-26T10:33:35"/>
    <x v="6"/>
    <d v="2023-07-26T00:00:00"/>
    <m/>
    <n v="2"/>
    <n v="4"/>
    <n v="3"/>
    <n v="2"/>
    <n v="3"/>
    <n v="4"/>
    <m/>
    <m/>
    <m/>
    <s v="Aïe la récup au bar, mauvaise idée"/>
    <m/>
    <m/>
    <m/>
    <m/>
    <m/>
    <m/>
    <m/>
    <m/>
    <m/>
    <m/>
    <m/>
    <m/>
    <m/>
    <m/>
    <m/>
    <m/>
    <m/>
    <n v="18"/>
    <x v="2"/>
    <x v="0"/>
  </r>
  <r>
    <d v="2023-07-26T10:58:15"/>
    <x v="8"/>
    <d v="2023-07-26T00:00:00"/>
    <m/>
    <n v="3"/>
    <n v="4"/>
    <n v="2"/>
    <n v="2"/>
    <n v="2"/>
    <n v="3"/>
    <m/>
    <m/>
    <m/>
    <m/>
    <m/>
    <m/>
    <m/>
    <m/>
    <m/>
    <m/>
    <m/>
    <m/>
    <m/>
    <m/>
    <m/>
    <m/>
    <m/>
    <m/>
    <m/>
    <m/>
    <m/>
    <n v="16"/>
    <x v="2"/>
    <x v="0"/>
  </r>
  <r>
    <d v="2023-07-26T11:24:09"/>
    <x v="9"/>
    <d v="2023-07-26T00:00:00"/>
    <m/>
    <n v="4"/>
    <n v="5"/>
    <n v="4"/>
    <n v="2"/>
    <n v="5"/>
    <n v="5"/>
    <m/>
    <m/>
    <m/>
    <m/>
    <m/>
    <m/>
    <m/>
    <m/>
    <m/>
    <m/>
    <m/>
    <m/>
    <m/>
    <m/>
    <m/>
    <m/>
    <m/>
    <m/>
    <m/>
    <m/>
    <m/>
    <n v="25"/>
    <x v="2"/>
    <x v="0"/>
  </r>
  <r>
    <d v="2023-07-26T13:25:45"/>
    <x v="0"/>
    <d v="2023-07-26T00:00:00"/>
    <m/>
    <n v="2"/>
    <n v="4"/>
    <n v="3"/>
    <n v="3"/>
    <n v="2"/>
    <n v="3"/>
    <m/>
    <m/>
    <m/>
    <m/>
    <m/>
    <m/>
    <m/>
    <m/>
    <m/>
    <m/>
    <m/>
    <m/>
    <m/>
    <m/>
    <m/>
    <m/>
    <m/>
    <m/>
    <m/>
    <m/>
    <m/>
    <n v="17"/>
    <x v="2"/>
    <x v="0"/>
  </r>
  <r>
    <d v="2023-07-26T15:09:47"/>
    <x v="22"/>
    <d v="2023-07-26T00:00:00"/>
    <m/>
    <n v="3"/>
    <n v="4"/>
    <n v="3"/>
    <n v="2"/>
    <n v="3"/>
    <n v="4"/>
    <m/>
    <m/>
    <m/>
    <m/>
    <m/>
    <m/>
    <m/>
    <m/>
    <m/>
    <m/>
    <m/>
    <m/>
    <m/>
    <m/>
    <m/>
    <m/>
    <m/>
    <m/>
    <m/>
    <m/>
    <m/>
    <n v="19"/>
    <x v="2"/>
    <x v="0"/>
  </r>
  <r>
    <d v="2023-07-26T19:37:22"/>
    <x v="4"/>
    <d v="2023-07-26T00:00:00"/>
    <m/>
    <n v="3"/>
    <n v="3"/>
    <n v="3"/>
    <n v="3"/>
    <n v="3"/>
    <n v="4"/>
    <m/>
    <m/>
    <m/>
    <m/>
    <m/>
    <m/>
    <m/>
    <m/>
    <m/>
    <m/>
    <m/>
    <m/>
    <m/>
    <m/>
    <m/>
    <m/>
    <m/>
    <m/>
    <m/>
    <m/>
    <m/>
    <n v="19"/>
    <x v="2"/>
    <x v="0"/>
  </r>
  <r>
    <d v="2023-07-27T10:36:25"/>
    <x v="18"/>
    <d v="2023-07-27T00:00:00"/>
    <m/>
    <n v="3"/>
    <n v="4"/>
    <n v="4"/>
    <n v="3"/>
    <n v="3"/>
    <n v="4"/>
    <m/>
    <m/>
    <m/>
    <m/>
    <m/>
    <m/>
    <m/>
    <m/>
    <m/>
    <m/>
    <m/>
    <m/>
    <m/>
    <m/>
    <m/>
    <m/>
    <m/>
    <m/>
    <m/>
    <m/>
    <m/>
    <n v="21"/>
    <x v="2"/>
    <x v="0"/>
  </r>
  <r>
    <d v="2023-07-27T11:40:18"/>
    <x v="16"/>
    <d v="2023-07-27T00:00:00"/>
    <m/>
    <n v="3"/>
    <n v="1"/>
    <n v="2"/>
    <n v="2"/>
    <n v="3"/>
    <n v="4"/>
    <m/>
    <m/>
    <m/>
    <m/>
    <m/>
    <m/>
    <m/>
    <m/>
    <m/>
    <m/>
    <m/>
    <m/>
    <m/>
    <m/>
    <m/>
    <m/>
    <m/>
    <m/>
    <m/>
    <m/>
    <m/>
    <n v="15"/>
    <x v="2"/>
    <x v="0"/>
  </r>
  <r>
    <d v="2023-07-27T12:32:00"/>
    <x v="1"/>
    <d v="2023-07-27T00:00:00"/>
    <m/>
    <n v="3"/>
    <n v="3"/>
    <n v="3"/>
    <n v="2"/>
    <n v="3"/>
    <n v="4"/>
    <m/>
    <m/>
    <m/>
    <m/>
    <m/>
    <m/>
    <m/>
    <m/>
    <m/>
    <m/>
    <m/>
    <m/>
    <m/>
    <m/>
    <m/>
    <m/>
    <m/>
    <m/>
    <m/>
    <m/>
    <m/>
    <n v="18"/>
    <x v="2"/>
    <x v="0"/>
  </r>
  <r>
    <d v="2023-07-27T16:09:24"/>
    <x v="0"/>
    <d v="2023-07-27T00:00:00"/>
    <m/>
    <n v="2"/>
    <n v="1"/>
    <n v="2"/>
    <n v="3"/>
    <n v="2"/>
    <n v="3"/>
    <m/>
    <m/>
    <m/>
    <m/>
    <m/>
    <m/>
    <m/>
    <m/>
    <m/>
    <m/>
    <m/>
    <m/>
    <m/>
    <m/>
    <m/>
    <m/>
    <m/>
    <m/>
    <m/>
    <m/>
    <m/>
    <n v="13"/>
    <x v="2"/>
    <x v="0"/>
  </r>
  <r>
    <d v="2023-07-27T23:40:01"/>
    <x v="3"/>
    <d v="2023-07-27T00:00:00"/>
    <m/>
    <n v="2"/>
    <n v="2"/>
    <n v="2"/>
    <n v="1"/>
    <n v="4"/>
    <n v="4"/>
    <m/>
    <m/>
    <m/>
    <s v="Pointe sur quadri gauche tous le temps"/>
    <m/>
    <m/>
    <m/>
    <m/>
    <m/>
    <m/>
    <m/>
    <m/>
    <m/>
    <m/>
    <m/>
    <m/>
    <m/>
    <m/>
    <m/>
    <m/>
    <m/>
    <n v="15"/>
    <x v="2"/>
    <x v="0"/>
  </r>
  <r>
    <d v="2023-07-28T08:45:43"/>
    <x v="18"/>
    <d v="2023-07-28T00:00:00"/>
    <m/>
    <n v="3"/>
    <n v="4"/>
    <n v="4"/>
    <n v="4"/>
    <n v="3"/>
    <n v="5"/>
    <m/>
    <m/>
    <m/>
    <m/>
    <m/>
    <m/>
    <m/>
    <m/>
    <m/>
    <m/>
    <m/>
    <m/>
    <m/>
    <m/>
    <m/>
    <m/>
    <m/>
    <m/>
    <m/>
    <m/>
    <m/>
    <n v="23"/>
    <x v="2"/>
    <x v="0"/>
  </r>
  <r>
    <d v="2023-07-28T12:00:22"/>
    <x v="9"/>
    <d v="2023-07-28T00:00:00"/>
    <m/>
    <n v="4"/>
    <n v="4"/>
    <n v="3"/>
    <n v="2"/>
    <n v="5"/>
    <n v="4"/>
    <m/>
    <m/>
    <m/>
    <m/>
    <m/>
    <m/>
    <m/>
    <m/>
    <m/>
    <m/>
    <m/>
    <m/>
    <m/>
    <m/>
    <m/>
    <m/>
    <m/>
    <m/>
    <m/>
    <m/>
    <m/>
    <n v="22"/>
    <x v="2"/>
    <x v="0"/>
  </r>
  <r>
    <d v="2023-07-28T12:06:58"/>
    <x v="16"/>
    <d v="2023-07-28T00:00:00"/>
    <m/>
    <n v="2"/>
    <n v="1"/>
    <n v="3"/>
    <n v="3"/>
    <n v="2"/>
    <n v="1"/>
    <m/>
    <m/>
    <m/>
    <m/>
    <m/>
    <m/>
    <m/>
    <m/>
    <m/>
    <m/>
    <m/>
    <m/>
    <m/>
    <m/>
    <m/>
    <m/>
    <m/>
    <m/>
    <m/>
    <m/>
    <m/>
    <n v="12"/>
    <x v="2"/>
    <x v="0"/>
  </r>
  <r>
    <d v="2023-07-28T12:44:25"/>
    <x v="0"/>
    <d v="2023-07-28T00:00:00"/>
    <m/>
    <n v="5"/>
    <n v="5"/>
    <n v="5"/>
    <n v="5"/>
    <n v="3"/>
    <n v="5"/>
    <m/>
    <m/>
    <m/>
    <m/>
    <m/>
    <m/>
    <m/>
    <m/>
    <m/>
    <m/>
    <m/>
    <m/>
    <m/>
    <m/>
    <m/>
    <m/>
    <m/>
    <m/>
    <m/>
    <m/>
    <m/>
    <n v="28"/>
    <x v="2"/>
    <x v="0"/>
  </r>
  <r>
    <d v="2023-07-28T13:47:15"/>
    <x v="6"/>
    <d v="2023-07-28T00:00:00"/>
    <m/>
    <n v="3"/>
    <n v="4"/>
    <n v="1"/>
    <n v="2"/>
    <n v="2"/>
    <n v="4"/>
    <m/>
    <m/>
    <m/>
    <m/>
    <m/>
    <m/>
    <m/>
    <m/>
    <m/>
    <m/>
    <m/>
    <m/>
    <m/>
    <m/>
    <m/>
    <m/>
    <m/>
    <m/>
    <m/>
    <m/>
    <m/>
    <n v="16"/>
    <x v="2"/>
    <x v="0"/>
  </r>
  <r>
    <d v="2023-07-28T15:10:32"/>
    <x v="17"/>
    <d v="2023-07-28T00:00:00"/>
    <m/>
    <n v="2"/>
    <n v="4"/>
    <n v="2"/>
    <n v="2"/>
    <n v="4"/>
    <n v="5"/>
    <m/>
    <m/>
    <m/>
    <m/>
    <m/>
    <m/>
    <m/>
    <m/>
    <m/>
    <m/>
    <m/>
    <m/>
    <m/>
    <m/>
    <m/>
    <m/>
    <m/>
    <m/>
    <m/>
    <m/>
    <m/>
    <n v="19"/>
    <x v="2"/>
    <x v="0"/>
  </r>
  <r>
    <d v="2023-07-28T15:10:50"/>
    <x v="4"/>
    <d v="2023-07-28T00:00:00"/>
    <m/>
    <n v="4"/>
    <n v="4"/>
    <n v="4"/>
    <n v="3"/>
    <n v="3"/>
    <n v="4"/>
    <m/>
    <m/>
    <m/>
    <m/>
    <m/>
    <m/>
    <m/>
    <m/>
    <m/>
    <m/>
    <m/>
    <m/>
    <m/>
    <m/>
    <m/>
    <m/>
    <m/>
    <m/>
    <m/>
    <m/>
    <m/>
    <n v="22"/>
    <x v="2"/>
    <x v="0"/>
  </r>
  <r>
    <d v="2023-07-28T15:11:35"/>
    <x v="7"/>
    <d v="2023-07-28T00:00:00"/>
    <m/>
    <n v="3"/>
    <n v="4"/>
    <n v="4"/>
    <n v="3"/>
    <n v="4"/>
    <n v="4"/>
    <m/>
    <m/>
    <m/>
    <m/>
    <m/>
    <m/>
    <m/>
    <m/>
    <m/>
    <m/>
    <m/>
    <m/>
    <m/>
    <m/>
    <m/>
    <m/>
    <m/>
    <m/>
    <m/>
    <m/>
    <m/>
    <n v="22"/>
    <x v="2"/>
    <x v="0"/>
  </r>
  <r>
    <d v="2023-07-28T15:12:55"/>
    <x v="5"/>
    <d v="2023-07-28T00:00:00"/>
    <m/>
    <n v="2"/>
    <n v="4"/>
    <n v="2"/>
    <n v="2"/>
    <n v="4"/>
    <n v="4"/>
    <m/>
    <m/>
    <m/>
    <m/>
    <m/>
    <m/>
    <m/>
    <m/>
    <m/>
    <m/>
    <m/>
    <m/>
    <m/>
    <m/>
    <m/>
    <m/>
    <m/>
    <m/>
    <m/>
    <m/>
    <m/>
    <n v="18"/>
    <x v="2"/>
    <x v="0"/>
  </r>
  <r>
    <d v="2023-07-29T07:02:36"/>
    <x v="3"/>
    <d v="2023-07-29T00:00:00"/>
    <m/>
    <n v="2"/>
    <n v="2"/>
    <n v="3"/>
    <n v="3"/>
    <n v="4"/>
    <n v="4"/>
    <m/>
    <m/>
    <m/>
    <s v="Moins mal au quadri car j'ai vu le kine mais fatiguée"/>
    <m/>
    <m/>
    <m/>
    <m/>
    <m/>
    <m/>
    <m/>
    <m/>
    <m/>
    <m/>
    <m/>
    <m/>
    <m/>
    <m/>
    <m/>
    <m/>
    <m/>
    <n v="18"/>
    <x v="2"/>
    <x v="0"/>
  </r>
  <r>
    <d v="2023-07-29T08:30:01"/>
    <x v="9"/>
    <d v="2023-07-29T00:00:00"/>
    <m/>
    <n v="2"/>
    <n v="3"/>
    <n v="3"/>
    <n v="1"/>
    <n v="5"/>
    <n v="4"/>
    <m/>
    <m/>
    <m/>
    <s v="J’ai mes ischios qui tirent bcp"/>
    <m/>
    <m/>
    <m/>
    <m/>
    <m/>
    <m/>
    <m/>
    <m/>
    <m/>
    <m/>
    <m/>
    <m/>
    <m/>
    <m/>
    <m/>
    <m/>
    <m/>
    <n v="18"/>
    <x v="2"/>
    <x v="0"/>
  </r>
  <r>
    <d v="2023-07-29T12:32:48"/>
    <x v="4"/>
    <d v="2023-07-29T00:00:00"/>
    <m/>
    <n v="4"/>
    <n v="4"/>
    <n v="4"/>
    <n v="4"/>
    <n v="3"/>
    <n v="4"/>
    <m/>
    <m/>
    <m/>
    <m/>
    <m/>
    <m/>
    <m/>
    <m/>
    <m/>
    <m/>
    <m/>
    <m/>
    <m/>
    <m/>
    <m/>
    <m/>
    <m/>
    <m/>
    <m/>
    <m/>
    <m/>
    <n v="23"/>
    <x v="2"/>
    <x v="0"/>
  </r>
  <r>
    <d v="2023-07-29T14:28:07"/>
    <x v="0"/>
    <d v="2023-07-29T00:00:00"/>
    <m/>
    <n v="3"/>
    <n v="4"/>
    <n v="2"/>
    <n v="3"/>
    <n v="3"/>
    <n v="4"/>
    <m/>
    <m/>
    <m/>
    <m/>
    <m/>
    <m/>
    <m/>
    <m/>
    <m/>
    <m/>
    <m/>
    <m/>
    <m/>
    <m/>
    <m/>
    <m/>
    <m/>
    <m/>
    <m/>
    <m/>
    <m/>
    <n v="19"/>
    <x v="2"/>
    <x v="0"/>
  </r>
  <r>
    <d v="2023-07-29T20:55:00"/>
    <x v="5"/>
    <d v="2023-07-29T00:00:00"/>
    <m/>
    <n v="3"/>
    <n v="4"/>
    <n v="4"/>
    <n v="3"/>
    <n v="4"/>
    <n v="3"/>
    <m/>
    <m/>
    <m/>
    <m/>
    <m/>
    <m/>
    <m/>
    <m/>
    <m/>
    <m/>
    <m/>
    <m/>
    <m/>
    <m/>
    <m/>
    <m/>
    <m/>
    <m/>
    <m/>
    <m/>
    <m/>
    <n v="21"/>
    <x v="2"/>
    <x v="0"/>
  </r>
  <r>
    <d v="2023-07-30T08:43:12"/>
    <x v="7"/>
    <d v="2023-07-29T00:00:00"/>
    <m/>
    <n v="4"/>
    <n v="4"/>
    <n v="4"/>
    <n v="2"/>
    <n v="4"/>
    <n v="4"/>
    <m/>
    <m/>
    <m/>
    <m/>
    <m/>
    <m/>
    <m/>
    <m/>
    <m/>
    <m/>
    <m/>
    <m/>
    <m/>
    <m/>
    <m/>
    <m/>
    <m/>
    <m/>
    <m/>
    <m/>
    <m/>
    <n v="22"/>
    <x v="2"/>
    <x v="0"/>
  </r>
  <r>
    <d v="2023-07-31T09:21:12"/>
    <x v="19"/>
    <d v="2023-07-31T00:00:00"/>
    <m/>
    <n v="2"/>
    <n v="4"/>
    <n v="3"/>
    <n v="3"/>
    <n v="2"/>
    <n v="4"/>
    <m/>
    <m/>
    <m/>
    <s v="Toujours des douleurs au niveau du tibia droit (du à une infection) je suis sous antibio depuis quelques jours ça me fatigue pas mal mais je reviens vite ;)"/>
    <m/>
    <m/>
    <m/>
    <m/>
    <m/>
    <m/>
    <m/>
    <m/>
    <m/>
    <m/>
    <m/>
    <m/>
    <m/>
    <m/>
    <m/>
    <m/>
    <m/>
    <n v="18"/>
    <x v="3"/>
    <x v="0"/>
  </r>
  <r>
    <d v="2023-07-31T09:22:02"/>
    <x v="1"/>
    <d v="2023-07-31T00:00:00"/>
    <m/>
    <n v="3"/>
    <n v="3"/>
    <n v="3"/>
    <n v="3"/>
    <n v="3"/>
    <n v="4"/>
    <m/>
    <m/>
    <m/>
    <m/>
    <m/>
    <m/>
    <m/>
    <m/>
    <m/>
    <m/>
    <m/>
    <m/>
    <m/>
    <m/>
    <m/>
    <m/>
    <m/>
    <m/>
    <m/>
    <m/>
    <m/>
    <n v="19"/>
    <x v="3"/>
    <x v="0"/>
  </r>
  <r>
    <d v="2023-07-31T09:29:00"/>
    <x v="23"/>
    <d v="2023-07-31T00:00:00"/>
    <m/>
    <n v="3"/>
    <n v="4"/>
    <n v="5"/>
    <n v="5"/>
    <n v="2"/>
    <n v="5"/>
    <m/>
    <m/>
    <m/>
    <m/>
    <m/>
    <m/>
    <m/>
    <m/>
    <m/>
    <m/>
    <m/>
    <m/>
    <m/>
    <m/>
    <m/>
    <m/>
    <m/>
    <m/>
    <m/>
    <m/>
    <m/>
    <n v="24"/>
    <x v="3"/>
    <x v="0"/>
  </r>
  <r>
    <d v="2023-07-31T09:38:54"/>
    <x v="0"/>
    <d v="2023-07-31T00:00:00"/>
    <m/>
    <n v="3"/>
    <n v="3"/>
    <n v="4"/>
    <n v="4"/>
    <n v="2"/>
    <n v="2"/>
    <m/>
    <m/>
    <m/>
    <s v="Un peu à fleur de peau"/>
    <m/>
    <m/>
    <m/>
    <m/>
    <m/>
    <m/>
    <m/>
    <m/>
    <m/>
    <m/>
    <m/>
    <m/>
    <m/>
    <m/>
    <m/>
    <m/>
    <m/>
    <n v="18"/>
    <x v="3"/>
    <x v="0"/>
  </r>
  <r>
    <d v="2023-07-31T10:15:41"/>
    <x v="15"/>
    <d v="2023-07-31T00:00:00"/>
    <m/>
    <n v="4"/>
    <n v="4"/>
    <n v="4"/>
    <n v="4"/>
    <n v="3"/>
    <n v="4"/>
    <m/>
    <m/>
    <m/>
    <s v="Période de règles"/>
    <m/>
    <m/>
    <m/>
    <m/>
    <m/>
    <m/>
    <m/>
    <m/>
    <m/>
    <m/>
    <m/>
    <m/>
    <m/>
    <m/>
    <m/>
    <m/>
    <m/>
    <n v="23"/>
    <x v="3"/>
    <x v="0"/>
  </r>
  <r>
    <d v="2023-07-31T11:10:53"/>
    <x v="4"/>
    <d v="2023-07-31T00:00:00"/>
    <m/>
    <n v="4"/>
    <n v="4"/>
    <n v="3"/>
    <n v="3"/>
    <n v="3"/>
    <n v="4"/>
    <m/>
    <m/>
    <m/>
    <m/>
    <m/>
    <m/>
    <m/>
    <m/>
    <m/>
    <m/>
    <m/>
    <m/>
    <m/>
    <m/>
    <m/>
    <m/>
    <m/>
    <m/>
    <m/>
    <m/>
    <m/>
    <n v="21"/>
    <x v="3"/>
    <x v="0"/>
  </r>
  <r>
    <d v="2023-07-31T11:23:03"/>
    <x v="8"/>
    <d v="2023-07-31T00:00:00"/>
    <m/>
    <n v="1"/>
    <n v="1"/>
    <n v="3"/>
    <n v="3"/>
    <n v="1"/>
    <n v="2"/>
    <m/>
    <m/>
    <m/>
    <s v="Insomnie totale - il n'y a que des malades chez donc ca toussait bcp durant toute la nuit 🤦🏽‍♀️😴..."/>
    <m/>
    <m/>
    <m/>
    <m/>
    <m/>
    <m/>
    <m/>
    <m/>
    <m/>
    <m/>
    <m/>
    <m/>
    <m/>
    <m/>
    <m/>
    <m/>
    <m/>
    <n v="11"/>
    <x v="3"/>
    <x v="0"/>
  </r>
  <r>
    <d v="2023-07-31T11:52:15"/>
    <x v="5"/>
    <d v="2023-07-31T00:00:00"/>
    <m/>
    <n v="4"/>
    <n v="1"/>
    <n v="5"/>
    <n v="3"/>
    <n v="2"/>
    <n v="4"/>
    <m/>
    <m/>
    <m/>
    <m/>
    <m/>
    <m/>
    <m/>
    <m/>
    <m/>
    <m/>
    <m/>
    <m/>
    <m/>
    <m/>
    <m/>
    <m/>
    <m/>
    <m/>
    <m/>
    <m/>
    <m/>
    <n v="19"/>
    <x v="3"/>
    <x v="0"/>
  </r>
  <r>
    <d v="2023-07-31T12:09:32"/>
    <x v="9"/>
    <d v="2023-07-31T00:00:00"/>
    <m/>
    <n v="2"/>
    <n v="3"/>
    <n v="3"/>
    <n v="3"/>
    <n v="5"/>
    <n v="5"/>
    <m/>
    <m/>
    <m/>
    <m/>
    <m/>
    <m/>
    <m/>
    <m/>
    <m/>
    <m/>
    <m/>
    <m/>
    <m/>
    <m/>
    <m/>
    <m/>
    <m/>
    <m/>
    <m/>
    <m/>
    <m/>
    <n v="21"/>
    <x v="3"/>
    <x v="0"/>
  </r>
  <r>
    <d v="2023-07-31T15:30:41"/>
    <x v="18"/>
    <d v="2023-07-31T00:00:00"/>
    <m/>
    <n v="4"/>
    <n v="4"/>
    <n v="4"/>
    <n v="4"/>
    <n v="4"/>
    <n v="5"/>
    <m/>
    <m/>
    <m/>
    <m/>
    <m/>
    <m/>
    <m/>
    <m/>
    <m/>
    <m/>
    <m/>
    <m/>
    <m/>
    <m/>
    <m/>
    <m/>
    <m/>
    <m/>
    <m/>
    <m/>
    <m/>
    <n v="25"/>
    <x v="3"/>
    <x v="0"/>
  </r>
  <r>
    <d v="2023-07-31T19:19:15"/>
    <x v="13"/>
    <d v="2023-07-31T00:00:00"/>
    <m/>
    <n v="2"/>
    <n v="3"/>
    <n v="3"/>
    <n v="2"/>
    <n v="4"/>
    <n v="4"/>
    <m/>
    <m/>
    <m/>
    <m/>
    <m/>
    <m/>
    <m/>
    <m/>
    <m/>
    <m/>
    <m/>
    <m/>
    <m/>
    <m/>
    <m/>
    <m/>
    <m/>
    <m/>
    <m/>
    <m/>
    <m/>
    <n v="18"/>
    <x v="3"/>
    <x v="0"/>
  </r>
  <r>
    <d v="2023-08-01T06:44:25"/>
    <x v="0"/>
    <d v="2023-08-01T00:00:00"/>
    <m/>
    <n v="2"/>
    <n v="1"/>
    <n v="3"/>
    <n v="3"/>
    <n v="2"/>
    <n v="3"/>
    <m/>
    <m/>
    <m/>
    <m/>
    <m/>
    <m/>
    <m/>
    <m/>
    <m/>
    <m/>
    <m/>
    <m/>
    <m/>
    <m/>
    <m/>
    <m/>
    <m/>
    <m/>
    <m/>
    <m/>
    <m/>
    <n v="14"/>
    <x v="3"/>
    <x v="0"/>
  </r>
  <r>
    <d v="2023-08-01T09:03:08"/>
    <x v="6"/>
    <d v="2023-08-01T00:00:00"/>
    <m/>
    <n v="5"/>
    <n v="4"/>
    <n v="4"/>
    <n v="5"/>
    <n v="5"/>
    <n v="5"/>
    <m/>
    <m/>
    <m/>
    <m/>
    <m/>
    <m/>
    <m/>
    <m/>
    <m/>
    <m/>
    <m/>
    <m/>
    <m/>
    <m/>
    <m/>
    <m/>
    <m/>
    <m/>
    <m/>
    <m/>
    <m/>
    <n v="28"/>
    <x v="3"/>
    <x v="0"/>
  </r>
  <r>
    <d v="2023-08-01T09:44:32"/>
    <x v="15"/>
    <d v="2023-08-01T00:00:00"/>
    <m/>
    <n v="3"/>
    <n v="4"/>
    <n v="4"/>
    <n v="4"/>
    <n v="2"/>
    <n v="2"/>
    <m/>
    <m/>
    <m/>
    <s v="Période de règles"/>
    <m/>
    <m/>
    <m/>
    <m/>
    <m/>
    <m/>
    <m/>
    <m/>
    <m/>
    <m/>
    <m/>
    <m/>
    <m/>
    <m/>
    <m/>
    <m/>
    <m/>
    <n v="19"/>
    <x v="3"/>
    <x v="0"/>
  </r>
  <r>
    <d v="2023-08-01T11:21:18"/>
    <x v="5"/>
    <d v="2023-08-01T00:00:00"/>
    <m/>
    <n v="4"/>
    <n v="4"/>
    <n v="5"/>
    <n v="4"/>
    <n v="3"/>
    <n v="4"/>
    <m/>
    <m/>
    <m/>
    <m/>
    <m/>
    <m/>
    <m/>
    <m/>
    <m/>
    <m/>
    <m/>
    <m/>
    <m/>
    <m/>
    <m/>
    <m/>
    <m/>
    <m/>
    <m/>
    <m/>
    <m/>
    <n v="24"/>
    <x v="3"/>
    <x v="0"/>
  </r>
  <r>
    <d v="2023-08-01T12:34:20"/>
    <x v="3"/>
    <d v="2023-08-01T00:00:00"/>
    <m/>
    <n v="3"/>
    <n v="4"/>
    <n v="2"/>
    <n v="4"/>
    <n v="4"/>
    <n v="4"/>
    <m/>
    <m/>
    <m/>
    <s v="Mal au dos un peu..."/>
    <m/>
    <m/>
    <m/>
    <m/>
    <m/>
    <m/>
    <m/>
    <m/>
    <m/>
    <m/>
    <m/>
    <m/>
    <m/>
    <m/>
    <m/>
    <m/>
    <m/>
    <n v="21"/>
    <x v="3"/>
    <x v="0"/>
  </r>
  <r>
    <d v="2023-08-01T15:09:24"/>
    <x v="4"/>
    <d v="2023-08-01T00:00:00"/>
    <m/>
    <n v="4"/>
    <n v="4"/>
    <n v="4"/>
    <n v="4"/>
    <n v="3"/>
    <n v="4"/>
    <m/>
    <m/>
    <m/>
    <m/>
    <m/>
    <m/>
    <m/>
    <m/>
    <m/>
    <m/>
    <m/>
    <m/>
    <m/>
    <m/>
    <m/>
    <m/>
    <m/>
    <m/>
    <m/>
    <m/>
    <m/>
    <n v="23"/>
    <x v="3"/>
    <x v="0"/>
  </r>
  <r>
    <d v="2023-08-01T16:48:02"/>
    <x v="21"/>
    <d v="2023-08-01T00:00:00"/>
    <m/>
    <n v="3"/>
    <n v="4"/>
    <n v="2"/>
    <n v="2"/>
    <n v="3"/>
    <n v="4"/>
    <m/>
    <m/>
    <m/>
    <m/>
    <m/>
    <m/>
    <m/>
    <m/>
    <m/>
    <m/>
    <m/>
    <m/>
    <m/>
    <m/>
    <m/>
    <m/>
    <m/>
    <m/>
    <m/>
    <m/>
    <m/>
    <n v="18"/>
    <x v="3"/>
    <x v="0"/>
  </r>
  <r>
    <d v="2023-08-01T19:37:38"/>
    <x v="7"/>
    <d v="2023-07-31T00:00:00"/>
    <m/>
    <n v="4"/>
    <n v="4"/>
    <n v="4"/>
    <n v="4"/>
    <n v="4"/>
    <n v="4"/>
    <m/>
    <m/>
    <m/>
    <m/>
    <m/>
    <m/>
    <m/>
    <m/>
    <m/>
    <m/>
    <m/>
    <m/>
    <m/>
    <m/>
    <m/>
    <m/>
    <m/>
    <m/>
    <m/>
    <m/>
    <m/>
    <n v="24"/>
    <x v="3"/>
    <x v="0"/>
  </r>
  <r>
    <d v="2023-08-01T19:38:15"/>
    <x v="7"/>
    <d v="2023-08-01T00:00:00"/>
    <m/>
    <n v="4"/>
    <n v="4"/>
    <n v="4"/>
    <n v="4"/>
    <n v="4"/>
    <n v="4"/>
    <m/>
    <m/>
    <m/>
    <m/>
    <m/>
    <m/>
    <m/>
    <m/>
    <m/>
    <m/>
    <m/>
    <m/>
    <m/>
    <m/>
    <m/>
    <m/>
    <m/>
    <m/>
    <m/>
    <m/>
    <m/>
    <n v="24"/>
    <x v="3"/>
    <x v="0"/>
  </r>
  <r>
    <d v="2023-08-02T08:30:40"/>
    <x v="18"/>
    <d v="2023-08-02T00:00:00"/>
    <m/>
    <n v="3"/>
    <n v="5"/>
    <n v="2"/>
    <n v="3"/>
    <n v="4"/>
    <n v="4"/>
    <m/>
    <m/>
    <m/>
    <m/>
    <m/>
    <m/>
    <m/>
    <m/>
    <m/>
    <m/>
    <m/>
    <m/>
    <m/>
    <m/>
    <m/>
    <m/>
    <m/>
    <m/>
    <m/>
    <m/>
    <m/>
    <n v="21"/>
    <x v="3"/>
    <x v="0"/>
  </r>
  <r>
    <d v="2023-08-02T08:40:21"/>
    <x v="23"/>
    <d v="2023-08-01T00:00:00"/>
    <m/>
    <n v="4"/>
    <n v="4"/>
    <n v="3"/>
    <n v="4"/>
    <n v="3"/>
    <n v="5"/>
    <m/>
    <m/>
    <m/>
    <m/>
    <m/>
    <m/>
    <m/>
    <m/>
    <m/>
    <m/>
    <m/>
    <m/>
    <m/>
    <m/>
    <m/>
    <m/>
    <m/>
    <m/>
    <m/>
    <m/>
    <m/>
    <n v="23"/>
    <x v="3"/>
    <x v="0"/>
  </r>
  <r>
    <d v="2023-08-02T08:41:28"/>
    <x v="23"/>
    <d v="2023-08-02T00:00:00"/>
    <m/>
    <n v="2"/>
    <n v="2"/>
    <n v="1"/>
    <n v="2"/>
    <n v="3"/>
    <n v="4"/>
    <m/>
    <m/>
    <m/>
    <m/>
    <m/>
    <m/>
    <m/>
    <m/>
    <m/>
    <m/>
    <m/>
    <m/>
    <m/>
    <m/>
    <m/>
    <m/>
    <m/>
    <m/>
    <m/>
    <m/>
    <m/>
    <n v="14"/>
    <x v="3"/>
    <x v="0"/>
  </r>
  <r>
    <d v="2023-08-02T09:26:34"/>
    <x v="15"/>
    <d v="2023-08-02T00:00:00"/>
    <m/>
    <n v="4"/>
    <n v="4"/>
    <n v="4"/>
    <n v="3"/>
    <n v="3"/>
    <n v="3"/>
    <m/>
    <m/>
    <m/>
    <m/>
    <m/>
    <m/>
    <m/>
    <m/>
    <m/>
    <m/>
    <m/>
    <m/>
    <m/>
    <m/>
    <m/>
    <m/>
    <m/>
    <m/>
    <m/>
    <m/>
    <m/>
    <n v="21"/>
    <x v="3"/>
    <x v="0"/>
  </r>
  <r>
    <d v="2023-08-02T09:40:04"/>
    <x v="9"/>
    <d v="2023-08-02T00:00:00"/>
    <m/>
    <n v="4"/>
    <n v="5"/>
    <n v="5"/>
    <n v="3"/>
    <n v="5"/>
    <n v="5"/>
    <m/>
    <m/>
    <m/>
    <m/>
    <m/>
    <m/>
    <m/>
    <m/>
    <m/>
    <m/>
    <m/>
    <m/>
    <m/>
    <m/>
    <m/>
    <m/>
    <m/>
    <m/>
    <m/>
    <m/>
    <m/>
    <n v="27"/>
    <x v="3"/>
    <x v="0"/>
  </r>
  <r>
    <d v="2023-08-02T09:53:22"/>
    <x v="19"/>
    <d v="2023-08-02T00:00:00"/>
    <m/>
    <n v="3"/>
    <n v="4"/>
    <n v="3"/>
    <n v="2"/>
    <n v="3"/>
    <n v="4"/>
    <m/>
    <m/>
    <m/>
    <m/>
    <m/>
    <m/>
    <m/>
    <m/>
    <m/>
    <m/>
    <m/>
    <m/>
    <m/>
    <m/>
    <m/>
    <m/>
    <m/>
    <m/>
    <m/>
    <m/>
    <m/>
    <n v="19"/>
    <x v="3"/>
    <x v="0"/>
  </r>
  <r>
    <d v="2023-08-02T10:36:02"/>
    <x v="16"/>
    <d v="2023-08-02T00:00:00"/>
    <m/>
    <n v="4"/>
    <n v="4"/>
    <n v="3"/>
    <n v="3"/>
    <n v="2"/>
    <n v="5"/>
    <m/>
    <m/>
    <m/>
    <m/>
    <m/>
    <m/>
    <m/>
    <m/>
    <m/>
    <m/>
    <m/>
    <m/>
    <m/>
    <m/>
    <m/>
    <m/>
    <m/>
    <m/>
    <m/>
    <m/>
    <m/>
    <n v="21"/>
    <x v="3"/>
    <x v="0"/>
  </r>
  <r>
    <d v="2023-08-02T10:46:59"/>
    <x v="5"/>
    <d v="2023-08-02T00:00:00"/>
    <m/>
    <n v="3"/>
    <n v="3"/>
    <n v="5"/>
    <n v="2"/>
    <n v="3"/>
    <n v="4"/>
    <m/>
    <m/>
    <m/>
    <m/>
    <m/>
    <m/>
    <m/>
    <m/>
    <m/>
    <m/>
    <m/>
    <m/>
    <m/>
    <m/>
    <m/>
    <m/>
    <m/>
    <m/>
    <m/>
    <m/>
    <m/>
    <n v="20"/>
    <x v="3"/>
    <x v="0"/>
  </r>
  <r>
    <d v="2023-08-02T11:45:47"/>
    <x v="20"/>
    <d v="2023-08-02T00:00:00"/>
    <m/>
    <n v="2"/>
    <n v="3"/>
    <n v="4"/>
    <n v="2"/>
    <n v="3"/>
    <n v="4"/>
    <m/>
    <m/>
    <m/>
    <m/>
    <m/>
    <m/>
    <m/>
    <m/>
    <m/>
    <m/>
    <m/>
    <m/>
    <m/>
    <m/>
    <m/>
    <m/>
    <m/>
    <m/>
    <m/>
    <m/>
    <m/>
    <n v="18"/>
    <x v="3"/>
    <x v="0"/>
  </r>
  <r>
    <d v="2023-08-02T12:47:19"/>
    <x v="0"/>
    <d v="2023-08-02T00:00:00"/>
    <m/>
    <n v="3"/>
    <n v="3"/>
    <n v="3"/>
    <n v="2"/>
    <n v="2"/>
    <n v="4"/>
    <m/>
    <m/>
    <m/>
    <m/>
    <m/>
    <m/>
    <m/>
    <m/>
    <m/>
    <m/>
    <m/>
    <m/>
    <m/>
    <m/>
    <m/>
    <m/>
    <m/>
    <m/>
    <m/>
    <m/>
    <m/>
    <n v="17"/>
    <x v="3"/>
    <x v="0"/>
  </r>
  <r>
    <d v="2023-08-02T12:58:05"/>
    <x v="3"/>
    <d v="2023-08-02T00:00:00"/>
    <m/>
    <n v="2"/>
    <n v="2"/>
    <n v="4"/>
    <n v="3"/>
    <n v="4"/>
    <n v="4"/>
    <m/>
    <m/>
    <m/>
    <s v="Mal au jambes un peu fatiguée"/>
    <m/>
    <m/>
    <m/>
    <m/>
    <m/>
    <m/>
    <m/>
    <m/>
    <m/>
    <m/>
    <m/>
    <m/>
    <m/>
    <m/>
    <m/>
    <m/>
    <m/>
    <n v="19"/>
    <x v="3"/>
    <x v="0"/>
  </r>
  <r>
    <d v="2023-08-02T17:59:16"/>
    <x v="4"/>
    <d v="2023-08-02T00:00:00"/>
    <m/>
    <n v="3"/>
    <n v="4"/>
    <n v="5"/>
    <n v="2"/>
    <n v="1"/>
    <n v="2"/>
    <m/>
    <m/>
    <m/>
    <m/>
    <m/>
    <m/>
    <m/>
    <m/>
    <m/>
    <m/>
    <m/>
    <m/>
    <m/>
    <m/>
    <m/>
    <m/>
    <m/>
    <m/>
    <m/>
    <m/>
    <m/>
    <n v="17"/>
    <x v="3"/>
    <x v="0"/>
  </r>
  <r>
    <d v="2023-08-03T08:18:31"/>
    <x v="18"/>
    <d v="2023-08-03T00:00:00"/>
    <m/>
    <n v="2"/>
    <n v="2"/>
    <n v="1"/>
    <n v="2"/>
    <n v="3"/>
    <n v="4"/>
    <m/>
    <m/>
    <m/>
    <m/>
    <m/>
    <m/>
    <m/>
    <m/>
    <m/>
    <m/>
    <m/>
    <m/>
    <m/>
    <m/>
    <m/>
    <m/>
    <m/>
    <m/>
    <m/>
    <m/>
    <m/>
    <n v="14"/>
    <x v="3"/>
    <x v="0"/>
  </r>
  <r>
    <d v="2023-08-03T09:45:36"/>
    <x v="0"/>
    <d v="2023-08-03T00:00:00"/>
    <m/>
    <n v="2"/>
    <n v="3"/>
    <n v="2"/>
    <n v="2"/>
    <n v="2"/>
    <n v="2"/>
    <m/>
    <m/>
    <m/>
    <m/>
    <m/>
    <m/>
    <m/>
    <m/>
    <m/>
    <m/>
    <m/>
    <m/>
    <m/>
    <m/>
    <m/>
    <m/>
    <m/>
    <m/>
    <m/>
    <m/>
    <m/>
    <n v="13"/>
    <x v="3"/>
    <x v="0"/>
  </r>
  <r>
    <d v="2023-08-03T09:58:05"/>
    <x v="3"/>
    <d v="2023-08-03T00:00:00"/>
    <m/>
    <n v="2"/>
    <n v="2"/>
    <n v="2"/>
    <n v="3"/>
    <n v="4"/>
    <n v="4"/>
    <m/>
    <m/>
    <m/>
    <s v="Hier mal de ventre et difficulté normal car régle aujourd'hui... Ne plus faire la pp à Rennes est dure ma motivation est la même mais toute seule plus dure (lieux et motivation extérieur plus compliqué)"/>
    <m/>
    <m/>
    <m/>
    <m/>
    <m/>
    <m/>
    <m/>
    <m/>
    <m/>
    <m/>
    <m/>
    <m/>
    <m/>
    <m/>
    <m/>
    <m/>
    <m/>
    <n v="17"/>
    <x v="3"/>
    <x v="0"/>
  </r>
  <r>
    <d v="2023-08-03T13:22:07"/>
    <x v="19"/>
    <d v="2023-08-03T00:00:00"/>
    <m/>
    <n v="2"/>
    <n v="4"/>
    <n v="3"/>
    <n v="2"/>
    <n v="3"/>
    <n v="4"/>
    <m/>
    <m/>
    <m/>
    <m/>
    <m/>
    <m/>
    <m/>
    <m/>
    <m/>
    <m/>
    <m/>
    <m/>
    <m/>
    <m/>
    <m/>
    <m/>
    <m/>
    <m/>
    <m/>
    <m/>
    <m/>
    <n v="18"/>
    <x v="3"/>
    <x v="0"/>
  </r>
  <r>
    <d v="2023-08-04T10:45:21"/>
    <x v="3"/>
    <d v="2023-08-04T00:00:00"/>
    <m/>
    <n v="3"/>
    <n v="4"/>
    <n v="4"/>
    <n v="3"/>
    <n v="4"/>
    <n v="4"/>
    <m/>
    <m/>
    <m/>
    <s v="Mal au mollet et pas assez dormi mais ça va"/>
    <m/>
    <m/>
    <m/>
    <m/>
    <m/>
    <m/>
    <m/>
    <m/>
    <m/>
    <m/>
    <m/>
    <m/>
    <m/>
    <m/>
    <m/>
    <m/>
    <m/>
    <n v="22"/>
    <x v="3"/>
    <x v="0"/>
  </r>
  <r>
    <d v="2023-08-04T11:04:23"/>
    <x v="5"/>
    <d v="2023-08-04T00:00:00"/>
    <m/>
    <n v="4"/>
    <n v="3"/>
    <n v="4"/>
    <n v="2"/>
    <n v="4"/>
    <n v="4"/>
    <m/>
    <m/>
    <m/>
    <m/>
    <m/>
    <m/>
    <m/>
    <m/>
    <m/>
    <m/>
    <m/>
    <m/>
    <m/>
    <m/>
    <m/>
    <m/>
    <m/>
    <m/>
    <m/>
    <m/>
    <m/>
    <n v="21"/>
    <x v="3"/>
    <x v="0"/>
  </r>
  <r>
    <d v="2023-08-04T13:36:36"/>
    <x v="0"/>
    <d v="2023-08-04T00:00:00"/>
    <m/>
    <n v="2"/>
    <n v="3"/>
    <n v="2"/>
    <n v="3"/>
    <n v="2"/>
    <n v="4"/>
    <m/>
    <m/>
    <m/>
    <m/>
    <m/>
    <m/>
    <m/>
    <m/>
    <m/>
    <m/>
    <m/>
    <m/>
    <m/>
    <m/>
    <m/>
    <m/>
    <m/>
    <m/>
    <m/>
    <m/>
    <m/>
    <n v="16"/>
    <x v="3"/>
    <x v="0"/>
  </r>
  <r>
    <d v="2023-08-04T14:29:57"/>
    <x v="4"/>
    <d v="2023-08-04T00:00:00"/>
    <m/>
    <n v="4"/>
    <n v="3"/>
    <n v="4"/>
    <n v="3"/>
    <n v="2"/>
    <n v="2"/>
    <m/>
    <m/>
    <m/>
    <m/>
    <m/>
    <m/>
    <m/>
    <m/>
    <m/>
    <m/>
    <m/>
    <m/>
    <m/>
    <m/>
    <m/>
    <m/>
    <m/>
    <m/>
    <m/>
    <m/>
    <m/>
    <n v="18"/>
    <x v="3"/>
    <x v="0"/>
  </r>
  <r>
    <d v="2023-08-04T16:09:53"/>
    <x v="7"/>
    <d v="2023-08-02T00:00:00"/>
    <m/>
    <n v="4"/>
    <n v="4"/>
    <n v="4"/>
    <n v="4"/>
    <n v="4"/>
    <n v="4"/>
    <m/>
    <m/>
    <m/>
    <m/>
    <m/>
    <m/>
    <m/>
    <m/>
    <m/>
    <m/>
    <m/>
    <m/>
    <m/>
    <m/>
    <m/>
    <m/>
    <m/>
    <m/>
    <m/>
    <m/>
    <m/>
    <n v="24"/>
    <x v="3"/>
    <x v="0"/>
  </r>
  <r>
    <d v="2023-08-04T16:11:05"/>
    <x v="7"/>
    <d v="2023-08-04T00:00:00"/>
    <m/>
    <n v="4"/>
    <n v="4"/>
    <n v="3"/>
    <n v="2"/>
    <n v="4"/>
    <n v="4"/>
    <m/>
    <m/>
    <m/>
    <m/>
    <m/>
    <m/>
    <m/>
    <m/>
    <m/>
    <m/>
    <m/>
    <m/>
    <m/>
    <m/>
    <m/>
    <m/>
    <m/>
    <m/>
    <m/>
    <m/>
    <m/>
    <n v="21"/>
    <x v="3"/>
    <x v="0"/>
  </r>
  <r>
    <d v="2023-08-05T07:56:56"/>
    <x v="18"/>
    <d v="2023-08-05T00:00:00"/>
    <m/>
    <n v="3"/>
    <n v="4"/>
    <n v="3"/>
    <n v="2"/>
    <n v="3"/>
    <n v="4"/>
    <m/>
    <m/>
    <m/>
    <m/>
    <m/>
    <m/>
    <m/>
    <m/>
    <m/>
    <m/>
    <m/>
    <m/>
    <m/>
    <m/>
    <m/>
    <m/>
    <m/>
    <m/>
    <m/>
    <m/>
    <m/>
    <n v="19"/>
    <x v="3"/>
    <x v="0"/>
  </r>
  <r>
    <d v="2023-08-05T08:39:15"/>
    <x v="5"/>
    <d v="2023-08-05T00:00:00"/>
    <m/>
    <n v="4"/>
    <n v="4"/>
    <n v="5"/>
    <n v="4"/>
    <n v="4"/>
    <n v="4"/>
    <m/>
    <m/>
    <m/>
    <m/>
    <m/>
    <m/>
    <m/>
    <m/>
    <m/>
    <m/>
    <m/>
    <m/>
    <m/>
    <m/>
    <m/>
    <m/>
    <m/>
    <m/>
    <m/>
    <m/>
    <m/>
    <n v="25"/>
    <x v="3"/>
    <x v="0"/>
  </r>
  <r>
    <d v="2023-08-05T20:11:55"/>
    <x v="4"/>
    <d v="2023-08-05T00:00:00"/>
    <m/>
    <n v="4"/>
    <n v="4"/>
    <n v="3"/>
    <n v="3"/>
    <n v="2"/>
    <n v="3"/>
    <m/>
    <m/>
    <m/>
    <m/>
    <m/>
    <m/>
    <m/>
    <m/>
    <m/>
    <m/>
    <m/>
    <m/>
    <m/>
    <m/>
    <m/>
    <m/>
    <m/>
    <m/>
    <m/>
    <m/>
    <m/>
    <n v="19"/>
    <x v="3"/>
    <x v="0"/>
  </r>
  <r>
    <d v="2023-08-06T11:14:03"/>
    <x v="18"/>
    <d v="2023-08-06T00:00:00"/>
    <m/>
    <n v="3"/>
    <n v="4"/>
    <n v="5"/>
    <n v="4"/>
    <n v="4"/>
    <n v="5"/>
    <m/>
    <m/>
    <m/>
    <m/>
    <m/>
    <m/>
    <m/>
    <m/>
    <m/>
    <m/>
    <m/>
    <m/>
    <m/>
    <m/>
    <m/>
    <m/>
    <m/>
    <m/>
    <m/>
    <m/>
    <m/>
    <n v="25"/>
    <x v="3"/>
    <x v="0"/>
  </r>
  <r>
    <d v="2023-08-06T11:39:44"/>
    <x v="3"/>
    <d v="2023-08-06T00:00:00"/>
    <m/>
    <n v="3"/>
    <n v="2"/>
    <n v="2"/>
    <n v="3"/>
    <n v="4"/>
    <n v="4"/>
    <m/>
    <m/>
    <m/>
    <s v="Mal au dos + et un peu mollet (courbature)"/>
    <m/>
    <m/>
    <m/>
    <m/>
    <m/>
    <m/>
    <m/>
    <m/>
    <m/>
    <m/>
    <m/>
    <m/>
    <m/>
    <m/>
    <m/>
    <m/>
    <m/>
    <n v="18"/>
    <x v="3"/>
    <x v="0"/>
  </r>
  <r>
    <d v="2023-08-07T07:20:23"/>
    <x v="20"/>
    <d v="2023-08-07T00:00:00"/>
    <m/>
    <n v="2"/>
    <n v="3"/>
    <n v="5"/>
    <n v="3"/>
    <n v="4"/>
    <n v="4"/>
    <m/>
    <m/>
    <m/>
    <m/>
    <m/>
    <m/>
    <m/>
    <m/>
    <m/>
    <m/>
    <m/>
    <m/>
    <m/>
    <m/>
    <m/>
    <m/>
    <m/>
    <m/>
    <m/>
    <m/>
    <m/>
    <n v="21"/>
    <x v="4"/>
    <x v="0"/>
  </r>
  <r>
    <d v="2023-08-07T09:06:57"/>
    <x v="7"/>
    <d v="2023-08-07T00:00:00"/>
    <m/>
    <n v="4"/>
    <n v="4"/>
    <n v="4"/>
    <n v="4"/>
    <n v="4"/>
    <n v="4"/>
    <m/>
    <m/>
    <m/>
    <m/>
    <m/>
    <m/>
    <m/>
    <m/>
    <m/>
    <m/>
    <m/>
    <m/>
    <m/>
    <m/>
    <m/>
    <m/>
    <m/>
    <m/>
    <m/>
    <m/>
    <m/>
    <n v="24"/>
    <x v="4"/>
    <x v="0"/>
  </r>
  <r>
    <d v="2023-08-07T09:19:40"/>
    <x v="0"/>
    <d v="2023-08-07T00:00:00"/>
    <m/>
    <n v="3"/>
    <n v="2"/>
    <n v="3"/>
    <n v="3"/>
    <n v="2"/>
    <n v="4"/>
    <m/>
    <m/>
    <m/>
    <m/>
    <m/>
    <m/>
    <m/>
    <m/>
    <m/>
    <m/>
    <m/>
    <m/>
    <m/>
    <m/>
    <m/>
    <m/>
    <m/>
    <m/>
    <m/>
    <m/>
    <m/>
    <n v="17"/>
    <x v="4"/>
    <x v="0"/>
  </r>
  <r>
    <d v="2023-08-07T10:35:45"/>
    <x v="5"/>
    <d v="2023-08-07T00:00:00"/>
    <m/>
    <n v="4"/>
    <n v="4"/>
    <n v="5"/>
    <n v="4"/>
    <n v="4"/>
    <n v="4"/>
    <m/>
    <m/>
    <m/>
    <m/>
    <m/>
    <m/>
    <m/>
    <m/>
    <m/>
    <m/>
    <m/>
    <m/>
    <m/>
    <m/>
    <m/>
    <m/>
    <m/>
    <m/>
    <m/>
    <m/>
    <m/>
    <n v="25"/>
    <x v="4"/>
    <x v="0"/>
  </r>
  <r>
    <d v="2023-08-07T13:32:08"/>
    <x v="16"/>
    <d v="2023-08-07T00:00:00"/>
    <m/>
    <n v="4"/>
    <n v="3"/>
    <n v="5"/>
    <n v="5"/>
    <n v="4"/>
    <n v="4"/>
    <m/>
    <m/>
    <m/>
    <m/>
    <m/>
    <m/>
    <m/>
    <m/>
    <m/>
    <m/>
    <m/>
    <m/>
    <m/>
    <m/>
    <m/>
    <m/>
    <m/>
    <m/>
    <m/>
    <m/>
    <m/>
    <n v="25"/>
    <x v="4"/>
    <x v="0"/>
  </r>
  <r>
    <d v="2023-08-08T06:39:51"/>
    <x v="7"/>
    <d v="2023-08-08T00:00:00"/>
    <m/>
    <n v="4"/>
    <n v="4"/>
    <n v="4"/>
    <n v="4"/>
    <n v="4"/>
    <n v="4"/>
    <m/>
    <m/>
    <m/>
    <m/>
    <m/>
    <m/>
    <m/>
    <m/>
    <m/>
    <m/>
    <m/>
    <m/>
    <m/>
    <m/>
    <m/>
    <m/>
    <m/>
    <m/>
    <m/>
    <m/>
    <m/>
    <n v="24"/>
    <x v="4"/>
    <x v="0"/>
  </r>
  <r>
    <d v="2023-08-08T09:43:29"/>
    <x v="5"/>
    <d v="2023-08-08T00:00:00"/>
    <m/>
    <n v="2"/>
    <n v="3"/>
    <n v="5"/>
    <n v="3"/>
    <n v="2"/>
    <n v="3"/>
    <m/>
    <m/>
    <m/>
    <m/>
    <m/>
    <m/>
    <m/>
    <m/>
    <m/>
    <m/>
    <m/>
    <m/>
    <m/>
    <m/>
    <m/>
    <m/>
    <m/>
    <m/>
    <m/>
    <m/>
    <m/>
    <n v="18"/>
    <x v="4"/>
    <x v="0"/>
  </r>
  <r>
    <d v="2023-08-08T09:46:50"/>
    <x v="2"/>
    <d v="2023-08-08T00:00:00"/>
    <m/>
    <n v="1"/>
    <n v="3"/>
    <n v="2"/>
    <n v="3"/>
    <n v="2"/>
    <n v="4"/>
    <m/>
    <m/>
    <m/>
    <m/>
    <m/>
    <m/>
    <m/>
    <m/>
    <m/>
    <m/>
    <m/>
    <m/>
    <m/>
    <m/>
    <m/>
    <m/>
    <m/>
    <m/>
    <m/>
    <m/>
    <m/>
    <n v="15"/>
    <x v="4"/>
    <x v="0"/>
  </r>
  <r>
    <d v="2023-08-08T10:09:55"/>
    <x v="9"/>
    <d v="2023-08-08T00:00:00"/>
    <m/>
    <n v="4"/>
    <n v="3"/>
    <n v="5"/>
    <n v="4"/>
    <n v="5"/>
    <n v="5"/>
    <m/>
    <m/>
    <m/>
    <m/>
    <m/>
    <m/>
    <m/>
    <m/>
    <m/>
    <m/>
    <m/>
    <m/>
    <m/>
    <m/>
    <m/>
    <m/>
    <m/>
    <m/>
    <m/>
    <m/>
    <m/>
    <n v="26"/>
    <x v="4"/>
    <x v="0"/>
  </r>
  <r>
    <d v="2023-08-08T12:30:23"/>
    <x v="4"/>
    <d v="2023-08-08T00:00:00"/>
    <m/>
    <n v="4"/>
    <n v="3"/>
    <n v="5"/>
    <n v="2"/>
    <n v="2"/>
    <n v="4"/>
    <m/>
    <m/>
    <m/>
    <m/>
    <m/>
    <m/>
    <m/>
    <m/>
    <m/>
    <m/>
    <m/>
    <m/>
    <m/>
    <m/>
    <m/>
    <m/>
    <m/>
    <m/>
    <m/>
    <m/>
    <m/>
    <n v="20"/>
    <x v="4"/>
    <x v="0"/>
  </r>
  <r>
    <d v="2023-08-08T12:53:17"/>
    <x v="8"/>
    <d v="2023-08-08T00:00:00"/>
    <m/>
    <n v="1"/>
    <n v="1"/>
    <n v="3"/>
    <n v="3"/>
    <n v="2"/>
    <n v="2"/>
    <m/>
    <m/>
    <m/>
    <s v="Pas réussi à dormir... Sans doute stressée par la reprise du travail et des entraînements..."/>
    <m/>
    <m/>
    <m/>
    <m/>
    <m/>
    <m/>
    <m/>
    <m/>
    <m/>
    <m/>
    <m/>
    <m/>
    <m/>
    <m/>
    <m/>
    <m/>
    <m/>
    <n v="12"/>
    <x v="4"/>
    <x v="0"/>
  </r>
  <r>
    <d v="2023-08-08T14:08:53"/>
    <x v="24"/>
    <d v="2023-08-08T00:00:00"/>
    <m/>
    <n v="2"/>
    <n v="2"/>
    <n v="3"/>
    <n v="3"/>
    <n v="2"/>
    <n v="2"/>
    <m/>
    <m/>
    <m/>
    <s v="Fatigue générale par rapport au moins semaines précédentes"/>
    <m/>
    <m/>
    <m/>
    <m/>
    <m/>
    <m/>
    <m/>
    <m/>
    <m/>
    <m/>
    <m/>
    <m/>
    <m/>
    <m/>
    <m/>
    <m/>
    <m/>
    <n v="14"/>
    <x v="4"/>
    <x v="0"/>
  </r>
  <r>
    <d v="2023-08-08T15:11:15"/>
    <x v="14"/>
    <d v="2023-08-08T00:00:00"/>
    <m/>
    <n v="2"/>
    <n v="2"/>
    <n v="3"/>
    <n v="2"/>
    <n v="3"/>
    <n v="4"/>
    <m/>
    <m/>
    <m/>
    <m/>
    <m/>
    <m/>
    <m/>
    <m/>
    <m/>
    <m/>
    <m/>
    <m/>
    <m/>
    <m/>
    <m/>
    <m/>
    <m/>
    <m/>
    <m/>
    <m/>
    <m/>
    <n v="16"/>
    <x v="4"/>
    <x v="0"/>
  </r>
  <r>
    <d v="2023-08-08T18:08:37"/>
    <x v="0"/>
    <d v="2023-08-08T00:00:00"/>
    <m/>
    <n v="2"/>
    <n v="3"/>
    <n v="1"/>
    <n v="2"/>
    <n v="1"/>
    <n v="3"/>
    <m/>
    <m/>
    <m/>
    <m/>
    <m/>
    <m/>
    <m/>
    <m/>
    <m/>
    <m/>
    <m/>
    <m/>
    <m/>
    <m/>
    <m/>
    <m/>
    <m/>
    <m/>
    <m/>
    <m/>
    <m/>
    <n v="12"/>
    <x v="4"/>
    <x v="0"/>
  </r>
  <r>
    <d v="2023-08-08T18:52:00"/>
    <x v="3"/>
    <d v="2023-08-08T00:00:00"/>
    <m/>
    <n v="3"/>
    <n v="2"/>
    <n v="2"/>
    <n v="3"/>
    <n v="5"/>
    <n v="5"/>
    <m/>
    <m/>
    <m/>
    <s v="Mal dormi car froid"/>
    <m/>
    <m/>
    <m/>
    <m/>
    <m/>
    <m/>
    <m/>
    <m/>
    <m/>
    <m/>
    <m/>
    <m/>
    <m/>
    <m/>
    <m/>
    <m/>
    <m/>
    <n v="20"/>
    <x v="4"/>
    <x v="0"/>
  </r>
  <r>
    <d v="2023-08-08T22:47:43"/>
    <x v="25"/>
    <d v="2023-08-08T00:00:00"/>
    <m/>
    <n v="2"/>
    <n v="5"/>
    <n v="5"/>
    <n v="2"/>
    <n v="5"/>
    <n v="4"/>
    <m/>
    <m/>
    <m/>
    <m/>
    <m/>
    <m/>
    <m/>
    <m/>
    <m/>
    <m/>
    <m/>
    <m/>
    <m/>
    <m/>
    <m/>
    <m/>
    <m/>
    <m/>
    <m/>
    <m/>
    <m/>
    <n v="23"/>
    <x v="4"/>
    <x v="0"/>
  </r>
  <r>
    <d v="2023-08-09T06:56:46"/>
    <x v="0"/>
    <d v="2023-08-09T00:00:00"/>
    <m/>
    <n v="2"/>
    <n v="3"/>
    <n v="1"/>
    <n v="2"/>
    <n v="2"/>
    <n v="4"/>
    <m/>
    <m/>
    <m/>
    <m/>
    <m/>
    <m/>
    <m/>
    <m/>
    <m/>
    <m/>
    <m/>
    <m/>
    <m/>
    <m/>
    <m/>
    <m/>
    <m/>
    <m/>
    <m/>
    <m/>
    <m/>
    <n v="14"/>
    <x v="4"/>
    <x v="0"/>
  </r>
  <r>
    <d v="2023-08-09T09:16:26"/>
    <x v="26"/>
    <d v="2023-08-09T00:00:00"/>
    <m/>
    <n v="3"/>
    <n v="4"/>
    <n v="3"/>
    <n v="3"/>
    <n v="4"/>
    <n v="4"/>
    <m/>
    <m/>
    <m/>
    <m/>
    <m/>
    <m/>
    <m/>
    <m/>
    <m/>
    <m/>
    <m/>
    <m/>
    <m/>
    <m/>
    <m/>
    <m/>
    <m/>
    <m/>
    <m/>
    <m/>
    <m/>
    <n v="21"/>
    <x v="4"/>
    <x v="0"/>
  </r>
  <r>
    <d v="2023-08-09T09:18:47"/>
    <x v="2"/>
    <d v="2023-08-09T00:00:00"/>
    <m/>
    <n v="2"/>
    <n v="4"/>
    <n v="2"/>
    <n v="2"/>
    <n v="3"/>
    <n v="4"/>
    <m/>
    <m/>
    <m/>
    <s v="Douleur à l'arrière de la cuisse droite et dans la fesse droite aussi"/>
    <m/>
    <m/>
    <m/>
    <m/>
    <m/>
    <m/>
    <m/>
    <m/>
    <m/>
    <m/>
    <m/>
    <m/>
    <m/>
    <m/>
    <m/>
    <m/>
    <m/>
    <n v="17"/>
    <x v="4"/>
    <x v="0"/>
  </r>
  <r>
    <d v="2023-08-09T09:32:20"/>
    <x v="15"/>
    <d v="2023-08-09T00:00:00"/>
    <m/>
    <n v="4"/>
    <n v="4"/>
    <n v="4"/>
    <n v="4"/>
    <n v="4"/>
    <n v="4"/>
    <m/>
    <m/>
    <m/>
    <m/>
    <m/>
    <m/>
    <m/>
    <m/>
    <m/>
    <m/>
    <m/>
    <m/>
    <m/>
    <m/>
    <m/>
    <m/>
    <m/>
    <m/>
    <m/>
    <m/>
    <m/>
    <n v="24"/>
    <x v="4"/>
    <x v="0"/>
  </r>
  <r>
    <d v="2023-08-09T11:00:18"/>
    <x v="22"/>
    <d v="2023-07-09T00:00:00"/>
    <m/>
    <n v="3"/>
    <n v="4"/>
    <n v="3"/>
    <n v="3"/>
    <n v="4"/>
    <n v="4"/>
    <m/>
    <m/>
    <m/>
    <m/>
    <m/>
    <m/>
    <m/>
    <m/>
    <m/>
    <m/>
    <m/>
    <m/>
    <m/>
    <m/>
    <m/>
    <m/>
    <m/>
    <m/>
    <m/>
    <m/>
    <m/>
    <n v="21"/>
    <x v="5"/>
    <x v="0"/>
  </r>
  <r>
    <d v="2023-08-09T11:01:49"/>
    <x v="27"/>
    <d v="2023-08-09T00:00:00"/>
    <m/>
    <n v="2"/>
    <n v="4"/>
    <n v="3"/>
    <n v="2"/>
    <n v="3"/>
    <n v="4"/>
    <m/>
    <m/>
    <m/>
    <m/>
    <m/>
    <m/>
    <m/>
    <m/>
    <m/>
    <m/>
    <m/>
    <m/>
    <m/>
    <m/>
    <m/>
    <m/>
    <m/>
    <m/>
    <m/>
    <m/>
    <m/>
    <n v="18"/>
    <x v="4"/>
    <x v="0"/>
  </r>
  <r>
    <d v="2023-08-09T11:13:37"/>
    <x v="5"/>
    <d v="2023-08-09T00:00:00"/>
    <m/>
    <n v="4"/>
    <n v="4"/>
    <n v="4"/>
    <n v="3"/>
    <n v="3"/>
    <n v="4"/>
    <m/>
    <m/>
    <m/>
    <m/>
    <m/>
    <m/>
    <m/>
    <m/>
    <m/>
    <m/>
    <m/>
    <m/>
    <m/>
    <m/>
    <m/>
    <m/>
    <m/>
    <m/>
    <m/>
    <m/>
    <m/>
    <n v="22"/>
    <x v="4"/>
    <x v="0"/>
  </r>
  <r>
    <d v="2023-08-09T11:20:08"/>
    <x v="13"/>
    <d v="2023-08-09T00:00:00"/>
    <m/>
    <n v="2"/>
    <n v="4"/>
    <n v="3"/>
    <n v="2"/>
    <n v="3"/>
    <n v="4"/>
    <m/>
    <m/>
    <m/>
    <m/>
    <m/>
    <m/>
    <m/>
    <m/>
    <m/>
    <m/>
    <m/>
    <m/>
    <m/>
    <m/>
    <m/>
    <m/>
    <m/>
    <m/>
    <m/>
    <m/>
    <m/>
    <n v="18"/>
    <x v="4"/>
    <x v="0"/>
  </r>
  <r>
    <d v="2023-08-09T11:41:16"/>
    <x v="8"/>
    <d v="2023-08-09T00:00:00"/>
    <m/>
    <n v="3"/>
    <n v="3"/>
    <n v="3"/>
    <n v="3"/>
    <n v="2"/>
    <n v="3"/>
    <m/>
    <m/>
    <m/>
    <s v="Peut-être en retard ce soir car kiné"/>
    <m/>
    <m/>
    <m/>
    <m/>
    <m/>
    <m/>
    <m/>
    <m/>
    <m/>
    <m/>
    <m/>
    <m/>
    <m/>
    <m/>
    <m/>
    <m/>
    <m/>
    <n v="17"/>
    <x v="4"/>
    <x v="0"/>
  </r>
  <r>
    <d v="2023-08-09T12:01:04"/>
    <x v="14"/>
    <d v="2023-08-09T00:00:00"/>
    <m/>
    <n v="2"/>
    <n v="2"/>
    <n v="3"/>
    <n v="3"/>
    <n v="3"/>
    <n v="4"/>
    <m/>
    <m/>
    <m/>
    <m/>
    <m/>
    <m/>
    <m/>
    <m/>
    <m/>
    <m/>
    <m/>
    <m/>
    <m/>
    <m/>
    <m/>
    <m/>
    <m/>
    <m/>
    <m/>
    <m/>
    <m/>
    <n v="17"/>
    <x v="4"/>
    <x v="0"/>
  </r>
  <r>
    <d v="2023-08-09T13:01:56"/>
    <x v="28"/>
    <d v="2023-08-09T00:00:00"/>
    <m/>
    <n v="3"/>
    <n v="4"/>
    <n v="1"/>
    <n v="3"/>
    <n v="3"/>
    <n v="4"/>
    <m/>
    <m/>
    <m/>
    <m/>
    <m/>
    <m/>
    <m/>
    <m/>
    <m/>
    <m/>
    <m/>
    <m/>
    <m/>
    <m/>
    <m/>
    <m/>
    <m/>
    <m/>
    <m/>
    <m/>
    <m/>
    <n v="18"/>
    <x v="4"/>
    <x v="0"/>
  </r>
  <r>
    <d v="2023-08-09T14:52:27"/>
    <x v="18"/>
    <d v="2023-08-09T00:00:00"/>
    <m/>
    <n v="4"/>
    <n v="4"/>
    <n v="4"/>
    <n v="4"/>
    <n v="4"/>
    <n v="5"/>
    <m/>
    <m/>
    <m/>
    <m/>
    <m/>
    <m/>
    <m/>
    <m/>
    <m/>
    <m/>
    <m/>
    <m/>
    <m/>
    <m/>
    <m/>
    <m/>
    <m/>
    <m/>
    <m/>
    <m/>
    <m/>
    <n v="25"/>
    <x v="4"/>
    <x v="0"/>
  </r>
  <r>
    <d v="2023-08-09T16:06:38"/>
    <x v="12"/>
    <d v="2023-08-09T00:00:00"/>
    <m/>
    <n v="4"/>
    <n v="4"/>
    <n v="4"/>
    <n v="3"/>
    <n v="4"/>
    <n v="4"/>
    <m/>
    <m/>
    <m/>
    <m/>
    <m/>
    <m/>
    <m/>
    <m/>
    <m/>
    <m/>
    <m/>
    <m/>
    <m/>
    <m/>
    <m/>
    <m/>
    <m/>
    <m/>
    <m/>
    <m/>
    <m/>
    <n v="23"/>
    <x v="4"/>
    <x v="0"/>
  </r>
  <r>
    <d v="2023-08-09T16:13:49"/>
    <x v="7"/>
    <d v="2023-08-09T00:00:00"/>
    <m/>
    <n v="4"/>
    <n v="4"/>
    <n v="3"/>
    <n v="2"/>
    <n v="4"/>
    <n v="4"/>
    <m/>
    <m/>
    <m/>
    <m/>
    <m/>
    <m/>
    <m/>
    <m/>
    <m/>
    <m/>
    <m/>
    <m/>
    <m/>
    <m/>
    <m/>
    <m/>
    <m/>
    <m/>
    <m/>
    <m/>
    <m/>
    <n v="21"/>
    <x v="4"/>
    <x v="0"/>
  </r>
  <r>
    <d v="2023-08-10T05:43:02"/>
    <x v="8"/>
    <d v="2023-08-10T00:00:00"/>
    <m/>
    <n v="1"/>
    <n v="2"/>
    <n v="2"/>
    <n v="2"/>
    <n v="2"/>
    <n v="2"/>
    <m/>
    <m/>
    <m/>
    <s v="Trop de difficulté à m'endormir 😴..._x000a__x000a_Le reprise du travail me donne un mal de crâne énorme, il y a eu trop de chgt en mon absence, jref je sens que ca va être une journée de drem'_x000a__x000a_Bonne journée 😴😴"/>
    <m/>
    <m/>
    <m/>
    <m/>
    <m/>
    <m/>
    <m/>
    <m/>
    <m/>
    <m/>
    <m/>
    <m/>
    <m/>
    <m/>
    <m/>
    <m/>
    <m/>
    <n v="11"/>
    <x v="4"/>
    <x v="0"/>
  </r>
  <r>
    <d v="2023-08-10T07:03:04"/>
    <x v="0"/>
    <d v="2023-08-10T00:00:00"/>
    <m/>
    <n v="2"/>
    <n v="3"/>
    <n v="2"/>
    <n v="2"/>
    <n v="2"/>
    <n v="4"/>
    <m/>
    <m/>
    <m/>
    <m/>
    <m/>
    <m/>
    <m/>
    <m/>
    <m/>
    <m/>
    <m/>
    <m/>
    <m/>
    <m/>
    <m/>
    <m/>
    <m/>
    <m/>
    <m/>
    <m/>
    <m/>
    <n v="15"/>
    <x v="4"/>
    <x v="0"/>
  </r>
  <r>
    <d v="2023-08-10T08:53:20"/>
    <x v="5"/>
    <d v="2023-08-10T00:00:00"/>
    <m/>
    <n v="3"/>
    <n v="4"/>
    <n v="2"/>
    <n v="3"/>
    <n v="4"/>
    <n v="4"/>
    <m/>
    <m/>
    <m/>
    <m/>
    <m/>
    <m/>
    <m/>
    <m/>
    <m/>
    <m/>
    <m/>
    <m/>
    <m/>
    <m/>
    <m/>
    <m/>
    <m/>
    <m/>
    <m/>
    <m/>
    <m/>
    <n v="20"/>
    <x v="4"/>
    <x v="0"/>
  </r>
  <r>
    <d v="2023-08-10T08:53:53"/>
    <x v="7"/>
    <d v="2023-08-10T00:00:00"/>
    <m/>
    <n v="4"/>
    <n v="4"/>
    <n v="2"/>
    <n v="2"/>
    <n v="4"/>
    <n v="4"/>
    <m/>
    <m/>
    <m/>
    <m/>
    <m/>
    <m/>
    <m/>
    <m/>
    <m/>
    <m/>
    <m/>
    <m/>
    <m/>
    <m/>
    <m/>
    <m/>
    <m/>
    <m/>
    <m/>
    <m/>
    <m/>
    <n v="20"/>
    <x v="4"/>
    <x v="0"/>
  </r>
  <r>
    <d v="2023-08-10T09:16:34"/>
    <x v="15"/>
    <d v="2023-08-10T00:00:00"/>
    <m/>
    <n v="3"/>
    <n v="4"/>
    <n v="4"/>
    <n v="3"/>
    <n v="3"/>
    <n v="3"/>
    <m/>
    <m/>
    <m/>
    <m/>
    <m/>
    <m/>
    <m/>
    <m/>
    <m/>
    <m/>
    <m/>
    <m/>
    <m/>
    <m/>
    <m/>
    <m/>
    <m/>
    <m/>
    <m/>
    <m/>
    <m/>
    <n v="20"/>
    <x v="4"/>
    <x v="0"/>
  </r>
  <r>
    <d v="2023-08-10T09:33:34"/>
    <x v="9"/>
    <d v="2023-08-10T00:00:00"/>
    <m/>
    <n v="4"/>
    <n v="4"/>
    <n v="4"/>
    <n v="2"/>
    <n v="5"/>
    <n v="5"/>
    <m/>
    <m/>
    <m/>
    <m/>
    <m/>
    <m/>
    <m/>
    <m/>
    <m/>
    <m/>
    <m/>
    <m/>
    <m/>
    <m/>
    <m/>
    <m/>
    <m/>
    <m/>
    <m/>
    <m/>
    <m/>
    <n v="24"/>
    <x v="4"/>
    <x v="0"/>
  </r>
  <r>
    <d v="2023-08-10T10:40:16"/>
    <x v="6"/>
    <d v="2023-08-10T00:00:00"/>
    <m/>
    <n v="4"/>
    <n v="4"/>
    <n v="2"/>
    <n v="2"/>
    <n v="2"/>
    <n v="4"/>
    <m/>
    <m/>
    <m/>
    <m/>
    <m/>
    <m/>
    <m/>
    <m/>
    <m/>
    <m/>
    <m/>
    <m/>
    <m/>
    <m/>
    <m/>
    <m/>
    <m/>
    <m/>
    <m/>
    <m/>
    <m/>
    <n v="18"/>
    <x v="4"/>
    <x v="0"/>
  </r>
  <r>
    <d v="2023-08-10T12:14:52"/>
    <x v="12"/>
    <d v="2023-08-10T00:00:00"/>
    <m/>
    <n v="4"/>
    <n v="5"/>
    <n v="2"/>
    <n v="2"/>
    <n v="5"/>
    <n v="5"/>
    <m/>
    <m/>
    <m/>
    <m/>
    <m/>
    <m/>
    <m/>
    <m/>
    <m/>
    <m/>
    <m/>
    <m/>
    <m/>
    <m/>
    <m/>
    <m/>
    <m/>
    <m/>
    <m/>
    <m/>
    <m/>
    <n v="23"/>
    <x v="4"/>
    <x v="0"/>
  </r>
  <r>
    <d v="2023-08-10T12:56:15"/>
    <x v="3"/>
    <d v="2023-08-10T00:00:00"/>
    <m/>
    <n v="3"/>
    <n v="3"/>
    <n v="2"/>
    <n v="3"/>
    <n v="5"/>
    <n v="5"/>
    <m/>
    <m/>
    <m/>
    <s v="Quelque courbature au dos ml dormi"/>
    <m/>
    <m/>
    <m/>
    <m/>
    <m/>
    <m/>
    <m/>
    <m/>
    <m/>
    <m/>
    <m/>
    <m/>
    <m/>
    <m/>
    <m/>
    <m/>
    <m/>
    <n v="21"/>
    <x v="4"/>
    <x v="0"/>
  </r>
  <r>
    <d v="2023-08-10T13:13:20"/>
    <x v="2"/>
    <d v="2023-08-10T00:00:00"/>
    <m/>
    <n v="2"/>
    <n v="4"/>
    <n v="2"/>
    <n v="2"/>
    <n v="2"/>
    <n v="3"/>
    <m/>
    <m/>
    <m/>
    <m/>
    <m/>
    <m/>
    <m/>
    <m/>
    <m/>
    <m/>
    <m/>
    <m/>
    <m/>
    <m/>
    <m/>
    <m/>
    <m/>
    <m/>
    <m/>
    <m/>
    <m/>
    <n v="15"/>
    <x v="4"/>
    <x v="0"/>
  </r>
  <r>
    <d v="2023-08-10T23:15:40"/>
    <x v="23"/>
    <d v="2023-08-10T00:00:00"/>
    <m/>
    <n v="2"/>
    <n v="4"/>
    <n v="1"/>
    <n v="1"/>
    <n v="2"/>
    <n v="2"/>
    <m/>
    <m/>
    <m/>
    <m/>
    <m/>
    <m/>
    <m/>
    <m/>
    <m/>
    <m/>
    <m/>
    <m/>
    <m/>
    <m/>
    <m/>
    <m/>
    <m/>
    <m/>
    <m/>
    <m/>
    <m/>
    <n v="12"/>
    <x v="4"/>
    <x v="0"/>
  </r>
  <r>
    <d v="2023-08-11T06:02:47"/>
    <x v="0"/>
    <d v="2023-08-11T00:00:00"/>
    <m/>
    <n v="1"/>
    <n v="3"/>
    <n v="2"/>
    <n v="2"/>
    <n v="2"/>
    <n v="3"/>
    <m/>
    <m/>
    <m/>
    <m/>
    <m/>
    <m/>
    <m/>
    <m/>
    <m/>
    <m/>
    <m/>
    <m/>
    <m/>
    <m/>
    <m/>
    <m/>
    <m/>
    <m/>
    <m/>
    <m/>
    <m/>
    <n v="13"/>
    <x v="4"/>
    <x v="0"/>
  </r>
  <r>
    <d v="2023-08-11T06:40:50"/>
    <x v="7"/>
    <d v="2023-08-11T00:00:00"/>
    <m/>
    <n v="2"/>
    <n v="4"/>
    <n v="3"/>
    <n v="2"/>
    <n v="4"/>
    <n v="4"/>
    <m/>
    <m/>
    <m/>
    <m/>
    <m/>
    <m/>
    <m/>
    <m/>
    <m/>
    <m/>
    <m/>
    <m/>
    <m/>
    <m/>
    <m/>
    <m/>
    <m/>
    <m/>
    <m/>
    <m/>
    <m/>
    <n v="19"/>
    <x v="4"/>
    <x v="0"/>
  </r>
  <r>
    <d v="2023-08-11T08:30:48"/>
    <x v="17"/>
    <d v="2023-08-11T00:00:00"/>
    <m/>
    <n v="2"/>
    <n v="4"/>
    <n v="4"/>
    <n v="2"/>
    <n v="5"/>
    <n v="5"/>
    <m/>
    <m/>
    <m/>
    <m/>
    <m/>
    <m/>
    <m/>
    <m/>
    <m/>
    <m/>
    <m/>
    <m/>
    <m/>
    <m/>
    <m/>
    <m/>
    <m/>
    <m/>
    <m/>
    <m/>
    <m/>
    <n v="22"/>
    <x v="4"/>
    <x v="0"/>
  </r>
  <r>
    <d v="2023-08-11T08:45:53"/>
    <x v="6"/>
    <d v="2023-08-11T00:00:00"/>
    <m/>
    <n v="2"/>
    <n v="4"/>
    <n v="2"/>
    <n v="1"/>
    <n v="1"/>
    <n v="3"/>
    <m/>
    <m/>
    <m/>
    <m/>
    <m/>
    <m/>
    <m/>
    <m/>
    <m/>
    <m/>
    <m/>
    <m/>
    <m/>
    <m/>
    <m/>
    <m/>
    <m/>
    <m/>
    <m/>
    <m/>
    <m/>
    <n v="13"/>
    <x v="4"/>
    <x v="0"/>
  </r>
  <r>
    <d v="2023-08-11T09:02:14"/>
    <x v="18"/>
    <d v="2023-08-11T00:00:00"/>
    <m/>
    <n v="2"/>
    <n v="2"/>
    <n v="3"/>
    <n v="2"/>
    <n v="3"/>
    <n v="4"/>
    <m/>
    <m/>
    <m/>
    <m/>
    <m/>
    <m/>
    <m/>
    <m/>
    <m/>
    <m/>
    <m/>
    <m/>
    <m/>
    <m/>
    <m/>
    <m/>
    <m/>
    <m/>
    <m/>
    <m/>
    <m/>
    <n v="16"/>
    <x v="4"/>
    <x v="0"/>
  </r>
  <r>
    <d v="2023-08-11T09:26:16"/>
    <x v="29"/>
    <d v="2023-08-11T00:00:00"/>
    <m/>
    <n v="2"/>
    <n v="3"/>
    <n v="2"/>
    <n v="2"/>
    <n v="3"/>
    <n v="4"/>
    <m/>
    <m/>
    <m/>
    <m/>
    <m/>
    <m/>
    <m/>
    <m/>
    <m/>
    <m/>
    <m/>
    <m/>
    <m/>
    <m/>
    <m/>
    <m/>
    <m/>
    <m/>
    <m/>
    <m/>
    <m/>
    <n v="16"/>
    <x v="4"/>
    <x v="0"/>
  </r>
  <r>
    <d v="2023-08-11T09:30:42"/>
    <x v="5"/>
    <d v="2023-08-11T00:00:00"/>
    <m/>
    <n v="3"/>
    <n v="4"/>
    <n v="2"/>
    <n v="2"/>
    <n v="3"/>
    <n v="4"/>
    <m/>
    <m/>
    <m/>
    <m/>
    <m/>
    <m/>
    <m/>
    <m/>
    <m/>
    <m/>
    <m/>
    <m/>
    <m/>
    <m/>
    <m/>
    <m/>
    <m/>
    <m/>
    <m/>
    <m/>
    <m/>
    <n v="18"/>
    <x v="4"/>
    <x v="0"/>
  </r>
  <r>
    <d v="2023-08-11T09:45:40"/>
    <x v="15"/>
    <d v="2023-08-11T00:00:00"/>
    <m/>
    <n v="3"/>
    <n v="4"/>
    <n v="4"/>
    <n v="3"/>
    <n v="3"/>
    <n v="4"/>
    <m/>
    <m/>
    <m/>
    <m/>
    <m/>
    <m/>
    <m/>
    <m/>
    <m/>
    <m/>
    <m/>
    <m/>
    <m/>
    <m/>
    <m/>
    <m/>
    <m/>
    <m/>
    <m/>
    <m/>
    <m/>
    <n v="21"/>
    <x v="4"/>
    <x v="0"/>
  </r>
  <r>
    <d v="2023-08-11T11:13:30"/>
    <x v="4"/>
    <d v="2023-08-11T00:00:00"/>
    <m/>
    <n v="4"/>
    <n v="4"/>
    <n v="3"/>
    <n v="2"/>
    <n v="2"/>
    <n v="3"/>
    <m/>
    <m/>
    <m/>
    <s v="Vigilance mollet"/>
    <m/>
    <m/>
    <m/>
    <m/>
    <m/>
    <m/>
    <m/>
    <m/>
    <m/>
    <m/>
    <m/>
    <m/>
    <m/>
    <m/>
    <m/>
    <m/>
    <m/>
    <n v="18"/>
    <x v="4"/>
    <x v="0"/>
  </r>
  <r>
    <d v="2023-08-11T11:53:00"/>
    <x v="9"/>
    <d v="2023-08-11T00:00:00"/>
    <m/>
    <n v="3"/>
    <n v="4"/>
    <n v="3"/>
    <n v="2"/>
    <n v="5"/>
    <n v="4"/>
    <m/>
    <m/>
    <m/>
    <m/>
    <m/>
    <m/>
    <m/>
    <m/>
    <m/>
    <m/>
    <m/>
    <m/>
    <m/>
    <m/>
    <m/>
    <m/>
    <m/>
    <m/>
    <m/>
    <m/>
    <m/>
    <n v="21"/>
    <x v="4"/>
    <x v="0"/>
  </r>
  <r>
    <d v="2023-08-11T14:31:37"/>
    <x v="3"/>
    <d v="2023-08-11T00:00:00"/>
    <m/>
    <n v="3"/>
    <n v="2"/>
    <n v="4"/>
    <n v="3"/>
    <n v="5"/>
    <n v="5"/>
    <m/>
    <m/>
    <m/>
    <s v="Des fois mal au adducteur."/>
    <m/>
    <m/>
    <m/>
    <m/>
    <m/>
    <m/>
    <m/>
    <m/>
    <m/>
    <m/>
    <m/>
    <m/>
    <m/>
    <m/>
    <m/>
    <m/>
    <m/>
    <n v="22"/>
    <x v="4"/>
    <x v="0"/>
  </r>
  <r>
    <d v="2023-08-11T18:26:06"/>
    <x v="26"/>
    <d v="2023-08-11T00:00:00"/>
    <m/>
    <n v="3"/>
    <n v="3"/>
    <n v="2"/>
    <n v="2"/>
    <n v="3"/>
    <n v="3"/>
    <m/>
    <m/>
    <m/>
    <m/>
    <m/>
    <m/>
    <m/>
    <m/>
    <m/>
    <m/>
    <m/>
    <m/>
    <m/>
    <m/>
    <m/>
    <m/>
    <m/>
    <m/>
    <m/>
    <m/>
    <m/>
    <n v="16"/>
    <x v="4"/>
    <x v="0"/>
  </r>
  <r>
    <d v="2023-08-12T14:32:44"/>
    <x v="3"/>
    <d v="2023-08-12T00:00:00"/>
    <m/>
    <n v="2"/>
    <n v="2"/>
    <n v="3"/>
    <n v="2"/>
    <n v="5"/>
    <n v="5"/>
    <m/>
    <m/>
    <m/>
    <s v="Couché tard et lève tôt normal pour la fatigue. Douleur a l'insertion entre le bassin et la cuisse plus vers adducteur"/>
    <m/>
    <m/>
    <m/>
    <m/>
    <m/>
    <m/>
    <m/>
    <m/>
    <m/>
    <m/>
    <m/>
    <m/>
    <m/>
    <m/>
    <m/>
    <m/>
    <m/>
    <n v="19"/>
    <x v="4"/>
    <x v="0"/>
  </r>
  <r>
    <d v="2023-08-13T09:42:07"/>
    <x v="3"/>
    <d v="2023-08-13T00:00:00"/>
    <m/>
    <n v="2"/>
    <n v="4"/>
    <n v="2"/>
    <n v="3"/>
    <n v="5"/>
    <n v="5"/>
    <m/>
    <m/>
    <m/>
    <s v="Un peu mal au dos."/>
    <m/>
    <m/>
    <m/>
    <m/>
    <m/>
    <m/>
    <m/>
    <m/>
    <m/>
    <m/>
    <m/>
    <m/>
    <m/>
    <m/>
    <m/>
    <m/>
    <m/>
    <n v="21"/>
    <x v="4"/>
    <x v="0"/>
  </r>
  <r>
    <d v="2023-08-14T05:54:53"/>
    <x v="29"/>
    <d v="2023-08-14T00:00:00"/>
    <m/>
    <n v="3"/>
    <n v="3"/>
    <n v="4"/>
    <n v="4"/>
    <n v="2"/>
    <n v="2"/>
    <m/>
    <m/>
    <m/>
    <m/>
    <m/>
    <m/>
    <m/>
    <m/>
    <m/>
    <m/>
    <m/>
    <m/>
    <m/>
    <m/>
    <m/>
    <m/>
    <m/>
    <m/>
    <m/>
    <m/>
    <m/>
    <n v="18"/>
    <x v="6"/>
    <x v="0"/>
  </r>
  <r>
    <d v="2023-08-14T06:53:24"/>
    <x v="0"/>
    <d v="2023-08-14T00:00:00"/>
    <m/>
    <n v="1"/>
    <n v="1"/>
    <n v="4"/>
    <n v="4"/>
    <n v="2"/>
    <n v="3"/>
    <m/>
    <m/>
    <m/>
    <m/>
    <m/>
    <m/>
    <m/>
    <m/>
    <m/>
    <m/>
    <m/>
    <m/>
    <m/>
    <m/>
    <m/>
    <m/>
    <m/>
    <m/>
    <m/>
    <m/>
    <m/>
    <n v="15"/>
    <x v="6"/>
    <x v="0"/>
  </r>
  <r>
    <d v="2023-08-14T10:50:02"/>
    <x v="15"/>
    <d v="2023-08-14T00:00:00"/>
    <m/>
    <n v="4"/>
    <n v="4"/>
    <n v="4"/>
    <n v="4"/>
    <n v="4"/>
    <n v="4"/>
    <m/>
    <m/>
    <m/>
    <m/>
    <m/>
    <m/>
    <m/>
    <m/>
    <m/>
    <m/>
    <m/>
    <m/>
    <m/>
    <m/>
    <m/>
    <m/>
    <m/>
    <m/>
    <m/>
    <m/>
    <m/>
    <n v="24"/>
    <x v="6"/>
    <x v="0"/>
  </r>
  <r>
    <d v="2023-08-14T12:02:35"/>
    <x v="16"/>
    <d v="2023-08-14T00:00:00"/>
    <m/>
    <n v="2"/>
    <n v="2"/>
    <n v="4"/>
    <n v="4"/>
    <n v="4"/>
    <n v="4"/>
    <m/>
    <m/>
    <m/>
    <m/>
    <m/>
    <m/>
    <m/>
    <m/>
    <m/>
    <m/>
    <m/>
    <m/>
    <m/>
    <m/>
    <m/>
    <m/>
    <m/>
    <m/>
    <m/>
    <m/>
    <m/>
    <n v="20"/>
    <x v="6"/>
    <x v="0"/>
  </r>
  <r>
    <d v="2023-08-14T12:49:24"/>
    <x v="5"/>
    <d v="2023-08-14T00:00:00"/>
    <m/>
    <n v="4"/>
    <n v="4"/>
    <n v="5"/>
    <n v="4"/>
    <n v="4"/>
    <n v="4"/>
    <m/>
    <m/>
    <m/>
    <m/>
    <m/>
    <m/>
    <m/>
    <m/>
    <m/>
    <m/>
    <m/>
    <m/>
    <m/>
    <m/>
    <m/>
    <m/>
    <m/>
    <m/>
    <m/>
    <m/>
    <m/>
    <n v="25"/>
    <x v="6"/>
    <x v="0"/>
  </r>
  <r>
    <d v="2023-08-14T13:27:18"/>
    <x v="17"/>
    <d v="2023-08-14T00:00:00"/>
    <m/>
    <n v="2"/>
    <n v="3"/>
    <n v="3"/>
    <n v="3"/>
    <n v="4"/>
    <n v="5"/>
    <m/>
    <m/>
    <m/>
    <m/>
    <m/>
    <m/>
    <m/>
    <m/>
    <m/>
    <m/>
    <m/>
    <m/>
    <m/>
    <m/>
    <m/>
    <m/>
    <m/>
    <m/>
    <m/>
    <m/>
    <m/>
    <n v="20"/>
    <x v="6"/>
    <x v="0"/>
  </r>
  <r>
    <d v="2023-08-14T15:27:20"/>
    <x v="18"/>
    <d v="2023-08-14T00:00:00"/>
    <m/>
    <n v="2"/>
    <n v="3"/>
    <n v="3"/>
    <n v="2"/>
    <n v="3"/>
    <n v="4"/>
    <m/>
    <m/>
    <m/>
    <m/>
    <m/>
    <m/>
    <m/>
    <m/>
    <m/>
    <m/>
    <m/>
    <m/>
    <m/>
    <m/>
    <m/>
    <m/>
    <m/>
    <m/>
    <m/>
    <m/>
    <m/>
    <n v="17"/>
    <x v="6"/>
    <x v="0"/>
  </r>
  <r>
    <d v="2023-08-14T17:30:44"/>
    <x v="22"/>
    <d v="2023-08-14T00:00:00"/>
    <m/>
    <n v="3"/>
    <n v="4"/>
    <n v="2"/>
    <n v="3"/>
    <n v="3"/>
    <n v="4"/>
    <m/>
    <m/>
    <m/>
    <m/>
    <m/>
    <m/>
    <m/>
    <m/>
    <m/>
    <m/>
    <m/>
    <m/>
    <m/>
    <m/>
    <m/>
    <m/>
    <m/>
    <m/>
    <m/>
    <m/>
    <m/>
    <n v="19"/>
    <x v="6"/>
    <x v="0"/>
  </r>
  <r>
    <d v="2023-08-14T18:15:14"/>
    <x v="7"/>
    <d v="2023-08-14T00:00:00"/>
    <m/>
    <n v="2"/>
    <n v="1"/>
    <n v="4"/>
    <n v="4"/>
    <n v="4"/>
    <n v="4"/>
    <m/>
    <m/>
    <m/>
    <s v="Travail de nuit peut de temps de sommeil"/>
    <m/>
    <m/>
    <m/>
    <m/>
    <m/>
    <m/>
    <m/>
    <m/>
    <m/>
    <m/>
    <m/>
    <m/>
    <m/>
    <m/>
    <m/>
    <m/>
    <m/>
    <n v="19"/>
    <x v="6"/>
    <x v="0"/>
  </r>
  <r>
    <d v="2023-08-15T10:32:32"/>
    <x v="6"/>
    <d v="2023-08-15T00:00:00"/>
    <m/>
    <n v="4"/>
    <n v="5"/>
    <n v="3"/>
    <n v="2"/>
    <n v="3"/>
    <n v="4"/>
    <m/>
    <m/>
    <m/>
    <m/>
    <m/>
    <m/>
    <m/>
    <m/>
    <m/>
    <m/>
    <m/>
    <m/>
    <m/>
    <m/>
    <m/>
    <m/>
    <m/>
    <m/>
    <m/>
    <m/>
    <m/>
    <n v="21"/>
    <x v="6"/>
    <x v="0"/>
  </r>
  <r>
    <d v="2023-08-15T10:34:49"/>
    <x v="15"/>
    <d v="2023-08-15T00:00:00"/>
    <m/>
    <n v="4"/>
    <n v="4"/>
    <n v="4"/>
    <n v="3"/>
    <n v="2"/>
    <n v="4"/>
    <m/>
    <m/>
    <m/>
    <m/>
    <m/>
    <m/>
    <m/>
    <m/>
    <m/>
    <m/>
    <m/>
    <m/>
    <m/>
    <m/>
    <m/>
    <m/>
    <m/>
    <m/>
    <m/>
    <m/>
    <m/>
    <n v="21"/>
    <x v="6"/>
    <x v="0"/>
  </r>
  <r>
    <d v="2023-08-15T10:49:50"/>
    <x v="22"/>
    <d v="2023-08-15T00:00:00"/>
    <m/>
    <n v="3"/>
    <n v="3"/>
    <n v="3"/>
    <n v="3"/>
    <n v="3"/>
    <n v="4"/>
    <m/>
    <m/>
    <m/>
    <m/>
    <m/>
    <m/>
    <m/>
    <m/>
    <m/>
    <m/>
    <m/>
    <m/>
    <m/>
    <m/>
    <m/>
    <m/>
    <m/>
    <m/>
    <m/>
    <m/>
    <m/>
    <n v="19"/>
    <x v="6"/>
    <x v="0"/>
  </r>
  <r>
    <d v="2023-08-15T11:00:57"/>
    <x v="14"/>
    <d v="2023-08-15T00:00:00"/>
    <m/>
    <n v="3"/>
    <n v="3"/>
    <n v="3"/>
    <n v="3"/>
    <n v="3"/>
    <n v="4"/>
    <m/>
    <m/>
    <m/>
    <m/>
    <m/>
    <m/>
    <m/>
    <m/>
    <m/>
    <m/>
    <m/>
    <m/>
    <m/>
    <m/>
    <m/>
    <m/>
    <m/>
    <m/>
    <m/>
    <m/>
    <m/>
    <n v="19"/>
    <x v="6"/>
    <x v="0"/>
  </r>
  <r>
    <d v="2023-08-15T11:09:41"/>
    <x v="2"/>
    <d v="2023-08-15T00:00:00"/>
    <m/>
    <n v="3"/>
    <n v="4"/>
    <n v="3"/>
    <n v="3"/>
    <n v="3"/>
    <n v="4"/>
    <m/>
    <m/>
    <m/>
    <m/>
    <m/>
    <m/>
    <m/>
    <m/>
    <m/>
    <m/>
    <m/>
    <m/>
    <m/>
    <m/>
    <m/>
    <m/>
    <m/>
    <m/>
    <m/>
    <m/>
    <m/>
    <n v="20"/>
    <x v="6"/>
    <x v="0"/>
  </r>
  <r>
    <d v="2023-08-15T11:18:14"/>
    <x v="26"/>
    <d v="2023-08-15T00:00:00"/>
    <m/>
    <n v="3"/>
    <n v="3"/>
    <n v="4"/>
    <n v="3"/>
    <n v="4"/>
    <n v="4"/>
    <m/>
    <m/>
    <m/>
    <m/>
    <m/>
    <m/>
    <m/>
    <m/>
    <m/>
    <m/>
    <m/>
    <m/>
    <m/>
    <m/>
    <m/>
    <m/>
    <m/>
    <m/>
    <m/>
    <m/>
    <m/>
    <n v="21"/>
    <x v="6"/>
    <x v="0"/>
  </r>
  <r>
    <d v="2023-08-15T13:48:32"/>
    <x v="9"/>
    <d v="2023-08-15T00:00:00"/>
    <m/>
    <n v="3"/>
    <n v="4"/>
    <n v="4"/>
    <n v="3"/>
    <n v="5"/>
    <n v="5"/>
    <m/>
    <m/>
    <m/>
    <m/>
    <m/>
    <m/>
    <m/>
    <m/>
    <m/>
    <m/>
    <m/>
    <m/>
    <m/>
    <m/>
    <m/>
    <m/>
    <m/>
    <m/>
    <m/>
    <m/>
    <m/>
    <n v="24"/>
    <x v="6"/>
    <x v="0"/>
  </r>
  <r>
    <d v="2023-08-15T13:56:55"/>
    <x v="5"/>
    <d v="2023-08-15T00:00:00"/>
    <m/>
    <n v="4"/>
    <n v="4"/>
    <n v="4"/>
    <n v="4"/>
    <n v="4"/>
    <n v="4"/>
    <m/>
    <m/>
    <m/>
    <m/>
    <m/>
    <m/>
    <m/>
    <m/>
    <m/>
    <m/>
    <m/>
    <m/>
    <m/>
    <m/>
    <m/>
    <m/>
    <m/>
    <m/>
    <m/>
    <m/>
    <m/>
    <n v="24"/>
    <x v="6"/>
    <x v="0"/>
  </r>
  <r>
    <d v="2023-08-15T14:29:26"/>
    <x v="4"/>
    <d v="2023-08-15T00:00:00"/>
    <m/>
    <n v="3"/>
    <n v="4"/>
    <n v="2"/>
    <n v="3"/>
    <n v="2"/>
    <n v="4"/>
    <m/>
    <m/>
    <m/>
    <s v="Douleur milieu du dos"/>
    <m/>
    <m/>
    <m/>
    <m/>
    <m/>
    <m/>
    <m/>
    <m/>
    <m/>
    <m/>
    <m/>
    <m/>
    <m/>
    <m/>
    <m/>
    <m/>
    <m/>
    <n v="18"/>
    <x v="6"/>
    <x v="0"/>
  </r>
  <r>
    <d v="2023-08-15T16:12:59"/>
    <x v="13"/>
    <d v="2023-08-15T00:00:00"/>
    <m/>
    <n v="3"/>
    <n v="4"/>
    <n v="2"/>
    <n v="2"/>
    <n v="4"/>
    <n v="4"/>
    <m/>
    <m/>
    <m/>
    <m/>
    <m/>
    <m/>
    <m/>
    <m/>
    <m/>
    <m/>
    <m/>
    <m/>
    <m/>
    <m/>
    <m/>
    <m/>
    <m/>
    <m/>
    <m/>
    <m/>
    <m/>
    <n v="19"/>
    <x v="6"/>
    <x v="0"/>
  </r>
  <r>
    <d v="2023-08-15T16:51:46"/>
    <x v="3"/>
    <d v="2023-08-15T00:00:00"/>
    <m/>
    <n v="2"/>
    <n v="2"/>
    <n v="3"/>
    <n v="3"/>
    <n v="4"/>
    <n v="4"/>
    <m/>
    <m/>
    <m/>
    <s v="Fatiguée car fin des vacs avec les copains et route pour rentrer à Rennes"/>
    <m/>
    <m/>
    <m/>
    <m/>
    <m/>
    <m/>
    <m/>
    <m/>
    <m/>
    <m/>
    <m/>
    <m/>
    <m/>
    <m/>
    <m/>
    <m/>
    <m/>
    <n v="18"/>
    <x v="6"/>
    <x v="0"/>
  </r>
  <r>
    <d v="2023-08-15T18:34:01"/>
    <x v="18"/>
    <d v="2023-08-15T00:00:00"/>
    <m/>
    <n v="2"/>
    <n v="4"/>
    <n v="4"/>
    <n v="3"/>
    <n v="3"/>
    <n v="4"/>
    <m/>
    <m/>
    <m/>
    <s v="Nuit à l’hôpital"/>
    <m/>
    <m/>
    <m/>
    <m/>
    <m/>
    <m/>
    <m/>
    <m/>
    <m/>
    <m/>
    <m/>
    <m/>
    <m/>
    <m/>
    <m/>
    <m/>
    <m/>
    <n v="20"/>
    <x v="6"/>
    <x v="0"/>
  </r>
  <r>
    <d v="2023-08-16T06:32:43"/>
    <x v="7"/>
    <d v="2023-08-16T00:00:00"/>
    <m/>
    <n v="2"/>
    <n v="4"/>
    <n v="4"/>
    <n v="4"/>
    <n v="4"/>
    <n v="4"/>
    <m/>
    <m/>
    <m/>
    <m/>
    <m/>
    <m/>
    <m/>
    <m/>
    <m/>
    <m/>
    <m/>
    <m/>
    <m/>
    <m/>
    <m/>
    <m/>
    <m/>
    <m/>
    <m/>
    <m/>
    <m/>
    <n v="22"/>
    <x v="6"/>
    <x v="0"/>
  </r>
  <r>
    <d v="2023-08-16T06:49:30"/>
    <x v="0"/>
    <d v="2023-08-16T00:00:00"/>
    <m/>
    <n v="2"/>
    <n v="2"/>
    <n v="3"/>
    <n v="3"/>
    <n v="1"/>
    <n v="2"/>
    <m/>
    <m/>
    <m/>
    <s v="Crise d’endométriose depuis dimanche"/>
    <m/>
    <m/>
    <m/>
    <m/>
    <m/>
    <m/>
    <m/>
    <m/>
    <m/>
    <m/>
    <m/>
    <m/>
    <m/>
    <m/>
    <m/>
    <m/>
    <m/>
    <n v="13"/>
    <x v="6"/>
    <x v="0"/>
  </r>
  <r>
    <d v="2023-08-16T07:18:57"/>
    <x v="2"/>
    <d v="2023-08-16T00:00:00"/>
    <m/>
    <n v="2"/>
    <n v="1"/>
    <n v="3"/>
    <n v="3"/>
    <n v="2"/>
    <n v="3"/>
    <m/>
    <m/>
    <m/>
    <s v="Douleurs dans la arrière de la cuisse fesse et dos"/>
    <m/>
    <m/>
    <m/>
    <m/>
    <m/>
    <m/>
    <m/>
    <m/>
    <m/>
    <m/>
    <m/>
    <m/>
    <m/>
    <m/>
    <m/>
    <m/>
    <m/>
    <n v="14"/>
    <x v="6"/>
    <x v="0"/>
  </r>
  <r>
    <d v="2023-08-16T08:06:56"/>
    <x v="13"/>
    <d v="2023-08-16T00:00:00"/>
    <m/>
    <n v="2"/>
    <n v="3"/>
    <n v="2"/>
    <n v="2"/>
    <n v="4"/>
    <n v="4"/>
    <m/>
    <m/>
    <m/>
    <m/>
    <m/>
    <m/>
    <m/>
    <m/>
    <m/>
    <m/>
    <m/>
    <m/>
    <m/>
    <m/>
    <m/>
    <m/>
    <m/>
    <m/>
    <m/>
    <m/>
    <m/>
    <n v="17"/>
    <x v="6"/>
    <x v="0"/>
  </r>
  <r>
    <d v="2023-08-16T08:25:20"/>
    <x v="15"/>
    <d v="2023-08-16T00:00:00"/>
    <m/>
    <n v="3"/>
    <n v="4"/>
    <n v="4"/>
    <n v="2"/>
    <n v="2"/>
    <n v="2"/>
    <m/>
    <m/>
    <m/>
    <m/>
    <m/>
    <m/>
    <m/>
    <m/>
    <m/>
    <m/>
    <m/>
    <m/>
    <m/>
    <m/>
    <m/>
    <m/>
    <m/>
    <m/>
    <m/>
    <m/>
    <m/>
    <n v="17"/>
    <x v="6"/>
    <x v="0"/>
  </r>
  <r>
    <d v="2023-08-16T09:38:14"/>
    <x v="8"/>
    <d v="2023-08-16T00:00:00"/>
    <m/>
    <n v="3"/>
    <n v="4"/>
    <n v="3"/>
    <n v="3"/>
    <n v="3"/>
    <n v="3"/>
    <m/>
    <m/>
    <m/>
    <m/>
    <m/>
    <m/>
    <m/>
    <m/>
    <m/>
    <m/>
    <m/>
    <m/>
    <m/>
    <m/>
    <m/>
    <m/>
    <m/>
    <m/>
    <m/>
    <m/>
    <m/>
    <n v="19"/>
    <x v="6"/>
    <x v="0"/>
  </r>
  <r>
    <d v="2023-08-16T14:39:34"/>
    <x v="9"/>
    <d v="2023-08-16T00:00:00"/>
    <m/>
    <n v="3"/>
    <n v="4"/>
    <n v="4"/>
    <n v="3"/>
    <n v="5"/>
    <n v="5"/>
    <m/>
    <m/>
    <m/>
    <m/>
    <m/>
    <m/>
    <m/>
    <m/>
    <m/>
    <m/>
    <m/>
    <m/>
    <m/>
    <m/>
    <m/>
    <m/>
    <m/>
    <m/>
    <m/>
    <m/>
    <m/>
    <n v="24"/>
    <x v="6"/>
    <x v="0"/>
  </r>
  <r>
    <d v="2023-08-16T15:03:32"/>
    <x v="4"/>
    <d v="2023-08-16T00:00:00"/>
    <m/>
    <n v="2"/>
    <n v="3"/>
    <n v="4"/>
    <n v="3"/>
    <n v="3"/>
    <n v="4"/>
    <m/>
    <m/>
    <m/>
    <m/>
    <m/>
    <m/>
    <m/>
    <m/>
    <m/>
    <m/>
    <m/>
    <m/>
    <m/>
    <m/>
    <m/>
    <m/>
    <m/>
    <m/>
    <m/>
    <m/>
    <m/>
    <n v="19"/>
    <x v="6"/>
    <x v="0"/>
  </r>
  <r>
    <d v="2023-08-16T17:46:04"/>
    <x v="3"/>
    <d v="2023-08-16T00:00:00"/>
    <m/>
    <n v="3"/>
    <n v="2"/>
    <n v="2"/>
    <n v="3"/>
    <n v="4"/>
    <n v="4"/>
    <m/>
    <m/>
    <m/>
    <s v="Quelque courbature"/>
    <m/>
    <m/>
    <m/>
    <m/>
    <m/>
    <m/>
    <m/>
    <m/>
    <m/>
    <m/>
    <m/>
    <m/>
    <m/>
    <m/>
    <m/>
    <m/>
    <m/>
    <n v="18"/>
    <x v="6"/>
    <x v="0"/>
  </r>
  <r>
    <d v="2023-08-17T06:35:20"/>
    <x v="7"/>
    <d v="2023-08-17T00:00:00"/>
    <m/>
    <n v="3"/>
    <n v="3"/>
    <n v="4"/>
    <n v="4"/>
    <n v="4"/>
    <n v="4"/>
    <m/>
    <m/>
    <m/>
    <m/>
    <m/>
    <m/>
    <m/>
    <m/>
    <m/>
    <m/>
    <m/>
    <m/>
    <m/>
    <m/>
    <m/>
    <m/>
    <m/>
    <m/>
    <m/>
    <m/>
    <m/>
    <n v="22"/>
    <x v="6"/>
    <x v="0"/>
  </r>
  <r>
    <d v="2023-08-17T11:35:39"/>
    <x v="9"/>
    <d v="2023-08-17T00:00:00"/>
    <m/>
    <n v="2"/>
    <n v="4"/>
    <n v="4"/>
    <n v="2"/>
    <n v="5"/>
    <n v="5"/>
    <m/>
    <m/>
    <m/>
    <m/>
    <m/>
    <m/>
    <m/>
    <m/>
    <m/>
    <m/>
    <m/>
    <m/>
    <m/>
    <m/>
    <m/>
    <m/>
    <m/>
    <m/>
    <m/>
    <m/>
    <m/>
    <n v="22"/>
    <x v="6"/>
    <x v="0"/>
  </r>
  <r>
    <d v="2023-08-17T11:35:45"/>
    <x v="1"/>
    <d v="2023-08-17T00:00:00"/>
    <m/>
    <n v="3"/>
    <n v="3"/>
    <n v="3"/>
    <n v="2"/>
    <n v="3"/>
    <n v="4"/>
    <m/>
    <m/>
    <m/>
    <m/>
    <m/>
    <m/>
    <m/>
    <m/>
    <m/>
    <m/>
    <m/>
    <m/>
    <m/>
    <m/>
    <m/>
    <m/>
    <m/>
    <m/>
    <m/>
    <m/>
    <m/>
    <n v="18"/>
    <x v="6"/>
    <x v="0"/>
  </r>
  <r>
    <d v="2023-08-17T11:38:23"/>
    <x v="3"/>
    <d v="2023-08-17T00:00:00"/>
    <m/>
    <n v="2"/>
    <n v="2"/>
    <n v="2"/>
    <n v="2"/>
    <n v="4"/>
    <n v="4"/>
    <m/>
    <m/>
    <m/>
    <s v="Mal à dormir et couché très tard. Mal à reprendre un bon rythme de sommeil"/>
    <m/>
    <m/>
    <m/>
    <m/>
    <m/>
    <m/>
    <m/>
    <m/>
    <m/>
    <m/>
    <m/>
    <m/>
    <m/>
    <m/>
    <m/>
    <m/>
    <m/>
    <n v="16"/>
    <x v="6"/>
    <x v="0"/>
  </r>
  <r>
    <d v="2023-08-17T16:24:07"/>
    <x v="0"/>
    <d v="2023-08-17T00:00:00"/>
    <m/>
    <n v="2"/>
    <n v="3"/>
    <n v="3"/>
    <n v="3"/>
    <n v="2"/>
    <n v="3"/>
    <m/>
    <m/>
    <m/>
    <m/>
    <m/>
    <m/>
    <m/>
    <m/>
    <m/>
    <m/>
    <m/>
    <m/>
    <m/>
    <m/>
    <m/>
    <m/>
    <m/>
    <m/>
    <m/>
    <m/>
    <m/>
    <n v="16"/>
    <x v="6"/>
    <x v="0"/>
  </r>
  <r>
    <d v="2023-08-18T05:34:50"/>
    <x v="8"/>
    <d v="2023-08-18T00:00:00"/>
    <m/>
    <n v="3"/>
    <n v="4"/>
    <n v="2"/>
    <n v="2"/>
    <n v="3"/>
    <n v="3"/>
    <m/>
    <m/>
    <m/>
    <m/>
    <m/>
    <m/>
    <m/>
    <m/>
    <m/>
    <m/>
    <m/>
    <m/>
    <m/>
    <m/>
    <m/>
    <m/>
    <m/>
    <m/>
    <m/>
    <m/>
    <m/>
    <n v="17"/>
    <x v="6"/>
    <x v="0"/>
  </r>
  <r>
    <d v="2023-08-18T07:17:00"/>
    <x v="0"/>
    <d v="2023-08-17T00:00:00"/>
    <m/>
    <n v="2"/>
    <n v="3"/>
    <n v="2"/>
    <n v="2"/>
    <n v="2"/>
    <n v="3"/>
    <m/>
    <m/>
    <m/>
    <s v="Toujours douleurs endométriose"/>
    <m/>
    <m/>
    <m/>
    <m/>
    <m/>
    <m/>
    <m/>
    <m/>
    <m/>
    <m/>
    <m/>
    <m/>
    <m/>
    <m/>
    <m/>
    <m/>
    <m/>
    <n v="14"/>
    <x v="6"/>
    <x v="0"/>
  </r>
  <r>
    <d v="2023-08-18T13:19:48"/>
    <x v="3"/>
    <d v="2023-08-18T00:00:00"/>
    <m/>
    <n v="3"/>
    <n v="2"/>
    <n v="2"/>
    <n v="1"/>
    <n v="4"/>
    <n v="4"/>
    <m/>
    <m/>
    <m/>
    <s v="Ichios qui tirent bcp et un peu mal au lombaire"/>
    <m/>
    <m/>
    <m/>
    <m/>
    <m/>
    <m/>
    <m/>
    <m/>
    <m/>
    <m/>
    <m/>
    <m/>
    <m/>
    <m/>
    <m/>
    <m/>
    <m/>
    <n v="16"/>
    <x v="6"/>
    <x v="0"/>
  </r>
  <r>
    <d v="2023-08-18T17:06:57"/>
    <x v="7"/>
    <d v="2023-08-18T00:00:00"/>
    <m/>
    <n v="2"/>
    <n v="4"/>
    <n v="2"/>
    <n v="3"/>
    <n v="4"/>
    <n v="4"/>
    <m/>
    <m/>
    <m/>
    <m/>
    <m/>
    <m/>
    <m/>
    <m/>
    <m/>
    <m/>
    <m/>
    <m/>
    <m/>
    <m/>
    <m/>
    <m/>
    <m/>
    <m/>
    <m/>
    <m/>
    <m/>
    <n v="19"/>
    <x v="6"/>
    <x v="0"/>
  </r>
  <r>
    <d v="2023-08-18T17:08:07"/>
    <x v="9"/>
    <d v="2023-08-18T00:00:00"/>
    <m/>
    <n v="3"/>
    <n v="4"/>
    <n v="4"/>
    <n v="2"/>
    <n v="5"/>
    <n v="5"/>
    <m/>
    <m/>
    <m/>
    <m/>
    <m/>
    <m/>
    <m/>
    <m/>
    <m/>
    <m/>
    <m/>
    <m/>
    <m/>
    <m/>
    <m/>
    <m/>
    <m/>
    <m/>
    <m/>
    <m/>
    <m/>
    <n v="23"/>
    <x v="6"/>
    <x v="0"/>
  </r>
  <r>
    <d v="2023-08-18T17:08:30"/>
    <x v="26"/>
    <d v="2023-08-18T00:00:00"/>
    <m/>
    <n v="2"/>
    <n v="4"/>
    <n v="3"/>
    <n v="3"/>
    <n v="4"/>
    <n v="4"/>
    <m/>
    <m/>
    <m/>
    <m/>
    <m/>
    <m/>
    <m/>
    <m/>
    <m/>
    <m/>
    <m/>
    <m/>
    <m/>
    <m/>
    <m/>
    <m/>
    <m/>
    <m/>
    <m/>
    <m/>
    <m/>
    <n v="20"/>
    <x v="6"/>
    <x v="0"/>
  </r>
  <r>
    <d v="2023-08-18T17:08:30"/>
    <x v="28"/>
    <d v="2023-08-18T00:00:00"/>
    <m/>
    <n v="3"/>
    <n v="3"/>
    <n v="2"/>
    <n v="2"/>
    <n v="3"/>
    <n v="4"/>
    <m/>
    <m/>
    <m/>
    <m/>
    <m/>
    <m/>
    <m/>
    <m/>
    <m/>
    <m/>
    <m/>
    <m/>
    <m/>
    <m/>
    <m/>
    <m/>
    <m/>
    <m/>
    <m/>
    <m/>
    <m/>
    <n v="17"/>
    <x v="6"/>
    <x v="0"/>
  </r>
  <r>
    <d v="2023-08-18T17:08:52"/>
    <x v="30"/>
    <d v="2023-08-18T00:00:00"/>
    <m/>
    <n v="3"/>
    <n v="4"/>
    <n v="2"/>
    <n v="1"/>
    <n v="2"/>
    <n v="5"/>
    <m/>
    <m/>
    <m/>
    <m/>
    <m/>
    <m/>
    <m/>
    <m/>
    <m/>
    <m/>
    <m/>
    <m/>
    <m/>
    <m/>
    <m/>
    <m/>
    <m/>
    <m/>
    <m/>
    <m/>
    <m/>
    <n v="17"/>
    <x v="6"/>
    <x v="0"/>
  </r>
  <r>
    <d v="2023-08-18T17:10:36"/>
    <x v="13"/>
    <d v="2023-08-18T00:00:00"/>
    <m/>
    <n v="1"/>
    <n v="3"/>
    <n v="2"/>
    <n v="2"/>
    <n v="4"/>
    <n v="4"/>
    <m/>
    <m/>
    <m/>
    <m/>
    <m/>
    <m/>
    <m/>
    <m/>
    <m/>
    <m/>
    <m/>
    <m/>
    <m/>
    <m/>
    <m/>
    <m/>
    <m/>
    <m/>
    <m/>
    <m/>
    <m/>
    <n v="16"/>
    <x v="6"/>
    <x v="0"/>
  </r>
  <r>
    <d v="2023-08-18T17:22:37"/>
    <x v="6"/>
    <d v="2023-08-18T00:00:00"/>
    <m/>
    <n v="1"/>
    <n v="2"/>
    <n v="2"/>
    <n v="3"/>
    <n v="3"/>
    <n v="3"/>
    <m/>
    <m/>
    <m/>
    <s v="Garde a l'hôpital, très très fatiguée, mal aux jambes et au dos"/>
    <m/>
    <m/>
    <m/>
    <m/>
    <m/>
    <m/>
    <m/>
    <m/>
    <m/>
    <m/>
    <m/>
    <m/>
    <m/>
    <m/>
    <m/>
    <m/>
    <m/>
    <n v="14"/>
    <x v="6"/>
    <x v="0"/>
  </r>
  <r>
    <d v="2023-08-18T17:39:32"/>
    <x v="17"/>
    <d v="2023-08-18T00:00:00"/>
    <m/>
    <n v="2"/>
    <n v="2"/>
    <n v="2"/>
    <n v="3"/>
    <n v="4"/>
    <n v="4"/>
    <m/>
    <m/>
    <m/>
    <s v="Douleurs lombaires"/>
    <m/>
    <m/>
    <m/>
    <m/>
    <m/>
    <m/>
    <m/>
    <m/>
    <m/>
    <m/>
    <m/>
    <m/>
    <m/>
    <m/>
    <m/>
    <m/>
    <m/>
    <n v="17"/>
    <x v="6"/>
    <x v="0"/>
  </r>
  <r>
    <d v="2023-08-18T18:19:21"/>
    <x v="20"/>
    <d v="2023-08-18T00:00:00"/>
    <m/>
    <n v="3"/>
    <n v="5"/>
    <n v="4"/>
    <n v="2"/>
    <n v="3"/>
    <n v="4"/>
    <m/>
    <m/>
    <m/>
    <m/>
    <m/>
    <m/>
    <m/>
    <m/>
    <m/>
    <m/>
    <m/>
    <m/>
    <m/>
    <m/>
    <m/>
    <m/>
    <m/>
    <m/>
    <m/>
    <m/>
    <m/>
    <n v="21"/>
    <x v="6"/>
    <x v="0"/>
  </r>
  <r>
    <d v="2023-08-18T18:22:31"/>
    <x v="22"/>
    <d v="2023-08-18T00:00:00"/>
    <m/>
    <n v="3"/>
    <n v="4"/>
    <n v="3"/>
    <n v="2"/>
    <n v="3"/>
    <n v="4"/>
    <m/>
    <m/>
    <m/>
    <m/>
    <m/>
    <m/>
    <m/>
    <m/>
    <m/>
    <m/>
    <m/>
    <m/>
    <m/>
    <m/>
    <m/>
    <m/>
    <m/>
    <m/>
    <m/>
    <m/>
    <m/>
    <n v="19"/>
    <x v="6"/>
    <x v="0"/>
  </r>
  <r>
    <d v="2023-08-21T10:24:17"/>
    <x v="6"/>
    <d v="2023-08-21T00:00:00"/>
    <m/>
    <n v="3"/>
    <n v="4"/>
    <n v="4"/>
    <n v="5"/>
    <n v="3"/>
    <n v="4"/>
    <m/>
    <m/>
    <m/>
    <m/>
    <m/>
    <m/>
    <m/>
    <m/>
    <m/>
    <m/>
    <m/>
    <m/>
    <m/>
    <m/>
    <m/>
    <m/>
    <m/>
    <m/>
    <m/>
    <m/>
    <m/>
    <n v="23"/>
    <x v="1"/>
    <x v="0"/>
  </r>
  <r>
    <d v="2023-08-21T10:25:30"/>
    <x v="3"/>
    <d v="2023-08-21T00:00:00"/>
    <m/>
    <n v="2"/>
    <n v="3"/>
    <n v="2"/>
    <n v="4"/>
    <n v="5"/>
    <n v="5"/>
    <m/>
    <m/>
    <m/>
    <s v="reprise travail mais horaires vacances donc difficulté à dormir"/>
    <m/>
    <m/>
    <m/>
    <m/>
    <m/>
    <m/>
    <m/>
    <m/>
    <m/>
    <m/>
    <m/>
    <m/>
    <m/>
    <m/>
    <m/>
    <m/>
    <m/>
    <n v="21"/>
    <x v="1"/>
    <x v="0"/>
  </r>
  <r>
    <d v="2023-08-21T11:23:14"/>
    <x v="22"/>
    <d v="2023-08-21T00:00:00"/>
    <m/>
    <n v="3"/>
    <n v="4"/>
    <n v="3"/>
    <n v="3"/>
    <n v="3"/>
    <n v="4"/>
    <m/>
    <m/>
    <m/>
    <m/>
    <m/>
    <m/>
    <m/>
    <m/>
    <m/>
    <m/>
    <m/>
    <m/>
    <m/>
    <m/>
    <m/>
    <m/>
    <m/>
    <m/>
    <m/>
    <m/>
    <m/>
    <n v="20"/>
    <x v="1"/>
    <x v="0"/>
  </r>
  <r>
    <d v="2023-08-21T11:30:15"/>
    <x v="18"/>
    <d v="2023-08-21T00:00:00"/>
    <m/>
    <n v="3"/>
    <n v="3"/>
    <n v="4"/>
    <n v="3"/>
    <n v="4"/>
    <n v="5"/>
    <m/>
    <m/>
    <m/>
    <s v="Douleurs genou droit depuis vendredi"/>
    <m/>
    <m/>
    <m/>
    <m/>
    <m/>
    <m/>
    <m/>
    <m/>
    <m/>
    <m/>
    <m/>
    <m/>
    <m/>
    <m/>
    <m/>
    <m/>
    <m/>
    <n v="22"/>
    <x v="1"/>
    <x v="0"/>
  </r>
  <r>
    <d v="2023-08-21T11:31:25"/>
    <x v="26"/>
    <d v="2023-08-21T00:00:00"/>
    <m/>
    <n v="3"/>
    <n v="3"/>
    <n v="4"/>
    <n v="4"/>
    <n v="4"/>
    <n v="4"/>
    <m/>
    <m/>
    <m/>
    <m/>
    <m/>
    <m/>
    <m/>
    <m/>
    <m/>
    <m/>
    <m/>
    <m/>
    <m/>
    <m/>
    <m/>
    <m/>
    <m/>
    <m/>
    <m/>
    <m/>
    <m/>
    <n v="22"/>
    <x v="1"/>
    <x v="0"/>
  </r>
  <r>
    <d v="2023-08-21T11:50:59"/>
    <x v="2"/>
    <d v="2023-08-21T00:00:00"/>
    <m/>
    <n v="3"/>
    <n v="1"/>
    <n v="3"/>
    <n v="3"/>
    <n v="3"/>
    <n v="4"/>
    <m/>
    <m/>
    <m/>
    <s v="Encore et toujours douleur dos cuisse"/>
    <m/>
    <m/>
    <m/>
    <m/>
    <m/>
    <m/>
    <m/>
    <m/>
    <m/>
    <m/>
    <m/>
    <m/>
    <m/>
    <m/>
    <m/>
    <m/>
    <m/>
    <n v="17"/>
    <x v="1"/>
    <x v="0"/>
  </r>
  <r>
    <d v="2023-08-21T11:55:20"/>
    <x v="28"/>
    <d v="2023-08-21T00:00:00"/>
    <m/>
    <n v="2"/>
    <n v="4"/>
    <n v="1"/>
    <n v="1"/>
    <n v="3"/>
    <n v="4"/>
    <m/>
    <m/>
    <m/>
    <m/>
    <m/>
    <m/>
    <m/>
    <m/>
    <m/>
    <m/>
    <m/>
    <m/>
    <m/>
    <m/>
    <m/>
    <m/>
    <m/>
    <m/>
    <m/>
    <m/>
    <m/>
    <n v="15"/>
    <x v="1"/>
    <x v="0"/>
  </r>
  <r>
    <d v="2023-08-21T12:00:28"/>
    <x v="29"/>
    <d v="2023-08-21T00:00:00"/>
    <m/>
    <n v="3"/>
    <n v="4"/>
    <n v="3"/>
    <n v="2"/>
    <n v="4"/>
    <n v="4"/>
    <m/>
    <m/>
    <m/>
    <m/>
    <m/>
    <m/>
    <m/>
    <m/>
    <m/>
    <m/>
    <m/>
    <m/>
    <m/>
    <m/>
    <m/>
    <m/>
    <m/>
    <m/>
    <m/>
    <m/>
    <m/>
    <n v="20"/>
    <x v="1"/>
    <x v="0"/>
  </r>
  <r>
    <d v="2023-08-21T12:06:48"/>
    <x v="7"/>
    <d v="2023-08-21T00:00:00"/>
    <m/>
    <n v="2"/>
    <n v="4"/>
    <n v="4"/>
    <n v="4"/>
    <n v="4"/>
    <n v="4"/>
    <m/>
    <m/>
    <m/>
    <m/>
    <m/>
    <m/>
    <m/>
    <m/>
    <m/>
    <m/>
    <m/>
    <m/>
    <m/>
    <m/>
    <m/>
    <m/>
    <m/>
    <m/>
    <m/>
    <m/>
    <m/>
    <n v="22"/>
    <x v="1"/>
    <x v="0"/>
  </r>
  <r>
    <d v="2023-08-21T12:09:43"/>
    <x v="8"/>
    <d v="2023-08-21T00:00:00"/>
    <m/>
    <n v="2"/>
    <n v="3"/>
    <n v="1"/>
    <n v="3"/>
    <n v="2"/>
    <n v="2"/>
    <m/>
    <m/>
    <m/>
    <s v="Je suis bloquée de l'épaule gauche"/>
    <m/>
    <m/>
    <m/>
    <m/>
    <m/>
    <m/>
    <m/>
    <m/>
    <m/>
    <m/>
    <m/>
    <m/>
    <m/>
    <m/>
    <m/>
    <m/>
    <m/>
    <n v="13"/>
    <x v="1"/>
    <x v="0"/>
  </r>
  <r>
    <d v="2023-08-21T12:43:23"/>
    <x v="13"/>
    <d v="2023-08-21T00:00:00"/>
    <m/>
    <n v="2"/>
    <n v="2"/>
    <n v="4"/>
    <n v="3"/>
    <n v="4"/>
    <n v="4"/>
    <m/>
    <m/>
    <m/>
    <m/>
    <m/>
    <m/>
    <m/>
    <m/>
    <m/>
    <m/>
    <m/>
    <m/>
    <m/>
    <m/>
    <m/>
    <m/>
    <m/>
    <m/>
    <m/>
    <m/>
    <m/>
    <n v="19"/>
    <x v="1"/>
    <x v="0"/>
  </r>
  <r>
    <d v="2023-08-21T12:43:56"/>
    <x v="30"/>
    <d v="2023-08-21T00:00:00"/>
    <m/>
    <n v="2"/>
    <n v="3"/>
    <n v="2"/>
    <n v="2"/>
    <n v="2"/>
    <n v="5"/>
    <m/>
    <m/>
    <m/>
    <m/>
    <m/>
    <m/>
    <m/>
    <m/>
    <m/>
    <m/>
    <m/>
    <m/>
    <m/>
    <m/>
    <m/>
    <m/>
    <m/>
    <m/>
    <m/>
    <m/>
    <m/>
    <n v="16"/>
    <x v="1"/>
    <x v="0"/>
  </r>
  <r>
    <d v="2023-08-21T13:36:02"/>
    <x v="1"/>
    <d v="2023-08-21T00:00:00"/>
    <m/>
    <n v="3"/>
    <n v="3"/>
    <n v="2"/>
    <n v="2"/>
    <n v="3"/>
    <n v="4"/>
    <m/>
    <m/>
    <m/>
    <m/>
    <m/>
    <m/>
    <m/>
    <m/>
    <m/>
    <m/>
    <m/>
    <m/>
    <m/>
    <m/>
    <m/>
    <m/>
    <m/>
    <m/>
    <m/>
    <m/>
    <m/>
    <n v="17"/>
    <x v="1"/>
    <x v="0"/>
  </r>
  <r>
    <d v="2023-08-21T14:40:32"/>
    <x v="16"/>
    <d v="2023-08-21T00:00:00"/>
    <m/>
    <n v="1"/>
    <n v="1"/>
    <n v="5"/>
    <n v="5"/>
    <n v="3"/>
    <n v="3"/>
    <m/>
    <m/>
    <m/>
    <s v="très fatiguée"/>
    <m/>
    <m/>
    <m/>
    <m/>
    <m/>
    <m/>
    <m/>
    <m/>
    <m/>
    <m/>
    <m/>
    <m/>
    <m/>
    <m/>
    <m/>
    <m/>
    <m/>
    <n v="18"/>
    <x v="1"/>
    <x v="0"/>
  </r>
  <r>
    <d v="2023-08-21T15:50:44"/>
    <x v="17"/>
    <d v="2023-08-21T00:00:00"/>
    <m/>
    <n v="3"/>
    <n v="4"/>
    <n v="3"/>
    <n v="3"/>
    <n v="4"/>
    <n v="4"/>
    <m/>
    <m/>
    <m/>
    <m/>
    <m/>
    <m/>
    <m/>
    <m/>
    <m/>
    <m/>
    <m/>
    <m/>
    <m/>
    <m/>
    <m/>
    <m/>
    <m/>
    <m/>
    <m/>
    <m/>
    <m/>
    <n v="21"/>
    <x v="1"/>
    <x v="0"/>
  </r>
  <r>
    <d v="2023-08-21T18:01:14"/>
    <x v="0"/>
    <d v="2023-08-21T00:00:00"/>
    <m/>
    <n v="4"/>
    <n v="3"/>
    <n v="4"/>
    <n v="4"/>
    <n v="3"/>
    <n v="4"/>
    <m/>
    <m/>
    <m/>
    <m/>
    <m/>
    <m/>
    <m/>
    <m/>
    <m/>
    <m/>
    <m/>
    <m/>
    <m/>
    <m/>
    <m/>
    <m/>
    <m/>
    <m/>
    <m/>
    <m/>
    <m/>
    <n v="22"/>
    <x v="1"/>
    <x v="0"/>
  </r>
  <r>
    <d v="2023-08-22T07:55:18"/>
    <x v="7"/>
    <d v="2023-08-22T00:00:00"/>
    <m/>
    <n v="2"/>
    <n v="4"/>
    <n v="4"/>
    <n v="4"/>
    <n v="4"/>
    <n v="4"/>
    <m/>
    <m/>
    <m/>
    <m/>
    <m/>
    <m/>
    <m/>
    <m/>
    <m/>
    <m/>
    <m/>
    <m/>
    <m/>
    <m/>
    <m/>
    <m/>
    <m/>
    <m/>
    <m/>
    <m/>
    <m/>
    <n v="22"/>
    <x v="1"/>
    <x v="0"/>
  </r>
  <r>
    <d v="2023-08-22T09:03:59"/>
    <x v="14"/>
    <d v="2023-08-22T00:00:00"/>
    <m/>
    <n v="3"/>
    <n v="3"/>
    <n v="3"/>
    <n v="2"/>
    <n v="3"/>
    <n v="4"/>
    <m/>
    <m/>
    <m/>
    <m/>
    <m/>
    <m/>
    <m/>
    <m/>
    <m/>
    <m/>
    <m/>
    <m/>
    <m/>
    <m/>
    <m/>
    <m/>
    <m/>
    <m/>
    <m/>
    <m/>
    <m/>
    <n v="18"/>
    <x v="1"/>
    <x v="0"/>
  </r>
  <r>
    <d v="2023-08-22T10:04:24"/>
    <x v="10"/>
    <d v="2023-08-22T00:00:00"/>
    <m/>
    <n v="3"/>
    <n v="4"/>
    <n v="5"/>
    <n v="4"/>
    <n v="3"/>
    <n v="4"/>
    <m/>
    <m/>
    <m/>
    <m/>
    <m/>
    <m/>
    <m/>
    <m/>
    <m/>
    <m/>
    <m/>
    <m/>
    <m/>
    <m/>
    <m/>
    <m/>
    <m/>
    <m/>
    <m/>
    <m/>
    <m/>
    <n v="23"/>
    <x v="1"/>
    <x v="0"/>
  </r>
  <r>
    <d v="2023-08-22T10:05:04"/>
    <x v="6"/>
    <d v="2023-08-22T00:00:00"/>
    <m/>
    <n v="2"/>
    <n v="4"/>
    <n v="2"/>
    <n v="4"/>
    <n v="2"/>
    <n v="3"/>
    <m/>
    <m/>
    <m/>
    <m/>
    <m/>
    <m/>
    <m/>
    <m/>
    <m/>
    <m/>
    <m/>
    <m/>
    <m/>
    <m/>
    <m/>
    <m/>
    <m/>
    <m/>
    <m/>
    <m/>
    <m/>
    <n v="17"/>
    <x v="1"/>
    <x v="0"/>
  </r>
  <r>
    <d v="2023-08-22T10:05:21"/>
    <x v="8"/>
    <d v="2023-08-22T00:00:00"/>
    <m/>
    <n v="3"/>
    <n v="4"/>
    <n v="2"/>
    <n v="3"/>
    <n v="2"/>
    <n v="4"/>
    <m/>
    <m/>
    <m/>
    <m/>
    <m/>
    <m/>
    <m/>
    <m/>
    <m/>
    <m/>
    <m/>
    <m/>
    <m/>
    <m/>
    <m/>
    <m/>
    <m/>
    <m/>
    <m/>
    <m/>
    <m/>
    <n v="18"/>
    <x v="1"/>
    <x v="0"/>
  </r>
  <r>
    <d v="2023-08-22T10:05:24"/>
    <x v="29"/>
    <d v="2023-08-22T00:00:00"/>
    <m/>
    <n v="2"/>
    <n v="2"/>
    <n v="2"/>
    <n v="3"/>
    <n v="2"/>
    <n v="2"/>
    <m/>
    <m/>
    <m/>
    <m/>
    <m/>
    <m/>
    <m/>
    <m/>
    <m/>
    <m/>
    <m/>
    <m/>
    <m/>
    <m/>
    <m/>
    <m/>
    <m/>
    <m/>
    <m/>
    <m/>
    <m/>
    <n v="13"/>
    <x v="1"/>
    <x v="0"/>
  </r>
  <r>
    <d v="2023-08-22T10:08:33"/>
    <x v="0"/>
    <d v="2023-08-22T00:00:00"/>
    <m/>
    <n v="4"/>
    <n v="3"/>
    <n v="3"/>
    <n v="3"/>
    <n v="3"/>
    <n v="4"/>
    <m/>
    <m/>
    <m/>
    <m/>
    <m/>
    <m/>
    <m/>
    <m/>
    <m/>
    <m/>
    <m/>
    <m/>
    <m/>
    <m/>
    <m/>
    <m/>
    <m/>
    <m/>
    <m/>
    <m/>
    <m/>
    <n v="20"/>
    <x v="1"/>
    <x v="0"/>
  </r>
  <r>
    <d v="2023-08-22T10:22:12"/>
    <x v="22"/>
    <d v="2023-08-22T00:00:00"/>
    <m/>
    <n v="3"/>
    <n v="3"/>
    <n v="3"/>
    <n v="3"/>
    <n v="3"/>
    <n v="4"/>
    <m/>
    <m/>
    <m/>
    <m/>
    <m/>
    <m/>
    <m/>
    <m/>
    <m/>
    <m/>
    <m/>
    <m/>
    <m/>
    <m/>
    <m/>
    <m/>
    <m/>
    <m/>
    <m/>
    <m/>
    <m/>
    <n v="19"/>
    <x v="1"/>
    <x v="0"/>
  </r>
  <r>
    <d v="2023-08-22T10:28:10"/>
    <x v="2"/>
    <d v="2023-08-22T00:00:00"/>
    <m/>
    <n v="2"/>
    <n v="4"/>
    <n v="2"/>
    <n v="3"/>
    <n v="3"/>
    <n v="4"/>
    <m/>
    <m/>
    <m/>
    <m/>
    <m/>
    <m/>
    <m/>
    <m/>
    <m/>
    <m/>
    <m/>
    <m/>
    <m/>
    <m/>
    <m/>
    <m/>
    <m/>
    <m/>
    <m/>
    <m/>
    <m/>
    <n v="18"/>
    <x v="1"/>
    <x v="0"/>
  </r>
  <r>
    <d v="2023-08-22T10:30:19"/>
    <x v="17"/>
    <d v="2023-08-22T00:00:00"/>
    <m/>
    <n v="3"/>
    <n v="4"/>
    <n v="3"/>
    <n v="3"/>
    <n v="3"/>
    <n v="4"/>
    <m/>
    <m/>
    <m/>
    <m/>
    <m/>
    <m/>
    <m/>
    <m/>
    <m/>
    <m/>
    <m/>
    <m/>
    <m/>
    <m/>
    <m/>
    <m/>
    <m/>
    <m/>
    <m/>
    <m/>
    <m/>
    <n v="20"/>
    <x v="1"/>
    <x v="0"/>
  </r>
  <r>
    <d v="2023-08-22T10:41:04"/>
    <x v="28"/>
    <d v="2023-08-22T00:00:00"/>
    <m/>
    <n v="2"/>
    <n v="4"/>
    <n v="1"/>
    <n v="1"/>
    <n v="3"/>
    <n v="4"/>
    <m/>
    <m/>
    <m/>
    <m/>
    <m/>
    <m/>
    <m/>
    <m/>
    <m/>
    <m/>
    <m/>
    <m/>
    <m/>
    <m/>
    <m/>
    <m/>
    <m/>
    <m/>
    <m/>
    <m/>
    <m/>
    <n v="15"/>
    <x v="1"/>
    <x v="0"/>
  </r>
  <r>
    <d v="2023-08-22T11:04:13"/>
    <x v="12"/>
    <d v="2023-08-22T00:00:00"/>
    <m/>
    <n v="3"/>
    <n v="4"/>
    <n v="5"/>
    <n v="4"/>
    <n v="5"/>
    <n v="5"/>
    <m/>
    <m/>
    <m/>
    <s v="J’ai mal au dos"/>
    <m/>
    <m/>
    <m/>
    <m/>
    <m/>
    <m/>
    <m/>
    <m/>
    <m/>
    <m/>
    <m/>
    <m/>
    <m/>
    <m/>
    <m/>
    <m/>
    <m/>
    <n v="26"/>
    <x v="1"/>
    <x v="0"/>
  </r>
  <r>
    <d v="2023-08-22T11:29:12"/>
    <x v="13"/>
    <d v="2023-08-22T00:00:00"/>
    <m/>
    <n v="2"/>
    <n v="2"/>
    <n v="3"/>
    <n v="2"/>
    <n v="4"/>
    <n v="4"/>
    <m/>
    <m/>
    <m/>
    <m/>
    <m/>
    <m/>
    <m/>
    <m/>
    <m/>
    <m/>
    <m/>
    <m/>
    <m/>
    <m/>
    <m/>
    <m/>
    <m/>
    <m/>
    <m/>
    <m/>
    <m/>
    <n v="17"/>
    <x v="1"/>
    <x v="0"/>
  </r>
  <r>
    <d v="2023-08-22T11:44:12"/>
    <x v="1"/>
    <d v="2023-08-22T00:00:00"/>
    <m/>
    <n v="3"/>
    <n v="3"/>
    <n v="3"/>
    <n v="2"/>
    <n v="3"/>
    <n v="4"/>
    <m/>
    <m/>
    <m/>
    <m/>
    <m/>
    <m/>
    <m/>
    <m/>
    <m/>
    <m/>
    <m/>
    <m/>
    <m/>
    <m/>
    <m/>
    <m/>
    <m/>
    <m/>
    <m/>
    <m/>
    <m/>
    <n v="18"/>
    <x v="1"/>
    <x v="0"/>
  </r>
  <r>
    <d v="2023-08-22T12:58:14"/>
    <x v="3"/>
    <d v="2023-08-22T00:00:00"/>
    <m/>
    <n v="2"/>
    <n v="2"/>
    <n v="3"/>
    <n v="2"/>
    <n v="4"/>
    <n v="4"/>
    <m/>
    <m/>
    <m/>
    <s v="Pas assez dormis"/>
    <m/>
    <m/>
    <m/>
    <m/>
    <m/>
    <m/>
    <m/>
    <m/>
    <m/>
    <m/>
    <m/>
    <m/>
    <m/>
    <m/>
    <m/>
    <m/>
    <m/>
    <n v="17"/>
    <x v="1"/>
    <x v="0"/>
  </r>
  <r>
    <d v="2023-08-22T13:07:36"/>
    <x v="26"/>
    <d v="2023-08-22T00:00:00"/>
    <m/>
    <n v="2"/>
    <n v="4"/>
    <n v="3"/>
    <n v="3"/>
    <n v="2"/>
    <n v="4"/>
    <m/>
    <m/>
    <m/>
    <m/>
    <m/>
    <m/>
    <m/>
    <m/>
    <m/>
    <m/>
    <m/>
    <m/>
    <m/>
    <m/>
    <m/>
    <m/>
    <m/>
    <m/>
    <m/>
    <m/>
    <m/>
    <n v="18"/>
    <x v="1"/>
    <x v="0"/>
  </r>
  <r>
    <d v="2023-08-22T13:41:11"/>
    <x v="31"/>
    <d v="2023-08-22T00:00:00"/>
    <m/>
    <n v="4"/>
    <n v="5"/>
    <n v="4"/>
    <n v="3"/>
    <n v="3"/>
    <n v="4"/>
    <m/>
    <m/>
    <m/>
    <m/>
    <m/>
    <m/>
    <m/>
    <m/>
    <m/>
    <m/>
    <m/>
    <m/>
    <m/>
    <m/>
    <m/>
    <m/>
    <m/>
    <m/>
    <m/>
    <m/>
    <m/>
    <n v="23"/>
    <x v="1"/>
    <x v="0"/>
  </r>
  <r>
    <d v="2023-08-22T13:54:59"/>
    <x v="9"/>
    <d v="2023-08-22T00:00:00"/>
    <m/>
    <n v="4"/>
    <n v="4"/>
    <n v="5"/>
    <n v="4"/>
    <n v="5"/>
    <n v="5"/>
    <m/>
    <m/>
    <m/>
    <m/>
    <m/>
    <m/>
    <m/>
    <m/>
    <m/>
    <m/>
    <m/>
    <m/>
    <m/>
    <m/>
    <m/>
    <m/>
    <m/>
    <m/>
    <m/>
    <m/>
    <m/>
    <n v="27"/>
    <x v="1"/>
    <x v="0"/>
  </r>
  <r>
    <d v="2023-08-22T15:03:30"/>
    <x v="32"/>
    <d v="2023-08-22T00:00:00"/>
    <m/>
    <n v="4"/>
    <n v="4"/>
    <n v="4"/>
    <n v="2"/>
    <n v="2"/>
    <n v="4"/>
    <m/>
    <m/>
    <m/>
    <m/>
    <m/>
    <m/>
    <m/>
    <m/>
    <m/>
    <m/>
    <m/>
    <m/>
    <m/>
    <m/>
    <m/>
    <m/>
    <m/>
    <m/>
    <m/>
    <m/>
    <m/>
    <n v="20"/>
    <x v="1"/>
    <x v="0"/>
  </r>
  <r>
    <d v="2023-08-22T15:10:07"/>
    <x v="30"/>
    <d v="2023-08-22T00:00:00"/>
    <m/>
    <n v="2"/>
    <n v="3"/>
    <n v="2"/>
    <n v="2"/>
    <n v="2"/>
    <n v="5"/>
    <m/>
    <m/>
    <m/>
    <m/>
    <m/>
    <m/>
    <m/>
    <m/>
    <m/>
    <m/>
    <m/>
    <m/>
    <m/>
    <m/>
    <m/>
    <m/>
    <m/>
    <m/>
    <m/>
    <m/>
    <m/>
    <n v="16"/>
    <x v="1"/>
    <x v="0"/>
  </r>
  <r>
    <d v="2023-08-23T06:27:10"/>
    <x v="8"/>
    <d v="2023-08-23T00:00:00"/>
    <m/>
    <n v="1"/>
    <n v="2"/>
    <n v="3"/>
    <n v="2"/>
    <n v="2"/>
    <n v="2"/>
    <m/>
    <m/>
    <m/>
    <m/>
    <m/>
    <m/>
    <m/>
    <m/>
    <m/>
    <m/>
    <m/>
    <m/>
    <m/>
    <m/>
    <m/>
    <m/>
    <m/>
    <m/>
    <m/>
    <m/>
    <m/>
    <n v="12"/>
    <x v="1"/>
    <x v="0"/>
  </r>
  <r>
    <d v="2023-08-23T09:05:39"/>
    <x v="0"/>
    <d v="2023-08-23T00:00:00"/>
    <m/>
    <n v="3"/>
    <n v="4"/>
    <n v="2"/>
    <n v="2"/>
    <n v="2"/>
    <n v="2"/>
    <m/>
    <m/>
    <m/>
    <m/>
    <m/>
    <m/>
    <m/>
    <m/>
    <m/>
    <m/>
    <m/>
    <m/>
    <m/>
    <m/>
    <m/>
    <m/>
    <m/>
    <m/>
    <m/>
    <m/>
    <m/>
    <n v="15"/>
    <x v="1"/>
    <x v="0"/>
  </r>
  <r>
    <d v="2023-08-23T09:15:48"/>
    <x v="6"/>
    <d v="2023-08-23T00:00:00"/>
    <m/>
    <n v="4"/>
    <n v="4"/>
    <n v="4"/>
    <n v="3"/>
    <n v="2"/>
    <n v="4"/>
    <m/>
    <m/>
    <m/>
    <s v="Douleur quadriceps droit comme contracture pendant l'entrainement hier, a voir si ça passe dans la journée"/>
    <m/>
    <m/>
    <m/>
    <m/>
    <m/>
    <m/>
    <m/>
    <m/>
    <m/>
    <m/>
    <m/>
    <m/>
    <m/>
    <m/>
    <m/>
    <m/>
    <m/>
    <n v="21"/>
    <x v="1"/>
    <x v="0"/>
  </r>
  <r>
    <d v="2023-08-23T10:44:06"/>
    <x v="14"/>
    <d v="2023-08-23T00:00:00"/>
    <m/>
    <n v="3"/>
    <n v="3"/>
    <n v="3"/>
    <n v="2"/>
    <n v="3"/>
    <n v="4"/>
    <m/>
    <m/>
    <m/>
    <m/>
    <m/>
    <m/>
    <m/>
    <m/>
    <m/>
    <m/>
    <m/>
    <m/>
    <m/>
    <m/>
    <m/>
    <m/>
    <m/>
    <m/>
    <m/>
    <m/>
    <m/>
    <n v="18"/>
    <x v="1"/>
    <x v="0"/>
  </r>
  <r>
    <d v="2023-08-23T12:09:34"/>
    <x v="10"/>
    <d v="2023-08-23T00:00:00"/>
    <m/>
    <n v="4"/>
    <n v="4"/>
    <n v="3"/>
    <n v="3"/>
    <n v="4"/>
    <n v="5"/>
    <m/>
    <m/>
    <m/>
    <m/>
    <m/>
    <m/>
    <m/>
    <m/>
    <m/>
    <m/>
    <m/>
    <m/>
    <m/>
    <m/>
    <m/>
    <m/>
    <m/>
    <m/>
    <m/>
    <m/>
    <m/>
    <n v="23"/>
    <x v="1"/>
    <x v="0"/>
  </r>
  <r>
    <d v="2023-08-23T13:05:03"/>
    <x v="13"/>
    <d v="2023-08-23T00:00:00"/>
    <m/>
    <n v="1"/>
    <n v="2"/>
    <n v="2"/>
    <n v="2"/>
    <n v="4"/>
    <n v="4"/>
    <m/>
    <m/>
    <m/>
    <m/>
    <m/>
    <m/>
    <m/>
    <m/>
    <m/>
    <m/>
    <m/>
    <m/>
    <m/>
    <m/>
    <m/>
    <m/>
    <m/>
    <m/>
    <m/>
    <m/>
    <m/>
    <n v="15"/>
    <x v="1"/>
    <x v="0"/>
  </r>
  <r>
    <d v="2023-08-23T13:43:56"/>
    <x v="31"/>
    <d v="2023-08-23T00:00:00"/>
    <m/>
    <n v="4"/>
    <n v="4"/>
    <n v="2"/>
    <n v="2"/>
    <n v="3"/>
    <n v="4"/>
    <m/>
    <m/>
    <m/>
    <m/>
    <m/>
    <m/>
    <m/>
    <m/>
    <m/>
    <m/>
    <m/>
    <m/>
    <m/>
    <m/>
    <m/>
    <m/>
    <m/>
    <m/>
    <m/>
    <m/>
    <m/>
    <n v="19"/>
    <x v="1"/>
    <x v="0"/>
  </r>
  <r>
    <d v="2023-08-23T13:44:02"/>
    <x v="12"/>
    <d v="2023-08-23T00:00:00"/>
    <m/>
    <n v="4"/>
    <n v="5"/>
    <n v="4"/>
    <n v="4"/>
    <n v="5"/>
    <n v="5"/>
    <m/>
    <m/>
    <m/>
    <m/>
    <m/>
    <m/>
    <m/>
    <m/>
    <m/>
    <m/>
    <m/>
    <m/>
    <m/>
    <m/>
    <m/>
    <m/>
    <m/>
    <m/>
    <m/>
    <m/>
    <m/>
    <n v="27"/>
    <x v="1"/>
    <x v="0"/>
  </r>
  <r>
    <d v="2023-08-23T13:44:48"/>
    <x v="16"/>
    <d v="2023-08-23T00:00:00"/>
    <m/>
    <n v="1"/>
    <n v="4"/>
    <n v="4"/>
    <n v="4"/>
    <n v="2"/>
    <n v="3"/>
    <m/>
    <m/>
    <m/>
    <s v="Reprise du travail, très fatiguée"/>
    <m/>
    <m/>
    <m/>
    <m/>
    <m/>
    <m/>
    <m/>
    <m/>
    <m/>
    <m/>
    <m/>
    <m/>
    <m/>
    <m/>
    <m/>
    <m/>
    <m/>
    <n v="18"/>
    <x v="1"/>
    <x v="0"/>
  </r>
  <r>
    <d v="2023-08-23T13:44:49"/>
    <x v="22"/>
    <d v="2023-08-23T00:00:00"/>
    <m/>
    <n v="3"/>
    <n v="3"/>
    <n v="3"/>
    <n v="2"/>
    <n v="3"/>
    <n v="4"/>
    <m/>
    <m/>
    <m/>
    <m/>
    <m/>
    <m/>
    <m/>
    <m/>
    <m/>
    <m/>
    <m/>
    <m/>
    <m/>
    <m/>
    <m/>
    <m/>
    <m/>
    <m/>
    <m/>
    <m/>
    <m/>
    <n v="18"/>
    <x v="1"/>
    <x v="0"/>
  </r>
  <r>
    <d v="2023-08-23T13:44:58"/>
    <x v="29"/>
    <d v="2023-08-23T00:00:00"/>
    <m/>
    <n v="3"/>
    <n v="4"/>
    <n v="3"/>
    <n v="2"/>
    <n v="3"/>
    <n v="4"/>
    <m/>
    <m/>
    <m/>
    <m/>
    <m/>
    <m/>
    <m/>
    <m/>
    <m/>
    <m/>
    <m/>
    <m/>
    <m/>
    <m/>
    <m/>
    <m/>
    <m/>
    <m/>
    <m/>
    <m/>
    <m/>
    <n v="19"/>
    <x v="1"/>
    <x v="0"/>
  </r>
  <r>
    <d v="2023-08-23T13:45:36"/>
    <x v="26"/>
    <d v="2023-08-23T00:00:00"/>
    <m/>
    <n v="3"/>
    <n v="5"/>
    <n v="3"/>
    <n v="3"/>
    <n v="4"/>
    <n v="4"/>
    <m/>
    <m/>
    <m/>
    <m/>
    <m/>
    <m/>
    <m/>
    <m/>
    <m/>
    <m/>
    <m/>
    <m/>
    <m/>
    <m/>
    <m/>
    <m/>
    <m/>
    <m/>
    <m/>
    <m/>
    <m/>
    <n v="22"/>
    <x v="1"/>
    <x v="0"/>
  </r>
  <r>
    <d v="2023-08-23T13:46:02"/>
    <x v="28"/>
    <d v="2023-08-23T00:00:00"/>
    <m/>
    <n v="2"/>
    <n v="4"/>
    <n v="2"/>
    <n v="2"/>
    <n v="3"/>
    <n v="4"/>
    <m/>
    <m/>
    <m/>
    <m/>
    <m/>
    <m/>
    <m/>
    <m/>
    <m/>
    <m/>
    <m/>
    <m/>
    <m/>
    <m/>
    <m/>
    <m/>
    <m/>
    <m/>
    <m/>
    <m/>
    <m/>
    <n v="17"/>
    <x v="1"/>
    <x v="0"/>
  </r>
  <r>
    <d v="2023-08-23T13:47:44"/>
    <x v="1"/>
    <d v="2023-09-23T00:00:00"/>
    <m/>
    <n v="3"/>
    <n v="3"/>
    <n v="2"/>
    <n v="2"/>
    <n v="3"/>
    <n v="4"/>
    <m/>
    <m/>
    <m/>
    <m/>
    <m/>
    <m/>
    <m/>
    <m/>
    <m/>
    <m/>
    <m/>
    <m/>
    <m/>
    <m/>
    <m/>
    <m/>
    <m/>
    <m/>
    <m/>
    <m/>
    <m/>
    <n v="17"/>
    <x v="7"/>
    <x v="0"/>
  </r>
  <r>
    <d v="2023-08-23T13:50:46"/>
    <x v="9"/>
    <d v="2023-08-23T00:00:00"/>
    <m/>
    <n v="4"/>
    <n v="4"/>
    <n v="2"/>
    <n v="4"/>
    <n v="4"/>
    <n v="4"/>
    <m/>
    <m/>
    <m/>
    <m/>
    <m/>
    <m/>
    <m/>
    <m/>
    <m/>
    <m/>
    <m/>
    <m/>
    <m/>
    <m/>
    <m/>
    <m/>
    <m/>
    <m/>
    <m/>
    <m/>
    <m/>
    <n v="22"/>
    <x v="1"/>
    <x v="0"/>
  </r>
  <r>
    <d v="2023-08-23T14:05:44"/>
    <x v="33"/>
    <d v="2023-08-23T00:00:00"/>
    <m/>
    <n v="2"/>
    <n v="3"/>
    <n v="3"/>
    <n v="3"/>
    <n v="3"/>
    <n v="4"/>
    <m/>
    <m/>
    <m/>
    <m/>
    <m/>
    <m/>
    <m/>
    <m/>
    <m/>
    <m/>
    <m/>
    <m/>
    <m/>
    <m/>
    <m/>
    <m/>
    <m/>
    <m/>
    <m/>
    <m/>
    <m/>
    <n v="18"/>
    <x v="1"/>
    <x v="0"/>
  </r>
  <r>
    <d v="2023-08-23T14:15:22"/>
    <x v="7"/>
    <d v="2023-08-23T00:00:00"/>
    <m/>
    <n v="2"/>
    <n v="4"/>
    <n v="4"/>
    <n v="4"/>
    <n v="4"/>
    <n v="4"/>
    <m/>
    <m/>
    <m/>
    <m/>
    <m/>
    <m/>
    <m/>
    <m/>
    <m/>
    <m/>
    <m/>
    <m/>
    <m/>
    <m/>
    <m/>
    <m/>
    <m/>
    <m/>
    <m/>
    <m/>
    <m/>
    <n v="22"/>
    <x v="1"/>
    <x v="0"/>
  </r>
  <r>
    <d v="2023-08-23T14:18:32"/>
    <x v="32"/>
    <d v="2023-08-23T00:00:00"/>
    <m/>
    <n v="4"/>
    <n v="2"/>
    <n v="2"/>
    <n v="3"/>
    <n v="2"/>
    <n v="4"/>
    <m/>
    <m/>
    <m/>
    <m/>
    <m/>
    <m/>
    <m/>
    <m/>
    <m/>
    <m/>
    <m/>
    <m/>
    <m/>
    <m/>
    <m/>
    <m/>
    <m/>
    <m/>
    <m/>
    <m/>
    <m/>
    <n v="17"/>
    <x v="1"/>
    <x v="0"/>
  </r>
  <r>
    <d v="2023-08-23T14:18:34"/>
    <x v="2"/>
    <d v="2023-08-23T00:00:00"/>
    <m/>
    <n v="3"/>
    <n v="4"/>
    <n v="3"/>
    <n v="3"/>
    <n v="2"/>
    <n v="4"/>
    <m/>
    <m/>
    <m/>
    <m/>
    <m/>
    <m/>
    <m/>
    <m/>
    <m/>
    <m/>
    <m/>
    <m/>
    <m/>
    <m/>
    <m/>
    <m/>
    <m/>
    <m/>
    <m/>
    <m/>
    <m/>
    <n v="19"/>
    <x v="1"/>
    <x v="0"/>
  </r>
  <r>
    <d v="2023-08-23T14:18:57"/>
    <x v="34"/>
    <d v="2023-08-23T00:00:00"/>
    <m/>
    <n v="3"/>
    <n v="3"/>
    <n v="2"/>
    <n v="2"/>
    <n v="4"/>
    <n v="4"/>
    <m/>
    <m/>
    <m/>
    <m/>
    <m/>
    <m/>
    <m/>
    <m/>
    <m/>
    <m/>
    <m/>
    <m/>
    <m/>
    <m/>
    <m/>
    <m/>
    <m/>
    <m/>
    <m/>
    <m/>
    <m/>
    <n v="18"/>
    <x v="1"/>
    <x v="0"/>
  </r>
  <r>
    <d v="2023-08-23T15:12:05"/>
    <x v="3"/>
    <d v="2023-08-23T00:00:00"/>
    <m/>
    <n v="3"/>
    <n v="4"/>
    <n v="3"/>
    <n v="2"/>
    <n v="4"/>
    <n v="4"/>
    <m/>
    <m/>
    <m/>
    <s v="Mal au jambe (sens lourde un peu)"/>
    <m/>
    <m/>
    <m/>
    <m/>
    <m/>
    <m/>
    <m/>
    <m/>
    <m/>
    <m/>
    <m/>
    <m/>
    <m/>
    <m/>
    <m/>
    <m/>
    <m/>
    <n v="20"/>
    <x v="1"/>
    <x v="0"/>
  </r>
  <r>
    <d v="2023-08-23T15:37:27"/>
    <x v="17"/>
    <d v="2023-08-23T00:00:00"/>
    <m/>
    <n v="2"/>
    <n v="2"/>
    <n v="3"/>
    <n v="2"/>
    <n v="3"/>
    <n v="3"/>
    <m/>
    <m/>
    <m/>
    <m/>
    <m/>
    <m/>
    <m/>
    <m/>
    <m/>
    <m/>
    <m/>
    <m/>
    <m/>
    <m/>
    <m/>
    <m/>
    <m/>
    <m/>
    <m/>
    <m/>
    <m/>
    <n v="15"/>
    <x v="1"/>
    <x v="0"/>
  </r>
  <r>
    <d v="2023-08-24T05:14:16"/>
    <x v="26"/>
    <d v="2023-08-24T00:00:00"/>
    <m/>
    <n v="2"/>
    <n v="3"/>
    <n v="3"/>
    <n v="2"/>
    <n v="3"/>
    <n v="4"/>
    <m/>
    <m/>
    <m/>
    <m/>
    <m/>
    <m/>
    <m/>
    <m/>
    <m/>
    <m/>
    <m/>
    <m/>
    <m/>
    <m/>
    <m/>
    <m/>
    <m/>
    <m/>
    <m/>
    <m/>
    <m/>
    <n v="17"/>
    <x v="1"/>
    <x v="0"/>
  </r>
  <r>
    <d v="2023-08-24T08:04:12"/>
    <x v="17"/>
    <d v="2023-08-24T00:00:00"/>
    <m/>
    <n v="3"/>
    <n v="4"/>
    <n v="3"/>
    <n v="2"/>
    <n v="3"/>
    <n v="4"/>
    <m/>
    <m/>
    <m/>
    <m/>
    <m/>
    <m/>
    <m/>
    <m/>
    <m/>
    <m/>
    <m/>
    <m/>
    <m/>
    <m/>
    <m/>
    <m/>
    <m/>
    <m/>
    <m/>
    <m/>
    <m/>
    <n v="19"/>
    <x v="1"/>
    <x v="0"/>
  </r>
  <r>
    <d v="2023-08-24T08:26:07"/>
    <x v="29"/>
    <d v="2023-08-24T00:00:00"/>
    <m/>
    <n v="3"/>
    <n v="4"/>
    <n v="3"/>
    <n v="3"/>
    <n v="3"/>
    <n v="4"/>
    <m/>
    <m/>
    <m/>
    <m/>
    <m/>
    <m/>
    <m/>
    <m/>
    <m/>
    <m/>
    <m/>
    <m/>
    <m/>
    <m/>
    <m/>
    <m/>
    <m/>
    <m/>
    <m/>
    <m/>
    <m/>
    <n v="20"/>
    <x v="1"/>
    <x v="0"/>
  </r>
  <r>
    <d v="2023-08-24T09:59:41"/>
    <x v="3"/>
    <d v="2023-08-24T00:00:00"/>
    <m/>
    <n v="2"/>
    <n v="2"/>
    <n v="3"/>
    <n v="1"/>
    <n v="4"/>
    <n v="4"/>
    <m/>
    <m/>
    <m/>
    <s v="Fatigue ++"/>
    <m/>
    <m/>
    <m/>
    <m/>
    <m/>
    <m/>
    <m/>
    <m/>
    <m/>
    <m/>
    <m/>
    <m/>
    <m/>
    <m/>
    <m/>
    <m/>
    <m/>
    <n v="16"/>
    <x v="1"/>
    <x v="0"/>
  </r>
  <r>
    <d v="2023-08-24T10:25:24"/>
    <x v="14"/>
    <d v="2023-08-24T00:00:00"/>
    <m/>
    <n v="2"/>
    <n v="3"/>
    <n v="3"/>
    <n v="2"/>
    <n v="3"/>
    <n v="4"/>
    <m/>
    <m/>
    <m/>
    <m/>
    <m/>
    <m/>
    <m/>
    <m/>
    <m/>
    <m/>
    <m/>
    <m/>
    <m/>
    <m/>
    <m/>
    <m/>
    <m/>
    <m/>
    <m/>
    <m/>
    <m/>
    <n v="17"/>
    <x v="1"/>
    <x v="0"/>
  </r>
  <r>
    <d v="2023-08-24T10:39:24"/>
    <x v="16"/>
    <d v="2023-08-24T00:00:00"/>
    <m/>
    <n v="1"/>
    <n v="4"/>
    <n v="5"/>
    <n v="5"/>
    <n v="3"/>
    <n v="3"/>
    <m/>
    <m/>
    <m/>
    <m/>
    <m/>
    <m/>
    <m/>
    <m/>
    <m/>
    <m/>
    <m/>
    <m/>
    <m/>
    <m/>
    <m/>
    <m/>
    <m/>
    <m/>
    <m/>
    <m/>
    <m/>
    <n v="21"/>
    <x v="1"/>
    <x v="0"/>
  </r>
  <r>
    <d v="2023-08-24T10:40:42"/>
    <x v="6"/>
    <d v="2023-08-24T00:00:00"/>
    <m/>
    <n v="3"/>
    <n v="3"/>
    <n v="4"/>
    <n v="2"/>
    <n v="2"/>
    <n v="3"/>
    <m/>
    <m/>
    <m/>
    <s v="Fatigue physique, je commence à sentir la fin de la prépa !! Ou c'est la chaleur qui m'épuise peut être"/>
    <m/>
    <m/>
    <m/>
    <m/>
    <m/>
    <m/>
    <m/>
    <m/>
    <m/>
    <m/>
    <m/>
    <m/>
    <m/>
    <m/>
    <m/>
    <m/>
    <m/>
    <n v="17"/>
    <x v="1"/>
    <x v="0"/>
  </r>
  <r>
    <d v="2023-08-24T11:32:15"/>
    <x v="10"/>
    <d v="2023-08-24T00:00:00"/>
    <m/>
    <n v="3"/>
    <n v="4"/>
    <n v="2"/>
    <n v="3"/>
    <n v="4"/>
    <n v="5"/>
    <m/>
    <m/>
    <m/>
    <m/>
    <m/>
    <m/>
    <m/>
    <m/>
    <m/>
    <m/>
    <m/>
    <m/>
    <m/>
    <m/>
    <m/>
    <m/>
    <m/>
    <m/>
    <m/>
    <m/>
    <m/>
    <n v="21"/>
    <x v="1"/>
    <x v="0"/>
  </r>
  <r>
    <d v="2023-08-24T11:53:00"/>
    <x v="31"/>
    <d v="2023-08-24T00:00:00"/>
    <m/>
    <n v="2"/>
    <n v="4"/>
    <n v="1"/>
    <n v="2"/>
    <n v="3"/>
    <n v="4"/>
    <m/>
    <m/>
    <m/>
    <m/>
    <m/>
    <m/>
    <m/>
    <m/>
    <m/>
    <m/>
    <m/>
    <m/>
    <m/>
    <m/>
    <m/>
    <m/>
    <m/>
    <m/>
    <m/>
    <m/>
    <m/>
    <n v="16"/>
    <x v="1"/>
    <x v="0"/>
  </r>
  <r>
    <d v="2023-08-24T11:59:18"/>
    <x v="1"/>
    <d v="2023-08-24T00:00:00"/>
    <m/>
    <n v="3"/>
    <n v="2"/>
    <n v="2"/>
    <n v="2"/>
    <n v="3"/>
    <n v="4"/>
    <m/>
    <m/>
    <m/>
    <m/>
    <m/>
    <m/>
    <m/>
    <m/>
    <m/>
    <m/>
    <m/>
    <m/>
    <m/>
    <m/>
    <m/>
    <m/>
    <m/>
    <m/>
    <m/>
    <m/>
    <m/>
    <n v="16"/>
    <x v="1"/>
    <x v="0"/>
  </r>
  <r>
    <d v="2023-08-24T12:03:22"/>
    <x v="12"/>
    <d v="2023-08-24T00:00:00"/>
    <m/>
    <n v="5"/>
    <n v="5"/>
    <n v="2"/>
    <n v="5"/>
    <n v="5"/>
    <n v="4"/>
    <m/>
    <m/>
    <m/>
    <m/>
    <m/>
    <m/>
    <m/>
    <m/>
    <m/>
    <m/>
    <m/>
    <m/>
    <m/>
    <m/>
    <m/>
    <m/>
    <m/>
    <m/>
    <m/>
    <m/>
    <m/>
    <n v="26"/>
    <x v="1"/>
    <x v="0"/>
  </r>
  <r>
    <d v="2023-08-24T12:05:04"/>
    <x v="22"/>
    <d v="2023-08-24T00:00:00"/>
    <m/>
    <n v="3"/>
    <n v="3"/>
    <n v="3"/>
    <n v="1"/>
    <n v="3"/>
    <n v="4"/>
    <m/>
    <m/>
    <m/>
    <m/>
    <m/>
    <m/>
    <m/>
    <m/>
    <m/>
    <m/>
    <m/>
    <m/>
    <m/>
    <m/>
    <m/>
    <m/>
    <m/>
    <m/>
    <m/>
    <m/>
    <m/>
    <n v="17"/>
    <x v="1"/>
    <x v="0"/>
  </r>
  <r>
    <d v="2023-08-24T12:09:28"/>
    <x v="34"/>
    <d v="2023-08-24T00:00:00"/>
    <m/>
    <n v="2"/>
    <n v="3"/>
    <n v="2"/>
    <n v="2"/>
    <n v="4"/>
    <n v="4"/>
    <m/>
    <m/>
    <m/>
    <m/>
    <m/>
    <m/>
    <m/>
    <m/>
    <m/>
    <m/>
    <m/>
    <m/>
    <m/>
    <m/>
    <m/>
    <m/>
    <m/>
    <m/>
    <m/>
    <m/>
    <m/>
    <n v="17"/>
    <x v="1"/>
    <x v="0"/>
  </r>
  <r>
    <d v="2023-08-24T12:13:23"/>
    <x v="0"/>
    <d v="2023-08-24T00:00:00"/>
    <m/>
    <n v="2"/>
    <n v="4"/>
    <n v="4"/>
    <n v="4"/>
    <n v="2"/>
    <n v="3"/>
    <m/>
    <m/>
    <m/>
    <s v="Toujours des nausées"/>
    <m/>
    <m/>
    <m/>
    <m/>
    <m/>
    <m/>
    <m/>
    <m/>
    <m/>
    <m/>
    <m/>
    <m/>
    <m/>
    <m/>
    <m/>
    <m/>
    <m/>
    <n v="19"/>
    <x v="1"/>
    <x v="0"/>
  </r>
  <r>
    <d v="2023-08-24T12:26:44"/>
    <x v="13"/>
    <d v="2023-08-24T00:00:00"/>
    <m/>
    <n v="2"/>
    <n v="2"/>
    <n v="2"/>
    <n v="2"/>
    <n v="4"/>
    <n v="4"/>
    <m/>
    <m/>
    <m/>
    <m/>
    <m/>
    <m/>
    <m/>
    <m/>
    <m/>
    <m/>
    <m/>
    <m/>
    <m/>
    <m/>
    <m/>
    <m/>
    <m/>
    <m/>
    <m/>
    <m/>
    <m/>
    <n v="16"/>
    <x v="1"/>
    <x v="0"/>
  </r>
  <r>
    <d v="2023-08-24T12:32:35"/>
    <x v="32"/>
    <d v="2023-08-24T00:00:00"/>
    <m/>
    <n v="2"/>
    <n v="2"/>
    <n v="2"/>
    <n v="2"/>
    <n v="2"/>
    <n v="4"/>
    <m/>
    <m/>
    <m/>
    <s v="entraînement à vannes ce soir"/>
    <m/>
    <m/>
    <m/>
    <m/>
    <m/>
    <m/>
    <m/>
    <m/>
    <m/>
    <m/>
    <m/>
    <m/>
    <m/>
    <m/>
    <m/>
    <m/>
    <m/>
    <n v="14"/>
    <x v="1"/>
    <x v="0"/>
  </r>
  <r>
    <d v="2023-08-25T08:32:29"/>
    <x v="14"/>
    <d v="2023-08-25T00:00:00"/>
    <m/>
    <n v="2"/>
    <n v="3"/>
    <n v="3"/>
    <n v="2"/>
    <n v="3"/>
    <n v="4"/>
    <m/>
    <m/>
    <m/>
    <s v="Lourdeur dans les gambettes"/>
    <m/>
    <m/>
    <m/>
    <m/>
    <m/>
    <m/>
    <m/>
    <m/>
    <m/>
    <m/>
    <m/>
    <m/>
    <m/>
    <m/>
    <m/>
    <m/>
    <m/>
    <n v="17"/>
    <x v="1"/>
    <x v="0"/>
  </r>
  <r>
    <d v="2023-08-25T08:54:03"/>
    <x v="6"/>
    <d v="2023-08-25T00:00:00"/>
    <m/>
    <n v="4"/>
    <n v="4"/>
    <n v="4"/>
    <n v="2"/>
    <n v="3"/>
    <n v="4"/>
    <m/>
    <m/>
    <m/>
    <m/>
    <m/>
    <m/>
    <m/>
    <m/>
    <m/>
    <m/>
    <m/>
    <m/>
    <m/>
    <m/>
    <m/>
    <m/>
    <m/>
    <m/>
    <m/>
    <m/>
    <m/>
    <n v="21"/>
    <x v="1"/>
    <x v="0"/>
  </r>
  <r>
    <d v="2023-08-25T09:03:29"/>
    <x v="17"/>
    <d v="2023-08-25T00:00:00"/>
    <m/>
    <n v="3"/>
    <n v="4"/>
    <n v="3"/>
    <n v="2"/>
    <n v="4"/>
    <n v="5"/>
    <m/>
    <m/>
    <m/>
    <m/>
    <m/>
    <m/>
    <m/>
    <m/>
    <m/>
    <m/>
    <m/>
    <m/>
    <m/>
    <m/>
    <m/>
    <m/>
    <m/>
    <m/>
    <m/>
    <m/>
    <m/>
    <n v="21"/>
    <x v="1"/>
    <x v="0"/>
  </r>
  <r>
    <d v="2023-08-25T09:08:38"/>
    <x v="13"/>
    <d v="2023-08-25T00:00:00"/>
    <m/>
    <n v="2"/>
    <n v="3"/>
    <n v="2"/>
    <n v="2"/>
    <n v="4"/>
    <n v="4"/>
    <m/>
    <m/>
    <m/>
    <m/>
    <m/>
    <m/>
    <m/>
    <m/>
    <m/>
    <m/>
    <m/>
    <m/>
    <m/>
    <m/>
    <m/>
    <m/>
    <m/>
    <m/>
    <m/>
    <m/>
    <m/>
    <n v="17"/>
    <x v="1"/>
    <x v="0"/>
  </r>
  <r>
    <d v="2023-08-25T09:30:57"/>
    <x v="29"/>
    <d v="2023-08-25T00:00:00"/>
    <m/>
    <n v="2"/>
    <n v="2"/>
    <n v="2"/>
    <n v="3"/>
    <n v="3"/>
    <n v="4"/>
    <m/>
    <m/>
    <m/>
    <m/>
    <m/>
    <m/>
    <m/>
    <m/>
    <m/>
    <m/>
    <m/>
    <m/>
    <m/>
    <m/>
    <m/>
    <m/>
    <m/>
    <m/>
    <m/>
    <m/>
    <m/>
    <n v="16"/>
    <x v="1"/>
    <x v="0"/>
  </r>
  <r>
    <d v="2023-08-25T09:31:30"/>
    <x v="26"/>
    <d v="2023-08-25T00:00:00"/>
    <m/>
    <n v="2"/>
    <n v="4"/>
    <n v="3"/>
    <n v="3"/>
    <n v="3"/>
    <n v="4"/>
    <m/>
    <m/>
    <m/>
    <m/>
    <m/>
    <m/>
    <m/>
    <m/>
    <m/>
    <m/>
    <m/>
    <m/>
    <m/>
    <m/>
    <m/>
    <m/>
    <m/>
    <m/>
    <m/>
    <m/>
    <m/>
    <n v="19"/>
    <x v="1"/>
    <x v="0"/>
  </r>
  <r>
    <d v="2023-08-25T09:53:34"/>
    <x v="0"/>
    <d v="2023-08-25T00:00:00"/>
    <m/>
    <n v="3"/>
    <n v="3"/>
    <n v="3"/>
    <n v="3"/>
    <n v="2"/>
    <n v="3"/>
    <m/>
    <m/>
    <m/>
    <m/>
    <m/>
    <m/>
    <m/>
    <m/>
    <m/>
    <m/>
    <m/>
    <m/>
    <m/>
    <m/>
    <m/>
    <m/>
    <m/>
    <m/>
    <m/>
    <m/>
    <m/>
    <n v="17"/>
    <x v="1"/>
    <x v="0"/>
  </r>
  <r>
    <d v="2023-08-25T10:34:24"/>
    <x v="2"/>
    <d v="2023-08-25T00:00:00"/>
    <m/>
    <n v="3"/>
    <n v="4"/>
    <n v="3"/>
    <n v="3"/>
    <n v="2"/>
    <n v="4"/>
    <m/>
    <m/>
    <m/>
    <s v="Je vois le Kiné ce matin"/>
    <m/>
    <m/>
    <m/>
    <m/>
    <m/>
    <m/>
    <m/>
    <m/>
    <m/>
    <m/>
    <m/>
    <m/>
    <m/>
    <m/>
    <m/>
    <m/>
    <m/>
    <n v="19"/>
    <x v="1"/>
    <x v="0"/>
  </r>
  <r>
    <d v="2023-08-25T10:50:36"/>
    <x v="1"/>
    <d v="2023-08-25T00:00:00"/>
    <m/>
    <n v="3"/>
    <n v="3"/>
    <n v="2"/>
    <n v="3"/>
    <n v="3"/>
    <n v="4"/>
    <m/>
    <m/>
    <m/>
    <m/>
    <m/>
    <m/>
    <m/>
    <m/>
    <m/>
    <m/>
    <m/>
    <m/>
    <m/>
    <m/>
    <m/>
    <m/>
    <m/>
    <m/>
    <m/>
    <m/>
    <m/>
    <n v="18"/>
    <x v="1"/>
    <x v="0"/>
  </r>
  <r>
    <d v="2023-08-25T10:51:54"/>
    <x v="9"/>
    <d v="2023-08-25T00:00:00"/>
    <m/>
    <n v="2"/>
    <n v="2"/>
    <n v="3"/>
    <n v="3"/>
    <n v="5"/>
    <n v="4"/>
    <m/>
    <m/>
    <m/>
    <m/>
    <m/>
    <m/>
    <m/>
    <m/>
    <m/>
    <m/>
    <m/>
    <m/>
    <m/>
    <m/>
    <m/>
    <m/>
    <m/>
    <m/>
    <m/>
    <m/>
    <m/>
    <n v="19"/>
    <x v="1"/>
    <x v="0"/>
  </r>
  <r>
    <d v="2023-08-25T11:49:27"/>
    <x v="22"/>
    <d v="2023-08-25T00:00:00"/>
    <m/>
    <n v="2"/>
    <n v="4"/>
    <n v="3"/>
    <n v="1"/>
    <n v="3"/>
    <n v="4"/>
    <m/>
    <m/>
    <m/>
    <m/>
    <m/>
    <m/>
    <m/>
    <m/>
    <m/>
    <m/>
    <m/>
    <m/>
    <m/>
    <m/>
    <m/>
    <m/>
    <m/>
    <m/>
    <m/>
    <m/>
    <m/>
    <n v="17"/>
    <x v="1"/>
    <x v="0"/>
  </r>
  <r>
    <d v="2023-08-25T11:50:49"/>
    <x v="34"/>
    <d v="2023-08-25T00:00:00"/>
    <m/>
    <n v="2"/>
    <n v="3"/>
    <n v="2"/>
    <n v="2"/>
    <n v="3"/>
    <n v="4"/>
    <m/>
    <m/>
    <m/>
    <m/>
    <m/>
    <m/>
    <m/>
    <m/>
    <m/>
    <m/>
    <m/>
    <m/>
    <m/>
    <m/>
    <m/>
    <m/>
    <m/>
    <m/>
    <m/>
    <m/>
    <m/>
    <n v="16"/>
    <x v="1"/>
    <x v="0"/>
  </r>
  <r>
    <d v="2023-08-25T13:32:47"/>
    <x v="12"/>
    <d v="2023-08-25T00:00:00"/>
    <m/>
    <n v="5"/>
    <n v="5"/>
    <n v="3"/>
    <n v="2"/>
    <n v="5"/>
    <n v="5"/>
    <m/>
    <m/>
    <m/>
    <m/>
    <m/>
    <m/>
    <m/>
    <m/>
    <m/>
    <m/>
    <m/>
    <m/>
    <m/>
    <m/>
    <m/>
    <m/>
    <m/>
    <m/>
    <m/>
    <m/>
    <m/>
    <n v="25"/>
    <x v="1"/>
    <x v="0"/>
  </r>
  <r>
    <d v="2023-08-25T14:22:40"/>
    <x v="3"/>
    <d v="2023-08-25T00:00:00"/>
    <m/>
    <n v="3"/>
    <n v="3"/>
    <n v="2"/>
    <n v="2"/>
    <n v="4"/>
    <n v="4"/>
    <m/>
    <m/>
    <m/>
    <s v="mal partout"/>
    <m/>
    <m/>
    <m/>
    <m/>
    <m/>
    <m/>
    <m/>
    <m/>
    <m/>
    <m/>
    <m/>
    <m/>
    <m/>
    <m/>
    <m/>
    <m/>
    <m/>
    <n v="18"/>
    <x v="1"/>
    <x v="0"/>
  </r>
  <r>
    <d v="2023-08-25T15:14:14"/>
    <x v="10"/>
    <d v="2023-08-25T00:00:00"/>
    <m/>
    <n v="4"/>
    <n v="5"/>
    <n v="2"/>
    <n v="3"/>
    <n v="4"/>
    <n v="5"/>
    <m/>
    <m/>
    <m/>
    <m/>
    <m/>
    <m/>
    <m/>
    <m/>
    <m/>
    <m/>
    <m/>
    <m/>
    <m/>
    <m/>
    <m/>
    <m/>
    <m/>
    <m/>
    <m/>
    <m/>
    <m/>
    <n v="23"/>
    <x v="1"/>
    <x v="0"/>
  </r>
  <r>
    <d v="2023-08-25T16:10:54"/>
    <x v="16"/>
    <d v="2023-08-25T00:00:00"/>
    <m/>
    <n v="1"/>
    <n v="3"/>
    <n v="4"/>
    <n v="4"/>
    <n v="3"/>
    <n v="4"/>
    <m/>
    <m/>
    <m/>
    <m/>
    <m/>
    <m/>
    <m/>
    <m/>
    <m/>
    <m/>
    <m/>
    <m/>
    <m/>
    <m/>
    <m/>
    <m/>
    <m/>
    <m/>
    <m/>
    <m/>
    <m/>
    <n v="19"/>
    <x v="1"/>
    <x v="0"/>
  </r>
  <r>
    <d v="2023-08-25T16:16:28"/>
    <x v="35"/>
    <d v="2023-08-25T00:00:00"/>
    <m/>
    <n v="3"/>
    <n v="4"/>
    <n v="2"/>
    <n v="2"/>
    <n v="3"/>
    <n v="4"/>
    <m/>
    <m/>
    <m/>
    <m/>
    <m/>
    <m/>
    <m/>
    <m/>
    <m/>
    <m/>
    <m/>
    <m/>
    <m/>
    <m/>
    <m/>
    <m/>
    <m/>
    <m/>
    <m/>
    <m/>
    <m/>
    <n v="18"/>
    <x v="1"/>
    <x v="0"/>
  </r>
  <r>
    <d v="2023-08-25T16:21:22"/>
    <x v="32"/>
    <d v="2023-08-25T00:00:00"/>
    <m/>
    <n v="4"/>
    <n v="5"/>
    <n v="2"/>
    <n v="3"/>
    <n v="2"/>
    <n v="4"/>
    <m/>
    <m/>
    <m/>
    <m/>
    <m/>
    <m/>
    <m/>
    <m/>
    <m/>
    <m/>
    <m/>
    <m/>
    <m/>
    <m/>
    <m/>
    <m/>
    <m/>
    <m/>
    <m/>
    <m/>
    <m/>
    <n v="20"/>
    <x v="1"/>
    <x v="0"/>
  </r>
  <r>
    <d v="2023-08-28T10:48:47"/>
    <x v="3"/>
    <d v="2023-08-28T00:00:00"/>
    <m/>
    <n v="2"/>
    <n v="2"/>
    <n v="3"/>
    <n v="4"/>
    <n v="4"/>
    <n v="4"/>
    <m/>
    <m/>
    <m/>
    <m/>
    <m/>
    <m/>
    <m/>
    <m/>
    <m/>
    <m/>
    <m/>
    <m/>
    <m/>
    <m/>
    <m/>
    <m/>
    <m/>
    <m/>
    <m/>
    <m/>
    <m/>
    <n v="19"/>
    <x v="8"/>
    <x v="0"/>
  </r>
  <r>
    <d v="2023-08-29T11:54:35"/>
    <x v="3"/>
    <d v="2023-08-29T00:00:00"/>
    <m/>
    <n v="2"/>
    <n v="3"/>
    <n v="3"/>
    <n v="3"/>
    <n v="4"/>
    <n v="4"/>
    <m/>
    <m/>
    <m/>
    <s v="Fatiguée plus plus mais du mal à m'endormir +++"/>
    <m/>
    <m/>
    <m/>
    <m/>
    <m/>
    <m/>
    <m/>
    <m/>
    <m/>
    <m/>
    <m/>
    <m/>
    <m/>
    <m/>
    <m/>
    <m/>
    <m/>
    <n v="19"/>
    <x v="8"/>
    <x v="0"/>
  </r>
  <r>
    <d v="2023-08-29T11:56:39"/>
    <x v="16"/>
    <d v="2023-08-29T00:00:00"/>
    <m/>
    <n v="1"/>
    <n v="3"/>
    <n v="5"/>
    <n v="5"/>
    <n v="3"/>
    <n v="4"/>
    <m/>
    <m/>
    <m/>
    <s v="Malade : vomissement (aucune alimentation ni hydratation)"/>
    <m/>
    <m/>
    <m/>
    <m/>
    <m/>
    <m/>
    <m/>
    <m/>
    <m/>
    <m/>
    <m/>
    <m/>
    <m/>
    <m/>
    <m/>
    <m/>
    <m/>
    <n v="21"/>
    <x v="8"/>
    <x v="0"/>
  </r>
  <r>
    <d v="2023-08-30T00:02:55"/>
    <x v="18"/>
    <d v="2023-08-29T00:00:00"/>
    <m/>
    <n v="3"/>
    <n v="4"/>
    <n v="4"/>
    <n v="3"/>
    <n v="4"/>
    <n v="4"/>
    <m/>
    <m/>
    <m/>
    <m/>
    <m/>
    <m/>
    <m/>
    <m/>
    <m/>
    <m/>
    <m/>
    <m/>
    <m/>
    <m/>
    <m/>
    <m/>
    <m/>
    <m/>
    <m/>
    <m/>
    <m/>
    <n v="22"/>
    <x v="8"/>
    <x v="0"/>
  </r>
  <r>
    <d v="2023-08-30T15:01:31"/>
    <x v="3"/>
    <d v="2023-08-30T00:00:00"/>
    <m/>
    <n v="2"/>
    <n v="2"/>
    <n v="3"/>
    <n v="3"/>
    <n v="4"/>
    <n v="4"/>
    <m/>
    <m/>
    <m/>
    <m/>
    <m/>
    <m/>
    <m/>
    <m/>
    <m/>
    <m/>
    <m/>
    <m/>
    <m/>
    <m/>
    <m/>
    <m/>
    <m/>
    <m/>
    <m/>
    <m/>
    <m/>
    <n v="18"/>
    <x v="8"/>
    <x v="0"/>
  </r>
  <r>
    <d v="2023-08-31T18:45:26"/>
    <x v="3"/>
    <d v="2023-08-31T00:00:00"/>
    <m/>
    <n v="3"/>
    <n v="3"/>
    <n v="3"/>
    <n v="3"/>
    <n v="4"/>
    <n v="4"/>
    <m/>
    <m/>
    <m/>
    <s v="Ps assez dormi"/>
    <m/>
    <m/>
    <m/>
    <m/>
    <m/>
    <m/>
    <m/>
    <m/>
    <m/>
    <m/>
    <m/>
    <m/>
    <m/>
    <m/>
    <m/>
    <m/>
    <m/>
    <n v="20"/>
    <x v="8"/>
    <x v="0"/>
  </r>
  <r>
    <d v="2023-09-04T08:39:37"/>
    <x v="36"/>
    <d v="2023-09-04T00:00:00"/>
    <m/>
    <n v="5"/>
    <n v="4"/>
    <n v="4"/>
    <n v="5"/>
    <n v="3"/>
    <n v="3"/>
    <m/>
    <m/>
    <m/>
    <m/>
    <m/>
    <m/>
    <m/>
    <m/>
    <m/>
    <m/>
    <m/>
    <m/>
    <m/>
    <m/>
    <m/>
    <m/>
    <m/>
    <m/>
    <m/>
    <m/>
    <m/>
    <n v="24"/>
    <x v="9"/>
    <x v="0"/>
  </r>
  <r>
    <d v="2023-09-04T08:58:39"/>
    <x v="20"/>
    <d v="2023-09-04T00:00:00"/>
    <m/>
    <n v="4"/>
    <n v="3"/>
    <n v="5"/>
    <n v="5"/>
    <n v="4"/>
    <n v="4"/>
    <m/>
    <m/>
    <m/>
    <m/>
    <m/>
    <m/>
    <m/>
    <m/>
    <m/>
    <m/>
    <m/>
    <m/>
    <m/>
    <m/>
    <m/>
    <m/>
    <m/>
    <m/>
    <m/>
    <m/>
    <m/>
    <n v="25"/>
    <x v="9"/>
    <x v="0"/>
  </r>
  <r>
    <d v="2023-09-04T10:51:47"/>
    <x v="3"/>
    <d v="2023-09-04T00:00:00"/>
    <m/>
    <n v="3"/>
    <n v="4"/>
    <n v="4"/>
    <n v="4"/>
    <n v="4"/>
    <n v="4"/>
    <m/>
    <m/>
    <m/>
    <m/>
    <m/>
    <m/>
    <m/>
    <m/>
    <m/>
    <m/>
    <m/>
    <m/>
    <m/>
    <m/>
    <m/>
    <m/>
    <m/>
    <m/>
    <m/>
    <m/>
    <m/>
    <n v="23"/>
    <x v="9"/>
    <x v="0"/>
  </r>
  <r>
    <d v="2023-09-05T08:54:51"/>
    <x v="12"/>
    <d v="2023-08-05T00:00:00"/>
    <m/>
    <n v="2"/>
    <n v="2"/>
    <n v="5"/>
    <n v="3"/>
    <n v="2"/>
    <n v="5"/>
    <m/>
    <m/>
    <m/>
    <m/>
    <m/>
    <m/>
    <m/>
    <m/>
    <m/>
    <m/>
    <m/>
    <m/>
    <m/>
    <m/>
    <m/>
    <m/>
    <m/>
    <m/>
    <m/>
    <m/>
    <m/>
    <n v="19"/>
    <x v="3"/>
    <x v="0"/>
  </r>
  <r>
    <d v="2023-09-05T10:26:30"/>
    <x v="14"/>
    <d v="2023-09-05T00:00:00"/>
    <m/>
    <n v="3"/>
    <n v="3"/>
    <n v="3"/>
    <n v="2"/>
    <n v="3"/>
    <n v="4"/>
    <m/>
    <m/>
    <m/>
    <s v="Gènes aux ischios"/>
    <m/>
    <m/>
    <m/>
    <m/>
    <m/>
    <m/>
    <m/>
    <m/>
    <m/>
    <m/>
    <m/>
    <m/>
    <m/>
    <m/>
    <m/>
    <m/>
    <m/>
    <n v="18"/>
    <x v="9"/>
    <x v="0"/>
  </r>
  <r>
    <d v="2023-09-05T10:45:50"/>
    <x v="9"/>
    <d v="2023-09-05T00:00:00"/>
    <m/>
    <n v="5"/>
    <n v="5"/>
    <n v="4"/>
    <n v="4"/>
    <n v="5"/>
    <n v="5"/>
    <m/>
    <m/>
    <m/>
    <m/>
    <m/>
    <m/>
    <m/>
    <m/>
    <m/>
    <m/>
    <m/>
    <m/>
    <m/>
    <m/>
    <m/>
    <m/>
    <m/>
    <m/>
    <m/>
    <m/>
    <m/>
    <n v="28"/>
    <x v="9"/>
    <x v="0"/>
  </r>
  <r>
    <d v="2023-09-05T11:14:55"/>
    <x v="26"/>
    <d v="2023-09-05T00:00:00"/>
    <m/>
    <n v="2"/>
    <n v="3"/>
    <n v="4"/>
    <n v="2"/>
    <n v="3"/>
    <n v="4"/>
    <m/>
    <m/>
    <m/>
    <m/>
    <m/>
    <m/>
    <m/>
    <m/>
    <m/>
    <m/>
    <m/>
    <m/>
    <m/>
    <m/>
    <m/>
    <m/>
    <m/>
    <m/>
    <m/>
    <m/>
    <m/>
    <n v="18"/>
    <x v="9"/>
    <x v="0"/>
  </r>
  <r>
    <d v="2023-09-05T11:15:15"/>
    <x v="18"/>
    <d v="2023-09-05T00:00:00"/>
    <m/>
    <n v="4"/>
    <n v="4"/>
    <n v="4"/>
    <n v="4"/>
    <n v="5"/>
    <n v="5"/>
    <m/>
    <m/>
    <m/>
    <m/>
    <m/>
    <m/>
    <m/>
    <m/>
    <m/>
    <m/>
    <m/>
    <m/>
    <m/>
    <m/>
    <m/>
    <m/>
    <m/>
    <m/>
    <m/>
    <m/>
    <m/>
    <n v="26"/>
    <x v="9"/>
    <x v="0"/>
  </r>
  <r>
    <d v="2023-09-05T11:15:17"/>
    <x v="29"/>
    <d v="2023-09-05T00:00:00"/>
    <m/>
    <n v="3"/>
    <n v="4"/>
    <n v="2"/>
    <n v="3"/>
    <n v="2"/>
    <n v="2"/>
    <m/>
    <m/>
    <m/>
    <m/>
    <m/>
    <m/>
    <m/>
    <m/>
    <m/>
    <m/>
    <m/>
    <m/>
    <m/>
    <m/>
    <m/>
    <m/>
    <m/>
    <m/>
    <m/>
    <m/>
    <m/>
    <n v="16"/>
    <x v="9"/>
    <x v="0"/>
  </r>
  <r>
    <d v="2023-09-05T11:15:24"/>
    <x v="3"/>
    <d v="2023-09-05T00:00:00"/>
    <m/>
    <n v="3"/>
    <n v="3"/>
    <n v="3"/>
    <n v="4"/>
    <n v="4"/>
    <n v="4"/>
    <m/>
    <m/>
    <m/>
    <s v="Un peu mal au dos et un peu de fatigue"/>
    <m/>
    <m/>
    <m/>
    <m/>
    <m/>
    <m/>
    <m/>
    <m/>
    <m/>
    <m/>
    <m/>
    <m/>
    <m/>
    <m/>
    <m/>
    <m/>
    <m/>
    <n v="21"/>
    <x v="9"/>
    <x v="0"/>
  </r>
  <r>
    <d v="2023-09-05T11:15:46"/>
    <x v="37"/>
    <d v="2023-09-05T00:00:00"/>
    <m/>
    <n v="4"/>
    <n v="4"/>
    <n v="5"/>
    <n v="4"/>
    <n v="4"/>
    <n v="4"/>
    <m/>
    <m/>
    <m/>
    <s v="Toujours quelques gènes au genou de temps en temps"/>
    <m/>
    <m/>
    <m/>
    <m/>
    <m/>
    <m/>
    <m/>
    <m/>
    <m/>
    <m/>
    <m/>
    <m/>
    <m/>
    <m/>
    <m/>
    <m/>
    <m/>
    <n v="25"/>
    <x v="9"/>
    <x v="0"/>
  </r>
  <r>
    <d v="2023-09-05T11:16:42"/>
    <x v="21"/>
    <d v="2023-09-05T00:00:00"/>
    <m/>
    <n v="3"/>
    <n v="3"/>
    <n v="3"/>
    <n v="2"/>
    <n v="2"/>
    <n v="4"/>
    <m/>
    <m/>
    <m/>
    <m/>
    <m/>
    <m/>
    <m/>
    <m/>
    <m/>
    <m/>
    <m/>
    <m/>
    <m/>
    <m/>
    <m/>
    <m/>
    <m/>
    <m/>
    <m/>
    <m/>
    <m/>
    <n v="17"/>
    <x v="9"/>
    <x v="0"/>
  </r>
  <r>
    <d v="2023-09-05T11:17:31"/>
    <x v="11"/>
    <d v="2023-09-05T00:00:00"/>
    <m/>
    <n v="3"/>
    <n v="2"/>
    <n v="3"/>
    <n v="3"/>
    <n v="2"/>
    <n v="4"/>
    <m/>
    <m/>
    <m/>
    <m/>
    <m/>
    <m/>
    <m/>
    <m/>
    <m/>
    <m/>
    <m/>
    <m/>
    <m/>
    <m/>
    <m/>
    <m/>
    <m/>
    <m/>
    <m/>
    <m/>
    <m/>
    <n v="17"/>
    <x v="9"/>
    <x v="0"/>
  </r>
  <r>
    <d v="2023-09-05T11:18:57"/>
    <x v="1"/>
    <d v="2023-09-05T00:00:00"/>
    <m/>
    <n v="3"/>
    <n v="2"/>
    <n v="3"/>
    <n v="3"/>
    <n v="3"/>
    <n v="4"/>
    <m/>
    <m/>
    <m/>
    <m/>
    <m/>
    <m/>
    <m/>
    <m/>
    <m/>
    <m/>
    <m/>
    <m/>
    <m/>
    <m/>
    <m/>
    <m/>
    <m/>
    <m/>
    <m/>
    <m/>
    <m/>
    <n v="18"/>
    <x v="9"/>
    <x v="0"/>
  </r>
  <r>
    <d v="2023-09-05T11:35:16"/>
    <x v="25"/>
    <d v="2023-09-05T00:00:00"/>
    <m/>
    <n v="3"/>
    <n v="3"/>
    <n v="2"/>
    <n v="2"/>
    <n v="3"/>
    <n v="4"/>
    <m/>
    <m/>
    <m/>
    <m/>
    <m/>
    <m/>
    <m/>
    <m/>
    <m/>
    <m/>
    <m/>
    <m/>
    <m/>
    <m/>
    <m/>
    <m/>
    <m/>
    <m/>
    <m/>
    <m/>
    <m/>
    <n v="17"/>
    <x v="9"/>
    <x v="0"/>
  </r>
  <r>
    <d v="2023-09-05T11:35:19"/>
    <x v="31"/>
    <d v="2023-09-05T00:00:00"/>
    <m/>
    <n v="2"/>
    <n v="4"/>
    <n v="3"/>
    <n v="3"/>
    <n v="3"/>
    <n v="4"/>
    <m/>
    <m/>
    <m/>
    <s v="Règles très douloureuses ajd"/>
    <m/>
    <m/>
    <m/>
    <m/>
    <m/>
    <m/>
    <m/>
    <m/>
    <m/>
    <m/>
    <m/>
    <m/>
    <m/>
    <m/>
    <m/>
    <m/>
    <m/>
    <n v="19"/>
    <x v="9"/>
    <x v="0"/>
  </r>
  <r>
    <d v="2023-09-05T11:35:32"/>
    <x v="13"/>
    <d v="2023-09-05T00:00:00"/>
    <m/>
    <n v="3"/>
    <n v="4"/>
    <n v="4"/>
    <n v="4"/>
    <n v="3"/>
    <n v="4"/>
    <m/>
    <m/>
    <m/>
    <m/>
    <m/>
    <m/>
    <m/>
    <m/>
    <m/>
    <m/>
    <m/>
    <m/>
    <m/>
    <m/>
    <m/>
    <m/>
    <m/>
    <m/>
    <m/>
    <m/>
    <m/>
    <n v="22"/>
    <x v="9"/>
    <x v="0"/>
  </r>
  <r>
    <d v="2023-09-05T11:40:39"/>
    <x v="6"/>
    <d v="2023-09-05T00:00:00"/>
    <m/>
    <n v="5"/>
    <n v="4"/>
    <n v="5"/>
    <n v="4"/>
    <n v="2"/>
    <n v="5"/>
    <m/>
    <m/>
    <m/>
    <m/>
    <m/>
    <m/>
    <m/>
    <m/>
    <m/>
    <m/>
    <m/>
    <m/>
    <m/>
    <m/>
    <m/>
    <m/>
    <m/>
    <m/>
    <m/>
    <m/>
    <m/>
    <n v="25"/>
    <x v="9"/>
    <x v="0"/>
  </r>
  <r>
    <d v="2023-09-05T11:43:16"/>
    <x v="36"/>
    <d v="2023-09-05T00:00:00"/>
    <m/>
    <n v="5"/>
    <n v="4"/>
    <n v="4"/>
    <n v="4"/>
    <n v="3"/>
    <n v="3"/>
    <m/>
    <m/>
    <m/>
    <m/>
    <m/>
    <m/>
    <m/>
    <m/>
    <m/>
    <m/>
    <m/>
    <m/>
    <m/>
    <m/>
    <m/>
    <m/>
    <m/>
    <m/>
    <m/>
    <m/>
    <m/>
    <n v="23"/>
    <x v="9"/>
    <x v="0"/>
  </r>
  <r>
    <d v="2023-09-05T11:51:01"/>
    <x v="20"/>
    <d v="2023-09-05T00:00:00"/>
    <m/>
    <n v="5"/>
    <n v="3"/>
    <n v="5"/>
    <n v="5"/>
    <n v="4"/>
    <n v="5"/>
    <m/>
    <m/>
    <m/>
    <m/>
    <m/>
    <m/>
    <m/>
    <m/>
    <m/>
    <m/>
    <m/>
    <m/>
    <m/>
    <m/>
    <m/>
    <m/>
    <m/>
    <m/>
    <m/>
    <m/>
    <m/>
    <n v="27"/>
    <x v="9"/>
    <x v="0"/>
  </r>
  <r>
    <d v="2023-09-05T11:52:07"/>
    <x v="32"/>
    <d v="2023-09-05T00:00:00"/>
    <m/>
    <n v="4"/>
    <n v="4"/>
    <n v="4"/>
    <n v="4"/>
    <n v="2"/>
    <n v="4"/>
    <m/>
    <m/>
    <m/>
    <m/>
    <m/>
    <m/>
    <m/>
    <m/>
    <m/>
    <m/>
    <m/>
    <m/>
    <m/>
    <m/>
    <m/>
    <m/>
    <m/>
    <m/>
    <m/>
    <m/>
    <m/>
    <n v="22"/>
    <x v="9"/>
    <x v="0"/>
  </r>
  <r>
    <d v="2023-09-05T11:54:36"/>
    <x v="38"/>
    <d v="2023-09-05T00:00:00"/>
    <m/>
    <n v="4"/>
    <n v="4"/>
    <n v="5"/>
    <n v="4"/>
    <n v="4"/>
    <n v="5"/>
    <m/>
    <m/>
    <m/>
    <m/>
    <m/>
    <m/>
    <m/>
    <m/>
    <m/>
    <m/>
    <m/>
    <m/>
    <m/>
    <m/>
    <m/>
    <m/>
    <m/>
    <m/>
    <m/>
    <m/>
    <m/>
    <n v="26"/>
    <x v="9"/>
    <x v="0"/>
  </r>
  <r>
    <d v="2023-09-05T12:07:50"/>
    <x v="22"/>
    <d v="2023-09-05T00:00:00"/>
    <m/>
    <n v="3"/>
    <n v="3"/>
    <n v="4"/>
    <n v="4"/>
    <n v="3"/>
    <n v="4"/>
    <m/>
    <m/>
    <m/>
    <m/>
    <m/>
    <m/>
    <m/>
    <m/>
    <m/>
    <m/>
    <m/>
    <m/>
    <m/>
    <m/>
    <m/>
    <m/>
    <m/>
    <m/>
    <m/>
    <m/>
    <m/>
    <n v="21"/>
    <x v="9"/>
    <x v="0"/>
  </r>
  <r>
    <d v="2023-09-05T12:15:52"/>
    <x v="39"/>
    <d v="2023-09-05T00:00:00"/>
    <m/>
    <n v="3"/>
    <n v="3"/>
    <n v="3"/>
    <n v="3"/>
    <n v="3"/>
    <n v="4"/>
    <m/>
    <m/>
    <m/>
    <m/>
    <m/>
    <m/>
    <m/>
    <m/>
    <m/>
    <m/>
    <m/>
    <m/>
    <m/>
    <m/>
    <m/>
    <m/>
    <m/>
    <m/>
    <m/>
    <m/>
    <m/>
    <n v="19"/>
    <x v="9"/>
    <x v="0"/>
  </r>
  <r>
    <d v="2023-09-05T12:30:02"/>
    <x v="10"/>
    <d v="2023-09-05T00:00:00"/>
    <m/>
    <n v="4"/>
    <n v="5"/>
    <n v="5"/>
    <n v="4"/>
    <n v="5"/>
    <n v="5"/>
    <m/>
    <m/>
    <m/>
    <m/>
    <m/>
    <m/>
    <m/>
    <m/>
    <m/>
    <m/>
    <m/>
    <m/>
    <m/>
    <m/>
    <m/>
    <m/>
    <m/>
    <m/>
    <m/>
    <m/>
    <m/>
    <n v="28"/>
    <x v="9"/>
    <x v="0"/>
  </r>
  <r>
    <d v="2023-09-05T13:02:52"/>
    <x v="2"/>
    <d v="2023-09-05T00:00:00"/>
    <m/>
    <n v="3"/>
    <n v="4"/>
    <n v="3"/>
    <n v="2"/>
    <n v="2"/>
    <n v="4"/>
    <m/>
    <m/>
    <m/>
    <m/>
    <m/>
    <m/>
    <m/>
    <m/>
    <m/>
    <m/>
    <m/>
    <m/>
    <m/>
    <m/>
    <m/>
    <m/>
    <m/>
    <m/>
    <m/>
    <m/>
    <m/>
    <n v="18"/>
    <x v="9"/>
    <x v="0"/>
  </r>
  <r>
    <d v="2023-09-05T13:48:03"/>
    <x v="15"/>
    <d v="2023-09-05T00:00:00"/>
    <m/>
    <n v="2"/>
    <n v="4"/>
    <n v="4"/>
    <n v="4"/>
    <n v="2"/>
    <n v="4"/>
    <m/>
    <m/>
    <m/>
    <m/>
    <m/>
    <m/>
    <m/>
    <m/>
    <m/>
    <m/>
    <m/>
    <m/>
    <m/>
    <m/>
    <m/>
    <m/>
    <m/>
    <m/>
    <m/>
    <m/>
    <m/>
    <n v="20"/>
    <x v="9"/>
    <x v="0"/>
  </r>
  <r>
    <d v="2023-09-05T15:10:28"/>
    <x v="35"/>
    <d v="2023-09-05T00:00:00"/>
    <m/>
    <n v="3"/>
    <n v="4"/>
    <n v="3"/>
    <n v="3"/>
    <n v="4"/>
    <n v="4"/>
    <m/>
    <m/>
    <m/>
    <m/>
    <m/>
    <m/>
    <m/>
    <m/>
    <m/>
    <m/>
    <m/>
    <m/>
    <m/>
    <m/>
    <m/>
    <m/>
    <m/>
    <m/>
    <m/>
    <m/>
    <m/>
    <n v="21"/>
    <x v="9"/>
    <x v="0"/>
  </r>
  <r>
    <d v="2023-09-05T16:04:16"/>
    <x v="19"/>
    <d v="2023-09-05T00:00:00"/>
    <m/>
    <n v="3"/>
    <n v="4"/>
    <n v="3"/>
    <n v="3"/>
    <n v="3"/>
    <n v="4"/>
    <m/>
    <m/>
    <m/>
    <m/>
    <m/>
    <m/>
    <m/>
    <m/>
    <m/>
    <m/>
    <m/>
    <m/>
    <m/>
    <m/>
    <m/>
    <m/>
    <m/>
    <m/>
    <m/>
    <m/>
    <m/>
    <n v="20"/>
    <x v="9"/>
    <x v="0"/>
  </r>
  <r>
    <d v="2023-09-06T07:15:38"/>
    <x v="15"/>
    <d v="2023-09-06T00:00:00"/>
    <m/>
    <n v="2"/>
    <n v="4"/>
    <n v="4"/>
    <n v="3"/>
    <n v="2"/>
    <n v="3"/>
    <m/>
    <m/>
    <m/>
    <m/>
    <m/>
    <m/>
    <m/>
    <m/>
    <m/>
    <m/>
    <m/>
    <m/>
    <m/>
    <m/>
    <m/>
    <m/>
    <m/>
    <m/>
    <m/>
    <m/>
    <m/>
    <n v="18"/>
    <x v="9"/>
    <x v="0"/>
  </r>
  <r>
    <d v="2023-09-06T07:56:59"/>
    <x v="2"/>
    <d v="2023-09-06T00:00:00"/>
    <m/>
    <n v="3"/>
    <n v="4"/>
    <n v="2"/>
    <n v="1"/>
    <n v="1"/>
    <n v="4"/>
    <m/>
    <m/>
    <m/>
    <m/>
    <m/>
    <m/>
    <m/>
    <m/>
    <m/>
    <m/>
    <m/>
    <m/>
    <m/>
    <m/>
    <m/>
    <m/>
    <m/>
    <m/>
    <m/>
    <m/>
    <m/>
    <n v="15"/>
    <x v="9"/>
    <x v="0"/>
  </r>
  <r>
    <d v="2023-09-06T09:06:39"/>
    <x v="11"/>
    <d v="2023-09-06T00:00:00"/>
    <m/>
    <n v="3"/>
    <n v="2"/>
    <n v="2"/>
    <n v="3"/>
    <n v="2"/>
    <n v="4"/>
    <m/>
    <m/>
    <m/>
    <m/>
    <m/>
    <m/>
    <m/>
    <m/>
    <m/>
    <m/>
    <m/>
    <m/>
    <m/>
    <m/>
    <m/>
    <m/>
    <m/>
    <m/>
    <m/>
    <m/>
    <m/>
    <n v="16"/>
    <x v="9"/>
    <x v="0"/>
  </r>
  <r>
    <d v="2023-09-06T09:06:41"/>
    <x v="37"/>
    <d v="2023-09-06T00:00:00"/>
    <m/>
    <n v="4"/>
    <n v="3"/>
    <n v="3"/>
    <n v="2"/>
    <n v="4"/>
    <n v="4"/>
    <m/>
    <m/>
    <m/>
    <m/>
    <m/>
    <m/>
    <m/>
    <m/>
    <m/>
    <m/>
    <m/>
    <m/>
    <m/>
    <m/>
    <m/>
    <m/>
    <m/>
    <m/>
    <m/>
    <m/>
    <m/>
    <n v="20"/>
    <x v="9"/>
    <x v="0"/>
  </r>
  <r>
    <d v="2023-09-06T09:18:08"/>
    <x v="25"/>
    <d v="2023-09-06T00:00:00"/>
    <m/>
    <n v="3"/>
    <n v="2"/>
    <n v="3"/>
    <n v="2"/>
    <n v="3"/>
    <n v="3"/>
    <m/>
    <m/>
    <m/>
    <m/>
    <m/>
    <m/>
    <m/>
    <m/>
    <m/>
    <m/>
    <m/>
    <m/>
    <m/>
    <m/>
    <m/>
    <m/>
    <m/>
    <m/>
    <m/>
    <m/>
    <m/>
    <n v="16"/>
    <x v="9"/>
    <x v="0"/>
  </r>
  <r>
    <d v="2023-09-06T09:33:00"/>
    <x v="32"/>
    <d v="2023-09-06T00:00:00"/>
    <m/>
    <n v="4"/>
    <n v="4"/>
    <n v="2"/>
    <n v="2"/>
    <n v="2"/>
    <n v="4"/>
    <m/>
    <m/>
    <m/>
    <m/>
    <m/>
    <m/>
    <m/>
    <m/>
    <m/>
    <m/>
    <m/>
    <m/>
    <m/>
    <m/>
    <m/>
    <m/>
    <m/>
    <m/>
    <m/>
    <m/>
    <m/>
    <n v="18"/>
    <x v="9"/>
    <x v="0"/>
  </r>
  <r>
    <d v="2023-09-06T09:35:06"/>
    <x v="1"/>
    <d v="2023-09-06T00:00:00"/>
    <m/>
    <n v="2"/>
    <n v="2"/>
    <n v="3"/>
    <n v="3"/>
    <n v="3"/>
    <n v="4"/>
    <m/>
    <m/>
    <m/>
    <m/>
    <m/>
    <m/>
    <m/>
    <m/>
    <m/>
    <m/>
    <m/>
    <m/>
    <m/>
    <m/>
    <m/>
    <m/>
    <m/>
    <m/>
    <m/>
    <m/>
    <m/>
    <n v="17"/>
    <x v="9"/>
    <x v="0"/>
  </r>
  <r>
    <d v="2023-09-06T09:40:36"/>
    <x v="21"/>
    <d v="2023-09-06T00:00:00"/>
    <m/>
    <n v="3"/>
    <n v="4"/>
    <n v="3"/>
    <n v="3"/>
    <n v="3"/>
    <n v="4"/>
    <m/>
    <m/>
    <m/>
    <m/>
    <m/>
    <m/>
    <m/>
    <m/>
    <m/>
    <m/>
    <m/>
    <m/>
    <m/>
    <m/>
    <m/>
    <m/>
    <m/>
    <m/>
    <m/>
    <m/>
    <m/>
    <n v="20"/>
    <x v="9"/>
    <x v="0"/>
  </r>
  <r>
    <d v="2023-09-06T09:40:49"/>
    <x v="40"/>
    <d v="2023-09-06T00:00:00"/>
    <m/>
    <n v="5"/>
    <n v="3"/>
    <n v="5"/>
    <n v="5"/>
    <n v="4"/>
    <n v="3"/>
    <m/>
    <m/>
    <m/>
    <m/>
    <m/>
    <m/>
    <m/>
    <m/>
    <m/>
    <m/>
    <m/>
    <m/>
    <m/>
    <m/>
    <m/>
    <m/>
    <m/>
    <m/>
    <m/>
    <m/>
    <m/>
    <n v="25"/>
    <x v="9"/>
    <x v="0"/>
  </r>
  <r>
    <d v="2023-09-06T09:42:03"/>
    <x v="38"/>
    <d v="2023-09-06T00:00:00"/>
    <m/>
    <n v="4"/>
    <n v="4"/>
    <n v="5"/>
    <n v="4"/>
    <n v="4"/>
    <n v="5"/>
    <m/>
    <m/>
    <m/>
    <m/>
    <m/>
    <m/>
    <m/>
    <m/>
    <m/>
    <m/>
    <m/>
    <m/>
    <m/>
    <m/>
    <m/>
    <m/>
    <m/>
    <m/>
    <m/>
    <m/>
    <m/>
    <n v="26"/>
    <x v="9"/>
    <x v="0"/>
  </r>
  <r>
    <d v="2023-09-06T09:42:27"/>
    <x v="3"/>
    <d v="2023-09-06T00:00:00"/>
    <m/>
    <n v="3"/>
    <n v="3"/>
    <n v="2"/>
    <n v="2"/>
    <n v="4"/>
    <n v="4"/>
    <m/>
    <m/>
    <m/>
    <s v="Je me suis endormie tard malgré la fatigue sans forcément traîner donc un peu fatigué"/>
    <m/>
    <m/>
    <m/>
    <m/>
    <m/>
    <m/>
    <m/>
    <m/>
    <m/>
    <m/>
    <m/>
    <m/>
    <m/>
    <m/>
    <m/>
    <m/>
    <m/>
    <n v="18"/>
    <x v="9"/>
    <x v="0"/>
  </r>
  <r>
    <d v="2023-09-06T09:43:05"/>
    <x v="24"/>
    <d v="2023-09-06T00:00:00"/>
    <m/>
    <n v="3"/>
    <n v="2"/>
    <n v="3"/>
    <n v="3"/>
    <n v="3"/>
    <n v="4"/>
    <m/>
    <m/>
    <m/>
    <m/>
    <m/>
    <m/>
    <m/>
    <m/>
    <m/>
    <m/>
    <m/>
    <m/>
    <m/>
    <m/>
    <m/>
    <m/>
    <m/>
    <m/>
    <m/>
    <m/>
    <m/>
    <n v="18"/>
    <x v="9"/>
    <x v="0"/>
  </r>
  <r>
    <d v="2023-09-06T09:43:34"/>
    <x v="6"/>
    <d v="2023-09-06T00:00:00"/>
    <m/>
    <n v="2"/>
    <n v="3"/>
    <n v="3"/>
    <n v="3"/>
    <n v="1"/>
    <n v="2"/>
    <m/>
    <m/>
    <m/>
    <m/>
    <m/>
    <m/>
    <m/>
    <m/>
    <m/>
    <m/>
    <m/>
    <m/>
    <m/>
    <m/>
    <m/>
    <m/>
    <m/>
    <m/>
    <m/>
    <m/>
    <m/>
    <n v="14"/>
    <x v="9"/>
    <x v="0"/>
  </r>
  <r>
    <d v="2023-09-06T09:43:40"/>
    <x v="10"/>
    <d v="2023-09-06T00:00:00"/>
    <m/>
    <n v="4"/>
    <n v="4"/>
    <n v="4"/>
    <n v="2"/>
    <n v="4"/>
    <n v="5"/>
    <m/>
    <m/>
    <m/>
    <m/>
    <m/>
    <m/>
    <m/>
    <m/>
    <m/>
    <m/>
    <m/>
    <m/>
    <m/>
    <m/>
    <m/>
    <m/>
    <m/>
    <m/>
    <m/>
    <m/>
    <m/>
    <n v="23"/>
    <x v="9"/>
    <x v="0"/>
  </r>
  <r>
    <d v="2023-09-06T09:44:07"/>
    <x v="36"/>
    <d v="2023-09-05T00:00:00"/>
    <m/>
    <n v="3"/>
    <n v="5"/>
    <n v="5"/>
    <n v="2"/>
    <n v="3"/>
    <n v="3"/>
    <m/>
    <m/>
    <m/>
    <m/>
    <m/>
    <m/>
    <m/>
    <m/>
    <m/>
    <m/>
    <m/>
    <m/>
    <m/>
    <m/>
    <m/>
    <m/>
    <m/>
    <m/>
    <m/>
    <m/>
    <m/>
    <n v="21"/>
    <x v="9"/>
    <x v="0"/>
  </r>
  <r>
    <d v="2023-09-06T09:50:28"/>
    <x v="12"/>
    <d v="2023-08-06T00:00:00"/>
    <m/>
    <n v="2"/>
    <n v="4"/>
    <n v="3"/>
    <n v="3"/>
    <n v="3"/>
    <n v="4"/>
    <m/>
    <m/>
    <m/>
    <m/>
    <m/>
    <m/>
    <m/>
    <m/>
    <m/>
    <m/>
    <m/>
    <m/>
    <m/>
    <m/>
    <m/>
    <m/>
    <m/>
    <m/>
    <m/>
    <m/>
    <m/>
    <n v="19"/>
    <x v="3"/>
    <x v="0"/>
  </r>
  <r>
    <d v="2023-09-06T09:54:19"/>
    <x v="29"/>
    <d v="2023-09-06T00:00:00"/>
    <m/>
    <n v="2"/>
    <n v="3"/>
    <n v="3"/>
    <n v="3"/>
    <n v="1"/>
    <n v="2"/>
    <m/>
    <m/>
    <m/>
    <m/>
    <m/>
    <m/>
    <m/>
    <m/>
    <m/>
    <m/>
    <m/>
    <m/>
    <m/>
    <m/>
    <m/>
    <m/>
    <m/>
    <m/>
    <m/>
    <m/>
    <m/>
    <n v="14"/>
    <x v="9"/>
    <x v="0"/>
  </r>
  <r>
    <d v="2023-09-06T09:54:48"/>
    <x v="14"/>
    <d v="2023-09-06T00:00:00"/>
    <m/>
    <n v="2"/>
    <n v="2"/>
    <n v="2"/>
    <n v="2"/>
    <n v="3"/>
    <n v="4"/>
    <m/>
    <m/>
    <m/>
    <s v="Ischios et mollets sur le côté qui tirent"/>
    <m/>
    <m/>
    <m/>
    <m/>
    <m/>
    <m/>
    <m/>
    <m/>
    <m/>
    <m/>
    <m/>
    <m/>
    <m/>
    <m/>
    <m/>
    <m/>
    <m/>
    <n v="15"/>
    <x v="9"/>
    <x v="0"/>
  </r>
  <r>
    <d v="2023-09-06T09:58:57"/>
    <x v="13"/>
    <d v="2023-09-06T00:00:00"/>
    <m/>
    <n v="3"/>
    <n v="4"/>
    <n v="3"/>
    <n v="2"/>
    <n v="3"/>
    <n v="4"/>
    <m/>
    <m/>
    <m/>
    <m/>
    <m/>
    <m/>
    <m/>
    <m/>
    <m/>
    <m/>
    <m/>
    <m/>
    <m/>
    <m/>
    <m/>
    <m/>
    <m/>
    <m/>
    <m/>
    <m/>
    <m/>
    <n v="19"/>
    <x v="9"/>
    <x v="0"/>
  </r>
  <r>
    <d v="2023-09-06T10:00:49"/>
    <x v="20"/>
    <d v="2023-09-06T00:00:00"/>
    <m/>
    <n v="4"/>
    <n v="3"/>
    <n v="4"/>
    <n v="2"/>
    <n v="4"/>
    <n v="5"/>
    <m/>
    <m/>
    <m/>
    <m/>
    <m/>
    <m/>
    <m/>
    <m/>
    <m/>
    <m/>
    <m/>
    <m/>
    <m/>
    <m/>
    <m/>
    <m/>
    <m/>
    <m/>
    <m/>
    <m/>
    <m/>
    <n v="22"/>
    <x v="9"/>
    <x v="0"/>
  </r>
  <r>
    <d v="2023-09-06T10:18:36"/>
    <x v="31"/>
    <d v="2023-09-06T00:00:00"/>
    <m/>
    <n v="2"/>
    <n v="3"/>
    <n v="3"/>
    <n v="2"/>
    <n v="2"/>
    <n v="4"/>
    <m/>
    <m/>
    <m/>
    <s v="Pas trop en forme, je suis un peu malade"/>
    <m/>
    <m/>
    <m/>
    <m/>
    <m/>
    <m/>
    <m/>
    <m/>
    <m/>
    <m/>
    <m/>
    <m/>
    <m/>
    <m/>
    <m/>
    <m/>
    <m/>
    <n v="16"/>
    <x v="9"/>
    <x v="0"/>
  </r>
  <r>
    <d v="2023-09-06T10:38:03"/>
    <x v="39"/>
    <d v="2023-09-06T00:00:00"/>
    <m/>
    <n v="3"/>
    <n v="3"/>
    <n v="3"/>
    <n v="2"/>
    <n v="2"/>
    <n v="4"/>
    <m/>
    <m/>
    <m/>
    <s v="Mal au dos quand je suis assise"/>
    <m/>
    <m/>
    <m/>
    <m/>
    <m/>
    <m/>
    <m/>
    <m/>
    <m/>
    <m/>
    <m/>
    <m/>
    <m/>
    <m/>
    <m/>
    <m/>
    <m/>
    <n v="17"/>
    <x v="9"/>
    <x v="0"/>
  </r>
  <r>
    <d v="2023-09-06T11:04:27"/>
    <x v="22"/>
    <d v="2023-09-06T00:00:00"/>
    <m/>
    <n v="2"/>
    <n v="3"/>
    <n v="3"/>
    <n v="2"/>
    <n v="3"/>
    <n v="4"/>
    <m/>
    <m/>
    <m/>
    <m/>
    <m/>
    <m/>
    <m/>
    <m/>
    <m/>
    <m/>
    <m/>
    <m/>
    <m/>
    <m/>
    <m/>
    <m/>
    <m/>
    <m/>
    <m/>
    <m/>
    <m/>
    <n v="17"/>
    <x v="9"/>
    <x v="0"/>
  </r>
  <r>
    <d v="2023-09-06T11:25:06"/>
    <x v="9"/>
    <d v="2023-09-06T00:00:00"/>
    <m/>
    <n v="4"/>
    <n v="4"/>
    <n v="5"/>
    <n v="3"/>
    <n v="3"/>
    <n v="4"/>
    <m/>
    <m/>
    <m/>
    <m/>
    <m/>
    <m/>
    <m/>
    <m/>
    <m/>
    <m/>
    <m/>
    <m/>
    <m/>
    <m/>
    <m/>
    <m/>
    <m/>
    <m/>
    <m/>
    <m/>
    <m/>
    <n v="23"/>
    <x v="9"/>
    <x v="0"/>
  </r>
  <r>
    <d v="2023-09-06T12:01:58"/>
    <x v="26"/>
    <d v="2023-09-06T00:00:00"/>
    <m/>
    <n v="3"/>
    <n v="4"/>
    <n v="4"/>
    <n v="2"/>
    <n v="4"/>
    <n v="4"/>
    <m/>
    <m/>
    <m/>
    <m/>
    <m/>
    <m/>
    <m/>
    <m/>
    <m/>
    <m/>
    <m/>
    <m/>
    <m/>
    <m/>
    <m/>
    <m/>
    <m/>
    <m/>
    <m/>
    <m/>
    <m/>
    <n v="21"/>
    <x v="9"/>
    <x v="0"/>
  </r>
  <r>
    <d v="2023-09-06T13:10:54"/>
    <x v="35"/>
    <d v="2023-09-06T00:00:00"/>
    <m/>
    <n v="2"/>
    <n v="4"/>
    <n v="2"/>
    <n v="2"/>
    <n v="3"/>
    <n v="4"/>
    <m/>
    <m/>
    <m/>
    <s v="Courbature bas du dos"/>
    <m/>
    <m/>
    <m/>
    <m/>
    <m/>
    <m/>
    <m/>
    <m/>
    <m/>
    <m/>
    <m/>
    <m/>
    <m/>
    <m/>
    <m/>
    <m/>
    <m/>
    <n v="17"/>
    <x v="9"/>
    <x v="0"/>
  </r>
  <r>
    <d v="2023-09-06T13:40:59"/>
    <x v="18"/>
    <d v="2023-09-06T00:00:00"/>
    <m/>
    <n v="2"/>
    <n v="2"/>
    <n v="3"/>
    <n v="2"/>
    <n v="3"/>
    <n v="4"/>
    <m/>
    <m/>
    <m/>
    <s v="Nuit à l’hôpital fatigante"/>
    <m/>
    <m/>
    <m/>
    <m/>
    <m/>
    <m/>
    <m/>
    <m/>
    <m/>
    <m/>
    <m/>
    <m/>
    <m/>
    <m/>
    <m/>
    <m/>
    <m/>
    <n v="16"/>
    <x v="9"/>
    <x v="0"/>
  </r>
  <r>
    <d v="2023-09-06T14:22:45"/>
    <x v="41"/>
    <d v="2023-09-06T00:00:00"/>
    <m/>
    <n v="3"/>
    <n v="3"/>
    <n v="3"/>
    <n v="3"/>
    <n v="3"/>
    <n v="4"/>
    <m/>
    <m/>
    <m/>
    <s v="Bas du dos bloqué"/>
    <m/>
    <m/>
    <m/>
    <m/>
    <m/>
    <m/>
    <m/>
    <m/>
    <m/>
    <m/>
    <m/>
    <m/>
    <m/>
    <m/>
    <m/>
    <m/>
    <m/>
    <n v="19"/>
    <x v="9"/>
    <x v="0"/>
  </r>
  <r>
    <d v="2023-09-06T16:40:50"/>
    <x v="19"/>
    <d v="2023-09-06T00:00:00"/>
    <m/>
    <n v="3"/>
    <n v="4"/>
    <n v="3"/>
    <n v="2"/>
    <n v="3"/>
    <n v="4"/>
    <m/>
    <m/>
    <m/>
    <m/>
    <m/>
    <m/>
    <m/>
    <m/>
    <m/>
    <m/>
    <m/>
    <m/>
    <m/>
    <m/>
    <m/>
    <m/>
    <m/>
    <m/>
    <m/>
    <m/>
    <m/>
    <n v="19"/>
    <x v="9"/>
    <x v="0"/>
  </r>
  <r>
    <d v="2023-09-07T08:32:26"/>
    <x v="0"/>
    <d v="2023-09-07T00:00:00"/>
    <m/>
    <n v="3"/>
    <n v="1"/>
    <n v="3"/>
    <n v="3"/>
    <n v="1"/>
    <n v="4"/>
    <m/>
    <m/>
    <m/>
    <m/>
    <m/>
    <m/>
    <m/>
    <m/>
    <m/>
    <m/>
    <m/>
    <m/>
    <m/>
    <m/>
    <m/>
    <m/>
    <m/>
    <m/>
    <m/>
    <m/>
    <m/>
    <n v="15"/>
    <x v="9"/>
    <x v="0"/>
  </r>
  <r>
    <d v="2023-09-09T07:42:56"/>
    <x v="14"/>
    <d v="2023-09-09T00:00:00"/>
    <m/>
    <n v="2"/>
    <n v="3"/>
    <n v="3"/>
    <n v="2"/>
    <n v="3"/>
    <n v="3"/>
    <m/>
    <m/>
    <m/>
    <m/>
    <m/>
    <m/>
    <m/>
    <m/>
    <m/>
    <m/>
    <m/>
    <m/>
    <m/>
    <m/>
    <m/>
    <m/>
    <m/>
    <m/>
    <m/>
    <m/>
    <m/>
    <n v="16"/>
    <x v="9"/>
    <x v="0"/>
  </r>
  <r>
    <d v="2023-09-09T07:47:52"/>
    <x v="37"/>
    <d v="2023-09-09T00:00:00"/>
    <m/>
    <n v="3"/>
    <n v="3"/>
    <n v="4"/>
    <n v="3"/>
    <n v="4"/>
    <n v="4"/>
    <m/>
    <m/>
    <m/>
    <m/>
    <m/>
    <m/>
    <m/>
    <m/>
    <m/>
    <m/>
    <m/>
    <m/>
    <m/>
    <m/>
    <m/>
    <m/>
    <m/>
    <m/>
    <m/>
    <m/>
    <m/>
    <n v="21"/>
    <x v="9"/>
    <x v="0"/>
  </r>
  <r>
    <d v="2023-09-09T07:53:47"/>
    <x v="19"/>
    <d v="2023-09-09T00:00:00"/>
    <m/>
    <n v="3"/>
    <n v="3"/>
    <n v="3"/>
    <n v="3"/>
    <n v="3"/>
    <n v="4"/>
    <m/>
    <m/>
    <m/>
    <m/>
    <m/>
    <m/>
    <m/>
    <m/>
    <m/>
    <m/>
    <m/>
    <m/>
    <m/>
    <m/>
    <m/>
    <m/>
    <m/>
    <m/>
    <m/>
    <m/>
    <m/>
    <n v="19"/>
    <x v="9"/>
    <x v="0"/>
  </r>
  <r>
    <d v="2023-09-09T07:56:22"/>
    <x v="11"/>
    <d v="2023-09-09T00:00:00"/>
    <m/>
    <n v="3"/>
    <n v="2"/>
    <n v="3"/>
    <n v="2"/>
    <n v="2"/>
    <n v="4"/>
    <m/>
    <m/>
    <m/>
    <m/>
    <m/>
    <m/>
    <m/>
    <m/>
    <m/>
    <m/>
    <m/>
    <m/>
    <m/>
    <m/>
    <m/>
    <m/>
    <m/>
    <m/>
    <m/>
    <m/>
    <m/>
    <n v="16"/>
    <x v="9"/>
    <x v="0"/>
  </r>
  <r>
    <d v="2023-09-09T07:58:19"/>
    <x v="18"/>
    <d v="2023-09-09T00:00:00"/>
    <m/>
    <n v="2"/>
    <n v="4"/>
    <n v="2"/>
    <n v="2"/>
    <n v="3"/>
    <n v="4"/>
    <m/>
    <m/>
    <m/>
    <s v="Légère douleur au genou s’estompe un peu par rapport à hier"/>
    <m/>
    <m/>
    <m/>
    <m/>
    <m/>
    <m/>
    <m/>
    <m/>
    <m/>
    <m/>
    <m/>
    <m/>
    <m/>
    <m/>
    <m/>
    <m/>
    <m/>
    <n v="17"/>
    <x v="9"/>
    <x v="0"/>
  </r>
  <r>
    <d v="2023-09-09T07:58:50"/>
    <x v="38"/>
    <d v="2023-09-09T00:00:00"/>
    <m/>
    <n v="4"/>
    <n v="4"/>
    <n v="5"/>
    <n v="4"/>
    <n v="4"/>
    <n v="5"/>
    <m/>
    <m/>
    <m/>
    <m/>
    <m/>
    <m/>
    <m/>
    <m/>
    <m/>
    <m/>
    <m/>
    <m/>
    <m/>
    <m/>
    <m/>
    <m/>
    <m/>
    <m/>
    <m/>
    <m/>
    <m/>
    <n v="26"/>
    <x v="9"/>
    <x v="0"/>
  </r>
  <r>
    <d v="2023-09-09T08:00:04"/>
    <x v="20"/>
    <d v="2023-09-09T00:00:00"/>
    <m/>
    <n v="4"/>
    <n v="4"/>
    <n v="5"/>
    <n v="4"/>
    <n v="4"/>
    <n v="4"/>
    <m/>
    <m/>
    <m/>
    <m/>
    <m/>
    <m/>
    <m/>
    <m/>
    <m/>
    <m/>
    <m/>
    <m/>
    <m/>
    <m/>
    <m/>
    <m/>
    <m/>
    <m/>
    <m/>
    <m/>
    <m/>
    <n v="25"/>
    <x v="9"/>
    <x v="0"/>
  </r>
  <r>
    <d v="2023-09-09T08:02:31"/>
    <x v="7"/>
    <d v="2023-09-09T00:00:00"/>
    <m/>
    <n v="2"/>
    <n v="4"/>
    <n v="2"/>
    <n v="2"/>
    <n v="4"/>
    <n v="4"/>
    <m/>
    <m/>
    <m/>
    <m/>
    <m/>
    <m/>
    <m/>
    <m/>
    <m/>
    <m/>
    <m/>
    <m/>
    <m/>
    <m/>
    <m/>
    <m/>
    <m/>
    <m/>
    <m/>
    <m/>
    <m/>
    <n v="18"/>
    <x v="9"/>
    <x v="0"/>
  </r>
  <r>
    <d v="2023-09-09T08:03:02"/>
    <x v="13"/>
    <d v="2023-09-09T00:00:00"/>
    <m/>
    <n v="2"/>
    <n v="3"/>
    <n v="3"/>
    <n v="3"/>
    <n v="3"/>
    <n v="4"/>
    <m/>
    <m/>
    <m/>
    <m/>
    <m/>
    <m/>
    <m/>
    <m/>
    <m/>
    <m/>
    <m/>
    <m/>
    <m/>
    <m/>
    <m/>
    <m/>
    <m/>
    <m/>
    <m/>
    <m/>
    <m/>
    <n v="18"/>
    <x v="9"/>
    <x v="0"/>
  </r>
  <r>
    <d v="2023-09-09T08:03:41"/>
    <x v="0"/>
    <d v="2023-09-09T00:00:00"/>
    <m/>
    <n v="3"/>
    <n v="3"/>
    <n v="3"/>
    <n v="3"/>
    <n v="2"/>
    <n v="4"/>
    <m/>
    <m/>
    <m/>
    <m/>
    <m/>
    <m/>
    <m/>
    <m/>
    <m/>
    <m/>
    <m/>
    <m/>
    <m/>
    <m/>
    <m/>
    <m/>
    <m/>
    <m/>
    <m/>
    <m/>
    <m/>
    <n v="18"/>
    <x v="9"/>
    <x v="0"/>
  </r>
  <r>
    <d v="2023-09-09T08:05:08"/>
    <x v="32"/>
    <d v="2023-09-09T00:00:00"/>
    <m/>
    <n v="2"/>
    <n v="4"/>
    <n v="2"/>
    <n v="2"/>
    <n v="2"/>
    <n v="4"/>
    <m/>
    <m/>
    <m/>
    <s v="J'ai mes règles, premier jour hier ..."/>
    <m/>
    <m/>
    <m/>
    <m/>
    <m/>
    <m/>
    <m/>
    <m/>
    <m/>
    <m/>
    <m/>
    <m/>
    <m/>
    <m/>
    <m/>
    <m/>
    <m/>
    <n v="16"/>
    <x v="9"/>
    <x v="0"/>
  </r>
  <r>
    <d v="2023-09-09T08:07:34"/>
    <x v="28"/>
    <d v="2023-09-09T00:00:00"/>
    <m/>
    <n v="2"/>
    <n v="4"/>
    <n v="1"/>
    <n v="2"/>
    <n v="3"/>
    <n v="4"/>
    <m/>
    <m/>
    <m/>
    <m/>
    <m/>
    <m/>
    <m/>
    <m/>
    <m/>
    <m/>
    <m/>
    <m/>
    <m/>
    <m/>
    <m/>
    <m/>
    <m/>
    <m/>
    <m/>
    <m/>
    <m/>
    <n v="16"/>
    <x v="9"/>
    <x v="0"/>
  </r>
  <r>
    <d v="2023-09-09T08:09:23"/>
    <x v="26"/>
    <d v="2023-09-09T00:00:00"/>
    <m/>
    <n v="3"/>
    <n v="4"/>
    <n v="3"/>
    <n v="3"/>
    <n v="4"/>
    <n v="4"/>
    <m/>
    <m/>
    <m/>
    <m/>
    <m/>
    <m/>
    <m/>
    <m/>
    <m/>
    <m/>
    <m/>
    <m/>
    <m/>
    <m/>
    <m/>
    <m/>
    <m/>
    <m/>
    <m/>
    <m/>
    <m/>
    <n v="21"/>
    <x v="9"/>
    <x v="0"/>
  </r>
  <r>
    <d v="2023-09-09T08:10:09"/>
    <x v="2"/>
    <d v="2023-09-09T00:00:00"/>
    <m/>
    <n v="2"/>
    <n v="4"/>
    <n v="2"/>
    <n v="3"/>
    <n v="3"/>
    <n v="4"/>
    <m/>
    <m/>
    <m/>
    <s v="Ça tire dans la fesse et la cuisse et j'ai mes règles"/>
    <m/>
    <m/>
    <m/>
    <m/>
    <m/>
    <m/>
    <m/>
    <m/>
    <m/>
    <m/>
    <m/>
    <m/>
    <m/>
    <m/>
    <m/>
    <m/>
    <m/>
    <n v="18"/>
    <x v="9"/>
    <x v="0"/>
  </r>
  <r>
    <d v="2023-09-09T08:13:53"/>
    <x v="36"/>
    <d v="2023-09-09T00:00:00"/>
    <m/>
    <n v="4"/>
    <n v="5"/>
    <n v="4"/>
    <n v="3"/>
    <n v="5"/>
    <n v="4"/>
    <m/>
    <m/>
    <m/>
    <m/>
    <m/>
    <m/>
    <m/>
    <m/>
    <m/>
    <m/>
    <m/>
    <m/>
    <m/>
    <m/>
    <m/>
    <m/>
    <m/>
    <m/>
    <m/>
    <m/>
    <m/>
    <n v="25"/>
    <x v="9"/>
    <x v="0"/>
  </r>
  <r>
    <d v="2023-09-09T08:15:49"/>
    <x v="24"/>
    <d v="2023-09-09T00:00:00"/>
    <m/>
    <n v="3"/>
    <n v="3"/>
    <n v="2"/>
    <n v="4"/>
    <n v="2"/>
    <n v="3"/>
    <m/>
    <m/>
    <m/>
    <m/>
    <m/>
    <m/>
    <m/>
    <m/>
    <m/>
    <m/>
    <m/>
    <m/>
    <m/>
    <m/>
    <m/>
    <m/>
    <m/>
    <m/>
    <m/>
    <m/>
    <m/>
    <n v="17"/>
    <x v="9"/>
    <x v="0"/>
  </r>
  <r>
    <d v="2023-09-09T08:18:35"/>
    <x v="16"/>
    <d v="2023-09-09T00:00:00"/>
    <m/>
    <n v="1"/>
    <n v="3"/>
    <n v="3"/>
    <n v="3"/>
    <n v="3"/>
    <n v="4"/>
    <m/>
    <m/>
    <m/>
    <m/>
    <m/>
    <m/>
    <m/>
    <m/>
    <m/>
    <m/>
    <m/>
    <m/>
    <m/>
    <m/>
    <m/>
    <m/>
    <m/>
    <m/>
    <m/>
    <m/>
    <m/>
    <n v="17"/>
    <x v="9"/>
    <x v="0"/>
  </r>
  <r>
    <d v="2023-09-09T08:18:56"/>
    <x v="29"/>
    <d v="2023-09-09T00:00:00"/>
    <m/>
    <n v="2"/>
    <n v="2"/>
    <n v="3"/>
    <n v="3"/>
    <n v="2"/>
    <n v="4"/>
    <m/>
    <m/>
    <m/>
    <m/>
    <m/>
    <m/>
    <m/>
    <m/>
    <m/>
    <m/>
    <m/>
    <m/>
    <m/>
    <m/>
    <m/>
    <m/>
    <m/>
    <m/>
    <m/>
    <m/>
    <m/>
    <n v="16"/>
    <x v="9"/>
    <x v="0"/>
  </r>
  <r>
    <d v="2023-09-09T08:19:47"/>
    <x v="42"/>
    <d v="2023-09-09T00:00:00"/>
    <m/>
    <n v="2"/>
    <n v="3"/>
    <n v="3"/>
    <n v="2"/>
    <n v="2"/>
    <n v="4"/>
    <m/>
    <m/>
    <m/>
    <m/>
    <m/>
    <m/>
    <m/>
    <m/>
    <m/>
    <m/>
    <m/>
    <m/>
    <m/>
    <m/>
    <m/>
    <m/>
    <m/>
    <m/>
    <m/>
    <m/>
    <m/>
    <n v="16"/>
    <x v="9"/>
    <x v="0"/>
  </r>
  <r>
    <d v="2023-09-09T08:21:23"/>
    <x v="27"/>
    <d v="2023-09-09T00:00:00"/>
    <m/>
    <n v="2"/>
    <n v="4"/>
    <n v="3"/>
    <n v="2"/>
    <n v="3"/>
    <n v="4"/>
    <m/>
    <m/>
    <m/>
    <m/>
    <m/>
    <m/>
    <m/>
    <m/>
    <m/>
    <m/>
    <m/>
    <m/>
    <m/>
    <m/>
    <m/>
    <m/>
    <m/>
    <m/>
    <m/>
    <m/>
    <m/>
    <n v="18"/>
    <x v="9"/>
    <x v="0"/>
  </r>
  <r>
    <d v="2023-09-09T08:22:44"/>
    <x v="9"/>
    <d v="2023-09-09T00:00:00"/>
    <m/>
    <n v="3"/>
    <n v="3"/>
    <n v="4"/>
    <n v="4"/>
    <n v="5"/>
    <n v="5"/>
    <m/>
    <m/>
    <m/>
    <m/>
    <m/>
    <m/>
    <m/>
    <m/>
    <m/>
    <m/>
    <m/>
    <m/>
    <m/>
    <m/>
    <m/>
    <m/>
    <m/>
    <m/>
    <m/>
    <m/>
    <m/>
    <n v="24"/>
    <x v="9"/>
    <x v="0"/>
  </r>
  <r>
    <d v="2023-09-09T08:26:41"/>
    <x v="33"/>
    <d v="2023-07-09T00:00:00"/>
    <m/>
    <n v="1"/>
    <n v="1"/>
    <n v="3"/>
    <n v="1"/>
    <n v="1"/>
    <n v="2"/>
    <m/>
    <m/>
    <m/>
    <m/>
    <m/>
    <m/>
    <m/>
    <m/>
    <m/>
    <m/>
    <m/>
    <m/>
    <m/>
    <m/>
    <m/>
    <m/>
    <m/>
    <m/>
    <m/>
    <m/>
    <m/>
    <n v="9"/>
    <x v="5"/>
    <x v="0"/>
  </r>
  <r>
    <d v="2023-09-09T08:26:47"/>
    <x v="12"/>
    <d v="2023-08-09T00:00:00"/>
    <m/>
    <n v="2"/>
    <n v="2"/>
    <n v="4"/>
    <n v="4"/>
    <n v="4"/>
    <n v="4"/>
    <m/>
    <m/>
    <m/>
    <m/>
    <m/>
    <m/>
    <m/>
    <m/>
    <m/>
    <m/>
    <m/>
    <m/>
    <m/>
    <m/>
    <m/>
    <m/>
    <m/>
    <m/>
    <m/>
    <m/>
    <m/>
    <n v="20"/>
    <x v="4"/>
    <x v="0"/>
  </r>
  <r>
    <d v="2023-09-09T08:32:50"/>
    <x v="4"/>
    <d v="2023-09-09T00:00:00"/>
    <m/>
    <n v="4"/>
    <n v="3"/>
    <n v="4"/>
    <n v="4"/>
    <n v="3"/>
    <n v="4"/>
    <m/>
    <m/>
    <m/>
    <m/>
    <m/>
    <m/>
    <m/>
    <m/>
    <m/>
    <m/>
    <m/>
    <m/>
    <m/>
    <m/>
    <m/>
    <m/>
    <m/>
    <m/>
    <m/>
    <m/>
    <m/>
    <n v="22"/>
    <x v="9"/>
    <x v="0"/>
  </r>
  <r>
    <d v="2023-09-09T08:39:14"/>
    <x v="40"/>
    <d v="2023-09-09T00:00:00"/>
    <m/>
    <n v="2"/>
    <n v="2"/>
    <n v="5"/>
    <n v="3"/>
    <n v="2"/>
    <n v="4"/>
    <m/>
    <m/>
    <m/>
    <s v="Mal a la gorge, premiere jour de regle, migraine."/>
    <m/>
    <m/>
    <m/>
    <m/>
    <m/>
    <m/>
    <m/>
    <m/>
    <m/>
    <m/>
    <m/>
    <m/>
    <m/>
    <m/>
    <m/>
    <m/>
    <m/>
    <n v="18"/>
    <x v="9"/>
    <x v="0"/>
  </r>
  <r>
    <d v="2023-09-09T08:39:40"/>
    <x v="35"/>
    <d v="2023-09-09T00:00:00"/>
    <m/>
    <n v="2"/>
    <n v="2"/>
    <n v="3"/>
    <n v="3"/>
    <n v="3"/>
    <n v="3"/>
    <m/>
    <m/>
    <m/>
    <s v="Douleur au rein"/>
    <m/>
    <m/>
    <m/>
    <m/>
    <m/>
    <m/>
    <m/>
    <m/>
    <m/>
    <m/>
    <m/>
    <m/>
    <m/>
    <m/>
    <m/>
    <m/>
    <m/>
    <n v="16"/>
    <x v="9"/>
    <x v="0"/>
  </r>
  <r>
    <d v="2023-09-09T08:51:13"/>
    <x v="22"/>
    <d v="2023-09-09T00:00:00"/>
    <m/>
    <n v="3"/>
    <n v="4"/>
    <n v="3"/>
    <n v="3"/>
    <n v="3"/>
    <n v="4"/>
    <m/>
    <m/>
    <m/>
    <m/>
    <m/>
    <m/>
    <m/>
    <m/>
    <m/>
    <m/>
    <m/>
    <m/>
    <m/>
    <m/>
    <m/>
    <m/>
    <m/>
    <m/>
    <m/>
    <m/>
    <m/>
    <n v="20"/>
    <x v="9"/>
    <x v="0"/>
  </r>
  <r>
    <d v="2023-09-09T08:51:47"/>
    <x v="43"/>
    <d v="2023-08-09T00:00:00"/>
    <m/>
    <n v="5"/>
    <n v="4"/>
    <n v="1"/>
    <n v="2"/>
    <n v="3"/>
    <n v="4"/>
    <m/>
    <m/>
    <m/>
    <m/>
    <m/>
    <m/>
    <m/>
    <m/>
    <m/>
    <m/>
    <m/>
    <m/>
    <m/>
    <m/>
    <m/>
    <m/>
    <m/>
    <m/>
    <m/>
    <m/>
    <m/>
    <n v="19"/>
    <x v="4"/>
    <x v="0"/>
  </r>
  <r>
    <d v="2023-09-09T08:52:17"/>
    <x v="10"/>
    <d v="2023-09-09T00:00:00"/>
    <m/>
    <n v="4"/>
    <n v="4"/>
    <n v="4"/>
    <n v="4"/>
    <n v="4"/>
    <n v="5"/>
    <m/>
    <m/>
    <m/>
    <m/>
    <m/>
    <m/>
    <m/>
    <m/>
    <m/>
    <m/>
    <m/>
    <m/>
    <m/>
    <m/>
    <m/>
    <m/>
    <m/>
    <m/>
    <m/>
    <m/>
    <m/>
    <n v="25"/>
    <x v="9"/>
    <x v="0"/>
  </r>
  <r>
    <d v="2023-09-09T08:52:18"/>
    <x v="6"/>
    <d v="2023-09-09T00:00:00"/>
    <m/>
    <n v="3"/>
    <n v="3"/>
    <n v="2"/>
    <n v="3"/>
    <n v="4"/>
    <n v="5"/>
    <m/>
    <m/>
    <m/>
    <m/>
    <m/>
    <m/>
    <m/>
    <m/>
    <m/>
    <m/>
    <m/>
    <m/>
    <m/>
    <m/>
    <m/>
    <m/>
    <m/>
    <m/>
    <m/>
    <m/>
    <m/>
    <n v="20"/>
    <x v="9"/>
    <x v="0"/>
  </r>
  <r>
    <d v="2023-09-09T08:52:24"/>
    <x v="3"/>
    <d v="2023-09-09T00:00:00"/>
    <m/>
    <n v="3"/>
    <n v="4"/>
    <n v="3"/>
    <n v="3"/>
    <n v="4"/>
    <n v="4"/>
    <m/>
    <m/>
    <m/>
    <s v="Jambes un peu lourde"/>
    <m/>
    <m/>
    <m/>
    <m/>
    <m/>
    <m/>
    <m/>
    <m/>
    <m/>
    <m/>
    <m/>
    <m/>
    <m/>
    <m/>
    <m/>
    <m/>
    <m/>
    <n v="21"/>
    <x v="9"/>
    <x v="0"/>
  </r>
  <r>
    <d v="2023-09-09T08:52:54"/>
    <x v="41"/>
    <d v="2023-09-09T00:00:00"/>
    <m/>
    <n v="3"/>
    <n v="3"/>
    <n v="3"/>
    <n v="3"/>
    <n v="3"/>
    <n v="4"/>
    <m/>
    <m/>
    <m/>
    <s v="Douleur dans le bas du dos"/>
    <m/>
    <m/>
    <m/>
    <m/>
    <m/>
    <m/>
    <m/>
    <m/>
    <m/>
    <m/>
    <m/>
    <m/>
    <m/>
    <m/>
    <m/>
    <m/>
    <m/>
    <n v="19"/>
    <x v="9"/>
    <x v="0"/>
  </r>
  <r>
    <d v="2023-09-09T08:53:13"/>
    <x v="17"/>
    <d v="2023-09-09T00:00:00"/>
    <m/>
    <n v="3"/>
    <n v="4"/>
    <n v="3"/>
    <n v="3"/>
    <n v="4"/>
    <n v="5"/>
    <m/>
    <m/>
    <m/>
    <m/>
    <m/>
    <m/>
    <m/>
    <m/>
    <m/>
    <m/>
    <m/>
    <m/>
    <m/>
    <m/>
    <m/>
    <m/>
    <m/>
    <m/>
    <m/>
    <m/>
    <m/>
    <n v="22"/>
    <x v="9"/>
    <x v="0"/>
  </r>
  <r>
    <d v="2023-09-09T08:54:02"/>
    <x v="39"/>
    <d v="2023-09-09T00:00:00"/>
    <m/>
    <n v="2"/>
    <n v="2"/>
    <n v="3"/>
    <n v="3"/>
    <n v="3"/>
    <n v="4"/>
    <m/>
    <m/>
    <m/>
    <m/>
    <m/>
    <m/>
    <m/>
    <m/>
    <m/>
    <m/>
    <m/>
    <m/>
    <m/>
    <m/>
    <m/>
    <m/>
    <m/>
    <m/>
    <m/>
    <m/>
    <m/>
    <n v="17"/>
    <x v="9"/>
    <x v="0"/>
  </r>
  <r>
    <d v="2023-09-09T08:54:05"/>
    <x v="44"/>
    <d v="2023-09-09T00:00:00"/>
    <m/>
    <n v="3"/>
    <n v="4"/>
    <n v="3"/>
    <n v="4"/>
    <n v="2"/>
    <n v="4"/>
    <m/>
    <m/>
    <m/>
    <m/>
    <m/>
    <m/>
    <m/>
    <m/>
    <m/>
    <m/>
    <m/>
    <m/>
    <m/>
    <m/>
    <m/>
    <m/>
    <m/>
    <m/>
    <m/>
    <m/>
    <m/>
    <n v="20"/>
    <x v="9"/>
    <x v="0"/>
  </r>
  <r>
    <d v="2023-09-09T08:54:53"/>
    <x v="45"/>
    <d v="2023-09-09T00:00:00"/>
    <m/>
    <n v="2"/>
    <n v="2"/>
    <n v="3"/>
    <n v="3"/>
    <n v="3"/>
    <n v="4"/>
    <m/>
    <m/>
    <m/>
    <m/>
    <m/>
    <m/>
    <m/>
    <m/>
    <m/>
    <m/>
    <m/>
    <m/>
    <m/>
    <m/>
    <m/>
    <m/>
    <m/>
    <m/>
    <m/>
    <m/>
    <m/>
    <n v="17"/>
    <x v="9"/>
    <x v="0"/>
  </r>
  <r>
    <d v="2023-09-09T08:54:59"/>
    <x v="1"/>
    <d v="2023-09-09T00:00:00"/>
    <m/>
    <n v="3"/>
    <n v="2"/>
    <n v="3"/>
    <n v="3"/>
    <n v="3"/>
    <n v="4"/>
    <m/>
    <m/>
    <m/>
    <s v="Malade"/>
    <m/>
    <m/>
    <m/>
    <m/>
    <m/>
    <m/>
    <m/>
    <m/>
    <m/>
    <m/>
    <m/>
    <m/>
    <m/>
    <m/>
    <m/>
    <m/>
    <m/>
    <n v="18"/>
    <x v="9"/>
    <x v="0"/>
  </r>
  <r>
    <d v="2023-09-09T08:57:00"/>
    <x v="25"/>
    <d v="2023-09-09T00:00:00"/>
    <m/>
    <n v="2"/>
    <n v="2"/>
    <n v="3"/>
    <n v="2"/>
    <n v="3"/>
    <n v="3"/>
    <m/>
    <m/>
    <m/>
    <m/>
    <m/>
    <m/>
    <m/>
    <m/>
    <m/>
    <m/>
    <m/>
    <m/>
    <m/>
    <m/>
    <m/>
    <m/>
    <m/>
    <m/>
    <m/>
    <m/>
    <m/>
    <n v="15"/>
    <x v="9"/>
    <x v="0"/>
  </r>
  <r>
    <d v="2023-09-10T07:49:49"/>
    <x v="37"/>
    <d v="2023-09-10T00:00:00"/>
    <m/>
    <n v="3"/>
    <n v="4"/>
    <n v="2"/>
    <n v="3"/>
    <n v="4"/>
    <n v="4"/>
    <m/>
    <m/>
    <m/>
    <m/>
    <m/>
    <m/>
    <m/>
    <m/>
    <m/>
    <m/>
    <m/>
    <m/>
    <m/>
    <m/>
    <m/>
    <m/>
    <m/>
    <m/>
    <m/>
    <m/>
    <m/>
    <n v="20"/>
    <x v="9"/>
    <x v="0"/>
  </r>
  <r>
    <d v="2023-09-10T08:04:33"/>
    <x v="26"/>
    <d v="2023-09-10T00:00:00"/>
    <m/>
    <n v="3"/>
    <n v="4"/>
    <n v="3"/>
    <n v="3"/>
    <n v="4"/>
    <n v="4"/>
    <m/>
    <m/>
    <m/>
    <m/>
    <m/>
    <m/>
    <m/>
    <m/>
    <m/>
    <m/>
    <m/>
    <m/>
    <m/>
    <m/>
    <m/>
    <m/>
    <m/>
    <m/>
    <m/>
    <m/>
    <m/>
    <n v="21"/>
    <x v="9"/>
    <x v="0"/>
  </r>
  <r>
    <d v="2023-09-10T08:19:17"/>
    <x v="36"/>
    <d v="2023-09-10T00:00:00"/>
    <m/>
    <n v="3"/>
    <n v="5"/>
    <n v="4"/>
    <n v="2"/>
    <n v="4"/>
    <n v="5"/>
    <m/>
    <m/>
    <m/>
    <m/>
    <m/>
    <m/>
    <m/>
    <m/>
    <m/>
    <m/>
    <m/>
    <m/>
    <m/>
    <m/>
    <m/>
    <m/>
    <m/>
    <m/>
    <m/>
    <m/>
    <m/>
    <n v="23"/>
    <x v="9"/>
    <x v="0"/>
  </r>
  <r>
    <d v="2023-09-10T08:19:31"/>
    <x v="13"/>
    <d v="2023-09-10T00:00:00"/>
    <m/>
    <n v="2"/>
    <n v="3"/>
    <n v="2"/>
    <n v="2"/>
    <n v="3"/>
    <n v="4"/>
    <m/>
    <m/>
    <m/>
    <m/>
    <m/>
    <m/>
    <m/>
    <m/>
    <m/>
    <m/>
    <m/>
    <m/>
    <m/>
    <m/>
    <m/>
    <m/>
    <m/>
    <m/>
    <m/>
    <m/>
    <m/>
    <n v="16"/>
    <x v="9"/>
    <x v="0"/>
  </r>
  <r>
    <d v="2023-09-10T08:20:17"/>
    <x v="22"/>
    <d v="2023-09-10T00:00:00"/>
    <m/>
    <n v="1"/>
    <n v="4"/>
    <n v="2"/>
    <n v="2"/>
    <n v="3"/>
    <n v="4"/>
    <m/>
    <m/>
    <m/>
    <m/>
    <m/>
    <m/>
    <m/>
    <m/>
    <m/>
    <m/>
    <m/>
    <m/>
    <m/>
    <m/>
    <m/>
    <m/>
    <m/>
    <m/>
    <m/>
    <m/>
    <m/>
    <n v="16"/>
    <x v="9"/>
    <x v="0"/>
  </r>
  <r>
    <d v="2023-09-10T08:20:47"/>
    <x v="19"/>
    <d v="2023-09-10T00:00:00"/>
    <m/>
    <n v="2"/>
    <n v="3"/>
    <n v="2"/>
    <n v="2"/>
    <n v="3"/>
    <n v="4"/>
    <m/>
    <m/>
    <m/>
    <m/>
    <m/>
    <m/>
    <m/>
    <m/>
    <m/>
    <m/>
    <m/>
    <m/>
    <m/>
    <m/>
    <m/>
    <m/>
    <m/>
    <m/>
    <m/>
    <m/>
    <m/>
    <n v="16"/>
    <x v="9"/>
    <x v="0"/>
  </r>
  <r>
    <d v="2023-09-10T08:21:12"/>
    <x v="40"/>
    <d v="2023-09-10T00:00:00"/>
    <m/>
    <n v="3"/>
    <n v="2"/>
    <n v="5"/>
    <n v="4"/>
    <n v="4"/>
    <n v="4"/>
    <m/>
    <m/>
    <m/>
    <m/>
    <m/>
    <m/>
    <m/>
    <m/>
    <m/>
    <m/>
    <m/>
    <m/>
    <m/>
    <m/>
    <m/>
    <m/>
    <m/>
    <m/>
    <m/>
    <m/>
    <m/>
    <n v="22"/>
    <x v="9"/>
    <x v="0"/>
  </r>
  <r>
    <d v="2023-09-10T08:21:39"/>
    <x v="28"/>
    <d v="2023-09-10T00:00:00"/>
    <m/>
    <n v="2"/>
    <n v="3"/>
    <n v="1"/>
    <n v="2"/>
    <n v="3"/>
    <n v="4"/>
    <m/>
    <m/>
    <m/>
    <m/>
    <m/>
    <m/>
    <m/>
    <m/>
    <m/>
    <m/>
    <m/>
    <m/>
    <m/>
    <m/>
    <m/>
    <m/>
    <m/>
    <m/>
    <m/>
    <m/>
    <m/>
    <n v="15"/>
    <x v="9"/>
    <x v="0"/>
  </r>
  <r>
    <d v="2023-09-10T08:21:52"/>
    <x v="3"/>
    <d v="2023-09-10T00:00:00"/>
    <m/>
    <n v="2"/>
    <n v="4"/>
    <n v="2"/>
    <n v="2"/>
    <n v="4"/>
    <n v="4"/>
    <m/>
    <m/>
    <m/>
    <s v="Fatiguée mal partout et en or au psoas"/>
    <m/>
    <m/>
    <m/>
    <m/>
    <m/>
    <m/>
    <m/>
    <m/>
    <m/>
    <m/>
    <m/>
    <m/>
    <m/>
    <m/>
    <m/>
    <m/>
    <m/>
    <n v="18"/>
    <x v="9"/>
    <x v="0"/>
  </r>
  <r>
    <d v="2023-09-10T08:22:00"/>
    <x v="20"/>
    <d v="2023-09-10T00:00:00"/>
    <m/>
    <n v="3"/>
    <n v="4"/>
    <n v="5"/>
    <n v="4"/>
    <n v="4"/>
    <n v="5"/>
    <m/>
    <m/>
    <m/>
    <m/>
    <m/>
    <m/>
    <m/>
    <m/>
    <m/>
    <m/>
    <m/>
    <m/>
    <m/>
    <m/>
    <m/>
    <m/>
    <m/>
    <m/>
    <m/>
    <m/>
    <m/>
    <n v="25"/>
    <x v="9"/>
    <x v="0"/>
  </r>
  <r>
    <d v="2023-09-10T08:22:54"/>
    <x v="27"/>
    <d v="2023-09-10T00:00:00"/>
    <m/>
    <n v="2"/>
    <n v="4"/>
    <n v="2"/>
    <n v="2"/>
    <n v="3"/>
    <n v="4"/>
    <m/>
    <m/>
    <m/>
    <m/>
    <m/>
    <m/>
    <m/>
    <m/>
    <m/>
    <m/>
    <m/>
    <m/>
    <m/>
    <m/>
    <m/>
    <m/>
    <m/>
    <m/>
    <m/>
    <m/>
    <m/>
    <n v="17"/>
    <x v="9"/>
    <x v="0"/>
  </r>
  <r>
    <d v="2023-09-10T08:23:14"/>
    <x v="29"/>
    <d v="2023-09-10T00:00:00"/>
    <m/>
    <n v="1"/>
    <n v="2"/>
    <n v="2"/>
    <n v="2"/>
    <n v="2"/>
    <n v="4"/>
    <m/>
    <m/>
    <m/>
    <m/>
    <m/>
    <m/>
    <m/>
    <m/>
    <m/>
    <m/>
    <m/>
    <m/>
    <m/>
    <m/>
    <m/>
    <m/>
    <m/>
    <m/>
    <m/>
    <m/>
    <m/>
    <n v="13"/>
    <x v="9"/>
    <x v="0"/>
  </r>
  <r>
    <d v="2023-09-10T08:23:19"/>
    <x v="38"/>
    <d v="2023-09-10T00:00:00"/>
    <m/>
    <n v="3"/>
    <n v="4"/>
    <n v="4"/>
    <n v="4"/>
    <n v="4"/>
    <n v="5"/>
    <m/>
    <m/>
    <m/>
    <m/>
    <m/>
    <m/>
    <m/>
    <m/>
    <m/>
    <m/>
    <m/>
    <m/>
    <m/>
    <m/>
    <m/>
    <m/>
    <m/>
    <m/>
    <m/>
    <m/>
    <m/>
    <n v="24"/>
    <x v="9"/>
    <x v="0"/>
  </r>
  <r>
    <d v="2023-09-10T08:23:23"/>
    <x v="6"/>
    <d v="2023-09-10T00:00:00"/>
    <m/>
    <n v="3"/>
    <n v="5"/>
    <n v="2"/>
    <n v="2"/>
    <n v="4"/>
    <n v="5"/>
    <m/>
    <m/>
    <m/>
    <m/>
    <m/>
    <m/>
    <m/>
    <m/>
    <m/>
    <m/>
    <m/>
    <m/>
    <m/>
    <m/>
    <m/>
    <m/>
    <m/>
    <m/>
    <m/>
    <m/>
    <m/>
    <n v="21"/>
    <x v="9"/>
    <x v="0"/>
  </r>
  <r>
    <d v="2023-09-10T08:23:50"/>
    <x v="33"/>
    <d v="2023-09-10T00:00:00"/>
    <m/>
    <n v="2"/>
    <n v="3"/>
    <n v="3"/>
    <n v="2"/>
    <n v="2"/>
    <n v="4"/>
    <m/>
    <m/>
    <m/>
    <m/>
    <m/>
    <m/>
    <m/>
    <m/>
    <m/>
    <m/>
    <m/>
    <m/>
    <m/>
    <m/>
    <m/>
    <m/>
    <m/>
    <m/>
    <m/>
    <m/>
    <m/>
    <n v="16"/>
    <x v="9"/>
    <x v="0"/>
  </r>
  <r>
    <d v="2023-09-10T08:24:10"/>
    <x v="11"/>
    <d v="2023-09-10T00:00:00"/>
    <m/>
    <n v="2"/>
    <n v="2"/>
    <n v="2"/>
    <n v="2"/>
    <n v="2"/>
    <n v="3"/>
    <m/>
    <m/>
    <m/>
    <s v="Ampoules aux pieds ça douille"/>
    <m/>
    <m/>
    <m/>
    <m/>
    <m/>
    <m/>
    <m/>
    <m/>
    <m/>
    <m/>
    <m/>
    <m/>
    <m/>
    <m/>
    <m/>
    <m/>
    <m/>
    <n v="13"/>
    <x v="9"/>
    <x v="0"/>
  </r>
  <r>
    <d v="2023-09-10T08:24:37"/>
    <x v="14"/>
    <d v="2023-09-10T00:00:00"/>
    <m/>
    <n v="2"/>
    <n v="3"/>
    <n v="2"/>
    <n v="2"/>
    <n v="3"/>
    <n v="4"/>
    <m/>
    <m/>
    <m/>
    <s v="Pas assez dormi"/>
    <m/>
    <m/>
    <m/>
    <m/>
    <m/>
    <m/>
    <m/>
    <m/>
    <m/>
    <m/>
    <m/>
    <m/>
    <m/>
    <m/>
    <m/>
    <m/>
    <m/>
    <n v="16"/>
    <x v="9"/>
    <x v="0"/>
  </r>
  <r>
    <d v="2023-09-10T08:24:43"/>
    <x v="43"/>
    <d v="2023-09-10T00:00:00"/>
    <m/>
    <n v="3"/>
    <n v="4"/>
    <n v="2"/>
    <n v="3"/>
    <n v="4"/>
    <n v="4"/>
    <m/>
    <m/>
    <m/>
    <m/>
    <m/>
    <m/>
    <m/>
    <m/>
    <m/>
    <m/>
    <m/>
    <m/>
    <m/>
    <m/>
    <m/>
    <m/>
    <m/>
    <m/>
    <m/>
    <m/>
    <m/>
    <n v="20"/>
    <x v="9"/>
    <x v="0"/>
  </r>
  <r>
    <d v="2023-09-10T08:25:04"/>
    <x v="24"/>
    <d v="2023-09-10T00:00:00"/>
    <m/>
    <n v="2"/>
    <n v="2"/>
    <n v="1"/>
    <n v="1"/>
    <n v="3"/>
    <n v="3"/>
    <m/>
    <m/>
    <m/>
    <m/>
    <m/>
    <m/>
    <m/>
    <m/>
    <m/>
    <m/>
    <m/>
    <m/>
    <m/>
    <m/>
    <m/>
    <m/>
    <m/>
    <m/>
    <m/>
    <m/>
    <m/>
    <n v="12"/>
    <x v="9"/>
    <x v="0"/>
  </r>
  <r>
    <d v="2023-09-10T08:25:12"/>
    <x v="10"/>
    <d v="2023-09-10T00:00:00"/>
    <m/>
    <n v="3"/>
    <n v="5"/>
    <n v="2"/>
    <n v="3"/>
    <n v="3"/>
    <n v="3"/>
    <m/>
    <m/>
    <m/>
    <m/>
    <m/>
    <m/>
    <m/>
    <m/>
    <m/>
    <m/>
    <m/>
    <m/>
    <m/>
    <m/>
    <m/>
    <m/>
    <m/>
    <m/>
    <m/>
    <m/>
    <m/>
    <n v="19"/>
    <x v="9"/>
    <x v="0"/>
  </r>
  <r>
    <d v="2023-09-10T08:25:17"/>
    <x v="39"/>
    <d v="2023-09-10T00:00:00"/>
    <m/>
    <n v="2"/>
    <n v="3"/>
    <n v="2"/>
    <n v="2"/>
    <n v="3"/>
    <n v="4"/>
    <m/>
    <m/>
    <m/>
    <s v="Douleur au niveau de l'extérieur de la cuisse gauche"/>
    <m/>
    <m/>
    <m/>
    <m/>
    <m/>
    <m/>
    <m/>
    <m/>
    <m/>
    <m/>
    <m/>
    <m/>
    <m/>
    <m/>
    <m/>
    <m/>
    <m/>
    <n v="16"/>
    <x v="9"/>
    <x v="0"/>
  </r>
  <r>
    <d v="2023-09-10T08:25:57"/>
    <x v="17"/>
    <d v="2023-09-10T00:00:00"/>
    <m/>
    <n v="3"/>
    <n v="4"/>
    <n v="3"/>
    <n v="1"/>
    <n v="4"/>
    <n v="4"/>
    <m/>
    <m/>
    <m/>
    <m/>
    <m/>
    <m/>
    <m/>
    <m/>
    <m/>
    <m/>
    <m/>
    <m/>
    <m/>
    <m/>
    <m/>
    <m/>
    <m/>
    <m/>
    <m/>
    <m/>
    <m/>
    <n v="19"/>
    <x v="9"/>
    <x v="0"/>
  </r>
  <r>
    <d v="2023-09-10T08:26:23"/>
    <x v="0"/>
    <d v="2023-09-10T00:00:00"/>
    <m/>
    <n v="4"/>
    <n v="4"/>
    <n v="1"/>
    <n v="3"/>
    <n v="2"/>
    <n v="4"/>
    <m/>
    <m/>
    <m/>
    <s v="Dos très raide"/>
    <m/>
    <m/>
    <m/>
    <m/>
    <m/>
    <m/>
    <m/>
    <m/>
    <m/>
    <m/>
    <m/>
    <m/>
    <m/>
    <m/>
    <m/>
    <m/>
    <m/>
    <n v="18"/>
    <x v="9"/>
    <x v="0"/>
  </r>
  <r>
    <d v="2023-09-10T08:26:30"/>
    <x v="42"/>
    <d v="2023-09-10T00:00:00"/>
    <m/>
    <n v="1"/>
    <n v="3"/>
    <n v="2"/>
    <n v="2"/>
    <n v="2"/>
    <n v="3"/>
    <m/>
    <m/>
    <m/>
    <m/>
    <m/>
    <m/>
    <m/>
    <m/>
    <m/>
    <m/>
    <m/>
    <m/>
    <m/>
    <m/>
    <m/>
    <m/>
    <m/>
    <m/>
    <m/>
    <m/>
    <m/>
    <n v="13"/>
    <x v="9"/>
    <x v="0"/>
  </r>
  <r>
    <d v="2023-09-10T08:26:50"/>
    <x v="1"/>
    <d v="2023-09-10T00:00:00"/>
    <m/>
    <n v="3"/>
    <n v="2"/>
    <n v="2"/>
    <n v="2"/>
    <n v="3"/>
    <n v="4"/>
    <m/>
    <m/>
    <m/>
    <m/>
    <m/>
    <m/>
    <m/>
    <m/>
    <m/>
    <m/>
    <m/>
    <m/>
    <m/>
    <m/>
    <m/>
    <m/>
    <m/>
    <m/>
    <m/>
    <m/>
    <m/>
    <n v="16"/>
    <x v="9"/>
    <x v="0"/>
  </r>
  <r>
    <d v="2023-09-10T08:27:14"/>
    <x v="12"/>
    <d v="2023-09-10T00:00:00"/>
    <m/>
    <n v="2"/>
    <n v="2"/>
    <n v="2"/>
    <n v="3"/>
    <n v="3"/>
    <n v="4"/>
    <m/>
    <m/>
    <m/>
    <m/>
    <m/>
    <m/>
    <m/>
    <m/>
    <m/>
    <m/>
    <m/>
    <m/>
    <m/>
    <m/>
    <m/>
    <m/>
    <m/>
    <m/>
    <m/>
    <m/>
    <m/>
    <n v="16"/>
    <x v="9"/>
    <x v="0"/>
  </r>
  <r>
    <d v="2023-09-10T08:27:45"/>
    <x v="9"/>
    <d v="2023-09-10T00:00:00"/>
    <m/>
    <n v="2"/>
    <n v="2"/>
    <n v="3"/>
    <n v="3"/>
    <n v="4"/>
    <n v="3"/>
    <m/>
    <m/>
    <m/>
    <m/>
    <m/>
    <m/>
    <m/>
    <m/>
    <m/>
    <m/>
    <m/>
    <m/>
    <m/>
    <m/>
    <m/>
    <m/>
    <m/>
    <m/>
    <m/>
    <m/>
    <m/>
    <n v="17"/>
    <x v="9"/>
    <x v="0"/>
  </r>
  <r>
    <d v="2023-09-10T08:27:52"/>
    <x v="16"/>
    <d v="2023-09-10T00:00:00"/>
    <m/>
    <n v="2"/>
    <n v="4"/>
    <n v="2"/>
    <n v="3"/>
    <n v="3"/>
    <n v="4"/>
    <m/>
    <m/>
    <m/>
    <m/>
    <m/>
    <m/>
    <m/>
    <m/>
    <m/>
    <m/>
    <m/>
    <m/>
    <m/>
    <m/>
    <m/>
    <m/>
    <m/>
    <m/>
    <m/>
    <m/>
    <m/>
    <n v="18"/>
    <x v="9"/>
    <x v="0"/>
  </r>
  <r>
    <d v="2023-09-10T08:28:28"/>
    <x v="21"/>
    <d v="2023-09-10T00:00:00"/>
    <m/>
    <n v="3"/>
    <n v="5"/>
    <n v="2"/>
    <n v="3"/>
    <n v="3"/>
    <n v="4"/>
    <m/>
    <m/>
    <m/>
    <s v="Beaucoup mal au dos"/>
    <m/>
    <m/>
    <m/>
    <m/>
    <m/>
    <m/>
    <m/>
    <m/>
    <m/>
    <m/>
    <m/>
    <m/>
    <m/>
    <m/>
    <m/>
    <m/>
    <m/>
    <n v="20"/>
    <x v="9"/>
    <x v="0"/>
  </r>
  <r>
    <d v="2023-09-10T08:29:25"/>
    <x v="44"/>
    <d v="2023-09-10T00:00:00"/>
    <m/>
    <n v="4"/>
    <n v="4"/>
    <n v="2"/>
    <n v="2"/>
    <n v="2"/>
    <n v="4"/>
    <m/>
    <m/>
    <m/>
    <s v="Courbature juste aux fesses et aux épaules"/>
    <m/>
    <m/>
    <m/>
    <m/>
    <m/>
    <m/>
    <m/>
    <m/>
    <m/>
    <m/>
    <m/>
    <m/>
    <m/>
    <m/>
    <m/>
    <m/>
    <m/>
    <n v="18"/>
    <x v="9"/>
    <x v="0"/>
  </r>
  <r>
    <d v="2023-09-10T08:30:53"/>
    <x v="35"/>
    <d v="2023-09-10T00:00:00"/>
    <m/>
    <n v="2"/>
    <n v="3"/>
    <n v="2"/>
    <n v="2"/>
    <n v="3"/>
    <n v="4"/>
    <m/>
    <m/>
    <m/>
    <m/>
    <m/>
    <m/>
    <m/>
    <m/>
    <m/>
    <m/>
    <m/>
    <m/>
    <m/>
    <m/>
    <m/>
    <m/>
    <m/>
    <m/>
    <m/>
    <m/>
    <m/>
    <n v="16"/>
    <x v="9"/>
    <x v="0"/>
  </r>
  <r>
    <d v="2023-09-10T08:31:05"/>
    <x v="32"/>
    <d v="2023-09-10T00:00:00"/>
    <m/>
    <n v="2"/>
    <n v="4"/>
    <n v="2"/>
    <n v="3"/>
    <n v="2"/>
    <n v="4"/>
    <m/>
    <m/>
    <m/>
    <s v="Toujours mes règles..."/>
    <m/>
    <m/>
    <m/>
    <m/>
    <m/>
    <m/>
    <m/>
    <m/>
    <m/>
    <m/>
    <m/>
    <m/>
    <m/>
    <m/>
    <m/>
    <m/>
    <m/>
    <n v="17"/>
    <x v="9"/>
    <x v="0"/>
  </r>
  <r>
    <d v="2023-09-10T08:41:36"/>
    <x v="2"/>
    <d v="2023-09-10T00:00:00"/>
    <m/>
    <n v="2"/>
    <n v="4"/>
    <n v="1"/>
    <n v="2"/>
    <n v="2"/>
    <n v="4"/>
    <m/>
    <m/>
    <m/>
    <m/>
    <m/>
    <m/>
    <m/>
    <m/>
    <m/>
    <m/>
    <m/>
    <m/>
    <m/>
    <m/>
    <m/>
    <m/>
    <m/>
    <m/>
    <m/>
    <m/>
    <m/>
    <n v="15"/>
    <x v="9"/>
    <x v="0"/>
  </r>
  <r>
    <d v="2023-09-10T08:42:21"/>
    <x v="25"/>
    <d v="2023-09-10T00:00:00"/>
    <m/>
    <n v="2"/>
    <n v="4"/>
    <n v="3"/>
    <n v="3"/>
    <n v="3"/>
    <n v="3"/>
    <m/>
    <m/>
    <m/>
    <m/>
    <m/>
    <m/>
    <m/>
    <m/>
    <m/>
    <m/>
    <m/>
    <m/>
    <m/>
    <m/>
    <m/>
    <m/>
    <m/>
    <m/>
    <m/>
    <m/>
    <m/>
    <n v="18"/>
    <x v="9"/>
    <x v="0"/>
  </r>
  <r>
    <d v="2023-09-10T08:49:45"/>
    <x v="45"/>
    <d v="2023-09-10T00:00:00"/>
    <m/>
    <n v="2"/>
    <n v="2"/>
    <n v="1"/>
    <n v="1"/>
    <n v="3"/>
    <n v="4"/>
    <m/>
    <m/>
    <m/>
    <m/>
    <m/>
    <m/>
    <m/>
    <m/>
    <m/>
    <m/>
    <m/>
    <m/>
    <m/>
    <m/>
    <m/>
    <m/>
    <m/>
    <m/>
    <m/>
    <m/>
    <m/>
    <n v="13"/>
    <x v="9"/>
    <x v="0"/>
  </r>
  <r>
    <d v="2023-09-10T08:49:48"/>
    <x v="41"/>
    <d v="2023-09-10T00:00:00"/>
    <m/>
    <n v="2"/>
    <n v="2"/>
    <n v="3"/>
    <n v="3"/>
    <n v="3"/>
    <n v="4"/>
    <m/>
    <m/>
    <m/>
    <s v="Mal de dos_x000a_"/>
    <m/>
    <m/>
    <m/>
    <m/>
    <m/>
    <m/>
    <m/>
    <m/>
    <m/>
    <m/>
    <m/>
    <m/>
    <m/>
    <m/>
    <m/>
    <m/>
    <m/>
    <n v="17"/>
    <x v="9"/>
    <x v="0"/>
  </r>
  <r>
    <d v="2023-09-10T08:49:55"/>
    <x v="7"/>
    <d v="2023-09-10T00:00:00"/>
    <m/>
    <n v="2"/>
    <n v="4"/>
    <n v="2"/>
    <n v="3"/>
    <n v="3"/>
    <n v="3"/>
    <m/>
    <m/>
    <m/>
    <m/>
    <m/>
    <m/>
    <m/>
    <m/>
    <m/>
    <m/>
    <m/>
    <m/>
    <m/>
    <m/>
    <m/>
    <m/>
    <m/>
    <m/>
    <m/>
    <m/>
    <m/>
    <n v="17"/>
    <x v="9"/>
    <x v="0"/>
  </r>
  <r>
    <d v="2023-09-10T08:51:53"/>
    <x v="18"/>
    <d v="2023-09-10T00:00:00"/>
    <m/>
    <n v="2"/>
    <n v="2"/>
    <n v="3"/>
    <n v="3"/>
    <n v="3"/>
    <n v="5"/>
    <m/>
    <m/>
    <m/>
    <m/>
    <m/>
    <m/>
    <m/>
    <m/>
    <m/>
    <m/>
    <m/>
    <m/>
    <m/>
    <m/>
    <m/>
    <m/>
    <m/>
    <m/>
    <m/>
    <m/>
    <m/>
    <n v="18"/>
    <x v="9"/>
    <x v="0"/>
  </r>
  <r>
    <d v="2023-09-10T09:05:38"/>
    <x v="4"/>
    <d v="2023-09-10T00:00:00"/>
    <m/>
    <n v="2"/>
    <n v="4"/>
    <n v="2"/>
    <n v="2"/>
    <n v="3"/>
    <n v="4"/>
    <m/>
    <m/>
    <m/>
    <s v="Mollet"/>
    <m/>
    <m/>
    <m/>
    <m/>
    <m/>
    <m/>
    <m/>
    <m/>
    <m/>
    <m/>
    <m/>
    <m/>
    <m/>
    <m/>
    <m/>
    <m/>
    <m/>
    <n v="17"/>
    <x v="9"/>
    <x v="0"/>
  </r>
  <r>
    <d v="2023-09-11T07:47:14"/>
    <x v="0"/>
    <d v="2023-09-11T00:00:00"/>
    <m/>
    <n v="2"/>
    <n v="1"/>
    <n v="1"/>
    <n v="2"/>
    <n v="1"/>
    <n v="3"/>
    <m/>
    <m/>
    <m/>
    <m/>
    <m/>
    <m/>
    <m/>
    <m/>
    <m/>
    <m/>
    <m/>
    <m/>
    <m/>
    <m/>
    <m/>
    <m/>
    <m/>
    <m/>
    <m/>
    <m/>
    <m/>
    <n v="10"/>
    <x v="10"/>
    <x v="0"/>
  </r>
  <r>
    <d v="2023-09-12T06:36:24"/>
    <x v="7"/>
    <d v="2023-09-12T00:00:00"/>
    <m/>
    <n v="2"/>
    <n v="3"/>
    <n v="2"/>
    <n v="2"/>
    <n v="3"/>
    <n v="3"/>
    <m/>
    <m/>
    <m/>
    <m/>
    <m/>
    <m/>
    <m/>
    <m/>
    <m/>
    <m/>
    <m/>
    <m/>
    <m/>
    <m/>
    <m/>
    <m/>
    <m/>
    <m/>
    <m/>
    <m/>
    <m/>
    <n v="15"/>
    <x v="10"/>
    <x v="0"/>
  </r>
  <r>
    <d v="2023-09-12T07:30:30"/>
    <x v="20"/>
    <d v="2023-09-12T00:00:00"/>
    <m/>
    <n v="3"/>
    <n v="4"/>
    <n v="4"/>
    <n v="4"/>
    <n v="4"/>
    <n v="4"/>
    <m/>
    <m/>
    <m/>
    <m/>
    <m/>
    <m/>
    <m/>
    <m/>
    <m/>
    <m/>
    <m/>
    <m/>
    <m/>
    <m/>
    <m/>
    <m/>
    <m/>
    <m/>
    <m/>
    <m/>
    <m/>
    <n v="23"/>
    <x v="10"/>
    <x v="0"/>
  </r>
  <r>
    <d v="2023-09-12T07:30:31"/>
    <x v="26"/>
    <d v="2023-09-12T00:00:00"/>
    <m/>
    <n v="2"/>
    <n v="4"/>
    <n v="2"/>
    <n v="3"/>
    <n v="3"/>
    <n v="4"/>
    <m/>
    <m/>
    <m/>
    <m/>
    <m/>
    <m/>
    <m/>
    <m/>
    <m/>
    <m/>
    <m/>
    <m/>
    <m/>
    <m/>
    <m/>
    <m/>
    <m/>
    <m/>
    <m/>
    <m/>
    <m/>
    <n v="18"/>
    <x v="10"/>
    <x v="0"/>
  </r>
  <r>
    <d v="2023-09-12T07:31:28"/>
    <x v="43"/>
    <d v="2023-09-12T00:00:00"/>
    <m/>
    <n v="4"/>
    <n v="4"/>
    <n v="4"/>
    <n v="2"/>
    <n v="3"/>
    <n v="4"/>
    <m/>
    <m/>
    <m/>
    <m/>
    <m/>
    <m/>
    <m/>
    <m/>
    <m/>
    <m/>
    <m/>
    <m/>
    <m/>
    <m/>
    <m/>
    <m/>
    <m/>
    <m/>
    <m/>
    <m/>
    <m/>
    <n v="21"/>
    <x v="10"/>
    <x v="0"/>
  </r>
  <r>
    <d v="2023-09-12T07:36:19"/>
    <x v="1"/>
    <d v="2023-09-12T00:00:00"/>
    <m/>
    <n v="3"/>
    <n v="4"/>
    <n v="2"/>
    <n v="2"/>
    <n v="3"/>
    <n v="4"/>
    <m/>
    <m/>
    <m/>
    <m/>
    <m/>
    <m/>
    <m/>
    <m/>
    <m/>
    <m/>
    <m/>
    <m/>
    <m/>
    <m/>
    <m/>
    <m/>
    <m/>
    <m/>
    <m/>
    <m/>
    <m/>
    <n v="18"/>
    <x v="10"/>
    <x v="0"/>
  </r>
  <r>
    <d v="2023-09-12T07:46:51"/>
    <x v="15"/>
    <d v="2023-09-12T00:00:00"/>
    <m/>
    <n v="2"/>
    <n v="3"/>
    <n v="3"/>
    <n v="3"/>
    <n v="2"/>
    <n v="4"/>
    <m/>
    <m/>
    <m/>
    <m/>
    <m/>
    <m/>
    <m/>
    <m/>
    <m/>
    <m/>
    <m/>
    <m/>
    <m/>
    <m/>
    <m/>
    <m/>
    <m/>
    <m/>
    <m/>
    <m/>
    <m/>
    <n v="17"/>
    <x v="10"/>
    <x v="0"/>
  </r>
  <r>
    <d v="2023-09-12T07:55:22"/>
    <x v="14"/>
    <d v="2023-09-12T00:00:00"/>
    <m/>
    <n v="2"/>
    <n v="1"/>
    <n v="3"/>
    <n v="3"/>
    <n v="3"/>
    <n v="4"/>
    <m/>
    <m/>
    <m/>
    <m/>
    <m/>
    <m/>
    <m/>
    <m/>
    <m/>
    <m/>
    <m/>
    <m/>
    <m/>
    <m/>
    <m/>
    <m/>
    <m/>
    <m/>
    <m/>
    <m/>
    <m/>
    <n v="16"/>
    <x v="10"/>
    <x v="0"/>
  </r>
  <r>
    <d v="2023-09-12T07:58:11"/>
    <x v="29"/>
    <d v="2023-09-12T00:00:00"/>
    <m/>
    <n v="3"/>
    <n v="3"/>
    <n v="3"/>
    <n v="3"/>
    <n v="2"/>
    <n v="2"/>
    <m/>
    <m/>
    <m/>
    <m/>
    <m/>
    <m/>
    <m/>
    <m/>
    <m/>
    <m/>
    <m/>
    <m/>
    <m/>
    <m/>
    <m/>
    <m/>
    <m/>
    <m/>
    <m/>
    <m/>
    <m/>
    <n v="16"/>
    <x v="10"/>
    <x v="0"/>
  </r>
  <r>
    <d v="2023-09-12T08:01:26"/>
    <x v="10"/>
    <d v="2023-09-12T00:00:00"/>
    <m/>
    <n v="4"/>
    <n v="4"/>
    <n v="3"/>
    <n v="3"/>
    <n v="4"/>
    <n v="5"/>
    <m/>
    <m/>
    <m/>
    <m/>
    <m/>
    <m/>
    <m/>
    <m/>
    <m/>
    <m/>
    <m/>
    <m/>
    <m/>
    <m/>
    <m/>
    <m/>
    <m/>
    <m/>
    <m/>
    <m/>
    <m/>
    <n v="23"/>
    <x v="10"/>
    <x v="0"/>
  </r>
  <r>
    <d v="2023-09-12T08:01:59"/>
    <x v="17"/>
    <d v="2023-09-12T00:00:00"/>
    <m/>
    <n v="3"/>
    <n v="5"/>
    <n v="3"/>
    <n v="3"/>
    <n v="4"/>
    <n v="4"/>
    <m/>
    <m/>
    <m/>
    <m/>
    <m/>
    <m/>
    <m/>
    <m/>
    <m/>
    <m/>
    <m/>
    <m/>
    <m/>
    <m/>
    <m/>
    <m/>
    <m/>
    <m/>
    <m/>
    <m/>
    <m/>
    <n v="22"/>
    <x v="10"/>
    <x v="0"/>
  </r>
  <r>
    <d v="2023-09-12T08:12:20"/>
    <x v="35"/>
    <d v="2023-09-12T00:00:00"/>
    <m/>
    <n v="2"/>
    <n v="3"/>
    <n v="2"/>
    <n v="3"/>
    <n v="3"/>
    <n v="4"/>
    <m/>
    <m/>
    <m/>
    <m/>
    <m/>
    <m/>
    <m/>
    <m/>
    <m/>
    <m/>
    <m/>
    <m/>
    <m/>
    <m/>
    <m/>
    <m/>
    <m/>
    <m/>
    <m/>
    <m/>
    <m/>
    <n v="17"/>
    <x v="10"/>
    <x v="0"/>
  </r>
  <r>
    <d v="2023-09-12T08:30:00"/>
    <x v="9"/>
    <d v="2023-09-12T00:00:00"/>
    <m/>
    <n v="3"/>
    <n v="3"/>
    <n v="4"/>
    <n v="2"/>
    <n v="2"/>
    <n v="3"/>
    <m/>
    <m/>
    <m/>
    <m/>
    <m/>
    <m/>
    <m/>
    <m/>
    <m/>
    <m/>
    <m/>
    <m/>
    <m/>
    <m/>
    <m/>
    <m/>
    <m/>
    <m/>
    <m/>
    <m/>
    <m/>
    <n v="17"/>
    <x v="10"/>
    <x v="0"/>
  </r>
  <r>
    <d v="2023-09-12T09:05:09"/>
    <x v="0"/>
    <d v="2023-09-12T00:00:00"/>
    <m/>
    <n v="3"/>
    <n v="2"/>
    <n v="1"/>
    <n v="2"/>
    <n v="2"/>
    <n v="3"/>
    <m/>
    <m/>
    <m/>
    <m/>
    <m/>
    <m/>
    <m/>
    <m/>
    <m/>
    <m/>
    <m/>
    <m/>
    <m/>
    <m/>
    <m/>
    <m/>
    <m/>
    <m/>
    <m/>
    <m/>
    <m/>
    <n v="13"/>
    <x v="10"/>
    <x v="0"/>
  </r>
  <r>
    <d v="2023-09-12T09:07:12"/>
    <x v="38"/>
    <d v="2023-09-12T00:00:00"/>
    <m/>
    <n v="4"/>
    <n v="4"/>
    <n v="4"/>
    <n v="3"/>
    <n v="5"/>
    <n v="5"/>
    <m/>
    <m/>
    <m/>
    <m/>
    <m/>
    <m/>
    <m/>
    <m/>
    <m/>
    <m/>
    <m/>
    <m/>
    <m/>
    <m/>
    <m/>
    <m/>
    <m/>
    <m/>
    <m/>
    <m/>
    <m/>
    <n v="25"/>
    <x v="10"/>
    <x v="0"/>
  </r>
  <r>
    <d v="2023-09-12T09:11:26"/>
    <x v="32"/>
    <d v="2023-09-12T00:00:00"/>
    <m/>
    <n v="4"/>
    <n v="4"/>
    <n v="3"/>
    <n v="3"/>
    <n v="2"/>
    <n v="4"/>
    <m/>
    <m/>
    <m/>
    <s v="Entraînement ssu ce midi_x000a_J'ai toujours ma sensation d'oppression thoracique bizarre, j'ai demandé à voir le kiné ce soir"/>
    <m/>
    <m/>
    <m/>
    <m/>
    <m/>
    <m/>
    <m/>
    <m/>
    <m/>
    <m/>
    <m/>
    <m/>
    <m/>
    <m/>
    <m/>
    <m/>
    <m/>
    <n v="20"/>
    <x v="10"/>
    <x v="0"/>
  </r>
  <r>
    <d v="2023-09-12T09:12:51"/>
    <x v="18"/>
    <d v="2023-09-12T00:00:00"/>
    <m/>
    <n v="3"/>
    <n v="4"/>
    <n v="3"/>
    <n v="3"/>
    <n v="3"/>
    <n v="2"/>
    <m/>
    <m/>
    <m/>
    <m/>
    <m/>
    <m/>
    <m/>
    <m/>
    <m/>
    <m/>
    <m/>
    <m/>
    <m/>
    <m/>
    <m/>
    <m/>
    <m/>
    <m/>
    <m/>
    <m/>
    <m/>
    <n v="18"/>
    <x v="10"/>
    <x v="0"/>
  </r>
  <r>
    <d v="2023-09-12T09:30:32"/>
    <x v="19"/>
    <d v="2023-09-12T00:00:00"/>
    <m/>
    <n v="2"/>
    <n v="3"/>
    <n v="2"/>
    <n v="2"/>
    <n v="2"/>
    <n v="4"/>
    <m/>
    <m/>
    <m/>
    <s v="Jour de rentrée 😅"/>
    <m/>
    <m/>
    <m/>
    <m/>
    <m/>
    <m/>
    <m/>
    <m/>
    <m/>
    <m/>
    <m/>
    <m/>
    <m/>
    <m/>
    <m/>
    <m/>
    <m/>
    <n v="15"/>
    <x v="10"/>
    <x v="0"/>
  </r>
  <r>
    <d v="2023-09-12T09:53:12"/>
    <x v="31"/>
    <d v="2023-09-12T00:00:00"/>
    <m/>
    <n v="2"/>
    <n v="4"/>
    <n v="3"/>
    <n v="3"/>
    <n v="3"/>
    <n v="4"/>
    <m/>
    <m/>
    <m/>
    <m/>
    <m/>
    <m/>
    <m/>
    <m/>
    <m/>
    <m/>
    <m/>
    <m/>
    <m/>
    <m/>
    <m/>
    <m/>
    <m/>
    <m/>
    <m/>
    <m/>
    <m/>
    <n v="19"/>
    <x v="10"/>
    <x v="0"/>
  </r>
  <r>
    <d v="2023-09-12T10:11:36"/>
    <x v="21"/>
    <d v="2023-09-12T00:00:00"/>
    <m/>
    <n v="4"/>
    <n v="5"/>
    <n v="2"/>
    <n v="3"/>
    <n v="4"/>
    <n v="5"/>
    <m/>
    <m/>
    <m/>
    <s v="Mon dos est totalement bloqué"/>
    <m/>
    <m/>
    <m/>
    <m/>
    <m/>
    <m/>
    <m/>
    <m/>
    <m/>
    <m/>
    <m/>
    <m/>
    <m/>
    <m/>
    <m/>
    <m/>
    <m/>
    <n v="23"/>
    <x v="10"/>
    <x v="0"/>
  </r>
  <r>
    <d v="2023-09-12T10:31:47"/>
    <x v="33"/>
    <d v="2023-09-12T00:00:00"/>
    <m/>
    <n v="3"/>
    <n v="3"/>
    <n v="3"/>
    <n v="3"/>
    <n v="1"/>
    <n v="2"/>
    <m/>
    <m/>
    <m/>
    <m/>
    <m/>
    <m/>
    <m/>
    <m/>
    <m/>
    <m/>
    <m/>
    <m/>
    <m/>
    <m/>
    <m/>
    <m/>
    <m/>
    <m/>
    <m/>
    <m/>
    <m/>
    <n v="15"/>
    <x v="10"/>
    <x v="0"/>
  </r>
  <r>
    <d v="2023-09-12T10:38:16"/>
    <x v="39"/>
    <d v="2023-09-12T00:00:00"/>
    <m/>
    <n v="2"/>
    <n v="4"/>
    <n v="2"/>
    <n v="3"/>
    <n v="3"/>
    <n v="4"/>
    <m/>
    <m/>
    <m/>
    <s v="Courbatures cuisse gauche"/>
    <m/>
    <m/>
    <m/>
    <m/>
    <m/>
    <m/>
    <m/>
    <m/>
    <m/>
    <m/>
    <m/>
    <m/>
    <m/>
    <m/>
    <m/>
    <m/>
    <m/>
    <n v="18"/>
    <x v="10"/>
    <x v="0"/>
  </r>
  <r>
    <d v="2023-09-12T11:22:14"/>
    <x v="6"/>
    <d v="2023-09-12T00:00:00"/>
    <m/>
    <n v="2"/>
    <n v="2"/>
    <n v="2"/>
    <n v="3"/>
    <n v="2"/>
    <n v="2"/>
    <m/>
    <m/>
    <m/>
    <s v="Malade, sd grippal hier, difficile de se bouger aujourd'hui, on verra ce soir ce que ça donne"/>
    <m/>
    <m/>
    <m/>
    <m/>
    <m/>
    <m/>
    <m/>
    <m/>
    <m/>
    <m/>
    <m/>
    <m/>
    <m/>
    <m/>
    <m/>
    <m/>
    <m/>
    <n v="13"/>
    <x v="10"/>
    <x v="0"/>
  </r>
  <r>
    <d v="2023-09-12T11:38:40"/>
    <x v="3"/>
    <d v="2023-09-12T00:00:00"/>
    <m/>
    <n v="4"/>
    <n v="4"/>
    <n v="2"/>
    <n v="3"/>
    <n v="4"/>
    <n v="4"/>
    <m/>
    <m/>
    <m/>
    <s v="Le psoas ça va mieux mais je le sens encore un peu"/>
    <m/>
    <m/>
    <m/>
    <m/>
    <m/>
    <m/>
    <m/>
    <m/>
    <m/>
    <m/>
    <m/>
    <m/>
    <m/>
    <m/>
    <m/>
    <m/>
    <m/>
    <n v="21"/>
    <x v="10"/>
    <x v="0"/>
  </r>
  <r>
    <d v="2023-09-12T12:30:07"/>
    <x v="11"/>
    <d v="2023-09-12T00:00:00"/>
    <m/>
    <n v="3"/>
    <n v="2"/>
    <n v="2"/>
    <n v="3"/>
    <n v="2"/>
    <n v="4"/>
    <m/>
    <m/>
    <m/>
    <m/>
    <m/>
    <m/>
    <m/>
    <m/>
    <m/>
    <m/>
    <m/>
    <m/>
    <m/>
    <m/>
    <m/>
    <m/>
    <m/>
    <m/>
    <m/>
    <m/>
    <m/>
    <n v="16"/>
    <x v="10"/>
    <x v="0"/>
  </r>
  <r>
    <d v="2023-09-12T12:31:57"/>
    <x v="37"/>
    <d v="2023-09-12T00:00:00"/>
    <m/>
    <n v="4"/>
    <n v="4"/>
    <n v="3"/>
    <n v="3"/>
    <n v="4"/>
    <n v="4"/>
    <m/>
    <m/>
    <m/>
    <m/>
    <m/>
    <m/>
    <m/>
    <m/>
    <m/>
    <m/>
    <m/>
    <m/>
    <m/>
    <m/>
    <m/>
    <m/>
    <m/>
    <m/>
    <m/>
    <m/>
    <m/>
    <n v="22"/>
    <x v="10"/>
    <x v="0"/>
  </r>
  <r>
    <d v="2023-09-12T13:00:31"/>
    <x v="44"/>
    <d v="2023-09-12T00:00:00"/>
    <m/>
    <n v="4"/>
    <n v="4"/>
    <n v="4"/>
    <n v="2"/>
    <n v="2"/>
    <n v="4"/>
    <m/>
    <m/>
    <m/>
    <m/>
    <m/>
    <m/>
    <m/>
    <m/>
    <m/>
    <m/>
    <m/>
    <m/>
    <m/>
    <m/>
    <m/>
    <m/>
    <m/>
    <m/>
    <m/>
    <m/>
    <m/>
    <n v="20"/>
    <x v="10"/>
    <x v="0"/>
  </r>
  <r>
    <d v="2023-09-12T13:19:20"/>
    <x v="24"/>
    <d v="2023-09-12T00:00:00"/>
    <m/>
    <n v="2"/>
    <n v="3"/>
    <n v="1"/>
    <n v="2"/>
    <n v="3"/>
    <n v="3"/>
    <m/>
    <m/>
    <m/>
    <s v="Courbature surtout côté droit pour le haut du corps"/>
    <m/>
    <m/>
    <m/>
    <m/>
    <m/>
    <m/>
    <m/>
    <m/>
    <m/>
    <m/>
    <m/>
    <m/>
    <m/>
    <m/>
    <m/>
    <m/>
    <m/>
    <n v="14"/>
    <x v="10"/>
    <x v="0"/>
  </r>
  <r>
    <d v="2023-09-12T16:47:57"/>
    <x v="46"/>
    <d v="2023-09-12T00:00:00"/>
    <m/>
    <n v="4"/>
    <n v="5"/>
    <n v="3"/>
    <n v="3"/>
    <n v="4"/>
    <n v="5"/>
    <m/>
    <m/>
    <m/>
    <m/>
    <m/>
    <m/>
    <m/>
    <m/>
    <m/>
    <m/>
    <m/>
    <m/>
    <m/>
    <m/>
    <m/>
    <m/>
    <m/>
    <m/>
    <m/>
    <m/>
    <m/>
    <n v="24"/>
    <x v="10"/>
    <x v="0"/>
  </r>
  <r>
    <d v="2023-09-13T07:28:40"/>
    <x v="1"/>
    <d v="2023-09-13T00:00:00"/>
    <m/>
    <n v="3"/>
    <n v="4"/>
    <n v="2"/>
    <n v="2"/>
    <n v="3"/>
    <n v="4"/>
    <m/>
    <m/>
    <m/>
    <m/>
    <m/>
    <m/>
    <m/>
    <m/>
    <m/>
    <m/>
    <m/>
    <m/>
    <m/>
    <m/>
    <m/>
    <m/>
    <m/>
    <m/>
    <m/>
    <m/>
    <m/>
    <n v="18"/>
    <x v="10"/>
    <x v="0"/>
  </r>
  <r>
    <d v="2023-09-13T07:51:14"/>
    <x v="9"/>
    <d v="2023-09-13T00:00:00"/>
    <m/>
    <n v="2"/>
    <n v="2"/>
    <n v="3"/>
    <n v="2"/>
    <n v="3"/>
    <n v="4"/>
    <m/>
    <m/>
    <m/>
    <s v="Moins mal qu’hier sur le quadri je le sens moins sur la marche"/>
    <m/>
    <m/>
    <m/>
    <m/>
    <m/>
    <m/>
    <m/>
    <m/>
    <m/>
    <m/>
    <m/>
    <m/>
    <m/>
    <m/>
    <m/>
    <m/>
    <m/>
    <n v="16"/>
    <x v="10"/>
    <x v="0"/>
  </r>
  <r>
    <d v="2023-09-13T08:03:32"/>
    <x v="15"/>
    <d v="2023-09-13T00:00:00"/>
    <m/>
    <n v="2"/>
    <n v="3"/>
    <n v="4"/>
    <n v="2"/>
    <n v="2"/>
    <n v="4"/>
    <m/>
    <m/>
    <m/>
    <m/>
    <m/>
    <m/>
    <m/>
    <m/>
    <m/>
    <m/>
    <m/>
    <m/>
    <m/>
    <m/>
    <m/>
    <m/>
    <m/>
    <m/>
    <m/>
    <m/>
    <m/>
    <n v="17"/>
    <x v="10"/>
    <x v="0"/>
  </r>
  <r>
    <d v="2023-09-13T09:03:09"/>
    <x v="17"/>
    <d v="2023-09-13T00:00:00"/>
    <m/>
    <n v="3"/>
    <n v="5"/>
    <n v="3"/>
    <n v="2"/>
    <n v="4"/>
    <n v="3"/>
    <m/>
    <m/>
    <m/>
    <m/>
    <m/>
    <m/>
    <m/>
    <m/>
    <m/>
    <m/>
    <m/>
    <m/>
    <m/>
    <m/>
    <m/>
    <m/>
    <m/>
    <m/>
    <m/>
    <m/>
    <m/>
    <n v="20"/>
    <x v="10"/>
    <x v="0"/>
  </r>
  <r>
    <d v="2023-09-13T10:02:32"/>
    <x v="3"/>
    <d v="2023-09-13T00:00:00"/>
    <m/>
    <n v="2"/>
    <n v="2"/>
    <n v="2"/>
    <n v="3"/>
    <n v="3"/>
    <n v="4"/>
    <m/>
    <m/>
    <m/>
    <s v="Bien dormis mais pas assez"/>
    <m/>
    <m/>
    <m/>
    <m/>
    <m/>
    <m/>
    <m/>
    <m/>
    <m/>
    <m/>
    <m/>
    <m/>
    <m/>
    <m/>
    <m/>
    <m/>
    <m/>
    <n v="16"/>
    <x v="10"/>
    <x v="0"/>
  </r>
  <r>
    <d v="2023-09-13T10:21:40"/>
    <x v="31"/>
    <d v="2023-09-13T00:00:00"/>
    <m/>
    <n v="4"/>
    <n v="4"/>
    <n v="4"/>
    <n v="2"/>
    <n v="3"/>
    <n v="4"/>
    <m/>
    <m/>
    <m/>
    <m/>
    <m/>
    <m/>
    <m/>
    <m/>
    <m/>
    <m/>
    <m/>
    <m/>
    <m/>
    <m/>
    <m/>
    <m/>
    <m/>
    <m/>
    <m/>
    <m/>
    <m/>
    <n v="21"/>
    <x v="10"/>
    <x v="0"/>
  </r>
  <r>
    <d v="2023-09-13T10:27:14"/>
    <x v="10"/>
    <d v="2023-09-13T00:00:00"/>
    <m/>
    <n v="4"/>
    <n v="4"/>
    <n v="4"/>
    <n v="3"/>
    <n v="4"/>
    <n v="4"/>
    <m/>
    <m/>
    <m/>
    <m/>
    <m/>
    <m/>
    <m/>
    <m/>
    <m/>
    <m/>
    <m/>
    <m/>
    <m/>
    <m/>
    <m/>
    <m/>
    <m/>
    <m/>
    <m/>
    <m/>
    <m/>
    <n v="23"/>
    <x v="10"/>
    <x v="0"/>
  </r>
  <r>
    <d v="2023-09-13T10:27:32"/>
    <x v="13"/>
    <d v="2023-09-13T00:00:00"/>
    <m/>
    <n v="2"/>
    <n v="3"/>
    <n v="3"/>
    <n v="3"/>
    <n v="2"/>
    <n v="4"/>
    <m/>
    <m/>
    <m/>
    <m/>
    <m/>
    <m/>
    <m/>
    <m/>
    <m/>
    <m/>
    <m/>
    <m/>
    <m/>
    <m/>
    <m/>
    <m/>
    <m/>
    <m/>
    <m/>
    <m/>
    <m/>
    <n v="17"/>
    <x v="10"/>
    <x v="0"/>
  </r>
  <r>
    <d v="2023-09-13T10:27:51"/>
    <x v="47"/>
    <d v="2023-09-13T00:00:00"/>
    <m/>
    <n v="2"/>
    <n v="3"/>
    <n v="4"/>
    <n v="1"/>
    <n v="5"/>
    <n v="4"/>
    <m/>
    <m/>
    <m/>
    <m/>
    <m/>
    <m/>
    <m/>
    <m/>
    <m/>
    <m/>
    <m/>
    <m/>
    <m/>
    <m/>
    <m/>
    <m/>
    <m/>
    <m/>
    <m/>
    <m/>
    <m/>
    <n v="19"/>
    <x v="10"/>
    <x v="0"/>
  </r>
  <r>
    <d v="2023-09-13T10:28:11"/>
    <x v="26"/>
    <d v="2023-09-13T00:00:00"/>
    <m/>
    <n v="3"/>
    <n v="4"/>
    <n v="3"/>
    <n v="3"/>
    <n v="4"/>
    <n v="4"/>
    <m/>
    <m/>
    <m/>
    <m/>
    <m/>
    <m/>
    <m/>
    <m/>
    <m/>
    <m/>
    <m/>
    <m/>
    <m/>
    <m/>
    <m/>
    <m/>
    <m/>
    <m/>
    <m/>
    <m/>
    <m/>
    <n v="21"/>
    <x v="10"/>
    <x v="0"/>
  </r>
  <r>
    <d v="2023-09-13T10:28:22"/>
    <x v="42"/>
    <d v="2023-09-13T00:00:00"/>
    <m/>
    <n v="3"/>
    <n v="3"/>
    <n v="2"/>
    <n v="4"/>
    <n v="4"/>
    <n v="4"/>
    <m/>
    <m/>
    <m/>
    <m/>
    <m/>
    <m/>
    <m/>
    <m/>
    <m/>
    <m/>
    <m/>
    <m/>
    <m/>
    <m/>
    <m/>
    <m/>
    <m/>
    <m/>
    <m/>
    <m/>
    <m/>
    <n v="20"/>
    <x v="10"/>
    <x v="0"/>
  </r>
  <r>
    <d v="2023-09-13T10:29:00"/>
    <x v="11"/>
    <d v="2023-09-13T00:00:00"/>
    <m/>
    <n v="3"/>
    <n v="2"/>
    <n v="2"/>
    <n v="3"/>
    <n v="2"/>
    <n v="4"/>
    <m/>
    <m/>
    <m/>
    <s v="Douleurs au trapèze droit"/>
    <m/>
    <m/>
    <m/>
    <m/>
    <m/>
    <m/>
    <m/>
    <m/>
    <m/>
    <m/>
    <m/>
    <m/>
    <m/>
    <m/>
    <m/>
    <m/>
    <m/>
    <n v="16"/>
    <x v="10"/>
    <x v="0"/>
  </r>
  <r>
    <d v="2023-09-13T10:30:08"/>
    <x v="6"/>
    <d v="2023-09-13T00:00:00"/>
    <m/>
    <n v="2"/>
    <n v="4"/>
    <n v="3"/>
    <n v="3"/>
    <n v="3"/>
    <n v="4"/>
    <m/>
    <m/>
    <m/>
    <s v="Gêne moyen fessier droit"/>
    <m/>
    <m/>
    <m/>
    <m/>
    <m/>
    <m/>
    <m/>
    <m/>
    <m/>
    <m/>
    <m/>
    <m/>
    <m/>
    <m/>
    <m/>
    <m/>
    <m/>
    <n v="19"/>
    <x v="10"/>
    <x v="0"/>
  </r>
  <r>
    <d v="2023-09-13T10:33:56"/>
    <x v="38"/>
    <d v="2023-09-13T00:00:00"/>
    <m/>
    <n v="4"/>
    <n v="4"/>
    <n v="5"/>
    <n v="3"/>
    <n v="5"/>
    <n v="5"/>
    <m/>
    <m/>
    <m/>
    <m/>
    <m/>
    <m/>
    <m/>
    <m/>
    <m/>
    <m/>
    <m/>
    <m/>
    <m/>
    <m/>
    <m/>
    <m/>
    <m/>
    <m/>
    <m/>
    <m/>
    <m/>
    <n v="26"/>
    <x v="10"/>
    <x v="0"/>
  </r>
  <r>
    <d v="2023-09-13T10:36:57"/>
    <x v="18"/>
    <d v="2023-09-13T00:00:00"/>
    <m/>
    <n v="3"/>
    <n v="2"/>
    <n v="2"/>
    <n v="3"/>
    <n v="4"/>
    <n v="5"/>
    <m/>
    <m/>
    <m/>
    <s v="Légère douleur au genou"/>
    <m/>
    <m/>
    <m/>
    <m/>
    <m/>
    <m/>
    <m/>
    <m/>
    <m/>
    <m/>
    <m/>
    <m/>
    <m/>
    <m/>
    <m/>
    <m/>
    <m/>
    <n v="19"/>
    <x v="10"/>
    <x v="0"/>
  </r>
  <r>
    <d v="2023-09-13T10:38:44"/>
    <x v="29"/>
    <d v="2023-09-13T00:00:00"/>
    <m/>
    <n v="3"/>
    <n v="3"/>
    <n v="3"/>
    <n v="3"/>
    <n v="2"/>
    <n v="3"/>
    <m/>
    <m/>
    <m/>
    <m/>
    <m/>
    <m/>
    <m/>
    <m/>
    <m/>
    <m/>
    <m/>
    <m/>
    <m/>
    <m/>
    <m/>
    <m/>
    <m/>
    <m/>
    <m/>
    <m/>
    <m/>
    <n v="17"/>
    <x v="10"/>
    <x v="0"/>
  </r>
  <r>
    <d v="2023-09-13T10:40:59"/>
    <x v="39"/>
    <d v="2023-09-13T00:00:00"/>
    <m/>
    <n v="2"/>
    <n v="4"/>
    <n v="3"/>
    <n v="2"/>
    <n v="3"/>
    <n v="4"/>
    <m/>
    <m/>
    <m/>
    <s v="Possible douleur cuisse gauche sur appui en courant"/>
    <m/>
    <m/>
    <m/>
    <m/>
    <m/>
    <m/>
    <m/>
    <m/>
    <m/>
    <m/>
    <m/>
    <m/>
    <m/>
    <m/>
    <m/>
    <m/>
    <m/>
    <n v="18"/>
    <x v="10"/>
    <x v="0"/>
  </r>
  <r>
    <d v="2023-09-13T10:42:19"/>
    <x v="25"/>
    <d v="2023-09-13T00:00:00"/>
    <m/>
    <n v="2"/>
    <n v="2"/>
    <n v="3"/>
    <n v="2"/>
    <n v="3"/>
    <n v="2"/>
    <m/>
    <m/>
    <m/>
    <m/>
    <m/>
    <m/>
    <m/>
    <m/>
    <m/>
    <m/>
    <m/>
    <m/>
    <m/>
    <m/>
    <m/>
    <m/>
    <m/>
    <m/>
    <m/>
    <m/>
    <m/>
    <n v="14"/>
    <x v="10"/>
    <x v="0"/>
  </r>
  <r>
    <d v="2023-09-13T10:47:40"/>
    <x v="2"/>
    <d v="2023-09-13T00:00:00"/>
    <m/>
    <n v="3"/>
    <n v="4"/>
    <n v="2"/>
    <n v="2"/>
    <n v="2"/>
    <n v="4"/>
    <m/>
    <m/>
    <m/>
    <m/>
    <m/>
    <m/>
    <m/>
    <m/>
    <m/>
    <m/>
    <m/>
    <m/>
    <m/>
    <m/>
    <m/>
    <m/>
    <m/>
    <m/>
    <m/>
    <m/>
    <m/>
    <n v="17"/>
    <x v="10"/>
    <x v="0"/>
  </r>
  <r>
    <d v="2023-09-13T10:50:07"/>
    <x v="46"/>
    <d v="2023-09-13T00:00:00"/>
    <m/>
    <n v="5"/>
    <n v="5"/>
    <n v="4"/>
    <n v="3"/>
    <n v="4"/>
    <n v="5"/>
    <m/>
    <m/>
    <m/>
    <m/>
    <m/>
    <m/>
    <m/>
    <m/>
    <m/>
    <m/>
    <m/>
    <m/>
    <m/>
    <m/>
    <m/>
    <m/>
    <m/>
    <m/>
    <m/>
    <m/>
    <m/>
    <n v="26"/>
    <x v="10"/>
    <x v="0"/>
  </r>
  <r>
    <d v="2023-09-13T11:04:32"/>
    <x v="0"/>
    <d v="2023-09-13T00:00:00"/>
    <m/>
    <n v="3"/>
    <n v="3"/>
    <n v="2"/>
    <n v="2"/>
    <n v="2"/>
    <n v="4"/>
    <m/>
    <m/>
    <m/>
    <m/>
    <m/>
    <m/>
    <m/>
    <m/>
    <m/>
    <m/>
    <m/>
    <m/>
    <m/>
    <m/>
    <m/>
    <m/>
    <m/>
    <m/>
    <m/>
    <m/>
    <m/>
    <n v="16"/>
    <x v="10"/>
    <x v="0"/>
  </r>
  <r>
    <d v="2023-09-13T11:11:14"/>
    <x v="22"/>
    <d v="2023-09-13T00:00:00"/>
    <m/>
    <n v="3"/>
    <n v="4"/>
    <n v="3"/>
    <n v="3"/>
    <n v="3"/>
    <n v="4"/>
    <m/>
    <m/>
    <m/>
    <m/>
    <m/>
    <m/>
    <m/>
    <m/>
    <m/>
    <m/>
    <m/>
    <m/>
    <m/>
    <m/>
    <m/>
    <m/>
    <m/>
    <m/>
    <m/>
    <m/>
    <m/>
    <n v="20"/>
    <x v="10"/>
    <x v="0"/>
  </r>
  <r>
    <d v="2023-09-13T11:20:44"/>
    <x v="40"/>
    <d v="2023-09-13T00:00:00"/>
    <m/>
    <n v="4"/>
    <n v="5"/>
    <n v="5"/>
    <n v="4"/>
    <n v="4"/>
    <n v="4"/>
    <m/>
    <m/>
    <m/>
    <m/>
    <m/>
    <m/>
    <m/>
    <m/>
    <m/>
    <m/>
    <m/>
    <m/>
    <m/>
    <m/>
    <m/>
    <m/>
    <m/>
    <m/>
    <m/>
    <m/>
    <m/>
    <n v="26"/>
    <x v="10"/>
    <x v="0"/>
  </r>
  <r>
    <d v="2023-09-13T11:31:21"/>
    <x v="19"/>
    <d v="2023-09-13T00:00:00"/>
    <m/>
    <n v="1"/>
    <n v="2"/>
    <n v="3"/>
    <n v="2"/>
    <n v="2"/>
    <n v="4"/>
    <m/>
    <m/>
    <m/>
    <s v="Dur la reprise des cours, je vais m’organiser et m’adapter ça va le faire"/>
    <m/>
    <m/>
    <m/>
    <m/>
    <m/>
    <m/>
    <m/>
    <m/>
    <m/>
    <m/>
    <m/>
    <m/>
    <m/>
    <m/>
    <m/>
    <m/>
    <m/>
    <n v="14"/>
    <x v="10"/>
    <x v="0"/>
  </r>
  <r>
    <d v="2023-09-13T11:34:23"/>
    <x v="43"/>
    <d v="2023-09-13T00:00:00"/>
    <m/>
    <n v="4"/>
    <n v="4"/>
    <n v="4"/>
    <n v="3"/>
    <n v="4"/>
    <n v="4"/>
    <m/>
    <m/>
    <m/>
    <m/>
    <m/>
    <m/>
    <m/>
    <m/>
    <m/>
    <m/>
    <m/>
    <m/>
    <m/>
    <m/>
    <m/>
    <m/>
    <m/>
    <m/>
    <m/>
    <m/>
    <m/>
    <n v="23"/>
    <x v="10"/>
    <x v="0"/>
  </r>
  <r>
    <d v="2023-09-13T11:38:42"/>
    <x v="20"/>
    <d v="2023-09-13T00:00:00"/>
    <m/>
    <n v="3"/>
    <n v="3"/>
    <n v="5"/>
    <n v="4"/>
    <n v="4"/>
    <n v="5"/>
    <m/>
    <m/>
    <m/>
    <m/>
    <m/>
    <m/>
    <m/>
    <m/>
    <m/>
    <m/>
    <m/>
    <m/>
    <m/>
    <m/>
    <m/>
    <m/>
    <m/>
    <m/>
    <m/>
    <m/>
    <m/>
    <n v="24"/>
    <x v="10"/>
    <x v="0"/>
  </r>
  <r>
    <d v="2023-09-13T11:40:30"/>
    <x v="14"/>
    <d v="2023-09-13T00:00:00"/>
    <m/>
    <n v="2"/>
    <n v="2"/>
    <n v="3"/>
    <n v="3"/>
    <n v="3"/>
    <n v="3"/>
    <m/>
    <m/>
    <m/>
    <m/>
    <m/>
    <m/>
    <m/>
    <m/>
    <m/>
    <m/>
    <m/>
    <m/>
    <m/>
    <m/>
    <m/>
    <m/>
    <m/>
    <m/>
    <m/>
    <m/>
    <m/>
    <n v="16"/>
    <x v="10"/>
    <x v="0"/>
  </r>
  <r>
    <d v="2023-09-13T12:35:47"/>
    <x v="36"/>
    <d v="2023-09-13T00:00:00"/>
    <m/>
    <n v="2"/>
    <n v="5"/>
    <n v="4"/>
    <n v="1"/>
    <n v="5"/>
    <n v="4"/>
    <m/>
    <m/>
    <m/>
    <m/>
    <m/>
    <m/>
    <m/>
    <m/>
    <m/>
    <m/>
    <m/>
    <m/>
    <m/>
    <m/>
    <m/>
    <m/>
    <m/>
    <m/>
    <m/>
    <m/>
    <m/>
    <n v="21"/>
    <x v="10"/>
    <x v="0"/>
  </r>
  <r>
    <d v="2023-09-13T13:08:00"/>
    <x v="4"/>
    <d v="2023-09-13T00:00:00"/>
    <m/>
    <n v="3"/>
    <n v="4"/>
    <n v="3"/>
    <n v="4"/>
    <n v="3"/>
    <n v="4"/>
    <m/>
    <m/>
    <m/>
    <m/>
    <m/>
    <m/>
    <m/>
    <m/>
    <m/>
    <m/>
    <m/>
    <m/>
    <m/>
    <m/>
    <m/>
    <m/>
    <m/>
    <m/>
    <m/>
    <m/>
    <m/>
    <n v="21"/>
    <x v="10"/>
    <x v="0"/>
  </r>
  <r>
    <d v="2023-09-13T14:51:42"/>
    <x v="8"/>
    <d v="2023-09-13T00:00:00"/>
    <m/>
    <n v="3"/>
    <n v="3"/>
    <n v="2"/>
    <n v="2"/>
    <n v="3"/>
    <n v="4"/>
    <m/>
    <m/>
    <m/>
    <m/>
    <m/>
    <m/>
    <m/>
    <m/>
    <m/>
    <m/>
    <m/>
    <m/>
    <m/>
    <m/>
    <m/>
    <m/>
    <m/>
    <m/>
    <m/>
    <m/>
    <m/>
    <n v="17"/>
    <x v="10"/>
    <x v="0"/>
  </r>
  <r>
    <d v="2023-09-13T16:28:06"/>
    <x v="35"/>
    <d v="2023-09-13T00:00:00"/>
    <m/>
    <n v="2"/>
    <n v="2"/>
    <n v="3"/>
    <n v="3"/>
    <n v="2"/>
    <n v="3"/>
    <m/>
    <m/>
    <m/>
    <s v="Grosse douleur dans le bas du dos, j’attends des résultats d’analyse pour le diagnostic"/>
    <m/>
    <m/>
    <m/>
    <m/>
    <m/>
    <m/>
    <m/>
    <m/>
    <m/>
    <m/>
    <m/>
    <m/>
    <m/>
    <m/>
    <m/>
    <m/>
    <m/>
    <n v="15"/>
    <x v="10"/>
    <x v="0"/>
  </r>
  <r>
    <d v="2023-09-13T17:26:35"/>
    <x v="48"/>
    <d v="2023-09-13T00:00:00"/>
    <m/>
    <n v="2"/>
    <n v="4"/>
    <n v="4"/>
    <n v="2"/>
    <n v="4"/>
    <n v="4"/>
    <m/>
    <m/>
    <m/>
    <m/>
    <m/>
    <m/>
    <m/>
    <m/>
    <m/>
    <m/>
    <m/>
    <m/>
    <m/>
    <m/>
    <m/>
    <m/>
    <m/>
    <m/>
    <m/>
    <m/>
    <m/>
    <n v="20"/>
    <x v="10"/>
    <x v="0"/>
  </r>
  <r>
    <d v="2023-09-14T08:19:33"/>
    <x v="0"/>
    <d v="2023-09-14T00:00:00"/>
    <m/>
    <n v="3"/>
    <n v="3"/>
    <n v="2"/>
    <n v="3"/>
    <n v="2"/>
    <n v="3"/>
    <m/>
    <m/>
    <m/>
    <m/>
    <m/>
    <m/>
    <m/>
    <m/>
    <m/>
    <m/>
    <m/>
    <m/>
    <m/>
    <m/>
    <m/>
    <m/>
    <m/>
    <m/>
    <m/>
    <m/>
    <m/>
    <n v="16"/>
    <x v="10"/>
    <x v="0"/>
  </r>
  <r>
    <d v="2023-09-14T17:13:26"/>
    <x v="3"/>
    <d v="2023-09-14T00:00:00"/>
    <m/>
    <n v="2"/>
    <n v="2"/>
    <n v="2"/>
    <n v="1"/>
    <n v="4"/>
    <n v="4"/>
    <m/>
    <m/>
    <m/>
    <s v="Mal au mollet ++"/>
    <m/>
    <m/>
    <m/>
    <m/>
    <m/>
    <m/>
    <m/>
    <m/>
    <m/>
    <m/>
    <m/>
    <m/>
    <m/>
    <m/>
    <m/>
    <m/>
    <m/>
    <n v="15"/>
    <x v="10"/>
    <x v="0"/>
  </r>
  <r>
    <d v="2023-09-15T07:16:13"/>
    <x v="26"/>
    <d v="2023-09-15T00:00:00"/>
    <m/>
    <n v="2"/>
    <n v="3"/>
    <n v="2"/>
    <n v="3"/>
    <n v="4"/>
    <n v="4"/>
    <m/>
    <m/>
    <m/>
    <m/>
    <m/>
    <m/>
    <m/>
    <m/>
    <m/>
    <m/>
    <m/>
    <m/>
    <m/>
    <m/>
    <m/>
    <m/>
    <m/>
    <m/>
    <m/>
    <m/>
    <m/>
    <n v="18"/>
    <x v="10"/>
    <x v="0"/>
  </r>
  <r>
    <d v="2023-09-15T07:35:10"/>
    <x v="1"/>
    <d v="2023-09-15T00:00:00"/>
    <m/>
    <n v="2"/>
    <n v="2"/>
    <n v="1"/>
    <n v="1"/>
    <n v="3"/>
    <n v="4"/>
    <m/>
    <m/>
    <m/>
    <m/>
    <m/>
    <m/>
    <m/>
    <m/>
    <m/>
    <m/>
    <m/>
    <m/>
    <m/>
    <m/>
    <m/>
    <m/>
    <m/>
    <m/>
    <m/>
    <m/>
    <m/>
    <n v="13"/>
    <x v="10"/>
    <x v="0"/>
  </r>
  <r>
    <d v="2023-09-15T08:19:38"/>
    <x v="38"/>
    <d v="2023-09-15T00:00:00"/>
    <m/>
    <n v="4"/>
    <n v="4"/>
    <n v="5"/>
    <n v="3"/>
    <n v="5"/>
    <n v="5"/>
    <m/>
    <m/>
    <m/>
    <m/>
    <m/>
    <m/>
    <m/>
    <m/>
    <m/>
    <m/>
    <m/>
    <m/>
    <m/>
    <m/>
    <m/>
    <m/>
    <m/>
    <m/>
    <m/>
    <m/>
    <m/>
    <n v="26"/>
    <x v="10"/>
    <x v="0"/>
  </r>
  <r>
    <d v="2023-09-15T08:28:20"/>
    <x v="10"/>
    <d v="2023-09-15T00:00:00"/>
    <m/>
    <n v="2"/>
    <n v="4"/>
    <n v="3"/>
    <n v="3"/>
    <n v="4"/>
    <n v="5"/>
    <m/>
    <m/>
    <m/>
    <m/>
    <m/>
    <m/>
    <m/>
    <m/>
    <m/>
    <m/>
    <m/>
    <m/>
    <m/>
    <m/>
    <m/>
    <m/>
    <m/>
    <m/>
    <m/>
    <m/>
    <m/>
    <n v="21"/>
    <x v="10"/>
    <x v="0"/>
  </r>
  <r>
    <d v="2023-09-15T08:44:03"/>
    <x v="36"/>
    <d v="2023-09-15T00:00:00"/>
    <m/>
    <n v="3"/>
    <n v="5"/>
    <n v="5"/>
    <n v="3"/>
    <n v="5"/>
    <n v="5"/>
    <m/>
    <m/>
    <m/>
    <m/>
    <m/>
    <m/>
    <m/>
    <m/>
    <m/>
    <m/>
    <m/>
    <m/>
    <m/>
    <m/>
    <m/>
    <m/>
    <m/>
    <m/>
    <m/>
    <m/>
    <m/>
    <n v="26"/>
    <x v="10"/>
    <x v="0"/>
  </r>
  <r>
    <d v="2023-09-15T08:59:05"/>
    <x v="15"/>
    <d v="2023-09-15T00:00:00"/>
    <m/>
    <n v="3"/>
    <n v="4"/>
    <n v="4"/>
    <n v="3"/>
    <n v="2"/>
    <n v="4"/>
    <m/>
    <m/>
    <m/>
    <m/>
    <m/>
    <m/>
    <m/>
    <m/>
    <m/>
    <m/>
    <m/>
    <m/>
    <m/>
    <m/>
    <m/>
    <m/>
    <m/>
    <m/>
    <m/>
    <m/>
    <m/>
    <n v="20"/>
    <x v="10"/>
    <x v="0"/>
  </r>
  <r>
    <d v="2023-09-15T10:35:19"/>
    <x v="46"/>
    <d v="2023-09-15T00:00:00"/>
    <m/>
    <n v="5"/>
    <n v="5"/>
    <n v="4"/>
    <n v="3"/>
    <n v="4"/>
    <n v="5"/>
    <m/>
    <m/>
    <m/>
    <m/>
    <m/>
    <m/>
    <m/>
    <m/>
    <m/>
    <m/>
    <m/>
    <m/>
    <m/>
    <m/>
    <m/>
    <m/>
    <m/>
    <m/>
    <m/>
    <m/>
    <m/>
    <n v="26"/>
    <x v="10"/>
    <x v="0"/>
  </r>
  <r>
    <d v="2023-09-15T10:40:17"/>
    <x v="9"/>
    <d v="2023-09-14T00:00:00"/>
    <m/>
    <n v="3"/>
    <n v="4"/>
    <n v="5"/>
    <n v="3"/>
    <n v="2"/>
    <n v="3"/>
    <m/>
    <m/>
    <m/>
    <m/>
    <m/>
    <m/>
    <m/>
    <m/>
    <m/>
    <m/>
    <m/>
    <m/>
    <m/>
    <m/>
    <m/>
    <m/>
    <m/>
    <m/>
    <m/>
    <m/>
    <m/>
    <n v="20"/>
    <x v="10"/>
    <x v="0"/>
  </r>
  <r>
    <d v="2023-09-15T10:45:25"/>
    <x v="2"/>
    <d v="2023-09-15T00:00:00"/>
    <m/>
    <n v="2"/>
    <n v="4"/>
    <n v="2"/>
    <n v="2"/>
    <n v="1"/>
    <n v="4"/>
    <m/>
    <m/>
    <m/>
    <s v="1h de piscine se matin"/>
    <m/>
    <m/>
    <m/>
    <m/>
    <m/>
    <m/>
    <m/>
    <m/>
    <m/>
    <m/>
    <m/>
    <m/>
    <m/>
    <m/>
    <m/>
    <m/>
    <m/>
    <n v="15"/>
    <x v="10"/>
    <x v="0"/>
  </r>
  <r>
    <d v="2023-09-15T11:15:00"/>
    <x v="19"/>
    <d v="2023-09-15T00:00:00"/>
    <m/>
    <n v="4"/>
    <n v="4"/>
    <n v="2"/>
    <n v="4"/>
    <n v="3"/>
    <n v="5"/>
    <m/>
    <m/>
    <m/>
    <m/>
    <m/>
    <m/>
    <m/>
    <m/>
    <m/>
    <m/>
    <m/>
    <m/>
    <m/>
    <m/>
    <m/>
    <m/>
    <m/>
    <m/>
    <m/>
    <m/>
    <m/>
    <n v="22"/>
    <x v="10"/>
    <x v="0"/>
  </r>
  <r>
    <d v="2023-09-15T11:19:09"/>
    <x v="25"/>
    <d v="2023-09-15T00:00:00"/>
    <m/>
    <n v="1"/>
    <n v="2"/>
    <n v="2"/>
    <n v="2"/>
    <n v="3"/>
    <n v="3"/>
    <m/>
    <m/>
    <m/>
    <m/>
    <m/>
    <m/>
    <m/>
    <m/>
    <m/>
    <m/>
    <m/>
    <m/>
    <m/>
    <m/>
    <m/>
    <m/>
    <m/>
    <m/>
    <m/>
    <m/>
    <m/>
    <n v="13"/>
    <x v="10"/>
    <x v="0"/>
  </r>
  <r>
    <d v="2023-09-15T11:19:11"/>
    <x v="16"/>
    <d v="2023-09-15T00:00:00"/>
    <m/>
    <n v="3"/>
    <n v="4"/>
    <n v="3"/>
    <n v="3"/>
    <n v="3"/>
    <n v="4"/>
    <m/>
    <m/>
    <m/>
    <m/>
    <m/>
    <m/>
    <m/>
    <m/>
    <m/>
    <m/>
    <m/>
    <m/>
    <m/>
    <m/>
    <m/>
    <m/>
    <m/>
    <m/>
    <m/>
    <m/>
    <m/>
    <n v="20"/>
    <x v="10"/>
    <x v="0"/>
  </r>
  <r>
    <d v="2023-09-15T11:19:52"/>
    <x v="13"/>
    <d v="2023-09-15T00:00:00"/>
    <m/>
    <n v="2"/>
    <n v="3"/>
    <n v="2"/>
    <n v="3"/>
    <n v="3"/>
    <n v="4"/>
    <m/>
    <m/>
    <m/>
    <m/>
    <m/>
    <m/>
    <m/>
    <m/>
    <m/>
    <m/>
    <m/>
    <m/>
    <m/>
    <m/>
    <m/>
    <m/>
    <m/>
    <m/>
    <m/>
    <m/>
    <m/>
    <n v="17"/>
    <x v="10"/>
    <x v="0"/>
  </r>
  <r>
    <d v="2023-09-15T11:20:06"/>
    <x v="18"/>
    <d v="2023-09-15T00:00:00"/>
    <m/>
    <n v="3"/>
    <n v="4"/>
    <n v="2"/>
    <n v="4"/>
    <n v="3"/>
    <n v="5"/>
    <m/>
    <m/>
    <m/>
    <m/>
    <m/>
    <m/>
    <m/>
    <m/>
    <m/>
    <m/>
    <m/>
    <m/>
    <m/>
    <m/>
    <m/>
    <m/>
    <m/>
    <m/>
    <m/>
    <m/>
    <m/>
    <n v="21"/>
    <x v="10"/>
    <x v="0"/>
  </r>
  <r>
    <d v="2023-09-15T11:21:21"/>
    <x v="49"/>
    <d v="2023-09-15T00:00:00"/>
    <m/>
    <n v="4"/>
    <n v="4"/>
    <n v="4"/>
    <n v="4"/>
    <n v="4"/>
    <n v="2"/>
    <m/>
    <m/>
    <m/>
    <m/>
    <m/>
    <m/>
    <m/>
    <m/>
    <m/>
    <m/>
    <m/>
    <m/>
    <m/>
    <m/>
    <m/>
    <m/>
    <m/>
    <m/>
    <m/>
    <m/>
    <m/>
    <n v="22"/>
    <x v="10"/>
    <x v="0"/>
  </r>
  <r>
    <d v="2023-09-15T11:21:46"/>
    <x v="50"/>
    <d v="2023-09-15T00:00:00"/>
    <m/>
    <n v="2"/>
    <n v="2"/>
    <n v="3"/>
    <n v="2"/>
    <n v="1"/>
    <n v="4"/>
    <m/>
    <m/>
    <m/>
    <m/>
    <m/>
    <m/>
    <m/>
    <m/>
    <m/>
    <m/>
    <m/>
    <m/>
    <m/>
    <m/>
    <m/>
    <m/>
    <m/>
    <m/>
    <m/>
    <m/>
    <m/>
    <n v="14"/>
    <x v="10"/>
    <x v="0"/>
  </r>
  <r>
    <d v="2023-09-15T12:40:43"/>
    <x v="31"/>
    <d v="2023-09-15T00:00:00"/>
    <m/>
    <n v="4"/>
    <n v="4"/>
    <n v="2"/>
    <n v="3"/>
    <n v="3"/>
    <n v="4"/>
    <m/>
    <m/>
    <m/>
    <m/>
    <m/>
    <m/>
    <m/>
    <m/>
    <m/>
    <m/>
    <m/>
    <m/>
    <m/>
    <m/>
    <m/>
    <m/>
    <m/>
    <m/>
    <m/>
    <m/>
    <m/>
    <n v="20"/>
    <x v="10"/>
    <x v="0"/>
  </r>
  <r>
    <d v="2023-09-15T13:24:28"/>
    <x v="22"/>
    <d v="2023-09-15T00:00:00"/>
    <m/>
    <n v="3"/>
    <n v="2"/>
    <n v="3"/>
    <n v="3"/>
    <n v="3"/>
    <n v="4"/>
    <m/>
    <m/>
    <m/>
    <m/>
    <m/>
    <m/>
    <m/>
    <m/>
    <m/>
    <m/>
    <m/>
    <m/>
    <m/>
    <m/>
    <m/>
    <m/>
    <m/>
    <m/>
    <m/>
    <m/>
    <m/>
    <n v="18"/>
    <x v="10"/>
    <x v="0"/>
  </r>
  <r>
    <d v="2023-09-15T13:29:08"/>
    <x v="32"/>
    <d v="2023-09-15T00:00:00"/>
    <m/>
    <n v="4"/>
    <n v="4"/>
    <n v="4"/>
    <n v="3"/>
    <n v="1"/>
    <n v="2"/>
    <m/>
    <m/>
    <m/>
    <m/>
    <m/>
    <m/>
    <m/>
    <m/>
    <m/>
    <m/>
    <m/>
    <m/>
    <m/>
    <m/>
    <m/>
    <m/>
    <m/>
    <m/>
    <m/>
    <m/>
    <m/>
    <n v="18"/>
    <x v="10"/>
    <x v="0"/>
  </r>
  <r>
    <d v="2023-09-15T13:56:44"/>
    <x v="37"/>
    <d v="2023-09-15T00:00:00"/>
    <m/>
    <n v="4"/>
    <n v="4"/>
    <n v="3"/>
    <n v="3"/>
    <n v="4"/>
    <n v="4"/>
    <m/>
    <m/>
    <m/>
    <m/>
    <m/>
    <m/>
    <m/>
    <m/>
    <m/>
    <m/>
    <m/>
    <m/>
    <m/>
    <m/>
    <m/>
    <m/>
    <m/>
    <m/>
    <m/>
    <m/>
    <m/>
    <n v="22"/>
    <x v="10"/>
    <x v="0"/>
  </r>
  <r>
    <d v="2023-09-15T15:56:13"/>
    <x v="3"/>
    <d v="2023-09-15T00:00:00"/>
    <m/>
    <n v="1"/>
    <n v="2"/>
    <n v="4"/>
    <n v="2"/>
    <n v="4"/>
    <n v="4"/>
    <m/>
    <m/>
    <m/>
    <s v="Mal au mollet ++ et fatiguée +"/>
    <m/>
    <m/>
    <m/>
    <m/>
    <m/>
    <m/>
    <m/>
    <m/>
    <m/>
    <m/>
    <m/>
    <m/>
    <m/>
    <m/>
    <m/>
    <m/>
    <m/>
    <n v="17"/>
    <x v="10"/>
    <x v="0"/>
  </r>
  <r>
    <d v="2023-09-15T18:20:11"/>
    <x v="48"/>
    <d v="2023-09-15T00:00:00"/>
    <m/>
    <n v="2"/>
    <n v="4"/>
    <n v="4"/>
    <n v="2"/>
    <n v="4"/>
    <n v="4"/>
    <m/>
    <m/>
    <m/>
    <s v="Douleur tendon achille"/>
    <m/>
    <m/>
    <m/>
    <m/>
    <m/>
    <m/>
    <m/>
    <m/>
    <m/>
    <m/>
    <m/>
    <m/>
    <m/>
    <m/>
    <m/>
    <m/>
    <m/>
    <n v="20"/>
    <x v="10"/>
    <x v="0"/>
  </r>
  <r>
    <d v="2023-09-18T10:18:46"/>
    <x v="12"/>
    <d v="2023-09-18T00:00:00"/>
    <m/>
    <n v="2"/>
    <n v="4"/>
    <n v="4"/>
    <n v="3"/>
    <n v="2"/>
    <n v="4"/>
    <m/>
    <m/>
    <m/>
    <m/>
    <m/>
    <m/>
    <m/>
    <m/>
    <m/>
    <m/>
    <m/>
    <m/>
    <m/>
    <m/>
    <m/>
    <m/>
    <m/>
    <m/>
    <m/>
    <m/>
    <m/>
    <n v="19"/>
    <x v="7"/>
    <x v="0"/>
  </r>
  <r>
    <d v="2023-09-18T10:45:49"/>
    <x v="0"/>
    <d v="2023-09-18T00:00:00"/>
    <m/>
    <n v="1"/>
    <n v="2"/>
    <n v="2"/>
    <n v="3"/>
    <n v="2"/>
    <n v="2"/>
    <m/>
    <m/>
    <m/>
    <s v="Malade (grippe)"/>
    <m/>
    <m/>
    <m/>
    <m/>
    <m/>
    <m/>
    <m/>
    <m/>
    <m/>
    <m/>
    <m/>
    <m/>
    <m/>
    <m/>
    <m/>
    <m/>
    <m/>
    <n v="12"/>
    <x v="7"/>
    <x v="0"/>
  </r>
  <r>
    <d v="2023-09-19T07:36:46"/>
    <x v="42"/>
    <d v="2023-09-19T00:00:00"/>
    <m/>
    <n v="1"/>
    <n v="3"/>
    <n v="3"/>
    <n v="3"/>
    <n v="3"/>
    <n v="3"/>
    <m/>
    <m/>
    <m/>
    <m/>
    <m/>
    <m/>
    <m/>
    <m/>
    <m/>
    <m/>
    <m/>
    <m/>
    <m/>
    <m/>
    <m/>
    <m/>
    <m/>
    <m/>
    <m/>
    <m/>
    <m/>
    <n v="16"/>
    <x v="7"/>
    <x v="0"/>
  </r>
  <r>
    <d v="2023-09-19T07:55:06"/>
    <x v="1"/>
    <d v="2023-09-19T00:00:00"/>
    <m/>
    <n v="2"/>
    <n v="3"/>
    <n v="3"/>
    <n v="3"/>
    <n v="3"/>
    <n v="4"/>
    <m/>
    <m/>
    <m/>
    <m/>
    <m/>
    <m/>
    <m/>
    <m/>
    <m/>
    <m/>
    <m/>
    <m/>
    <m/>
    <m/>
    <m/>
    <m/>
    <m/>
    <m/>
    <m/>
    <m/>
    <m/>
    <n v="18"/>
    <x v="7"/>
    <x v="0"/>
  </r>
  <r>
    <d v="2023-09-19T07:58:43"/>
    <x v="18"/>
    <d v="2023-09-19T00:00:00"/>
    <m/>
    <n v="2"/>
    <n v="4"/>
    <n v="3"/>
    <n v="2"/>
    <n v="3"/>
    <n v="4"/>
    <m/>
    <m/>
    <m/>
    <m/>
    <m/>
    <m/>
    <m/>
    <m/>
    <m/>
    <m/>
    <m/>
    <m/>
    <m/>
    <m/>
    <m/>
    <m/>
    <m/>
    <m/>
    <m/>
    <m/>
    <m/>
    <n v="18"/>
    <x v="7"/>
    <x v="0"/>
  </r>
  <r>
    <d v="2023-09-19T08:20:56"/>
    <x v="9"/>
    <d v="2023-09-19T00:00:00"/>
    <m/>
    <n v="4"/>
    <n v="3"/>
    <n v="5"/>
    <n v="3"/>
    <n v="4"/>
    <n v="4"/>
    <m/>
    <m/>
    <m/>
    <m/>
    <m/>
    <m/>
    <m/>
    <m/>
    <m/>
    <m/>
    <m/>
    <m/>
    <m/>
    <m/>
    <m/>
    <m/>
    <m/>
    <m/>
    <m/>
    <m/>
    <m/>
    <n v="23"/>
    <x v="7"/>
    <x v="0"/>
  </r>
  <r>
    <d v="2023-09-19T08:50:50"/>
    <x v="15"/>
    <d v="2023-09-19T00:00:00"/>
    <m/>
    <n v="3"/>
    <n v="3"/>
    <n v="4"/>
    <n v="4"/>
    <n v="2"/>
    <n v="2"/>
    <m/>
    <m/>
    <m/>
    <m/>
    <m/>
    <m/>
    <m/>
    <m/>
    <m/>
    <m/>
    <m/>
    <m/>
    <m/>
    <m/>
    <m/>
    <m/>
    <m/>
    <m/>
    <m/>
    <m/>
    <m/>
    <n v="18"/>
    <x v="7"/>
    <x v="0"/>
  </r>
  <r>
    <d v="2023-09-19T09:04:50"/>
    <x v="10"/>
    <d v="2023-09-19T00:00:00"/>
    <m/>
    <n v="5"/>
    <n v="5"/>
    <n v="4"/>
    <n v="4"/>
    <n v="5"/>
    <n v="4"/>
    <m/>
    <m/>
    <m/>
    <m/>
    <m/>
    <m/>
    <m/>
    <m/>
    <m/>
    <m/>
    <m/>
    <m/>
    <m/>
    <m/>
    <m/>
    <m/>
    <m/>
    <m/>
    <m/>
    <m/>
    <m/>
    <n v="27"/>
    <x v="7"/>
    <x v="0"/>
  </r>
  <r>
    <d v="2023-09-19T09:07:09"/>
    <x v="17"/>
    <d v="2023-09-19T00:00:00"/>
    <m/>
    <n v="3"/>
    <n v="4"/>
    <n v="3"/>
    <n v="3"/>
    <n v="3"/>
    <n v="5"/>
    <m/>
    <m/>
    <m/>
    <s v="Gêne genou"/>
    <m/>
    <m/>
    <m/>
    <m/>
    <m/>
    <m/>
    <m/>
    <m/>
    <m/>
    <m/>
    <m/>
    <m/>
    <m/>
    <m/>
    <m/>
    <m/>
    <m/>
    <n v="21"/>
    <x v="7"/>
    <x v="0"/>
  </r>
  <r>
    <d v="2023-09-19T09:13:41"/>
    <x v="36"/>
    <d v="2023-09-19T00:00:00"/>
    <m/>
    <n v="4"/>
    <n v="3"/>
    <n v="5"/>
    <n v="4"/>
    <n v="5"/>
    <n v="5"/>
    <m/>
    <m/>
    <m/>
    <m/>
    <m/>
    <m/>
    <m/>
    <m/>
    <m/>
    <m/>
    <m/>
    <m/>
    <m/>
    <m/>
    <m/>
    <m/>
    <m/>
    <m/>
    <m/>
    <m/>
    <m/>
    <n v="26"/>
    <x v="7"/>
    <x v="0"/>
  </r>
  <r>
    <d v="2023-09-19T09:17:27"/>
    <x v="11"/>
    <d v="2023-09-19T00:00:00"/>
    <m/>
    <n v="2"/>
    <n v="3"/>
    <n v="3"/>
    <n v="3"/>
    <n v="2"/>
    <n v="3"/>
    <m/>
    <m/>
    <m/>
    <s v="Malade, angine"/>
    <m/>
    <m/>
    <m/>
    <m/>
    <m/>
    <m/>
    <m/>
    <m/>
    <m/>
    <m/>
    <m/>
    <m/>
    <m/>
    <m/>
    <m/>
    <m/>
    <m/>
    <n v="16"/>
    <x v="7"/>
    <x v="0"/>
  </r>
  <r>
    <d v="2023-09-19T09:22:27"/>
    <x v="37"/>
    <d v="2023-09-19T00:00:00"/>
    <m/>
    <n v="3"/>
    <n v="4"/>
    <n v="3"/>
    <n v="3"/>
    <n v="4"/>
    <n v="4"/>
    <m/>
    <m/>
    <m/>
    <s v="Malade"/>
    <m/>
    <m/>
    <m/>
    <m/>
    <m/>
    <m/>
    <m/>
    <m/>
    <m/>
    <m/>
    <m/>
    <m/>
    <m/>
    <m/>
    <m/>
    <m/>
    <m/>
    <n v="21"/>
    <x v="7"/>
    <x v="0"/>
  </r>
  <r>
    <d v="2023-09-19T09:45:20"/>
    <x v="26"/>
    <d v="2023-09-19T00:00:00"/>
    <m/>
    <n v="4"/>
    <n v="4"/>
    <n v="4"/>
    <n v="3"/>
    <n v="4"/>
    <n v="4"/>
    <m/>
    <m/>
    <m/>
    <m/>
    <m/>
    <m/>
    <m/>
    <m/>
    <m/>
    <m/>
    <m/>
    <m/>
    <m/>
    <m/>
    <m/>
    <m/>
    <m/>
    <m/>
    <m/>
    <m/>
    <m/>
    <n v="23"/>
    <x v="7"/>
    <x v="0"/>
  </r>
  <r>
    <d v="2023-09-19T10:00:52"/>
    <x v="49"/>
    <d v="2023-09-19T00:00:00"/>
    <m/>
    <n v="4"/>
    <n v="3"/>
    <n v="5"/>
    <n v="3"/>
    <n v="4"/>
    <n v="4"/>
    <m/>
    <m/>
    <m/>
    <m/>
    <m/>
    <m/>
    <m/>
    <m/>
    <m/>
    <m/>
    <m/>
    <m/>
    <m/>
    <m/>
    <m/>
    <m/>
    <m/>
    <m/>
    <m/>
    <m/>
    <m/>
    <n v="23"/>
    <x v="7"/>
    <x v="0"/>
  </r>
  <r>
    <d v="2023-09-19T10:00:52"/>
    <x v="12"/>
    <d v="2023-09-19T00:00:00"/>
    <m/>
    <n v="1"/>
    <n v="4"/>
    <n v="3"/>
    <n v="3"/>
    <n v="3"/>
    <n v="5"/>
    <m/>
    <m/>
    <m/>
    <m/>
    <m/>
    <m/>
    <m/>
    <m/>
    <m/>
    <m/>
    <m/>
    <m/>
    <m/>
    <m/>
    <m/>
    <m/>
    <m/>
    <m/>
    <m/>
    <m/>
    <m/>
    <n v="19"/>
    <x v="7"/>
    <x v="0"/>
  </r>
  <r>
    <d v="2023-09-19T10:01:18"/>
    <x v="2"/>
    <d v="2023-09-19T00:00:00"/>
    <m/>
    <n v="2"/>
    <n v="4"/>
    <n v="3"/>
    <n v="2"/>
    <n v="1"/>
    <n v="4"/>
    <m/>
    <m/>
    <m/>
    <s v="Mal au dos +++ Kiné se soir"/>
    <m/>
    <m/>
    <m/>
    <m/>
    <m/>
    <m/>
    <m/>
    <m/>
    <m/>
    <m/>
    <m/>
    <m/>
    <m/>
    <m/>
    <m/>
    <m/>
    <m/>
    <n v="16"/>
    <x v="7"/>
    <x v="0"/>
  </r>
  <r>
    <d v="2023-09-19T10:01:52"/>
    <x v="13"/>
    <d v="2023-09-19T00:00:00"/>
    <m/>
    <n v="2"/>
    <n v="3"/>
    <n v="3"/>
    <n v="2"/>
    <n v="2"/>
    <n v="4"/>
    <m/>
    <m/>
    <m/>
    <m/>
    <m/>
    <m/>
    <m/>
    <m/>
    <m/>
    <m/>
    <m/>
    <m/>
    <m/>
    <m/>
    <m/>
    <m/>
    <m/>
    <m/>
    <m/>
    <m/>
    <m/>
    <n v="16"/>
    <x v="7"/>
    <x v="0"/>
  </r>
  <r>
    <d v="2023-09-19T10:02:04"/>
    <x v="22"/>
    <d v="2023-09-19T00:00:00"/>
    <m/>
    <n v="2"/>
    <n v="3"/>
    <n v="3"/>
    <n v="2"/>
    <n v="3"/>
    <n v="4"/>
    <m/>
    <m/>
    <m/>
    <m/>
    <m/>
    <m/>
    <m/>
    <m/>
    <m/>
    <m/>
    <m/>
    <m/>
    <m/>
    <m/>
    <m/>
    <m/>
    <m/>
    <m/>
    <m/>
    <m/>
    <m/>
    <n v="17"/>
    <x v="7"/>
    <x v="0"/>
  </r>
  <r>
    <d v="2023-09-19T10:02:58"/>
    <x v="50"/>
    <d v="2023-09-19T00:00:00"/>
    <m/>
    <n v="2"/>
    <n v="4"/>
    <n v="2"/>
    <n v="2"/>
    <n v="3"/>
    <n v="4"/>
    <m/>
    <m/>
    <m/>
    <m/>
    <m/>
    <m/>
    <m/>
    <m/>
    <m/>
    <m/>
    <m/>
    <m/>
    <m/>
    <m/>
    <m/>
    <m/>
    <m/>
    <m/>
    <m/>
    <m/>
    <m/>
    <n v="17"/>
    <x v="7"/>
    <x v="0"/>
  </r>
  <r>
    <d v="2023-09-19T10:03:42"/>
    <x v="29"/>
    <d v="2023-09-19T00:00:00"/>
    <m/>
    <n v="3"/>
    <n v="3"/>
    <n v="3"/>
    <n v="3"/>
    <n v="2"/>
    <n v="4"/>
    <m/>
    <m/>
    <m/>
    <m/>
    <m/>
    <m/>
    <m/>
    <m/>
    <m/>
    <m/>
    <m/>
    <m/>
    <m/>
    <m/>
    <m/>
    <m/>
    <m/>
    <m/>
    <m/>
    <m/>
    <m/>
    <n v="18"/>
    <x v="7"/>
    <x v="0"/>
  </r>
  <r>
    <d v="2023-09-19T10:06:00"/>
    <x v="38"/>
    <d v="2023-09-19T00:00:00"/>
    <m/>
    <n v="4"/>
    <n v="4"/>
    <n v="5"/>
    <n v="4"/>
    <n v="4"/>
    <n v="4"/>
    <m/>
    <m/>
    <m/>
    <m/>
    <m/>
    <m/>
    <m/>
    <m/>
    <m/>
    <m/>
    <m/>
    <m/>
    <m/>
    <m/>
    <m/>
    <m/>
    <m/>
    <m/>
    <m/>
    <m/>
    <m/>
    <n v="25"/>
    <x v="7"/>
    <x v="0"/>
  </r>
  <r>
    <d v="2023-09-19T10:07:01"/>
    <x v="31"/>
    <d v="2023-09-19T00:00:00"/>
    <m/>
    <n v="3"/>
    <n v="3"/>
    <n v="2"/>
    <n v="3"/>
    <n v="3"/>
    <n v="4"/>
    <m/>
    <m/>
    <m/>
    <m/>
    <m/>
    <m/>
    <m/>
    <m/>
    <m/>
    <m/>
    <m/>
    <m/>
    <m/>
    <m/>
    <m/>
    <m/>
    <m/>
    <m/>
    <m/>
    <m/>
    <m/>
    <n v="18"/>
    <x v="7"/>
    <x v="0"/>
  </r>
  <r>
    <d v="2023-09-19T10:11:45"/>
    <x v="44"/>
    <d v="2023-09-19T00:00:00"/>
    <m/>
    <n v="2"/>
    <n v="4"/>
    <n v="4"/>
    <n v="4"/>
    <n v="1"/>
    <n v="2"/>
    <m/>
    <m/>
    <m/>
    <m/>
    <m/>
    <m/>
    <m/>
    <m/>
    <m/>
    <m/>
    <m/>
    <m/>
    <m/>
    <m/>
    <m/>
    <m/>
    <m/>
    <m/>
    <m/>
    <m/>
    <m/>
    <n v="17"/>
    <x v="7"/>
    <x v="0"/>
  </r>
  <r>
    <d v="2023-09-19T10:13:08"/>
    <x v="14"/>
    <d v="2023-09-19T00:00:00"/>
    <m/>
    <n v="3"/>
    <n v="3"/>
    <n v="3"/>
    <n v="3"/>
    <n v="3"/>
    <n v="3"/>
    <m/>
    <m/>
    <m/>
    <m/>
    <m/>
    <m/>
    <m/>
    <m/>
    <m/>
    <m/>
    <m/>
    <m/>
    <m/>
    <m/>
    <m/>
    <m/>
    <m/>
    <m/>
    <m/>
    <m/>
    <m/>
    <n v="18"/>
    <x v="7"/>
    <x v="0"/>
  </r>
  <r>
    <d v="2023-09-19T10:26:02"/>
    <x v="6"/>
    <d v="2023-09-19T00:00:00"/>
    <m/>
    <n v="3"/>
    <n v="3"/>
    <n v="4"/>
    <n v="5"/>
    <n v="3"/>
    <n v="4"/>
    <m/>
    <m/>
    <m/>
    <m/>
    <m/>
    <m/>
    <m/>
    <m/>
    <m/>
    <m/>
    <m/>
    <m/>
    <m/>
    <m/>
    <m/>
    <m/>
    <m/>
    <m/>
    <m/>
    <m/>
    <m/>
    <n v="22"/>
    <x v="7"/>
    <x v="0"/>
  </r>
  <r>
    <d v="2023-09-19T10:26:37"/>
    <x v="40"/>
    <d v="2023-09-19T00:00:00"/>
    <m/>
    <n v="4"/>
    <n v="5"/>
    <n v="5"/>
    <n v="5"/>
    <n v="5"/>
    <n v="5"/>
    <m/>
    <m/>
    <m/>
    <m/>
    <m/>
    <m/>
    <m/>
    <m/>
    <m/>
    <m/>
    <m/>
    <m/>
    <m/>
    <m/>
    <m/>
    <m/>
    <m/>
    <m/>
    <m/>
    <m/>
    <m/>
    <n v="29"/>
    <x v="7"/>
    <x v="0"/>
  </r>
  <r>
    <d v="2023-09-19T10:33:22"/>
    <x v="3"/>
    <d v="2023-09-19T00:00:00"/>
    <m/>
    <n v="1"/>
    <n v="4"/>
    <n v="2"/>
    <n v="4"/>
    <n v="4"/>
    <n v="3"/>
    <m/>
    <m/>
    <m/>
    <s v="Pas très bien pendant le week-end et aujourd'hui . Très fatiguée or que je me couche tôt."/>
    <m/>
    <m/>
    <m/>
    <m/>
    <m/>
    <m/>
    <m/>
    <m/>
    <m/>
    <m/>
    <m/>
    <m/>
    <m/>
    <m/>
    <m/>
    <m/>
    <m/>
    <n v="18"/>
    <x v="7"/>
    <x v="0"/>
  </r>
  <r>
    <d v="2023-09-19T10:35:58"/>
    <x v="33"/>
    <d v="2023-07-19T00:00:00"/>
    <m/>
    <n v="2"/>
    <n v="3"/>
    <n v="3"/>
    <n v="3"/>
    <n v="1"/>
    <n v="2"/>
    <m/>
    <m/>
    <m/>
    <s v="Pas très bien aujourd’hui, beaucoup de stress. A la limite de tomber dans les pommes en cours"/>
    <m/>
    <m/>
    <m/>
    <m/>
    <m/>
    <m/>
    <m/>
    <m/>
    <m/>
    <m/>
    <m/>
    <m/>
    <m/>
    <m/>
    <m/>
    <m/>
    <m/>
    <n v="14"/>
    <x v="0"/>
    <x v="0"/>
  </r>
  <r>
    <d v="2023-09-19T10:37:14"/>
    <x v="39"/>
    <d v="2023-09-19T00:00:00"/>
    <m/>
    <n v="2"/>
    <n v="3"/>
    <n v="3"/>
    <n v="3"/>
    <n v="3"/>
    <n v="4"/>
    <m/>
    <m/>
    <m/>
    <m/>
    <m/>
    <m/>
    <m/>
    <m/>
    <m/>
    <m/>
    <m/>
    <m/>
    <m/>
    <m/>
    <m/>
    <m/>
    <m/>
    <m/>
    <m/>
    <m/>
    <m/>
    <n v="18"/>
    <x v="7"/>
    <x v="0"/>
  </r>
  <r>
    <d v="2023-09-19T11:21:14"/>
    <x v="35"/>
    <d v="2023-09-19T00:00:00"/>
    <m/>
    <n v="2"/>
    <n v="3"/>
    <n v="3"/>
    <n v="3"/>
    <n v="3"/>
    <n v="4"/>
    <m/>
    <m/>
    <m/>
    <m/>
    <m/>
    <m/>
    <m/>
    <m/>
    <m/>
    <m/>
    <m/>
    <m/>
    <m/>
    <m/>
    <m/>
    <m/>
    <m/>
    <m/>
    <m/>
    <m/>
    <m/>
    <n v="18"/>
    <x v="7"/>
    <x v="0"/>
  </r>
  <r>
    <d v="2023-09-19T11:53:17"/>
    <x v="19"/>
    <d v="2023-09-19T00:00:00"/>
    <m/>
    <n v="2"/>
    <n v="3"/>
    <n v="4"/>
    <n v="2"/>
    <n v="2"/>
    <n v="3"/>
    <m/>
    <m/>
    <m/>
    <m/>
    <m/>
    <m/>
    <m/>
    <m/>
    <m/>
    <m/>
    <m/>
    <m/>
    <m/>
    <m/>
    <m/>
    <m/>
    <m/>
    <m/>
    <m/>
    <m/>
    <m/>
    <n v="16"/>
    <x v="7"/>
    <x v="0"/>
  </r>
  <r>
    <d v="2023-09-19T13:32:02"/>
    <x v="0"/>
    <d v="2023-09-19T00:00:00"/>
    <m/>
    <n v="1"/>
    <n v="3"/>
    <n v="2"/>
    <n v="2"/>
    <n v="2"/>
    <n v="3"/>
    <m/>
    <m/>
    <m/>
    <s v="Toujours malade"/>
    <m/>
    <m/>
    <m/>
    <m/>
    <m/>
    <m/>
    <m/>
    <m/>
    <m/>
    <m/>
    <m/>
    <m/>
    <m/>
    <m/>
    <m/>
    <m/>
    <m/>
    <n v="13"/>
    <x v="7"/>
    <x v="0"/>
  </r>
  <r>
    <d v="2023-09-19T13:37:34"/>
    <x v="48"/>
    <d v="2023-09-19T00:00:00"/>
    <m/>
    <n v="3"/>
    <n v="4"/>
    <n v="4"/>
    <n v="2"/>
    <n v="3"/>
    <n v="4"/>
    <m/>
    <m/>
    <m/>
    <s v="Douleur tendon achille"/>
    <m/>
    <m/>
    <m/>
    <m/>
    <m/>
    <m/>
    <m/>
    <m/>
    <m/>
    <m/>
    <m/>
    <m/>
    <m/>
    <m/>
    <m/>
    <m/>
    <m/>
    <n v="20"/>
    <x v="7"/>
    <x v="0"/>
  </r>
  <r>
    <d v="2023-09-19T13:53:01"/>
    <x v="16"/>
    <d v="2023-09-19T00:00:00"/>
    <m/>
    <n v="2"/>
    <n v="3"/>
    <n v="4"/>
    <n v="4"/>
    <n v="3"/>
    <n v="4"/>
    <m/>
    <m/>
    <m/>
    <s v="rythme travail + rugby très très fatiguant"/>
    <m/>
    <m/>
    <m/>
    <m/>
    <m/>
    <m/>
    <m/>
    <m/>
    <m/>
    <m/>
    <m/>
    <m/>
    <m/>
    <m/>
    <m/>
    <m/>
    <m/>
    <n v="20"/>
    <x v="7"/>
    <x v="0"/>
  </r>
  <r>
    <d v="2023-09-19T15:11:50"/>
    <x v="25"/>
    <d v="2023-09-19T00:00:00"/>
    <m/>
    <n v="2"/>
    <n v="4"/>
    <n v="3"/>
    <n v="2"/>
    <n v="3"/>
    <n v="3"/>
    <m/>
    <m/>
    <m/>
    <m/>
    <m/>
    <m/>
    <m/>
    <m/>
    <m/>
    <m/>
    <m/>
    <m/>
    <m/>
    <m/>
    <m/>
    <m/>
    <m/>
    <m/>
    <m/>
    <m/>
    <m/>
    <n v="17"/>
    <x v="7"/>
    <x v="0"/>
  </r>
  <r>
    <d v="2023-09-19T16:24:20"/>
    <x v="24"/>
    <d v="2023-09-19T00:00:00"/>
    <m/>
    <n v="3"/>
    <n v="4"/>
    <n v="3"/>
    <n v="3"/>
    <n v="2"/>
    <n v="3"/>
    <m/>
    <m/>
    <m/>
    <s v="Jour 1 des règles _x000a_Désolée pour le retard Elisa pour l'état de forme"/>
    <m/>
    <m/>
    <m/>
    <m/>
    <m/>
    <m/>
    <m/>
    <m/>
    <m/>
    <m/>
    <m/>
    <m/>
    <m/>
    <m/>
    <m/>
    <m/>
    <m/>
    <n v="18"/>
    <x v="7"/>
    <x v="0"/>
  </r>
  <r>
    <d v="2023-09-20T07:18:05"/>
    <x v="15"/>
    <d v="2023-09-20T00:00:00"/>
    <m/>
    <n v="3"/>
    <n v="3"/>
    <n v="4"/>
    <n v="4"/>
    <n v="2"/>
    <n v="2"/>
    <m/>
    <m/>
    <m/>
    <m/>
    <m/>
    <m/>
    <m/>
    <m/>
    <m/>
    <m/>
    <m/>
    <m/>
    <m/>
    <m/>
    <m/>
    <m/>
    <m/>
    <m/>
    <m/>
    <m/>
    <m/>
    <n v="18"/>
    <x v="7"/>
    <x v="0"/>
  </r>
  <r>
    <d v="2023-09-20T07:33:40"/>
    <x v="1"/>
    <d v="2023-09-20T00:00:00"/>
    <m/>
    <n v="3"/>
    <n v="3"/>
    <n v="3"/>
    <n v="3"/>
    <n v="3"/>
    <n v="4"/>
    <m/>
    <m/>
    <m/>
    <m/>
    <m/>
    <m/>
    <m/>
    <m/>
    <m/>
    <m/>
    <m/>
    <m/>
    <m/>
    <m/>
    <m/>
    <m/>
    <m/>
    <m/>
    <m/>
    <m/>
    <m/>
    <n v="19"/>
    <x v="7"/>
    <x v="0"/>
  </r>
  <r>
    <d v="2023-09-20T07:49:42"/>
    <x v="11"/>
    <d v="2023-09-20T00:00:00"/>
    <m/>
    <n v="2"/>
    <n v="2"/>
    <n v="3"/>
    <n v="3"/>
    <n v="2"/>
    <n v="3"/>
    <m/>
    <m/>
    <m/>
    <s v="Toujours malade… mauvaise nuit _x000a_Douleurs : tendon Achille gauche, adducteur droit (sur un squat)"/>
    <m/>
    <m/>
    <m/>
    <m/>
    <m/>
    <m/>
    <m/>
    <m/>
    <m/>
    <m/>
    <m/>
    <m/>
    <m/>
    <m/>
    <m/>
    <m/>
    <m/>
    <n v="15"/>
    <x v="7"/>
    <x v="0"/>
  </r>
  <r>
    <d v="2023-09-20T07:54:41"/>
    <x v="29"/>
    <d v="2023-09-20T00:00:00"/>
    <m/>
    <n v="2"/>
    <n v="2"/>
    <n v="2"/>
    <n v="2"/>
    <n v="1"/>
    <n v="2"/>
    <m/>
    <m/>
    <m/>
    <m/>
    <m/>
    <m/>
    <m/>
    <m/>
    <m/>
    <m/>
    <m/>
    <m/>
    <m/>
    <m/>
    <m/>
    <m/>
    <m/>
    <m/>
    <m/>
    <m/>
    <m/>
    <n v="11"/>
    <x v="7"/>
    <x v="0"/>
  </r>
  <r>
    <d v="2023-09-20T08:00:03"/>
    <x v="36"/>
    <d v="2023-09-20T00:00:00"/>
    <m/>
    <n v="4"/>
    <n v="5"/>
    <n v="5"/>
    <n v="3"/>
    <n v="5"/>
    <n v="5"/>
    <m/>
    <m/>
    <m/>
    <m/>
    <m/>
    <m/>
    <m/>
    <m/>
    <m/>
    <m/>
    <m/>
    <m/>
    <m/>
    <m/>
    <m/>
    <m/>
    <m/>
    <m/>
    <m/>
    <m/>
    <m/>
    <n v="27"/>
    <x v="7"/>
    <x v="0"/>
  </r>
  <r>
    <d v="2023-09-20T08:18:11"/>
    <x v="9"/>
    <d v="2023-09-20T00:00:00"/>
    <m/>
    <n v="4"/>
    <n v="4"/>
    <n v="5"/>
    <n v="2"/>
    <n v="3"/>
    <n v="4"/>
    <m/>
    <m/>
    <m/>
    <m/>
    <m/>
    <m/>
    <m/>
    <m/>
    <m/>
    <m/>
    <m/>
    <m/>
    <m/>
    <m/>
    <m/>
    <m/>
    <m/>
    <m/>
    <m/>
    <m/>
    <m/>
    <n v="22"/>
    <x v="7"/>
    <x v="0"/>
  </r>
  <r>
    <d v="2023-09-20T08:32:45"/>
    <x v="2"/>
    <d v="2023-09-20T00:00:00"/>
    <m/>
    <n v="2"/>
    <n v="2"/>
    <n v="3"/>
    <n v="3"/>
    <n v="1"/>
    <n v="4"/>
    <m/>
    <m/>
    <m/>
    <s v="Le dos tire mais moins"/>
    <m/>
    <m/>
    <m/>
    <m/>
    <m/>
    <m/>
    <m/>
    <m/>
    <m/>
    <m/>
    <m/>
    <m/>
    <m/>
    <m/>
    <m/>
    <m/>
    <m/>
    <n v="15"/>
    <x v="7"/>
    <x v="0"/>
  </r>
  <r>
    <d v="2023-09-20T08:56:58"/>
    <x v="38"/>
    <d v="2023-09-20T00:00:00"/>
    <m/>
    <n v="4"/>
    <n v="4"/>
    <n v="5"/>
    <n v="3"/>
    <n v="4"/>
    <n v="5"/>
    <m/>
    <m/>
    <m/>
    <m/>
    <m/>
    <m/>
    <m/>
    <m/>
    <m/>
    <m/>
    <m/>
    <m/>
    <m/>
    <m/>
    <m/>
    <m/>
    <m/>
    <m/>
    <m/>
    <m/>
    <m/>
    <n v="25"/>
    <x v="7"/>
    <x v="0"/>
  </r>
  <r>
    <d v="2023-09-20T09:43:20"/>
    <x v="37"/>
    <d v="2023-09-20T00:00:00"/>
    <m/>
    <n v="2"/>
    <n v="3"/>
    <n v="3"/>
    <n v="3"/>
    <n v="3"/>
    <n v="2"/>
    <m/>
    <m/>
    <m/>
    <m/>
    <m/>
    <m/>
    <m/>
    <m/>
    <m/>
    <m/>
    <m/>
    <m/>
    <m/>
    <m/>
    <m/>
    <m/>
    <m/>
    <m/>
    <m/>
    <m/>
    <m/>
    <n v="16"/>
    <x v="7"/>
    <x v="0"/>
  </r>
  <r>
    <d v="2023-09-20T10:05:22"/>
    <x v="31"/>
    <d v="2023-09-20T00:00:00"/>
    <m/>
    <n v="2"/>
    <n v="4"/>
    <n v="2"/>
    <n v="3"/>
    <n v="3"/>
    <n v="4"/>
    <m/>
    <m/>
    <m/>
    <m/>
    <m/>
    <m/>
    <m/>
    <m/>
    <m/>
    <m/>
    <m/>
    <m/>
    <m/>
    <m/>
    <m/>
    <m/>
    <m/>
    <m/>
    <m/>
    <m/>
    <m/>
    <n v="18"/>
    <x v="7"/>
    <x v="0"/>
  </r>
  <r>
    <d v="2023-09-20T10:32:55"/>
    <x v="39"/>
    <d v="2023-09-20T00:00:00"/>
    <m/>
    <n v="2"/>
    <n v="3"/>
    <n v="2"/>
    <n v="2"/>
    <n v="3"/>
    <n v="4"/>
    <m/>
    <m/>
    <m/>
    <m/>
    <m/>
    <m/>
    <m/>
    <m/>
    <m/>
    <m/>
    <m/>
    <m/>
    <m/>
    <m/>
    <m/>
    <m/>
    <m/>
    <m/>
    <m/>
    <m/>
    <m/>
    <n v="16"/>
    <x v="7"/>
    <x v="0"/>
  </r>
  <r>
    <d v="2023-09-20T10:41:30"/>
    <x v="17"/>
    <d v="2023-09-20T00:00:00"/>
    <m/>
    <n v="3"/>
    <n v="3"/>
    <n v="3"/>
    <n v="2"/>
    <n v="2"/>
    <n v="4"/>
    <m/>
    <m/>
    <m/>
    <m/>
    <m/>
    <m/>
    <m/>
    <m/>
    <m/>
    <m/>
    <m/>
    <m/>
    <m/>
    <m/>
    <m/>
    <m/>
    <m/>
    <m/>
    <m/>
    <m/>
    <m/>
    <n v="17"/>
    <x v="7"/>
    <x v="0"/>
  </r>
  <r>
    <d v="2023-09-20T10:57:10"/>
    <x v="10"/>
    <d v="2023-09-20T00:00:00"/>
    <m/>
    <n v="4"/>
    <n v="4"/>
    <n v="3"/>
    <n v="2"/>
    <n v="4"/>
    <n v="5"/>
    <m/>
    <m/>
    <m/>
    <m/>
    <m/>
    <m/>
    <m/>
    <m/>
    <m/>
    <m/>
    <m/>
    <m/>
    <m/>
    <m/>
    <m/>
    <m/>
    <m/>
    <m/>
    <m/>
    <m/>
    <m/>
    <n v="22"/>
    <x v="7"/>
    <x v="0"/>
  </r>
  <r>
    <d v="2023-09-20T10:58:43"/>
    <x v="50"/>
    <d v="2023-09-20T00:00:00"/>
    <m/>
    <n v="2"/>
    <n v="2"/>
    <n v="2"/>
    <n v="2"/>
    <n v="3"/>
    <n v="2"/>
    <m/>
    <m/>
    <m/>
    <m/>
    <m/>
    <m/>
    <m/>
    <m/>
    <m/>
    <m/>
    <m/>
    <m/>
    <m/>
    <m/>
    <m/>
    <m/>
    <m/>
    <m/>
    <m/>
    <m/>
    <m/>
    <n v="13"/>
    <x v="7"/>
    <x v="0"/>
  </r>
  <r>
    <d v="2023-09-20T11:05:18"/>
    <x v="6"/>
    <d v="2023-09-20T00:00:00"/>
    <m/>
    <n v="2"/>
    <n v="4"/>
    <n v="3"/>
    <n v="3"/>
    <n v="3"/>
    <n v="4"/>
    <m/>
    <m/>
    <m/>
    <m/>
    <m/>
    <m/>
    <m/>
    <m/>
    <m/>
    <m/>
    <m/>
    <m/>
    <m/>
    <m/>
    <m/>
    <m/>
    <m/>
    <m/>
    <m/>
    <m/>
    <m/>
    <n v="19"/>
    <x v="7"/>
    <x v="0"/>
  </r>
  <r>
    <d v="2023-09-20T11:30:38"/>
    <x v="8"/>
    <d v="2023-09-20T00:00:00"/>
    <m/>
    <n v="3"/>
    <n v="4"/>
    <n v="1"/>
    <n v="2"/>
    <n v="2"/>
    <n v="4"/>
    <m/>
    <m/>
    <m/>
    <s v="Qlqs douleurs Épaule + Cheville d'hier"/>
    <m/>
    <m/>
    <m/>
    <m/>
    <m/>
    <m/>
    <m/>
    <m/>
    <m/>
    <m/>
    <m/>
    <m/>
    <m/>
    <m/>
    <m/>
    <m/>
    <m/>
    <n v="16"/>
    <x v="7"/>
    <x v="0"/>
  </r>
  <r>
    <d v="2023-09-20T12:00:51"/>
    <x v="22"/>
    <d v="2023-09-20T00:00:00"/>
    <m/>
    <n v="3"/>
    <n v="4"/>
    <n v="3"/>
    <n v="2"/>
    <n v="3"/>
    <n v="4"/>
    <m/>
    <m/>
    <m/>
    <m/>
    <m/>
    <m/>
    <m/>
    <m/>
    <m/>
    <m/>
    <m/>
    <m/>
    <m/>
    <m/>
    <m/>
    <m/>
    <m/>
    <m/>
    <m/>
    <m/>
    <m/>
    <n v="19"/>
    <x v="7"/>
    <x v="0"/>
  </r>
  <r>
    <d v="2023-09-20T12:27:00"/>
    <x v="32"/>
    <d v="2023-09-20T00:00:00"/>
    <m/>
    <n v="4"/>
    <n v="5"/>
    <n v="2"/>
    <n v="3"/>
    <n v="2"/>
    <n v="5"/>
    <m/>
    <m/>
    <m/>
    <m/>
    <m/>
    <m/>
    <m/>
    <m/>
    <m/>
    <m/>
    <m/>
    <m/>
    <m/>
    <m/>
    <m/>
    <m/>
    <m/>
    <m/>
    <m/>
    <m/>
    <m/>
    <n v="21"/>
    <x v="7"/>
    <x v="0"/>
  </r>
  <r>
    <d v="2023-09-20T12:37:58"/>
    <x v="12"/>
    <d v="2023-09-20T00:00:00"/>
    <m/>
    <n v="2"/>
    <n v="4"/>
    <n v="2"/>
    <n v="2"/>
    <n v="4"/>
    <n v="4"/>
    <m/>
    <m/>
    <m/>
    <m/>
    <m/>
    <m/>
    <m/>
    <m/>
    <m/>
    <m/>
    <m/>
    <m/>
    <m/>
    <m/>
    <m/>
    <m/>
    <m/>
    <m/>
    <m/>
    <m/>
    <m/>
    <n v="18"/>
    <x v="7"/>
    <x v="0"/>
  </r>
  <r>
    <d v="2023-09-20T12:39:56"/>
    <x v="3"/>
    <d v="2023-09-20T00:00:00"/>
    <m/>
    <n v="1"/>
    <n v="2"/>
    <n v="2"/>
    <n v="3"/>
    <n v="3"/>
    <n v="3"/>
    <m/>
    <m/>
    <m/>
    <s v="Le ventre ça va mieux mais mal dormis car Anna était malade cette nuit donc réveillé 3 ou 4 fois"/>
    <m/>
    <m/>
    <m/>
    <m/>
    <m/>
    <m/>
    <m/>
    <m/>
    <m/>
    <m/>
    <m/>
    <m/>
    <m/>
    <m/>
    <m/>
    <m/>
    <m/>
    <n v="14"/>
    <x v="7"/>
    <x v="0"/>
  </r>
  <r>
    <d v="2023-09-20T12:41:52"/>
    <x v="24"/>
    <d v="2023-09-20T00:00:00"/>
    <m/>
    <n v="2"/>
    <n v="4"/>
    <n v="3"/>
    <n v="3"/>
    <n v="2"/>
    <n v="2"/>
    <m/>
    <m/>
    <m/>
    <m/>
    <m/>
    <m/>
    <m/>
    <m/>
    <m/>
    <m/>
    <m/>
    <m/>
    <m/>
    <m/>
    <m/>
    <m/>
    <m/>
    <m/>
    <m/>
    <m/>
    <m/>
    <n v="16"/>
    <x v="7"/>
    <x v="0"/>
  </r>
  <r>
    <d v="2023-09-20T12:56:48"/>
    <x v="44"/>
    <d v="2023-09-20T00:00:00"/>
    <m/>
    <n v="3"/>
    <n v="4"/>
    <n v="4"/>
    <n v="4"/>
    <n v="2"/>
    <n v="2"/>
    <m/>
    <m/>
    <m/>
    <m/>
    <m/>
    <m/>
    <m/>
    <m/>
    <m/>
    <m/>
    <m/>
    <m/>
    <m/>
    <m/>
    <m/>
    <m/>
    <m/>
    <m/>
    <m/>
    <m/>
    <m/>
    <n v="19"/>
    <x v="7"/>
    <x v="0"/>
  </r>
  <r>
    <d v="2023-09-20T13:07:32"/>
    <x v="40"/>
    <d v="2023-09-20T00:00:00"/>
    <m/>
    <n v="3"/>
    <n v="5"/>
    <n v="3"/>
    <n v="2"/>
    <n v="4"/>
    <n v="4"/>
    <m/>
    <m/>
    <m/>
    <m/>
    <m/>
    <m/>
    <m/>
    <m/>
    <m/>
    <m/>
    <m/>
    <m/>
    <m/>
    <m/>
    <m/>
    <m/>
    <m/>
    <m/>
    <m/>
    <m/>
    <m/>
    <n v="21"/>
    <x v="7"/>
    <x v="0"/>
  </r>
  <r>
    <d v="2023-09-20T14:55:03"/>
    <x v="26"/>
    <d v="2023-09-20T00:00:00"/>
    <m/>
    <n v="2"/>
    <n v="3"/>
    <n v="2"/>
    <n v="2"/>
    <n v="3"/>
    <n v="4"/>
    <m/>
    <m/>
    <m/>
    <s v="Jambes lourde et impression de ne pas avoir de gaz en bas"/>
    <m/>
    <m/>
    <m/>
    <m/>
    <m/>
    <m/>
    <m/>
    <m/>
    <m/>
    <m/>
    <m/>
    <m/>
    <m/>
    <m/>
    <m/>
    <m/>
    <m/>
    <n v="16"/>
    <x v="7"/>
    <x v="0"/>
  </r>
  <r>
    <d v="2023-09-20T15:06:57"/>
    <x v="16"/>
    <d v="2023-09-20T00:00:00"/>
    <m/>
    <n v="2"/>
    <n v="2"/>
    <n v="2"/>
    <n v="2"/>
    <n v="3"/>
    <n v="4"/>
    <m/>
    <m/>
    <m/>
    <s v="douleur perios ++++, quinte de toux à en vomir…"/>
    <m/>
    <m/>
    <m/>
    <m/>
    <m/>
    <m/>
    <m/>
    <m/>
    <m/>
    <m/>
    <m/>
    <m/>
    <m/>
    <m/>
    <m/>
    <m/>
    <m/>
    <n v="15"/>
    <x v="7"/>
    <x v="0"/>
  </r>
  <r>
    <d v="2023-09-20T15:25:34"/>
    <x v="41"/>
    <d v="2023-09-20T00:00:00"/>
    <m/>
    <n v="2"/>
    <n v="2"/>
    <n v="3"/>
    <n v="3"/>
    <n v="3"/>
    <n v="4"/>
    <m/>
    <m/>
    <m/>
    <m/>
    <m/>
    <m/>
    <m/>
    <m/>
    <m/>
    <m/>
    <m/>
    <m/>
    <m/>
    <m/>
    <m/>
    <m/>
    <m/>
    <m/>
    <m/>
    <m/>
    <m/>
    <n v="17"/>
    <x v="7"/>
    <x v="0"/>
  </r>
  <r>
    <d v="2023-09-20T15:54:05"/>
    <x v="33"/>
    <d v="2023-09-20T00:00:00"/>
    <m/>
    <n v="2"/>
    <n v="3"/>
    <n v="3"/>
    <n v="2"/>
    <n v="2"/>
    <n v="4"/>
    <m/>
    <m/>
    <m/>
    <m/>
    <m/>
    <m/>
    <m/>
    <m/>
    <m/>
    <m/>
    <m/>
    <m/>
    <m/>
    <m/>
    <m/>
    <m/>
    <m/>
    <m/>
    <m/>
    <m/>
    <m/>
    <n v="16"/>
    <x v="7"/>
    <x v="0"/>
  </r>
  <r>
    <d v="2023-09-20T15:54:12"/>
    <x v="49"/>
    <d v="2023-09-20T00:00:00"/>
    <m/>
    <n v="4"/>
    <n v="4"/>
    <n v="4"/>
    <n v="2"/>
    <n v="4"/>
    <n v="3"/>
    <m/>
    <m/>
    <m/>
    <m/>
    <m/>
    <m/>
    <m/>
    <m/>
    <m/>
    <m/>
    <m/>
    <m/>
    <m/>
    <m/>
    <m/>
    <m/>
    <m/>
    <m/>
    <m/>
    <m/>
    <m/>
    <n v="21"/>
    <x v="7"/>
    <x v="0"/>
  </r>
  <r>
    <d v="2023-09-20T15:55:52"/>
    <x v="21"/>
    <d v="2023-09-20T00:00:00"/>
    <m/>
    <n v="2"/>
    <n v="3"/>
    <n v="3"/>
    <n v="2"/>
    <n v="4"/>
    <n v="4"/>
    <m/>
    <m/>
    <m/>
    <s v="Mal au dos"/>
    <m/>
    <m/>
    <m/>
    <m/>
    <m/>
    <m/>
    <m/>
    <m/>
    <m/>
    <m/>
    <m/>
    <m/>
    <m/>
    <m/>
    <m/>
    <m/>
    <m/>
    <n v="18"/>
    <x v="7"/>
    <x v="0"/>
  </r>
  <r>
    <d v="2023-09-20T15:59:10"/>
    <x v="47"/>
    <d v="2023-09-20T00:00:00"/>
    <m/>
    <n v="4"/>
    <n v="4"/>
    <n v="4"/>
    <n v="4"/>
    <n v="4"/>
    <n v="5"/>
    <m/>
    <m/>
    <m/>
    <m/>
    <m/>
    <m/>
    <m/>
    <m/>
    <m/>
    <m/>
    <m/>
    <m/>
    <m/>
    <m/>
    <m/>
    <m/>
    <m/>
    <m/>
    <m/>
    <m/>
    <m/>
    <n v="25"/>
    <x v="7"/>
    <x v="0"/>
  </r>
  <r>
    <d v="2023-09-20T16:02:27"/>
    <x v="13"/>
    <d v="2023-09-20T00:00:00"/>
    <m/>
    <n v="2"/>
    <n v="2"/>
    <n v="3"/>
    <n v="1"/>
    <n v="2"/>
    <n v="3"/>
    <m/>
    <m/>
    <m/>
    <m/>
    <m/>
    <m/>
    <m/>
    <m/>
    <m/>
    <m/>
    <m/>
    <m/>
    <m/>
    <m/>
    <m/>
    <m/>
    <m/>
    <m/>
    <m/>
    <m/>
    <m/>
    <n v="13"/>
    <x v="7"/>
    <x v="0"/>
  </r>
  <r>
    <d v="2023-09-20T16:08:21"/>
    <x v="42"/>
    <d v="2023-09-20T00:00:00"/>
    <m/>
    <n v="2"/>
    <n v="3"/>
    <n v="3"/>
    <n v="3"/>
    <n v="4"/>
    <n v="2"/>
    <m/>
    <m/>
    <m/>
    <m/>
    <m/>
    <m/>
    <m/>
    <m/>
    <m/>
    <m/>
    <m/>
    <m/>
    <m/>
    <m/>
    <m/>
    <m/>
    <m/>
    <m/>
    <m/>
    <m/>
    <m/>
    <n v="17"/>
    <x v="7"/>
    <x v="0"/>
  </r>
  <r>
    <d v="2023-09-20T16:15:57"/>
    <x v="43"/>
    <d v="2023-09-20T00:00:00"/>
    <m/>
    <n v="4"/>
    <n v="4"/>
    <n v="4"/>
    <n v="2"/>
    <n v="2"/>
    <n v="4"/>
    <m/>
    <m/>
    <m/>
    <m/>
    <m/>
    <m/>
    <m/>
    <m/>
    <m/>
    <m/>
    <m/>
    <m/>
    <m/>
    <m/>
    <m/>
    <m/>
    <m/>
    <m/>
    <m/>
    <m/>
    <m/>
    <n v="20"/>
    <x v="7"/>
    <x v="0"/>
  </r>
  <r>
    <d v="2023-09-20T16:41:05"/>
    <x v="14"/>
    <d v="2023-09-20T00:00:00"/>
    <m/>
    <n v="2"/>
    <n v="3"/>
    <n v="3"/>
    <n v="2"/>
    <n v="3"/>
    <n v="3"/>
    <m/>
    <m/>
    <m/>
    <m/>
    <m/>
    <m/>
    <m/>
    <m/>
    <m/>
    <m/>
    <m/>
    <m/>
    <m/>
    <m/>
    <m/>
    <m/>
    <m/>
    <m/>
    <m/>
    <m/>
    <m/>
    <n v="16"/>
    <x v="7"/>
    <x v="0"/>
  </r>
  <r>
    <d v="2023-09-20T17:06:49"/>
    <x v="48"/>
    <d v="2023-09-20T00:00:00"/>
    <m/>
    <n v="3"/>
    <n v="4"/>
    <n v="5"/>
    <n v="2"/>
    <n v="4"/>
    <n v="3"/>
    <m/>
    <m/>
    <m/>
    <s v="Douleur tendon achille ++"/>
    <m/>
    <m/>
    <m/>
    <m/>
    <m/>
    <m/>
    <m/>
    <m/>
    <m/>
    <m/>
    <m/>
    <m/>
    <m/>
    <m/>
    <m/>
    <m/>
    <m/>
    <n v="21"/>
    <x v="7"/>
    <x v="0"/>
  </r>
  <r>
    <d v="2023-09-20T17:26:06"/>
    <x v="4"/>
    <d v="2023-09-20T00:00:00"/>
    <m/>
    <n v="2"/>
    <n v="3"/>
    <n v="4"/>
    <n v="2"/>
    <n v="2"/>
    <n v="2"/>
    <m/>
    <m/>
    <m/>
    <s v="Mollet"/>
    <m/>
    <m/>
    <m/>
    <m/>
    <m/>
    <m/>
    <m/>
    <m/>
    <m/>
    <m/>
    <m/>
    <m/>
    <m/>
    <m/>
    <m/>
    <m/>
    <m/>
    <n v="15"/>
    <x v="7"/>
    <x v="0"/>
  </r>
  <r>
    <d v="2023-09-20T17:29:25"/>
    <x v="19"/>
    <d v="2023-09-20T00:00:00"/>
    <m/>
    <n v="2"/>
    <n v="4"/>
    <n v="4"/>
    <n v="2"/>
    <n v="2"/>
    <n v="3"/>
    <m/>
    <m/>
    <m/>
    <m/>
    <m/>
    <m/>
    <m/>
    <m/>
    <m/>
    <m/>
    <m/>
    <m/>
    <m/>
    <m/>
    <m/>
    <m/>
    <m/>
    <m/>
    <m/>
    <m/>
    <m/>
    <n v="17"/>
    <x v="7"/>
    <x v="0"/>
  </r>
  <r>
    <d v="2023-09-20T17:37:43"/>
    <x v="35"/>
    <d v="2023-09-20T00:00:00"/>
    <m/>
    <n v="2"/>
    <n v="4"/>
    <n v="3"/>
    <n v="3"/>
    <n v="3"/>
    <n v="4"/>
    <m/>
    <m/>
    <m/>
    <m/>
    <m/>
    <m/>
    <m/>
    <m/>
    <m/>
    <m/>
    <m/>
    <m/>
    <m/>
    <m/>
    <m/>
    <m/>
    <m/>
    <m/>
    <m/>
    <m/>
    <m/>
    <n v="19"/>
    <x v="7"/>
    <x v="0"/>
  </r>
  <r>
    <d v="2023-09-22T07:05:29"/>
    <x v="8"/>
    <d v="2023-09-22T00:00:00"/>
    <m/>
    <n v="2"/>
    <n v="2"/>
    <n v="2"/>
    <n v="2"/>
    <n v="2"/>
    <n v="3"/>
    <m/>
    <m/>
    <m/>
    <s v="Période mensuelle 🩸 (mal au dos) + séances de kiné à 16h30 donc pas sur d'être là pour la muscu."/>
    <m/>
    <m/>
    <m/>
    <m/>
    <m/>
    <m/>
    <m/>
    <m/>
    <m/>
    <m/>
    <m/>
    <m/>
    <m/>
    <m/>
    <m/>
    <m/>
    <m/>
    <n v="13"/>
    <x v="7"/>
    <x v="0"/>
  </r>
  <r>
    <d v="2023-09-22T08:23:01"/>
    <x v="36"/>
    <d v="2023-09-22T00:00:00"/>
    <m/>
    <n v="4"/>
    <n v="5"/>
    <n v="4"/>
    <n v="4"/>
    <n v="4"/>
    <n v="5"/>
    <m/>
    <m/>
    <m/>
    <m/>
    <m/>
    <m/>
    <m/>
    <m/>
    <m/>
    <m/>
    <m/>
    <m/>
    <m/>
    <m/>
    <m/>
    <m/>
    <m/>
    <m/>
    <m/>
    <m/>
    <m/>
    <n v="26"/>
    <x v="7"/>
    <x v="0"/>
  </r>
  <r>
    <d v="2023-09-22T08:25:42"/>
    <x v="15"/>
    <d v="2023-09-22T00:00:00"/>
    <m/>
    <n v="3"/>
    <n v="4"/>
    <n v="2"/>
    <n v="4"/>
    <n v="2"/>
    <n v="4"/>
    <m/>
    <m/>
    <m/>
    <m/>
    <m/>
    <m/>
    <m/>
    <m/>
    <m/>
    <m/>
    <m/>
    <m/>
    <m/>
    <m/>
    <m/>
    <m/>
    <m/>
    <m/>
    <m/>
    <m/>
    <m/>
    <n v="19"/>
    <x v="7"/>
    <x v="0"/>
  </r>
  <r>
    <d v="2023-09-22T09:04:00"/>
    <x v="29"/>
    <d v="2023-09-22T00:00:00"/>
    <m/>
    <n v="2"/>
    <n v="2"/>
    <n v="2"/>
    <n v="2"/>
    <n v="2"/>
    <n v="3"/>
    <m/>
    <m/>
    <m/>
    <m/>
    <m/>
    <m/>
    <m/>
    <m/>
    <m/>
    <m/>
    <m/>
    <m/>
    <m/>
    <m/>
    <m/>
    <m/>
    <m/>
    <m/>
    <m/>
    <m/>
    <m/>
    <n v="13"/>
    <x v="7"/>
    <x v="0"/>
  </r>
  <r>
    <d v="2023-09-22T09:58:16"/>
    <x v="10"/>
    <d v="2023-09-22T00:00:00"/>
    <m/>
    <n v="4"/>
    <n v="4"/>
    <n v="3"/>
    <n v="4"/>
    <n v="4"/>
    <n v="5"/>
    <m/>
    <m/>
    <m/>
    <m/>
    <m/>
    <m/>
    <m/>
    <m/>
    <m/>
    <m/>
    <m/>
    <m/>
    <m/>
    <m/>
    <m/>
    <m/>
    <m/>
    <m/>
    <m/>
    <m/>
    <m/>
    <n v="24"/>
    <x v="7"/>
    <x v="0"/>
  </r>
  <r>
    <d v="2023-09-22T10:36:19"/>
    <x v="11"/>
    <d v="2023-09-21T00:00:00"/>
    <m/>
    <n v="3"/>
    <n v="3"/>
    <n v="3"/>
    <n v="3"/>
    <n v="2"/>
    <n v="4"/>
    <m/>
    <m/>
    <m/>
    <s v="Moins de douleurs au niveau de l’adducteur ! _x000a_Peu de douleurs au tendon à voir à la reprise de la course. _x000a_Fond de mal de gorge mais ça commence à aller mieux."/>
    <m/>
    <m/>
    <m/>
    <m/>
    <m/>
    <m/>
    <m/>
    <m/>
    <m/>
    <m/>
    <m/>
    <m/>
    <m/>
    <m/>
    <m/>
    <m/>
    <m/>
    <n v="18"/>
    <x v="7"/>
    <x v="0"/>
  </r>
  <r>
    <d v="2023-09-22T11:04:11"/>
    <x v="9"/>
    <d v="2023-09-22T00:00:00"/>
    <m/>
    <n v="4"/>
    <n v="5"/>
    <n v="4"/>
    <n v="3"/>
    <n v="3"/>
    <n v="3"/>
    <m/>
    <m/>
    <m/>
    <m/>
    <m/>
    <m/>
    <m/>
    <m/>
    <m/>
    <m/>
    <m/>
    <m/>
    <m/>
    <m/>
    <m/>
    <m/>
    <m/>
    <m/>
    <m/>
    <m/>
    <m/>
    <n v="22"/>
    <x v="7"/>
    <x v="0"/>
  </r>
  <r>
    <d v="2023-09-22T11:23:34"/>
    <x v="1"/>
    <d v="2023-09-22T00:00:00"/>
    <m/>
    <n v="3"/>
    <n v="3"/>
    <n v="3"/>
    <n v="2"/>
    <n v="3"/>
    <n v="4"/>
    <m/>
    <m/>
    <m/>
    <m/>
    <m/>
    <m/>
    <m/>
    <m/>
    <m/>
    <m/>
    <m/>
    <m/>
    <m/>
    <m/>
    <m/>
    <m/>
    <m/>
    <m/>
    <m/>
    <m/>
    <m/>
    <n v="18"/>
    <x v="7"/>
    <x v="0"/>
  </r>
  <r>
    <d v="2023-09-22T12:00:47"/>
    <x v="32"/>
    <d v="2023-09-22T00:00:00"/>
    <m/>
    <n v="4"/>
    <n v="4"/>
    <n v="3"/>
    <n v="4"/>
    <n v="2"/>
    <n v="4"/>
    <m/>
    <m/>
    <m/>
    <m/>
    <m/>
    <m/>
    <m/>
    <m/>
    <m/>
    <m/>
    <m/>
    <m/>
    <m/>
    <m/>
    <m/>
    <m/>
    <m/>
    <m/>
    <m/>
    <m/>
    <m/>
    <n v="21"/>
    <x v="7"/>
    <x v="0"/>
  </r>
  <r>
    <d v="2023-09-22T12:09:42"/>
    <x v="12"/>
    <d v="2023-09-22T00:00:00"/>
    <m/>
    <n v="1"/>
    <n v="4"/>
    <n v="2"/>
    <n v="3"/>
    <n v="4"/>
    <n v="4"/>
    <m/>
    <m/>
    <m/>
    <m/>
    <m/>
    <m/>
    <m/>
    <m/>
    <m/>
    <m/>
    <m/>
    <m/>
    <m/>
    <m/>
    <m/>
    <m/>
    <m/>
    <m/>
    <m/>
    <m/>
    <m/>
    <n v="18"/>
    <x v="7"/>
    <x v="0"/>
  </r>
  <r>
    <d v="2023-09-22T12:09:51"/>
    <x v="33"/>
    <d v="2023-09-22T00:00:00"/>
    <m/>
    <n v="3"/>
    <n v="4"/>
    <n v="3"/>
    <n v="3"/>
    <n v="3"/>
    <n v="4"/>
    <m/>
    <m/>
    <m/>
    <m/>
    <m/>
    <m/>
    <m/>
    <m/>
    <m/>
    <m/>
    <m/>
    <m/>
    <m/>
    <m/>
    <m/>
    <m/>
    <m/>
    <m/>
    <m/>
    <m/>
    <m/>
    <n v="20"/>
    <x v="7"/>
    <x v="0"/>
  </r>
  <r>
    <d v="2023-09-22T12:10:47"/>
    <x v="26"/>
    <d v="2023-09-22T00:00:00"/>
    <m/>
    <n v="3"/>
    <n v="4"/>
    <n v="3"/>
    <n v="3"/>
    <n v="3"/>
    <n v="4"/>
    <m/>
    <m/>
    <m/>
    <m/>
    <m/>
    <m/>
    <m/>
    <m/>
    <m/>
    <m/>
    <m/>
    <m/>
    <m/>
    <m/>
    <m/>
    <m/>
    <m/>
    <m/>
    <m/>
    <m/>
    <m/>
    <n v="20"/>
    <x v="7"/>
    <x v="0"/>
  </r>
  <r>
    <d v="2023-09-22T12:11:20"/>
    <x v="21"/>
    <d v="2023-09-22T00:00:00"/>
    <m/>
    <n v="3"/>
    <n v="5"/>
    <n v="2"/>
    <n v="3"/>
    <n v="4"/>
    <n v="4"/>
    <m/>
    <m/>
    <m/>
    <s v="Mal au dos + qu'hier_x000a_"/>
    <m/>
    <m/>
    <m/>
    <m/>
    <m/>
    <m/>
    <m/>
    <m/>
    <m/>
    <m/>
    <m/>
    <m/>
    <m/>
    <m/>
    <m/>
    <m/>
    <m/>
    <n v="21"/>
    <x v="7"/>
    <x v="0"/>
  </r>
  <r>
    <d v="2023-09-22T12:12:08"/>
    <x v="31"/>
    <d v="2023-09-22T00:00:00"/>
    <m/>
    <n v="2"/>
    <n v="4"/>
    <n v="2"/>
    <n v="2"/>
    <n v="3"/>
    <n v="3"/>
    <m/>
    <m/>
    <m/>
    <m/>
    <m/>
    <m/>
    <m/>
    <m/>
    <m/>
    <m/>
    <m/>
    <m/>
    <m/>
    <m/>
    <m/>
    <m/>
    <m/>
    <m/>
    <m/>
    <m/>
    <m/>
    <n v="16"/>
    <x v="7"/>
    <x v="0"/>
  </r>
  <r>
    <d v="2023-09-22T12:14:14"/>
    <x v="6"/>
    <d v="2023-09-22T00:00:00"/>
    <m/>
    <n v="4"/>
    <n v="5"/>
    <n v="4"/>
    <n v="2"/>
    <n v="3"/>
    <n v="5"/>
    <m/>
    <m/>
    <m/>
    <m/>
    <m/>
    <m/>
    <m/>
    <m/>
    <m/>
    <m/>
    <m/>
    <m/>
    <m/>
    <m/>
    <m/>
    <m/>
    <m/>
    <m/>
    <m/>
    <m/>
    <m/>
    <n v="23"/>
    <x v="7"/>
    <x v="0"/>
  </r>
  <r>
    <d v="2023-09-22T12:16:21"/>
    <x v="4"/>
    <d v="2023-09-22T00:00:00"/>
    <m/>
    <n v="4"/>
    <n v="3"/>
    <n v="4"/>
    <n v="3"/>
    <n v="3"/>
    <n v="4"/>
    <m/>
    <m/>
    <m/>
    <m/>
    <m/>
    <m/>
    <m/>
    <m/>
    <m/>
    <m/>
    <m/>
    <m/>
    <m/>
    <m/>
    <m/>
    <m/>
    <m/>
    <m/>
    <m/>
    <m/>
    <m/>
    <n v="21"/>
    <x v="7"/>
    <x v="0"/>
  </r>
  <r>
    <d v="2023-09-22T12:16:46"/>
    <x v="40"/>
    <d v="2023-09-22T00:00:00"/>
    <m/>
    <n v="4"/>
    <n v="2"/>
    <n v="4"/>
    <n v="2"/>
    <n v="5"/>
    <n v="5"/>
    <m/>
    <m/>
    <m/>
    <m/>
    <m/>
    <m/>
    <m/>
    <m/>
    <m/>
    <m/>
    <m/>
    <m/>
    <m/>
    <m/>
    <m/>
    <m/>
    <m/>
    <m/>
    <m/>
    <m/>
    <m/>
    <n v="22"/>
    <x v="7"/>
    <x v="0"/>
  </r>
  <r>
    <d v="2023-09-22T12:18:31"/>
    <x v="38"/>
    <d v="2023-09-22T00:00:00"/>
    <m/>
    <n v="4"/>
    <n v="4"/>
    <n v="5"/>
    <n v="4"/>
    <n v="3"/>
    <n v="4"/>
    <m/>
    <m/>
    <m/>
    <m/>
    <m/>
    <m/>
    <m/>
    <m/>
    <m/>
    <m/>
    <m/>
    <m/>
    <m/>
    <m/>
    <m/>
    <m/>
    <m/>
    <m/>
    <m/>
    <m/>
    <m/>
    <n v="24"/>
    <x v="7"/>
    <x v="0"/>
  </r>
  <r>
    <d v="2023-09-22T12:23:20"/>
    <x v="49"/>
    <d v="2023-09-22T00:00:00"/>
    <m/>
    <n v="2"/>
    <n v="3"/>
    <n v="3"/>
    <n v="4"/>
    <n v="4"/>
    <n v="4"/>
    <m/>
    <m/>
    <m/>
    <m/>
    <m/>
    <m/>
    <m/>
    <m/>
    <m/>
    <m/>
    <m/>
    <m/>
    <m/>
    <m/>
    <m/>
    <m/>
    <m/>
    <m/>
    <m/>
    <m/>
    <m/>
    <n v="20"/>
    <x v="7"/>
    <x v="0"/>
  </r>
  <r>
    <d v="2023-09-22T12:24:05"/>
    <x v="25"/>
    <d v="2023-09-22T00:00:00"/>
    <m/>
    <n v="1"/>
    <n v="3"/>
    <n v="2"/>
    <n v="2"/>
    <n v="2"/>
    <n v="1"/>
    <m/>
    <m/>
    <m/>
    <m/>
    <m/>
    <m/>
    <m/>
    <m/>
    <m/>
    <m/>
    <m/>
    <m/>
    <m/>
    <m/>
    <m/>
    <m/>
    <m/>
    <m/>
    <m/>
    <m/>
    <m/>
    <n v="11"/>
    <x v="7"/>
    <x v="0"/>
  </r>
  <r>
    <d v="2023-09-22T12:31:26"/>
    <x v="2"/>
    <d v="2023-09-22T00:00:00"/>
    <m/>
    <n v="1"/>
    <n v="3"/>
    <n v="3"/>
    <n v="2"/>
    <n v="1"/>
    <n v="2"/>
    <m/>
    <m/>
    <m/>
    <m/>
    <m/>
    <m/>
    <m/>
    <m/>
    <m/>
    <m/>
    <m/>
    <m/>
    <m/>
    <m/>
    <m/>
    <m/>
    <m/>
    <m/>
    <m/>
    <m/>
    <m/>
    <n v="12"/>
    <x v="7"/>
    <x v="0"/>
  </r>
  <r>
    <d v="2023-09-22T12:32:11"/>
    <x v="39"/>
    <d v="2023-09-22T00:00:00"/>
    <m/>
    <n v="2"/>
    <n v="3"/>
    <n v="2"/>
    <n v="2"/>
    <n v="3"/>
    <n v="4"/>
    <m/>
    <m/>
    <m/>
    <m/>
    <m/>
    <m/>
    <m/>
    <m/>
    <m/>
    <m/>
    <m/>
    <m/>
    <m/>
    <m/>
    <m/>
    <m/>
    <m/>
    <m/>
    <m/>
    <m/>
    <m/>
    <n v="16"/>
    <x v="7"/>
    <x v="0"/>
  </r>
  <r>
    <d v="2023-09-22T12:32:18"/>
    <x v="3"/>
    <d v="2023-09-22T00:00:00"/>
    <m/>
    <n v="2"/>
    <n v="4"/>
    <n v="2"/>
    <n v="3"/>
    <n v="4"/>
    <n v="4"/>
    <m/>
    <m/>
    <m/>
    <s v="Bien dormis mais pas assez. Et bide toujours un peu bof mais bcp mieux"/>
    <m/>
    <m/>
    <m/>
    <m/>
    <m/>
    <m/>
    <m/>
    <m/>
    <m/>
    <m/>
    <m/>
    <m/>
    <m/>
    <m/>
    <m/>
    <m/>
    <m/>
    <n v="19"/>
    <x v="7"/>
    <x v="0"/>
  </r>
  <r>
    <d v="2023-09-22T12:37:49"/>
    <x v="37"/>
    <d v="2023-09-22T00:00:00"/>
    <m/>
    <n v="3"/>
    <n v="4"/>
    <n v="3"/>
    <n v="3"/>
    <n v="3"/>
    <n v="4"/>
    <m/>
    <m/>
    <m/>
    <m/>
    <m/>
    <m/>
    <m/>
    <m/>
    <m/>
    <m/>
    <m/>
    <m/>
    <m/>
    <m/>
    <m/>
    <m/>
    <m/>
    <m/>
    <m/>
    <m/>
    <m/>
    <n v="20"/>
    <x v="7"/>
    <x v="0"/>
  </r>
  <r>
    <d v="2023-09-22T12:46:58"/>
    <x v="7"/>
    <d v="2023-09-22T00:00:00"/>
    <m/>
    <n v="3"/>
    <n v="4"/>
    <n v="3"/>
    <n v="3"/>
    <n v="3"/>
    <n v="3"/>
    <m/>
    <m/>
    <m/>
    <m/>
    <m/>
    <m/>
    <m/>
    <m/>
    <m/>
    <m/>
    <m/>
    <m/>
    <m/>
    <m/>
    <m/>
    <m/>
    <m/>
    <m/>
    <m/>
    <m/>
    <m/>
    <n v="19"/>
    <x v="7"/>
    <x v="0"/>
  </r>
  <r>
    <d v="2023-09-22T13:06:14"/>
    <x v="42"/>
    <d v="2023-09-22T00:00:00"/>
    <m/>
    <n v="2"/>
    <n v="3"/>
    <n v="4"/>
    <n v="4"/>
    <n v="4"/>
    <n v="5"/>
    <m/>
    <m/>
    <m/>
    <m/>
    <m/>
    <m/>
    <m/>
    <m/>
    <m/>
    <m/>
    <m/>
    <m/>
    <m/>
    <m/>
    <m/>
    <m/>
    <m/>
    <m/>
    <m/>
    <m/>
    <m/>
    <n v="22"/>
    <x v="7"/>
    <x v="0"/>
  </r>
  <r>
    <d v="2023-09-22T13:08:32"/>
    <x v="22"/>
    <d v="2023-09-22T00:00:00"/>
    <m/>
    <n v="3"/>
    <n v="4"/>
    <n v="3"/>
    <n v="2"/>
    <n v="3"/>
    <n v="4"/>
    <m/>
    <m/>
    <m/>
    <m/>
    <m/>
    <m/>
    <m/>
    <m/>
    <m/>
    <m/>
    <m/>
    <m/>
    <m/>
    <m/>
    <m/>
    <m/>
    <m/>
    <m/>
    <m/>
    <m/>
    <m/>
    <n v="19"/>
    <x v="7"/>
    <x v="0"/>
  </r>
  <r>
    <d v="2023-09-22T13:11:38"/>
    <x v="19"/>
    <d v="2023-09-22T00:00:00"/>
    <m/>
    <n v="2"/>
    <n v="2"/>
    <n v="3"/>
    <n v="2"/>
    <n v="2"/>
    <n v="3"/>
    <m/>
    <m/>
    <m/>
    <m/>
    <m/>
    <m/>
    <m/>
    <m/>
    <m/>
    <m/>
    <m/>
    <m/>
    <m/>
    <m/>
    <m/>
    <m/>
    <m/>
    <m/>
    <m/>
    <m/>
    <m/>
    <n v="14"/>
    <x v="7"/>
    <x v="0"/>
  </r>
  <r>
    <d v="2023-09-22T13:12:03"/>
    <x v="24"/>
    <d v="2023-09-22T00:00:00"/>
    <m/>
    <n v="3"/>
    <n v="4"/>
    <n v="3"/>
    <n v="3"/>
    <n v="3"/>
    <n v="4"/>
    <m/>
    <m/>
    <m/>
    <m/>
    <m/>
    <m/>
    <m/>
    <m/>
    <m/>
    <m/>
    <m/>
    <m/>
    <m/>
    <m/>
    <m/>
    <m/>
    <m/>
    <m/>
    <m/>
    <m/>
    <m/>
    <n v="20"/>
    <x v="7"/>
    <x v="0"/>
  </r>
  <r>
    <d v="2023-09-22T13:30:28"/>
    <x v="44"/>
    <d v="2023-09-22T00:00:00"/>
    <m/>
    <n v="3"/>
    <n v="4"/>
    <n v="2"/>
    <n v="4"/>
    <n v="2"/>
    <n v="4"/>
    <m/>
    <m/>
    <m/>
    <m/>
    <m/>
    <m/>
    <m/>
    <m/>
    <m/>
    <m/>
    <m/>
    <m/>
    <m/>
    <m/>
    <m/>
    <m/>
    <m/>
    <m/>
    <m/>
    <m/>
    <m/>
    <n v="19"/>
    <x v="7"/>
    <x v="0"/>
  </r>
  <r>
    <d v="2023-09-22T13:44:53"/>
    <x v="50"/>
    <d v="2023-09-22T00:00:00"/>
    <m/>
    <n v="2"/>
    <n v="2"/>
    <n v="3"/>
    <n v="2"/>
    <n v="3"/>
    <n v="4"/>
    <m/>
    <m/>
    <m/>
    <m/>
    <m/>
    <m/>
    <m/>
    <m/>
    <m/>
    <m/>
    <m/>
    <m/>
    <m/>
    <m/>
    <m/>
    <m/>
    <m/>
    <m/>
    <m/>
    <m/>
    <m/>
    <n v="16"/>
    <x v="7"/>
    <x v="0"/>
  </r>
  <r>
    <d v="2023-09-22T13:45:41"/>
    <x v="16"/>
    <d v="2023-09-22T00:00:00"/>
    <m/>
    <n v="3"/>
    <n v="4"/>
    <n v="3"/>
    <n v="3"/>
    <n v="3"/>
    <n v="4"/>
    <m/>
    <m/>
    <m/>
    <s v="Tibia douloureux à voir ce soir à l’entraînent"/>
    <m/>
    <m/>
    <m/>
    <m/>
    <m/>
    <m/>
    <m/>
    <m/>
    <m/>
    <m/>
    <m/>
    <m/>
    <m/>
    <m/>
    <m/>
    <m/>
    <m/>
    <n v="20"/>
    <x v="7"/>
    <x v="0"/>
  </r>
  <r>
    <d v="2023-09-22T14:32:47"/>
    <x v="13"/>
    <d v="2023-09-22T00:00:00"/>
    <m/>
    <n v="2"/>
    <n v="3"/>
    <n v="2"/>
    <n v="2"/>
    <n v="2"/>
    <n v="4"/>
    <m/>
    <m/>
    <m/>
    <m/>
    <m/>
    <m/>
    <m/>
    <m/>
    <m/>
    <m/>
    <m/>
    <m/>
    <m/>
    <m/>
    <m/>
    <m/>
    <m/>
    <m/>
    <m/>
    <m/>
    <m/>
    <n v="15"/>
    <x v="7"/>
    <x v="0"/>
  </r>
  <r>
    <d v="2023-09-22T16:10:59"/>
    <x v="18"/>
    <d v="2023-09-22T00:00:00"/>
    <m/>
    <n v="2"/>
    <n v="2"/>
    <n v="3"/>
    <n v="3"/>
    <n v="2"/>
    <n v="4"/>
    <m/>
    <m/>
    <m/>
    <m/>
    <m/>
    <m/>
    <m/>
    <m/>
    <m/>
    <m/>
    <m/>
    <m/>
    <m/>
    <m/>
    <m/>
    <m/>
    <m/>
    <m/>
    <m/>
    <m/>
    <m/>
    <n v="16"/>
    <x v="7"/>
    <x v="0"/>
  </r>
  <r>
    <d v="2023-09-22T16:36:19"/>
    <x v="35"/>
    <d v="2023-09-22T00:00:00"/>
    <m/>
    <n v="3"/>
    <n v="4"/>
    <n v="3"/>
    <n v="3"/>
    <n v="3"/>
    <n v="4"/>
    <m/>
    <m/>
    <m/>
    <m/>
    <m/>
    <m/>
    <m/>
    <m/>
    <m/>
    <m/>
    <m/>
    <m/>
    <m/>
    <m/>
    <m/>
    <m/>
    <m/>
    <m/>
    <m/>
    <m/>
    <m/>
    <n v="20"/>
    <x v="7"/>
    <x v="0"/>
  </r>
  <r>
    <d v="2023-09-22T17:15:21"/>
    <x v="48"/>
    <d v="2023-09-22T00:00:00"/>
    <m/>
    <n v="2"/>
    <n v="3"/>
    <n v="4"/>
    <n v="2"/>
    <n v="3"/>
    <n v="3"/>
    <m/>
    <m/>
    <m/>
    <m/>
    <m/>
    <m/>
    <m/>
    <m/>
    <m/>
    <m/>
    <m/>
    <m/>
    <m/>
    <m/>
    <m/>
    <m/>
    <m/>
    <m/>
    <m/>
    <m/>
    <m/>
    <n v="17"/>
    <x v="7"/>
    <x v="0"/>
  </r>
  <r>
    <d v="2023-09-23T07:13:08"/>
    <x v="17"/>
    <d v="2023-09-23T00:00:00"/>
    <m/>
    <n v="1"/>
    <n v="4"/>
    <n v="3"/>
    <n v="3"/>
    <n v="4"/>
    <n v="5"/>
    <m/>
    <m/>
    <m/>
    <m/>
    <m/>
    <m/>
    <m/>
    <m/>
    <m/>
    <m/>
    <m/>
    <m/>
    <m/>
    <m/>
    <m/>
    <m/>
    <m/>
    <m/>
    <m/>
    <m/>
    <m/>
    <n v="20"/>
    <x v="7"/>
    <x v="0"/>
  </r>
  <r>
    <d v="2023-09-24T06:24:50"/>
    <x v="2"/>
    <d v="2023-09-24T00:00:00"/>
    <m/>
    <n v="1"/>
    <n v="4"/>
    <n v="3"/>
    <n v="3"/>
    <n v="1"/>
    <n v="4"/>
    <m/>
    <m/>
    <m/>
    <m/>
    <m/>
    <m/>
    <m/>
    <m/>
    <m/>
    <m/>
    <m/>
    <m/>
    <m/>
    <m/>
    <m/>
    <m/>
    <m/>
    <m/>
    <m/>
    <m/>
    <m/>
    <n v="16"/>
    <x v="7"/>
    <x v="0"/>
  </r>
  <r>
    <d v="2023-09-24T06:25:34"/>
    <x v="3"/>
    <d v="2023-09-24T00:00:00"/>
    <m/>
    <n v="2"/>
    <n v="4"/>
    <n v="3"/>
    <n v="2"/>
    <n v="4"/>
    <n v="4"/>
    <m/>
    <m/>
    <m/>
    <s v="Pas assez dormis. Mal au mollet"/>
    <m/>
    <m/>
    <m/>
    <m/>
    <m/>
    <m/>
    <m/>
    <m/>
    <m/>
    <m/>
    <m/>
    <m/>
    <m/>
    <m/>
    <m/>
    <m/>
    <m/>
    <n v="19"/>
    <x v="7"/>
    <x v="0"/>
  </r>
  <r>
    <d v="2023-09-24T08:04:39"/>
    <x v="36"/>
    <d v="2023-09-24T00:00:00"/>
    <m/>
    <n v="5"/>
    <n v="4"/>
    <n v="4"/>
    <n v="4"/>
    <n v="3"/>
    <n v="4"/>
    <m/>
    <m/>
    <m/>
    <m/>
    <m/>
    <m/>
    <m/>
    <m/>
    <m/>
    <m/>
    <m/>
    <m/>
    <m/>
    <m/>
    <m/>
    <m/>
    <m/>
    <m/>
    <m/>
    <m/>
    <m/>
    <n v="24"/>
    <x v="7"/>
    <x v="0"/>
  </r>
  <r>
    <d v="2023-09-24T08:04:48"/>
    <x v="15"/>
    <d v="2023-09-24T00:00:00"/>
    <m/>
    <n v="4"/>
    <n v="4"/>
    <n v="4"/>
    <n v="4"/>
    <n v="2"/>
    <n v="4"/>
    <m/>
    <m/>
    <m/>
    <m/>
    <m/>
    <m/>
    <m/>
    <m/>
    <m/>
    <m/>
    <m/>
    <m/>
    <m/>
    <m/>
    <m/>
    <m/>
    <m/>
    <m/>
    <m/>
    <m/>
    <m/>
    <n v="22"/>
    <x v="7"/>
    <x v="0"/>
  </r>
  <r>
    <d v="2023-09-24T08:05:28"/>
    <x v="26"/>
    <d v="2023-09-24T00:00:00"/>
    <m/>
    <n v="2"/>
    <n v="4"/>
    <n v="3"/>
    <n v="3"/>
    <n v="3"/>
    <n v="4"/>
    <m/>
    <m/>
    <m/>
    <m/>
    <m/>
    <m/>
    <m/>
    <m/>
    <m/>
    <m/>
    <m/>
    <m/>
    <m/>
    <m/>
    <m/>
    <m/>
    <m/>
    <m/>
    <m/>
    <m/>
    <m/>
    <n v="19"/>
    <x v="7"/>
    <x v="0"/>
  </r>
  <r>
    <d v="2023-09-24T08:06:49"/>
    <x v="13"/>
    <d v="2023-09-24T00:00:00"/>
    <m/>
    <n v="2"/>
    <n v="2"/>
    <n v="3"/>
    <n v="2"/>
    <n v="1"/>
    <n v="3"/>
    <m/>
    <m/>
    <m/>
    <m/>
    <m/>
    <m/>
    <m/>
    <m/>
    <m/>
    <m/>
    <m/>
    <m/>
    <m/>
    <m/>
    <m/>
    <m/>
    <m/>
    <m/>
    <m/>
    <m/>
    <m/>
    <n v="13"/>
    <x v="7"/>
    <x v="0"/>
  </r>
  <r>
    <d v="2023-09-24T08:08:01"/>
    <x v="4"/>
    <d v="2023-09-24T00:00:00"/>
    <m/>
    <n v="3"/>
    <n v="2"/>
    <n v="2"/>
    <n v="3"/>
    <n v="2"/>
    <n v="4"/>
    <m/>
    <m/>
    <m/>
    <m/>
    <m/>
    <m/>
    <m/>
    <m/>
    <m/>
    <m/>
    <m/>
    <m/>
    <m/>
    <m/>
    <m/>
    <m/>
    <m/>
    <m/>
    <m/>
    <m/>
    <m/>
    <n v="16"/>
    <x v="7"/>
    <x v="0"/>
  </r>
  <r>
    <d v="2023-09-24T08:08:34"/>
    <x v="49"/>
    <d v="2023-09-24T00:00:00"/>
    <m/>
    <n v="2"/>
    <n v="3"/>
    <n v="4"/>
    <n v="4"/>
    <n v="4"/>
    <n v="5"/>
    <m/>
    <m/>
    <m/>
    <m/>
    <m/>
    <m/>
    <m/>
    <m/>
    <m/>
    <m/>
    <m/>
    <m/>
    <m/>
    <m/>
    <m/>
    <m/>
    <m/>
    <m/>
    <m/>
    <m/>
    <m/>
    <n v="22"/>
    <x v="7"/>
    <x v="0"/>
  </r>
  <r>
    <d v="2023-09-24T08:23:32"/>
    <x v="14"/>
    <d v="2023-09-24T00:00:00"/>
    <m/>
    <n v="2"/>
    <n v="2"/>
    <n v="3"/>
    <n v="2"/>
    <n v="2"/>
    <n v="3"/>
    <m/>
    <m/>
    <m/>
    <s v="Gêne genou gauche"/>
    <m/>
    <m/>
    <m/>
    <m/>
    <m/>
    <m/>
    <m/>
    <m/>
    <m/>
    <m/>
    <m/>
    <m/>
    <m/>
    <m/>
    <m/>
    <m/>
    <m/>
    <n v="14"/>
    <x v="7"/>
    <x v="0"/>
  </r>
  <r>
    <d v="2023-09-24T08:34:28"/>
    <x v="22"/>
    <d v="2023-09-24T00:00:00"/>
    <m/>
    <n v="3"/>
    <n v="3"/>
    <n v="3"/>
    <n v="3"/>
    <n v="3"/>
    <n v="4"/>
    <m/>
    <m/>
    <m/>
    <m/>
    <m/>
    <m/>
    <m/>
    <m/>
    <m/>
    <m/>
    <m/>
    <m/>
    <m/>
    <m/>
    <m/>
    <m/>
    <m/>
    <m/>
    <m/>
    <m/>
    <m/>
    <n v="19"/>
    <x v="7"/>
    <x v="0"/>
  </r>
  <r>
    <d v="2023-09-24T08:35:11"/>
    <x v="35"/>
    <d v="2023-09-24T00:00:00"/>
    <m/>
    <n v="2"/>
    <n v="1"/>
    <n v="3"/>
    <n v="3"/>
    <n v="2"/>
    <n v="2"/>
    <m/>
    <m/>
    <m/>
    <s v="J'ai mal à l'arrière du genou"/>
    <m/>
    <m/>
    <m/>
    <m/>
    <m/>
    <m/>
    <m/>
    <m/>
    <m/>
    <m/>
    <m/>
    <m/>
    <m/>
    <m/>
    <m/>
    <m/>
    <m/>
    <n v="13"/>
    <x v="7"/>
    <x v="0"/>
  </r>
  <r>
    <d v="2023-09-24T08:44:27"/>
    <x v="16"/>
    <d v="2023-09-24T00:00:00"/>
    <m/>
    <n v="1"/>
    <n v="2"/>
    <n v="3"/>
    <n v="3"/>
    <n v="3"/>
    <n v="4"/>
    <m/>
    <m/>
    <m/>
    <m/>
    <m/>
    <m/>
    <m/>
    <m/>
    <m/>
    <m/>
    <m/>
    <m/>
    <m/>
    <m/>
    <m/>
    <m/>
    <m/>
    <m/>
    <m/>
    <m/>
    <m/>
    <n v="16"/>
    <x v="7"/>
    <x v="0"/>
  </r>
  <r>
    <d v="2023-09-24T08:52:59"/>
    <x v="11"/>
    <d v="2023-09-24T00:00:00"/>
    <m/>
    <n v="2"/>
    <n v="2"/>
    <n v="3"/>
    <n v="3"/>
    <n v="2"/>
    <n v="3"/>
    <m/>
    <m/>
    <m/>
    <m/>
    <m/>
    <m/>
    <m/>
    <m/>
    <m/>
    <m/>
    <m/>
    <m/>
    <m/>
    <m/>
    <m/>
    <m/>
    <m/>
    <m/>
    <m/>
    <m/>
    <m/>
    <n v="15"/>
    <x v="7"/>
    <x v="0"/>
  </r>
  <r>
    <d v="2023-09-24T08:53:03"/>
    <x v="32"/>
    <d v="2023-09-24T00:00:00"/>
    <m/>
    <n v="4"/>
    <n v="4"/>
    <n v="2"/>
    <n v="4"/>
    <n v="2"/>
    <n v="4"/>
    <m/>
    <m/>
    <m/>
    <m/>
    <m/>
    <m/>
    <m/>
    <m/>
    <m/>
    <m/>
    <m/>
    <m/>
    <m/>
    <m/>
    <m/>
    <m/>
    <m/>
    <m/>
    <m/>
    <m/>
    <m/>
    <n v="20"/>
    <x v="7"/>
    <x v="0"/>
  </r>
  <r>
    <d v="2023-09-24T08:54:10"/>
    <x v="31"/>
    <d v="2023-09-24T00:00:00"/>
    <m/>
    <n v="2"/>
    <n v="2"/>
    <n v="2"/>
    <n v="2"/>
    <n v="1"/>
    <n v="4"/>
    <m/>
    <m/>
    <m/>
    <m/>
    <m/>
    <m/>
    <m/>
    <m/>
    <m/>
    <m/>
    <m/>
    <m/>
    <m/>
    <m/>
    <m/>
    <m/>
    <m/>
    <m/>
    <m/>
    <m/>
    <m/>
    <n v="13"/>
    <x v="7"/>
    <x v="0"/>
  </r>
  <r>
    <d v="2023-09-24T09:15:14"/>
    <x v="20"/>
    <d v="2023-09-24T00:00:00"/>
    <m/>
    <n v="3"/>
    <n v="3"/>
    <n v="4"/>
    <n v="3"/>
    <n v="4"/>
    <n v="4"/>
    <m/>
    <m/>
    <m/>
    <m/>
    <m/>
    <m/>
    <m/>
    <m/>
    <m/>
    <m/>
    <m/>
    <m/>
    <m/>
    <m/>
    <m/>
    <m/>
    <m/>
    <m/>
    <m/>
    <m/>
    <m/>
    <n v="21"/>
    <x v="7"/>
    <x v="0"/>
  </r>
  <r>
    <d v="2023-09-24T09:21:20"/>
    <x v="33"/>
    <d v="2023-09-24T00:00:00"/>
    <m/>
    <n v="2"/>
    <n v="3"/>
    <n v="3"/>
    <n v="3"/>
    <n v="3"/>
    <n v="4"/>
    <m/>
    <m/>
    <m/>
    <m/>
    <m/>
    <m/>
    <m/>
    <m/>
    <m/>
    <m/>
    <m/>
    <m/>
    <m/>
    <m/>
    <m/>
    <m/>
    <m/>
    <m/>
    <m/>
    <m/>
    <m/>
    <n v="18"/>
    <x v="7"/>
    <x v="0"/>
  </r>
  <r>
    <d v="2023-09-24T09:22:36"/>
    <x v="29"/>
    <d v="2023-09-24T00:00:00"/>
    <m/>
    <n v="2"/>
    <n v="2"/>
    <n v="3"/>
    <n v="3"/>
    <n v="2"/>
    <n v="4"/>
    <m/>
    <m/>
    <m/>
    <m/>
    <m/>
    <m/>
    <m/>
    <m/>
    <m/>
    <m/>
    <m/>
    <m/>
    <m/>
    <m/>
    <m/>
    <m/>
    <m/>
    <m/>
    <m/>
    <m/>
    <m/>
    <n v="16"/>
    <x v="7"/>
    <x v="0"/>
  </r>
  <r>
    <d v="2023-09-24T09:28:47"/>
    <x v="17"/>
    <d v="2023-09-24T00:00:00"/>
    <m/>
    <n v="2"/>
    <n v="3"/>
    <n v="3"/>
    <n v="3"/>
    <n v="4"/>
    <n v="5"/>
    <m/>
    <m/>
    <m/>
    <m/>
    <m/>
    <m/>
    <m/>
    <m/>
    <m/>
    <m/>
    <m/>
    <m/>
    <m/>
    <m/>
    <m/>
    <m/>
    <m/>
    <m/>
    <m/>
    <m/>
    <m/>
    <n v="20"/>
    <x v="7"/>
    <x v="0"/>
  </r>
  <r>
    <d v="2023-09-24T09:28:58"/>
    <x v="35"/>
    <d v="2023-09-24T00:00:00"/>
    <m/>
    <n v="2"/>
    <n v="2"/>
    <n v="2"/>
    <n v="3"/>
    <n v="2"/>
    <n v="4"/>
    <m/>
    <m/>
    <m/>
    <m/>
    <m/>
    <m/>
    <m/>
    <m/>
    <m/>
    <m/>
    <m/>
    <m/>
    <m/>
    <m/>
    <m/>
    <m/>
    <m/>
    <m/>
    <m/>
    <m/>
    <m/>
    <n v="15"/>
    <x v="7"/>
    <x v="0"/>
  </r>
  <r>
    <d v="2023-09-24T09:29:14"/>
    <x v="6"/>
    <d v="2023-09-24T00:00:00"/>
    <m/>
    <n v="2"/>
    <n v="3"/>
    <n v="3"/>
    <n v="3"/>
    <n v="2"/>
    <n v="4"/>
    <m/>
    <m/>
    <m/>
    <m/>
    <m/>
    <m/>
    <m/>
    <m/>
    <m/>
    <m/>
    <m/>
    <m/>
    <m/>
    <m/>
    <m/>
    <m/>
    <m/>
    <m/>
    <m/>
    <m/>
    <m/>
    <n v="17"/>
    <x v="7"/>
    <x v="0"/>
  </r>
  <r>
    <d v="2023-09-24T09:29:20"/>
    <x v="10"/>
    <d v="2023-09-24T00:00:00"/>
    <m/>
    <n v="3"/>
    <n v="3"/>
    <n v="4"/>
    <n v="4"/>
    <n v="2"/>
    <n v="4"/>
    <m/>
    <m/>
    <m/>
    <m/>
    <m/>
    <m/>
    <m/>
    <m/>
    <m/>
    <m/>
    <m/>
    <m/>
    <m/>
    <m/>
    <m/>
    <m/>
    <m/>
    <m/>
    <m/>
    <m/>
    <m/>
    <n v="20"/>
    <x v="7"/>
    <x v="0"/>
  </r>
  <r>
    <d v="2023-09-24T09:29:24"/>
    <x v="38"/>
    <d v="2023-09-24T00:00:00"/>
    <m/>
    <n v="5"/>
    <n v="4"/>
    <n v="5"/>
    <n v="4"/>
    <n v="3"/>
    <n v="4"/>
    <m/>
    <m/>
    <m/>
    <m/>
    <m/>
    <m/>
    <m/>
    <m/>
    <m/>
    <m/>
    <m/>
    <m/>
    <m/>
    <m/>
    <m/>
    <m/>
    <m/>
    <m/>
    <m/>
    <m/>
    <m/>
    <n v="25"/>
    <x v="7"/>
    <x v="0"/>
  </r>
  <r>
    <d v="2023-09-24T09:29:57"/>
    <x v="21"/>
    <d v="2023-09-24T00:00:00"/>
    <m/>
    <n v="3"/>
    <n v="4"/>
    <n v="3"/>
    <n v="3"/>
    <n v="3"/>
    <n v="5"/>
    <m/>
    <m/>
    <m/>
    <s v="Mal au dos"/>
    <m/>
    <m/>
    <m/>
    <m/>
    <m/>
    <m/>
    <m/>
    <m/>
    <m/>
    <m/>
    <m/>
    <m/>
    <m/>
    <m/>
    <m/>
    <m/>
    <m/>
    <n v="21"/>
    <x v="7"/>
    <x v="0"/>
  </r>
  <r>
    <d v="2023-09-24T09:30:58"/>
    <x v="7"/>
    <d v="2023-09-24T00:00:00"/>
    <m/>
    <n v="3"/>
    <n v="4"/>
    <n v="3"/>
    <n v="3"/>
    <n v="2"/>
    <n v="3"/>
    <m/>
    <m/>
    <m/>
    <m/>
    <m/>
    <m/>
    <m/>
    <m/>
    <m/>
    <m/>
    <m/>
    <m/>
    <m/>
    <m/>
    <m/>
    <m/>
    <m/>
    <m/>
    <m/>
    <m/>
    <m/>
    <n v="18"/>
    <x v="7"/>
    <x v="0"/>
  </r>
  <r>
    <d v="2023-09-24T09:31:03"/>
    <x v="39"/>
    <d v="2023-09-24T00:00:00"/>
    <m/>
    <n v="2"/>
    <n v="2"/>
    <n v="3"/>
    <n v="3"/>
    <n v="2"/>
    <n v="4"/>
    <m/>
    <m/>
    <m/>
    <m/>
    <m/>
    <m/>
    <m/>
    <m/>
    <m/>
    <m/>
    <m/>
    <m/>
    <m/>
    <m/>
    <m/>
    <m/>
    <m/>
    <m/>
    <m/>
    <m/>
    <m/>
    <n v="16"/>
    <x v="7"/>
    <x v="0"/>
  </r>
  <r>
    <d v="2023-09-24T09:31:40"/>
    <x v="44"/>
    <d v="2023-09-24T00:00:00"/>
    <m/>
    <n v="2"/>
    <n v="4"/>
    <n v="2"/>
    <n v="3"/>
    <n v="1"/>
    <n v="4"/>
    <m/>
    <m/>
    <m/>
    <m/>
    <m/>
    <m/>
    <m/>
    <m/>
    <m/>
    <m/>
    <m/>
    <m/>
    <m/>
    <m/>
    <m/>
    <m/>
    <m/>
    <m/>
    <m/>
    <m/>
    <m/>
    <n v="16"/>
    <x v="7"/>
    <x v="0"/>
  </r>
  <r>
    <d v="2023-09-24T09:49:41"/>
    <x v="0"/>
    <d v="2023-09-24T00:00:00"/>
    <m/>
    <n v="4"/>
    <n v="3"/>
    <n v="3"/>
    <n v="3"/>
    <n v="2"/>
    <n v="5"/>
    <m/>
    <m/>
    <m/>
    <m/>
    <m/>
    <m/>
    <m/>
    <m/>
    <m/>
    <m/>
    <m/>
    <m/>
    <m/>
    <m/>
    <m/>
    <m/>
    <m/>
    <m/>
    <m/>
    <m/>
    <m/>
    <n v="20"/>
    <x v="7"/>
    <x v="0"/>
  </r>
  <r>
    <d v="2023-09-24T10:14:32"/>
    <x v="37"/>
    <d v="2023-09-24T00:00:00"/>
    <m/>
    <n v="3"/>
    <n v="4"/>
    <n v="3"/>
    <n v="3"/>
    <n v="3"/>
    <n v="4"/>
    <m/>
    <m/>
    <m/>
    <m/>
    <m/>
    <m/>
    <m/>
    <m/>
    <m/>
    <m/>
    <m/>
    <m/>
    <m/>
    <m/>
    <m/>
    <m/>
    <m/>
    <m/>
    <m/>
    <m/>
    <m/>
    <n v="20"/>
    <x v="7"/>
    <x v="0"/>
  </r>
  <r>
    <d v="2023-09-24T10:16:38"/>
    <x v="24"/>
    <d v="2023-09-24T00:00:00"/>
    <m/>
    <n v="2"/>
    <n v="3"/>
    <n v="3"/>
    <n v="3"/>
    <n v="2"/>
    <n v="3"/>
    <m/>
    <m/>
    <m/>
    <m/>
    <m/>
    <m/>
    <m/>
    <m/>
    <m/>
    <m/>
    <m/>
    <m/>
    <m/>
    <m/>
    <m/>
    <m/>
    <m/>
    <m/>
    <m/>
    <m/>
    <m/>
    <n v="16"/>
    <x v="7"/>
    <x v="0"/>
  </r>
  <r>
    <d v="2023-09-24T10:17:42"/>
    <x v="41"/>
    <d v="2023-09-24T00:00:00"/>
    <m/>
    <n v="3"/>
    <n v="3"/>
    <n v="3"/>
    <n v="3"/>
    <n v="1"/>
    <n v="3"/>
    <m/>
    <m/>
    <m/>
    <m/>
    <m/>
    <m/>
    <m/>
    <m/>
    <m/>
    <m/>
    <m/>
    <m/>
    <m/>
    <m/>
    <m/>
    <m/>
    <m/>
    <m/>
    <m/>
    <m/>
    <m/>
    <n v="16"/>
    <x v="7"/>
    <x v="0"/>
  </r>
  <r>
    <d v="2023-09-24T10:31:21"/>
    <x v="48"/>
    <d v="2023-09-24T00:00:00"/>
    <m/>
    <n v="3"/>
    <n v="3"/>
    <n v="4"/>
    <n v="4"/>
    <n v="2"/>
    <n v="4"/>
    <m/>
    <m/>
    <m/>
    <m/>
    <m/>
    <m/>
    <m/>
    <m/>
    <m/>
    <m/>
    <m/>
    <m/>
    <m/>
    <m/>
    <m/>
    <m/>
    <m/>
    <m/>
    <m/>
    <m/>
    <m/>
    <n v="20"/>
    <x v="7"/>
    <x v="0"/>
  </r>
  <r>
    <d v="2023-09-24T10:32:12"/>
    <x v="9"/>
    <d v="2023-09-24T00:00:00"/>
    <m/>
    <n v="3"/>
    <n v="3"/>
    <n v="4"/>
    <n v="3"/>
    <n v="2"/>
    <n v="3"/>
    <m/>
    <m/>
    <m/>
    <s v="J’ai dormi 3h dans le bus"/>
    <m/>
    <m/>
    <m/>
    <m/>
    <m/>
    <m/>
    <m/>
    <m/>
    <m/>
    <m/>
    <m/>
    <m/>
    <m/>
    <m/>
    <m/>
    <m/>
    <m/>
    <n v="18"/>
    <x v="7"/>
    <x v="0"/>
  </r>
  <r>
    <d v="2023-09-24T10:35:04"/>
    <x v="1"/>
    <d v="2023-09-24T00:00:00"/>
    <m/>
    <n v="3"/>
    <n v="3"/>
    <n v="3"/>
    <n v="3"/>
    <n v="3"/>
    <n v="4"/>
    <m/>
    <m/>
    <m/>
    <m/>
    <m/>
    <m/>
    <m/>
    <m/>
    <m/>
    <m/>
    <m/>
    <m/>
    <m/>
    <m/>
    <m/>
    <m/>
    <m/>
    <m/>
    <m/>
    <m/>
    <m/>
    <n v="19"/>
    <x v="7"/>
    <x v="0"/>
  </r>
  <r>
    <d v="2023-09-24T10:35:56"/>
    <x v="25"/>
    <d v="2023-09-24T00:00:00"/>
    <m/>
    <n v="2"/>
    <n v="1"/>
    <n v="3"/>
    <n v="3"/>
    <n v="2"/>
    <n v="2"/>
    <m/>
    <m/>
    <m/>
    <s v="Mal au genou"/>
    <m/>
    <m/>
    <m/>
    <m/>
    <m/>
    <m/>
    <m/>
    <m/>
    <m/>
    <m/>
    <m/>
    <m/>
    <m/>
    <m/>
    <m/>
    <m/>
    <m/>
    <n v="13"/>
    <x v="7"/>
    <x v="0"/>
  </r>
  <r>
    <d v="2023-09-24T10:37:39"/>
    <x v="46"/>
    <d v="2023-09-24T00:00:00"/>
    <m/>
    <n v="3"/>
    <n v="4"/>
    <n v="4"/>
    <n v="4"/>
    <n v="3"/>
    <n v="5"/>
    <m/>
    <m/>
    <m/>
    <m/>
    <m/>
    <m/>
    <m/>
    <m/>
    <m/>
    <m/>
    <m/>
    <m/>
    <m/>
    <m/>
    <m/>
    <m/>
    <m/>
    <m/>
    <m/>
    <m/>
    <m/>
    <n v="23"/>
    <x v="7"/>
    <x v="0"/>
  </r>
  <r>
    <d v="2023-09-25T08:21:46"/>
    <x v="20"/>
    <d v="2023-09-25T00:00:00"/>
    <m/>
    <n v="3"/>
    <n v="3"/>
    <n v="4"/>
    <n v="4"/>
    <n v="4"/>
    <n v="3"/>
    <m/>
    <m/>
    <m/>
    <m/>
    <m/>
    <m/>
    <m/>
    <m/>
    <m/>
    <m/>
    <m/>
    <m/>
    <m/>
    <m/>
    <m/>
    <m/>
    <m/>
    <m/>
    <m/>
    <m/>
    <m/>
    <n v="21"/>
    <x v="11"/>
    <x v="0"/>
  </r>
  <r>
    <d v="2023-09-25T08:29:32"/>
    <x v="0"/>
    <d v="2023-09-25T00:00:00"/>
    <m/>
    <n v="2"/>
    <n v="2"/>
    <n v="1"/>
    <n v="2"/>
    <n v="3"/>
    <n v="4"/>
    <m/>
    <m/>
    <m/>
    <m/>
    <m/>
    <m/>
    <m/>
    <m/>
    <m/>
    <m/>
    <m/>
    <m/>
    <m/>
    <m/>
    <m/>
    <m/>
    <m/>
    <m/>
    <m/>
    <m/>
    <m/>
    <n v="14"/>
    <x v="11"/>
    <x v="0"/>
  </r>
  <r>
    <d v="2023-09-25T19:54:27"/>
    <x v="3"/>
    <d v="2023-09-25T00:00:00"/>
    <m/>
    <n v="3"/>
    <n v="4"/>
    <n v="1"/>
    <n v="2"/>
    <n v="4"/>
    <n v="4"/>
    <m/>
    <m/>
    <m/>
    <s v="Mal partout récup faite ce matin corps entier dans le froid"/>
    <m/>
    <m/>
    <m/>
    <m/>
    <m/>
    <m/>
    <m/>
    <m/>
    <m/>
    <m/>
    <m/>
    <m/>
    <m/>
    <m/>
    <m/>
    <m/>
    <m/>
    <n v="18"/>
    <x v="11"/>
    <x v="0"/>
  </r>
  <r>
    <d v="2023-09-26T06:54:11"/>
    <x v="15"/>
    <d v="2023-09-26T00:00:00"/>
    <m/>
    <n v="3"/>
    <n v="4"/>
    <n v="3"/>
    <n v="4"/>
    <n v="2"/>
    <n v="4"/>
    <m/>
    <m/>
    <m/>
    <m/>
    <m/>
    <m/>
    <m/>
    <m/>
    <m/>
    <m/>
    <m/>
    <m/>
    <m/>
    <m/>
    <m/>
    <m/>
    <m/>
    <m/>
    <m/>
    <m/>
    <m/>
    <n v="20"/>
    <x v="11"/>
    <x v="0"/>
  </r>
  <r>
    <d v="2023-09-26T07:15:24"/>
    <x v="35"/>
    <d v="2023-09-26T00:00:00"/>
    <m/>
    <n v="3"/>
    <n v="3"/>
    <n v="2"/>
    <n v="2"/>
    <n v="3"/>
    <n v="4"/>
    <m/>
    <m/>
    <m/>
    <m/>
    <m/>
    <m/>
    <m/>
    <m/>
    <m/>
    <m/>
    <m/>
    <m/>
    <m/>
    <m/>
    <m/>
    <m/>
    <m/>
    <m/>
    <m/>
    <m/>
    <m/>
    <n v="17"/>
    <x v="11"/>
    <x v="0"/>
  </r>
  <r>
    <d v="2023-09-26T07:47:31"/>
    <x v="43"/>
    <d v="2023-09-26T00:00:00"/>
    <m/>
    <n v="4"/>
    <n v="4"/>
    <n v="4"/>
    <n v="4"/>
    <n v="4"/>
    <n v="4"/>
    <m/>
    <m/>
    <m/>
    <m/>
    <m/>
    <m/>
    <m/>
    <m/>
    <m/>
    <m/>
    <m/>
    <m/>
    <m/>
    <m/>
    <m/>
    <m/>
    <m/>
    <m/>
    <m/>
    <m/>
    <m/>
    <n v="24"/>
    <x v="11"/>
    <x v="0"/>
  </r>
  <r>
    <d v="2023-09-26T08:03:20"/>
    <x v="37"/>
    <d v="2023-09-26T00:00:00"/>
    <m/>
    <n v="3"/>
    <n v="4"/>
    <n v="2"/>
    <n v="2"/>
    <n v="3"/>
    <n v="4"/>
    <m/>
    <m/>
    <m/>
    <s v="Ampoule au pied, c’est compliqué de marcher"/>
    <m/>
    <m/>
    <m/>
    <m/>
    <m/>
    <m/>
    <m/>
    <m/>
    <m/>
    <m/>
    <m/>
    <m/>
    <m/>
    <m/>
    <m/>
    <m/>
    <m/>
    <n v="18"/>
    <x v="11"/>
    <x v="0"/>
  </r>
  <r>
    <d v="2023-09-26T08:03:36"/>
    <x v="26"/>
    <d v="2023-09-26T00:00:00"/>
    <m/>
    <n v="3"/>
    <n v="4"/>
    <n v="2"/>
    <n v="3"/>
    <n v="2"/>
    <n v="4"/>
    <m/>
    <m/>
    <m/>
    <m/>
    <m/>
    <m/>
    <m/>
    <m/>
    <m/>
    <m/>
    <m/>
    <m/>
    <m/>
    <m/>
    <m/>
    <m/>
    <m/>
    <m/>
    <m/>
    <m/>
    <m/>
    <n v="18"/>
    <x v="11"/>
    <x v="0"/>
  </r>
  <r>
    <d v="2023-09-26T08:08:11"/>
    <x v="13"/>
    <d v="2023-09-26T00:00:00"/>
    <m/>
    <n v="3"/>
    <n v="4"/>
    <n v="3"/>
    <n v="2"/>
    <n v="3"/>
    <n v="4"/>
    <m/>
    <m/>
    <m/>
    <m/>
    <m/>
    <m/>
    <m/>
    <m/>
    <m/>
    <m/>
    <m/>
    <m/>
    <m/>
    <m/>
    <m/>
    <m/>
    <m/>
    <m/>
    <m/>
    <m/>
    <m/>
    <n v="19"/>
    <x v="11"/>
    <x v="0"/>
  </r>
  <r>
    <d v="2023-09-26T08:12:20"/>
    <x v="22"/>
    <d v="2023-09-26T00:00:00"/>
    <m/>
    <n v="3"/>
    <n v="4"/>
    <n v="2"/>
    <n v="2"/>
    <n v="3"/>
    <n v="4"/>
    <m/>
    <m/>
    <m/>
    <m/>
    <m/>
    <m/>
    <m/>
    <m/>
    <m/>
    <m/>
    <m/>
    <m/>
    <m/>
    <m/>
    <m/>
    <m/>
    <m/>
    <m/>
    <m/>
    <m/>
    <m/>
    <n v="18"/>
    <x v="11"/>
    <x v="0"/>
  </r>
  <r>
    <d v="2023-09-26T08:13:46"/>
    <x v="20"/>
    <d v="2023-09-26T00:00:00"/>
    <m/>
    <n v="3"/>
    <n v="4"/>
    <n v="5"/>
    <n v="5"/>
    <n v="4"/>
    <n v="4"/>
    <m/>
    <m/>
    <m/>
    <m/>
    <m/>
    <m/>
    <m/>
    <m/>
    <m/>
    <m/>
    <m/>
    <m/>
    <m/>
    <m/>
    <m/>
    <m/>
    <m/>
    <m/>
    <m/>
    <m/>
    <m/>
    <n v="25"/>
    <x v="11"/>
    <x v="0"/>
  </r>
  <r>
    <d v="2023-09-26T08:15:35"/>
    <x v="14"/>
    <d v="2023-09-26T00:00:00"/>
    <m/>
    <n v="2"/>
    <n v="3"/>
    <n v="2"/>
    <n v="2"/>
    <n v="3"/>
    <n v="4"/>
    <m/>
    <m/>
    <m/>
    <m/>
    <m/>
    <m/>
    <m/>
    <m/>
    <m/>
    <m/>
    <m/>
    <m/>
    <m/>
    <m/>
    <m/>
    <m/>
    <m/>
    <m/>
    <m/>
    <m/>
    <m/>
    <n v="16"/>
    <x v="11"/>
    <x v="0"/>
  </r>
  <r>
    <d v="2023-09-26T08:17:39"/>
    <x v="40"/>
    <d v="2023-09-26T00:00:00"/>
    <m/>
    <n v="4"/>
    <n v="4"/>
    <n v="5"/>
    <n v="4"/>
    <n v="3"/>
    <n v="4"/>
    <m/>
    <m/>
    <m/>
    <m/>
    <m/>
    <m/>
    <m/>
    <m/>
    <m/>
    <m/>
    <m/>
    <m/>
    <m/>
    <m/>
    <m/>
    <m/>
    <m/>
    <m/>
    <m/>
    <m/>
    <m/>
    <n v="24"/>
    <x v="11"/>
    <x v="0"/>
  </r>
  <r>
    <d v="2023-09-26T09:11:12"/>
    <x v="2"/>
    <d v="2023-09-26T00:00:00"/>
    <m/>
    <n v="2"/>
    <n v="4"/>
    <n v="2"/>
    <n v="2"/>
    <n v="2"/>
    <n v="4"/>
    <m/>
    <m/>
    <m/>
    <m/>
    <m/>
    <m/>
    <m/>
    <m/>
    <m/>
    <m/>
    <m/>
    <m/>
    <m/>
    <m/>
    <m/>
    <m/>
    <m/>
    <m/>
    <m/>
    <m/>
    <m/>
    <n v="16"/>
    <x v="11"/>
    <x v="0"/>
  </r>
  <r>
    <d v="2023-09-26T09:29:19"/>
    <x v="31"/>
    <d v="2023-09-26T00:00:00"/>
    <m/>
    <n v="1"/>
    <n v="2"/>
    <n v="1"/>
    <n v="2"/>
    <n v="3"/>
    <n v="4"/>
    <m/>
    <m/>
    <m/>
    <m/>
    <m/>
    <m/>
    <m/>
    <m/>
    <m/>
    <m/>
    <m/>
    <m/>
    <m/>
    <m/>
    <m/>
    <m/>
    <m/>
    <m/>
    <m/>
    <m/>
    <m/>
    <n v="13"/>
    <x v="11"/>
    <x v="0"/>
  </r>
  <r>
    <d v="2023-09-26T09:38:56"/>
    <x v="9"/>
    <d v="2023-09-25T00:00:00"/>
    <m/>
    <n v="4"/>
    <n v="3"/>
    <n v="4"/>
    <n v="2"/>
    <n v="2"/>
    <n v="3"/>
    <m/>
    <m/>
    <m/>
    <s v="Règle un peu douloureuse"/>
    <m/>
    <m/>
    <m/>
    <m/>
    <m/>
    <m/>
    <m/>
    <m/>
    <m/>
    <m/>
    <m/>
    <m/>
    <m/>
    <m/>
    <m/>
    <m/>
    <m/>
    <n v="18"/>
    <x v="11"/>
    <x v="0"/>
  </r>
  <r>
    <d v="2023-09-26T10:04:41"/>
    <x v="29"/>
    <d v="2023-09-26T00:00:00"/>
    <m/>
    <n v="2"/>
    <n v="4"/>
    <n v="2"/>
    <n v="2"/>
    <n v="3"/>
    <n v="4"/>
    <m/>
    <m/>
    <m/>
    <m/>
    <m/>
    <m/>
    <m/>
    <m/>
    <m/>
    <m/>
    <m/>
    <m/>
    <m/>
    <m/>
    <m/>
    <m/>
    <m/>
    <m/>
    <m/>
    <m/>
    <m/>
    <n v="17"/>
    <x v="11"/>
    <x v="0"/>
  </r>
  <r>
    <d v="2023-09-26T10:07:53"/>
    <x v="44"/>
    <d v="2023-09-26T00:00:00"/>
    <m/>
    <n v="4"/>
    <n v="5"/>
    <n v="1"/>
    <n v="2"/>
    <n v="2"/>
    <n v="4"/>
    <m/>
    <m/>
    <m/>
    <m/>
    <m/>
    <m/>
    <m/>
    <m/>
    <m/>
    <m/>
    <m/>
    <m/>
    <m/>
    <m/>
    <m/>
    <m/>
    <m/>
    <m/>
    <m/>
    <m/>
    <m/>
    <n v="18"/>
    <x v="11"/>
    <x v="0"/>
  </r>
  <r>
    <d v="2023-09-26T10:24:03"/>
    <x v="46"/>
    <d v="2023-09-26T00:00:00"/>
    <m/>
    <n v="3"/>
    <n v="4"/>
    <n v="2"/>
    <n v="2"/>
    <n v="4"/>
    <n v="5"/>
    <m/>
    <m/>
    <m/>
    <m/>
    <m/>
    <m/>
    <m/>
    <m/>
    <m/>
    <m/>
    <m/>
    <m/>
    <m/>
    <m/>
    <m/>
    <m/>
    <m/>
    <m/>
    <m/>
    <m/>
    <m/>
    <n v="20"/>
    <x v="11"/>
    <x v="0"/>
  </r>
  <r>
    <d v="2023-09-26T10:32:35"/>
    <x v="39"/>
    <d v="2023-09-26T00:00:00"/>
    <m/>
    <n v="3"/>
    <n v="4"/>
    <n v="2"/>
    <n v="3"/>
    <n v="3"/>
    <n v="4"/>
    <m/>
    <m/>
    <m/>
    <m/>
    <m/>
    <m/>
    <m/>
    <m/>
    <m/>
    <m/>
    <m/>
    <m/>
    <m/>
    <m/>
    <m/>
    <m/>
    <m/>
    <m/>
    <m/>
    <m/>
    <m/>
    <n v="19"/>
    <x v="11"/>
    <x v="0"/>
  </r>
  <r>
    <d v="2023-09-26T10:37:03"/>
    <x v="3"/>
    <d v="2023-09-26T00:00:00"/>
    <m/>
    <n v="2"/>
    <n v="2"/>
    <n v="1"/>
    <n v="4"/>
    <n v="2"/>
    <n v="1"/>
    <m/>
    <m/>
    <m/>
    <s v="Un peu fatiguée. Malgré la recup mal partout haut du corps"/>
    <m/>
    <m/>
    <m/>
    <m/>
    <m/>
    <m/>
    <m/>
    <m/>
    <m/>
    <m/>
    <m/>
    <m/>
    <m/>
    <m/>
    <m/>
    <m/>
    <m/>
    <n v="12"/>
    <x v="11"/>
    <x v="0"/>
  </r>
  <r>
    <d v="2023-09-26T10:44:34"/>
    <x v="19"/>
    <d v="2023-09-26T00:00:00"/>
    <m/>
    <n v="1"/>
    <n v="2"/>
    <n v="3"/>
    <n v="3"/>
    <n v="1"/>
    <n v="1"/>
    <m/>
    <m/>
    <m/>
    <s v="Après la blessure, après la branlé de la réserve, je me suis fait vandalisé ma porte d’entrée, niveau VDM je suis pas mal"/>
    <m/>
    <m/>
    <m/>
    <m/>
    <m/>
    <m/>
    <m/>
    <m/>
    <m/>
    <m/>
    <m/>
    <m/>
    <m/>
    <m/>
    <m/>
    <m/>
    <m/>
    <n v="11"/>
    <x v="11"/>
    <x v="0"/>
  </r>
  <r>
    <d v="2023-09-26T10:52:14"/>
    <x v="49"/>
    <d v="2023-09-26T00:00:00"/>
    <m/>
    <n v="3"/>
    <n v="4"/>
    <n v="3"/>
    <n v="2"/>
    <n v="4"/>
    <n v="4"/>
    <m/>
    <m/>
    <m/>
    <m/>
    <m/>
    <m/>
    <m/>
    <m/>
    <m/>
    <m/>
    <m/>
    <m/>
    <m/>
    <m/>
    <m/>
    <m/>
    <m/>
    <m/>
    <m/>
    <m/>
    <m/>
    <n v="20"/>
    <x v="11"/>
    <x v="0"/>
  </r>
  <r>
    <d v="2023-09-26T11:02:58"/>
    <x v="6"/>
    <d v="2023-09-26T00:00:00"/>
    <m/>
    <n v="4"/>
    <n v="4"/>
    <n v="2"/>
    <n v="2"/>
    <n v="3"/>
    <n v="4"/>
    <m/>
    <m/>
    <m/>
    <m/>
    <m/>
    <m/>
    <m/>
    <m/>
    <m/>
    <m/>
    <m/>
    <m/>
    <m/>
    <m/>
    <m/>
    <m/>
    <m/>
    <m/>
    <m/>
    <m/>
    <m/>
    <n v="19"/>
    <x v="11"/>
    <x v="0"/>
  </r>
  <r>
    <d v="2023-09-26T11:22:39"/>
    <x v="42"/>
    <d v="2023-09-26T00:00:00"/>
    <m/>
    <n v="2"/>
    <n v="1"/>
    <n v="3"/>
    <n v="2"/>
    <n v="3"/>
    <n v="3"/>
    <m/>
    <m/>
    <m/>
    <m/>
    <m/>
    <m/>
    <m/>
    <m/>
    <m/>
    <m/>
    <m/>
    <m/>
    <m/>
    <m/>
    <m/>
    <m/>
    <m/>
    <m/>
    <m/>
    <m/>
    <m/>
    <n v="14"/>
    <x v="11"/>
    <x v="0"/>
  </r>
  <r>
    <d v="2023-09-26T12:51:39"/>
    <x v="21"/>
    <d v="2023-09-26T00:00:00"/>
    <m/>
    <n v="4"/>
    <n v="5"/>
    <n v="2"/>
    <n v="3"/>
    <n v="2"/>
    <n v="3"/>
    <m/>
    <m/>
    <m/>
    <s v="Mal au dos"/>
    <m/>
    <m/>
    <m/>
    <m/>
    <m/>
    <m/>
    <m/>
    <m/>
    <m/>
    <m/>
    <m/>
    <m/>
    <m/>
    <m/>
    <m/>
    <m/>
    <m/>
    <n v="19"/>
    <x v="11"/>
    <x v="0"/>
  </r>
  <r>
    <d v="2023-09-26T12:59:03"/>
    <x v="7"/>
    <d v="2023-09-26T00:00:00"/>
    <m/>
    <n v="3"/>
    <n v="4"/>
    <n v="3"/>
    <n v="3"/>
    <n v="3"/>
    <n v="4"/>
    <m/>
    <m/>
    <m/>
    <m/>
    <m/>
    <m/>
    <m/>
    <m/>
    <m/>
    <m/>
    <m/>
    <m/>
    <m/>
    <m/>
    <m/>
    <m/>
    <m/>
    <m/>
    <m/>
    <m/>
    <m/>
    <n v="20"/>
    <x v="11"/>
    <x v="0"/>
  </r>
  <r>
    <d v="2023-09-26T13:27:20"/>
    <x v="1"/>
    <d v="2023-09-26T00:00:00"/>
    <m/>
    <n v="3"/>
    <n v="3"/>
    <n v="1"/>
    <n v="2"/>
    <n v="3"/>
    <n v="4"/>
    <m/>
    <m/>
    <m/>
    <m/>
    <m/>
    <m/>
    <m/>
    <m/>
    <m/>
    <m/>
    <m/>
    <m/>
    <m/>
    <m/>
    <m/>
    <m/>
    <m/>
    <m/>
    <m/>
    <m/>
    <m/>
    <n v="16"/>
    <x v="11"/>
    <x v="0"/>
  </r>
  <r>
    <d v="2023-09-26T14:06:17"/>
    <x v="11"/>
    <d v="2023-09-26T00:00:00"/>
    <m/>
    <n v="3"/>
    <n v="2"/>
    <n v="2"/>
    <n v="3"/>
    <n v="2"/>
    <n v="4"/>
    <m/>
    <m/>
    <m/>
    <s v="Petite douleur tendon achille gauche, plus forte lors des mobilisations type course. _x000a_"/>
    <m/>
    <m/>
    <m/>
    <m/>
    <m/>
    <m/>
    <m/>
    <m/>
    <m/>
    <m/>
    <m/>
    <m/>
    <m/>
    <m/>
    <m/>
    <m/>
    <m/>
    <n v="16"/>
    <x v="11"/>
    <x v="0"/>
  </r>
  <r>
    <d v="2023-09-26T14:21:28"/>
    <x v="4"/>
    <d v="2023-09-26T00:00:00"/>
    <m/>
    <n v="2"/>
    <n v="4"/>
    <n v="1"/>
    <n v="2"/>
    <n v="3"/>
    <n v="4"/>
    <m/>
    <m/>
    <m/>
    <s v="Mal de tête peut être pas de contact (médecin à 15h) je vous redis"/>
    <m/>
    <m/>
    <m/>
    <m/>
    <m/>
    <m/>
    <m/>
    <m/>
    <m/>
    <m/>
    <m/>
    <m/>
    <m/>
    <m/>
    <m/>
    <m/>
    <m/>
    <n v="16"/>
    <x v="11"/>
    <x v="0"/>
  </r>
  <r>
    <d v="2023-09-26T15:35:47"/>
    <x v="8"/>
    <d v="2023-09-26T00:00:00"/>
    <m/>
    <n v="3"/>
    <n v="3"/>
    <n v="3"/>
    <n v="3"/>
    <n v="3"/>
    <n v="3"/>
    <m/>
    <m/>
    <m/>
    <m/>
    <m/>
    <m/>
    <m/>
    <m/>
    <m/>
    <m/>
    <m/>
    <m/>
    <m/>
    <m/>
    <m/>
    <m/>
    <m/>
    <m/>
    <m/>
    <m/>
    <m/>
    <n v="18"/>
    <x v="11"/>
    <x v="0"/>
  </r>
  <r>
    <d v="2023-09-26T15:36:39"/>
    <x v="10"/>
    <d v="2023-09-26T00:00:00"/>
    <m/>
    <n v="3"/>
    <n v="4"/>
    <n v="2"/>
    <n v="2"/>
    <n v="4"/>
    <n v="4"/>
    <m/>
    <m/>
    <m/>
    <s v="Petite tension à la cuisse"/>
    <m/>
    <m/>
    <m/>
    <m/>
    <m/>
    <m/>
    <m/>
    <m/>
    <m/>
    <m/>
    <m/>
    <m/>
    <m/>
    <m/>
    <m/>
    <m/>
    <m/>
    <n v="19"/>
    <x v="11"/>
    <x v="0"/>
  </r>
  <r>
    <d v="2023-09-26T15:56:27"/>
    <x v="17"/>
    <d v="2023-09-26T00:00:00"/>
    <m/>
    <n v="1"/>
    <n v="4"/>
    <n v="3"/>
    <n v="2"/>
    <n v="5"/>
    <n v="5"/>
    <m/>
    <m/>
    <m/>
    <s v="Sommeil reposant mais juste manque dh’heures de sommeil"/>
    <m/>
    <m/>
    <m/>
    <m/>
    <m/>
    <m/>
    <m/>
    <m/>
    <m/>
    <m/>
    <m/>
    <m/>
    <m/>
    <m/>
    <m/>
    <m/>
    <m/>
    <n v="20"/>
    <x v="11"/>
    <x v="0"/>
  </r>
  <r>
    <d v="2023-09-26T16:08:41"/>
    <x v="47"/>
    <d v="2023-09-26T00:00:00"/>
    <m/>
    <n v="4"/>
    <n v="4"/>
    <n v="4"/>
    <n v="4"/>
    <n v="4"/>
    <n v="4"/>
    <m/>
    <m/>
    <m/>
    <m/>
    <m/>
    <m/>
    <m/>
    <m/>
    <m/>
    <m/>
    <m/>
    <m/>
    <m/>
    <m/>
    <m/>
    <m/>
    <m/>
    <m/>
    <m/>
    <m/>
    <m/>
    <n v="24"/>
    <x v="11"/>
    <x v="0"/>
  </r>
  <r>
    <d v="2023-09-27T07:06:22"/>
    <x v="15"/>
    <d v="2023-09-27T00:00:00"/>
    <m/>
    <n v="2"/>
    <n v="4"/>
    <n v="4"/>
    <n v="3"/>
    <n v="2"/>
    <n v="4"/>
    <m/>
    <m/>
    <m/>
    <m/>
    <m/>
    <m/>
    <m/>
    <m/>
    <m/>
    <m/>
    <m/>
    <m/>
    <m/>
    <m/>
    <m/>
    <m/>
    <m/>
    <m/>
    <m/>
    <m/>
    <m/>
    <n v="19"/>
    <x v="11"/>
    <x v="0"/>
  </r>
  <r>
    <d v="2023-09-27T08:08:53"/>
    <x v="35"/>
    <d v="2023-09-27T00:00:00"/>
    <m/>
    <n v="3"/>
    <n v="4"/>
    <n v="2"/>
    <n v="2"/>
    <n v="3"/>
    <n v="4"/>
    <m/>
    <m/>
    <m/>
    <m/>
    <m/>
    <m/>
    <m/>
    <m/>
    <m/>
    <m/>
    <m/>
    <m/>
    <m/>
    <m/>
    <m/>
    <m/>
    <m/>
    <m/>
    <m/>
    <m/>
    <m/>
    <n v="18"/>
    <x v="11"/>
    <x v="0"/>
  </r>
  <r>
    <d v="2023-09-27T08:11:29"/>
    <x v="14"/>
    <d v="2023-09-27T00:00:00"/>
    <m/>
    <n v="2"/>
    <n v="3"/>
    <n v="2"/>
    <n v="3"/>
    <n v="3"/>
    <n v="4"/>
    <m/>
    <m/>
    <m/>
    <s v="Brûlure au niveau du haut du dos a cause du gps + mêlée de ce week-end"/>
    <m/>
    <m/>
    <m/>
    <m/>
    <m/>
    <m/>
    <m/>
    <m/>
    <m/>
    <m/>
    <m/>
    <m/>
    <m/>
    <m/>
    <m/>
    <m/>
    <m/>
    <n v="17"/>
    <x v="11"/>
    <x v="0"/>
  </r>
  <r>
    <d v="2023-09-27T08:13:12"/>
    <x v="46"/>
    <d v="2023-09-27T00:00:00"/>
    <m/>
    <n v="4"/>
    <n v="4"/>
    <n v="2"/>
    <n v="3"/>
    <n v="4"/>
    <n v="5"/>
    <m/>
    <m/>
    <m/>
    <m/>
    <m/>
    <m/>
    <m/>
    <m/>
    <m/>
    <m/>
    <m/>
    <m/>
    <m/>
    <m/>
    <m/>
    <m/>
    <m/>
    <m/>
    <m/>
    <m/>
    <m/>
    <n v="22"/>
    <x v="11"/>
    <x v="0"/>
  </r>
  <r>
    <d v="2023-09-27T08:14:06"/>
    <x v="26"/>
    <d v="2023-09-27T00:00:00"/>
    <m/>
    <n v="2"/>
    <n v="4"/>
    <n v="2"/>
    <n v="3"/>
    <n v="3"/>
    <n v="4"/>
    <m/>
    <m/>
    <m/>
    <m/>
    <m/>
    <m/>
    <m/>
    <m/>
    <m/>
    <m/>
    <m/>
    <m/>
    <m/>
    <m/>
    <m/>
    <m/>
    <m/>
    <m/>
    <m/>
    <m/>
    <m/>
    <n v="18"/>
    <x v="11"/>
    <x v="0"/>
  </r>
  <r>
    <d v="2023-09-27T08:14:07"/>
    <x v="37"/>
    <d v="2023-09-27T00:00:00"/>
    <m/>
    <n v="2"/>
    <n v="2"/>
    <n v="2"/>
    <n v="2"/>
    <n v="2"/>
    <n v="3"/>
    <m/>
    <m/>
    <m/>
    <s v="Ampoule"/>
    <m/>
    <m/>
    <m/>
    <m/>
    <m/>
    <m/>
    <m/>
    <m/>
    <m/>
    <m/>
    <m/>
    <m/>
    <m/>
    <m/>
    <m/>
    <m/>
    <m/>
    <n v="13"/>
    <x v="11"/>
    <x v="0"/>
  </r>
  <r>
    <d v="2023-09-27T08:21:23"/>
    <x v="21"/>
    <d v="2023-09-27T00:00:00"/>
    <m/>
    <n v="3"/>
    <n v="2"/>
    <n v="3"/>
    <n v="4"/>
    <n v="3"/>
    <n v="4"/>
    <m/>
    <m/>
    <m/>
    <s v="Dos totalement bloqué avec hier"/>
    <m/>
    <m/>
    <m/>
    <m/>
    <m/>
    <m/>
    <m/>
    <m/>
    <m/>
    <m/>
    <m/>
    <m/>
    <m/>
    <m/>
    <m/>
    <m/>
    <m/>
    <n v="19"/>
    <x v="11"/>
    <x v="0"/>
  </r>
  <r>
    <d v="2023-09-27T08:22:34"/>
    <x v="21"/>
    <d v="2023-09-27T00:00:00"/>
    <m/>
    <n v="3"/>
    <n v="3"/>
    <n v="3"/>
    <n v="4"/>
    <n v="3"/>
    <n v="4"/>
    <m/>
    <m/>
    <m/>
    <s v="Dos totalement bloqué avec hier"/>
    <m/>
    <m/>
    <m/>
    <m/>
    <m/>
    <m/>
    <m/>
    <m/>
    <m/>
    <m/>
    <m/>
    <m/>
    <m/>
    <m/>
    <m/>
    <m/>
    <m/>
    <n v="20"/>
    <x v="11"/>
    <x v="0"/>
  </r>
  <r>
    <d v="2023-09-27T08:28:49"/>
    <x v="6"/>
    <d v="2023-09-27T00:00:00"/>
    <m/>
    <n v="2"/>
    <n v="4"/>
    <n v="1"/>
    <n v="3"/>
    <n v="3"/>
    <n v="3"/>
    <m/>
    <m/>
    <m/>
    <m/>
    <m/>
    <m/>
    <m/>
    <m/>
    <m/>
    <m/>
    <m/>
    <m/>
    <m/>
    <m/>
    <m/>
    <m/>
    <m/>
    <m/>
    <m/>
    <m/>
    <m/>
    <n v="16"/>
    <x v="11"/>
    <x v="0"/>
  </r>
  <r>
    <d v="2023-09-27T08:55:45"/>
    <x v="31"/>
    <d v="2023-09-27T00:00:00"/>
    <m/>
    <n v="2"/>
    <n v="3"/>
    <n v="2"/>
    <n v="3"/>
    <n v="3"/>
    <n v="3"/>
    <m/>
    <m/>
    <m/>
    <m/>
    <m/>
    <m/>
    <m/>
    <m/>
    <m/>
    <m/>
    <m/>
    <m/>
    <m/>
    <m/>
    <m/>
    <m/>
    <m/>
    <m/>
    <m/>
    <m/>
    <m/>
    <n v="16"/>
    <x v="11"/>
    <x v="0"/>
  </r>
  <r>
    <d v="2023-09-27T09:33:15"/>
    <x v="42"/>
    <d v="2023-09-27T00:00:00"/>
    <m/>
    <n v="1"/>
    <n v="2"/>
    <n v="3"/>
    <n v="1"/>
    <n v="3"/>
    <n v="3"/>
    <m/>
    <m/>
    <m/>
    <m/>
    <m/>
    <m/>
    <m/>
    <m/>
    <m/>
    <m/>
    <m/>
    <m/>
    <m/>
    <m/>
    <m/>
    <m/>
    <m/>
    <m/>
    <m/>
    <m/>
    <m/>
    <n v="13"/>
    <x v="11"/>
    <x v="0"/>
  </r>
  <r>
    <d v="2023-09-27T09:46:37"/>
    <x v="9"/>
    <d v="2023-09-27T00:00:00"/>
    <m/>
    <n v="2"/>
    <n v="4"/>
    <n v="4"/>
    <n v="3"/>
    <n v="2"/>
    <n v="3"/>
    <m/>
    <m/>
    <m/>
    <m/>
    <m/>
    <m/>
    <m/>
    <m/>
    <m/>
    <m/>
    <m/>
    <m/>
    <m/>
    <m/>
    <m/>
    <m/>
    <m/>
    <m/>
    <m/>
    <m/>
    <m/>
    <n v="18"/>
    <x v="11"/>
    <x v="0"/>
  </r>
  <r>
    <d v="2023-09-27T09:49:28"/>
    <x v="29"/>
    <d v="2023-09-27T00:00:00"/>
    <m/>
    <n v="2"/>
    <n v="4"/>
    <n v="2"/>
    <n v="2"/>
    <n v="3"/>
    <n v="4"/>
    <m/>
    <m/>
    <m/>
    <m/>
    <m/>
    <m/>
    <m/>
    <m/>
    <m/>
    <m/>
    <m/>
    <m/>
    <m/>
    <m/>
    <m/>
    <m/>
    <m/>
    <m/>
    <m/>
    <m/>
    <m/>
    <n v="17"/>
    <x v="11"/>
    <x v="0"/>
  </r>
  <r>
    <d v="2023-09-27T10:00:02"/>
    <x v="50"/>
    <d v="2023-09-27T00:00:00"/>
    <m/>
    <n v="3"/>
    <n v="4"/>
    <n v="4"/>
    <n v="2"/>
    <n v="3"/>
    <n v="2"/>
    <m/>
    <m/>
    <m/>
    <m/>
    <m/>
    <m/>
    <m/>
    <m/>
    <m/>
    <m/>
    <m/>
    <m/>
    <m/>
    <m/>
    <m/>
    <m/>
    <m/>
    <m/>
    <m/>
    <m/>
    <m/>
    <n v="18"/>
    <x v="11"/>
    <x v="0"/>
  </r>
  <r>
    <d v="2023-09-27T10:25:09"/>
    <x v="49"/>
    <d v="2023-09-27T00:00:00"/>
    <m/>
    <n v="3"/>
    <n v="3"/>
    <n v="3"/>
    <n v="1"/>
    <n v="4"/>
    <n v="5"/>
    <m/>
    <m/>
    <m/>
    <s v="Béquille"/>
    <m/>
    <m/>
    <m/>
    <m/>
    <m/>
    <m/>
    <m/>
    <m/>
    <m/>
    <m/>
    <m/>
    <m/>
    <m/>
    <m/>
    <m/>
    <m/>
    <m/>
    <n v="19"/>
    <x v="11"/>
    <x v="0"/>
  </r>
  <r>
    <d v="2023-09-27T10:40:41"/>
    <x v="18"/>
    <d v="2023-09-27T00:00:00"/>
    <m/>
    <n v="3"/>
    <n v="4"/>
    <n v="3"/>
    <n v="3"/>
    <n v="3"/>
    <n v="4"/>
    <m/>
    <m/>
    <m/>
    <m/>
    <m/>
    <m/>
    <m/>
    <m/>
    <m/>
    <m/>
    <m/>
    <m/>
    <m/>
    <m/>
    <m/>
    <m/>
    <m/>
    <m/>
    <m/>
    <m/>
    <m/>
    <n v="20"/>
    <x v="11"/>
    <x v="0"/>
  </r>
  <r>
    <d v="2023-09-27T13:13:51"/>
    <x v="22"/>
    <d v="2023-09-27T00:00:00"/>
    <m/>
    <n v="3"/>
    <n v="4"/>
    <n v="3"/>
    <n v="2"/>
    <n v="3"/>
    <n v="4"/>
    <m/>
    <m/>
    <m/>
    <m/>
    <m/>
    <m/>
    <m/>
    <m/>
    <m/>
    <m/>
    <m/>
    <m/>
    <m/>
    <m/>
    <m/>
    <m/>
    <m/>
    <m/>
    <m/>
    <m/>
    <m/>
    <n v="19"/>
    <x v="11"/>
    <x v="0"/>
  </r>
  <r>
    <d v="2023-09-27T13:19:52"/>
    <x v="39"/>
    <d v="2023-09-27T00:00:00"/>
    <m/>
    <n v="2"/>
    <n v="4"/>
    <n v="3"/>
    <n v="3"/>
    <n v="3"/>
    <n v="3"/>
    <m/>
    <m/>
    <m/>
    <s v="Mal à la tête par moment"/>
    <m/>
    <m/>
    <m/>
    <m/>
    <m/>
    <m/>
    <m/>
    <m/>
    <m/>
    <m/>
    <m/>
    <m/>
    <m/>
    <m/>
    <m/>
    <m/>
    <m/>
    <n v="18"/>
    <x v="11"/>
    <x v="0"/>
  </r>
  <r>
    <d v="2023-09-27T13:23:43"/>
    <x v="44"/>
    <d v="2023-09-27T00:00:00"/>
    <m/>
    <n v="3"/>
    <n v="4"/>
    <n v="2"/>
    <n v="4"/>
    <n v="2"/>
    <n v="4"/>
    <m/>
    <m/>
    <m/>
    <m/>
    <m/>
    <m/>
    <m/>
    <m/>
    <m/>
    <m/>
    <m/>
    <m/>
    <m/>
    <m/>
    <m/>
    <m/>
    <m/>
    <m/>
    <m/>
    <m/>
    <m/>
    <n v="19"/>
    <x v="11"/>
    <x v="0"/>
  </r>
  <r>
    <d v="2023-09-27T13:29:41"/>
    <x v="10"/>
    <d v="2023-09-27T00:00:00"/>
    <m/>
    <n v="4"/>
    <n v="4"/>
    <n v="4"/>
    <n v="2"/>
    <n v="4"/>
    <n v="4"/>
    <m/>
    <m/>
    <m/>
    <m/>
    <m/>
    <m/>
    <m/>
    <m/>
    <m/>
    <m/>
    <m/>
    <m/>
    <m/>
    <m/>
    <m/>
    <m/>
    <m/>
    <m/>
    <m/>
    <m/>
    <m/>
    <n v="22"/>
    <x v="11"/>
    <x v="0"/>
  </r>
  <r>
    <d v="2023-09-27T14:58:51"/>
    <x v="7"/>
    <d v="2023-09-27T00:00:00"/>
    <m/>
    <n v="3"/>
    <n v="4"/>
    <n v="2"/>
    <n v="2"/>
    <n v="3"/>
    <n v="4"/>
    <m/>
    <m/>
    <m/>
    <m/>
    <m/>
    <m/>
    <m/>
    <m/>
    <m/>
    <m/>
    <m/>
    <m/>
    <m/>
    <m/>
    <m/>
    <m/>
    <m/>
    <m/>
    <m/>
    <m/>
    <m/>
    <n v="18"/>
    <x v="11"/>
    <x v="0"/>
  </r>
  <r>
    <d v="2023-09-27T15:24:09"/>
    <x v="32"/>
    <d v="2023-09-27T00:00:00"/>
    <m/>
    <n v="4"/>
    <n v="5"/>
    <n v="4"/>
    <n v="4"/>
    <n v="1"/>
    <n v="2"/>
    <m/>
    <m/>
    <m/>
    <s v="Moral vraiment dans les chaussettes, très perturbée"/>
    <m/>
    <m/>
    <m/>
    <m/>
    <m/>
    <m/>
    <m/>
    <m/>
    <m/>
    <m/>
    <m/>
    <m/>
    <m/>
    <m/>
    <m/>
    <m/>
    <m/>
    <n v="20"/>
    <x v="11"/>
    <x v="0"/>
  </r>
  <r>
    <d v="2023-09-27T15:30:06"/>
    <x v="4"/>
    <d v="2023-09-27T00:00:00"/>
    <m/>
    <n v="3"/>
    <n v="3"/>
    <n v="3"/>
    <n v="3"/>
    <n v="2"/>
    <n v="4"/>
    <m/>
    <m/>
    <m/>
    <m/>
    <m/>
    <m/>
    <m/>
    <m/>
    <m/>
    <m/>
    <m/>
    <m/>
    <m/>
    <m/>
    <m/>
    <m/>
    <m/>
    <m/>
    <m/>
    <m/>
    <m/>
    <n v="18"/>
    <x v="11"/>
    <x v="0"/>
  </r>
  <r>
    <d v="2023-09-27T15:30:43"/>
    <x v="19"/>
    <d v="2023-09-27T00:00:00"/>
    <m/>
    <n v="1"/>
    <n v="2"/>
    <n v="3"/>
    <n v="3"/>
    <n v="1"/>
    <n v="2"/>
    <m/>
    <m/>
    <m/>
    <m/>
    <m/>
    <m/>
    <m/>
    <m/>
    <m/>
    <m/>
    <m/>
    <m/>
    <m/>
    <m/>
    <m/>
    <m/>
    <m/>
    <m/>
    <m/>
    <m/>
    <m/>
    <n v="12"/>
    <x v="11"/>
    <x v="0"/>
  </r>
  <r>
    <d v="2023-09-27T15:49:43"/>
    <x v="3"/>
    <d v="2023-09-27T00:00:00"/>
    <m/>
    <n v="2"/>
    <n v="2"/>
    <n v="2"/>
    <n v="3"/>
    <n v="4"/>
    <n v="4"/>
    <m/>
    <m/>
    <m/>
    <s v="Un peu moins de courbature haut corps mais toujours fatiguée"/>
    <m/>
    <m/>
    <m/>
    <m/>
    <m/>
    <m/>
    <m/>
    <m/>
    <m/>
    <m/>
    <m/>
    <m/>
    <m/>
    <m/>
    <m/>
    <m/>
    <m/>
    <n v="17"/>
    <x v="11"/>
    <x v="0"/>
  </r>
  <r>
    <d v="2023-09-29T09:02:05"/>
    <x v="18"/>
    <d v="2023-09-29T00:00:00"/>
    <m/>
    <n v="3"/>
    <n v="3"/>
    <n v="2"/>
    <n v="2"/>
    <n v="3"/>
    <n v="4"/>
    <m/>
    <m/>
    <m/>
    <m/>
    <m/>
    <m/>
    <m/>
    <m/>
    <m/>
    <m/>
    <m/>
    <m/>
    <m/>
    <m/>
    <m/>
    <m/>
    <m/>
    <m/>
    <m/>
    <m/>
    <m/>
    <n v="17"/>
    <x v="11"/>
    <x v="0"/>
  </r>
  <r>
    <d v="2023-09-29T09:35:36"/>
    <x v="6"/>
    <d v="2023-09-29T00:00:00"/>
    <m/>
    <n v="3"/>
    <n v="4"/>
    <n v="2"/>
    <n v="2"/>
    <n v="3"/>
    <n v="4"/>
    <m/>
    <m/>
    <m/>
    <m/>
    <m/>
    <m/>
    <m/>
    <m/>
    <m/>
    <m/>
    <m/>
    <m/>
    <m/>
    <m/>
    <m/>
    <m/>
    <m/>
    <m/>
    <m/>
    <m/>
    <m/>
    <n v="18"/>
    <x v="11"/>
    <x v="0"/>
  </r>
  <r>
    <d v="2023-09-29T10:13:42"/>
    <x v="31"/>
    <d v="2023-09-29T00:00:00"/>
    <m/>
    <n v="3"/>
    <n v="3"/>
    <n v="3"/>
    <n v="3"/>
    <n v="2"/>
    <n v="4"/>
    <m/>
    <m/>
    <m/>
    <m/>
    <m/>
    <m/>
    <m/>
    <m/>
    <m/>
    <m/>
    <m/>
    <m/>
    <m/>
    <m/>
    <m/>
    <m/>
    <m/>
    <m/>
    <m/>
    <m/>
    <m/>
    <n v="18"/>
    <x v="11"/>
    <x v="0"/>
  </r>
  <r>
    <d v="2023-09-29T11:06:00"/>
    <x v="22"/>
    <d v="2023-09-29T00:00:00"/>
    <m/>
    <n v="3"/>
    <n v="4"/>
    <n v="3"/>
    <n v="3"/>
    <n v="3"/>
    <n v="4"/>
    <m/>
    <m/>
    <m/>
    <m/>
    <m/>
    <m/>
    <m/>
    <m/>
    <m/>
    <m/>
    <m/>
    <m/>
    <m/>
    <m/>
    <m/>
    <m/>
    <m/>
    <m/>
    <m/>
    <m/>
    <m/>
    <n v="20"/>
    <x v="11"/>
    <x v="0"/>
  </r>
  <r>
    <d v="2023-09-29T11:07:41"/>
    <x v="7"/>
    <d v="2023-09-29T00:00:00"/>
    <m/>
    <n v="3"/>
    <n v="4"/>
    <n v="3"/>
    <n v="3"/>
    <n v="4"/>
    <n v="4"/>
    <m/>
    <m/>
    <m/>
    <m/>
    <m/>
    <m/>
    <m/>
    <m/>
    <m/>
    <m/>
    <m/>
    <m/>
    <m/>
    <m/>
    <m/>
    <m/>
    <m/>
    <m/>
    <m/>
    <m/>
    <m/>
    <n v="21"/>
    <x v="11"/>
    <x v="0"/>
  </r>
  <r>
    <d v="2023-09-29T11:37:06"/>
    <x v="29"/>
    <d v="2023-09-29T00:00:00"/>
    <m/>
    <n v="3"/>
    <n v="4"/>
    <n v="2"/>
    <n v="2"/>
    <n v="3"/>
    <n v="4"/>
    <m/>
    <m/>
    <m/>
    <m/>
    <m/>
    <m/>
    <m/>
    <m/>
    <m/>
    <m/>
    <m/>
    <m/>
    <m/>
    <m/>
    <m/>
    <m/>
    <m/>
    <m/>
    <m/>
    <m/>
    <m/>
    <n v="18"/>
    <x v="11"/>
    <x v="0"/>
  </r>
  <r>
    <d v="2023-09-29T13:11:13"/>
    <x v="11"/>
    <d v="2023-09-29T00:00:00"/>
    <m/>
    <n v="3"/>
    <n v="2"/>
    <n v="3"/>
    <n v="3"/>
    <n v="2"/>
    <n v="3"/>
    <m/>
    <m/>
    <m/>
    <m/>
    <m/>
    <m/>
    <m/>
    <m/>
    <m/>
    <m/>
    <m/>
    <m/>
    <m/>
    <m/>
    <m/>
    <m/>
    <m/>
    <m/>
    <m/>
    <m/>
    <m/>
    <n v="16"/>
    <x v="11"/>
    <x v="0"/>
  </r>
  <r>
    <d v="2023-09-29T13:12:04"/>
    <x v="37"/>
    <d v="2023-09-29T00:00:00"/>
    <m/>
    <n v="3"/>
    <n v="4"/>
    <n v="3"/>
    <n v="2"/>
    <n v="4"/>
    <n v="4"/>
    <m/>
    <m/>
    <m/>
    <s v="Jambes lourdes"/>
    <m/>
    <m/>
    <m/>
    <m/>
    <m/>
    <m/>
    <m/>
    <m/>
    <m/>
    <m/>
    <m/>
    <m/>
    <m/>
    <m/>
    <m/>
    <m/>
    <m/>
    <n v="20"/>
    <x v="11"/>
    <x v="0"/>
  </r>
  <r>
    <d v="2023-09-29T14:32:18"/>
    <x v="3"/>
    <d v="2023-09-29T00:00:00"/>
    <m/>
    <n v="1"/>
    <n v="2"/>
    <n v="3"/>
    <n v="2"/>
    <n v="2"/>
    <n v="1"/>
    <m/>
    <m/>
    <m/>
    <s v="Malade fatiguée mal dormis car réveillé pendant la nuit"/>
    <m/>
    <m/>
    <m/>
    <m/>
    <m/>
    <m/>
    <m/>
    <m/>
    <m/>
    <m/>
    <m/>
    <m/>
    <m/>
    <m/>
    <m/>
    <m/>
    <m/>
    <n v="11"/>
    <x v="11"/>
    <x v="0"/>
  </r>
  <r>
    <d v="2023-09-29T14:36:50"/>
    <x v="13"/>
    <d v="2023-09-29T00:00:00"/>
    <m/>
    <n v="2"/>
    <n v="2"/>
    <n v="3"/>
    <n v="3"/>
    <n v="2"/>
    <n v="4"/>
    <m/>
    <m/>
    <m/>
    <m/>
    <m/>
    <m/>
    <m/>
    <m/>
    <m/>
    <m/>
    <m/>
    <m/>
    <m/>
    <m/>
    <m/>
    <m/>
    <m/>
    <m/>
    <m/>
    <m/>
    <m/>
    <n v="16"/>
    <x v="11"/>
    <x v="0"/>
  </r>
  <r>
    <d v="2023-09-29T15:14:10"/>
    <x v="26"/>
    <d v="2023-09-29T00:00:00"/>
    <m/>
    <n v="3"/>
    <n v="3"/>
    <n v="2"/>
    <n v="4"/>
    <n v="4"/>
    <n v="4"/>
    <m/>
    <m/>
    <m/>
    <m/>
    <m/>
    <m/>
    <m/>
    <m/>
    <m/>
    <m/>
    <m/>
    <m/>
    <m/>
    <m/>
    <m/>
    <m/>
    <m/>
    <m/>
    <m/>
    <m/>
    <m/>
    <n v="20"/>
    <x v="11"/>
    <x v="0"/>
  </r>
  <r>
    <d v="2023-09-29T15:14:25"/>
    <x v="46"/>
    <d v="2023-09-29T00:00:00"/>
    <m/>
    <n v="4"/>
    <n v="4"/>
    <n v="3"/>
    <n v="3"/>
    <n v="4"/>
    <n v="5"/>
    <m/>
    <m/>
    <m/>
    <m/>
    <m/>
    <m/>
    <m/>
    <m/>
    <m/>
    <m/>
    <m/>
    <m/>
    <m/>
    <m/>
    <m/>
    <m/>
    <m/>
    <m/>
    <m/>
    <m/>
    <m/>
    <n v="23"/>
    <x v="11"/>
    <x v="0"/>
  </r>
  <r>
    <d v="2023-09-29T15:51:17"/>
    <x v="20"/>
    <d v="2023-09-29T00:00:00"/>
    <m/>
    <n v="3"/>
    <n v="4"/>
    <n v="4"/>
    <n v="2"/>
    <n v="3"/>
    <n v="4"/>
    <m/>
    <m/>
    <m/>
    <m/>
    <m/>
    <m/>
    <m/>
    <m/>
    <m/>
    <m/>
    <m/>
    <m/>
    <m/>
    <m/>
    <m/>
    <m/>
    <m/>
    <m/>
    <m/>
    <m/>
    <m/>
    <n v="20"/>
    <x v="11"/>
    <x v="0"/>
  </r>
  <r>
    <d v="2023-09-29T15:51:24"/>
    <x v="35"/>
    <d v="2023-09-29T00:00:00"/>
    <m/>
    <n v="3"/>
    <n v="4"/>
    <n v="3"/>
    <n v="3"/>
    <n v="3"/>
    <n v="4"/>
    <m/>
    <m/>
    <m/>
    <m/>
    <m/>
    <m/>
    <m/>
    <m/>
    <m/>
    <m/>
    <m/>
    <m/>
    <m/>
    <m/>
    <m/>
    <m/>
    <m/>
    <m/>
    <m/>
    <m/>
    <m/>
    <n v="20"/>
    <x v="11"/>
    <x v="0"/>
  </r>
  <r>
    <d v="2023-09-29T15:52:37"/>
    <x v="9"/>
    <d v="2023-09-29T00:00:00"/>
    <m/>
    <n v="3"/>
    <n v="3"/>
    <n v="3"/>
    <n v="3"/>
    <n v="3"/>
    <n v="3"/>
    <m/>
    <m/>
    <m/>
    <m/>
    <m/>
    <m/>
    <m/>
    <m/>
    <m/>
    <m/>
    <m/>
    <m/>
    <m/>
    <m/>
    <m/>
    <m/>
    <m/>
    <m/>
    <m/>
    <m/>
    <m/>
    <n v="18"/>
    <x v="11"/>
    <x v="0"/>
  </r>
  <r>
    <d v="2023-09-29T15:52:38"/>
    <x v="10"/>
    <d v="2023-09-29T00:00:00"/>
    <m/>
    <n v="4"/>
    <n v="4"/>
    <n v="4"/>
    <n v="3"/>
    <n v="3"/>
    <n v="4"/>
    <m/>
    <m/>
    <m/>
    <m/>
    <m/>
    <m/>
    <m/>
    <m/>
    <m/>
    <m/>
    <m/>
    <m/>
    <m/>
    <m/>
    <m/>
    <m/>
    <m/>
    <m/>
    <m/>
    <m/>
    <m/>
    <n v="22"/>
    <x v="11"/>
    <x v="0"/>
  </r>
  <r>
    <d v="2023-09-29T15:52:59"/>
    <x v="50"/>
    <d v="2023-09-29T00:00:00"/>
    <m/>
    <n v="2"/>
    <n v="4"/>
    <n v="4"/>
    <n v="4"/>
    <n v="3"/>
    <n v="4"/>
    <m/>
    <m/>
    <m/>
    <m/>
    <m/>
    <m/>
    <m/>
    <m/>
    <m/>
    <m/>
    <m/>
    <m/>
    <m/>
    <m/>
    <m/>
    <m/>
    <m/>
    <m/>
    <m/>
    <m/>
    <m/>
    <n v="21"/>
    <x v="11"/>
    <x v="0"/>
  </r>
  <r>
    <d v="2023-09-29T15:53:33"/>
    <x v="44"/>
    <d v="2023-09-29T00:00:00"/>
    <m/>
    <n v="2"/>
    <n v="4"/>
    <n v="3"/>
    <n v="4"/>
    <n v="1"/>
    <n v="4"/>
    <m/>
    <m/>
    <m/>
    <m/>
    <m/>
    <m/>
    <m/>
    <m/>
    <m/>
    <m/>
    <m/>
    <m/>
    <m/>
    <m/>
    <m/>
    <m/>
    <m/>
    <m/>
    <m/>
    <m/>
    <m/>
    <n v="18"/>
    <x v="11"/>
    <x v="0"/>
  </r>
  <r>
    <d v="2023-09-29T15:54:34"/>
    <x v="39"/>
    <d v="2023-09-29T00:00:00"/>
    <m/>
    <n v="2"/>
    <n v="4"/>
    <n v="3"/>
    <n v="3"/>
    <n v="3"/>
    <n v="3"/>
    <m/>
    <m/>
    <m/>
    <m/>
    <m/>
    <m/>
    <m/>
    <m/>
    <m/>
    <m/>
    <m/>
    <m/>
    <m/>
    <m/>
    <m/>
    <m/>
    <m/>
    <m/>
    <m/>
    <m/>
    <m/>
    <n v="18"/>
    <x v="11"/>
    <x v="0"/>
  </r>
  <r>
    <d v="2023-09-29T16:02:44"/>
    <x v="1"/>
    <d v="2023-09-29T00:00:00"/>
    <m/>
    <n v="3"/>
    <n v="3"/>
    <n v="2"/>
    <n v="3"/>
    <n v="3"/>
    <n v="4"/>
    <m/>
    <m/>
    <m/>
    <m/>
    <m/>
    <m/>
    <m/>
    <m/>
    <m/>
    <m/>
    <m/>
    <m/>
    <m/>
    <m/>
    <m/>
    <m/>
    <m/>
    <m/>
    <m/>
    <m/>
    <m/>
    <n v="18"/>
    <x v="11"/>
    <x v="0"/>
  </r>
  <r>
    <d v="2023-09-29T16:05:58"/>
    <x v="24"/>
    <d v="2023-09-29T00:00:00"/>
    <m/>
    <n v="3"/>
    <n v="4"/>
    <n v="3"/>
    <n v="3"/>
    <n v="2"/>
    <n v="3"/>
    <m/>
    <m/>
    <m/>
    <m/>
    <m/>
    <m/>
    <m/>
    <m/>
    <m/>
    <m/>
    <m/>
    <m/>
    <m/>
    <m/>
    <m/>
    <m/>
    <m/>
    <m/>
    <m/>
    <m/>
    <m/>
    <n v="18"/>
    <x v="11"/>
    <x v="0"/>
  </r>
  <r>
    <d v="2023-09-29T16:06:51"/>
    <x v="40"/>
    <d v="2023-09-29T00:00:00"/>
    <m/>
    <n v="2"/>
    <n v="2"/>
    <n v="4"/>
    <n v="3"/>
    <n v="3"/>
    <n v="4"/>
    <m/>
    <m/>
    <m/>
    <s v="J'ai mal au genou depuis mercredi"/>
    <m/>
    <m/>
    <m/>
    <m/>
    <m/>
    <m/>
    <m/>
    <m/>
    <m/>
    <m/>
    <m/>
    <m/>
    <m/>
    <m/>
    <m/>
    <m/>
    <m/>
    <n v="18"/>
    <x v="11"/>
    <x v="0"/>
  </r>
  <r>
    <d v="2023-09-29T16:17:11"/>
    <x v="32"/>
    <d v="2023-09-29T00:00:00"/>
    <m/>
    <n v="4"/>
    <n v="3"/>
    <n v="2"/>
    <n v="4"/>
    <n v="1"/>
    <n v="2"/>
    <m/>
    <m/>
    <m/>
    <m/>
    <m/>
    <m/>
    <m/>
    <m/>
    <m/>
    <m/>
    <m/>
    <m/>
    <m/>
    <m/>
    <m/>
    <m/>
    <m/>
    <m/>
    <m/>
    <m/>
    <m/>
    <n v="16"/>
    <x v="11"/>
    <x v="0"/>
  </r>
  <r>
    <d v="2023-09-29T17:04:18"/>
    <x v="47"/>
    <d v="2023-09-29T00:00:00"/>
    <m/>
    <n v="4"/>
    <n v="2"/>
    <n v="4"/>
    <n v="4"/>
    <n v="3"/>
    <n v="3"/>
    <m/>
    <m/>
    <m/>
    <m/>
    <m/>
    <m/>
    <m/>
    <m/>
    <m/>
    <m/>
    <m/>
    <m/>
    <m/>
    <m/>
    <m/>
    <m/>
    <m/>
    <m/>
    <m/>
    <m/>
    <m/>
    <n v="20"/>
    <x v="11"/>
    <x v="0"/>
  </r>
  <r>
    <d v="2023-09-30T11:28:39"/>
    <x v="2"/>
    <d v="2023-09-30T00:00:00"/>
    <m/>
    <n v="3"/>
    <n v="4"/>
    <n v="3"/>
    <n v="3"/>
    <n v="2"/>
    <n v="4"/>
    <m/>
    <m/>
    <m/>
    <m/>
    <m/>
    <m/>
    <m/>
    <m/>
    <m/>
    <m/>
    <m/>
    <m/>
    <m/>
    <m/>
    <m/>
    <m/>
    <m/>
    <m/>
    <m/>
    <m/>
    <m/>
    <n v="19"/>
    <x v="11"/>
    <x v="0"/>
  </r>
  <r>
    <d v="2023-10-02T11:16:44"/>
    <x v="3"/>
    <d v="2023-10-02T00:00:00"/>
    <m/>
    <n v="3"/>
    <n v="2"/>
    <n v="3"/>
    <n v="2"/>
    <n v="4"/>
    <n v="4"/>
    <m/>
    <m/>
    <m/>
    <s v="Je dors très mal car je tousse la nuit et vers 8h30 je me suis ré endormi jusqu'à 10h."/>
    <m/>
    <m/>
    <m/>
    <m/>
    <m/>
    <m/>
    <m/>
    <m/>
    <m/>
    <m/>
    <m/>
    <m/>
    <m/>
    <m/>
    <m/>
    <m/>
    <m/>
    <n v="18"/>
    <x v="12"/>
    <x v="0"/>
  </r>
  <r>
    <d v="2023-10-03T07:30:35"/>
    <x v="15"/>
    <d v="2023-10-03T00:00:00"/>
    <m/>
    <n v="3"/>
    <n v="4"/>
    <n v="4"/>
    <n v="4"/>
    <n v="2"/>
    <n v="4"/>
    <m/>
    <m/>
    <m/>
    <s v="Douleurs trapèze/clavicule gauche, contacte pris avec patrice en attente de réponse"/>
    <m/>
    <m/>
    <m/>
    <m/>
    <m/>
    <m/>
    <m/>
    <m/>
    <m/>
    <m/>
    <m/>
    <m/>
    <m/>
    <m/>
    <m/>
    <m/>
    <m/>
    <n v="21"/>
    <x v="12"/>
    <x v="0"/>
  </r>
  <r>
    <d v="2023-10-03T08:29:33"/>
    <x v="20"/>
    <d v="2023-10-03T00:00:00"/>
    <m/>
    <n v="2"/>
    <n v="1"/>
    <n v="4"/>
    <n v="4"/>
    <n v="3"/>
    <n v="3"/>
    <m/>
    <m/>
    <m/>
    <m/>
    <m/>
    <m/>
    <m/>
    <m/>
    <m/>
    <m/>
    <m/>
    <m/>
    <m/>
    <m/>
    <m/>
    <m/>
    <m/>
    <m/>
    <m/>
    <m/>
    <m/>
    <n v="17"/>
    <x v="12"/>
    <x v="0"/>
  </r>
  <r>
    <d v="2023-10-03T08:47:55"/>
    <x v="31"/>
    <d v="2023-10-03T00:00:00"/>
    <m/>
    <n v="3"/>
    <n v="4"/>
    <n v="3"/>
    <n v="4"/>
    <n v="3"/>
    <n v="4"/>
    <m/>
    <m/>
    <m/>
    <m/>
    <m/>
    <m/>
    <m/>
    <m/>
    <m/>
    <m/>
    <m/>
    <m/>
    <m/>
    <m/>
    <m/>
    <m/>
    <m/>
    <m/>
    <m/>
    <m/>
    <m/>
    <n v="21"/>
    <x v="12"/>
    <x v="0"/>
  </r>
  <r>
    <d v="2023-10-03T09:53:41"/>
    <x v="9"/>
    <d v="2023-10-03T00:00:00"/>
    <m/>
    <n v="2"/>
    <n v="3"/>
    <n v="3"/>
    <n v="2"/>
    <n v="3"/>
    <n v="3"/>
    <m/>
    <m/>
    <m/>
    <m/>
    <m/>
    <m/>
    <m/>
    <m/>
    <m/>
    <m/>
    <m/>
    <m/>
    <m/>
    <m/>
    <m/>
    <m/>
    <m/>
    <m/>
    <m/>
    <m/>
    <m/>
    <n v="16"/>
    <x v="12"/>
    <x v="0"/>
  </r>
  <r>
    <d v="2023-10-03T11:51:09"/>
    <x v="22"/>
    <d v="2023-10-03T00:00:00"/>
    <m/>
    <n v="3"/>
    <n v="3"/>
    <n v="3"/>
    <n v="2"/>
    <n v="3"/>
    <n v="3"/>
    <m/>
    <m/>
    <m/>
    <m/>
    <m/>
    <m/>
    <m/>
    <m/>
    <m/>
    <m/>
    <m/>
    <m/>
    <m/>
    <m/>
    <m/>
    <m/>
    <m/>
    <m/>
    <m/>
    <m/>
    <m/>
    <n v="17"/>
    <x v="12"/>
    <x v="0"/>
  </r>
  <r>
    <d v="2023-10-03T11:51:15"/>
    <x v="35"/>
    <d v="2023-10-03T00:00:00"/>
    <m/>
    <n v="2"/>
    <n v="4"/>
    <n v="3"/>
    <n v="3"/>
    <n v="3"/>
    <n v="4"/>
    <m/>
    <m/>
    <m/>
    <m/>
    <m/>
    <m/>
    <m/>
    <m/>
    <m/>
    <m/>
    <m/>
    <m/>
    <m/>
    <m/>
    <m/>
    <m/>
    <m/>
    <m/>
    <m/>
    <m/>
    <m/>
    <n v="19"/>
    <x v="12"/>
    <x v="0"/>
  </r>
  <r>
    <d v="2023-10-03T11:51:21"/>
    <x v="49"/>
    <d v="2023-10-03T00:00:00"/>
    <m/>
    <n v="3"/>
    <n v="3"/>
    <n v="4"/>
    <n v="2"/>
    <n v="4"/>
    <n v="5"/>
    <m/>
    <m/>
    <m/>
    <m/>
    <m/>
    <m/>
    <m/>
    <m/>
    <m/>
    <m/>
    <m/>
    <m/>
    <m/>
    <m/>
    <m/>
    <m/>
    <m/>
    <m/>
    <m/>
    <m/>
    <m/>
    <n v="21"/>
    <x v="12"/>
    <x v="0"/>
  </r>
  <r>
    <d v="2023-10-03T11:51:50"/>
    <x v="2"/>
    <d v="2023-10-03T00:00:00"/>
    <m/>
    <n v="2"/>
    <n v="3"/>
    <n v="2"/>
    <n v="2"/>
    <n v="2"/>
    <n v="4"/>
    <m/>
    <m/>
    <m/>
    <s v="Douleur épaule et dos je vois Romain a 18h15"/>
    <m/>
    <m/>
    <m/>
    <m/>
    <m/>
    <m/>
    <m/>
    <m/>
    <m/>
    <m/>
    <m/>
    <m/>
    <m/>
    <m/>
    <m/>
    <m/>
    <m/>
    <n v="15"/>
    <x v="12"/>
    <x v="0"/>
  </r>
  <r>
    <d v="2023-10-03T11:51:52"/>
    <x v="36"/>
    <d v="2023-09-03T00:00:00"/>
    <m/>
    <n v="2"/>
    <n v="5"/>
    <n v="3"/>
    <n v="2"/>
    <n v="4"/>
    <n v="4"/>
    <m/>
    <m/>
    <m/>
    <m/>
    <m/>
    <m/>
    <m/>
    <m/>
    <m/>
    <m/>
    <m/>
    <m/>
    <m/>
    <m/>
    <m/>
    <m/>
    <m/>
    <m/>
    <m/>
    <m/>
    <m/>
    <n v="20"/>
    <x v="8"/>
    <x v="0"/>
  </r>
  <r>
    <d v="2023-10-03T11:52:23"/>
    <x v="26"/>
    <d v="2023-10-03T00:00:00"/>
    <m/>
    <n v="2"/>
    <n v="4"/>
    <n v="3"/>
    <n v="3"/>
    <n v="4"/>
    <n v="4"/>
    <m/>
    <m/>
    <m/>
    <m/>
    <m/>
    <m/>
    <m/>
    <m/>
    <m/>
    <m/>
    <m/>
    <m/>
    <m/>
    <m/>
    <m/>
    <m/>
    <m/>
    <m/>
    <m/>
    <m/>
    <m/>
    <n v="20"/>
    <x v="12"/>
    <x v="0"/>
  </r>
  <r>
    <d v="2023-10-03T11:53:14"/>
    <x v="14"/>
    <d v="2023-10-03T00:00:00"/>
    <m/>
    <n v="3"/>
    <n v="3"/>
    <n v="3"/>
    <n v="2"/>
    <n v="3"/>
    <n v="3"/>
    <m/>
    <m/>
    <m/>
    <s v="Je vois Louise Kiné ce soir pour le genou gauche"/>
    <m/>
    <m/>
    <m/>
    <m/>
    <m/>
    <m/>
    <m/>
    <m/>
    <m/>
    <m/>
    <m/>
    <m/>
    <m/>
    <m/>
    <m/>
    <m/>
    <m/>
    <n v="17"/>
    <x v="12"/>
    <x v="0"/>
  </r>
  <r>
    <d v="2023-10-03T11:54:54"/>
    <x v="6"/>
    <d v="2023-10-03T00:00:00"/>
    <m/>
    <n v="4"/>
    <n v="4"/>
    <n v="4"/>
    <n v="3"/>
    <n v="2"/>
    <n v="4"/>
    <m/>
    <m/>
    <m/>
    <m/>
    <m/>
    <m/>
    <m/>
    <m/>
    <m/>
    <m/>
    <m/>
    <m/>
    <m/>
    <m/>
    <m/>
    <m/>
    <m/>
    <m/>
    <m/>
    <m/>
    <m/>
    <n v="21"/>
    <x v="12"/>
    <x v="0"/>
  </r>
  <r>
    <d v="2023-10-03T11:56:23"/>
    <x v="10"/>
    <d v="2023-10-03T00:00:00"/>
    <m/>
    <n v="4"/>
    <n v="3"/>
    <n v="4"/>
    <n v="4"/>
    <n v="4"/>
    <n v="4"/>
    <m/>
    <m/>
    <m/>
    <m/>
    <m/>
    <m/>
    <m/>
    <m/>
    <m/>
    <m/>
    <m/>
    <m/>
    <m/>
    <m/>
    <m/>
    <m/>
    <m/>
    <m/>
    <m/>
    <m/>
    <m/>
    <n v="23"/>
    <x v="12"/>
    <x v="0"/>
  </r>
  <r>
    <d v="2023-10-03T11:59:43"/>
    <x v="11"/>
    <d v="2023-10-03T00:00:00"/>
    <m/>
    <n v="3"/>
    <n v="3"/>
    <n v="3"/>
    <n v="3"/>
    <n v="2"/>
    <n v="4"/>
    <m/>
    <m/>
    <m/>
    <m/>
    <m/>
    <m/>
    <m/>
    <m/>
    <m/>
    <m/>
    <m/>
    <m/>
    <m/>
    <m/>
    <m/>
    <m/>
    <m/>
    <m/>
    <m/>
    <m/>
    <m/>
    <n v="18"/>
    <x v="12"/>
    <x v="0"/>
  </r>
  <r>
    <d v="2023-10-03T12:00:34"/>
    <x v="33"/>
    <d v="2023-10-03T00:00:00"/>
    <m/>
    <n v="2"/>
    <n v="3"/>
    <n v="3"/>
    <n v="3"/>
    <n v="2"/>
    <n v="4"/>
    <m/>
    <m/>
    <m/>
    <s v="Je vais voir Patrice cette après-midi pour ma tête"/>
    <m/>
    <m/>
    <m/>
    <m/>
    <m/>
    <m/>
    <m/>
    <m/>
    <m/>
    <m/>
    <m/>
    <m/>
    <m/>
    <m/>
    <m/>
    <m/>
    <m/>
    <n v="17"/>
    <x v="12"/>
    <x v="0"/>
  </r>
  <r>
    <d v="2023-10-03T12:05:03"/>
    <x v="47"/>
    <d v="2023-10-03T00:00:00"/>
    <m/>
    <n v="4"/>
    <n v="4"/>
    <n v="4"/>
    <n v="4"/>
    <n v="4"/>
    <n v="4"/>
    <m/>
    <m/>
    <m/>
    <m/>
    <m/>
    <m/>
    <m/>
    <m/>
    <m/>
    <m/>
    <m/>
    <m/>
    <m/>
    <m/>
    <m/>
    <m/>
    <m/>
    <m/>
    <m/>
    <m/>
    <m/>
    <n v="24"/>
    <x v="12"/>
    <x v="0"/>
  </r>
  <r>
    <d v="2023-10-03T12:06:00"/>
    <x v="24"/>
    <d v="2023-10-03T00:00:00"/>
    <m/>
    <n v="2"/>
    <n v="3"/>
    <n v="3"/>
    <n v="3"/>
    <n v="3"/>
    <n v="2"/>
    <m/>
    <m/>
    <m/>
    <s v="Début de rhume"/>
    <m/>
    <m/>
    <m/>
    <m/>
    <m/>
    <m/>
    <m/>
    <m/>
    <m/>
    <m/>
    <m/>
    <m/>
    <m/>
    <m/>
    <m/>
    <m/>
    <m/>
    <n v="16"/>
    <x v="12"/>
    <x v="0"/>
  </r>
  <r>
    <d v="2023-10-03T12:07:22"/>
    <x v="44"/>
    <d v="2023-10-03T00:00:00"/>
    <m/>
    <n v="4"/>
    <n v="4"/>
    <n v="4"/>
    <n v="4"/>
    <n v="2"/>
    <n v="4"/>
    <m/>
    <m/>
    <m/>
    <m/>
    <m/>
    <m/>
    <m/>
    <m/>
    <m/>
    <m/>
    <m/>
    <m/>
    <m/>
    <m/>
    <m/>
    <m/>
    <m/>
    <m/>
    <m/>
    <m/>
    <m/>
    <n v="22"/>
    <x v="12"/>
    <x v="0"/>
  </r>
  <r>
    <d v="2023-10-03T12:32:34"/>
    <x v="0"/>
    <d v="2023-10-03T00:00:00"/>
    <m/>
    <n v="3"/>
    <n v="4"/>
    <n v="2"/>
    <n v="3"/>
    <n v="2"/>
    <n v="4"/>
    <m/>
    <m/>
    <m/>
    <m/>
    <m/>
    <m/>
    <m/>
    <m/>
    <m/>
    <m/>
    <m/>
    <m/>
    <m/>
    <m/>
    <m/>
    <m/>
    <m/>
    <m/>
    <m/>
    <m/>
    <m/>
    <n v="18"/>
    <x v="12"/>
    <x v="0"/>
  </r>
  <r>
    <d v="2023-10-03T13:35:02"/>
    <x v="4"/>
    <d v="2023-10-03T00:00:00"/>
    <m/>
    <n v="3"/>
    <n v="3"/>
    <n v="4"/>
    <n v="5"/>
    <n v="3"/>
    <n v="4"/>
    <m/>
    <m/>
    <m/>
    <m/>
    <m/>
    <m/>
    <m/>
    <m/>
    <m/>
    <m/>
    <m/>
    <m/>
    <m/>
    <m/>
    <m/>
    <m/>
    <m/>
    <m/>
    <m/>
    <m/>
    <m/>
    <n v="22"/>
    <x v="12"/>
    <x v="0"/>
  </r>
  <r>
    <d v="2023-10-03T13:43:14"/>
    <x v="39"/>
    <d v="2023-10-03T00:00:00"/>
    <m/>
    <n v="2"/>
    <n v="4"/>
    <n v="3"/>
    <n v="3"/>
    <n v="3"/>
    <n v="4"/>
    <m/>
    <m/>
    <m/>
    <s v="Nez bouché, mal à la tête par moment"/>
    <m/>
    <m/>
    <m/>
    <m/>
    <m/>
    <m/>
    <m/>
    <m/>
    <m/>
    <m/>
    <m/>
    <m/>
    <m/>
    <m/>
    <m/>
    <m/>
    <m/>
    <n v="19"/>
    <x v="12"/>
    <x v="0"/>
  </r>
  <r>
    <d v="2023-10-03T15:08:43"/>
    <x v="3"/>
    <d v="2023-10-03T00:00:00"/>
    <m/>
    <n v="3"/>
    <n v="2"/>
    <n v="2"/>
    <n v="4"/>
    <n v="4"/>
    <n v="4"/>
    <m/>
    <m/>
    <m/>
    <s v="Je dors mal car je tousse tjrs malade donc un peu fatiguée"/>
    <m/>
    <m/>
    <m/>
    <m/>
    <m/>
    <m/>
    <m/>
    <m/>
    <m/>
    <m/>
    <m/>
    <m/>
    <m/>
    <m/>
    <m/>
    <m/>
    <m/>
    <n v="19"/>
    <x v="12"/>
    <x v="0"/>
  </r>
  <r>
    <d v="2023-10-03T16:08:04"/>
    <x v="32"/>
    <d v="2023-10-03T00:00:00"/>
    <m/>
    <n v="3"/>
    <n v="3"/>
    <n v="4"/>
    <n v="4"/>
    <n v="2"/>
    <n v="4"/>
    <m/>
    <m/>
    <m/>
    <s v="Mal haut du dos avec les cours"/>
    <m/>
    <m/>
    <m/>
    <m/>
    <m/>
    <m/>
    <m/>
    <m/>
    <m/>
    <m/>
    <m/>
    <m/>
    <m/>
    <m/>
    <m/>
    <m/>
    <m/>
    <n v="20"/>
    <x v="12"/>
    <x v="0"/>
  </r>
  <r>
    <d v="2023-10-04T08:09:40"/>
    <x v="26"/>
    <d v="2023-10-04T00:00:00"/>
    <m/>
    <n v="2"/>
    <n v="4"/>
    <n v="3"/>
    <n v="3"/>
    <n v="3"/>
    <n v="4"/>
    <m/>
    <m/>
    <m/>
    <m/>
    <m/>
    <m/>
    <m/>
    <m/>
    <m/>
    <m/>
    <m/>
    <m/>
    <m/>
    <m/>
    <m/>
    <m/>
    <m/>
    <m/>
    <m/>
    <m/>
    <m/>
    <n v="19"/>
    <x v="12"/>
    <x v="0"/>
  </r>
  <r>
    <d v="2023-10-04T08:11:39"/>
    <x v="13"/>
    <d v="2023-10-04T00:00:00"/>
    <m/>
    <n v="2"/>
    <n v="2"/>
    <n v="2"/>
    <n v="2"/>
    <n v="3"/>
    <n v="3"/>
    <m/>
    <m/>
    <m/>
    <m/>
    <m/>
    <m/>
    <m/>
    <m/>
    <m/>
    <m/>
    <m/>
    <m/>
    <m/>
    <m/>
    <m/>
    <m/>
    <m/>
    <m/>
    <m/>
    <m/>
    <m/>
    <n v="14"/>
    <x v="12"/>
    <x v="0"/>
  </r>
  <r>
    <d v="2023-10-04T08:12:51"/>
    <x v="35"/>
    <d v="2023-10-04T00:00:00"/>
    <m/>
    <n v="2"/>
    <n v="3"/>
    <n v="3"/>
    <n v="2"/>
    <n v="3"/>
    <n v="4"/>
    <m/>
    <m/>
    <m/>
    <m/>
    <m/>
    <m/>
    <m/>
    <m/>
    <m/>
    <m/>
    <m/>
    <m/>
    <m/>
    <m/>
    <m/>
    <m/>
    <m/>
    <m/>
    <m/>
    <m/>
    <m/>
    <n v="17"/>
    <x v="12"/>
    <x v="0"/>
  </r>
  <r>
    <d v="2023-10-04T08:15:22"/>
    <x v="17"/>
    <d v="2023-10-04T00:00:00"/>
    <m/>
    <n v="3"/>
    <n v="4"/>
    <n v="3"/>
    <n v="2"/>
    <n v="4"/>
    <n v="5"/>
    <m/>
    <m/>
    <m/>
    <m/>
    <m/>
    <m/>
    <m/>
    <m/>
    <m/>
    <m/>
    <m/>
    <m/>
    <m/>
    <m/>
    <m/>
    <m/>
    <m/>
    <m/>
    <m/>
    <m/>
    <m/>
    <n v="21"/>
    <x v="12"/>
    <x v="0"/>
  </r>
  <r>
    <d v="2023-10-04T08:15:43"/>
    <x v="16"/>
    <d v="2023-10-04T00:00:00"/>
    <m/>
    <n v="1"/>
    <n v="2"/>
    <n v="4"/>
    <n v="4"/>
    <n v="3"/>
    <n v="4"/>
    <m/>
    <m/>
    <m/>
    <m/>
    <m/>
    <m/>
    <m/>
    <m/>
    <m/>
    <m/>
    <m/>
    <m/>
    <m/>
    <m/>
    <m/>
    <m/>
    <m/>
    <m/>
    <m/>
    <m/>
    <m/>
    <n v="18"/>
    <x v="12"/>
    <x v="0"/>
  </r>
  <r>
    <d v="2023-10-04T08:22:00"/>
    <x v="44"/>
    <d v="2023-10-04T00:00:00"/>
    <m/>
    <n v="3"/>
    <n v="4"/>
    <n v="4"/>
    <n v="4"/>
    <n v="2"/>
    <n v="4"/>
    <m/>
    <m/>
    <m/>
    <m/>
    <m/>
    <m/>
    <m/>
    <m/>
    <m/>
    <m/>
    <m/>
    <m/>
    <m/>
    <m/>
    <m/>
    <m/>
    <m/>
    <m/>
    <m/>
    <m/>
    <m/>
    <n v="21"/>
    <x v="12"/>
    <x v="0"/>
  </r>
  <r>
    <d v="2023-10-04T08:23:47"/>
    <x v="6"/>
    <d v="2023-10-04T00:00:00"/>
    <m/>
    <n v="4"/>
    <n v="4"/>
    <n v="2"/>
    <n v="2"/>
    <n v="2"/>
    <n v="2"/>
    <m/>
    <m/>
    <m/>
    <m/>
    <m/>
    <m/>
    <m/>
    <m/>
    <m/>
    <m/>
    <m/>
    <m/>
    <m/>
    <m/>
    <m/>
    <m/>
    <m/>
    <m/>
    <m/>
    <m/>
    <m/>
    <n v="16"/>
    <x v="12"/>
    <x v="0"/>
  </r>
  <r>
    <d v="2023-10-04T08:30:56"/>
    <x v="15"/>
    <d v="2023-10-04T00:00:00"/>
    <m/>
    <n v="3"/>
    <n v="4"/>
    <n v="4"/>
    <n v="4"/>
    <n v="2"/>
    <n v="4"/>
    <m/>
    <m/>
    <m/>
    <m/>
    <m/>
    <m/>
    <m/>
    <m/>
    <m/>
    <m/>
    <m/>
    <m/>
    <m/>
    <m/>
    <m/>
    <m/>
    <m/>
    <m/>
    <m/>
    <m/>
    <m/>
    <n v="21"/>
    <x v="12"/>
    <x v="0"/>
  </r>
  <r>
    <d v="2023-10-04T08:54:44"/>
    <x v="32"/>
    <d v="2023-10-04T00:00:00"/>
    <m/>
    <n v="4"/>
    <n v="4"/>
    <n v="3"/>
    <n v="3"/>
    <n v="2"/>
    <n v="4"/>
    <m/>
    <m/>
    <m/>
    <m/>
    <m/>
    <m/>
    <m/>
    <m/>
    <m/>
    <m/>
    <m/>
    <m/>
    <m/>
    <m/>
    <m/>
    <m/>
    <m/>
    <m/>
    <m/>
    <m/>
    <m/>
    <n v="20"/>
    <x v="12"/>
    <x v="0"/>
  </r>
  <r>
    <d v="2023-10-04T09:00:54"/>
    <x v="2"/>
    <d v="2023-10-04T00:00:00"/>
    <m/>
    <n v="2"/>
    <n v="4"/>
    <n v="2"/>
    <n v="3"/>
    <n v="2"/>
    <n v="4"/>
    <m/>
    <m/>
    <m/>
    <m/>
    <m/>
    <m/>
    <m/>
    <m/>
    <m/>
    <m/>
    <m/>
    <m/>
    <m/>
    <m/>
    <m/>
    <m/>
    <m/>
    <m/>
    <m/>
    <m/>
    <m/>
    <n v="17"/>
    <x v="12"/>
    <x v="0"/>
  </r>
  <r>
    <d v="2023-10-04T09:19:29"/>
    <x v="14"/>
    <d v="2023-10-04T00:00:00"/>
    <m/>
    <n v="2"/>
    <n v="3"/>
    <n v="3"/>
    <n v="2"/>
    <n v="3"/>
    <n v="4"/>
    <m/>
    <m/>
    <m/>
    <m/>
    <m/>
    <m/>
    <m/>
    <m/>
    <m/>
    <m/>
    <m/>
    <m/>
    <m/>
    <m/>
    <m/>
    <m/>
    <m/>
    <m/>
    <m/>
    <m/>
    <m/>
    <n v="17"/>
    <x v="12"/>
    <x v="0"/>
  </r>
  <r>
    <d v="2023-10-04T09:23:27"/>
    <x v="29"/>
    <d v="2023-10-04T00:00:00"/>
    <m/>
    <n v="1"/>
    <n v="3"/>
    <n v="3"/>
    <n v="3"/>
    <n v="1"/>
    <n v="2"/>
    <m/>
    <m/>
    <m/>
    <m/>
    <m/>
    <m/>
    <m/>
    <m/>
    <m/>
    <m/>
    <m/>
    <m/>
    <m/>
    <m/>
    <m/>
    <m/>
    <m/>
    <m/>
    <m/>
    <m/>
    <m/>
    <n v="13"/>
    <x v="12"/>
    <x v="0"/>
  </r>
  <r>
    <d v="2023-10-04T09:30:38"/>
    <x v="49"/>
    <d v="2023-10-04T00:00:00"/>
    <m/>
    <n v="4"/>
    <n v="4"/>
    <n v="4"/>
    <n v="2"/>
    <n v="4"/>
    <n v="5"/>
    <m/>
    <m/>
    <m/>
    <m/>
    <m/>
    <m/>
    <m/>
    <m/>
    <m/>
    <m/>
    <m/>
    <m/>
    <m/>
    <m/>
    <m/>
    <m/>
    <m/>
    <m/>
    <m/>
    <m/>
    <m/>
    <n v="23"/>
    <x v="12"/>
    <x v="0"/>
  </r>
  <r>
    <d v="2023-10-04T09:32:52"/>
    <x v="42"/>
    <d v="2023-10-04T00:00:00"/>
    <m/>
    <n v="1"/>
    <n v="2"/>
    <n v="3"/>
    <n v="2"/>
    <n v="2"/>
    <n v="2"/>
    <m/>
    <m/>
    <m/>
    <m/>
    <m/>
    <m/>
    <m/>
    <m/>
    <m/>
    <m/>
    <m/>
    <m/>
    <m/>
    <m/>
    <m/>
    <m/>
    <m/>
    <m/>
    <m/>
    <m/>
    <m/>
    <n v="12"/>
    <x v="12"/>
    <x v="0"/>
  </r>
  <r>
    <d v="2023-10-04T09:51:53"/>
    <x v="18"/>
    <d v="2023-10-04T00:00:00"/>
    <m/>
    <n v="3"/>
    <n v="4"/>
    <n v="3"/>
    <n v="3"/>
    <n v="3"/>
    <n v="4"/>
    <m/>
    <m/>
    <m/>
    <m/>
    <m/>
    <m/>
    <m/>
    <m/>
    <m/>
    <m/>
    <m/>
    <m/>
    <m/>
    <m/>
    <m/>
    <m/>
    <m/>
    <m/>
    <m/>
    <m/>
    <m/>
    <n v="20"/>
    <x v="12"/>
    <x v="0"/>
  </r>
  <r>
    <d v="2023-10-04T09:58:33"/>
    <x v="37"/>
    <d v="2023-10-04T00:00:00"/>
    <m/>
    <n v="2"/>
    <n v="2"/>
    <n v="4"/>
    <n v="3"/>
    <n v="3"/>
    <n v="4"/>
    <m/>
    <m/>
    <m/>
    <m/>
    <m/>
    <m/>
    <m/>
    <m/>
    <m/>
    <m/>
    <m/>
    <m/>
    <m/>
    <m/>
    <m/>
    <m/>
    <m/>
    <m/>
    <m/>
    <m/>
    <m/>
    <n v="18"/>
    <x v="12"/>
    <x v="0"/>
  </r>
  <r>
    <d v="2023-10-04T10:05:17"/>
    <x v="31"/>
    <d v="2023-10-04T00:00:00"/>
    <m/>
    <n v="4"/>
    <n v="4"/>
    <n v="3"/>
    <n v="2"/>
    <n v="3"/>
    <n v="4"/>
    <m/>
    <m/>
    <m/>
    <m/>
    <m/>
    <m/>
    <m/>
    <m/>
    <m/>
    <m/>
    <m/>
    <m/>
    <m/>
    <m/>
    <m/>
    <m/>
    <m/>
    <m/>
    <m/>
    <m/>
    <m/>
    <n v="20"/>
    <x v="12"/>
    <x v="0"/>
  </r>
  <r>
    <d v="2023-10-04T10:59:12"/>
    <x v="46"/>
    <d v="2023-10-04T00:00:00"/>
    <m/>
    <n v="4"/>
    <n v="4"/>
    <n v="3"/>
    <n v="3"/>
    <n v="4"/>
    <n v="4"/>
    <m/>
    <m/>
    <m/>
    <m/>
    <m/>
    <m/>
    <m/>
    <m/>
    <m/>
    <m/>
    <m/>
    <m/>
    <m/>
    <m/>
    <m/>
    <m/>
    <m/>
    <m/>
    <m/>
    <m/>
    <m/>
    <n v="22"/>
    <x v="12"/>
    <x v="0"/>
  </r>
  <r>
    <d v="2023-10-04T12:16:33"/>
    <x v="23"/>
    <d v="2023-10-04T00:00:00"/>
    <m/>
    <n v="2"/>
    <n v="2"/>
    <n v="2"/>
    <n v="1"/>
    <n v="2"/>
    <n v="4"/>
    <m/>
    <m/>
    <m/>
    <m/>
    <m/>
    <m/>
    <m/>
    <m/>
    <m/>
    <m/>
    <m/>
    <m/>
    <m/>
    <m/>
    <m/>
    <m/>
    <m/>
    <m/>
    <m/>
    <m/>
    <m/>
    <n v="13"/>
    <x v="12"/>
    <x v="0"/>
  </r>
  <r>
    <d v="2023-10-04T15:22:33"/>
    <x v="11"/>
    <d v="2023-10-04T00:00:00"/>
    <m/>
    <n v="4"/>
    <n v="4"/>
    <n v="3"/>
    <n v="3"/>
    <n v="2"/>
    <n v="4"/>
    <m/>
    <m/>
    <m/>
    <m/>
    <m/>
    <m/>
    <m/>
    <m/>
    <m/>
    <m/>
    <m/>
    <m/>
    <m/>
    <m/>
    <m/>
    <m/>
    <m/>
    <m/>
    <m/>
    <m/>
    <m/>
    <n v="20"/>
    <x v="12"/>
    <x v="0"/>
  </r>
  <r>
    <d v="2023-10-04T15:23:41"/>
    <x v="10"/>
    <d v="2023-10-04T00:00:00"/>
    <m/>
    <n v="3"/>
    <n v="3"/>
    <n v="4"/>
    <n v="3"/>
    <n v="4"/>
    <n v="4"/>
    <m/>
    <m/>
    <m/>
    <m/>
    <m/>
    <m/>
    <m/>
    <m/>
    <m/>
    <m/>
    <m/>
    <m/>
    <m/>
    <m/>
    <m/>
    <m/>
    <m/>
    <m/>
    <m/>
    <m/>
    <m/>
    <n v="21"/>
    <x v="12"/>
    <x v="0"/>
  </r>
  <r>
    <d v="2023-10-04T15:23:53"/>
    <x v="19"/>
    <d v="2023-10-04T00:00:00"/>
    <m/>
    <n v="2"/>
    <n v="2"/>
    <n v="2"/>
    <n v="4"/>
    <n v="2"/>
    <n v="4"/>
    <m/>
    <m/>
    <m/>
    <m/>
    <m/>
    <m/>
    <m/>
    <m/>
    <m/>
    <m/>
    <m/>
    <m/>
    <m/>
    <m/>
    <m/>
    <m/>
    <m/>
    <m/>
    <m/>
    <m/>
    <m/>
    <n v="16"/>
    <x v="12"/>
    <x v="0"/>
  </r>
  <r>
    <d v="2023-10-04T15:30:21"/>
    <x v="24"/>
    <d v="2023-10-04T00:00:00"/>
    <m/>
    <n v="2"/>
    <n v="3"/>
    <n v="3"/>
    <n v="3"/>
    <n v="3"/>
    <n v="2"/>
    <m/>
    <m/>
    <m/>
    <s v="Enrhumée"/>
    <m/>
    <m/>
    <m/>
    <m/>
    <m/>
    <m/>
    <m/>
    <m/>
    <m/>
    <m/>
    <m/>
    <m/>
    <m/>
    <m/>
    <m/>
    <m/>
    <m/>
    <n v="16"/>
    <x v="12"/>
    <x v="0"/>
  </r>
  <r>
    <d v="2023-10-04T15:33:59"/>
    <x v="22"/>
    <d v="2023-10-04T00:00:00"/>
    <m/>
    <n v="3"/>
    <n v="4"/>
    <n v="3"/>
    <n v="3"/>
    <n v="3"/>
    <n v="3"/>
    <m/>
    <m/>
    <m/>
    <m/>
    <m/>
    <m/>
    <m/>
    <m/>
    <m/>
    <m/>
    <m/>
    <m/>
    <m/>
    <m/>
    <m/>
    <m/>
    <m/>
    <m/>
    <m/>
    <m/>
    <m/>
    <n v="19"/>
    <x v="12"/>
    <x v="0"/>
  </r>
  <r>
    <d v="2023-10-04T15:44:24"/>
    <x v="39"/>
    <d v="2023-10-04T00:00:00"/>
    <m/>
    <n v="2"/>
    <n v="3"/>
    <n v="3"/>
    <n v="3"/>
    <n v="3"/>
    <n v="4"/>
    <m/>
    <m/>
    <m/>
    <m/>
    <m/>
    <m/>
    <m/>
    <m/>
    <m/>
    <m/>
    <m/>
    <m/>
    <m/>
    <m/>
    <m/>
    <m/>
    <m/>
    <m/>
    <m/>
    <m/>
    <m/>
    <n v="18"/>
    <x v="12"/>
    <x v="0"/>
  </r>
  <r>
    <d v="2023-10-04T15:57:45"/>
    <x v="50"/>
    <d v="2023-10-04T00:00:00"/>
    <m/>
    <n v="2"/>
    <n v="3"/>
    <n v="4"/>
    <n v="3"/>
    <n v="3"/>
    <n v="2"/>
    <m/>
    <m/>
    <m/>
    <m/>
    <m/>
    <m/>
    <m/>
    <m/>
    <m/>
    <m/>
    <m/>
    <m/>
    <m/>
    <m/>
    <m/>
    <m/>
    <m/>
    <m/>
    <m/>
    <m/>
    <m/>
    <n v="17"/>
    <x v="12"/>
    <x v="0"/>
  </r>
  <r>
    <d v="2023-10-04T16:00:50"/>
    <x v="3"/>
    <d v="2023-10-04T00:00:00"/>
    <m/>
    <n v="3"/>
    <n v="2"/>
    <n v="3"/>
    <n v="2"/>
    <n v="4"/>
    <n v="4"/>
    <m/>
    <m/>
    <m/>
    <s v="Mal dormis réveillé dans la nuit car Anna va bof bof et moi je tousse toujours"/>
    <m/>
    <m/>
    <m/>
    <m/>
    <m/>
    <m/>
    <m/>
    <m/>
    <m/>
    <m/>
    <m/>
    <m/>
    <m/>
    <m/>
    <m/>
    <m/>
    <m/>
    <n v="18"/>
    <x v="12"/>
    <x v="0"/>
  </r>
  <r>
    <d v="2023-10-06T07:33:28"/>
    <x v="15"/>
    <d v="2023-10-06T00:00:00"/>
    <m/>
    <n v="2"/>
    <n v="4"/>
    <n v="4"/>
    <n v="4"/>
    <n v="2"/>
    <n v="4"/>
    <m/>
    <m/>
    <m/>
    <m/>
    <m/>
    <m/>
    <m/>
    <m/>
    <m/>
    <m/>
    <m/>
    <m/>
    <m/>
    <m/>
    <m/>
    <m/>
    <m/>
    <m/>
    <m/>
    <m/>
    <m/>
    <n v="20"/>
    <x v="12"/>
    <x v="0"/>
  </r>
  <r>
    <d v="2023-10-06T09:09:55"/>
    <x v="18"/>
    <d v="2023-10-06T00:00:00"/>
    <m/>
    <n v="2"/>
    <n v="4"/>
    <n v="2"/>
    <n v="3"/>
    <n v="3"/>
    <n v="4"/>
    <m/>
    <m/>
    <m/>
    <m/>
    <m/>
    <m/>
    <m/>
    <m/>
    <m/>
    <m/>
    <m/>
    <m/>
    <m/>
    <m/>
    <m/>
    <m/>
    <m/>
    <m/>
    <m/>
    <m/>
    <m/>
    <n v="18"/>
    <x v="12"/>
    <x v="0"/>
  </r>
  <r>
    <d v="2023-10-06T09:57:41"/>
    <x v="11"/>
    <d v="2023-10-06T00:00:00"/>
    <m/>
    <n v="4"/>
    <n v="3"/>
    <n v="3"/>
    <n v="3"/>
    <n v="2"/>
    <n v="4"/>
    <m/>
    <m/>
    <m/>
    <m/>
    <m/>
    <m/>
    <m/>
    <m/>
    <m/>
    <m/>
    <m/>
    <m/>
    <m/>
    <m/>
    <m/>
    <m/>
    <m/>
    <m/>
    <m/>
    <m/>
    <m/>
    <n v="19"/>
    <x v="12"/>
    <x v="0"/>
  </r>
  <r>
    <d v="2023-10-06T09:58:50"/>
    <x v="21"/>
    <d v="2023-10-06T00:00:00"/>
    <m/>
    <n v="2"/>
    <n v="3"/>
    <n v="3"/>
    <n v="3"/>
    <n v="4"/>
    <n v="5"/>
    <m/>
    <m/>
    <m/>
    <m/>
    <m/>
    <m/>
    <m/>
    <m/>
    <m/>
    <m/>
    <m/>
    <m/>
    <m/>
    <m/>
    <m/>
    <m/>
    <m/>
    <m/>
    <m/>
    <m/>
    <m/>
    <n v="20"/>
    <x v="12"/>
    <x v="0"/>
  </r>
  <r>
    <d v="2023-10-06T09:59:23"/>
    <x v="32"/>
    <d v="2023-10-06T00:00:00"/>
    <m/>
    <n v="3"/>
    <n v="4"/>
    <n v="2"/>
    <n v="3"/>
    <n v="2"/>
    <n v="3"/>
    <m/>
    <m/>
    <m/>
    <s v="Premier jour de règles, douleurs"/>
    <m/>
    <m/>
    <m/>
    <m/>
    <m/>
    <m/>
    <m/>
    <m/>
    <m/>
    <m/>
    <m/>
    <m/>
    <m/>
    <m/>
    <m/>
    <m/>
    <m/>
    <n v="17"/>
    <x v="12"/>
    <x v="0"/>
  </r>
  <r>
    <d v="2023-10-06T09:59:31"/>
    <x v="44"/>
    <d v="2023-10-06T00:00:00"/>
    <m/>
    <n v="3"/>
    <n v="2"/>
    <n v="4"/>
    <n v="3"/>
    <n v="2"/>
    <n v="4"/>
    <m/>
    <m/>
    <m/>
    <m/>
    <m/>
    <m/>
    <m/>
    <m/>
    <m/>
    <m/>
    <m/>
    <m/>
    <m/>
    <m/>
    <m/>
    <m/>
    <m/>
    <m/>
    <m/>
    <m/>
    <m/>
    <n v="18"/>
    <x v="12"/>
    <x v="0"/>
  </r>
  <r>
    <d v="2023-10-06T10:00:25"/>
    <x v="51"/>
    <d v="2023-10-06T00:00:00"/>
    <m/>
    <n v="4"/>
    <n v="5"/>
    <n v="5"/>
    <n v="2"/>
    <n v="2"/>
    <n v="4"/>
    <m/>
    <m/>
    <m/>
    <m/>
    <m/>
    <m/>
    <m/>
    <m/>
    <m/>
    <m/>
    <m/>
    <m/>
    <m/>
    <m/>
    <m/>
    <m/>
    <m/>
    <m/>
    <m/>
    <m/>
    <m/>
    <n v="22"/>
    <x v="12"/>
    <x v="0"/>
  </r>
  <r>
    <d v="2023-10-06T10:03:55"/>
    <x v="10"/>
    <d v="2023-10-06T00:00:00"/>
    <m/>
    <n v="4"/>
    <n v="4"/>
    <n v="5"/>
    <n v="4"/>
    <n v="4"/>
    <n v="5"/>
    <m/>
    <m/>
    <m/>
    <m/>
    <m/>
    <m/>
    <m/>
    <m/>
    <m/>
    <m/>
    <m/>
    <m/>
    <m/>
    <m/>
    <m/>
    <m/>
    <m/>
    <m/>
    <m/>
    <m/>
    <m/>
    <n v="26"/>
    <x v="12"/>
    <x v="0"/>
  </r>
  <r>
    <d v="2023-10-06T10:07:28"/>
    <x v="37"/>
    <d v="2023-10-06T00:00:00"/>
    <m/>
    <n v="4"/>
    <n v="3"/>
    <n v="4"/>
    <n v="3"/>
    <n v="3"/>
    <n v="4"/>
    <m/>
    <m/>
    <m/>
    <m/>
    <m/>
    <m/>
    <m/>
    <m/>
    <m/>
    <m/>
    <m/>
    <m/>
    <m/>
    <m/>
    <m/>
    <m/>
    <m/>
    <m/>
    <m/>
    <m/>
    <m/>
    <n v="21"/>
    <x v="12"/>
    <x v="0"/>
  </r>
  <r>
    <d v="2023-10-06T10:25:14"/>
    <x v="25"/>
    <d v="2023-10-06T00:00:00"/>
    <m/>
    <n v="1"/>
    <n v="2"/>
    <n v="2"/>
    <n v="1"/>
    <n v="3"/>
    <n v="4"/>
    <m/>
    <m/>
    <m/>
    <s v="COOOOOOVVVIIIIIIIDDDD MERDAAAAAAAAA"/>
    <m/>
    <m/>
    <m/>
    <m/>
    <m/>
    <m/>
    <m/>
    <m/>
    <m/>
    <m/>
    <m/>
    <m/>
    <m/>
    <m/>
    <m/>
    <m/>
    <m/>
    <n v="13"/>
    <x v="12"/>
    <x v="0"/>
  </r>
  <r>
    <d v="2023-10-06T10:36:43"/>
    <x v="3"/>
    <d v="2023-10-06T00:00:00"/>
    <m/>
    <n v="1"/>
    <n v="2"/>
    <n v="4"/>
    <n v="4"/>
    <n v="4"/>
    <n v="4"/>
    <m/>
    <m/>
    <m/>
    <s v="Réveil 3 fois cette nuit à cause des toux. Et du mal à m'endotmir"/>
    <m/>
    <m/>
    <m/>
    <m/>
    <m/>
    <m/>
    <m/>
    <m/>
    <m/>
    <m/>
    <m/>
    <m/>
    <m/>
    <m/>
    <m/>
    <m/>
    <m/>
    <n v="19"/>
    <x v="12"/>
    <x v="0"/>
  </r>
  <r>
    <d v="2023-10-06T10:39:26"/>
    <x v="46"/>
    <d v="2023-10-06T00:00:00"/>
    <m/>
    <n v="4"/>
    <n v="4"/>
    <n v="4"/>
    <n v="3"/>
    <n v="4"/>
    <n v="5"/>
    <m/>
    <m/>
    <m/>
    <m/>
    <m/>
    <m/>
    <m/>
    <m/>
    <m/>
    <m/>
    <m/>
    <m/>
    <m/>
    <m/>
    <m/>
    <m/>
    <m/>
    <m/>
    <m/>
    <m/>
    <m/>
    <n v="24"/>
    <x v="12"/>
    <x v="0"/>
  </r>
  <r>
    <d v="2023-10-06T10:39:39"/>
    <x v="50"/>
    <d v="2023-10-06T00:00:00"/>
    <m/>
    <n v="2"/>
    <n v="2"/>
    <n v="3"/>
    <n v="2"/>
    <n v="2"/>
    <n v="3"/>
    <m/>
    <m/>
    <m/>
    <m/>
    <m/>
    <m/>
    <m/>
    <m/>
    <m/>
    <m/>
    <m/>
    <m/>
    <m/>
    <m/>
    <m/>
    <m/>
    <m/>
    <m/>
    <m/>
    <m/>
    <m/>
    <n v="14"/>
    <x v="12"/>
    <x v="0"/>
  </r>
  <r>
    <d v="2023-10-06T10:42:57"/>
    <x v="2"/>
    <d v="2023-10-06T00:00:00"/>
    <m/>
    <n v="2"/>
    <n v="2"/>
    <n v="2"/>
    <n v="2"/>
    <n v="3"/>
    <n v="4"/>
    <m/>
    <m/>
    <m/>
    <s v="Kiné à 18h15"/>
    <m/>
    <m/>
    <m/>
    <m/>
    <m/>
    <m/>
    <m/>
    <m/>
    <m/>
    <m/>
    <m/>
    <m/>
    <m/>
    <m/>
    <m/>
    <m/>
    <m/>
    <n v="15"/>
    <x v="12"/>
    <x v="0"/>
  </r>
  <r>
    <d v="2023-10-06T10:45:11"/>
    <x v="31"/>
    <d v="2023-10-06T00:00:00"/>
    <m/>
    <n v="3"/>
    <n v="4"/>
    <n v="2"/>
    <n v="4"/>
    <n v="3"/>
    <n v="4"/>
    <m/>
    <m/>
    <m/>
    <m/>
    <m/>
    <m/>
    <m/>
    <m/>
    <m/>
    <m/>
    <m/>
    <m/>
    <m/>
    <m/>
    <m/>
    <m/>
    <m/>
    <m/>
    <m/>
    <m/>
    <m/>
    <n v="20"/>
    <x v="12"/>
    <x v="0"/>
  </r>
  <r>
    <d v="2023-10-06T10:48:56"/>
    <x v="42"/>
    <d v="2023-10-06T00:00:00"/>
    <m/>
    <n v="1"/>
    <n v="3"/>
    <n v="2"/>
    <n v="2"/>
    <n v="3"/>
    <n v="4"/>
    <m/>
    <m/>
    <m/>
    <m/>
    <m/>
    <m/>
    <m/>
    <m/>
    <m/>
    <m/>
    <m/>
    <m/>
    <m/>
    <m/>
    <m/>
    <m/>
    <m/>
    <m/>
    <m/>
    <m/>
    <m/>
    <n v="15"/>
    <x v="12"/>
    <x v="0"/>
  </r>
  <r>
    <d v="2023-10-06T10:59:32"/>
    <x v="35"/>
    <d v="2023-10-06T00:00:00"/>
    <m/>
    <n v="3"/>
    <n v="4"/>
    <n v="3"/>
    <n v="2"/>
    <n v="3"/>
    <n v="4"/>
    <m/>
    <m/>
    <m/>
    <m/>
    <m/>
    <m/>
    <m/>
    <m/>
    <m/>
    <m/>
    <m/>
    <m/>
    <m/>
    <m/>
    <m/>
    <m/>
    <m/>
    <m/>
    <m/>
    <m/>
    <m/>
    <n v="19"/>
    <x v="12"/>
    <x v="0"/>
  </r>
  <r>
    <d v="2023-10-06T11:03:21"/>
    <x v="13"/>
    <d v="2023-10-06T00:00:00"/>
    <m/>
    <n v="2"/>
    <n v="3"/>
    <n v="3"/>
    <n v="3"/>
    <n v="3"/>
    <n v="4"/>
    <m/>
    <m/>
    <m/>
    <m/>
    <m/>
    <m/>
    <m/>
    <m/>
    <m/>
    <m/>
    <m/>
    <m/>
    <m/>
    <m/>
    <m/>
    <m/>
    <m/>
    <m/>
    <m/>
    <m/>
    <m/>
    <n v="18"/>
    <x v="12"/>
    <x v="0"/>
  </r>
  <r>
    <d v="2023-10-06T11:10:52"/>
    <x v="49"/>
    <d v="2023-10-06T00:00:00"/>
    <m/>
    <n v="2"/>
    <n v="3"/>
    <n v="4"/>
    <n v="5"/>
    <n v="5"/>
    <n v="5"/>
    <m/>
    <m/>
    <m/>
    <m/>
    <m/>
    <m/>
    <m/>
    <m/>
    <m/>
    <m/>
    <m/>
    <m/>
    <m/>
    <m/>
    <m/>
    <m/>
    <m/>
    <m/>
    <m/>
    <m/>
    <m/>
    <n v="24"/>
    <x v="12"/>
    <x v="0"/>
  </r>
  <r>
    <d v="2023-10-06T11:35:25"/>
    <x v="29"/>
    <d v="2023-10-06T00:00:00"/>
    <m/>
    <n v="1"/>
    <n v="1"/>
    <n v="3"/>
    <n v="3"/>
    <n v="1"/>
    <n v="1"/>
    <m/>
    <m/>
    <m/>
    <m/>
    <m/>
    <m/>
    <m/>
    <m/>
    <m/>
    <m/>
    <m/>
    <m/>
    <m/>
    <m/>
    <m/>
    <m/>
    <m/>
    <m/>
    <m/>
    <m/>
    <m/>
    <n v="10"/>
    <x v="12"/>
    <x v="0"/>
  </r>
  <r>
    <d v="2023-10-06T11:36:07"/>
    <x v="6"/>
    <d v="2023-10-06T00:00:00"/>
    <m/>
    <n v="3"/>
    <n v="3"/>
    <n v="3"/>
    <n v="2"/>
    <n v="3"/>
    <n v="4"/>
    <m/>
    <m/>
    <m/>
    <m/>
    <m/>
    <m/>
    <m/>
    <m/>
    <m/>
    <m/>
    <m/>
    <m/>
    <m/>
    <m/>
    <m/>
    <m/>
    <m/>
    <m/>
    <m/>
    <m/>
    <m/>
    <n v="18"/>
    <x v="12"/>
    <x v="0"/>
  </r>
  <r>
    <d v="2023-10-06T11:47:09"/>
    <x v="26"/>
    <d v="2023-10-06T00:00:00"/>
    <m/>
    <n v="3"/>
    <n v="4"/>
    <n v="3"/>
    <n v="3"/>
    <n v="4"/>
    <n v="4"/>
    <m/>
    <m/>
    <m/>
    <m/>
    <m/>
    <m/>
    <m/>
    <m/>
    <m/>
    <m/>
    <m/>
    <m/>
    <m/>
    <m/>
    <m/>
    <m/>
    <m/>
    <m/>
    <m/>
    <m/>
    <m/>
    <n v="21"/>
    <x v="12"/>
    <x v="0"/>
  </r>
  <r>
    <d v="2023-10-06T11:48:05"/>
    <x v="24"/>
    <d v="2023-10-06T00:00:00"/>
    <m/>
    <n v="2"/>
    <n v="2"/>
    <n v="3"/>
    <n v="3"/>
    <n v="2"/>
    <n v="3"/>
    <m/>
    <m/>
    <m/>
    <s v="Douleur dentaire"/>
    <m/>
    <m/>
    <m/>
    <m/>
    <m/>
    <m/>
    <m/>
    <m/>
    <m/>
    <m/>
    <m/>
    <m/>
    <m/>
    <m/>
    <m/>
    <m/>
    <m/>
    <n v="15"/>
    <x v="12"/>
    <x v="0"/>
  </r>
  <r>
    <d v="2023-10-06T12:36:47"/>
    <x v="22"/>
    <d v="2023-10-06T00:00:00"/>
    <m/>
    <n v="3"/>
    <n v="4"/>
    <n v="3"/>
    <n v="2"/>
    <n v="3"/>
    <n v="3"/>
    <m/>
    <m/>
    <m/>
    <m/>
    <m/>
    <m/>
    <m/>
    <m/>
    <m/>
    <m/>
    <m/>
    <m/>
    <m/>
    <m/>
    <m/>
    <m/>
    <m/>
    <m/>
    <m/>
    <m/>
    <m/>
    <n v="18"/>
    <x v="12"/>
    <x v="0"/>
  </r>
  <r>
    <d v="2023-10-06T17:16:11"/>
    <x v="1"/>
    <d v="2023-09-06T00:00:00"/>
    <m/>
    <n v="3"/>
    <n v="3"/>
    <n v="3"/>
    <n v="3"/>
    <n v="3"/>
    <n v="4"/>
    <m/>
    <m/>
    <m/>
    <m/>
    <m/>
    <m/>
    <m/>
    <m/>
    <m/>
    <m/>
    <m/>
    <m/>
    <m/>
    <m/>
    <m/>
    <m/>
    <m/>
    <m/>
    <m/>
    <m/>
    <m/>
    <n v="19"/>
    <x v="9"/>
    <x v="0"/>
  </r>
  <r>
    <d v="2023-10-08T07:48:40"/>
    <x v="23"/>
    <d v="2023-10-08T00:00:00"/>
    <m/>
    <n v="3"/>
    <n v="3"/>
    <n v="2"/>
    <n v="2"/>
    <n v="2"/>
    <n v="5"/>
    <m/>
    <m/>
    <m/>
    <m/>
    <m/>
    <m/>
    <m/>
    <m/>
    <m/>
    <m/>
    <m/>
    <m/>
    <m/>
    <m/>
    <m/>
    <m/>
    <m/>
    <m/>
    <m/>
    <m/>
    <m/>
    <n v="17"/>
    <x v="12"/>
    <x v="0"/>
  </r>
  <r>
    <d v="2023-10-08T07:49:25"/>
    <x v="6"/>
    <d v="2023-10-08T00:00:00"/>
    <m/>
    <n v="4"/>
    <n v="3"/>
    <n v="3"/>
    <n v="3"/>
    <n v="4"/>
    <n v="4"/>
    <m/>
    <m/>
    <m/>
    <m/>
    <m/>
    <m/>
    <m/>
    <m/>
    <m/>
    <m/>
    <m/>
    <m/>
    <m/>
    <m/>
    <m/>
    <m/>
    <m/>
    <m/>
    <m/>
    <m/>
    <m/>
    <n v="21"/>
    <x v="12"/>
    <x v="0"/>
  </r>
  <r>
    <d v="2023-10-08T10:00:09"/>
    <x v="39"/>
    <d v="2023-10-08T00:00:00"/>
    <m/>
    <n v="2"/>
    <n v="2"/>
    <n v="3"/>
    <n v="3"/>
    <n v="3"/>
    <n v="4"/>
    <m/>
    <m/>
    <m/>
    <m/>
    <m/>
    <m/>
    <m/>
    <m/>
    <m/>
    <m/>
    <m/>
    <m/>
    <m/>
    <m/>
    <m/>
    <m/>
    <m/>
    <m/>
    <m/>
    <m/>
    <m/>
    <n v="17"/>
    <x v="12"/>
    <x v="0"/>
  </r>
  <r>
    <d v="2023-10-09T11:56:51"/>
    <x v="45"/>
    <d v="2023-10-09T00:00:00"/>
    <m/>
    <n v="1"/>
    <n v="2"/>
    <n v="2"/>
    <n v="2"/>
    <n v="3"/>
    <n v="4"/>
    <m/>
    <m/>
    <m/>
    <m/>
    <m/>
    <m/>
    <m/>
    <m/>
    <m/>
    <m/>
    <m/>
    <m/>
    <m/>
    <m/>
    <m/>
    <m/>
    <m/>
    <m/>
    <m/>
    <m/>
    <m/>
    <n v="14"/>
    <x v="13"/>
    <x v="0"/>
  </r>
  <r>
    <d v="2023-10-10T07:26:03"/>
    <x v="23"/>
    <d v="2023-10-10T00:00:00"/>
    <m/>
    <n v="5"/>
    <n v="5"/>
    <n v="4"/>
    <n v="2"/>
    <n v="2"/>
    <n v="4"/>
    <m/>
    <m/>
    <m/>
    <m/>
    <m/>
    <m/>
    <m/>
    <m/>
    <m/>
    <m/>
    <m/>
    <m/>
    <m/>
    <m/>
    <m/>
    <m/>
    <m/>
    <m/>
    <m/>
    <m/>
    <m/>
    <n v="22"/>
    <x v="13"/>
    <x v="0"/>
  </r>
  <r>
    <d v="2023-10-10T08:04:34"/>
    <x v="22"/>
    <d v="2023-10-10T00:00:00"/>
    <m/>
    <n v="3"/>
    <n v="3"/>
    <n v="2"/>
    <n v="2"/>
    <n v="4"/>
    <n v="4"/>
    <m/>
    <m/>
    <m/>
    <m/>
    <m/>
    <m/>
    <m/>
    <m/>
    <m/>
    <m/>
    <m/>
    <m/>
    <m/>
    <m/>
    <m/>
    <m/>
    <m/>
    <m/>
    <m/>
    <m/>
    <m/>
    <n v="18"/>
    <x v="13"/>
    <x v="0"/>
  </r>
  <r>
    <d v="2023-10-10T08:04:54"/>
    <x v="15"/>
    <d v="2023-10-10T00:00:00"/>
    <m/>
    <n v="4"/>
    <n v="2"/>
    <n v="4"/>
    <n v="4"/>
    <n v="4"/>
    <n v="3"/>
    <m/>
    <m/>
    <m/>
    <m/>
    <m/>
    <m/>
    <m/>
    <m/>
    <m/>
    <m/>
    <m/>
    <m/>
    <m/>
    <m/>
    <m/>
    <m/>
    <m/>
    <m/>
    <m/>
    <m/>
    <s v="Encore une petite gêne (kine en cours)"/>
    <n v="21"/>
    <x v="13"/>
    <x v="0"/>
  </r>
  <r>
    <d v="2023-10-10T08:05:32"/>
    <x v="26"/>
    <d v="2023-10-10T00:00:00"/>
    <m/>
    <n v="4"/>
    <n v="4"/>
    <n v="4"/>
    <n v="4"/>
    <n v="3"/>
    <n v="4"/>
    <m/>
    <m/>
    <m/>
    <m/>
    <m/>
    <m/>
    <m/>
    <m/>
    <m/>
    <m/>
    <m/>
    <m/>
    <m/>
    <m/>
    <m/>
    <m/>
    <m/>
    <m/>
    <m/>
    <m/>
    <m/>
    <n v="23"/>
    <x v="13"/>
    <x v="0"/>
  </r>
  <r>
    <d v="2023-10-10T08:05:51"/>
    <x v="13"/>
    <d v="2023-10-10T00:00:00"/>
    <m/>
    <n v="3"/>
    <n v="3"/>
    <n v="3"/>
    <n v="1"/>
    <n v="4"/>
    <n v="4"/>
    <m/>
    <m/>
    <m/>
    <m/>
    <m/>
    <m/>
    <m/>
    <m/>
    <m/>
    <m/>
    <m/>
    <m/>
    <m/>
    <m/>
    <m/>
    <m/>
    <m/>
    <m/>
    <m/>
    <m/>
    <m/>
    <n v="18"/>
    <x v="13"/>
    <x v="0"/>
  </r>
  <r>
    <d v="2023-10-10T08:06:05"/>
    <x v="2"/>
    <d v="2023-10-10T00:00:00"/>
    <m/>
    <n v="4"/>
    <n v="2"/>
    <n v="4"/>
    <n v="2"/>
    <n v="2"/>
    <n v="2"/>
    <m/>
    <m/>
    <m/>
    <m/>
    <m/>
    <m/>
    <m/>
    <m/>
    <m/>
    <m/>
    <m/>
    <m/>
    <m/>
    <m/>
    <m/>
    <m/>
    <m/>
    <m/>
    <m/>
    <m/>
    <m/>
    <n v="16"/>
    <x v="13"/>
    <x v="0"/>
  </r>
  <r>
    <d v="2023-10-10T08:08:04"/>
    <x v="31"/>
    <d v="2023-10-10T00:00:00"/>
    <m/>
    <n v="4"/>
    <n v="3"/>
    <n v="4"/>
    <n v="5"/>
    <n v="3"/>
    <n v="4"/>
    <m/>
    <m/>
    <m/>
    <m/>
    <m/>
    <m/>
    <m/>
    <m/>
    <m/>
    <m/>
    <m/>
    <m/>
    <m/>
    <m/>
    <m/>
    <m/>
    <m/>
    <m/>
    <m/>
    <m/>
    <m/>
    <n v="23"/>
    <x v="13"/>
    <x v="0"/>
  </r>
  <r>
    <d v="2023-10-10T08:12:13"/>
    <x v="37"/>
    <d v="2023-10-10T00:00:00"/>
    <m/>
    <n v="4"/>
    <n v="4"/>
    <n v="3"/>
    <n v="3"/>
    <n v="3"/>
    <n v="4"/>
    <m/>
    <m/>
    <m/>
    <m/>
    <m/>
    <m/>
    <m/>
    <m/>
    <m/>
    <m/>
    <m/>
    <m/>
    <m/>
    <m/>
    <m/>
    <m/>
    <m/>
    <m/>
    <m/>
    <m/>
    <m/>
    <n v="21"/>
    <x v="13"/>
    <x v="0"/>
  </r>
  <r>
    <d v="2023-10-10T08:13:26"/>
    <x v="44"/>
    <d v="2023-10-10T00:00:00"/>
    <m/>
    <n v="4"/>
    <n v="2"/>
    <n v="4"/>
    <n v="3"/>
    <n v="3"/>
    <n v="3"/>
    <m/>
    <m/>
    <m/>
    <m/>
    <m/>
    <m/>
    <m/>
    <m/>
    <m/>
    <m/>
    <m/>
    <m/>
    <m/>
    <m/>
    <m/>
    <m/>
    <m/>
    <m/>
    <m/>
    <m/>
    <m/>
    <n v="19"/>
    <x v="13"/>
    <x v="0"/>
  </r>
  <r>
    <d v="2023-10-10T08:15:48"/>
    <x v="16"/>
    <d v="2023-10-10T00:00:00"/>
    <m/>
    <n v="3"/>
    <n v="3"/>
    <n v="2"/>
    <n v="3"/>
    <n v="2"/>
    <n v="3"/>
    <m/>
    <m/>
    <m/>
    <m/>
    <m/>
    <m/>
    <m/>
    <m/>
    <m/>
    <m/>
    <m/>
    <m/>
    <m/>
    <m/>
    <m/>
    <m/>
    <m/>
    <m/>
    <m/>
    <m/>
    <m/>
    <n v="16"/>
    <x v="13"/>
    <x v="0"/>
  </r>
  <r>
    <d v="2023-10-10T08:58:57"/>
    <x v="32"/>
    <d v="2023-10-10T00:00:00"/>
    <m/>
    <n v="3"/>
    <n v="2"/>
    <n v="3"/>
    <n v="3"/>
    <n v="3"/>
    <n v="5"/>
    <m/>
    <m/>
    <m/>
    <m/>
    <m/>
    <m/>
    <m/>
    <m/>
    <m/>
    <m/>
    <m/>
    <m/>
    <m/>
    <m/>
    <m/>
    <m/>
    <m/>
    <m/>
    <m/>
    <m/>
    <s v="Toujours mon pied jirai voir patrice semaine pro ( cours et exams ++, pas possible en ce moment mais &quot;douleur&quot; supportable)"/>
    <n v="19"/>
    <x v="13"/>
    <x v="0"/>
  </r>
  <r>
    <d v="2023-10-10T09:07:42"/>
    <x v="33"/>
    <d v="2023-10-10T00:00:00"/>
    <m/>
    <n v="3"/>
    <n v="2"/>
    <n v="2"/>
    <n v="3"/>
    <n v="3"/>
    <n v="3"/>
    <m/>
    <m/>
    <m/>
    <m/>
    <m/>
    <m/>
    <m/>
    <m/>
    <m/>
    <m/>
    <m/>
    <m/>
    <m/>
    <m/>
    <m/>
    <m/>
    <m/>
    <m/>
    <m/>
    <m/>
    <s v="Je n’ai plus mal mais je dois voir Patrice avant de reprendre le contact"/>
    <n v="16"/>
    <x v="13"/>
    <x v="0"/>
  </r>
  <r>
    <d v="2023-10-10T09:16:38"/>
    <x v="10"/>
    <d v="2023-10-10T00:00:00"/>
    <m/>
    <n v="5"/>
    <n v="4"/>
    <n v="4"/>
    <n v="3"/>
    <n v="3"/>
    <n v="3"/>
    <m/>
    <m/>
    <m/>
    <m/>
    <m/>
    <m/>
    <m/>
    <m/>
    <m/>
    <m/>
    <m/>
    <m/>
    <m/>
    <m/>
    <m/>
    <m/>
    <m/>
    <m/>
    <m/>
    <m/>
    <m/>
    <n v="22"/>
    <x v="13"/>
    <x v="0"/>
  </r>
  <r>
    <d v="2023-10-10T09:17:00"/>
    <x v="11"/>
    <d v="2023-10-10T00:00:00"/>
    <m/>
    <n v="4"/>
    <n v="2"/>
    <n v="4"/>
    <n v="3"/>
    <n v="2"/>
    <n v="2"/>
    <m/>
    <m/>
    <m/>
    <m/>
    <m/>
    <m/>
    <m/>
    <m/>
    <m/>
    <m/>
    <m/>
    <m/>
    <m/>
    <m/>
    <m/>
    <m/>
    <m/>
    <m/>
    <m/>
    <m/>
    <m/>
    <n v="17"/>
    <x v="13"/>
    <x v="0"/>
  </r>
  <r>
    <d v="2023-10-10T10:25:20"/>
    <x v="0"/>
    <d v="2023-10-10T00:00:00"/>
    <m/>
    <n v="3"/>
    <n v="2"/>
    <n v="1"/>
    <n v="2"/>
    <n v="2"/>
    <n v="3"/>
    <m/>
    <m/>
    <m/>
    <m/>
    <m/>
    <m/>
    <m/>
    <m/>
    <m/>
    <m/>
    <m/>
    <m/>
    <m/>
    <m/>
    <m/>
    <m/>
    <m/>
    <m/>
    <m/>
    <m/>
    <m/>
    <n v="13"/>
    <x v="13"/>
    <x v="0"/>
  </r>
  <r>
    <d v="2023-10-10T10:37:00"/>
    <x v="39"/>
    <d v="2023-10-10T00:00:00"/>
    <m/>
    <n v="4"/>
    <n v="3"/>
    <n v="3"/>
    <n v="4"/>
    <n v="5"/>
    <n v="5"/>
    <m/>
    <m/>
    <m/>
    <m/>
    <m/>
    <m/>
    <m/>
    <m/>
    <m/>
    <m/>
    <m/>
    <m/>
    <m/>
    <m/>
    <m/>
    <m/>
    <m/>
    <m/>
    <m/>
    <m/>
    <m/>
    <n v="24"/>
    <x v="13"/>
    <x v="0"/>
  </r>
  <r>
    <d v="2023-10-10T11:32:53"/>
    <x v="52"/>
    <d v="2023-09-10T00:00:00"/>
    <m/>
    <n v="4"/>
    <n v="2"/>
    <n v="3"/>
    <n v="3"/>
    <n v="3"/>
    <n v="4"/>
    <m/>
    <m/>
    <m/>
    <m/>
    <m/>
    <m/>
    <m/>
    <m/>
    <m/>
    <m/>
    <m/>
    <m/>
    <m/>
    <m/>
    <m/>
    <m/>
    <m/>
    <m/>
    <m/>
    <m/>
    <s v="Appréhension de reprise épaule"/>
    <n v="19"/>
    <x v="9"/>
    <x v="0"/>
  </r>
  <r>
    <d v="2023-10-10T12:01:25"/>
    <x v="53"/>
    <d v="2023-10-10T00:00:00"/>
    <m/>
    <n v="5"/>
    <n v="3"/>
    <n v="3"/>
    <n v="4"/>
    <n v="2"/>
    <n v="5"/>
    <m/>
    <m/>
    <m/>
    <m/>
    <m/>
    <m/>
    <m/>
    <m/>
    <m/>
    <m/>
    <m/>
    <m/>
    <m/>
    <m/>
    <m/>
    <m/>
    <m/>
    <m/>
    <m/>
    <m/>
    <m/>
    <n v="22"/>
    <x v="13"/>
    <x v="0"/>
  </r>
  <r>
    <d v="2023-10-10T12:05:04"/>
    <x v="19"/>
    <d v="2023-10-10T00:00:00"/>
    <m/>
    <n v="4"/>
    <n v="2"/>
    <n v="5"/>
    <n v="4"/>
    <n v="4"/>
    <n v="4"/>
    <m/>
    <m/>
    <m/>
    <m/>
    <m/>
    <m/>
    <m/>
    <m/>
    <m/>
    <m/>
    <m/>
    <m/>
    <m/>
    <m/>
    <m/>
    <m/>
    <m/>
    <m/>
    <m/>
    <m/>
    <m/>
    <n v="23"/>
    <x v="13"/>
    <x v="0"/>
  </r>
  <r>
    <d v="2023-10-10T12:11:48"/>
    <x v="7"/>
    <d v="2023-10-10T00:00:00"/>
    <m/>
    <n v="3"/>
    <n v="4"/>
    <n v="4"/>
    <n v="3"/>
    <n v="4"/>
    <n v="4"/>
    <m/>
    <m/>
    <m/>
    <m/>
    <m/>
    <m/>
    <m/>
    <m/>
    <m/>
    <m/>
    <m/>
    <m/>
    <m/>
    <m/>
    <m/>
    <m/>
    <m/>
    <m/>
    <m/>
    <m/>
    <m/>
    <n v="22"/>
    <x v="13"/>
    <x v="0"/>
  </r>
  <r>
    <d v="2023-10-10T13:11:20"/>
    <x v="25"/>
    <d v="2023-10-10T00:00:00"/>
    <m/>
    <n v="5"/>
    <n v="3"/>
    <n v="3"/>
    <n v="4"/>
    <n v="4"/>
    <n v="3"/>
    <s v="Bisous"/>
    <m/>
    <m/>
    <m/>
    <m/>
    <m/>
    <m/>
    <m/>
    <m/>
    <m/>
    <m/>
    <m/>
    <m/>
    <m/>
    <m/>
    <m/>
    <m/>
    <m/>
    <m/>
    <m/>
    <m/>
    <n v="22"/>
    <x v="13"/>
    <x v="0"/>
  </r>
  <r>
    <d v="2023-10-10T13:13:30"/>
    <x v="12"/>
    <d v="2023-10-10T00:00:00"/>
    <m/>
    <n v="4"/>
    <n v="2"/>
    <n v="3"/>
    <n v="4"/>
    <n v="3"/>
    <n v="1"/>
    <m/>
    <m/>
    <m/>
    <m/>
    <m/>
    <m/>
    <m/>
    <m/>
    <m/>
    <m/>
    <m/>
    <m/>
    <m/>
    <m/>
    <m/>
    <m/>
    <m/>
    <m/>
    <m/>
    <m/>
    <m/>
    <n v="17"/>
    <x v="13"/>
    <x v="0"/>
  </r>
  <r>
    <d v="2023-10-10T13:18:11"/>
    <x v="29"/>
    <d v="2023-10-10T00:00:00"/>
    <m/>
    <n v="2"/>
    <n v="2"/>
    <n v="3"/>
    <n v="3"/>
    <n v="3"/>
    <n v="2"/>
    <s v="La vie"/>
    <m/>
    <m/>
    <m/>
    <m/>
    <m/>
    <m/>
    <m/>
    <m/>
    <m/>
    <m/>
    <m/>
    <m/>
    <m/>
    <m/>
    <m/>
    <m/>
    <m/>
    <m/>
    <m/>
    <m/>
    <n v="15"/>
    <x v="13"/>
    <x v="0"/>
  </r>
  <r>
    <d v="2023-10-10T14:57:32"/>
    <x v="1"/>
    <d v="2023-10-10T00:00:00"/>
    <m/>
    <n v="3"/>
    <n v="3"/>
    <n v="3"/>
    <n v="2"/>
    <n v="3"/>
    <n v="4"/>
    <m/>
    <m/>
    <m/>
    <m/>
    <m/>
    <m/>
    <m/>
    <m/>
    <m/>
    <m/>
    <m/>
    <m/>
    <m/>
    <m/>
    <m/>
    <m/>
    <m/>
    <m/>
    <m/>
    <m/>
    <m/>
    <n v="18"/>
    <x v="13"/>
    <x v="0"/>
  </r>
  <r>
    <d v="2023-10-10T15:27:56"/>
    <x v="42"/>
    <d v="2023-10-10T00:00:00"/>
    <m/>
    <n v="3"/>
    <n v="2"/>
    <n v="3"/>
    <n v="2"/>
    <n v="2"/>
    <n v="3"/>
    <m/>
    <m/>
    <m/>
    <m/>
    <m/>
    <m/>
    <m/>
    <m/>
    <m/>
    <m/>
    <m/>
    <m/>
    <m/>
    <m/>
    <m/>
    <m/>
    <m/>
    <m/>
    <m/>
    <m/>
    <m/>
    <n v="15"/>
    <x v="13"/>
    <x v="0"/>
  </r>
  <r>
    <d v="2023-10-10T15:34:07"/>
    <x v="3"/>
    <d v="2023-10-10T00:00:00"/>
    <m/>
    <n v="3"/>
    <n v="3"/>
    <n v="2"/>
    <n v="3"/>
    <n v="3"/>
    <n v="2"/>
    <s v="Le travail me soûl. M'énerve vite. Dors un peu mieux mais pas ouf"/>
    <m/>
    <m/>
    <m/>
    <m/>
    <m/>
    <m/>
    <m/>
    <m/>
    <m/>
    <m/>
    <m/>
    <m/>
    <m/>
    <m/>
    <m/>
    <m/>
    <m/>
    <m/>
    <m/>
    <s v="Dors mal"/>
    <n v="16"/>
    <x v="13"/>
    <x v="0"/>
  </r>
  <r>
    <d v="2023-10-10T16:12:10"/>
    <x v="14"/>
    <d v="2023-10-10T00:00:00"/>
    <m/>
    <n v="4"/>
    <n v="3"/>
    <n v="3"/>
    <n v="3"/>
    <n v="2"/>
    <n v="1"/>
    <m/>
    <m/>
    <m/>
    <m/>
    <m/>
    <m/>
    <m/>
    <m/>
    <m/>
    <m/>
    <m/>
    <m/>
    <m/>
    <m/>
    <m/>
    <m/>
    <m/>
    <m/>
    <m/>
    <m/>
    <m/>
    <n v="16"/>
    <x v="13"/>
    <x v="0"/>
  </r>
  <r>
    <d v="2023-10-10T17:32:59"/>
    <x v="47"/>
    <d v="2023-10-10T00:00:00"/>
    <m/>
    <n v="3"/>
    <n v="3"/>
    <n v="3"/>
    <n v="2"/>
    <n v="3"/>
    <n v="3"/>
    <m/>
    <m/>
    <m/>
    <m/>
    <m/>
    <m/>
    <m/>
    <m/>
    <m/>
    <m/>
    <m/>
    <m/>
    <m/>
    <m/>
    <m/>
    <m/>
    <m/>
    <m/>
    <m/>
    <m/>
    <m/>
    <n v="17"/>
    <x v="13"/>
    <x v="0"/>
  </r>
  <r>
    <d v="2023-10-10T17:42:06"/>
    <x v="21"/>
    <d v="2023-10-10T00:00:00"/>
    <m/>
    <n v="5"/>
    <n v="3"/>
    <n v="4"/>
    <n v="3"/>
    <n v="3"/>
    <n v="3"/>
    <m/>
    <m/>
    <m/>
    <m/>
    <m/>
    <m/>
    <m/>
    <m/>
    <m/>
    <m/>
    <m/>
    <m/>
    <m/>
    <m/>
    <m/>
    <m/>
    <m/>
    <m/>
    <m/>
    <m/>
    <m/>
    <n v="21"/>
    <x v="13"/>
    <x v="0"/>
  </r>
  <r>
    <d v="2023-10-10T17:45:38"/>
    <x v="6"/>
    <d v="2023-10-10T00:00:00"/>
    <m/>
    <n v="4"/>
    <n v="2"/>
    <n v="5"/>
    <n v="3"/>
    <n v="3"/>
    <n v="4"/>
    <m/>
    <m/>
    <m/>
    <m/>
    <m/>
    <m/>
    <m/>
    <m/>
    <m/>
    <m/>
    <m/>
    <m/>
    <m/>
    <m/>
    <m/>
    <m/>
    <m/>
    <m/>
    <m/>
    <m/>
    <m/>
    <n v="21"/>
    <x v="13"/>
    <x v="0"/>
  </r>
  <r>
    <d v="2023-10-10T22:02:45"/>
    <x v="54"/>
    <d v="2023-10-10T00:00:00"/>
    <m/>
    <n v="3"/>
    <n v="2"/>
    <n v="4"/>
    <n v="4"/>
    <n v="3"/>
    <n v="2"/>
    <s v="Alterner cours/sport c’est parfois difficile à gérer +être loin de la famille des amis mais le rugby ça aide à se défouler !"/>
    <m/>
    <m/>
    <m/>
    <m/>
    <m/>
    <m/>
    <m/>
    <m/>
    <m/>
    <m/>
    <m/>
    <m/>
    <m/>
    <m/>
    <m/>
    <m/>
    <m/>
    <m/>
    <m/>
    <m/>
    <n v="18"/>
    <x v="13"/>
    <x v="0"/>
  </r>
  <r>
    <d v="2023-10-11T07:38:56"/>
    <x v="23"/>
    <d v="2023-10-11T00:00:00"/>
    <m/>
    <n v="4"/>
    <n v="3"/>
    <n v="4"/>
    <n v="3"/>
    <n v="2"/>
    <n v="4"/>
    <m/>
    <m/>
    <m/>
    <m/>
    <m/>
    <m/>
    <m/>
    <m/>
    <m/>
    <m/>
    <m/>
    <m/>
    <m/>
    <m/>
    <m/>
    <m/>
    <m/>
    <m/>
    <m/>
    <m/>
    <m/>
    <n v="20"/>
    <x v="13"/>
    <x v="0"/>
  </r>
  <r>
    <d v="2023-10-11T07:41:15"/>
    <x v="18"/>
    <d v="2023-09-11T00:00:00"/>
    <m/>
    <n v="3"/>
    <n v="3"/>
    <n v="4"/>
    <n v="3"/>
    <n v="3"/>
    <n v="4"/>
    <m/>
    <m/>
    <m/>
    <m/>
    <m/>
    <m/>
    <m/>
    <m/>
    <m/>
    <m/>
    <m/>
    <m/>
    <m/>
    <m/>
    <m/>
    <m/>
    <m/>
    <m/>
    <m/>
    <m/>
    <s v="Belle amélioration sur l’état du genou encore une gêne mais habituelle"/>
    <n v="20"/>
    <x v="10"/>
    <x v="0"/>
  </r>
  <r>
    <d v="2023-10-11T07:46:37"/>
    <x v="15"/>
    <d v="2023-10-11T00:00:00"/>
    <m/>
    <n v="3"/>
    <n v="2"/>
    <n v="3"/>
    <n v="3"/>
    <n v="3"/>
    <n v="4"/>
    <m/>
    <m/>
    <m/>
    <m/>
    <m/>
    <m/>
    <m/>
    <m/>
    <m/>
    <m/>
    <m/>
    <m/>
    <m/>
    <m/>
    <m/>
    <m/>
    <m/>
    <m/>
    <m/>
    <m/>
    <s v="Pour le mollet c’est sur un contact hier en allant au sol, rien de grave c’est qu’un choc"/>
    <n v="18"/>
    <x v="13"/>
    <x v="0"/>
  </r>
  <r>
    <d v="2023-10-11T07:55:40"/>
    <x v="10"/>
    <d v="2023-10-11T00:00:00"/>
    <m/>
    <n v="5"/>
    <n v="4"/>
    <n v="4"/>
    <n v="4"/>
    <n v="4"/>
    <n v="4"/>
    <m/>
    <m/>
    <m/>
    <m/>
    <m/>
    <m/>
    <m/>
    <m/>
    <m/>
    <m/>
    <m/>
    <m/>
    <m/>
    <m/>
    <m/>
    <m/>
    <m/>
    <m/>
    <m/>
    <m/>
    <m/>
    <n v="25"/>
    <x v="13"/>
    <x v="0"/>
  </r>
  <r>
    <d v="2023-10-11T07:59:28"/>
    <x v="4"/>
    <d v="2023-10-11T00:00:00"/>
    <m/>
    <n v="4"/>
    <n v="3"/>
    <n v="4"/>
    <n v="4"/>
    <n v="4"/>
    <n v="4"/>
    <m/>
    <m/>
    <m/>
    <m/>
    <m/>
    <m/>
    <m/>
    <m/>
    <m/>
    <m/>
    <m/>
    <m/>
    <m/>
    <m/>
    <m/>
    <m/>
    <m/>
    <m/>
    <m/>
    <m/>
    <m/>
    <n v="23"/>
    <x v="13"/>
    <x v="0"/>
  </r>
  <r>
    <d v="2023-10-11T08:03:09"/>
    <x v="37"/>
    <d v="2023-10-11T00:00:00"/>
    <m/>
    <n v="3"/>
    <n v="3"/>
    <n v="4"/>
    <n v="3"/>
    <n v="3"/>
    <n v="4"/>
    <m/>
    <m/>
    <m/>
    <m/>
    <m/>
    <m/>
    <m/>
    <m/>
    <m/>
    <m/>
    <m/>
    <m/>
    <m/>
    <m/>
    <m/>
    <m/>
    <m/>
    <m/>
    <m/>
    <m/>
    <m/>
    <n v="20"/>
    <x v="13"/>
    <x v="0"/>
  </r>
  <r>
    <d v="2023-10-11T08:07:49"/>
    <x v="31"/>
    <d v="2023-10-11T00:00:00"/>
    <m/>
    <n v="3"/>
    <n v="3"/>
    <n v="3"/>
    <n v="4"/>
    <n v="4"/>
    <n v="4"/>
    <m/>
    <m/>
    <m/>
    <m/>
    <m/>
    <m/>
    <m/>
    <m/>
    <m/>
    <m/>
    <m/>
    <m/>
    <m/>
    <m/>
    <m/>
    <m/>
    <m/>
    <m/>
    <m/>
    <m/>
    <m/>
    <n v="21"/>
    <x v="13"/>
    <x v="0"/>
  </r>
  <r>
    <d v="2023-10-11T08:11:38"/>
    <x v="21"/>
    <d v="2023-10-11T00:00:00"/>
    <m/>
    <n v="4"/>
    <n v="4"/>
    <n v="4"/>
    <n v="3"/>
    <n v="4"/>
    <n v="4"/>
    <m/>
    <m/>
    <m/>
    <m/>
    <m/>
    <m/>
    <m/>
    <m/>
    <m/>
    <m/>
    <m/>
    <m/>
    <m/>
    <m/>
    <m/>
    <m/>
    <m/>
    <m/>
    <m/>
    <m/>
    <m/>
    <n v="23"/>
    <x v="13"/>
    <x v="0"/>
  </r>
  <r>
    <d v="2023-10-11T08:18:36"/>
    <x v="16"/>
    <d v="2023-10-11T00:00:00"/>
    <m/>
    <n v="4"/>
    <n v="4"/>
    <n v="2"/>
    <n v="2"/>
    <n v="3"/>
    <n v="2"/>
    <s v="Fatiguée ( réveillée toute les heures + toux) // Mal de dos au réveil"/>
    <m/>
    <m/>
    <m/>
    <m/>
    <m/>
    <m/>
    <m/>
    <m/>
    <m/>
    <m/>
    <m/>
    <m/>
    <m/>
    <m/>
    <m/>
    <m/>
    <m/>
    <m/>
    <m/>
    <m/>
    <n v="17"/>
    <x v="13"/>
    <x v="0"/>
  </r>
  <r>
    <d v="2023-10-11T08:41:28"/>
    <x v="51"/>
    <d v="2023-10-11T00:00:00"/>
    <m/>
    <n v="3"/>
    <n v="3"/>
    <n v="4"/>
    <n v="2"/>
    <n v="3"/>
    <n v="4"/>
    <m/>
    <m/>
    <m/>
    <m/>
    <m/>
    <m/>
    <m/>
    <m/>
    <m/>
    <m/>
    <m/>
    <m/>
    <m/>
    <m/>
    <m/>
    <m/>
    <m/>
    <m/>
    <m/>
    <m/>
    <s v="Seulement quand je cours, pas quand je me ballade ou je fais du vélo. J’ai déjà eu ce problème le printemps dernier et la douleur était insupportable. Je pense que c’était arrivée pendant l’entraînement de vitesse quand j’ai changé de direction trop brusquement."/>
    <n v="19"/>
    <x v="13"/>
    <x v="0"/>
  </r>
  <r>
    <d v="2023-10-11T08:49:37"/>
    <x v="29"/>
    <d v="2023-10-11T00:00:00"/>
    <m/>
    <n v="3"/>
    <n v="3"/>
    <n v="3"/>
    <n v="3"/>
    <n v="2"/>
    <n v="2"/>
    <m/>
    <m/>
    <m/>
    <m/>
    <m/>
    <m/>
    <m/>
    <m/>
    <m/>
    <m/>
    <m/>
    <m/>
    <m/>
    <m/>
    <m/>
    <m/>
    <m/>
    <m/>
    <m/>
    <m/>
    <m/>
    <n v="16"/>
    <x v="13"/>
    <x v="0"/>
  </r>
  <r>
    <d v="2023-10-11T09:05:46"/>
    <x v="0"/>
    <d v="2023-10-11T00:00:00"/>
    <m/>
    <n v="3"/>
    <n v="2"/>
    <n v="2"/>
    <n v="2"/>
    <n v="2"/>
    <n v="3"/>
    <m/>
    <m/>
    <m/>
    <m/>
    <m/>
    <m/>
    <m/>
    <m/>
    <m/>
    <m/>
    <m/>
    <m/>
    <m/>
    <m/>
    <m/>
    <m/>
    <m/>
    <m/>
    <m/>
    <m/>
    <m/>
    <n v="14"/>
    <x v="13"/>
    <x v="0"/>
  </r>
  <r>
    <d v="2023-10-11T09:07:38"/>
    <x v="12"/>
    <d v="2023-10-11T00:00:00"/>
    <m/>
    <n v="2"/>
    <n v="3"/>
    <n v="4"/>
    <n v="2"/>
    <n v="3"/>
    <n v="3"/>
    <s v="Malade et courbaturée"/>
    <m/>
    <m/>
    <m/>
    <m/>
    <m/>
    <m/>
    <m/>
    <m/>
    <m/>
    <m/>
    <m/>
    <m/>
    <m/>
    <m/>
    <m/>
    <m/>
    <m/>
    <m/>
    <m/>
    <m/>
    <n v="17"/>
    <x v="13"/>
    <x v="0"/>
  </r>
  <r>
    <d v="2023-10-11T09:11:45"/>
    <x v="6"/>
    <d v="2023-10-11T00:00:00"/>
    <m/>
    <n v="3"/>
    <n v="2"/>
    <n v="4"/>
    <n v="2"/>
    <n v="4"/>
    <n v="5"/>
    <m/>
    <m/>
    <m/>
    <m/>
    <m/>
    <m/>
    <m/>
    <m/>
    <m/>
    <m/>
    <m/>
    <m/>
    <m/>
    <m/>
    <m/>
    <m/>
    <m/>
    <m/>
    <m/>
    <m/>
    <m/>
    <n v="20"/>
    <x v="13"/>
    <x v="0"/>
  </r>
  <r>
    <d v="2023-10-11T09:27:16"/>
    <x v="32"/>
    <d v="2023-10-11T00:00:00"/>
    <m/>
    <n v="4"/>
    <n v="2"/>
    <n v="4"/>
    <n v="3"/>
    <n v="3"/>
    <n v="4"/>
    <s v="J'ai oublié ma gourde, j'ai beaucoup moins bu que d'habitude :/"/>
    <m/>
    <m/>
    <m/>
    <m/>
    <m/>
    <m/>
    <m/>
    <m/>
    <m/>
    <m/>
    <m/>
    <m/>
    <m/>
    <m/>
    <m/>
    <m/>
    <m/>
    <m/>
    <m/>
    <m/>
    <n v="20"/>
    <x v="13"/>
    <x v="0"/>
  </r>
  <r>
    <d v="2023-10-11T09:51:32"/>
    <x v="1"/>
    <d v="2023-10-11T00:00:00"/>
    <m/>
    <n v="3"/>
    <n v="3"/>
    <n v="2"/>
    <n v="2"/>
    <n v="3"/>
    <n v="3"/>
    <m/>
    <m/>
    <m/>
    <m/>
    <m/>
    <m/>
    <m/>
    <m/>
    <m/>
    <m/>
    <m/>
    <m/>
    <m/>
    <m/>
    <m/>
    <m/>
    <m/>
    <m/>
    <m/>
    <m/>
    <m/>
    <n v="16"/>
    <x v="13"/>
    <x v="0"/>
  </r>
  <r>
    <d v="2023-10-11T10:00:56"/>
    <x v="43"/>
    <d v="2023-10-11T00:00:00"/>
    <m/>
    <n v="5"/>
    <n v="4"/>
    <n v="4"/>
    <n v="3"/>
    <n v="3"/>
    <n v="3"/>
    <m/>
    <m/>
    <m/>
    <m/>
    <m/>
    <m/>
    <m/>
    <m/>
    <m/>
    <m/>
    <m/>
    <m/>
    <m/>
    <m/>
    <m/>
    <m/>
    <m/>
    <m/>
    <m/>
    <m/>
    <m/>
    <n v="22"/>
    <x v="13"/>
    <x v="0"/>
  </r>
  <r>
    <d v="2023-10-11T10:05:56"/>
    <x v="42"/>
    <d v="2023-10-11T00:00:00"/>
    <m/>
    <n v="3"/>
    <n v="3"/>
    <n v="4"/>
    <n v="3"/>
    <n v="2"/>
    <n v="3"/>
    <m/>
    <m/>
    <m/>
    <m/>
    <m/>
    <m/>
    <m/>
    <m/>
    <m/>
    <m/>
    <m/>
    <m/>
    <m/>
    <m/>
    <m/>
    <m/>
    <m/>
    <m/>
    <m/>
    <m/>
    <s v="Ça tire un peu sur le dos grâce à la séance avec aymerick hier soir je retourne voir Remi donc ça devrait s’améliorer"/>
    <n v="18"/>
    <x v="13"/>
    <x v="0"/>
  </r>
  <r>
    <d v="2023-10-11T10:18:51"/>
    <x v="41"/>
    <d v="2023-10-11T00:00:00"/>
    <m/>
    <n v="3"/>
    <n v="4"/>
    <n v="3"/>
    <n v="2"/>
    <n v="3"/>
    <n v="3"/>
    <s v="Maux de têtes_x000a_Periode de partiels"/>
    <m/>
    <m/>
    <m/>
    <m/>
    <m/>
    <m/>
    <m/>
    <m/>
    <m/>
    <m/>
    <m/>
    <m/>
    <m/>
    <m/>
    <m/>
    <m/>
    <m/>
    <m/>
    <m/>
    <s v="Commotion"/>
    <n v="18"/>
    <x v="13"/>
    <x v="0"/>
  </r>
  <r>
    <d v="2023-10-11T10:42:16"/>
    <x v="3"/>
    <d v="2023-10-11T00:00:00"/>
    <m/>
    <n v="2"/>
    <n v="2"/>
    <n v="2"/>
    <n v="2"/>
    <n v="3"/>
    <n v="2"/>
    <s v="Fatigue + et malade"/>
    <m/>
    <m/>
    <m/>
    <m/>
    <m/>
    <m/>
    <m/>
    <m/>
    <m/>
    <m/>
    <m/>
    <m/>
    <m/>
    <m/>
    <m/>
    <m/>
    <m/>
    <m/>
    <m/>
    <s v="Mal au ichios avec l'exo de muscu"/>
    <n v="13"/>
    <x v="13"/>
    <x v="0"/>
  </r>
  <r>
    <d v="2023-10-11T10:59:28"/>
    <x v="47"/>
    <d v="2023-10-11T00:00:00"/>
    <m/>
    <n v="3"/>
    <n v="3"/>
    <n v="2"/>
    <n v="2"/>
    <n v="2"/>
    <n v="4"/>
    <m/>
    <m/>
    <m/>
    <m/>
    <m/>
    <m/>
    <m/>
    <m/>
    <m/>
    <m/>
    <m/>
    <m/>
    <m/>
    <m/>
    <m/>
    <m/>
    <m/>
    <m/>
    <m/>
    <m/>
    <m/>
    <n v="16"/>
    <x v="13"/>
    <x v="0"/>
  </r>
  <r>
    <d v="2023-10-11T11:00:00"/>
    <x v="9"/>
    <d v="2023-10-11T00:00:00"/>
    <m/>
    <n v="4"/>
    <n v="3"/>
    <n v="5"/>
    <n v="2"/>
    <n v="4"/>
    <n v="3"/>
    <m/>
    <m/>
    <m/>
    <m/>
    <m/>
    <m/>
    <m/>
    <m/>
    <m/>
    <m/>
    <m/>
    <m/>
    <m/>
    <m/>
    <m/>
    <m/>
    <m/>
    <m/>
    <m/>
    <m/>
    <s v="Adducteurs droit , gêne mais pas de douleur pour l’instant"/>
    <n v="21"/>
    <x v="13"/>
    <x v="0"/>
  </r>
  <r>
    <d v="2023-10-11T11:14:53"/>
    <x v="14"/>
    <d v="2023-10-11T00:00:00"/>
    <s v="Fin de cycle (J14 à J28)"/>
    <n v="4"/>
    <n v="3"/>
    <n v="3"/>
    <n v="3"/>
    <n v="2"/>
    <n v="3"/>
    <m/>
    <n v="3"/>
    <m/>
    <m/>
    <m/>
    <m/>
    <m/>
    <m/>
    <m/>
    <m/>
    <m/>
    <m/>
    <m/>
    <m/>
    <m/>
    <m/>
    <m/>
    <s v="Général"/>
    <m/>
    <m/>
    <m/>
    <n v="18"/>
    <x v="13"/>
    <x v="0"/>
  </r>
  <r>
    <d v="2023-10-11T11:23:28"/>
    <x v="44"/>
    <d v="2023-10-11T00:00:00"/>
    <s v="Règles (J1 à J7)"/>
    <n v="4"/>
    <n v="2"/>
    <n v="2"/>
    <n v="3"/>
    <n v="2"/>
    <n v="2"/>
    <m/>
    <m/>
    <m/>
    <m/>
    <m/>
    <m/>
    <m/>
    <m/>
    <m/>
    <m/>
    <m/>
    <m/>
    <m/>
    <m/>
    <m/>
    <m/>
    <m/>
    <m/>
    <m/>
    <m/>
    <m/>
    <n v="15"/>
    <x v="13"/>
    <x v="0"/>
  </r>
  <r>
    <d v="2023-10-11T11:24:03"/>
    <x v="24"/>
    <d v="2023-10-11T00:00:00"/>
    <s v="Fin de cycle (J14 à J28)"/>
    <n v="4"/>
    <n v="2"/>
    <n v="3"/>
    <n v="3"/>
    <n v="3"/>
    <n v="4"/>
    <m/>
    <n v="3"/>
    <m/>
    <m/>
    <m/>
    <m/>
    <m/>
    <m/>
    <m/>
    <m/>
    <m/>
    <m/>
    <m/>
    <m/>
    <m/>
    <m/>
    <s v="Gauche"/>
    <m/>
    <m/>
    <m/>
    <s v="Bequille de ce weekend + contracture fesse gauche (uniquement une gêne maintenant)"/>
    <n v="19"/>
    <x v="13"/>
    <x v="0"/>
  </r>
  <r>
    <d v="2023-10-11T11:24:35"/>
    <x v="13"/>
    <d v="2023-10-11T00:00:00"/>
    <s v="Fin de cycle (J14 à J28)"/>
    <n v="3"/>
    <n v="3"/>
    <n v="2"/>
    <n v="3"/>
    <n v="4"/>
    <n v="4"/>
    <m/>
    <n v="4"/>
    <m/>
    <m/>
    <m/>
    <m/>
    <m/>
    <m/>
    <m/>
    <m/>
    <m/>
    <m/>
    <s v="Droite"/>
    <m/>
    <m/>
    <m/>
    <m/>
    <m/>
    <m/>
    <m/>
    <m/>
    <n v="19"/>
    <x v="13"/>
    <x v="0"/>
  </r>
  <r>
    <d v="2023-10-11T11:34:38"/>
    <x v="39"/>
    <d v="2023-10-11T00:00:00"/>
    <s v="Règles (J1 à J7)"/>
    <n v="4"/>
    <n v="3"/>
    <n v="3"/>
    <n v="4"/>
    <n v="4"/>
    <n v="4"/>
    <m/>
    <m/>
    <m/>
    <m/>
    <m/>
    <m/>
    <m/>
    <m/>
    <m/>
    <m/>
    <m/>
    <m/>
    <m/>
    <m/>
    <m/>
    <m/>
    <m/>
    <m/>
    <m/>
    <m/>
    <m/>
    <n v="22"/>
    <x v="13"/>
    <x v="0"/>
  </r>
  <r>
    <d v="2023-10-11T12:55:27"/>
    <x v="11"/>
    <d v="2023-10-11T00:00:00"/>
    <s v="Fin de cycle (J14 à J28)"/>
    <n v="2"/>
    <n v="2"/>
    <n v="4"/>
    <n v="3"/>
    <n v="2"/>
    <n v="3"/>
    <s v="A propos des règles je ne les ai plus. _x000a_A propos de l’actualité hydrique, j’ai mis 2 mais je ne ressens pas le besoin de boire (je bois la nuit bcp)"/>
    <m/>
    <m/>
    <m/>
    <m/>
    <m/>
    <m/>
    <m/>
    <m/>
    <m/>
    <m/>
    <m/>
    <m/>
    <m/>
    <m/>
    <m/>
    <m/>
    <m/>
    <m/>
    <m/>
    <m/>
    <n v="16"/>
    <x v="13"/>
    <x v="0"/>
  </r>
  <r>
    <d v="2023-10-11T13:43:51"/>
    <x v="19"/>
    <d v="2023-10-11T00:00:00"/>
    <s v="Fin de cycle (J14 à J28)"/>
    <n v="4"/>
    <n v="2"/>
    <n v="3"/>
    <n v="4"/>
    <n v="3"/>
    <n v="4"/>
    <s v="Fatiguée par les examens mais c’est le dernier jour :)"/>
    <n v="1"/>
    <m/>
    <m/>
    <m/>
    <m/>
    <m/>
    <m/>
    <m/>
    <m/>
    <m/>
    <m/>
    <m/>
    <m/>
    <s v="Droite"/>
    <m/>
    <m/>
    <m/>
    <m/>
    <m/>
    <s v="Un petit peu mal ce matin, mais représente plus j’en gêne qu’une douleur"/>
    <n v="20"/>
    <x v="13"/>
    <x v="0"/>
  </r>
  <r>
    <d v="2023-10-11T14:47:03"/>
    <x v="52"/>
    <d v="2023-10-11T00:00:00"/>
    <s v="Fin de cycle (J14 à J28)"/>
    <n v="3"/>
    <n v="3"/>
    <n v="3"/>
    <n v="2"/>
    <n v="4"/>
    <n v="4"/>
    <m/>
    <n v="6"/>
    <m/>
    <m/>
    <m/>
    <m/>
    <m/>
    <m/>
    <m/>
    <m/>
    <m/>
    <m/>
    <m/>
    <m/>
    <m/>
    <m/>
    <m/>
    <s v="Gauche"/>
    <m/>
    <m/>
    <m/>
    <n v="19"/>
    <x v="13"/>
    <x v="0"/>
  </r>
  <r>
    <d v="2023-10-11T15:26:28"/>
    <x v="22"/>
    <d v="2023-10-11T00:00:00"/>
    <s v="Ovulation (J7 à J14)"/>
    <n v="3"/>
    <n v="3"/>
    <n v="4"/>
    <n v="2"/>
    <n v="4"/>
    <n v="4"/>
    <m/>
    <m/>
    <m/>
    <m/>
    <m/>
    <m/>
    <m/>
    <m/>
    <m/>
    <m/>
    <m/>
    <m/>
    <m/>
    <m/>
    <m/>
    <m/>
    <m/>
    <m/>
    <m/>
    <m/>
    <m/>
    <n v="20"/>
    <x v="13"/>
    <x v="0"/>
  </r>
  <r>
    <d v="2023-10-11T15:56:55"/>
    <x v="8"/>
    <d v="2023-10-11T00:00:00"/>
    <s v="Contraception hormonale"/>
    <n v="4"/>
    <n v="3"/>
    <n v="3"/>
    <n v="3"/>
    <n v="2"/>
    <n v="2"/>
    <m/>
    <m/>
    <m/>
    <m/>
    <m/>
    <m/>
    <m/>
    <m/>
    <m/>
    <m/>
    <m/>
    <m/>
    <m/>
    <m/>
    <m/>
    <m/>
    <m/>
    <m/>
    <m/>
    <m/>
    <m/>
    <n v="17"/>
    <x v="13"/>
    <x v="0"/>
  </r>
  <r>
    <d v="2023-10-12T07:41:06"/>
    <x v="23"/>
    <d v="2023-10-12T00:00:00"/>
    <s v="Contraception hormonale"/>
    <n v="4"/>
    <n v="4"/>
    <n v="2"/>
    <n v="3"/>
    <n v="2"/>
    <n v="4"/>
    <m/>
    <m/>
    <m/>
    <m/>
    <m/>
    <m/>
    <m/>
    <m/>
    <m/>
    <m/>
    <m/>
    <m/>
    <m/>
    <m/>
    <m/>
    <m/>
    <m/>
    <m/>
    <m/>
    <m/>
    <m/>
    <n v="19"/>
    <x v="13"/>
    <x v="0"/>
  </r>
  <r>
    <d v="2023-10-12T10:56:45"/>
    <x v="3"/>
    <d v="2023-10-12T00:00:00"/>
    <s v="Fin de cycle (J14 à J28)"/>
    <n v="4"/>
    <n v="4"/>
    <n v="2"/>
    <n v="3"/>
    <n v="3"/>
    <n v="3"/>
    <s v="Fatigue"/>
    <m/>
    <m/>
    <m/>
    <m/>
    <m/>
    <m/>
    <m/>
    <m/>
    <m/>
    <m/>
    <m/>
    <m/>
    <m/>
    <m/>
    <m/>
    <m/>
    <m/>
    <m/>
    <m/>
    <m/>
    <n v="19"/>
    <x v="13"/>
    <x v="0"/>
  </r>
  <r>
    <d v="2023-10-13T08:11:51"/>
    <x v="17"/>
    <d v="2023-10-13T00:00:00"/>
    <s v="Contraception hormonale"/>
    <n v="4"/>
    <n v="4"/>
    <n v="2"/>
    <n v="3"/>
    <n v="3"/>
    <n v="4"/>
    <m/>
    <m/>
    <m/>
    <m/>
    <m/>
    <m/>
    <m/>
    <m/>
    <m/>
    <m/>
    <m/>
    <m/>
    <m/>
    <m/>
    <m/>
    <m/>
    <m/>
    <m/>
    <m/>
    <m/>
    <m/>
    <n v="20"/>
    <x v="13"/>
    <x v="0"/>
  </r>
  <r>
    <d v="2023-10-13T08:16:35"/>
    <x v="32"/>
    <d v="2023-10-13T00:00:00"/>
    <s v="Ovulation (J7 à J14)"/>
    <n v="4"/>
    <n v="2"/>
    <n v="4"/>
    <n v="4"/>
    <n v="4"/>
    <n v="4"/>
    <m/>
    <m/>
    <m/>
    <m/>
    <m/>
    <m/>
    <m/>
    <m/>
    <m/>
    <m/>
    <m/>
    <m/>
    <m/>
    <m/>
    <m/>
    <m/>
    <m/>
    <m/>
    <m/>
    <m/>
    <m/>
    <n v="22"/>
    <x v="13"/>
    <x v="0"/>
  </r>
  <r>
    <d v="2023-10-13T08:22:22"/>
    <x v="15"/>
    <d v="2023-10-13T00:00:00"/>
    <s v="Fin de cycle (J14 à J28)"/>
    <n v="5"/>
    <n v="4"/>
    <n v="3"/>
    <n v="4"/>
    <n v="4"/>
    <n v="2"/>
    <m/>
    <n v="1"/>
    <m/>
    <m/>
    <m/>
    <s v="Gauche"/>
    <m/>
    <m/>
    <m/>
    <m/>
    <m/>
    <m/>
    <m/>
    <m/>
    <m/>
    <m/>
    <m/>
    <m/>
    <m/>
    <m/>
    <m/>
    <n v="22"/>
    <x v="13"/>
    <x v="0"/>
  </r>
  <r>
    <d v="2023-10-13T08:48:54"/>
    <x v="2"/>
    <d v="2023-10-13T00:00:00"/>
    <s v="Contraception hormonale"/>
    <n v="4"/>
    <n v="3"/>
    <n v="3"/>
    <n v="2"/>
    <n v="3"/>
    <n v="2"/>
    <m/>
    <m/>
    <m/>
    <m/>
    <m/>
    <m/>
    <m/>
    <m/>
    <m/>
    <m/>
    <m/>
    <m/>
    <m/>
    <m/>
    <m/>
    <m/>
    <m/>
    <m/>
    <m/>
    <m/>
    <m/>
    <n v="17"/>
    <x v="13"/>
    <x v="0"/>
  </r>
  <r>
    <d v="2023-10-13T08:54:35"/>
    <x v="26"/>
    <d v="2023-10-11T00:00:00"/>
    <s v="Fin de cycle (J14 à J28)"/>
    <n v="4"/>
    <n v="4"/>
    <n v="5"/>
    <n v="3"/>
    <n v="3"/>
    <n v="4"/>
    <m/>
    <m/>
    <m/>
    <m/>
    <m/>
    <m/>
    <m/>
    <m/>
    <m/>
    <m/>
    <m/>
    <m/>
    <m/>
    <m/>
    <m/>
    <m/>
    <m/>
    <m/>
    <m/>
    <m/>
    <m/>
    <n v="23"/>
    <x v="13"/>
    <x v="0"/>
  </r>
  <r>
    <d v="2023-10-13T09:13:10"/>
    <x v="23"/>
    <d v="2023-10-13T00:00:00"/>
    <s v="Contraception hormonale"/>
    <n v="5"/>
    <n v="4"/>
    <n v="5"/>
    <n v="4"/>
    <n v="3"/>
    <n v="4"/>
    <m/>
    <m/>
    <m/>
    <m/>
    <m/>
    <m/>
    <m/>
    <m/>
    <m/>
    <m/>
    <m/>
    <m/>
    <m/>
    <m/>
    <m/>
    <m/>
    <m/>
    <m/>
    <m/>
    <m/>
    <m/>
    <n v="25"/>
    <x v="13"/>
    <x v="0"/>
  </r>
  <r>
    <d v="2023-10-13T09:22:01"/>
    <x v="33"/>
    <d v="2023-10-13T00:00:00"/>
    <s v="Règles (J1 à J7)"/>
    <n v="4"/>
    <n v="2"/>
    <n v="2"/>
    <n v="3"/>
    <n v="3"/>
    <n v="4"/>
    <m/>
    <m/>
    <m/>
    <m/>
    <m/>
    <m/>
    <m/>
    <m/>
    <m/>
    <m/>
    <m/>
    <m/>
    <m/>
    <m/>
    <m/>
    <m/>
    <m/>
    <m/>
    <m/>
    <m/>
    <m/>
    <n v="18"/>
    <x v="13"/>
    <x v="0"/>
  </r>
  <r>
    <d v="2023-10-13T09:52:43"/>
    <x v="29"/>
    <d v="2023-10-13T00:00:00"/>
    <s v="Fin de cycle (J14 à J28)"/>
    <n v="4"/>
    <n v="3"/>
    <n v="3"/>
    <n v="4"/>
    <n v="3"/>
    <n v="4"/>
    <m/>
    <m/>
    <m/>
    <m/>
    <m/>
    <m/>
    <m/>
    <m/>
    <m/>
    <m/>
    <m/>
    <m/>
    <m/>
    <m/>
    <m/>
    <m/>
    <m/>
    <m/>
    <m/>
    <m/>
    <m/>
    <n v="21"/>
    <x v="13"/>
    <x v="0"/>
  </r>
  <r>
    <d v="2023-10-13T10:03:16"/>
    <x v="10"/>
    <d v="2023-10-13T00:00:00"/>
    <s v="Règles (J1 à J7)"/>
    <n v="4"/>
    <n v="3"/>
    <n v="4"/>
    <n v="4"/>
    <n v="5"/>
    <n v="4"/>
    <m/>
    <m/>
    <m/>
    <m/>
    <m/>
    <m/>
    <m/>
    <m/>
    <m/>
    <m/>
    <m/>
    <m/>
    <m/>
    <m/>
    <m/>
    <m/>
    <m/>
    <m/>
    <m/>
    <m/>
    <m/>
    <n v="24"/>
    <x v="13"/>
    <x v="0"/>
  </r>
  <r>
    <d v="2023-10-13T10:12:09"/>
    <x v="31"/>
    <d v="2023-10-13T00:00:00"/>
    <s v="Contraception hormonale"/>
    <n v="4"/>
    <n v="3"/>
    <n v="3"/>
    <n v="3"/>
    <n v="3"/>
    <n v="4"/>
    <m/>
    <m/>
    <m/>
    <m/>
    <m/>
    <m/>
    <m/>
    <m/>
    <m/>
    <m/>
    <m/>
    <m/>
    <m/>
    <m/>
    <m/>
    <m/>
    <m/>
    <m/>
    <m/>
    <m/>
    <m/>
    <n v="20"/>
    <x v="13"/>
    <x v="0"/>
  </r>
  <r>
    <d v="2023-10-13T10:34:21"/>
    <x v="42"/>
    <d v="2023-10-13T00:00:00"/>
    <s v="Fin de cycle (J14 à J28)"/>
    <n v="2"/>
    <n v="3"/>
    <n v="3"/>
    <n v="3"/>
    <n v="3"/>
    <n v="3"/>
    <m/>
    <m/>
    <m/>
    <m/>
    <m/>
    <m/>
    <m/>
    <m/>
    <m/>
    <m/>
    <m/>
    <m/>
    <m/>
    <m/>
    <m/>
    <m/>
    <m/>
    <m/>
    <m/>
    <m/>
    <m/>
    <n v="17"/>
    <x v="13"/>
    <x v="0"/>
  </r>
  <r>
    <d v="2023-10-13T11:12:31"/>
    <x v="25"/>
    <d v="2023-10-13T00:00:00"/>
    <s v="Règles (J1 à J7)"/>
    <n v="3"/>
    <n v="3"/>
    <n v="4"/>
    <n v="4"/>
    <n v="4"/>
    <n v="3"/>
    <s v="Mal un peu au genou au réveil"/>
    <n v="3"/>
    <m/>
    <m/>
    <m/>
    <m/>
    <m/>
    <m/>
    <m/>
    <m/>
    <m/>
    <m/>
    <s v="Droite"/>
    <m/>
    <m/>
    <m/>
    <m/>
    <m/>
    <m/>
    <m/>
    <m/>
    <n v="21"/>
    <x v="13"/>
    <x v="0"/>
  </r>
  <r>
    <d v="2023-10-13T11:14:07"/>
    <x v="3"/>
    <d v="2023-10-13T00:00:00"/>
    <s v="Fin de cycle (J14 à J28)"/>
    <n v="3"/>
    <n v="3"/>
    <n v="2"/>
    <n v="3"/>
    <n v="2"/>
    <n v="2"/>
    <s v="Fatigue boulot pas hyper interessant"/>
    <m/>
    <m/>
    <m/>
    <m/>
    <m/>
    <m/>
    <m/>
    <m/>
    <m/>
    <m/>
    <m/>
    <m/>
    <m/>
    <m/>
    <m/>
    <m/>
    <m/>
    <m/>
    <m/>
    <m/>
    <n v="15"/>
    <x v="13"/>
    <x v="0"/>
  </r>
  <r>
    <d v="2023-10-13T11:50:22"/>
    <x v="21"/>
    <d v="2023-10-13T00:00:00"/>
    <s v="Fin de cycle (J14 à J28)"/>
    <n v="5"/>
    <n v="5"/>
    <n v="5"/>
    <n v="3"/>
    <n v="4"/>
    <n v="4"/>
    <m/>
    <n v="2"/>
    <m/>
    <m/>
    <m/>
    <m/>
    <m/>
    <s v="Général"/>
    <m/>
    <m/>
    <m/>
    <m/>
    <m/>
    <m/>
    <m/>
    <m/>
    <m/>
    <m/>
    <m/>
    <m/>
    <m/>
    <n v="26"/>
    <x v="13"/>
    <x v="0"/>
  </r>
  <r>
    <d v="2023-10-13T11:58:17"/>
    <x v="38"/>
    <d v="2023-10-13T00:00:00"/>
    <s v="Ovulation (J7 à J14)"/>
    <n v="2"/>
    <n v="2"/>
    <n v="3"/>
    <n v="4"/>
    <n v="4"/>
    <n v="3"/>
    <m/>
    <n v="3"/>
    <m/>
    <m/>
    <m/>
    <m/>
    <m/>
    <m/>
    <m/>
    <m/>
    <m/>
    <m/>
    <m/>
    <m/>
    <m/>
    <s v="Gauche"/>
    <m/>
    <m/>
    <m/>
    <m/>
    <m/>
    <n v="18"/>
    <x v="13"/>
    <x v="0"/>
  </r>
  <r>
    <d v="2023-10-13T12:02:38"/>
    <x v="12"/>
    <d v="2023-10-13T00:00:00"/>
    <s v="Contraception hormonale"/>
    <n v="4"/>
    <n v="3"/>
    <n v="3"/>
    <n v="2"/>
    <n v="3"/>
    <n v="4"/>
    <s v="Je suis trop malade"/>
    <m/>
    <m/>
    <m/>
    <m/>
    <m/>
    <m/>
    <m/>
    <m/>
    <m/>
    <m/>
    <m/>
    <m/>
    <m/>
    <m/>
    <m/>
    <m/>
    <m/>
    <m/>
    <m/>
    <m/>
    <n v="19"/>
    <x v="13"/>
    <x v="0"/>
  </r>
  <r>
    <d v="2023-10-13T12:11:19"/>
    <x v="47"/>
    <d v="2023-10-13T00:00:00"/>
    <s v="Contraception hormonale"/>
    <n v="4"/>
    <n v="4"/>
    <n v="4"/>
    <n v="4"/>
    <n v="3"/>
    <n v="4"/>
    <m/>
    <n v="4"/>
    <m/>
    <m/>
    <m/>
    <m/>
    <m/>
    <m/>
    <m/>
    <m/>
    <m/>
    <m/>
    <m/>
    <m/>
    <m/>
    <m/>
    <s v="Droite"/>
    <m/>
    <m/>
    <m/>
    <m/>
    <n v="23"/>
    <x v="13"/>
    <x v="0"/>
  </r>
  <r>
    <d v="2023-10-13T12:14:39"/>
    <x v="8"/>
    <d v="2023-10-13T00:00:00"/>
    <s v="Règles (J1 à J7)"/>
    <n v="3"/>
    <n v="3"/>
    <n v="4"/>
    <n v="2"/>
    <n v="2"/>
    <n v="2"/>
    <m/>
    <m/>
    <m/>
    <m/>
    <m/>
    <m/>
    <m/>
    <m/>
    <m/>
    <m/>
    <m/>
    <m/>
    <m/>
    <m/>
    <m/>
    <m/>
    <m/>
    <m/>
    <m/>
    <m/>
    <m/>
    <n v="16"/>
    <x v="13"/>
    <x v="0"/>
  </r>
  <r>
    <d v="2023-10-13T12:31:43"/>
    <x v="35"/>
    <d v="2023-10-13T00:00:00"/>
    <s v="Contraception hormonale"/>
    <n v="4"/>
    <n v="4"/>
    <n v="4"/>
    <n v="3"/>
    <n v="2"/>
    <n v="4"/>
    <m/>
    <m/>
    <m/>
    <m/>
    <m/>
    <m/>
    <m/>
    <m/>
    <m/>
    <m/>
    <m/>
    <m/>
    <m/>
    <m/>
    <m/>
    <m/>
    <m/>
    <m/>
    <m/>
    <m/>
    <m/>
    <n v="21"/>
    <x v="13"/>
    <x v="0"/>
  </r>
  <r>
    <d v="2023-10-13T12:44:14"/>
    <x v="9"/>
    <d v="2023-10-13T00:00:00"/>
    <s v="Ovulation (J7 à J14)"/>
    <n v="3"/>
    <n v="4"/>
    <n v="3"/>
    <n v="2"/>
    <n v="4"/>
    <n v="4"/>
    <m/>
    <n v="5"/>
    <m/>
    <m/>
    <m/>
    <m/>
    <m/>
    <m/>
    <m/>
    <m/>
    <m/>
    <m/>
    <m/>
    <m/>
    <m/>
    <m/>
    <m/>
    <m/>
    <m/>
    <m/>
    <s v="Adducteur gêne pendant l’effort et après l’entraînement"/>
    <n v="20"/>
    <x v="13"/>
    <x v="0"/>
  </r>
  <r>
    <d v="2023-10-13T13:21:37"/>
    <x v="37"/>
    <d v="2023-10-13T00:00:00"/>
    <s v="Règles (J1 à J7)"/>
    <n v="4"/>
    <n v="3"/>
    <n v="4"/>
    <n v="3"/>
    <n v="3"/>
    <n v="4"/>
    <m/>
    <m/>
    <m/>
    <m/>
    <m/>
    <m/>
    <m/>
    <m/>
    <m/>
    <m/>
    <m/>
    <m/>
    <m/>
    <m/>
    <m/>
    <m/>
    <m/>
    <m/>
    <m/>
    <m/>
    <m/>
    <n v="21"/>
    <x v="13"/>
    <x v="0"/>
  </r>
  <r>
    <d v="2023-10-13T13:37:59"/>
    <x v="24"/>
    <d v="2023-10-13T00:00:00"/>
    <s v="Fin de cycle (J14 à J28)"/>
    <n v="3"/>
    <n v="2"/>
    <n v="2"/>
    <n v="3"/>
    <n v="3"/>
    <n v="4"/>
    <m/>
    <n v="1"/>
    <m/>
    <m/>
    <m/>
    <m/>
    <m/>
    <m/>
    <m/>
    <m/>
    <m/>
    <m/>
    <m/>
    <m/>
    <m/>
    <m/>
    <s v="Gauche"/>
    <m/>
    <m/>
    <m/>
    <s v="Il ne me reste qu'une gêne dans la cuisse"/>
    <n v="17"/>
    <x v="13"/>
    <x v="0"/>
  </r>
  <r>
    <d v="2023-10-13T13:38:07"/>
    <x v="11"/>
    <d v="2023-10-13T00:00:00"/>
    <s v="Contraception hormonale"/>
    <n v="5"/>
    <n v="2"/>
    <n v="5"/>
    <n v="3"/>
    <n v="2"/>
    <n v="3"/>
    <s v="Pas soif"/>
    <m/>
    <m/>
    <m/>
    <m/>
    <m/>
    <m/>
    <m/>
    <m/>
    <m/>
    <m/>
    <m/>
    <m/>
    <m/>
    <m/>
    <m/>
    <m/>
    <m/>
    <m/>
    <m/>
    <m/>
    <n v="20"/>
    <x v="13"/>
    <x v="0"/>
  </r>
  <r>
    <d v="2023-10-13T13:44:30"/>
    <x v="4"/>
    <d v="2023-10-13T00:00:00"/>
    <s v="Règles (J1 à J7)"/>
    <n v="3"/>
    <n v="3"/>
    <n v="3"/>
    <n v="2"/>
    <n v="2"/>
    <n v="3"/>
    <m/>
    <m/>
    <m/>
    <m/>
    <m/>
    <m/>
    <m/>
    <m/>
    <m/>
    <m/>
    <m/>
    <m/>
    <m/>
    <m/>
    <m/>
    <m/>
    <m/>
    <m/>
    <m/>
    <m/>
    <m/>
    <n v="16"/>
    <x v="13"/>
    <x v="0"/>
  </r>
  <r>
    <d v="2023-10-13T13:57:17"/>
    <x v="53"/>
    <d v="2023-10-13T00:00:00"/>
    <s v="Règles (J1 à J7)"/>
    <n v="5"/>
    <n v="3"/>
    <n v="3"/>
    <n v="2"/>
    <n v="3"/>
    <n v="5"/>
    <m/>
    <m/>
    <m/>
    <m/>
    <m/>
    <m/>
    <m/>
    <m/>
    <m/>
    <m/>
    <m/>
    <m/>
    <m/>
    <m/>
    <m/>
    <m/>
    <m/>
    <m/>
    <m/>
    <m/>
    <m/>
    <n v="21"/>
    <x v="13"/>
    <x v="0"/>
  </r>
  <r>
    <d v="2023-10-13T14:20:34"/>
    <x v="6"/>
    <d v="2023-10-13T00:00:00"/>
    <s v="Ovulation (J7 à J14)"/>
    <n v="2"/>
    <n v="1"/>
    <n v="4"/>
    <n v="4"/>
    <n v="3"/>
    <n v="2"/>
    <m/>
    <n v="3"/>
    <m/>
    <m/>
    <m/>
    <s v="Droite"/>
    <m/>
    <m/>
    <m/>
    <m/>
    <m/>
    <m/>
    <m/>
    <m/>
    <m/>
    <m/>
    <m/>
    <m/>
    <m/>
    <m/>
    <m/>
    <n v="16"/>
    <x v="13"/>
    <x v="0"/>
  </r>
  <r>
    <d v="2023-10-13T14:30:09"/>
    <x v="1"/>
    <d v="2023-10-13T00:00:00"/>
    <s v="Contraception hormonale"/>
    <n v="3"/>
    <n v="3"/>
    <n v="2"/>
    <n v="2"/>
    <n v="3"/>
    <n v="3"/>
    <m/>
    <n v="6"/>
    <m/>
    <m/>
    <s v="Général"/>
    <m/>
    <m/>
    <s v="Droite"/>
    <m/>
    <m/>
    <m/>
    <m/>
    <m/>
    <m/>
    <m/>
    <m/>
    <m/>
    <m/>
    <m/>
    <m/>
    <m/>
    <n v="16"/>
    <x v="13"/>
    <x v="0"/>
  </r>
  <r>
    <d v="2023-10-13T14:57:48"/>
    <x v="44"/>
    <d v="2023-10-13T00:00:00"/>
    <s v="Règles (J1 à J7)"/>
    <n v="4"/>
    <n v="2"/>
    <n v="4"/>
    <n v="4"/>
    <n v="2"/>
    <n v="2"/>
    <m/>
    <m/>
    <m/>
    <m/>
    <m/>
    <m/>
    <m/>
    <m/>
    <m/>
    <m/>
    <m/>
    <m/>
    <m/>
    <m/>
    <m/>
    <m/>
    <m/>
    <m/>
    <m/>
    <m/>
    <m/>
    <n v="18"/>
    <x v="13"/>
    <x v="0"/>
  </r>
  <r>
    <d v="2023-10-13T15:11:38"/>
    <x v="39"/>
    <d v="2023-10-13T00:00:00"/>
    <s v="Ovulation (J7 à J14)"/>
    <n v="3"/>
    <n v="3"/>
    <n v="2"/>
    <n v="3"/>
    <n v="4"/>
    <n v="4"/>
    <m/>
    <n v="3"/>
    <m/>
    <m/>
    <m/>
    <m/>
    <m/>
    <s v="Général"/>
    <m/>
    <m/>
    <m/>
    <m/>
    <m/>
    <m/>
    <m/>
    <m/>
    <m/>
    <m/>
    <m/>
    <m/>
    <m/>
    <n v="19"/>
    <x v="13"/>
    <x v="0"/>
  </r>
  <r>
    <d v="2023-10-13T15:24:00"/>
    <x v="41"/>
    <d v="2023-10-13T00:00:00"/>
    <s v="Ovulation (J7 à J14)"/>
    <n v="3"/>
    <n v="3"/>
    <n v="1"/>
    <n v="2"/>
    <n v="3"/>
    <n v="3"/>
    <m/>
    <n v="3"/>
    <s v="Général"/>
    <m/>
    <m/>
    <m/>
    <m/>
    <m/>
    <m/>
    <m/>
    <m/>
    <m/>
    <m/>
    <m/>
    <m/>
    <m/>
    <m/>
    <m/>
    <m/>
    <m/>
    <s v="Commotion"/>
    <n v="15"/>
    <x v="13"/>
    <x v="0"/>
  </r>
  <r>
    <d v="2023-10-13T15:26:27"/>
    <x v="19"/>
    <d v="2023-10-13T00:00:00"/>
    <s v="Contraception hormonale"/>
    <n v="5"/>
    <n v="3"/>
    <n v="3"/>
    <n v="4"/>
    <n v="3"/>
    <n v="2"/>
    <m/>
    <n v="1"/>
    <m/>
    <m/>
    <m/>
    <m/>
    <m/>
    <m/>
    <m/>
    <m/>
    <m/>
    <m/>
    <m/>
    <m/>
    <s v="Droite"/>
    <m/>
    <m/>
    <m/>
    <m/>
    <m/>
    <m/>
    <n v="20"/>
    <x v="13"/>
    <x v="0"/>
  </r>
  <r>
    <d v="2023-10-13T16:58:28"/>
    <x v="51"/>
    <d v="2023-10-13T00:00:00"/>
    <s v="Ovulation (J7 à J14)"/>
    <n v="4"/>
    <n v="4"/>
    <n v="2"/>
    <n v="3"/>
    <n v="3"/>
    <n v="4"/>
    <m/>
    <m/>
    <m/>
    <m/>
    <m/>
    <m/>
    <m/>
    <m/>
    <m/>
    <m/>
    <m/>
    <m/>
    <m/>
    <m/>
    <m/>
    <m/>
    <m/>
    <s v="Gauche"/>
    <m/>
    <m/>
    <m/>
    <n v="20"/>
    <x v="13"/>
    <x v="0"/>
  </r>
  <r>
    <d v="2023-10-13T17:26:24"/>
    <x v="52"/>
    <d v="2023-10-13T00:00:00"/>
    <s v="Fin de cycle (J14 à J28)"/>
    <n v="3"/>
    <n v="2"/>
    <n v="2"/>
    <n v="3"/>
    <n v="3"/>
    <n v="3"/>
    <m/>
    <m/>
    <m/>
    <m/>
    <m/>
    <m/>
    <m/>
    <m/>
    <m/>
    <m/>
    <m/>
    <m/>
    <m/>
    <m/>
    <m/>
    <m/>
    <m/>
    <m/>
    <m/>
    <m/>
    <m/>
    <n v="16"/>
    <x v="13"/>
    <x v="0"/>
  </r>
  <r>
    <d v="2023-10-16T09:16:41"/>
    <x v="0"/>
    <d v="2023-10-16T00:00:00"/>
    <s v="Contraception hormonale"/>
    <n v="3"/>
    <n v="2"/>
    <n v="2"/>
    <n v="2"/>
    <n v="3"/>
    <n v="3"/>
    <m/>
    <n v="5"/>
    <m/>
    <m/>
    <m/>
    <m/>
    <m/>
    <m/>
    <m/>
    <m/>
    <m/>
    <m/>
    <m/>
    <m/>
    <s v="Général"/>
    <s v="Droite"/>
    <m/>
    <m/>
    <m/>
    <m/>
    <m/>
    <n v="15"/>
    <x v="14"/>
    <x v="0"/>
  </r>
  <r>
    <d v="2023-10-16T11:08:35"/>
    <x v="52"/>
    <d v="2023-10-16T00:00:00"/>
    <s v="Fin de cycle (J14 à J28)"/>
    <n v="2"/>
    <n v="3"/>
    <n v="2"/>
    <n v="3"/>
    <n v="3"/>
    <n v="3"/>
    <m/>
    <m/>
    <m/>
    <m/>
    <m/>
    <m/>
    <m/>
    <m/>
    <m/>
    <m/>
    <m/>
    <m/>
    <m/>
    <m/>
    <m/>
    <m/>
    <m/>
    <m/>
    <m/>
    <m/>
    <m/>
    <n v="16"/>
    <x v="14"/>
    <x v="0"/>
  </r>
  <r>
    <d v="2023-10-16T11:09:21"/>
    <x v="8"/>
    <d v="2023-10-16T00:00:00"/>
    <s v="Ovulation (J7 à J14)"/>
    <n v="4"/>
    <n v="3"/>
    <n v="4"/>
    <n v="1"/>
    <n v="3"/>
    <n v="2"/>
    <m/>
    <n v="4"/>
    <m/>
    <m/>
    <s v="Gauche"/>
    <s v="Gauche"/>
    <m/>
    <m/>
    <m/>
    <m/>
    <m/>
    <m/>
    <m/>
    <m/>
    <m/>
    <m/>
    <m/>
    <m/>
    <m/>
    <m/>
    <m/>
    <n v="17"/>
    <x v="14"/>
    <x v="0"/>
  </r>
  <r>
    <d v="2023-10-16T11:11:33"/>
    <x v="10"/>
    <d v="2023-10-16T00:00:00"/>
    <s v="Ovulation (J7 à J14)"/>
    <n v="2"/>
    <n v="2"/>
    <n v="2"/>
    <n v="2"/>
    <n v="4"/>
    <n v="4"/>
    <m/>
    <n v="3"/>
    <m/>
    <m/>
    <m/>
    <m/>
    <m/>
    <m/>
    <m/>
    <m/>
    <m/>
    <m/>
    <m/>
    <m/>
    <m/>
    <m/>
    <m/>
    <m/>
    <m/>
    <m/>
    <s v="Douleur adducteur arrivée pendant le match sur extension et comme si j’avais pris une béquille au même moment -&gt; j’ai envoyé un message à patrice"/>
    <n v="16"/>
    <x v="14"/>
    <x v="0"/>
  </r>
  <r>
    <d v="2023-10-16T11:12:10"/>
    <x v="21"/>
    <d v="2023-10-16T00:00:00"/>
    <s v="Fin de cycle (J14 à J28)"/>
    <n v="2"/>
    <n v="4"/>
    <n v="4"/>
    <n v="3"/>
    <n v="4"/>
    <n v="3"/>
    <m/>
    <n v="6"/>
    <m/>
    <m/>
    <m/>
    <m/>
    <m/>
    <s v="Général"/>
    <m/>
    <m/>
    <m/>
    <m/>
    <m/>
    <m/>
    <m/>
    <m/>
    <m/>
    <m/>
    <m/>
    <m/>
    <m/>
    <n v="20"/>
    <x v="14"/>
    <x v="0"/>
  </r>
  <r>
    <d v="2023-10-16T11:14:43"/>
    <x v="44"/>
    <d v="2023-10-16T00:00:00"/>
    <s v="Ovulation (J7 à J14)"/>
    <n v="3"/>
    <n v="3"/>
    <n v="4"/>
    <n v="2"/>
    <n v="2"/>
    <n v="3"/>
    <m/>
    <m/>
    <m/>
    <m/>
    <m/>
    <m/>
    <m/>
    <m/>
    <m/>
    <m/>
    <m/>
    <m/>
    <m/>
    <m/>
    <m/>
    <m/>
    <m/>
    <m/>
    <m/>
    <m/>
    <m/>
    <n v="17"/>
    <x v="14"/>
    <x v="0"/>
  </r>
  <r>
    <d v="2023-10-16T11:19:52"/>
    <x v="1"/>
    <d v="2023-10-16T00:00:00"/>
    <s v="Contraception hormonale"/>
    <n v="3"/>
    <n v="3"/>
    <n v="3"/>
    <n v="4"/>
    <n v="3"/>
    <n v="3"/>
    <m/>
    <m/>
    <m/>
    <m/>
    <m/>
    <m/>
    <m/>
    <m/>
    <m/>
    <m/>
    <m/>
    <m/>
    <m/>
    <m/>
    <m/>
    <m/>
    <m/>
    <m/>
    <m/>
    <m/>
    <m/>
    <n v="19"/>
    <x v="14"/>
    <x v="0"/>
  </r>
  <r>
    <d v="2023-10-16T11:27:05"/>
    <x v="24"/>
    <d v="2023-10-16T00:00:00"/>
    <s v="Règles (J1 à J7)"/>
    <n v="4"/>
    <n v="4"/>
    <n v="3"/>
    <n v="4"/>
    <n v="3"/>
    <n v="3"/>
    <m/>
    <n v="3"/>
    <m/>
    <m/>
    <m/>
    <m/>
    <m/>
    <m/>
    <m/>
    <m/>
    <m/>
    <m/>
    <s v="Général"/>
    <m/>
    <m/>
    <m/>
    <m/>
    <m/>
    <m/>
    <m/>
    <s v="Pizzas sur les deux genoux"/>
    <n v="21"/>
    <x v="14"/>
    <x v="0"/>
  </r>
  <r>
    <d v="2023-10-16T11:31:06"/>
    <x v="42"/>
    <d v="2023-10-16T00:00:00"/>
    <s v="Fin de cycle (J14 à J28)"/>
    <n v="2"/>
    <n v="2"/>
    <n v="2"/>
    <n v="3"/>
    <n v="3"/>
    <n v="3"/>
    <m/>
    <n v="2"/>
    <m/>
    <m/>
    <m/>
    <m/>
    <m/>
    <s v="Général"/>
    <m/>
    <m/>
    <m/>
    <m/>
    <m/>
    <m/>
    <m/>
    <m/>
    <s v="Gauche"/>
    <m/>
    <m/>
    <m/>
    <m/>
    <n v="15"/>
    <x v="14"/>
    <x v="0"/>
  </r>
  <r>
    <d v="2023-10-16T11:45:51"/>
    <x v="19"/>
    <d v="2023-10-16T00:00:00"/>
    <s v="Contraception hormonale"/>
    <n v="3"/>
    <n v="2"/>
    <n v="2"/>
    <n v="2"/>
    <n v="2"/>
    <n v="2"/>
    <m/>
    <n v="2"/>
    <m/>
    <m/>
    <m/>
    <m/>
    <m/>
    <m/>
    <m/>
    <m/>
    <m/>
    <m/>
    <m/>
    <m/>
    <s v="Droite"/>
    <m/>
    <m/>
    <m/>
    <m/>
    <m/>
    <s v="On m’avait dit 20 min de jeu mais les 40 mon pied a pas trop kiffé, il a gonflé mais avec de la glace et du repos ça passe"/>
    <n v="13"/>
    <x v="14"/>
    <x v="0"/>
  </r>
  <r>
    <d v="2023-10-16T11:56:08"/>
    <x v="47"/>
    <d v="2023-10-16T00:00:00"/>
    <s v="Contraception hormonale"/>
    <n v="3"/>
    <n v="4"/>
    <n v="3"/>
    <n v="2"/>
    <n v="3"/>
    <n v="3"/>
    <m/>
    <n v="6"/>
    <m/>
    <m/>
    <s v="Général"/>
    <m/>
    <m/>
    <m/>
    <m/>
    <m/>
    <m/>
    <m/>
    <m/>
    <m/>
    <m/>
    <m/>
    <s v="Général"/>
    <s v="Général"/>
    <m/>
    <m/>
    <m/>
    <n v="18"/>
    <x v="14"/>
    <x v="0"/>
  </r>
  <r>
    <d v="2023-10-16T13:00:48"/>
    <x v="31"/>
    <d v="2023-10-16T00:00:00"/>
    <s v="Contraception hormonale"/>
    <n v="1"/>
    <n v="3"/>
    <n v="3"/>
    <n v="2"/>
    <n v="3"/>
    <n v="4"/>
    <m/>
    <n v="3"/>
    <m/>
    <m/>
    <m/>
    <m/>
    <m/>
    <m/>
    <m/>
    <m/>
    <m/>
    <m/>
    <m/>
    <m/>
    <m/>
    <s v="Droite"/>
    <m/>
    <m/>
    <m/>
    <m/>
    <s v="Phalange du majeur droit douloureuse, coup ou entorse je ne sais pas trop, je ne sais pas comment c'est arrivé"/>
    <n v="16"/>
    <x v="14"/>
    <x v="0"/>
  </r>
  <r>
    <d v="2023-10-16T13:32:02"/>
    <x v="39"/>
    <d v="2023-10-16T00:00:00"/>
    <s v="Ovulation (J7 à J14)"/>
    <n v="4"/>
    <n v="3"/>
    <n v="3"/>
    <n v="3"/>
    <n v="4"/>
    <n v="4"/>
    <s v="Mal au dos lorsque je suis assise_x000a_Douleur sur l'articulation du pouce droit, légère bosse"/>
    <m/>
    <m/>
    <m/>
    <m/>
    <m/>
    <m/>
    <m/>
    <m/>
    <m/>
    <m/>
    <m/>
    <m/>
    <m/>
    <m/>
    <m/>
    <m/>
    <m/>
    <m/>
    <m/>
    <m/>
    <n v="21"/>
    <x v="14"/>
    <x v="0"/>
  </r>
  <r>
    <d v="2023-10-16T13:36:07"/>
    <x v="33"/>
    <d v="2023-10-16T00:00:00"/>
    <s v="Ovulation (J7 à J14)"/>
    <n v="4"/>
    <n v="2"/>
    <n v="2"/>
    <n v="3"/>
    <n v="3"/>
    <n v="4"/>
    <m/>
    <m/>
    <m/>
    <m/>
    <m/>
    <m/>
    <m/>
    <m/>
    <m/>
    <m/>
    <m/>
    <m/>
    <m/>
    <m/>
    <m/>
    <m/>
    <m/>
    <m/>
    <m/>
    <m/>
    <m/>
    <n v="18"/>
    <x v="14"/>
    <x v="0"/>
  </r>
  <r>
    <d v="2023-10-16T13:57:28"/>
    <x v="35"/>
    <d v="2023-10-16T00:00:00"/>
    <s v="Contraception hormonale"/>
    <n v="4"/>
    <n v="4"/>
    <n v="3"/>
    <n v="2"/>
    <n v="3"/>
    <n v="4"/>
    <s v="Petite gêne à l’œil et au genou droit"/>
    <m/>
    <m/>
    <m/>
    <m/>
    <m/>
    <m/>
    <m/>
    <m/>
    <m/>
    <m/>
    <m/>
    <m/>
    <m/>
    <m/>
    <m/>
    <m/>
    <m/>
    <m/>
    <m/>
    <m/>
    <n v="20"/>
    <x v="14"/>
    <x v="0"/>
  </r>
  <r>
    <d v="2023-10-16T15:54:40"/>
    <x v="11"/>
    <d v="2023-10-16T00:00:00"/>
    <s v="Contraception hormonale"/>
    <n v="3"/>
    <n v="2"/>
    <n v="3"/>
    <n v="3"/>
    <n v="2"/>
    <n v="3"/>
    <m/>
    <m/>
    <m/>
    <m/>
    <m/>
    <m/>
    <m/>
    <m/>
    <m/>
    <m/>
    <m/>
    <m/>
    <m/>
    <m/>
    <m/>
    <m/>
    <m/>
    <m/>
    <m/>
    <m/>
    <m/>
    <n v="16"/>
    <x v="14"/>
    <x v="0"/>
  </r>
  <r>
    <d v="2023-10-16T16:19:45"/>
    <x v="37"/>
    <d v="2023-10-16T00:00:00"/>
    <s v="Ovulation (J7 à J14)"/>
    <n v="2"/>
    <n v="3"/>
    <n v="3"/>
    <n v="3"/>
    <n v="4"/>
    <n v="4"/>
    <m/>
    <m/>
    <m/>
    <m/>
    <m/>
    <m/>
    <m/>
    <m/>
    <m/>
    <m/>
    <m/>
    <m/>
    <m/>
    <m/>
    <m/>
    <m/>
    <m/>
    <m/>
    <m/>
    <m/>
    <m/>
    <n v="19"/>
    <x v="14"/>
    <x v="0"/>
  </r>
  <r>
    <d v="2023-10-16T19:37:16"/>
    <x v="3"/>
    <d v="2023-10-16T00:00:00"/>
    <s v="Fin de cycle (J14 à J28)"/>
    <n v="2"/>
    <n v="3"/>
    <n v="3"/>
    <n v="3"/>
    <n v="2"/>
    <n v="2"/>
    <m/>
    <m/>
    <m/>
    <m/>
    <m/>
    <m/>
    <m/>
    <m/>
    <m/>
    <m/>
    <m/>
    <m/>
    <m/>
    <m/>
    <m/>
    <m/>
    <m/>
    <m/>
    <m/>
    <m/>
    <m/>
    <n v="15"/>
    <x v="14"/>
    <x v="0"/>
  </r>
  <r>
    <d v="2023-10-16T20:37:23"/>
    <x v="32"/>
    <d v="2023-10-16T00:00:00"/>
    <s v="Ovulation (J7 à J14)"/>
    <n v="4"/>
    <n v="3"/>
    <n v="4"/>
    <n v="3"/>
    <n v="3"/>
    <n v="5"/>
    <s v="Courbatures de match, normal"/>
    <m/>
    <m/>
    <m/>
    <m/>
    <m/>
    <m/>
    <m/>
    <m/>
    <m/>
    <m/>
    <m/>
    <m/>
    <m/>
    <m/>
    <m/>
    <m/>
    <m/>
    <m/>
    <m/>
    <m/>
    <n v="22"/>
    <x v="14"/>
    <x v="0"/>
  </r>
  <r>
    <d v="2023-10-17T07:14:34"/>
    <x v="13"/>
    <d v="2023-10-17T00:00:00"/>
    <s v="Fin de cycle (J14 à J28)"/>
    <n v="3"/>
    <n v="3"/>
    <n v="2"/>
    <n v="2"/>
    <n v="4"/>
    <n v="3"/>
    <m/>
    <n v="4"/>
    <m/>
    <m/>
    <m/>
    <m/>
    <m/>
    <m/>
    <m/>
    <m/>
    <m/>
    <m/>
    <s v="Droite"/>
    <m/>
    <m/>
    <m/>
    <m/>
    <m/>
    <m/>
    <m/>
    <m/>
    <n v="17"/>
    <x v="14"/>
    <x v="0"/>
  </r>
  <r>
    <d v="2023-10-17T07:57:03"/>
    <x v="23"/>
    <d v="2023-10-17T00:00:00"/>
    <s v="Contraception hormonale"/>
    <n v="2"/>
    <n v="2"/>
    <n v="3"/>
    <n v="3"/>
    <n v="3"/>
    <n v="2"/>
    <m/>
    <m/>
    <m/>
    <m/>
    <m/>
    <m/>
    <m/>
    <m/>
    <m/>
    <m/>
    <m/>
    <m/>
    <m/>
    <m/>
    <m/>
    <m/>
    <m/>
    <m/>
    <m/>
    <m/>
    <m/>
    <n v="15"/>
    <x v="14"/>
    <x v="0"/>
  </r>
  <r>
    <d v="2023-10-17T08:00:58"/>
    <x v="22"/>
    <d v="2023-10-17T00:00:00"/>
    <s v="Fin de cycle (J14 à J28)"/>
    <n v="3"/>
    <n v="3"/>
    <n v="3"/>
    <n v="3"/>
    <n v="3"/>
    <n v="3"/>
    <m/>
    <m/>
    <m/>
    <m/>
    <m/>
    <m/>
    <m/>
    <m/>
    <m/>
    <m/>
    <m/>
    <m/>
    <m/>
    <m/>
    <m/>
    <m/>
    <m/>
    <m/>
    <m/>
    <m/>
    <m/>
    <n v="18"/>
    <x v="14"/>
    <x v="0"/>
  </r>
  <r>
    <d v="2023-10-17T08:21:59"/>
    <x v="15"/>
    <d v="2023-10-17T00:00:00"/>
    <s v="Fin de cycle (J14 à J28)"/>
    <n v="4"/>
    <n v="3"/>
    <n v="4"/>
    <n v="4"/>
    <n v="3"/>
    <n v="4"/>
    <s v="fatigue + en fin de journée"/>
    <n v="1"/>
    <m/>
    <m/>
    <m/>
    <s v="Gauche"/>
    <m/>
    <m/>
    <m/>
    <m/>
    <m/>
    <m/>
    <m/>
    <m/>
    <m/>
    <m/>
    <m/>
    <m/>
    <m/>
    <m/>
    <s v="Encore quelques douleurs à l’élévateur gauche"/>
    <n v="22"/>
    <x v="14"/>
    <x v="0"/>
  </r>
  <r>
    <d v="2023-10-17T08:50:56"/>
    <x v="2"/>
    <d v="2023-10-17T00:00:00"/>
    <s v="Contraception hormonale"/>
    <n v="4"/>
    <n v="3"/>
    <n v="4"/>
    <n v="4"/>
    <n v="2"/>
    <n v="3"/>
    <m/>
    <m/>
    <m/>
    <m/>
    <m/>
    <m/>
    <m/>
    <m/>
    <m/>
    <m/>
    <m/>
    <m/>
    <m/>
    <m/>
    <m/>
    <m/>
    <m/>
    <m/>
    <m/>
    <m/>
    <m/>
    <n v="20"/>
    <x v="14"/>
    <x v="0"/>
  </r>
  <r>
    <d v="2023-10-17T09:44:06"/>
    <x v="51"/>
    <d v="2023-10-17T00:00:00"/>
    <s v="Ovulation (J7 à J14)"/>
    <n v="4"/>
    <n v="4"/>
    <n v="4"/>
    <n v="2"/>
    <n v="4"/>
    <n v="4"/>
    <s v="/"/>
    <m/>
    <m/>
    <m/>
    <m/>
    <m/>
    <m/>
    <m/>
    <m/>
    <m/>
    <m/>
    <m/>
    <s v="Droite"/>
    <m/>
    <m/>
    <m/>
    <m/>
    <s v="Gauche"/>
    <m/>
    <m/>
    <s v="Je peux t’envoyer la Diagnose sur WhatsApp si tu veux"/>
    <n v="22"/>
    <x v="14"/>
    <x v="0"/>
  </r>
  <r>
    <d v="2023-10-17T10:12:04"/>
    <x v="52"/>
    <d v="2023-10-17T00:00:00"/>
    <s v="Fin de cycle (J14 à J28)"/>
    <n v="4"/>
    <n v="3"/>
    <n v="3"/>
    <n v="3"/>
    <n v="3"/>
    <n v="3"/>
    <m/>
    <m/>
    <m/>
    <m/>
    <m/>
    <m/>
    <m/>
    <m/>
    <m/>
    <m/>
    <m/>
    <m/>
    <m/>
    <m/>
    <m/>
    <m/>
    <m/>
    <m/>
    <m/>
    <m/>
    <m/>
    <n v="19"/>
    <x v="14"/>
    <x v="0"/>
  </r>
  <r>
    <d v="2023-10-17T10:13:06"/>
    <x v="26"/>
    <d v="2023-10-17T00:00:00"/>
    <s v="Fin de cycle (J14 à J28)"/>
    <n v="4"/>
    <n v="4"/>
    <n v="3"/>
    <n v="4"/>
    <n v="3"/>
    <n v="4"/>
    <m/>
    <m/>
    <m/>
    <m/>
    <m/>
    <m/>
    <m/>
    <m/>
    <m/>
    <m/>
    <m/>
    <m/>
    <m/>
    <m/>
    <m/>
    <m/>
    <m/>
    <m/>
    <m/>
    <m/>
    <m/>
    <n v="22"/>
    <x v="14"/>
    <x v="0"/>
  </r>
  <r>
    <d v="2023-10-17T10:13:33"/>
    <x v="20"/>
    <d v="2023-10-17T00:00:00"/>
    <s v="Fin de cycle (J14 à J28)"/>
    <n v="4"/>
    <n v="3"/>
    <n v="3"/>
    <n v="3"/>
    <n v="5"/>
    <n v="5"/>
    <s v="Malade"/>
    <m/>
    <m/>
    <m/>
    <m/>
    <m/>
    <m/>
    <m/>
    <m/>
    <m/>
    <m/>
    <m/>
    <m/>
    <m/>
    <m/>
    <m/>
    <m/>
    <m/>
    <m/>
    <m/>
    <m/>
    <n v="23"/>
    <x v="14"/>
    <x v="0"/>
  </r>
  <r>
    <d v="2023-10-17T10:13:48"/>
    <x v="11"/>
    <d v="2023-10-17T00:00:00"/>
    <s v="Contraception hormonale"/>
    <n v="3"/>
    <n v="2"/>
    <n v="2"/>
    <n v="3"/>
    <n v="2"/>
    <n v="3"/>
    <m/>
    <m/>
    <m/>
    <m/>
    <m/>
    <m/>
    <m/>
    <m/>
    <m/>
    <m/>
    <m/>
    <m/>
    <m/>
    <m/>
    <m/>
    <m/>
    <m/>
    <m/>
    <m/>
    <m/>
    <m/>
    <n v="15"/>
    <x v="14"/>
    <x v="0"/>
  </r>
  <r>
    <d v="2023-10-17T10:14:13"/>
    <x v="35"/>
    <d v="2023-10-17T00:00:00"/>
    <s v="Contraception hormonale"/>
    <n v="4"/>
    <n v="4"/>
    <n v="3"/>
    <n v="3"/>
    <n v="3"/>
    <n v="3"/>
    <m/>
    <m/>
    <m/>
    <m/>
    <m/>
    <m/>
    <m/>
    <m/>
    <m/>
    <m/>
    <m/>
    <m/>
    <m/>
    <m/>
    <m/>
    <m/>
    <m/>
    <m/>
    <m/>
    <m/>
    <m/>
    <n v="20"/>
    <x v="14"/>
    <x v="0"/>
  </r>
  <r>
    <d v="2023-10-17T10:14:42"/>
    <x v="29"/>
    <d v="2023-10-17T00:00:00"/>
    <s v="Fin de cycle (J14 à J28)"/>
    <n v="4"/>
    <n v="4"/>
    <n v="4"/>
    <n v="4"/>
    <n v="3"/>
    <n v="4"/>
    <m/>
    <m/>
    <m/>
    <m/>
    <m/>
    <m/>
    <m/>
    <m/>
    <m/>
    <m/>
    <m/>
    <m/>
    <m/>
    <m/>
    <m/>
    <m/>
    <m/>
    <m/>
    <m/>
    <m/>
    <m/>
    <n v="23"/>
    <x v="14"/>
    <x v="0"/>
  </r>
  <r>
    <d v="2023-10-17T10:15:19"/>
    <x v="19"/>
    <d v="2023-10-17T00:00:00"/>
    <s v="Contraception hormonale"/>
    <n v="2"/>
    <n v="2"/>
    <n v="1"/>
    <n v="3"/>
    <n v="3"/>
    <n v="2"/>
    <m/>
    <n v="1"/>
    <m/>
    <m/>
    <m/>
    <m/>
    <m/>
    <m/>
    <m/>
    <m/>
    <m/>
    <m/>
    <m/>
    <m/>
    <s v="Droite"/>
    <m/>
    <m/>
    <m/>
    <m/>
    <m/>
    <m/>
    <n v="13"/>
    <x v="14"/>
    <x v="0"/>
  </r>
  <r>
    <d v="2023-10-17T10:15:54"/>
    <x v="42"/>
    <d v="2023-10-17T00:00:00"/>
    <s v="Fin de cycle (J14 à J28)"/>
    <n v="2"/>
    <n v="2"/>
    <n v="1"/>
    <n v="1"/>
    <n v="3"/>
    <n v="3"/>
    <m/>
    <n v="2"/>
    <m/>
    <m/>
    <s v="Général"/>
    <m/>
    <m/>
    <m/>
    <m/>
    <m/>
    <m/>
    <m/>
    <m/>
    <m/>
    <m/>
    <m/>
    <s v="Général"/>
    <m/>
    <m/>
    <m/>
    <m/>
    <n v="12"/>
    <x v="14"/>
    <x v="0"/>
  </r>
  <r>
    <d v="2023-10-17T10:19:08"/>
    <x v="0"/>
    <d v="2023-10-17T00:00:00"/>
    <s v="Contraception hormonale"/>
    <n v="3"/>
    <n v="2"/>
    <n v="4"/>
    <n v="3"/>
    <n v="3"/>
    <n v="3"/>
    <m/>
    <n v="5"/>
    <m/>
    <m/>
    <m/>
    <m/>
    <m/>
    <m/>
    <m/>
    <m/>
    <m/>
    <m/>
    <m/>
    <m/>
    <s v="Droite, Gauche"/>
    <s v="Droite"/>
    <m/>
    <m/>
    <m/>
    <m/>
    <m/>
    <n v="18"/>
    <x v="14"/>
    <x v="0"/>
  </r>
  <r>
    <d v="2023-10-17T10:19:44"/>
    <x v="44"/>
    <d v="2023-10-17T00:00:00"/>
    <s v="Ovulation (J7 à J14)"/>
    <n v="4"/>
    <n v="2"/>
    <n v="4"/>
    <n v="4"/>
    <n v="3"/>
    <n v="3"/>
    <m/>
    <m/>
    <m/>
    <m/>
    <m/>
    <m/>
    <m/>
    <m/>
    <m/>
    <m/>
    <m/>
    <m/>
    <m/>
    <m/>
    <m/>
    <m/>
    <m/>
    <m/>
    <m/>
    <m/>
    <m/>
    <n v="20"/>
    <x v="14"/>
    <x v="0"/>
  </r>
  <r>
    <d v="2023-10-17T10:21:23"/>
    <x v="38"/>
    <d v="2023-10-17T00:00:00"/>
    <s v="Ovulation (J7 à J14)"/>
    <n v="2"/>
    <n v="3"/>
    <n v="4"/>
    <n v="5"/>
    <n v="4"/>
    <n v="4"/>
    <m/>
    <n v="3"/>
    <m/>
    <m/>
    <m/>
    <m/>
    <m/>
    <m/>
    <m/>
    <m/>
    <m/>
    <m/>
    <m/>
    <m/>
    <m/>
    <s v="Gauche"/>
    <m/>
    <m/>
    <m/>
    <m/>
    <m/>
    <n v="22"/>
    <x v="14"/>
    <x v="0"/>
  </r>
  <r>
    <d v="2023-10-17T10:53:05"/>
    <x v="12"/>
    <d v="2023-10-17T00:00:00"/>
    <s v="Contraception hormonale"/>
    <n v="5"/>
    <n v="4"/>
    <n v="4"/>
    <n v="3"/>
    <n v="3"/>
    <n v="2"/>
    <m/>
    <m/>
    <m/>
    <m/>
    <m/>
    <m/>
    <m/>
    <m/>
    <m/>
    <m/>
    <m/>
    <m/>
    <m/>
    <m/>
    <m/>
    <m/>
    <m/>
    <m/>
    <m/>
    <m/>
    <m/>
    <n v="21"/>
    <x v="14"/>
    <x v="0"/>
  </r>
  <r>
    <d v="2023-10-17T10:55:56"/>
    <x v="47"/>
    <d v="2023-10-17T00:00:00"/>
    <s v="Contraception hormonale"/>
    <n v="4"/>
    <n v="4"/>
    <n v="2"/>
    <n v="2"/>
    <n v="3"/>
    <n v="4"/>
    <m/>
    <n v="6"/>
    <m/>
    <m/>
    <s v="Général"/>
    <m/>
    <m/>
    <s v="Général"/>
    <m/>
    <m/>
    <m/>
    <m/>
    <m/>
    <m/>
    <m/>
    <m/>
    <s v="Droite"/>
    <s v="Général"/>
    <m/>
    <m/>
    <m/>
    <n v="19"/>
    <x v="14"/>
    <x v="0"/>
  </r>
  <r>
    <d v="2023-10-17T11:02:01"/>
    <x v="16"/>
    <d v="2023-10-17T00:00:00"/>
    <s v="Règles (J1 à J7)"/>
    <n v="1"/>
    <n v="2"/>
    <n v="2"/>
    <n v="2"/>
    <n v="2"/>
    <n v="3"/>
    <s v="Problème perso"/>
    <n v="2"/>
    <m/>
    <m/>
    <m/>
    <m/>
    <m/>
    <m/>
    <m/>
    <m/>
    <m/>
    <m/>
    <m/>
    <m/>
    <m/>
    <m/>
    <m/>
    <m/>
    <m/>
    <s v="Général"/>
    <s v="douloureux seulement quand lorsqu’on y touche"/>
    <n v="12"/>
    <x v="14"/>
    <x v="0"/>
  </r>
  <r>
    <d v="2023-10-17T11:19:09"/>
    <x v="14"/>
    <d v="2023-10-17T00:00:00"/>
    <s v="Règles (J1 à J7)"/>
    <n v="3"/>
    <n v="3"/>
    <n v="3"/>
    <n v="4"/>
    <n v="3"/>
    <n v="3"/>
    <m/>
    <m/>
    <m/>
    <m/>
    <m/>
    <m/>
    <m/>
    <m/>
    <m/>
    <m/>
    <m/>
    <m/>
    <m/>
    <m/>
    <m/>
    <m/>
    <m/>
    <m/>
    <m/>
    <m/>
    <m/>
    <n v="19"/>
    <x v="14"/>
    <x v="0"/>
  </r>
  <r>
    <d v="2023-10-17T11:21:40"/>
    <x v="31"/>
    <d v="2023-10-17T00:00:00"/>
    <s v="Contraception hormonale"/>
    <n v="3"/>
    <n v="3"/>
    <n v="4"/>
    <n v="2"/>
    <n v="3"/>
    <n v="4"/>
    <m/>
    <m/>
    <m/>
    <m/>
    <m/>
    <m/>
    <m/>
    <m/>
    <m/>
    <m/>
    <m/>
    <m/>
    <m/>
    <m/>
    <m/>
    <m/>
    <m/>
    <m/>
    <m/>
    <m/>
    <m/>
    <n v="19"/>
    <x v="14"/>
    <x v="0"/>
  </r>
  <r>
    <d v="2023-10-17T11:38:15"/>
    <x v="33"/>
    <d v="2023-10-17T00:00:00"/>
    <s v="Ovulation (J7 à J14)"/>
    <n v="3"/>
    <n v="2"/>
    <n v="2"/>
    <n v="2"/>
    <n v="3"/>
    <n v="2"/>
    <m/>
    <m/>
    <m/>
    <m/>
    <m/>
    <m/>
    <m/>
    <m/>
    <m/>
    <m/>
    <m/>
    <m/>
    <m/>
    <m/>
    <m/>
    <m/>
    <m/>
    <m/>
    <m/>
    <m/>
    <m/>
    <n v="14"/>
    <x v="14"/>
    <x v="0"/>
  </r>
  <r>
    <d v="2023-10-17T11:59:02"/>
    <x v="43"/>
    <d v="2023-10-17T00:00:00"/>
    <s v="Contraception hormonale"/>
    <n v="4"/>
    <n v="4"/>
    <n v="4"/>
    <n v="4"/>
    <n v="3"/>
    <n v="3"/>
    <m/>
    <n v="3"/>
    <m/>
    <m/>
    <m/>
    <m/>
    <m/>
    <m/>
    <m/>
    <m/>
    <m/>
    <m/>
    <s v="Droite"/>
    <m/>
    <m/>
    <m/>
    <m/>
    <m/>
    <m/>
    <m/>
    <m/>
    <n v="22"/>
    <x v="14"/>
    <x v="0"/>
  </r>
  <r>
    <d v="2023-10-17T12:54:29"/>
    <x v="41"/>
    <d v="2023-10-17T00:00:00"/>
    <s v="Ovulation (J7 à J14)"/>
    <n v="3"/>
    <n v="3"/>
    <n v="2"/>
    <n v="2"/>
    <n v="2"/>
    <n v="2"/>
    <m/>
    <n v="3"/>
    <s v="Général"/>
    <m/>
    <s v="Général"/>
    <m/>
    <m/>
    <m/>
    <m/>
    <m/>
    <m/>
    <m/>
    <m/>
    <m/>
    <m/>
    <m/>
    <m/>
    <m/>
    <m/>
    <m/>
    <m/>
    <n v="14"/>
    <x v="14"/>
    <x v="0"/>
  </r>
  <r>
    <d v="2023-10-17T13:10:46"/>
    <x v="21"/>
    <d v="2023-10-17T00:00:00"/>
    <s v="Fin de cycle (J14 à J28)"/>
    <n v="3"/>
    <n v="4"/>
    <n v="5"/>
    <n v="4"/>
    <n v="4"/>
    <n v="5"/>
    <m/>
    <n v="3"/>
    <m/>
    <m/>
    <m/>
    <m/>
    <m/>
    <s v="Général"/>
    <m/>
    <m/>
    <m/>
    <m/>
    <m/>
    <m/>
    <m/>
    <m/>
    <m/>
    <m/>
    <m/>
    <m/>
    <m/>
    <n v="25"/>
    <x v="14"/>
    <x v="0"/>
  </r>
  <r>
    <d v="2023-10-17T13:12:06"/>
    <x v="10"/>
    <d v="2023-10-17T00:00:00"/>
    <s v="Ovulation (J7 à J14)"/>
    <n v="4"/>
    <n v="4"/>
    <n v="4"/>
    <n v="3"/>
    <n v="5"/>
    <n v="4"/>
    <m/>
    <n v="1"/>
    <m/>
    <m/>
    <m/>
    <m/>
    <m/>
    <m/>
    <m/>
    <m/>
    <m/>
    <m/>
    <m/>
    <m/>
    <m/>
    <m/>
    <m/>
    <m/>
    <m/>
    <m/>
    <s v="Douleur adducteurs mais plus au repos seulement si étirement ou contraction"/>
    <n v="24"/>
    <x v="14"/>
    <x v="0"/>
  </r>
  <r>
    <d v="2023-10-17T13:12:19"/>
    <x v="37"/>
    <d v="2023-10-17T00:00:00"/>
    <s v="Ovulation (J7 à J14)"/>
    <n v="3"/>
    <n v="3"/>
    <n v="4"/>
    <n v="3"/>
    <n v="4"/>
    <n v="5"/>
    <m/>
    <m/>
    <m/>
    <m/>
    <m/>
    <m/>
    <m/>
    <m/>
    <m/>
    <m/>
    <m/>
    <m/>
    <m/>
    <m/>
    <m/>
    <m/>
    <m/>
    <m/>
    <m/>
    <m/>
    <m/>
    <n v="22"/>
    <x v="14"/>
    <x v="0"/>
  </r>
  <r>
    <d v="2023-10-17T13:40:43"/>
    <x v="1"/>
    <d v="2023-10-17T00:00:00"/>
    <s v="Contraception hormonale"/>
    <n v="3"/>
    <n v="3"/>
    <n v="2"/>
    <n v="2"/>
    <n v="3"/>
    <n v="3"/>
    <m/>
    <m/>
    <m/>
    <m/>
    <m/>
    <m/>
    <m/>
    <m/>
    <m/>
    <m/>
    <m/>
    <m/>
    <m/>
    <m/>
    <m/>
    <m/>
    <m/>
    <m/>
    <m/>
    <m/>
    <m/>
    <n v="16"/>
    <x v="14"/>
    <x v="0"/>
  </r>
  <r>
    <d v="2023-10-17T14:08:13"/>
    <x v="55"/>
    <d v="2023-10-17T00:00:00"/>
    <s v="Fin de cycle (J14 à J28)"/>
    <n v="1"/>
    <n v="2"/>
    <n v="2"/>
    <n v="1"/>
    <n v="3"/>
    <n v="2"/>
    <s v="Au top on fire"/>
    <n v="2"/>
    <m/>
    <m/>
    <m/>
    <m/>
    <m/>
    <m/>
    <m/>
    <m/>
    <m/>
    <m/>
    <m/>
    <m/>
    <m/>
    <m/>
    <m/>
    <m/>
    <m/>
    <m/>
    <s v="Quelques bleus"/>
    <n v="11"/>
    <x v="14"/>
    <x v="0"/>
  </r>
  <r>
    <d v="2023-10-17T14:35:33"/>
    <x v="4"/>
    <d v="2023-10-17T00:00:00"/>
    <s v="Règles (J1 à J7)"/>
    <n v="4"/>
    <n v="3"/>
    <n v="4"/>
    <n v="4"/>
    <n v="3"/>
    <n v="2"/>
    <m/>
    <m/>
    <m/>
    <m/>
    <m/>
    <m/>
    <m/>
    <m/>
    <m/>
    <m/>
    <m/>
    <m/>
    <m/>
    <m/>
    <m/>
    <m/>
    <m/>
    <m/>
    <m/>
    <m/>
    <m/>
    <n v="20"/>
    <x v="14"/>
    <x v="0"/>
  </r>
  <r>
    <d v="2023-10-17T14:44:54"/>
    <x v="25"/>
    <d v="2023-10-17T00:00:00"/>
    <s v="Ovulation (J7 à J14)"/>
    <n v="3"/>
    <n v="4"/>
    <n v="4"/>
    <n v="3"/>
    <n v="4"/>
    <n v="3"/>
    <m/>
    <n v="3"/>
    <m/>
    <m/>
    <m/>
    <m/>
    <m/>
    <m/>
    <m/>
    <m/>
    <m/>
    <m/>
    <s v="Droite"/>
    <m/>
    <m/>
    <m/>
    <m/>
    <m/>
    <m/>
    <m/>
    <m/>
    <n v="21"/>
    <x v="14"/>
    <x v="0"/>
  </r>
  <r>
    <d v="2023-10-17T14:59:41"/>
    <x v="48"/>
    <d v="2023-10-17T00:00:00"/>
    <s v="Fin de cycle (J14 à J28)"/>
    <n v="3"/>
    <n v="3"/>
    <n v="4"/>
    <n v="4"/>
    <n v="4"/>
    <n v="5"/>
    <m/>
    <m/>
    <m/>
    <m/>
    <m/>
    <m/>
    <m/>
    <m/>
    <m/>
    <m/>
    <m/>
    <m/>
    <m/>
    <m/>
    <m/>
    <m/>
    <m/>
    <m/>
    <m/>
    <m/>
    <m/>
    <n v="23"/>
    <x v="14"/>
    <x v="0"/>
  </r>
  <r>
    <d v="2023-10-17T15:05:22"/>
    <x v="8"/>
    <d v="2023-10-17T00:00:00"/>
    <s v="Contraception hormonale"/>
    <n v="3"/>
    <n v="2"/>
    <n v="4"/>
    <n v="2"/>
    <n v="3"/>
    <n v="2"/>
    <m/>
    <n v="4"/>
    <m/>
    <m/>
    <m/>
    <s v="Gauche"/>
    <m/>
    <s v="Général"/>
    <m/>
    <m/>
    <m/>
    <m/>
    <m/>
    <s v="Général"/>
    <m/>
    <s v="Gauche"/>
    <m/>
    <m/>
    <m/>
    <m/>
    <s v="Epaule gauche : 4-5/10 // Haut du dos : 3-4/10 // Pouce gauche :2-3/10 // Cheville gauche 1/10 // Cheville droite 2-3/10"/>
    <n v="16"/>
    <x v="14"/>
    <x v="0"/>
  </r>
  <r>
    <d v="2023-10-17T15:23:03"/>
    <x v="3"/>
    <d v="2023-10-17T00:00:00"/>
    <s v="Fin de cycle (J14 à J28)"/>
    <n v="2"/>
    <n v="3"/>
    <n v="2"/>
    <n v="4"/>
    <n v="3"/>
    <n v="4"/>
    <s v="Endormi à 23h bien dormis mais un peu plus serai top"/>
    <m/>
    <m/>
    <m/>
    <m/>
    <m/>
    <m/>
    <m/>
    <m/>
    <m/>
    <m/>
    <m/>
    <m/>
    <m/>
    <m/>
    <m/>
    <m/>
    <m/>
    <m/>
    <m/>
    <m/>
    <n v="18"/>
    <x v="14"/>
    <x v="0"/>
  </r>
  <r>
    <d v="2023-10-17T15:30:21"/>
    <x v="32"/>
    <d v="2023-10-17T00:00:00"/>
    <s v="Ovulation (J7 à J14)"/>
    <n v="4"/>
    <n v="3"/>
    <n v="5"/>
    <n v="4"/>
    <n v="4"/>
    <n v="4"/>
    <m/>
    <m/>
    <m/>
    <m/>
    <m/>
    <m/>
    <m/>
    <m/>
    <m/>
    <m/>
    <m/>
    <m/>
    <m/>
    <m/>
    <m/>
    <m/>
    <m/>
    <m/>
    <m/>
    <m/>
    <m/>
    <n v="24"/>
    <x v="14"/>
    <x v="0"/>
  </r>
  <r>
    <d v="2023-10-17T15:39:09"/>
    <x v="9"/>
    <d v="2023-10-17T00:00:00"/>
    <s v="Règles (J1 à J7)"/>
    <n v="5"/>
    <n v="3"/>
    <n v="2"/>
    <n v="4"/>
    <n v="3"/>
    <n v="3"/>
    <m/>
    <n v="5"/>
    <m/>
    <m/>
    <m/>
    <m/>
    <m/>
    <m/>
    <m/>
    <m/>
    <m/>
    <m/>
    <m/>
    <m/>
    <m/>
    <m/>
    <m/>
    <m/>
    <m/>
    <m/>
    <s v="Adducteur"/>
    <n v="20"/>
    <x v="14"/>
    <x v="0"/>
  </r>
  <r>
    <d v="2023-10-18T07:42:40"/>
    <x v="51"/>
    <d v="2023-10-18T00:00:00"/>
    <s v="Fin de cycle (J14 à J28)"/>
    <n v="3"/>
    <n v="3"/>
    <n v="3"/>
    <n v="3"/>
    <n v="4"/>
    <n v="4"/>
    <m/>
    <m/>
    <m/>
    <m/>
    <m/>
    <m/>
    <m/>
    <m/>
    <m/>
    <m/>
    <m/>
    <m/>
    <s v="Droite"/>
    <m/>
    <m/>
    <m/>
    <m/>
    <s v="Gauche"/>
    <m/>
    <m/>
    <m/>
    <n v="20"/>
    <x v="14"/>
    <x v="0"/>
  </r>
  <r>
    <d v="2023-10-18T07:51:40"/>
    <x v="23"/>
    <d v="2023-10-18T00:00:00"/>
    <s v="Contraception hormonale"/>
    <n v="4"/>
    <n v="2"/>
    <n v="2"/>
    <n v="3"/>
    <n v="3"/>
    <n v="4"/>
    <m/>
    <m/>
    <m/>
    <m/>
    <m/>
    <m/>
    <m/>
    <m/>
    <m/>
    <m/>
    <m/>
    <m/>
    <m/>
    <m/>
    <m/>
    <m/>
    <m/>
    <m/>
    <m/>
    <m/>
    <m/>
    <n v="18"/>
    <x v="14"/>
    <x v="0"/>
  </r>
  <r>
    <d v="2023-10-18T08:21:52"/>
    <x v="15"/>
    <d v="2023-10-18T00:00:00"/>
    <s v="Fin de cycle (J14 à J28)"/>
    <n v="4"/>
    <n v="3"/>
    <n v="4"/>
    <n v="3"/>
    <n v="4"/>
    <n v="4"/>
    <m/>
    <m/>
    <m/>
    <m/>
    <m/>
    <m/>
    <m/>
    <m/>
    <m/>
    <m/>
    <m/>
    <m/>
    <m/>
    <m/>
    <m/>
    <m/>
    <m/>
    <m/>
    <m/>
    <m/>
    <m/>
    <n v="22"/>
    <x v="14"/>
    <x v="0"/>
  </r>
  <r>
    <d v="2023-10-18T09:36:15"/>
    <x v="14"/>
    <d v="2023-10-18T00:00:00"/>
    <s v="Règles (J1 à J7)"/>
    <n v="3"/>
    <n v="3"/>
    <n v="2"/>
    <n v="4"/>
    <n v="3"/>
    <n v="2"/>
    <m/>
    <m/>
    <m/>
    <m/>
    <m/>
    <m/>
    <m/>
    <m/>
    <m/>
    <m/>
    <m/>
    <m/>
    <m/>
    <m/>
    <m/>
    <m/>
    <m/>
    <m/>
    <m/>
    <m/>
    <m/>
    <n v="17"/>
    <x v="14"/>
    <x v="0"/>
  </r>
  <r>
    <d v="2023-10-18T09:43:10"/>
    <x v="31"/>
    <d v="2023-10-18T00:00:00"/>
    <s v="Contraception hormonale"/>
    <n v="4"/>
    <n v="3"/>
    <n v="4"/>
    <n v="3"/>
    <n v="3"/>
    <n v="4"/>
    <m/>
    <m/>
    <m/>
    <m/>
    <m/>
    <m/>
    <m/>
    <m/>
    <m/>
    <m/>
    <m/>
    <m/>
    <m/>
    <m/>
    <m/>
    <m/>
    <m/>
    <m/>
    <m/>
    <m/>
    <m/>
    <n v="21"/>
    <x v="14"/>
    <x v="0"/>
  </r>
  <r>
    <d v="2023-10-18T09:45:32"/>
    <x v="37"/>
    <d v="2023-10-18T00:00:00"/>
    <s v="Ovulation (J7 à J14)"/>
    <n v="3"/>
    <n v="4"/>
    <n v="4"/>
    <n v="3"/>
    <n v="4"/>
    <n v="4"/>
    <s v="Luxation première phalange annulaire main droite"/>
    <n v="3"/>
    <m/>
    <m/>
    <m/>
    <m/>
    <m/>
    <m/>
    <m/>
    <m/>
    <m/>
    <m/>
    <m/>
    <m/>
    <m/>
    <s v="Droite"/>
    <m/>
    <m/>
    <m/>
    <m/>
    <m/>
    <n v="22"/>
    <x v="14"/>
    <x v="0"/>
  </r>
  <r>
    <d v="2023-10-18T10:00:15"/>
    <x v="10"/>
    <d v="2023-10-18T00:00:00"/>
    <s v="Ovulation (J7 à J14)"/>
    <n v="4"/>
    <n v="4"/>
    <n v="4"/>
    <n v="4"/>
    <n v="5"/>
    <n v="4"/>
    <m/>
    <m/>
    <m/>
    <m/>
    <m/>
    <m/>
    <m/>
    <m/>
    <m/>
    <m/>
    <m/>
    <m/>
    <m/>
    <m/>
    <m/>
    <m/>
    <m/>
    <m/>
    <m/>
    <m/>
    <m/>
    <n v="25"/>
    <x v="14"/>
    <x v="0"/>
  </r>
  <r>
    <d v="2023-10-18T10:28:52"/>
    <x v="52"/>
    <d v="2023-10-18T00:00:00"/>
    <s v="Fin de cycle (J14 à J28)"/>
    <n v="4"/>
    <n v="3"/>
    <n v="3"/>
    <n v="3"/>
    <n v="3"/>
    <n v="4"/>
    <m/>
    <m/>
    <m/>
    <m/>
    <m/>
    <m/>
    <m/>
    <m/>
    <m/>
    <m/>
    <m/>
    <m/>
    <m/>
    <m/>
    <m/>
    <m/>
    <m/>
    <m/>
    <m/>
    <m/>
    <s v="Malade"/>
    <n v="20"/>
    <x v="14"/>
    <x v="0"/>
  </r>
  <r>
    <d v="2023-10-18T10:42:36"/>
    <x v="18"/>
    <d v="2023-10-18T00:00:00"/>
    <s v="Contraception hormonale"/>
    <n v="3"/>
    <n v="3"/>
    <n v="2"/>
    <n v="3"/>
    <n v="2"/>
    <n v="3"/>
    <m/>
    <m/>
    <m/>
    <m/>
    <m/>
    <m/>
    <m/>
    <m/>
    <m/>
    <m/>
    <m/>
    <m/>
    <m/>
    <m/>
    <m/>
    <m/>
    <m/>
    <m/>
    <m/>
    <m/>
    <m/>
    <n v="16"/>
    <x v="14"/>
    <x v="0"/>
  </r>
  <r>
    <d v="2023-10-18T10:49:23"/>
    <x v="16"/>
    <d v="2023-10-18T00:00:00"/>
    <s v="Règles (J1 à J7)"/>
    <n v="2"/>
    <n v="2"/>
    <n v="2"/>
    <n v="2"/>
    <n v="2"/>
    <n v="3"/>
    <m/>
    <n v="3"/>
    <m/>
    <m/>
    <m/>
    <m/>
    <m/>
    <m/>
    <m/>
    <m/>
    <m/>
    <m/>
    <m/>
    <m/>
    <m/>
    <m/>
    <m/>
    <m/>
    <m/>
    <s v="Général"/>
    <m/>
    <n v="13"/>
    <x v="14"/>
    <x v="0"/>
  </r>
  <r>
    <d v="2023-10-18T10:51:06"/>
    <x v="21"/>
    <d v="2023-10-18T00:00:00"/>
    <s v="Fin de cycle (J14 à J28)"/>
    <n v="5"/>
    <n v="4"/>
    <n v="4"/>
    <n v="3"/>
    <n v="4"/>
    <n v="4"/>
    <m/>
    <n v="5"/>
    <m/>
    <m/>
    <m/>
    <m/>
    <m/>
    <s v="Général"/>
    <m/>
    <m/>
    <m/>
    <m/>
    <m/>
    <m/>
    <m/>
    <m/>
    <m/>
    <m/>
    <m/>
    <m/>
    <m/>
    <n v="24"/>
    <x v="14"/>
    <x v="0"/>
  </r>
  <r>
    <d v="2023-10-18T10:52:16"/>
    <x v="26"/>
    <d v="2023-10-18T00:00:00"/>
    <s v="Fin de cycle (J14 à J28)"/>
    <n v="4"/>
    <n v="4"/>
    <n v="4"/>
    <n v="4"/>
    <n v="3"/>
    <n v="4"/>
    <m/>
    <m/>
    <m/>
    <m/>
    <m/>
    <m/>
    <m/>
    <m/>
    <m/>
    <m/>
    <m/>
    <m/>
    <m/>
    <m/>
    <m/>
    <m/>
    <m/>
    <m/>
    <m/>
    <m/>
    <m/>
    <n v="23"/>
    <x v="14"/>
    <x v="0"/>
  </r>
  <r>
    <d v="2023-10-18T10:53:31"/>
    <x v="22"/>
    <d v="2023-10-18T00:00:00"/>
    <s v="Fin de cycle (J14 à J28)"/>
    <n v="3"/>
    <n v="3"/>
    <n v="4"/>
    <n v="3"/>
    <n v="3"/>
    <n v="3"/>
    <m/>
    <m/>
    <m/>
    <m/>
    <m/>
    <m/>
    <m/>
    <m/>
    <m/>
    <m/>
    <m/>
    <m/>
    <m/>
    <m/>
    <m/>
    <m/>
    <m/>
    <m/>
    <m/>
    <m/>
    <m/>
    <n v="19"/>
    <x v="14"/>
    <x v="0"/>
  </r>
  <r>
    <d v="2023-10-18T11:05:33"/>
    <x v="11"/>
    <d v="2023-10-18T00:00:00"/>
    <s v="Contraception hormonale"/>
    <n v="3"/>
    <n v="2"/>
    <n v="2"/>
    <n v="3"/>
    <n v="2"/>
    <n v="3"/>
    <m/>
    <m/>
    <m/>
    <m/>
    <m/>
    <m/>
    <m/>
    <m/>
    <m/>
    <m/>
    <m/>
    <m/>
    <m/>
    <m/>
    <m/>
    <m/>
    <m/>
    <m/>
    <m/>
    <m/>
    <m/>
    <n v="15"/>
    <x v="14"/>
    <x v="0"/>
  </r>
  <r>
    <d v="2023-10-18T11:23:34"/>
    <x v="35"/>
    <d v="2023-10-18T00:00:00"/>
    <s v="Contraception hormonale"/>
    <n v="4"/>
    <n v="4"/>
    <n v="4"/>
    <n v="3"/>
    <n v="3"/>
    <n v="3"/>
    <m/>
    <m/>
    <m/>
    <m/>
    <m/>
    <m/>
    <m/>
    <m/>
    <m/>
    <m/>
    <m/>
    <m/>
    <m/>
    <m/>
    <m/>
    <m/>
    <m/>
    <m/>
    <m/>
    <m/>
    <m/>
    <n v="21"/>
    <x v="14"/>
    <x v="0"/>
  </r>
  <r>
    <d v="2023-10-18T11:29:45"/>
    <x v="29"/>
    <d v="2023-10-18T00:00:00"/>
    <s v="Fin de cycle (J14 à J28)"/>
    <n v="4"/>
    <n v="3"/>
    <n v="4"/>
    <n v="3"/>
    <n v="2"/>
    <n v="4"/>
    <s v="Courbatures 🥲"/>
    <m/>
    <m/>
    <m/>
    <m/>
    <m/>
    <m/>
    <m/>
    <m/>
    <m/>
    <m/>
    <m/>
    <m/>
    <m/>
    <m/>
    <m/>
    <m/>
    <m/>
    <m/>
    <m/>
    <m/>
    <n v="20"/>
    <x v="14"/>
    <x v="0"/>
  </r>
  <r>
    <d v="2023-10-18T11:34:37"/>
    <x v="38"/>
    <d v="2023-10-18T00:00:00"/>
    <s v="Ovulation (J7 à J14)"/>
    <n v="2"/>
    <n v="2"/>
    <n v="3"/>
    <n v="4"/>
    <n v="4"/>
    <n v="4"/>
    <m/>
    <n v="3"/>
    <m/>
    <m/>
    <m/>
    <m/>
    <m/>
    <m/>
    <m/>
    <m/>
    <m/>
    <m/>
    <m/>
    <m/>
    <m/>
    <s v="Gauche"/>
    <m/>
    <m/>
    <m/>
    <m/>
    <m/>
    <n v="19"/>
    <x v="14"/>
    <x v="0"/>
  </r>
  <r>
    <d v="2023-10-18T11:38:17"/>
    <x v="20"/>
    <d v="2023-10-18T00:00:00"/>
    <s v="Fin de cycle (J14 à J28)"/>
    <n v="4"/>
    <n v="2"/>
    <n v="3"/>
    <n v="3"/>
    <n v="3"/>
    <n v="5"/>
    <m/>
    <m/>
    <m/>
    <m/>
    <m/>
    <m/>
    <m/>
    <m/>
    <m/>
    <m/>
    <m/>
    <m/>
    <m/>
    <m/>
    <m/>
    <m/>
    <m/>
    <m/>
    <m/>
    <m/>
    <m/>
    <n v="20"/>
    <x v="14"/>
    <x v="0"/>
  </r>
  <r>
    <d v="2023-10-18T12:21:44"/>
    <x v="13"/>
    <d v="2023-10-18T00:00:00"/>
    <s v="Fin de cycle (J14 à J28)"/>
    <n v="4"/>
    <n v="3"/>
    <n v="3"/>
    <n v="2"/>
    <n v="3"/>
    <n v="4"/>
    <m/>
    <n v="3"/>
    <m/>
    <m/>
    <m/>
    <m/>
    <m/>
    <m/>
    <m/>
    <m/>
    <m/>
    <m/>
    <s v="Droite"/>
    <m/>
    <m/>
    <m/>
    <m/>
    <m/>
    <m/>
    <m/>
    <m/>
    <n v="19"/>
    <x v="14"/>
    <x v="0"/>
  </r>
  <r>
    <d v="2023-10-18T12:51:47"/>
    <x v="2"/>
    <d v="2023-10-18T00:00:00"/>
    <s v="Contraception hormonale"/>
    <n v="4"/>
    <n v="3"/>
    <n v="4"/>
    <n v="4"/>
    <n v="2"/>
    <n v="3"/>
    <m/>
    <m/>
    <m/>
    <m/>
    <m/>
    <m/>
    <m/>
    <m/>
    <m/>
    <m/>
    <m/>
    <m/>
    <m/>
    <m/>
    <m/>
    <m/>
    <m/>
    <m/>
    <m/>
    <m/>
    <m/>
    <n v="20"/>
    <x v="14"/>
    <x v="0"/>
  </r>
  <r>
    <d v="2023-10-18T13:24:59"/>
    <x v="12"/>
    <d v="2023-10-18T00:00:00"/>
    <s v="Contraception hormonale"/>
    <n v="3"/>
    <n v="4"/>
    <n v="4"/>
    <n v="2"/>
    <n v="3"/>
    <n v="3"/>
    <s v="Je suis super malade"/>
    <m/>
    <m/>
    <m/>
    <m/>
    <m/>
    <m/>
    <m/>
    <m/>
    <m/>
    <m/>
    <m/>
    <m/>
    <m/>
    <m/>
    <m/>
    <m/>
    <m/>
    <m/>
    <m/>
    <m/>
    <n v="19"/>
    <x v="14"/>
    <x v="0"/>
  </r>
  <r>
    <d v="2023-10-18T13:54:56"/>
    <x v="19"/>
    <d v="2023-10-18T00:00:00"/>
    <s v="Contraception hormonale"/>
    <n v="4"/>
    <n v="3"/>
    <n v="4"/>
    <n v="4"/>
    <n v="3"/>
    <n v="4"/>
    <m/>
    <m/>
    <m/>
    <m/>
    <m/>
    <m/>
    <m/>
    <m/>
    <m/>
    <m/>
    <m/>
    <m/>
    <m/>
    <m/>
    <m/>
    <m/>
    <m/>
    <m/>
    <m/>
    <m/>
    <m/>
    <n v="22"/>
    <x v="14"/>
    <x v="0"/>
  </r>
  <r>
    <d v="2023-10-18T15:05:20"/>
    <x v="41"/>
    <d v="2023-10-18T00:00:00"/>
    <s v="Ovulation (J7 à J14)"/>
    <n v="3"/>
    <n v="3"/>
    <n v="2"/>
    <n v="2"/>
    <n v="3"/>
    <n v="3"/>
    <m/>
    <n v="3"/>
    <s v="Général"/>
    <m/>
    <s v="Général"/>
    <m/>
    <m/>
    <m/>
    <m/>
    <m/>
    <m/>
    <m/>
    <m/>
    <m/>
    <m/>
    <m/>
    <m/>
    <m/>
    <m/>
    <m/>
    <m/>
    <n v="16"/>
    <x v="14"/>
    <x v="0"/>
  </r>
  <r>
    <d v="2023-10-18T15:13:48"/>
    <x v="44"/>
    <d v="2023-10-18T00:00:00"/>
    <s v="Ovulation (J7 à J14)"/>
    <n v="4"/>
    <n v="2"/>
    <n v="4"/>
    <n v="4"/>
    <n v="3"/>
    <n v="4"/>
    <m/>
    <m/>
    <m/>
    <m/>
    <m/>
    <m/>
    <m/>
    <m/>
    <m/>
    <m/>
    <m/>
    <m/>
    <m/>
    <m/>
    <m/>
    <m/>
    <m/>
    <m/>
    <m/>
    <m/>
    <m/>
    <n v="21"/>
    <x v="14"/>
    <x v="0"/>
  </r>
  <r>
    <d v="2023-10-18T15:28:40"/>
    <x v="8"/>
    <d v="2023-10-18T00:00:00"/>
    <s v="Contraception hormonale"/>
    <n v="2"/>
    <n v="2"/>
    <n v="2"/>
    <n v="2"/>
    <n v="3"/>
    <n v="2"/>
    <m/>
    <n v="4"/>
    <m/>
    <m/>
    <m/>
    <s v="Gauche"/>
    <m/>
    <m/>
    <m/>
    <m/>
    <m/>
    <m/>
    <m/>
    <s v="Général"/>
    <m/>
    <s v="Gauche"/>
    <m/>
    <m/>
    <m/>
    <m/>
    <m/>
    <n v="13"/>
    <x v="14"/>
    <x v="0"/>
  </r>
  <r>
    <d v="2023-10-18T15:39:31"/>
    <x v="1"/>
    <d v="2023-10-18T00:00:00"/>
    <s v="Contraception hormonale"/>
    <n v="3"/>
    <n v="3"/>
    <n v="2"/>
    <n v="2"/>
    <n v="3"/>
    <n v="3"/>
    <m/>
    <m/>
    <m/>
    <m/>
    <m/>
    <m/>
    <m/>
    <m/>
    <m/>
    <m/>
    <m/>
    <m/>
    <m/>
    <m/>
    <m/>
    <m/>
    <m/>
    <m/>
    <m/>
    <m/>
    <m/>
    <n v="16"/>
    <x v="14"/>
    <x v="0"/>
  </r>
  <r>
    <d v="2023-10-18T15:40:55"/>
    <x v="24"/>
    <d v="2023-10-18T00:00:00"/>
    <s v="Règles (J1 à J7)"/>
    <n v="3"/>
    <n v="2"/>
    <n v="2"/>
    <n v="3"/>
    <n v="3"/>
    <n v="3"/>
    <m/>
    <m/>
    <m/>
    <m/>
    <m/>
    <m/>
    <m/>
    <m/>
    <m/>
    <m/>
    <m/>
    <m/>
    <m/>
    <m/>
    <m/>
    <m/>
    <m/>
    <m/>
    <m/>
    <m/>
    <m/>
    <n v="16"/>
    <x v="14"/>
    <x v="0"/>
  </r>
  <r>
    <d v="2023-10-18T15:41:08"/>
    <x v="43"/>
    <d v="2023-10-18T00:00:00"/>
    <s v="Contraception hormonale"/>
    <n v="4"/>
    <n v="4"/>
    <n v="4"/>
    <n v="3"/>
    <n v="3"/>
    <n v="3"/>
    <m/>
    <n v="6"/>
    <m/>
    <m/>
    <m/>
    <m/>
    <m/>
    <m/>
    <m/>
    <m/>
    <m/>
    <m/>
    <s v="Droite"/>
    <m/>
    <m/>
    <m/>
    <m/>
    <m/>
    <m/>
    <m/>
    <m/>
    <n v="21"/>
    <x v="14"/>
    <x v="0"/>
  </r>
  <r>
    <d v="2023-10-18T15:41:47"/>
    <x v="3"/>
    <d v="2023-10-18T00:00:00"/>
    <s v="Fin de cycle (J14 à J28)"/>
    <n v="3"/>
    <n v="3"/>
    <n v="2"/>
    <n v="2"/>
    <n v="3"/>
    <n v="4"/>
    <s v="Fatigue++"/>
    <m/>
    <m/>
    <m/>
    <m/>
    <m/>
    <m/>
    <m/>
    <m/>
    <m/>
    <m/>
    <m/>
    <m/>
    <m/>
    <m/>
    <m/>
    <m/>
    <m/>
    <m/>
    <m/>
    <m/>
    <n v="17"/>
    <x v="14"/>
    <x v="0"/>
  </r>
  <r>
    <d v="2023-10-18T15:43:23"/>
    <x v="42"/>
    <d v="2023-10-18T00:00:00"/>
    <s v="Fin de cycle (J14 à J28)"/>
    <n v="1"/>
    <n v="2"/>
    <n v="1"/>
    <n v="3"/>
    <n v="2"/>
    <n v="3"/>
    <m/>
    <n v="3"/>
    <m/>
    <m/>
    <m/>
    <m/>
    <m/>
    <s v="Droite"/>
    <m/>
    <m/>
    <m/>
    <m/>
    <m/>
    <m/>
    <m/>
    <m/>
    <s v="Gauche"/>
    <m/>
    <m/>
    <m/>
    <m/>
    <n v="12"/>
    <x v="14"/>
    <x v="0"/>
  </r>
  <r>
    <d v="2023-10-18T15:47:20"/>
    <x v="4"/>
    <d v="2023-10-18T00:00:00"/>
    <s v="Règles (J1 à J7)"/>
    <n v="4"/>
    <n v="2"/>
    <n v="3"/>
    <n v="4"/>
    <n v="3"/>
    <n v="4"/>
    <m/>
    <m/>
    <m/>
    <m/>
    <m/>
    <m/>
    <m/>
    <m/>
    <m/>
    <m/>
    <m/>
    <m/>
    <m/>
    <m/>
    <m/>
    <m/>
    <m/>
    <m/>
    <m/>
    <m/>
    <m/>
    <n v="20"/>
    <x v="14"/>
    <x v="0"/>
  </r>
  <r>
    <d v="2023-10-18T15:51:20"/>
    <x v="17"/>
    <d v="2023-10-18T00:00:00"/>
    <s v="Contraception hormonale"/>
    <n v="2"/>
    <n v="2"/>
    <n v="2"/>
    <n v="2"/>
    <n v="3"/>
    <n v="5"/>
    <s v="Probable dérèglement hormonal"/>
    <n v="3"/>
    <m/>
    <m/>
    <m/>
    <m/>
    <m/>
    <m/>
    <m/>
    <m/>
    <m/>
    <m/>
    <m/>
    <m/>
    <m/>
    <m/>
    <m/>
    <s v="Droite"/>
    <m/>
    <m/>
    <m/>
    <n v="16"/>
    <x v="14"/>
    <x v="0"/>
  </r>
  <r>
    <d v="2023-10-18T16:34:01"/>
    <x v="47"/>
    <d v="2023-10-18T00:00:00"/>
    <s v="Contraception hormonale"/>
    <n v="4"/>
    <n v="5"/>
    <n v="4"/>
    <n v="3"/>
    <n v="4"/>
    <n v="5"/>
    <m/>
    <m/>
    <m/>
    <m/>
    <m/>
    <m/>
    <m/>
    <m/>
    <m/>
    <m/>
    <m/>
    <m/>
    <m/>
    <m/>
    <m/>
    <m/>
    <m/>
    <m/>
    <m/>
    <m/>
    <m/>
    <n v="25"/>
    <x v="14"/>
    <x v="0"/>
  </r>
  <r>
    <d v="2023-10-18T17:55:39"/>
    <x v="9"/>
    <d v="2023-10-18T00:00:00"/>
    <s v="Règles (J1 à J7)"/>
    <n v="3"/>
    <n v="2"/>
    <n v="3"/>
    <n v="3"/>
    <n v="4"/>
    <n v="4"/>
    <s v="Ssu midi + max 3 rep en cours de renfo ce matin dcp un peu de fatigue"/>
    <n v="4"/>
    <m/>
    <m/>
    <m/>
    <m/>
    <m/>
    <m/>
    <m/>
    <m/>
    <m/>
    <m/>
    <m/>
    <m/>
    <m/>
    <m/>
    <m/>
    <m/>
    <m/>
    <m/>
    <s v="Gêne adducteur mais sans plus"/>
    <n v="19"/>
    <x v="14"/>
    <x v="0"/>
  </r>
  <r>
    <d v="2023-10-20T08:42:26"/>
    <x v="15"/>
    <d v="2023-10-20T00:00:00"/>
    <s v="Fin de cycle (J14 à J28)"/>
    <n v="4"/>
    <n v="2"/>
    <n v="3"/>
    <n v="4"/>
    <n v="3"/>
    <n v="4"/>
    <m/>
    <m/>
    <m/>
    <m/>
    <m/>
    <m/>
    <m/>
    <m/>
    <m/>
    <m/>
    <m/>
    <m/>
    <m/>
    <m/>
    <m/>
    <m/>
    <m/>
    <m/>
    <m/>
    <m/>
    <m/>
    <n v="20"/>
    <x v="14"/>
    <x v="0"/>
  </r>
  <r>
    <d v="2023-10-20T08:48:33"/>
    <x v="2"/>
    <d v="2023-10-20T00:00:00"/>
    <s v="Contraception hormonale"/>
    <n v="4"/>
    <n v="3"/>
    <n v="2"/>
    <n v="2"/>
    <n v="3"/>
    <n v="4"/>
    <m/>
    <n v="4"/>
    <m/>
    <m/>
    <m/>
    <m/>
    <m/>
    <m/>
    <m/>
    <m/>
    <m/>
    <m/>
    <m/>
    <m/>
    <m/>
    <m/>
    <m/>
    <s v="Droite"/>
    <m/>
    <m/>
    <m/>
    <n v="18"/>
    <x v="14"/>
    <x v="0"/>
  </r>
  <r>
    <d v="2023-10-20T10:19:24"/>
    <x v="51"/>
    <d v="2023-10-20T00:00:00"/>
    <s v="Fin de cycle (J14 à J28)"/>
    <n v="3"/>
    <n v="3"/>
    <n v="3"/>
    <n v="3"/>
    <n v="4"/>
    <n v="4"/>
    <m/>
    <m/>
    <m/>
    <m/>
    <m/>
    <m/>
    <m/>
    <m/>
    <m/>
    <m/>
    <m/>
    <m/>
    <s v="Droite"/>
    <m/>
    <m/>
    <m/>
    <m/>
    <s v="Gauche"/>
    <m/>
    <m/>
    <m/>
    <n v="20"/>
    <x v="14"/>
    <x v="0"/>
  </r>
  <r>
    <d v="2023-10-20T10:19:42"/>
    <x v="47"/>
    <d v="2023-10-20T00:00:00"/>
    <s v="Contraception hormonale"/>
    <n v="3"/>
    <n v="3"/>
    <n v="3"/>
    <n v="3"/>
    <n v="3"/>
    <n v="2"/>
    <m/>
    <m/>
    <m/>
    <m/>
    <m/>
    <m/>
    <m/>
    <m/>
    <m/>
    <m/>
    <m/>
    <m/>
    <m/>
    <m/>
    <m/>
    <m/>
    <m/>
    <m/>
    <m/>
    <m/>
    <s v="Je suis malade"/>
    <n v="17"/>
    <x v="14"/>
    <x v="0"/>
  </r>
  <r>
    <d v="2023-10-20T10:27:22"/>
    <x v="17"/>
    <d v="2023-10-20T00:00:00"/>
    <s v="Contraception hormonale"/>
    <n v="3"/>
    <n v="3"/>
    <n v="3"/>
    <n v="3"/>
    <n v="3"/>
    <n v="5"/>
    <m/>
    <m/>
    <m/>
    <m/>
    <m/>
    <m/>
    <m/>
    <m/>
    <m/>
    <m/>
    <m/>
    <m/>
    <m/>
    <m/>
    <m/>
    <m/>
    <m/>
    <m/>
    <m/>
    <m/>
    <m/>
    <n v="20"/>
    <x v="14"/>
    <x v="0"/>
  </r>
  <r>
    <d v="2023-10-20T10:58:46"/>
    <x v="31"/>
    <d v="2023-10-20T00:00:00"/>
    <s v="Contraception hormonale"/>
    <n v="4"/>
    <n v="2"/>
    <n v="5"/>
    <n v="4"/>
    <n v="3"/>
    <n v="4"/>
    <m/>
    <m/>
    <m/>
    <m/>
    <m/>
    <m/>
    <m/>
    <m/>
    <m/>
    <m/>
    <m/>
    <m/>
    <m/>
    <m/>
    <m/>
    <m/>
    <m/>
    <m/>
    <m/>
    <m/>
    <m/>
    <n v="22"/>
    <x v="14"/>
    <x v="0"/>
  </r>
  <r>
    <d v="2023-10-20T11:34:57"/>
    <x v="38"/>
    <d v="2023-10-20T00:00:00"/>
    <s v="Fin de cycle (J14 à J28)"/>
    <n v="3"/>
    <n v="3"/>
    <n v="4"/>
    <n v="4"/>
    <n v="3"/>
    <n v="4"/>
    <m/>
    <n v="2"/>
    <m/>
    <m/>
    <m/>
    <m/>
    <m/>
    <m/>
    <m/>
    <m/>
    <m/>
    <m/>
    <m/>
    <m/>
    <m/>
    <s v="Gauche"/>
    <m/>
    <m/>
    <m/>
    <m/>
    <m/>
    <n v="21"/>
    <x v="14"/>
    <x v="0"/>
  </r>
  <r>
    <d v="2023-10-20T11:35:30"/>
    <x v="29"/>
    <d v="2023-10-20T00:00:00"/>
    <s v="Fin de cycle (J14 à J28)"/>
    <n v="4"/>
    <n v="3"/>
    <n v="4"/>
    <n v="3"/>
    <n v="2"/>
    <n v="4"/>
    <m/>
    <m/>
    <m/>
    <m/>
    <m/>
    <m/>
    <m/>
    <m/>
    <m/>
    <m/>
    <m/>
    <m/>
    <m/>
    <m/>
    <m/>
    <m/>
    <m/>
    <m/>
    <m/>
    <m/>
    <m/>
    <n v="20"/>
    <x v="14"/>
    <x v="0"/>
  </r>
  <r>
    <d v="2023-10-20T11:41:28"/>
    <x v="48"/>
    <d v="2023-10-20T00:00:00"/>
    <s v="Fin de cycle (J14 à J28)"/>
    <n v="3"/>
    <n v="3"/>
    <n v="4"/>
    <n v="3"/>
    <n v="4"/>
    <n v="5"/>
    <m/>
    <m/>
    <m/>
    <m/>
    <m/>
    <m/>
    <m/>
    <m/>
    <m/>
    <m/>
    <m/>
    <m/>
    <m/>
    <m/>
    <m/>
    <m/>
    <m/>
    <m/>
    <m/>
    <m/>
    <m/>
    <n v="22"/>
    <x v="14"/>
    <x v="0"/>
  </r>
  <r>
    <d v="2023-10-20T11:58:06"/>
    <x v="32"/>
    <d v="2023-10-20T00:00:00"/>
    <s v="Ovulation (J7 à J14)"/>
    <n v="4"/>
    <n v="2"/>
    <n v="5"/>
    <n v="4"/>
    <n v="4"/>
    <n v="5"/>
    <m/>
    <m/>
    <m/>
    <m/>
    <m/>
    <m/>
    <m/>
    <m/>
    <m/>
    <m/>
    <m/>
    <m/>
    <m/>
    <m/>
    <m/>
    <m/>
    <m/>
    <m/>
    <m/>
    <m/>
    <m/>
    <n v="24"/>
    <x v="14"/>
    <x v="0"/>
  </r>
  <r>
    <d v="2023-10-20T12:18:48"/>
    <x v="22"/>
    <d v="2023-10-20T00:00:00"/>
    <s v="Fin de cycle (J14 à J28)"/>
    <n v="3"/>
    <n v="3"/>
    <n v="4"/>
    <n v="4"/>
    <n v="3"/>
    <n v="3"/>
    <m/>
    <m/>
    <m/>
    <m/>
    <m/>
    <m/>
    <m/>
    <m/>
    <m/>
    <m/>
    <m/>
    <m/>
    <m/>
    <m/>
    <m/>
    <m/>
    <m/>
    <m/>
    <m/>
    <m/>
    <m/>
    <n v="20"/>
    <x v="14"/>
    <x v="0"/>
  </r>
  <r>
    <d v="2023-10-20T12:20:18"/>
    <x v="23"/>
    <d v="2023-10-20T00:00:00"/>
    <s v="Contraception hormonale"/>
    <n v="4"/>
    <n v="4"/>
    <n v="4"/>
    <n v="4"/>
    <n v="3"/>
    <n v="4"/>
    <m/>
    <m/>
    <m/>
    <m/>
    <m/>
    <m/>
    <m/>
    <m/>
    <m/>
    <m/>
    <m/>
    <m/>
    <m/>
    <m/>
    <m/>
    <m/>
    <m/>
    <m/>
    <m/>
    <m/>
    <m/>
    <n v="23"/>
    <x v="14"/>
    <x v="0"/>
  </r>
  <r>
    <d v="2023-10-20T12:25:50"/>
    <x v="20"/>
    <d v="2023-10-20T00:00:00"/>
    <s v="Fin de cycle (J14 à J28)"/>
    <n v="4"/>
    <n v="4"/>
    <n v="3"/>
    <n v="3"/>
    <n v="5"/>
    <n v="5"/>
    <m/>
    <m/>
    <m/>
    <m/>
    <m/>
    <m/>
    <m/>
    <m/>
    <m/>
    <m/>
    <m/>
    <m/>
    <m/>
    <m/>
    <m/>
    <m/>
    <m/>
    <m/>
    <m/>
    <m/>
    <m/>
    <n v="24"/>
    <x v="14"/>
    <x v="0"/>
  </r>
  <r>
    <d v="2023-10-20T12:58:07"/>
    <x v="10"/>
    <d v="2023-10-20T00:00:00"/>
    <s v="Ovulation (J7 à J14)"/>
    <n v="5"/>
    <n v="4"/>
    <n v="5"/>
    <n v="4"/>
    <n v="4"/>
    <n v="4"/>
    <m/>
    <m/>
    <m/>
    <m/>
    <m/>
    <m/>
    <m/>
    <m/>
    <m/>
    <m/>
    <m/>
    <m/>
    <m/>
    <m/>
    <m/>
    <m/>
    <m/>
    <m/>
    <m/>
    <m/>
    <m/>
    <n v="26"/>
    <x v="14"/>
    <x v="0"/>
  </r>
  <r>
    <d v="2023-10-20T13:03:13"/>
    <x v="19"/>
    <d v="2023-10-20T00:00:00"/>
    <s v="Contraception hormonale"/>
    <n v="4"/>
    <n v="3"/>
    <n v="4"/>
    <n v="4"/>
    <n v="3"/>
    <n v="2"/>
    <m/>
    <n v="1"/>
    <m/>
    <m/>
    <m/>
    <m/>
    <m/>
    <m/>
    <m/>
    <m/>
    <m/>
    <m/>
    <m/>
    <m/>
    <s v="Droite"/>
    <m/>
    <m/>
    <m/>
    <m/>
    <m/>
    <s v="Toujours un peu embêtant, ça me gêne gêne pas tellement pendant l’entraînement mais après plutôt (douleurs et tendances à gonfler), je suis toujours le protocole 🙂"/>
    <n v="20"/>
    <x v="14"/>
    <x v="0"/>
  </r>
  <r>
    <d v="2023-10-20T14:11:11"/>
    <x v="1"/>
    <d v="2023-10-20T00:00:00"/>
    <s v="Contraception hormonale"/>
    <n v="3"/>
    <n v="3"/>
    <n v="2"/>
    <n v="3"/>
    <n v="3"/>
    <n v="3"/>
    <m/>
    <m/>
    <m/>
    <m/>
    <m/>
    <m/>
    <m/>
    <m/>
    <m/>
    <m/>
    <m/>
    <m/>
    <m/>
    <m/>
    <m/>
    <m/>
    <m/>
    <m/>
    <s v="Gauche"/>
    <m/>
    <m/>
    <n v="17"/>
    <x v="14"/>
    <x v="0"/>
  </r>
  <r>
    <d v="2023-10-20T15:21:25"/>
    <x v="11"/>
    <d v="2023-10-20T00:00:00"/>
    <s v="Contraception hormonale"/>
    <n v="3"/>
    <n v="2"/>
    <n v="2"/>
    <n v="2"/>
    <n v="2"/>
    <n v="3"/>
    <s v="Fatigue"/>
    <m/>
    <m/>
    <m/>
    <m/>
    <m/>
    <m/>
    <m/>
    <m/>
    <m/>
    <m/>
    <m/>
    <m/>
    <m/>
    <m/>
    <m/>
    <m/>
    <m/>
    <m/>
    <m/>
    <m/>
    <n v="14"/>
    <x v="14"/>
    <x v="0"/>
  </r>
  <r>
    <d v="2023-10-20T15:23:30"/>
    <x v="37"/>
    <d v="2023-10-20T00:00:00"/>
    <s v="Ovulation (J7 à J14)"/>
    <n v="4"/>
    <n v="3"/>
    <n v="4"/>
    <n v="3"/>
    <n v="3"/>
    <n v="4"/>
    <m/>
    <n v="1"/>
    <m/>
    <m/>
    <m/>
    <m/>
    <m/>
    <m/>
    <m/>
    <m/>
    <m/>
    <m/>
    <m/>
    <m/>
    <m/>
    <s v="Droite"/>
    <m/>
    <m/>
    <m/>
    <m/>
    <m/>
    <n v="21"/>
    <x v="14"/>
    <x v="0"/>
  </r>
  <r>
    <d v="2023-10-20T15:53:22"/>
    <x v="52"/>
    <d v="2023-10-20T00:00:00"/>
    <s v="Fin de cycle (J14 à J28)"/>
    <n v="2"/>
    <n v="2"/>
    <n v="2"/>
    <n v="3"/>
    <n v="3"/>
    <n v="4"/>
    <m/>
    <m/>
    <m/>
    <m/>
    <m/>
    <m/>
    <m/>
    <m/>
    <m/>
    <m/>
    <m/>
    <m/>
    <m/>
    <m/>
    <m/>
    <m/>
    <m/>
    <m/>
    <m/>
    <m/>
    <m/>
    <n v="16"/>
    <x v="14"/>
    <x v="0"/>
  </r>
  <r>
    <d v="2023-10-23T11:47:34"/>
    <x v="18"/>
    <d v="2023-10-23T00:00:00"/>
    <s v="Contraception hormonale"/>
    <n v="5"/>
    <n v="3"/>
    <n v="4"/>
    <n v="2"/>
    <n v="3"/>
    <n v="4"/>
    <s v="Pas de douleurs mais malade (gorges et nez)"/>
    <m/>
    <m/>
    <m/>
    <m/>
    <m/>
    <m/>
    <m/>
    <m/>
    <m/>
    <m/>
    <m/>
    <m/>
    <m/>
    <m/>
    <m/>
    <m/>
    <m/>
    <m/>
    <m/>
    <m/>
    <n v="21"/>
    <x v="15"/>
    <x v="0"/>
  </r>
  <r>
    <d v="2023-10-31T07:35:45"/>
    <x v="15"/>
    <d v="2023-10-31T00:00:00"/>
    <s v="Règles (J1 à J7)"/>
    <n v="4"/>
    <n v="2"/>
    <n v="4"/>
    <n v="4"/>
    <n v="3"/>
    <n v="3"/>
    <m/>
    <n v="3"/>
    <m/>
    <m/>
    <m/>
    <s v="Gauche"/>
    <m/>
    <m/>
    <m/>
    <m/>
    <m/>
    <m/>
    <m/>
    <m/>
    <m/>
    <m/>
    <m/>
    <m/>
    <m/>
    <m/>
    <m/>
    <n v="20"/>
    <x v="16"/>
    <x v="0"/>
  </r>
  <r>
    <d v="2023-10-31T07:45:51"/>
    <x v="17"/>
    <d v="2023-10-31T00:00:00"/>
    <s v="Contraception hormonale"/>
    <n v="4"/>
    <n v="4"/>
    <n v="4"/>
    <n v="4"/>
    <n v="3"/>
    <n v="4"/>
    <m/>
    <m/>
    <m/>
    <m/>
    <m/>
    <m/>
    <m/>
    <m/>
    <m/>
    <m/>
    <m/>
    <m/>
    <m/>
    <m/>
    <m/>
    <m/>
    <m/>
    <m/>
    <m/>
    <m/>
    <m/>
    <n v="23"/>
    <x v="16"/>
    <x v="0"/>
  </r>
  <r>
    <d v="2023-10-31T10:30:05"/>
    <x v="20"/>
    <d v="2023-10-31T00:00:00"/>
    <s v="Règles (J1 à J7)"/>
    <n v="4"/>
    <n v="3"/>
    <n v="5"/>
    <n v="4"/>
    <n v="5"/>
    <n v="2"/>
    <s v="Maux de tête"/>
    <n v="5"/>
    <m/>
    <m/>
    <s v="Général"/>
    <m/>
    <m/>
    <m/>
    <m/>
    <m/>
    <m/>
    <m/>
    <m/>
    <m/>
    <m/>
    <m/>
    <m/>
    <m/>
    <m/>
    <m/>
    <m/>
    <n v="23"/>
    <x v="16"/>
    <x v="0"/>
  </r>
  <r>
    <d v="2023-10-31T10:32:50"/>
    <x v="26"/>
    <d v="2023-10-31T00:00:00"/>
    <s v="Règles (J1 à J7)"/>
    <n v="5"/>
    <n v="5"/>
    <n v="5"/>
    <n v="4"/>
    <n v="4"/>
    <n v="5"/>
    <m/>
    <m/>
    <m/>
    <m/>
    <m/>
    <m/>
    <m/>
    <m/>
    <m/>
    <m/>
    <m/>
    <m/>
    <m/>
    <m/>
    <m/>
    <m/>
    <m/>
    <m/>
    <m/>
    <m/>
    <m/>
    <n v="28"/>
    <x v="16"/>
    <x v="0"/>
  </r>
  <r>
    <d v="2023-10-31T10:33:17"/>
    <x v="50"/>
    <d v="2023-10-31T00:00:00"/>
    <s v="Règles (J1 à J7)"/>
    <n v="3"/>
    <n v="2"/>
    <n v="4"/>
    <n v="4"/>
    <n v="3"/>
    <n v="4"/>
    <s v="Un peu stressée de reprendre le rugby."/>
    <m/>
    <m/>
    <m/>
    <m/>
    <m/>
    <m/>
    <m/>
    <m/>
    <m/>
    <m/>
    <m/>
    <m/>
    <m/>
    <m/>
    <m/>
    <m/>
    <m/>
    <m/>
    <m/>
    <m/>
    <n v="20"/>
    <x v="16"/>
    <x v="0"/>
  </r>
  <r>
    <d v="2023-10-31T10:38:32"/>
    <x v="18"/>
    <d v="2023-10-31T00:00:00"/>
    <s v="Contraception hormonale"/>
    <n v="5"/>
    <n v="4"/>
    <n v="4"/>
    <n v="4"/>
    <n v="4"/>
    <n v="5"/>
    <m/>
    <m/>
    <m/>
    <m/>
    <m/>
    <m/>
    <m/>
    <m/>
    <m/>
    <m/>
    <m/>
    <m/>
    <m/>
    <m/>
    <m/>
    <m/>
    <m/>
    <m/>
    <m/>
    <m/>
    <m/>
    <n v="26"/>
    <x v="16"/>
    <x v="0"/>
  </r>
  <r>
    <d v="2023-10-31T10:43:13"/>
    <x v="29"/>
    <d v="2023-10-31T00:00:00"/>
    <s v="Règles (J1 à J7)"/>
    <n v="3"/>
    <n v="4"/>
    <n v="2"/>
    <n v="4"/>
    <n v="3"/>
    <n v="4"/>
    <s v="Jour de voyage, réveil a 3h15 arrivée à rennes a 9:30"/>
    <m/>
    <m/>
    <m/>
    <m/>
    <m/>
    <m/>
    <m/>
    <m/>
    <m/>
    <m/>
    <m/>
    <m/>
    <m/>
    <m/>
    <m/>
    <m/>
    <m/>
    <m/>
    <m/>
    <m/>
    <n v="20"/>
    <x v="16"/>
    <x v="0"/>
  </r>
  <r>
    <d v="2023-10-31T10:43:48"/>
    <x v="38"/>
    <d v="2023-10-31T00:00:00"/>
    <s v="Règles (J1 à J7)"/>
    <n v="5"/>
    <n v="4"/>
    <n v="4"/>
    <n v="5"/>
    <n v="4"/>
    <n v="4"/>
    <m/>
    <n v="2"/>
    <m/>
    <m/>
    <m/>
    <m/>
    <m/>
    <m/>
    <m/>
    <m/>
    <m/>
    <m/>
    <m/>
    <m/>
    <m/>
    <s v="Gauche"/>
    <m/>
    <m/>
    <m/>
    <m/>
    <m/>
    <n v="26"/>
    <x v="16"/>
    <x v="0"/>
  </r>
  <r>
    <d v="2023-10-31T10:57:48"/>
    <x v="52"/>
    <d v="2023-10-31T00:00:00"/>
    <s v="Fin de cycle (J14 à J28)"/>
    <n v="4"/>
    <n v="4"/>
    <n v="3"/>
    <n v="4"/>
    <n v="3"/>
    <n v="3"/>
    <m/>
    <m/>
    <m/>
    <m/>
    <m/>
    <m/>
    <m/>
    <m/>
    <m/>
    <m/>
    <m/>
    <m/>
    <m/>
    <m/>
    <m/>
    <m/>
    <m/>
    <m/>
    <m/>
    <m/>
    <m/>
    <n v="21"/>
    <x v="16"/>
    <x v="0"/>
  </r>
  <r>
    <d v="2023-10-31T11:01:30"/>
    <x v="37"/>
    <d v="2023-10-31T00:00:00"/>
    <s v="Fin de cycle (J14 à J28)"/>
    <n v="4"/>
    <n v="4"/>
    <n v="4"/>
    <n v="4"/>
    <n v="4"/>
    <n v="4"/>
    <m/>
    <n v="1"/>
    <m/>
    <m/>
    <m/>
    <m/>
    <m/>
    <m/>
    <m/>
    <m/>
    <m/>
    <m/>
    <m/>
    <m/>
    <m/>
    <s v="Droite"/>
    <m/>
    <m/>
    <m/>
    <m/>
    <s v="Je vois Patrice à 15h30"/>
    <n v="24"/>
    <x v="16"/>
    <x v="0"/>
  </r>
  <r>
    <d v="2023-10-31T11:20:04"/>
    <x v="22"/>
    <d v="2023-10-31T00:00:00"/>
    <s v="Règles (J1 à J7)"/>
    <n v="3"/>
    <n v="3"/>
    <n v="2"/>
    <n v="5"/>
    <n v="3"/>
    <n v="4"/>
    <m/>
    <m/>
    <m/>
    <m/>
    <m/>
    <m/>
    <m/>
    <m/>
    <m/>
    <m/>
    <m/>
    <m/>
    <m/>
    <m/>
    <m/>
    <m/>
    <m/>
    <m/>
    <m/>
    <m/>
    <m/>
    <n v="20"/>
    <x v="16"/>
    <x v="0"/>
  </r>
  <r>
    <d v="2023-10-31T11:50:19"/>
    <x v="11"/>
    <d v="2023-10-31T00:00:00"/>
    <s v="Contraception hormonale"/>
    <n v="2"/>
    <n v="2"/>
    <n v="1"/>
    <n v="2"/>
    <n v="3"/>
    <n v="3"/>
    <s v="Grosse nuit de travail hier+ nuit de travail ce soir"/>
    <m/>
    <m/>
    <m/>
    <m/>
    <m/>
    <m/>
    <m/>
    <m/>
    <m/>
    <m/>
    <m/>
    <m/>
    <m/>
    <m/>
    <m/>
    <m/>
    <m/>
    <m/>
    <m/>
    <m/>
    <n v="13"/>
    <x v="16"/>
    <x v="0"/>
  </r>
  <r>
    <d v="2023-10-31T11:52:50"/>
    <x v="51"/>
    <d v="2023-10-31T00:00:00"/>
    <s v="Règles (J1 à J7)"/>
    <n v="3"/>
    <n v="4"/>
    <n v="4"/>
    <n v="3"/>
    <n v="4"/>
    <n v="4"/>
    <m/>
    <m/>
    <m/>
    <m/>
    <m/>
    <m/>
    <m/>
    <m/>
    <m/>
    <m/>
    <m/>
    <m/>
    <s v="Droite"/>
    <m/>
    <m/>
    <m/>
    <m/>
    <s v="Gauche"/>
    <m/>
    <m/>
    <m/>
    <n v="22"/>
    <x v="16"/>
    <x v="0"/>
  </r>
  <r>
    <d v="2023-10-31T11:58:36"/>
    <x v="31"/>
    <d v="2023-10-31T00:00:00"/>
    <s v="Contraception hormonale"/>
    <n v="2"/>
    <n v="2"/>
    <n v="4"/>
    <n v="5"/>
    <n v="3"/>
    <n v="5"/>
    <s v="Stress lié aux partiels la semaine prochaine"/>
    <m/>
    <m/>
    <m/>
    <m/>
    <m/>
    <m/>
    <m/>
    <m/>
    <m/>
    <m/>
    <m/>
    <m/>
    <m/>
    <m/>
    <m/>
    <m/>
    <m/>
    <m/>
    <m/>
    <m/>
    <n v="21"/>
    <x v="16"/>
    <x v="0"/>
  </r>
  <r>
    <d v="2023-10-31T12:24:54"/>
    <x v="29"/>
    <d v="2023-10-31T00:00:00"/>
    <s v="Contraception hormonale"/>
    <n v="4"/>
    <n v="2"/>
    <n v="4"/>
    <n v="3"/>
    <n v="3"/>
    <n v="4"/>
    <m/>
    <m/>
    <m/>
    <m/>
    <m/>
    <m/>
    <m/>
    <m/>
    <m/>
    <m/>
    <m/>
    <m/>
    <m/>
    <m/>
    <m/>
    <m/>
    <m/>
    <m/>
    <m/>
    <m/>
    <m/>
    <n v="20"/>
    <x v="16"/>
    <x v="0"/>
  </r>
  <r>
    <d v="2023-10-31T12:27:01"/>
    <x v="8"/>
    <d v="2023-10-31T00:00:00"/>
    <s v="Contraception hormonale"/>
    <n v="4"/>
    <n v="3"/>
    <n v="3"/>
    <n v="3"/>
    <n v="3"/>
    <n v="2"/>
    <m/>
    <m/>
    <m/>
    <m/>
    <m/>
    <m/>
    <m/>
    <m/>
    <m/>
    <m/>
    <m/>
    <m/>
    <m/>
    <m/>
    <m/>
    <m/>
    <m/>
    <m/>
    <m/>
    <m/>
    <m/>
    <n v="18"/>
    <x v="16"/>
    <x v="0"/>
  </r>
  <r>
    <d v="2023-10-31T14:04:36"/>
    <x v="19"/>
    <d v="2023-10-31T00:00:00"/>
    <s v="Contraception hormonale"/>
    <n v="3"/>
    <n v="3"/>
    <n v="4"/>
    <n v="4"/>
    <n v="4"/>
    <n v="4"/>
    <m/>
    <m/>
    <m/>
    <m/>
    <m/>
    <m/>
    <m/>
    <m/>
    <m/>
    <m/>
    <m/>
    <m/>
    <m/>
    <m/>
    <m/>
    <m/>
    <m/>
    <m/>
    <m/>
    <m/>
    <m/>
    <n v="22"/>
    <x v="16"/>
    <x v="0"/>
  </r>
  <r>
    <d v="2023-10-31T14:10:11"/>
    <x v="24"/>
    <d v="2023-10-31T00:00:00"/>
    <s v="Ovulation (J7 à J14)"/>
    <n v="3"/>
    <n v="2"/>
    <n v="2"/>
    <n v="4"/>
    <n v="3"/>
    <n v="3"/>
    <m/>
    <m/>
    <m/>
    <m/>
    <m/>
    <m/>
    <m/>
    <m/>
    <m/>
    <m/>
    <m/>
    <m/>
    <m/>
    <m/>
    <m/>
    <m/>
    <m/>
    <m/>
    <m/>
    <m/>
    <m/>
    <n v="17"/>
    <x v="16"/>
    <x v="0"/>
  </r>
  <r>
    <d v="2023-10-31T14:43:42"/>
    <x v="13"/>
    <d v="2023-10-31T00:00:00"/>
    <s v="Règles (J1 à J7)"/>
    <n v="5"/>
    <n v="3"/>
    <n v="3"/>
    <n v="4"/>
    <n v="3"/>
    <n v="2"/>
    <m/>
    <m/>
    <m/>
    <m/>
    <m/>
    <m/>
    <m/>
    <m/>
    <m/>
    <m/>
    <m/>
    <m/>
    <m/>
    <m/>
    <m/>
    <m/>
    <m/>
    <m/>
    <m/>
    <m/>
    <m/>
    <n v="20"/>
    <x v="16"/>
    <x v="0"/>
  </r>
  <r>
    <d v="2023-10-31T14:44:27"/>
    <x v="14"/>
    <d v="2023-10-31T00:00:00"/>
    <s v="Contraception hormonale"/>
    <n v="3"/>
    <n v="2"/>
    <n v="2"/>
    <n v="3"/>
    <n v="3"/>
    <n v="3"/>
    <m/>
    <m/>
    <m/>
    <m/>
    <m/>
    <m/>
    <m/>
    <m/>
    <m/>
    <m/>
    <m/>
    <m/>
    <m/>
    <m/>
    <m/>
    <m/>
    <m/>
    <m/>
    <m/>
    <m/>
    <m/>
    <n v="16"/>
    <x v="16"/>
    <x v="0"/>
  </r>
  <r>
    <d v="2023-10-31T14:44:43"/>
    <x v="1"/>
    <d v="2023-10-31T00:00:00"/>
    <s v="Contraception hormonale"/>
    <n v="3"/>
    <n v="3"/>
    <n v="3"/>
    <n v="4"/>
    <n v="3"/>
    <n v="3"/>
    <m/>
    <m/>
    <m/>
    <m/>
    <m/>
    <m/>
    <m/>
    <m/>
    <m/>
    <m/>
    <m/>
    <m/>
    <m/>
    <m/>
    <m/>
    <m/>
    <m/>
    <m/>
    <m/>
    <m/>
    <m/>
    <n v="19"/>
    <x v="16"/>
    <x v="0"/>
  </r>
  <r>
    <d v="2023-10-31T15:27:45"/>
    <x v="32"/>
    <d v="2023-10-31T00:00:00"/>
    <s v="Fin de cycle (J14 à J28)"/>
    <n v="4"/>
    <n v="3"/>
    <n v="3"/>
    <n v="4"/>
    <n v="4"/>
    <n v="5"/>
    <s v="J'ai un rhume ..."/>
    <m/>
    <m/>
    <m/>
    <m/>
    <m/>
    <m/>
    <m/>
    <m/>
    <m/>
    <m/>
    <m/>
    <m/>
    <m/>
    <m/>
    <m/>
    <m/>
    <m/>
    <m/>
    <m/>
    <m/>
    <n v="23"/>
    <x v="16"/>
    <x v="0"/>
  </r>
  <r>
    <d v="2023-10-31T15:44:08"/>
    <x v="44"/>
    <d v="2023-10-31T00:00:00"/>
    <s v="Fin de cycle (J14 à J28)"/>
    <n v="4"/>
    <n v="3"/>
    <n v="4"/>
    <n v="4"/>
    <n v="4"/>
    <n v="3"/>
    <m/>
    <m/>
    <m/>
    <m/>
    <m/>
    <m/>
    <m/>
    <m/>
    <m/>
    <m/>
    <m/>
    <m/>
    <m/>
    <m/>
    <m/>
    <m/>
    <m/>
    <m/>
    <m/>
    <m/>
    <m/>
    <n v="22"/>
    <x v="16"/>
    <x v="0"/>
  </r>
  <r>
    <d v="2023-10-31T15:52:46"/>
    <x v="2"/>
    <d v="2023-10-31T00:00:00"/>
    <s v="Contraception hormonale"/>
    <n v="4"/>
    <n v="2"/>
    <n v="4"/>
    <n v="3"/>
    <n v="3"/>
    <n v="4"/>
    <m/>
    <n v="3"/>
    <m/>
    <m/>
    <m/>
    <m/>
    <m/>
    <m/>
    <m/>
    <m/>
    <m/>
    <m/>
    <m/>
    <m/>
    <m/>
    <m/>
    <m/>
    <s v="Droite"/>
    <m/>
    <m/>
    <m/>
    <n v="20"/>
    <x v="16"/>
    <x v="0"/>
  </r>
  <r>
    <d v="2023-10-31T17:15:24"/>
    <x v="47"/>
    <d v="2023-10-31T00:00:00"/>
    <s v="Contraception hormonale"/>
    <n v="4"/>
    <n v="4"/>
    <n v="4"/>
    <n v="4"/>
    <n v="4"/>
    <n v="4"/>
    <m/>
    <m/>
    <m/>
    <m/>
    <m/>
    <m/>
    <m/>
    <m/>
    <m/>
    <m/>
    <m/>
    <m/>
    <m/>
    <m/>
    <m/>
    <m/>
    <m/>
    <m/>
    <m/>
    <m/>
    <m/>
    <n v="24"/>
    <x v="16"/>
    <x v="0"/>
  </r>
  <r>
    <d v="2023-11-01T07:49:41"/>
    <x v="51"/>
    <d v="2023-11-01T00:00:00"/>
    <s v="Règles (J1 à J7)"/>
    <n v="4"/>
    <n v="4"/>
    <n v="3"/>
    <n v="4"/>
    <n v="4"/>
    <n v="4"/>
    <m/>
    <n v="4"/>
    <m/>
    <m/>
    <m/>
    <m/>
    <m/>
    <m/>
    <m/>
    <m/>
    <m/>
    <m/>
    <s v="Droite"/>
    <m/>
    <m/>
    <m/>
    <m/>
    <s v="Gauche"/>
    <m/>
    <m/>
    <s v="3-4 ischio quand je cours plus de 100 m ou si je saute sur une jambe"/>
    <n v="23"/>
    <x v="16"/>
    <x v="0"/>
  </r>
  <r>
    <d v="2023-11-01T08:10:17"/>
    <x v="19"/>
    <d v="2023-11-01T00:00:00"/>
    <s v="Contraception hormonale"/>
    <n v="4"/>
    <n v="3"/>
    <n v="4"/>
    <n v="3"/>
    <n v="3"/>
    <n v="3"/>
    <m/>
    <m/>
    <m/>
    <m/>
    <m/>
    <m/>
    <m/>
    <m/>
    <m/>
    <m/>
    <m/>
    <m/>
    <m/>
    <m/>
    <m/>
    <m/>
    <m/>
    <m/>
    <m/>
    <m/>
    <m/>
    <n v="20"/>
    <x v="16"/>
    <x v="0"/>
  </r>
  <r>
    <d v="2023-11-01T08:11:16"/>
    <x v="17"/>
    <d v="2023-11-01T00:00:00"/>
    <s v="Contraception hormonale"/>
    <n v="3"/>
    <n v="4"/>
    <n v="4"/>
    <n v="4"/>
    <n v="3"/>
    <n v="4"/>
    <m/>
    <n v="6"/>
    <m/>
    <m/>
    <m/>
    <m/>
    <m/>
    <s v="Général"/>
    <m/>
    <m/>
    <m/>
    <m/>
    <m/>
    <m/>
    <m/>
    <m/>
    <m/>
    <m/>
    <m/>
    <m/>
    <m/>
    <n v="22"/>
    <x v="16"/>
    <x v="0"/>
  </r>
  <r>
    <d v="2023-11-01T08:14:55"/>
    <x v="9"/>
    <d v="2023-11-01T00:00:00"/>
    <s v="Ovulation (J7 à J14)"/>
    <n v="4"/>
    <n v="3"/>
    <n v="3"/>
    <n v="4"/>
    <n v="4"/>
    <n v="3"/>
    <m/>
    <m/>
    <m/>
    <m/>
    <m/>
    <m/>
    <m/>
    <m/>
    <m/>
    <m/>
    <m/>
    <m/>
    <m/>
    <m/>
    <m/>
    <m/>
    <m/>
    <m/>
    <m/>
    <m/>
    <m/>
    <n v="21"/>
    <x v="16"/>
    <x v="0"/>
  </r>
  <r>
    <d v="2023-11-01T08:20:51"/>
    <x v="22"/>
    <d v="2023-11-01T00:00:00"/>
    <s v="Ovulation (J7 à J14)"/>
    <n v="3"/>
    <n v="3"/>
    <n v="2"/>
    <n v="3"/>
    <n v="3"/>
    <n v="4"/>
    <m/>
    <m/>
    <m/>
    <m/>
    <m/>
    <m/>
    <m/>
    <m/>
    <m/>
    <m/>
    <m/>
    <m/>
    <m/>
    <m/>
    <m/>
    <m/>
    <m/>
    <m/>
    <m/>
    <m/>
    <m/>
    <n v="18"/>
    <x v="16"/>
    <x v="0"/>
  </r>
  <r>
    <d v="2023-11-01T08:30:10"/>
    <x v="44"/>
    <d v="2023-11-01T00:00:00"/>
    <s v="Fin de cycle (J14 à J28)"/>
    <n v="4"/>
    <n v="3"/>
    <n v="4"/>
    <n v="4"/>
    <n v="3"/>
    <n v="2"/>
    <m/>
    <m/>
    <m/>
    <m/>
    <m/>
    <m/>
    <m/>
    <m/>
    <m/>
    <m/>
    <m/>
    <m/>
    <m/>
    <m/>
    <m/>
    <m/>
    <m/>
    <m/>
    <m/>
    <m/>
    <m/>
    <n v="20"/>
    <x v="16"/>
    <x v="0"/>
  </r>
  <r>
    <d v="2023-11-01T08:37:46"/>
    <x v="38"/>
    <d v="2023-11-01T00:00:00"/>
    <s v="Règles (J1 à J7)"/>
    <n v="4"/>
    <n v="4"/>
    <n v="4"/>
    <n v="4"/>
    <n v="4"/>
    <n v="4"/>
    <m/>
    <n v="2"/>
    <m/>
    <m/>
    <m/>
    <m/>
    <m/>
    <m/>
    <m/>
    <m/>
    <m/>
    <m/>
    <m/>
    <m/>
    <m/>
    <s v="Gauche"/>
    <m/>
    <m/>
    <m/>
    <m/>
    <m/>
    <n v="24"/>
    <x v="16"/>
    <x v="0"/>
  </r>
  <r>
    <d v="2023-11-01T08:47:41"/>
    <x v="29"/>
    <d v="2023-11-01T00:00:00"/>
    <s v="Règles (J1 à J7)"/>
    <n v="4"/>
    <n v="3"/>
    <n v="4"/>
    <n v="3"/>
    <n v="2"/>
    <n v="2"/>
    <m/>
    <m/>
    <m/>
    <m/>
    <m/>
    <m/>
    <m/>
    <m/>
    <m/>
    <m/>
    <m/>
    <m/>
    <m/>
    <m/>
    <m/>
    <m/>
    <m/>
    <m/>
    <m/>
    <m/>
    <s v="Courbatures lombaires et trapézoïdales"/>
    <n v="18"/>
    <x v="16"/>
    <x v="0"/>
  </r>
  <r>
    <d v="2023-11-01T08:48:35"/>
    <x v="31"/>
    <d v="2023-11-01T00:00:00"/>
    <s v="Contraception hormonale"/>
    <n v="3"/>
    <n v="2"/>
    <n v="3"/>
    <n v="3"/>
    <n v="3"/>
    <n v="5"/>
    <m/>
    <m/>
    <m/>
    <m/>
    <m/>
    <m/>
    <m/>
    <m/>
    <m/>
    <m/>
    <m/>
    <m/>
    <m/>
    <m/>
    <m/>
    <m/>
    <m/>
    <m/>
    <m/>
    <m/>
    <m/>
    <n v="19"/>
    <x v="16"/>
    <x v="0"/>
  </r>
  <r>
    <d v="2023-11-01T08:58:37"/>
    <x v="2"/>
    <d v="2023-11-01T00:00:00"/>
    <s v="Contraception hormonale"/>
    <n v="4"/>
    <n v="2"/>
    <n v="4"/>
    <n v="3"/>
    <n v="3"/>
    <n v="4"/>
    <m/>
    <n v="2"/>
    <m/>
    <m/>
    <m/>
    <m/>
    <m/>
    <m/>
    <m/>
    <m/>
    <m/>
    <m/>
    <m/>
    <m/>
    <m/>
    <m/>
    <m/>
    <s v="Droite"/>
    <m/>
    <m/>
    <m/>
    <n v="20"/>
    <x v="16"/>
    <x v="0"/>
  </r>
  <r>
    <d v="2023-11-01T09:02:21"/>
    <x v="15"/>
    <d v="2023-11-01T00:00:00"/>
    <s v="Ovulation (J7 à J14)"/>
    <n v="3"/>
    <n v="2"/>
    <n v="4"/>
    <n v="3"/>
    <n v="4"/>
    <n v="3"/>
    <m/>
    <n v="3"/>
    <m/>
    <m/>
    <m/>
    <s v="Gauche"/>
    <m/>
    <m/>
    <m/>
    <m/>
    <m/>
    <m/>
    <m/>
    <m/>
    <m/>
    <m/>
    <m/>
    <m/>
    <m/>
    <m/>
    <m/>
    <n v="19"/>
    <x v="16"/>
    <x v="0"/>
  </r>
  <r>
    <d v="2023-11-01T09:03:17"/>
    <x v="18"/>
    <d v="2023-11-01T00:00:00"/>
    <s v="Contraception hormonale"/>
    <n v="4"/>
    <n v="3"/>
    <n v="3"/>
    <n v="3"/>
    <n v="4"/>
    <n v="4"/>
    <m/>
    <m/>
    <m/>
    <m/>
    <m/>
    <m/>
    <m/>
    <m/>
    <m/>
    <m/>
    <m/>
    <m/>
    <m/>
    <m/>
    <m/>
    <m/>
    <m/>
    <m/>
    <m/>
    <m/>
    <m/>
    <n v="21"/>
    <x v="16"/>
    <x v="0"/>
  </r>
  <r>
    <d v="2023-11-01T09:05:50"/>
    <x v="52"/>
    <d v="2023-11-01T00:00:00"/>
    <s v="Contraception hormonale"/>
    <n v="3"/>
    <n v="3"/>
    <n v="2"/>
    <n v="4"/>
    <n v="3"/>
    <n v="3"/>
    <m/>
    <m/>
    <m/>
    <m/>
    <s v="Gauche"/>
    <m/>
    <s v="Gauche"/>
    <m/>
    <m/>
    <m/>
    <m/>
    <m/>
    <m/>
    <m/>
    <m/>
    <m/>
    <m/>
    <m/>
    <m/>
    <m/>
    <s v="Mal à l’adducteur"/>
    <n v="18"/>
    <x v="16"/>
    <x v="0"/>
  </r>
  <r>
    <d v="2023-11-01T09:13:29"/>
    <x v="1"/>
    <d v="2023-11-01T00:00:00"/>
    <s v="Contraception hormonale"/>
    <n v="3"/>
    <n v="3"/>
    <n v="3"/>
    <n v="3"/>
    <n v="3"/>
    <n v="3"/>
    <m/>
    <n v="5"/>
    <m/>
    <m/>
    <m/>
    <m/>
    <m/>
    <s v="Général"/>
    <m/>
    <m/>
    <m/>
    <m/>
    <m/>
    <m/>
    <m/>
    <m/>
    <m/>
    <m/>
    <m/>
    <m/>
    <m/>
    <n v="18"/>
    <x v="16"/>
    <x v="0"/>
  </r>
  <r>
    <d v="2023-11-01T09:17:44"/>
    <x v="13"/>
    <d v="2023-11-01T00:00:00"/>
    <s v="Règles (J1 à J7)"/>
    <n v="4"/>
    <n v="3"/>
    <n v="4"/>
    <n v="4"/>
    <n v="3"/>
    <n v="3"/>
    <m/>
    <m/>
    <m/>
    <m/>
    <m/>
    <m/>
    <m/>
    <m/>
    <m/>
    <m/>
    <m/>
    <m/>
    <m/>
    <m/>
    <m/>
    <m/>
    <m/>
    <m/>
    <m/>
    <m/>
    <m/>
    <n v="21"/>
    <x v="16"/>
    <x v="0"/>
  </r>
  <r>
    <d v="2023-11-01T09:46:09"/>
    <x v="42"/>
    <d v="2023-11-01T00:00:00"/>
    <s v="Règles (J1 à J7)"/>
    <n v="3"/>
    <n v="3"/>
    <n v="2"/>
    <n v="3"/>
    <n v="2"/>
    <n v="2"/>
    <m/>
    <m/>
    <m/>
    <m/>
    <m/>
    <m/>
    <m/>
    <m/>
    <m/>
    <m/>
    <m/>
    <m/>
    <m/>
    <m/>
    <m/>
    <m/>
    <m/>
    <m/>
    <m/>
    <m/>
    <m/>
    <n v="15"/>
    <x v="16"/>
    <x v="0"/>
  </r>
  <r>
    <d v="2023-11-03T07:28:28"/>
    <x v="51"/>
    <d v="2023-11-03T00:00:00"/>
    <s v="Ovulation (J7 à J14)"/>
    <n v="3"/>
    <n v="3"/>
    <n v="3"/>
    <n v="3"/>
    <n v="4"/>
    <n v="4"/>
    <m/>
    <n v="3"/>
    <m/>
    <m/>
    <m/>
    <m/>
    <m/>
    <m/>
    <m/>
    <m/>
    <m/>
    <m/>
    <s v="Droite"/>
    <m/>
    <m/>
    <m/>
    <m/>
    <s v="Gauche"/>
    <m/>
    <m/>
    <s v="Mais aucune douleur si je ne cours pas"/>
    <n v="20"/>
    <x v="16"/>
    <x v="0"/>
  </r>
  <r>
    <d v="2023-11-03T10:17:38"/>
    <x v="48"/>
    <d v="2023-11-03T00:00:00"/>
    <s v="Contraception hormonale"/>
    <n v="3"/>
    <n v="2"/>
    <n v="4"/>
    <n v="4"/>
    <n v="4"/>
    <n v="5"/>
    <m/>
    <m/>
    <m/>
    <m/>
    <m/>
    <m/>
    <m/>
    <m/>
    <m/>
    <m/>
    <m/>
    <m/>
    <m/>
    <m/>
    <m/>
    <m/>
    <m/>
    <m/>
    <m/>
    <m/>
    <m/>
    <n v="22"/>
    <x v="16"/>
    <x v="0"/>
  </r>
  <r>
    <d v="2023-11-03T10:17:55"/>
    <x v="52"/>
    <d v="2023-11-03T00:00:00"/>
    <s v="Contraception hormonale"/>
    <n v="4"/>
    <n v="3"/>
    <n v="3"/>
    <n v="3"/>
    <n v="3"/>
    <n v="4"/>
    <m/>
    <m/>
    <m/>
    <m/>
    <m/>
    <m/>
    <m/>
    <m/>
    <m/>
    <m/>
    <m/>
    <m/>
    <m/>
    <m/>
    <m/>
    <m/>
    <m/>
    <m/>
    <m/>
    <m/>
    <s v="Mal aux adducteurs"/>
    <n v="20"/>
    <x v="16"/>
    <x v="0"/>
  </r>
  <r>
    <d v="2023-11-03T10:38:48"/>
    <x v="38"/>
    <d v="2023-11-03T00:00:00"/>
    <s v="Règles (J1 à J7)"/>
    <n v="4"/>
    <n v="4"/>
    <n v="5"/>
    <n v="4"/>
    <n v="4"/>
    <n v="4"/>
    <m/>
    <n v="2"/>
    <m/>
    <m/>
    <m/>
    <m/>
    <m/>
    <m/>
    <m/>
    <m/>
    <m/>
    <m/>
    <m/>
    <m/>
    <m/>
    <s v="Gauche"/>
    <m/>
    <m/>
    <m/>
    <m/>
    <s v="Mollets un peu chargés"/>
    <n v="25"/>
    <x v="16"/>
    <x v="0"/>
  </r>
  <r>
    <d v="2023-11-03T10:43:32"/>
    <x v="31"/>
    <d v="2023-11-03T00:00:00"/>
    <s v="Contraception hormonale"/>
    <n v="5"/>
    <n v="2"/>
    <n v="4"/>
    <n v="3"/>
    <n v="4"/>
    <n v="5"/>
    <m/>
    <m/>
    <m/>
    <m/>
    <m/>
    <m/>
    <m/>
    <m/>
    <m/>
    <m/>
    <m/>
    <m/>
    <m/>
    <m/>
    <m/>
    <m/>
    <m/>
    <m/>
    <m/>
    <m/>
    <m/>
    <n v="23"/>
    <x v="16"/>
    <x v="0"/>
  </r>
  <r>
    <d v="2023-11-03T10:59:01"/>
    <x v="3"/>
    <d v="2023-11-03T00:00:00"/>
    <s v="Règles (J1 à J7)"/>
    <n v="2"/>
    <n v="3"/>
    <n v="4"/>
    <n v="3"/>
    <n v="3"/>
    <n v="4"/>
    <s v="Pas de ouf le moral mais ça va. Bien dormis pas assez"/>
    <m/>
    <m/>
    <m/>
    <m/>
    <m/>
    <m/>
    <m/>
    <m/>
    <m/>
    <m/>
    <m/>
    <m/>
    <m/>
    <m/>
    <m/>
    <m/>
    <m/>
    <m/>
    <m/>
    <m/>
    <n v="19"/>
    <x v="16"/>
    <x v="0"/>
  </r>
  <r>
    <d v="2023-11-03T11:07:55"/>
    <x v="6"/>
    <d v="2023-11-03T00:00:00"/>
    <s v="Fin de cycle (J14 à J28)"/>
    <n v="5"/>
    <n v="5"/>
    <n v="5"/>
    <n v="5"/>
    <n v="4"/>
    <n v="5"/>
    <m/>
    <m/>
    <m/>
    <m/>
    <m/>
    <m/>
    <m/>
    <m/>
    <m/>
    <m/>
    <m/>
    <m/>
    <m/>
    <m/>
    <m/>
    <m/>
    <m/>
    <m/>
    <m/>
    <m/>
    <m/>
    <n v="29"/>
    <x v="16"/>
    <x v="0"/>
  </r>
  <r>
    <d v="2023-11-03T11:31:47"/>
    <x v="32"/>
    <d v="2023-11-03T00:00:00"/>
    <s v="Règles (J1 à J7)"/>
    <n v="4"/>
    <n v="3"/>
    <n v="3"/>
    <n v="3"/>
    <n v="3"/>
    <n v="4"/>
    <s v="Enrhumée toujours et courbatures"/>
    <m/>
    <m/>
    <m/>
    <m/>
    <m/>
    <m/>
    <m/>
    <m/>
    <m/>
    <m/>
    <m/>
    <m/>
    <m/>
    <m/>
    <m/>
    <m/>
    <m/>
    <m/>
    <m/>
    <m/>
    <n v="20"/>
    <x v="16"/>
    <x v="0"/>
  </r>
  <r>
    <d v="2023-11-03T11:56:10"/>
    <x v="42"/>
    <d v="2023-11-03T00:00:00"/>
    <s v="Règles (J1 à J7)"/>
    <n v="3"/>
    <n v="3"/>
    <n v="4"/>
    <n v="2"/>
    <n v="2"/>
    <n v="3"/>
    <m/>
    <m/>
    <m/>
    <m/>
    <m/>
    <m/>
    <m/>
    <m/>
    <m/>
    <m/>
    <m/>
    <m/>
    <m/>
    <m/>
    <m/>
    <m/>
    <m/>
    <m/>
    <m/>
    <m/>
    <m/>
    <n v="17"/>
    <x v="16"/>
    <x v="0"/>
  </r>
  <r>
    <d v="2023-11-03T12:09:26"/>
    <x v="9"/>
    <d v="2023-11-03T00:00:00"/>
    <s v="Fin de cycle (J14 à J28)"/>
    <n v="4"/>
    <n v="5"/>
    <n v="4"/>
    <n v="4"/>
    <n v="2"/>
    <n v="4"/>
    <m/>
    <m/>
    <m/>
    <m/>
    <m/>
    <m/>
    <m/>
    <m/>
    <m/>
    <m/>
    <m/>
    <m/>
    <m/>
    <m/>
    <m/>
    <m/>
    <m/>
    <m/>
    <m/>
    <m/>
    <m/>
    <n v="23"/>
    <x v="16"/>
    <x v="0"/>
  </r>
  <r>
    <d v="2023-11-03T12:38:30"/>
    <x v="18"/>
    <d v="2023-11-03T00:00:00"/>
    <s v="Contraception hormonale"/>
    <n v="3"/>
    <n v="3"/>
    <n v="2"/>
    <n v="3"/>
    <n v="4"/>
    <n v="5"/>
    <s v="Garde de nuit coucher 8h40 difficulté à dormir 8h comment habituellement"/>
    <m/>
    <m/>
    <m/>
    <m/>
    <m/>
    <m/>
    <m/>
    <m/>
    <m/>
    <m/>
    <m/>
    <m/>
    <m/>
    <m/>
    <m/>
    <m/>
    <m/>
    <m/>
    <m/>
    <m/>
    <n v="20"/>
    <x v="16"/>
    <x v="0"/>
  </r>
  <r>
    <d v="2023-11-03T12:52:29"/>
    <x v="13"/>
    <d v="2023-11-03T00:00:00"/>
    <s v="Ovulation (J7 à J14)"/>
    <n v="4"/>
    <n v="3"/>
    <n v="3"/>
    <n v="3"/>
    <n v="4"/>
    <n v="4"/>
    <m/>
    <m/>
    <m/>
    <m/>
    <m/>
    <m/>
    <m/>
    <m/>
    <m/>
    <m/>
    <m/>
    <m/>
    <m/>
    <m/>
    <m/>
    <m/>
    <m/>
    <m/>
    <m/>
    <m/>
    <m/>
    <n v="21"/>
    <x v="16"/>
    <x v="0"/>
  </r>
  <r>
    <d v="2023-11-03T13:17:17"/>
    <x v="19"/>
    <d v="2023-10-03T00:00:00"/>
    <s v="Contraception hormonale"/>
    <n v="3"/>
    <n v="3"/>
    <n v="3"/>
    <n v="3"/>
    <n v="4"/>
    <n v="2"/>
    <m/>
    <m/>
    <m/>
    <m/>
    <m/>
    <m/>
    <m/>
    <m/>
    <m/>
    <m/>
    <m/>
    <m/>
    <m/>
    <m/>
    <m/>
    <m/>
    <m/>
    <m/>
    <m/>
    <m/>
    <m/>
    <n v="18"/>
    <x v="12"/>
    <x v="0"/>
  </r>
  <r>
    <d v="2023-11-03T13:22:13"/>
    <x v="2"/>
    <d v="2023-11-03T00:00:00"/>
    <s v="Contraception hormonale"/>
    <n v="5"/>
    <n v="3"/>
    <n v="3"/>
    <n v="3"/>
    <n v="3"/>
    <n v="4"/>
    <m/>
    <n v="3"/>
    <m/>
    <m/>
    <m/>
    <m/>
    <m/>
    <m/>
    <m/>
    <m/>
    <m/>
    <m/>
    <m/>
    <m/>
    <m/>
    <m/>
    <m/>
    <s v="Droite"/>
    <m/>
    <m/>
    <m/>
    <n v="21"/>
    <x v="16"/>
    <x v="0"/>
  </r>
  <r>
    <d v="2023-11-03T13:30:53"/>
    <x v="20"/>
    <d v="2023-10-03T00:00:00"/>
    <s v="Règles (J1 à J7)"/>
    <n v="4"/>
    <n v="3"/>
    <n v="2"/>
    <n v="4"/>
    <n v="5"/>
    <n v="5"/>
    <m/>
    <m/>
    <m/>
    <m/>
    <m/>
    <m/>
    <m/>
    <m/>
    <m/>
    <m/>
    <m/>
    <m/>
    <m/>
    <m/>
    <m/>
    <m/>
    <m/>
    <m/>
    <m/>
    <m/>
    <m/>
    <n v="23"/>
    <x v="12"/>
    <x v="0"/>
  </r>
  <r>
    <d v="2023-11-03T14:13:16"/>
    <x v="16"/>
    <d v="2023-11-03T00:00:00"/>
    <s v="Ovulation (J7 à J14)"/>
    <n v="4"/>
    <n v="4"/>
    <n v="3"/>
    <n v="3"/>
    <n v="3"/>
    <n v="2"/>
    <m/>
    <n v="2"/>
    <m/>
    <m/>
    <m/>
    <m/>
    <m/>
    <m/>
    <m/>
    <m/>
    <m/>
    <m/>
    <m/>
    <m/>
    <m/>
    <m/>
    <m/>
    <m/>
    <m/>
    <s v="Droite"/>
    <m/>
    <n v="19"/>
    <x v="16"/>
    <x v="0"/>
  </r>
  <r>
    <d v="2023-11-03T14:33:17"/>
    <x v="17"/>
    <d v="2023-11-03T00:00:00"/>
    <s v="Contraception hormonale"/>
    <n v="3"/>
    <n v="3"/>
    <n v="4"/>
    <n v="4"/>
    <n v="4"/>
    <n v="4"/>
    <m/>
    <n v="2"/>
    <m/>
    <m/>
    <m/>
    <m/>
    <m/>
    <s v="Général"/>
    <m/>
    <m/>
    <m/>
    <m/>
    <m/>
    <m/>
    <m/>
    <m/>
    <m/>
    <m/>
    <m/>
    <m/>
    <m/>
    <n v="22"/>
    <x v="16"/>
    <x v="0"/>
  </r>
  <r>
    <d v="2023-11-03T14:41:36"/>
    <x v="47"/>
    <d v="2023-11-03T00:00:00"/>
    <s v="Contraception hormonale"/>
    <n v="4"/>
    <n v="4"/>
    <n v="4"/>
    <n v="4"/>
    <n v="4"/>
    <n v="4"/>
    <m/>
    <m/>
    <m/>
    <m/>
    <m/>
    <m/>
    <m/>
    <m/>
    <m/>
    <m/>
    <m/>
    <m/>
    <m/>
    <m/>
    <m/>
    <m/>
    <m/>
    <m/>
    <m/>
    <m/>
    <m/>
    <n v="24"/>
    <x v="16"/>
    <x v="0"/>
  </r>
  <r>
    <d v="2023-11-03T15:23:55"/>
    <x v="11"/>
    <d v="2023-11-03T00:00:00"/>
    <s v="Contraception hormonale"/>
    <n v="3"/>
    <n v="3"/>
    <n v="2"/>
    <n v="3"/>
    <n v="2"/>
    <n v="4"/>
    <m/>
    <m/>
    <m/>
    <m/>
    <m/>
    <m/>
    <m/>
    <m/>
    <m/>
    <m/>
    <m/>
    <m/>
    <m/>
    <m/>
    <m/>
    <m/>
    <m/>
    <m/>
    <m/>
    <m/>
    <m/>
    <n v="17"/>
    <x v="16"/>
    <x v="0"/>
  </r>
  <r>
    <d v="2023-11-03T15:38:22"/>
    <x v="26"/>
    <d v="2023-11-03T00:00:00"/>
    <s v="Ovulation (J7 à J14)"/>
    <n v="5"/>
    <n v="5"/>
    <n v="4"/>
    <n v="5"/>
    <n v="3"/>
    <n v="4"/>
    <m/>
    <m/>
    <m/>
    <m/>
    <m/>
    <m/>
    <m/>
    <m/>
    <m/>
    <m/>
    <m/>
    <m/>
    <m/>
    <m/>
    <m/>
    <m/>
    <m/>
    <m/>
    <m/>
    <m/>
    <m/>
    <n v="26"/>
    <x v="16"/>
    <x v="0"/>
  </r>
  <r>
    <d v="2023-11-03T16:05:27"/>
    <x v="15"/>
    <d v="2023-11-03T00:00:00"/>
    <s v="Ovulation (J7 à J14)"/>
    <n v="3"/>
    <n v="2"/>
    <n v="4"/>
    <n v="4"/>
    <n v="3"/>
    <n v="4"/>
    <m/>
    <n v="2"/>
    <m/>
    <m/>
    <m/>
    <s v="Gauche"/>
    <m/>
    <m/>
    <m/>
    <m/>
    <m/>
    <m/>
    <m/>
    <m/>
    <m/>
    <m/>
    <m/>
    <m/>
    <m/>
    <m/>
    <m/>
    <n v="20"/>
    <x v="16"/>
    <x v="0"/>
  </r>
  <r>
    <d v="2023-11-06T07:46:26"/>
    <x v="23"/>
    <d v="2023-11-06T00:00:00"/>
    <s v="Contraception hormonale"/>
    <n v="4"/>
    <n v="4"/>
    <n v="3"/>
    <n v="2"/>
    <n v="2"/>
    <n v="4"/>
    <m/>
    <m/>
    <m/>
    <m/>
    <m/>
    <m/>
    <m/>
    <m/>
    <m/>
    <m/>
    <m/>
    <m/>
    <m/>
    <m/>
    <m/>
    <m/>
    <m/>
    <m/>
    <m/>
    <m/>
    <m/>
    <n v="19"/>
    <x v="17"/>
    <x v="0"/>
  </r>
  <r>
    <d v="2023-11-06T07:46:37"/>
    <x v="11"/>
    <d v="2023-11-06T00:00:00"/>
    <s v="Contraception hormonale"/>
    <n v="2"/>
    <n v="2"/>
    <n v="1"/>
    <n v="2"/>
    <n v="2"/>
    <n v="2"/>
    <s v="Malade+++++++_x000a_Difficulté pour manger et boire _x000a_Sommeil difficile"/>
    <m/>
    <m/>
    <m/>
    <m/>
    <m/>
    <m/>
    <m/>
    <m/>
    <m/>
    <m/>
    <m/>
    <m/>
    <m/>
    <m/>
    <m/>
    <m/>
    <m/>
    <m/>
    <m/>
    <m/>
    <n v="11"/>
    <x v="17"/>
    <x v="0"/>
  </r>
  <r>
    <d v="2023-11-06T07:46:45"/>
    <x v="42"/>
    <d v="2023-11-06T00:00:00"/>
    <s v="Ovulation (J7 à J14)"/>
    <n v="3"/>
    <n v="3"/>
    <n v="2"/>
    <n v="4"/>
    <n v="3"/>
    <n v="3"/>
    <m/>
    <m/>
    <m/>
    <m/>
    <m/>
    <m/>
    <m/>
    <m/>
    <m/>
    <m/>
    <m/>
    <m/>
    <m/>
    <m/>
    <m/>
    <m/>
    <m/>
    <m/>
    <m/>
    <m/>
    <m/>
    <n v="18"/>
    <x v="17"/>
    <x v="0"/>
  </r>
  <r>
    <d v="2023-11-06T07:47:48"/>
    <x v="1"/>
    <d v="2023-11-06T00:00:00"/>
    <s v="Contraception hormonale"/>
    <n v="3"/>
    <n v="3"/>
    <n v="2"/>
    <n v="3"/>
    <n v="3"/>
    <n v="3"/>
    <m/>
    <m/>
    <m/>
    <m/>
    <m/>
    <m/>
    <m/>
    <m/>
    <m/>
    <m/>
    <m/>
    <m/>
    <m/>
    <m/>
    <m/>
    <m/>
    <m/>
    <m/>
    <m/>
    <m/>
    <m/>
    <n v="17"/>
    <x v="17"/>
    <x v="0"/>
  </r>
  <r>
    <d v="2023-11-06T08:01:33"/>
    <x v="52"/>
    <d v="2023-11-06T00:00:00"/>
    <s v="Règles (J1 à J7)"/>
    <n v="2"/>
    <n v="2"/>
    <n v="1"/>
    <n v="1"/>
    <n v="3"/>
    <n v="3"/>
    <s v="Blessé"/>
    <m/>
    <m/>
    <m/>
    <m/>
    <m/>
    <m/>
    <m/>
    <m/>
    <m/>
    <m/>
    <m/>
    <m/>
    <m/>
    <m/>
    <m/>
    <m/>
    <m/>
    <m/>
    <m/>
    <s v="Épaule"/>
    <n v="12"/>
    <x v="17"/>
    <x v="0"/>
  </r>
  <r>
    <d v="2023-11-06T08:33:45"/>
    <x v="13"/>
    <d v="2023-11-06T00:00:00"/>
    <s v="Ovulation (J7 à J14)"/>
    <n v="4"/>
    <n v="2"/>
    <n v="2"/>
    <n v="2"/>
    <n v="4"/>
    <n v="4"/>
    <m/>
    <m/>
    <m/>
    <m/>
    <m/>
    <m/>
    <m/>
    <m/>
    <m/>
    <m/>
    <m/>
    <m/>
    <m/>
    <m/>
    <m/>
    <m/>
    <m/>
    <m/>
    <m/>
    <m/>
    <m/>
    <n v="18"/>
    <x v="17"/>
    <x v="0"/>
  </r>
  <r>
    <d v="2023-11-06T08:59:15"/>
    <x v="26"/>
    <d v="2023-11-06T00:00:00"/>
    <s v="Ovulation (J7 à J14)"/>
    <n v="4"/>
    <n v="4"/>
    <n v="2"/>
    <n v="2"/>
    <n v="3"/>
    <n v="4"/>
    <m/>
    <m/>
    <m/>
    <m/>
    <m/>
    <m/>
    <m/>
    <m/>
    <m/>
    <m/>
    <m/>
    <m/>
    <m/>
    <m/>
    <m/>
    <m/>
    <m/>
    <m/>
    <m/>
    <m/>
    <m/>
    <n v="19"/>
    <x v="17"/>
    <x v="0"/>
  </r>
  <r>
    <d v="2023-11-06T09:02:57"/>
    <x v="2"/>
    <d v="2023-11-06T00:00:00"/>
    <s v="Contraception hormonale"/>
    <n v="4"/>
    <n v="2"/>
    <n v="3"/>
    <n v="2"/>
    <n v="3"/>
    <n v="4"/>
    <m/>
    <n v="4"/>
    <m/>
    <m/>
    <m/>
    <m/>
    <m/>
    <m/>
    <m/>
    <m/>
    <m/>
    <m/>
    <s v="Droite"/>
    <m/>
    <m/>
    <m/>
    <m/>
    <s v="Droite"/>
    <s v="Droite"/>
    <m/>
    <m/>
    <n v="18"/>
    <x v="17"/>
    <x v="0"/>
  </r>
  <r>
    <d v="2023-11-06T09:04:49"/>
    <x v="18"/>
    <d v="2023-11-05T00:00:00"/>
    <s v="Contraception hormonale"/>
    <n v="4"/>
    <n v="2"/>
    <n v="5"/>
    <n v="4"/>
    <n v="4"/>
    <n v="5"/>
    <m/>
    <m/>
    <m/>
    <m/>
    <m/>
    <m/>
    <m/>
    <m/>
    <m/>
    <m/>
    <m/>
    <m/>
    <m/>
    <m/>
    <m/>
    <m/>
    <m/>
    <m/>
    <m/>
    <m/>
    <m/>
    <n v="24"/>
    <x v="16"/>
    <x v="0"/>
  </r>
  <r>
    <d v="2023-11-06T09:05:54"/>
    <x v="44"/>
    <d v="2023-11-06T00:00:00"/>
    <s v="Fin de cycle (J14 à J28)"/>
    <n v="3"/>
    <n v="3"/>
    <n v="2"/>
    <n v="3"/>
    <n v="2"/>
    <n v="3"/>
    <m/>
    <m/>
    <m/>
    <m/>
    <m/>
    <m/>
    <m/>
    <m/>
    <m/>
    <m/>
    <m/>
    <m/>
    <m/>
    <m/>
    <m/>
    <m/>
    <m/>
    <m/>
    <m/>
    <m/>
    <m/>
    <n v="16"/>
    <x v="17"/>
    <x v="0"/>
  </r>
  <r>
    <d v="2023-11-06T09:06:35"/>
    <x v="10"/>
    <d v="2023-11-06T00:00:00"/>
    <s v="Fin de cycle (J14 à J28)"/>
    <n v="4"/>
    <n v="4"/>
    <n v="4"/>
    <n v="4"/>
    <n v="5"/>
    <n v="4"/>
    <m/>
    <m/>
    <m/>
    <m/>
    <m/>
    <m/>
    <m/>
    <m/>
    <m/>
    <m/>
    <m/>
    <m/>
    <m/>
    <m/>
    <m/>
    <m/>
    <m/>
    <m/>
    <m/>
    <m/>
    <m/>
    <n v="25"/>
    <x v="17"/>
    <x v="0"/>
  </r>
  <r>
    <d v="2023-11-06T09:31:11"/>
    <x v="31"/>
    <d v="2023-11-06T00:00:00"/>
    <s v="Contraception hormonale"/>
    <n v="3"/>
    <n v="2"/>
    <n v="3"/>
    <n v="2"/>
    <n v="3"/>
    <n v="4"/>
    <s v="Stress : partiels toute la semaine"/>
    <m/>
    <m/>
    <m/>
    <m/>
    <m/>
    <m/>
    <m/>
    <m/>
    <m/>
    <m/>
    <m/>
    <m/>
    <m/>
    <m/>
    <m/>
    <m/>
    <m/>
    <m/>
    <m/>
    <m/>
    <n v="17"/>
    <x v="17"/>
    <x v="0"/>
  </r>
  <r>
    <d v="2023-11-06T09:43:02"/>
    <x v="29"/>
    <d v="2023-11-06T00:00:00"/>
    <s v="Ovulation (J7 à J14)"/>
    <n v="4"/>
    <n v="4"/>
    <n v="3"/>
    <n v="2"/>
    <n v="2"/>
    <n v="4"/>
    <m/>
    <m/>
    <m/>
    <m/>
    <m/>
    <m/>
    <m/>
    <m/>
    <m/>
    <m/>
    <m/>
    <m/>
    <m/>
    <m/>
    <m/>
    <m/>
    <m/>
    <m/>
    <m/>
    <m/>
    <m/>
    <n v="19"/>
    <x v="17"/>
    <x v="0"/>
  </r>
  <r>
    <d v="2023-11-06T09:49:45"/>
    <x v="9"/>
    <d v="2023-11-06T00:00:00"/>
    <s v="Règles (J1 à J7)"/>
    <n v="4"/>
    <n v="2"/>
    <n v="3"/>
    <n v="2"/>
    <n v="3"/>
    <n v="3"/>
    <m/>
    <m/>
    <m/>
    <m/>
    <m/>
    <m/>
    <m/>
    <m/>
    <m/>
    <m/>
    <m/>
    <m/>
    <m/>
    <m/>
    <m/>
    <m/>
    <m/>
    <m/>
    <m/>
    <m/>
    <s v="Mal au corps en général"/>
    <n v="17"/>
    <x v="17"/>
    <x v="0"/>
  </r>
  <r>
    <d v="2023-11-06T10:46:04"/>
    <x v="22"/>
    <d v="2023-11-06T00:00:00"/>
    <s v="Ovulation (J7 à J14)"/>
    <n v="3"/>
    <n v="3"/>
    <n v="4"/>
    <n v="3"/>
    <n v="4"/>
    <n v="4"/>
    <m/>
    <m/>
    <m/>
    <m/>
    <m/>
    <m/>
    <m/>
    <m/>
    <m/>
    <m/>
    <m/>
    <m/>
    <m/>
    <m/>
    <m/>
    <m/>
    <m/>
    <m/>
    <m/>
    <m/>
    <m/>
    <n v="21"/>
    <x v="17"/>
    <x v="0"/>
  </r>
  <r>
    <d v="2023-11-06T10:50:47"/>
    <x v="47"/>
    <d v="2023-11-06T00:00:00"/>
    <s v="Contraception hormonale"/>
    <n v="3"/>
    <n v="4"/>
    <n v="4"/>
    <n v="2"/>
    <n v="4"/>
    <n v="4"/>
    <m/>
    <n v="6"/>
    <m/>
    <m/>
    <m/>
    <m/>
    <m/>
    <m/>
    <m/>
    <m/>
    <m/>
    <m/>
    <m/>
    <m/>
    <m/>
    <s v="Gauche"/>
    <m/>
    <m/>
    <m/>
    <m/>
    <s v="J’ai un peu mal au pouce suite au match"/>
    <n v="21"/>
    <x v="17"/>
    <x v="0"/>
  </r>
  <r>
    <d v="2023-11-06T10:50:54"/>
    <x v="19"/>
    <d v="2023-11-06T00:00:00"/>
    <s v="Contraception hormonale"/>
    <n v="4"/>
    <n v="2"/>
    <n v="3"/>
    <n v="3"/>
    <n v="3"/>
    <n v="4"/>
    <m/>
    <m/>
    <m/>
    <m/>
    <m/>
    <m/>
    <m/>
    <m/>
    <m/>
    <m/>
    <m/>
    <m/>
    <m/>
    <m/>
    <m/>
    <m/>
    <m/>
    <m/>
    <m/>
    <m/>
    <m/>
    <n v="19"/>
    <x v="17"/>
    <x v="0"/>
  </r>
  <r>
    <d v="2023-11-06T10:59:33"/>
    <x v="17"/>
    <d v="2023-11-06T00:00:00"/>
    <s v="Contraception hormonale"/>
    <n v="5"/>
    <n v="5"/>
    <n v="5"/>
    <n v="3"/>
    <n v="3"/>
    <n v="4"/>
    <m/>
    <n v="2"/>
    <m/>
    <m/>
    <m/>
    <m/>
    <m/>
    <m/>
    <m/>
    <m/>
    <m/>
    <m/>
    <s v="Général"/>
    <m/>
    <m/>
    <m/>
    <m/>
    <m/>
    <m/>
    <m/>
    <m/>
    <n v="25"/>
    <x v="17"/>
    <x v="0"/>
  </r>
  <r>
    <d v="2023-11-06T15:30:52"/>
    <x v="18"/>
    <d v="2023-11-06T00:00:00"/>
    <s v="Contraception hormonale"/>
    <n v="5"/>
    <n v="4"/>
    <n v="5"/>
    <n v="3"/>
    <n v="5"/>
    <n v="5"/>
    <m/>
    <m/>
    <m/>
    <m/>
    <m/>
    <m/>
    <m/>
    <m/>
    <m/>
    <m/>
    <m/>
    <m/>
    <m/>
    <m/>
    <m/>
    <m/>
    <m/>
    <m/>
    <m/>
    <m/>
    <m/>
    <n v="27"/>
    <x v="17"/>
    <x v="0"/>
  </r>
  <r>
    <d v="2023-11-07T07:09:36"/>
    <x v="15"/>
    <d v="2023-11-07T00:00:00"/>
    <s v="Ovulation (J7 à J14)"/>
    <n v="3"/>
    <n v="2"/>
    <n v="4"/>
    <n v="2"/>
    <n v="2"/>
    <n v="4"/>
    <m/>
    <n v="2"/>
    <m/>
    <m/>
    <m/>
    <s v="Gauche"/>
    <m/>
    <m/>
    <m/>
    <m/>
    <m/>
    <m/>
    <m/>
    <m/>
    <m/>
    <m/>
    <m/>
    <m/>
    <m/>
    <m/>
    <m/>
    <n v="17"/>
    <x v="17"/>
    <x v="0"/>
  </r>
  <r>
    <d v="2023-11-07T08:21:17"/>
    <x v="35"/>
    <d v="2023-11-07T00:00:00"/>
    <s v="Contraception hormonale"/>
    <n v="4"/>
    <n v="4"/>
    <n v="4"/>
    <n v="4"/>
    <n v="3"/>
    <n v="3"/>
    <m/>
    <m/>
    <m/>
    <m/>
    <m/>
    <m/>
    <m/>
    <m/>
    <m/>
    <m/>
    <m/>
    <m/>
    <m/>
    <m/>
    <m/>
    <m/>
    <m/>
    <m/>
    <m/>
    <m/>
    <m/>
    <n v="22"/>
    <x v="17"/>
    <x v="0"/>
  </r>
  <r>
    <d v="2023-11-07T08:21:24"/>
    <x v="51"/>
    <d v="2023-11-07T00:00:00"/>
    <s v="Ovulation (J7 à J14)"/>
    <n v="4"/>
    <n v="3"/>
    <n v="4"/>
    <n v="3"/>
    <n v="4"/>
    <n v="4"/>
    <m/>
    <n v="4"/>
    <m/>
    <m/>
    <m/>
    <m/>
    <m/>
    <m/>
    <m/>
    <m/>
    <m/>
    <m/>
    <m/>
    <m/>
    <m/>
    <m/>
    <m/>
    <s v="Gauche"/>
    <m/>
    <m/>
    <s v="(Si je cours)"/>
    <n v="22"/>
    <x v="17"/>
    <x v="0"/>
  </r>
  <r>
    <d v="2023-11-07T08:21:50"/>
    <x v="16"/>
    <d v="2023-11-07T00:00:00"/>
    <s v="Fin de cycle (J14 à J28)"/>
    <n v="4"/>
    <n v="4"/>
    <n v="4"/>
    <n v="4"/>
    <n v="3"/>
    <n v="2"/>
    <m/>
    <n v="4"/>
    <m/>
    <m/>
    <m/>
    <m/>
    <m/>
    <m/>
    <m/>
    <m/>
    <m/>
    <m/>
    <m/>
    <m/>
    <m/>
    <m/>
    <m/>
    <m/>
    <m/>
    <s v="Droite"/>
    <m/>
    <n v="21"/>
    <x v="17"/>
    <x v="0"/>
  </r>
  <r>
    <d v="2023-11-07T08:22:44"/>
    <x v="10"/>
    <d v="2023-11-07T00:00:00"/>
    <s v="Fin de cycle (J14 à J28)"/>
    <n v="4"/>
    <n v="3"/>
    <n v="5"/>
    <n v="4"/>
    <n v="4"/>
    <n v="4"/>
    <m/>
    <m/>
    <m/>
    <m/>
    <m/>
    <m/>
    <m/>
    <m/>
    <m/>
    <m/>
    <m/>
    <m/>
    <m/>
    <m/>
    <m/>
    <m/>
    <m/>
    <m/>
    <m/>
    <m/>
    <m/>
    <n v="24"/>
    <x v="17"/>
    <x v="0"/>
  </r>
  <r>
    <d v="2023-11-07T08:24:37"/>
    <x v="12"/>
    <d v="2023-11-07T00:00:00"/>
    <s v="Contraception hormonale"/>
    <n v="5"/>
    <n v="2"/>
    <n v="4"/>
    <n v="3"/>
    <n v="2"/>
    <n v="3"/>
    <m/>
    <m/>
    <m/>
    <m/>
    <m/>
    <m/>
    <m/>
    <m/>
    <m/>
    <m/>
    <m/>
    <m/>
    <m/>
    <m/>
    <m/>
    <m/>
    <m/>
    <m/>
    <m/>
    <m/>
    <m/>
    <n v="19"/>
    <x v="17"/>
    <x v="0"/>
  </r>
  <r>
    <d v="2023-11-07T08:26:36"/>
    <x v="29"/>
    <d v="2023-11-07T00:00:00"/>
    <s v="Ovulation (J7 à J14)"/>
    <n v="4"/>
    <n v="3"/>
    <n v="3"/>
    <n v="3"/>
    <n v="2"/>
    <n v="4"/>
    <s v="Mal au corps du match, bleus, courbatures...etc etc"/>
    <m/>
    <m/>
    <m/>
    <m/>
    <m/>
    <m/>
    <m/>
    <m/>
    <m/>
    <m/>
    <m/>
    <m/>
    <m/>
    <m/>
    <m/>
    <m/>
    <m/>
    <m/>
    <m/>
    <m/>
    <n v="19"/>
    <x v="17"/>
    <x v="0"/>
  </r>
  <r>
    <d v="2023-11-07T08:30:23"/>
    <x v="14"/>
    <d v="2023-11-07T00:00:00"/>
    <s v="Contraception hormonale"/>
    <n v="3"/>
    <n v="2"/>
    <n v="2"/>
    <n v="3"/>
    <n v="3"/>
    <n v="3"/>
    <s v="Courbature ++ | radio de la hanche à 17h15 + rdv avec Patrice | je suis malade (rhume + toux)"/>
    <m/>
    <m/>
    <m/>
    <m/>
    <m/>
    <m/>
    <m/>
    <m/>
    <m/>
    <m/>
    <m/>
    <m/>
    <m/>
    <m/>
    <m/>
    <m/>
    <m/>
    <m/>
    <m/>
    <m/>
    <n v="16"/>
    <x v="17"/>
    <x v="0"/>
  </r>
  <r>
    <d v="2023-11-07T08:32:07"/>
    <x v="26"/>
    <d v="2023-11-07T00:00:00"/>
    <s v="Ovulation (J7 à J14)"/>
    <n v="4"/>
    <n v="4"/>
    <n v="4"/>
    <n v="3"/>
    <n v="3"/>
    <n v="4"/>
    <m/>
    <m/>
    <m/>
    <m/>
    <m/>
    <m/>
    <m/>
    <m/>
    <m/>
    <m/>
    <m/>
    <m/>
    <m/>
    <m/>
    <m/>
    <m/>
    <m/>
    <m/>
    <m/>
    <m/>
    <m/>
    <n v="22"/>
    <x v="17"/>
    <x v="0"/>
  </r>
  <r>
    <d v="2023-11-07T08:32:36"/>
    <x v="52"/>
    <d v="2023-11-07T00:00:00"/>
    <s v="Règles (J1 à J7)"/>
    <n v="3"/>
    <n v="2"/>
    <n v="2"/>
    <n v="2"/>
    <n v="3"/>
    <n v="3"/>
    <m/>
    <n v="7"/>
    <m/>
    <m/>
    <m/>
    <s v="Droite"/>
    <m/>
    <m/>
    <m/>
    <m/>
    <m/>
    <m/>
    <m/>
    <m/>
    <m/>
    <m/>
    <m/>
    <m/>
    <m/>
    <m/>
    <m/>
    <n v="15"/>
    <x v="17"/>
    <x v="0"/>
  </r>
  <r>
    <d v="2023-11-07T08:32:48"/>
    <x v="44"/>
    <d v="2023-11-07T00:00:00"/>
    <s v="Fin de cycle (J14 à J28)"/>
    <n v="3"/>
    <n v="2"/>
    <n v="4"/>
    <n v="3"/>
    <n v="3"/>
    <n v="3"/>
    <m/>
    <m/>
    <m/>
    <m/>
    <m/>
    <m/>
    <m/>
    <m/>
    <m/>
    <m/>
    <m/>
    <m/>
    <m/>
    <m/>
    <m/>
    <m/>
    <m/>
    <m/>
    <m/>
    <m/>
    <m/>
    <n v="18"/>
    <x v="17"/>
    <x v="0"/>
  </r>
  <r>
    <d v="2023-11-07T08:49:43"/>
    <x v="42"/>
    <d v="2023-11-07T00:00:00"/>
    <s v="Ovulation (J7 à J14)"/>
    <n v="3"/>
    <n v="3"/>
    <n v="3"/>
    <n v="3"/>
    <n v="2"/>
    <n v="3"/>
    <m/>
    <m/>
    <m/>
    <m/>
    <m/>
    <m/>
    <m/>
    <m/>
    <m/>
    <m/>
    <m/>
    <m/>
    <m/>
    <m/>
    <m/>
    <m/>
    <m/>
    <m/>
    <m/>
    <m/>
    <m/>
    <n v="17"/>
    <x v="17"/>
    <x v="0"/>
  </r>
  <r>
    <d v="2023-11-07T08:59:22"/>
    <x v="9"/>
    <d v="2023-11-07T00:00:00"/>
    <s v="Règles (J1 à J7)"/>
    <n v="4"/>
    <n v="2"/>
    <n v="2"/>
    <n v="2"/>
    <n v="3"/>
    <n v="4"/>
    <m/>
    <m/>
    <m/>
    <m/>
    <m/>
    <m/>
    <m/>
    <m/>
    <m/>
    <m/>
    <m/>
    <m/>
    <m/>
    <m/>
    <m/>
    <m/>
    <m/>
    <m/>
    <m/>
    <m/>
    <s v="Grosse fatigue dû au match et au sommeil"/>
    <n v="17"/>
    <x v="17"/>
    <x v="0"/>
  </r>
  <r>
    <d v="2023-11-07T09:23:33"/>
    <x v="20"/>
    <d v="2023-11-07T00:00:00"/>
    <s v="Fin de cycle (J14 à J28)"/>
    <n v="4"/>
    <n v="3"/>
    <n v="4"/>
    <n v="4"/>
    <n v="5"/>
    <n v="5"/>
    <m/>
    <m/>
    <m/>
    <m/>
    <m/>
    <m/>
    <m/>
    <m/>
    <m/>
    <m/>
    <m/>
    <m/>
    <m/>
    <m/>
    <m/>
    <m/>
    <m/>
    <m/>
    <m/>
    <m/>
    <m/>
    <n v="25"/>
    <x v="17"/>
    <x v="0"/>
  </r>
  <r>
    <d v="2023-11-07T09:37:23"/>
    <x v="18"/>
    <d v="2023-11-07T00:00:00"/>
    <s v="Contraception hormonale"/>
    <n v="5"/>
    <n v="4"/>
    <n v="4"/>
    <n v="3"/>
    <n v="3"/>
    <n v="5"/>
    <m/>
    <m/>
    <m/>
    <m/>
    <m/>
    <m/>
    <m/>
    <m/>
    <m/>
    <m/>
    <m/>
    <m/>
    <m/>
    <m/>
    <m/>
    <m/>
    <m/>
    <m/>
    <m/>
    <m/>
    <m/>
    <n v="24"/>
    <x v="17"/>
    <x v="0"/>
  </r>
  <r>
    <d v="2023-11-07T09:44:22"/>
    <x v="40"/>
    <d v="2023-11-07T00:00:00"/>
    <s v="Ovulation (J7 à J14)"/>
    <n v="4"/>
    <n v="4"/>
    <n v="5"/>
    <n v="3"/>
    <n v="3"/>
    <n v="4"/>
    <m/>
    <n v="1"/>
    <m/>
    <m/>
    <m/>
    <m/>
    <m/>
    <m/>
    <m/>
    <m/>
    <m/>
    <m/>
    <s v="Gauche"/>
    <m/>
    <s v="Droite"/>
    <m/>
    <m/>
    <m/>
    <m/>
    <m/>
    <m/>
    <n v="23"/>
    <x v="17"/>
    <x v="0"/>
  </r>
  <r>
    <d v="2023-11-07T09:56:44"/>
    <x v="33"/>
    <d v="2023-11-07T00:00:00"/>
    <s v="Règles (J1 à J7)"/>
    <n v="3"/>
    <n v="3"/>
    <n v="3"/>
    <n v="2"/>
    <n v="3"/>
    <n v="4"/>
    <m/>
    <m/>
    <m/>
    <m/>
    <m/>
    <m/>
    <m/>
    <m/>
    <m/>
    <m/>
    <m/>
    <m/>
    <m/>
    <m/>
    <m/>
    <m/>
    <m/>
    <m/>
    <m/>
    <m/>
    <m/>
    <n v="18"/>
    <x v="17"/>
    <x v="0"/>
  </r>
  <r>
    <d v="2023-11-07T10:03:26"/>
    <x v="11"/>
    <d v="2023-11-07T00:00:00"/>
    <s v="Contraception hormonale"/>
    <n v="2"/>
    <n v="3"/>
    <n v="1"/>
    <n v="2"/>
    <n v="3"/>
    <n v="2"/>
    <s v="Malade++++ _x000a_Impossible de dormir, épuisée _x000a_Impossible de manger _x000a_Médecin vu hier"/>
    <m/>
    <m/>
    <m/>
    <m/>
    <m/>
    <m/>
    <m/>
    <m/>
    <m/>
    <m/>
    <m/>
    <m/>
    <m/>
    <m/>
    <m/>
    <m/>
    <m/>
    <m/>
    <m/>
    <m/>
    <n v="13"/>
    <x v="17"/>
    <x v="0"/>
  </r>
  <r>
    <d v="2023-11-07T11:01:31"/>
    <x v="39"/>
    <d v="2023-11-07T00:00:00"/>
    <s v="Règles (J1 à J7)"/>
    <n v="3"/>
    <n v="2"/>
    <n v="3"/>
    <n v="4"/>
    <n v="3"/>
    <n v="4"/>
    <m/>
    <n v="2"/>
    <m/>
    <m/>
    <m/>
    <m/>
    <m/>
    <m/>
    <m/>
    <m/>
    <m/>
    <m/>
    <m/>
    <m/>
    <m/>
    <s v="Droite"/>
    <m/>
    <m/>
    <m/>
    <m/>
    <m/>
    <n v="19"/>
    <x v="17"/>
    <x v="0"/>
  </r>
  <r>
    <d v="2023-11-07T11:03:33"/>
    <x v="22"/>
    <d v="2023-11-07T00:00:00"/>
    <s v="Ovulation (J7 à J14)"/>
    <n v="3"/>
    <n v="3"/>
    <n v="3"/>
    <n v="3"/>
    <n v="4"/>
    <n v="3"/>
    <m/>
    <m/>
    <m/>
    <m/>
    <m/>
    <m/>
    <m/>
    <m/>
    <m/>
    <m/>
    <m/>
    <m/>
    <m/>
    <m/>
    <m/>
    <m/>
    <m/>
    <m/>
    <m/>
    <m/>
    <m/>
    <n v="19"/>
    <x v="17"/>
    <x v="0"/>
  </r>
  <r>
    <d v="2023-11-07T11:18:34"/>
    <x v="32"/>
    <d v="2023-11-07T00:00:00"/>
    <s v="Ovulation (J7 à J14)"/>
    <n v="4"/>
    <n v="2"/>
    <n v="5"/>
    <n v="3"/>
    <n v="3"/>
    <n v="5"/>
    <m/>
    <m/>
    <m/>
    <m/>
    <m/>
    <m/>
    <m/>
    <m/>
    <m/>
    <m/>
    <m/>
    <m/>
    <m/>
    <m/>
    <m/>
    <m/>
    <m/>
    <m/>
    <m/>
    <m/>
    <m/>
    <n v="22"/>
    <x v="17"/>
    <x v="0"/>
  </r>
  <r>
    <d v="2023-11-07T11:22:04"/>
    <x v="1"/>
    <d v="2023-11-07T00:00:00"/>
    <s v="Contraception hormonale"/>
    <n v="3"/>
    <n v="3"/>
    <n v="2"/>
    <n v="3"/>
    <n v="3"/>
    <n v="3"/>
    <m/>
    <n v="4"/>
    <m/>
    <m/>
    <m/>
    <m/>
    <m/>
    <s v="Général"/>
    <m/>
    <m/>
    <m/>
    <m/>
    <m/>
    <m/>
    <m/>
    <m/>
    <m/>
    <m/>
    <m/>
    <m/>
    <m/>
    <n v="17"/>
    <x v="17"/>
    <x v="0"/>
  </r>
  <r>
    <d v="2023-11-07T11:47:45"/>
    <x v="4"/>
    <d v="2023-11-07T00:00:00"/>
    <s v="Contraception hormonale"/>
    <n v="4"/>
    <n v="3"/>
    <n v="2"/>
    <n v="2"/>
    <n v="2"/>
    <n v="2"/>
    <m/>
    <m/>
    <m/>
    <m/>
    <m/>
    <m/>
    <m/>
    <m/>
    <m/>
    <m/>
    <m/>
    <m/>
    <m/>
    <m/>
    <m/>
    <m/>
    <m/>
    <m/>
    <m/>
    <m/>
    <m/>
    <n v="15"/>
    <x v="17"/>
    <x v="0"/>
  </r>
  <r>
    <d v="2023-11-07T13:01:57"/>
    <x v="19"/>
    <d v="2023-11-07T00:00:00"/>
    <s v="Contraception hormonale"/>
    <n v="3"/>
    <n v="2"/>
    <n v="3"/>
    <n v="3"/>
    <n v="3"/>
    <n v="3"/>
    <m/>
    <m/>
    <m/>
    <m/>
    <m/>
    <m/>
    <m/>
    <m/>
    <m/>
    <m/>
    <m/>
    <m/>
    <m/>
    <m/>
    <m/>
    <m/>
    <m/>
    <m/>
    <m/>
    <m/>
    <m/>
    <n v="17"/>
    <x v="17"/>
    <x v="0"/>
  </r>
  <r>
    <d v="2023-11-07T13:06:57"/>
    <x v="31"/>
    <d v="2023-11-07T00:00:00"/>
    <s v="Contraception hormonale"/>
    <n v="3"/>
    <n v="2"/>
    <n v="3"/>
    <n v="4"/>
    <n v="4"/>
    <n v="4"/>
    <s v="Stress : semaine de partiels"/>
    <m/>
    <m/>
    <m/>
    <m/>
    <m/>
    <m/>
    <m/>
    <m/>
    <m/>
    <m/>
    <m/>
    <m/>
    <m/>
    <m/>
    <m/>
    <m/>
    <m/>
    <m/>
    <m/>
    <m/>
    <n v="20"/>
    <x v="17"/>
    <x v="0"/>
  </r>
  <r>
    <d v="2023-11-07T13:18:08"/>
    <x v="13"/>
    <d v="2023-11-07T00:00:00"/>
    <s v="Ovulation (J7 à J14)"/>
    <n v="4"/>
    <n v="3"/>
    <n v="3"/>
    <n v="3"/>
    <n v="4"/>
    <n v="4"/>
    <m/>
    <m/>
    <m/>
    <m/>
    <m/>
    <m/>
    <m/>
    <m/>
    <m/>
    <m/>
    <m/>
    <m/>
    <m/>
    <m/>
    <m/>
    <m/>
    <m/>
    <m/>
    <m/>
    <m/>
    <m/>
    <n v="21"/>
    <x v="17"/>
    <x v="0"/>
  </r>
  <r>
    <d v="2023-11-07T13:36:00"/>
    <x v="24"/>
    <d v="2023-11-07T00:00:00"/>
    <s v="Fin de cycle (J14 à J28)"/>
    <n v="3"/>
    <n v="2"/>
    <n v="2"/>
    <n v="3"/>
    <n v="3"/>
    <n v="3"/>
    <m/>
    <m/>
    <m/>
    <m/>
    <m/>
    <m/>
    <m/>
    <m/>
    <m/>
    <m/>
    <m/>
    <m/>
    <m/>
    <m/>
    <m/>
    <m/>
    <m/>
    <m/>
    <m/>
    <m/>
    <m/>
    <n v="16"/>
    <x v="17"/>
    <x v="0"/>
  </r>
  <r>
    <d v="2023-11-07T14:25:53"/>
    <x v="3"/>
    <d v="2023-11-07T00:00:00"/>
    <s v="Fin de cycle (J14 à J28)"/>
    <n v="3"/>
    <n v="2"/>
    <n v="2"/>
    <n v="3"/>
    <n v="2"/>
    <n v="2"/>
    <s v="Pas mangé encore bien dormis mais pas assez. Grosse journée de travail"/>
    <n v="3"/>
    <m/>
    <m/>
    <m/>
    <m/>
    <m/>
    <m/>
    <m/>
    <m/>
    <m/>
    <m/>
    <m/>
    <m/>
    <m/>
    <m/>
    <m/>
    <m/>
    <s v="Gauche"/>
    <m/>
    <s v="J'attends l'écho mais obligé d'être au travail donc pas ouf mais pas trop de douleur"/>
    <n v="14"/>
    <x v="17"/>
    <x v="0"/>
  </r>
  <r>
    <d v="2023-11-07T15:11:40"/>
    <x v="6"/>
    <d v="2023-11-07T00:00:00"/>
    <s v="Fin de cycle (J14 à J28)"/>
    <n v="5"/>
    <n v="5"/>
    <n v="4"/>
    <n v="4"/>
    <n v="3"/>
    <n v="2"/>
    <m/>
    <m/>
    <m/>
    <m/>
    <m/>
    <m/>
    <m/>
    <m/>
    <m/>
    <m/>
    <m/>
    <m/>
    <m/>
    <m/>
    <m/>
    <m/>
    <m/>
    <m/>
    <m/>
    <m/>
    <m/>
    <n v="23"/>
    <x v="17"/>
    <x v="0"/>
  </r>
  <r>
    <d v="2023-11-08T07:06:35"/>
    <x v="15"/>
    <d v="2023-11-08T00:00:00"/>
    <s v="Ovulation (J7 à J14)"/>
    <n v="3"/>
    <n v="2"/>
    <n v="4"/>
    <n v="2"/>
    <n v="3"/>
    <n v="4"/>
    <m/>
    <n v="2"/>
    <m/>
    <m/>
    <m/>
    <s v="Gauche"/>
    <m/>
    <m/>
    <m/>
    <m/>
    <m/>
    <m/>
    <m/>
    <m/>
    <m/>
    <m/>
    <m/>
    <m/>
    <m/>
    <m/>
    <m/>
    <n v="18"/>
    <x v="17"/>
    <x v="0"/>
  </r>
  <r>
    <d v="2023-11-08T07:30:50"/>
    <x v="51"/>
    <d v="2023-11-08T00:00:00"/>
    <s v="Fin de cycle (J14 à J28)"/>
    <n v="3"/>
    <n v="3"/>
    <n v="4"/>
    <n v="3"/>
    <n v="4"/>
    <n v="4"/>
    <m/>
    <m/>
    <m/>
    <m/>
    <m/>
    <m/>
    <m/>
    <m/>
    <m/>
    <m/>
    <m/>
    <m/>
    <m/>
    <m/>
    <m/>
    <m/>
    <m/>
    <s v="Gauche"/>
    <m/>
    <m/>
    <m/>
    <n v="21"/>
    <x v="17"/>
    <x v="0"/>
  </r>
  <r>
    <d v="2023-11-08T07:50:48"/>
    <x v="9"/>
    <d v="2023-11-08T00:00:00"/>
    <s v="Règles (J1 à J7)"/>
    <n v="4"/>
    <n v="3"/>
    <n v="4"/>
    <n v="4"/>
    <n v="4"/>
    <n v="4"/>
    <m/>
    <n v="8"/>
    <m/>
    <m/>
    <m/>
    <m/>
    <m/>
    <m/>
    <m/>
    <m/>
    <m/>
    <m/>
    <m/>
    <m/>
    <s v="Général"/>
    <m/>
    <m/>
    <m/>
    <m/>
    <m/>
    <s v="Ampoule"/>
    <n v="23"/>
    <x v="17"/>
    <x v="0"/>
  </r>
  <r>
    <d v="2023-11-08T07:58:47"/>
    <x v="23"/>
    <d v="2023-11-08T00:00:00"/>
    <s v="Contraception hormonale"/>
    <n v="4"/>
    <n v="3"/>
    <n v="2"/>
    <n v="3"/>
    <n v="3"/>
    <n v="4"/>
    <m/>
    <m/>
    <m/>
    <m/>
    <m/>
    <m/>
    <m/>
    <m/>
    <m/>
    <m/>
    <m/>
    <m/>
    <m/>
    <m/>
    <m/>
    <m/>
    <m/>
    <m/>
    <m/>
    <m/>
    <m/>
    <n v="19"/>
    <x v="17"/>
    <x v="0"/>
  </r>
  <r>
    <d v="2023-11-08T07:59:17"/>
    <x v="13"/>
    <d v="2023-11-08T00:00:00"/>
    <s v="Ovulation (J7 à J14)"/>
    <n v="4"/>
    <n v="2"/>
    <n v="3"/>
    <n v="3"/>
    <n v="3"/>
    <n v="3"/>
    <m/>
    <m/>
    <m/>
    <m/>
    <m/>
    <m/>
    <m/>
    <m/>
    <m/>
    <m/>
    <m/>
    <m/>
    <m/>
    <m/>
    <m/>
    <m/>
    <m/>
    <m/>
    <m/>
    <m/>
    <m/>
    <n v="18"/>
    <x v="17"/>
    <x v="0"/>
  </r>
  <r>
    <d v="2023-11-08T08:04:35"/>
    <x v="22"/>
    <d v="2023-11-08T00:00:00"/>
    <s v="Ovulation (J7 à J14)"/>
    <n v="3"/>
    <n v="3"/>
    <n v="2"/>
    <n v="2"/>
    <n v="4"/>
    <n v="4"/>
    <m/>
    <m/>
    <m/>
    <m/>
    <m/>
    <m/>
    <m/>
    <m/>
    <m/>
    <m/>
    <m/>
    <m/>
    <m/>
    <m/>
    <m/>
    <m/>
    <m/>
    <m/>
    <m/>
    <m/>
    <m/>
    <n v="18"/>
    <x v="17"/>
    <x v="0"/>
  </r>
  <r>
    <d v="2023-11-08T08:07:36"/>
    <x v="26"/>
    <d v="2023-11-08T00:00:00"/>
    <s v="Ovulation (J7 à J14)"/>
    <n v="4"/>
    <n v="4"/>
    <n v="4"/>
    <n v="3"/>
    <n v="4"/>
    <n v="5"/>
    <m/>
    <m/>
    <m/>
    <m/>
    <m/>
    <m/>
    <m/>
    <m/>
    <m/>
    <m/>
    <m/>
    <m/>
    <m/>
    <m/>
    <m/>
    <m/>
    <m/>
    <m/>
    <m/>
    <m/>
    <m/>
    <n v="24"/>
    <x v="17"/>
    <x v="0"/>
  </r>
  <r>
    <d v="2023-11-08T08:08:56"/>
    <x v="17"/>
    <d v="2023-11-08T00:00:00"/>
    <s v="Contraception hormonale"/>
    <n v="4"/>
    <n v="4"/>
    <n v="1"/>
    <n v="3"/>
    <n v="3"/>
    <n v="4"/>
    <s v="Malade (nez pris, mal à la gorge et mal de tête mais pas de fièvre)"/>
    <n v="1"/>
    <m/>
    <m/>
    <m/>
    <m/>
    <m/>
    <s v="Général"/>
    <m/>
    <m/>
    <m/>
    <m/>
    <s v="Général"/>
    <m/>
    <m/>
    <m/>
    <m/>
    <m/>
    <m/>
    <m/>
    <m/>
    <n v="19"/>
    <x v="17"/>
    <x v="0"/>
  </r>
  <r>
    <d v="2023-11-08T08:26:24"/>
    <x v="48"/>
    <d v="2023-11-08T00:00:00"/>
    <s v="Contraception hormonale"/>
    <n v="4"/>
    <n v="3"/>
    <n v="4"/>
    <n v="2"/>
    <n v="4"/>
    <n v="5"/>
    <m/>
    <m/>
    <m/>
    <m/>
    <m/>
    <m/>
    <m/>
    <m/>
    <m/>
    <m/>
    <m/>
    <m/>
    <m/>
    <m/>
    <m/>
    <m/>
    <m/>
    <m/>
    <m/>
    <m/>
    <m/>
    <n v="22"/>
    <x v="17"/>
    <x v="0"/>
  </r>
  <r>
    <d v="2023-11-08T08:35:17"/>
    <x v="29"/>
    <d v="2023-11-08T00:00:00"/>
    <s v="Ovulation (J7 à J14)"/>
    <n v="4"/>
    <n v="4"/>
    <n v="3"/>
    <n v="3"/>
    <n v="2"/>
    <n v="4"/>
    <m/>
    <m/>
    <m/>
    <m/>
    <m/>
    <m/>
    <m/>
    <m/>
    <m/>
    <m/>
    <m/>
    <m/>
    <m/>
    <m/>
    <m/>
    <m/>
    <m/>
    <m/>
    <m/>
    <m/>
    <m/>
    <n v="20"/>
    <x v="17"/>
    <x v="0"/>
  </r>
  <r>
    <d v="2023-11-08T09:05:29"/>
    <x v="18"/>
    <d v="2023-11-08T00:00:00"/>
    <s v="Contraception hormonale"/>
    <n v="5"/>
    <n v="4"/>
    <n v="3"/>
    <n v="3"/>
    <n v="3"/>
    <n v="5"/>
    <m/>
    <m/>
    <m/>
    <m/>
    <m/>
    <m/>
    <m/>
    <m/>
    <m/>
    <m/>
    <m/>
    <m/>
    <m/>
    <m/>
    <m/>
    <m/>
    <m/>
    <m/>
    <m/>
    <m/>
    <m/>
    <n v="23"/>
    <x v="17"/>
    <x v="0"/>
  </r>
  <r>
    <d v="2023-11-08T09:05:30"/>
    <x v="20"/>
    <d v="2023-11-08T00:00:00"/>
    <s v="Ovulation (J7 à J14)"/>
    <n v="5"/>
    <n v="3"/>
    <n v="5"/>
    <n v="4"/>
    <n v="5"/>
    <n v="5"/>
    <m/>
    <n v="3"/>
    <m/>
    <m/>
    <s v="Général"/>
    <m/>
    <m/>
    <m/>
    <m/>
    <m/>
    <m/>
    <m/>
    <m/>
    <m/>
    <m/>
    <m/>
    <m/>
    <m/>
    <m/>
    <m/>
    <m/>
    <n v="27"/>
    <x v="17"/>
    <x v="0"/>
  </r>
  <r>
    <d v="2023-11-08T09:06:29"/>
    <x v="56"/>
    <d v="2023-11-08T00:00:00"/>
    <s v="Fin de cycle (J14 à J28)"/>
    <n v="3"/>
    <n v="3"/>
    <n v="5"/>
    <n v="4"/>
    <n v="4"/>
    <n v="5"/>
    <m/>
    <n v="3"/>
    <m/>
    <m/>
    <s v="Général"/>
    <m/>
    <m/>
    <m/>
    <m/>
    <m/>
    <m/>
    <m/>
    <m/>
    <m/>
    <m/>
    <m/>
    <m/>
    <m/>
    <m/>
    <m/>
    <m/>
    <n v="24"/>
    <x v="17"/>
    <x v="0"/>
  </r>
  <r>
    <d v="2023-11-08T09:18:49"/>
    <x v="12"/>
    <d v="2023-11-08T00:00:00"/>
    <s v="Contraception hormonale"/>
    <n v="5"/>
    <n v="3"/>
    <n v="2"/>
    <n v="2"/>
    <n v="3"/>
    <n v="4"/>
    <m/>
    <m/>
    <m/>
    <m/>
    <m/>
    <m/>
    <m/>
    <m/>
    <m/>
    <m/>
    <m/>
    <m/>
    <m/>
    <m/>
    <m/>
    <m/>
    <m/>
    <m/>
    <m/>
    <m/>
    <m/>
    <n v="19"/>
    <x v="17"/>
    <x v="0"/>
  </r>
  <r>
    <d v="2023-11-08T09:26:56"/>
    <x v="40"/>
    <d v="2023-11-08T00:00:00"/>
    <s v="Ovulation (J7 à J14)"/>
    <n v="4"/>
    <n v="4"/>
    <n v="3"/>
    <n v="4"/>
    <n v="3"/>
    <n v="4"/>
    <m/>
    <n v="1"/>
    <m/>
    <m/>
    <m/>
    <m/>
    <m/>
    <m/>
    <m/>
    <m/>
    <m/>
    <m/>
    <s v="Gauche"/>
    <m/>
    <s v="Droite"/>
    <m/>
    <m/>
    <m/>
    <m/>
    <m/>
    <m/>
    <n v="22"/>
    <x v="17"/>
    <x v="0"/>
  </r>
  <r>
    <d v="2023-11-08T09:27:24"/>
    <x v="47"/>
    <d v="2023-11-08T00:00:00"/>
    <s v="Contraception hormonale"/>
    <n v="3"/>
    <n v="4"/>
    <n v="1"/>
    <n v="2"/>
    <n v="4"/>
    <n v="4"/>
    <m/>
    <m/>
    <m/>
    <m/>
    <m/>
    <m/>
    <m/>
    <m/>
    <m/>
    <m/>
    <m/>
    <m/>
    <m/>
    <m/>
    <m/>
    <m/>
    <m/>
    <m/>
    <m/>
    <m/>
    <m/>
    <n v="18"/>
    <x v="17"/>
    <x v="0"/>
  </r>
  <r>
    <d v="2023-11-08T10:02:06"/>
    <x v="42"/>
    <d v="2023-11-08T00:00:00"/>
    <s v="Ovulation (J7 à J14)"/>
    <n v="3"/>
    <n v="2"/>
    <n v="3"/>
    <n v="3"/>
    <n v="2"/>
    <n v="3"/>
    <m/>
    <m/>
    <m/>
    <m/>
    <m/>
    <m/>
    <m/>
    <m/>
    <m/>
    <m/>
    <m/>
    <m/>
    <m/>
    <m/>
    <m/>
    <m/>
    <m/>
    <m/>
    <m/>
    <m/>
    <m/>
    <n v="16"/>
    <x v="17"/>
    <x v="0"/>
  </r>
  <r>
    <d v="2023-11-08T10:22:31"/>
    <x v="11"/>
    <d v="2023-11-08T00:00:00"/>
    <s v="Contraception hormonale"/>
    <n v="2"/>
    <n v="2"/>
    <n v="4"/>
    <n v="3"/>
    <n v="2"/>
    <n v="2"/>
    <s v="Un peu mieux aujourd’hui mais toujours pas au top. _x000a_J’ai mieux dormi et j’ai moins de douleurs._x000a_J’ai toujours pas manger."/>
    <m/>
    <m/>
    <m/>
    <m/>
    <m/>
    <m/>
    <m/>
    <m/>
    <m/>
    <m/>
    <m/>
    <m/>
    <m/>
    <m/>
    <m/>
    <m/>
    <m/>
    <m/>
    <m/>
    <m/>
    <n v="15"/>
    <x v="17"/>
    <x v="0"/>
  </r>
  <r>
    <d v="2023-11-08T10:24:33"/>
    <x v="32"/>
    <d v="2023-11-08T00:00:00"/>
    <s v="Ovulation (J7 à J14)"/>
    <n v="4"/>
    <n v="3"/>
    <n v="4"/>
    <n v="4"/>
    <n v="4"/>
    <n v="3"/>
    <m/>
    <m/>
    <m/>
    <m/>
    <m/>
    <m/>
    <m/>
    <m/>
    <m/>
    <m/>
    <m/>
    <m/>
    <m/>
    <m/>
    <m/>
    <m/>
    <m/>
    <m/>
    <m/>
    <m/>
    <m/>
    <n v="22"/>
    <x v="17"/>
    <x v="0"/>
  </r>
  <r>
    <d v="2023-11-08T10:29:47"/>
    <x v="2"/>
    <d v="2023-11-08T00:00:00"/>
    <s v="Contraception hormonale"/>
    <n v="4"/>
    <n v="3"/>
    <n v="2"/>
    <n v="2"/>
    <n v="2"/>
    <n v="4"/>
    <m/>
    <n v="4"/>
    <m/>
    <m/>
    <m/>
    <m/>
    <m/>
    <m/>
    <m/>
    <m/>
    <m/>
    <m/>
    <s v="Droite"/>
    <m/>
    <m/>
    <m/>
    <m/>
    <s v="Droite"/>
    <m/>
    <m/>
    <m/>
    <n v="17"/>
    <x v="17"/>
    <x v="0"/>
  </r>
  <r>
    <d v="2023-11-08T10:53:30"/>
    <x v="3"/>
    <d v="2023-11-08T00:00:00"/>
    <s v="Fin de cycle (J14 à J28)"/>
    <n v="3"/>
    <n v="2"/>
    <n v="2"/>
    <n v="2"/>
    <n v="2"/>
    <n v="3"/>
    <s v="Pas assez dormi grosse semaine. Boîte pas mais gêne un peu mollet"/>
    <n v="2"/>
    <m/>
    <m/>
    <m/>
    <m/>
    <m/>
    <m/>
    <m/>
    <m/>
    <m/>
    <m/>
    <m/>
    <m/>
    <m/>
    <m/>
    <m/>
    <m/>
    <s v="Gauche"/>
    <m/>
    <m/>
    <n v="14"/>
    <x v="17"/>
    <x v="0"/>
  </r>
  <r>
    <d v="2023-11-08T11:14:24"/>
    <x v="1"/>
    <d v="2023-11-08T00:00:00"/>
    <s v="Contraception hormonale"/>
    <n v="3"/>
    <n v="3"/>
    <n v="3"/>
    <n v="3"/>
    <n v="3"/>
    <n v="3"/>
    <m/>
    <n v="5"/>
    <m/>
    <m/>
    <m/>
    <m/>
    <m/>
    <s v="Général"/>
    <m/>
    <m/>
    <m/>
    <m/>
    <m/>
    <m/>
    <m/>
    <m/>
    <m/>
    <m/>
    <m/>
    <m/>
    <m/>
    <n v="18"/>
    <x v="17"/>
    <x v="0"/>
  </r>
  <r>
    <d v="2023-11-08T11:19:59"/>
    <x v="35"/>
    <d v="2023-11-08T00:00:00"/>
    <s v="Contraception hormonale"/>
    <n v="4"/>
    <n v="4"/>
    <n v="4"/>
    <n v="4"/>
    <n v="3"/>
    <n v="3"/>
    <m/>
    <m/>
    <m/>
    <m/>
    <m/>
    <m/>
    <m/>
    <m/>
    <m/>
    <m/>
    <m/>
    <m/>
    <m/>
    <m/>
    <m/>
    <m/>
    <m/>
    <m/>
    <m/>
    <m/>
    <m/>
    <n v="22"/>
    <x v="17"/>
    <x v="0"/>
  </r>
  <r>
    <d v="2023-11-08T11:27:27"/>
    <x v="6"/>
    <d v="2023-11-08T00:00:00"/>
    <s v="Fin de cycle (J14 à J28)"/>
    <n v="4"/>
    <n v="5"/>
    <n v="3"/>
    <n v="3"/>
    <n v="3"/>
    <n v="4"/>
    <m/>
    <n v="3"/>
    <m/>
    <m/>
    <m/>
    <s v="Gauche"/>
    <m/>
    <m/>
    <m/>
    <m/>
    <m/>
    <m/>
    <m/>
    <m/>
    <m/>
    <m/>
    <m/>
    <m/>
    <m/>
    <m/>
    <m/>
    <n v="22"/>
    <x v="17"/>
    <x v="0"/>
  </r>
  <r>
    <d v="2023-11-08T11:39:34"/>
    <x v="4"/>
    <d v="2023-11-08T00:00:00"/>
    <s v="Contraception hormonale"/>
    <n v="3"/>
    <n v="2"/>
    <n v="2"/>
    <n v="2"/>
    <n v="2"/>
    <n v="4"/>
    <m/>
    <m/>
    <m/>
    <m/>
    <m/>
    <m/>
    <m/>
    <m/>
    <m/>
    <m/>
    <m/>
    <m/>
    <m/>
    <m/>
    <m/>
    <m/>
    <m/>
    <m/>
    <m/>
    <m/>
    <s v="Mollets et bas du dos"/>
    <n v="15"/>
    <x v="17"/>
    <x v="0"/>
  </r>
  <r>
    <d v="2023-11-08T11:44:40"/>
    <x v="39"/>
    <d v="2023-11-08T00:00:00"/>
    <s v="Règles (J1 à J7)"/>
    <n v="3"/>
    <n v="3"/>
    <n v="2"/>
    <n v="3"/>
    <n v="4"/>
    <n v="4"/>
    <m/>
    <n v="3"/>
    <m/>
    <m/>
    <m/>
    <m/>
    <m/>
    <m/>
    <m/>
    <m/>
    <m/>
    <m/>
    <m/>
    <m/>
    <m/>
    <s v="Droite"/>
    <m/>
    <m/>
    <m/>
    <m/>
    <s v="douleur en cas de frottements ou secousse"/>
    <n v="19"/>
    <x v="17"/>
    <x v="0"/>
  </r>
  <r>
    <d v="2023-11-08T12:18:34"/>
    <x v="14"/>
    <d v="2023-11-08T00:00:00"/>
    <s v="Contraception hormonale"/>
    <n v="3"/>
    <n v="2"/>
    <n v="1"/>
    <n v="3"/>
    <n v="3"/>
    <n v="3"/>
    <s v="Maladie : toux +++"/>
    <m/>
    <m/>
    <m/>
    <m/>
    <m/>
    <m/>
    <m/>
    <m/>
    <m/>
    <m/>
    <m/>
    <m/>
    <m/>
    <m/>
    <m/>
    <m/>
    <m/>
    <m/>
    <m/>
    <m/>
    <n v="15"/>
    <x v="17"/>
    <x v="0"/>
  </r>
  <r>
    <d v="2023-11-08T12:27:43"/>
    <x v="44"/>
    <d v="2023-11-08T00:00:00"/>
    <s v="Fin de cycle (J14 à J28)"/>
    <n v="4"/>
    <n v="3"/>
    <n v="3"/>
    <n v="3"/>
    <n v="4"/>
    <n v="3"/>
    <m/>
    <m/>
    <m/>
    <m/>
    <m/>
    <m/>
    <m/>
    <m/>
    <m/>
    <m/>
    <m/>
    <m/>
    <m/>
    <m/>
    <m/>
    <m/>
    <m/>
    <m/>
    <m/>
    <m/>
    <m/>
    <n v="20"/>
    <x v="17"/>
    <x v="0"/>
  </r>
  <r>
    <d v="2023-11-08T13:51:32"/>
    <x v="21"/>
    <d v="2023-11-08T00:00:00"/>
    <s v="Fin de cycle (J14 à J28)"/>
    <n v="3"/>
    <n v="2"/>
    <n v="4"/>
    <n v="3"/>
    <n v="3"/>
    <n v="3"/>
    <m/>
    <m/>
    <m/>
    <m/>
    <m/>
    <m/>
    <m/>
    <m/>
    <m/>
    <m/>
    <m/>
    <m/>
    <m/>
    <m/>
    <m/>
    <m/>
    <m/>
    <m/>
    <m/>
    <m/>
    <m/>
    <n v="18"/>
    <x v="17"/>
    <x v="0"/>
  </r>
  <r>
    <d v="2023-11-09T09:37:39"/>
    <x v="17"/>
    <d v="2023-11-09T00:00:00"/>
    <s v="Contraception hormonale"/>
    <n v="4"/>
    <n v="4"/>
    <n v="2"/>
    <n v="3"/>
    <n v="3"/>
    <n v="4"/>
    <s v="Malade"/>
    <n v="2"/>
    <m/>
    <m/>
    <m/>
    <m/>
    <m/>
    <s v="Général"/>
    <m/>
    <m/>
    <m/>
    <m/>
    <s v="Général"/>
    <m/>
    <m/>
    <m/>
    <m/>
    <m/>
    <m/>
    <m/>
    <m/>
    <n v="20"/>
    <x v="17"/>
    <x v="0"/>
  </r>
  <r>
    <d v="2023-11-09T16:53:03"/>
    <x v="42"/>
    <d v="2023-11-09T00:00:00"/>
    <s v="Ovulation (J7 à J14)"/>
    <n v="1"/>
    <n v="2"/>
    <n v="1"/>
    <n v="2"/>
    <n v="3"/>
    <n v="4"/>
    <m/>
    <m/>
    <m/>
    <m/>
    <m/>
    <m/>
    <m/>
    <m/>
    <m/>
    <m/>
    <m/>
    <m/>
    <m/>
    <m/>
    <m/>
    <m/>
    <m/>
    <m/>
    <m/>
    <m/>
    <m/>
    <n v="13"/>
    <x v="17"/>
    <x v="0"/>
  </r>
  <r>
    <d v="2023-11-10T07:42:04"/>
    <x v="33"/>
    <d v="2023-11-10T00:00:00"/>
    <s v="Règles (J1 à J7)"/>
    <n v="2"/>
    <n v="2"/>
    <n v="2"/>
    <n v="2"/>
    <n v="3"/>
    <n v="2"/>
    <m/>
    <m/>
    <m/>
    <m/>
    <m/>
    <m/>
    <m/>
    <m/>
    <m/>
    <m/>
    <m/>
    <m/>
    <m/>
    <m/>
    <m/>
    <m/>
    <m/>
    <m/>
    <m/>
    <m/>
    <m/>
    <n v="13"/>
    <x v="17"/>
    <x v="0"/>
  </r>
  <r>
    <d v="2023-11-10T08:05:35"/>
    <x v="26"/>
    <d v="2023-11-10T00:00:00"/>
    <s v="Ovulation (J7 à J14)"/>
    <n v="4"/>
    <n v="4"/>
    <n v="4"/>
    <n v="3"/>
    <n v="3"/>
    <n v="4"/>
    <m/>
    <m/>
    <m/>
    <m/>
    <m/>
    <m/>
    <m/>
    <m/>
    <m/>
    <m/>
    <m/>
    <m/>
    <m/>
    <m/>
    <m/>
    <m/>
    <m/>
    <m/>
    <m/>
    <m/>
    <m/>
    <n v="22"/>
    <x v="17"/>
    <x v="0"/>
  </r>
  <r>
    <d v="2023-11-10T08:51:18"/>
    <x v="38"/>
    <d v="2023-11-10T00:00:00"/>
    <s v="Ovulation (J7 à J14)"/>
    <n v="4"/>
    <n v="4"/>
    <n v="2"/>
    <n v="4"/>
    <n v="4"/>
    <n v="4"/>
    <s v="Manque du sommeil+voyage de retour_x000a_"/>
    <n v="4"/>
    <m/>
    <m/>
    <m/>
    <m/>
    <m/>
    <m/>
    <m/>
    <m/>
    <m/>
    <m/>
    <m/>
    <m/>
    <m/>
    <s v="Gauche"/>
    <m/>
    <m/>
    <m/>
    <m/>
    <s v="Pas de douleur en repos, douleur a la mobilisation. Travail sans charge sur la main encore"/>
    <n v="22"/>
    <x v="17"/>
    <x v="0"/>
  </r>
  <r>
    <d v="2023-11-10T09:03:39"/>
    <x v="51"/>
    <d v="2023-11-10T00:00:00"/>
    <s v="Fin de cycle (J14 à J28)"/>
    <n v="3"/>
    <n v="3"/>
    <n v="3"/>
    <n v="4"/>
    <n v="4"/>
    <n v="4"/>
    <m/>
    <m/>
    <m/>
    <m/>
    <m/>
    <m/>
    <m/>
    <m/>
    <m/>
    <m/>
    <m/>
    <m/>
    <m/>
    <m/>
    <m/>
    <m/>
    <m/>
    <s v="Gauche"/>
    <m/>
    <s v="Droite"/>
    <s v="Je vais parler avec Louise aujourd’hui à propos de mon tibia"/>
    <n v="21"/>
    <x v="17"/>
    <x v="0"/>
  </r>
  <r>
    <d v="2023-11-10T10:31:29"/>
    <x v="39"/>
    <d v="2023-11-10T00:00:00"/>
    <s v="Ovulation (J7 à J14)"/>
    <n v="4"/>
    <n v="3"/>
    <n v="2"/>
    <n v="3"/>
    <n v="3"/>
    <n v="4"/>
    <m/>
    <n v="1"/>
    <m/>
    <m/>
    <m/>
    <m/>
    <m/>
    <m/>
    <m/>
    <m/>
    <m/>
    <m/>
    <m/>
    <m/>
    <m/>
    <s v="Droite"/>
    <m/>
    <m/>
    <m/>
    <m/>
    <m/>
    <n v="19"/>
    <x v="17"/>
    <x v="0"/>
  </r>
  <r>
    <d v="2023-11-10T10:38:09"/>
    <x v="24"/>
    <d v="2023-11-10T00:00:00"/>
    <s v="Fin de cycle (J14 à J28)"/>
    <n v="3"/>
    <n v="2"/>
    <n v="2"/>
    <n v="3"/>
    <n v="2"/>
    <n v="3"/>
    <m/>
    <m/>
    <m/>
    <m/>
    <m/>
    <m/>
    <m/>
    <m/>
    <m/>
    <m/>
    <m/>
    <m/>
    <m/>
    <m/>
    <m/>
    <m/>
    <m/>
    <m/>
    <m/>
    <m/>
    <s v="Plus de douleur aux côtes"/>
    <n v="15"/>
    <x v="17"/>
    <x v="0"/>
  </r>
  <r>
    <d v="2023-11-10T11:01:49"/>
    <x v="42"/>
    <d v="2023-11-10T00:00:00"/>
    <s v="Fin de cycle (J14 à J28)"/>
    <n v="2"/>
    <n v="2"/>
    <n v="2"/>
    <n v="3"/>
    <n v="3"/>
    <n v="3"/>
    <m/>
    <m/>
    <m/>
    <m/>
    <m/>
    <m/>
    <m/>
    <m/>
    <m/>
    <m/>
    <m/>
    <m/>
    <m/>
    <m/>
    <m/>
    <m/>
    <m/>
    <m/>
    <m/>
    <m/>
    <m/>
    <n v="15"/>
    <x v="17"/>
    <x v="0"/>
  </r>
  <r>
    <d v="2023-11-10T11:09:21"/>
    <x v="47"/>
    <d v="2023-11-10T00:00:00"/>
    <s v="Contraception hormonale"/>
    <n v="4"/>
    <n v="5"/>
    <n v="4"/>
    <n v="4"/>
    <n v="3"/>
    <n v="4"/>
    <m/>
    <m/>
    <m/>
    <m/>
    <m/>
    <m/>
    <m/>
    <m/>
    <m/>
    <m/>
    <m/>
    <m/>
    <m/>
    <m/>
    <m/>
    <m/>
    <m/>
    <m/>
    <m/>
    <m/>
    <m/>
    <n v="24"/>
    <x v="17"/>
    <x v="0"/>
  </r>
  <r>
    <d v="2023-11-10T13:03:52"/>
    <x v="19"/>
    <d v="2023-11-10T00:00:00"/>
    <s v="Contraception hormonale"/>
    <n v="4"/>
    <n v="3"/>
    <n v="4"/>
    <n v="4"/>
    <n v="3"/>
    <n v="4"/>
    <m/>
    <m/>
    <m/>
    <m/>
    <m/>
    <m/>
    <m/>
    <m/>
    <m/>
    <m/>
    <m/>
    <m/>
    <m/>
    <m/>
    <m/>
    <m/>
    <m/>
    <m/>
    <m/>
    <m/>
    <m/>
    <n v="22"/>
    <x v="17"/>
    <x v="0"/>
  </r>
  <r>
    <d v="2023-11-10T15:31:03"/>
    <x v="18"/>
    <d v="2023-11-10T00:00:00"/>
    <s v="Contraception hormonale"/>
    <n v="4"/>
    <n v="4"/>
    <n v="2"/>
    <n v="3"/>
    <n v="3"/>
    <n v="4"/>
    <m/>
    <m/>
    <m/>
    <m/>
    <m/>
    <m/>
    <m/>
    <m/>
    <m/>
    <m/>
    <m/>
    <m/>
    <m/>
    <m/>
    <m/>
    <m/>
    <m/>
    <m/>
    <m/>
    <m/>
    <m/>
    <n v="20"/>
    <x v="17"/>
    <x v="0"/>
  </r>
  <r>
    <d v="2023-11-10T15:31:05"/>
    <x v="20"/>
    <d v="2023-11-10T00:00:00"/>
    <s v="Ovulation (J7 à J14)"/>
    <n v="4"/>
    <n v="3"/>
    <n v="4"/>
    <n v="3"/>
    <n v="4"/>
    <n v="2"/>
    <m/>
    <m/>
    <m/>
    <m/>
    <m/>
    <m/>
    <m/>
    <m/>
    <m/>
    <m/>
    <m/>
    <m/>
    <m/>
    <m/>
    <m/>
    <m/>
    <m/>
    <m/>
    <m/>
    <m/>
    <m/>
    <n v="20"/>
    <x v="17"/>
    <x v="0"/>
  </r>
  <r>
    <d v="2023-11-10T15:31:16"/>
    <x v="2"/>
    <d v="2023-11-10T00:00:00"/>
    <s v="Contraception hormonale"/>
    <n v="2"/>
    <n v="2"/>
    <n v="3"/>
    <n v="3"/>
    <n v="3"/>
    <n v="4"/>
    <m/>
    <m/>
    <m/>
    <m/>
    <m/>
    <m/>
    <m/>
    <m/>
    <m/>
    <m/>
    <m/>
    <m/>
    <m/>
    <m/>
    <m/>
    <m/>
    <m/>
    <m/>
    <m/>
    <m/>
    <m/>
    <n v="17"/>
    <x v="17"/>
    <x v="0"/>
  </r>
  <r>
    <d v="2023-11-10T15:31:37"/>
    <x v="22"/>
    <d v="2023-11-10T00:00:00"/>
    <s v="Ovulation (J7 à J14)"/>
    <n v="2"/>
    <n v="3"/>
    <n v="2"/>
    <n v="1"/>
    <n v="3"/>
    <n v="4"/>
    <m/>
    <n v="7"/>
    <m/>
    <m/>
    <m/>
    <m/>
    <m/>
    <m/>
    <m/>
    <m/>
    <m/>
    <m/>
    <s v="Gauche"/>
    <m/>
    <m/>
    <m/>
    <m/>
    <m/>
    <m/>
    <m/>
    <m/>
    <n v="15"/>
    <x v="17"/>
    <x v="0"/>
  </r>
  <r>
    <d v="2023-11-10T15:32:04"/>
    <x v="37"/>
    <d v="2023-11-10T00:00:00"/>
    <s v="Fin de cycle (J14 à J28)"/>
    <n v="4"/>
    <n v="2"/>
    <n v="4"/>
    <n v="4"/>
    <n v="4"/>
    <n v="5"/>
    <m/>
    <n v="2"/>
    <m/>
    <m/>
    <m/>
    <m/>
    <m/>
    <m/>
    <m/>
    <m/>
    <m/>
    <m/>
    <m/>
    <m/>
    <m/>
    <s v="Droite"/>
    <m/>
    <m/>
    <m/>
    <m/>
    <m/>
    <n v="23"/>
    <x v="17"/>
    <x v="0"/>
  </r>
  <r>
    <d v="2023-11-10T15:32:36"/>
    <x v="11"/>
    <d v="2023-11-10T00:00:00"/>
    <s v="Contraception hormonale"/>
    <n v="3"/>
    <n v="3"/>
    <n v="4"/>
    <n v="3"/>
    <n v="2"/>
    <n v="4"/>
    <s v="Je vais mieux! Mais je suis essoufflée à l’effort."/>
    <m/>
    <m/>
    <m/>
    <m/>
    <m/>
    <m/>
    <m/>
    <m/>
    <m/>
    <m/>
    <m/>
    <m/>
    <m/>
    <m/>
    <m/>
    <m/>
    <m/>
    <m/>
    <m/>
    <m/>
    <n v="19"/>
    <x v="17"/>
    <x v="0"/>
  </r>
  <r>
    <d v="2023-11-10T15:35:02"/>
    <x v="48"/>
    <d v="2023-11-10T00:00:00"/>
    <s v="Contraception hormonale"/>
    <n v="3"/>
    <n v="3"/>
    <n v="3"/>
    <n v="3"/>
    <n v="5"/>
    <n v="5"/>
    <m/>
    <m/>
    <m/>
    <m/>
    <m/>
    <m/>
    <m/>
    <m/>
    <m/>
    <m/>
    <m/>
    <m/>
    <m/>
    <m/>
    <m/>
    <m/>
    <m/>
    <m/>
    <m/>
    <m/>
    <m/>
    <n v="22"/>
    <x v="17"/>
    <x v="0"/>
  </r>
  <r>
    <d v="2023-11-10T15:37:24"/>
    <x v="17"/>
    <d v="2023-11-10T00:00:00"/>
    <s v="Contraception hormonale"/>
    <n v="4"/>
    <n v="2"/>
    <n v="4"/>
    <n v="4"/>
    <n v="3"/>
    <n v="4"/>
    <s v="Malade"/>
    <m/>
    <m/>
    <m/>
    <m/>
    <m/>
    <m/>
    <m/>
    <m/>
    <m/>
    <m/>
    <m/>
    <m/>
    <m/>
    <m/>
    <m/>
    <m/>
    <m/>
    <m/>
    <m/>
    <m/>
    <n v="21"/>
    <x v="17"/>
    <x v="0"/>
  </r>
  <r>
    <d v="2023-11-10T15:41:29"/>
    <x v="31"/>
    <d v="2023-11-10T00:00:00"/>
    <s v="Contraception hormonale"/>
    <n v="4"/>
    <n v="4"/>
    <n v="3"/>
    <n v="4"/>
    <n v="4"/>
    <n v="4"/>
    <m/>
    <m/>
    <m/>
    <m/>
    <m/>
    <m/>
    <m/>
    <m/>
    <m/>
    <m/>
    <m/>
    <m/>
    <m/>
    <m/>
    <m/>
    <m/>
    <m/>
    <m/>
    <m/>
    <m/>
    <m/>
    <n v="23"/>
    <x v="17"/>
    <x v="0"/>
  </r>
  <r>
    <d v="2023-11-10T15:42:12"/>
    <x v="52"/>
    <d v="2023-11-10T00:00:00"/>
    <s v="Contraception hormonale"/>
    <n v="5"/>
    <n v="4"/>
    <n v="2"/>
    <n v="2"/>
    <n v="3"/>
    <n v="2"/>
    <m/>
    <n v="6"/>
    <m/>
    <m/>
    <m/>
    <s v="Droite"/>
    <m/>
    <m/>
    <m/>
    <m/>
    <m/>
    <m/>
    <m/>
    <m/>
    <m/>
    <m/>
    <m/>
    <m/>
    <m/>
    <m/>
    <m/>
    <n v="18"/>
    <x v="17"/>
    <x v="0"/>
  </r>
  <r>
    <d v="2023-11-10T15:43:58"/>
    <x v="13"/>
    <d v="2023-11-10T00:00:00"/>
    <s v="Ovulation (J7 à J14)"/>
    <n v="4"/>
    <n v="3"/>
    <n v="3"/>
    <n v="3"/>
    <n v="3"/>
    <n v="2"/>
    <m/>
    <m/>
    <m/>
    <m/>
    <m/>
    <m/>
    <m/>
    <m/>
    <m/>
    <m/>
    <m/>
    <m/>
    <m/>
    <m/>
    <m/>
    <m/>
    <m/>
    <m/>
    <m/>
    <m/>
    <m/>
    <n v="18"/>
    <x v="17"/>
    <x v="0"/>
  </r>
  <r>
    <d v="2023-11-10T15:45:37"/>
    <x v="40"/>
    <d v="2023-11-10T00:00:00"/>
    <s v="Ovulation (J7 à J14)"/>
    <n v="5"/>
    <n v="4"/>
    <n v="4"/>
    <n v="2"/>
    <n v="3"/>
    <n v="4"/>
    <m/>
    <n v="2"/>
    <m/>
    <m/>
    <m/>
    <m/>
    <m/>
    <m/>
    <m/>
    <m/>
    <m/>
    <m/>
    <s v="Gauche"/>
    <m/>
    <s v="Droite, Gauche"/>
    <m/>
    <m/>
    <m/>
    <m/>
    <m/>
    <s v="J'ai mal depuis mercredi au genou. Et j'ai encore mal au pied gauche et je commence à sentir l'aponévrosite plantaire pied droite."/>
    <n v="22"/>
    <x v="17"/>
    <x v="0"/>
  </r>
  <r>
    <d v="2023-11-10T15:51:11"/>
    <x v="3"/>
    <d v="2023-11-10T00:00:00"/>
    <s v="Fin de cycle (J14 à J28)"/>
    <n v="2"/>
    <n v="2"/>
    <n v="2"/>
    <n v="3"/>
    <n v="2"/>
    <n v="3"/>
    <s v="Fatigue +++ émotif souvent...."/>
    <n v="2"/>
    <m/>
    <m/>
    <m/>
    <m/>
    <m/>
    <m/>
    <m/>
    <m/>
    <m/>
    <m/>
    <m/>
    <m/>
    <m/>
    <m/>
    <m/>
    <m/>
    <s v="Gauche"/>
    <m/>
    <s v="Gêne plus que douleur"/>
    <n v="14"/>
    <x v="17"/>
    <x v="0"/>
  </r>
  <r>
    <d v="2023-11-10T15:51:35"/>
    <x v="32"/>
    <d v="2023-11-10T00:00:00"/>
    <s v="Ovulation (J7 à J14)"/>
    <n v="4"/>
    <n v="3"/>
    <n v="3"/>
    <n v="2"/>
    <n v="3"/>
    <n v="5"/>
    <s v="Malade pas au top de ma forme"/>
    <m/>
    <m/>
    <m/>
    <m/>
    <m/>
    <m/>
    <m/>
    <m/>
    <m/>
    <m/>
    <m/>
    <m/>
    <m/>
    <m/>
    <m/>
    <m/>
    <m/>
    <m/>
    <m/>
    <m/>
    <n v="20"/>
    <x v="17"/>
    <x v="0"/>
  </r>
  <r>
    <d v="2023-11-10T15:58:42"/>
    <x v="9"/>
    <d v="2023-11-10T00:00:00"/>
    <s v="Ovulation (J7 à J14)"/>
    <n v="4"/>
    <n v="4"/>
    <n v="4"/>
    <n v="4"/>
    <n v="4"/>
    <n v="4"/>
    <m/>
    <n v="5"/>
    <m/>
    <m/>
    <m/>
    <m/>
    <s v="Gauche"/>
    <m/>
    <m/>
    <m/>
    <m/>
    <m/>
    <m/>
    <m/>
    <m/>
    <m/>
    <s v="Gauche"/>
    <m/>
    <m/>
    <m/>
    <s v="Béquille sur les deux"/>
    <n v="24"/>
    <x v="17"/>
    <x v="0"/>
  </r>
  <r>
    <d v="2023-11-10T16:19:55"/>
    <x v="1"/>
    <d v="2023-11-10T00:00:00"/>
    <s v="Contraception hormonale"/>
    <n v="3"/>
    <n v="3"/>
    <n v="3"/>
    <n v="3"/>
    <n v="3"/>
    <n v="3"/>
    <m/>
    <n v="4"/>
    <m/>
    <m/>
    <m/>
    <m/>
    <m/>
    <s v="Général"/>
    <m/>
    <m/>
    <m/>
    <m/>
    <m/>
    <m/>
    <m/>
    <m/>
    <m/>
    <m/>
    <m/>
    <m/>
    <m/>
    <n v="18"/>
    <x v="17"/>
    <x v="0"/>
  </r>
  <r>
    <d v="2023-11-10T16:30:38"/>
    <x v="44"/>
    <d v="2023-11-10T00:00:00"/>
    <s v="Règles (J1 à J7)"/>
    <n v="4"/>
    <n v="3"/>
    <n v="2"/>
    <n v="3"/>
    <n v="4"/>
    <n v="4"/>
    <m/>
    <m/>
    <m/>
    <m/>
    <m/>
    <m/>
    <m/>
    <m/>
    <m/>
    <m/>
    <m/>
    <m/>
    <m/>
    <m/>
    <m/>
    <m/>
    <m/>
    <m/>
    <m/>
    <m/>
    <m/>
    <n v="20"/>
    <x v="17"/>
    <x v="0"/>
  </r>
  <r>
    <d v="2023-11-10T16:32:44"/>
    <x v="15"/>
    <d v="2023-11-10T00:00:00"/>
    <s v="Ovulation (J7 à J14)"/>
    <n v="4"/>
    <n v="2"/>
    <n v="4"/>
    <n v="4"/>
    <n v="4"/>
    <n v="4"/>
    <m/>
    <n v="1"/>
    <m/>
    <m/>
    <m/>
    <s v="Gauche"/>
    <m/>
    <m/>
    <m/>
    <m/>
    <m/>
    <m/>
    <m/>
    <m/>
    <m/>
    <m/>
    <m/>
    <m/>
    <m/>
    <m/>
    <m/>
    <n v="22"/>
    <x v="17"/>
    <x v="0"/>
  </r>
  <r>
    <d v="2023-11-10T16:37:49"/>
    <x v="6"/>
    <d v="2023-11-10T00:00:00"/>
    <s v="Règles (J1 à J7)"/>
    <n v="5"/>
    <n v="5"/>
    <n v="5"/>
    <n v="3"/>
    <n v="2"/>
    <n v="3"/>
    <m/>
    <m/>
    <m/>
    <m/>
    <m/>
    <m/>
    <m/>
    <m/>
    <m/>
    <m/>
    <m/>
    <m/>
    <m/>
    <m/>
    <m/>
    <m/>
    <m/>
    <m/>
    <m/>
    <m/>
    <m/>
    <n v="23"/>
    <x v="17"/>
    <x v="0"/>
  </r>
  <r>
    <d v="2023-11-10T16:47:26"/>
    <x v="21"/>
    <d v="2023-11-10T00:00:00"/>
    <s v="Fin de cycle (J14 à J28)"/>
    <n v="4"/>
    <n v="2"/>
    <n v="4"/>
    <n v="3"/>
    <n v="3"/>
    <n v="4"/>
    <m/>
    <m/>
    <m/>
    <m/>
    <m/>
    <m/>
    <m/>
    <m/>
    <m/>
    <m/>
    <m/>
    <m/>
    <m/>
    <m/>
    <m/>
    <m/>
    <m/>
    <m/>
    <m/>
    <m/>
    <m/>
    <n v="20"/>
    <x v="17"/>
    <x v="0"/>
  </r>
  <r>
    <d v="2023-11-12T12:39:46"/>
    <x v="18"/>
    <d v="2023-11-12T00:00:00"/>
    <s v="Contraception hormonale"/>
    <n v="4"/>
    <n v="2"/>
    <n v="4"/>
    <n v="4"/>
    <n v="3"/>
    <n v="5"/>
    <m/>
    <n v="3"/>
    <m/>
    <m/>
    <m/>
    <m/>
    <m/>
    <m/>
    <m/>
    <m/>
    <m/>
    <m/>
    <m/>
    <m/>
    <m/>
    <m/>
    <s v="Gauche"/>
    <m/>
    <m/>
    <m/>
    <s v="Entraînement de vendredi sur vitesse douleur légère"/>
    <n v="22"/>
    <x v="17"/>
    <x v="0"/>
  </r>
  <r>
    <d v="2023-11-13T09:54:23"/>
    <x v="24"/>
    <d v="2023-11-13T00:00:00"/>
    <s v="Fin de cycle (J14 à J28)"/>
    <n v="2"/>
    <n v="2"/>
    <n v="2"/>
    <n v="2"/>
    <n v="3"/>
    <n v="2"/>
    <m/>
    <n v="2"/>
    <m/>
    <m/>
    <m/>
    <m/>
    <m/>
    <m/>
    <m/>
    <m/>
    <s v="Général"/>
    <m/>
    <m/>
    <m/>
    <m/>
    <m/>
    <m/>
    <m/>
    <m/>
    <m/>
    <s v="Douleurs generales sur l'ensemble du corps"/>
    <n v="13"/>
    <x v="18"/>
    <x v="0"/>
  </r>
  <r>
    <d v="2023-11-13T09:56:15"/>
    <x v="1"/>
    <d v="2023-11-13T00:00:00"/>
    <s v="Contraception hormonale"/>
    <n v="2"/>
    <n v="2"/>
    <n v="1"/>
    <n v="1"/>
    <n v="2"/>
    <n v="2"/>
    <m/>
    <n v="8"/>
    <m/>
    <m/>
    <m/>
    <m/>
    <m/>
    <s v="Général"/>
    <m/>
    <m/>
    <m/>
    <m/>
    <m/>
    <m/>
    <m/>
    <s v="Général"/>
    <m/>
    <m/>
    <m/>
    <m/>
    <m/>
    <n v="10"/>
    <x v="18"/>
    <x v="0"/>
  </r>
  <r>
    <d v="2023-11-13T10:02:10"/>
    <x v="6"/>
    <d v="2023-11-13T00:00:00"/>
    <s v="Règles (J1 à J7)"/>
    <n v="4"/>
    <n v="4"/>
    <n v="5"/>
    <n v="2"/>
    <n v="3"/>
    <n v="4"/>
    <m/>
    <n v="4"/>
    <m/>
    <m/>
    <m/>
    <m/>
    <m/>
    <m/>
    <m/>
    <m/>
    <m/>
    <m/>
    <m/>
    <m/>
    <m/>
    <m/>
    <m/>
    <m/>
    <m/>
    <m/>
    <s v="Côtes du côté gauche,"/>
    <n v="22"/>
    <x v="18"/>
    <x v="0"/>
  </r>
  <r>
    <d v="2023-11-13T10:03:14"/>
    <x v="18"/>
    <d v="2023-11-13T00:00:00"/>
    <s v="Contraception hormonale"/>
    <n v="5"/>
    <n v="4"/>
    <n v="3"/>
    <n v="2"/>
    <n v="3"/>
    <n v="5"/>
    <m/>
    <m/>
    <m/>
    <m/>
    <m/>
    <m/>
    <m/>
    <m/>
    <m/>
    <m/>
    <m/>
    <m/>
    <m/>
    <m/>
    <m/>
    <m/>
    <m/>
    <m/>
    <m/>
    <m/>
    <m/>
    <n v="22"/>
    <x v="18"/>
    <x v="0"/>
  </r>
  <r>
    <d v="2023-11-13T10:25:35"/>
    <x v="19"/>
    <d v="2023-11-13T00:00:00"/>
    <s v="Contraception hormonale"/>
    <n v="4"/>
    <n v="3"/>
    <n v="4"/>
    <n v="2"/>
    <n v="3"/>
    <n v="3"/>
    <s v="Courbatures à maxxxx et préparation de la 2eme sessions d’examens ca pique"/>
    <m/>
    <m/>
    <m/>
    <m/>
    <m/>
    <m/>
    <m/>
    <m/>
    <m/>
    <m/>
    <m/>
    <m/>
    <m/>
    <m/>
    <m/>
    <m/>
    <m/>
    <m/>
    <m/>
    <m/>
    <n v="19"/>
    <x v="18"/>
    <x v="0"/>
  </r>
  <r>
    <d v="2023-11-13T10:28:49"/>
    <x v="44"/>
    <d v="2023-11-13T00:00:00"/>
    <s v="Règles (J1 à J7)"/>
    <n v="4"/>
    <n v="3"/>
    <n v="4"/>
    <n v="2"/>
    <n v="3"/>
    <n v="3"/>
    <m/>
    <m/>
    <m/>
    <m/>
    <m/>
    <m/>
    <m/>
    <m/>
    <m/>
    <m/>
    <m/>
    <m/>
    <m/>
    <m/>
    <m/>
    <m/>
    <m/>
    <m/>
    <m/>
    <m/>
    <m/>
    <n v="19"/>
    <x v="18"/>
    <x v="0"/>
  </r>
  <r>
    <d v="2023-11-13T11:23:30"/>
    <x v="32"/>
    <d v="2023-11-13T00:00:00"/>
    <s v="Ovulation (J7 à J14)"/>
    <n v="4"/>
    <n v="3"/>
    <n v="4"/>
    <n v="2"/>
    <n v="4"/>
    <n v="4"/>
    <s v="Courbatures et douleurs / tensions dos cervicales, récup ce soir à vivalto"/>
    <m/>
    <m/>
    <m/>
    <m/>
    <m/>
    <m/>
    <m/>
    <m/>
    <m/>
    <m/>
    <m/>
    <m/>
    <m/>
    <m/>
    <m/>
    <m/>
    <m/>
    <m/>
    <m/>
    <m/>
    <n v="21"/>
    <x v="18"/>
    <x v="0"/>
  </r>
  <r>
    <d v="2023-11-13T11:30:15"/>
    <x v="25"/>
    <d v="2023-11-13T00:00:00"/>
    <s v="Règles (J1 à J7)"/>
    <n v="4"/>
    <n v="3"/>
    <n v="1"/>
    <n v="2"/>
    <n v="3"/>
    <n v="4"/>
    <s v="Un peu mal à la cheville"/>
    <n v="4"/>
    <m/>
    <m/>
    <m/>
    <m/>
    <m/>
    <m/>
    <m/>
    <m/>
    <m/>
    <m/>
    <m/>
    <s v="Gauche"/>
    <m/>
    <m/>
    <m/>
    <m/>
    <m/>
    <m/>
    <m/>
    <n v="17"/>
    <x v="18"/>
    <x v="0"/>
  </r>
  <r>
    <d v="2023-11-13T11:30:41"/>
    <x v="21"/>
    <d v="2023-11-13T00:00:00"/>
    <s v="Fin de cycle (J14 à J28)"/>
    <n v="4"/>
    <n v="3"/>
    <n v="4"/>
    <n v="2"/>
    <n v="3"/>
    <n v="3"/>
    <s v="Douleur au pied ( bleue)"/>
    <m/>
    <m/>
    <m/>
    <m/>
    <m/>
    <m/>
    <m/>
    <m/>
    <m/>
    <m/>
    <m/>
    <m/>
    <m/>
    <m/>
    <m/>
    <m/>
    <m/>
    <m/>
    <m/>
    <m/>
    <n v="19"/>
    <x v="18"/>
    <x v="0"/>
  </r>
  <r>
    <d v="2023-11-13T11:31:12"/>
    <x v="42"/>
    <d v="2023-11-13T00:00:00"/>
    <s v="Fin de cycle (J14 à J28)"/>
    <n v="4"/>
    <n v="3"/>
    <n v="3"/>
    <n v="2"/>
    <n v="3"/>
    <n v="3"/>
    <m/>
    <m/>
    <m/>
    <m/>
    <m/>
    <m/>
    <m/>
    <m/>
    <m/>
    <m/>
    <m/>
    <m/>
    <m/>
    <m/>
    <m/>
    <m/>
    <m/>
    <m/>
    <m/>
    <m/>
    <s v="Douleur sur le bras droit , dû à un choc je pense mais douloureux quand même"/>
    <n v="18"/>
    <x v="18"/>
    <x v="0"/>
  </r>
  <r>
    <d v="2023-11-13T11:57:12"/>
    <x v="0"/>
    <d v="2023-11-13T00:00:00"/>
    <s v="Contraception hormonale"/>
    <n v="3"/>
    <n v="2"/>
    <n v="4"/>
    <n v="1"/>
    <n v="3"/>
    <n v="3"/>
    <m/>
    <n v="8"/>
    <m/>
    <m/>
    <m/>
    <m/>
    <m/>
    <m/>
    <m/>
    <m/>
    <m/>
    <m/>
    <m/>
    <m/>
    <m/>
    <s v="Droite"/>
    <m/>
    <m/>
    <m/>
    <m/>
    <s v="Luxation annulaire droit"/>
    <n v="16"/>
    <x v="18"/>
    <x v="0"/>
  </r>
  <r>
    <d v="2023-11-13T12:13:59"/>
    <x v="33"/>
    <d v="2023-11-13T00:00:00"/>
    <s v="Ovulation (J7 à J14)"/>
    <n v="4"/>
    <n v="4"/>
    <n v="2"/>
    <n v="2"/>
    <n v="2"/>
    <n v="4"/>
    <m/>
    <n v="4"/>
    <m/>
    <m/>
    <m/>
    <m/>
    <m/>
    <m/>
    <m/>
    <m/>
    <m/>
    <m/>
    <m/>
    <m/>
    <m/>
    <s v="Droite"/>
    <m/>
    <m/>
    <m/>
    <m/>
    <m/>
    <n v="18"/>
    <x v="18"/>
    <x v="0"/>
  </r>
  <r>
    <d v="2023-11-13T13:57:24"/>
    <x v="35"/>
    <d v="2023-11-13T00:00:00"/>
    <s v="Contraception hormonale"/>
    <n v="4"/>
    <n v="4"/>
    <n v="4"/>
    <n v="2"/>
    <n v="3"/>
    <n v="3"/>
    <m/>
    <m/>
    <m/>
    <m/>
    <m/>
    <m/>
    <m/>
    <m/>
    <m/>
    <m/>
    <m/>
    <m/>
    <m/>
    <m/>
    <m/>
    <m/>
    <m/>
    <m/>
    <m/>
    <m/>
    <m/>
    <n v="20"/>
    <x v="18"/>
    <x v="0"/>
  </r>
  <r>
    <d v="2023-11-13T15:44:01"/>
    <x v="45"/>
    <d v="2023-11-13T00:00:00"/>
    <s v="Règles (J1 à J7)"/>
    <n v="3"/>
    <n v="3"/>
    <n v="2"/>
    <n v="2"/>
    <n v="2"/>
    <n v="2"/>
    <m/>
    <m/>
    <m/>
    <m/>
    <m/>
    <m/>
    <m/>
    <m/>
    <m/>
    <m/>
    <m/>
    <m/>
    <m/>
    <m/>
    <m/>
    <m/>
    <m/>
    <m/>
    <m/>
    <m/>
    <m/>
    <n v="14"/>
    <x v="18"/>
    <x v="0"/>
  </r>
  <r>
    <d v="2023-11-14T07:23:01"/>
    <x v="15"/>
    <d v="2023-11-14T00:00:00"/>
    <s v="Fin de cycle (J14 à J28)"/>
    <n v="4"/>
    <n v="3"/>
    <n v="4"/>
    <n v="4"/>
    <n v="3"/>
    <n v="4"/>
    <m/>
    <n v="1"/>
    <m/>
    <m/>
    <m/>
    <s v="Gauche"/>
    <m/>
    <m/>
    <m/>
    <m/>
    <m/>
    <m/>
    <m/>
    <m/>
    <m/>
    <m/>
    <m/>
    <m/>
    <m/>
    <m/>
    <m/>
    <n v="22"/>
    <x v="18"/>
    <x v="0"/>
  </r>
  <r>
    <d v="2023-11-14T07:35:28"/>
    <x v="22"/>
    <d v="2023-11-14T00:00:00"/>
    <s v="Fin de cycle (J14 à J28)"/>
    <n v="3"/>
    <n v="3"/>
    <n v="2"/>
    <n v="4"/>
    <n v="3"/>
    <n v="3"/>
    <m/>
    <n v="4"/>
    <m/>
    <m/>
    <m/>
    <m/>
    <m/>
    <m/>
    <m/>
    <m/>
    <m/>
    <m/>
    <s v="Gauche"/>
    <m/>
    <m/>
    <m/>
    <m/>
    <m/>
    <m/>
    <m/>
    <m/>
    <n v="18"/>
    <x v="18"/>
    <x v="0"/>
  </r>
  <r>
    <d v="2023-11-14T07:52:05"/>
    <x v="26"/>
    <d v="2023-11-14T00:00:00"/>
    <s v="Ovulation (J7 à J14)"/>
    <n v="4"/>
    <n v="4"/>
    <n v="4"/>
    <n v="3"/>
    <n v="3"/>
    <n v="4"/>
    <m/>
    <m/>
    <m/>
    <m/>
    <m/>
    <m/>
    <m/>
    <m/>
    <m/>
    <m/>
    <m/>
    <m/>
    <m/>
    <m/>
    <m/>
    <m/>
    <m/>
    <m/>
    <m/>
    <m/>
    <m/>
    <n v="22"/>
    <x v="18"/>
    <x v="0"/>
  </r>
  <r>
    <d v="2023-11-14T08:00:08"/>
    <x v="10"/>
    <d v="2023-11-14T00:00:00"/>
    <s v="Règles (J1 à J7)"/>
    <n v="4"/>
    <n v="3"/>
    <n v="3"/>
    <n v="3"/>
    <n v="4"/>
    <n v="4"/>
    <m/>
    <m/>
    <m/>
    <m/>
    <m/>
    <m/>
    <m/>
    <m/>
    <m/>
    <m/>
    <m/>
    <m/>
    <m/>
    <m/>
    <m/>
    <m/>
    <m/>
    <m/>
    <m/>
    <m/>
    <m/>
    <n v="21"/>
    <x v="18"/>
    <x v="0"/>
  </r>
  <r>
    <d v="2023-11-14T08:00:17"/>
    <x v="40"/>
    <d v="2023-11-14T00:00:00"/>
    <s v="Ovulation (J7 à J14)"/>
    <n v="4"/>
    <n v="4"/>
    <n v="3"/>
    <n v="4"/>
    <n v="3"/>
    <n v="4"/>
    <m/>
    <n v="2"/>
    <m/>
    <m/>
    <m/>
    <m/>
    <m/>
    <m/>
    <m/>
    <m/>
    <m/>
    <m/>
    <s v="Gauche"/>
    <m/>
    <s v="Gauche"/>
    <m/>
    <m/>
    <m/>
    <m/>
    <m/>
    <m/>
    <n v="22"/>
    <x v="18"/>
    <x v="0"/>
  </r>
  <r>
    <d v="2023-11-14T08:08:42"/>
    <x v="31"/>
    <d v="2023-11-14T00:00:00"/>
    <s v="Contraception hormonale"/>
    <n v="4"/>
    <n v="4"/>
    <n v="3"/>
    <n v="4"/>
    <n v="4"/>
    <n v="5"/>
    <m/>
    <m/>
    <m/>
    <m/>
    <m/>
    <m/>
    <m/>
    <m/>
    <m/>
    <m/>
    <m/>
    <m/>
    <m/>
    <m/>
    <m/>
    <m/>
    <m/>
    <m/>
    <m/>
    <m/>
    <m/>
    <n v="24"/>
    <x v="18"/>
    <x v="0"/>
  </r>
  <r>
    <d v="2023-11-14T08:13:57"/>
    <x v="51"/>
    <d v="2023-11-14T00:00:00"/>
    <s v="Fin de cycle (J14 à J28)"/>
    <n v="3"/>
    <n v="3"/>
    <n v="3"/>
    <n v="3"/>
    <n v="4"/>
    <n v="4"/>
    <m/>
    <m/>
    <m/>
    <m/>
    <m/>
    <m/>
    <m/>
    <m/>
    <m/>
    <m/>
    <m/>
    <m/>
    <m/>
    <m/>
    <m/>
    <m/>
    <m/>
    <s v="Gauche"/>
    <m/>
    <s v="Droite"/>
    <s v="Mon ischio n’a plus fait mal vendredi, mais je n’ai couru que 15 minutes à cause de mon tibia. Louise pense que c’est une contusion osseuse. Elle a dit que cela ne détériorait pas, que je pouvais jouer si ça ne fait pas trop mal et que normalement il faillait 3-4 mois jusqu’à la guérison."/>
    <n v="20"/>
    <x v="18"/>
    <x v="0"/>
  </r>
  <r>
    <d v="2023-11-14T08:23:18"/>
    <x v="14"/>
    <d v="2023-11-14T00:00:00"/>
    <s v="Contraception hormonale"/>
    <n v="3"/>
    <n v="2"/>
    <n v="3"/>
    <n v="2"/>
    <n v="3"/>
    <n v="3"/>
    <m/>
    <m/>
    <m/>
    <m/>
    <m/>
    <m/>
    <m/>
    <m/>
    <m/>
    <m/>
    <m/>
    <m/>
    <m/>
    <m/>
    <m/>
    <m/>
    <m/>
    <m/>
    <m/>
    <m/>
    <m/>
    <n v="16"/>
    <x v="18"/>
    <x v="0"/>
  </r>
  <r>
    <d v="2023-11-14T08:26:26"/>
    <x v="20"/>
    <d v="2023-11-14T00:00:00"/>
    <s v="Fin de cycle (J14 à J28)"/>
    <n v="5"/>
    <n v="2"/>
    <n v="4"/>
    <n v="3"/>
    <n v="3"/>
    <n v="4"/>
    <m/>
    <m/>
    <m/>
    <m/>
    <m/>
    <m/>
    <m/>
    <m/>
    <m/>
    <m/>
    <m/>
    <m/>
    <m/>
    <m/>
    <m/>
    <m/>
    <m/>
    <m/>
    <m/>
    <m/>
    <m/>
    <n v="21"/>
    <x v="18"/>
    <x v="0"/>
  </r>
  <r>
    <d v="2023-11-14T08:46:55"/>
    <x v="9"/>
    <d v="2023-11-14T00:00:00"/>
    <s v="Ovulation (J7 à J14)"/>
    <n v="4"/>
    <n v="2"/>
    <n v="3"/>
    <n v="4"/>
    <n v="3"/>
    <n v="4"/>
    <m/>
    <m/>
    <m/>
    <m/>
    <m/>
    <m/>
    <m/>
    <m/>
    <m/>
    <m/>
    <m/>
    <m/>
    <m/>
    <m/>
    <m/>
    <m/>
    <m/>
    <m/>
    <m/>
    <m/>
    <m/>
    <n v="20"/>
    <x v="18"/>
    <x v="0"/>
  </r>
  <r>
    <d v="2023-11-14T08:55:39"/>
    <x v="48"/>
    <d v="2023-11-14T00:00:00"/>
    <s v="Contraception hormonale"/>
    <n v="3"/>
    <n v="2"/>
    <n v="2"/>
    <n v="3"/>
    <n v="5"/>
    <n v="5"/>
    <m/>
    <m/>
    <m/>
    <m/>
    <m/>
    <m/>
    <m/>
    <m/>
    <m/>
    <m/>
    <m/>
    <m/>
    <m/>
    <m/>
    <m/>
    <m/>
    <m/>
    <m/>
    <m/>
    <m/>
    <m/>
    <n v="20"/>
    <x v="18"/>
    <x v="0"/>
  </r>
  <r>
    <d v="2023-11-14T09:00:11"/>
    <x v="32"/>
    <d v="2023-11-14T00:00:00"/>
    <s v="Ovulation (J7 à J14)"/>
    <n v="4"/>
    <n v="2"/>
    <n v="4"/>
    <n v="3"/>
    <n v="4"/>
    <n v="5"/>
    <s v="Un peu de courbatures (enrhumée donc du mal à récupérer en plus) contracture ou douleut fessier droite ?!"/>
    <m/>
    <m/>
    <m/>
    <m/>
    <m/>
    <m/>
    <m/>
    <m/>
    <m/>
    <m/>
    <m/>
    <m/>
    <m/>
    <m/>
    <m/>
    <m/>
    <m/>
    <m/>
    <m/>
    <m/>
    <n v="22"/>
    <x v="18"/>
    <x v="0"/>
  </r>
  <r>
    <d v="2023-11-14T09:01:08"/>
    <x v="17"/>
    <d v="2023-11-14T00:00:00"/>
    <s v="Contraception hormonale"/>
    <n v="4"/>
    <n v="4"/>
    <n v="3"/>
    <n v="4"/>
    <n v="2"/>
    <n v="4"/>
    <m/>
    <m/>
    <m/>
    <m/>
    <m/>
    <m/>
    <m/>
    <m/>
    <m/>
    <m/>
    <m/>
    <m/>
    <m/>
    <m/>
    <m/>
    <m/>
    <m/>
    <m/>
    <m/>
    <m/>
    <m/>
    <n v="21"/>
    <x v="18"/>
    <x v="0"/>
  </r>
  <r>
    <d v="2023-11-14T09:02:11"/>
    <x v="52"/>
    <d v="2023-11-14T00:00:00"/>
    <s v="Contraception hormonale"/>
    <n v="3"/>
    <n v="4"/>
    <n v="3"/>
    <n v="2"/>
    <n v="3"/>
    <n v="4"/>
    <m/>
    <n v="7"/>
    <m/>
    <m/>
    <m/>
    <s v="Droite"/>
    <m/>
    <m/>
    <m/>
    <m/>
    <m/>
    <m/>
    <m/>
    <m/>
    <m/>
    <m/>
    <m/>
    <m/>
    <m/>
    <m/>
    <m/>
    <n v="19"/>
    <x v="18"/>
    <x v="0"/>
  </r>
  <r>
    <d v="2023-11-14T09:14:03"/>
    <x v="6"/>
    <d v="2023-11-14T00:00:00"/>
    <s v="Ovulation (J7 à J14)"/>
    <n v="3"/>
    <n v="4"/>
    <n v="5"/>
    <n v="2"/>
    <n v="4"/>
    <n v="2"/>
    <m/>
    <n v="3"/>
    <m/>
    <m/>
    <m/>
    <s v="Gauche"/>
    <m/>
    <m/>
    <m/>
    <m/>
    <m/>
    <m/>
    <m/>
    <m/>
    <m/>
    <m/>
    <m/>
    <m/>
    <m/>
    <m/>
    <s v="+côtes a gauche"/>
    <n v="20"/>
    <x v="18"/>
    <x v="0"/>
  </r>
  <r>
    <d v="2023-11-14T09:24:01"/>
    <x v="46"/>
    <d v="2023-11-14T00:00:00"/>
    <s v="Fin de cycle (J14 à J28)"/>
    <n v="3"/>
    <n v="3"/>
    <n v="4"/>
    <n v="5"/>
    <n v="3"/>
    <n v="4"/>
    <m/>
    <m/>
    <m/>
    <m/>
    <m/>
    <m/>
    <m/>
    <m/>
    <m/>
    <m/>
    <m/>
    <m/>
    <m/>
    <m/>
    <m/>
    <m/>
    <m/>
    <m/>
    <m/>
    <m/>
    <m/>
    <n v="22"/>
    <x v="18"/>
    <x v="0"/>
  </r>
  <r>
    <d v="2023-11-14T09:54:19"/>
    <x v="44"/>
    <d v="2023-11-14T00:00:00"/>
    <s v="Règles (J1 à J7)"/>
    <n v="4"/>
    <n v="3"/>
    <n v="3"/>
    <n v="3"/>
    <n v="2"/>
    <n v="3"/>
    <m/>
    <m/>
    <m/>
    <m/>
    <m/>
    <m/>
    <m/>
    <m/>
    <m/>
    <m/>
    <m/>
    <m/>
    <m/>
    <m/>
    <m/>
    <m/>
    <m/>
    <m/>
    <m/>
    <m/>
    <m/>
    <n v="18"/>
    <x v="18"/>
    <x v="0"/>
  </r>
  <r>
    <d v="2023-11-14T09:56:13"/>
    <x v="49"/>
    <d v="2023-11-14T00:00:00"/>
    <s v="Fin de cycle (J14 à J28)"/>
    <n v="5"/>
    <n v="4"/>
    <n v="4"/>
    <n v="4"/>
    <n v="2"/>
    <n v="4"/>
    <m/>
    <m/>
    <m/>
    <m/>
    <m/>
    <m/>
    <m/>
    <m/>
    <m/>
    <m/>
    <m/>
    <m/>
    <m/>
    <m/>
    <m/>
    <m/>
    <m/>
    <m/>
    <m/>
    <m/>
    <m/>
    <n v="23"/>
    <x v="18"/>
    <x v="0"/>
  </r>
  <r>
    <d v="2023-11-14T09:57:46"/>
    <x v="42"/>
    <d v="2023-11-14T00:00:00"/>
    <s v="Fin de cycle (J14 à J28)"/>
    <n v="3"/>
    <n v="3"/>
    <n v="2"/>
    <n v="2"/>
    <n v="3"/>
    <n v="3"/>
    <m/>
    <m/>
    <m/>
    <m/>
    <m/>
    <m/>
    <m/>
    <m/>
    <m/>
    <m/>
    <m/>
    <m/>
    <m/>
    <m/>
    <m/>
    <m/>
    <m/>
    <m/>
    <m/>
    <m/>
    <s v="Toujours douleur à l’épaule/bras droit ps très forte mais dérangeante"/>
    <n v="16"/>
    <x v="18"/>
    <x v="0"/>
  </r>
  <r>
    <d v="2023-11-14T10:03:14"/>
    <x v="13"/>
    <d v="2023-11-14T00:00:00"/>
    <s v="Fin de cycle (J14 à J28)"/>
    <n v="4"/>
    <n v="3"/>
    <n v="3"/>
    <n v="3"/>
    <n v="3"/>
    <n v="3"/>
    <m/>
    <m/>
    <m/>
    <m/>
    <m/>
    <m/>
    <m/>
    <m/>
    <m/>
    <m/>
    <m/>
    <m/>
    <m/>
    <m/>
    <m/>
    <m/>
    <m/>
    <m/>
    <m/>
    <m/>
    <m/>
    <n v="19"/>
    <x v="18"/>
    <x v="0"/>
  </r>
  <r>
    <d v="2023-11-14T10:13:40"/>
    <x v="38"/>
    <d v="2023-11-14T00:00:00"/>
    <s v="Ovulation (J7 à J14)"/>
    <n v="5"/>
    <n v="4"/>
    <n v="3"/>
    <n v="5"/>
    <n v="4"/>
    <n v="4"/>
    <m/>
    <n v="3"/>
    <m/>
    <m/>
    <m/>
    <m/>
    <m/>
    <m/>
    <m/>
    <m/>
    <m/>
    <m/>
    <m/>
    <m/>
    <m/>
    <s v="Gauche"/>
    <m/>
    <m/>
    <m/>
    <m/>
    <m/>
    <n v="25"/>
    <x v="18"/>
    <x v="0"/>
  </r>
  <r>
    <d v="2023-11-14T10:28:41"/>
    <x v="18"/>
    <d v="2023-11-14T00:00:00"/>
    <s v="Contraception hormonale"/>
    <n v="5"/>
    <n v="4"/>
    <n v="3"/>
    <n v="3"/>
    <n v="4"/>
    <n v="5"/>
    <m/>
    <m/>
    <m/>
    <m/>
    <m/>
    <m/>
    <m/>
    <m/>
    <m/>
    <m/>
    <m/>
    <m/>
    <m/>
    <m/>
    <m/>
    <m/>
    <m/>
    <m/>
    <m/>
    <m/>
    <m/>
    <n v="24"/>
    <x v="18"/>
    <x v="0"/>
  </r>
  <r>
    <d v="2023-11-14T10:49:25"/>
    <x v="3"/>
    <d v="2023-11-14T00:00:00"/>
    <s v="Fin de cycle (J14 à J28)"/>
    <n v="2"/>
    <n v="3"/>
    <n v="2"/>
    <n v="3"/>
    <n v="3"/>
    <n v="4"/>
    <s v="Pas assez dormi mais ça va. Le rugby encore blessee et le travail bof."/>
    <n v="1"/>
    <m/>
    <m/>
    <m/>
    <m/>
    <m/>
    <m/>
    <m/>
    <m/>
    <m/>
    <m/>
    <m/>
    <m/>
    <m/>
    <m/>
    <m/>
    <m/>
    <s v="Gauche"/>
    <m/>
    <s v="Douleur presque nule"/>
    <n v="17"/>
    <x v="18"/>
    <x v="0"/>
  </r>
  <r>
    <d v="2023-11-14T11:18:09"/>
    <x v="33"/>
    <d v="2023-11-14T00:00:00"/>
    <s v="Ovulation (J7 à J14)"/>
    <n v="4"/>
    <n v="3"/>
    <n v="2"/>
    <n v="2"/>
    <n v="3"/>
    <n v="4"/>
    <m/>
    <n v="3"/>
    <m/>
    <m/>
    <m/>
    <m/>
    <m/>
    <m/>
    <m/>
    <m/>
    <m/>
    <m/>
    <m/>
    <m/>
    <m/>
    <s v="Droite"/>
    <m/>
    <m/>
    <m/>
    <m/>
    <m/>
    <n v="18"/>
    <x v="18"/>
    <x v="0"/>
  </r>
  <r>
    <d v="2023-11-14T11:32:07"/>
    <x v="33"/>
    <d v="2023-11-14T00:00:00"/>
    <s v="Ovulation (J7 à J14)"/>
    <n v="3"/>
    <n v="3"/>
    <n v="2"/>
    <n v="2"/>
    <n v="3"/>
    <n v="4"/>
    <m/>
    <n v="7"/>
    <m/>
    <m/>
    <m/>
    <m/>
    <m/>
    <s v="Général"/>
    <m/>
    <m/>
    <m/>
    <m/>
    <m/>
    <m/>
    <m/>
    <s v="Droite"/>
    <m/>
    <m/>
    <m/>
    <m/>
    <m/>
    <n v="17"/>
    <x v="18"/>
    <x v="0"/>
  </r>
  <r>
    <d v="2023-11-14T12:01:14"/>
    <x v="37"/>
    <d v="2023-11-14T00:00:00"/>
    <s v="Règles (J1 à J7)"/>
    <n v="4"/>
    <n v="4"/>
    <n v="4"/>
    <n v="3"/>
    <n v="4"/>
    <n v="4"/>
    <m/>
    <n v="1"/>
    <m/>
    <m/>
    <m/>
    <m/>
    <m/>
    <m/>
    <m/>
    <m/>
    <m/>
    <m/>
    <m/>
    <m/>
    <m/>
    <s v="Droite"/>
    <m/>
    <m/>
    <m/>
    <m/>
    <s v="Le match s’est bien passé avec un bon strap"/>
    <n v="23"/>
    <x v="18"/>
    <x v="0"/>
  </r>
  <r>
    <d v="2023-11-14T12:05:32"/>
    <x v="39"/>
    <d v="2023-11-14T00:00:00"/>
    <s v="Ovulation (J7 à J14)"/>
    <n v="4"/>
    <n v="3"/>
    <n v="3"/>
    <n v="4"/>
    <n v="4"/>
    <n v="4"/>
    <m/>
    <n v="1"/>
    <m/>
    <m/>
    <m/>
    <m/>
    <m/>
    <m/>
    <m/>
    <m/>
    <m/>
    <m/>
    <m/>
    <m/>
    <m/>
    <s v="Droite"/>
    <m/>
    <m/>
    <m/>
    <m/>
    <m/>
    <n v="22"/>
    <x v="18"/>
    <x v="0"/>
  </r>
  <r>
    <d v="2023-11-14T12:06:02"/>
    <x v="11"/>
    <d v="2023-11-14T00:00:00"/>
    <s v="Contraception hormonale"/>
    <n v="3"/>
    <n v="3"/>
    <n v="4"/>
    <n v="3"/>
    <n v="2"/>
    <n v="4"/>
    <m/>
    <m/>
    <m/>
    <m/>
    <m/>
    <m/>
    <m/>
    <m/>
    <m/>
    <m/>
    <m/>
    <m/>
    <m/>
    <m/>
    <m/>
    <m/>
    <m/>
    <m/>
    <m/>
    <m/>
    <m/>
    <n v="19"/>
    <x v="18"/>
    <x v="0"/>
  </r>
  <r>
    <d v="2023-11-14T13:12:29"/>
    <x v="24"/>
    <d v="2023-11-14T00:00:00"/>
    <s v="Fin de cycle (J14 à J28)"/>
    <n v="3"/>
    <n v="2"/>
    <n v="2"/>
    <n v="2"/>
    <n v="3"/>
    <n v="3"/>
    <m/>
    <n v="2"/>
    <m/>
    <m/>
    <m/>
    <m/>
    <m/>
    <m/>
    <m/>
    <m/>
    <s v="Général"/>
    <m/>
    <m/>
    <m/>
    <m/>
    <m/>
    <m/>
    <m/>
    <m/>
    <m/>
    <m/>
    <n v="15"/>
    <x v="18"/>
    <x v="0"/>
  </r>
  <r>
    <d v="2023-11-14T17:13:50"/>
    <x v="47"/>
    <d v="2023-11-14T00:00:00"/>
    <s v="Contraception hormonale"/>
    <n v="4"/>
    <n v="2"/>
    <n v="4"/>
    <n v="4"/>
    <n v="4"/>
    <n v="3"/>
    <m/>
    <m/>
    <m/>
    <m/>
    <m/>
    <m/>
    <m/>
    <m/>
    <m/>
    <m/>
    <m/>
    <m/>
    <m/>
    <m/>
    <m/>
    <m/>
    <m/>
    <m/>
    <m/>
    <m/>
    <m/>
    <n v="21"/>
    <x v="18"/>
    <x v="0"/>
  </r>
  <r>
    <d v="2023-11-15T07:32:17"/>
    <x v="15"/>
    <d v="2023-11-15T00:00:00"/>
    <s v="Fin de cycle (J14 à J28)"/>
    <n v="4"/>
    <n v="2"/>
    <n v="4"/>
    <n v="3"/>
    <n v="4"/>
    <n v="4"/>
    <m/>
    <n v="2"/>
    <m/>
    <m/>
    <m/>
    <s v="Gauche"/>
    <m/>
    <m/>
    <m/>
    <m/>
    <m/>
    <m/>
    <m/>
    <m/>
    <m/>
    <m/>
    <m/>
    <m/>
    <m/>
    <m/>
    <m/>
    <n v="21"/>
    <x v="18"/>
    <x v="0"/>
  </r>
  <r>
    <d v="2023-11-15T07:47:15"/>
    <x v="16"/>
    <d v="2023-11-15T00:00:00"/>
    <s v="Fin de cycle (J14 à J28)"/>
    <n v="3"/>
    <n v="2"/>
    <n v="3"/>
    <n v="4"/>
    <n v="2"/>
    <n v="3"/>
    <m/>
    <n v="3"/>
    <m/>
    <m/>
    <m/>
    <m/>
    <m/>
    <m/>
    <m/>
    <m/>
    <m/>
    <m/>
    <m/>
    <m/>
    <m/>
    <m/>
    <m/>
    <m/>
    <m/>
    <s v="Droite, Gauche"/>
    <m/>
    <n v="17"/>
    <x v="18"/>
    <x v="0"/>
  </r>
  <r>
    <d v="2023-11-15T07:59:33"/>
    <x v="31"/>
    <d v="2023-11-15T00:00:00"/>
    <s v="Contraception hormonale"/>
    <n v="4"/>
    <n v="4"/>
    <n v="2"/>
    <n v="3"/>
    <n v="3"/>
    <n v="5"/>
    <m/>
    <m/>
    <m/>
    <m/>
    <m/>
    <m/>
    <m/>
    <m/>
    <m/>
    <m/>
    <m/>
    <m/>
    <m/>
    <m/>
    <m/>
    <m/>
    <m/>
    <m/>
    <m/>
    <m/>
    <m/>
    <n v="21"/>
    <x v="18"/>
    <x v="0"/>
  </r>
  <r>
    <d v="2023-11-15T08:02:51"/>
    <x v="10"/>
    <d v="2023-11-15T00:00:00"/>
    <s v="Règles (J1 à J7)"/>
    <n v="4"/>
    <n v="4"/>
    <n v="4"/>
    <n v="4"/>
    <n v="4"/>
    <n v="4"/>
    <m/>
    <m/>
    <m/>
    <m/>
    <m/>
    <m/>
    <m/>
    <m/>
    <m/>
    <m/>
    <m/>
    <m/>
    <m/>
    <m/>
    <m/>
    <m/>
    <m/>
    <m/>
    <m/>
    <m/>
    <m/>
    <n v="24"/>
    <x v="18"/>
    <x v="0"/>
  </r>
  <r>
    <d v="2023-11-15T08:02:57"/>
    <x v="14"/>
    <d v="2023-11-15T00:00:00"/>
    <s v="Contraception hormonale"/>
    <n v="3"/>
    <n v="2"/>
    <n v="3"/>
    <n v="3"/>
    <n v="2"/>
    <n v="3"/>
    <m/>
    <m/>
    <m/>
    <m/>
    <m/>
    <m/>
    <m/>
    <m/>
    <m/>
    <m/>
    <m/>
    <m/>
    <m/>
    <m/>
    <m/>
    <m/>
    <m/>
    <m/>
    <m/>
    <m/>
    <m/>
    <n v="16"/>
    <x v="18"/>
    <x v="0"/>
  </r>
  <r>
    <d v="2023-11-15T08:07:21"/>
    <x v="13"/>
    <d v="2023-11-15T00:00:00"/>
    <s v="Fin de cycle (J14 à J28)"/>
    <n v="3"/>
    <n v="2"/>
    <n v="2"/>
    <n v="2"/>
    <n v="3"/>
    <n v="4"/>
    <m/>
    <m/>
    <m/>
    <m/>
    <m/>
    <m/>
    <m/>
    <m/>
    <m/>
    <m/>
    <m/>
    <m/>
    <m/>
    <m/>
    <m/>
    <m/>
    <m/>
    <m/>
    <m/>
    <m/>
    <m/>
    <n v="16"/>
    <x v="18"/>
    <x v="0"/>
  </r>
  <r>
    <d v="2023-11-15T08:12:45"/>
    <x v="46"/>
    <d v="2023-11-15T00:00:00"/>
    <s v="Règles (J1 à J7)"/>
    <n v="3"/>
    <n v="3"/>
    <n v="5"/>
    <n v="4"/>
    <n v="4"/>
    <n v="4"/>
    <m/>
    <m/>
    <m/>
    <m/>
    <m/>
    <m/>
    <m/>
    <m/>
    <m/>
    <m/>
    <m/>
    <m/>
    <m/>
    <m/>
    <m/>
    <m/>
    <m/>
    <m/>
    <m/>
    <m/>
    <m/>
    <n v="23"/>
    <x v="18"/>
    <x v="0"/>
  </r>
  <r>
    <d v="2023-11-15T08:12:54"/>
    <x v="6"/>
    <d v="2023-11-15T00:00:00"/>
    <s v="Ovulation (J7 à J14)"/>
    <n v="4"/>
    <n v="4"/>
    <n v="5"/>
    <n v="2"/>
    <n v="3"/>
    <n v="4"/>
    <m/>
    <n v="4"/>
    <m/>
    <m/>
    <m/>
    <s v="Gauche"/>
    <m/>
    <m/>
    <m/>
    <m/>
    <m/>
    <m/>
    <m/>
    <m/>
    <m/>
    <m/>
    <m/>
    <m/>
    <m/>
    <m/>
    <m/>
    <n v="22"/>
    <x v="18"/>
    <x v="0"/>
  </r>
  <r>
    <d v="2023-11-15T08:13:09"/>
    <x v="9"/>
    <d v="2023-11-15T00:00:00"/>
    <s v="Ovulation (J7 à J14)"/>
    <n v="2"/>
    <n v="2"/>
    <n v="3"/>
    <n v="3"/>
    <n v="3"/>
    <n v="4"/>
    <m/>
    <n v="5"/>
    <m/>
    <m/>
    <m/>
    <m/>
    <m/>
    <m/>
    <m/>
    <m/>
    <m/>
    <m/>
    <m/>
    <m/>
    <m/>
    <m/>
    <s v="Droite"/>
    <m/>
    <m/>
    <m/>
    <s v="Fibrose"/>
    <n v="17"/>
    <x v="18"/>
    <x v="0"/>
  </r>
  <r>
    <d v="2023-11-15T08:27:00"/>
    <x v="40"/>
    <d v="2023-11-15T00:00:00"/>
    <s v="Ovulation (J7 à J14)"/>
    <n v="3"/>
    <n v="3"/>
    <n v="5"/>
    <n v="4"/>
    <n v="4"/>
    <n v="4"/>
    <m/>
    <n v="3"/>
    <m/>
    <m/>
    <m/>
    <m/>
    <m/>
    <m/>
    <m/>
    <m/>
    <m/>
    <m/>
    <s v="Gauche"/>
    <m/>
    <s v="Droite"/>
    <m/>
    <m/>
    <m/>
    <m/>
    <m/>
    <m/>
    <n v="23"/>
    <x v="18"/>
    <x v="0"/>
  </r>
  <r>
    <d v="2023-11-15T08:38:11"/>
    <x v="38"/>
    <d v="2023-11-15T00:00:00"/>
    <s v="Ovulation (J7 à J14)"/>
    <n v="5"/>
    <n v="5"/>
    <n v="5"/>
    <n v="4"/>
    <n v="4"/>
    <n v="4"/>
    <m/>
    <n v="3"/>
    <m/>
    <m/>
    <m/>
    <m/>
    <m/>
    <m/>
    <m/>
    <m/>
    <m/>
    <m/>
    <m/>
    <m/>
    <m/>
    <s v="Gauche"/>
    <m/>
    <m/>
    <m/>
    <m/>
    <m/>
    <n v="27"/>
    <x v="18"/>
    <x v="0"/>
  </r>
  <r>
    <d v="2023-11-15T08:43:57"/>
    <x v="12"/>
    <d v="2023-11-15T00:00:00"/>
    <s v="Contraception hormonale"/>
    <n v="3"/>
    <n v="2"/>
    <n v="3"/>
    <n v="2"/>
    <n v="3"/>
    <n v="4"/>
    <m/>
    <n v="6"/>
    <m/>
    <m/>
    <m/>
    <m/>
    <m/>
    <s v="Droite, Gauche"/>
    <m/>
    <m/>
    <m/>
    <m/>
    <m/>
    <m/>
    <m/>
    <m/>
    <m/>
    <m/>
    <m/>
    <m/>
    <m/>
    <n v="17"/>
    <x v="18"/>
    <x v="0"/>
  </r>
  <r>
    <d v="2023-11-15T08:44:41"/>
    <x v="21"/>
    <d v="2023-11-15T00:00:00"/>
    <s v="Règles (J1 à J7)"/>
    <n v="3"/>
    <n v="3"/>
    <n v="2"/>
    <n v="3"/>
    <n v="3"/>
    <n v="4"/>
    <s v="Règles douloureuses"/>
    <m/>
    <m/>
    <m/>
    <m/>
    <m/>
    <m/>
    <m/>
    <m/>
    <m/>
    <m/>
    <m/>
    <m/>
    <m/>
    <m/>
    <m/>
    <m/>
    <m/>
    <m/>
    <m/>
    <m/>
    <n v="18"/>
    <x v="18"/>
    <x v="0"/>
  </r>
  <r>
    <d v="2023-11-15T08:48:36"/>
    <x v="44"/>
    <d v="2023-11-15T00:00:00"/>
    <s v="Ovulation (J7 à J14)"/>
    <n v="3"/>
    <n v="2"/>
    <n v="2"/>
    <n v="3"/>
    <n v="4"/>
    <n v="2"/>
    <m/>
    <m/>
    <m/>
    <m/>
    <m/>
    <m/>
    <m/>
    <m/>
    <m/>
    <m/>
    <m/>
    <m/>
    <m/>
    <m/>
    <m/>
    <m/>
    <m/>
    <m/>
    <m/>
    <m/>
    <m/>
    <n v="16"/>
    <x v="18"/>
    <x v="0"/>
  </r>
  <r>
    <d v="2023-11-15T08:57:09"/>
    <x v="32"/>
    <d v="2023-11-15T00:00:00"/>
    <s v="Ovulation (J7 à J14)"/>
    <n v="3"/>
    <n v="2"/>
    <n v="3"/>
    <n v="3"/>
    <n v="4"/>
    <n v="5"/>
    <s v="Fatigue"/>
    <m/>
    <m/>
    <m/>
    <m/>
    <m/>
    <m/>
    <m/>
    <m/>
    <m/>
    <m/>
    <m/>
    <m/>
    <m/>
    <m/>
    <m/>
    <m/>
    <m/>
    <m/>
    <m/>
    <m/>
    <n v="20"/>
    <x v="18"/>
    <x v="0"/>
  </r>
  <r>
    <d v="2023-11-15T09:09:02"/>
    <x v="2"/>
    <d v="2023-11-15T00:00:00"/>
    <s v="Contraception hormonale"/>
    <n v="2"/>
    <n v="1"/>
    <n v="1"/>
    <n v="3"/>
    <n v="2"/>
    <n v="4"/>
    <m/>
    <m/>
    <m/>
    <m/>
    <m/>
    <m/>
    <m/>
    <m/>
    <m/>
    <m/>
    <m/>
    <m/>
    <m/>
    <m/>
    <m/>
    <m/>
    <m/>
    <m/>
    <m/>
    <m/>
    <m/>
    <n v="13"/>
    <x v="18"/>
    <x v="0"/>
  </r>
  <r>
    <d v="2023-11-15T09:15:47"/>
    <x v="29"/>
    <d v="2023-11-15T00:00:00"/>
    <s v="Fin de cycle (J14 à J28)"/>
    <n v="4"/>
    <n v="4"/>
    <n v="3"/>
    <n v="3"/>
    <n v="2"/>
    <n v="4"/>
    <m/>
    <m/>
    <m/>
    <m/>
    <m/>
    <m/>
    <m/>
    <m/>
    <m/>
    <m/>
    <m/>
    <m/>
    <m/>
    <m/>
    <m/>
    <m/>
    <m/>
    <m/>
    <m/>
    <m/>
    <m/>
    <n v="20"/>
    <x v="18"/>
    <x v="0"/>
  </r>
  <r>
    <d v="2023-11-15T09:20:00"/>
    <x v="3"/>
    <d v="2023-11-15T00:00:00"/>
    <s v="Fin de cycle (J14 à J28)"/>
    <n v="2"/>
    <n v="3"/>
    <n v="2"/>
    <n v="3"/>
    <n v="2"/>
    <n v="4"/>
    <s v="Fatigue mental et fatigue tout cœur."/>
    <n v="1"/>
    <m/>
    <m/>
    <m/>
    <m/>
    <m/>
    <m/>
    <m/>
    <m/>
    <m/>
    <m/>
    <m/>
    <m/>
    <m/>
    <m/>
    <m/>
    <m/>
    <s v="Gauche"/>
    <m/>
    <m/>
    <n v="16"/>
    <x v="18"/>
    <x v="0"/>
  </r>
  <r>
    <d v="2023-11-15T09:20:58"/>
    <x v="24"/>
    <d v="2023-11-15T00:00:00"/>
    <s v="Règles (J1 à J7)"/>
    <n v="3"/>
    <n v="2"/>
    <n v="3"/>
    <n v="3"/>
    <n v="3"/>
    <n v="3"/>
    <s v="Je ne sais pas si mon état de forme sera le même après ma journée de boulot"/>
    <n v="1"/>
    <m/>
    <m/>
    <m/>
    <m/>
    <m/>
    <m/>
    <m/>
    <m/>
    <s v="Général"/>
    <m/>
    <m/>
    <m/>
    <m/>
    <m/>
    <m/>
    <m/>
    <m/>
    <m/>
    <m/>
    <n v="17"/>
    <x v="18"/>
    <x v="0"/>
  </r>
  <r>
    <d v="2023-11-15T09:24:27"/>
    <x v="26"/>
    <d v="2023-11-15T00:00:00"/>
    <s v="Ovulation (J7 à J14)"/>
    <n v="4"/>
    <n v="4"/>
    <n v="3"/>
    <n v="3"/>
    <n v="3"/>
    <n v="4"/>
    <m/>
    <m/>
    <m/>
    <m/>
    <m/>
    <m/>
    <m/>
    <m/>
    <m/>
    <m/>
    <m/>
    <m/>
    <m/>
    <m/>
    <m/>
    <m/>
    <m/>
    <m/>
    <m/>
    <m/>
    <m/>
    <n v="21"/>
    <x v="18"/>
    <x v="0"/>
  </r>
  <r>
    <d v="2023-11-15T09:25:31"/>
    <x v="51"/>
    <d v="2023-11-15T00:00:00"/>
    <s v="Fin de cycle (J14 à J28)"/>
    <n v="3"/>
    <n v="3"/>
    <n v="4"/>
    <n v="3"/>
    <n v="4"/>
    <n v="4"/>
    <m/>
    <n v="3"/>
    <m/>
    <m/>
    <m/>
    <m/>
    <m/>
    <m/>
    <m/>
    <m/>
    <m/>
    <m/>
    <m/>
    <m/>
    <m/>
    <m/>
    <m/>
    <m/>
    <m/>
    <s v="Droite"/>
    <m/>
    <n v="21"/>
    <x v="18"/>
    <x v="0"/>
  </r>
  <r>
    <d v="2023-11-15T09:25:49"/>
    <x v="17"/>
    <d v="2023-11-15T00:00:00"/>
    <s v="Contraception hormonale"/>
    <n v="4"/>
    <n v="4"/>
    <n v="2"/>
    <n v="2"/>
    <n v="2"/>
    <n v="4"/>
    <m/>
    <m/>
    <m/>
    <m/>
    <m/>
    <m/>
    <m/>
    <m/>
    <m/>
    <m/>
    <m/>
    <m/>
    <m/>
    <m/>
    <m/>
    <m/>
    <m/>
    <m/>
    <m/>
    <m/>
    <m/>
    <n v="18"/>
    <x v="18"/>
    <x v="0"/>
  </r>
  <r>
    <d v="2023-11-15T09:33:10"/>
    <x v="42"/>
    <d v="2023-11-15T00:00:00"/>
    <s v="Fin de cycle (J14 à J28)"/>
    <n v="3"/>
    <n v="3"/>
    <n v="2"/>
    <n v="2"/>
    <n v="2"/>
    <n v="3"/>
    <m/>
    <m/>
    <m/>
    <m/>
    <m/>
    <m/>
    <m/>
    <m/>
    <m/>
    <m/>
    <m/>
    <m/>
    <m/>
    <m/>
    <m/>
    <m/>
    <m/>
    <m/>
    <m/>
    <m/>
    <m/>
    <n v="15"/>
    <x v="18"/>
    <x v="0"/>
  </r>
  <r>
    <d v="2023-11-15T09:52:42"/>
    <x v="39"/>
    <d v="2023-11-15T00:00:00"/>
    <s v="Ovulation (J7 à J14)"/>
    <n v="4"/>
    <n v="3"/>
    <n v="3"/>
    <n v="3"/>
    <n v="4"/>
    <n v="4"/>
    <m/>
    <n v="1"/>
    <m/>
    <m/>
    <m/>
    <m/>
    <m/>
    <m/>
    <m/>
    <m/>
    <m/>
    <m/>
    <m/>
    <m/>
    <m/>
    <s v="Droite"/>
    <m/>
    <m/>
    <m/>
    <m/>
    <m/>
    <n v="21"/>
    <x v="18"/>
    <x v="0"/>
  </r>
  <r>
    <d v="2023-11-15T10:02:01"/>
    <x v="20"/>
    <d v="2023-11-15T00:00:00"/>
    <s v="Fin de cycle (J14 à J28)"/>
    <n v="4"/>
    <n v="3"/>
    <n v="5"/>
    <n v="4"/>
    <n v="5"/>
    <n v="5"/>
    <m/>
    <m/>
    <m/>
    <m/>
    <m/>
    <m/>
    <m/>
    <m/>
    <m/>
    <m/>
    <m/>
    <m/>
    <m/>
    <m/>
    <m/>
    <m/>
    <m/>
    <m/>
    <m/>
    <m/>
    <m/>
    <n v="26"/>
    <x v="18"/>
    <x v="0"/>
  </r>
  <r>
    <d v="2023-11-15T10:18:02"/>
    <x v="48"/>
    <d v="2023-11-15T00:00:00"/>
    <s v="Contraception hormonale"/>
    <n v="4"/>
    <n v="3"/>
    <n v="4"/>
    <n v="2"/>
    <n v="5"/>
    <n v="5"/>
    <m/>
    <m/>
    <m/>
    <m/>
    <m/>
    <m/>
    <m/>
    <m/>
    <m/>
    <m/>
    <m/>
    <m/>
    <m/>
    <m/>
    <m/>
    <m/>
    <m/>
    <m/>
    <m/>
    <m/>
    <m/>
    <n v="23"/>
    <x v="18"/>
    <x v="0"/>
  </r>
  <r>
    <d v="2023-11-15T10:37:53"/>
    <x v="25"/>
    <d v="2023-11-15T00:00:00"/>
    <s v="Ovulation (J7 à J14)"/>
    <n v="4"/>
    <n v="3"/>
    <n v="2"/>
    <n v="3"/>
    <n v="3"/>
    <n v="3"/>
    <m/>
    <n v="3"/>
    <m/>
    <m/>
    <m/>
    <m/>
    <m/>
    <m/>
    <m/>
    <m/>
    <m/>
    <m/>
    <m/>
    <s v="Gauche"/>
    <m/>
    <m/>
    <m/>
    <m/>
    <m/>
    <m/>
    <m/>
    <n v="18"/>
    <x v="18"/>
    <x v="0"/>
  </r>
  <r>
    <d v="2023-11-15T10:38:23"/>
    <x v="49"/>
    <d v="2023-11-15T00:00:00"/>
    <s v="Fin de cycle (J14 à J28)"/>
    <n v="5"/>
    <n v="3"/>
    <n v="4"/>
    <n v="4"/>
    <n v="2"/>
    <n v="4"/>
    <m/>
    <m/>
    <m/>
    <m/>
    <m/>
    <m/>
    <m/>
    <m/>
    <m/>
    <m/>
    <m/>
    <m/>
    <m/>
    <m/>
    <m/>
    <m/>
    <m/>
    <m/>
    <m/>
    <m/>
    <m/>
    <n v="22"/>
    <x v="18"/>
    <x v="0"/>
  </r>
  <r>
    <d v="2023-11-15T11:30:25"/>
    <x v="52"/>
    <d v="2023-11-15T00:00:00"/>
    <s v="Contraception hormonale"/>
    <n v="3"/>
    <n v="3"/>
    <n v="3"/>
    <n v="3"/>
    <n v="3"/>
    <n v="3"/>
    <m/>
    <n v="8"/>
    <m/>
    <m/>
    <m/>
    <s v="Droite"/>
    <m/>
    <m/>
    <m/>
    <m/>
    <m/>
    <m/>
    <m/>
    <m/>
    <m/>
    <m/>
    <m/>
    <m/>
    <m/>
    <m/>
    <m/>
    <n v="18"/>
    <x v="18"/>
    <x v="0"/>
  </r>
  <r>
    <d v="2023-11-15T11:30:37"/>
    <x v="22"/>
    <d v="2023-11-15T00:00:00"/>
    <s v="Ovulation (J7 à J14)"/>
    <n v="3"/>
    <n v="3"/>
    <n v="3"/>
    <n v="3"/>
    <n v="4"/>
    <n v="3"/>
    <m/>
    <n v="4"/>
    <m/>
    <m/>
    <m/>
    <m/>
    <m/>
    <m/>
    <m/>
    <m/>
    <m/>
    <m/>
    <s v="Gauche"/>
    <m/>
    <m/>
    <m/>
    <m/>
    <m/>
    <m/>
    <m/>
    <m/>
    <n v="19"/>
    <x v="18"/>
    <x v="0"/>
  </r>
  <r>
    <d v="2023-11-15T11:35:30"/>
    <x v="19"/>
    <d v="2023-11-15T00:00:00"/>
    <s v="Contraception hormonale"/>
    <n v="2"/>
    <n v="2"/>
    <n v="2"/>
    <n v="2"/>
    <n v="4"/>
    <n v="2"/>
    <s v="Problème famille"/>
    <m/>
    <m/>
    <m/>
    <m/>
    <m/>
    <m/>
    <m/>
    <m/>
    <m/>
    <m/>
    <m/>
    <m/>
    <m/>
    <m/>
    <m/>
    <m/>
    <m/>
    <m/>
    <m/>
    <m/>
    <n v="14"/>
    <x v="18"/>
    <x v="0"/>
  </r>
  <r>
    <d v="2023-11-15T12:11:59"/>
    <x v="56"/>
    <d v="2023-11-15T00:00:00"/>
    <s v="Fin de cycle (J14 à J28)"/>
    <n v="3"/>
    <n v="2"/>
    <n v="5"/>
    <n v="2"/>
    <n v="4"/>
    <n v="5"/>
    <m/>
    <n v="5"/>
    <m/>
    <m/>
    <s v="Général"/>
    <m/>
    <m/>
    <m/>
    <m/>
    <m/>
    <s v="Droite"/>
    <m/>
    <m/>
    <m/>
    <m/>
    <m/>
    <s v="Général"/>
    <m/>
    <m/>
    <m/>
    <m/>
    <n v="21"/>
    <x v="18"/>
    <x v="0"/>
  </r>
  <r>
    <d v="2023-11-15T12:22:46"/>
    <x v="37"/>
    <d v="2023-11-15T00:00:00"/>
    <s v="Règles (J1 à J7)"/>
    <n v="4"/>
    <n v="4"/>
    <n v="4"/>
    <n v="3"/>
    <n v="4"/>
    <n v="4"/>
    <m/>
    <n v="1"/>
    <m/>
    <m/>
    <m/>
    <m/>
    <m/>
    <m/>
    <m/>
    <m/>
    <m/>
    <m/>
    <m/>
    <m/>
    <m/>
    <s v="Droite"/>
    <m/>
    <m/>
    <m/>
    <m/>
    <m/>
    <n v="23"/>
    <x v="18"/>
    <x v="0"/>
  </r>
  <r>
    <d v="2023-11-15T13:22:14"/>
    <x v="47"/>
    <d v="2023-11-15T00:00:00"/>
    <s v="Contraception hormonale"/>
    <n v="2"/>
    <n v="2"/>
    <n v="4"/>
    <n v="4"/>
    <n v="4"/>
    <n v="4"/>
    <m/>
    <m/>
    <m/>
    <m/>
    <m/>
    <m/>
    <m/>
    <m/>
    <m/>
    <m/>
    <m/>
    <m/>
    <m/>
    <m/>
    <m/>
    <m/>
    <m/>
    <m/>
    <m/>
    <m/>
    <m/>
    <n v="20"/>
    <x v="18"/>
    <x v="0"/>
  </r>
  <r>
    <d v="2023-11-16T10:18:27"/>
    <x v="3"/>
    <d v="2023-11-16T00:00:00"/>
    <s v="Fin de cycle (J14 à J28)"/>
    <n v="3"/>
    <n v="3"/>
    <n v="2"/>
    <n v="3"/>
    <n v="3"/>
    <n v="4"/>
    <s v="Fatigue mais me suis couché tard"/>
    <n v="1"/>
    <m/>
    <m/>
    <m/>
    <m/>
    <m/>
    <m/>
    <m/>
    <m/>
    <m/>
    <m/>
    <m/>
    <m/>
    <m/>
    <m/>
    <m/>
    <m/>
    <s v="Gauche"/>
    <m/>
    <m/>
    <n v="18"/>
    <x v="18"/>
    <x v="0"/>
  </r>
  <r>
    <d v="2023-11-16T11:26:22"/>
    <x v="47"/>
    <d v="2023-11-16T00:00:00"/>
    <s v="Contraception hormonale"/>
    <n v="4"/>
    <n v="4"/>
    <n v="4"/>
    <n v="4"/>
    <n v="4"/>
    <n v="4"/>
    <m/>
    <m/>
    <m/>
    <m/>
    <m/>
    <m/>
    <m/>
    <m/>
    <m/>
    <m/>
    <m/>
    <m/>
    <m/>
    <m/>
    <m/>
    <m/>
    <m/>
    <m/>
    <m/>
    <m/>
    <m/>
    <n v="24"/>
    <x v="18"/>
    <x v="0"/>
  </r>
  <r>
    <d v="2023-11-17T07:53:15"/>
    <x v="2"/>
    <d v="2023-11-17T00:00:00"/>
    <s v="Contraception hormonale"/>
    <n v="3"/>
    <n v="3"/>
    <n v="2"/>
    <n v="3"/>
    <n v="2"/>
    <n v="4"/>
    <m/>
    <m/>
    <m/>
    <m/>
    <m/>
    <m/>
    <m/>
    <m/>
    <m/>
    <m/>
    <m/>
    <m/>
    <m/>
    <m/>
    <m/>
    <m/>
    <m/>
    <m/>
    <m/>
    <m/>
    <m/>
    <n v="17"/>
    <x v="18"/>
    <x v="0"/>
  </r>
  <r>
    <d v="2023-11-17T08:37:38"/>
    <x v="15"/>
    <d v="2023-11-17T00:00:00"/>
    <s v="Fin de cycle (J14 à J28)"/>
    <n v="4"/>
    <n v="3"/>
    <n v="4"/>
    <n v="3"/>
    <n v="4"/>
    <n v="4"/>
    <m/>
    <n v="2"/>
    <m/>
    <m/>
    <m/>
    <s v="Gauche"/>
    <m/>
    <m/>
    <m/>
    <m/>
    <m/>
    <m/>
    <m/>
    <m/>
    <m/>
    <m/>
    <m/>
    <m/>
    <m/>
    <m/>
    <m/>
    <n v="22"/>
    <x v="18"/>
    <x v="0"/>
  </r>
  <r>
    <d v="2023-11-17T08:44:05"/>
    <x v="51"/>
    <d v="2023-11-17T00:00:00"/>
    <s v="Règles (J1 à J7)"/>
    <n v="3"/>
    <n v="3"/>
    <n v="3"/>
    <n v="3"/>
    <n v="4"/>
    <n v="4"/>
    <m/>
    <m/>
    <m/>
    <m/>
    <m/>
    <m/>
    <m/>
    <m/>
    <m/>
    <m/>
    <m/>
    <m/>
    <m/>
    <m/>
    <m/>
    <m/>
    <m/>
    <m/>
    <m/>
    <s v="Droite"/>
    <s v="Je vais voir Louise aujourd’hui mais je veux participer à l’entraînement vitesse ce soir."/>
    <n v="20"/>
    <x v="18"/>
    <x v="0"/>
  </r>
  <r>
    <d v="2023-11-17T09:03:48"/>
    <x v="46"/>
    <d v="2023-11-17T00:00:00"/>
    <s v="Règles (J1 à J7)"/>
    <n v="3"/>
    <n v="3"/>
    <n v="2"/>
    <n v="3"/>
    <n v="3"/>
    <n v="4"/>
    <m/>
    <m/>
    <m/>
    <m/>
    <m/>
    <m/>
    <m/>
    <m/>
    <m/>
    <m/>
    <m/>
    <m/>
    <m/>
    <m/>
    <m/>
    <m/>
    <m/>
    <m/>
    <m/>
    <m/>
    <m/>
    <n v="18"/>
    <x v="18"/>
    <x v="0"/>
  </r>
  <r>
    <d v="2023-11-17T11:21:24"/>
    <x v="10"/>
    <d v="2023-11-17T00:00:00"/>
    <s v="Règles (J1 à J7)"/>
    <n v="4"/>
    <n v="4"/>
    <n v="4"/>
    <n v="4"/>
    <n v="3"/>
    <n v="4"/>
    <m/>
    <m/>
    <m/>
    <m/>
    <m/>
    <m/>
    <m/>
    <m/>
    <m/>
    <m/>
    <m/>
    <m/>
    <m/>
    <m/>
    <m/>
    <m/>
    <m/>
    <m/>
    <m/>
    <m/>
    <m/>
    <n v="23"/>
    <x v="18"/>
    <x v="0"/>
  </r>
  <r>
    <d v="2023-11-17T11:21:36"/>
    <x v="47"/>
    <d v="2023-11-17T00:00:00"/>
    <s v="Contraception hormonale"/>
    <n v="4"/>
    <n v="4"/>
    <n v="4"/>
    <n v="4"/>
    <n v="4"/>
    <n v="4"/>
    <m/>
    <m/>
    <m/>
    <m/>
    <m/>
    <m/>
    <m/>
    <m/>
    <m/>
    <m/>
    <m/>
    <m/>
    <m/>
    <m/>
    <m/>
    <m/>
    <m/>
    <m/>
    <m/>
    <m/>
    <m/>
    <n v="24"/>
    <x v="18"/>
    <x v="0"/>
  </r>
  <r>
    <d v="2023-11-17T11:21:39"/>
    <x v="20"/>
    <d v="2023-11-17T00:00:00"/>
    <s v="Fin de cycle (J14 à J28)"/>
    <n v="4"/>
    <n v="3"/>
    <n v="5"/>
    <n v="5"/>
    <n v="5"/>
    <n v="5"/>
    <m/>
    <m/>
    <m/>
    <m/>
    <m/>
    <m/>
    <m/>
    <m/>
    <m/>
    <m/>
    <m/>
    <m/>
    <m/>
    <m/>
    <m/>
    <m/>
    <m/>
    <m/>
    <m/>
    <m/>
    <m/>
    <n v="27"/>
    <x v="18"/>
    <x v="0"/>
  </r>
  <r>
    <d v="2023-11-17T11:21:57"/>
    <x v="48"/>
    <d v="2023-11-17T00:00:00"/>
    <s v="Contraception hormonale"/>
    <n v="3"/>
    <n v="3"/>
    <n v="3"/>
    <n v="3"/>
    <n v="5"/>
    <n v="5"/>
    <m/>
    <m/>
    <m/>
    <m/>
    <m/>
    <m/>
    <m/>
    <m/>
    <m/>
    <m/>
    <m/>
    <m/>
    <m/>
    <m/>
    <m/>
    <m/>
    <m/>
    <m/>
    <m/>
    <m/>
    <m/>
    <n v="22"/>
    <x v="18"/>
    <x v="0"/>
  </r>
  <r>
    <d v="2023-11-17T11:22:33"/>
    <x v="18"/>
    <d v="2023-11-17T00:00:00"/>
    <s v="Contraception hormonale"/>
    <n v="5"/>
    <n v="4"/>
    <n v="3"/>
    <n v="3"/>
    <n v="4"/>
    <n v="5"/>
    <m/>
    <m/>
    <m/>
    <m/>
    <m/>
    <m/>
    <m/>
    <m/>
    <m/>
    <m/>
    <m/>
    <m/>
    <m/>
    <m/>
    <m/>
    <m/>
    <m/>
    <m/>
    <m/>
    <m/>
    <m/>
    <n v="24"/>
    <x v="18"/>
    <x v="0"/>
  </r>
  <r>
    <d v="2023-11-17T11:22:40"/>
    <x v="38"/>
    <d v="2023-11-17T00:00:00"/>
    <s v="Fin de cycle (J14 à J28)"/>
    <n v="5"/>
    <n v="4"/>
    <n v="3"/>
    <n v="4"/>
    <n v="4"/>
    <n v="4"/>
    <m/>
    <n v="2"/>
    <m/>
    <m/>
    <m/>
    <m/>
    <m/>
    <m/>
    <m/>
    <m/>
    <m/>
    <m/>
    <m/>
    <m/>
    <m/>
    <s v="Gauche"/>
    <m/>
    <m/>
    <m/>
    <m/>
    <m/>
    <n v="24"/>
    <x v="18"/>
    <x v="0"/>
  </r>
  <r>
    <d v="2023-11-17T11:24:36"/>
    <x v="31"/>
    <d v="2023-11-17T00:00:00"/>
    <s v="Contraception hormonale"/>
    <n v="3"/>
    <n v="3"/>
    <n v="2"/>
    <n v="4"/>
    <n v="4"/>
    <n v="5"/>
    <m/>
    <m/>
    <m/>
    <m/>
    <m/>
    <m/>
    <m/>
    <m/>
    <m/>
    <m/>
    <m/>
    <m/>
    <m/>
    <m/>
    <m/>
    <m/>
    <m/>
    <m/>
    <m/>
    <m/>
    <m/>
    <n v="21"/>
    <x v="18"/>
    <x v="0"/>
  </r>
  <r>
    <d v="2023-11-17T11:24:41"/>
    <x v="56"/>
    <d v="2023-11-15T00:00:00"/>
    <s v="Ovulation (J7 à J14)"/>
    <n v="3"/>
    <n v="2"/>
    <n v="2"/>
    <n v="3"/>
    <n v="3"/>
    <n v="4"/>
    <m/>
    <n v="5"/>
    <m/>
    <m/>
    <m/>
    <m/>
    <m/>
    <m/>
    <m/>
    <m/>
    <m/>
    <m/>
    <m/>
    <m/>
    <m/>
    <m/>
    <s v="Général"/>
    <m/>
    <m/>
    <m/>
    <m/>
    <n v="17"/>
    <x v="18"/>
    <x v="0"/>
  </r>
  <r>
    <d v="2023-11-17T11:25:46"/>
    <x v="13"/>
    <d v="2023-11-17T00:00:00"/>
    <s v="Fin de cycle (J14 à J28)"/>
    <n v="4"/>
    <n v="3"/>
    <n v="3"/>
    <n v="3"/>
    <n v="3"/>
    <n v="4"/>
    <m/>
    <m/>
    <m/>
    <m/>
    <m/>
    <m/>
    <m/>
    <m/>
    <m/>
    <m/>
    <m/>
    <m/>
    <m/>
    <m/>
    <m/>
    <m/>
    <m/>
    <m/>
    <m/>
    <m/>
    <m/>
    <n v="20"/>
    <x v="18"/>
    <x v="0"/>
  </r>
  <r>
    <d v="2023-11-17T11:25:59"/>
    <x v="25"/>
    <d v="2023-11-17T00:00:00"/>
    <s v="Ovulation (J7 à J14)"/>
    <n v="4"/>
    <n v="3"/>
    <n v="2"/>
    <n v="3"/>
    <n v="3"/>
    <n v="4"/>
    <m/>
    <n v="4"/>
    <m/>
    <m/>
    <m/>
    <m/>
    <m/>
    <m/>
    <m/>
    <m/>
    <m/>
    <m/>
    <m/>
    <s v="Gauche"/>
    <m/>
    <m/>
    <m/>
    <m/>
    <m/>
    <m/>
    <m/>
    <n v="19"/>
    <x v="18"/>
    <x v="0"/>
  </r>
  <r>
    <d v="2023-11-17T11:29:18"/>
    <x v="32"/>
    <d v="2023-11-17T00:00:00"/>
    <s v="Fin de cycle (J14 à J28)"/>
    <n v="3"/>
    <n v="2"/>
    <n v="4"/>
    <n v="4"/>
    <n v="4"/>
    <n v="5"/>
    <m/>
    <m/>
    <m/>
    <m/>
    <m/>
    <m/>
    <m/>
    <m/>
    <m/>
    <m/>
    <m/>
    <m/>
    <m/>
    <m/>
    <m/>
    <m/>
    <m/>
    <m/>
    <m/>
    <m/>
    <m/>
    <n v="22"/>
    <x v="18"/>
    <x v="0"/>
  </r>
  <r>
    <d v="2023-11-17T11:31:17"/>
    <x v="40"/>
    <d v="2023-11-17T00:00:00"/>
    <s v="Fin de cycle (J14 à J28)"/>
    <n v="4"/>
    <n v="4"/>
    <n v="4"/>
    <n v="3"/>
    <n v="3"/>
    <n v="4"/>
    <m/>
    <n v="2"/>
    <m/>
    <m/>
    <m/>
    <m/>
    <m/>
    <m/>
    <m/>
    <m/>
    <m/>
    <m/>
    <s v="Gauche"/>
    <m/>
    <s v="Droite, Gauche"/>
    <m/>
    <m/>
    <m/>
    <m/>
    <m/>
    <m/>
    <n v="22"/>
    <x v="18"/>
    <x v="0"/>
  </r>
  <r>
    <d v="2023-11-17T11:31:24"/>
    <x v="9"/>
    <d v="2023-11-17T00:00:00"/>
    <s v="Ovulation (J7 à J14)"/>
    <n v="4"/>
    <n v="3"/>
    <n v="3"/>
    <n v="4"/>
    <n v="3"/>
    <n v="4"/>
    <m/>
    <n v="6"/>
    <m/>
    <m/>
    <m/>
    <m/>
    <m/>
    <m/>
    <m/>
    <m/>
    <m/>
    <m/>
    <m/>
    <s v="Gauche"/>
    <m/>
    <m/>
    <s v="Droite"/>
    <m/>
    <m/>
    <m/>
    <s v="Cheville instable depuis mardi , grosse boule de contracture au niveau de ma fibrose"/>
    <n v="21"/>
    <x v="18"/>
    <x v="0"/>
  </r>
  <r>
    <d v="2023-11-17T11:35:40"/>
    <x v="42"/>
    <d v="2023-11-17T00:00:00"/>
    <s v="Fin de cycle (J14 à J28)"/>
    <n v="3"/>
    <n v="4"/>
    <n v="3"/>
    <n v="3"/>
    <n v="3"/>
    <n v="3"/>
    <m/>
    <m/>
    <m/>
    <m/>
    <m/>
    <m/>
    <m/>
    <m/>
    <m/>
    <m/>
    <m/>
    <m/>
    <m/>
    <m/>
    <m/>
    <m/>
    <m/>
    <m/>
    <m/>
    <m/>
    <m/>
    <n v="19"/>
    <x v="18"/>
    <x v="0"/>
  </r>
  <r>
    <d v="2023-11-17T11:46:02"/>
    <x v="26"/>
    <d v="2023-11-17T00:00:00"/>
    <s v="Fin de cycle (J14 à J28)"/>
    <n v="4"/>
    <n v="4"/>
    <n v="4"/>
    <n v="3"/>
    <n v="3"/>
    <n v="4"/>
    <m/>
    <m/>
    <m/>
    <m/>
    <m/>
    <m/>
    <m/>
    <m/>
    <m/>
    <m/>
    <m/>
    <m/>
    <m/>
    <m/>
    <m/>
    <m/>
    <m/>
    <m/>
    <m/>
    <m/>
    <m/>
    <n v="22"/>
    <x v="18"/>
    <x v="0"/>
  </r>
  <r>
    <d v="2023-11-17T11:50:50"/>
    <x v="22"/>
    <d v="2023-11-17T00:00:00"/>
    <s v="Fin de cycle (J14 à J28)"/>
    <n v="3"/>
    <n v="3"/>
    <n v="3"/>
    <n v="3"/>
    <n v="3"/>
    <n v="4"/>
    <m/>
    <n v="1"/>
    <m/>
    <m/>
    <m/>
    <m/>
    <m/>
    <m/>
    <m/>
    <m/>
    <m/>
    <m/>
    <s v="Gauche"/>
    <m/>
    <m/>
    <m/>
    <m/>
    <m/>
    <m/>
    <m/>
    <m/>
    <n v="19"/>
    <x v="18"/>
    <x v="0"/>
  </r>
  <r>
    <d v="2023-11-17T11:52:30"/>
    <x v="29"/>
    <d v="2023-11-17T00:00:00"/>
    <s v="Fin de cycle (J14 à J28)"/>
    <n v="4"/>
    <n v="3"/>
    <n v="3"/>
    <n v="4"/>
    <n v="2"/>
    <n v="4"/>
    <m/>
    <m/>
    <m/>
    <m/>
    <m/>
    <m/>
    <m/>
    <m/>
    <m/>
    <m/>
    <m/>
    <m/>
    <m/>
    <m/>
    <m/>
    <m/>
    <m/>
    <m/>
    <m/>
    <m/>
    <m/>
    <n v="20"/>
    <x v="18"/>
    <x v="0"/>
  </r>
  <r>
    <d v="2023-11-17T12:11:57"/>
    <x v="3"/>
    <d v="2023-11-17T00:00:00"/>
    <s v="Fin de cycle (J14 à J28)"/>
    <n v="3"/>
    <n v="3"/>
    <n v="3"/>
    <n v="4"/>
    <n v="3"/>
    <n v="3"/>
    <s v="Nutritionnel 4 c'est juste que j'arrive pas à le remplir"/>
    <n v="1"/>
    <m/>
    <m/>
    <m/>
    <m/>
    <m/>
    <m/>
    <m/>
    <m/>
    <m/>
    <m/>
    <m/>
    <m/>
    <m/>
    <m/>
    <m/>
    <m/>
    <s v="Gauche"/>
    <m/>
    <m/>
    <n v="19"/>
    <x v="18"/>
    <x v="0"/>
  </r>
  <r>
    <d v="2023-11-17T12:15:58"/>
    <x v="24"/>
    <d v="2023-11-17T00:00:00"/>
    <s v="Règles (J1 à J7)"/>
    <n v="3"/>
    <n v="2"/>
    <n v="3"/>
    <n v="2"/>
    <n v="3"/>
    <n v="3"/>
    <m/>
    <n v="1"/>
    <m/>
    <m/>
    <m/>
    <m/>
    <m/>
    <m/>
    <m/>
    <m/>
    <s v="Général"/>
    <m/>
    <m/>
    <m/>
    <m/>
    <m/>
    <m/>
    <m/>
    <m/>
    <m/>
    <m/>
    <n v="16"/>
    <x v="18"/>
    <x v="0"/>
  </r>
  <r>
    <d v="2023-11-17T13:20:50"/>
    <x v="6"/>
    <d v="2023-11-17T00:00:00"/>
    <s v="Ovulation (J7 à J14)"/>
    <n v="3"/>
    <n v="4"/>
    <n v="2"/>
    <n v="3"/>
    <n v="3"/>
    <n v="2"/>
    <s v="Garde de nuit"/>
    <m/>
    <m/>
    <m/>
    <m/>
    <m/>
    <m/>
    <m/>
    <m/>
    <m/>
    <m/>
    <m/>
    <m/>
    <m/>
    <m/>
    <m/>
    <m/>
    <m/>
    <m/>
    <m/>
    <m/>
    <n v="17"/>
    <x v="18"/>
    <x v="0"/>
  </r>
  <r>
    <d v="2023-11-17T13:27:43"/>
    <x v="19"/>
    <d v="2023-11-17T00:00:00"/>
    <s v="Contraception hormonale"/>
    <n v="5"/>
    <n v="3"/>
    <n v="2"/>
    <n v="3"/>
    <n v="2"/>
    <n v="4"/>
    <m/>
    <m/>
    <m/>
    <m/>
    <m/>
    <m/>
    <m/>
    <m/>
    <m/>
    <m/>
    <m/>
    <m/>
    <m/>
    <m/>
    <m/>
    <m/>
    <m/>
    <m/>
    <m/>
    <m/>
    <m/>
    <n v="19"/>
    <x v="18"/>
    <x v="0"/>
  </r>
  <r>
    <d v="2023-11-17T14:17:18"/>
    <x v="44"/>
    <d v="2023-11-17T00:00:00"/>
    <s v="Ovulation (J7 à J14)"/>
    <n v="3"/>
    <n v="2"/>
    <n v="3"/>
    <n v="4"/>
    <n v="4"/>
    <n v="3"/>
    <m/>
    <m/>
    <m/>
    <m/>
    <m/>
    <m/>
    <m/>
    <m/>
    <m/>
    <m/>
    <m/>
    <m/>
    <m/>
    <m/>
    <m/>
    <m/>
    <m/>
    <m/>
    <m/>
    <m/>
    <m/>
    <n v="19"/>
    <x v="18"/>
    <x v="0"/>
  </r>
  <r>
    <d v="2023-11-19T08:53:07"/>
    <x v="13"/>
    <d v="2023-11-19T00:00:00"/>
    <s v="Fin de cycle (J14 à J28)"/>
    <n v="4"/>
    <n v="2"/>
    <n v="3"/>
    <n v="3"/>
    <n v="3"/>
    <n v="3"/>
    <m/>
    <m/>
    <m/>
    <m/>
    <m/>
    <m/>
    <m/>
    <m/>
    <m/>
    <m/>
    <m/>
    <m/>
    <m/>
    <m/>
    <m/>
    <m/>
    <m/>
    <m/>
    <m/>
    <m/>
    <m/>
    <n v="18"/>
    <x v="18"/>
    <x v="0"/>
  </r>
  <r>
    <d v="2023-11-19T08:54:07"/>
    <x v="27"/>
    <d v="2023-11-19T00:00:00"/>
    <s v="Ovulation (J7 à J14)"/>
    <n v="5"/>
    <n v="2"/>
    <n v="3"/>
    <n v="3"/>
    <n v="3"/>
    <n v="4"/>
    <m/>
    <m/>
    <m/>
    <m/>
    <m/>
    <m/>
    <m/>
    <m/>
    <m/>
    <m/>
    <m/>
    <m/>
    <m/>
    <m/>
    <m/>
    <m/>
    <m/>
    <m/>
    <m/>
    <m/>
    <m/>
    <n v="20"/>
    <x v="18"/>
    <x v="0"/>
  </r>
  <r>
    <d v="2023-11-20T10:00:20"/>
    <x v="15"/>
    <d v="2023-11-20T00:00:00"/>
    <s v="Fin de cycle (J14 à J28)"/>
    <n v="4"/>
    <n v="2"/>
    <n v="3"/>
    <n v="3"/>
    <n v="3"/>
    <n v="4"/>
    <m/>
    <n v="1"/>
    <m/>
    <m/>
    <m/>
    <s v="Gauche"/>
    <m/>
    <m/>
    <m/>
    <m/>
    <m/>
    <m/>
    <m/>
    <m/>
    <m/>
    <m/>
    <m/>
    <m/>
    <m/>
    <m/>
    <m/>
    <n v="19"/>
    <x v="19"/>
    <x v="0"/>
  </r>
  <r>
    <d v="2023-11-20T10:00:29"/>
    <x v="26"/>
    <d v="2023-11-20T00:00:00"/>
    <s v="Fin de cycle (J14 à J28)"/>
    <n v="5"/>
    <n v="5"/>
    <n v="4"/>
    <n v="2"/>
    <n v="3"/>
    <n v="4"/>
    <m/>
    <m/>
    <m/>
    <m/>
    <m/>
    <m/>
    <m/>
    <m/>
    <m/>
    <m/>
    <m/>
    <m/>
    <m/>
    <m/>
    <m/>
    <m/>
    <m/>
    <m/>
    <m/>
    <m/>
    <m/>
    <n v="23"/>
    <x v="19"/>
    <x v="0"/>
  </r>
  <r>
    <d v="2023-11-20T10:00:45"/>
    <x v="44"/>
    <d v="2023-11-20T00:00:00"/>
    <s v="Ovulation (J7 à J14)"/>
    <n v="4"/>
    <n v="3"/>
    <n v="4"/>
    <n v="3"/>
    <n v="2"/>
    <n v="3"/>
    <m/>
    <m/>
    <m/>
    <m/>
    <m/>
    <m/>
    <m/>
    <m/>
    <m/>
    <m/>
    <m/>
    <m/>
    <m/>
    <m/>
    <m/>
    <m/>
    <m/>
    <m/>
    <m/>
    <m/>
    <m/>
    <n v="19"/>
    <x v="19"/>
    <x v="0"/>
  </r>
  <r>
    <d v="2023-11-20T10:01:33"/>
    <x v="31"/>
    <d v="2023-11-20T00:00:00"/>
    <s v="Contraception hormonale"/>
    <n v="3"/>
    <n v="3"/>
    <n v="2"/>
    <n v="2"/>
    <n v="4"/>
    <n v="3"/>
    <m/>
    <m/>
    <m/>
    <m/>
    <m/>
    <m/>
    <m/>
    <m/>
    <m/>
    <m/>
    <m/>
    <m/>
    <m/>
    <m/>
    <m/>
    <m/>
    <m/>
    <m/>
    <m/>
    <m/>
    <m/>
    <n v="17"/>
    <x v="19"/>
    <x v="0"/>
  </r>
  <r>
    <d v="2023-11-20T10:52:36"/>
    <x v="14"/>
    <d v="2023-11-20T00:00:00"/>
    <s v="Contraception hormonale"/>
    <n v="3"/>
    <n v="3"/>
    <n v="3"/>
    <n v="2"/>
    <n v="3"/>
    <n v="3"/>
    <s v="Petit douleur côté hanche droite surtout quand je tousse je verrais le kiné demain ça ne m’empêchera pas pour l’entraînement"/>
    <m/>
    <m/>
    <m/>
    <m/>
    <m/>
    <m/>
    <m/>
    <m/>
    <m/>
    <m/>
    <m/>
    <m/>
    <m/>
    <m/>
    <m/>
    <m/>
    <m/>
    <m/>
    <m/>
    <m/>
    <n v="17"/>
    <x v="19"/>
    <x v="0"/>
  </r>
  <r>
    <d v="2023-11-20T12:40:23"/>
    <x v="25"/>
    <d v="2023-11-20T00:00:00"/>
    <s v="Fin de cycle (J14 à J28)"/>
    <n v="4"/>
    <n v="3"/>
    <n v="3"/>
    <n v="3"/>
    <n v="3"/>
    <n v="3"/>
    <m/>
    <m/>
    <m/>
    <m/>
    <m/>
    <m/>
    <m/>
    <m/>
    <m/>
    <m/>
    <m/>
    <m/>
    <m/>
    <m/>
    <m/>
    <m/>
    <m/>
    <m/>
    <m/>
    <m/>
    <m/>
    <n v="19"/>
    <x v="19"/>
    <x v="0"/>
  </r>
  <r>
    <d v="2023-11-20T12:44:50"/>
    <x v="46"/>
    <d v="2023-11-20T00:00:00"/>
    <s v="Fin de cycle (J14 à J28)"/>
    <n v="3"/>
    <n v="3"/>
    <n v="4"/>
    <n v="2"/>
    <n v="3"/>
    <n v="3"/>
    <m/>
    <m/>
    <m/>
    <m/>
    <m/>
    <m/>
    <m/>
    <m/>
    <m/>
    <m/>
    <m/>
    <m/>
    <m/>
    <m/>
    <m/>
    <m/>
    <m/>
    <m/>
    <m/>
    <m/>
    <m/>
    <n v="18"/>
    <x v="19"/>
    <x v="0"/>
  </r>
  <r>
    <d v="2023-11-20T12:52:04"/>
    <x v="29"/>
    <d v="2023-11-20T00:00:00"/>
    <s v="Fin de cycle (J14 à J28)"/>
    <n v="5"/>
    <n v="3"/>
    <n v="3"/>
    <n v="2"/>
    <n v="3"/>
    <n v="4"/>
    <s v="Mal au corps, courbatures, genoux droit (vu pour kiné, a suivre, mais plutôt bien)"/>
    <m/>
    <m/>
    <m/>
    <m/>
    <m/>
    <m/>
    <m/>
    <m/>
    <m/>
    <m/>
    <m/>
    <m/>
    <m/>
    <m/>
    <m/>
    <m/>
    <m/>
    <m/>
    <m/>
    <m/>
    <n v="20"/>
    <x v="19"/>
    <x v="0"/>
  </r>
  <r>
    <d v="2023-11-20T15:07:16"/>
    <x v="47"/>
    <d v="2023-11-20T00:00:00"/>
    <s v="Contraception hormonale"/>
    <n v="4"/>
    <n v="4"/>
    <n v="4"/>
    <n v="4"/>
    <n v="4"/>
    <n v="3"/>
    <m/>
    <n v="4"/>
    <m/>
    <m/>
    <m/>
    <m/>
    <m/>
    <m/>
    <m/>
    <m/>
    <m/>
    <m/>
    <s v="Droite"/>
    <m/>
    <m/>
    <m/>
    <m/>
    <m/>
    <m/>
    <m/>
    <m/>
    <n v="23"/>
    <x v="19"/>
    <x v="0"/>
  </r>
  <r>
    <d v="2023-11-21T06:46:19"/>
    <x v="51"/>
    <d v="2023-11-21T00:00:00"/>
    <s v="Règles (J1 à J7)"/>
    <n v="3"/>
    <n v="3"/>
    <n v="3"/>
    <n v="3"/>
    <n v="4"/>
    <n v="4"/>
    <m/>
    <n v="2"/>
    <m/>
    <m/>
    <m/>
    <m/>
    <m/>
    <m/>
    <m/>
    <m/>
    <m/>
    <m/>
    <m/>
    <m/>
    <m/>
    <m/>
    <m/>
    <m/>
    <m/>
    <s v="Droite"/>
    <m/>
    <n v="20"/>
    <x v="19"/>
    <x v="0"/>
  </r>
  <r>
    <d v="2023-11-21T07:40:27"/>
    <x v="22"/>
    <d v="2023-11-21T00:00:00"/>
    <s v="Fin de cycle (J14 à J28)"/>
    <n v="3"/>
    <n v="3"/>
    <n v="3"/>
    <n v="4"/>
    <n v="3"/>
    <n v="4"/>
    <m/>
    <m/>
    <m/>
    <m/>
    <m/>
    <m/>
    <m/>
    <m/>
    <m/>
    <m/>
    <m/>
    <m/>
    <m/>
    <m/>
    <m/>
    <m/>
    <m/>
    <m/>
    <m/>
    <m/>
    <m/>
    <n v="20"/>
    <x v="19"/>
    <x v="0"/>
  </r>
  <r>
    <d v="2023-11-21T07:50:48"/>
    <x v="15"/>
    <d v="2023-11-21T00:00:00"/>
    <s v="Fin de cycle (J14 à J28)"/>
    <n v="4"/>
    <n v="2"/>
    <n v="4"/>
    <n v="4"/>
    <n v="4"/>
    <n v="3"/>
    <m/>
    <n v="1"/>
    <m/>
    <m/>
    <m/>
    <s v="Gauche"/>
    <m/>
    <m/>
    <m/>
    <m/>
    <m/>
    <m/>
    <m/>
    <m/>
    <m/>
    <m/>
    <m/>
    <m/>
    <m/>
    <m/>
    <m/>
    <n v="21"/>
    <x v="19"/>
    <x v="0"/>
  </r>
  <r>
    <d v="2023-11-21T09:14:48"/>
    <x v="52"/>
    <d v="2023-11-21T00:00:00"/>
    <s v="Contraception hormonale"/>
    <n v="3"/>
    <n v="3"/>
    <n v="3"/>
    <n v="2"/>
    <n v="3"/>
    <n v="3"/>
    <m/>
    <n v="5"/>
    <m/>
    <m/>
    <m/>
    <s v="Droite"/>
    <m/>
    <m/>
    <m/>
    <m/>
    <m/>
    <m/>
    <m/>
    <m/>
    <m/>
    <m/>
    <m/>
    <m/>
    <m/>
    <m/>
    <m/>
    <n v="17"/>
    <x v="19"/>
    <x v="0"/>
  </r>
  <r>
    <d v="2023-11-21T09:15:12"/>
    <x v="13"/>
    <d v="2023-11-21T00:00:00"/>
    <s v="Règles (J1 à J7)"/>
    <n v="4"/>
    <n v="3"/>
    <n v="2"/>
    <n v="3"/>
    <n v="3"/>
    <n v="4"/>
    <m/>
    <m/>
    <m/>
    <m/>
    <m/>
    <m/>
    <m/>
    <m/>
    <m/>
    <m/>
    <m/>
    <m/>
    <m/>
    <m/>
    <m/>
    <m/>
    <m/>
    <m/>
    <m/>
    <m/>
    <m/>
    <n v="19"/>
    <x v="19"/>
    <x v="0"/>
  </r>
  <r>
    <d v="2023-11-21T09:15:47"/>
    <x v="40"/>
    <d v="2023-11-21T00:00:00"/>
    <s v="Fin de cycle (J14 à J28)"/>
    <n v="4"/>
    <n v="4"/>
    <n v="5"/>
    <n v="5"/>
    <n v="4"/>
    <n v="4"/>
    <m/>
    <n v="2"/>
    <m/>
    <m/>
    <m/>
    <m/>
    <m/>
    <m/>
    <m/>
    <m/>
    <m/>
    <m/>
    <s v="Gauche"/>
    <m/>
    <s v="Droite"/>
    <m/>
    <m/>
    <m/>
    <m/>
    <m/>
    <m/>
    <n v="26"/>
    <x v="19"/>
    <x v="0"/>
  </r>
  <r>
    <d v="2023-11-21T09:16:57"/>
    <x v="29"/>
    <d v="2023-11-21T00:00:00"/>
    <s v="Fin de cycle (J14 à J28)"/>
    <n v="4"/>
    <n v="3"/>
    <n v="3"/>
    <n v="3"/>
    <n v="2"/>
    <n v="3"/>
    <s v="Beaucoup meilleur que hier"/>
    <m/>
    <m/>
    <m/>
    <m/>
    <m/>
    <m/>
    <m/>
    <m/>
    <m/>
    <m/>
    <m/>
    <m/>
    <m/>
    <m/>
    <m/>
    <m/>
    <m/>
    <m/>
    <m/>
    <m/>
    <n v="18"/>
    <x v="19"/>
    <x v="0"/>
  </r>
  <r>
    <d v="2023-11-21T09:17:46"/>
    <x v="3"/>
    <d v="2023-11-21T00:00:00"/>
    <s v="Fin de cycle (J14 à J28)"/>
    <n v="3"/>
    <n v="3"/>
    <n v="3"/>
    <n v="4"/>
    <n v="3"/>
    <n v="4"/>
    <m/>
    <n v="1"/>
    <m/>
    <m/>
    <m/>
    <m/>
    <m/>
    <m/>
    <m/>
    <m/>
    <m/>
    <m/>
    <m/>
    <m/>
    <m/>
    <m/>
    <m/>
    <m/>
    <s v="Gauche"/>
    <m/>
    <m/>
    <n v="20"/>
    <x v="19"/>
    <x v="0"/>
  </r>
  <r>
    <d v="2023-11-21T09:19:06"/>
    <x v="39"/>
    <d v="2023-11-21T00:00:00"/>
    <s v="Fin de cycle (J14 à J28)"/>
    <n v="4"/>
    <n v="3"/>
    <n v="3"/>
    <n v="4"/>
    <n v="4"/>
    <n v="4"/>
    <m/>
    <n v="2"/>
    <m/>
    <m/>
    <m/>
    <m/>
    <m/>
    <m/>
    <m/>
    <m/>
    <m/>
    <m/>
    <m/>
    <m/>
    <m/>
    <s v="Droite"/>
    <m/>
    <m/>
    <m/>
    <m/>
    <m/>
    <n v="22"/>
    <x v="19"/>
    <x v="0"/>
  </r>
  <r>
    <d v="2023-11-21T09:19:54"/>
    <x v="2"/>
    <d v="2023-11-21T00:00:00"/>
    <s v="Contraception hormonale"/>
    <n v="4"/>
    <n v="3"/>
    <n v="3"/>
    <n v="3"/>
    <n v="2"/>
    <n v="4"/>
    <s v="Entorse coude"/>
    <n v="4"/>
    <m/>
    <m/>
    <m/>
    <m/>
    <s v="Droite"/>
    <m/>
    <m/>
    <m/>
    <m/>
    <m/>
    <m/>
    <m/>
    <m/>
    <m/>
    <m/>
    <m/>
    <m/>
    <m/>
    <m/>
    <n v="19"/>
    <x v="19"/>
    <x v="0"/>
  </r>
  <r>
    <d v="2023-11-21T09:25:42"/>
    <x v="26"/>
    <d v="2023-11-21T00:00:00"/>
    <s v="Fin de cycle (J14 à J28)"/>
    <n v="4"/>
    <n v="4"/>
    <n v="3"/>
    <n v="3"/>
    <n v="3"/>
    <n v="4"/>
    <m/>
    <m/>
    <m/>
    <m/>
    <m/>
    <m/>
    <m/>
    <m/>
    <m/>
    <m/>
    <m/>
    <m/>
    <m/>
    <m/>
    <m/>
    <m/>
    <m/>
    <m/>
    <m/>
    <m/>
    <m/>
    <n v="21"/>
    <x v="19"/>
    <x v="0"/>
  </r>
  <r>
    <d v="2023-11-21T09:27:27"/>
    <x v="6"/>
    <d v="2023-11-21T00:00:00"/>
    <s v="Ovulation (J7 à J14)"/>
    <n v="3"/>
    <n v="2"/>
    <n v="2"/>
    <n v="3"/>
    <n v="4"/>
    <n v="4"/>
    <m/>
    <m/>
    <m/>
    <m/>
    <m/>
    <m/>
    <m/>
    <m/>
    <m/>
    <m/>
    <m/>
    <m/>
    <m/>
    <m/>
    <m/>
    <m/>
    <m/>
    <m/>
    <m/>
    <m/>
    <m/>
    <n v="18"/>
    <x v="19"/>
    <x v="0"/>
  </r>
  <r>
    <d v="2023-11-21T09:30:11"/>
    <x v="31"/>
    <d v="2023-11-21T00:00:00"/>
    <s v="Contraception hormonale"/>
    <n v="4"/>
    <n v="3"/>
    <n v="3"/>
    <n v="3"/>
    <n v="3"/>
    <n v="4"/>
    <m/>
    <m/>
    <m/>
    <m/>
    <m/>
    <m/>
    <m/>
    <m/>
    <m/>
    <m/>
    <m/>
    <m/>
    <m/>
    <m/>
    <m/>
    <m/>
    <m/>
    <m/>
    <m/>
    <m/>
    <m/>
    <n v="20"/>
    <x v="19"/>
    <x v="0"/>
  </r>
  <r>
    <d v="2023-11-21T09:32:22"/>
    <x v="42"/>
    <d v="2023-11-21T00:00:00"/>
    <s v="Fin de cycle (J14 à J28)"/>
    <n v="2"/>
    <n v="3"/>
    <n v="2"/>
    <n v="3"/>
    <n v="2"/>
    <n v="3"/>
    <m/>
    <m/>
    <m/>
    <m/>
    <m/>
    <m/>
    <m/>
    <m/>
    <m/>
    <m/>
    <m/>
    <m/>
    <m/>
    <m/>
    <m/>
    <m/>
    <m/>
    <m/>
    <m/>
    <m/>
    <m/>
    <n v="15"/>
    <x v="19"/>
    <x v="0"/>
  </r>
  <r>
    <d v="2023-11-21T09:33:21"/>
    <x v="11"/>
    <d v="2023-11-21T00:00:00"/>
    <s v="Contraception hormonale"/>
    <n v="3"/>
    <n v="3"/>
    <n v="4"/>
    <n v="3"/>
    <n v="3"/>
    <n v="4"/>
    <m/>
    <m/>
    <m/>
    <m/>
    <m/>
    <m/>
    <m/>
    <m/>
    <m/>
    <m/>
    <m/>
    <m/>
    <m/>
    <m/>
    <m/>
    <m/>
    <m/>
    <m/>
    <m/>
    <m/>
    <m/>
    <n v="20"/>
    <x v="19"/>
    <x v="0"/>
  </r>
  <r>
    <d v="2023-11-21T09:34:08"/>
    <x v="38"/>
    <d v="2023-11-21T00:00:00"/>
    <s v="Fin de cycle (J14 à J28)"/>
    <n v="4"/>
    <n v="4"/>
    <n v="5"/>
    <n v="5"/>
    <n v="4"/>
    <n v="5"/>
    <m/>
    <n v="2"/>
    <m/>
    <m/>
    <m/>
    <m/>
    <m/>
    <m/>
    <m/>
    <m/>
    <m/>
    <m/>
    <m/>
    <m/>
    <m/>
    <s v="Gauche"/>
    <m/>
    <m/>
    <m/>
    <m/>
    <m/>
    <n v="27"/>
    <x v="19"/>
    <x v="0"/>
  </r>
  <r>
    <d v="2023-11-21T09:34:17"/>
    <x v="14"/>
    <d v="2023-11-21T00:00:00"/>
    <s v="Contraception hormonale"/>
    <n v="3"/>
    <n v="2"/>
    <n v="2"/>
    <n v="3"/>
    <n v="3"/>
    <n v="3"/>
    <s v="RAS pour la hanche c’est un bleu"/>
    <m/>
    <m/>
    <m/>
    <m/>
    <m/>
    <m/>
    <m/>
    <m/>
    <m/>
    <m/>
    <m/>
    <m/>
    <m/>
    <m/>
    <m/>
    <m/>
    <m/>
    <m/>
    <m/>
    <m/>
    <n v="16"/>
    <x v="19"/>
    <x v="0"/>
  </r>
  <r>
    <d v="2023-11-21T09:35:09"/>
    <x v="44"/>
    <d v="2023-11-21T00:00:00"/>
    <s v="Ovulation (J7 à J14)"/>
    <n v="4"/>
    <n v="3"/>
    <n v="4"/>
    <n v="3"/>
    <n v="3"/>
    <n v="3"/>
    <m/>
    <m/>
    <m/>
    <m/>
    <m/>
    <m/>
    <m/>
    <m/>
    <m/>
    <m/>
    <m/>
    <m/>
    <m/>
    <m/>
    <m/>
    <m/>
    <m/>
    <m/>
    <m/>
    <m/>
    <m/>
    <n v="20"/>
    <x v="19"/>
    <x v="0"/>
  </r>
  <r>
    <d v="2023-11-21T09:49:09"/>
    <x v="18"/>
    <d v="2023-11-21T00:00:00"/>
    <s v="Contraception hormonale"/>
    <n v="4"/>
    <n v="4"/>
    <n v="3"/>
    <n v="4"/>
    <n v="2"/>
    <n v="3"/>
    <m/>
    <n v="3"/>
    <m/>
    <m/>
    <s v="Droite"/>
    <m/>
    <m/>
    <s v="Droite"/>
    <m/>
    <m/>
    <m/>
    <m/>
    <m/>
    <m/>
    <m/>
    <m/>
    <m/>
    <m/>
    <m/>
    <m/>
    <s v="Gêne variable d’un jour à l’autre depuis le match contre Bobigny"/>
    <n v="20"/>
    <x v="19"/>
    <x v="0"/>
  </r>
  <r>
    <d v="2023-11-21T09:49:43"/>
    <x v="10"/>
    <d v="2023-11-21T00:00:00"/>
    <s v="Ovulation (J7 à J14)"/>
    <n v="4"/>
    <n v="4"/>
    <n v="4"/>
    <n v="3"/>
    <n v="4"/>
    <n v="4"/>
    <m/>
    <m/>
    <m/>
    <m/>
    <m/>
    <m/>
    <m/>
    <m/>
    <m/>
    <m/>
    <m/>
    <m/>
    <m/>
    <m/>
    <m/>
    <m/>
    <m/>
    <m/>
    <m/>
    <m/>
    <m/>
    <n v="23"/>
    <x v="19"/>
    <x v="0"/>
  </r>
  <r>
    <d v="2023-11-21T13:13:04"/>
    <x v="9"/>
    <d v="2023-11-21T00:00:00"/>
    <s v="Règles (J1 à J7)"/>
    <n v="4"/>
    <n v="3"/>
    <n v="1"/>
    <n v="2"/>
    <n v="3"/>
    <n v="3"/>
    <m/>
    <n v="8"/>
    <m/>
    <m/>
    <m/>
    <m/>
    <m/>
    <m/>
    <m/>
    <m/>
    <m/>
    <m/>
    <m/>
    <m/>
    <m/>
    <m/>
    <s v="Gauche"/>
    <m/>
    <m/>
    <m/>
    <m/>
    <n v="16"/>
    <x v="19"/>
    <x v="0"/>
  </r>
  <r>
    <d v="2023-11-21T13:43:54"/>
    <x v="48"/>
    <d v="2023-11-21T00:00:00"/>
    <s v="Contraception hormonale"/>
    <n v="3"/>
    <n v="4"/>
    <n v="2"/>
    <n v="3"/>
    <n v="4"/>
    <n v="5"/>
    <s v="Garde à l’hôpital hier"/>
    <m/>
    <m/>
    <m/>
    <m/>
    <m/>
    <m/>
    <m/>
    <m/>
    <m/>
    <m/>
    <m/>
    <m/>
    <m/>
    <m/>
    <m/>
    <m/>
    <m/>
    <m/>
    <m/>
    <m/>
    <n v="21"/>
    <x v="19"/>
    <x v="0"/>
  </r>
  <r>
    <d v="2023-11-21T15:57:20"/>
    <x v="20"/>
    <d v="2023-11-21T00:00:00"/>
    <s v="Règles (J1 à J7)"/>
    <n v="4"/>
    <n v="3"/>
    <n v="4"/>
    <n v="3"/>
    <n v="5"/>
    <n v="5"/>
    <m/>
    <m/>
    <m/>
    <m/>
    <m/>
    <m/>
    <m/>
    <m/>
    <m/>
    <m/>
    <m/>
    <m/>
    <m/>
    <m/>
    <m/>
    <m/>
    <m/>
    <m/>
    <m/>
    <m/>
    <m/>
    <n v="24"/>
    <x v="19"/>
    <x v="0"/>
  </r>
  <r>
    <d v="2023-11-22T07:54:06"/>
    <x v="51"/>
    <d v="2023-11-22T00:00:00"/>
    <s v="Ovulation (J7 à J14)"/>
    <n v="3"/>
    <n v="3"/>
    <n v="3"/>
    <n v="3"/>
    <n v="4"/>
    <n v="4"/>
    <m/>
    <n v="2"/>
    <m/>
    <m/>
    <m/>
    <m/>
    <m/>
    <m/>
    <m/>
    <m/>
    <m/>
    <m/>
    <m/>
    <m/>
    <m/>
    <m/>
    <m/>
    <m/>
    <m/>
    <s v="Droite"/>
    <m/>
    <n v="20"/>
    <x v="19"/>
    <x v="0"/>
  </r>
  <r>
    <d v="2023-11-22T08:03:08"/>
    <x v="9"/>
    <d v="2023-11-22T00:00:00"/>
    <s v="Règles (J1 à J7)"/>
    <n v="4"/>
    <n v="2"/>
    <n v="2"/>
    <n v="2"/>
    <n v="3"/>
    <n v="3"/>
    <m/>
    <n v="7"/>
    <m/>
    <m/>
    <m/>
    <m/>
    <m/>
    <m/>
    <m/>
    <m/>
    <m/>
    <m/>
    <m/>
    <m/>
    <m/>
    <m/>
    <s v="Gauche"/>
    <m/>
    <m/>
    <m/>
    <s v="Supportable en marchant mais toujours gênant"/>
    <n v="16"/>
    <x v="19"/>
    <x v="0"/>
  </r>
  <r>
    <d v="2023-11-22T08:05:31"/>
    <x v="15"/>
    <d v="2023-11-22T00:00:00"/>
    <s v="Règles (J1 à J7)"/>
    <n v="4"/>
    <n v="2"/>
    <n v="3"/>
    <n v="3"/>
    <n v="4"/>
    <n v="4"/>
    <m/>
    <m/>
    <m/>
    <m/>
    <m/>
    <m/>
    <m/>
    <m/>
    <m/>
    <m/>
    <m/>
    <m/>
    <m/>
    <m/>
    <m/>
    <m/>
    <m/>
    <m/>
    <m/>
    <m/>
    <m/>
    <n v="20"/>
    <x v="19"/>
    <x v="0"/>
  </r>
  <r>
    <d v="2023-11-22T08:10:06"/>
    <x v="37"/>
    <d v="2023-11-22T00:00:00"/>
    <s v="Ovulation (J7 à J14)"/>
    <n v="3"/>
    <n v="3"/>
    <n v="4"/>
    <n v="2"/>
    <n v="4"/>
    <n v="4"/>
    <m/>
    <m/>
    <m/>
    <m/>
    <m/>
    <m/>
    <m/>
    <m/>
    <m/>
    <m/>
    <m/>
    <m/>
    <m/>
    <m/>
    <m/>
    <m/>
    <m/>
    <m/>
    <m/>
    <m/>
    <m/>
    <n v="20"/>
    <x v="19"/>
    <x v="0"/>
  </r>
  <r>
    <d v="2023-11-22T08:10:25"/>
    <x v="31"/>
    <d v="2023-11-22T00:00:00"/>
    <s v="Contraception hormonale"/>
    <n v="3"/>
    <n v="4"/>
    <n v="2"/>
    <n v="4"/>
    <n v="4"/>
    <n v="4"/>
    <m/>
    <m/>
    <m/>
    <m/>
    <m/>
    <m/>
    <m/>
    <m/>
    <m/>
    <m/>
    <m/>
    <m/>
    <m/>
    <m/>
    <m/>
    <m/>
    <m/>
    <m/>
    <m/>
    <m/>
    <m/>
    <n v="21"/>
    <x v="19"/>
    <x v="0"/>
  </r>
  <r>
    <d v="2023-11-22T08:10:56"/>
    <x v="52"/>
    <d v="2023-11-22T00:00:00"/>
    <s v="Contraception hormonale"/>
    <n v="3"/>
    <n v="2"/>
    <n v="2"/>
    <n v="2"/>
    <n v="3"/>
    <n v="2"/>
    <m/>
    <n v="5"/>
    <m/>
    <m/>
    <m/>
    <s v="Droite"/>
    <m/>
    <m/>
    <m/>
    <m/>
    <m/>
    <m/>
    <m/>
    <m/>
    <m/>
    <m/>
    <m/>
    <m/>
    <m/>
    <m/>
    <m/>
    <n v="14"/>
    <x v="19"/>
    <x v="0"/>
  </r>
  <r>
    <d v="2023-11-22T08:14:24"/>
    <x v="20"/>
    <d v="2023-11-23T00:00:00"/>
    <s v="Règles (J1 à J7)"/>
    <n v="4"/>
    <n v="3"/>
    <n v="5"/>
    <n v="4"/>
    <n v="3"/>
    <n v="5"/>
    <m/>
    <m/>
    <m/>
    <m/>
    <m/>
    <m/>
    <m/>
    <m/>
    <m/>
    <m/>
    <m/>
    <m/>
    <m/>
    <m/>
    <m/>
    <m/>
    <m/>
    <m/>
    <m/>
    <m/>
    <m/>
    <n v="24"/>
    <x v="19"/>
    <x v="0"/>
  </r>
  <r>
    <d v="2023-11-22T08:26:35"/>
    <x v="46"/>
    <d v="2023-11-22T00:00:00"/>
    <s v="Fin de cycle (J14 à J28)"/>
    <n v="4"/>
    <n v="3"/>
    <n v="4"/>
    <n v="3"/>
    <n v="3"/>
    <n v="3"/>
    <m/>
    <m/>
    <m/>
    <m/>
    <m/>
    <m/>
    <m/>
    <m/>
    <m/>
    <m/>
    <m/>
    <m/>
    <m/>
    <m/>
    <m/>
    <m/>
    <m/>
    <m/>
    <m/>
    <m/>
    <m/>
    <n v="20"/>
    <x v="19"/>
    <x v="0"/>
  </r>
  <r>
    <d v="2023-11-22T08:26:55"/>
    <x v="1"/>
    <d v="2023-11-22T00:00:00"/>
    <s v="Contraception hormonale"/>
    <n v="3"/>
    <n v="3"/>
    <n v="2"/>
    <n v="2"/>
    <n v="3"/>
    <n v="3"/>
    <m/>
    <n v="6"/>
    <m/>
    <m/>
    <m/>
    <m/>
    <m/>
    <s v="Général"/>
    <m/>
    <m/>
    <m/>
    <m/>
    <m/>
    <m/>
    <m/>
    <s v="Droite"/>
    <m/>
    <m/>
    <m/>
    <m/>
    <m/>
    <n v="16"/>
    <x v="19"/>
    <x v="0"/>
  </r>
  <r>
    <d v="2023-11-22T08:30:25"/>
    <x v="22"/>
    <d v="2023-11-22T00:00:00"/>
    <s v="Fin de cycle (J14 à J28)"/>
    <n v="3"/>
    <n v="3"/>
    <n v="3"/>
    <n v="3"/>
    <n v="3"/>
    <n v="4"/>
    <m/>
    <m/>
    <m/>
    <m/>
    <m/>
    <m/>
    <m/>
    <m/>
    <m/>
    <m/>
    <m/>
    <m/>
    <m/>
    <m/>
    <m/>
    <m/>
    <m/>
    <m/>
    <m/>
    <m/>
    <m/>
    <n v="19"/>
    <x v="19"/>
    <x v="0"/>
  </r>
  <r>
    <d v="2023-11-22T08:52:20"/>
    <x v="38"/>
    <d v="2023-11-22T00:00:00"/>
    <s v="Fin de cycle (J14 à J28)"/>
    <n v="5"/>
    <n v="4"/>
    <n v="5"/>
    <n v="4"/>
    <n v="4"/>
    <n v="5"/>
    <m/>
    <n v="2"/>
    <m/>
    <m/>
    <m/>
    <m/>
    <m/>
    <m/>
    <m/>
    <m/>
    <m/>
    <m/>
    <m/>
    <m/>
    <m/>
    <s v="Gauche"/>
    <m/>
    <m/>
    <m/>
    <m/>
    <m/>
    <n v="27"/>
    <x v="19"/>
    <x v="0"/>
  </r>
  <r>
    <d v="2023-11-22T08:57:14"/>
    <x v="35"/>
    <d v="2023-11-22T00:00:00"/>
    <s v="Contraception hormonale"/>
    <n v="4"/>
    <n v="3"/>
    <n v="4"/>
    <n v="4"/>
    <n v="3"/>
    <n v="3"/>
    <m/>
    <m/>
    <m/>
    <m/>
    <m/>
    <m/>
    <m/>
    <m/>
    <m/>
    <m/>
    <m/>
    <m/>
    <m/>
    <m/>
    <m/>
    <m/>
    <m/>
    <m/>
    <m/>
    <m/>
    <m/>
    <n v="21"/>
    <x v="19"/>
    <x v="0"/>
  </r>
  <r>
    <d v="2023-11-22T09:09:04"/>
    <x v="10"/>
    <d v="2023-11-22T00:00:00"/>
    <s v="Ovulation (J7 à J14)"/>
    <n v="4"/>
    <n v="4"/>
    <n v="3"/>
    <n v="3"/>
    <n v="4"/>
    <n v="4"/>
    <m/>
    <m/>
    <m/>
    <m/>
    <m/>
    <m/>
    <m/>
    <m/>
    <m/>
    <m/>
    <m/>
    <m/>
    <m/>
    <m/>
    <m/>
    <m/>
    <m/>
    <m/>
    <m/>
    <m/>
    <m/>
    <n v="22"/>
    <x v="19"/>
    <x v="0"/>
  </r>
  <r>
    <d v="2023-11-22T09:33:47"/>
    <x v="49"/>
    <d v="2023-11-22T00:00:00"/>
    <s v="Fin de cycle (J14 à J28)"/>
    <n v="4"/>
    <n v="3"/>
    <n v="2"/>
    <n v="5"/>
    <n v="2"/>
    <n v="4"/>
    <m/>
    <m/>
    <m/>
    <m/>
    <m/>
    <m/>
    <m/>
    <m/>
    <m/>
    <m/>
    <m/>
    <m/>
    <m/>
    <m/>
    <m/>
    <m/>
    <m/>
    <m/>
    <m/>
    <m/>
    <m/>
    <n v="20"/>
    <x v="19"/>
    <x v="0"/>
  </r>
  <r>
    <d v="2023-11-22T09:37:25"/>
    <x v="40"/>
    <d v="2023-11-22T00:00:00"/>
    <s v="Fin de cycle (J14 à J28)"/>
    <n v="4"/>
    <n v="4"/>
    <n v="5"/>
    <n v="5"/>
    <n v="4"/>
    <n v="4"/>
    <m/>
    <n v="2"/>
    <m/>
    <m/>
    <m/>
    <m/>
    <m/>
    <m/>
    <m/>
    <m/>
    <m/>
    <m/>
    <s v="Gauche"/>
    <m/>
    <s v="Droite"/>
    <m/>
    <m/>
    <m/>
    <m/>
    <m/>
    <m/>
    <n v="26"/>
    <x v="19"/>
    <x v="0"/>
  </r>
  <r>
    <d v="2023-11-22T09:41:48"/>
    <x v="42"/>
    <d v="2023-11-22T00:00:00"/>
    <s v="Fin de cycle (J14 à J28)"/>
    <n v="3"/>
    <n v="3"/>
    <n v="4"/>
    <n v="3"/>
    <n v="2"/>
    <n v="3"/>
    <m/>
    <m/>
    <m/>
    <m/>
    <m/>
    <m/>
    <m/>
    <m/>
    <m/>
    <m/>
    <m/>
    <m/>
    <m/>
    <m/>
    <m/>
    <m/>
    <m/>
    <m/>
    <m/>
    <m/>
    <m/>
    <n v="18"/>
    <x v="19"/>
    <x v="0"/>
  </r>
  <r>
    <d v="2023-11-22T09:48:27"/>
    <x v="14"/>
    <d v="2023-11-22T00:00:00"/>
    <s v="Contraception hormonale"/>
    <n v="3"/>
    <n v="2"/>
    <n v="2"/>
    <n v="3"/>
    <n v="3"/>
    <n v="3"/>
    <m/>
    <m/>
    <m/>
    <m/>
    <m/>
    <m/>
    <m/>
    <m/>
    <m/>
    <m/>
    <m/>
    <m/>
    <m/>
    <m/>
    <m/>
    <m/>
    <m/>
    <m/>
    <m/>
    <m/>
    <m/>
    <n v="16"/>
    <x v="19"/>
    <x v="0"/>
  </r>
  <r>
    <d v="2023-11-22T09:50:09"/>
    <x v="3"/>
    <d v="2023-11-22T00:00:00"/>
    <s v="Fin de cycle (J14 à J28)"/>
    <n v="3"/>
    <n v="3"/>
    <n v="2"/>
    <n v="3"/>
    <n v="3"/>
    <n v="4"/>
    <s v="Pas assez dormis mais couché tard. Mangé souvent en décalé avec le travail ou faim a 10h."/>
    <m/>
    <m/>
    <m/>
    <m/>
    <m/>
    <m/>
    <m/>
    <m/>
    <m/>
    <m/>
    <m/>
    <m/>
    <m/>
    <m/>
    <m/>
    <m/>
    <m/>
    <m/>
    <m/>
    <m/>
    <n v="18"/>
    <x v="19"/>
    <x v="0"/>
  </r>
  <r>
    <d v="2023-11-22T09:55:35"/>
    <x v="13"/>
    <d v="2023-11-22T00:00:00"/>
    <s v="Fin de cycle (J14 à J28)"/>
    <n v="4"/>
    <n v="3"/>
    <n v="2"/>
    <n v="3"/>
    <n v="3"/>
    <n v="3"/>
    <m/>
    <m/>
    <m/>
    <m/>
    <m/>
    <m/>
    <m/>
    <m/>
    <m/>
    <m/>
    <m/>
    <m/>
    <m/>
    <m/>
    <m/>
    <m/>
    <m/>
    <m/>
    <m/>
    <m/>
    <m/>
    <n v="18"/>
    <x v="19"/>
    <x v="0"/>
  </r>
  <r>
    <d v="2023-11-22T10:02:49"/>
    <x v="29"/>
    <d v="2023-11-22T00:00:00"/>
    <s v="Fin de cycle (J14 à J28)"/>
    <n v="4"/>
    <n v="4"/>
    <n v="4"/>
    <n v="4"/>
    <n v="3"/>
    <n v="4"/>
    <m/>
    <m/>
    <m/>
    <m/>
    <m/>
    <m/>
    <m/>
    <m/>
    <m/>
    <m/>
    <m/>
    <m/>
    <m/>
    <m/>
    <m/>
    <m/>
    <m/>
    <m/>
    <m/>
    <m/>
    <m/>
    <n v="23"/>
    <x v="19"/>
    <x v="0"/>
  </r>
  <r>
    <d v="2023-11-22T10:20:39"/>
    <x v="2"/>
    <d v="2023-11-22T00:00:00"/>
    <s v="Contraception hormonale"/>
    <n v="2"/>
    <n v="2"/>
    <n v="4"/>
    <n v="2"/>
    <n v="3"/>
    <n v="4"/>
    <m/>
    <n v="4"/>
    <m/>
    <m/>
    <m/>
    <m/>
    <s v="Droite"/>
    <m/>
    <m/>
    <m/>
    <m/>
    <m/>
    <m/>
    <m/>
    <m/>
    <m/>
    <m/>
    <s v="Droite"/>
    <m/>
    <m/>
    <m/>
    <n v="17"/>
    <x v="19"/>
    <x v="0"/>
  </r>
  <r>
    <d v="2023-11-22T10:33:31"/>
    <x v="47"/>
    <d v="2023-11-22T00:00:00"/>
    <s v="Contraception hormonale"/>
    <n v="5"/>
    <n v="5"/>
    <n v="5"/>
    <n v="3"/>
    <n v="4"/>
    <n v="5"/>
    <m/>
    <n v="4"/>
    <m/>
    <m/>
    <m/>
    <m/>
    <m/>
    <m/>
    <m/>
    <m/>
    <m/>
    <m/>
    <s v="Droite"/>
    <m/>
    <m/>
    <m/>
    <m/>
    <m/>
    <m/>
    <m/>
    <m/>
    <n v="27"/>
    <x v="19"/>
    <x v="0"/>
  </r>
  <r>
    <d v="2023-11-22T10:46:19"/>
    <x v="43"/>
    <d v="2023-11-22T00:00:00"/>
    <s v="Contraception hormonale"/>
    <n v="5"/>
    <n v="5"/>
    <n v="5"/>
    <n v="5"/>
    <n v="4"/>
    <n v="4"/>
    <m/>
    <m/>
    <m/>
    <m/>
    <m/>
    <m/>
    <m/>
    <m/>
    <m/>
    <m/>
    <m/>
    <m/>
    <m/>
    <m/>
    <m/>
    <m/>
    <m/>
    <m/>
    <m/>
    <m/>
    <m/>
    <n v="28"/>
    <x v="19"/>
    <x v="0"/>
  </r>
  <r>
    <d v="2023-11-22T10:56:31"/>
    <x v="26"/>
    <d v="2023-11-22T00:00:00"/>
    <s v="Fin de cycle (J14 à J28)"/>
    <n v="4"/>
    <n v="4"/>
    <n v="4"/>
    <n v="3"/>
    <n v="3"/>
    <n v="4"/>
    <m/>
    <m/>
    <m/>
    <m/>
    <m/>
    <m/>
    <m/>
    <m/>
    <m/>
    <m/>
    <m/>
    <m/>
    <m/>
    <m/>
    <m/>
    <m/>
    <m/>
    <m/>
    <m/>
    <m/>
    <m/>
    <n v="22"/>
    <x v="19"/>
    <x v="0"/>
  </r>
  <r>
    <d v="2023-11-22T11:16:57"/>
    <x v="44"/>
    <d v="2023-11-22T00:00:00"/>
    <s v="Ovulation (J7 à J14)"/>
    <n v="4"/>
    <n v="3"/>
    <n v="4"/>
    <n v="4"/>
    <n v="3"/>
    <n v="3"/>
    <m/>
    <m/>
    <m/>
    <m/>
    <m/>
    <m/>
    <m/>
    <m/>
    <m/>
    <m/>
    <m/>
    <m/>
    <m/>
    <m/>
    <m/>
    <m/>
    <m/>
    <m/>
    <m/>
    <m/>
    <m/>
    <n v="21"/>
    <x v="19"/>
    <x v="0"/>
  </r>
  <r>
    <d v="2023-11-22T12:16:36"/>
    <x v="19"/>
    <d v="2023-11-22T00:00:00"/>
    <s v="Contraception hormonale"/>
    <n v="3"/>
    <n v="3"/>
    <n v="3"/>
    <n v="4"/>
    <n v="3"/>
    <n v="2"/>
    <s v="Désolé Je suis en retard (j’étais en partiel)"/>
    <m/>
    <m/>
    <m/>
    <m/>
    <m/>
    <m/>
    <m/>
    <m/>
    <m/>
    <m/>
    <m/>
    <m/>
    <m/>
    <m/>
    <m/>
    <m/>
    <m/>
    <m/>
    <m/>
    <m/>
    <n v="18"/>
    <x v="19"/>
    <x v="0"/>
  </r>
  <r>
    <d v="2023-11-22T12:17:06"/>
    <x v="6"/>
    <d v="2023-11-22T00:00:00"/>
    <s v="Ovulation (J7 à J14)"/>
    <n v="3"/>
    <n v="3"/>
    <n v="4"/>
    <n v="2"/>
    <n v="3"/>
    <n v="3"/>
    <s v="Je suis malade en fait, j'ai dormi 12h ça m'a fait du bien"/>
    <m/>
    <m/>
    <m/>
    <m/>
    <m/>
    <m/>
    <m/>
    <m/>
    <m/>
    <m/>
    <m/>
    <m/>
    <m/>
    <m/>
    <m/>
    <m/>
    <m/>
    <m/>
    <m/>
    <m/>
    <n v="18"/>
    <x v="19"/>
    <x v="0"/>
  </r>
  <r>
    <d v="2023-11-23T08:59:50"/>
    <x v="2"/>
    <d v="2023-11-23T00:00:00"/>
    <s v="Contraception hormonale"/>
    <n v="4"/>
    <n v="4"/>
    <n v="4"/>
    <n v="3"/>
    <n v="3"/>
    <n v="4"/>
    <m/>
    <n v="6"/>
    <m/>
    <m/>
    <m/>
    <m/>
    <s v="Droite"/>
    <m/>
    <m/>
    <m/>
    <m/>
    <m/>
    <m/>
    <m/>
    <m/>
    <m/>
    <m/>
    <m/>
    <m/>
    <m/>
    <m/>
    <n v="22"/>
    <x v="19"/>
    <x v="0"/>
  </r>
  <r>
    <d v="2023-11-24T08:02:47"/>
    <x v="31"/>
    <d v="2023-11-24T00:00:00"/>
    <s v="Contraception hormonale"/>
    <n v="4"/>
    <n v="3"/>
    <n v="3"/>
    <n v="4"/>
    <n v="3"/>
    <n v="4"/>
    <m/>
    <m/>
    <m/>
    <m/>
    <m/>
    <m/>
    <m/>
    <m/>
    <m/>
    <m/>
    <m/>
    <m/>
    <m/>
    <m/>
    <m/>
    <m/>
    <m/>
    <m/>
    <m/>
    <m/>
    <m/>
    <n v="21"/>
    <x v="19"/>
    <x v="0"/>
  </r>
  <r>
    <d v="2023-11-24T08:02:54"/>
    <x v="37"/>
    <d v="2023-11-24T00:00:00"/>
    <s v="Ovulation (J7 à J14)"/>
    <n v="4"/>
    <n v="4"/>
    <n v="3"/>
    <n v="3"/>
    <n v="4"/>
    <n v="4"/>
    <s v="Fatiguée"/>
    <m/>
    <m/>
    <m/>
    <m/>
    <m/>
    <m/>
    <m/>
    <m/>
    <m/>
    <m/>
    <m/>
    <m/>
    <m/>
    <m/>
    <m/>
    <m/>
    <m/>
    <m/>
    <m/>
    <m/>
    <n v="22"/>
    <x v="19"/>
    <x v="0"/>
  </r>
  <r>
    <d v="2023-11-24T09:09:55"/>
    <x v="2"/>
    <d v="2023-11-24T00:00:00"/>
    <s v="Contraception hormonale"/>
    <n v="3"/>
    <n v="3"/>
    <n v="2"/>
    <n v="2"/>
    <n v="3"/>
    <n v="4"/>
    <m/>
    <n v="5"/>
    <m/>
    <m/>
    <m/>
    <m/>
    <s v="Droite"/>
    <m/>
    <m/>
    <m/>
    <m/>
    <m/>
    <m/>
    <m/>
    <m/>
    <m/>
    <m/>
    <m/>
    <m/>
    <m/>
    <m/>
    <n v="17"/>
    <x v="19"/>
    <x v="0"/>
  </r>
  <r>
    <d v="2023-11-24T09:29:52"/>
    <x v="51"/>
    <d v="2023-11-24T00:00:00"/>
    <s v="Ovulation (J7 à J14)"/>
    <n v="3"/>
    <n v="3"/>
    <n v="3"/>
    <n v="3"/>
    <n v="4"/>
    <n v="4"/>
    <m/>
    <n v="2"/>
    <m/>
    <m/>
    <m/>
    <m/>
    <m/>
    <m/>
    <m/>
    <m/>
    <m/>
    <m/>
    <m/>
    <m/>
    <m/>
    <m/>
    <m/>
    <m/>
    <m/>
    <s v="Droite"/>
    <s v="J’ai fait une course de 30 minutes hier. Ça a fait un peu mal à l’ischio. Aujourd’hui je sens rien (encore), je vais essayer la vitesse ce soir et voir comment ça va."/>
    <n v="20"/>
    <x v="19"/>
    <x v="0"/>
  </r>
  <r>
    <d v="2023-11-24T09:42:42"/>
    <x v="46"/>
    <d v="2023-11-24T00:00:00"/>
    <s v="Fin de cycle (J14 à J28)"/>
    <n v="5"/>
    <n v="3"/>
    <n v="4"/>
    <n v="4"/>
    <n v="3"/>
    <n v="3"/>
    <m/>
    <m/>
    <m/>
    <m/>
    <m/>
    <m/>
    <m/>
    <m/>
    <m/>
    <m/>
    <m/>
    <m/>
    <m/>
    <m/>
    <m/>
    <m/>
    <m/>
    <m/>
    <m/>
    <m/>
    <m/>
    <n v="22"/>
    <x v="19"/>
    <x v="0"/>
  </r>
  <r>
    <d v="2023-11-24T09:50:00"/>
    <x v="3"/>
    <d v="2023-11-24T00:00:00"/>
    <s v="Fin de cycle (J14 à J28)"/>
    <n v="3"/>
    <n v="3"/>
    <n v="2"/>
    <n v="3"/>
    <n v="2"/>
    <n v="4"/>
    <m/>
    <n v="1"/>
    <m/>
    <m/>
    <m/>
    <m/>
    <m/>
    <m/>
    <m/>
    <m/>
    <m/>
    <m/>
    <m/>
    <m/>
    <m/>
    <m/>
    <m/>
    <m/>
    <s v="Gauche"/>
    <m/>
    <s v="Près mercredi douleur un peu et courbature"/>
    <n v="17"/>
    <x v="19"/>
    <x v="0"/>
  </r>
  <r>
    <d v="2023-11-24T09:52:14"/>
    <x v="29"/>
    <d v="2023-11-24T00:00:00"/>
    <s v="Fin de cycle (J14 à J28)"/>
    <n v="4"/>
    <n v="3"/>
    <n v="3"/>
    <n v="3"/>
    <n v="2"/>
    <n v="4"/>
    <m/>
    <m/>
    <m/>
    <m/>
    <m/>
    <m/>
    <m/>
    <m/>
    <m/>
    <m/>
    <m/>
    <m/>
    <m/>
    <m/>
    <m/>
    <m/>
    <m/>
    <m/>
    <m/>
    <m/>
    <m/>
    <n v="19"/>
    <x v="19"/>
    <x v="0"/>
  </r>
  <r>
    <d v="2023-11-24T10:01:43"/>
    <x v="42"/>
    <d v="2023-11-24T00:00:00"/>
    <s v="Fin de cycle (J14 à J28)"/>
    <n v="3"/>
    <n v="3"/>
    <n v="3"/>
    <n v="3"/>
    <n v="2"/>
    <n v="3"/>
    <m/>
    <m/>
    <m/>
    <m/>
    <m/>
    <m/>
    <m/>
    <m/>
    <m/>
    <m/>
    <m/>
    <m/>
    <m/>
    <m/>
    <m/>
    <m/>
    <m/>
    <m/>
    <m/>
    <m/>
    <m/>
    <n v="17"/>
    <x v="19"/>
    <x v="0"/>
  </r>
  <r>
    <d v="2023-11-24T10:17:57"/>
    <x v="17"/>
    <d v="2023-11-24T00:00:00"/>
    <s v="Contraception hormonale"/>
    <n v="2"/>
    <n v="5"/>
    <n v="2"/>
    <n v="3"/>
    <n v="3"/>
    <n v="4"/>
    <m/>
    <m/>
    <m/>
    <m/>
    <m/>
    <m/>
    <m/>
    <m/>
    <m/>
    <m/>
    <m/>
    <m/>
    <m/>
    <m/>
    <m/>
    <m/>
    <m/>
    <m/>
    <m/>
    <m/>
    <m/>
    <n v="19"/>
    <x v="19"/>
    <x v="0"/>
  </r>
  <r>
    <d v="2023-11-24T10:30:23"/>
    <x v="38"/>
    <d v="2023-11-24T00:00:00"/>
    <s v="Fin de cycle (J14 à J28)"/>
    <n v="5"/>
    <n v="5"/>
    <n v="4"/>
    <n v="4"/>
    <n v="4"/>
    <n v="5"/>
    <m/>
    <n v="2"/>
    <m/>
    <m/>
    <m/>
    <m/>
    <m/>
    <m/>
    <m/>
    <m/>
    <m/>
    <m/>
    <m/>
    <m/>
    <m/>
    <s v="Gauche"/>
    <m/>
    <m/>
    <m/>
    <m/>
    <m/>
    <n v="27"/>
    <x v="19"/>
    <x v="0"/>
  </r>
  <r>
    <d v="2023-11-24T10:31:02"/>
    <x v="18"/>
    <d v="2023-11-24T00:00:00"/>
    <s v="Contraception hormonale"/>
    <n v="5"/>
    <n v="3"/>
    <n v="3"/>
    <n v="4"/>
    <n v="3"/>
    <n v="5"/>
    <m/>
    <m/>
    <m/>
    <m/>
    <m/>
    <m/>
    <m/>
    <m/>
    <m/>
    <m/>
    <m/>
    <m/>
    <m/>
    <m/>
    <m/>
    <m/>
    <m/>
    <m/>
    <m/>
    <m/>
    <m/>
    <n v="23"/>
    <x v="19"/>
    <x v="0"/>
  </r>
  <r>
    <d v="2023-11-24T11:06:23"/>
    <x v="33"/>
    <d v="2023-11-24T00:00:00"/>
    <s v="Ovulation (J7 à J14)"/>
    <n v="5"/>
    <n v="4"/>
    <n v="2"/>
    <n v="2"/>
    <n v="2"/>
    <n v="4"/>
    <m/>
    <m/>
    <m/>
    <m/>
    <m/>
    <m/>
    <m/>
    <m/>
    <m/>
    <m/>
    <m/>
    <m/>
    <m/>
    <m/>
    <m/>
    <m/>
    <m/>
    <m/>
    <m/>
    <m/>
    <m/>
    <n v="19"/>
    <x v="19"/>
    <x v="0"/>
  </r>
  <r>
    <d v="2023-11-24T11:06:45"/>
    <x v="39"/>
    <d v="2023-11-24T00:00:00"/>
    <s v="Fin de cycle (J14 à J28)"/>
    <n v="4"/>
    <n v="3"/>
    <n v="3"/>
    <n v="3"/>
    <n v="4"/>
    <n v="4"/>
    <m/>
    <n v="2"/>
    <m/>
    <m/>
    <m/>
    <m/>
    <m/>
    <m/>
    <m/>
    <m/>
    <m/>
    <m/>
    <m/>
    <m/>
    <m/>
    <s v="Droite"/>
    <m/>
    <m/>
    <m/>
    <m/>
    <m/>
    <n v="21"/>
    <x v="19"/>
    <x v="0"/>
  </r>
  <r>
    <d v="2023-11-24T12:07:21"/>
    <x v="13"/>
    <d v="2023-11-24T00:00:00"/>
    <s v="Fin de cycle (J14 à J28)"/>
    <n v="3"/>
    <n v="3"/>
    <n v="2"/>
    <n v="3"/>
    <n v="3"/>
    <n v="4"/>
    <m/>
    <m/>
    <m/>
    <m/>
    <m/>
    <m/>
    <m/>
    <m/>
    <m/>
    <m/>
    <m/>
    <m/>
    <m/>
    <m/>
    <m/>
    <m/>
    <m/>
    <m/>
    <m/>
    <m/>
    <m/>
    <n v="18"/>
    <x v="19"/>
    <x v="0"/>
  </r>
  <r>
    <d v="2023-11-24T12:07:22"/>
    <x v="22"/>
    <d v="2023-11-24T00:00:00"/>
    <s v="Règles (J1 à J7)"/>
    <n v="3"/>
    <n v="3"/>
    <n v="3"/>
    <n v="3"/>
    <n v="4"/>
    <n v="4"/>
    <m/>
    <m/>
    <m/>
    <m/>
    <m/>
    <m/>
    <m/>
    <m/>
    <m/>
    <m/>
    <m/>
    <m/>
    <m/>
    <m/>
    <m/>
    <m/>
    <m/>
    <m/>
    <m/>
    <m/>
    <m/>
    <n v="20"/>
    <x v="19"/>
    <x v="0"/>
  </r>
  <r>
    <d v="2023-11-24T12:07:25"/>
    <x v="48"/>
    <d v="2023-11-24T00:00:00"/>
    <s v="Règles (J1 à J7)"/>
    <n v="3"/>
    <n v="3"/>
    <n v="4"/>
    <n v="3"/>
    <n v="5"/>
    <n v="5"/>
    <m/>
    <m/>
    <m/>
    <m/>
    <m/>
    <m/>
    <m/>
    <m/>
    <m/>
    <m/>
    <m/>
    <m/>
    <m/>
    <m/>
    <m/>
    <m/>
    <m/>
    <m/>
    <m/>
    <m/>
    <m/>
    <n v="23"/>
    <x v="19"/>
    <x v="0"/>
  </r>
  <r>
    <d v="2023-11-24T12:07:58"/>
    <x v="21"/>
    <d v="2023-11-24T00:00:00"/>
    <s v="Ovulation (J7 à J14)"/>
    <n v="3"/>
    <n v="3"/>
    <n v="2"/>
    <n v="3"/>
    <n v="3"/>
    <n v="3"/>
    <m/>
    <m/>
    <m/>
    <m/>
    <m/>
    <m/>
    <m/>
    <m/>
    <m/>
    <m/>
    <m/>
    <m/>
    <m/>
    <m/>
    <m/>
    <m/>
    <m/>
    <m/>
    <m/>
    <m/>
    <m/>
    <n v="17"/>
    <x v="19"/>
    <x v="0"/>
  </r>
  <r>
    <d v="2023-11-24T12:08:36"/>
    <x v="24"/>
    <d v="2023-11-24T00:00:00"/>
    <s v="Ovulation (J7 à J14)"/>
    <n v="3"/>
    <n v="2"/>
    <n v="2"/>
    <n v="3"/>
    <n v="3"/>
    <n v="3"/>
    <s v="Malade (rhume)"/>
    <m/>
    <m/>
    <m/>
    <m/>
    <m/>
    <m/>
    <m/>
    <m/>
    <m/>
    <m/>
    <m/>
    <m/>
    <m/>
    <m/>
    <m/>
    <m/>
    <m/>
    <m/>
    <m/>
    <m/>
    <n v="16"/>
    <x v="19"/>
    <x v="0"/>
  </r>
  <r>
    <d v="2023-11-24T12:08:44"/>
    <x v="15"/>
    <d v="2023-11-24T00:00:00"/>
    <s v="Règles (J1 à J7)"/>
    <n v="4"/>
    <n v="3"/>
    <n v="3"/>
    <n v="4"/>
    <n v="4"/>
    <n v="4"/>
    <m/>
    <n v="1"/>
    <m/>
    <m/>
    <m/>
    <s v="Gauche"/>
    <m/>
    <m/>
    <m/>
    <m/>
    <m/>
    <m/>
    <m/>
    <m/>
    <m/>
    <m/>
    <m/>
    <m/>
    <m/>
    <m/>
    <m/>
    <n v="22"/>
    <x v="19"/>
    <x v="0"/>
  </r>
  <r>
    <d v="2023-11-24T12:14:01"/>
    <x v="44"/>
    <d v="2023-11-24T00:00:00"/>
    <s v="Ovulation (J7 à J14)"/>
    <n v="4"/>
    <n v="2"/>
    <n v="4"/>
    <n v="4"/>
    <n v="3"/>
    <n v="3"/>
    <m/>
    <m/>
    <m/>
    <m/>
    <m/>
    <m/>
    <m/>
    <m/>
    <m/>
    <m/>
    <m/>
    <m/>
    <m/>
    <m/>
    <m/>
    <m/>
    <m/>
    <m/>
    <m/>
    <m/>
    <m/>
    <n v="20"/>
    <x v="19"/>
    <x v="0"/>
  </r>
  <r>
    <d v="2023-11-24T12:14:27"/>
    <x v="6"/>
    <d v="2023-11-24T00:00:00"/>
    <s v="Ovulation (J7 à J14)"/>
    <n v="4"/>
    <n v="4"/>
    <n v="3"/>
    <n v="3"/>
    <n v="3"/>
    <n v="4"/>
    <m/>
    <m/>
    <m/>
    <m/>
    <m/>
    <m/>
    <m/>
    <m/>
    <m/>
    <m/>
    <m/>
    <m/>
    <m/>
    <m/>
    <m/>
    <m/>
    <m/>
    <m/>
    <m/>
    <m/>
    <m/>
    <n v="21"/>
    <x v="19"/>
    <x v="0"/>
  </r>
  <r>
    <d v="2023-11-24T12:15:14"/>
    <x v="26"/>
    <d v="2023-11-24T00:00:00"/>
    <s v="Règles (J1 à J7)"/>
    <n v="4"/>
    <n v="4"/>
    <n v="4"/>
    <n v="3"/>
    <n v="3"/>
    <n v="4"/>
    <s v="Douleurs de règles"/>
    <m/>
    <m/>
    <m/>
    <m/>
    <m/>
    <m/>
    <m/>
    <m/>
    <m/>
    <m/>
    <m/>
    <m/>
    <m/>
    <m/>
    <m/>
    <m/>
    <m/>
    <m/>
    <m/>
    <m/>
    <n v="22"/>
    <x v="19"/>
    <x v="0"/>
  </r>
  <r>
    <d v="2023-11-24T12:25:53"/>
    <x v="32"/>
    <d v="2023-11-24T00:00:00"/>
    <s v="Fin de cycle (J14 à J28)"/>
    <n v="4"/>
    <n v="4"/>
    <n v="4"/>
    <n v="4"/>
    <n v="4"/>
    <n v="4"/>
    <m/>
    <m/>
    <m/>
    <m/>
    <m/>
    <m/>
    <m/>
    <m/>
    <m/>
    <m/>
    <m/>
    <m/>
    <m/>
    <m/>
    <m/>
    <m/>
    <m/>
    <m/>
    <m/>
    <m/>
    <m/>
    <n v="24"/>
    <x v="19"/>
    <x v="0"/>
  </r>
  <r>
    <d v="2023-11-24T12:38:46"/>
    <x v="9"/>
    <d v="2023-11-24T00:00:00"/>
    <s v="Règles (J1 à J7)"/>
    <n v="4"/>
    <n v="3"/>
    <n v="5"/>
    <n v="3"/>
    <n v="4"/>
    <n v="3"/>
    <m/>
    <n v="4"/>
    <m/>
    <m/>
    <m/>
    <m/>
    <m/>
    <m/>
    <m/>
    <m/>
    <m/>
    <m/>
    <m/>
    <m/>
    <m/>
    <m/>
    <s v="Gauche"/>
    <m/>
    <m/>
    <m/>
    <m/>
    <n v="22"/>
    <x v="19"/>
    <x v="0"/>
  </r>
  <r>
    <d v="2023-11-24T12:39:49"/>
    <x v="40"/>
    <d v="2023-11-24T00:00:00"/>
    <s v="Fin de cycle (J14 à J28)"/>
    <n v="5"/>
    <n v="4"/>
    <n v="3"/>
    <n v="3"/>
    <n v="2"/>
    <n v="5"/>
    <m/>
    <n v="1"/>
    <m/>
    <m/>
    <m/>
    <m/>
    <m/>
    <m/>
    <m/>
    <m/>
    <m/>
    <m/>
    <s v="Gauche"/>
    <m/>
    <s v="Droite, Gauche"/>
    <m/>
    <m/>
    <m/>
    <m/>
    <m/>
    <m/>
    <n v="22"/>
    <x v="19"/>
    <x v="0"/>
  </r>
  <r>
    <d v="2023-11-24T12:54:04"/>
    <x v="47"/>
    <d v="2023-11-24T00:00:00"/>
    <s v="Contraception hormonale"/>
    <n v="4"/>
    <n v="4"/>
    <n v="4"/>
    <n v="3"/>
    <n v="4"/>
    <n v="4"/>
    <m/>
    <m/>
    <m/>
    <m/>
    <m/>
    <m/>
    <m/>
    <m/>
    <m/>
    <m/>
    <m/>
    <m/>
    <m/>
    <m/>
    <m/>
    <m/>
    <m/>
    <m/>
    <m/>
    <m/>
    <m/>
    <n v="23"/>
    <x v="19"/>
    <x v="0"/>
  </r>
  <r>
    <d v="2023-11-24T12:57:22"/>
    <x v="35"/>
    <d v="2023-11-24T00:00:00"/>
    <s v="Contraception hormonale"/>
    <n v="4"/>
    <n v="4"/>
    <n v="3"/>
    <n v="3"/>
    <n v="3"/>
    <n v="3"/>
    <s v="Courbature bas du dos"/>
    <m/>
    <m/>
    <m/>
    <m/>
    <m/>
    <m/>
    <m/>
    <m/>
    <m/>
    <m/>
    <m/>
    <m/>
    <m/>
    <m/>
    <m/>
    <m/>
    <m/>
    <m/>
    <m/>
    <m/>
    <n v="20"/>
    <x v="19"/>
    <x v="0"/>
  </r>
  <r>
    <d v="2023-11-24T13:17:24"/>
    <x v="20"/>
    <d v="2023-11-24T00:00:00"/>
    <s v="Règles (J1 à J7)"/>
    <n v="4"/>
    <n v="3"/>
    <n v="3"/>
    <n v="3"/>
    <n v="3"/>
    <n v="4"/>
    <m/>
    <m/>
    <m/>
    <m/>
    <m/>
    <m/>
    <m/>
    <m/>
    <m/>
    <m/>
    <m/>
    <m/>
    <m/>
    <m/>
    <m/>
    <m/>
    <m/>
    <m/>
    <m/>
    <m/>
    <m/>
    <n v="20"/>
    <x v="19"/>
    <x v="0"/>
  </r>
  <r>
    <d v="2023-11-24T16:18:02"/>
    <x v="49"/>
    <d v="2023-11-24T00:00:00"/>
    <s v="Fin de cycle (J14 à J28)"/>
    <n v="4"/>
    <n v="4"/>
    <n v="2"/>
    <n v="4"/>
    <n v="2"/>
    <n v="4"/>
    <m/>
    <m/>
    <m/>
    <m/>
    <m/>
    <m/>
    <m/>
    <m/>
    <m/>
    <m/>
    <m/>
    <m/>
    <m/>
    <m/>
    <m/>
    <m/>
    <m/>
    <m/>
    <m/>
    <m/>
    <m/>
    <n v="20"/>
    <x v="19"/>
    <x v="0"/>
  </r>
  <r>
    <d v="2023-11-27T09:39:54"/>
    <x v="46"/>
    <d v="2023-11-27T00:00:00"/>
    <s v="Fin de cycle (J14 à J28)"/>
    <n v="4"/>
    <n v="4"/>
    <n v="3"/>
    <n v="3"/>
    <n v="3"/>
    <n v="3"/>
    <m/>
    <m/>
    <m/>
    <m/>
    <m/>
    <m/>
    <m/>
    <m/>
    <m/>
    <m/>
    <m/>
    <m/>
    <m/>
    <m/>
    <m/>
    <m/>
    <m/>
    <m/>
    <m/>
    <m/>
    <m/>
    <n v="20"/>
    <x v="20"/>
    <x v="0"/>
  </r>
  <r>
    <d v="2023-11-27T09:40:58"/>
    <x v="31"/>
    <d v="2023-11-27T00:00:00"/>
    <s v="Contraception hormonale"/>
    <n v="4"/>
    <n v="4"/>
    <n v="3"/>
    <n v="3"/>
    <n v="3"/>
    <n v="4"/>
    <m/>
    <m/>
    <m/>
    <m/>
    <m/>
    <m/>
    <m/>
    <m/>
    <m/>
    <m/>
    <m/>
    <m/>
    <m/>
    <m/>
    <m/>
    <m/>
    <m/>
    <m/>
    <m/>
    <m/>
    <m/>
    <n v="21"/>
    <x v="20"/>
    <x v="0"/>
  </r>
  <r>
    <d v="2023-11-27T09:41:12"/>
    <x v="42"/>
    <d v="2023-11-27T00:00:00"/>
    <s v="Fin de cycle (J14 à J28)"/>
    <n v="3"/>
    <n v="3"/>
    <n v="3"/>
    <n v="2"/>
    <n v="2"/>
    <n v="3"/>
    <m/>
    <m/>
    <m/>
    <m/>
    <m/>
    <m/>
    <m/>
    <m/>
    <m/>
    <m/>
    <m/>
    <m/>
    <m/>
    <m/>
    <m/>
    <m/>
    <m/>
    <m/>
    <m/>
    <m/>
    <m/>
    <n v="16"/>
    <x v="20"/>
    <x v="0"/>
  </r>
  <r>
    <d v="2023-11-27T09:42:22"/>
    <x v="35"/>
    <d v="2023-11-27T00:00:00"/>
    <s v="Contraception hormonale"/>
    <n v="4"/>
    <n v="4"/>
    <n v="3"/>
    <n v="2"/>
    <n v="3"/>
    <n v="3"/>
    <m/>
    <m/>
    <m/>
    <m/>
    <m/>
    <m/>
    <m/>
    <m/>
    <m/>
    <m/>
    <m/>
    <m/>
    <m/>
    <m/>
    <m/>
    <m/>
    <m/>
    <m/>
    <m/>
    <m/>
    <m/>
    <n v="19"/>
    <x v="20"/>
    <x v="0"/>
  </r>
  <r>
    <d v="2023-11-27T09:43:47"/>
    <x v="45"/>
    <d v="2023-11-27T00:00:00"/>
    <s v="Fin de cycle (J14 à J28)"/>
    <n v="3"/>
    <n v="3"/>
    <n v="2"/>
    <n v="2"/>
    <n v="2"/>
    <n v="2"/>
    <m/>
    <m/>
    <m/>
    <m/>
    <m/>
    <m/>
    <m/>
    <m/>
    <m/>
    <m/>
    <m/>
    <m/>
    <m/>
    <m/>
    <m/>
    <m/>
    <m/>
    <m/>
    <m/>
    <m/>
    <m/>
    <n v="14"/>
    <x v="20"/>
    <x v="0"/>
  </r>
  <r>
    <d v="2023-11-27T09:55:41"/>
    <x v="9"/>
    <d v="2023-11-27T00:00:00"/>
    <s v="Ovulation (J7 à J14)"/>
    <n v="5"/>
    <n v="4"/>
    <n v="2"/>
    <n v="3"/>
    <n v="3"/>
    <n v="3"/>
    <m/>
    <n v="4"/>
    <m/>
    <m/>
    <m/>
    <m/>
    <m/>
    <m/>
    <m/>
    <m/>
    <m/>
    <m/>
    <m/>
    <s v="Droite"/>
    <m/>
    <m/>
    <m/>
    <m/>
    <m/>
    <m/>
    <m/>
    <n v="20"/>
    <x v="20"/>
    <x v="0"/>
  </r>
  <r>
    <d v="2023-11-27T09:56:07"/>
    <x v="21"/>
    <d v="2023-11-27T00:00:00"/>
    <s v="Fin de cycle (J14 à J28)"/>
    <n v="4"/>
    <n v="3"/>
    <n v="3"/>
    <n v="3"/>
    <n v="3"/>
    <n v="3"/>
    <m/>
    <m/>
    <m/>
    <m/>
    <m/>
    <m/>
    <m/>
    <m/>
    <m/>
    <m/>
    <m/>
    <m/>
    <m/>
    <m/>
    <m/>
    <m/>
    <m/>
    <m/>
    <m/>
    <m/>
    <m/>
    <n v="19"/>
    <x v="20"/>
    <x v="0"/>
  </r>
  <r>
    <d v="2023-11-27T09:58:15"/>
    <x v="20"/>
    <d v="2023-11-27T00:00:00"/>
    <s v="Ovulation (J7 à J14)"/>
    <n v="3"/>
    <n v="3"/>
    <n v="5"/>
    <n v="3"/>
    <n v="4"/>
    <n v="2"/>
    <m/>
    <n v="5"/>
    <m/>
    <m/>
    <m/>
    <m/>
    <m/>
    <m/>
    <m/>
    <m/>
    <m/>
    <m/>
    <m/>
    <m/>
    <m/>
    <m/>
    <m/>
    <m/>
    <m/>
    <m/>
    <s v="Épaule"/>
    <n v="20"/>
    <x v="20"/>
    <x v="0"/>
  </r>
  <r>
    <d v="2023-11-27T09:58:17"/>
    <x v="25"/>
    <d v="2023-11-26T00:00:00"/>
    <s v="Règles (J1 à J7)"/>
    <n v="3"/>
    <n v="3"/>
    <n v="2"/>
    <n v="2"/>
    <n v="3"/>
    <n v="3"/>
    <m/>
    <n v="6"/>
    <m/>
    <m/>
    <s v="Droite"/>
    <m/>
    <m/>
    <m/>
    <m/>
    <m/>
    <m/>
    <m/>
    <m/>
    <m/>
    <m/>
    <m/>
    <m/>
    <m/>
    <m/>
    <m/>
    <m/>
    <n v="16"/>
    <x v="19"/>
    <x v="0"/>
  </r>
  <r>
    <d v="2023-11-27T10:01:19"/>
    <x v="15"/>
    <d v="2023-11-27T00:00:00"/>
    <s v="Ovulation (J7 à J14)"/>
    <n v="4"/>
    <n v="4"/>
    <n v="4"/>
    <n v="3"/>
    <n v="3"/>
    <n v="3"/>
    <m/>
    <n v="1"/>
    <m/>
    <m/>
    <m/>
    <s v="Gauche"/>
    <m/>
    <m/>
    <m/>
    <m/>
    <m/>
    <m/>
    <s v="Gauche"/>
    <m/>
    <m/>
    <m/>
    <m/>
    <m/>
    <m/>
    <m/>
    <m/>
    <n v="21"/>
    <x v="20"/>
    <x v="0"/>
  </r>
  <r>
    <d v="2023-11-27T10:30:37"/>
    <x v="18"/>
    <d v="2023-11-27T00:00:00"/>
    <s v="Contraception hormonale"/>
    <n v="4"/>
    <n v="4"/>
    <n v="3"/>
    <n v="3"/>
    <n v="4"/>
    <n v="4"/>
    <m/>
    <m/>
    <m/>
    <m/>
    <m/>
    <m/>
    <m/>
    <m/>
    <m/>
    <m/>
    <m/>
    <m/>
    <m/>
    <m/>
    <m/>
    <m/>
    <m/>
    <m/>
    <m/>
    <m/>
    <m/>
    <n v="22"/>
    <x v="20"/>
    <x v="0"/>
  </r>
  <r>
    <d v="2023-11-27T10:50:05"/>
    <x v="6"/>
    <d v="2023-11-27T00:00:00"/>
    <s v="Ovulation (J7 à J14)"/>
    <n v="4"/>
    <n v="4"/>
    <n v="5"/>
    <n v="2"/>
    <n v="3"/>
    <n v="5"/>
    <m/>
    <n v="4"/>
    <m/>
    <m/>
    <m/>
    <m/>
    <m/>
    <m/>
    <m/>
    <m/>
    <m/>
    <m/>
    <s v="Droite"/>
    <m/>
    <m/>
    <m/>
    <m/>
    <m/>
    <m/>
    <m/>
    <s v="Genou en valgus forcé dans un ruck quand une fille est retombée dessus"/>
    <n v="23"/>
    <x v="20"/>
    <x v="0"/>
  </r>
  <r>
    <d v="2023-11-27T10:51:22"/>
    <x v="2"/>
    <d v="2023-11-27T00:00:00"/>
    <s v="Contraception hormonale"/>
    <n v="4"/>
    <n v="3"/>
    <n v="2"/>
    <n v="1"/>
    <n v="3"/>
    <n v="4"/>
    <m/>
    <n v="7"/>
    <m/>
    <m/>
    <m/>
    <m/>
    <s v="Droite"/>
    <s v="Droite"/>
    <m/>
    <m/>
    <m/>
    <m/>
    <m/>
    <m/>
    <m/>
    <m/>
    <m/>
    <m/>
    <m/>
    <m/>
    <s v="Le 7 de douleur c'est pour le dos et je vois le Kiné mardi"/>
    <n v="17"/>
    <x v="20"/>
    <x v="0"/>
  </r>
  <r>
    <d v="2023-11-27T11:15:05"/>
    <x v="47"/>
    <d v="2023-11-27T00:00:00"/>
    <s v="Contraception hormonale"/>
    <n v="4"/>
    <n v="4"/>
    <n v="4"/>
    <n v="2"/>
    <n v="4"/>
    <n v="4"/>
    <m/>
    <m/>
    <m/>
    <m/>
    <m/>
    <m/>
    <m/>
    <m/>
    <m/>
    <m/>
    <m/>
    <m/>
    <m/>
    <m/>
    <m/>
    <m/>
    <m/>
    <m/>
    <m/>
    <m/>
    <m/>
    <n v="22"/>
    <x v="20"/>
    <x v="0"/>
  </r>
  <r>
    <d v="2023-11-27T12:15:25"/>
    <x v="29"/>
    <d v="2023-11-27T00:00:00"/>
    <s v="Fin de cycle (J14 à J28)"/>
    <n v="4"/>
    <n v="4"/>
    <n v="3"/>
    <n v="4"/>
    <n v="3"/>
    <n v="4"/>
    <m/>
    <m/>
    <m/>
    <m/>
    <m/>
    <m/>
    <m/>
    <m/>
    <m/>
    <m/>
    <m/>
    <m/>
    <m/>
    <m/>
    <m/>
    <m/>
    <m/>
    <m/>
    <m/>
    <m/>
    <m/>
    <n v="22"/>
    <x v="20"/>
    <x v="0"/>
  </r>
  <r>
    <d v="2023-11-27T14:30:51"/>
    <x v="22"/>
    <d v="2023-11-27T00:00:00"/>
    <s v="Règles (J1 à J7)"/>
    <n v="2"/>
    <n v="3"/>
    <n v="1"/>
    <n v="1"/>
    <n v="3"/>
    <n v="2"/>
    <m/>
    <n v="9"/>
    <s v="Général"/>
    <m/>
    <m/>
    <m/>
    <m/>
    <m/>
    <m/>
    <m/>
    <m/>
    <m/>
    <m/>
    <m/>
    <m/>
    <m/>
    <m/>
    <m/>
    <m/>
    <m/>
    <m/>
    <n v="12"/>
    <x v="20"/>
    <x v="0"/>
  </r>
  <r>
    <d v="2023-11-27T15:32:06"/>
    <x v="14"/>
    <d v="2023-11-27T00:00:00"/>
    <s v="Contraception hormonale"/>
    <n v="3"/>
    <n v="2"/>
    <n v="2"/>
    <n v="3"/>
    <n v="2"/>
    <n v="2"/>
    <m/>
    <m/>
    <m/>
    <m/>
    <m/>
    <m/>
    <m/>
    <m/>
    <m/>
    <m/>
    <m/>
    <m/>
    <m/>
    <m/>
    <m/>
    <m/>
    <m/>
    <m/>
    <m/>
    <m/>
    <m/>
    <n v="14"/>
    <x v="20"/>
    <x v="0"/>
  </r>
  <r>
    <d v="2023-11-27T15:34:37"/>
    <x v="13"/>
    <d v="2023-11-27T00:00:00"/>
    <s v="Règles (J1 à J7)"/>
    <n v="3"/>
    <n v="3"/>
    <n v="2"/>
    <n v="3"/>
    <n v="3"/>
    <n v="2"/>
    <m/>
    <m/>
    <m/>
    <m/>
    <m/>
    <m/>
    <m/>
    <m/>
    <m/>
    <m/>
    <m/>
    <m/>
    <m/>
    <m/>
    <m/>
    <m/>
    <m/>
    <m/>
    <m/>
    <m/>
    <m/>
    <n v="16"/>
    <x v="20"/>
    <x v="0"/>
  </r>
  <r>
    <d v="2023-11-27T15:34:59"/>
    <x v="3"/>
    <d v="2023-11-27T00:00:00"/>
    <s v="Fin de cycle (J14 à J28)"/>
    <n v="4"/>
    <n v="4"/>
    <n v="2"/>
    <n v="4"/>
    <n v="4"/>
    <n v="4"/>
    <m/>
    <m/>
    <m/>
    <m/>
    <m/>
    <m/>
    <m/>
    <m/>
    <m/>
    <m/>
    <m/>
    <m/>
    <m/>
    <m/>
    <m/>
    <m/>
    <m/>
    <m/>
    <m/>
    <m/>
    <m/>
    <n v="22"/>
    <x v="20"/>
    <x v="0"/>
  </r>
  <r>
    <d v="2023-11-27T15:36:28"/>
    <x v="26"/>
    <d v="2023-11-27T00:00:00"/>
    <s v="Règles (J1 à J7)"/>
    <n v="4"/>
    <n v="4"/>
    <n v="4"/>
    <n v="3"/>
    <n v="3"/>
    <n v="4"/>
    <m/>
    <m/>
    <m/>
    <m/>
    <m/>
    <m/>
    <m/>
    <m/>
    <m/>
    <m/>
    <m/>
    <m/>
    <m/>
    <m/>
    <m/>
    <m/>
    <m/>
    <m/>
    <m/>
    <m/>
    <m/>
    <n v="22"/>
    <x v="20"/>
    <x v="0"/>
  </r>
  <r>
    <d v="2023-11-27T15:51:43"/>
    <x v="24"/>
    <d v="2023-11-27T00:00:00"/>
    <s v="Ovulation (J7 à J14)"/>
    <n v="2"/>
    <n v="2"/>
    <n v="2"/>
    <n v="2"/>
    <n v="3"/>
    <n v="3"/>
    <m/>
    <n v="7"/>
    <m/>
    <m/>
    <m/>
    <m/>
    <m/>
    <m/>
    <m/>
    <m/>
    <m/>
    <m/>
    <s v="Gauche"/>
    <m/>
    <m/>
    <m/>
    <m/>
    <m/>
    <m/>
    <m/>
    <s v="Pizza sur le genou gauche"/>
    <n v="14"/>
    <x v="20"/>
    <x v="0"/>
  </r>
  <r>
    <d v="2023-11-27T16:09:37"/>
    <x v="32"/>
    <d v="2023-11-27T00:00:00"/>
    <s v="Fin de cycle (J14 à J28)"/>
    <n v="3"/>
    <n v="2"/>
    <n v="4"/>
    <n v="3"/>
    <n v="4"/>
    <n v="3"/>
    <m/>
    <m/>
    <m/>
    <m/>
    <m/>
    <m/>
    <m/>
    <m/>
    <m/>
    <m/>
    <m/>
    <m/>
    <m/>
    <m/>
    <m/>
    <m/>
    <m/>
    <m/>
    <m/>
    <m/>
    <m/>
    <n v="19"/>
    <x v="20"/>
    <x v="0"/>
  </r>
  <r>
    <d v="2023-11-27T16:13:05"/>
    <x v="19"/>
    <d v="2023-11-27T00:00:00"/>
    <s v="Contraception hormonale"/>
    <n v="3"/>
    <n v="3"/>
    <n v="4"/>
    <n v="2"/>
    <n v="3"/>
    <n v="3"/>
    <m/>
    <n v="3"/>
    <s v="Général"/>
    <m/>
    <s v="Gauche"/>
    <m/>
    <m/>
    <m/>
    <m/>
    <m/>
    <m/>
    <m/>
    <m/>
    <m/>
    <m/>
    <m/>
    <m/>
    <m/>
    <m/>
    <m/>
    <s v="Commo 🥲"/>
    <n v="18"/>
    <x v="20"/>
    <x v="0"/>
  </r>
  <r>
    <d v="2023-11-27T17:20:43"/>
    <x v="4"/>
    <d v="2023-11-27T00:00:00"/>
    <s v="Règles (J1 à J7)"/>
    <n v="3"/>
    <n v="3"/>
    <n v="1"/>
    <n v="3"/>
    <n v="3"/>
    <n v="1"/>
    <m/>
    <m/>
    <m/>
    <m/>
    <m/>
    <m/>
    <m/>
    <m/>
    <m/>
    <m/>
    <m/>
    <m/>
    <m/>
    <m/>
    <m/>
    <m/>
    <m/>
    <m/>
    <m/>
    <m/>
    <m/>
    <n v="14"/>
    <x v="20"/>
    <x v="0"/>
  </r>
  <r>
    <d v="2023-11-27T22:14:26"/>
    <x v="48"/>
    <d v="2023-11-27T00:00:00"/>
    <s v="Contraception hormonale"/>
    <n v="4"/>
    <n v="3"/>
    <n v="2"/>
    <n v="2"/>
    <n v="5"/>
    <n v="4"/>
    <m/>
    <m/>
    <m/>
    <m/>
    <m/>
    <m/>
    <m/>
    <m/>
    <m/>
    <m/>
    <m/>
    <m/>
    <m/>
    <m/>
    <m/>
    <m/>
    <m/>
    <m/>
    <m/>
    <m/>
    <m/>
    <n v="20"/>
    <x v="20"/>
    <x v="0"/>
  </r>
  <r>
    <d v="2023-11-28T07:25:11"/>
    <x v="44"/>
    <d v="2023-11-28T00:00:00"/>
    <s v="Fin de cycle (J14 à J28)"/>
    <n v="4"/>
    <n v="3"/>
    <n v="4"/>
    <n v="4"/>
    <n v="3"/>
    <n v="3"/>
    <m/>
    <m/>
    <m/>
    <m/>
    <m/>
    <m/>
    <m/>
    <m/>
    <m/>
    <m/>
    <m/>
    <m/>
    <m/>
    <m/>
    <m/>
    <m/>
    <m/>
    <m/>
    <m/>
    <m/>
    <m/>
    <n v="21"/>
    <x v="20"/>
    <x v="0"/>
  </r>
  <r>
    <d v="2023-11-28T07:26:05"/>
    <x v="2"/>
    <d v="2023-11-28T00:00:00"/>
    <s v="Contraception hormonale"/>
    <n v="4"/>
    <n v="2"/>
    <n v="2"/>
    <n v="1"/>
    <n v="2"/>
    <n v="4"/>
    <m/>
    <n v="7"/>
    <m/>
    <m/>
    <m/>
    <m/>
    <m/>
    <s v="Général"/>
    <m/>
    <m/>
    <m/>
    <m/>
    <m/>
    <m/>
    <m/>
    <m/>
    <m/>
    <s v="Droite"/>
    <m/>
    <m/>
    <m/>
    <n v="15"/>
    <x v="20"/>
    <x v="0"/>
  </r>
  <r>
    <d v="2023-11-28T07:29:34"/>
    <x v="43"/>
    <d v="2023-11-28T00:00:00"/>
    <s v="Contraception hormonale"/>
    <n v="5"/>
    <n v="5"/>
    <n v="4"/>
    <n v="5"/>
    <n v="4"/>
    <n v="4"/>
    <m/>
    <m/>
    <m/>
    <m/>
    <m/>
    <m/>
    <m/>
    <m/>
    <m/>
    <m/>
    <m/>
    <m/>
    <m/>
    <m/>
    <m/>
    <m/>
    <m/>
    <m/>
    <m/>
    <m/>
    <m/>
    <n v="27"/>
    <x v="20"/>
    <x v="0"/>
  </r>
  <r>
    <d v="2023-11-28T07:35:38"/>
    <x v="13"/>
    <d v="2023-11-28T00:00:00"/>
    <s v="Règles (J1 à J7)"/>
    <n v="3"/>
    <n v="3"/>
    <n v="2"/>
    <n v="3"/>
    <n v="3"/>
    <n v="3"/>
    <m/>
    <m/>
    <m/>
    <m/>
    <m/>
    <m/>
    <m/>
    <m/>
    <m/>
    <m/>
    <m/>
    <m/>
    <m/>
    <m/>
    <m/>
    <m/>
    <m/>
    <m/>
    <m/>
    <m/>
    <m/>
    <n v="17"/>
    <x v="20"/>
    <x v="0"/>
  </r>
  <r>
    <d v="2023-11-28T07:47:20"/>
    <x v="32"/>
    <d v="2023-11-28T00:00:00"/>
    <s v="Règles (J1 à J7)"/>
    <n v="3"/>
    <n v="4"/>
    <n v="3"/>
    <n v="4"/>
    <n v="4"/>
    <n v="5"/>
    <s v="1er jour de règles + ma pizza sur la cuisse/fesse :/"/>
    <n v="3"/>
    <m/>
    <m/>
    <m/>
    <m/>
    <m/>
    <m/>
    <m/>
    <m/>
    <m/>
    <m/>
    <m/>
    <m/>
    <m/>
    <s v="Droite"/>
    <m/>
    <m/>
    <m/>
    <m/>
    <s v="Auriculaire droit"/>
    <n v="23"/>
    <x v="20"/>
    <x v="0"/>
  </r>
  <r>
    <d v="2023-11-28T07:49:43"/>
    <x v="26"/>
    <d v="2023-11-28T00:00:00"/>
    <s v="Règles (J1 à J7)"/>
    <n v="4"/>
    <n v="4"/>
    <n v="3"/>
    <n v="3"/>
    <n v="3"/>
    <n v="4"/>
    <m/>
    <m/>
    <m/>
    <m/>
    <m/>
    <m/>
    <m/>
    <m/>
    <m/>
    <m/>
    <m/>
    <m/>
    <m/>
    <m/>
    <m/>
    <m/>
    <m/>
    <m/>
    <m/>
    <m/>
    <m/>
    <n v="21"/>
    <x v="20"/>
    <x v="0"/>
  </r>
  <r>
    <d v="2023-11-28T07:58:10"/>
    <x v="52"/>
    <d v="2023-11-28T00:00:00"/>
    <s v="Contraception hormonale"/>
    <n v="3"/>
    <n v="3"/>
    <n v="3"/>
    <n v="3"/>
    <n v="3"/>
    <n v="3"/>
    <m/>
    <n v="5"/>
    <m/>
    <m/>
    <m/>
    <s v="Droite"/>
    <m/>
    <m/>
    <m/>
    <m/>
    <m/>
    <m/>
    <m/>
    <m/>
    <m/>
    <m/>
    <m/>
    <m/>
    <m/>
    <m/>
    <m/>
    <n v="18"/>
    <x v="20"/>
    <x v="0"/>
  </r>
  <r>
    <d v="2023-11-28T08:01:21"/>
    <x v="15"/>
    <d v="2023-11-28T00:00:00"/>
    <s v="Ovulation (J7 à J14)"/>
    <n v="4"/>
    <n v="3"/>
    <n v="4"/>
    <n v="3"/>
    <n v="3"/>
    <n v="3"/>
    <m/>
    <n v="1"/>
    <m/>
    <m/>
    <m/>
    <s v="Gauche"/>
    <m/>
    <m/>
    <m/>
    <m/>
    <m/>
    <m/>
    <s v="Gauche"/>
    <m/>
    <m/>
    <m/>
    <m/>
    <m/>
    <m/>
    <m/>
    <m/>
    <n v="20"/>
    <x v="20"/>
    <x v="0"/>
  </r>
  <r>
    <d v="2023-11-28T08:14:19"/>
    <x v="3"/>
    <d v="2023-11-28T00:00:00"/>
    <s v="Fin de cycle (J14 à J28)"/>
    <n v="3"/>
    <n v="3"/>
    <n v="4"/>
    <n v="3"/>
    <n v="4"/>
    <n v="4"/>
    <s v="Un peu mal aux épaules car j'ai accompagné Elena à la musculation hier"/>
    <m/>
    <m/>
    <m/>
    <m/>
    <m/>
    <m/>
    <m/>
    <m/>
    <m/>
    <m/>
    <m/>
    <m/>
    <m/>
    <m/>
    <m/>
    <m/>
    <m/>
    <m/>
    <m/>
    <s v="Mollet petit gêne hier mais ça va"/>
    <n v="21"/>
    <x v="20"/>
    <x v="0"/>
  </r>
  <r>
    <d v="2023-11-28T08:19:07"/>
    <x v="16"/>
    <d v="2023-11-28T00:00:00"/>
    <s v="Règles (J1 à J7)"/>
    <n v="4"/>
    <n v="3"/>
    <n v="1"/>
    <n v="4"/>
    <n v="3"/>
    <n v="3"/>
    <m/>
    <n v="6"/>
    <m/>
    <m/>
    <m/>
    <m/>
    <m/>
    <m/>
    <m/>
    <m/>
    <m/>
    <m/>
    <m/>
    <m/>
    <m/>
    <m/>
    <m/>
    <m/>
    <m/>
    <s v="Droite, Gauche"/>
    <s v="Douleur de nouveau simplement quand je marche RDV avec patrice vendredi 17h30"/>
    <n v="18"/>
    <x v="20"/>
    <x v="0"/>
  </r>
  <r>
    <d v="2023-11-28T08:24:06"/>
    <x v="38"/>
    <d v="2023-11-28T00:00:00"/>
    <s v="Fin de cycle (J14 à J28)"/>
    <n v="5"/>
    <n v="5"/>
    <n v="5"/>
    <n v="5"/>
    <n v="4"/>
    <n v="5"/>
    <m/>
    <n v="2"/>
    <m/>
    <m/>
    <m/>
    <m/>
    <m/>
    <m/>
    <m/>
    <m/>
    <m/>
    <m/>
    <m/>
    <m/>
    <m/>
    <s v="Gauche"/>
    <m/>
    <m/>
    <m/>
    <m/>
    <m/>
    <n v="29"/>
    <x v="20"/>
    <x v="0"/>
  </r>
  <r>
    <d v="2023-11-28T08:31:36"/>
    <x v="10"/>
    <d v="2023-11-28T00:00:00"/>
    <s v="Fin de cycle (J14 à J28)"/>
    <n v="4"/>
    <n v="4"/>
    <n v="4"/>
    <n v="4"/>
    <n v="4"/>
    <n v="3"/>
    <m/>
    <m/>
    <m/>
    <m/>
    <m/>
    <m/>
    <m/>
    <m/>
    <m/>
    <m/>
    <m/>
    <m/>
    <m/>
    <m/>
    <m/>
    <m/>
    <m/>
    <m/>
    <m/>
    <m/>
    <m/>
    <n v="23"/>
    <x v="20"/>
    <x v="0"/>
  </r>
  <r>
    <d v="2023-11-28T08:32:05"/>
    <x v="47"/>
    <d v="2023-11-28T00:00:00"/>
    <s v="Contraception hormonale"/>
    <n v="3"/>
    <n v="3"/>
    <n v="2"/>
    <n v="2"/>
    <n v="4"/>
    <n v="4"/>
    <m/>
    <m/>
    <m/>
    <m/>
    <m/>
    <m/>
    <m/>
    <m/>
    <m/>
    <m/>
    <m/>
    <m/>
    <m/>
    <m/>
    <m/>
    <m/>
    <m/>
    <m/>
    <m/>
    <m/>
    <m/>
    <n v="18"/>
    <x v="20"/>
    <x v="0"/>
  </r>
  <r>
    <d v="2023-11-28T08:34:05"/>
    <x v="25"/>
    <d v="2023-11-28T00:00:00"/>
    <s v="Règles (J1 à J7)"/>
    <n v="3"/>
    <n v="3"/>
    <n v="4"/>
    <n v="3"/>
    <n v="3"/>
    <n v="3"/>
    <m/>
    <n v="5"/>
    <m/>
    <m/>
    <s v="Droite"/>
    <m/>
    <m/>
    <m/>
    <m/>
    <m/>
    <m/>
    <m/>
    <m/>
    <m/>
    <m/>
    <m/>
    <m/>
    <m/>
    <m/>
    <m/>
    <m/>
    <n v="19"/>
    <x v="20"/>
    <x v="0"/>
  </r>
  <r>
    <d v="2023-11-28T08:35:29"/>
    <x v="9"/>
    <d v="2023-11-28T00:00:00"/>
    <s v="Ovulation (J7 à J14)"/>
    <n v="4"/>
    <n v="2"/>
    <n v="4"/>
    <n v="3"/>
    <n v="3"/>
    <n v="3"/>
    <m/>
    <n v="5"/>
    <m/>
    <m/>
    <m/>
    <m/>
    <m/>
    <m/>
    <m/>
    <m/>
    <m/>
    <m/>
    <m/>
    <s v="Gauche"/>
    <m/>
    <m/>
    <m/>
    <m/>
    <m/>
    <m/>
    <m/>
    <n v="19"/>
    <x v="20"/>
    <x v="0"/>
  </r>
  <r>
    <d v="2023-11-28T08:39:11"/>
    <x v="39"/>
    <d v="2023-11-28T00:00:00"/>
    <s v="Fin de cycle (J14 à J28)"/>
    <n v="4"/>
    <n v="4"/>
    <n v="4"/>
    <n v="4"/>
    <n v="4"/>
    <n v="4"/>
    <m/>
    <n v="2"/>
    <m/>
    <m/>
    <m/>
    <m/>
    <m/>
    <m/>
    <m/>
    <m/>
    <m/>
    <m/>
    <m/>
    <m/>
    <m/>
    <s v="Droite"/>
    <m/>
    <m/>
    <m/>
    <m/>
    <m/>
    <n v="24"/>
    <x v="20"/>
    <x v="0"/>
  </r>
  <r>
    <d v="2023-11-28T08:50:09"/>
    <x v="18"/>
    <d v="2023-11-28T00:00:00"/>
    <s v="Contraception hormonale"/>
    <n v="4"/>
    <n v="3"/>
    <n v="2"/>
    <n v="3"/>
    <n v="3"/>
    <n v="3"/>
    <s v="Nuit le 27"/>
    <m/>
    <m/>
    <m/>
    <m/>
    <m/>
    <m/>
    <m/>
    <m/>
    <m/>
    <m/>
    <m/>
    <m/>
    <m/>
    <m/>
    <m/>
    <m/>
    <m/>
    <m/>
    <m/>
    <m/>
    <n v="18"/>
    <x v="20"/>
    <x v="0"/>
  </r>
  <r>
    <d v="2023-11-28T09:24:49"/>
    <x v="37"/>
    <d v="2023-11-28T00:00:00"/>
    <s v="Ovulation (J7 à J14)"/>
    <n v="4"/>
    <n v="3"/>
    <n v="3"/>
    <n v="3"/>
    <n v="4"/>
    <n v="4"/>
    <m/>
    <m/>
    <m/>
    <m/>
    <m/>
    <m/>
    <m/>
    <m/>
    <m/>
    <m/>
    <m/>
    <m/>
    <m/>
    <m/>
    <m/>
    <m/>
    <m/>
    <m/>
    <m/>
    <m/>
    <m/>
    <n v="21"/>
    <x v="20"/>
    <x v="0"/>
  </r>
  <r>
    <d v="2023-11-28T09:26:32"/>
    <x v="11"/>
    <d v="2023-11-28T00:00:00"/>
    <s v="Contraception hormonale"/>
    <n v="3"/>
    <n v="2"/>
    <n v="4"/>
    <n v="3"/>
    <n v="3"/>
    <n v="4"/>
    <m/>
    <n v="4"/>
    <m/>
    <m/>
    <m/>
    <m/>
    <m/>
    <m/>
    <m/>
    <m/>
    <m/>
    <m/>
    <m/>
    <m/>
    <s v="Gauche"/>
    <m/>
    <m/>
    <m/>
    <m/>
    <m/>
    <s v="Ongles en mauvais état, j’attends qu’il tombe."/>
    <n v="19"/>
    <x v="20"/>
    <x v="0"/>
  </r>
  <r>
    <d v="2023-11-28T09:29:42"/>
    <x v="29"/>
    <d v="2023-11-28T00:00:00"/>
    <s v="Fin de cycle (J14 à J28)"/>
    <n v="4"/>
    <n v="4"/>
    <n v="4"/>
    <n v="4"/>
    <n v="3"/>
    <n v="4"/>
    <m/>
    <m/>
    <m/>
    <m/>
    <m/>
    <m/>
    <m/>
    <m/>
    <m/>
    <m/>
    <m/>
    <m/>
    <m/>
    <m/>
    <m/>
    <m/>
    <m/>
    <m/>
    <m/>
    <m/>
    <m/>
    <n v="23"/>
    <x v="20"/>
    <x v="0"/>
  </r>
  <r>
    <d v="2023-11-28T09:35:32"/>
    <x v="42"/>
    <d v="2023-11-28T00:00:00"/>
    <s v="Fin de cycle (J14 à J28)"/>
    <n v="3"/>
    <n v="3"/>
    <n v="3"/>
    <n v="2"/>
    <n v="2"/>
    <n v="3"/>
    <m/>
    <m/>
    <m/>
    <m/>
    <m/>
    <m/>
    <m/>
    <m/>
    <m/>
    <m/>
    <m/>
    <m/>
    <m/>
    <m/>
    <m/>
    <m/>
    <m/>
    <m/>
    <m/>
    <m/>
    <s v="Genou droit un peu gonflé suite à griffure du synthétique donc à voir ce soir si je fais entraînement terrain"/>
    <n v="16"/>
    <x v="20"/>
    <x v="0"/>
  </r>
  <r>
    <d v="2023-11-28T09:54:03"/>
    <x v="40"/>
    <d v="2023-11-28T00:00:00"/>
    <s v="Règles (J1 à J7)"/>
    <n v="3"/>
    <n v="3"/>
    <n v="4"/>
    <n v="3"/>
    <n v="3"/>
    <n v="4"/>
    <m/>
    <n v="2"/>
    <m/>
    <m/>
    <m/>
    <m/>
    <m/>
    <m/>
    <m/>
    <m/>
    <m/>
    <m/>
    <s v="Gauche"/>
    <m/>
    <s v="Droite"/>
    <m/>
    <m/>
    <m/>
    <m/>
    <m/>
    <m/>
    <n v="20"/>
    <x v="20"/>
    <x v="0"/>
  </r>
  <r>
    <d v="2023-11-28T09:55:07"/>
    <x v="31"/>
    <d v="2023-11-28T00:00:00"/>
    <s v="Contraception hormonale"/>
    <n v="2"/>
    <n v="3"/>
    <n v="3"/>
    <n v="3"/>
    <n v="3"/>
    <n v="4"/>
    <m/>
    <m/>
    <m/>
    <m/>
    <m/>
    <m/>
    <m/>
    <m/>
    <m/>
    <m/>
    <m/>
    <m/>
    <m/>
    <m/>
    <m/>
    <m/>
    <m/>
    <m/>
    <m/>
    <m/>
    <m/>
    <n v="18"/>
    <x v="20"/>
    <x v="0"/>
  </r>
  <r>
    <d v="2023-11-28T09:59:56"/>
    <x v="35"/>
    <d v="2023-11-28T00:00:00"/>
    <s v="Contraception hormonale"/>
    <n v="4"/>
    <n v="4"/>
    <n v="4"/>
    <n v="3"/>
    <n v="3"/>
    <n v="3"/>
    <m/>
    <m/>
    <m/>
    <m/>
    <m/>
    <m/>
    <m/>
    <m/>
    <m/>
    <m/>
    <m/>
    <m/>
    <m/>
    <m/>
    <m/>
    <m/>
    <m/>
    <m/>
    <m/>
    <m/>
    <m/>
    <n v="21"/>
    <x v="20"/>
    <x v="0"/>
  </r>
  <r>
    <d v="2023-11-28T10:00:36"/>
    <x v="22"/>
    <d v="2023-11-28T00:00:00"/>
    <s v="Règles (J1 à J7)"/>
    <n v="2"/>
    <n v="3"/>
    <n v="2"/>
    <n v="1"/>
    <n v="3"/>
    <n v="3"/>
    <m/>
    <n v="8"/>
    <s v="Général"/>
    <m/>
    <m/>
    <m/>
    <m/>
    <m/>
    <m/>
    <m/>
    <m/>
    <m/>
    <m/>
    <m/>
    <m/>
    <m/>
    <m/>
    <m/>
    <m/>
    <m/>
    <m/>
    <n v="14"/>
    <x v="20"/>
    <x v="0"/>
  </r>
  <r>
    <d v="2023-11-28T10:05:50"/>
    <x v="24"/>
    <d v="2023-11-28T00:00:00"/>
    <s v="Fin de cycle (J14 à J28)"/>
    <n v="3"/>
    <n v="3"/>
    <n v="2"/>
    <n v="2"/>
    <n v="3"/>
    <n v="3"/>
    <m/>
    <n v="4"/>
    <m/>
    <m/>
    <m/>
    <m/>
    <m/>
    <m/>
    <m/>
    <m/>
    <m/>
    <m/>
    <s v="Gauche"/>
    <m/>
    <m/>
    <m/>
    <m/>
    <m/>
    <m/>
    <m/>
    <s v="Pizza sur le genou gauche"/>
    <n v="16"/>
    <x v="20"/>
    <x v="0"/>
  </r>
  <r>
    <d v="2023-11-28T10:08:00"/>
    <x v="14"/>
    <d v="2023-11-28T00:00:00"/>
    <s v="Contraception hormonale"/>
    <n v="2"/>
    <n v="2"/>
    <n v="2"/>
    <n v="3"/>
    <n v="3"/>
    <n v="3"/>
    <m/>
    <m/>
    <m/>
    <m/>
    <m/>
    <m/>
    <m/>
    <m/>
    <m/>
    <m/>
    <m/>
    <m/>
    <m/>
    <m/>
    <m/>
    <m/>
    <m/>
    <m/>
    <m/>
    <m/>
    <m/>
    <n v="15"/>
    <x v="20"/>
    <x v="0"/>
  </r>
  <r>
    <d v="2023-11-28T10:11:33"/>
    <x v="56"/>
    <d v="2023-11-28T00:00:00"/>
    <s v="Règles (J1 à J7)"/>
    <n v="4"/>
    <n v="3"/>
    <n v="5"/>
    <n v="4"/>
    <n v="3"/>
    <n v="5"/>
    <m/>
    <m/>
    <m/>
    <m/>
    <m/>
    <m/>
    <m/>
    <m/>
    <m/>
    <m/>
    <m/>
    <m/>
    <m/>
    <m/>
    <m/>
    <m/>
    <m/>
    <m/>
    <m/>
    <m/>
    <m/>
    <n v="24"/>
    <x v="20"/>
    <x v="0"/>
  </r>
  <r>
    <d v="2023-11-28T10:16:42"/>
    <x v="46"/>
    <d v="2023-11-28T00:00:00"/>
    <s v="Fin de cycle (J14 à J28)"/>
    <n v="4"/>
    <n v="4"/>
    <n v="4"/>
    <n v="2"/>
    <n v="4"/>
    <n v="4"/>
    <m/>
    <m/>
    <m/>
    <m/>
    <m/>
    <m/>
    <m/>
    <m/>
    <m/>
    <m/>
    <m/>
    <m/>
    <m/>
    <m/>
    <m/>
    <m/>
    <m/>
    <m/>
    <m/>
    <m/>
    <m/>
    <n v="22"/>
    <x v="20"/>
    <x v="0"/>
  </r>
  <r>
    <d v="2023-11-28T10:25:06"/>
    <x v="20"/>
    <d v="2023-11-28T00:00:00"/>
    <s v="Ovulation (J7 à J14)"/>
    <n v="5"/>
    <n v="4"/>
    <n v="4"/>
    <n v="3"/>
    <n v="4"/>
    <n v="5"/>
    <m/>
    <m/>
    <m/>
    <m/>
    <m/>
    <m/>
    <m/>
    <m/>
    <m/>
    <m/>
    <m/>
    <m/>
    <m/>
    <m/>
    <m/>
    <m/>
    <m/>
    <m/>
    <m/>
    <m/>
    <m/>
    <n v="25"/>
    <x v="20"/>
    <x v="0"/>
  </r>
  <r>
    <d v="2023-11-28T10:42:27"/>
    <x v="48"/>
    <d v="2023-11-28T00:00:00"/>
    <s v="Contraception hormonale"/>
    <n v="4"/>
    <n v="3"/>
    <n v="4"/>
    <n v="2"/>
    <n v="4"/>
    <n v="5"/>
    <m/>
    <m/>
    <m/>
    <m/>
    <m/>
    <m/>
    <m/>
    <m/>
    <m/>
    <m/>
    <m/>
    <m/>
    <m/>
    <m/>
    <m/>
    <m/>
    <m/>
    <m/>
    <m/>
    <m/>
    <m/>
    <n v="22"/>
    <x v="20"/>
    <x v="0"/>
  </r>
  <r>
    <d v="2023-11-28T11:21:52"/>
    <x v="6"/>
    <d v="2023-11-28T00:00:00"/>
    <s v="Ovulation (J7 à J14)"/>
    <n v="5"/>
    <n v="4"/>
    <n v="5"/>
    <n v="3"/>
    <n v="4"/>
    <n v="4"/>
    <m/>
    <n v="3"/>
    <m/>
    <m/>
    <m/>
    <m/>
    <m/>
    <m/>
    <m/>
    <m/>
    <m/>
    <m/>
    <s v="Droite"/>
    <m/>
    <m/>
    <m/>
    <m/>
    <m/>
    <m/>
    <m/>
    <m/>
    <n v="25"/>
    <x v="20"/>
    <x v="0"/>
  </r>
  <r>
    <d v="2023-11-28T15:39:11"/>
    <x v="4"/>
    <d v="2023-11-28T00:00:00"/>
    <s v="Règles (J1 à J7)"/>
    <n v="4"/>
    <n v="3"/>
    <n v="3"/>
    <n v="3"/>
    <n v="3"/>
    <n v="3"/>
    <m/>
    <m/>
    <m/>
    <m/>
    <m/>
    <m/>
    <m/>
    <m/>
    <m/>
    <m/>
    <m/>
    <m/>
    <m/>
    <m/>
    <m/>
    <m/>
    <m/>
    <m/>
    <m/>
    <m/>
    <m/>
    <n v="19"/>
    <x v="20"/>
    <x v="0"/>
  </r>
  <r>
    <d v="2023-11-28T15:47:59"/>
    <x v="21"/>
    <d v="2023-11-28T00:00:00"/>
    <s v="Fin de cycle (J14 à J28)"/>
    <n v="4"/>
    <n v="2"/>
    <n v="4"/>
    <n v="3"/>
    <n v="3"/>
    <n v="3"/>
    <m/>
    <m/>
    <m/>
    <m/>
    <m/>
    <m/>
    <m/>
    <m/>
    <m/>
    <m/>
    <m/>
    <m/>
    <m/>
    <m/>
    <m/>
    <m/>
    <m/>
    <m/>
    <m/>
    <m/>
    <m/>
    <n v="19"/>
    <x v="20"/>
    <x v="0"/>
  </r>
  <r>
    <d v="2023-11-29T07:39:48"/>
    <x v="15"/>
    <d v="2023-11-29T00:00:00"/>
    <s v="Ovulation (J7 à J14)"/>
    <n v="3"/>
    <n v="3"/>
    <n v="4"/>
    <n v="4"/>
    <n v="4"/>
    <n v="4"/>
    <m/>
    <m/>
    <m/>
    <m/>
    <m/>
    <m/>
    <m/>
    <m/>
    <m/>
    <m/>
    <m/>
    <m/>
    <m/>
    <m/>
    <m/>
    <m/>
    <m/>
    <m/>
    <m/>
    <m/>
    <m/>
    <n v="22"/>
    <x v="20"/>
    <x v="0"/>
  </r>
  <r>
    <d v="2023-11-29T08:10:42"/>
    <x v="37"/>
    <d v="2023-11-29T00:00:00"/>
    <s v="Ovulation (J7 à J14)"/>
    <n v="3"/>
    <n v="3"/>
    <n v="4"/>
    <n v="2"/>
    <n v="4"/>
    <n v="4"/>
    <m/>
    <m/>
    <m/>
    <m/>
    <m/>
    <m/>
    <m/>
    <m/>
    <m/>
    <m/>
    <m/>
    <m/>
    <m/>
    <m/>
    <m/>
    <m/>
    <m/>
    <m/>
    <m/>
    <m/>
    <m/>
    <n v="20"/>
    <x v="20"/>
    <x v="0"/>
  </r>
  <r>
    <d v="2023-11-29T08:11:03"/>
    <x v="31"/>
    <d v="2023-11-29T00:00:00"/>
    <s v="Contraception hormonale"/>
    <n v="4"/>
    <n v="4"/>
    <n v="4"/>
    <n v="3"/>
    <n v="4"/>
    <n v="4"/>
    <m/>
    <m/>
    <m/>
    <m/>
    <m/>
    <m/>
    <m/>
    <m/>
    <m/>
    <m/>
    <m/>
    <m/>
    <m/>
    <m/>
    <m/>
    <m/>
    <m/>
    <m/>
    <m/>
    <m/>
    <m/>
    <n v="23"/>
    <x v="20"/>
    <x v="0"/>
  </r>
  <r>
    <d v="2023-11-29T08:28:43"/>
    <x v="52"/>
    <d v="2023-11-29T00:00:00"/>
    <s v="Contraception hormonale"/>
    <n v="4"/>
    <n v="4"/>
    <n v="3"/>
    <n v="3"/>
    <n v="3"/>
    <n v="3"/>
    <m/>
    <n v="5"/>
    <m/>
    <m/>
    <s v="Droite"/>
    <m/>
    <m/>
    <m/>
    <m/>
    <m/>
    <m/>
    <m/>
    <m/>
    <m/>
    <m/>
    <m/>
    <m/>
    <m/>
    <m/>
    <m/>
    <m/>
    <n v="20"/>
    <x v="20"/>
    <x v="0"/>
  </r>
  <r>
    <d v="2023-11-29T08:36:15"/>
    <x v="35"/>
    <d v="2023-11-29T00:00:00"/>
    <s v="Contraception hormonale"/>
    <n v="4"/>
    <n v="4"/>
    <n v="3"/>
    <n v="3"/>
    <n v="3"/>
    <n v="3"/>
    <m/>
    <m/>
    <m/>
    <m/>
    <m/>
    <m/>
    <m/>
    <m/>
    <m/>
    <m/>
    <m/>
    <m/>
    <m/>
    <m/>
    <m/>
    <m/>
    <m/>
    <m/>
    <m/>
    <m/>
    <m/>
    <n v="20"/>
    <x v="20"/>
    <x v="0"/>
  </r>
  <r>
    <d v="2023-11-29T08:37:02"/>
    <x v="46"/>
    <d v="2023-11-29T00:00:00"/>
    <s v="Fin de cycle (J14 à J28)"/>
    <n v="5"/>
    <n v="4"/>
    <n v="4"/>
    <n v="3"/>
    <n v="4"/>
    <n v="4"/>
    <m/>
    <m/>
    <m/>
    <m/>
    <m/>
    <m/>
    <m/>
    <m/>
    <m/>
    <m/>
    <m/>
    <m/>
    <m/>
    <m/>
    <m/>
    <m/>
    <m/>
    <m/>
    <m/>
    <m/>
    <m/>
    <n v="24"/>
    <x v="20"/>
    <x v="0"/>
  </r>
  <r>
    <d v="2023-11-29T08:37:38"/>
    <x v="44"/>
    <d v="2023-11-29T00:00:00"/>
    <s v="Fin de cycle (J14 à J28)"/>
    <n v="4"/>
    <n v="3"/>
    <n v="4"/>
    <n v="4"/>
    <n v="4"/>
    <n v="3"/>
    <m/>
    <m/>
    <m/>
    <m/>
    <m/>
    <m/>
    <m/>
    <m/>
    <m/>
    <m/>
    <m/>
    <m/>
    <m/>
    <m/>
    <m/>
    <m/>
    <m/>
    <m/>
    <m/>
    <m/>
    <m/>
    <n v="22"/>
    <x v="20"/>
    <x v="0"/>
  </r>
  <r>
    <d v="2023-11-29T08:58:08"/>
    <x v="29"/>
    <d v="2023-11-29T00:00:00"/>
    <s v="Fin de cycle (J14 à J28)"/>
    <n v="4"/>
    <n v="3"/>
    <n v="4"/>
    <n v="4"/>
    <n v="3"/>
    <n v="4"/>
    <m/>
    <m/>
    <m/>
    <m/>
    <m/>
    <m/>
    <m/>
    <m/>
    <m/>
    <m/>
    <m/>
    <m/>
    <m/>
    <m/>
    <m/>
    <m/>
    <m/>
    <m/>
    <m/>
    <m/>
    <m/>
    <n v="22"/>
    <x v="20"/>
    <x v="0"/>
  </r>
  <r>
    <d v="2023-11-29T09:00:28"/>
    <x v="2"/>
    <d v="2023-11-29T00:00:00"/>
    <s v="Contraception hormonale"/>
    <n v="3"/>
    <n v="2"/>
    <n v="2"/>
    <n v="1"/>
    <n v="3"/>
    <n v="4"/>
    <m/>
    <n v="6"/>
    <m/>
    <m/>
    <m/>
    <m/>
    <m/>
    <s v="Général"/>
    <m/>
    <m/>
    <m/>
    <m/>
    <m/>
    <m/>
    <m/>
    <m/>
    <m/>
    <s v="Droite"/>
    <m/>
    <m/>
    <m/>
    <n v="15"/>
    <x v="20"/>
    <x v="0"/>
  </r>
  <r>
    <d v="2023-11-29T09:02:35"/>
    <x v="48"/>
    <d v="2023-11-29T00:00:00"/>
    <s v="Contraception hormonale"/>
    <n v="3"/>
    <n v="2"/>
    <n v="3"/>
    <n v="3"/>
    <n v="4"/>
    <n v="4"/>
    <m/>
    <m/>
    <m/>
    <m/>
    <m/>
    <m/>
    <m/>
    <m/>
    <m/>
    <m/>
    <m/>
    <m/>
    <m/>
    <m/>
    <m/>
    <m/>
    <m/>
    <m/>
    <m/>
    <m/>
    <m/>
    <n v="19"/>
    <x v="20"/>
    <x v="0"/>
  </r>
  <r>
    <d v="2023-11-29T09:05:46"/>
    <x v="18"/>
    <d v="2023-11-29T00:00:00"/>
    <s v="Contraception hormonale"/>
    <n v="5"/>
    <n v="4"/>
    <n v="3"/>
    <n v="3"/>
    <n v="4"/>
    <n v="5"/>
    <m/>
    <m/>
    <m/>
    <m/>
    <m/>
    <m/>
    <m/>
    <m/>
    <m/>
    <m/>
    <m/>
    <m/>
    <m/>
    <m/>
    <m/>
    <m/>
    <m/>
    <m/>
    <m/>
    <m/>
    <m/>
    <n v="24"/>
    <x v="20"/>
    <x v="0"/>
  </r>
  <r>
    <d v="2023-11-29T09:11:15"/>
    <x v="17"/>
    <d v="2023-11-29T00:00:00"/>
    <s v="Contraception hormonale"/>
    <n v="4"/>
    <n v="4"/>
    <n v="2"/>
    <n v="2"/>
    <n v="4"/>
    <n v="4"/>
    <m/>
    <m/>
    <m/>
    <m/>
    <m/>
    <m/>
    <m/>
    <m/>
    <m/>
    <m/>
    <m/>
    <m/>
    <m/>
    <m/>
    <m/>
    <m/>
    <m/>
    <m/>
    <m/>
    <m/>
    <m/>
    <n v="20"/>
    <x v="20"/>
    <x v="0"/>
  </r>
  <r>
    <d v="2023-11-29T09:13:03"/>
    <x v="25"/>
    <d v="2023-11-29T00:00:00"/>
    <s v="Ovulation (J7 à J14)"/>
    <n v="3"/>
    <n v="3"/>
    <n v="3"/>
    <n v="3"/>
    <n v="3"/>
    <n v="3"/>
    <m/>
    <n v="4"/>
    <m/>
    <m/>
    <s v="Droite"/>
    <m/>
    <m/>
    <m/>
    <m/>
    <m/>
    <m/>
    <m/>
    <m/>
    <m/>
    <m/>
    <m/>
    <m/>
    <m/>
    <m/>
    <m/>
    <m/>
    <n v="18"/>
    <x v="20"/>
    <x v="0"/>
  </r>
  <r>
    <d v="2023-11-29T09:19:06"/>
    <x v="26"/>
    <d v="2023-11-29T00:00:00"/>
    <s v="Ovulation (J7 à J14)"/>
    <n v="4"/>
    <n v="4"/>
    <n v="4"/>
    <n v="3"/>
    <n v="4"/>
    <n v="4"/>
    <m/>
    <m/>
    <m/>
    <m/>
    <m/>
    <m/>
    <m/>
    <m/>
    <m/>
    <m/>
    <m/>
    <m/>
    <m/>
    <m/>
    <m/>
    <m/>
    <m/>
    <m/>
    <m/>
    <m/>
    <m/>
    <n v="23"/>
    <x v="20"/>
    <x v="0"/>
  </r>
  <r>
    <d v="2023-11-29T09:24:45"/>
    <x v="3"/>
    <d v="2023-11-29T00:00:00"/>
    <s v="Règles (J1 à J7)"/>
    <n v="3"/>
    <n v="3"/>
    <n v="2"/>
    <n v="3"/>
    <n v="3"/>
    <n v="4"/>
    <m/>
    <m/>
    <m/>
    <m/>
    <m/>
    <m/>
    <m/>
    <m/>
    <m/>
    <m/>
    <m/>
    <m/>
    <m/>
    <m/>
    <m/>
    <m/>
    <m/>
    <m/>
    <m/>
    <m/>
    <m/>
    <n v="18"/>
    <x v="20"/>
    <x v="0"/>
  </r>
  <r>
    <d v="2023-11-29T09:32:42"/>
    <x v="42"/>
    <d v="2023-11-29T00:00:00"/>
    <s v="Contraception hormonale"/>
    <n v="3"/>
    <n v="3"/>
    <n v="3"/>
    <n v="2"/>
    <n v="2"/>
    <n v="3"/>
    <m/>
    <n v="3"/>
    <m/>
    <m/>
    <m/>
    <m/>
    <m/>
    <m/>
    <m/>
    <m/>
    <m/>
    <m/>
    <s v="Droite"/>
    <m/>
    <m/>
    <m/>
    <m/>
    <m/>
    <m/>
    <m/>
    <s v="Genou gonflé"/>
    <n v="16"/>
    <x v="20"/>
    <x v="0"/>
  </r>
  <r>
    <d v="2023-11-29T09:41:55"/>
    <x v="32"/>
    <d v="2023-11-29T00:00:00"/>
    <s v="Règles (J1 à J7)"/>
    <n v="3"/>
    <n v="2"/>
    <n v="4"/>
    <n v="3"/>
    <n v="4"/>
    <n v="4"/>
    <s v="Match universitaire demain (qualif)"/>
    <m/>
    <m/>
    <m/>
    <m/>
    <m/>
    <m/>
    <m/>
    <m/>
    <m/>
    <m/>
    <m/>
    <m/>
    <m/>
    <m/>
    <m/>
    <m/>
    <m/>
    <m/>
    <m/>
    <m/>
    <n v="20"/>
    <x v="20"/>
    <x v="0"/>
  </r>
  <r>
    <d v="2023-11-29T09:44:21"/>
    <x v="9"/>
    <d v="2023-11-29T00:00:00"/>
    <s v="Ovulation (J7 à J14)"/>
    <n v="4"/>
    <n v="2"/>
    <n v="3"/>
    <n v="3"/>
    <n v="4"/>
    <n v="3"/>
    <s v="Avec l’approche des partiels je deviens assez anxieuse"/>
    <n v="6"/>
    <m/>
    <m/>
    <m/>
    <m/>
    <m/>
    <m/>
    <m/>
    <m/>
    <m/>
    <m/>
    <m/>
    <s v="Gauche"/>
    <m/>
    <m/>
    <m/>
    <m/>
    <m/>
    <m/>
    <m/>
    <n v="19"/>
    <x v="20"/>
    <x v="0"/>
  </r>
  <r>
    <d v="2023-11-29T09:45:15"/>
    <x v="20"/>
    <d v="2023-11-29T00:00:00"/>
    <s v="Ovulation (J7 à J14)"/>
    <n v="4"/>
    <n v="3"/>
    <n v="4"/>
    <n v="3"/>
    <n v="3"/>
    <n v="2"/>
    <m/>
    <n v="5"/>
    <m/>
    <m/>
    <m/>
    <m/>
    <m/>
    <m/>
    <m/>
    <m/>
    <m/>
    <m/>
    <m/>
    <m/>
    <m/>
    <m/>
    <m/>
    <m/>
    <m/>
    <m/>
    <s v="Épaule"/>
    <n v="19"/>
    <x v="20"/>
    <x v="0"/>
  </r>
  <r>
    <d v="2023-11-29T09:52:00"/>
    <x v="40"/>
    <d v="2023-11-29T00:00:00"/>
    <s v="Règles (J1 à J7)"/>
    <n v="4"/>
    <n v="4"/>
    <n v="4"/>
    <n v="3"/>
    <n v="3"/>
    <n v="4"/>
    <m/>
    <n v="1"/>
    <m/>
    <m/>
    <m/>
    <m/>
    <m/>
    <m/>
    <m/>
    <m/>
    <m/>
    <m/>
    <s v="Droite"/>
    <m/>
    <m/>
    <m/>
    <m/>
    <m/>
    <m/>
    <m/>
    <m/>
    <n v="22"/>
    <x v="20"/>
    <x v="0"/>
  </r>
  <r>
    <d v="2023-11-29T09:58:48"/>
    <x v="4"/>
    <d v="2023-11-29T00:00:00"/>
    <s v="Fin de cycle (J14 à J28)"/>
    <n v="5"/>
    <n v="5"/>
    <n v="3"/>
    <n v="4"/>
    <n v="4"/>
    <n v="5"/>
    <m/>
    <n v="2"/>
    <m/>
    <m/>
    <m/>
    <m/>
    <m/>
    <m/>
    <m/>
    <m/>
    <m/>
    <m/>
    <m/>
    <m/>
    <m/>
    <s v="Gauche"/>
    <m/>
    <m/>
    <m/>
    <m/>
    <m/>
    <n v="26"/>
    <x v="20"/>
    <x v="0"/>
  </r>
  <r>
    <d v="2023-11-29T10:08:57"/>
    <x v="13"/>
    <d v="2023-11-29T00:00:00"/>
    <s v="Règles (J1 à J7)"/>
    <n v="4"/>
    <n v="3"/>
    <n v="3"/>
    <n v="3"/>
    <n v="3"/>
    <n v="4"/>
    <m/>
    <n v="3"/>
    <m/>
    <m/>
    <m/>
    <m/>
    <m/>
    <m/>
    <m/>
    <m/>
    <m/>
    <m/>
    <s v="Droite"/>
    <m/>
    <m/>
    <m/>
    <m/>
    <m/>
    <m/>
    <m/>
    <m/>
    <n v="20"/>
    <x v="20"/>
    <x v="0"/>
  </r>
  <r>
    <d v="2023-11-29T10:30:11"/>
    <x v="19"/>
    <d v="2023-11-29T00:00:00"/>
    <s v="Contraception hormonale"/>
    <n v="3"/>
    <n v="3"/>
    <n v="3"/>
    <n v="3"/>
    <n v="2"/>
    <n v="2"/>
    <s v="Beaucoup de sommeil mais pas suffisant et souvent mal à la tête (merci la commo)"/>
    <n v="2"/>
    <s v="Général"/>
    <m/>
    <m/>
    <m/>
    <m/>
    <m/>
    <m/>
    <m/>
    <m/>
    <m/>
    <m/>
    <m/>
    <m/>
    <m/>
    <m/>
    <m/>
    <m/>
    <m/>
    <s v="Le cerveau a pas kiffé le retour en cours"/>
    <n v="16"/>
    <x v="20"/>
    <x v="0"/>
  </r>
  <r>
    <d v="2023-11-29T11:16:28"/>
    <x v="4"/>
    <d v="2023-11-29T00:00:00"/>
    <s v="Règles (J1 à J7)"/>
    <n v="4"/>
    <n v="2"/>
    <n v="3"/>
    <n v="3"/>
    <n v="3"/>
    <n v="4"/>
    <s v="Mollet"/>
    <m/>
    <m/>
    <m/>
    <m/>
    <m/>
    <m/>
    <m/>
    <m/>
    <m/>
    <m/>
    <m/>
    <m/>
    <m/>
    <m/>
    <m/>
    <m/>
    <m/>
    <m/>
    <m/>
    <m/>
    <n v="19"/>
    <x v="20"/>
    <x v="0"/>
  </r>
  <r>
    <d v="2023-11-29T11:37:33"/>
    <x v="14"/>
    <d v="2023-11-29T00:00:00"/>
    <s v="Contraception hormonale"/>
    <n v="3"/>
    <n v="2"/>
    <n v="2"/>
    <n v="3"/>
    <n v="3"/>
    <n v="3"/>
    <m/>
    <m/>
    <m/>
    <m/>
    <m/>
    <m/>
    <m/>
    <m/>
    <m/>
    <m/>
    <m/>
    <m/>
    <m/>
    <m/>
    <m/>
    <m/>
    <m/>
    <m/>
    <m/>
    <m/>
    <m/>
    <n v="16"/>
    <x v="20"/>
    <x v="0"/>
  </r>
  <r>
    <d v="2023-11-29T12:24:55"/>
    <x v="24"/>
    <d v="2023-11-29T00:00:00"/>
    <s v="Fin de cycle (J14 à J28)"/>
    <n v="3"/>
    <n v="3"/>
    <n v="2"/>
    <n v="3"/>
    <n v="3"/>
    <n v="3"/>
    <m/>
    <n v="2"/>
    <m/>
    <m/>
    <m/>
    <m/>
    <m/>
    <m/>
    <m/>
    <m/>
    <m/>
    <m/>
    <s v="Gauche"/>
    <m/>
    <m/>
    <m/>
    <m/>
    <m/>
    <m/>
    <m/>
    <m/>
    <n v="17"/>
    <x v="20"/>
    <x v="0"/>
  </r>
  <r>
    <d v="2023-11-29T12:58:50"/>
    <x v="21"/>
    <d v="2023-11-29T00:00:00"/>
    <s v="Fin de cycle (J14 à J28)"/>
    <n v="4"/>
    <n v="2"/>
    <n v="3"/>
    <n v="3"/>
    <n v="3"/>
    <n v="3"/>
    <m/>
    <m/>
    <m/>
    <m/>
    <m/>
    <m/>
    <m/>
    <m/>
    <m/>
    <m/>
    <m/>
    <m/>
    <m/>
    <m/>
    <m/>
    <m/>
    <m/>
    <m/>
    <m/>
    <m/>
    <m/>
    <n v="18"/>
    <x v="20"/>
    <x v="0"/>
  </r>
  <r>
    <d v="2023-11-30T08:55:45"/>
    <x v="38"/>
    <d v="2023-11-30T00:00:00"/>
    <s v="Fin de cycle (J14 à J28)"/>
    <n v="5"/>
    <n v="5"/>
    <n v="5"/>
    <n v="4"/>
    <n v="4"/>
    <n v="5"/>
    <m/>
    <n v="2"/>
    <m/>
    <m/>
    <m/>
    <m/>
    <m/>
    <m/>
    <m/>
    <m/>
    <m/>
    <m/>
    <m/>
    <m/>
    <m/>
    <s v="Gauche"/>
    <m/>
    <m/>
    <m/>
    <m/>
    <m/>
    <n v="28"/>
    <x v="20"/>
    <x v="0"/>
  </r>
  <r>
    <d v="2023-11-30T10:13:33"/>
    <x v="3"/>
    <d v="2023-11-30T00:00:00"/>
    <s v="Règles (J1 à J7)"/>
    <n v="2"/>
    <n v="2"/>
    <n v="4"/>
    <n v="3"/>
    <n v="3"/>
    <n v="4"/>
    <s v="Pas assez dormi"/>
    <m/>
    <m/>
    <m/>
    <m/>
    <m/>
    <m/>
    <m/>
    <m/>
    <m/>
    <m/>
    <m/>
    <m/>
    <m/>
    <m/>
    <m/>
    <m/>
    <m/>
    <m/>
    <m/>
    <m/>
    <n v="18"/>
    <x v="20"/>
    <x v="0"/>
  </r>
  <r>
    <d v="2023-12-01T09:06:36"/>
    <x v="38"/>
    <d v="2023-12-01T00:00:00"/>
    <s v="Fin de cycle (J14 à J28)"/>
    <n v="5"/>
    <n v="5"/>
    <n v="4"/>
    <n v="4"/>
    <n v="4"/>
    <n v="5"/>
    <m/>
    <n v="2"/>
    <m/>
    <m/>
    <m/>
    <m/>
    <m/>
    <m/>
    <m/>
    <m/>
    <m/>
    <m/>
    <m/>
    <m/>
    <m/>
    <s v="Gauche"/>
    <m/>
    <m/>
    <m/>
    <m/>
    <m/>
    <n v="27"/>
    <x v="20"/>
    <x v="0"/>
  </r>
  <r>
    <d v="2023-12-01T09:52:35"/>
    <x v="3"/>
    <d v="2023-12-01T00:00:00"/>
    <s v="Règles (J1 à J7)"/>
    <n v="1"/>
    <n v="2"/>
    <n v="2"/>
    <n v="3"/>
    <n v="2"/>
    <n v="3"/>
    <s v="Toujours énervé en ce moment je pense fatigue et boulot."/>
    <m/>
    <m/>
    <m/>
    <m/>
    <m/>
    <m/>
    <m/>
    <m/>
    <m/>
    <m/>
    <m/>
    <m/>
    <m/>
    <m/>
    <m/>
    <m/>
    <m/>
    <m/>
    <m/>
    <m/>
    <n v="13"/>
    <x v="20"/>
    <x v="0"/>
  </r>
  <r>
    <d v="2023-12-04T11:13:30"/>
    <x v="0"/>
    <d v="2023-12-04T00:00:00"/>
    <s v="Ovulation (J7 à J14)"/>
    <n v="3"/>
    <n v="2"/>
    <n v="3"/>
    <n v="3"/>
    <n v="2"/>
    <n v="3"/>
    <m/>
    <m/>
    <m/>
    <m/>
    <m/>
    <m/>
    <m/>
    <m/>
    <m/>
    <m/>
    <m/>
    <m/>
    <m/>
    <m/>
    <m/>
    <s v="Droite"/>
    <m/>
    <m/>
    <m/>
    <m/>
    <s v="Doigts restent sensibles et ils sortent facilement depuis P1 pour l’annulaire et le majeur depuis P2"/>
    <n v="16"/>
    <x v="21"/>
    <x v="0"/>
  </r>
  <r>
    <d v="2023-12-05T07:44:43"/>
    <x v="2"/>
    <d v="2023-12-05T00:00:00"/>
    <s v="Contraception hormonale"/>
    <n v="4"/>
    <n v="2"/>
    <n v="3"/>
    <n v="3"/>
    <n v="3"/>
    <n v="4"/>
    <m/>
    <n v="3"/>
    <m/>
    <m/>
    <m/>
    <m/>
    <m/>
    <s v="Droite"/>
    <m/>
    <m/>
    <m/>
    <m/>
    <m/>
    <m/>
    <m/>
    <m/>
    <m/>
    <m/>
    <m/>
    <m/>
    <m/>
    <n v="19"/>
    <x v="21"/>
    <x v="0"/>
  </r>
  <r>
    <d v="2023-12-05T08:18:56"/>
    <x v="0"/>
    <d v="2023-12-05T00:00:00"/>
    <s v="Ovulation (J7 à J14)"/>
    <n v="3"/>
    <n v="2"/>
    <n v="3"/>
    <n v="3"/>
    <n v="3"/>
    <n v="3"/>
    <m/>
    <m/>
    <m/>
    <m/>
    <m/>
    <m/>
    <m/>
    <m/>
    <m/>
    <m/>
    <m/>
    <m/>
    <m/>
    <m/>
    <m/>
    <m/>
    <m/>
    <m/>
    <m/>
    <m/>
    <s v="Idem hier"/>
    <n v="17"/>
    <x v="21"/>
    <x v="0"/>
  </r>
  <r>
    <d v="2023-12-05T08:29:04"/>
    <x v="15"/>
    <d v="2023-12-05T00:00:00"/>
    <s v="Ovulation (J7 à J14)"/>
    <n v="3"/>
    <n v="2"/>
    <n v="3"/>
    <n v="4"/>
    <n v="4"/>
    <n v="4"/>
    <m/>
    <m/>
    <m/>
    <m/>
    <m/>
    <m/>
    <m/>
    <m/>
    <m/>
    <m/>
    <m/>
    <m/>
    <m/>
    <m/>
    <m/>
    <m/>
    <m/>
    <m/>
    <m/>
    <m/>
    <m/>
    <n v="20"/>
    <x v="21"/>
    <x v="0"/>
  </r>
  <r>
    <d v="2023-12-05T08:32:06"/>
    <x v="10"/>
    <d v="2023-12-05T00:00:00"/>
    <s v="Fin de cycle (J14 à J28)"/>
    <n v="4"/>
    <n v="4"/>
    <n v="4"/>
    <n v="4"/>
    <n v="5"/>
    <n v="4"/>
    <m/>
    <m/>
    <m/>
    <m/>
    <m/>
    <m/>
    <m/>
    <m/>
    <m/>
    <m/>
    <m/>
    <m/>
    <m/>
    <m/>
    <m/>
    <m/>
    <m/>
    <m/>
    <m/>
    <m/>
    <m/>
    <n v="25"/>
    <x v="21"/>
    <x v="0"/>
  </r>
  <r>
    <d v="2023-12-05T08:45:35"/>
    <x v="42"/>
    <d v="2023-12-05T00:00:00"/>
    <s v="Contraception hormonale"/>
    <n v="3"/>
    <n v="3"/>
    <n v="3"/>
    <n v="3"/>
    <n v="3"/>
    <n v="3"/>
    <m/>
    <m/>
    <m/>
    <m/>
    <m/>
    <m/>
    <m/>
    <m/>
    <m/>
    <m/>
    <m/>
    <m/>
    <m/>
    <m/>
    <m/>
    <m/>
    <m/>
    <m/>
    <m/>
    <m/>
    <m/>
    <n v="18"/>
    <x v="21"/>
    <x v="0"/>
  </r>
  <r>
    <d v="2023-12-05T09:06:25"/>
    <x v="38"/>
    <d v="2023-12-05T00:00:00"/>
    <s v="Règles (J1 à J7)"/>
    <n v="5"/>
    <n v="5"/>
    <n v="3"/>
    <n v="4"/>
    <n v="4"/>
    <n v="4"/>
    <m/>
    <n v="1"/>
    <m/>
    <m/>
    <m/>
    <m/>
    <m/>
    <m/>
    <m/>
    <m/>
    <m/>
    <m/>
    <m/>
    <m/>
    <m/>
    <s v="Gauche"/>
    <m/>
    <m/>
    <m/>
    <m/>
    <m/>
    <n v="25"/>
    <x v="21"/>
    <x v="0"/>
  </r>
  <r>
    <d v="2023-12-05T09:17:33"/>
    <x v="51"/>
    <d v="2023-12-05T00:00:00"/>
    <s v="Fin de cycle (J14 à J28)"/>
    <n v="3"/>
    <n v="3"/>
    <n v="4"/>
    <n v="3"/>
    <n v="4"/>
    <n v="4"/>
    <m/>
    <m/>
    <m/>
    <m/>
    <m/>
    <m/>
    <m/>
    <m/>
    <m/>
    <m/>
    <m/>
    <m/>
    <m/>
    <m/>
    <m/>
    <m/>
    <m/>
    <s v="Gauche"/>
    <m/>
    <m/>
    <s v="Entraînement vitesse il y a 10 jours je crois"/>
    <n v="21"/>
    <x v="21"/>
    <x v="0"/>
  </r>
  <r>
    <d v="2023-12-05T09:25:55"/>
    <x v="35"/>
    <d v="2023-12-05T00:00:00"/>
    <s v="Contraception hormonale"/>
    <n v="4"/>
    <n v="4"/>
    <n v="3"/>
    <n v="3"/>
    <n v="3"/>
    <n v="3"/>
    <m/>
    <m/>
    <m/>
    <m/>
    <m/>
    <m/>
    <m/>
    <m/>
    <m/>
    <m/>
    <m/>
    <m/>
    <m/>
    <m/>
    <m/>
    <m/>
    <m/>
    <m/>
    <m/>
    <m/>
    <m/>
    <n v="20"/>
    <x v="21"/>
    <x v="0"/>
  </r>
  <r>
    <d v="2023-12-05T09:38:35"/>
    <x v="31"/>
    <d v="2023-12-05T00:00:00"/>
    <s v="Contraception hormonale"/>
    <n v="4"/>
    <n v="3"/>
    <n v="4"/>
    <n v="4"/>
    <n v="4"/>
    <n v="4"/>
    <m/>
    <m/>
    <m/>
    <m/>
    <m/>
    <m/>
    <m/>
    <m/>
    <m/>
    <m/>
    <m/>
    <m/>
    <m/>
    <m/>
    <m/>
    <m/>
    <m/>
    <m/>
    <m/>
    <m/>
    <m/>
    <n v="23"/>
    <x v="21"/>
    <x v="0"/>
  </r>
  <r>
    <d v="2023-12-05T09:52:46"/>
    <x v="18"/>
    <d v="2023-12-05T00:00:00"/>
    <s v="Contraception hormonale"/>
    <n v="4"/>
    <n v="4"/>
    <n v="4"/>
    <n v="4"/>
    <n v="4"/>
    <n v="5"/>
    <m/>
    <m/>
    <m/>
    <m/>
    <m/>
    <m/>
    <m/>
    <m/>
    <m/>
    <m/>
    <m/>
    <m/>
    <m/>
    <m/>
    <m/>
    <m/>
    <m/>
    <m/>
    <m/>
    <m/>
    <m/>
    <n v="25"/>
    <x v="21"/>
    <x v="0"/>
  </r>
  <r>
    <d v="2023-12-05T09:52:50"/>
    <x v="32"/>
    <d v="2023-12-05T00:00:00"/>
    <s v="Ovulation (J7 à J14)"/>
    <n v="3"/>
    <n v="2"/>
    <n v="5"/>
    <n v="5"/>
    <n v="4"/>
    <n v="5"/>
    <m/>
    <m/>
    <m/>
    <m/>
    <m/>
    <m/>
    <m/>
    <m/>
    <m/>
    <m/>
    <m/>
    <m/>
    <m/>
    <m/>
    <m/>
    <m/>
    <m/>
    <m/>
    <m/>
    <m/>
    <m/>
    <n v="24"/>
    <x v="21"/>
    <x v="0"/>
  </r>
  <r>
    <d v="2023-12-05T10:46:22"/>
    <x v="22"/>
    <d v="2023-12-05T00:00:00"/>
    <s v="Ovulation (J7 à J14)"/>
    <n v="3"/>
    <n v="3"/>
    <n v="2"/>
    <n v="5"/>
    <n v="3"/>
    <n v="3"/>
    <m/>
    <n v="3"/>
    <s v="Général"/>
    <m/>
    <m/>
    <m/>
    <m/>
    <m/>
    <m/>
    <m/>
    <m/>
    <m/>
    <m/>
    <m/>
    <m/>
    <m/>
    <m/>
    <m/>
    <m/>
    <m/>
    <m/>
    <n v="19"/>
    <x v="21"/>
    <x v="0"/>
  </r>
  <r>
    <d v="2023-12-05T11:02:47"/>
    <x v="46"/>
    <d v="2023-12-05T00:00:00"/>
    <s v="Fin de cycle (J14 à J28)"/>
    <n v="4"/>
    <n v="4"/>
    <n v="3"/>
    <n v="4"/>
    <n v="4"/>
    <n v="4"/>
    <m/>
    <m/>
    <m/>
    <m/>
    <m/>
    <m/>
    <m/>
    <m/>
    <m/>
    <m/>
    <m/>
    <m/>
    <m/>
    <m/>
    <m/>
    <m/>
    <m/>
    <m/>
    <m/>
    <m/>
    <m/>
    <n v="23"/>
    <x v="21"/>
    <x v="0"/>
  </r>
  <r>
    <d v="2023-12-05T11:03:54"/>
    <x v="40"/>
    <d v="2023-12-05T00:00:00"/>
    <s v="Ovulation (J7 à J14)"/>
    <n v="5"/>
    <n v="4"/>
    <n v="5"/>
    <n v="5"/>
    <n v="4"/>
    <n v="3"/>
    <m/>
    <n v="1"/>
    <m/>
    <m/>
    <m/>
    <m/>
    <m/>
    <m/>
    <m/>
    <m/>
    <m/>
    <m/>
    <s v="Gauche"/>
    <m/>
    <s v="Droite"/>
    <m/>
    <m/>
    <m/>
    <m/>
    <m/>
    <m/>
    <n v="26"/>
    <x v="21"/>
    <x v="0"/>
  </r>
  <r>
    <d v="2023-12-05T11:04:25"/>
    <x v="47"/>
    <d v="2023-12-05T00:00:00"/>
    <s v="Contraception hormonale"/>
    <n v="3"/>
    <n v="4"/>
    <n v="4"/>
    <n v="4"/>
    <n v="4"/>
    <n v="4"/>
    <m/>
    <m/>
    <m/>
    <m/>
    <m/>
    <m/>
    <m/>
    <m/>
    <m/>
    <m/>
    <m/>
    <m/>
    <m/>
    <m/>
    <m/>
    <m/>
    <m/>
    <m/>
    <m/>
    <m/>
    <m/>
    <n v="23"/>
    <x v="21"/>
    <x v="0"/>
  </r>
  <r>
    <d v="2023-12-05T11:05:04"/>
    <x v="48"/>
    <d v="2023-12-05T00:00:00"/>
    <s v="Contraception hormonale"/>
    <n v="3"/>
    <n v="3"/>
    <n v="2"/>
    <n v="3"/>
    <n v="4"/>
    <n v="4"/>
    <m/>
    <m/>
    <m/>
    <m/>
    <m/>
    <m/>
    <m/>
    <m/>
    <m/>
    <m/>
    <m/>
    <m/>
    <m/>
    <m/>
    <m/>
    <m/>
    <m/>
    <m/>
    <m/>
    <m/>
    <m/>
    <n v="19"/>
    <x v="21"/>
    <x v="0"/>
  </r>
  <r>
    <d v="2023-12-05T11:06:00"/>
    <x v="3"/>
    <d v="2023-12-05T00:00:00"/>
    <s v="Fin de cycle (J14 à J28)"/>
    <n v="1"/>
    <n v="3"/>
    <n v="2"/>
    <n v="3"/>
    <n v="3"/>
    <n v="4"/>
    <s v="Avec le boulot c'est un peu dur c'est pas la meilleure période et ça m'agace beaucoup"/>
    <m/>
    <m/>
    <m/>
    <m/>
    <m/>
    <m/>
    <m/>
    <m/>
    <m/>
    <m/>
    <m/>
    <m/>
    <m/>
    <m/>
    <m/>
    <m/>
    <m/>
    <m/>
    <m/>
    <m/>
    <n v="16"/>
    <x v="21"/>
    <x v="0"/>
  </r>
  <r>
    <d v="2023-12-05T11:06:34"/>
    <x v="25"/>
    <d v="2023-12-05T00:00:00"/>
    <s v="Fin de cycle (J14 à J28)"/>
    <n v="5"/>
    <n v="3"/>
    <n v="4"/>
    <n v="3"/>
    <n v="3"/>
    <n v="3"/>
    <m/>
    <n v="3"/>
    <m/>
    <m/>
    <s v="Droite"/>
    <m/>
    <m/>
    <m/>
    <m/>
    <m/>
    <m/>
    <m/>
    <s v="Droite"/>
    <m/>
    <m/>
    <m/>
    <m/>
    <m/>
    <m/>
    <m/>
    <m/>
    <n v="21"/>
    <x v="21"/>
    <x v="0"/>
  </r>
  <r>
    <d v="2023-12-05T11:12:18"/>
    <x v="20"/>
    <d v="2023-12-05T00:00:00"/>
    <s v="Fin de cycle (J14 à J28)"/>
    <n v="4"/>
    <n v="3"/>
    <n v="4"/>
    <n v="4"/>
    <n v="3"/>
    <n v="5"/>
    <m/>
    <m/>
    <m/>
    <m/>
    <m/>
    <m/>
    <m/>
    <m/>
    <m/>
    <m/>
    <m/>
    <m/>
    <m/>
    <m/>
    <m/>
    <m/>
    <m/>
    <m/>
    <m/>
    <m/>
    <m/>
    <n v="23"/>
    <x v="21"/>
    <x v="0"/>
  </r>
  <r>
    <d v="2023-12-05T11:13:04"/>
    <x v="9"/>
    <d v="2023-12-05T00:00:00"/>
    <s v="Ovulation (J7 à J14)"/>
    <n v="2"/>
    <n v="2"/>
    <n v="4"/>
    <n v="4"/>
    <n v="3"/>
    <n v="4"/>
    <s v="Moins motivée que d’habitude , stressée pour les partiels et côté perso ça va moyen"/>
    <m/>
    <m/>
    <m/>
    <m/>
    <m/>
    <m/>
    <m/>
    <m/>
    <m/>
    <m/>
    <m/>
    <m/>
    <m/>
    <m/>
    <m/>
    <m/>
    <m/>
    <m/>
    <m/>
    <m/>
    <n v="19"/>
    <x v="21"/>
    <x v="0"/>
  </r>
  <r>
    <d v="2023-12-05T11:17:32"/>
    <x v="49"/>
    <d v="2023-12-05T00:00:00"/>
    <s v="Fin de cycle (J14 à J28)"/>
    <n v="5"/>
    <n v="4"/>
    <n v="4"/>
    <n v="4"/>
    <n v="3"/>
    <n v="5"/>
    <m/>
    <m/>
    <m/>
    <m/>
    <m/>
    <m/>
    <m/>
    <m/>
    <m/>
    <m/>
    <m/>
    <m/>
    <m/>
    <m/>
    <m/>
    <m/>
    <m/>
    <m/>
    <m/>
    <m/>
    <m/>
    <n v="25"/>
    <x v="21"/>
    <x v="0"/>
  </r>
  <r>
    <d v="2023-12-05T11:30:20"/>
    <x v="44"/>
    <d v="2023-12-05T00:00:00"/>
    <s v="Fin de cycle (J14 à J28)"/>
    <n v="4"/>
    <n v="3"/>
    <n v="3"/>
    <n v="4"/>
    <n v="4"/>
    <n v="4"/>
    <m/>
    <m/>
    <m/>
    <m/>
    <m/>
    <m/>
    <m/>
    <m/>
    <m/>
    <m/>
    <m/>
    <m/>
    <m/>
    <m/>
    <m/>
    <m/>
    <m/>
    <m/>
    <m/>
    <m/>
    <m/>
    <n v="22"/>
    <x v="21"/>
    <x v="0"/>
  </r>
  <r>
    <d v="2023-12-05T11:43:57"/>
    <x v="13"/>
    <d v="2023-12-05T00:00:00"/>
    <s v="Ovulation (J7 à J14)"/>
    <n v="3"/>
    <n v="2"/>
    <n v="2"/>
    <n v="3"/>
    <n v="2"/>
    <n v="3"/>
    <s v="Malade"/>
    <m/>
    <m/>
    <m/>
    <m/>
    <m/>
    <m/>
    <m/>
    <m/>
    <m/>
    <m/>
    <m/>
    <m/>
    <m/>
    <m/>
    <m/>
    <m/>
    <m/>
    <m/>
    <m/>
    <m/>
    <n v="15"/>
    <x v="21"/>
    <x v="0"/>
  </r>
  <r>
    <d v="2023-12-05T11:51:37"/>
    <x v="33"/>
    <d v="2023-12-05T00:00:00"/>
    <s v="Règles (J1 à J7)"/>
    <n v="5"/>
    <n v="4"/>
    <n v="3"/>
    <n v="4"/>
    <n v="3"/>
    <n v="4"/>
    <s v="Mal au ventre"/>
    <m/>
    <m/>
    <m/>
    <m/>
    <m/>
    <m/>
    <m/>
    <m/>
    <m/>
    <m/>
    <m/>
    <m/>
    <m/>
    <m/>
    <m/>
    <m/>
    <m/>
    <m/>
    <m/>
    <m/>
    <n v="23"/>
    <x v="21"/>
    <x v="0"/>
  </r>
  <r>
    <d v="2023-12-05T11:56:26"/>
    <x v="6"/>
    <d v="2023-12-05T00:00:00"/>
    <s v="Fin de cycle (J14 à J28)"/>
    <n v="5"/>
    <n v="4"/>
    <n v="5"/>
    <n v="4"/>
    <n v="3"/>
    <n v="5"/>
    <m/>
    <m/>
    <m/>
    <m/>
    <m/>
    <m/>
    <m/>
    <m/>
    <m/>
    <m/>
    <m/>
    <m/>
    <m/>
    <m/>
    <m/>
    <m/>
    <m/>
    <m/>
    <m/>
    <m/>
    <m/>
    <n v="26"/>
    <x v="21"/>
    <x v="0"/>
  </r>
  <r>
    <d v="2023-12-05T11:56:35"/>
    <x v="21"/>
    <d v="2023-12-05T00:00:00"/>
    <s v="Fin de cycle (J14 à J28)"/>
    <n v="2"/>
    <n v="2"/>
    <n v="3"/>
    <n v="4"/>
    <n v="3"/>
    <n v="3"/>
    <m/>
    <m/>
    <m/>
    <m/>
    <m/>
    <m/>
    <m/>
    <m/>
    <m/>
    <m/>
    <m/>
    <m/>
    <m/>
    <m/>
    <m/>
    <m/>
    <m/>
    <m/>
    <m/>
    <m/>
    <m/>
    <n v="17"/>
    <x v="21"/>
    <x v="0"/>
  </r>
  <r>
    <d v="2023-12-05T12:11:45"/>
    <x v="4"/>
    <d v="2023-12-05T00:00:00"/>
    <s v="Règles (J1 à J7)"/>
    <n v="4"/>
    <n v="2"/>
    <n v="2"/>
    <n v="2"/>
    <n v="2"/>
    <n v="2"/>
    <m/>
    <m/>
    <m/>
    <m/>
    <m/>
    <m/>
    <m/>
    <m/>
    <m/>
    <m/>
    <m/>
    <m/>
    <m/>
    <m/>
    <m/>
    <m/>
    <m/>
    <m/>
    <m/>
    <m/>
    <m/>
    <n v="14"/>
    <x v="21"/>
    <x v="0"/>
  </r>
  <r>
    <d v="2023-12-05T12:29:22"/>
    <x v="19"/>
    <d v="2023-12-05T00:00:00"/>
    <s v="Contraception hormonale"/>
    <n v="4"/>
    <n v="3"/>
    <n v="3"/>
    <n v="4"/>
    <n v="3"/>
    <n v="3"/>
    <m/>
    <m/>
    <m/>
    <m/>
    <m/>
    <m/>
    <m/>
    <m/>
    <m/>
    <m/>
    <m/>
    <m/>
    <m/>
    <m/>
    <m/>
    <m/>
    <m/>
    <m/>
    <m/>
    <m/>
    <m/>
    <n v="20"/>
    <x v="21"/>
    <x v="0"/>
  </r>
  <r>
    <d v="2023-12-05T12:34:14"/>
    <x v="43"/>
    <d v="2023-12-05T00:00:00"/>
    <s v="Contraception hormonale"/>
    <n v="5"/>
    <n v="5"/>
    <n v="5"/>
    <n v="5"/>
    <n v="5"/>
    <n v="5"/>
    <m/>
    <m/>
    <m/>
    <m/>
    <m/>
    <m/>
    <m/>
    <m/>
    <m/>
    <m/>
    <m/>
    <m/>
    <m/>
    <m/>
    <m/>
    <m/>
    <m/>
    <m/>
    <m/>
    <m/>
    <m/>
    <n v="30"/>
    <x v="21"/>
    <x v="0"/>
  </r>
  <r>
    <d v="2023-12-05T13:14:31"/>
    <x v="37"/>
    <d v="2023-12-05T00:00:00"/>
    <s v="Fin de cycle (J14 à J28)"/>
    <n v="3"/>
    <n v="3"/>
    <n v="2"/>
    <n v="3"/>
    <n v="4"/>
    <n v="4"/>
    <m/>
    <m/>
    <m/>
    <m/>
    <m/>
    <m/>
    <m/>
    <m/>
    <m/>
    <m/>
    <m/>
    <m/>
    <m/>
    <m/>
    <m/>
    <m/>
    <m/>
    <m/>
    <m/>
    <m/>
    <m/>
    <n v="19"/>
    <x v="21"/>
    <x v="0"/>
  </r>
  <r>
    <d v="2023-12-05T13:16:37"/>
    <x v="29"/>
    <d v="2023-12-05T00:00:00"/>
    <s v="Règles (J1 à J7)"/>
    <n v="4"/>
    <n v="4"/>
    <n v="3"/>
    <n v="4"/>
    <n v="3"/>
    <n v="4"/>
    <m/>
    <m/>
    <m/>
    <m/>
    <m/>
    <m/>
    <m/>
    <m/>
    <m/>
    <m/>
    <m/>
    <m/>
    <m/>
    <m/>
    <m/>
    <m/>
    <m/>
    <m/>
    <m/>
    <m/>
    <m/>
    <n v="22"/>
    <x v="21"/>
    <x v="0"/>
  </r>
  <r>
    <d v="2023-12-05T13:28:40"/>
    <x v="26"/>
    <d v="2023-12-05T00:00:00"/>
    <s v="Ovulation (J7 à J14)"/>
    <n v="4"/>
    <n v="4"/>
    <n v="3"/>
    <n v="3"/>
    <n v="4"/>
    <n v="4"/>
    <m/>
    <m/>
    <m/>
    <m/>
    <m/>
    <m/>
    <m/>
    <m/>
    <m/>
    <m/>
    <m/>
    <m/>
    <m/>
    <m/>
    <m/>
    <m/>
    <m/>
    <m/>
    <m/>
    <m/>
    <m/>
    <n v="22"/>
    <x v="21"/>
    <x v="0"/>
  </r>
  <r>
    <d v="2023-12-05T16:51:54"/>
    <x v="57"/>
    <d v="2023-12-05T00:00:00"/>
    <s v="Fin de cycle (J14 à J28)"/>
    <n v="4"/>
    <n v="4"/>
    <n v="3"/>
    <n v="4"/>
    <n v="2"/>
    <n v="3"/>
    <m/>
    <m/>
    <m/>
    <m/>
    <m/>
    <m/>
    <m/>
    <m/>
    <m/>
    <m/>
    <m/>
    <m/>
    <m/>
    <m/>
    <m/>
    <m/>
    <m/>
    <m/>
    <m/>
    <m/>
    <m/>
    <n v="20"/>
    <x v="21"/>
    <x v="0"/>
  </r>
  <r>
    <d v="2023-12-06T06:31:39"/>
    <x v="51"/>
    <d v="2023-12-06T00:00:00"/>
    <s v="Fin de cycle (J14 à J28)"/>
    <n v="3"/>
    <n v="3"/>
    <n v="2"/>
    <n v="3"/>
    <n v="4"/>
    <n v="4"/>
    <m/>
    <n v="7"/>
    <m/>
    <m/>
    <m/>
    <m/>
    <m/>
    <m/>
    <m/>
    <m/>
    <m/>
    <m/>
    <m/>
    <m/>
    <m/>
    <m/>
    <m/>
    <s v="Gauche"/>
    <m/>
    <m/>
    <m/>
    <n v="19"/>
    <x v="21"/>
    <x v="0"/>
  </r>
  <r>
    <d v="2023-12-06T08:31:49"/>
    <x v="57"/>
    <d v="2023-12-06T00:00:00"/>
    <s v="Fin de cycle (J14 à J28)"/>
    <n v="3"/>
    <n v="3"/>
    <n v="3"/>
    <n v="3"/>
    <n v="3"/>
    <n v="3"/>
    <m/>
    <m/>
    <m/>
    <m/>
    <m/>
    <m/>
    <m/>
    <m/>
    <m/>
    <m/>
    <m/>
    <m/>
    <m/>
    <m/>
    <m/>
    <m/>
    <m/>
    <m/>
    <m/>
    <m/>
    <m/>
    <n v="18"/>
    <x v="21"/>
    <x v="0"/>
  </r>
  <r>
    <d v="2023-12-06T08:42:52"/>
    <x v="31"/>
    <d v="2023-12-06T00:00:00"/>
    <s v="Contraception hormonale"/>
    <n v="4"/>
    <n v="3"/>
    <n v="4"/>
    <n v="3"/>
    <n v="3"/>
    <n v="4"/>
    <m/>
    <m/>
    <m/>
    <m/>
    <m/>
    <m/>
    <m/>
    <m/>
    <m/>
    <m/>
    <m/>
    <m/>
    <m/>
    <m/>
    <m/>
    <m/>
    <m/>
    <m/>
    <m/>
    <m/>
    <m/>
    <n v="21"/>
    <x v="21"/>
    <x v="0"/>
  </r>
  <r>
    <d v="2023-12-06T09:05:13"/>
    <x v="15"/>
    <d v="2023-12-06T00:00:00"/>
    <s v="Ovulation (J7 à J14)"/>
    <n v="3"/>
    <n v="2"/>
    <n v="3"/>
    <n v="4"/>
    <n v="4"/>
    <n v="3"/>
    <m/>
    <m/>
    <m/>
    <m/>
    <m/>
    <m/>
    <m/>
    <m/>
    <m/>
    <m/>
    <m/>
    <m/>
    <m/>
    <m/>
    <m/>
    <m/>
    <m/>
    <m/>
    <m/>
    <m/>
    <m/>
    <n v="19"/>
    <x v="21"/>
    <x v="0"/>
  </r>
  <r>
    <d v="2023-12-06T09:32:41"/>
    <x v="42"/>
    <d v="2023-12-06T00:00:00"/>
    <s v="Contraception hormonale"/>
    <n v="3"/>
    <n v="3"/>
    <n v="3"/>
    <n v="3"/>
    <n v="3"/>
    <n v="3"/>
    <m/>
    <m/>
    <m/>
    <m/>
    <m/>
    <m/>
    <m/>
    <m/>
    <m/>
    <m/>
    <m/>
    <m/>
    <m/>
    <m/>
    <m/>
    <m/>
    <m/>
    <m/>
    <m/>
    <m/>
    <m/>
    <n v="18"/>
    <x v="21"/>
    <x v="0"/>
  </r>
  <r>
    <d v="2023-12-06T10:15:34"/>
    <x v="3"/>
    <d v="2023-12-06T00:00:00"/>
    <s v="Fin de cycle (J14 à J28)"/>
    <n v="2"/>
    <n v="3"/>
    <n v="2"/>
    <n v="2"/>
    <n v="3"/>
    <n v="4"/>
    <s v="Mal au dos. Pas assez dormi"/>
    <m/>
    <m/>
    <m/>
    <m/>
    <m/>
    <m/>
    <m/>
    <m/>
    <m/>
    <m/>
    <m/>
    <m/>
    <m/>
    <m/>
    <m/>
    <m/>
    <m/>
    <m/>
    <m/>
    <m/>
    <n v="16"/>
    <x v="21"/>
    <x v="0"/>
  </r>
  <r>
    <d v="2023-12-06T11:19:27"/>
    <x v="52"/>
    <d v="2023-12-06T00:00:00"/>
    <s v="Contraception hormonale"/>
    <n v="3"/>
    <n v="2"/>
    <n v="2"/>
    <n v="2"/>
    <n v="4"/>
    <n v="3"/>
    <m/>
    <n v="7"/>
    <m/>
    <m/>
    <m/>
    <s v="Droite"/>
    <m/>
    <m/>
    <m/>
    <m/>
    <m/>
    <m/>
    <m/>
    <m/>
    <m/>
    <m/>
    <m/>
    <m/>
    <m/>
    <m/>
    <m/>
    <n v="16"/>
    <x v="21"/>
    <x v="0"/>
  </r>
  <r>
    <d v="2023-12-06T11:19:35"/>
    <x v="4"/>
    <d v="2023-12-06T00:00:00"/>
    <s v="Règles (J1 à J7)"/>
    <n v="3"/>
    <n v="3"/>
    <n v="2"/>
    <n v="2"/>
    <n v="2"/>
    <n v="3"/>
    <m/>
    <m/>
    <m/>
    <m/>
    <m/>
    <m/>
    <m/>
    <m/>
    <m/>
    <m/>
    <m/>
    <m/>
    <m/>
    <m/>
    <m/>
    <m/>
    <m/>
    <m/>
    <m/>
    <m/>
    <m/>
    <n v="15"/>
    <x v="21"/>
    <x v="0"/>
  </r>
  <r>
    <d v="2023-12-06T11:20:35"/>
    <x v="32"/>
    <d v="2023-12-06T00:00:00"/>
    <s v="Ovulation (J7 à J14)"/>
    <n v="4"/>
    <n v="2"/>
    <n v="4"/>
    <n v="4"/>
    <n v="4"/>
    <n v="5"/>
    <m/>
    <m/>
    <m/>
    <m/>
    <m/>
    <m/>
    <m/>
    <m/>
    <m/>
    <m/>
    <m/>
    <m/>
    <m/>
    <m/>
    <m/>
    <m/>
    <m/>
    <m/>
    <m/>
    <m/>
    <m/>
    <n v="23"/>
    <x v="21"/>
    <x v="0"/>
  </r>
  <r>
    <d v="2023-12-06T11:22:29"/>
    <x v="39"/>
    <d v="2023-12-06T00:00:00"/>
    <s v="Ovulation (J7 à J14)"/>
    <n v="3"/>
    <n v="3"/>
    <n v="4"/>
    <n v="4"/>
    <n v="4"/>
    <n v="4"/>
    <s v="Très fatiguée ces derniers jours"/>
    <n v="1"/>
    <m/>
    <m/>
    <m/>
    <m/>
    <m/>
    <m/>
    <m/>
    <m/>
    <m/>
    <m/>
    <m/>
    <m/>
    <m/>
    <s v="Droite"/>
    <m/>
    <m/>
    <m/>
    <m/>
    <m/>
    <n v="22"/>
    <x v="21"/>
    <x v="0"/>
  </r>
  <r>
    <d v="2023-12-06T11:25:25"/>
    <x v="35"/>
    <d v="2023-12-06T00:00:00"/>
    <s v="Contraception hormonale"/>
    <n v="3"/>
    <n v="4"/>
    <n v="3"/>
    <n v="3"/>
    <n v="3"/>
    <n v="3"/>
    <m/>
    <m/>
    <m/>
    <m/>
    <m/>
    <m/>
    <m/>
    <m/>
    <m/>
    <m/>
    <m/>
    <m/>
    <m/>
    <m/>
    <m/>
    <m/>
    <m/>
    <m/>
    <m/>
    <m/>
    <m/>
    <n v="19"/>
    <x v="21"/>
    <x v="0"/>
  </r>
  <r>
    <d v="2023-12-06T11:25:53"/>
    <x v="13"/>
    <d v="2023-11-06T00:00:00"/>
    <s v="Ovulation (J7 à J14)"/>
    <n v="3"/>
    <n v="2"/>
    <n v="2"/>
    <n v="3"/>
    <n v="3"/>
    <n v="4"/>
    <m/>
    <m/>
    <m/>
    <m/>
    <m/>
    <m/>
    <m/>
    <m/>
    <m/>
    <m/>
    <m/>
    <m/>
    <m/>
    <m/>
    <m/>
    <m/>
    <m/>
    <m/>
    <m/>
    <m/>
    <m/>
    <n v="17"/>
    <x v="17"/>
    <x v="0"/>
  </r>
  <r>
    <d v="2023-12-06T11:26:12"/>
    <x v="10"/>
    <d v="2023-12-06T00:00:00"/>
    <s v="Fin de cycle (J14 à J28)"/>
    <n v="4"/>
    <n v="4"/>
    <n v="5"/>
    <n v="4"/>
    <n v="5"/>
    <n v="4"/>
    <m/>
    <m/>
    <m/>
    <m/>
    <m/>
    <m/>
    <m/>
    <m/>
    <m/>
    <m/>
    <m/>
    <m/>
    <m/>
    <m/>
    <m/>
    <m/>
    <m/>
    <m/>
    <m/>
    <m/>
    <m/>
    <n v="26"/>
    <x v="21"/>
    <x v="0"/>
  </r>
  <r>
    <d v="2023-12-06T11:27:23"/>
    <x v="38"/>
    <d v="2023-12-06T00:00:00"/>
    <s v="Règles (J1 à J7)"/>
    <n v="5"/>
    <n v="5"/>
    <n v="5"/>
    <n v="4"/>
    <n v="4"/>
    <n v="5"/>
    <m/>
    <n v="1"/>
    <m/>
    <m/>
    <m/>
    <m/>
    <m/>
    <m/>
    <m/>
    <m/>
    <m/>
    <m/>
    <m/>
    <m/>
    <m/>
    <s v="Gauche"/>
    <m/>
    <m/>
    <m/>
    <m/>
    <m/>
    <n v="28"/>
    <x v="21"/>
    <x v="0"/>
  </r>
  <r>
    <d v="2023-12-06T11:33:54"/>
    <x v="24"/>
    <d v="2023-12-06T00:00:00"/>
    <s v="Fin de cycle (J14 à J28)"/>
    <n v="3"/>
    <n v="3"/>
    <n v="2"/>
    <n v="3"/>
    <n v="3"/>
    <n v="3"/>
    <m/>
    <m/>
    <m/>
    <m/>
    <m/>
    <m/>
    <m/>
    <m/>
    <m/>
    <m/>
    <m/>
    <m/>
    <m/>
    <m/>
    <m/>
    <m/>
    <m/>
    <m/>
    <m/>
    <m/>
    <m/>
    <n v="17"/>
    <x v="21"/>
    <x v="0"/>
  </r>
  <r>
    <d v="2023-12-06T11:35:55"/>
    <x v="29"/>
    <d v="2023-12-06T00:00:00"/>
    <s v="Règles (J1 à J7)"/>
    <n v="4"/>
    <n v="4"/>
    <n v="3"/>
    <n v="4"/>
    <n v="3"/>
    <n v="4"/>
    <m/>
    <m/>
    <m/>
    <m/>
    <m/>
    <m/>
    <m/>
    <m/>
    <m/>
    <m/>
    <m/>
    <m/>
    <m/>
    <m/>
    <m/>
    <m/>
    <m/>
    <m/>
    <m/>
    <m/>
    <m/>
    <n v="22"/>
    <x v="21"/>
    <x v="0"/>
  </r>
  <r>
    <d v="2023-12-06T11:49:55"/>
    <x v="14"/>
    <d v="2023-12-06T00:00:00"/>
    <s v="Contraception hormonale"/>
    <n v="3"/>
    <n v="3"/>
    <n v="2"/>
    <n v="3"/>
    <n v="2"/>
    <n v="2"/>
    <m/>
    <m/>
    <m/>
    <m/>
    <m/>
    <m/>
    <m/>
    <m/>
    <m/>
    <m/>
    <m/>
    <m/>
    <m/>
    <m/>
    <m/>
    <m/>
    <m/>
    <m/>
    <m/>
    <m/>
    <m/>
    <n v="15"/>
    <x v="21"/>
    <x v="0"/>
  </r>
  <r>
    <d v="2023-12-06T11:59:37"/>
    <x v="9"/>
    <d v="2023-12-06T00:00:00"/>
    <s v="Ovulation (J7 à J14)"/>
    <n v="3"/>
    <n v="1"/>
    <n v="3"/>
    <n v="4"/>
    <n v="4"/>
    <n v="4"/>
    <m/>
    <m/>
    <m/>
    <m/>
    <m/>
    <m/>
    <m/>
    <m/>
    <m/>
    <m/>
    <m/>
    <m/>
    <m/>
    <m/>
    <m/>
    <m/>
    <m/>
    <m/>
    <m/>
    <m/>
    <m/>
    <n v="19"/>
    <x v="21"/>
    <x v="0"/>
  </r>
  <r>
    <d v="2023-12-06T12:03:54"/>
    <x v="18"/>
    <d v="2023-12-06T00:00:00"/>
    <s v="Contraception hormonale"/>
    <n v="5"/>
    <n v="4"/>
    <n v="2"/>
    <n v="3"/>
    <n v="4"/>
    <n v="4"/>
    <s v="De garde de nuit pas beaucoup dormis"/>
    <m/>
    <m/>
    <m/>
    <m/>
    <m/>
    <m/>
    <m/>
    <m/>
    <m/>
    <m/>
    <m/>
    <m/>
    <m/>
    <m/>
    <m/>
    <m/>
    <m/>
    <m/>
    <m/>
    <m/>
    <n v="22"/>
    <x v="21"/>
    <x v="0"/>
  </r>
  <r>
    <d v="2023-12-06T12:10:08"/>
    <x v="44"/>
    <d v="2023-12-06T00:00:00"/>
    <s v="Fin de cycle (J14 à J28)"/>
    <n v="4"/>
    <n v="3"/>
    <n v="3"/>
    <n v="3"/>
    <n v="4"/>
    <n v="4"/>
    <s v="Fatigué travail sur chantier"/>
    <m/>
    <m/>
    <m/>
    <m/>
    <m/>
    <m/>
    <m/>
    <m/>
    <m/>
    <m/>
    <m/>
    <m/>
    <m/>
    <m/>
    <m/>
    <m/>
    <m/>
    <m/>
    <m/>
    <m/>
    <n v="21"/>
    <x v="21"/>
    <x v="0"/>
  </r>
  <r>
    <d v="2023-12-06T12:27:36"/>
    <x v="6"/>
    <d v="2023-12-06T00:00:00"/>
    <s v="Fin de cycle (J14 à J28)"/>
    <n v="4"/>
    <n v="4"/>
    <n v="5"/>
    <n v="4"/>
    <n v="4"/>
    <n v="4"/>
    <m/>
    <m/>
    <m/>
    <m/>
    <m/>
    <m/>
    <m/>
    <m/>
    <m/>
    <m/>
    <m/>
    <m/>
    <m/>
    <m/>
    <m/>
    <m/>
    <m/>
    <m/>
    <m/>
    <m/>
    <m/>
    <n v="25"/>
    <x v="21"/>
    <x v="0"/>
  </r>
  <r>
    <d v="2023-12-06T13:35:25"/>
    <x v="21"/>
    <d v="2023-12-06T00:00:00"/>
    <s v="Fin de cycle (J14 à J28)"/>
    <n v="3"/>
    <n v="2"/>
    <n v="2"/>
    <n v="3"/>
    <n v="3"/>
    <n v="3"/>
    <m/>
    <m/>
    <m/>
    <m/>
    <m/>
    <m/>
    <m/>
    <m/>
    <m/>
    <m/>
    <m/>
    <m/>
    <m/>
    <m/>
    <m/>
    <m/>
    <m/>
    <m/>
    <m/>
    <m/>
    <m/>
    <n v="16"/>
    <x v="21"/>
    <x v="0"/>
  </r>
  <r>
    <d v="2023-12-06T13:39:51"/>
    <x v="20"/>
    <d v="2023-12-06T00:00:00"/>
    <s v="Fin de cycle (J14 à J28)"/>
    <n v="4"/>
    <n v="4"/>
    <n v="2"/>
    <n v="4"/>
    <n v="5"/>
    <n v="5"/>
    <m/>
    <m/>
    <m/>
    <m/>
    <m/>
    <m/>
    <m/>
    <m/>
    <m/>
    <m/>
    <m/>
    <m/>
    <m/>
    <m/>
    <m/>
    <m/>
    <m/>
    <m/>
    <m/>
    <m/>
    <m/>
    <n v="24"/>
    <x v="21"/>
    <x v="0"/>
  </r>
  <r>
    <d v="2023-12-06T14:34:26"/>
    <x v="37"/>
    <d v="2023-12-06T00:00:00"/>
    <s v="Fin de cycle (J14 à J28)"/>
    <n v="2"/>
    <n v="3"/>
    <n v="1"/>
    <n v="2"/>
    <n v="3"/>
    <n v="4"/>
    <m/>
    <m/>
    <m/>
    <m/>
    <m/>
    <m/>
    <m/>
    <m/>
    <m/>
    <m/>
    <m/>
    <m/>
    <m/>
    <m/>
    <m/>
    <m/>
    <m/>
    <m/>
    <m/>
    <m/>
    <m/>
    <n v="15"/>
    <x v="21"/>
    <x v="0"/>
  </r>
  <r>
    <d v="2023-12-06T15:27:55"/>
    <x v="49"/>
    <d v="2023-12-06T00:00:00"/>
    <s v="Fin de cycle (J14 à J28)"/>
    <n v="5"/>
    <n v="5"/>
    <n v="4"/>
    <n v="3"/>
    <n v="3"/>
    <n v="4"/>
    <m/>
    <m/>
    <m/>
    <m/>
    <m/>
    <m/>
    <m/>
    <m/>
    <m/>
    <m/>
    <m/>
    <m/>
    <m/>
    <m/>
    <m/>
    <m/>
    <m/>
    <m/>
    <m/>
    <m/>
    <m/>
    <n v="24"/>
    <x v="21"/>
    <x v="0"/>
  </r>
  <r>
    <d v="2023-12-07T10:55:56"/>
    <x v="42"/>
    <d v="2023-12-06T00:00:00"/>
    <s v="Contraception hormonale"/>
    <n v="3"/>
    <n v="3"/>
    <n v="3"/>
    <n v="3"/>
    <n v="3"/>
    <n v="3"/>
    <m/>
    <m/>
    <m/>
    <m/>
    <m/>
    <m/>
    <m/>
    <m/>
    <m/>
    <m/>
    <m/>
    <m/>
    <m/>
    <m/>
    <m/>
    <m/>
    <m/>
    <m/>
    <m/>
    <m/>
    <m/>
    <n v="18"/>
    <x v="21"/>
    <x v="0"/>
  </r>
  <r>
    <d v="2023-12-07T12:02:41"/>
    <x v="37"/>
    <d v="2023-12-07T00:00:00"/>
    <s v="Fin de cycle (J14 à J28)"/>
    <n v="2"/>
    <n v="3"/>
    <n v="1"/>
    <n v="2"/>
    <n v="3"/>
    <n v="4"/>
    <m/>
    <m/>
    <m/>
    <m/>
    <m/>
    <m/>
    <m/>
    <m/>
    <m/>
    <m/>
    <m/>
    <m/>
    <m/>
    <m/>
    <m/>
    <m/>
    <m/>
    <m/>
    <m/>
    <m/>
    <m/>
    <n v="15"/>
    <x v="21"/>
    <x v="0"/>
  </r>
  <r>
    <d v="2023-12-08T08:04:23"/>
    <x v="15"/>
    <d v="2023-12-08T00:00:00"/>
    <s v="Ovulation (J7 à J14)"/>
    <n v="4"/>
    <n v="2"/>
    <n v="3"/>
    <n v="4"/>
    <n v="4"/>
    <n v="4"/>
    <m/>
    <m/>
    <m/>
    <m/>
    <m/>
    <m/>
    <m/>
    <m/>
    <m/>
    <m/>
    <m/>
    <m/>
    <m/>
    <m/>
    <m/>
    <m/>
    <m/>
    <m/>
    <m/>
    <m/>
    <m/>
    <n v="21"/>
    <x v="21"/>
    <x v="0"/>
  </r>
  <r>
    <d v="2023-12-08T08:24:20"/>
    <x v="20"/>
    <d v="2023-12-08T00:00:00"/>
    <s v="Règles (J1 à J7)"/>
    <n v="5"/>
    <n v="4"/>
    <n v="5"/>
    <n v="4"/>
    <n v="5"/>
    <n v="5"/>
    <m/>
    <m/>
    <m/>
    <m/>
    <m/>
    <m/>
    <m/>
    <m/>
    <m/>
    <m/>
    <m/>
    <m/>
    <m/>
    <m/>
    <m/>
    <m/>
    <m/>
    <m/>
    <m/>
    <m/>
    <m/>
    <n v="28"/>
    <x v="21"/>
    <x v="0"/>
  </r>
  <r>
    <d v="2023-12-08T08:25:12"/>
    <x v="46"/>
    <d v="2023-12-08T00:00:00"/>
    <s v="Fin de cycle (J14 à J28)"/>
    <n v="4"/>
    <n v="4"/>
    <n v="2"/>
    <n v="3"/>
    <n v="4"/>
    <n v="4"/>
    <m/>
    <m/>
    <m/>
    <m/>
    <m/>
    <m/>
    <m/>
    <m/>
    <m/>
    <m/>
    <m/>
    <m/>
    <m/>
    <m/>
    <m/>
    <m/>
    <m/>
    <m/>
    <m/>
    <m/>
    <m/>
    <n v="21"/>
    <x v="21"/>
    <x v="0"/>
  </r>
  <r>
    <d v="2023-12-08T08:27:57"/>
    <x v="2"/>
    <d v="2023-12-08T00:00:00"/>
    <s v="Contraception hormonale"/>
    <n v="4"/>
    <n v="3"/>
    <n v="2"/>
    <n v="3"/>
    <n v="3"/>
    <n v="4"/>
    <s v="Malade"/>
    <m/>
    <m/>
    <m/>
    <m/>
    <m/>
    <m/>
    <m/>
    <m/>
    <m/>
    <m/>
    <m/>
    <m/>
    <m/>
    <m/>
    <m/>
    <m/>
    <m/>
    <m/>
    <m/>
    <m/>
    <n v="19"/>
    <x v="21"/>
    <x v="0"/>
  </r>
  <r>
    <d v="2023-12-08T08:54:00"/>
    <x v="6"/>
    <d v="2023-12-08T00:00:00"/>
    <s v="Fin de cycle (J14 à J28)"/>
    <n v="5"/>
    <n v="4"/>
    <n v="4"/>
    <n v="4"/>
    <n v="4"/>
    <n v="3"/>
    <m/>
    <m/>
    <m/>
    <m/>
    <m/>
    <m/>
    <m/>
    <m/>
    <m/>
    <m/>
    <m/>
    <m/>
    <m/>
    <m/>
    <m/>
    <m/>
    <m/>
    <m/>
    <m/>
    <m/>
    <m/>
    <n v="24"/>
    <x v="21"/>
    <x v="0"/>
  </r>
  <r>
    <d v="2023-12-08T09:25:31"/>
    <x v="57"/>
    <d v="2023-12-08T00:00:00"/>
    <s v="Fin de cycle (J14 à J28)"/>
    <n v="3"/>
    <n v="3"/>
    <n v="3"/>
    <n v="3"/>
    <n v="3"/>
    <n v="3"/>
    <m/>
    <m/>
    <m/>
    <m/>
    <m/>
    <m/>
    <m/>
    <m/>
    <m/>
    <m/>
    <m/>
    <m/>
    <m/>
    <m/>
    <m/>
    <m/>
    <m/>
    <m/>
    <m/>
    <m/>
    <m/>
    <n v="18"/>
    <x v="21"/>
    <x v="0"/>
  </r>
  <r>
    <d v="2023-12-08T09:27:05"/>
    <x v="21"/>
    <d v="2023-12-08T00:00:00"/>
    <s v="Fin de cycle (J14 à J28)"/>
    <n v="4"/>
    <n v="2"/>
    <n v="3"/>
    <n v="3"/>
    <n v="3"/>
    <n v="3"/>
    <s v="Je suis malade"/>
    <m/>
    <m/>
    <m/>
    <m/>
    <m/>
    <m/>
    <m/>
    <m/>
    <m/>
    <m/>
    <m/>
    <m/>
    <m/>
    <m/>
    <m/>
    <m/>
    <m/>
    <m/>
    <m/>
    <m/>
    <n v="18"/>
    <x v="21"/>
    <x v="0"/>
  </r>
  <r>
    <d v="2023-12-08T09:40:22"/>
    <x v="29"/>
    <d v="2023-12-08T00:00:00"/>
    <s v="Règles (J1 à J7)"/>
    <n v="4"/>
    <n v="3"/>
    <n v="3"/>
    <n v="4"/>
    <n v="3"/>
    <n v="4"/>
    <m/>
    <m/>
    <m/>
    <m/>
    <m/>
    <m/>
    <m/>
    <m/>
    <m/>
    <m/>
    <m/>
    <m/>
    <m/>
    <m/>
    <m/>
    <m/>
    <m/>
    <m/>
    <m/>
    <m/>
    <m/>
    <n v="21"/>
    <x v="21"/>
    <x v="0"/>
  </r>
  <r>
    <d v="2023-12-08T09:41:34"/>
    <x v="9"/>
    <d v="2023-12-08T00:00:00"/>
    <s v="Ovulation (J7 à J14)"/>
    <n v="4"/>
    <n v="3"/>
    <n v="4"/>
    <n v="3"/>
    <n v="3"/>
    <n v="4"/>
    <m/>
    <m/>
    <m/>
    <m/>
    <m/>
    <m/>
    <m/>
    <m/>
    <m/>
    <m/>
    <m/>
    <m/>
    <m/>
    <m/>
    <m/>
    <m/>
    <m/>
    <m/>
    <m/>
    <m/>
    <m/>
    <n v="21"/>
    <x v="21"/>
    <x v="0"/>
  </r>
  <r>
    <d v="2023-12-08T10:14:12"/>
    <x v="38"/>
    <d v="2023-12-08T00:00:00"/>
    <s v="Règles (J1 à J7)"/>
    <n v="5"/>
    <n v="5"/>
    <n v="3"/>
    <n v="4"/>
    <n v="4"/>
    <n v="4"/>
    <m/>
    <n v="1"/>
    <m/>
    <m/>
    <m/>
    <m/>
    <m/>
    <m/>
    <m/>
    <m/>
    <m/>
    <m/>
    <m/>
    <m/>
    <m/>
    <s v="Gauche"/>
    <m/>
    <m/>
    <m/>
    <m/>
    <m/>
    <n v="25"/>
    <x v="21"/>
    <x v="0"/>
  </r>
  <r>
    <d v="2023-12-08T10:32:50"/>
    <x v="18"/>
    <d v="2023-12-08T00:00:00"/>
    <s v="Contraception hormonale"/>
    <n v="5"/>
    <n v="5"/>
    <n v="4"/>
    <n v="3"/>
    <n v="4"/>
    <n v="4"/>
    <m/>
    <m/>
    <m/>
    <m/>
    <m/>
    <m/>
    <m/>
    <m/>
    <m/>
    <m/>
    <m/>
    <m/>
    <m/>
    <m/>
    <m/>
    <m/>
    <m/>
    <m/>
    <m/>
    <m/>
    <m/>
    <n v="25"/>
    <x v="21"/>
    <x v="0"/>
  </r>
  <r>
    <d v="2023-12-08T12:04:17"/>
    <x v="22"/>
    <d v="2023-12-08T00:00:00"/>
    <s v="Ovulation (J7 à J14)"/>
    <n v="3"/>
    <n v="3"/>
    <n v="3"/>
    <n v="4"/>
    <n v="3"/>
    <n v="4"/>
    <m/>
    <m/>
    <s v="Général"/>
    <m/>
    <m/>
    <m/>
    <m/>
    <m/>
    <m/>
    <m/>
    <m/>
    <m/>
    <m/>
    <m/>
    <m/>
    <m/>
    <m/>
    <m/>
    <m/>
    <m/>
    <m/>
    <n v="20"/>
    <x v="21"/>
    <x v="0"/>
  </r>
  <r>
    <d v="2023-12-08T12:18:35"/>
    <x v="32"/>
    <d v="2023-12-08T00:00:00"/>
    <s v="Ovulation (J7 à J14)"/>
    <n v="3"/>
    <n v="3"/>
    <n v="4"/>
    <n v="3"/>
    <n v="4"/>
    <n v="5"/>
    <m/>
    <m/>
    <m/>
    <m/>
    <m/>
    <m/>
    <m/>
    <m/>
    <m/>
    <m/>
    <m/>
    <m/>
    <m/>
    <m/>
    <m/>
    <m/>
    <m/>
    <m/>
    <m/>
    <m/>
    <m/>
    <n v="22"/>
    <x v="21"/>
    <x v="0"/>
  </r>
  <r>
    <d v="2023-12-08T12:20:34"/>
    <x v="44"/>
    <d v="2023-12-08T00:00:00"/>
    <s v="Fin de cycle (J14 à J28)"/>
    <n v="4"/>
    <n v="3"/>
    <n v="4"/>
    <n v="4"/>
    <n v="4"/>
    <n v="4"/>
    <m/>
    <m/>
    <m/>
    <m/>
    <m/>
    <m/>
    <m/>
    <m/>
    <m/>
    <m/>
    <m/>
    <m/>
    <m/>
    <m/>
    <m/>
    <m/>
    <m/>
    <m/>
    <m/>
    <m/>
    <m/>
    <n v="23"/>
    <x v="21"/>
    <x v="0"/>
  </r>
  <r>
    <d v="2023-12-08T12:43:24"/>
    <x v="31"/>
    <d v="2023-12-08T00:00:00"/>
    <s v="Contraception hormonale"/>
    <n v="3"/>
    <n v="2"/>
    <n v="3"/>
    <n v="3"/>
    <n v="4"/>
    <n v="4"/>
    <m/>
    <m/>
    <m/>
    <m/>
    <m/>
    <m/>
    <m/>
    <m/>
    <m/>
    <m/>
    <m/>
    <m/>
    <m/>
    <m/>
    <m/>
    <m/>
    <m/>
    <m/>
    <m/>
    <m/>
    <m/>
    <n v="19"/>
    <x v="21"/>
    <x v="0"/>
  </r>
  <r>
    <d v="2023-12-08T12:59:09"/>
    <x v="35"/>
    <d v="2023-12-08T00:00:00"/>
    <s v="Contraception hormonale"/>
    <n v="4"/>
    <n v="4"/>
    <n v="3"/>
    <n v="3"/>
    <n v="3"/>
    <n v="3"/>
    <m/>
    <m/>
    <m/>
    <m/>
    <m/>
    <m/>
    <m/>
    <m/>
    <m/>
    <m/>
    <m/>
    <m/>
    <m/>
    <m/>
    <m/>
    <m/>
    <m/>
    <m/>
    <m/>
    <m/>
    <m/>
    <n v="20"/>
    <x v="21"/>
    <x v="0"/>
  </r>
  <r>
    <d v="2023-12-08T13:17:31"/>
    <x v="19"/>
    <d v="2023-12-08T00:00:00"/>
    <s v="Contraception hormonale"/>
    <n v="5"/>
    <n v="3"/>
    <n v="3"/>
    <n v="3"/>
    <n v="3"/>
    <n v="4"/>
    <s v="Impossible pour moi de remplir EDF avant 13h le vendredi (je suis en stage au collège)"/>
    <m/>
    <m/>
    <m/>
    <m/>
    <m/>
    <m/>
    <m/>
    <m/>
    <m/>
    <m/>
    <m/>
    <m/>
    <m/>
    <m/>
    <m/>
    <m/>
    <m/>
    <m/>
    <m/>
    <m/>
    <n v="21"/>
    <x v="21"/>
    <x v="0"/>
  </r>
  <r>
    <d v="2023-12-08T16:17:58"/>
    <x v="42"/>
    <d v="2023-12-08T00:00:00"/>
    <s v="Contraception hormonale"/>
    <n v="3"/>
    <n v="3"/>
    <n v="3"/>
    <n v="3"/>
    <n v="3"/>
    <n v="3"/>
    <m/>
    <m/>
    <m/>
    <m/>
    <m/>
    <m/>
    <m/>
    <m/>
    <m/>
    <m/>
    <m/>
    <m/>
    <m/>
    <m/>
    <m/>
    <m/>
    <m/>
    <m/>
    <m/>
    <m/>
    <m/>
    <n v="18"/>
    <x v="21"/>
    <x v="0"/>
  </r>
  <r>
    <d v="2023-12-08T16:19:06"/>
    <x v="23"/>
    <d v="2023-12-08T00:00:00"/>
    <s v="Contraception hormonale"/>
    <n v="1"/>
    <n v="2"/>
    <n v="2"/>
    <n v="2"/>
    <n v="3"/>
    <n v="4"/>
    <m/>
    <m/>
    <m/>
    <m/>
    <m/>
    <m/>
    <m/>
    <m/>
    <m/>
    <m/>
    <m/>
    <m/>
    <m/>
    <m/>
    <m/>
    <m/>
    <m/>
    <m/>
    <m/>
    <m/>
    <m/>
    <n v="14"/>
    <x v="21"/>
    <x v="0"/>
  </r>
  <r>
    <d v="2023-12-08T16:19:58"/>
    <x v="49"/>
    <d v="2023-12-08T00:00:00"/>
    <s v="Fin de cycle (J14 à J28)"/>
    <n v="5"/>
    <n v="4"/>
    <n v="2"/>
    <n v="3"/>
    <n v="3"/>
    <n v="5"/>
    <m/>
    <m/>
    <m/>
    <m/>
    <m/>
    <m/>
    <m/>
    <m/>
    <m/>
    <m/>
    <m/>
    <m/>
    <m/>
    <m/>
    <m/>
    <m/>
    <m/>
    <m/>
    <m/>
    <m/>
    <m/>
    <n v="22"/>
    <x v="21"/>
    <x v="0"/>
  </r>
  <r>
    <d v="2023-12-08T16:20:12"/>
    <x v="16"/>
    <d v="2023-12-08T00:00:00"/>
    <s v="Ovulation (J7 à J14)"/>
    <n v="4"/>
    <n v="4"/>
    <n v="3"/>
    <n v="4"/>
    <n v="3"/>
    <n v="3"/>
    <m/>
    <n v="3"/>
    <m/>
    <m/>
    <m/>
    <m/>
    <m/>
    <m/>
    <m/>
    <m/>
    <m/>
    <m/>
    <m/>
    <m/>
    <m/>
    <m/>
    <m/>
    <m/>
    <m/>
    <s v="Général"/>
    <m/>
    <n v="21"/>
    <x v="21"/>
    <x v="0"/>
  </r>
  <r>
    <d v="2023-12-08T16:21:23"/>
    <x v="48"/>
    <d v="2023-12-08T00:00:00"/>
    <s v="Contraception hormonale"/>
    <n v="4"/>
    <n v="3"/>
    <n v="5"/>
    <n v="3"/>
    <n v="5"/>
    <n v="4"/>
    <s v="Douleur ischio mais semble diminuer"/>
    <m/>
    <m/>
    <m/>
    <m/>
    <m/>
    <m/>
    <m/>
    <m/>
    <m/>
    <m/>
    <m/>
    <m/>
    <m/>
    <m/>
    <m/>
    <m/>
    <m/>
    <m/>
    <m/>
    <m/>
    <n v="24"/>
    <x v="21"/>
    <x v="0"/>
  </r>
  <r>
    <d v="2023-12-08T16:22:18"/>
    <x v="39"/>
    <d v="2023-12-08T00:00:00"/>
    <s v="Ovulation (J7 à J14)"/>
    <n v="3"/>
    <n v="2"/>
    <n v="3"/>
    <n v="4"/>
    <n v="4"/>
    <n v="4"/>
    <m/>
    <n v="1"/>
    <m/>
    <m/>
    <m/>
    <m/>
    <m/>
    <m/>
    <m/>
    <m/>
    <m/>
    <m/>
    <m/>
    <m/>
    <m/>
    <s v="Droite"/>
    <m/>
    <m/>
    <m/>
    <m/>
    <m/>
    <n v="20"/>
    <x v="21"/>
    <x v="0"/>
  </r>
  <r>
    <d v="2023-12-08T16:22:23"/>
    <x v="37"/>
    <d v="2023-12-08T00:00:00"/>
    <s v="Fin de cycle (J14 à J28)"/>
    <n v="4"/>
    <n v="4"/>
    <n v="1"/>
    <n v="2"/>
    <n v="4"/>
    <n v="4"/>
    <m/>
    <m/>
    <m/>
    <m/>
    <m/>
    <m/>
    <m/>
    <m/>
    <m/>
    <m/>
    <m/>
    <m/>
    <m/>
    <m/>
    <m/>
    <m/>
    <m/>
    <m/>
    <m/>
    <m/>
    <m/>
    <n v="19"/>
    <x v="21"/>
    <x v="0"/>
  </r>
  <r>
    <d v="2023-12-08T16:22:39"/>
    <x v="10"/>
    <d v="2023-12-08T00:00:00"/>
    <s v="Fin de cycle (J14 à J28)"/>
    <n v="3"/>
    <n v="4"/>
    <n v="4"/>
    <n v="4"/>
    <n v="4"/>
    <n v="4"/>
    <m/>
    <m/>
    <m/>
    <m/>
    <m/>
    <m/>
    <m/>
    <m/>
    <m/>
    <m/>
    <m/>
    <m/>
    <m/>
    <m/>
    <m/>
    <m/>
    <m/>
    <m/>
    <m/>
    <m/>
    <m/>
    <n v="23"/>
    <x v="21"/>
    <x v="0"/>
  </r>
  <r>
    <d v="2023-12-08T16:22:57"/>
    <x v="12"/>
    <d v="2023-12-08T00:00:00"/>
    <s v="Contraception hormonale"/>
    <n v="5"/>
    <n v="4"/>
    <n v="3"/>
    <n v="4"/>
    <n v="3"/>
    <n v="4"/>
    <m/>
    <n v="3"/>
    <m/>
    <m/>
    <m/>
    <m/>
    <m/>
    <m/>
    <m/>
    <m/>
    <s v="Général"/>
    <m/>
    <m/>
    <m/>
    <m/>
    <m/>
    <m/>
    <m/>
    <m/>
    <m/>
    <s v="Douleur suite à la séance mardi midi. Gêne cervicales"/>
    <n v="23"/>
    <x v="21"/>
    <x v="0"/>
  </r>
  <r>
    <d v="2023-12-08T16:24:03"/>
    <x v="3"/>
    <d v="2023-12-08T00:00:00"/>
    <s v="Fin de cycle (J14 à J28)"/>
    <n v="3"/>
    <n v="3"/>
    <n v="2"/>
    <n v="2"/>
    <n v="3"/>
    <n v="4"/>
    <s v="Quelque gêne au mollet mais ça va"/>
    <m/>
    <m/>
    <m/>
    <m/>
    <m/>
    <m/>
    <m/>
    <m/>
    <m/>
    <m/>
    <m/>
    <m/>
    <m/>
    <m/>
    <m/>
    <m/>
    <m/>
    <m/>
    <m/>
    <m/>
    <n v="17"/>
    <x v="21"/>
    <x v="0"/>
  </r>
  <r>
    <d v="2023-12-08T16:27:23"/>
    <x v="47"/>
    <d v="2023-12-08T00:00:00"/>
    <s v="Contraception hormonale"/>
    <n v="4"/>
    <n v="4"/>
    <n v="4"/>
    <n v="4"/>
    <n v="4"/>
    <n v="4"/>
    <m/>
    <m/>
    <m/>
    <m/>
    <m/>
    <m/>
    <m/>
    <m/>
    <m/>
    <m/>
    <m/>
    <m/>
    <m/>
    <m/>
    <m/>
    <m/>
    <m/>
    <m/>
    <m/>
    <m/>
    <m/>
    <n v="24"/>
    <x v="21"/>
    <x v="0"/>
  </r>
  <r>
    <d v="2023-12-08T16:29:18"/>
    <x v="24"/>
    <d v="2023-12-08T00:00:00"/>
    <s v="Fin de cycle (J14 à J28)"/>
    <n v="3"/>
    <n v="3"/>
    <n v="2"/>
    <n v="3"/>
    <n v="3"/>
    <n v="3"/>
    <m/>
    <m/>
    <m/>
    <m/>
    <m/>
    <m/>
    <m/>
    <m/>
    <m/>
    <m/>
    <m/>
    <m/>
    <m/>
    <m/>
    <m/>
    <m/>
    <m/>
    <m/>
    <m/>
    <m/>
    <m/>
    <n v="17"/>
    <x v="21"/>
    <x v="0"/>
  </r>
  <r>
    <d v="2023-12-08T16:48:29"/>
    <x v="26"/>
    <d v="2023-12-08T00:00:00"/>
    <s v="Fin de cycle (J14 à J28)"/>
    <n v="3"/>
    <n v="2"/>
    <n v="3"/>
    <n v="3"/>
    <n v="3"/>
    <n v="4"/>
    <m/>
    <m/>
    <m/>
    <m/>
    <m/>
    <m/>
    <m/>
    <m/>
    <m/>
    <m/>
    <m/>
    <m/>
    <m/>
    <m/>
    <m/>
    <m/>
    <m/>
    <m/>
    <m/>
    <m/>
    <m/>
    <n v="18"/>
    <x v="21"/>
    <x v="0"/>
  </r>
  <r>
    <d v="2023-12-08T17:05:59"/>
    <x v="13"/>
    <d v="2023-12-08T00:00:00"/>
    <s v="Ovulation (J7 à J14)"/>
    <n v="2"/>
    <n v="2"/>
    <n v="2"/>
    <n v="3"/>
    <n v="3"/>
    <n v="4"/>
    <m/>
    <m/>
    <m/>
    <m/>
    <m/>
    <m/>
    <m/>
    <m/>
    <m/>
    <m/>
    <m/>
    <m/>
    <m/>
    <m/>
    <m/>
    <m/>
    <m/>
    <m/>
    <m/>
    <m/>
    <m/>
    <n v="16"/>
    <x v="21"/>
    <x v="0"/>
  </r>
  <r>
    <d v="2023-12-10T10:54:20"/>
    <x v="38"/>
    <d v="2023-12-10T00:00:00"/>
    <s v="Ovulation (J7 à J14)"/>
    <n v="4"/>
    <n v="4"/>
    <n v="4"/>
    <n v="4"/>
    <n v="4"/>
    <n v="4"/>
    <m/>
    <n v="1"/>
    <m/>
    <m/>
    <m/>
    <m/>
    <m/>
    <m/>
    <m/>
    <m/>
    <m/>
    <m/>
    <m/>
    <m/>
    <m/>
    <s v="Gauche"/>
    <m/>
    <m/>
    <m/>
    <m/>
    <m/>
    <n v="24"/>
    <x v="21"/>
    <x v="0"/>
  </r>
  <r>
    <d v="2023-12-11T07:42:18"/>
    <x v="26"/>
    <d v="2023-12-11T00:00:00"/>
    <s v="Fin de cycle (J14 à J28)"/>
    <n v="4"/>
    <n v="3"/>
    <n v="3"/>
    <n v="3"/>
    <n v="3"/>
    <n v="4"/>
    <m/>
    <m/>
    <m/>
    <m/>
    <m/>
    <m/>
    <m/>
    <m/>
    <m/>
    <m/>
    <m/>
    <m/>
    <m/>
    <m/>
    <m/>
    <m/>
    <m/>
    <m/>
    <m/>
    <m/>
    <m/>
    <n v="20"/>
    <x v="22"/>
    <x v="0"/>
  </r>
  <r>
    <d v="2023-12-11T08:27:54"/>
    <x v="15"/>
    <d v="2023-12-11T00:00:00"/>
    <s v="Fin de cycle (J14 à J28)"/>
    <n v="3"/>
    <n v="3"/>
    <n v="4"/>
    <n v="3"/>
    <n v="4"/>
    <n v="4"/>
    <m/>
    <n v="1"/>
    <m/>
    <m/>
    <m/>
    <s v="Gauche"/>
    <m/>
    <m/>
    <m/>
    <m/>
    <m/>
    <m/>
    <m/>
    <m/>
    <m/>
    <m/>
    <m/>
    <m/>
    <m/>
    <m/>
    <m/>
    <n v="21"/>
    <x v="22"/>
    <x v="0"/>
  </r>
  <r>
    <d v="2023-12-11T10:05:05"/>
    <x v="38"/>
    <d v="2023-12-11T00:00:00"/>
    <s v="Ovulation (J7 à J14)"/>
    <n v="5"/>
    <n v="5"/>
    <n v="5"/>
    <n v="4"/>
    <n v="4"/>
    <n v="4"/>
    <m/>
    <n v="1"/>
    <m/>
    <m/>
    <m/>
    <m/>
    <m/>
    <m/>
    <m/>
    <m/>
    <m/>
    <m/>
    <m/>
    <m/>
    <m/>
    <s v="Gauche"/>
    <m/>
    <m/>
    <m/>
    <m/>
    <s v="Pas d'augmentation de la douleur post match, bonnes sensations"/>
    <n v="27"/>
    <x v="22"/>
    <x v="0"/>
  </r>
  <r>
    <d v="2023-12-11T12:15:21"/>
    <x v="3"/>
    <d v="2023-12-11T00:00:00"/>
    <s v="Fin de cycle (J14 à J28)"/>
    <n v="3"/>
    <n v="3"/>
    <n v="3"/>
    <n v="3"/>
    <n v="3"/>
    <n v="4"/>
    <m/>
    <m/>
    <m/>
    <m/>
    <m/>
    <m/>
    <m/>
    <m/>
    <m/>
    <m/>
    <m/>
    <m/>
    <m/>
    <m/>
    <m/>
    <m/>
    <m/>
    <m/>
    <m/>
    <m/>
    <s v="Le mollet ça va pointe mais ça va"/>
    <n v="19"/>
    <x v="22"/>
    <x v="0"/>
  </r>
  <r>
    <d v="2023-12-11T13:09:57"/>
    <x v="46"/>
    <d v="2023-12-11T00:00:00"/>
    <s v="Fin de cycle (J14 à J28)"/>
    <n v="4"/>
    <n v="3"/>
    <n v="3"/>
    <n v="2"/>
    <n v="4"/>
    <n v="4"/>
    <m/>
    <n v="7"/>
    <m/>
    <m/>
    <s v="Général"/>
    <m/>
    <m/>
    <m/>
    <m/>
    <m/>
    <m/>
    <m/>
    <m/>
    <m/>
    <m/>
    <m/>
    <m/>
    <m/>
    <m/>
    <m/>
    <m/>
    <n v="20"/>
    <x v="22"/>
    <x v="0"/>
  </r>
  <r>
    <d v="2023-12-11T13:10:34"/>
    <x v="29"/>
    <d v="2023-12-11T00:00:00"/>
    <s v="Ovulation (J7 à J14)"/>
    <n v="4"/>
    <n v="4"/>
    <n v="4"/>
    <n v="4"/>
    <n v="3"/>
    <n v="4"/>
    <m/>
    <m/>
    <m/>
    <m/>
    <m/>
    <m/>
    <m/>
    <m/>
    <m/>
    <m/>
    <m/>
    <m/>
    <m/>
    <m/>
    <m/>
    <m/>
    <m/>
    <m/>
    <m/>
    <m/>
    <m/>
    <n v="23"/>
    <x v="22"/>
    <x v="0"/>
  </r>
  <r>
    <d v="2023-12-11T13:12:30"/>
    <x v="20"/>
    <d v="2023-12-11T00:00:00"/>
    <s v="Ovulation (J7 à J14)"/>
    <n v="3"/>
    <n v="3"/>
    <n v="4"/>
    <n v="3"/>
    <n v="5"/>
    <n v="5"/>
    <m/>
    <n v="5"/>
    <m/>
    <m/>
    <s v="Général"/>
    <m/>
    <m/>
    <m/>
    <m/>
    <m/>
    <m/>
    <m/>
    <m/>
    <m/>
    <m/>
    <m/>
    <m/>
    <m/>
    <m/>
    <m/>
    <m/>
    <n v="23"/>
    <x v="22"/>
    <x v="0"/>
  </r>
  <r>
    <d v="2023-12-11T13:13:25"/>
    <x v="45"/>
    <d v="2023-12-11T00:00:00"/>
    <s v="Fin de cycle (J14 à J28)"/>
    <n v="3"/>
    <n v="4"/>
    <n v="3"/>
    <n v="3"/>
    <n v="4"/>
    <n v="3"/>
    <m/>
    <m/>
    <m/>
    <m/>
    <m/>
    <m/>
    <m/>
    <m/>
    <m/>
    <m/>
    <m/>
    <m/>
    <m/>
    <m/>
    <m/>
    <m/>
    <m/>
    <m/>
    <m/>
    <m/>
    <m/>
    <n v="20"/>
    <x v="22"/>
    <x v="0"/>
  </r>
  <r>
    <d v="2023-12-11T13:18:56"/>
    <x v="31"/>
    <d v="2023-12-11T00:00:00"/>
    <s v="Contraception hormonale"/>
    <n v="2"/>
    <n v="3"/>
    <n v="2"/>
    <n v="2"/>
    <n v="3"/>
    <n v="4"/>
    <m/>
    <m/>
    <m/>
    <m/>
    <m/>
    <m/>
    <m/>
    <m/>
    <m/>
    <m/>
    <m/>
    <m/>
    <m/>
    <m/>
    <m/>
    <m/>
    <m/>
    <m/>
    <m/>
    <m/>
    <m/>
    <n v="16"/>
    <x v="22"/>
    <x v="0"/>
  </r>
  <r>
    <d v="2023-12-11T13:22:30"/>
    <x v="44"/>
    <d v="2023-12-11T00:00:00"/>
    <s v="Fin de cycle (J14 à J28)"/>
    <n v="4"/>
    <n v="3"/>
    <n v="3"/>
    <n v="3"/>
    <n v="2"/>
    <n v="4"/>
    <m/>
    <m/>
    <m/>
    <m/>
    <m/>
    <m/>
    <m/>
    <m/>
    <m/>
    <m/>
    <m/>
    <m/>
    <m/>
    <m/>
    <m/>
    <m/>
    <m/>
    <m/>
    <m/>
    <m/>
    <m/>
    <n v="19"/>
    <x v="22"/>
    <x v="0"/>
  </r>
  <r>
    <d v="2023-12-11T13:26:06"/>
    <x v="13"/>
    <d v="2023-12-11T00:00:00"/>
    <s v="Fin de cycle (J14 à J28)"/>
    <n v="4"/>
    <n v="2"/>
    <n v="3"/>
    <n v="2"/>
    <n v="2"/>
    <n v="3"/>
    <m/>
    <m/>
    <m/>
    <m/>
    <m/>
    <m/>
    <m/>
    <m/>
    <m/>
    <m/>
    <m/>
    <m/>
    <m/>
    <m/>
    <m/>
    <m/>
    <m/>
    <m/>
    <m/>
    <m/>
    <m/>
    <n v="16"/>
    <x v="22"/>
    <x v="0"/>
  </r>
  <r>
    <d v="2023-12-11T13:31:03"/>
    <x v="57"/>
    <d v="2023-12-11T00:00:00"/>
    <s v="Fin de cycle (J14 à J28)"/>
    <n v="3"/>
    <n v="3"/>
    <n v="3"/>
    <n v="3"/>
    <n v="3"/>
    <n v="3"/>
    <m/>
    <m/>
    <m/>
    <m/>
    <m/>
    <m/>
    <m/>
    <m/>
    <m/>
    <m/>
    <m/>
    <m/>
    <m/>
    <m/>
    <m/>
    <m/>
    <m/>
    <m/>
    <m/>
    <m/>
    <m/>
    <n v="18"/>
    <x v="22"/>
    <x v="0"/>
  </r>
  <r>
    <d v="2023-12-11T13:33:49"/>
    <x v="42"/>
    <d v="2023-12-11T00:00:00"/>
    <s v="Contraception hormonale"/>
    <n v="3"/>
    <n v="3"/>
    <n v="2"/>
    <n v="2"/>
    <n v="3"/>
    <n v="3"/>
    <m/>
    <n v="3"/>
    <m/>
    <m/>
    <s v="Général"/>
    <s v="Général"/>
    <m/>
    <s v="Général"/>
    <m/>
    <m/>
    <m/>
    <m/>
    <m/>
    <m/>
    <m/>
    <m/>
    <m/>
    <m/>
    <m/>
    <m/>
    <m/>
    <n v="16"/>
    <x v="22"/>
    <x v="0"/>
  </r>
  <r>
    <d v="2023-12-11T13:35:46"/>
    <x v="16"/>
    <d v="2023-12-11T00:00:00"/>
    <s v="Ovulation (J7 à J14)"/>
    <n v="4"/>
    <n v="4"/>
    <n v="2"/>
    <n v="2"/>
    <n v="3"/>
    <n v="3"/>
    <s v="Courbature ++ partout, rythme important en ce moment, épreuves, déménagement, travail = fatigue ++"/>
    <m/>
    <m/>
    <m/>
    <m/>
    <m/>
    <m/>
    <m/>
    <m/>
    <m/>
    <m/>
    <m/>
    <m/>
    <m/>
    <m/>
    <m/>
    <m/>
    <m/>
    <m/>
    <m/>
    <m/>
    <n v="18"/>
    <x v="22"/>
    <x v="0"/>
  </r>
  <r>
    <d v="2023-12-11T13:53:23"/>
    <x v="47"/>
    <d v="2023-12-11T00:00:00"/>
    <s v="Contraception hormonale"/>
    <n v="3"/>
    <n v="3"/>
    <n v="4"/>
    <n v="2"/>
    <n v="3"/>
    <n v="4"/>
    <m/>
    <n v="7"/>
    <s v="Général"/>
    <m/>
    <m/>
    <m/>
    <m/>
    <m/>
    <m/>
    <m/>
    <m/>
    <m/>
    <m/>
    <m/>
    <m/>
    <m/>
    <m/>
    <m/>
    <m/>
    <m/>
    <s v="J’ai mal au nez je vois Patrice demain"/>
    <n v="19"/>
    <x v="22"/>
    <x v="0"/>
  </r>
  <r>
    <d v="2023-12-12T07:06:43"/>
    <x v="44"/>
    <d v="2023-12-12T00:00:00"/>
    <s v="Règles (J1 à J7)"/>
    <n v="4"/>
    <n v="3"/>
    <n v="2"/>
    <n v="3"/>
    <n v="3"/>
    <n v="2"/>
    <s v="1er jour de regle"/>
    <m/>
    <m/>
    <m/>
    <m/>
    <m/>
    <m/>
    <m/>
    <m/>
    <m/>
    <m/>
    <m/>
    <m/>
    <m/>
    <m/>
    <m/>
    <m/>
    <m/>
    <m/>
    <m/>
    <m/>
    <n v="17"/>
    <x v="22"/>
    <x v="0"/>
  </r>
  <r>
    <d v="2023-12-12T07:07:10"/>
    <x v="13"/>
    <d v="2023-12-12T00:00:00"/>
    <s v="Fin de cycle (J14 à J28)"/>
    <n v="3"/>
    <n v="2"/>
    <n v="2"/>
    <n v="3"/>
    <n v="3"/>
    <n v="4"/>
    <m/>
    <m/>
    <m/>
    <m/>
    <m/>
    <m/>
    <m/>
    <m/>
    <m/>
    <m/>
    <m/>
    <m/>
    <m/>
    <m/>
    <m/>
    <m/>
    <m/>
    <m/>
    <m/>
    <m/>
    <m/>
    <n v="17"/>
    <x v="22"/>
    <x v="0"/>
  </r>
  <r>
    <d v="2023-12-12T07:08:37"/>
    <x v="20"/>
    <d v="2023-12-12T00:00:00"/>
    <s v="Ovulation (J7 à J14)"/>
    <n v="4"/>
    <n v="3"/>
    <n v="3"/>
    <n v="3"/>
    <n v="5"/>
    <n v="5"/>
    <m/>
    <n v="3"/>
    <m/>
    <m/>
    <s v="Général"/>
    <m/>
    <m/>
    <m/>
    <m/>
    <m/>
    <m/>
    <m/>
    <m/>
    <m/>
    <m/>
    <m/>
    <m/>
    <m/>
    <m/>
    <m/>
    <m/>
    <n v="23"/>
    <x v="22"/>
    <x v="0"/>
  </r>
  <r>
    <d v="2023-12-12T07:46:08"/>
    <x v="15"/>
    <d v="2023-12-12T00:00:00"/>
    <s v="Fin de cycle (J14 à J28)"/>
    <n v="3"/>
    <n v="2"/>
    <n v="4"/>
    <n v="3"/>
    <n v="3"/>
    <n v="4"/>
    <m/>
    <n v="1"/>
    <m/>
    <m/>
    <m/>
    <s v="Gauche"/>
    <m/>
    <m/>
    <m/>
    <m/>
    <m/>
    <m/>
    <m/>
    <m/>
    <m/>
    <m/>
    <m/>
    <m/>
    <m/>
    <m/>
    <m/>
    <n v="19"/>
    <x v="22"/>
    <x v="0"/>
  </r>
  <r>
    <d v="2023-12-12T07:47:17"/>
    <x v="57"/>
    <d v="2023-12-12T00:00:00"/>
    <s v="Fin de cycle (J14 à J28)"/>
    <n v="3"/>
    <n v="3"/>
    <n v="3"/>
    <n v="3"/>
    <n v="3"/>
    <n v="3"/>
    <m/>
    <m/>
    <m/>
    <m/>
    <m/>
    <m/>
    <m/>
    <m/>
    <m/>
    <m/>
    <m/>
    <m/>
    <m/>
    <m/>
    <m/>
    <m/>
    <m/>
    <m/>
    <m/>
    <m/>
    <m/>
    <n v="18"/>
    <x v="22"/>
    <x v="0"/>
  </r>
  <r>
    <d v="2023-12-12T08:08:52"/>
    <x v="26"/>
    <d v="2023-12-12T00:00:00"/>
    <s v="Fin de cycle (J14 à J28)"/>
    <n v="4"/>
    <n v="4"/>
    <n v="3"/>
    <n v="3"/>
    <n v="3"/>
    <n v="4"/>
    <m/>
    <m/>
    <m/>
    <m/>
    <m/>
    <m/>
    <m/>
    <m/>
    <m/>
    <m/>
    <m/>
    <m/>
    <m/>
    <m/>
    <m/>
    <m/>
    <m/>
    <m/>
    <m/>
    <m/>
    <m/>
    <n v="21"/>
    <x v="22"/>
    <x v="0"/>
  </r>
  <r>
    <d v="2023-12-12T08:44:16"/>
    <x v="42"/>
    <d v="2023-12-12T00:00:00"/>
    <s v="Contraception hormonale"/>
    <n v="3"/>
    <n v="3"/>
    <n v="2"/>
    <n v="3"/>
    <n v="3"/>
    <n v="3"/>
    <m/>
    <m/>
    <m/>
    <m/>
    <m/>
    <m/>
    <m/>
    <m/>
    <m/>
    <m/>
    <m/>
    <m/>
    <m/>
    <m/>
    <m/>
    <m/>
    <m/>
    <m/>
    <m/>
    <m/>
    <m/>
    <n v="17"/>
    <x v="22"/>
    <x v="0"/>
  </r>
  <r>
    <d v="2023-12-12T08:53:39"/>
    <x v="49"/>
    <d v="2023-12-12T00:00:00"/>
    <s v="Fin de cycle (J14 à J28)"/>
    <n v="3"/>
    <n v="3"/>
    <n v="3"/>
    <n v="3"/>
    <n v="3"/>
    <n v="4"/>
    <m/>
    <m/>
    <m/>
    <m/>
    <m/>
    <m/>
    <m/>
    <m/>
    <m/>
    <m/>
    <m/>
    <m/>
    <m/>
    <m/>
    <m/>
    <m/>
    <m/>
    <m/>
    <m/>
    <m/>
    <m/>
    <n v="19"/>
    <x v="22"/>
    <x v="0"/>
  </r>
  <r>
    <d v="2023-12-12T09:02:07"/>
    <x v="47"/>
    <d v="2023-12-12T00:00:00"/>
    <s v="Contraception hormonale"/>
    <n v="3"/>
    <n v="3"/>
    <n v="4"/>
    <n v="2"/>
    <n v="4"/>
    <n v="4"/>
    <m/>
    <n v="6"/>
    <s v="Général"/>
    <m/>
    <m/>
    <m/>
    <m/>
    <m/>
    <m/>
    <m/>
    <m/>
    <m/>
    <m/>
    <m/>
    <m/>
    <m/>
    <m/>
    <m/>
    <m/>
    <m/>
    <s v="J’ai mal au nez"/>
    <n v="20"/>
    <x v="22"/>
    <x v="0"/>
  </r>
  <r>
    <d v="2023-12-12T09:47:02"/>
    <x v="4"/>
    <d v="2023-12-12T00:00:00"/>
    <s v="Ovulation (J7 à J14)"/>
    <n v="4"/>
    <n v="4"/>
    <n v="4"/>
    <n v="4"/>
    <n v="4"/>
    <n v="4"/>
    <m/>
    <n v="1"/>
    <m/>
    <m/>
    <m/>
    <m/>
    <m/>
    <m/>
    <m/>
    <m/>
    <m/>
    <m/>
    <m/>
    <m/>
    <m/>
    <s v="Gauche"/>
    <m/>
    <m/>
    <m/>
    <m/>
    <m/>
    <n v="24"/>
    <x v="22"/>
    <x v="0"/>
  </r>
  <r>
    <d v="2023-12-12T09:50:55"/>
    <x v="18"/>
    <d v="2023-12-12T00:00:00"/>
    <s v="Contraception hormonale"/>
    <n v="4"/>
    <n v="4"/>
    <n v="3"/>
    <n v="3"/>
    <n v="4"/>
    <n v="5"/>
    <m/>
    <m/>
    <m/>
    <m/>
    <m/>
    <m/>
    <m/>
    <m/>
    <m/>
    <m/>
    <m/>
    <m/>
    <m/>
    <m/>
    <m/>
    <m/>
    <m/>
    <m/>
    <m/>
    <m/>
    <m/>
    <n v="23"/>
    <x v="22"/>
    <x v="0"/>
  </r>
  <r>
    <d v="2023-12-12T09:55:46"/>
    <x v="3"/>
    <d v="2023-12-12T00:00:00"/>
    <s v="Fin de cycle (J14 à J28)"/>
    <n v="3"/>
    <n v="3"/>
    <n v="2"/>
    <n v="2"/>
    <n v="2"/>
    <n v="4"/>
    <m/>
    <m/>
    <m/>
    <m/>
    <m/>
    <m/>
    <m/>
    <m/>
    <m/>
    <m/>
    <m/>
    <m/>
    <m/>
    <m/>
    <m/>
    <m/>
    <m/>
    <m/>
    <m/>
    <m/>
    <m/>
    <n v="16"/>
    <x v="22"/>
    <x v="0"/>
  </r>
  <r>
    <d v="2023-12-12T09:57:54"/>
    <x v="31"/>
    <d v="2023-12-12T00:00:00"/>
    <s v="Contraception hormonale"/>
    <n v="4"/>
    <n v="3"/>
    <n v="3"/>
    <n v="3"/>
    <n v="3"/>
    <n v="4"/>
    <m/>
    <m/>
    <m/>
    <m/>
    <m/>
    <m/>
    <m/>
    <m/>
    <m/>
    <m/>
    <m/>
    <m/>
    <m/>
    <m/>
    <m/>
    <m/>
    <m/>
    <m/>
    <m/>
    <m/>
    <m/>
    <n v="20"/>
    <x v="22"/>
    <x v="0"/>
  </r>
  <r>
    <d v="2023-12-12T09:59:33"/>
    <x v="2"/>
    <d v="2023-12-12T00:00:00"/>
    <s v="Contraception hormonale"/>
    <n v="4"/>
    <n v="3"/>
    <n v="4"/>
    <n v="2"/>
    <n v="3"/>
    <n v="4"/>
    <m/>
    <m/>
    <m/>
    <m/>
    <m/>
    <m/>
    <m/>
    <m/>
    <m/>
    <m/>
    <m/>
    <m/>
    <m/>
    <m/>
    <m/>
    <m/>
    <m/>
    <m/>
    <m/>
    <m/>
    <m/>
    <n v="20"/>
    <x v="22"/>
    <x v="0"/>
  </r>
  <r>
    <d v="2023-12-12T10:46:51"/>
    <x v="16"/>
    <d v="2023-12-12T00:00:00"/>
    <s v="Ovulation (J7 à J14)"/>
    <n v="4"/>
    <n v="4"/>
    <n v="2"/>
    <n v="3"/>
    <n v="3"/>
    <n v="3"/>
    <m/>
    <m/>
    <m/>
    <m/>
    <m/>
    <m/>
    <m/>
    <m/>
    <m/>
    <m/>
    <m/>
    <m/>
    <m/>
    <m/>
    <m/>
    <m/>
    <m/>
    <m/>
    <m/>
    <m/>
    <m/>
    <n v="19"/>
    <x v="22"/>
    <x v="0"/>
  </r>
  <r>
    <d v="2023-12-12T11:16:11"/>
    <x v="29"/>
    <d v="2023-12-12T00:00:00"/>
    <s v="Ovulation (J7 à J14)"/>
    <n v="4"/>
    <n v="4"/>
    <n v="3"/>
    <n v="4"/>
    <n v="4"/>
    <n v="4"/>
    <m/>
    <m/>
    <m/>
    <m/>
    <m/>
    <m/>
    <m/>
    <m/>
    <m/>
    <m/>
    <m/>
    <m/>
    <m/>
    <m/>
    <m/>
    <m/>
    <m/>
    <m/>
    <m/>
    <m/>
    <m/>
    <n v="23"/>
    <x v="22"/>
    <x v="0"/>
  </r>
  <r>
    <d v="2023-12-12T11:20:27"/>
    <x v="12"/>
    <d v="2023-12-12T00:00:00"/>
    <s v="Contraception hormonale"/>
    <n v="2"/>
    <n v="4"/>
    <n v="1"/>
    <n v="4"/>
    <n v="4"/>
    <n v="1"/>
    <m/>
    <n v="1"/>
    <m/>
    <m/>
    <s v="Général"/>
    <m/>
    <m/>
    <m/>
    <m/>
    <m/>
    <m/>
    <m/>
    <m/>
    <s v="Général, Droite, Gauche"/>
    <m/>
    <m/>
    <m/>
    <m/>
    <m/>
    <m/>
    <s v="Cheville et mollets c'est juste que c'est hyper fatigué du match dans la boue c'est congestionné et genre bien courbaturé. Cervicales tjrs une gêne"/>
    <n v="16"/>
    <x v="22"/>
    <x v="0"/>
  </r>
  <r>
    <d v="2023-12-12T11:25:57"/>
    <x v="6"/>
    <d v="2023-12-12T00:00:00"/>
    <s v="Règles (J1 à J7)"/>
    <n v="3"/>
    <n v="3"/>
    <n v="4"/>
    <n v="3"/>
    <n v="3"/>
    <n v="4"/>
    <m/>
    <m/>
    <m/>
    <m/>
    <m/>
    <m/>
    <m/>
    <m/>
    <m/>
    <m/>
    <m/>
    <m/>
    <m/>
    <m/>
    <m/>
    <m/>
    <m/>
    <m/>
    <m/>
    <m/>
    <m/>
    <n v="20"/>
    <x v="22"/>
    <x v="0"/>
  </r>
  <r>
    <d v="2023-12-12T11:33:04"/>
    <x v="10"/>
    <d v="2023-12-12T00:00:00"/>
    <s v="Fin de cycle (J14 à J28)"/>
    <n v="3"/>
    <n v="4"/>
    <n v="2"/>
    <n v="3"/>
    <n v="4"/>
    <n v="4"/>
    <m/>
    <m/>
    <m/>
    <m/>
    <m/>
    <m/>
    <m/>
    <m/>
    <m/>
    <m/>
    <m/>
    <m/>
    <m/>
    <m/>
    <m/>
    <m/>
    <m/>
    <m/>
    <m/>
    <m/>
    <m/>
    <n v="20"/>
    <x v="22"/>
    <x v="0"/>
  </r>
  <r>
    <d v="2023-12-12T11:43:06"/>
    <x v="19"/>
    <d v="2023-12-12T00:00:00"/>
    <s v="Contraception hormonale"/>
    <n v="3"/>
    <n v="3"/>
    <n v="1"/>
    <n v="2"/>
    <n v="3"/>
    <n v="2"/>
    <s v="Malade 🤧"/>
    <m/>
    <m/>
    <m/>
    <m/>
    <m/>
    <m/>
    <m/>
    <m/>
    <m/>
    <m/>
    <m/>
    <m/>
    <m/>
    <m/>
    <m/>
    <m/>
    <m/>
    <m/>
    <m/>
    <m/>
    <n v="14"/>
    <x v="22"/>
    <x v="0"/>
  </r>
  <r>
    <d v="2023-12-12T12:08:12"/>
    <x v="21"/>
    <d v="2023-12-12T00:00:00"/>
    <s v="Règles (J1 à J7)"/>
    <n v="2"/>
    <n v="2"/>
    <n v="4"/>
    <n v="3"/>
    <n v="4"/>
    <n v="3"/>
    <m/>
    <m/>
    <m/>
    <m/>
    <m/>
    <m/>
    <m/>
    <m/>
    <m/>
    <m/>
    <m/>
    <m/>
    <m/>
    <m/>
    <m/>
    <m/>
    <m/>
    <m/>
    <m/>
    <m/>
    <m/>
    <n v="18"/>
    <x v="22"/>
    <x v="0"/>
  </r>
  <r>
    <d v="2023-12-12T14:10:52"/>
    <x v="37"/>
    <d v="2023-12-12T00:00:00"/>
    <s v="Fin de cycle (J14 à J28)"/>
    <n v="3"/>
    <n v="3"/>
    <n v="3"/>
    <n v="2"/>
    <n v="4"/>
    <n v="4"/>
    <m/>
    <m/>
    <m/>
    <m/>
    <m/>
    <m/>
    <m/>
    <m/>
    <m/>
    <m/>
    <m/>
    <m/>
    <m/>
    <m/>
    <m/>
    <m/>
    <m/>
    <m/>
    <m/>
    <m/>
    <m/>
    <n v="19"/>
    <x v="22"/>
    <x v="0"/>
  </r>
  <r>
    <d v="2023-12-12T15:06:21"/>
    <x v="39"/>
    <d v="2023-12-12T00:00:00"/>
    <s v="Ovulation (J7 à J14)"/>
    <n v="4"/>
    <n v="2"/>
    <n v="3"/>
    <n v="4"/>
    <n v="4"/>
    <n v="4"/>
    <m/>
    <n v="3"/>
    <m/>
    <m/>
    <m/>
    <m/>
    <m/>
    <m/>
    <m/>
    <m/>
    <m/>
    <m/>
    <m/>
    <m/>
    <m/>
    <s v="Droite"/>
    <m/>
    <m/>
    <m/>
    <m/>
    <s v="douleur quand mon doigt est sollicité"/>
    <n v="21"/>
    <x v="22"/>
    <x v="0"/>
  </r>
  <r>
    <d v="2023-12-12T16:06:02"/>
    <x v="46"/>
    <d v="2023-12-12T00:00:00"/>
    <s v="Règles (J1 à J7)"/>
    <n v="3"/>
    <n v="3"/>
    <n v="3"/>
    <n v="2"/>
    <n v="3"/>
    <n v="3"/>
    <m/>
    <n v="6"/>
    <m/>
    <m/>
    <s v="Général"/>
    <m/>
    <m/>
    <m/>
    <m/>
    <m/>
    <m/>
    <m/>
    <m/>
    <m/>
    <m/>
    <m/>
    <m/>
    <m/>
    <m/>
    <m/>
    <m/>
    <n v="17"/>
    <x v="22"/>
    <x v="0"/>
  </r>
  <r>
    <d v="2023-12-12T16:06:02"/>
    <x v="25"/>
    <d v="2023-12-12T00:00:00"/>
    <s v="Règles (J1 à J7)"/>
    <n v="3"/>
    <n v="3"/>
    <n v="2"/>
    <n v="3"/>
    <n v="3"/>
    <n v="4"/>
    <m/>
    <m/>
    <m/>
    <m/>
    <m/>
    <m/>
    <m/>
    <m/>
    <m/>
    <m/>
    <m/>
    <m/>
    <m/>
    <m/>
    <m/>
    <m/>
    <m/>
    <m/>
    <m/>
    <m/>
    <m/>
    <n v="18"/>
    <x v="22"/>
    <x v="0"/>
  </r>
  <r>
    <d v="2023-12-12T16:07:47"/>
    <x v="32"/>
    <d v="2023-12-12T00:00:00"/>
    <s v="Fin de cycle (J14 à J28)"/>
    <n v="3"/>
    <n v="2"/>
    <n v="3"/>
    <n v="2"/>
    <n v="3"/>
    <n v="5"/>
    <s v="Douleurs cervicales, épaule droite je vois Clément"/>
    <m/>
    <m/>
    <m/>
    <m/>
    <m/>
    <m/>
    <m/>
    <m/>
    <m/>
    <m/>
    <m/>
    <m/>
    <m/>
    <m/>
    <m/>
    <m/>
    <m/>
    <m/>
    <m/>
    <m/>
    <n v="18"/>
    <x v="22"/>
    <x v="0"/>
  </r>
  <r>
    <d v="2023-12-12T16:08:01"/>
    <x v="9"/>
    <d v="2023-12-12T00:00:00"/>
    <s v="Ovulation (J7 à J14)"/>
    <n v="3"/>
    <n v="3"/>
    <n v="4"/>
    <n v="3"/>
    <n v="3"/>
    <n v="4"/>
    <m/>
    <m/>
    <m/>
    <m/>
    <m/>
    <m/>
    <m/>
    <m/>
    <m/>
    <m/>
    <m/>
    <m/>
    <m/>
    <m/>
    <m/>
    <m/>
    <m/>
    <m/>
    <m/>
    <m/>
    <s v="J’ai un choufleur à l’oreille ça me fait mal"/>
    <n v="20"/>
    <x v="22"/>
    <x v="0"/>
  </r>
  <r>
    <d v="2023-12-12T16:19:57"/>
    <x v="48"/>
    <d v="2023-12-12T00:00:00"/>
    <s v="Contraception hormonale"/>
    <n v="2"/>
    <n v="2"/>
    <n v="2"/>
    <n v="3"/>
    <n v="4"/>
    <n v="5"/>
    <m/>
    <m/>
    <m/>
    <m/>
    <m/>
    <m/>
    <m/>
    <m/>
    <m/>
    <m/>
    <m/>
    <m/>
    <m/>
    <m/>
    <m/>
    <m/>
    <m/>
    <m/>
    <m/>
    <m/>
    <m/>
    <n v="18"/>
    <x v="22"/>
    <x v="0"/>
  </r>
  <r>
    <d v="2023-12-12T16:20:37"/>
    <x v="14"/>
    <d v="2023-11-12T00:00:00"/>
    <s v="Contraception hormonale"/>
    <n v="3"/>
    <n v="3"/>
    <n v="2"/>
    <n v="2"/>
    <n v="3"/>
    <n v="3"/>
    <m/>
    <m/>
    <m/>
    <m/>
    <m/>
    <m/>
    <m/>
    <m/>
    <m/>
    <m/>
    <m/>
    <m/>
    <m/>
    <m/>
    <m/>
    <m/>
    <m/>
    <m/>
    <m/>
    <m/>
    <m/>
    <n v="16"/>
    <x v="17"/>
    <x v="0"/>
  </r>
  <r>
    <d v="2023-12-12T16:25:39"/>
    <x v="7"/>
    <d v="2023-12-12T00:00:00"/>
    <s v="Règles (J1 à J7)"/>
    <n v="3"/>
    <n v="3"/>
    <n v="4"/>
    <n v="2"/>
    <n v="4"/>
    <n v="4"/>
    <m/>
    <m/>
    <m/>
    <m/>
    <m/>
    <m/>
    <m/>
    <m/>
    <m/>
    <m/>
    <m/>
    <m/>
    <m/>
    <m/>
    <m/>
    <m/>
    <m/>
    <m/>
    <m/>
    <m/>
    <m/>
    <n v="20"/>
    <x v="22"/>
    <x v="0"/>
  </r>
  <r>
    <d v="2023-12-13T07:00:09"/>
    <x v="44"/>
    <d v="2023-12-13T00:00:00"/>
    <s v="Règles (J1 à J7)"/>
    <n v="4"/>
    <n v="3"/>
    <n v="4"/>
    <n v="3"/>
    <n v="3"/>
    <n v="4"/>
    <m/>
    <m/>
    <m/>
    <m/>
    <m/>
    <m/>
    <m/>
    <m/>
    <m/>
    <m/>
    <m/>
    <m/>
    <m/>
    <m/>
    <m/>
    <m/>
    <m/>
    <m/>
    <m/>
    <m/>
    <m/>
    <n v="21"/>
    <x v="22"/>
    <x v="0"/>
  </r>
  <r>
    <d v="2023-12-13T07:28:56"/>
    <x v="20"/>
    <d v="2023-12-13T00:00:00"/>
    <s v="Ovulation (J7 à J14)"/>
    <n v="4"/>
    <n v="3"/>
    <n v="5"/>
    <n v="5"/>
    <n v="5"/>
    <n v="5"/>
    <m/>
    <m/>
    <m/>
    <m/>
    <m/>
    <m/>
    <m/>
    <m/>
    <m/>
    <m/>
    <m/>
    <m/>
    <m/>
    <m/>
    <m/>
    <m/>
    <m/>
    <m/>
    <m/>
    <m/>
    <m/>
    <n v="27"/>
    <x v="22"/>
    <x v="0"/>
  </r>
  <r>
    <d v="2023-12-13T08:00:50"/>
    <x v="15"/>
    <d v="2023-12-13T00:00:00"/>
    <s v="Fin de cycle (J14 à J28)"/>
    <n v="3"/>
    <n v="2"/>
    <n v="4"/>
    <n v="2"/>
    <n v="4"/>
    <n v="4"/>
    <m/>
    <n v="2"/>
    <m/>
    <m/>
    <m/>
    <m/>
    <m/>
    <s v="Général"/>
    <m/>
    <m/>
    <m/>
    <m/>
    <m/>
    <m/>
    <m/>
    <m/>
    <m/>
    <m/>
    <m/>
    <m/>
    <s v="Choc au moment du match, je pensais avoir un hématome mais clément pense que ducoup j’ai eu un petit traumatisme au sacrum d’où mes douleurs"/>
    <n v="19"/>
    <x v="22"/>
    <x v="0"/>
  </r>
  <r>
    <d v="2023-12-13T08:42:43"/>
    <x v="13"/>
    <d v="2023-12-13T00:00:00"/>
    <s v="Fin de cycle (J14 à J28)"/>
    <n v="2"/>
    <n v="1"/>
    <n v="2"/>
    <n v="3"/>
    <n v="2"/>
    <n v="4"/>
    <m/>
    <m/>
    <m/>
    <m/>
    <m/>
    <m/>
    <m/>
    <m/>
    <m/>
    <m/>
    <m/>
    <m/>
    <m/>
    <m/>
    <m/>
    <m/>
    <m/>
    <m/>
    <m/>
    <m/>
    <m/>
    <n v="14"/>
    <x v="22"/>
    <x v="0"/>
  </r>
  <r>
    <d v="2023-12-13T08:58:22"/>
    <x v="57"/>
    <d v="2023-12-13T00:00:00"/>
    <s v="Fin de cycle (J14 à J28)"/>
    <n v="3"/>
    <n v="3"/>
    <n v="3"/>
    <n v="3"/>
    <n v="3"/>
    <n v="3"/>
    <m/>
    <m/>
    <m/>
    <m/>
    <m/>
    <m/>
    <m/>
    <m/>
    <m/>
    <m/>
    <m/>
    <m/>
    <m/>
    <m/>
    <m/>
    <m/>
    <m/>
    <m/>
    <m/>
    <m/>
    <m/>
    <n v="18"/>
    <x v="22"/>
    <x v="0"/>
  </r>
  <r>
    <d v="2023-12-13T09:28:19"/>
    <x v="17"/>
    <d v="2023-12-13T00:00:00"/>
    <s v="Contraception hormonale"/>
    <n v="5"/>
    <n v="5"/>
    <n v="3"/>
    <n v="2"/>
    <n v="2"/>
    <n v="4"/>
    <m/>
    <m/>
    <m/>
    <m/>
    <m/>
    <m/>
    <m/>
    <m/>
    <m/>
    <m/>
    <m/>
    <m/>
    <m/>
    <m/>
    <m/>
    <m/>
    <m/>
    <m/>
    <m/>
    <m/>
    <m/>
    <n v="21"/>
    <x v="22"/>
    <x v="0"/>
  </r>
  <r>
    <d v="2023-12-13T09:30:50"/>
    <x v="38"/>
    <d v="2023-12-13T00:00:00"/>
    <s v="Ovulation (J7 à J14)"/>
    <n v="5"/>
    <n v="4"/>
    <n v="4"/>
    <n v="4"/>
    <n v="4"/>
    <n v="5"/>
    <m/>
    <n v="1"/>
    <m/>
    <m/>
    <m/>
    <m/>
    <m/>
    <m/>
    <m/>
    <m/>
    <m/>
    <m/>
    <m/>
    <m/>
    <m/>
    <s v="Gauche"/>
    <m/>
    <m/>
    <m/>
    <m/>
    <m/>
    <n v="26"/>
    <x v="22"/>
    <x v="0"/>
  </r>
  <r>
    <d v="2023-12-13T09:31:26"/>
    <x v="42"/>
    <d v="2023-12-13T00:00:00"/>
    <s v="Contraception hormonale"/>
    <n v="3"/>
    <n v="3"/>
    <n v="3"/>
    <n v="3"/>
    <n v="3"/>
    <n v="3"/>
    <m/>
    <m/>
    <m/>
    <m/>
    <m/>
    <m/>
    <m/>
    <m/>
    <m/>
    <m/>
    <m/>
    <m/>
    <m/>
    <m/>
    <m/>
    <m/>
    <m/>
    <m/>
    <m/>
    <m/>
    <m/>
    <n v="18"/>
    <x v="22"/>
    <x v="0"/>
  </r>
  <r>
    <d v="2023-12-13T09:44:40"/>
    <x v="26"/>
    <d v="2023-12-13T00:00:00"/>
    <s v="Fin de cycle (J14 à J28)"/>
    <n v="4"/>
    <n v="3"/>
    <n v="3"/>
    <n v="3"/>
    <n v="3"/>
    <n v="4"/>
    <m/>
    <m/>
    <m/>
    <m/>
    <m/>
    <m/>
    <m/>
    <m/>
    <m/>
    <m/>
    <m/>
    <m/>
    <m/>
    <m/>
    <m/>
    <m/>
    <m/>
    <m/>
    <m/>
    <m/>
    <m/>
    <n v="20"/>
    <x v="22"/>
    <x v="0"/>
  </r>
  <r>
    <d v="2023-12-13T09:45:37"/>
    <x v="23"/>
    <d v="2023-12-13T00:00:00"/>
    <s v="Contraception hormonale"/>
    <n v="5"/>
    <n v="4"/>
    <n v="4"/>
    <n v="4"/>
    <n v="4"/>
    <n v="5"/>
    <m/>
    <m/>
    <m/>
    <m/>
    <m/>
    <m/>
    <m/>
    <m/>
    <m/>
    <m/>
    <m/>
    <m/>
    <m/>
    <m/>
    <m/>
    <m/>
    <m/>
    <m/>
    <m/>
    <m/>
    <m/>
    <n v="26"/>
    <x v="22"/>
    <x v="0"/>
  </r>
  <r>
    <d v="2023-12-13T09:51:55"/>
    <x v="32"/>
    <d v="2023-12-13T00:00:00"/>
    <s v="Fin de cycle (J14 à J28)"/>
    <n v="3"/>
    <n v="2"/>
    <n v="4"/>
    <n v="3"/>
    <n v="4"/>
    <n v="4"/>
    <s v="Douleurs cervicales toujours"/>
    <m/>
    <m/>
    <m/>
    <m/>
    <m/>
    <m/>
    <m/>
    <m/>
    <m/>
    <m/>
    <m/>
    <m/>
    <m/>
    <m/>
    <m/>
    <m/>
    <m/>
    <m/>
    <m/>
    <m/>
    <n v="20"/>
    <x v="22"/>
    <x v="0"/>
  </r>
  <r>
    <d v="2023-12-13T10:05:33"/>
    <x v="47"/>
    <d v="2023-12-13T00:00:00"/>
    <s v="Contraception hormonale"/>
    <n v="4"/>
    <n v="4"/>
    <n v="4"/>
    <n v="3"/>
    <n v="3"/>
    <n v="3"/>
    <m/>
    <m/>
    <m/>
    <m/>
    <m/>
    <m/>
    <m/>
    <m/>
    <m/>
    <m/>
    <m/>
    <m/>
    <m/>
    <m/>
    <m/>
    <m/>
    <m/>
    <m/>
    <m/>
    <m/>
    <m/>
    <n v="21"/>
    <x v="22"/>
    <x v="0"/>
  </r>
  <r>
    <d v="2023-12-13T10:10:42"/>
    <x v="22"/>
    <d v="2023-12-13T00:00:00"/>
    <s v="Fin de cycle (J14 à J28)"/>
    <n v="3"/>
    <n v="3"/>
    <n v="3"/>
    <n v="1"/>
    <n v="3"/>
    <n v="3"/>
    <m/>
    <m/>
    <s v="Général"/>
    <m/>
    <m/>
    <m/>
    <m/>
    <m/>
    <m/>
    <m/>
    <m/>
    <m/>
    <m/>
    <m/>
    <m/>
    <m/>
    <m/>
    <m/>
    <m/>
    <m/>
    <m/>
    <n v="16"/>
    <x v="22"/>
    <x v="0"/>
  </r>
  <r>
    <d v="2023-12-13T10:10:43"/>
    <x v="12"/>
    <d v="2023-12-13T00:00:00"/>
    <s v="Contraception hormonale"/>
    <n v="5"/>
    <n v="4"/>
    <n v="2"/>
    <n v="3"/>
    <n v="3"/>
    <n v="4"/>
    <m/>
    <n v="3"/>
    <m/>
    <m/>
    <m/>
    <m/>
    <m/>
    <m/>
    <m/>
    <m/>
    <m/>
    <m/>
    <m/>
    <s v="Droite"/>
    <m/>
    <m/>
    <m/>
    <m/>
    <m/>
    <m/>
    <s v="Courbature/ fatigue de la boue et de l’entraînement de hier"/>
    <n v="21"/>
    <x v="22"/>
    <x v="0"/>
  </r>
  <r>
    <d v="2023-12-13T10:19:44"/>
    <x v="35"/>
    <d v="2023-12-13T00:00:00"/>
    <s v="Contraception hormonale"/>
    <n v="4"/>
    <n v="4"/>
    <n v="4"/>
    <n v="3"/>
    <n v="3"/>
    <n v="3"/>
    <m/>
    <m/>
    <m/>
    <m/>
    <m/>
    <m/>
    <m/>
    <m/>
    <m/>
    <m/>
    <m/>
    <m/>
    <m/>
    <m/>
    <m/>
    <m/>
    <m/>
    <m/>
    <m/>
    <m/>
    <m/>
    <n v="21"/>
    <x v="22"/>
    <x v="0"/>
  </r>
  <r>
    <d v="2023-12-13T10:27:02"/>
    <x v="48"/>
    <d v="2023-12-13T00:00:00"/>
    <s v="Contraception hormonale"/>
    <n v="3"/>
    <n v="3"/>
    <n v="3"/>
    <n v="3"/>
    <n v="4"/>
    <n v="4"/>
    <m/>
    <m/>
    <m/>
    <m/>
    <m/>
    <m/>
    <m/>
    <m/>
    <m/>
    <m/>
    <m/>
    <m/>
    <m/>
    <m/>
    <m/>
    <m/>
    <m/>
    <m/>
    <m/>
    <m/>
    <m/>
    <n v="20"/>
    <x v="22"/>
    <x v="0"/>
  </r>
  <r>
    <d v="2023-12-13T10:45:59"/>
    <x v="6"/>
    <d v="2023-12-13T00:00:00"/>
    <s v="Règles (J1 à J7)"/>
    <n v="3"/>
    <n v="3"/>
    <n v="3"/>
    <n v="3"/>
    <n v="4"/>
    <n v="4"/>
    <m/>
    <m/>
    <m/>
    <m/>
    <m/>
    <m/>
    <m/>
    <m/>
    <m/>
    <m/>
    <m/>
    <m/>
    <m/>
    <m/>
    <m/>
    <m/>
    <m/>
    <m/>
    <m/>
    <m/>
    <m/>
    <n v="20"/>
    <x v="22"/>
    <x v="0"/>
  </r>
  <r>
    <d v="2023-12-13T10:48:18"/>
    <x v="29"/>
    <d v="2023-12-13T00:00:00"/>
    <s v="Ovulation (J7 à J14)"/>
    <n v="4"/>
    <n v="4"/>
    <n v="3"/>
    <n v="4"/>
    <n v="4"/>
    <n v="4"/>
    <m/>
    <m/>
    <m/>
    <m/>
    <m/>
    <m/>
    <m/>
    <m/>
    <m/>
    <m/>
    <m/>
    <m/>
    <m/>
    <m/>
    <m/>
    <m/>
    <m/>
    <m/>
    <m/>
    <m/>
    <m/>
    <n v="23"/>
    <x v="22"/>
    <x v="0"/>
  </r>
  <r>
    <d v="2023-12-13T11:09:31"/>
    <x v="14"/>
    <d v="2023-11-13T00:00:00"/>
    <s v="Contraception hormonale"/>
    <n v="3"/>
    <n v="3"/>
    <n v="2"/>
    <n v="2"/>
    <n v="2"/>
    <n v="3"/>
    <m/>
    <m/>
    <m/>
    <m/>
    <m/>
    <m/>
    <m/>
    <m/>
    <m/>
    <m/>
    <m/>
    <m/>
    <m/>
    <m/>
    <m/>
    <m/>
    <m/>
    <m/>
    <m/>
    <m/>
    <m/>
    <n v="15"/>
    <x v="18"/>
    <x v="0"/>
  </r>
  <r>
    <d v="2023-12-13T11:13:22"/>
    <x v="3"/>
    <d v="2023-12-13T00:00:00"/>
    <s v="Fin de cycle (J14 à J28)"/>
    <n v="3"/>
    <n v="3"/>
    <n v="2"/>
    <n v="2"/>
    <n v="4"/>
    <n v="4"/>
    <s v="Pas assez dormi"/>
    <m/>
    <m/>
    <m/>
    <m/>
    <m/>
    <m/>
    <m/>
    <m/>
    <m/>
    <m/>
    <m/>
    <m/>
    <m/>
    <m/>
    <m/>
    <m/>
    <m/>
    <s v="Gauche"/>
    <m/>
    <s v="Ça tire"/>
    <n v="18"/>
    <x v="22"/>
    <x v="0"/>
  </r>
  <r>
    <d v="2023-12-13T11:25:04"/>
    <x v="49"/>
    <d v="2023-12-13T00:00:00"/>
    <s v="Ovulation (J7 à J14)"/>
    <n v="3"/>
    <n v="3"/>
    <n v="2"/>
    <n v="3"/>
    <n v="3"/>
    <n v="4"/>
    <m/>
    <m/>
    <m/>
    <m/>
    <m/>
    <m/>
    <m/>
    <m/>
    <m/>
    <m/>
    <m/>
    <m/>
    <m/>
    <m/>
    <m/>
    <m/>
    <m/>
    <m/>
    <m/>
    <m/>
    <m/>
    <n v="18"/>
    <x v="22"/>
    <x v="0"/>
  </r>
  <r>
    <d v="2023-12-13T11:54:38"/>
    <x v="24"/>
    <d v="2023-12-13T00:00:00"/>
    <s v="Règles (J1 à J7)"/>
    <n v="2"/>
    <n v="3"/>
    <n v="3"/>
    <n v="2"/>
    <n v="3"/>
    <n v="3"/>
    <m/>
    <m/>
    <m/>
    <m/>
    <m/>
    <m/>
    <m/>
    <m/>
    <m/>
    <m/>
    <m/>
    <m/>
    <m/>
    <m/>
    <m/>
    <m/>
    <m/>
    <m/>
    <m/>
    <m/>
    <m/>
    <n v="16"/>
    <x v="22"/>
    <x v="0"/>
  </r>
  <r>
    <d v="2023-12-13T11:55:31"/>
    <x v="19"/>
    <d v="2023-12-13T00:00:00"/>
    <s v="Contraception hormonale"/>
    <n v="3"/>
    <n v="3"/>
    <n v="2"/>
    <n v="2"/>
    <n v="3"/>
    <n v="3"/>
    <m/>
    <m/>
    <m/>
    <m/>
    <m/>
    <m/>
    <m/>
    <m/>
    <m/>
    <m/>
    <m/>
    <m/>
    <m/>
    <m/>
    <m/>
    <m/>
    <m/>
    <m/>
    <m/>
    <m/>
    <m/>
    <n v="16"/>
    <x v="22"/>
    <x v="0"/>
  </r>
  <r>
    <d v="2023-12-13T12:10:49"/>
    <x v="2"/>
    <d v="2023-12-13T00:00:00"/>
    <s v="Contraception hormonale"/>
    <n v="4"/>
    <n v="3"/>
    <n v="3"/>
    <n v="4"/>
    <n v="3"/>
    <n v="4"/>
    <m/>
    <m/>
    <m/>
    <m/>
    <m/>
    <m/>
    <m/>
    <m/>
    <m/>
    <m/>
    <m/>
    <m/>
    <m/>
    <m/>
    <m/>
    <m/>
    <m/>
    <m/>
    <m/>
    <m/>
    <m/>
    <n v="21"/>
    <x v="22"/>
    <x v="0"/>
  </r>
  <r>
    <d v="2023-12-13T12:34:05"/>
    <x v="31"/>
    <d v="2023-12-13T00:00:00"/>
    <s v="Contraception hormonale"/>
    <n v="3"/>
    <n v="3"/>
    <n v="3"/>
    <n v="3"/>
    <n v="4"/>
    <n v="4"/>
    <m/>
    <m/>
    <m/>
    <m/>
    <m/>
    <m/>
    <m/>
    <m/>
    <m/>
    <m/>
    <m/>
    <m/>
    <m/>
    <m/>
    <m/>
    <m/>
    <m/>
    <m/>
    <m/>
    <m/>
    <m/>
    <n v="20"/>
    <x v="22"/>
    <x v="0"/>
  </r>
  <r>
    <d v="2023-12-13T13:09:43"/>
    <x v="9"/>
    <d v="2023-12-13T00:00:00"/>
    <s v="Fin de cycle (J14 à J28)"/>
    <n v="3"/>
    <n v="2"/>
    <n v="2"/>
    <n v="3"/>
    <n v="3"/>
    <n v="4"/>
    <m/>
    <m/>
    <m/>
    <m/>
    <m/>
    <m/>
    <m/>
    <m/>
    <m/>
    <m/>
    <m/>
    <m/>
    <m/>
    <m/>
    <m/>
    <m/>
    <m/>
    <m/>
    <m/>
    <m/>
    <m/>
    <n v="17"/>
    <x v="22"/>
    <x v="0"/>
  </r>
  <r>
    <d v="2023-12-13T14:09:05"/>
    <x v="10"/>
    <d v="2023-12-13T00:00:00"/>
    <s v="Fin de cycle (J14 à J28)"/>
    <n v="4"/>
    <n v="4"/>
    <n v="4"/>
    <n v="3"/>
    <n v="4"/>
    <n v="4"/>
    <m/>
    <m/>
    <m/>
    <m/>
    <m/>
    <m/>
    <m/>
    <m/>
    <m/>
    <m/>
    <m/>
    <m/>
    <m/>
    <m/>
    <m/>
    <m/>
    <m/>
    <m/>
    <m/>
    <m/>
    <m/>
    <n v="23"/>
    <x v="22"/>
    <x v="0"/>
  </r>
  <r>
    <d v="2023-12-13T14:34:16"/>
    <x v="55"/>
    <d v="2023-12-13T00:00:00"/>
    <s v="Règles (J1 à J7)"/>
    <n v="4"/>
    <n v="4"/>
    <n v="2"/>
    <n v="4"/>
    <n v="3"/>
    <n v="4"/>
    <s v="Nuit mauvaise"/>
    <m/>
    <m/>
    <m/>
    <m/>
    <m/>
    <m/>
    <m/>
    <m/>
    <m/>
    <m/>
    <m/>
    <m/>
    <m/>
    <m/>
    <m/>
    <m/>
    <m/>
    <m/>
    <m/>
    <m/>
    <n v="21"/>
    <x v="22"/>
    <x v="0"/>
  </r>
  <r>
    <d v="2023-12-13T14:41:17"/>
    <x v="39"/>
    <d v="2023-12-13T00:00:00"/>
    <s v="Fin de cycle (J14 à J28)"/>
    <n v="4"/>
    <n v="2"/>
    <n v="3"/>
    <n v="3"/>
    <n v="4"/>
    <n v="4"/>
    <m/>
    <n v="2"/>
    <m/>
    <m/>
    <m/>
    <m/>
    <m/>
    <m/>
    <m/>
    <m/>
    <m/>
    <m/>
    <m/>
    <m/>
    <m/>
    <s v="Droite"/>
    <m/>
    <m/>
    <m/>
    <m/>
    <m/>
    <n v="20"/>
    <x v="22"/>
    <x v="0"/>
  </r>
  <r>
    <d v="2023-12-13T15:00:09"/>
    <x v="8"/>
    <d v="2023-12-13T00:00:00"/>
    <s v="Contraception hormonale"/>
    <n v="3"/>
    <n v="2"/>
    <n v="2"/>
    <n v="2"/>
    <n v="2"/>
    <n v="2"/>
    <m/>
    <n v="3"/>
    <m/>
    <m/>
    <m/>
    <m/>
    <m/>
    <m/>
    <m/>
    <m/>
    <m/>
    <m/>
    <s v="Droite"/>
    <m/>
    <m/>
    <m/>
    <m/>
    <m/>
    <m/>
    <m/>
    <s v="Bleus tout autour et sur le genoux qui fait que j'ai mal"/>
    <n v="13"/>
    <x v="22"/>
    <x v="0"/>
  </r>
  <r>
    <d v="2023-12-13T15:57:36"/>
    <x v="46"/>
    <d v="2023-12-13T00:00:00"/>
    <s v="Règles (J1 à J7)"/>
    <n v="5"/>
    <n v="4"/>
    <n v="4"/>
    <n v="4"/>
    <n v="4"/>
    <n v="4"/>
    <m/>
    <m/>
    <m/>
    <m/>
    <m/>
    <m/>
    <m/>
    <m/>
    <m/>
    <m/>
    <m/>
    <m/>
    <m/>
    <m/>
    <m/>
    <m/>
    <m/>
    <m/>
    <m/>
    <m/>
    <m/>
    <n v="25"/>
    <x v="22"/>
    <x v="0"/>
  </r>
  <r>
    <d v="2023-12-14T10:45:20"/>
    <x v="17"/>
    <d v="2023-12-14T00:00:00"/>
    <s v="Contraception hormonale"/>
    <n v="4"/>
    <n v="4"/>
    <n v="4"/>
    <n v="3"/>
    <n v="3"/>
    <n v="5"/>
    <m/>
    <m/>
    <m/>
    <m/>
    <m/>
    <m/>
    <m/>
    <m/>
    <m/>
    <m/>
    <m/>
    <m/>
    <m/>
    <m/>
    <m/>
    <m/>
    <m/>
    <m/>
    <m/>
    <m/>
    <m/>
    <n v="23"/>
    <x v="22"/>
    <x v="0"/>
  </r>
  <r>
    <d v="2023-12-15T08:54:22"/>
    <x v="38"/>
    <d v="2023-12-15T00:00:00"/>
    <s v="Ovulation (J7 à J14)"/>
    <n v="5"/>
    <n v="4"/>
    <n v="5"/>
    <n v="4"/>
    <n v="5"/>
    <n v="5"/>
    <m/>
    <n v="1"/>
    <m/>
    <m/>
    <m/>
    <m/>
    <m/>
    <m/>
    <m/>
    <m/>
    <m/>
    <m/>
    <m/>
    <m/>
    <m/>
    <s v="Gauche"/>
    <m/>
    <m/>
    <m/>
    <m/>
    <m/>
    <n v="28"/>
    <x v="22"/>
    <x v="0"/>
  </r>
  <r>
    <d v="2023-12-15T09:36:04"/>
    <x v="57"/>
    <d v="2023-12-15T00:00:00"/>
    <s v="Fin de cycle (J14 à J28)"/>
    <n v="3"/>
    <n v="3"/>
    <n v="3"/>
    <n v="3"/>
    <n v="3"/>
    <n v="3"/>
    <m/>
    <n v="5"/>
    <m/>
    <m/>
    <m/>
    <m/>
    <m/>
    <m/>
    <m/>
    <m/>
    <m/>
    <m/>
    <s v="Général"/>
    <m/>
    <s v="Général"/>
    <m/>
    <m/>
    <m/>
    <m/>
    <m/>
    <m/>
    <n v="18"/>
    <x v="22"/>
    <x v="0"/>
  </r>
  <r>
    <d v="2023-12-15T10:32:32"/>
    <x v="19"/>
    <d v="2023-12-15T00:00:00"/>
    <s v="Contraception hormonale"/>
    <n v="4"/>
    <n v="3"/>
    <n v="3"/>
    <n v="4"/>
    <n v="3"/>
    <n v="3"/>
    <m/>
    <m/>
    <m/>
    <m/>
    <m/>
    <m/>
    <m/>
    <m/>
    <m/>
    <m/>
    <m/>
    <m/>
    <m/>
    <m/>
    <m/>
    <m/>
    <m/>
    <m/>
    <m/>
    <m/>
    <m/>
    <n v="20"/>
    <x v="22"/>
    <x v="0"/>
  </r>
  <r>
    <d v="2023-12-15T12:20:42"/>
    <x v="8"/>
    <d v="2023-12-15T00:00:00"/>
    <s v="Contraception hormonale"/>
    <n v="1"/>
    <n v="1"/>
    <n v="1"/>
    <n v="2"/>
    <n v="1"/>
    <n v="2"/>
    <s v="Malade : vomissements, toux et nez bouché._x000a__x000a_Grosse douleur bas du dos(6/10), impression que c'est gonflé + difficultés à bouger en général..."/>
    <m/>
    <m/>
    <m/>
    <m/>
    <m/>
    <m/>
    <m/>
    <m/>
    <m/>
    <m/>
    <m/>
    <m/>
    <m/>
    <m/>
    <m/>
    <m/>
    <m/>
    <m/>
    <m/>
    <m/>
    <n v="8"/>
    <x v="22"/>
    <x v="0"/>
  </r>
  <r>
    <d v="2023-12-15T13:13:50"/>
    <x v="39"/>
    <d v="2023-12-15T00:00:00"/>
    <s v="Fin de cycle (J14 à J28)"/>
    <n v="4"/>
    <n v="2"/>
    <n v="3"/>
    <n v="3"/>
    <n v="4"/>
    <n v="4"/>
    <m/>
    <n v="1"/>
    <m/>
    <m/>
    <m/>
    <m/>
    <m/>
    <m/>
    <m/>
    <m/>
    <m/>
    <m/>
    <m/>
    <m/>
    <m/>
    <s v="Droite"/>
    <m/>
    <m/>
    <m/>
    <m/>
    <m/>
    <n v="20"/>
    <x v="22"/>
    <x v="0"/>
  </r>
  <r>
    <d v="2023-12-15T15:55:17"/>
    <x v="46"/>
    <d v="2023-12-15T00:00:00"/>
    <s v="Règles (J1 à J7)"/>
    <n v="4"/>
    <n v="4"/>
    <n v="4"/>
    <n v="4"/>
    <n v="4"/>
    <n v="4"/>
    <m/>
    <m/>
    <m/>
    <m/>
    <m/>
    <m/>
    <m/>
    <m/>
    <m/>
    <m/>
    <m/>
    <m/>
    <m/>
    <m/>
    <m/>
    <m/>
    <m/>
    <m/>
    <m/>
    <m/>
    <m/>
    <n v="24"/>
    <x v="22"/>
    <x v="0"/>
  </r>
  <r>
    <d v="2023-12-15T15:55:24"/>
    <x v="15"/>
    <d v="2023-12-15T00:00:00"/>
    <s v="Fin de cycle (J14 à J28)"/>
    <n v="4"/>
    <n v="2"/>
    <n v="4"/>
    <n v="4"/>
    <n v="3"/>
    <n v="4"/>
    <m/>
    <m/>
    <m/>
    <m/>
    <m/>
    <m/>
    <m/>
    <m/>
    <m/>
    <m/>
    <m/>
    <m/>
    <m/>
    <m/>
    <m/>
    <m/>
    <m/>
    <m/>
    <m/>
    <m/>
    <m/>
    <n v="21"/>
    <x v="22"/>
    <x v="0"/>
  </r>
  <r>
    <d v="2023-12-15T15:55:45"/>
    <x v="13"/>
    <d v="2023-12-15T00:00:00"/>
    <s v="Fin de cycle (J14 à J28)"/>
    <n v="3"/>
    <n v="3"/>
    <n v="2"/>
    <n v="3"/>
    <n v="3"/>
    <n v="3"/>
    <m/>
    <m/>
    <m/>
    <m/>
    <m/>
    <m/>
    <m/>
    <m/>
    <m/>
    <m/>
    <m/>
    <m/>
    <m/>
    <m/>
    <m/>
    <m/>
    <m/>
    <m/>
    <m/>
    <m/>
    <m/>
    <n v="17"/>
    <x v="22"/>
    <x v="0"/>
  </r>
  <r>
    <d v="2023-12-15T15:56:07"/>
    <x v="52"/>
    <d v="2023-12-15T00:00:00"/>
    <s v="Contraception hormonale"/>
    <n v="3"/>
    <n v="3"/>
    <n v="3"/>
    <n v="3"/>
    <n v="3"/>
    <n v="3"/>
    <m/>
    <n v="7"/>
    <m/>
    <m/>
    <m/>
    <s v="Droite"/>
    <m/>
    <m/>
    <m/>
    <m/>
    <m/>
    <m/>
    <s v="Général"/>
    <m/>
    <m/>
    <m/>
    <m/>
    <m/>
    <m/>
    <m/>
    <m/>
    <n v="18"/>
    <x v="22"/>
    <x v="0"/>
  </r>
  <r>
    <d v="2023-12-15T15:56:10"/>
    <x v="12"/>
    <d v="2023-11-15T00:00:00"/>
    <s v="Contraception hormonale"/>
    <n v="5"/>
    <n v="4"/>
    <n v="2"/>
    <n v="4"/>
    <n v="4"/>
    <n v="4"/>
    <m/>
    <m/>
    <m/>
    <m/>
    <m/>
    <m/>
    <m/>
    <m/>
    <m/>
    <m/>
    <m/>
    <m/>
    <m/>
    <m/>
    <m/>
    <m/>
    <m/>
    <m/>
    <m/>
    <m/>
    <m/>
    <n v="23"/>
    <x v="18"/>
    <x v="0"/>
  </r>
  <r>
    <d v="2023-12-15T15:56:39"/>
    <x v="9"/>
    <d v="2023-12-15T00:00:00"/>
    <s v="Règles (J1 à J7)"/>
    <n v="5"/>
    <n v="4"/>
    <n v="3"/>
    <n v="3"/>
    <n v="3"/>
    <n v="4"/>
    <m/>
    <m/>
    <m/>
    <m/>
    <m/>
    <m/>
    <m/>
    <m/>
    <m/>
    <m/>
    <m/>
    <m/>
    <m/>
    <m/>
    <m/>
    <m/>
    <m/>
    <m/>
    <m/>
    <m/>
    <m/>
    <n v="22"/>
    <x v="22"/>
    <x v="0"/>
  </r>
  <r>
    <d v="2023-12-15T15:57:38"/>
    <x v="2"/>
    <d v="2023-12-15T00:00:00"/>
    <s v="Contraception hormonale"/>
    <n v="4"/>
    <n v="3"/>
    <n v="4"/>
    <n v="4"/>
    <n v="3"/>
    <n v="4"/>
    <m/>
    <m/>
    <m/>
    <m/>
    <m/>
    <m/>
    <m/>
    <m/>
    <m/>
    <m/>
    <m/>
    <m/>
    <m/>
    <m/>
    <m/>
    <m/>
    <m/>
    <m/>
    <m/>
    <m/>
    <m/>
    <n v="22"/>
    <x v="22"/>
    <x v="0"/>
  </r>
  <r>
    <d v="2023-12-15T15:57:59"/>
    <x v="3"/>
    <d v="2023-12-15T00:00:00"/>
    <s v="Fin de cycle (J14 à J28)"/>
    <n v="1"/>
    <n v="1"/>
    <n v="2"/>
    <n v="2"/>
    <n v="3"/>
    <n v="4"/>
    <s v="Sur les nerfs tous le temps"/>
    <m/>
    <m/>
    <m/>
    <m/>
    <m/>
    <m/>
    <m/>
    <m/>
    <m/>
    <m/>
    <m/>
    <m/>
    <m/>
    <m/>
    <m/>
    <m/>
    <m/>
    <m/>
    <m/>
    <m/>
    <n v="13"/>
    <x v="22"/>
    <x v="0"/>
  </r>
  <r>
    <d v="2023-12-15T15:58:35"/>
    <x v="26"/>
    <d v="2023-12-15T00:00:00"/>
    <s v="Fin de cycle (J14 à J28)"/>
    <n v="4"/>
    <n v="4"/>
    <n v="3"/>
    <n v="4"/>
    <n v="3"/>
    <n v="4"/>
    <m/>
    <m/>
    <m/>
    <m/>
    <m/>
    <m/>
    <m/>
    <m/>
    <m/>
    <m/>
    <m/>
    <m/>
    <m/>
    <m/>
    <m/>
    <m/>
    <m/>
    <m/>
    <m/>
    <m/>
    <m/>
    <n v="22"/>
    <x v="22"/>
    <x v="0"/>
  </r>
  <r>
    <d v="2023-12-15T15:59:11"/>
    <x v="44"/>
    <d v="2023-12-15T00:00:00"/>
    <s v="Règles (J1 à J7)"/>
    <n v="4"/>
    <n v="3"/>
    <n v="4"/>
    <n v="4"/>
    <n v="4"/>
    <n v="3"/>
    <m/>
    <m/>
    <m/>
    <m/>
    <m/>
    <m/>
    <m/>
    <m/>
    <m/>
    <m/>
    <m/>
    <m/>
    <m/>
    <m/>
    <m/>
    <m/>
    <m/>
    <m/>
    <m/>
    <m/>
    <m/>
    <n v="22"/>
    <x v="22"/>
    <x v="0"/>
  </r>
  <r>
    <d v="2023-12-15T16:00:29"/>
    <x v="31"/>
    <d v="2023-12-15T00:00:00"/>
    <s v="Contraception hormonale"/>
    <n v="3"/>
    <n v="4"/>
    <n v="4"/>
    <n v="2"/>
    <n v="4"/>
    <n v="4"/>
    <s v="Pas de douleurs mais de la fatigue"/>
    <m/>
    <m/>
    <m/>
    <m/>
    <m/>
    <m/>
    <m/>
    <m/>
    <m/>
    <m/>
    <m/>
    <m/>
    <m/>
    <m/>
    <m/>
    <m/>
    <m/>
    <m/>
    <m/>
    <m/>
    <n v="21"/>
    <x v="22"/>
    <x v="0"/>
  </r>
  <r>
    <d v="2023-12-15T16:15:34"/>
    <x v="16"/>
    <d v="2023-12-15T00:00:00"/>
    <s v="Ovulation (J7 à J14)"/>
    <n v="4"/>
    <n v="4"/>
    <n v="2"/>
    <n v="4"/>
    <n v="3"/>
    <n v="3"/>
    <m/>
    <m/>
    <m/>
    <m/>
    <m/>
    <m/>
    <m/>
    <m/>
    <m/>
    <m/>
    <m/>
    <m/>
    <m/>
    <m/>
    <m/>
    <m/>
    <m/>
    <m/>
    <m/>
    <m/>
    <m/>
    <n v="20"/>
    <x v="22"/>
    <x v="0"/>
  </r>
  <r>
    <d v="2023-12-15T16:25:10"/>
    <x v="48"/>
    <d v="2023-12-15T00:00:00"/>
    <s v="Contraception hormonale"/>
    <n v="3"/>
    <n v="3"/>
    <n v="4"/>
    <n v="3"/>
    <n v="4"/>
    <n v="4"/>
    <m/>
    <m/>
    <m/>
    <m/>
    <m/>
    <m/>
    <m/>
    <m/>
    <m/>
    <m/>
    <m/>
    <m/>
    <m/>
    <m/>
    <m/>
    <m/>
    <m/>
    <m/>
    <m/>
    <m/>
    <m/>
    <n v="21"/>
    <x v="22"/>
    <x v="0"/>
  </r>
  <r>
    <d v="2023-12-15T16:36:52"/>
    <x v="24"/>
    <d v="2023-12-15T00:00:00"/>
    <s v="Règles (J1 à J7)"/>
    <n v="2"/>
    <n v="2"/>
    <n v="2"/>
    <n v="2"/>
    <n v="2"/>
    <n v="2"/>
    <m/>
    <m/>
    <m/>
    <m/>
    <m/>
    <m/>
    <m/>
    <m/>
    <m/>
    <m/>
    <m/>
    <m/>
    <m/>
    <m/>
    <m/>
    <m/>
    <m/>
    <m/>
    <m/>
    <m/>
    <m/>
    <n v="12"/>
    <x v="22"/>
    <x v="0"/>
  </r>
  <r>
    <d v="2023-12-15T17:25:34"/>
    <x v="6"/>
    <d v="2023-12-15T00:00:00"/>
    <s v="Règles (J1 à J7)"/>
    <n v="5"/>
    <n v="4"/>
    <n v="2"/>
    <n v="4"/>
    <n v="3"/>
    <n v="3"/>
    <m/>
    <m/>
    <m/>
    <m/>
    <m/>
    <m/>
    <m/>
    <m/>
    <m/>
    <m/>
    <m/>
    <m/>
    <m/>
    <m/>
    <m/>
    <m/>
    <m/>
    <m/>
    <m/>
    <m/>
    <m/>
    <n v="21"/>
    <x v="22"/>
    <x v="0"/>
  </r>
  <r>
    <d v="2023-12-18T08:33:47"/>
    <x v="15"/>
    <d v="2023-12-18T00:00:00"/>
    <s v="Fin de cycle (J14 à J28)"/>
    <n v="3"/>
    <n v="2"/>
    <n v="4"/>
    <n v="2"/>
    <n v="4"/>
    <n v="4"/>
    <m/>
    <m/>
    <m/>
    <m/>
    <m/>
    <m/>
    <m/>
    <m/>
    <m/>
    <m/>
    <m/>
    <m/>
    <m/>
    <m/>
    <m/>
    <m/>
    <m/>
    <m/>
    <m/>
    <m/>
    <m/>
    <n v="19"/>
    <x v="23"/>
    <x v="0"/>
  </r>
  <r>
    <d v="2023-12-19T07:58:10"/>
    <x v="15"/>
    <d v="2023-12-19T00:00:00"/>
    <s v="Fin de cycle (J14 à J28)"/>
    <n v="3"/>
    <n v="2"/>
    <n v="4"/>
    <n v="3"/>
    <n v="4"/>
    <n v="4"/>
    <m/>
    <m/>
    <m/>
    <m/>
    <m/>
    <m/>
    <m/>
    <m/>
    <m/>
    <m/>
    <m/>
    <m/>
    <m/>
    <m/>
    <m/>
    <m/>
    <m/>
    <m/>
    <m/>
    <m/>
    <m/>
    <n v="20"/>
    <x v="23"/>
    <x v="0"/>
  </r>
  <r>
    <d v="2023-12-19T08:26:10"/>
    <x v="26"/>
    <d v="2023-12-19T00:00:00"/>
    <s v="Règles (J1 à J7)"/>
    <n v="4"/>
    <n v="4"/>
    <n v="3"/>
    <n v="2"/>
    <n v="3"/>
    <n v="4"/>
    <m/>
    <m/>
    <m/>
    <m/>
    <m/>
    <m/>
    <m/>
    <m/>
    <m/>
    <m/>
    <m/>
    <m/>
    <m/>
    <m/>
    <m/>
    <m/>
    <m/>
    <m/>
    <m/>
    <m/>
    <m/>
    <n v="20"/>
    <x v="23"/>
    <x v="0"/>
  </r>
  <r>
    <d v="2023-12-19T08:41:00"/>
    <x v="9"/>
    <d v="2023-12-19T00:00:00"/>
    <s v="Règles (J1 à J7)"/>
    <n v="4"/>
    <n v="3"/>
    <n v="3"/>
    <n v="3"/>
    <n v="4"/>
    <n v="4"/>
    <m/>
    <m/>
    <m/>
    <m/>
    <m/>
    <m/>
    <m/>
    <m/>
    <m/>
    <m/>
    <m/>
    <m/>
    <m/>
    <m/>
    <m/>
    <m/>
    <m/>
    <m/>
    <m/>
    <m/>
    <s v="J’ai mal un peu partout, fatigue générale avec des petits bobos par ci par là"/>
    <n v="21"/>
    <x v="23"/>
    <x v="0"/>
  </r>
  <r>
    <d v="2023-12-19T09:37:10"/>
    <x v="57"/>
    <d v="2023-12-19T00:00:00"/>
    <s v="Règles (J1 à J7)"/>
    <n v="3"/>
    <n v="3"/>
    <n v="3"/>
    <n v="3"/>
    <n v="3"/>
    <n v="3"/>
    <m/>
    <n v="5"/>
    <m/>
    <m/>
    <m/>
    <m/>
    <m/>
    <m/>
    <m/>
    <m/>
    <m/>
    <m/>
    <m/>
    <m/>
    <s v="Général"/>
    <m/>
    <m/>
    <m/>
    <m/>
    <m/>
    <m/>
    <n v="18"/>
    <x v="23"/>
    <x v="0"/>
  </r>
  <r>
    <d v="2023-12-19T09:40:03"/>
    <x v="18"/>
    <d v="2023-12-19T00:00:00"/>
    <s v="Contraception hormonale"/>
    <n v="4"/>
    <n v="3"/>
    <n v="3"/>
    <n v="4"/>
    <n v="4"/>
    <n v="4"/>
    <m/>
    <m/>
    <m/>
    <m/>
    <m/>
    <m/>
    <m/>
    <m/>
    <m/>
    <m/>
    <m/>
    <m/>
    <m/>
    <m/>
    <m/>
    <m/>
    <m/>
    <m/>
    <m/>
    <m/>
    <m/>
    <n v="22"/>
    <x v="23"/>
    <x v="0"/>
  </r>
  <r>
    <d v="2023-12-19T10:09:29"/>
    <x v="38"/>
    <d v="2023-12-19T00:00:00"/>
    <s v="Fin de cycle (J14 à J28)"/>
    <n v="5"/>
    <n v="5"/>
    <n v="5"/>
    <n v="4"/>
    <n v="5"/>
    <n v="4"/>
    <m/>
    <n v="1"/>
    <m/>
    <m/>
    <m/>
    <m/>
    <m/>
    <m/>
    <m/>
    <m/>
    <m/>
    <m/>
    <m/>
    <m/>
    <m/>
    <s v="Gauche"/>
    <m/>
    <m/>
    <m/>
    <m/>
    <m/>
    <n v="28"/>
    <x v="23"/>
    <x v="0"/>
  </r>
  <r>
    <d v="2023-12-19T10:49:08"/>
    <x v="6"/>
    <d v="2023-12-19T00:00:00"/>
    <s v="Ovulation (J7 à J14)"/>
    <n v="5"/>
    <n v="4"/>
    <n v="3"/>
    <n v="4"/>
    <n v="4"/>
    <n v="4"/>
    <m/>
    <m/>
    <m/>
    <m/>
    <m/>
    <m/>
    <m/>
    <m/>
    <m/>
    <m/>
    <m/>
    <m/>
    <m/>
    <m/>
    <m/>
    <m/>
    <m/>
    <m/>
    <m/>
    <m/>
    <m/>
    <n v="24"/>
    <x v="23"/>
    <x v="0"/>
  </r>
  <r>
    <d v="2023-12-19T11:07:12"/>
    <x v="46"/>
    <d v="2023-12-19T00:00:00"/>
    <s v="Fin de cycle (J14 à J28)"/>
    <n v="4"/>
    <n v="4"/>
    <n v="4"/>
    <n v="3"/>
    <n v="4"/>
    <n v="4"/>
    <m/>
    <m/>
    <m/>
    <m/>
    <m/>
    <m/>
    <m/>
    <m/>
    <m/>
    <m/>
    <m/>
    <m/>
    <m/>
    <m/>
    <m/>
    <m/>
    <m/>
    <m/>
    <m/>
    <m/>
    <m/>
    <n v="23"/>
    <x v="23"/>
    <x v="0"/>
  </r>
  <r>
    <d v="2023-12-19T14:34:41"/>
    <x v="44"/>
    <d v="2023-12-19T00:00:00"/>
    <s v="Ovulation (J7 à J14)"/>
    <n v="4"/>
    <n v="3"/>
    <n v="3"/>
    <n v="3"/>
    <n v="4"/>
    <n v="4"/>
    <m/>
    <m/>
    <m/>
    <m/>
    <m/>
    <m/>
    <m/>
    <m/>
    <m/>
    <m/>
    <m/>
    <m/>
    <m/>
    <m/>
    <m/>
    <m/>
    <m/>
    <m/>
    <m/>
    <m/>
    <m/>
    <n v="21"/>
    <x v="23"/>
    <x v="0"/>
  </r>
  <r>
    <d v="2023-12-19T16:28:59"/>
    <x v="24"/>
    <d v="2023-12-19T00:00:00"/>
    <s v="Ovulation (J7 à J14)"/>
    <n v="2"/>
    <n v="3"/>
    <n v="3"/>
    <n v="4"/>
    <n v="3"/>
    <n v="3"/>
    <m/>
    <m/>
    <m/>
    <m/>
    <m/>
    <m/>
    <m/>
    <m/>
    <m/>
    <m/>
    <m/>
    <m/>
    <m/>
    <m/>
    <m/>
    <m/>
    <m/>
    <m/>
    <m/>
    <m/>
    <m/>
    <n v="18"/>
    <x v="23"/>
    <x v="0"/>
  </r>
  <r>
    <d v="2023-12-19T16:29:11"/>
    <x v="12"/>
    <d v="2023-12-19T00:00:00"/>
    <s v="Contraception hormonale"/>
    <n v="4"/>
    <n v="5"/>
    <n v="3"/>
    <n v="3"/>
    <n v="4"/>
    <n v="4"/>
    <m/>
    <n v="4"/>
    <m/>
    <m/>
    <s v="Général"/>
    <s v="Général"/>
    <m/>
    <m/>
    <m/>
    <m/>
    <m/>
    <m/>
    <m/>
    <m/>
    <m/>
    <m/>
    <m/>
    <m/>
    <m/>
    <m/>
    <m/>
    <n v="23"/>
    <x v="23"/>
    <x v="0"/>
  </r>
  <r>
    <d v="2023-12-19T16:29:40"/>
    <x v="13"/>
    <d v="2023-12-19T00:00:00"/>
    <s v="Fin de cycle (J14 à J28)"/>
    <n v="2"/>
    <n v="3"/>
    <n v="2"/>
    <n v="3"/>
    <n v="3"/>
    <n v="4"/>
    <m/>
    <m/>
    <s v="Général"/>
    <m/>
    <m/>
    <m/>
    <m/>
    <m/>
    <m/>
    <m/>
    <m/>
    <m/>
    <m/>
    <m/>
    <m/>
    <m/>
    <m/>
    <m/>
    <m/>
    <m/>
    <m/>
    <n v="17"/>
    <x v="23"/>
    <x v="0"/>
  </r>
  <r>
    <d v="2023-12-19T16:30:19"/>
    <x v="3"/>
    <d v="2023-12-19T00:00:00"/>
    <s v="Fin de cycle (J14 à J28)"/>
    <n v="3"/>
    <n v="3"/>
    <n v="2"/>
    <n v="1"/>
    <n v="3"/>
    <n v="4"/>
    <s v="Fatigue j'ai eu du mal à m'endormir et mal partout"/>
    <m/>
    <m/>
    <m/>
    <m/>
    <m/>
    <m/>
    <m/>
    <m/>
    <m/>
    <m/>
    <m/>
    <m/>
    <m/>
    <m/>
    <m/>
    <m/>
    <m/>
    <m/>
    <m/>
    <m/>
    <n v="16"/>
    <x v="23"/>
    <x v="0"/>
  </r>
  <r>
    <d v="2023-12-19T16:30:52"/>
    <x v="29"/>
    <d v="2023-12-19T00:00:00"/>
    <s v="Ovulation (J7 à J14)"/>
    <n v="5"/>
    <n v="4"/>
    <n v="4"/>
    <n v="4"/>
    <n v="3"/>
    <n v="4"/>
    <m/>
    <m/>
    <m/>
    <m/>
    <m/>
    <m/>
    <m/>
    <m/>
    <m/>
    <m/>
    <m/>
    <m/>
    <m/>
    <m/>
    <m/>
    <m/>
    <m/>
    <m/>
    <m/>
    <m/>
    <m/>
    <n v="24"/>
    <x v="23"/>
    <x v="0"/>
  </r>
  <r>
    <d v="2023-12-19T16:32:41"/>
    <x v="20"/>
    <d v="2023-12-19T00:00:00"/>
    <s v="Fin de cycle (J14 à J28)"/>
    <n v="5"/>
    <n v="4"/>
    <n v="5"/>
    <n v="4"/>
    <n v="3"/>
    <n v="4"/>
    <m/>
    <n v="5"/>
    <m/>
    <m/>
    <m/>
    <m/>
    <m/>
    <m/>
    <m/>
    <m/>
    <m/>
    <m/>
    <m/>
    <m/>
    <m/>
    <m/>
    <m/>
    <m/>
    <m/>
    <m/>
    <s v="Douleur au poignet"/>
    <n v="25"/>
    <x v="23"/>
    <x v="0"/>
  </r>
  <r>
    <d v="2023-12-19T16:37:04"/>
    <x v="39"/>
    <d v="2023-12-19T00:00:00"/>
    <s v="Fin de cycle (J14 à J28)"/>
    <n v="3"/>
    <n v="3"/>
    <n v="3"/>
    <n v="4"/>
    <n v="4"/>
    <n v="4"/>
    <m/>
    <n v="1"/>
    <m/>
    <m/>
    <m/>
    <m/>
    <m/>
    <m/>
    <m/>
    <m/>
    <m/>
    <m/>
    <m/>
    <m/>
    <m/>
    <s v="Droite"/>
    <m/>
    <m/>
    <m/>
    <m/>
    <m/>
    <n v="21"/>
    <x v="23"/>
    <x v="0"/>
  </r>
  <r>
    <d v="2023-12-19T16:48:58"/>
    <x v="49"/>
    <d v="2023-12-19T00:00:00"/>
    <s v="Fin de cycle (J14 à J28)"/>
    <n v="4"/>
    <n v="4"/>
    <n v="3"/>
    <n v="3"/>
    <n v="3"/>
    <n v="4"/>
    <m/>
    <m/>
    <m/>
    <m/>
    <m/>
    <m/>
    <m/>
    <m/>
    <m/>
    <m/>
    <m/>
    <m/>
    <m/>
    <m/>
    <m/>
    <m/>
    <m/>
    <m/>
    <m/>
    <m/>
    <m/>
    <n v="21"/>
    <x v="23"/>
    <x v="0"/>
  </r>
  <r>
    <d v="2023-12-20T07:46:16"/>
    <x v="9"/>
    <d v="2023-12-20T00:00:00"/>
    <s v="Règles (J1 à J7)"/>
    <n v="3"/>
    <n v="4"/>
    <n v="3"/>
    <n v="2"/>
    <n v="4"/>
    <n v="4"/>
    <m/>
    <m/>
    <m/>
    <m/>
    <m/>
    <m/>
    <m/>
    <m/>
    <m/>
    <m/>
    <m/>
    <m/>
    <m/>
    <m/>
    <m/>
    <m/>
    <m/>
    <m/>
    <m/>
    <m/>
    <m/>
    <n v="20"/>
    <x v="23"/>
    <x v="0"/>
  </r>
  <r>
    <d v="2023-12-20T09:35:00"/>
    <x v="6"/>
    <d v="2023-12-20T00:00:00"/>
    <s v="Ovulation (J7 à J14)"/>
    <n v="3"/>
    <n v="3"/>
    <n v="2"/>
    <n v="3"/>
    <n v="3"/>
    <n v="4"/>
    <m/>
    <m/>
    <m/>
    <m/>
    <m/>
    <m/>
    <m/>
    <m/>
    <m/>
    <m/>
    <m/>
    <m/>
    <m/>
    <m/>
    <m/>
    <m/>
    <m/>
    <m/>
    <m/>
    <m/>
    <m/>
    <n v="18"/>
    <x v="23"/>
    <x v="0"/>
  </r>
  <r>
    <d v="2023-12-20T15:48:16"/>
    <x v="3"/>
    <d v="2023-12-20T00:00:00"/>
    <s v="Fin de cycle (J14 à J28)"/>
    <n v="3"/>
    <n v="3"/>
    <n v="2"/>
    <n v="2"/>
    <n v="3"/>
    <n v="4"/>
    <s v="Fatigue"/>
    <m/>
    <m/>
    <m/>
    <m/>
    <m/>
    <m/>
    <m/>
    <m/>
    <m/>
    <m/>
    <m/>
    <m/>
    <m/>
    <m/>
    <s v="Gauche"/>
    <m/>
    <m/>
    <s v="Gauche"/>
    <m/>
    <s v="Mollet ça va gêne et doigt 5"/>
    <n v="17"/>
    <x v="23"/>
    <x v="0"/>
  </r>
  <r>
    <d v="2023-12-20T16:43:12"/>
    <x v="57"/>
    <d v="2023-12-20T00:00:00"/>
    <s v="Règles (J1 à J7)"/>
    <n v="3"/>
    <n v="3"/>
    <n v="3"/>
    <n v="3"/>
    <n v="3"/>
    <n v="3"/>
    <m/>
    <n v="5"/>
    <m/>
    <m/>
    <m/>
    <m/>
    <m/>
    <m/>
    <m/>
    <m/>
    <m/>
    <m/>
    <s v="Gauche"/>
    <m/>
    <s v="Général"/>
    <m/>
    <m/>
    <m/>
    <m/>
    <m/>
    <m/>
    <n v="18"/>
    <x v="23"/>
    <x v="0"/>
  </r>
  <r>
    <d v="2023-12-20T16:58:38"/>
    <x v="55"/>
    <d v="2023-12-20T00:00:00"/>
    <s v="Ovulation (J7 à J14)"/>
    <n v="3"/>
    <n v="3"/>
    <n v="4"/>
    <n v="4"/>
    <n v="3"/>
    <n v="4"/>
    <s v="Enfants qui crient sommeil en moins"/>
    <m/>
    <m/>
    <m/>
    <m/>
    <m/>
    <m/>
    <m/>
    <m/>
    <m/>
    <m/>
    <m/>
    <m/>
    <m/>
    <m/>
    <m/>
    <m/>
    <m/>
    <m/>
    <m/>
    <m/>
    <n v="21"/>
    <x v="23"/>
    <x v="0"/>
  </r>
  <r>
    <d v="2024-01-09T08:21:41"/>
    <x v="26"/>
    <d v="2023-12-09T00:00:00"/>
    <s v="Fin de cycle (J14 à J28)"/>
    <n v="4"/>
    <n v="4"/>
    <n v="4"/>
    <n v="3"/>
    <n v="3"/>
    <n v="4"/>
    <m/>
    <m/>
    <m/>
    <m/>
    <m/>
    <m/>
    <m/>
    <m/>
    <m/>
    <m/>
    <m/>
    <m/>
    <m/>
    <m/>
    <m/>
    <m/>
    <m/>
    <m/>
    <m/>
    <m/>
    <m/>
    <n v="22"/>
    <x v="21"/>
    <x v="0"/>
  </r>
  <r>
    <d v="2024-01-09T08:22:17"/>
    <x v="2"/>
    <d v="2024-01-09T00:00:00"/>
    <s v="Contraception hormonale"/>
    <n v="3"/>
    <n v="2"/>
    <n v="3"/>
    <n v="2"/>
    <n v="3"/>
    <n v="4"/>
    <m/>
    <n v="5"/>
    <m/>
    <m/>
    <m/>
    <m/>
    <m/>
    <s v="Général"/>
    <m/>
    <m/>
    <m/>
    <m/>
    <m/>
    <m/>
    <m/>
    <m/>
    <m/>
    <m/>
    <m/>
    <m/>
    <m/>
    <n v="17"/>
    <x v="24"/>
    <x v="1"/>
  </r>
  <r>
    <d v="2024-01-09T08:24:28"/>
    <x v="6"/>
    <d v="2024-01-09T00:00:00"/>
    <s v="Fin de cycle (J14 à J28)"/>
    <n v="3"/>
    <n v="3"/>
    <n v="3"/>
    <n v="2"/>
    <n v="3"/>
    <n v="3"/>
    <s v="Malade gastro entérite"/>
    <m/>
    <m/>
    <m/>
    <m/>
    <m/>
    <m/>
    <m/>
    <m/>
    <m/>
    <m/>
    <m/>
    <m/>
    <m/>
    <m/>
    <m/>
    <m/>
    <m/>
    <m/>
    <m/>
    <m/>
    <n v="17"/>
    <x v="24"/>
    <x v="1"/>
  </r>
  <r>
    <d v="2024-01-09T08:25:25"/>
    <x v="57"/>
    <d v="2024-01-09T00:00:00"/>
    <s v="Fin de cycle (J14 à J28)"/>
    <n v="3"/>
    <n v="3"/>
    <n v="3"/>
    <n v="3"/>
    <n v="3"/>
    <n v="3"/>
    <m/>
    <m/>
    <m/>
    <m/>
    <m/>
    <m/>
    <m/>
    <m/>
    <m/>
    <m/>
    <m/>
    <m/>
    <m/>
    <m/>
    <m/>
    <m/>
    <m/>
    <m/>
    <m/>
    <m/>
    <m/>
    <n v="18"/>
    <x v="24"/>
    <x v="1"/>
  </r>
  <r>
    <d v="2024-01-09T08:25:38"/>
    <x v="44"/>
    <d v="2024-01-09T00:00:00"/>
    <s v="Fin de cycle (J14 à J28)"/>
    <n v="4"/>
    <n v="3"/>
    <n v="4"/>
    <n v="4"/>
    <n v="4"/>
    <n v="4"/>
    <m/>
    <m/>
    <m/>
    <m/>
    <m/>
    <m/>
    <m/>
    <m/>
    <m/>
    <m/>
    <m/>
    <m/>
    <m/>
    <m/>
    <m/>
    <m/>
    <m/>
    <m/>
    <m/>
    <m/>
    <m/>
    <n v="23"/>
    <x v="24"/>
    <x v="1"/>
  </r>
  <r>
    <d v="2024-01-09T08:33:05"/>
    <x v="3"/>
    <d v="2024-01-09T00:00:00"/>
    <s v="Fin de cycle (J14 à J28)"/>
    <n v="3"/>
    <n v="3"/>
    <n v="2"/>
    <n v="3"/>
    <n v="2"/>
    <n v="4"/>
    <s v="Pas assez dormi et hier don du sang donc un peu fatigué."/>
    <n v="1"/>
    <m/>
    <m/>
    <m/>
    <m/>
    <m/>
    <m/>
    <m/>
    <m/>
    <m/>
    <m/>
    <m/>
    <m/>
    <m/>
    <m/>
    <m/>
    <m/>
    <s v="Gauche"/>
    <m/>
    <s v="Quelques petites douleurs au mollet mais pas tout le temps et quand je fais du sport et je m'arrête souvent mal au mollet"/>
    <n v="17"/>
    <x v="24"/>
    <x v="1"/>
  </r>
  <r>
    <d v="2024-01-09T08:34:29"/>
    <x v="15"/>
    <d v="2024-01-09T00:00:00"/>
    <s v="Fin de cycle (J14 à J28)"/>
    <n v="3"/>
    <n v="2"/>
    <n v="2"/>
    <n v="2"/>
    <n v="4"/>
    <n v="4"/>
    <s v="Fatigue ++ avec revisions"/>
    <m/>
    <m/>
    <m/>
    <m/>
    <m/>
    <m/>
    <m/>
    <m/>
    <m/>
    <m/>
    <m/>
    <m/>
    <m/>
    <m/>
    <m/>
    <m/>
    <m/>
    <m/>
    <m/>
    <m/>
    <n v="17"/>
    <x v="24"/>
    <x v="1"/>
  </r>
  <r>
    <d v="2024-01-09T08:35:36"/>
    <x v="14"/>
    <d v="2024-01-09T00:00:00"/>
    <s v="Règles (J1 à J7)"/>
    <n v="3"/>
    <n v="2"/>
    <n v="2"/>
    <n v="3"/>
    <n v="3"/>
    <n v="3"/>
    <s v="Gènes aux ischio"/>
    <m/>
    <m/>
    <m/>
    <m/>
    <m/>
    <m/>
    <m/>
    <m/>
    <m/>
    <m/>
    <m/>
    <m/>
    <m/>
    <m/>
    <m/>
    <m/>
    <m/>
    <m/>
    <m/>
    <m/>
    <n v="16"/>
    <x v="24"/>
    <x v="1"/>
  </r>
  <r>
    <d v="2024-01-09T09:15:11"/>
    <x v="12"/>
    <d v="2024-01-09T00:00:00"/>
    <s v="Fin de cycle (J14 à J28)"/>
    <n v="5"/>
    <n v="4"/>
    <n v="2"/>
    <n v="2"/>
    <n v="3"/>
    <n v="3"/>
    <s v="Fatiguée"/>
    <n v="4"/>
    <m/>
    <m/>
    <m/>
    <m/>
    <m/>
    <m/>
    <m/>
    <m/>
    <m/>
    <m/>
    <m/>
    <s v="Gauche"/>
    <m/>
    <m/>
    <m/>
    <m/>
    <m/>
    <m/>
    <s v="Gêne importante sur la cheville, douleurs musculaires mollet et hanche liée à une marche pour limiter gêne et douleur de la cheville. Je vois le kiné ce soir"/>
    <n v="19"/>
    <x v="24"/>
    <x v="1"/>
  </r>
  <r>
    <d v="2024-01-09T09:16:53"/>
    <x v="8"/>
    <d v="2024-01-09T00:00:00"/>
    <s v="Contraception hormonale"/>
    <n v="4"/>
    <n v="4"/>
    <n v="4"/>
    <n v="4"/>
    <n v="3"/>
    <n v="2"/>
    <m/>
    <m/>
    <m/>
    <m/>
    <m/>
    <m/>
    <m/>
    <m/>
    <m/>
    <m/>
    <m/>
    <m/>
    <m/>
    <m/>
    <m/>
    <m/>
    <m/>
    <m/>
    <m/>
    <m/>
    <m/>
    <n v="21"/>
    <x v="24"/>
    <x v="1"/>
  </r>
  <r>
    <d v="2024-01-09T09:22:43"/>
    <x v="51"/>
    <d v="2024-01-09T00:00:00"/>
    <s v="Règles (J1 à J7)"/>
    <n v="3"/>
    <n v="3"/>
    <n v="3"/>
    <n v="3"/>
    <n v="4"/>
    <n v="4"/>
    <m/>
    <m/>
    <m/>
    <m/>
    <m/>
    <m/>
    <m/>
    <m/>
    <m/>
    <m/>
    <m/>
    <m/>
    <m/>
    <m/>
    <m/>
    <m/>
    <m/>
    <s v="Droite"/>
    <m/>
    <m/>
    <s v="Ça fait plus qu’un mois que j’ai couru la dernière fois alors je peux absolument pas dire quelle est l’intensité de douleur si j’essaie. Tout de même j’ai fait du vélo pour l’articulation. Ça va sans douleur. J‘ai un RDV pour l‘échographie mi-janvier en Allemagne"/>
    <n v="20"/>
    <x v="24"/>
    <x v="1"/>
  </r>
  <r>
    <d v="2024-01-09T09:36:22"/>
    <x v="43"/>
    <d v="2024-01-09T00:00:00"/>
    <s v="Contraception hormonale"/>
    <n v="5"/>
    <n v="5"/>
    <n v="5"/>
    <n v="5"/>
    <n v="4"/>
    <n v="4"/>
    <m/>
    <n v="2"/>
    <m/>
    <m/>
    <m/>
    <m/>
    <m/>
    <m/>
    <m/>
    <m/>
    <m/>
    <m/>
    <s v="Droite"/>
    <m/>
    <m/>
    <m/>
    <m/>
    <m/>
    <m/>
    <m/>
    <m/>
    <n v="28"/>
    <x v="24"/>
    <x v="1"/>
  </r>
  <r>
    <d v="2024-01-09T09:44:41"/>
    <x v="9"/>
    <d v="2024-01-09T00:00:00"/>
    <s v="Règles (J1 à J7)"/>
    <n v="4"/>
    <n v="2"/>
    <n v="4"/>
    <n v="3"/>
    <n v="4"/>
    <n v="4"/>
    <s v="Partiels fin de semaine d’où le stress"/>
    <n v="4"/>
    <m/>
    <m/>
    <m/>
    <m/>
    <m/>
    <m/>
    <m/>
    <m/>
    <m/>
    <m/>
    <m/>
    <m/>
    <m/>
    <m/>
    <s v="Droite"/>
    <m/>
    <m/>
    <m/>
    <s v="Seulement une gêne dimanche sur la course"/>
    <n v="21"/>
    <x v="24"/>
    <x v="1"/>
  </r>
  <r>
    <d v="2024-01-09T09:53:10"/>
    <x v="18"/>
    <d v="2024-01-09T00:00:00"/>
    <s v="Contraception hormonale"/>
    <n v="5"/>
    <n v="3"/>
    <n v="3"/>
    <n v="4"/>
    <n v="5"/>
    <n v="5"/>
    <m/>
    <m/>
    <m/>
    <m/>
    <m/>
    <m/>
    <m/>
    <m/>
    <m/>
    <m/>
    <m/>
    <m/>
    <m/>
    <m/>
    <m/>
    <m/>
    <m/>
    <m/>
    <m/>
    <m/>
    <m/>
    <n v="25"/>
    <x v="24"/>
    <x v="1"/>
  </r>
  <r>
    <d v="2024-01-09T09:54:53"/>
    <x v="13"/>
    <d v="2024-01-09T00:00:00"/>
    <s v="Contraception hormonale"/>
    <n v="4"/>
    <n v="3"/>
    <n v="2"/>
    <n v="3"/>
    <n v="3"/>
    <n v="4"/>
    <m/>
    <m/>
    <m/>
    <m/>
    <m/>
    <m/>
    <m/>
    <m/>
    <m/>
    <m/>
    <m/>
    <m/>
    <m/>
    <m/>
    <m/>
    <m/>
    <m/>
    <m/>
    <m/>
    <m/>
    <m/>
    <n v="19"/>
    <x v="24"/>
    <x v="1"/>
  </r>
  <r>
    <d v="2024-01-09T10:08:35"/>
    <x v="31"/>
    <d v="2024-01-09T00:00:00"/>
    <s v="Contraception hormonale"/>
    <n v="4"/>
    <n v="3"/>
    <n v="4"/>
    <n v="3"/>
    <n v="4"/>
    <n v="4"/>
    <s v="Forme moyen car je suis malade"/>
    <m/>
    <m/>
    <m/>
    <m/>
    <m/>
    <m/>
    <m/>
    <m/>
    <m/>
    <m/>
    <m/>
    <m/>
    <m/>
    <m/>
    <m/>
    <m/>
    <m/>
    <m/>
    <m/>
    <m/>
    <n v="22"/>
    <x v="24"/>
    <x v="1"/>
  </r>
  <r>
    <d v="2024-01-09T10:12:14"/>
    <x v="38"/>
    <d v="2024-01-09T00:00:00"/>
    <s v="Ovulation (J7 à J14)"/>
    <n v="5"/>
    <n v="5"/>
    <n v="4"/>
    <n v="2"/>
    <n v="4"/>
    <n v="4"/>
    <s v="Fatigue normal post match et douleur sur la cuisse droite a cause d'une béquille"/>
    <n v="6"/>
    <m/>
    <m/>
    <m/>
    <m/>
    <m/>
    <m/>
    <m/>
    <m/>
    <m/>
    <m/>
    <m/>
    <m/>
    <m/>
    <m/>
    <s v="Droite"/>
    <m/>
    <m/>
    <m/>
    <s v="Béquille cuisse droite"/>
    <n v="24"/>
    <x v="24"/>
    <x v="1"/>
  </r>
  <r>
    <d v="2024-01-09T10:41:45"/>
    <x v="10"/>
    <d v="2024-01-09T00:00:00"/>
    <s v="Fin de cycle (J14 à J28)"/>
    <n v="4"/>
    <n v="5"/>
    <n v="5"/>
    <n v="4"/>
    <n v="3"/>
    <n v="5"/>
    <m/>
    <m/>
    <m/>
    <m/>
    <m/>
    <m/>
    <m/>
    <m/>
    <m/>
    <m/>
    <m/>
    <m/>
    <m/>
    <m/>
    <m/>
    <m/>
    <m/>
    <m/>
    <m/>
    <m/>
    <m/>
    <n v="26"/>
    <x v="24"/>
    <x v="1"/>
  </r>
  <r>
    <d v="2024-01-09T10:48:40"/>
    <x v="22"/>
    <d v="2024-01-09T00:00:00"/>
    <s v="Ovulation (J7 à J14)"/>
    <n v="3"/>
    <n v="3"/>
    <n v="3"/>
    <n v="3"/>
    <n v="3"/>
    <n v="4"/>
    <m/>
    <m/>
    <m/>
    <m/>
    <m/>
    <m/>
    <m/>
    <m/>
    <m/>
    <m/>
    <m/>
    <m/>
    <m/>
    <m/>
    <m/>
    <m/>
    <m/>
    <m/>
    <m/>
    <m/>
    <m/>
    <n v="19"/>
    <x v="24"/>
    <x v="1"/>
  </r>
  <r>
    <d v="2024-01-09T11:27:09"/>
    <x v="29"/>
    <d v="2024-01-09T00:00:00"/>
    <s v="Fin de cycle (J14 à J28)"/>
    <n v="5"/>
    <n v="4"/>
    <n v="3"/>
    <n v="4"/>
    <n v="4"/>
    <n v="4"/>
    <m/>
    <m/>
    <m/>
    <m/>
    <m/>
    <m/>
    <m/>
    <m/>
    <m/>
    <m/>
    <m/>
    <m/>
    <m/>
    <m/>
    <m/>
    <m/>
    <m/>
    <m/>
    <m/>
    <m/>
    <m/>
    <n v="24"/>
    <x v="24"/>
    <x v="1"/>
  </r>
  <r>
    <d v="2024-01-09T11:33:27"/>
    <x v="19"/>
    <d v="2024-01-09T00:00:00"/>
    <s v="Contraception hormonale"/>
    <n v="4"/>
    <n v="3"/>
    <n v="3"/>
    <n v="4"/>
    <n v="3"/>
    <n v="3"/>
    <m/>
    <m/>
    <m/>
    <m/>
    <m/>
    <m/>
    <m/>
    <m/>
    <m/>
    <m/>
    <m/>
    <m/>
    <m/>
    <m/>
    <m/>
    <m/>
    <m/>
    <m/>
    <m/>
    <m/>
    <m/>
    <n v="20"/>
    <x v="24"/>
    <x v="1"/>
  </r>
  <r>
    <d v="2024-01-09T11:51:41"/>
    <x v="24"/>
    <d v="2024-01-09T00:00:00"/>
    <s v="Règles (J1 à J7)"/>
    <n v="3"/>
    <n v="2"/>
    <n v="2"/>
    <n v="3"/>
    <n v="3"/>
    <n v="3"/>
    <m/>
    <m/>
    <m/>
    <m/>
    <m/>
    <m/>
    <m/>
    <m/>
    <m/>
    <m/>
    <m/>
    <m/>
    <m/>
    <m/>
    <m/>
    <m/>
    <m/>
    <m/>
    <m/>
    <m/>
    <m/>
    <n v="16"/>
    <x v="24"/>
    <x v="1"/>
  </r>
  <r>
    <d v="2024-01-09T14:24:15"/>
    <x v="50"/>
    <d v="2024-01-09T00:00:00"/>
    <s v="Ovulation (J7 à J14)"/>
    <n v="3"/>
    <n v="2"/>
    <n v="1"/>
    <n v="3"/>
    <n v="3"/>
    <n v="3"/>
    <m/>
    <n v="6"/>
    <m/>
    <m/>
    <m/>
    <m/>
    <m/>
    <m/>
    <m/>
    <m/>
    <m/>
    <m/>
    <m/>
    <m/>
    <s v="Droite"/>
    <m/>
    <m/>
    <m/>
    <m/>
    <m/>
    <m/>
    <n v="15"/>
    <x v="24"/>
    <x v="1"/>
  </r>
  <r>
    <d v="2024-01-09T14:27:35"/>
    <x v="35"/>
    <d v="2024-01-09T00:00:00"/>
    <s v="Contraception hormonale"/>
    <n v="4"/>
    <n v="4"/>
    <n v="4"/>
    <n v="4"/>
    <n v="3"/>
    <n v="3"/>
    <m/>
    <m/>
    <m/>
    <m/>
    <m/>
    <m/>
    <m/>
    <m/>
    <m/>
    <m/>
    <m/>
    <m/>
    <m/>
    <m/>
    <m/>
    <m/>
    <m/>
    <m/>
    <m/>
    <m/>
    <m/>
    <n v="22"/>
    <x v="24"/>
    <x v="1"/>
  </r>
  <r>
    <d v="2024-01-09T14:46:37"/>
    <x v="4"/>
    <d v="2024-01-09T00:00:00"/>
    <s v="Ovulation (J7 à J14)"/>
    <n v="2"/>
    <n v="1"/>
    <n v="2"/>
    <n v="1"/>
    <n v="2"/>
    <n v="1"/>
    <m/>
    <m/>
    <m/>
    <m/>
    <m/>
    <m/>
    <m/>
    <m/>
    <m/>
    <m/>
    <m/>
    <m/>
    <m/>
    <m/>
    <m/>
    <m/>
    <m/>
    <m/>
    <m/>
    <m/>
    <m/>
    <n v="9"/>
    <x v="24"/>
    <x v="1"/>
  </r>
  <r>
    <d v="2024-01-09T15:27:45"/>
    <x v="40"/>
    <d v="2024-01-09T00:00:00"/>
    <s v="Fin de cycle (J14 à J28)"/>
    <n v="5"/>
    <n v="4"/>
    <n v="3"/>
    <n v="4"/>
    <n v="5"/>
    <n v="4"/>
    <m/>
    <n v="2"/>
    <m/>
    <m/>
    <m/>
    <m/>
    <m/>
    <m/>
    <m/>
    <m/>
    <m/>
    <m/>
    <s v="Gauche"/>
    <m/>
    <m/>
    <m/>
    <m/>
    <m/>
    <m/>
    <m/>
    <m/>
    <n v="25"/>
    <x v="24"/>
    <x v="1"/>
  </r>
  <r>
    <d v="2024-01-09T15:34:56"/>
    <x v="16"/>
    <d v="2024-01-09T00:00:00"/>
    <s v="Ovulation (J7 à J14)"/>
    <n v="4"/>
    <n v="3"/>
    <n v="3"/>
    <n v="3"/>
    <n v="3"/>
    <n v="3"/>
    <m/>
    <m/>
    <m/>
    <m/>
    <m/>
    <m/>
    <m/>
    <m/>
    <m/>
    <m/>
    <m/>
    <m/>
    <m/>
    <m/>
    <m/>
    <m/>
    <m/>
    <m/>
    <m/>
    <m/>
    <m/>
    <n v="19"/>
    <x v="24"/>
    <x v="1"/>
  </r>
  <r>
    <d v="2024-01-10T09:23:10"/>
    <x v="41"/>
    <d v="2024-01-10T00:00:00"/>
    <s v="Ovulation (J7 à J14)"/>
    <n v="3"/>
    <n v="3"/>
    <n v="1"/>
    <n v="3"/>
    <n v="3"/>
    <n v="4"/>
    <m/>
    <n v="3"/>
    <s v="Général"/>
    <m/>
    <m/>
    <m/>
    <m/>
    <m/>
    <m/>
    <m/>
    <m/>
    <m/>
    <m/>
    <m/>
    <m/>
    <m/>
    <m/>
    <m/>
    <m/>
    <m/>
    <m/>
    <n v="17"/>
    <x v="24"/>
    <x v="1"/>
  </r>
  <r>
    <d v="2024-01-10T10:08:54"/>
    <x v="31"/>
    <d v="2024-01-10T00:00:00"/>
    <s v="Contraception hormonale"/>
    <n v="3"/>
    <n v="3"/>
    <n v="4"/>
    <n v="4"/>
    <n v="3"/>
    <n v="4"/>
    <m/>
    <m/>
    <m/>
    <m/>
    <m/>
    <m/>
    <m/>
    <m/>
    <m/>
    <m/>
    <m/>
    <m/>
    <m/>
    <m/>
    <m/>
    <m/>
    <m/>
    <m/>
    <m/>
    <m/>
    <m/>
    <n v="21"/>
    <x v="24"/>
    <x v="1"/>
  </r>
  <r>
    <d v="2024-01-10T10:29:55"/>
    <x v="15"/>
    <d v="2024-01-10T00:00:00"/>
    <s v="Fin de cycle (J14 à J28)"/>
    <n v="4"/>
    <n v="4"/>
    <n v="3"/>
    <n v="2"/>
    <n v="4"/>
    <n v="4"/>
    <m/>
    <m/>
    <m/>
    <m/>
    <m/>
    <m/>
    <m/>
    <m/>
    <m/>
    <m/>
    <m/>
    <m/>
    <m/>
    <m/>
    <m/>
    <m/>
    <m/>
    <m/>
    <m/>
    <m/>
    <m/>
    <n v="21"/>
    <x v="24"/>
    <x v="1"/>
  </r>
  <r>
    <d v="2024-01-10T10:38:37"/>
    <x v="18"/>
    <d v="2024-01-10T00:00:00"/>
    <s v="Contraception hormonale"/>
    <n v="4"/>
    <n v="4"/>
    <n v="2"/>
    <n v="3"/>
    <n v="5"/>
    <n v="5"/>
    <m/>
    <m/>
    <m/>
    <m/>
    <m/>
    <m/>
    <m/>
    <m/>
    <m/>
    <m/>
    <m/>
    <m/>
    <m/>
    <m/>
    <m/>
    <m/>
    <m/>
    <m/>
    <m/>
    <m/>
    <m/>
    <n v="23"/>
    <x v="24"/>
    <x v="1"/>
  </r>
  <r>
    <d v="2024-01-10T10:45:29"/>
    <x v="44"/>
    <d v="2024-01-10T00:00:00"/>
    <s v="Fin de cycle (J14 à J28)"/>
    <n v="4"/>
    <n v="3"/>
    <n v="4"/>
    <n v="3"/>
    <n v="4"/>
    <n v="4"/>
    <m/>
    <m/>
    <m/>
    <m/>
    <m/>
    <m/>
    <m/>
    <m/>
    <m/>
    <m/>
    <m/>
    <m/>
    <m/>
    <m/>
    <m/>
    <m/>
    <m/>
    <m/>
    <m/>
    <m/>
    <m/>
    <n v="22"/>
    <x v="24"/>
    <x v="1"/>
  </r>
  <r>
    <d v="2024-01-10T10:51:50"/>
    <x v="38"/>
    <d v="2024-01-10T00:00:00"/>
    <s v="Ovulation (J7 à J14)"/>
    <n v="5"/>
    <n v="5"/>
    <n v="3"/>
    <n v="3"/>
    <n v="4"/>
    <n v="4"/>
    <m/>
    <n v="4"/>
    <m/>
    <m/>
    <m/>
    <m/>
    <m/>
    <m/>
    <m/>
    <m/>
    <m/>
    <m/>
    <m/>
    <m/>
    <m/>
    <m/>
    <s v="Droite"/>
    <m/>
    <m/>
    <m/>
    <s v="Bonne évolution"/>
    <n v="24"/>
    <x v="24"/>
    <x v="1"/>
  </r>
  <r>
    <d v="2024-01-10T11:21:21"/>
    <x v="47"/>
    <d v="2024-01-10T00:00:00"/>
    <s v="Contraception hormonale"/>
    <n v="3"/>
    <n v="4"/>
    <n v="5"/>
    <n v="4"/>
    <n v="3"/>
    <n v="4"/>
    <m/>
    <m/>
    <m/>
    <m/>
    <m/>
    <m/>
    <m/>
    <m/>
    <m/>
    <m/>
    <m/>
    <m/>
    <m/>
    <m/>
    <m/>
    <m/>
    <m/>
    <m/>
    <m/>
    <m/>
    <m/>
    <n v="23"/>
    <x v="24"/>
    <x v="1"/>
  </r>
  <r>
    <d v="2024-01-10T11:32:18"/>
    <x v="3"/>
    <d v="2024-01-10T00:00:00"/>
    <s v="Fin de cycle (J14 à J28)"/>
    <n v="3"/>
    <n v="3"/>
    <n v="2"/>
    <n v="2"/>
    <n v="2"/>
    <n v="4"/>
    <s v="J'ai pas assez dormi j'ai mal au mollet je bois pas assez parce qu'il fait froid"/>
    <n v="3"/>
    <m/>
    <m/>
    <m/>
    <m/>
    <m/>
    <m/>
    <m/>
    <m/>
    <m/>
    <m/>
    <m/>
    <m/>
    <m/>
    <m/>
    <m/>
    <m/>
    <s v="Gauche"/>
    <m/>
    <s v="Gêne ++"/>
    <n v="16"/>
    <x v="24"/>
    <x v="1"/>
  </r>
  <r>
    <d v="2024-01-10T11:34:54"/>
    <x v="39"/>
    <d v="2024-01-10T00:00:00"/>
    <s v="Fin de cycle (J14 à J28)"/>
    <n v="4"/>
    <n v="3"/>
    <n v="3"/>
    <n v="4"/>
    <n v="4"/>
    <n v="4"/>
    <m/>
    <n v="1"/>
    <m/>
    <m/>
    <m/>
    <m/>
    <m/>
    <m/>
    <m/>
    <m/>
    <m/>
    <m/>
    <m/>
    <m/>
    <m/>
    <s v="Droite"/>
    <m/>
    <m/>
    <m/>
    <m/>
    <m/>
    <n v="22"/>
    <x v="24"/>
    <x v="1"/>
  </r>
  <r>
    <d v="2024-01-10T14:05:09"/>
    <x v="32"/>
    <d v="2024-01-10T00:00:00"/>
    <s v="Fin de cycle (J14 à J28)"/>
    <n v="3"/>
    <n v="2"/>
    <n v="1"/>
    <n v="4"/>
    <n v="4"/>
    <n v="4"/>
    <s v="Post partiels"/>
    <m/>
    <m/>
    <m/>
    <m/>
    <m/>
    <m/>
    <m/>
    <m/>
    <m/>
    <m/>
    <m/>
    <m/>
    <m/>
    <m/>
    <m/>
    <m/>
    <m/>
    <m/>
    <m/>
    <m/>
    <n v="18"/>
    <x v="24"/>
    <x v="1"/>
  </r>
  <r>
    <d v="2024-01-10T14:56:30"/>
    <x v="4"/>
    <d v="2024-01-10T00:00:00"/>
    <s v="Ovulation (J7 à J14)"/>
    <n v="1"/>
    <n v="2"/>
    <n v="1"/>
    <n v="2"/>
    <n v="2"/>
    <n v="2"/>
    <m/>
    <m/>
    <m/>
    <m/>
    <m/>
    <m/>
    <m/>
    <m/>
    <m/>
    <m/>
    <m/>
    <m/>
    <m/>
    <m/>
    <m/>
    <m/>
    <m/>
    <m/>
    <m/>
    <m/>
    <m/>
    <n v="10"/>
    <x v="24"/>
    <x v="1"/>
  </r>
  <r>
    <d v="2024-01-10T16:31:59"/>
    <x v="13"/>
    <d v="2024-01-10T00:00:00"/>
    <s v="Contraception hormonale"/>
    <n v="2"/>
    <n v="2"/>
    <n v="3"/>
    <n v="3"/>
    <n v="3"/>
    <n v="4"/>
    <m/>
    <m/>
    <m/>
    <m/>
    <m/>
    <m/>
    <m/>
    <m/>
    <m/>
    <m/>
    <m/>
    <m/>
    <m/>
    <m/>
    <m/>
    <m/>
    <m/>
    <m/>
    <m/>
    <m/>
    <m/>
    <n v="17"/>
    <x v="24"/>
    <x v="1"/>
  </r>
  <r>
    <d v="2024-01-10T17:02:41"/>
    <x v="57"/>
    <d v="2024-01-10T00:00:00"/>
    <s v="Fin de cycle (J14 à J28)"/>
    <n v="3"/>
    <n v="3"/>
    <n v="3"/>
    <n v="3"/>
    <n v="3"/>
    <n v="3"/>
    <m/>
    <m/>
    <m/>
    <m/>
    <m/>
    <m/>
    <m/>
    <m/>
    <m/>
    <m/>
    <m/>
    <m/>
    <m/>
    <m/>
    <m/>
    <m/>
    <m/>
    <m/>
    <m/>
    <m/>
    <m/>
    <n v="18"/>
    <x v="24"/>
    <x v="1"/>
  </r>
  <r>
    <d v="2024-01-10T17:03:09"/>
    <x v="43"/>
    <d v="2024-01-10T00:00:00"/>
    <s v="Contraception hormonale"/>
    <n v="5"/>
    <n v="4"/>
    <n v="4"/>
    <n v="4"/>
    <n v="4"/>
    <n v="4"/>
    <m/>
    <n v="2"/>
    <m/>
    <m/>
    <m/>
    <m/>
    <m/>
    <m/>
    <m/>
    <m/>
    <m/>
    <m/>
    <s v="Droite"/>
    <m/>
    <m/>
    <m/>
    <m/>
    <m/>
    <m/>
    <m/>
    <m/>
    <n v="25"/>
    <x v="24"/>
    <x v="1"/>
  </r>
  <r>
    <d v="2024-01-10T17:03:18"/>
    <x v="6"/>
    <d v="2024-01-10T00:00:00"/>
    <s v="Fin de cycle (J14 à J28)"/>
    <n v="4"/>
    <n v="4"/>
    <n v="4"/>
    <n v="3"/>
    <n v="4"/>
    <n v="3"/>
    <m/>
    <m/>
    <m/>
    <m/>
    <m/>
    <m/>
    <m/>
    <m/>
    <m/>
    <m/>
    <m/>
    <m/>
    <m/>
    <m/>
    <m/>
    <m/>
    <m/>
    <m/>
    <m/>
    <m/>
    <m/>
    <n v="22"/>
    <x v="24"/>
    <x v="1"/>
  </r>
  <r>
    <d v="2024-01-10T17:03:32"/>
    <x v="10"/>
    <d v="2024-01-10T00:00:00"/>
    <s v="Fin de cycle (J14 à J28)"/>
    <n v="4"/>
    <n v="4"/>
    <n v="4"/>
    <n v="3"/>
    <n v="4"/>
    <n v="4"/>
    <m/>
    <m/>
    <m/>
    <m/>
    <m/>
    <m/>
    <m/>
    <m/>
    <m/>
    <m/>
    <m/>
    <m/>
    <m/>
    <m/>
    <m/>
    <m/>
    <m/>
    <m/>
    <m/>
    <m/>
    <m/>
    <n v="23"/>
    <x v="24"/>
    <x v="1"/>
  </r>
  <r>
    <d v="2024-01-10T17:03:34"/>
    <x v="26"/>
    <d v="2024-01-10T00:00:00"/>
    <s v="Fin de cycle (J14 à J28)"/>
    <n v="4"/>
    <n v="4"/>
    <n v="4"/>
    <n v="3"/>
    <n v="3"/>
    <n v="4"/>
    <m/>
    <m/>
    <m/>
    <m/>
    <m/>
    <m/>
    <m/>
    <m/>
    <m/>
    <m/>
    <m/>
    <m/>
    <m/>
    <m/>
    <m/>
    <m/>
    <m/>
    <m/>
    <m/>
    <m/>
    <m/>
    <n v="22"/>
    <x v="24"/>
    <x v="1"/>
  </r>
  <r>
    <d v="2024-01-10T17:04:17"/>
    <x v="21"/>
    <d v="2024-01-10T00:00:00"/>
    <s v="Règles (J1 à J7)"/>
    <n v="1"/>
    <n v="2"/>
    <n v="3"/>
    <n v="3"/>
    <n v="3"/>
    <n v="4"/>
    <m/>
    <m/>
    <m/>
    <m/>
    <m/>
    <m/>
    <m/>
    <m/>
    <m/>
    <m/>
    <m/>
    <m/>
    <m/>
    <m/>
    <m/>
    <m/>
    <m/>
    <m/>
    <m/>
    <m/>
    <m/>
    <n v="16"/>
    <x v="24"/>
    <x v="1"/>
  </r>
  <r>
    <d v="2024-01-10T17:06:19"/>
    <x v="35"/>
    <d v="2024-01-10T00:00:00"/>
    <s v="Contraception hormonale"/>
    <n v="4"/>
    <n v="4"/>
    <n v="4"/>
    <n v="2"/>
    <n v="3"/>
    <n v="3"/>
    <m/>
    <m/>
    <m/>
    <m/>
    <m/>
    <m/>
    <m/>
    <m/>
    <m/>
    <m/>
    <m/>
    <m/>
    <m/>
    <m/>
    <m/>
    <m/>
    <m/>
    <m/>
    <m/>
    <m/>
    <m/>
    <n v="20"/>
    <x v="24"/>
    <x v="1"/>
  </r>
  <r>
    <d v="2024-01-10T17:07:44"/>
    <x v="14"/>
    <d v="2024-01-10T00:00:00"/>
    <s v="Règles (J1 à J7)"/>
    <n v="3"/>
    <n v="3"/>
    <n v="2"/>
    <n v="2"/>
    <n v="3"/>
    <n v="3"/>
    <m/>
    <m/>
    <m/>
    <m/>
    <m/>
    <m/>
    <m/>
    <m/>
    <m/>
    <m/>
    <m/>
    <m/>
    <m/>
    <m/>
    <m/>
    <m/>
    <m/>
    <m/>
    <m/>
    <m/>
    <m/>
    <n v="16"/>
    <x v="24"/>
    <x v="1"/>
  </r>
  <r>
    <d v="2024-01-10T17:18:29"/>
    <x v="22"/>
    <d v="2024-01-10T00:00:00"/>
    <s v="Ovulation (J7 à J14)"/>
    <n v="3"/>
    <n v="3"/>
    <n v="2"/>
    <n v="3"/>
    <n v="3"/>
    <n v="3"/>
    <m/>
    <m/>
    <m/>
    <m/>
    <m/>
    <m/>
    <m/>
    <m/>
    <m/>
    <m/>
    <m/>
    <m/>
    <m/>
    <m/>
    <m/>
    <m/>
    <m/>
    <m/>
    <m/>
    <m/>
    <m/>
    <n v="17"/>
    <x v="24"/>
    <x v="1"/>
  </r>
  <r>
    <d v="2024-01-10T17:20:22"/>
    <x v="12"/>
    <d v="2024-01-10T00:00:00"/>
    <s v="Fin de cycle (J14 à J28)"/>
    <n v="5"/>
    <n v="5"/>
    <n v="3"/>
    <n v="2"/>
    <n v="3"/>
    <n v="4"/>
    <m/>
    <n v="5"/>
    <m/>
    <m/>
    <s v="Général"/>
    <s v="Général"/>
    <m/>
    <m/>
    <m/>
    <m/>
    <m/>
    <m/>
    <m/>
    <m/>
    <m/>
    <m/>
    <m/>
    <m/>
    <m/>
    <m/>
    <m/>
    <n v="22"/>
    <x v="24"/>
    <x v="1"/>
  </r>
  <r>
    <d v="2024-01-10T17:21:40"/>
    <x v="9"/>
    <d v="2024-01-10T00:00:00"/>
    <s v="Ovulation (J7 à J14)"/>
    <n v="4"/>
    <n v="3"/>
    <n v="4"/>
    <n v="4"/>
    <n v="4"/>
    <n v="4"/>
    <m/>
    <n v="4"/>
    <m/>
    <m/>
    <m/>
    <m/>
    <m/>
    <m/>
    <m/>
    <m/>
    <m/>
    <m/>
    <m/>
    <m/>
    <m/>
    <m/>
    <s v="Droite"/>
    <m/>
    <m/>
    <m/>
    <m/>
    <n v="23"/>
    <x v="24"/>
    <x v="1"/>
  </r>
  <r>
    <d v="2024-01-10T17:41:39"/>
    <x v="55"/>
    <d v="2024-01-10T00:00:00"/>
    <s v="Règles (J1 à J7)"/>
    <n v="5"/>
    <n v="5"/>
    <n v="4"/>
    <n v="4"/>
    <n v="3"/>
    <n v="3"/>
    <m/>
    <m/>
    <m/>
    <m/>
    <m/>
    <m/>
    <m/>
    <m/>
    <m/>
    <m/>
    <m/>
    <m/>
    <m/>
    <m/>
    <m/>
    <m/>
    <m/>
    <m/>
    <m/>
    <m/>
    <m/>
    <n v="24"/>
    <x v="24"/>
    <x v="1"/>
  </r>
  <r>
    <d v="2024-01-11T08:59:20"/>
    <x v="17"/>
    <d v="2024-01-11T00:00:00"/>
    <s v="Contraception hormonale"/>
    <n v="5"/>
    <n v="4"/>
    <n v="3"/>
    <n v="3"/>
    <n v="3"/>
    <n v="4"/>
    <m/>
    <m/>
    <m/>
    <m/>
    <m/>
    <m/>
    <m/>
    <m/>
    <m/>
    <m/>
    <m/>
    <m/>
    <m/>
    <m/>
    <m/>
    <m/>
    <m/>
    <m/>
    <m/>
    <m/>
    <m/>
    <n v="22"/>
    <x v="24"/>
    <x v="1"/>
  </r>
  <r>
    <d v="2024-01-11T10:13:59"/>
    <x v="3"/>
    <d v="2024-01-11T00:00:00"/>
    <s v="Fin de cycle (J14 à J28)"/>
    <n v="3"/>
    <n v="3"/>
    <n v="2"/>
    <n v="2"/>
    <n v="3"/>
    <n v="4"/>
    <s v="Fatigue ++"/>
    <n v="6"/>
    <m/>
    <m/>
    <m/>
    <m/>
    <m/>
    <m/>
    <m/>
    <m/>
    <m/>
    <m/>
    <m/>
    <m/>
    <m/>
    <m/>
    <m/>
    <m/>
    <s v="Gauche"/>
    <m/>
    <s v="Gêne ++ toujours après la course la muscu pas de douleur"/>
    <n v="17"/>
    <x v="24"/>
    <x v="1"/>
  </r>
  <r>
    <d v="2024-01-12T08:06:18"/>
    <x v="57"/>
    <d v="2024-01-12T00:00:00"/>
    <s v="Règles (J1 à J7)"/>
    <n v="3"/>
    <n v="3"/>
    <n v="3"/>
    <n v="3"/>
    <n v="3"/>
    <n v="3"/>
    <m/>
    <m/>
    <m/>
    <m/>
    <m/>
    <m/>
    <m/>
    <m/>
    <m/>
    <m/>
    <m/>
    <m/>
    <m/>
    <m/>
    <m/>
    <m/>
    <m/>
    <m/>
    <m/>
    <m/>
    <m/>
    <n v="18"/>
    <x v="24"/>
    <x v="1"/>
  </r>
  <r>
    <d v="2024-01-12T09:44:48"/>
    <x v="18"/>
    <d v="2024-01-12T00:00:00"/>
    <s v="Contraception hormonale"/>
    <n v="4"/>
    <n v="4"/>
    <n v="3"/>
    <n v="3"/>
    <n v="4"/>
    <n v="4"/>
    <m/>
    <m/>
    <m/>
    <m/>
    <m/>
    <m/>
    <m/>
    <m/>
    <m/>
    <m/>
    <m/>
    <m/>
    <m/>
    <m/>
    <m/>
    <m/>
    <m/>
    <m/>
    <m/>
    <m/>
    <m/>
    <n v="22"/>
    <x v="24"/>
    <x v="1"/>
  </r>
  <r>
    <d v="2024-01-12T09:46:20"/>
    <x v="38"/>
    <d v="2024-01-12T00:00:00"/>
    <s v="Fin de cycle (J14 à J28)"/>
    <n v="5"/>
    <n v="5"/>
    <n v="4"/>
    <n v="3"/>
    <n v="4"/>
    <n v="4"/>
    <m/>
    <n v="3"/>
    <m/>
    <m/>
    <m/>
    <m/>
    <m/>
    <m/>
    <m/>
    <m/>
    <m/>
    <m/>
    <m/>
    <m/>
    <m/>
    <m/>
    <s v="Droite"/>
    <m/>
    <m/>
    <m/>
    <m/>
    <n v="25"/>
    <x v="24"/>
    <x v="1"/>
  </r>
  <r>
    <d v="2024-01-12T09:48:03"/>
    <x v="32"/>
    <d v="2024-01-12T00:00:00"/>
    <s v="Fin de cycle (J14 à J28)"/>
    <n v="3"/>
    <n v="2"/>
    <n v="3"/>
    <n v="4"/>
    <n v="4"/>
    <n v="4"/>
    <m/>
    <m/>
    <m/>
    <m/>
    <m/>
    <m/>
    <m/>
    <m/>
    <m/>
    <m/>
    <m/>
    <m/>
    <m/>
    <m/>
    <m/>
    <m/>
    <m/>
    <m/>
    <m/>
    <m/>
    <m/>
    <n v="20"/>
    <x v="24"/>
    <x v="1"/>
  </r>
  <r>
    <d v="2024-01-12T10:09:14"/>
    <x v="3"/>
    <d v="2024-01-12T00:00:00"/>
    <s v="Fin de cycle (J14 à J28)"/>
    <n v="3"/>
    <n v="3"/>
    <n v="2"/>
    <n v="3"/>
    <n v="3"/>
    <n v="4"/>
    <s v="Fatiguée bien dormis mais pas assez"/>
    <n v="2"/>
    <m/>
    <m/>
    <m/>
    <m/>
    <m/>
    <m/>
    <m/>
    <m/>
    <m/>
    <m/>
    <m/>
    <m/>
    <m/>
    <m/>
    <m/>
    <m/>
    <s v="Gauche"/>
    <m/>
    <m/>
    <n v="18"/>
    <x v="24"/>
    <x v="1"/>
  </r>
  <r>
    <d v="2024-01-12T10:30:44"/>
    <x v="19"/>
    <d v="2024-01-12T00:00:00"/>
    <s v="Contraception hormonale"/>
    <n v="5"/>
    <n v="3"/>
    <n v="2"/>
    <n v="4"/>
    <n v="3"/>
    <n v="4"/>
    <m/>
    <m/>
    <m/>
    <m/>
    <m/>
    <m/>
    <m/>
    <m/>
    <m/>
    <m/>
    <m/>
    <m/>
    <m/>
    <m/>
    <m/>
    <m/>
    <m/>
    <m/>
    <m/>
    <m/>
    <m/>
    <n v="21"/>
    <x v="24"/>
    <x v="1"/>
  </r>
  <r>
    <d v="2024-01-12T11:48:45"/>
    <x v="39"/>
    <d v="2024-01-12T00:00:00"/>
    <s v="Fin de cycle (J14 à J28)"/>
    <n v="4"/>
    <n v="4"/>
    <n v="3"/>
    <n v="2"/>
    <n v="3"/>
    <n v="4"/>
    <m/>
    <m/>
    <m/>
    <m/>
    <m/>
    <m/>
    <m/>
    <m/>
    <m/>
    <m/>
    <m/>
    <m/>
    <m/>
    <m/>
    <m/>
    <m/>
    <m/>
    <m/>
    <m/>
    <m/>
    <m/>
    <n v="20"/>
    <x v="24"/>
    <x v="1"/>
  </r>
  <r>
    <d v="2024-01-12T13:06:42"/>
    <x v="31"/>
    <d v="2024-01-12T00:00:00"/>
    <s v="Contraception hormonale"/>
    <n v="4"/>
    <n v="4"/>
    <n v="4"/>
    <n v="4"/>
    <n v="3"/>
    <n v="4"/>
    <m/>
    <m/>
    <m/>
    <m/>
    <m/>
    <m/>
    <m/>
    <m/>
    <m/>
    <m/>
    <m/>
    <m/>
    <m/>
    <m/>
    <m/>
    <m/>
    <m/>
    <m/>
    <m/>
    <m/>
    <m/>
    <n v="23"/>
    <x v="24"/>
    <x v="1"/>
  </r>
  <r>
    <d v="2024-01-12T13:29:05"/>
    <x v="4"/>
    <d v="2024-01-12T00:00:00"/>
    <s v="Fin de cycle (J14 à J28)"/>
    <n v="2"/>
    <n v="2"/>
    <n v="2"/>
    <n v="2"/>
    <n v="2"/>
    <n v="1"/>
    <m/>
    <m/>
    <m/>
    <m/>
    <m/>
    <m/>
    <m/>
    <m/>
    <m/>
    <m/>
    <m/>
    <m/>
    <m/>
    <m/>
    <m/>
    <m/>
    <m/>
    <m/>
    <m/>
    <m/>
    <m/>
    <n v="11"/>
    <x v="24"/>
    <x v="1"/>
  </r>
  <r>
    <d v="2024-01-12T13:32:22"/>
    <x v="15"/>
    <d v="2024-01-12T00:00:00"/>
    <s v="Règles (J1 à J7)"/>
    <n v="3"/>
    <n v="3"/>
    <n v="2"/>
    <n v="2"/>
    <n v="4"/>
    <n v="4"/>
    <m/>
    <m/>
    <m/>
    <m/>
    <m/>
    <m/>
    <m/>
    <m/>
    <m/>
    <m/>
    <m/>
    <m/>
    <m/>
    <m/>
    <m/>
    <m/>
    <m/>
    <m/>
    <m/>
    <m/>
    <m/>
    <n v="18"/>
    <x v="24"/>
    <x v="1"/>
  </r>
  <r>
    <d v="2024-01-12T13:45:40"/>
    <x v="40"/>
    <d v="2024-01-12T00:00:00"/>
    <s v="Fin de cycle (J14 à J28)"/>
    <n v="4"/>
    <n v="4"/>
    <n v="2"/>
    <n v="3"/>
    <n v="4"/>
    <n v="4"/>
    <s v="Pas mal des courbatures aux jambes + j'ai seances bas du corp a 15h."/>
    <n v="2"/>
    <m/>
    <m/>
    <m/>
    <m/>
    <m/>
    <m/>
    <m/>
    <m/>
    <m/>
    <m/>
    <s v="Gauche"/>
    <m/>
    <m/>
    <m/>
    <m/>
    <m/>
    <m/>
    <m/>
    <m/>
    <n v="21"/>
    <x v="24"/>
    <x v="1"/>
  </r>
  <r>
    <d v="2024-01-12T14:15:31"/>
    <x v="12"/>
    <d v="2024-01-12T00:00:00"/>
    <s v="Fin de cycle (J14 à J28)"/>
    <n v="1"/>
    <n v="2"/>
    <n v="3"/>
    <n v="2"/>
    <n v="3"/>
    <n v="2"/>
    <m/>
    <n v="5"/>
    <s v="Général"/>
    <m/>
    <s v="Général"/>
    <m/>
    <m/>
    <m/>
    <m/>
    <m/>
    <m/>
    <m/>
    <m/>
    <m/>
    <m/>
    <m/>
    <m/>
    <m/>
    <m/>
    <m/>
    <s v="Maux de têtes depuis mardi je vais voir Patrice demain ou semaine pro"/>
    <n v="13"/>
    <x v="24"/>
    <x v="1"/>
  </r>
  <r>
    <d v="2024-01-12T14:20:04"/>
    <x v="48"/>
    <d v="2024-01-12T00:00:00"/>
    <s v="Contraception hormonale"/>
    <n v="3"/>
    <n v="3"/>
    <n v="3"/>
    <n v="2"/>
    <n v="5"/>
    <n v="4"/>
    <m/>
    <m/>
    <m/>
    <m/>
    <m/>
    <m/>
    <m/>
    <m/>
    <m/>
    <m/>
    <m/>
    <m/>
    <m/>
    <m/>
    <m/>
    <m/>
    <m/>
    <m/>
    <m/>
    <m/>
    <m/>
    <n v="20"/>
    <x v="24"/>
    <x v="1"/>
  </r>
  <r>
    <d v="2024-01-12T14:20:31"/>
    <x v="6"/>
    <d v="2024-01-12T00:00:00"/>
    <s v="Fin de cycle (J14 à J28)"/>
    <n v="3"/>
    <n v="3"/>
    <n v="2"/>
    <n v="2"/>
    <n v="3"/>
    <n v="3"/>
    <m/>
    <m/>
    <m/>
    <m/>
    <m/>
    <m/>
    <m/>
    <m/>
    <m/>
    <m/>
    <m/>
    <m/>
    <m/>
    <m/>
    <m/>
    <m/>
    <m/>
    <m/>
    <m/>
    <m/>
    <m/>
    <n v="16"/>
    <x v="24"/>
    <x v="1"/>
  </r>
  <r>
    <d v="2024-01-12T14:21:04"/>
    <x v="50"/>
    <d v="2024-01-12T00:00:00"/>
    <s v="Fin de cycle (J14 à J28)"/>
    <n v="3"/>
    <n v="2"/>
    <n v="2"/>
    <n v="2"/>
    <n v="2"/>
    <n v="4"/>
    <m/>
    <n v="7"/>
    <m/>
    <m/>
    <m/>
    <m/>
    <m/>
    <m/>
    <m/>
    <m/>
    <m/>
    <m/>
    <m/>
    <s v="Droite"/>
    <m/>
    <m/>
    <m/>
    <m/>
    <m/>
    <m/>
    <m/>
    <n v="15"/>
    <x v="24"/>
    <x v="1"/>
  </r>
  <r>
    <d v="2024-01-12T14:21:20"/>
    <x v="13"/>
    <d v="2024-01-12T00:00:00"/>
    <s v="Règles (J1 à J7)"/>
    <n v="3"/>
    <n v="2"/>
    <n v="2"/>
    <n v="2"/>
    <n v="2"/>
    <n v="4"/>
    <m/>
    <m/>
    <m/>
    <m/>
    <m/>
    <m/>
    <m/>
    <m/>
    <m/>
    <m/>
    <m/>
    <m/>
    <m/>
    <m/>
    <m/>
    <m/>
    <m/>
    <m/>
    <m/>
    <m/>
    <m/>
    <n v="15"/>
    <x v="24"/>
    <x v="1"/>
  </r>
  <r>
    <d v="2024-01-12T14:25:04"/>
    <x v="24"/>
    <d v="2024-01-12T00:00:00"/>
    <s v="Règles (J1 à J7)"/>
    <n v="3"/>
    <n v="3"/>
    <n v="2"/>
    <n v="2"/>
    <n v="3"/>
    <n v="3"/>
    <m/>
    <m/>
    <m/>
    <m/>
    <m/>
    <m/>
    <m/>
    <m/>
    <m/>
    <m/>
    <m/>
    <m/>
    <m/>
    <m/>
    <m/>
    <m/>
    <m/>
    <m/>
    <m/>
    <m/>
    <m/>
    <n v="16"/>
    <x v="24"/>
    <x v="1"/>
  </r>
  <r>
    <d v="2024-01-12T14:26:12"/>
    <x v="26"/>
    <d v="2024-01-12T00:00:00"/>
    <s v="Fin de cycle (J14 à J28)"/>
    <n v="4"/>
    <n v="4"/>
    <n v="4"/>
    <n v="2"/>
    <n v="4"/>
    <n v="4"/>
    <m/>
    <m/>
    <m/>
    <m/>
    <m/>
    <m/>
    <m/>
    <m/>
    <m/>
    <m/>
    <m/>
    <m/>
    <m/>
    <m/>
    <m/>
    <m/>
    <m/>
    <m/>
    <m/>
    <m/>
    <m/>
    <n v="22"/>
    <x v="24"/>
    <x v="1"/>
  </r>
  <r>
    <d v="2024-01-12T14:32:48"/>
    <x v="10"/>
    <d v="2024-01-12T00:00:00"/>
    <s v="Fin de cycle (J14 à J28)"/>
    <n v="4"/>
    <n v="3"/>
    <n v="3"/>
    <n v="3"/>
    <n v="4"/>
    <n v="4"/>
    <m/>
    <m/>
    <m/>
    <m/>
    <m/>
    <m/>
    <m/>
    <m/>
    <m/>
    <m/>
    <m/>
    <m/>
    <m/>
    <m/>
    <m/>
    <m/>
    <m/>
    <m/>
    <m/>
    <m/>
    <m/>
    <n v="21"/>
    <x v="24"/>
    <x v="1"/>
  </r>
  <r>
    <d v="2024-01-12T14:48:59"/>
    <x v="1"/>
    <d v="2024-01-12T00:00:00"/>
    <s v="Contraception hormonale"/>
    <n v="3"/>
    <n v="2"/>
    <n v="2"/>
    <n v="2"/>
    <n v="3"/>
    <n v="3"/>
    <m/>
    <m/>
    <m/>
    <m/>
    <m/>
    <m/>
    <m/>
    <m/>
    <m/>
    <m/>
    <m/>
    <m/>
    <m/>
    <m/>
    <m/>
    <m/>
    <m/>
    <m/>
    <m/>
    <m/>
    <m/>
    <n v="15"/>
    <x v="24"/>
    <x v="1"/>
  </r>
  <r>
    <d v="2024-01-12T15:05:17"/>
    <x v="47"/>
    <d v="2024-01-12T00:00:00"/>
    <s v="Contraception hormonale"/>
    <n v="4"/>
    <n v="5"/>
    <n v="4"/>
    <n v="3"/>
    <n v="4"/>
    <n v="4"/>
    <m/>
    <m/>
    <m/>
    <m/>
    <m/>
    <m/>
    <m/>
    <m/>
    <m/>
    <m/>
    <m/>
    <m/>
    <m/>
    <m/>
    <m/>
    <m/>
    <m/>
    <m/>
    <m/>
    <m/>
    <m/>
    <n v="24"/>
    <x v="24"/>
    <x v="1"/>
  </r>
  <r>
    <d v="2024-01-12T16:07:43"/>
    <x v="22"/>
    <d v="2024-01-12T00:00:00"/>
    <s v="Ovulation (J7 à J14)"/>
    <n v="3"/>
    <n v="3"/>
    <n v="3"/>
    <n v="3"/>
    <n v="3"/>
    <n v="4"/>
    <m/>
    <m/>
    <m/>
    <m/>
    <m/>
    <m/>
    <m/>
    <m/>
    <m/>
    <m/>
    <m/>
    <m/>
    <m/>
    <m/>
    <m/>
    <m/>
    <m/>
    <m/>
    <m/>
    <m/>
    <m/>
    <n v="19"/>
    <x v="24"/>
    <x v="1"/>
  </r>
  <r>
    <d v="2024-01-12T16:46:41"/>
    <x v="44"/>
    <d v="2024-01-12T00:00:00"/>
    <s v="Règles (J1 à J7)"/>
    <n v="4"/>
    <n v="3"/>
    <n v="4"/>
    <n v="3"/>
    <n v="4"/>
    <n v="4"/>
    <m/>
    <m/>
    <m/>
    <m/>
    <m/>
    <m/>
    <m/>
    <m/>
    <m/>
    <m/>
    <m/>
    <m/>
    <m/>
    <m/>
    <m/>
    <m/>
    <m/>
    <m/>
    <m/>
    <m/>
    <m/>
    <n v="22"/>
    <x v="24"/>
    <x v="1"/>
  </r>
  <r>
    <d v="2024-01-16T07:44:58"/>
    <x v="43"/>
    <d v="2024-01-16T00:00:00"/>
    <s v="Contraception hormonale"/>
    <n v="5"/>
    <n v="5"/>
    <n v="3"/>
    <n v="4"/>
    <n v="4"/>
    <n v="4"/>
    <m/>
    <m/>
    <m/>
    <m/>
    <m/>
    <m/>
    <m/>
    <m/>
    <m/>
    <m/>
    <m/>
    <m/>
    <m/>
    <m/>
    <m/>
    <m/>
    <m/>
    <m/>
    <m/>
    <m/>
    <m/>
    <n v="25"/>
    <x v="25"/>
    <x v="1"/>
  </r>
  <r>
    <d v="2024-01-16T07:46:24"/>
    <x v="9"/>
    <d v="2024-01-16T00:00:00"/>
    <s v="Ovulation (J7 à J14)"/>
    <n v="2"/>
    <n v="2"/>
    <n v="2"/>
    <n v="4"/>
    <n v="4"/>
    <n v="4"/>
    <m/>
    <m/>
    <m/>
    <m/>
    <m/>
    <m/>
    <m/>
    <m/>
    <m/>
    <m/>
    <m/>
    <m/>
    <m/>
    <m/>
    <m/>
    <m/>
    <m/>
    <m/>
    <m/>
    <m/>
    <m/>
    <n v="18"/>
    <x v="25"/>
    <x v="1"/>
  </r>
  <r>
    <d v="2024-01-16T08:02:25"/>
    <x v="15"/>
    <d v="2024-01-16T00:00:00"/>
    <s v="Règles (J1 à J7)"/>
    <n v="4"/>
    <n v="3"/>
    <n v="4"/>
    <n v="3"/>
    <n v="3"/>
    <n v="4"/>
    <m/>
    <m/>
    <m/>
    <m/>
    <m/>
    <m/>
    <m/>
    <m/>
    <m/>
    <m/>
    <m/>
    <m/>
    <m/>
    <m/>
    <m/>
    <m/>
    <m/>
    <m/>
    <m/>
    <m/>
    <m/>
    <n v="21"/>
    <x v="25"/>
    <x v="1"/>
  </r>
  <r>
    <d v="2024-01-16T08:03:15"/>
    <x v="50"/>
    <d v="2024-01-16T00:00:00"/>
    <s v="Fin de cycle (J14 à J28)"/>
    <n v="3"/>
    <n v="2"/>
    <n v="2"/>
    <n v="3"/>
    <n v="3"/>
    <n v="2"/>
    <m/>
    <n v="5"/>
    <m/>
    <m/>
    <m/>
    <m/>
    <m/>
    <m/>
    <m/>
    <m/>
    <m/>
    <m/>
    <m/>
    <s v="Droite"/>
    <m/>
    <m/>
    <m/>
    <m/>
    <m/>
    <m/>
    <m/>
    <n v="15"/>
    <x v="25"/>
    <x v="1"/>
  </r>
  <r>
    <d v="2024-01-16T08:03:18"/>
    <x v="10"/>
    <d v="2024-01-16T00:00:00"/>
    <s v="Fin de cycle (J14 à J28)"/>
    <n v="5"/>
    <n v="4"/>
    <n v="4"/>
    <n v="4"/>
    <n v="5"/>
    <n v="3"/>
    <m/>
    <m/>
    <m/>
    <m/>
    <m/>
    <m/>
    <m/>
    <m/>
    <m/>
    <m/>
    <m/>
    <m/>
    <m/>
    <m/>
    <m/>
    <m/>
    <m/>
    <m/>
    <m/>
    <m/>
    <m/>
    <n v="25"/>
    <x v="25"/>
    <x v="1"/>
  </r>
  <r>
    <d v="2024-01-16T08:03:47"/>
    <x v="44"/>
    <d v="2024-01-16T00:00:00"/>
    <s v="Règles (J1 à J7)"/>
    <n v="4"/>
    <n v="3"/>
    <n v="4"/>
    <n v="4"/>
    <n v="4"/>
    <n v="4"/>
    <m/>
    <m/>
    <m/>
    <m/>
    <m/>
    <m/>
    <m/>
    <m/>
    <m/>
    <m/>
    <m/>
    <m/>
    <m/>
    <m/>
    <m/>
    <m/>
    <m/>
    <m/>
    <m/>
    <m/>
    <m/>
    <n v="23"/>
    <x v="25"/>
    <x v="1"/>
  </r>
  <r>
    <d v="2024-01-16T08:06:27"/>
    <x v="13"/>
    <d v="2024-01-16T00:00:00"/>
    <s v="Règles (J1 à J7)"/>
    <n v="4"/>
    <n v="3"/>
    <n v="2"/>
    <n v="3"/>
    <n v="4"/>
    <n v="4"/>
    <m/>
    <m/>
    <m/>
    <m/>
    <m/>
    <m/>
    <m/>
    <m/>
    <m/>
    <m/>
    <m/>
    <m/>
    <m/>
    <m/>
    <m/>
    <m/>
    <m/>
    <m/>
    <m/>
    <m/>
    <m/>
    <n v="20"/>
    <x v="25"/>
    <x v="1"/>
  </r>
  <r>
    <d v="2024-01-16T08:22:28"/>
    <x v="3"/>
    <d v="2024-01-16T00:00:00"/>
    <s v="Fin de cycle (J14 à J28)"/>
    <n v="1"/>
    <n v="3"/>
    <n v="3"/>
    <n v="3"/>
    <n v="3"/>
    <n v="4"/>
    <s v="J'ai dormi 7h mais pas assez et une heure de merde car énervé par le boulot"/>
    <n v="6"/>
    <m/>
    <m/>
    <m/>
    <s v="Droite"/>
    <m/>
    <m/>
    <m/>
    <m/>
    <m/>
    <m/>
    <m/>
    <m/>
    <m/>
    <m/>
    <m/>
    <m/>
    <m/>
    <m/>
    <s v="Courbatures"/>
    <n v="17"/>
    <x v="25"/>
    <x v="1"/>
  </r>
  <r>
    <d v="2024-01-16T08:43:06"/>
    <x v="47"/>
    <d v="2024-01-16T00:00:00"/>
    <s v="Contraception hormonale"/>
    <n v="5"/>
    <n v="5"/>
    <n v="3"/>
    <n v="4"/>
    <n v="3"/>
    <n v="4"/>
    <m/>
    <m/>
    <m/>
    <m/>
    <m/>
    <m/>
    <m/>
    <m/>
    <m/>
    <m/>
    <m/>
    <m/>
    <m/>
    <m/>
    <m/>
    <m/>
    <m/>
    <m/>
    <m/>
    <m/>
    <m/>
    <n v="24"/>
    <x v="25"/>
    <x v="1"/>
  </r>
  <r>
    <d v="2024-01-16T08:46:56"/>
    <x v="35"/>
    <d v="2024-01-16T00:00:00"/>
    <s v="Contraception hormonale"/>
    <n v="4"/>
    <n v="4"/>
    <n v="3"/>
    <n v="4"/>
    <n v="3"/>
    <n v="3"/>
    <m/>
    <m/>
    <m/>
    <m/>
    <m/>
    <m/>
    <m/>
    <m/>
    <m/>
    <m/>
    <m/>
    <m/>
    <m/>
    <m/>
    <m/>
    <m/>
    <m/>
    <m/>
    <m/>
    <m/>
    <m/>
    <n v="21"/>
    <x v="25"/>
    <x v="1"/>
  </r>
  <r>
    <d v="2024-01-16T08:52:35"/>
    <x v="40"/>
    <d v="2024-01-16T00:00:00"/>
    <s v="Règles (J1 à J7)"/>
    <n v="4"/>
    <n v="4"/>
    <n v="4"/>
    <n v="3"/>
    <n v="4"/>
    <n v="4"/>
    <m/>
    <n v="3"/>
    <m/>
    <m/>
    <m/>
    <m/>
    <m/>
    <m/>
    <m/>
    <m/>
    <m/>
    <m/>
    <s v="Gauche"/>
    <m/>
    <m/>
    <m/>
    <m/>
    <m/>
    <m/>
    <m/>
    <m/>
    <n v="23"/>
    <x v="25"/>
    <x v="1"/>
  </r>
  <r>
    <d v="2024-01-16T08:56:47"/>
    <x v="26"/>
    <d v="2024-01-16T00:00:00"/>
    <s v="Règles (J1 à J7)"/>
    <n v="4"/>
    <n v="3"/>
    <n v="4"/>
    <n v="3"/>
    <n v="4"/>
    <n v="4"/>
    <m/>
    <m/>
    <m/>
    <m/>
    <m/>
    <m/>
    <m/>
    <m/>
    <m/>
    <m/>
    <m/>
    <m/>
    <m/>
    <m/>
    <m/>
    <m/>
    <m/>
    <m/>
    <m/>
    <m/>
    <m/>
    <n v="22"/>
    <x v="25"/>
    <x v="1"/>
  </r>
  <r>
    <d v="2024-01-16T09:00:38"/>
    <x v="57"/>
    <d v="2024-01-16T00:00:00"/>
    <s v="Fin de cycle (J14 à J28)"/>
    <n v="3"/>
    <n v="3"/>
    <n v="3"/>
    <n v="3"/>
    <n v="3"/>
    <n v="3"/>
    <m/>
    <m/>
    <m/>
    <m/>
    <m/>
    <m/>
    <m/>
    <m/>
    <m/>
    <m/>
    <m/>
    <m/>
    <m/>
    <m/>
    <m/>
    <m/>
    <m/>
    <m/>
    <m/>
    <m/>
    <m/>
    <n v="18"/>
    <x v="25"/>
    <x v="1"/>
  </r>
  <r>
    <d v="2024-01-16T09:27:30"/>
    <x v="29"/>
    <d v="2024-01-16T00:00:00"/>
    <s v="Règles (J1 à J7)"/>
    <n v="4"/>
    <n v="4"/>
    <n v="3"/>
    <n v="3"/>
    <n v="4"/>
    <n v="4"/>
    <m/>
    <m/>
    <m/>
    <m/>
    <m/>
    <m/>
    <m/>
    <m/>
    <m/>
    <m/>
    <m/>
    <m/>
    <m/>
    <m/>
    <m/>
    <m/>
    <m/>
    <m/>
    <m/>
    <m/>
    <m/>
    <n v="22"/>
    <x v="25"/>
    <x v="1"/>
  </r>
  <r>
    <d v="2024-01-16T09:31:40"/>
    <x v="32"/>
    <d v="2024-01-16T00:00:00"/>
    <s v="Fin de cycle (J14 à J28)"/>
    <n v="3"/>
    <n v="2"/>
    <n v="3"/>
    <n v="4"/>
    <n v="4"/>
    <n v="4"/>
    <m/>
    <m/>
    <m/>
    <m/>
    <m/>
    <m/>
    <m/>
    <m/>
    <m/>
    <m/>
    <m/>
    <m/>
    <m/>
    <m/>
    <m/>
    <m/>
    <m/>
    <m/>
    <m/>
    <m/>
    <m/>
    <n v="20"/>
    <x v="25"/>
    <x v="1"/>
  </r>
  <r>
    <d v="2024-01-16T09:33:58"/>
    <x v="2"/>
    <d v="2024-01-16T00:00:00"/>
    <s v="Contraception hormonale"/>
    <n v="2"/>
    <n v="1"/>
    <n v="3"/>
    <n v="4"/>
    <n v="3"/>
    <n v="4"/>
    <m/>
    <m/>
    <m/>
    <m/>
    <m/>
    <m/>
    <m/>
    <m/>
    <m/>
    <m/>
    <m/>
    <m/>
    <m/>
    <m/>
    <m/>
    <m/>
    <m/>
    <m/>
    <m/>
    <m/>
    <m/>
    <n v="17"/>
    <x v="25"/>
    <x v="1"/>
  </r>
  <r>
    <d v="2024-01-16T09:35:26"/>
    <x v="42"/>
    <d v="2024-01-16T00:00:00"/>
    <s v="Contraception hormonale"/>
    <n v="2"/>
    <n v="3"/>
    <n v="2"/>
    <n v="3"/>
    <n v="3"/>
    <n v="3"/>
    <s v="J’ai joué le week-end dernier donc courbatures et rdv avec Patrice cet après midi donc à voir pour ce soir"/>
    <n v="5"/>
    <m/>
    <m/>
    <s v="Général"/>
    <m/>
    <m/>
    <s v="Général"/>
    <m/>
    <m/>
    <m/>
    <m/>
    <m/>
    <m/>
    <m/>
    <m/>
    <m/>
    <m/>
    <m/>
    <m/>
    <m/>
    <n v="16"/>
    <x v="25"/>
    <x v="1"/>
  </r>
  <r>
    <d v="2024-01-16T09:54:57"/>
    <x v="18"/>
    <d v="2024-01-16T00:00:00"/>
    <s v="Contraception hormonale"/>
    <n v="5"/>
    <n v="4"/>
    <n v="4"/>
    <n v="4"/>
    <n v="4"/>
    <n v="4"/>
    <m/>
    <m/>
    <m/>
    <m/>
    <m/>
    <m/>
    <m/>
    <m/>
    <m/>
    <m/>
    <m/>
    <m/>
    <m/>
    <m/>
    <m/>
    <m/>
    <m/>
    <m/>
    <m/>
    <m/>
    <m/>
    <n v="25"/>
    <x v="25"/>
    <x v="1"/>
  </r>
  <r>
    <d v="2024-01-16T09:56:48"/>
    <x v="38"/>
    <d v="2024-01-16T00:00:00"/>
    <s v="Fin de cycle (J14 à J28)"/>
    <n v="5"/>
    <n v="4"/>
    <n v="4"/>
    <n v="4"/>
    <n v="5"/>
    <n v="5"/>
    <m/>
    <n v="2"/>
    <m/>
    <m/>
    <m/>
    <m/>
    <m/>
    <m/>
    <m/>
    <m/>
    <m/>
    <m/>
    <m/>
    <m/>
    <m/>
    <m/>
    <s v="Droite"/>
    <m/>
    <m/>
    <m/>
    <m/>
    <n v="27"/>
    <x v="25"/>
    <x v="1"/>
  </r>
  <r>
    <d v="2024-01-16T10:01:44"/>
    <x v="39"/>
    <d v="2024-01-16T00:00:00"/>
    <s v="Fin de cycle (J14 à J28)"/>
    <n v="4"/>
    <n v="4"/>
    <n v="3"/>
    <n v="4"/>
    <n v="4"/>
    <n v="4"/>
    <m/>
    <m/>
    <m/>
    <m/>
    <m/>
    <m/>
    <m/>
    <m/>
    <m/>
    <m/>
    <m/>
    <m/>
    <m/>
    <m/>
    <m/>
    <m/>
    <m/>
    <m/>
    <m/>
    <m/>
    <m/>
    <n v="23"/>
    <x v="25"/>
    <x v="1"/>
  </r>
  <r>
    <d v="2024-01-16T10:06:46"/>
    <x v="12"/>
    <d v="2024-01-16T00:00:00"/>
    <s v="Fin de cycle (J14 à J28)"/>
    <n v="4"/>
    <n v="4"/>
    <n v="4"/>
    <n v="2"/>
    <n v="4"/>
    <n v="4"/>
    <m/>
    <n v="2"/>
    <s v="Général"/>
    <m/>
    <s v="Général"/>
    <m/>
    <m/>
    <m/>
    <m/>
    <m/>
    <m/>
    <m/>
    <m/>
    <m/>
    <m/>
    <m/>
    <m/>
    <m/>
    <m/>
    <m/>
    <s v="Tête maintenant tout de suite 1 Cervicales maintenant tout de suite 2"/>
    <n v="22"/>
    <x v="25"/>
    <x v="1"/>
  </r>
  <r>
    <d v="2024-01-16T10:10:36"/>
    <x v="6"/>
    <d v="2024-01-16T00:00:00"/>
    <s v="Règles (J1 à J7)"/>
    <n v="5"/>
    <n v="4"/>
    <n v="4"/>
    <n v="3"/>
    <n v="4"/>
    <n v="4"/>
    <m/>
    <m/>
    <m/>
    <m/>
    <m/>
    <m/>
    <m/>
    <m/>
    <m/>
    <m/>
    <m/>
    <m/>
    <m/>
    <m/>
    <m/>
    <m/>
    <m/>
    <m/>
    <m/>
    <m/>
    <m/>
    <n v="24"/>
    <x v="25"/>
    <x v="1"/>
  </r>
  <r>
    <d v="2024-01-16T10:46:57"/>
    <x v="4"/>
    <d v="2024-01-16T00:00:00"/>
    <s v="Contraception hormonale"/>
    <n v="3"/>
    <n v="2"/>
    <n v="1"/>
    <n v="2"/>
    <n v="3"/>
    <n v="4"/>
    <m/>
    <m/>
    <m/>
    <m/>
    <m/>
    <m/>
    <m/>
    <m/>
    <m/>
    <m/>
    <m/>
    <m/>
    <m/>
    <m/>
    <m/>
    <m/>
    <m/>
    <m/>
    <m/>
    <m/>
    <m/>
    <n v="15"/>
    <x v="25"/>
    <x v="1"/>
  </r>
  <r>
    <d v="2024-01-16T11:34:28"/>
    <x v="11"/>
    <d v="2024-01-16T00:00:00"/>
    <s v="Contraception hormonale"/>
    <n v="3"/>
    <n v="2"/>
    <n v="2"/>
    <n v="3"/>
    <n v="3"/>
    <n v="3"/>
    <s v="J’espère revenir pour de bon."/>
    <m/>
    <m/>
    <m/>
    <m/>
    <m/>
    <m/>
    <m/>
    <m/>
    <m/>
    <m/>
    <m/>
    <m/>
    <m/>
    <m/>
    <m/>
    <m/>
    <m/>
    <m/>
    <m/>
    <m/>
    <n v="16"/>
    <x v="25"/>
    <x v="1"/>
  </r>
  <r>
    <d v="2024-01-16T12:29:33"/>
    <x v="14"/>
    <d v="2024-01-16T00:00:00"/>
    <s v="Contraception hormonale"/>
    <n v="2"/>
    <n v="2"/>
    <n v="2"/>
    <n v="3"/>
    <n v="3"/>
    <n v="3"/>
    <m/>
    <m/>
    <m/>
    <m/>
    <m/>
    <m/>
    <m/>
    <m/>
    <m/>
    <m/>
    <m/>
    <m/>
    <m/>
    <m/>
    <m/>
    <m/>
    <m/>
    <m/>
    <m/>
    <m/>
    <m/>
    <n v="15"/>
    <x v="25"/>
    <x v="1"/>
  </r>
  <r>
    <d v="2024-01-16T13:32:34"/>
    <x v="49"/>
    <d v="2024-01-16T00:00:00"/>
    <s v="Fin de cycle (J14 à J28)"/>
    <n v="4"/>
    <n v="4"/>
    <n v="5"/>
    <n v="4"/>
    <n v="4"/>
    <n v="4"/>
    <m/>
    <m/>
    <m/>
    <m/>
    <m/>
    <m/>
    <m/>
    <m/>
    <m/>
    <m/>
    <m/>
    <m/>
    <m/>
    <m/>
    <m/>
    <m/>
    <m/>
    <m/>
    <m/>
    <m/>
    <m/>
    <n v="25"/>
    <x v="25"/>
    <x v="1"/>
  </r>
  <r>
    <d v="2024-01-16T16:37:17"/>
    <x v="22"/>
    <d v="2024-01-16T00:00:00"/>
    <s v="Fin de cycle (J14 à J28)"/>
    <n v="3"/>
    <n v="3"/>
    <n v="2"/>
    <n v="4"/>
    <n v="3"/>
    <n v="3"/>
    <m/>
    <m/>
    <m/>
    <m/>
    <m/>
    <m/>
    <m/>
    <m/>
    <m/>
    <m/>
    <m/>
    <m/>
    <m/>
    <m/>
    <m/>
    <m/>
    <m/>
    <m/>
    <m/>
    <m/>
    <m/>
    <n v="18"/>
    <x v="25"/>
    <x v="1"/>
  </r>
  <r>
    <d v="2024-01-16T16:37:39"/>
    <x v="8"/>
    <d v="2024-01-16T00:00:00"/>
    <s v="Contraception hormonale"/>
    <n v="3"/>
    <n v="3"/>
    <n v="3"/>
    <n v="3"/>
    <n v="3"/>
    <n v="2"/>
    <m/>
    <m/>
    <m/>
    <m/>
    <m/>
    <m/>
    <m/>
    <m/>
    <m/>
    <m/>
    <m/>
    <m/>
    <m/>
    <m/>
    <m/>
    <m/>
    <m/>
    <m/>
    <m/>
    <m/>
    <m/>
    <n v="17"/>
    <x v="25"/>
    <x v="1"/>
  </r>
  <r>
    <d v="2024-01-16T16:37:52"/>
    <x v="24"/>
    <d v="2024-01-16T00:00:00"/>
    <s v="Ovulation (J7 à J14)"/>
    <n v="2"/>
    <n v="2"/>
    <n v="1"/>
    <n v="2"/>
    <n v="2"/>
    <n v="2"/>
    <s v="Insomnie (uniquement 3heures de sommeil)"/>
    <m/>
    <m/>
    <m/>
    <m/>
    <m/>
    <m/>
    <m/>
    <m/>
    <m/>
    <m/>
    <m/>
    <m/>
    <m/>
    <m/>
    <m/>
    <m/>
    <m/>
    <m/>
    <m/>
    <m/>
    <n v="11"/>
    <x v="25"/>
    <x v="1"/>
  </r>
  <r>
    <d v="2024-01-16T16:39:47"/>
    <x v="20"/>
    <d v="2024-01-16T00:00:00"/>
    <s v="Règles (J1 à J7)"/>
    <n v="4"/>
    <n v="3"/>
    <n v="4"/>
    <n v="3"/>
    <n v="4"/>
    <n v="4"/>
    <m/>
    <n v="3"/>
    <m/>
    <m/>
    <m/>
    <m/>
    <m/>
    <m/>
    <m/>
    <m/>
    <m/>
    <m/>
    <m/>
    <m/>
    <m/>
    <m/>
    <m/>
    <m/>
    <m/>
    <m/>
    <s v="Douleur cervicale épaule gauche"/>
    <n v="22"/>
    <x v="25"/>
    <x v="1"/>
  </r>
  <r>
    <d v="2024-01-16T16:47:52"/>
    <x v="46"/>
    <d v="2024-01-16T00:00:00"/>
    <s v="Règles (J1 à J7)"/>
    <n v="4"/>
    <n v="4"/>
    <n v="4"/>
    <n v="3"/>
    <n v="4"/>
    <n v="4"/>
    <m/>
    <m/>
    <m/>
    <m/>
    <m/>
    <m/>
    <m/>
    <m/>
    <m/>
    <m/>
    <m/>
    <m/>
    <m/>
    <m/>
    <m/>
    <m/>
    <m/>
    <m/>
    <m/>
    <m/>
    <m/>
    <n v="23"/>
    <x v="25"/>
    <x v="1"/>
  </r>
  <r>
    <d v="2024-01-16T16:52:25"/>
    <x v="33"/>
    <d v="2024-01-16T00:00:00"/>
    <s v="Ovulation (J7 à J14)"/>
    <n v="3"/>
    <n v="2"/>
    <n v="2"/>
    <n v="2"/>
    <n v="3"/>
    <n v="3"/>
    <m/>
    <m/>
    <m/>
    <m/>
    <m/>
    <m/>
    <m/>
    <m/>
    <m/>
    <m/>
    <m/>
    <m/>
    <m/>
    <m/>
    <m/>
    <m/>
    <m/>
    <m/>
    <m/>
    <m/>
    <m/>
    <n v="15"/>
    <x v="25"/>
    <x v="1"/>
  </r>
  <r>
    <d v="2024-01-16T16:52:41"/>
    <x v="17"/>
    <d v="2024-01-16T00:00:00"/>
    <s v="Contraception hormonale"/>
    <n v="5"/>
    <n v="2"/>
    <n v="2"/>
    <n v="2"/>
    <n v="3"/>
    <n v="4"/>
    <m/>
    <m/>
    <m/>
    <m/>
    <m/>
    <m/>
    <m/>
    <m/>
    <m/>
    <m/>
    <m/>
    <m/>
    <m/>
    <m/>
    <m/>
    <m/>
    <m/>
    <m/>
    <m/>
    <m/>
    <m/>
    <n v="18"/>
    <x v="25"/>
    <x v="1"/>
  </r>
  <r>
    <d v="2024-01-16T17:14:52"/>
    <x v="40"/>
    <d v="2024-01-16T00:00:00"/>
    <s v="Règles (J1 à J7)"/>
    <n v="4"/>
    <n v="4"/>
    <n v="4"/>
    <n v="3"/>
    <n v="4"/>
    <n v="4"/>
    <m/>
    <n v="3"/>
    <m/>
    <m/>
    <m/>
    <m/>
    <m/>
    <m/>
    <m/>
    <m/>
    <m/>
    <m/>
    <s v="Gauche"/>
    <m/>
    <m/>
    <m/>
    <m/>
    <m/>
    <m/>
    <m/>
    <m/>
    <n v="23"/>
    <x v="25"/>
    <x v="1"/>
  </r>
  <r>
    <d v="2024-01-16T17:23:31"/>
    <x v="21"/>
    <d v="2024-01-16T00:00:00"/>
    <s v="Ovulation (J7 à J14)"/>
    <n v="3"/>
    <n v="2"/>
    <n v="3"/>
    <n v="3"/>
    <n v="3"/>
    <n v="4"/>
    <m/>
    <m/>
    <m/>
    <m/>
    <m/>
    <m/>
    <m/>
    <m/>
    <m/>
    <m/>
    <m/>
    <m/>
    <m/>
    <m/>
    <m/>
    <m/>
    <m/>
    <m/>
    <m/>
    <m/>
    <m/>
    <n v="18"/>
    <x v="25"/>
    <x v="1"/>
  </r>
  <r>
    <d v="2024-01-17T07:15:34"/>
    <x v="18"/>
    <d v="2024-01-17T00:00:00"/>
    <s v="Contraception hormonale"/>
    <n v="4"/>
    <n v="4"/>
    <n v="3"/>
    <n v="3"/>
    <n v="4"/>
    <n v="4"/>
    <m/>
    <m/>
    <m/>
    <m/>
    <m/>
    <m/>
    <m/>
    <m/>
    <m/>
    <m/>
    <m/>
    <m/>
    <m/>
    <m/>
    <m/>
    <m/>
    <m/>
    <m/>
    <m/>
    <m/>
    <m/>
    <n v="22"/>
    <x v="25"/>
    <x v="1"/>
  </r>
  <r>
    <d v="2024-01-17T08:41:04"/>
    <x v="3"/>
    <d v="2024-01-17T00:00:00"/>
    <s v="Fin de cycle (J14 à J28)"/>
    <n v="2"/>
    <n v="3"/>
    <n v="2"/>
    <n v="3"/>
    <n v="3"/>
    <n v="4"/>
    <s v="J'ai dormi 7h30 mais toujours un peu fatigué"/>
    <n v="3"/>
    <m/>
    <m/>
    <m/>
    <s v="Droite"/>
    <m/>
    <m/>
    <m/>
    <m/>
    <m/>
    <m/>
    <m/>
    <m/>
    <m/>
    <m/>
    <m/>
    <m/>
    <m/>
    <m/>
    <s v="Rémi m'a massé ça va mieux mais encore un peu mal"/>
    <n v="17"/>
    <x v="25"/>
    <x v="1"/>
  </r>
  <r>
    <d v="2024-01-17T09:03:33"/>
    <x v="22"/>
    <d v="2024-01-17T00:00:00"/>
    <s v="Fin de cycle (J14 à J28)"/>
    <n v="3"/>
    <n v="3"/>
    <n v="3"/>
    <n v="3"/>
    <n v="3"/>
    <n v="4"/>
    <m/>
    <m/>
    <m/>
    <m/>
    <m/>
    <m/>
    <m/>
    <m/>
    <m/>
    <m/>
    <m/>
    <m/>
    <m/>
    <m/>
    <m/>
    <m/>
    <m/>
    <m/>
    <m/>
    <m/>
    <m/>
    <n v="19"/>
    <x v="25"/>
    <x v="1"/>
  </r>
  <r>
    <d v="2024-01-17T09:14:25"/>
    <x v="32"/>
    <d v="2024-01-17T00:00:00"/>
    <s v="Fin de cycle (J14 à J28)"/>
    <n v="3"/>
    <n v="2"/>
    <n v="3"/>
    <n v="3"/>
    <n v="4"/>
    <n v="4"/>
    <m/>
    <m/>
    <m/>
    <m/>
    <m/>
    <m/>
    <m/>
    <m/>
    <m/>
    <m/>
    <m/>
    <m/>
    <m/>
    <m/>
    <m/>
    <m/>
    <m/>
    <m/>
    <m/>
    <m/>
    <m/>
    <n v="19"/>
    <x v="25"/>
    <x v="1"/>
  </r>
  <r>
    <d v="2024-01-17T09:14:51"/>
    <x v="24"/>
    <d v="2024-01-17T00:00:00"/>
    <s v="Ovulation (J7 à J14)"/>
    <n v="3"/>
    <n v="2"/>
    <n v="2"/>
    <n v="3"/>
    <n v="1"/>
    <n v="3"/>
    <m/>
    <m/>
    <m/>
    <m/>
    <m/>
    <m/>
    <m/>
    <m/>
    <m/>
    <m/>
    <m/>
    <m/>
    <m/>
    <m/>
    <m/>
    <m/>
    <m/>
    <m/>
    <m/>
    <m/>
    <m/>
    <n v="14"/>
    <x v="25"/>
    <x v="1"/>
  </r>
  <r>
    <d v="2024-01-17T09:45:40"/>
    <x v="57"/>
    <d v="2024-01-17T00:00:00"/>
    <s v="Fin de cycle (J14 à J28)"/>
    <n v="3"/>
    <n v="3"/>
    <n v="3"/>
    <n v="3"/>
    <n v="3"/>
    <n v="3"/>
    <m/>
    <m/>
    <m/>
    <m/>
    <m/>
    <m/>
    <m/>
    <m/>
    <m/>
    <m/>
    <m/>
    <m/>
    <m/>
    <m/>
    <m/>
    <m/>
    <m/>
    <m/>
    <m/>
    <m/>
    <m/>
    <n v="18"/>
    <x v="25"/>
    <x v="1"/>
  </r>
  <r>
    <d v="2024-01-17T10:08:53"/>
    <x v="39"/>
    <d v="2024-01-17T00:00:00"/>
    <s v="Fin de cycle (J14 à J28)"/>
    <n v="4"/>
    <n v="4"/>
    <n v="3"/>
    <n v="2"/>
    <n v="4"/>
    <n v="4"/>
    <s v="Je me suis fait mal au dos hier à l'entraînement."/>
    <m/>
    <m/>
    <m/>
    <m/>
    <m/>
    <m/>
    <m/>
    <m/>
    <m/>
    <m/>
    <m/>
    <m/>
    <m/>
    <m/>
    <m/>
    <m/>
    <m/>
    <m/>
    <m/>
    <m/>
    <n v="21"/>
    <x v="25"/>
    <x v="1"/>
  </r>
  <r>
    <d v="2024-01-17T10:09:50"/>
    <x v="15"/>
    <d v="2024-01-17T00:00:00"/>
    <s v="Règles (J1 à J7)"/>
    <n v="3"/>
    <n v="3"/>
    <n v="4"/>
    <n v="4"/>
    <n v="3"/>
    <n v="3"/>
    <m/>
    <m/>
    <m/>
    <m/>
    <m/>
    <m/>
    <m/>
    <m/>
    <m/>
    <m/>
    <m/>
    <m/>
    <m/>
    <m/>
    <m/>
    <m/>
    <m/>
    <m/>
    <m/>
    <m/>
    <m/>
    <n v="20"/>
    <x v="25"/>
    <x v="1"/>
  </r>
  <r>
    <d v="2024-01-17T10:20:03"/>
    <x v="33"/>
    <d v="2024-01-17T00:00:00"/>
    <s v="Ovulation (J7 à J14)"/>
    <n v="3"/>
    <n v="3"/>
    <n v="2"/>
    <n v="2"/>
    <n v="3"/>
    <n v="4"/>
    <m/>
    <m/>
    <m/>
    <m/>
    <m/>
    <m/>
    <m/>
    <m/>
    <m/>
    <m/>
    <m/>
    <m/>
    <m/>
    <m/>
    <m/>
    <m/>
    <m/>
    <m/>
    <m/>
    <m/>
    <m/>
    <n v="17"/>
    <x v="25"/>
    <x v="1"/>
  </r>
  <r>
    <d v="2024-01-17T11:46:52"/>
    <x v="49"/>
    <d v="2024-01-17T00:00:00"/>
    <s v="Fin de cycle (J14 à J28)"/>
    <n v="5"/>
    <n v="4"/>
    <n v="5"/>
    <n v="4"/>
    <n v="4"/>
    <n v="4"/>
    <m/>
    <m/>
    <m/>
    <m/>
    <m/>
    <m/>
    <m/>
    <m/>
    <m/>
    <m/>
    <m/>
    <m/>
    <m/>
    <m/>
    <m/>
    <m/>
    <m/>
    <m/>
    <m/>
    <m/>
    <m/>
    <n v="26"/>
    <x v="25"/>
    <x v="1"/>
  </r>
  <r>
    <d v="2024-01-17T11:49:19"/>
    <x v="46"/>
    <d v="2024-01-17T00:00:00"/>
    <s v="Règles (J1 à J7)"/>
    <n v="4"/>
    <n v="4"/>
    <n v="4"/>
    <n v="4"/>
    <n v="4"/>
    <n v="4"/>
    <m/>
    <m/>
    <m/>
    <m/>
    <m/>
    <m/>
    <m/>
    <m/>
    <m/>
    <m/>
    <m/>
    <m/>
    <m/>
    <m/>
    <m/>
    <m/>
    <m/>
    <m/>
    <m/>
    <m/>
    <m/>
    <n v="24"/>
    <x v="25"/>
    <x v="1"/>
  </r>
  <r>
    <d v="2024-01-17T11:54:28"/>
    <x v="9"/>
    <d v="2024-01-17T00:00:00"/>
    <s v="Ovulation (J7 à J14)"/>
    <n v="2"/>
    <n v="2"/>
    <n v="4"/>
    <n v="2"/>
    <n v="4"/>
    <n v="4"/>
    <s v="Motivation pas au top et anxiété faible mais continuelle"/>
    <n v="6"/>
    <m/>
    <m/>
    <m/>
    <m/>
    <m/>
    <m/>
    <m/>
    <m/>
    <m/>
    <m/>
    <m/>
    <m/>
    <m/>
    <m/>
    <s v="Droite"/>
    <m/>
    <m/>
    <m/>
    <s v="Fait hier sur le squat. Douleur quadri (fibrose) je sens une petite douleur en marchant , en m’asseyant et en me relevant"/>
    <n v="18"/>
    <x v="25"/>
    <x v="1"/>
  </r>
  <r>
    <d v="2024-01-17T11:55:35"/>
    <x v="8"/>
    <d v="2024-01-17T00:00:00"/>
    <s v="Contraception hormonale"/>
    <n v="3"/>
    <n v="3"/>
    <n v="2"/>
    <n v="2"/>
    <n v="2"/>
    <n v="2"/>
    <m/>
    <m/>
    <m/>
    <m/>
    <m/>
    <m/>
    <m/>
    <m/>
    <m/>
    <m/>
    <m/>
    <m/>
    <m/>
    <m/>
    <m/>
    <m/>
    <m/>
    <m/>
    <m/>
    <m/>
    <m/>
    <n v="14"/>
    <x v="25"/>
    <x v="1"/>
  </r>
  <r>
    <d v="2024-01-17T11:56:18"/>
    <x v="44"/>
    <d v="2024-01-17T00:00:00"/>
    <s v="Ovulation (J7 à J14)"/>
    <n v="4"/>
    <n v="3"/>
    <n v="4"/>
    <n v="3"/>
    <n v="4"/>
    <n v="4"/>
    <m/>
    <m/>
    <m/>
    <m/>
    <m/>
    <m/>
    <m/>
    <m/>
    <m/>
    <m/>
    <m/>
    <m/>
    <m/>
    <m/>
    <m/>
    <m/>
    <m/>
    <m/>
    <m/>
    <m/>
    <m/>
    <n v="22"/>
    <x v="25"/>
    <x v="1"/>
  </r>
  <r>
    <d v="2024-01-17T11:57:21"/>
    <x v="10"/>
    <d v="2024-01-17T00:00:00"/>
    <s v="Fin de cycle (J14 à J28)"/>
    <n v="4"/>
    <n v="4"/>
    <n v="5"/>
    <n v="4"/>
    <n v="4"/>
    <n v="4"/>
    <m/>
    <m/>
    <m/>
    <m/>
    <m/>
    <m/>
    <m/>
    <m/>
    <m/>
    <m/>
    <m/>
    <m/>
    <m/>
    <m/>
    <m/>
    <m/>
    <m/>
    <m/>
    <m/>
    <m/>
    <m/>
    <n v="25"/>
    <x v="25"/>
    <x v="1"/>
  </r>
  <r>
    <d v="2024-01-17T11:58:42"/>
    <x v="26"/>
    <d v="2024-01-17T00:00:00"/>
    <s v="Règles (J1 à J7)"/>
    <n v="4"/>
    <n v="4"/>
    <n v="3"/>
    <n v="3"/>
    <n v="4"/>
    <n v="4"/>
    <m/>
    <m/>
    <m/>
    <m/>
    <m/>
    <m/>
    <m/>
    <m/>
    <m/>
    <m/>
    <m/>
    <m/>
    <m/>
    <m/>
    <m/>
    <m/>
    <m/>
    <m/>
    <m/>
    <m/>
    <m/>
    <n v="22"/>
    <x v="25"/>
    <x v="1"/>
  </r>
  <r>
    <d v="2024-01-17T11:58:46"/>
    <x v="29"/>
    <d v="2024-01-17T00:00:00"/>
    <s v="Ovulation (J7 à J14)"/>
    <n v="4"/>
    <n v="4"/>
    <n v="3"/>
    <n v="3"/>
    <n v="4"/>
    <n v="4"/>
    <m/>
    <m/>
    <m/>
    <m/>
    <m/>
    <m/>
    <m/>
    <m/>
    <m/>
    <m/>
    <m/>
    <m/>
    <m/>
    <m/>
    <m/>
    <m/>
    <m/>
    <m/>
    <m/>
    <m/>
    <m/>
    <n v="22"/>
    <x v="25"/>
    <x v="1"/>
  </r>
  <r>
    <d v="2024-01-17T12:03:15"/>
    <x v="6"/>
    <d v="2024-01-17T00:00:00"/>
    <s v="Règles (J1 à J7)"/>
    <n v="4"/>
    <n v="4"/>
    <n v="5"/>
    <n v="4"/>
    <n v="4"/>
    <n v="3"/>
    <m/>
    <m/>
    <m/>
    <m/>
    <m/>
    <m/>
    <m/>
    <m/>
    <m/>
    <m/>
    <m/>
    <m/>
    <m/>
    <m/>
    <m/>
    <m/>
    <m/>
    <m/>
    <m/>
    <m/>
    <m/>
    <n v="24"/>
    <x v="25"/>
    <x v="1"/>
  </r>
  <r>
    <d v="2024-01-17T12:08:37"/>
    <x v="4"/>
    <d v="2024-01-17T00:00:00"/>
    <s v="Contraception hormonale"/>
    <n v="3"/>
    <n v="2"/>
    <n v="2"/>
    <n v="3"/>
    <n v="3"/>
    <n v="4"/>
    <s v="Courbatures ischio et adducteurs"/>
    <m/>
    <m/>
    <m/>
    <m/>
    <m/>
    <m/>
    <m/>
    <m/>
    <m/>
    <m/>
    <m/>
    <m/>
    <m/>
    <m/>
    <m/>
    <m/>
    <m/>
    <m/>
    <m/>
    <m/>
    <n v="17"/>
    <x v="25"/>
    <x v="1"/>
  </r>
  <r>
    <d v="2024-01-17T12:44:56"/>
    <x v="31"/>
    <d v="2024-01-17T00:00:00"/>
    <s v="Contraception hormonale"/>
    <n v="3"/>
    <n v="2"/>
    <n v="2"/>
    <n v="2"/>
    <n v="4"/>
    <n v="4"/>
    <s v="Semaine de partiels donc stress et fatigue (mais pas de douleurs comme indiqué)"/>
    <m/>
    <m/>
    <m/>
    <m/>
    <m/>
    <m/>
    <m/>
    <m/>
    <m/>
    <m/>
    <m/>
    <m/>
    <m/>
    <m/>
    <m/>
    <m/>
    <m/>
    <m/>
    <m/>
    <m/>
    <n v="17"/>
    <x v="25"/>
    <x v="1"/>
  </r>
  <r>
    <d v="2024-01-17T12:45:46"/>
    <x v="2"/>
    <d v="2024-01-17T00:00:00"/>
    <s v="Contraception hormonale"/>
    <n v="3"/>
    <n v="2"/>
    <n v="4"/>
    <n v="3"/>
    <n v="3"/>
    <n v="4"/>
    <m/>
    <m/>
    <m/>
    <m/>
    <m/>
    <m/>
    <m/>
    <m/>
    <m/>
    <m/>
    <m/>
    <m/>
    <m/>
    <m/>
    <m/>
    <m/>
    <m/>
    <m/>
    <m/>
    <m/>
    <m/>
    <n v="19"/>
    <x v="25"/>
    <x v="1"/>
  </r>
  <r>
    <d v="2024-01-17T12:47:23"/>
    <x v="13"/>
    <d v="2024-01-17T00:00:00"/>
    <s v="Ovulation (J7 à J14)"/>
    <n v="3"/>
    <n v="3"/>
    <n v="3"/>
    <n v="3"/>
    <n v="4"/>
    <n v="4"/>
    <m/>
    <m/>
    <m/>
    <m/>
    <m/>
    <m/>
    <m/>
    <m/>
    <m/>
    <m/>
    <m/>
    <m/>
    <m/>
    <m/>
    <m/>
    <m/>
    <m/>
    <m/>
    <m/>
    <m/>
    <m/>
    <n v="20"/>
    <x v="25"/>
    <x v="1"/>
  </r>
  <r>
    <d v="2024-01-17T13:20:32"/>
    <x v="47"/>
    <d v="2024-01-17T00:00:00"/>
    <s v="Contraception hormonale"/>
    <n v="4"/>
    <n v="4"/>
    <n v="4"/>
    <n v="4"/>
    <n v="4"/>
    <n v="4"/>
    <m/>
    <m/>
    <m/>
    <m/>
    <m/>
    <m/>
    <m/>
    <m/>
    <m/>
    <m/>
    <m/>
    <m/>
    <m/>
    <m/>
    <m/>
    <m/>
    <m/>
    <m/>
    <m/>
    <m/>
    <m/>
    <n v="24"/>
    <x v="25"/>
    <x v="1"/>
  </r>
  <r>
    <d v="2024-01-17T13:27:15"/>
    <x v="14"/>
    <d v="2024-01-17T00:00:00"/>
    <s v="Contraception hormonale"/>
    <n v="2"/>
    <n v="2"/>
    <n v="2"/>
    <n v="2"/>
    <n v="3"/>
    <n v="3"/>
    <m/>
    <m/>
    <m/>
    <m/>
    <m/>
    <m/>
    <m/>
    <m/>
    <m/>
    <m/>
    <m/>
    <m/>
    <m/>
    <m/>
    <m/>
    <m/>
    <m/>
    <m/>
    <m/>
    <m/>
    <m/>
    <n v="14"/>
    <x v="25"/>
    <x v="1"/>
  </r>
  <r>
    <d v="2024-01-17T13:30:15"/>
    <x v="43"/>
    <d v="2024-01-17T00:00:00"/>
    <s v="Contraception hormonale"/>
    <n v="5"/>
    <n v="5"/>
    <n v="5"/>
    <n v="5"/>
    <n v="4"/>
    <n v="4"/>
    <m/>
    <m/>
    <m/>
    <m/>
    <m/>
    <m/>
    <m/>
    <m/>
    <m/>
    <m/>
    <m/>
    <m/>
    <m/>
    <m/>
    <m/>
    <m/>
    <m/>
    <m/>
    <m/>
    <m/>
    <m/>
    <n v="28"/>
    <x v="25"/>
    <x v="1"/>
  </r>
  <r>
    <d v="2024-01-17T13:31:08"/>
    <x v="40"/>
    <d v="2024-01-17T00:00:00"/>
    <s v="Règles (J1 à J7)"/>
    <n v="5"/>
    <n v="4"/>
    <n v="4"/>
    <n v="4"/>
    <n v="3"/>
    <n v="4"/>
    <m/>
    <n v="3"/>
    <m/>
    <m/>
    <m/>
    <m/>
    <m/>
    <m/>
    <m/>
    <m/>
    <m/>
    <m/>
    <s v="Gauche"/>
    <m/>
    <m/>
    <m/>
    <m/>
    <m/>
    <m/>
    <m/>
    <m/>
    <n v="24"/>
    <x v="25"/>
    <x v="1"/>
  </r>
  <r>
    <d v="2024-01-17T13:31:19"/>
    <x v="42"/>
    <d v="2024-01-17T00:00:00"/>
    <s v="Contraception hormonale"/>
    <n v="2"/>
    <n v="3"/>
    <n v="3"/>
    <n v="2"/>
    <n v="3"/>
    <n v="3"/>
    <s v="Commotion"/>
    <n v="3"/>
    <m/>
    <m/>
    <s v="Général"/>
    <m/>
    <m/>
    <m/>
    <m/>
    <m/>
    <m/>
    <m/>
    <m/>
    <m/>
    <m/>
    <m/>
    <m/>
    <m/>
    <m/>
    <m/>
    <m/>
    <n v="16"/>
    <x v="25"/>
    <x v="1"/>
  </r>
  <r>
    <d v="2024-01-17T13:36:13"/>
    <x v="11"/>
    <d v="2024-01-17T00:00:00"/>
    <s v="Contraception hormonale"/>
    <n v="3"/>
    <n v="2"/>
    <n v="2"/>
    <n v="3"/>
    <n v="3"/>
    <n v="3"/>
    <m/>
    <m/>
    <m/>
    <m/>
    <m/>
    <m/>
    <m/>
    <m/>
    <m/>
    <m/>
    <m/>
    <m/>
    <m/>
    <m/>
    <m/>
    <m/>
    <m/>
    <m/>
    <m/>
    <m/>
    <m/>
    <n v="16"/>
    <x v="25"/>
    <x v="1"/>
  </r>
  <r>
    <d v="2024-01-17T16:38:30"/>
    <x v="1"/>
    <d v="2024-01-17T00:00:00"/>
    <s v="Contraception hormonale"/>
    <n v="3"/>
    <n v="3"/>
    <n v="2"/>
    <n v="3"/>
    <n v="3"/>
    <n v="3"/>
    <m/>
    <m/>
    <m/>
    <m/>
    <m/>
    <m/>
    <m/>
    <m/>
    <m/>
    <m/>
    <m/>
    <m/>
    <m/>
    <m/>
    <m/>
    <m/>
    <m/>
    <m/>
    <m/>
    <m/>
    <m/>
    <n v="17"/>
    <x v="25"/>
    <x v="1"/>
  </r>
  <r>
    <d v="2024-01-17T18:02:29"/>
    <x v="20"/>
    <d v="2024-01-17T00:00:00"/>
    <s v="Règles (J1 à J7)"/>
    <n v="5"/>
    <n v="4"/>
    <n v="3"/>
    <n v="4"/>
    <n v="5"/>
    <n v="5"/>
    <m/>
    <n v="5"/>
    <m/>
    <m/>
    <m/>
    <m/>
    <m/>
    <s v="Général"/>
    <m/>
    <m/>
    <m/>
    <m/>
    <m/>
    <m/>
    <m/>
    <m/>
    <m/>
    <m/>
    <m/>
    <m/>
    <m/>
    <n v="26"/>
    <x v="25"/>
    <x v="1"/>
  </r>
  <r>
    <d v="2024-01-17T18:42:04"/>
    <x v="55"/>
    <d v="2024-01-17T00:00:00"/>
    <s v="Ovulation (J7 à J14)"/>
    <n v="5"/>
    <n v="5"/>
    <n v="4"/>
    <n v="5"/>
    <n v="3"/>
    <n v="4"/>
    <m/>
    <m/>
    <m/>
    <m/>
    <m/>
    <m/>
    <m/>
    <m/>
    <m/>
    <m/>
    <m/>
    <m/>
    <m/>
    <m/>
    <m/>
    <m/>
    <m/>
    <m/>
    <m/>
    <m/>
    <m/>
    <n v="26"/>
    <x v="25"/>
    <x v="1"/>
  </r>
  <r>
    <d v="2024-01-19T08:05:03"/>
    <x v="35"/>
    <d v="2024-01-19T00:00:00"/>
    <s v="Contraception hormonale"/>
    <n v="4"/>
    <n v="4"/>
    <n v="3"/>
    <n v="4"/>
    <n v="3"/>
    <n v="3"/>
    <m/>
    <m/>
    <m/>
    <m/>
    <m/>
    <m/>
    <m/>
    <m/>
    <m/>
    <m/>
    <m/>
    <m/>
    <m/>
    <m/>
    <m/>
    <m/>
    <m/>
    <m/>
    <m/>
    <m/>
    <m/>
    <n v="21"/>
    <x v="25"/>
    <x v="1"/>
  </r>
  <r>
    <d v="2024-01-19T08:06:35"/>
    <x v="2"/>
    <d v="2024-01-19T00:00:00"/>
    <s v="Contraception hormonale"/>
    <n v="3"/>
    <n v="2"/>
    <n v="3"/>
    <n v="2"/>
    <n v="3"/>
    <n v="4"/>
    <m/>
    <n v="5"/>
    <m/>
    <m/>
    <m/>
    <m/>
    <m/>
    <s v="Général"/>
    <m/>
    <m/>
    <m/>
    <m/>
    <m/>
    <m/>
    <m/>
    <m/>
    <m/>
    <s v="Droite"/>
    <m/>
    <m/>
    <s v="Je vois Romain aujourd'hui "/>
    <n v="17"/>
    <x v="25"/>
    <x v="1"/>
  </r>
  <r>
    <d v="2024-01-19T08:09:33"/>
    <x v="20"/>
    <d v="2024-01-19T00:00:00"/>
    <s v="Ovulation (J7 à J14)"/>
    <n v="4"/>
    <n v="3"/>
    <n v="5"/>
    <n v="5"/>
    <n v="5"/>
    <n v="5"/>
    <m/>
    <n v="3"/>
    <m/>
    <m/>
    <m/>
    <m/>
    <m/>
    <s v="Général"/>
    <m/>
    <m/>
    <m/>
    <m/>
    <m/>
    <m/>
    <m/>
    <m/>
    <m/>
    <m/>
    <m/>
    <m/>
    <m/>
    <n v="27"/>
    <x v="25"/>
    <x v="1"/>
  </r>
  <r>
    <d v="2024-01-19T08:10:59"/>
    <x v="15"/>
    <d v="2024-01-19T00:00:00"/>
    <s v="Ovulation (J7 à J14)"/>
    <n v="4"/>
    <n v="3"/>
    <n v="2"/>
    <n v="4"/>
    <n v="3"/>
    <n v="4"/>
    <m/>
    <m/>
    <m/>
    <m/>
    <m/>
    <m/>
    <m/>
    <m/>
    <m/>
    <m/>
    <m/>
    <m/>
    <m/>
    <m/>
    <m/>
    <m/>
    <m/>
    <m/>
    <m/>
    <m/>
    <m/>
    <n v="20"/>
    <x v="25"/>
    <x v="1"/>
  </r>
  <r>
    <d v="2024-01-19T08:14:31"/>
    <x v="46"/>
    <d v="2024-01-19T00:00:00"/>
    <s v="Ovulation (J7 à J14)"/>
    <n v="5"/>
    <n v="5"/>
    <n v="5"/>
    <n v="4"/>
    <n v="4"/>
    <n v="4"/>
    <m/>
    <m/>
    <m/>
    <m/>
    <m/>
    <m/>
    <m/>
    <m/>
    <m/>
    <m/>
    <m/>
    <m/>
    <m/>
    <m/>
    <m/>
    <m/>
    <m/>
    <m/>
    <m/>
    <m/>
    <m/>
    <n v="27"/>
    <x v="25"/>
    <x v="1"/>
  </r>
  <r>
    <d v="2024-01-19T08:16:34"/>
    <x v="40"/>
    <d v="2024-01-19T00:00:00"/>
    <s v="Règles (J1 à J7)"/>
    <n v="5"/>
    <n v="4"/>
    <n v="4"/>
    <n v="4"/>
    <n v="3"/>
    <n v="4"/>
    <m/>
    <n v="10"/>
    <m/>
    <m/>
    <m/>
    <m/>
    <m/>
    <m/>
    <m/>
    <m/>
    <m/>
    <m/>
    <s v="Gauche"/>
    <m/>
    <m/>
    <m/>
    <m/>
    <m/>
    <m/>
    <m/>
    <s v="J'ai quelque gêne a l'intérieur du genou."/>
    <n v="24"/>
    <x v="25"/>
    <x v="1"/>
  </r>
  <r>
    <d v="2024-01-19T08:18:50"/>
    <x v="21"/>
    <d v="2024-01-19T00:00:00"/>
    <s v="Ovulation (J7 à J14)"/>
    <n v="3"/>
    <n v="3"/>
    <n v="2"/>
    <n v="2"/>
    <n v="3"/>
    <n v="3"/>
    <m/>
    <m/>
    <m/>
    <m/>
    <m/>
    <m/>
    <m/>
    <m/>
    <m/>
    <m/>
    <m/>
    <m/>
    <m/>
    <m/>
    <m/>
    <m/>
    <m/>
    <m/>
    <m/>
    <m/>
    <m/>
    <n v="16"/>
    <x v="25"/>
    <x v="1"/>
  </r>
  <r>
    <d v="2024-01-19T08:23:42"/>
    <x v="57"/>
    <d v="2024-01-19T00:00:00"/>
    <s v="Fin de cycle (J14 à J28)"/>
    <n v="3"/>
    <n v="3"/>
    <n v="3"/>
    <n v="3"/>
    <n v="3"/>
    <n v="3"/>
    <m/>
    <m/>
    <m/>
    <m/>
    <m/>
    <m/>
    <m/>
    <m/>
    <m/>
    <m/>
    <m/>
    <m/>
    <m/>
    <m/>
    <m/>
    <m/>
    <m/>
    <m/>
    <m/>
    <m/>
    <m/>
    <n v="18"/>
    <x v="25"/>
    <x v="1"/>
  </r>
  <r>
    <d v="2024-01-19T08:26:33"/>
    <x v="19"/>
    <d v="2024-01-19T00:00:00"/>
    <s v="Contraception hormonale"/>
    <n v="4"/>
    <n v="2"/>
    <n v="3"/>
    <n v="3"/>
    <n v="3"/>
    <n v="3"/>
    <m/>
    <m/>
    <m/>
    <m/>
    <m/>
    <m/>
    <m/>
    <m/>
    <m/>
    <m/>
    <m/>
    <m/>
    <m/>
    <m/>
    <m/>
    <m/>
    <m/>
    <m/>
    <m/>
    <m/>
    <m/>
    <n v="18"/>
    <x v="25"/>
    <x v="1"/>
  </r>
  <r>
    <d v="2024-01-19T08:36:33"/>
    <x v="26"/>
    <d v="2024-01-19T00:00:00"/>
    <s v="Règles (J1 à J7)"/>
    <n v="3"/>
    <n v="2"/>
    <n v="3"/>
    <n v="3"/>
    <n v="3"/>
    <n v="4"/>
    <m/>
    <m/>
    <m/>
    <m/>
    <m/>
    <m/>
    <m/>
    <m/>
    <m/>
    <m/>
    <m/>
    <m/>
    <m/>
    <m/>
    <m/>
    <m/>
    <m/>
    <m/>
    <m/>
    <m/>
    <m/>
    <n v="18"/>
    <x v="25"/>
    <x v="1"/>
  </r>
  <r>
    <d v="2024-01-19T09:02:38"/>
    <x v="32"/>
    <d v="2024-01-19T00:00:00"/>
    <s v="Fin de cycle (J14 à J28)"/>
    <n v="3"/>
    <n v="2"/>
    <n v="3"/>
    <n v="3"/>
    <n v="4"/>
    <n v="5"/>
    <m/>
    <m/>
    <m/>
    <m/>
    <m/>
    <m/>
    <m/>
    <m/>
    <m/>
    <m/>
    <m/>
    <m/>
    <m/>
    <m/>
    <m/>
    <m/>
    <m/>
    <m/>
    <m/>
    <m/>
    <m/>
    <n v="20"/>
    <x v="25"/>
    <x v="1"/>
  </r>
  <r>
    <d v="2024-01-19T09:08:26"/>
    <x v="29"/>
    <d v="2024-01-19T00:00:00"/>
    <s v="Ovulation (J7 à J14)"/>
    <n v="4"/>
    <n v="4"/>
    <n v="4"/>
    <n v="3"/>
    <n v="4"/>
    <n v="4"/>
    <m/>
    <m/>
    <m/>
    <m/>
    <m/>
    <m/>
    <m/>
    <m/>
    <m/>
    <m/>
    <m/>
    <m/>
    <m/>
    <m/>
    <m/>
    <m/>
    <m/>
    <m/>
    <m/>
    <m/>
    <m/>
    <n v="23"/>
    <x v="25"/>
    <x v="1"/>
  </r>
  <r>
    <d v="2024-01-19T09:21:43"/>
    <x v="13"/>
    <d v="2024-01-19T00:00:00"/>
    <s v="Ovulation (J7 à J14)"/>
    <n v="3"/>
    <n v="3"/>
    <n v="2"/>
    <n v="2"/>
    <n v="4"/>
    <n v="4"/>
    <m/>
    <m/>
    <m/>
    <m/>
    <m/>
    <m/>
    <m/>
    <m/>
    <m/>
    <m/>
    <m/>
    <m/>
    <m/>
    <m/>
    <m/>
    <m/>
    <m/>
    <m/>
    <m/>
    <m/>
    <m/>
    <n v="18"/>
    <x v="25"/>
    <x v="1"/>
  </r>
  <r>
    <d v="2024-01-19T09:27:22"/>
    <x v="18"/>
    <d v="2024-01-19T00:00:00"/>
    <s v="Contraception hormonale"/>
    <n v="4"/>
    <n v="4"/>
    <n v="3"/>
    <n v="3"/>
    <n v="5"/>
    <n v="5"/>
    <m/>
    <m/>
    <m/>
    <m/>
    <m/>
    <m/>
    <m/>
    <m/>
    <m/>
    <m/>
    <m/>
    <m/>
    <m/>
    <m/>
    <m/>
    <m/>
    <m/>
    <m/>
    <m/>
    <m/>
    <m/>
    <n v="24"/>
    <x v="25"/>
    <x v="1"/>
  </r>
  <r>
    <d v="2024-01-19T09:28:58"/>
    <x v="38"/>
    <d v="2024-01-19T00:00:00"/>
    <s v="Fin de cycle (J14 à J28)"/>
    <n v="5"/>
    <n v="3"/>
    <n v="4"/>
    <n v="3"/>
    <n v="5"/>
    <n v="5"/>
    <m/>
    <n v="4"/>
    <m/>
    <m/>
    <m/>
    <m/>
    <m/>
    <m/>
    <m/>
    <m/>
    <m/>
    <m/>
    <m/>
    <m/>
    <m/>
    <m/>
    <m/>
    <m/>
    <m/>
    <s v="Droite"/>
    <m/>
    <n v="25"/>
    <x v="25"/>
    <x v="1"/>
  </r>
  <r>
    <d v="2024-01-19T09:52:39"/>
    <x v="3"/>
    <d v="2024-01-19T00:00:00"/>
    <s v="Fin de cycle (J14 à J28)"/>
    <n v="3"/>
    <n v="3"/>
    <n v="3"/>
    <n v="3"/>
    <n v="3"/>
    <n v="4"/>
    <s v="Pas assez dormi"/>
    <n v="3"/>
    <m/>
    <m/>
    <m/>
    <s v="Droite"/>
    <m/>
    <m/>
    <m/>
    <m/>
    <m/>
    <m/>
    <m/>
    <m/>
    <m/>
    <m/>
    <m/>
    <m/>
    <s v="Gauche"/>
    <m/>
    <s v="Toujours mal à ma pointe et mollet je me suis fais mal vendredi"/>
    <n v="19"/>
    <x v="25"/>
    <x v="1"/>
  </r>
  <r>
    <d v="2024-01-19T10:26:30"/>
    <x v="33"/>
    <d v="2024-01-19T00:00:00"/>
    <s v="Ovulation (J7 à J14)"/>
    <n v="3"/>
    <n v="3"/>
    <n v="2"/>
    <n v="2"/>
    <n v="3"/>
    <n v="3"/>
    <m/>
    <m/>
    <m/>
    <m/>
    <m/>
    <m/>
    <m/>
    <m/>
    <m/>
    <m/>
    <m/>
    <m/>
    <m/>
    <m/>
    <m/>
    <m/>
    <m/>
    <m/>
    <m/>
    <m/>
    <m/>
    <n v="16"/>
    <x v="25"/>
    <x v="1"/>
  </r>
  <r>
    <d v="2024-01-19T10:56:20"/>
    <x v="22"/>
    <d v="2024-01-19T00:00:00"/>
    <s v="Fin de cycle (J14 à J28)"/>
    <n v="3"/>
    <n v="3"/>
    <n v="4"/>
    <n v="4"/>
    <n v="3"/>
    <n v="4"/>
    <m/>
    <m/>
    <m/>
    <m/>
    <m/>
    <m/>
    <m/>
    <m/>
    <m/>
    <m/>
    <m/>
    <m/>
    <m/>
    <m/>
    <m/>
    <m/>
    <m/>
    <m/>
    <m/>
    <m/>
    <m/>
    <n v="21"/>
    <x v="25"/>
    <x v="1"/>
  </r>
  <r>
    <d v="2024-01-19T11:35:46"/>
    <x v="9"/>
    <d v="2024-01-19T00:00:00"/>
    <s v="Ovulation (J7 à J14)"/>
    <n v="2"/>
    <n v="3"/>
    <n v="3"/>
    <n v="3"/>
    <n v="4"/>
    <n v="4"/>
    <m/>
    <n v="3"/>
    <m/>
    <m/>
    <m/>
    <m/>
    <m/>
    <m/>
    <m/>
    <m/>
    <m/>
    <m/>
    <m/>
    <m/>
    <m/>
    <m/>
    <s v="Droite"/>
    <m/>
    <m/>
    <m/>
    <m/>
    <n v="19"/>
    <x v="25"/>
    <x v="1"/>
  </r>
  <r>
    <d v="2024-01-19T11:39:18"/>
    <x v="4"/>
    <d v="2024-01-19T00:00:00"/>
    <s v="Contraception hormonale"/>
    <n v="3"/>
    <n v="3"/>
    <n v="2"/>
    <n v="3"/>
    <n v="3"/>
    <n v="4"/>
    <m/>
    <m/>
    <m/>
    <m/>
    <m/>
    <m/>
    <m/>
    <m/>
    <m/>
    <m/>
    <m/>
    <m/>
    <m/>
    <m/>
    <m/>
    <m/>
    <m/>
    <m/>
    <m/>
    <m/>
    <m/>
    <n v="18"/>
    <x v="25"/>
    <x v="1"/>
  </r>
  <r>
    <d v="2024-01-19T11:47:23"/>
    <x v="47"/>
    <d v="2024-01-19T00:00:00"/>
    <s v="Contraception hormonale"/>
    <n v="4"/>
    <n v="4"/>
    <n v="1"/>
    <n v="3"/>
    <n v="4"/>
    <n v="4"/>
    <m/>
    <m/>
    <m/>
    <m/>
    <m/>
    <m/>
    <m/>
    <m/>
    <m/>
    <m/>
    <m/>
    <m/>
    <m/>
    <m/>
    <m/>
    <m/>
    <m/>
    <m/>
    <m/>
    <m/>
    <m/>
    <n v="20"/>
    <x v="25"/>
    <x v="1"/>
  </r>
  <r>
    <d v="2024-01-19T11:49:47"/>
    <x v="16"/>
    <d v="2024-01-19T00:00:00"/>
    <s v="Fin de cycle (J14 à J28)"/>
    <n v="3"/>
    <n v="2"/>
    <n v="2"/>
    <n v="2"/>
    <n v="3"/>
    <n v="2"/>
    <s v="Faible, problème de sommeil, Tension à 7-8 "/>
    <n v="6"/>
    <m/>
    <m/>
    <m/>
    <m/>
    <m/>
    <m/>
    <m/>
    <m/>
    <m/>
    <m/>
    <m/>
    <m/>
    <m/>
    <m/>
    <m/>
    <m/>
    <m/>
    <s v="Général"/>
    <m/>
    <n v="14"/>
    <x v="25"/>
    <x v="1"/>
  </r>
  <r>
    <d v="2024-01-19T12:30:55"/>
    <x v="44"/>
    <d v="2024-01-19T00:00:00"/>
    <s v="Ovulation (J7 à J14)"/>
    <n v="4"/>
    <n v="3"/>
    <n v="4"/>
    <n v="3"/>
    <n v="3"/>
    <n v="4"/>
    <s v="Courbature bras "/>
    <m/>
    <m/>
    <m/>
    <m/>
    <m/>
    <m/>
    <m/>
    <m/>
    <m/>
    <m/>
    <m/>
    <m/>
    <m/>
    <m/>
    <m/>
    <m/>
    <m/>
    <m/>
    <m/>
    <m/>
    <n v="21"/>
    <x v="25"/>
    <x v="1"/>
  </r>
  <r>
    <d v="2024-01-19T17:07:00"/>
    <x v="8"/>
    <d v="2024-01-19T00:00:00"/>
    <s v="Contraception hormonale"/>
    <n v="4"/>
    <n v="3"/>
    <n v="2"/>
    <n v="3"/>
    <n v="2"/>
    <n v="2"/>
    <m/>
    <m/>
    <m/>
    <m/>
    <m/>
    <m/>
    <m/>
    <m/>
    <m/>
    <m/>
    <m/>
    <m/>
    <m/>
    <m/>
    <m/>
    <m/>
    <m/>
    <m/>
    <m/>
    <m/>
    <m/>
    <n v="16"/>
    <x v="25"/>
    <x v="1"/>
  </r>
  <r>
    <d v="2024-01-23T07:59:45"/>
    <x v="2"/>
    <d v="2024-01-23T00:00:00"/>
    <s v="Contraception hormonale"/>
    <n v="3"/>
    <n v="2"/>
    <n v="2"/>
    <n v="4"/>
    <n v="3"/>
    <n v="4"/>
    <m/>
    <m/>
    <m/>
    <m/>
    <m/>
    <m/>
    <m/>
    <m/>
    <m/>
    <m/>
    <m/>
    <m/>
    <m/>
    <m/>
    <m/>
    <m/>
    <m/>
    <m/>
    <m/>
    <m/>
    <m/>
    <n v="18"/>
    <x v="26"/>
    <x v="1"/>
  </r>
  <r>
    <d v="2024-01-23T08:53:54"/>
    <x v="31"/>
    <d v="2024-01-23T00:00:00"/>
    <s v="Contraception hormonale"/>
    <n v="4"/>
    <n v="4"/>
    <n v="3"/>
    <n v="4"/>
    <n v="4"/>
    <n v="4"/>
    <m/>
    <m/>
    <m/>
    <m/>
    <m/>
    <m/>
    <m/>
    <m/>
    <m/>
    <m/>
    <m/>
    <m/>
    <m/>
    <m/>
    <m/>
    <m/>
    <m/>
    <m/>
    <m/>
    <m/>
    <m/>
    <n v="23"/>
    <x v="26"/>
    <x v="1"/>
  </r>
  <r>
    <d v="2024-01-23T09:07:46"/>
    <x v="29"/>
    <d v="2024-01-23T00:00:00"/>
    <s v="Ovulation (J7 à J14)"/>
    <n v="4"/>
    <n v="3"/>
    <n v="2"/>
    <n v="3"/>
    <n v="3"/>
    <n v="4"/>
    <m/>
    <m/>
    <m/>
    <m/>
    <m/>
    <m/>
    <m/>
    <m/>
    <m/>
    <m/>
    <m/>
    <m/>
    <m/>
    <m/>
    <m/>
    <m/>
    <m/>
    <m/>
    <m/>
    <m/>
    <m/>
    <n v="19"/>
    <x v="26"/>
    <x v="1"/>
  </r>
  <r>
    <d v="2024-01-23T09:27:55"/>
    <x v="57"/>
    <d v="2024-01-23T00:00:00"/>
    <s v="Fin de cycle (J14 à J28)"/>
    <n v="3"/>
    <n v="3"/>
    <n v="3"/>
    <n v="3"/>
    <n v="3"/>
    <n v="3"/>
    <m/>
    <n v="5"/>
    <m/>
    <m/>
    <m/>
    <m/>
    <m/>
    <m/>
    <m/>
    <m/>
    <m/>
    <m/>
    <s v="Général"/>
    <m/>
    <m/>
    <m/>
    <m/>
    <m/>
    <m/>
    <m/>
    <m/>
    <n v="18"/>
    <x v="26"/>
    <x v="1"/>
  </r>
  <r>
    <d v="2024-01-23T10:01:35"/>
    <x v="15"/>
    <d v="2024-01-23T00:00:00"/>
    <s v="Ovulation (J7 à J14)"/>
    <n v="4"/>
    <n v="3"/>
    <n v="4"/>
    <n v="4"/>
    <n v="2"/>
    <n v="4"/>
    <m/>
    <m/>
    <m/>
    <m/>
    <m/>
    <m/>
    <m/>
    <m/>
    <m/>
    <m/>
    <m/>
    <m/>
    <m/>
    <m/>
    <m/>
    <m/>
    <m/>
    <m/>
    <m/>
    <m/>
    <m/>
    <n v="21"/>
    <x v="26"/>
    <x v="1"/>
  </r>
  <r>
    <d v="2024-01-23T10:03:59"/>
    <x v="3"/>
    <d v="2024-01-23T00:00:00"/>
    <s v="Fin de cycle (J14 à J28)"/>
    <n v="1"/>
    <n v="2"/>
    <n v="3"/>
    <n v="3"/>
    <n v="3"/>
    <n v="4"/>
    <s v="J'aurais bien dormis plus (dormi 7h30)et mon travail me pompe énormément mentalement en ce moment"/>
    <n v="3"/>
    <m/>
    <m/>
    <m/>
    <s v="Gauche"/>
    <m/>
    <m/>
    <m/>
    <m/>
    <m/>
    <m/>
    <m/>
    <m/>
    <m/>
    <m/>
    <m/>
    <m/>
    <m/>
    <m/>
    <s v="Pointe j'essaie d voir Louise ce soir"/>
    <n v="16"/>
    <x v="26"/>
    <x v="1"/>
  </r>
  <r>
    <d v="2024-01-23T10:13:34"/>
    <x v="24"/>
    <d v="2024-01-23T00:00:00"/>
    <s v="Fin de cycle (J14 à J28)"/>
    <n v="3"/>
    <n v="3"/>
    <n v="2"/>
    <n v="2"/>
    <n v="3"/>
    <n v="3"/>
    <m/>
    <m/>
    <m/>
    <m/>
    <m/>
    <m/>
    <m/>
    <m/>
    <m/>
    <m/>
    <m/>
    <m/>
    <m/>
    <m/>
    <m/>
    <m/>
    <m/>
    <m/>
    <m/>
    <m/>
    <m/>
    <n v="16"/>
    <x v="26"/>
    <x v="1"/>
  </r>
  <r>
    <d v="2024-01-23T10:20:02"/>
    <x v="18"/>
    <d v="2024-01-23T00:00:00"/>
    <s v="Contraception hormonale"/>
    <n v="4"/>
    <n v="4"/>
    <n v="3"/>
    <n v="3"/>
    <n v="4"/>
    <n v="4"/>
    <m/>
    <m/>
    <m/>
    <m/>
    <m/>
    <m/>
    <m/>
    <m/>
    <m/>
    <m/>
    <m/>
    <m/>
    <m/>
    <m/>
    <m/>
    <m/>
    <m/>
    <m/>
    <m/>
    <m/>
    <m/>
    <n v="22"/>
    <x v="26"/>
    <x v="1"/>
  </r>
  <r>
    <d v="2024-01-23T10:40:18"/>
    <x v="38"/>
    <d v="2024-01-23T00:00:00"/>
    <s v="Fin de cycle (J14 à J28)"/>
    <n v="4"/>
    <n v="4"/>
    <n v="5"/>
    <n v="4"/>
    <n v="5"/>
    <n v="5"/>
    <m/>
    <n v="2"/>
    <m/>
    <m/>
    <m/>
    <m/>
    <m/>
    <m/>
    <m/>
    <m/>
    <m/>
    <m/>
    <m/>
    <m/>
    <m/>
    <m/>
    <m/>
    <m/>
    <m/>
    <s v="Droite"/>
    <m/>
    <n v="27"/>
    <x v="26"/>
    <x v="1"/>
  </r>
  <r>
    <d v="2024-01-23T11:07:33"/>
    <x v="46"/>
    <d v="2024-01-23T00:00:00"/>
    <s v="Ovulation (J7 à J14)"/>
    <n v="5"/>
    <n v="4"/>
    <n v="4"/>
    <n v="4"/>
    <n v="4"/>
    <n v="5"/>
    <m/>
    <m/>
    <m/>
    <m/>
    <m/>
    <m/>
    <m/>
    <m/>
    <m/>
    <m/>
    <m/>
    <m/>
    <m/>
    <m/>
    <m/>
    <m/>
    <m/>
    <m/>
    <m/>
    <m/>
    <m/>
    <n v="26"/>
    <x v="26"/>
    <x v="1"/>
  </r>
  <r>
    <d v="2024-01-23T11:08:52"/>
    <x v="9"/>
    <d v="2024-01-23T00:00:00"/>
    <s v="Fin de cycle (J14 à J28)"/>
    <n v="4"/>
    <n v="3"/>
    <n v="4"/>
    <n v="4"/>
    <n v="4"/>
    <n v="4"/>
    <m/>
    <m/>
    <m/>
    <m/>
    <m/>
    <m/>
    <m/>
    <m/>
    <m/>
    <m/>
    <m/>
    <m/>
    <m/>
    <m/>
    <m/>
    <m/>
    <m/>
    <m/>
    <m/>
    <m/>
    <m/>
    <n v="23"/>
    <x v="26"/>
    <x v="1"/>
  </r>
  <r>
    <d v="2024-01-23T11:42:45"/>
    <x v="33"/>
    <d v="2024-01-23T00:00:00"/>
    <s v="Fin de cycle (J14 à J28)"/>
    <n v="4"/>
    <n v="4"/>
    <n v="3"/>
    <n v="3"/>
    <n v="3"/>
    <n v="4"/>
    <m/>
    <n v="6"/>
    <m/>
    <m/>
    <m/>
    <m/>
    <m/>
    <m/>
    <m/>
    <m/>
    <m/>
    <m/>
    <m/>
    <m/>
    <m/>
    <m/>
    <m/>
    <m/>
    <m/>
    <s v="Gauche"/>
    <m/>
    <n v="21"/>
    <x v="26"/>
    <x v="1"/>
  </r>
  <r>
    <d v="2024-01-23T11:47:46"/>
    <x v="14"/>
    <d v="2024-01-23T00:00:00"/>
    <s v="Contraception hormonale"/>
    <n v="3"/>
    <n v="2"/>
    <n v="2"/>
    <n v="3"/>
    <n v="3"/>
    <n v="3"/>
    <m/>
    <m/>
    <m/>
    <m/>
    <m/>
    <m/>
    <m/>
    <m/>
    <m/>
    <m/>
    <m/>
    <m/>
    <m/>
    <m/>
    <m/>
    <m/>
    <m/>
    <m/>
    <m/>
    <m/>
    <m/>
    <n v="16"/>
    <x v="26"/>
    <x v="1"/>
  </r>
  <r>
    <d v="2024-01-23T13:18:02"/>
    <x v="40"/>
    <d v="2024-01-23T00:00:00"/>
    <s v="Ovulation (J7 à J14)"/>
    <n v="4"/>
    <n v="4"/>
    <n v="5"/>
    <n v="4"/>
    <n v="3"/>
    <n v="4"/>
    <m/>
    <n v="2"/>
    <m/>
    <m/>
    <m/>
    <m/>
    <m/>
    <m/>
    <m/>
    <m/>
    <m/>
    <m/>
    <s v="Gauche"/>
    <m/>
    <m/>
    <m/>
    <m/>
    <m/>
    <m/>
    <m/>
    <m/>
    <n v="24"/>
    <x v="26"/>
    <x v="1"/>
  </r>
  <r>
    <d v="2024-01-23T15:20:07"/>
    <x v="41"/>
    <d v="2024-01-23T00:00:00"/>
    <s v="Fin de cycle (J14 à J28)"/>
    <n v="3"/>
    <n v="3"/>
    <n v="1"/>
    <n v="3"/>
    <n v="4"/>
    <n v="4"/>
    <m/>
    <m/>
    <m/>
    <m/>
    <m/>
    <m/>
    <m/>
    <m/>
    <m/>
    <m/>
    <m/>
    <m/>
    <m/>
    <m/>
    <m/>
    <m/>
    <m/>
    <m/>
    <m/>
    <m/>
    <m/>
    <n v="18"/>
    <x v="26"/>
    <x v="1"/>
  </r>
  <r>
    <d v="2024-01-23T15:58:37"/>
    <x v="39"/>
    <d v="2024-01-23T00:00:00"/>
    <s v="Règles (J1 à J7)"/>
    <n v="4"/>
    <n v="4"/>
    <n v="3"/>
    <n v="4"/>
    <n v="4"/>
    <n v="4"/>
    <m/>
    <m/>
    <m/>
    <m/>
    <m/>
    <m/>
    <m/>
    <m/>
    <m/>
    <m/>
    <m/>
    <m/>
    <m/>
    <m/>
    <m/>
    <m/>
    <m/>
    <m/>
    <m/>
    <m/>
    <m/>
    <n v="23"/>
    <x v="26"/>
    <x v="1"/>
  </r>
  <r>
    <d v="2024-01-23T16:01:26"/>
    <x v="20"/>
    <d v="2024-01-23T00:00:00"/>
    <s v="Fin de cycle (J14 à J28)"/>
    <n v="4"/>
    <n v="3"/>
    <n v="4"/>
    <n v="4"/>
    <n v="4"/>
    <n v="5"/>
    <m/>
    <n v="3"/>
    <s v="Général"/>
    <m/>
    <m/>
    <m/>
    <m/>
    <s v="Général"/>
    <m/>
    <m/>
    <m/>
    <m/>
    <m/>
    <m/>
    <m/>
    <m/>
    <m/>
    <m/>
    <m/>
    <m/>
    <m/>
    <n v="24"/>
    <x v="26"/>
    <x v="1"/>
  </r>
  <r>
    <d v="2024-01-23T16:23:28"/>
    <x v="4"/>
    <d v="2024-01-23T00:00:00"/>
    <s v="Contraception hormonale"/>
    <n v="3"/>
    <n v="2"/>
    <n v="3"/>
    <n v="3"/>
    <n v="2"/>
    <n v="1"/>
    <s v="Migraine"/>
    <m/>
    <m/>
    <m/>
    <m/>
    <m/>
    <m/>
    <m/>
    <m/>
    <m/>
    <m/>
    <m/>
    <m/>
    <m/>
    <m/>
    <m/>
    <m/>
    <m/>
    <m/>
    <m/>
    <m/>
    <n v="14"/>
    <x v="26"/>
    <x v="1"/>
  </r>
  <r>
    <d v="2024-01-23T17:14:53"/>
    <x v="22"/>
    <d v="2024-01-23T00:00:00"/>
    <s v="Règles (J1 à J7)"/>
    <n v="3"/>
    <n v="3"/>
    <n v="3"/>
    <n v="4"/>
    <n v="3"/>
    <n v="4"/>
    <m/>
    <m/>
    <m/>
    <m/>
    <m/>
    <m/>
    <m/>
    <m/>
    <m/>
    <m/>
    <m/>
    <m/>
    <m/>
    <m/>
    <m/>
    <m/>
    <m/>
    <m/>
    <m/>
    <m/>
    <m/>
    <n v="20"/>
    <x v="26"/>
    <x v="1"/>
  </r>
  <r>
    <d v="2024-01-23T17:14:57"/>
    <x v="43"/>
    <d v="2024-01-23T00:00:00"/>
    <s v="Contraception hormonale"/>
    <n v="5"/>
    <n v="3"/>
    <n v="5"/>
    <n v="3"/>
    <n v="4"/>
    <n v="4"/>
    <m/>
    <m/>
    <m/>
    <m/>
    <m/>
    <m/>
    <m/>
    <m/>
    <m/>
    <m/>
    <m/>
    <m/>
    <m/>
    <m/>
    <m/>
    <m/>
    <m/>
    <m/>
    <m/>
    <m/>
    <m/>
    <n v="24"/>
    <x v="26"/>
    <x v="1"/>
  </r>
  <r>
    <d v="2024-01-23T17:15:04"/>
    <x v="11"/>
    <d v="2024-01-23T00:00:00"/>
    <s v="Contraception hormonale"/>
    <n v="3"/>
    <n v="2"/>
    <n v="3"/>
    <n v="3"/>
    <n v="3"/>
    <n v="3"/>
    <s v="Courbatures +++ haut du corps"/>
    <m/>
    <m/>
    <m/>
    <m/>
    <m/>
    <m/>
    <m/>
    <m/>
    <m/>
    <m/>
    <m/>
    <m/>
    <m/>
    <m/>
    <m/>
    <m/>
    <m/>
    <m/>
    <m/>
    <m/>
    <n v="17"/>
    <x v="26"/>
    <x v="1"/>
  </r>
  <r>
    <d v="2024-01-23T17:16:04"/>
    <x v="44"/>
    <d v="2024-01-23T00:00:00"/>
    <s v="Ovulation (J7 à J14)"/>
    <n v="4"/>
    <n v="3"/>
    <n v="3"/>
    <n v="3"/>
    <n v="3"/>
    <n v="4"/>
    <m/>
    <m/>
    <m/>
    <m/>
    <m/>
    <m/>
    <m/>
    <m/>
    <m/>
    <m/>
    <m/>
    <m/>
    <m/>
    <m/>
    <m/>
    <m/>
    <m/>
    <m/>
    <m/>
    <m/>
    <m/>
    <n v="20"/>
    <x v="26"/>
    <x v="1"/>
  </r>
  <r>
    <d v="2024-01-23T17:16:05"/>
    <x v="26"/>
    <d v="2024-01-23T00:00:00"/>
    <s v="Ovulation (J7 à J14)"/>
    <n v="4"/>
    <n v="4"/>
    <n v="3"/>
    <n v="4"/>
    <n v="4"/>
    <n v="4"/>
    <m/>
    <m/>
    <m/>
    <m/>
    <m/>
    <m/>
    <m/>
    <m/>
    <m/>
    <m/>
    <m/>
    <m/>
    <m/>
    <m/>
    <m/>
    <m/>
    <m/>
    <m/>
    <m/>
    <m/>
    <m/>
    <n v="23"/>
    <x v="26"/>
    <x v="1"/>
  </r>
  <r>
    <d v="2024-01-23T17:27:52"/>
    <x v="10"/>
    <d v="2024-01-23T00:00:00"/>
    <s v="Ovulation (J7 à J14)"/>
    <n v="4"/>
    <n v="3"/>
    <n v="3"/>
    <n v="3"/>
    <n v="4"/>
    <n v="4"/>
    <m/>
    <m/>
    <m/>
    <m/>
    <m/>
    <m/>
    <m/>
    <m/>
    <m/>
    <m/>
    <m/>
    <m/>
    <m/>
    <m/>
    <m/>
    <m/>
    <m/>
    <m/>
    <m/>
    <m/>
    <m/>
    <n v="21"/>
    <x v="26"/>
    <x v="1"/>
  </r>
  <r>
    <d v="2024-01-23T17:30:58"/>
    <x v="48"/>
    <d v="2024-01-23T00:00:00"/>
    <s v="Contraception hormonale"/>
    <n v="3"/>
    <n v="3"/>
    <n v="3"/>
    <n v="2"/>
    <n v="4"/>
    <n v="4"/>
    <m/>
    <m/>
    <m/>
    <m/>
    <m/>
    <m/>
    <m/>
    <m/>
    <m/>
    <m/>
    <m/>
    <m/>
    <m/>
    <m/>
    <m/>
    <m/>
    <m/>
    <m/>
    <m/>
    <m/>
    <m/>
    <n v="19"/>
    <x v="26"/>
    <x v="1"/>
  </r>
  <r>
    <d v="2024-01-23T17:47:21"/>
    <x v="13"/>
    <d v="2024-01-23T00:00:00"/>
    <s v="Contraception hormonale"/>
    <n v="2"/>
    <n v="2"/>
    <n v="2"/>
    <n v="2"/>
    <n v="4"/>
    <n v="4"/>
    <m/>
    <m/>
    <m/>
    <m/>
    <m/>
    <m/>
    <m/>
    <m/>
    <m/>
    <m/>
    <m/>
    <m/>
    <m/>
    <m/>
    <m/>
    <m/>
    <m/>
    <m/>
    <m/>
    <m/>
    <m/>
    <n v="16"/>
    <x v="26"/>
    <x v="1"/>
  </r>
  <r>
    <d v="2024-01-23T18:04:56"/>
    <x v="49"/>
    <d v="2024-01-23T00:00:00"/>
    <s v="Fin de cycle (J14 à J28)"/>
    <n v="5"/>
    <n v="4"/>
    <n v="4"/>
    <n v="3"/>
    <n v="4"/>
    <n v="4"/>
    <m/>
    <m/>
    <m/>
    <m/>
    <m/>
    <m/>
    <m/>
    <m/>
    <m/>
    <m/>
    <m/>
    <m/>
    <m/>
    <m/>
    <m/>
    <m/>
    <m/>
    <m/>
    <m/>
    <m/>
    <m/>
    <n v="24"/>
    <x v="26"/>
    <x v="1"/>
  </r>
  <r>
    <d v="2024-01-24T09:27:47"/>
    <x v="55"/>
    <d v="2024-01-24T00:00:00"/>
    <s v="Fin de cycle (J14 à J28)"/>
    <n v="5"/>
    <n v="4"/>
    <n v="4"/>
    <n v="4"/>
    <n v="3"/>
    <n v="3"/>
    <m/>
    <m/>
    <m/>
    <m/>
    <m/>
    <m/>
    <m/>
    <m/>
    <m/>
    <m/>
    <m/>
    <m/>
    <m/>
    <m/>
    <m/>
    <m/>
    <m/>
    <m/>
    <m/>
    <m/>
    <m/>
    <n v="23"/>
    <x v="26"/>
    <x v="1"/>
  </r>
  <r>
    <d v="2024-01-24T09:43:25"/>
    <x v="38"/>
    <d v="2024-01-24T00:00:00"/>
    <s v="Fin de cycle (J14 à J28)"/>
    <n v="4"/>
    <n v="4"/>
    <n v="5"/>
    <n v="4"/>
    <n v="5"/>
    <n v="5"/>
    <m/>
    <n v="2"/>
    <m/>
    <m/>
    <m/>
    <m/>
    <m/>
    <m/>
    <m/>
    <m/>
    <m/>
    <m/>
    <m/>
    <m/>
    <m/>
    <m/>
    <m/>
    <m/>
    <m/>
    <s v="Droite"/>
    <m/>
    <n v="27"/>
    <x v="26"/>
    <x v="1"/>
  </r>
  <r>
    <d v="2024-01-24T10:01:42"/>
    <x v="57"/>
    <d v="2024-01-24T00:00:00"/>
    <s v="Fin de cycle (J14 à J28)"/>
    <n v="4"/>
    <n v="4"/>
    <n v="4"/>
    <n v="4"/>
    <n v="4"/>
    <n v="4"/>
    <m/>
    <n v="5"/>
    <m/>
    <m/>
    <m/>
    <m/>
    <m/>
    <m/>
    <m/>
    <m/>
    <m/>
    <m/>
    <s v="Général"/>
    <m/>
    <m/>
    <m/>
    <m/>
    <m/>
    <m/>
    <m/>
    <m/>
    <n v="24"/>
    <x v="26"/>
    <x v="1"/>
  </r>
  <r>
    <d v="2024-01-24T10:54:01"/>
    <x v="3"/>
    <d v="2024-01-24T00:00:00"/>
    <s v="Fin de cycle (J14 à J28)"/>
    <n v="3"/>
    <n v="3"/>
    <n v="3"/>
    <n v="2"/>
    <n v="3"/>
    <n v="4"/>
    <s v="Courbature haut corps ++"/>
    <n v="3"/>
    <m/>
    <m/>
    <m/>
    <m/>
    <m/>
    <m/>
    <m/>
    <m/>
    <m/>
    <m/>
    <m/>
    <m/>
    <m/>
    <m/>
    <m/>
    <m/>
    <s v="Gauche"/>
    <m/>
    <s v="Petit gêne bas du mollet"/>
    <n v="18"/>
    <x v="26"/>
    <x v="1"/>
  </r>
  <r>
    <d v="2024-01-24T10:54:13"/>
    <x v="15"/>
    <d v="2024-01-24T00:00:00"/>
    <s v="Ovulation (J7 à J14)"/>
    <n v="4"/>
    <n v="2"/>
    <n v="4"/>
    <n v="3"/>
    <n v="3"/>
    <n v="4"/>
    <m/>
    <m/>
    <m/>
    <m/>
    <m/>
    <m/>
    <m/>
    <m/>
    <m/>
    <m/>
    <m/>
    <m/>
    <m/>
    <m/>
    <m/>
    <m/>
    <m/>
    <m/>
    <m/>
    <m/>
    <m/>
    <n v="20"/>
    <x v="26"/>
    <x v="1"/>
  </r>
  <r>
    <d v="2024-01-24T10:56:13"/>
    <x v="56"/>
    <d v="2024-01-24T00:00:00"/>
    <s v="Ovulation (J7 à J14)"/>
    <n v="5"/>
    <n v="5"/>
    <n v="3"/>
    <n v="4"/>
    <n v="4"/>
    <n v="5"/>
    <m/>
    <m/>
    <m/>
    <m/>
    <m/>
    <m/>
    <m/>
    <m/>
    <m/>
    <m/>
    <m/>
    <m/>
    <m/>
    <m/>
    <m/>
    <m/>
    <m/>
    <m/>
    <m/>
    <m/>
    <m/>
    <n v="26"/>
    <x v="26"/>
    <x v="1"/>
  </r>
  <r>
    <d v="2024-01-24T11:46:23"/>
    <x v="13"/>
    <d v="2024-01-24T00:00:00"/>
    <s v="Contraception hormonale"/>
    <n v="3"/>
    <n v="3"/>
    <n v="2"/>
    <n v="2"/>
    <n v="3"/>
    <n v="4"/>
    <m/>
    <m/>
    <m/>
    <m/>
    <m/>
    <m/>
    <m/>
    <m/>
    <m/>
    <m/>
    <m/>
    <m/>
    <m/>
    <m/>
    <m/>
    <m/>
    <m/>
    <m/>
    <m/>
    <m/>
    <m/>
    <n v="17"/>
    <x v="26"/>
    <x v="1"/>
  </r>
  <r>
    <d v="2024-01-24T11:48:04"/>
    <x v="22"/>
    <d v="2024-01-24T00:00:00"/>
    <s v="Règles (J1 à J7)"/>
    <n v="3"/>
    <n v="3"/>
    <n v="2"/>
    <n v="3"/>
    <n v="3"/>
    <n v="4"/>
    <m/>
    <m/>
    <m/>
    <m/>
    <m/>
    <m/>
    <m/>
    <m/>
    <m/>
    <m/>
    <m/>
    <m/>
    <m/>
    <m/>
    <m/>
    <m/>
    <m/>
    <m/>
    <m/>
    <m/>
    <m/>
    <n v="18"/>
    <x v="26"/>
    <x v="1"/>
  </r>
  <r>
    <d v="2024-01-24T12:17:29"/>
    <x v="31"/>
    <d v="2024-01-24T00:00:00"/>
    <s v="Contraception hormonale"/>
    <n v="4"/>
    <n v="4"/>
    <n v="4"/>
    <n v="3"/>
    <n v="4"/>
    <n v="4"/>
    <m/>
    <m/>
    <m/>
    <m/>
    <m/>
    <m/>
    <m/>
    <m/>
    <m/>
    <m/>
    <m/>
    <m/>
    <m/>
    <m/>
    <m/>
    <m/>
    <m/>
    <m/>
    <m/>
    <m/>
    <m/>
    <n v="23"/>
    <x v="26"/>
    <x v="1"/>
  </r>
  <r>
    <d v="2024-01-24T13:42:12"/>
    <x v="2"/>
    <d v="2024-01-24T00:00:00"/>
    <s v="Contraception hormonale"/>
    <n v="3"/>
    <n v="2"/>
    <n v="2"/>
    <n v="3"/>
    <n v="3"/>
    <n v="4"/>
    <m/>
    <m/>
    <m/>
    <m/>
    <m/>
    <m/>
    <m/>
    <m/>
    <m/>
    <m/>
    <m/>
    <m/>
    <m/>
    <m/>
    <m/>
    <m/>
    <m/>
    <m/>
    <m/>
    <m/>
    <m/>
    <n v="17"/>
    <x v="26"/>
    <x v="1"/>
  </r>
  <r>
    <d v="2024-01-24T15:01:26"/>
    <x v="4"/>
    <d v="2024-01-24T00:00:00"/>
    <s v="Contraception hormonale"/>
    <n v="4"/>
    <n v="2"/>
    <n v="3"/>
    <n v="3"/>
    <n v="2"/>
    <n v="3"/>
    <s v="Migraine, vigilance mollets"/>
    <m/>
    <m/>
    <m/>
    <m/>
    <m/>
    <m/>
    <m/>
    <m/>
    <m/>
    <m/>
    <m/>
    <m/>
    <m/>
    <m/>
    <m/>
    <m/>
    <m/>
    <m/>
    <m/>
    <m/>
    <n v="17"/>
    <x v="26"/>
    <x v="1"/>
  </r>
  <r>
    <d v="2024-01-24T15:58:46"/>
    <x v="33"/>
    <d v="2024-01-24T00:00:00"/>
    <s v="Fin de cycle (J14 à J28)"/>
    <n v="4"/>
    <n v="3"/>
    <n v="1"/>
    <n v="2"/>
    <n v="3"/>
    <n v="3"/>
    <m/>
    <n v="7"/>
    <m/>
    <m/>
    <m/>
    <m/>
    <m/>
    <m/>
    <m/>
    <m/>
    <m/>
    <m/>
    <m/>
    <m/>
    <m/>
    <m/>
    <m/>
    <m/>
    <s v="Gauche"/>
    <m/>
    <m/>
    <n v="16"/>
    <x v="26"/>
    <x v="1"/>
  </r>
  <r>
    <d v="2024-01-24T16:21:33"/>
    <x v="20"/>
    <d v="2024-01-24T00:00:00"/>
    <s v="Fin de cycle (J14 à J28)"/>
    <n v="2"/>
    <n v="3"/>
    <n v="3"/>
    <n v="4"/>
    <n v="3"/>
    <n v="5"/>
    <m/>
    <n v="4"/>
    <s v="Général"/>
    <m/>
    <m/>
    <m/>
    <m/>
    <s v="Général"/>
    <m/>
    <m/>
    <m/>
    <m/>
    <m/>
    <m/>
    <m/>
    <m/>
    <m/>
    <m/>
    <m/>
    <m/>
    <m/>
    <n v="20"/>
    <x v="26"/>
    <x v="1"/>
  </r>
  <r>
    <d v="2024-01-24T16:23:45"/>
    <x v="49"/>
    <d v="2024-01-24T00:00:00"/>
    <s v="Fin de cycle (J14 à J28)"/>
    <n v="3"/>
    <n v="3"/>
    <n v="3"/>
    <n v="3"/>
    <n v="4"/>
    <n v="5"/>
    <m/>
    <m/>
    <m/>
    <m/>
    <m/>
    <m/>
    <m/>
    <m/>
    <m/>
    <m/>
    <m/>
    <m/>
    <m/>
    <m/>
    <m/>
    <m/>
    <m/>
    <m/>
    <m/>
    <m/>
    <m/>
    <n v="21"/>
    <x v="26"/>
    <x v="1"/>
  </r>
  <r>
    <d v="2024-01-24T16:38:51"/>
    <x v="37"/>
    <d v="2024-01-24T00:00:00"/>
    <s v="Ovulation (J7 à J14)"/>
    <n v="4"/>
    <n v="4"/>
    <n v="4"/>
    <n v="3"/>
    <n v="4"/>
    <n v="4"/>
    <m/>
    <m/>
    <m/>
    <m/>
    <m/>
    <m/>
    <m/>
    <m/>
    <m/>
    <m/>
    <m/>
    <m/>
    <m/>
    <m/>
    <m/>
    <m/>
    <m/>
    <m/>
    <m/>
    <m/>
    <m/>
    <n v="23"/>
    <x v="26"/>
    <x v="1"/>
  </r>
  <r>
    <d v="2024-01-24T16:42:25"/>
    <x v="18"/>
    <d v="2024-01-24T00:00:00"/>
    <s v="Contraception hormonale"/>
    <n v="4"/>
    <n v="4"/>
    <n v="2"/>
    <n v="3"/>
    <n v="4"/>
    <n v="4"/>
    <s v="Nuit à l’hôpital"/>
    <m/>
    <m/>
    <m/>
    <m/>
    <m/>
    <m/>
    <m/>
    <m/>
    <m/>
    <m/>
    <m/>
    <m/>
    <m/>
    <m/>
    <m/>
    <m/>
    <m/>
    <m/>
    <m/>
    <m/>
    <n v="21"/>
    <x v="26"/>
    <x v="1"/>
  </r>
  <r>
    <d v="2024-01-24T16:44:59"/>
    <x v="14"/>
    <d v="2024-01-24T00:00:00"/>
    <s v="Contraception hormonale"/>
    <n v="3"/>
    <n v="2"/>
    <n v="3"/>
    <n v="2"/>
    <n v="3"/>
    <n v="3"/>
    <m/>
    <n v="5"/>
    <m/>
    <m/>
    <m/>
    <m/>
    <m/>
    <s v="Droite"/>
    <m/>
    <m/>
    <m/>
    <m/>
    <m/>
    <m/>
    <m/>
    <m/>
    <m/>
    <m/>
    <m/>
    <m/>
    <s v="Omoplate droite douleurs sur certains mouvements"/>
    <n v="16"/>
    <x v="26"/>
    <x v="1"/>
  </r>
  <r>
    <d v="2024-01-24T16:46:01"/>
    <x v="12"/>
    <d v="2024-01-24T00:00:00"/>
    <s v="Contraception hormonale"/>
    <n v="4"/>
    <n v="4"/>
    <n v="2"/>
    <n v="3"/>
    <n v="4"/>
    <n v="4"/>
    <m/>
    <n v="7"/>
    <m/>
    <m/>
    <m/>
    <m/>
    <m/>
    <m/>
    <m/>
    <m/>
    <m/>
    <m/>
    <m/>
    <s v="Gauche"/>
    <m/>
    <m/>
    <m/>
    <m/>
    <m/>
    <m/>
    <s v="Douleur talon d’Achille forte depuis ce matin"/>
    <n v="21"/>
    <x v="26"/>
    <x v="1"/>
  </r>
  <r>
    <d v="2024-01-24T16:46:04"/>
    <x v="48"/>
    <d v="2024-01-24T00:00:00"/>
    <s v="Contraception hormonale"/>
    <n v="3"/>
    <n v="3"/>
    <n v="4"/>
    <n v="2"/>
    <n v="4"/>
    <n v="5"/>
    <m/>
    <m/>
    <m/>
    <m/>
    <m/>
    <m/>
    <m/>
    <m/>
    <m/>
    <m/>
    <m/>
    <m/>
    <m/>
    <m/>
    <m/>
    <m/>
    <m/>
    <m/>
    <m/>
    <m/>
    <m/>
    <n v="21"/>
    <x v="26"/>
    <x v="1"/>
  </r>
  <r>
    <d v="2024-01-24T16:46:26"/>
    <x v="47"/>
    <d v="2024-01-24T00:00:00"/>
    <s v="Contraception hormonale"/>
    <n v="3"/>
    <n v="3"/>
    <n v="4"/>
    <n v="2"/>
    <n v="4"/>
    <n v="3"/>
    <m/>
    <m/>
    <m/>
    <m/>
    <m/>
    <m/>
    <m/>
    <m/>
    <m/>
    <m/>
    <m/>
    <m/>
    <m/>
    <m/>
    <m/>
    <m/>
    <m/>
    <m/>
    <m/>
    <m/>
    <m/>
    <n v="19"/>
    <x v="26"/>
    <x v="1"/>
  </r>
  <r>
    <d v="2024-01-24T16:46:48"/>
    <x v="29"/>
    <d v="2024-01-24T00:00:00"/>
    <s v="Ovulation (J7 à J14)"/>
    <n v="5"/>
    <n v="4"/>
    <n v="3"/>
    <n v="3"/>
    <n v="4"/>
    <n v="4"/>
    <m/>
    <m/>
    <m/>
    <m/>
    <m/>
    <m/>
    <m/>
    <m/>
    <m/>
    <m/>
    <m/>
    <m/>
    <m/>
    <m/>
    <m/>
    <m/>
    <m/>
    <m/>
    <m/>
    <m/>
    <m/>
    <n v="23"/>
    <x v="26"/>
    <x v="1"/>
  </r>
  <r>
    <d v="2024-01-24T16:48:14"/>
    <x v="44"/>
    <d v="2024-01-24T00:00:00"/>
    <s v="Ovulation (J7 à J14)"/>
    <n v="4"/>
    <n v="3"/>
    <n v="3"/>
    <n v="3"/>
    <n v="4"/>
    <n v="3"/>
    <m/>
    <m/>
    <m/>
    <m/>
    <m/>
    <m/>
    <m/>
    <m/>
    <m/>
    <m/>
    <m/>
    <m/>
    <m/>
    <m/>
    <m/>
    <m/>
    <m/>
    <m/>
    <m/>
    <m/>
    <m/>
    <n v="20"/>
    <x v="26"/>
    <x v="1"/>
  </r>
  <r>
    <d v="2024-01-24T16:52:39"/>
    <x v="10"/>
    <d v="2024-01-24T00:00:00"/>
    <s v="Ovulation (J7 à J14)"/>
    <n v="4"/>
    <n v="4"/>
    <n v="4"/>
    <n v="3"/>
    <n v="4"/>
    <n v="4"/>
    <m/>
    <m/>
    <m/>
    <m/>
    <m/>
    <m/>
    <m/>
    <m/>
    <m/>
    <m/>
    <m/>
    <m/>
    <m/>
    <m/>
    <m/>
    <m/>
    <m/>
    <m/>
    <m/>
    <m/>
    <m/>
    <n v="23"/>
    <x v="26"/>
    <x v="1"/>
  </r>
  <r>
    <d v="2024-01-24T17:01:50"/>
    <x v="39"/>
    <d v="2024-01-24T00:00:00"/>
    <s v="Règles (J1 à J7)"/>
    <n v="4"/>
    <n v="4"/>
    <n v="3"/>
    <n v="3"/>
    <n v="4"/>
    <n v="4"/>
    <m/>
    <m/>
    <m/>
    <m/>
    <m/>
    <m/>
    <m/>
    <m/>
    <m/>
    <m/>
    <m/>
    <m/>
    <m/>
    <m/>
    <m/>
    <m/>
    <m/>
    <m/>
    <m/>
    <m/>
    <m/>
    <n v="22"/>
    <x v="26"/>
    <x v="1"/>
  </r>
  <r>
    <d v="2024-01-24T17:05:00"/>
    <x v="9"/>
    <d v="2024-01-24T00:00:00"/>
    <s v="Fin de cycle (J14 à J28)"/>
    <n v="2"/>
    <n v="2"/>
    <n v="4"/>
    <n v="3"/>
    <n v="4"/>
    <n v="4"/>
    <m/>
    <m/>
    <m/>
    <m/>
    <m/>
    <m/>
    <m/>
    <m/>
    <m/>
    <m/>
    <m/>
    <m/>
    <m/>
    <m/>
    <m/>
    <m/>
    <m/>
    <m/>
    <m/>
    <m/>
    <m/>
    <n v="19"/>
    <x v="26"/>
    <x v="1"/>
  </r>
  <r>
    <d v="2024-01-24T17:20:28"/>
    <x v="26"/>
    <d v="2024-01-24T00:00:00"/>
    <s v="Ovulation (J7 à J14)"/>
    <n v="5"/>
    <n v="4"/>
    <n v="2"/>
    <n v="2"/>
    <n v="4"/>
    <n v="4"/>
    <m/>
    <m/>
    <m/>
    <m/>
    <m/>
    <m/>
    <m/>
    <m/>
    <m/>
    <m/>
    <m/>
    <m/>
    <m/>
    <m/>
    <m/>
    <m/>
    <m/>
    <m/>
    <m/>
    <m/>
    <m/>
    <n v="21"/>
    <x v="26"/>
    <x v="1"/>
  </r>
  <r>
    <d v="2024-01-24T19:13:00"/>
    <x v="40"/>
    <d v="2024-01-24T00:00:00"/>
    <s v="Ovulation (J7 à J14)"/>
    <n v="5"/>
    <n v="4"/>
    <n v="3"/>
    <n v="2"/>
    <n v="4"/>
    <n v="4"/>
    <m/>
    <n v="1"/>
    <m/>
    <m/>
    <m/>
    <m/>
    <m/>
    <m/>
    <m/>
    <m/>
    <m/>
    <m/>
    <s v="Gauche"/>
    <m/>
    <m/>
    <m/>
    <m/>
    <m/>
    <m/>
    <m/>
    <m/>
    <n v="22"/>
    <x v="26"/>
    <x v="1"/>
  </r>
  <r>
    <d v="2024-01-25T10:40:54"/>
    <x v="3"/>
    <d v="2024-01-25T00:00:00"/>
    <s v="Fin de cycle (J14 à J28)"/>
    <n v="3"/>
    <n v="3"/>
    <n v="3"/>
    <n v="3"/>
    <n v="3"/>
    <n v="4"/>
    <s v="Pas assez dormi et courbature +"/>
    <n v="2"/>
    <m/>
    <m/>
    <m/>
    <m/>
    <m/>
    <m/>
    <m/>
    <m/>
    <m/>
    <m/>
    <m/>
    <m/>
    <m/>
    <m/>
    <m/>
    <m/>
    <s v="Gauche"/>
    <m/>
    <s v="Gêne au mollet mais ça va"/>
    <n v="19"/>
    <x v="26"/>
    <x v="1"/>
  </r>
  <r>
    <d v="2024-01-26T08:32:07"/>
    <x v="56"/>
    <d v="2024-01-26T00:00:00"/>
    <s v="Ovulation (J7 à J14)"/>
    <n v="4"/>
    <n v="4"/>
    <n v="4"/>
    <n v="3"/>
    <n v="4"/>
    <n v="4"/>
    <m/>
    <m/>
    <m/>
    <m/>
    <m/>
    <m/>
    <m/>
    <m/>
    <m/>
    <m/>
    <m/>
    <m/>
    <m/>
    <m/>
    <m/>
    <m/>
    <m/>
    <m/>
    <m/>
    <m/>
    <m/>
    <n v="23"/>
    <x v="26"/>
    <x v="1"/>
  </r>
  <r>
    <d v="2024-01-26T09:01:11"/>
    <x v="57"/>
    <d v="2024-01-26T00:00:00"/>
    <s v="Fin de cycle (J14 à J28)"/>
    <n v="4"/>
    <n v="4"/>
    <n v="4"/>
    <n v="4"/>
    <n v="4"/>
    <n v="4"/>
    <m/>
    <m/>
    <m/>
    <m/>
    <m/>
    <m/>
    <m/>
    <m/>
    <m/>
    <m/>
    <m/>
    <m/>
    <m/>
    <m/>
    <m/>
    <m/>
    <m/>
    <m/>
    <m/>
    <m/>
    <m/>
    <n v="24"/>
    <x v="26"/>
    <x v="1"/>
  </r>
  <r>
    <d v="2024-01-26T10:21:13"/>
    <x v="38"/>
    <d v="2024-01-26T00:00:00"/>
    <s v="Fin de cycle (J14 à J28)"/>
    <n v="4"/>
    <n v="4"/>
    <n v="4"/>
    <n v="4"/>
    <n v="5"/>
    <n v="5"/>
    <m/>
    <n v="1"/>
    <m/>
    <m/>
    <m/>
    <m/>
    <m/>
    <m/>
    <m/>
    <m/>
    <m/>
    <m/>
    <m/>
    <m/>
    <m/>
    <m/>
    <m/>
    <m/>
    <m/>
    <s v="Droite"/>
    <m/>
    <n v="26"/>
    <x v="26"/>
    <x v="1"/>
  </r>
  <r>
    <d v="2024-01-26T10:27:05"/>
    <x v="19"/>
    <d v="2024-01-26T00:00:00"/>
    <s v="Contraception hormonale"/>
    <n v="4"/>
    <n v="2"/>
    <n v="3"/>
    <n v="4"/>
    <n v="3"/>
    <n v="4"/>
    <m/>
    <m/>
    <m/>
    <m/>
    <m/>
    <m/>
    <m/>
    <m/>
    <m/>
    <m/>
    <m/>
    <m/>
    <m/>
    <m/>
    <m/>
    <m/>
    <m/>
    <m/>
    <m/>
    <m/>
    <m/>
    <n v="20"/>
    <x v="26"/>
    <x v="1"/>
  </r>
  <r>
    <d v="2024-01-26T10:39:05"/>
    <x v="3"/>
    <d v="2024-01-26T00:00:00"/>
    <s v="Fin de cycle (J14 à J28)"/>
    <n v="2"/>
    <n v="2"/>
    <n v="3"/>
    <n v="3"/>
    <n v="3"/>
    <n v="4"/>
    <s v="Dormi 7h mais fatiguée"/>
    <m/>
    <m/>
    <m/>
    <m/>
    <m/>
    <m/>
    <m/>
    <m/>
    <m/>
    <m/>
    <m/>
    <m/>
    <m/>
    <m/>
    <m/>
    <m/>
    <m/>
    <m/>
    <m/>
    <m/>
    <n v="17"/>
    <x v="26"/>
    <x v="1"/>
  </r>
  <r>
    <d v="2024-01-26T12:45:54"/>
    <x v="2"/>
    <d v="2024-01-26T00:00:00"/>
    <s v="Contraception hormonale"/>
    <n v="3"/>
    <n v="2"/>
    <n v="2"/>
    <n v="3"/>
    <n v="3"/>
    <n v="4"/>
    <m/>
    <n v="4"/>
    <m/>
    <m/>
    <m/>
    <m/>
    <m/>
    <s v="Général"/>
    <m/>
    <m/>
    <m/>
    <m/>
    <m/>
    <m/>
    <m/>
    <m/>
    <m/>
    <s v="Droite"/>
    <m/>
    <m/>
    <m/>
    <n v="17"/>
    <x v="26"/>
    <x v="1"/>
  </r>
  <r>
    <d v="2024-01-26T12:49:39"/>
    <x v="4"/>
    <d v="2024-01-26T00:00:00"/>
    <s v="Contraception hormonale"/>
    <n v="4"/>
    <n v="3"/>
    <n v="3"/>
    <n v="3"/>
    <n v="2"/>
    <n v="2"/>
    <s v="Mollet"/>
    <m/>
    <m/>
    <m/>
    <m/>
    <m/>
    <m/>
    <m/>
    <m/>
    <m/>
    <m/>
    <m/>
    <m/>
    <m/>
    <m/>
    <m/>
    <m/>
    <m/>
    <m/>
    <m/>
    <m/>
    <n v="17"/>
    <x v="26"/>
    <x v="1"/>
  </r>
  <r>
    <d v="2024-01-26T12:54:04"/>
    <x v="40"/>
    <d v="2024-01-26T00:00:00"/>
    <s v="Ovulation (J7 à J14)"/>
    <n v="5"/>
    <n v="4"/>
    <n v="5"/>
    <n v="2"/>
    <n v="3"/>
    <n v="4"/>
    <m/>
    <n v="2"/>
    <m/>
    <m/>
    <m/>
    <m/>
    <m/>
    <m/>
    <m/>
    <m/>
    <m/>
    <m/>
    <s v="Gauche"/>
    <m/>
    <m/>
    <m/>
    <m/>
    <m/>
    <m/>
    <m/>
    <m/>
    <n v="23"/>
    <x v="26"/>
    <x v="1"/>
  </r>
  <r>
    <d v="2024-01-26T13:15:42"/>
    <x v="48"/>
    <d v="2024-01-26T00:00:00"/>
    <s v="Contraception hormonale"/>
    <n v="3"/>
    <n v="4"/>
    <n v="3"/>
    <n v="3"/>
    <n v="4"/>
    <n v="4"/>
    <m/>
    <m/>
    <m/>
    <m/>
    <m/>
    <m/>
    <m/>
    <m/>
    <m/>
    <m/>
    <m/>
    <m/>
    <m/>
    <m/>
    <m/>
    <m/>
    <m/>
    <m/>
    <m/>
    <m/>
    <m/>
    <n v="21"/>
    <x v="26"/>
    <x v="1"/>
  </r>
  <r>
    <d v="2024-01-26T14:55:24"/>
    <x v="15"/>
    <d v="2024-01-26T00:00:00"/>
    <s v="Ovulation (J7 à J14)"/>
    <n v="4"/>
    <n v="2"/>
    <n v="4"/>
    <n v="3"/>
    <n v="3"/>
    <n v="4"/>
    <m/>
    <m/>
    <m/>
    <m/>
    <m/>
    <m/>
    <m/>
    <m/>
    <m/>
    <m/>
    <m/>
    <m/>
    <m/>
    <m/>
    <m/>
    <m/>
    <m/>
    <m/>
    <m/>
    <m/>
    <m/>
    <n v="20"/>
    <x v="26"/>
    <x v="1"/>
  </r>
  <r>
    <d v="2024-01-26T15:13:01"/>
    <x v="31"/>
    <d v="2024-01-26T00:00:00"/>
    <s v="Contraception hormonale"/>
    <n v="4"/>
    <n v="3"/>
    <n v="3"/>
    <n v="3"/>
    <n v="3"/>
    <n v="4"/>
    <m/>
    <m/>
    <m/>
    <m/>
    <m/>
    <m/>
    <m/>
    <m/>
    <m/>
    <m/>
    <m/>
    <m/>
    <m/>
    <m/>
    <m/>
    <m/>
    <m/>
    <m/>
    <m/>
    <m/>
    <m/>
    <n v="20"/>
    <x v="26"/>
    <x v="1"/>
  </r>
  <r>
    <d v="2024-01-26T16:36:11"/>
    <x v="39"/>
    <d v="2024-01-26T00:00:00"/>
    <s v="Règles (J1 à J7)"/>
    <n v="4"/>
    <n v="4"/>
    <n v="3"/>
    <n v="3"/>
    <n v="4"/>
    <n v="4"/>
    <m/>
    <m/>
    <m/>
    <m/>
    <m/>
    <m/>
    <m/>
    <m/>
    <m/>
    <m/>
    <m/>
    <m/>
    <m/>
    <m/>
    <m/>
    <m/>
    <m/>
    <m/>
    <m/>
    <m/>
    <m/>
    <n v="22"/>
    <x v="26"/>
    <x v="1"/>
  </r>
  <r>
    <d v="2024-01-26T16:40:09"/>
    <x v="22"/>
    <d v="2024-01-26T00:00:00"/>
    <s v="Ovulation (J7 à J14)"/>
    <n v="3"/>
    <n v="3"/>
    <n v="3"/>
    <n v="3"/>
    <n v="3"/>
    <n v="4"/>
    <m/>
    <m/>
    <m/>
    <m/>
    <m/>
    <m/>
    <m/>
    <m/>
    <m/>
    <m/>
    <m/>
    <m/>
    <m/>
    <m/>
    <m/>
    <m/>
    <m/>
    <m/>
    <m/>
    <m/>
    <m/>
    <n v="19"/>
    <x v="26"/>
    <x v="1"/>
  </r>
  <r>
    <d v="2024-01-26T16:40:33"/>
    <x v="49"/>
    <d v="2024-01-26T00:00:00"/>
    <s v="Règles (J1 à J7)"/>
    <n v="3"/>
    <n v="4"/>
    <n v="2"/>
    <n v="3"/>
    <n v="3"/>
    <n v="2"/>
    <m/>
    <m/>
    <m/>
    <m/>
    <m/>
    <m/>
    <m/>
    <m/>
    <m/>
    <m/>
    <m/>
    <m/>
    <m/>
    <m/>
    <m/>
    <m/>
    <m/>
    <m/>
    <m/>
    <m/>
    <m/>
    <n v="17"/>
    <x v="26"/>
    <x v="1"/>
  </r>
  <r>
    <d v="2024-01-26T16:40:40"/>
    <x v="10"/>
    <d v="2024-01-26T00:00:00"/>
    <s v="Ovulation (J7 à J14)"/>
    <n v="3"/>
    <n v="4"/>
    <n v="3"/>
    <n v="3"/>
    <n v="4"/>
    <n v="4"/>
    <m/>
    <m/>
    <m/>
    <m/>
    <m/>
    <m/>
    <m/>
    <m/>
    <m/>
    <m/>
    <m/>
    <m/>
    <m/>
    <m/>
    <m/>
    <m/>
    <m/>
    <m/>
    <m/>
    <m/>
    <m/>
    <n v="21"/>
    <x v="26"/>
    <x v="1"/>
  </r>
  <r>
    <d v="2024-01-26T16:40:42"/>
    <x v="33"/>
    <d v="2024-01-26T00:00:00"/>
    <s v="Fin de cycle (J14 à J28)"/>
    <n v="4"/>
    <n v="4"/>
    <n v="3"/>
    <n v="2"/>
    <n v="3"/>
    <n v="4"/>
    <m/>
    <n v="5"/>
    <m/>
    <m/>
    <m/>
    <m/>
    <m/>
    <s v="Droite"/>
    <m/>
    <m/>
    <m/>
    <m/>
    <m/>
    <m/>
    <m/>
    <m/>
    <m/>
    <m/>
    <m/>
    <m/>
    <m/>
    <n v="20"/>
    <x v="26"/>
    <x v="1"/>
  </r>
  <r>
    <d v="2024-01-26T16:40:44"/>
    <x v="9"/>
    <d v="2024-01-26T00:00:00"/>
    <s v="Fin de cycle (J14 à J28)"/>
    <n v="2"/>
    <n v="2"/>
    <n v="3"/>
    <n v="2"/>
    <n v="4"/>
    <n v="4"/>
    <m/>
    <n v="4"/>
    <m/>
    <m/>
    <m/>
    <m/>
    <m/>
    <m/>
    <m/>
    <m/>
    <m/>
    <m/>
    <m/>
    <m/>
    <s v="Droite"/>
    <m/>
    <m/>
    <m/>
    <m/>
    <m/>
    <m/>
    <n v="17"/>
    <x v="26"/>
    <x v="1"/>
  </r>
  <r>
    <d v="2024-01-26T16:41:36"/>
    <x v="24"/>
    <d v="2024-01-26T00:00:00"/>
    <s v="Fin de cycle (J14 à J28)"/>
    <n v="3"/>
    <n v="3"/>
    <n v="2"/>
    <n v="3"/>
    <n v="3"/>
    <n v="3"/>
    <m/>
    <m/>
    <m/>
    <m/>
    <m/>
    <m/>
    <m/>
    <m/>
    <m/>
    <m/>
    <m/>
    <m/>
    <m/>
    <m/>
    <m/>
    <m/>
    <m/>
    <m/>
    <m/>
    <m/>
    <m/>
    <n v="17"/>
    <x v="26"/>
    <x v="1"/>
  </r>
  <r>
    <d v="2024-01-26T16:59:43"/>
    <x v="44"/>
    <d v="2024-01-26T00:00:00"/>
    <s v="Ovulation (J7 à J14)"/>
    <n v="4"/>
    <n v="3"/>
    <n v="4"/>
    <n v="3"/>
    <n v="4"/>
    <n v="4"/>
    <m/>
    <m/>
    <m/>
    <m/>
    <m/>
    <m/>
    <m/>
    <m/>
    <m/>
    <m/>
    <m/>
    <m/>
    <m/>
    <m/>
    <m/>
    <m/>
    <m/>
    <m/>
    <m/>
    <m/>
    <m/>
    <n v="22"/>
    <x v="26"/>
    <x v="1"/>
  </r>
  <r>
    <d v="2024-01-26T17:04:11"/>
    <x v="26"/>
    <d v="2024-01-26T00:00:00"/>
    <s v="Ovulation (J7 à J14)"/>
    <n v="5"/>
    <n v="4"/>
    <n v="3"/>
    <n v="3"/>
    <n v="3"/>
    <n v="4"/>
    <m/>
    <m/>
    <m/>
    <m/>
    <m/>
    <m/>
    <m/>
    <m/>
    <m/>
    <m/>
    <m/>
    <m/>
    <m/>
    <m/>
    <m/>
    <m/>
    <m/>
    <m/>
    <m/>
    <m/>
    <m/>
    <n v="22"/>
    <x v="26"/>
    <x v="1"/>
  </r>
  <r>
    <d v="2024-01-29T13:41:23"/>
    <x v="3"/>
    <d v="2024-01-29T00:00:00"/>
    <s v="Fin de cycle (J14 à J28)"/>
    <n v="4"/>
    <n v="4"/>
    <n v="2"/>
    <n v="2"/>
    <n v="3"/>
    <n v="4"/>
    <s v="Pas assez dormi même si dormis 10h30 et couché tard. Courbature haut du corps plus plus. Récup faite"/>
    <n v="5"/>
    <m/>
    <m/>
    <m/>
    <m/>
    <m/>
    <m/>
    <m/>
    <m/>
    <m/>
    <m/>
    <m/>
    <m/>
    <m/>
    <m/>
    <m/>
    <m/>
    <s v="Gauche"/>
    <m/>
    <s v="Après la recup mieux mais douleur bas mollet"/>
    <n v="19"/>
    <x v="27"/>
    <x v="1"/>
  </r>
  <r>
    <d v="2024-01-30T08:28:43"/>
    <x v="2"/>
    <d v="2024-01-30T00:00:00"/>
    <s v="Contraception hormonale"/>
    <n v="3"/>
    <n v="2"/>
    <n v="4"/>
    <n v="2"/>
    <n v="3"/>
    <n v="4"/>
    <m/>
    <n v="5"/>
    <m/>
    <m/>
    <m/>
    <m/>
    <m/>
    <m/>
    <m/>
    <m/>
    <m/>
    <m/>
    <m/>
    <m/>
    <m/>
    <m/>
    <m/>
    <m/>
    <m/>
    <m/>
    <s v="Mal a l'épaule je vois patrice au stade se soir"/>
    <n v="18"/>
    <x v="27"/>
    <x v="1"/>
  </r>
  <r>
    <d v="2024-01-30T09:04:32"/>
    <x v="56"/>
    <d v="2024-01-30T00:00:00"/>
    <s v="Règles (J1 à J7)"/>
    <n v="5"/>
    <n v="4"/>
    <n v="5"/>
    <n v="3"/>
    <n v="4"/>
    <n v="4"/>
    <m/>
    <m/>
    <m/>
    <m/>
    <m/>
    <m/>
    <m/>
    <m/>
    <m/>
    <m/>
    <m/>
    <m/>
    <m/>
    <m/>
    <m/>
    <m/>
    <m/>
    <m/>
    <m/>
    <m/>
    <m/>
    <n v="25"/>
    <x v="27"/>
    <x v="1"/>
  </r>
  <r>
    <d v="2024-01-30T10:08:27"/>
    <x v="3"/>
    <d v="2024-01-30T00:00:00"/>
    <s v="Règles (J1 à J7)"/>
    <n v="3"/>
    <n v="3"/>
    <n v="2"/>
    <n v="2"/>
    <n v="4"/>
    <n v="4"/>
    <s v="Fatigue et courbature ++"/>
    <n v="2"/>
    <s v="Général"/>
    <m/>
    <m/>
    <m/>
    <m/>
    <m/>
    <m/>
    <m/>
    <m/>
    <m/>
    <m/>
    <m/>
    <m/>
    <m/>
    <m/>
    <m/>
    <m/>
    <m/>
    <s v="Mal à la tête depuis hier"/>
    <n v="18"/>
    <x v="27"/>
    <x v="1"/>
  </r>
  <r>
    <d v="2024-01-30T10:15:10"/>
    <x v="57"/>
    <d v="2024-01-30T00:00:00"/>
    <s v="Fin de cycle (J14 à J28)"/>
    <n v="3"/>
    <n v="3"/>
    <n v="3"/>
    <n v="3"/>
    <n v="3"/>
    <n v="3"/>
    <m/>
    <n v="6"/>
    <m/>
    <m/>
    <m/>
    <m/>
    <m/>
    <m/>
    <m/>
    <m/>
    <m/>
    <m/>
    <s v="Général"/>
    <m/>
    <m/>
    <m/>
    <m/>
    <m/>
    <s v="Général"/>
    <m/>
    <m/>
    <n v="18"/>
    <x v="27"/>
    <x v="1"/>
  </r>
  <r>
    <d v="2024-01-30T10:15:34"/>
    <x v="38"/>
    <d v="2024-01-30T00:00:00"/>
    <s v="Règles (J1 à J7)"/>
    <n v="4"/>
    <n v="3"/>
    <n v="5"/>
    <n v="4"/>
    <n v="4"/>
    <n v="4"/>
    <m/>
    <m/>
    <m/>
    <m/>
    <m/>
    <m/>
    <m/>
    <m/>
    <m/>
    <m/>
    <m/>
    <m/>
    <m/>
    <m/>
    <m/>
    <m/>
    <m/>
    <m/>
    <m/>
    <m/>
    <m/>
    <n v="24"/>
    <x v="27"/>
    <x v="1"/>
  </r>
  <r>
    <d v="2024-01-30T10:36:51"/>
    <x v="15"/>
    <d v="2024-01-30T00:00:00"/>
    <s v="Ovulation (J7 à J14)"/>
    <n v="2"/>
    <n v="2"/>
    <n v="4"/>
    <n v="3"/>
    <n v="3"/>
    <n v="3"/>
    <m/>
    <n v="2"/>
    <m/>
    <m/>
    <m/>
    <m/>
    <s v="Gauche"/>
    <m/>
    <m/>
    <m/>
    <m/>
    <m/>
    <m/>
    <m/>
    <m/>
    <m/>
    <m/>
    <m/>
    <m/>
    <m/>
    <s v="Hyperextension lors d’un passage au sol pendant le match"/>
    <n v="17"/>
    <x v="27"/>
    <x v="1"/>
  </r>
  <r>
    <d v="2024-01-30T11:45:29"/>
    <x v="29"/>
    <d v="2024-01-30T00:00:00"/>
    <s v="Fin de cycle (J14 à J28)"/>
    <n v="4"/>
    <n v="3"/>
    <n v="2"/>
    <n v="3"/>
    <n v="3"/>
    <n v="4"/>
    <m/>
    <m/>
    <m/>
    <m/>
    <m/>
    <m/>
    <m/>
    <m/>
    <m/>
    <m/>
    <m/>
    <m/>
    <m/>
    <m/>
    <m/>
    <m/>
    <m/>
    <m/>
    <m/>
    <m/>
    <m/>
    <n v="19"/>
    <x v="27"/>
    <x v="1"/>
  </r>
  <r>
    <d v="2024-01-30T12:00:46"/>
    <x v="22"/>
    <d v="2024-01-30T00:00:00"/>
    <s v="Ovulation (J7 à J14)"/>
    <n v="3"/>
    <n v="3"/>
    <n v="3"/>
    <n v="3"/>
    <n v="3"/>
    <n v="3"/>
    <m/>
    <m/>
    <m/>
    <m/>
    <m/>
    <m/>
    <m/>
    <m/>
    <m/>
    <m/>
    <m/>
    <m/>
    <m/>
    <m/>
    <m/>
    <m/>
    <m/>
    <m/>
    <m/>
    <m/>
    <m/>
    <n v="18"/>
    <x v="27"/>
    <x v="1"/>
  </r>
  <r>
    <d v="2024-01-30T12:01:07"/>
    <x v="50"/>
    <d v="2024-01-30T00:00:00"/>
    <s v="Fin de cycle (J14 à J28)"/>
    <n v="3"/>
    <n v="3"/>
    <n v="3"/>
    <n v="3"/>
    <n v="3"/>
    <n v="3"/>
    <m/>
    <n v="5"/>
    <m/>
    <m/>
    <m/>
    <m/>
    <m/>
    <m/>
    <m/>
    <m/>
    <m/>
    <m/>
    <m/>
    <s v="Droite"/>
    <m/>
    <m/>
    <m/>
    <m/>
    <m/>
    <m/>
    <m/>
    <n v="18"/>
    <x v="27"/>
    <x v="1"/>
  </r>
  <r>
    <d v="2024-01-30T14:53:41"/>
    <x v="14"/>
    <d v="2024-01-30T00:00:00"/>
    <s v="Contraception hormonale"/>
    <n v="3"/>
    <n v="2"/>
    <n v="2"/>
    <n v="2"/>
    <n v="3"/>
    <n v="3"/>
    <m/>
    <n v="4"/>
    <m/>
    <m/>
    <m/>
    <m/>
    <m/>
    <s v="Droite"/>
    <m/>
    <m/>
    <m/>
    <m/>
    <m/>
    <m/>
    <m/>
    <m/>
    <m/>
    <m/>
    <m/>
    <m/>
    <s v="Toujours côté omoplate à droite"/>
    <n v="15"/>
    <x v="27"/>
    <x v="1"/>
  </r>
  <r>
    <d v="2024-01-30T15:14:36"/>
    <x v="1"/>
    <d v="2024-01-30T00:00:00"/>
    <s v="Contraception hormonale"/>
    <n v="3"/>
    <n v="3"/>
    <n v="2"/>
    <n v="2"/>
    <n v="3"/>
    <n v="3"/>
    <m/>
    <m/>
    <m/>
    <m/>
    <m/>
    <m/>
    <m/>
    <m/>
    <m/>
    <m/>
    <m/>
    <m/>
    <m/>
    <m/>
    <m/>
    <m/>
    <m/>
    <m/>
    <m/>
    <m/>
    <m/>
    <n v="16"/>
    <x v="27"/>
    <x v="1"/>
  </r>
  <r>
    <d v="2024-01-30T16:16:33"/>
    <x v="4"/>
    <d v="2024-01-30T00:00:00"/>
    <s v="Règles (J1 à J7)"/>
    <n v="2"/>
    <n v="2"/>
    <n v="2"/>
    <n v="3"/>
    <n v="2"/>
    <n v="3"/>
    <s v="Mollet"/>
    <m/>
    <m/>
    <m/>
    <m/>
    <m/>
    <m/>
    <m/>
    <m/>
    <m/>
    <m/>
    <m/>
    <m/>
    <m/>
    <m/>
    <m/>
    <m/>
    <m/>
    <m/>
    <m/>
    <m/>
    <n v="14"/>
    <x v="27"/>
    <x v="1"/>
  </r>
  <r>
    <d v="2024-01-30T16:19:40"/>
    <x v="47"/>
    <d v="2024-01-30T00:00:00"/>
    <s v="Contraception hormonale"/>
    <n v="4"/>
    <n v="4"/>
    <n v="4"/>
    <n v="2"/>
    <n v="4"/>
    <n v="4"/>
    <m/>
    <m/>
    <m/>
    <m/>
    <m/>
    <m/>
    <m/>
    <m/>
    <m/>
    <m/>
    <m/>
    <m/>
    <m/>
    <m/>
    <m/>
    <m/>
    <m/>
    <m/>
    <m/>
    <m/>
    <m/>
    <n v="22"/>
    <x v="27"/>
    <x v="1"/>
  </r>
  <r>
    <d v="2024-01-30T16:21:12"/>
    <x v="44"/>
    <d v="2024-01-30T00:00:00"/>
    <s v="Fin de cycle (J14 à J28)"/>
    <n v="4"/>
    <n v="3"/>
    <n v="4"/>
    <n v="4"/>
    <n v="3"/>
    <n v="4"/>
    <m/>
    <m/>
    <m/>
    <m/>
    <m/>
    <m/>
    <m/>
    <m/>
    <m/>
    <m/>
    <m/>
    <m/>
    <m/>
    <m/>
    <m/>
    <m/>
    <m/>
    <m/>
    <m/>
    <m/>
    <m/>
    <n v="22"/>
    <x v="27"/>
    <x v="1"/>
  </r>
  <r>
    <d v="2024-01-30T16:22:42"/>
    <x v="13"/>
    <d v="2024-01-30T00:00:00"/>
    <s v="Fin de cycle (J14 à J28)"/>
    <n v="3"/>
    <n v="3"/>
    <n v="2"/>
    <n v="3"/>
    <n v="2"/>
    <n v="4"/>
    <m/>
    <m/>
    <m/>
    <m/>
    <m/>
    <m/>
    <m/>
    <m/>
    <m/>
    <m/>
    <m/>
    <m/>
    <m/>
    <m/>
    <m/>
    <m/>
    <m/>
    <m/>
    <m/>
    <m/>
    <m/>
    <n v="17"/>
    <x v="27"/>
    <x v="1"/>
  </r>
  <r>
    <d v="2024-01-30T16:23:45"/>
    <x v="20"/>
    <d v="2024-01-30T00:00:00"/>
    <s v="Règles (J1 à J7)"/>
    <n v="4"/>
    <n v="2"/>
    <n v="4"/>
    <n v="4"/>
    <n v="4"/>
    <n v="4"/>
    <m/>
    <n v="3"/>
    <s v="Général"/>
    <m/>
    <m/>
    <m/>
    <m/>
    <s v="Général"/>
    <m/>
    <m/>
    <m/>
    <m/>
    <m/>
    <m/>
    <m/>
    <m/>
    <m/>
    <m/>
    <m/>
    <m/>
    <m/>
    <n v="22"/>
    <x v="27"/>
    <x v="1"/>
  </r>
  <r>
    <d v="2024-01-30T16:25:01"/>
    <x v="46"/>
    <d v="2024-01-30T00:00:00"/>
    <s v="Ovulation (J7 à J14)"/>
    <n v="4"/>
    <n v="4"/>
    <n v="3"/>
    <n v="2"/>
    <n v="4"/>
    <n v="4"/>
    <m/>
    <m/>
    <m/>
    <m/>
    <m/>
    <m/>
    <m/>
    <m/>
    <m/>
    <m/>
    <m/>
    <m/>
    <m/>
    <m/>
    <m/>
    <m/>
    <m/>
    <m/>
    <m/>
    <m/>
    <m/>
    <n v="21"/>
    <x v="27"/>
    <x v="1"/>
  </r>
  <r>
    <d v="2024-01-30T16:28:43"/>
    <x v="10"/>
    <d v="2024-01-30T00:00:00"/>
    <s v="Fin de cycle (J14 à J28)"/>
    <n v="4"/>
    <n v="4"/>
    <n v="3"/>
    <n v="3"/>
    <n v="4"/>
    <n v="4"/>
    <m/>
    <n v="2"/>
    <m/>
    <m/>
    <m/>
    <m/>
    <m/>
    <m/>
    <m/>
    <m/>
    <m/>
    <m/>
    <m/>
    <m/>
    <m/>
    <m/>
    <m/>
    <m/>
    <s v="Droite"/>
    <m/>
    <s v="J’ai pris une petite béquille au match"/>
    <n v="22"/>
    <x v="27"/>
    <x v="1"/>
  </r>
  <r>
    <d v="2024-01-30T16:33:10"/>
    <x v="40"/>
    <d v="2024-01-30T00:00:00"/>
    <s v="Ovulation (J7 à J14)"/>
    <n v="5"/>
    <n v="4"/>
    <n v="5"/>
    <n v="4"/>
    <n v="4"/>
    <n v="4"/>
    <m/>
    <n v="1"/>
    <m/>
    <m/>
    <m/>
    <m/>
    <m/>
    <m/>
    <m/>
    <m/>
    <m/>
    <m/>
    <s v="Gauche"/>
    <m/>
    <m/>
    <m/>
    <m/>
    <m/>
    <m/>
    <m/>
    <m/>
    <n v="26"/>
    <x v="27"/>
    <x v="1"/>
  </r>
  <r>
    <d v="2024-01-30T16:37:18"/>
    <x v="39"/>
    <d v="2024-01-30T00:00:00"/>
    <s v="Ovulation (J7 à J14)"/>
    <n v="4"/>
    <n v="2"/>
    <n v="2"/>
    <n v="3"/>
    <n v="4"/>
    <n v="4"/>
    <m/>
    <m/>
    <m/>
    <m/>
    <m/>
    <m/>
    <m/>
    <m/>
    <m/>
    <m/>
    <m/>
    <m/>
    <m/>
    <m/>
    <m/>
    <m/>
    <m/>
    <m/>
    <m/>
    <m/>
    <m/>
    <n v="19"/>
    <x v="27"/>
    <x v="1"/>
  </r>
  <r>
    <d v="2024-01-30T16:41:48"/>
    <x v="31"/>
    <d v="2024-01-30T00:00:00"/>
    <s v="Contraception hormonale"/>
    <n v="3"/>
    <n v="3"/>
    <n v="3"/>
    <n v="3"/>
    <n v="4"/>
    <n v="4"/>
    <m/>
    <m/>
    <m/>
    <m/>
    <m/>
    <m/>
    <m/>
    <m/>
    <m/>
    <m/>
    <m/>
    <m/>
    <m/>
    <m/>
    <m/>
    <m/>
    <m/>
    <m/>
    <m/>
    <m/>
    <m/>
    <n v="20"/>
    <x v="27"/>
    <x v="1"/>
  </r>
  <r>
    <d v="2024-01-30T17:04:53"/>
    <x v="35"/>
    <d v="2024-01-30T00:00:00"/>
    <s v="Contraception hormonale"/>
    <n v="4"/>
    <n v="4"/>
    <n v="4"/>
    <n v="4"/>
    <n v="3"/>
    <n v="3"/>
    <m/>
    <m/>
    <m/>
    <m/>
    <m/>
    <m/>
    <m/>
    <m/>
    <m/>
    <m/>
    <m/>
    <m/>
    <m/>
    <m/>
    <m/>
    <m/>
    <m/>
    <m/>
    <m/>
    <m/>
    <m/>
    <n v="22"/>
    <x v="27"/>
    <x v="1"/>
  </r>
  <r>
    <d v="2024-01-30T17:13:41"/>
    <x v="43"/>
    <d v="2024-01-30T00:00:00"/>
    <s v="Contraception hormonale"/>
    <n v="5"/>
    <n v="5"/>
    <n v="5"/>
    <n v="5"/>
    <n v="5"/>
    <n v="5"/>
    <m/>
    <m/>
    <m/>
    <m/>
    <m/>
    <m/>
    <m/>
    <m/>
    <m/>
    <m/>
    <m/>
    <m/>
    <m/>
    <m/>
    <m/>
    <m/>
    <m/>
    <m/>
    <m/>
    <m/>
    <m/>
    <n v="30"/>
    <x v="27"/>
    <x v="1"/>
  </r>
  <r>
    <d v="2024-01-30T17:13:50"/>
    <x v="32"/>
    <d v="2024-01-30T00:00:00"/>
    <s v="Ovulation (J7 à J14)"/>
    <n v="3"/>
    <n v="2"/>
    <n v="3"/>
    <n v="3"/>
    <n v="3"/>
    <n v="5"/>
    <m/>
    <n v="3"/>
    <m/>
    <m/>
    <m/>
    <m/>
    <m/>
    <m/>
    <m/>
    <m/>
    <m/>
    <m/>
    <m/>
    <m/>
    <m/>
    <s v="Gauche"/>
    <m/>
    <m/>
    <m/>
    <m/>
    <s v="Pouce pendant le match dimanche, je vois le kiné"/>
    <n v="19"/>
    <x v="27"/>
    <x v="1"/>
  </r>
  <r>
    <d v="2024-01-30T17:48:27"/>
    <x v="26"/>
    <d v="2024-01-30T00:00:00"/>
    <s v="Ovulation (J7 à J14)"/>
    <n v="5"/>
    <n v="4"/>
    <n v="4"/>
    <n v="3"/>
    <n v="3"/>
    <n v="4"/>
    <m/>
    <n v="3"/>
    <m/>
    <m/>
    <m/>
    <m/>
    <m/>
    <m/>
    <m/>
    <m/>
    <m/>
    <m/>
    <s v="Droite"/>
    <m/>
    <m/>
    <m/>
    <m/>
    <m/>
    <m/>
    <m/>
    <s v="Pas de contre indication pour l'entraînement"/>
    <n v="23"/>
    <x v="27"/>
    <x v="1"/>
  </r>
  <r>
    <d v="2024-01-31T08:34:21"/>
    <x v="20"/>
    <d v="2024-01-31T00:00:00"/>
    <s v="Fin de cycle (J14 à J28)"/>
    <n v="4"/>
    <n v="3"/>
    <n v="5"/>
    <n v="4"/>
    <n v="2"/>
    <n v="3"/>
    <m/>
    <n v="3"/>
    <s v="Général"/>
    <m/>
    <m/>
    <m/>
    <m/>
    <s v="Général"/>
    <m/>
    <m/>
    <m/>
    <m/>
    <m/>
    <m/>
    <m/>
    <m/>
    <m/>
    <m/>
    <m/>
    <m/>
    <m/>
    <n v="21"/>
    <x v="27"/>
    <x v="1"/>
  </r>
  <r>
    <d v="2024-01-31T08:42:13"/>
    <x v="2"/>
    <d v="2024-01-31T00:00:00"/>
    <s v="Contraception hormonale"/>
    <n v="3"/>
    <n v="2"/>
    <n v="4"/>
    <n v="3"/>
    <n v="3"/>
    <n v="4"/>
    <m/>
    <n v="4"/>
    <m/>
    <m/>
    <m/>
    <m/>
    <m/>
    <m/>
    <m/>
    <m/>
    <m/>
    <m/>
    <m/>
    <m/>
    <m/>
    <m/>
    <m/>
    <m/>
    <m/>
    <m/>
    <s v="A l'épaule droite"/>
    <n v="19"/>
    <x v="27"/>
    <x v="1"/>
  </r>
  <r>
    <d v="2024-01-31T08:49:49"/>
    <x v="22"/>
    <d v="2024-01-31T00:00:00"/>
    <s v="Ovulation (J7 à J14)"/>
    <n v="3"/>
    <n v="3"/>
    <n v="3"/>
    <n v="2"/>
    <n v="3"/>
    <n v="3"/>
    <m/>
    <m/>
    <m/>
    <m/>
    <m/>
    <m/>
    <m/>
    <m/>
    <m/>
    <m/>
    <m/>
    <m/>
    <m/>
    <m/>
    <m/>
    <m/>
    <m/>
    <m/>
    <m/>
    <m/>
    <m/>
    <n v="17"/>
    <x v="27"/>
    <x v="1"/>
  </r>
  <r>
    <d v="2024-01-31T08:59:03"/>
    <x v="38"/>
    <d v="2024-01-31T00:00:00"/>
    <s v="Règles (J1 à J7)"/>
    <n v="5"/>
    <n v="4"/>
    <n v="5"/>
    <n v="4"/>
    <n v="5"/>
    <n v="5"/>
    <m/>
    <m/>
    <m/>
    <m/>
    <m/>
    <m/>
    <m/>
    <m/>
    <m/>
    <m/>
    <m/>
    <m/>
    <m/>
    <m/>
    <m/>
    <m/>
    <m/>
    <m/>
    <m/>
    <m/>
    <m/>
    <n v="28"/>
    <x v="27"/>
    <x v="1"/>
  </r>
  <r>
    <d v="2024-01-31T09:02:13"/>
    <x v="18"/>
    <d v="2024-01-31T00:00:00"/>
    <s v="Contraception hormonale"/>
    <n v="4"/>
    <n v="4"/>
    <n v="2"/>
    <n v="2"/>
    <n v="3"/>
    <n v="3"/>
    <s v="Double nuit à l’hôpital"/>
    <n v="4"/>
    <m/>
    <m/>
    <m/>
    <m/>
    <m/>
    <s v="Droite, Gauche"/>
    <m/>
    <m/>
    <m/>
    <m/>
    <m/>
    <m/>
    <m/>
    <m/>
    <m/>
    <m/>
    <m/>
    <m/>
    <s v="Depuis dimanche"/>
    <n v="18"/>
    <x v="27"/>
    <x v="1"/>
  </r>
  <r>
    <d v="2024-01-31T09:02:44"/>
    <x v="56"/>
    <d v="2024-01-31T00:00:00"/>
    <s v="Règles (J1 à J7)"/>
    <n v="4"/>
    <n v="2"/>
    <n v="4"/>
    <n v="3"/>
    <n v="5"/>
    <n v="5"/>
    <m/>
    <m/>
    <m/>
    <m/>
    <m/>
    <m/>
    <m/>
    <m/>
    <m/>
    <m/>
    <m/>
    <m/>
    <m/>
    <m/>
    <m/>
    <m/>
    <m/>
    <m/>
    <m/>
    <m/>
    <m/>
    <n v="23"/>
    <x v="27"/>
    <x v="1"/>
  </r>
  <r>
    <d v="2024-01-31T09:12:41"/>
    <x v="57"/>
    <d v="2024-01-31T00:00:00"/>
    <s v="Fin de cycle (J14 à J28)"/>
    <n v="3"/>
    <n v="3"/>
    <n v="3"/>
    <n v="3"/>
    <n v="3"/>
    <n v="3"/>
    <m/>
    <n v="5"/>
    <m/>
    <m/>
    <m/>
    <m/>
    <m/>
    <m/>
    <m/>
    <m/>
    <m/>
    <m/>
    <m/>
    <m/>
    <m/>
    <m/>
    <m/>
    <m/>
    <s v="Gauche"/>
    <m/>
    <m/>
    <n v="18"/>
    <x v="27"/>
    <x v="1"/>
  </r>
  <r>
    <d v="2024-01-31T09:25:50"/>
    <x v="49"/>
    <d v="2024-01-31T00:00:00"/>
    <s v="Ovulation (J7 à J14)"/>
    <n v="4"/>
    <n v="4"/>
    <n v="3"/>
    <n v="2"/>
    <n v="4"/>
    <n v="4"/>
    <m/>
    <m/>
    <m/>
    <m/>
    <m/>
    <m/>
    <m/>
    <m/>
    <m/>
    <m/>
    <m/>
    <m/>
    <m/>
    <m/>
    <m/>
    <m/>
    <m/>
    <m/>
    <m/>
    <m/>
    <m/>
    <n v="21"/>
    <x v="27"/>
    <x v="1"/>
  </r>
  <r>
    <d v="2024-01-31T09:42:18"/>
    <x v="29"/>
    <d v="2024-01-31T00:00:00"/>
    <s v="Fin de cycle (J14 à J28)"/>
    <n v="4"/>
    <n v="3"/>
    <n v="4"/>
    <n v="3"/>
    <n v="3"/>
    <n v="4"/>
    <m/>
    <m/>
    <m/>
    <m/>
    <m/>
    <m/>
    <m/>
    <m/>
    <m/>
    <m/>
    <m/>
    <m/>
    <m/>
    <m/>
    <m/>
    <m/>
    <m/>
    <m/>
    <m/>
    <m/>
    <m/>
    <n v="21"/>
    <x v="27"/>
    <x v="1"/>
  </r>
  <r>
    <d v="2024-01-31T09:52:54"/>
    <x v="3"/>
    <d v="2024-01-31T00:00:00"/>
    <s v="Règles (J1 à J7)"/>
    <n v="3"/>
    <n v="3"/>
    <n v="2"/>
    <n v="2"/>
    <n v="3"/>
    <n v="4"/>
    <s v="Fatigue ++ mal à m'endormir"/>
    <n v="2"/>
    <m/>
    <m/>
    <m/>
    <m/>
    <m/>
    <m/>
    <m/>
    <m/>
    <m/>
    <m/>
    <m/>
    <m/>
    <m/>
    <m/>
    <m/>
    <m/>
    <s v="Gauche"/>
    <m/>
    <s v="Gêne mollet des fois"/>
    <n v="17"/>
    <x v="27"/>
    <x v="1"/>
  </r>
  <r>
    <d v="2024-01-31T14:01:56"/>
    <x v="44"/>
    <d v="2024-01-31T00:00:00"/>
    <s v="Fin de cycle (J14 à J28)"/>
    <n v="4"/>
    <n v="3"/>
    <n v="4"/>
    <n v="4"/>
    <n v="3"/>
    <n v="4"/>
    <m/>
    <m/>
    <m/>
    <m/>
    <m/>
    <m/>
    <m/>
    <m/>
    <m/>
    <m/>
    <m/>
    <m/>
    <m/>
    <m/>
    <m/>
    <m/>
    <m/>
    <m/>
    <m/>
    <m/>
    <m/>
    <n v="22"/>
    <x v="27"/>
    <x v="1"/>
  </r>
  <r>
    <d v="2024-01-31T16:39:24"/>
    <x v="15"/>
    <d v="2024-01-31T00:00:00"/>
    <s v="Ovulation (J7 à J14)"/>
    <n v="3"/>
    <n v="2"/>
    <n v="4"/>
    <n v="3"/>
    <n v="3"/>
    <n v="4"/>
    <m/>
    <n v="2"/>
    <m/>
    <m/>
    <m/>
    <m/>
    <s v="Gauche"/>
    <m/>
    <m/>
    <m/>
    <m/>
    <m/>
    <m/>
    <m/>
    <m/>
    <m/>
    <m/>
    <m/>
    <m/>
    <m/>
    <m/>
    <n v="19"/>
    <x v="27"/>
    <x v="1"/>
  </r>
  <r>
    <d v="2024-01-31T16:39:56"/>
    <x v="4"/>
    <d v="2024-01-31T00:00:00"/>
    <s v="Règles (J1 à J7)"/>
    <n v="1"/>
    <n v="1"/>
    <n v="3"/>
    <n v="2"/>
    <n v="2"/>
    <n v="3"/>
    <s v="Mollet, un peu malade"/>
    <m/>
    <m/>
    <m/>
    <m/>
    <m/>
    <m/>
    <m/>
    <m/>
    <m/>
    <m/>
    <m/>
    <m/>
    <m/>
    <m/>
    <m/>
    <m/>
    <m/>
    <m/>
    <m/>
    <m/>
    <n v="12"/>
    <x v="27"/>
    <x v="1"/>
  </r>
  <r>
    <d v="2024-01-31T16:39:58"/>
    <x v="13"/>
    <d v="2024-01-31T00:00:00"/>
    <s v="Fin de cycle (J14 à J28)"/>
    <n v="3"/>
    <n v="3"/>
    <n v="2"/>
    <n v="2"/>
    <n v="3"/>
    <n v="4"/>
    <m/>
    <m/>
    <m/>
    <m/>
    <m/>
    <m/>
    <m/>
    <m/>
    <m/>
    <m/>
    <m/>
    <m/>
    <m/>
    <m/>
    <m/>
    <m/>
    <m/>
    <m/>
    <m/>
    <m/>
    <m/>
    <n v="17"/>
    <x v="27"/>
    <x v="1"/>
  </r>
  <r>
    <d v="2024-01-31T16:46:19"/>
    <x v="9"/>
    <d v="2024-01-31T00:00:00"/>
    <s v="Règles (J1 à J7)"/>
    <n v="3"/>
    <n v="4"/>
    <n v="4"/>
    <n v="1"/>
    <n v="4"/>
    <n v="4"/>
    <m/>
    <n v="7"/>
    <m/>
    <m/>
    <m/>
    <m/>
    <m/>
    <m/>
    <m/>
    <m/>
    <m/>
    <m/>
    <m/>
    <m/>
    <m/>
    <m/>
    <m/>
    <s v="Gauche"/>
    <m/>
    <m/>
    <s v="Moins mal sur la marche ajd"/>
    <n v="20"/>
    <x v="27"/>
    <x v="1"/>
  </r>
  <r>
    <d v="2024-01-31T16:50:06"/>
    <x v="48"/>
    <d v="2024-01-31T00:00:00"/>
    <s v="Contraception hormonale"/>
    <n v="2"/>
    <n v="3"/>
    <n v="2"/>
    <n v="2"/>
    <n v="4"/>
    <n v="3"/>
    <s v="Malade"/>
    <m/>
    <m/>
    <m/>
    <m/>
    <m/>
    <m/>
    <m/>
    <m/>
    <m/>
    <m/>
    <m/>
    <m/>
    <m/>
    <m/>
    <m/>
    <m/>
    <m/>
    <m/>
    <m/>
    <m/>
    <n v="16"/>
    <x v="27"/>
    <x v="1"/>
  </r>
  <r>
    <d v="2024-01-31T17:00:06"/>
    <x v="26"/>
    <d v="2024-01-31T00:00:00"/>
    <s v="Ovulation (J7 à J14)"/>
    <n v="5"/>
    <n v="5"/>
    <n v="4"/>
    <n v="3"/>
    <n v="3"/>
    <n v="4"/>
    <m/>
    <m/>
    <m/>
    <m/>
    <m/>
    <m/>
    <m/>
    <m/>
    <m/>
    <m/>
    <m/>
    <m/>
    <m/>
    <m/>
    <m/>
    <m/>
    <m/>
    <m/>
    <m/>
    <m/>
    <m/>
    <n v="24"/>
    <x v="27"/>
    <x v="1"/>
  </r>
  <r>
    <d v="2024-01-31T17:05:08"/>
    <x v="46"/>
    <d v="2024-01-31T00:00:00"/>
    <s v="Fin de cycle (J14 à J28)"/>
    <n v="4"/>
    <n v="4"/>
    <n v="4"/>
    <n v="3"/>
    <n v="4"/>
    <n v="5"/>
    <m/>
    <m/>
    <m/>
    <m/>
    <m/>
    <m/>
    <m/>
    <m/>
    <m/>
    <m/>
    <m/>
    <m/>
    <m/>
    <m/>
    <m/>
    <m/>
    <m/>
    <m/>
    <m/>
    <m/>
    <m/>
    <n v="24"/>
    <x v="27"/>
    <x v="1"/>
  </r>
  <r>
    <d v="2024-01-31T17:08:33"/>
    <x v="55"/>
    <d v="2024-01-31T00:00:00"/>
    <s v="Fin de cycle (J14 à J28)"/>
    <n v="5"/>
    <n v="5"/>
    <n v="3"/>
    <n v="4"/>
    <n v="3"/>
    <n v="4"/>
    <m/>
    <m/>
    <m/>
    <m/>
    <m/>
    <m/>
    <m/>
    <m/>
    <m/>
    <m/>
    <m/>
    <m/>
    <m/>
    <m/>
    <m/>
    <m/>
    <m/>
    <m/>
    <m/>
    <m/>
    <m/>
    <n v="24"/>
    <x v="27"/>
    <x v="1"/>
  </r>
  <r>
    <d v="2024-01-31T17:10:05"/>
    <x v="32"/>
    <d v="2024-01-31T00:00:00"/>
    <s v="Ovulation (J7 à J14)"/>
    <n v="4"/>
    <n v="2"/>
    <n v="4"/>
    <n v="4"/>
    <n v="4"/>
    <n v="5"/>
    <m/>
    <n v="4"/>
    <m/>
    <m/>
    <m/>
    <m/>
    <m/>
    <m/>
    <m/>
    <m/>
    <m/>
    <m/>
    <m/>
    <m/>
    <m/>
    <s v="Gauche"/>
    <m/>
    <m/>
    <m/>
    <m/>
    <m/>
    <n v="23"/>
    <x v="27"/>
    <x v="1"/>
  </r>
  <r>
    <d v="2024-02-01T09:01:16"/>
    <x v="56"/>
    <d v="2024-02-01T00:00:00"/>
    <s v="Règles (J1 à J7)"/>
    <n v="3"/>
    <n v="3"/>
    <n v="4"/>
    <n v="3"/>
    <n v="5"/>
    <n v="5"/>
    <m/>
    <m/>
    <m/>
    <m/>
    <m/>
    <m/>
    <m/>
    <m/>
    <m/>
    <m/>
    <m/>
    <m/>
    <m/>
    <m/>
    <m/>
    <m/>
    <m/>
    <m/>
    <m/>
    <m/>
    <m/>
    <n v="23"/>
    <x v="27"/>
    <x v="1"/>
  </r>
  <r>
    <d v="2024-02-02T08:11:58"/>
    <x v="18"/>
    <d v="2024-02-02T00:00:00"/>
    <s v="Contraception hormonale"/>
    <n v="4"/>
    <n v="3"/>
    <n v="1"/>
    <n v="2"/>
    <n v="4"/>
    <n v="4"/>
    <s v="Garde de nuit 3eme de la semaine"/>
    <n v="2"/>
    <m/>
    <m/>
    <m/>
    <m/>
    <m/>
    <s v="Général"/>
    <m/>
    <m/>
    <m/>
    <m/>
    <m/>
    <m/>
    <m/>
    <m/>
    <m/>
    <m/>
    <m/>
    <m/>
    <m/>
    <n v="18"/>
    <x v="27"/>
    <x v="1"/>
  </r>
  <r>
    <d v="2024-02-02T08:34:18"/>
    <x v="56"/>
    <d v="2024-02-02T00:00:00"/>
    <s v="Fin de cycle (J14 à J28)"/>
    <n v="4"/>
    <n v="3"/>
    <n v="3"/>
    <n v="3"/>
    <n v="5"/>
    <n v="5"/>
    <m/>
    <m/>
    <m/>
    <m/>
    <m/>
    <m/>
    <m/>
    <m/>
    <m/>
    <m/>
    <m/>
    <m/>
    <m/>
    <m/>
    <m/>
    <m/>
    <m/>
    <m/>
    <m/>
    <m/>
    <m/>
    <n v="23"/>
    <x v="27"/>
    <x v="1"/>
  </r>
  <r>
    <d v="2024-02-02T09:19:40"/>
    <x v="38"/>
    <d v="2024-02-02T00:00:00"/>
    <s v="Règles (J1 à J7)"/>
    <n v="5"/>
    <n v="4"/>
    <n v="5"/>
    <n v="4"/>
    <n v="5"/>
    <n v="5"/>
    <m/>
    <m/>
    <m/>
    <m/>
    <m/>
    <m/>
    <m/>
    <m/>
    <m/>
    <m/>
    <m/>
    <m/>
    <m/>
    <m/>
    <m/>
    <m/>
    <m/>
    <m/>
    <m/>
    <m/>
    <m/>
    <n v="28"/>
    <x v="27"/>
    <x v="1"/>
  </r>
  <r>
    <d v="2024-02-02T10:11:00"/>
    <x v="57"/>
    <d v="2024-02-02T00:00:00"/>
    <s v="Fin de cycle (J14 à J28)"/>
    <n v="3"/>
    <n v="3"/>
    <n v="3"/>
    <n v="3"/>
    <n v="3"/>
    <n v="3"/>
    <m/>
    <n v="5"/>
    <m/>
    <m/>
    <m/>
    <m/>
    <m/>
    <m/>
    <m/>
    <m/>
    <m/>
    <m/>
    <m/>
    <m/>
    <m/>
    <m/>
    <m/>
    <m/>
    <s v="Gauche"/>
    <m/>
    <m/>
    <n v="18"/>
    <x v="27"/>
    <x v="1"/>
  </r>
  <r>
    <d v="2024-02-02T10:59:18"/>
    <x v="3"/>
    <d v="2024-02-02T00:00:00"/>
    <s v="Règles (J1 à J7)"/>
    <n v="3"/>
    <n v="3"/>
    <n v="2"/>
    <n v="3"/>
    <n v="3"/>
    <n v="4"/>
    <s v="Un peu fatiguée"/>
    <m/>
    <m/>
    <m/>
    <m/>
    <m/>
    <m/>
    <m/>
    <m/>
    <m/>
    <m/>
    <m/>
    <m/>
    <m/>
    <m/>
    <m/>
    <m/>
    <m/>
    <m/>
    <m/>
    <m/>
    <n v="18"/>
    <x v="27"/>
    <x v="1"/>
  </r>
  <r>
    <d v="2024-02-02T13:04:21"/>
    <x v="31"/>
    <d v="2024-02-02T00:00:00"/>
    <s v="Contraception hormonale"/>
    <n v="3"/>
    <n v="4"/>
    <n v="2"/>
    <n v="4"/>
    <n v="3"/>
    <n v="4"/>
    <m/>
    <m/>
    <m/>
    <m/>
    <m/>
    <m/>
    <m/>
    <m/>
    <m/>
    <m/>
    <m/>
    <m/>
    <m/>
    <m/>
    <m/>
    <m/>
    <m/>
    <m/>
    <m/>
    <m/>
    <m/>
    <n v="20"/>
    <x v="27"/>
    <x v="1"/>
  </r>
  <r>
    <d v="2024-02-02T13:07:15"/>
    <x v="22"/>
    <d v="2024-02-02T00:00:00"/>
    <s v="Ovulation (J7 à J14)"/>
    <n v="3"/>
    <n v="3"/>
    <n v="2"/>
    <n v="3"/>
    <n v="3"/>
    <n v="3"/>
    <m/>
    <m/>
    <m/>
    <m/>
    <m/>
    <m/>
    <m/>
    <m/>
    <m/>
    <m/>
    <m/>
    <m/>
    <m/>
    <m/>
    <m/>
    <m/>
    <m/>
    <m/>
    <m/>
    <m/>
    <m/>
    <n v="17"/>
    <x v="27"/>
    <x v="1"/>
  </r>
  <r>
    <d v="2024-02-02T16:48:10"/>
    <x v="10"/>
    <d v="2024-02-02T00:00:00"/>
    <s v="Fin de cycle (J14 à J28)"/>
    <n v="4"/>
    <n v="4"/>
    <n v="4"/>
    <n v="3"/>
    <n v="4"/>
    <n v="4"/>
    <m/>
    <m/>
    <m/>
    <m/>
    <m/>
    <m/>
    <m/>
    <m/>
    <m/>
    <m/>
    <m/>
    <m/>
    <m/>
    <m/>
    <m/>
    <m/>
    <m/>
    <m/>
    <m/>
    <m/>
    <m/>
    <n v="23"/>
    <x v="27"/>
    <x v="1"/>
  </r>
  <r>
    <d v="2024-02-02T16:48:21"/>
    <x v="35"/>
    <d v="2024-02-02T00:00:00"/>
    <s v="Contraception hormonale"/>
    <n v="4"/>
    <n v="4"/>
    <n v="3"/>
    <n v="4"/>
    <n v="3"/>
    <n v="3"/>
    <m/>
    <m/>
    <m/>
    <m/>
    <m/>
    <m/>
    <m/>
    <m/>
    <m/>
    <m/>
    <m/>
    <m/>
    <m/>
    <m/>
    <m/>
    <m/>
    <m/>
    <m/>
    <m/>
    <m/>
    <m/>
    <n v="21"/>
    <x v="27"/>
    <x v="1"/>
  </r>
  <r>
    <d v="2024-02-02T16:48:29"/>
    <x v="47"/>
    <d v="2024-02-02T00:00:00"/>
    <s v="Contraception hormonale"/>
    <n v="4"/>
    <n v="4"/>
    <n v="4"/>
    <n v="4"/>
    <n v="4"/>
    <n v="4"/>
    <m/>
    <m/>
    <m/>
    <m/>
    <m/>
    <m/>
    <m/>
    <m/>
    <m/>
    <m/>
    <m/>
    <m/>
    <m/>
    <m/>
    <m/>
    <m/>
    <m/>
    <m/>
    <m/>
    <m/>
    <m/>
    <n v="24"/>
    <x v="27"/>
    <x v="1"/>
  </r>
  <r>
    <d v="2024-02-02T16:48:30"/>
    <x v="46"/>
    <d v="2024-02-02T00:00:00"/>
    <s v="Fin de cycle (J14 à J28)"/>
    <n v="4"/>
    <n v="4"/>
    <n v="4"/>
    <n v="3"/>
    <n v="4"/>
    <n v="4"/>
    <m/>
    <m/>
    <m/>
    <m/>
    <m/>
    <m/>
    <m/>
    <m/>
    <m/>
    <m/>
    <m/>
    <m/>
    <m/>
    <m/>
    <m/>
    <m/>
    <m/>
    <m/>
    <m/>
    <m/>
    <m/>
    <n v="23"/>
    <x v="27"/>
    <x v="1"/>
  </r>
  <r>
    <d v="2024-02-02T16:48:31"/>
    <x v="15"/>
    <d v="2024-02-02T00:00:00"/>
    <s v="Ovulation (J7 à J14)"/>
    <n v="3"/>
    <n v="2"/>
    <n v="4"/>
    <n v="4"/>
    <n v="4"/>
    <n v="4"/>
    <m/>
    <n v="2"/>
    <m/>
    <m/>
    <m/>
    <m/>
    <s v="Gauche"/>
    <m/>
    <m/>
    <m/>
    <m/>
    <m/>
    <m/>
    <m/>
    <m/>
    <m/>
    <m/>
    <m/>
    <m/>
    <m/>
    <m/>
    <n v="21"/>
    <x v="27"/>
    <x v="1"/>
  </r>
  <r>
    <d v="2024-02-02T16:48:59"/>
    <x v="49"/>
    <d v="2024-02-02T00:00:00"/>
    <s v="Ovulation (J7 à J14)"/>
    <n v="4"/>
    <n v="4"/>
    <n v="4"/>
    <n v="3"/>
    <n v="1"/>
    <n v="4"/>
    <m/>
    <m/>
    <m/>
    <m/>
    <m/>
    <m/>
    <m/>
    <m/>
    <m/>
    <m/>
    <m/>
    <m/>
    <m/>
    <m/>
    <m/>
    <m/>
    <m/>
    <m/>
    <m/>
    <m/>
    <m/>
    <n v="20"/>
    <x v="27"/>
    <x v="1"/>
  </r>
  <r>
    <d v="2024-02-02T16:51:14"/>
    <x v="44"/>
    <d v="2024-02-02T00:00:00"/>
    <s v="Fin de cycle (J14 à J28)"/>
    <n v="4"/>
    <n v="3"/>
    <n v="4"/>
    <n v="4"/>
    <n v="3"/>
    <n v="4"/>
    <m/>
    <m/>
    <m/>
    <m/>
    <m/>
    <m/>
    <m/>
    <m/>
    <m/>
    <m/>
    <m/>
    <m/>
    <m/>
    <m/>
    <m/>
    <m/>
    <m/>
    <m/>
    <m/>
    <m/>
    <m/>
    <n v="22"/>
    <x v="27"/>
    <x v="1"/>
  </r>
  <r>
    <d v="2024-02-02T16:51:15"/>
    <x v="20"/>
    <d v="2024-02-02T00:00:00"/>
    <s v="Fin de cycle (J14 à J28)"/>
    <n v="3"/>
    <n v="4"/>
    <n v="2"/>
    <n v="4"/>
    <n v="3"/>
    <n v="5"/>
    <m/>
    <n v="3"/>
    <s v="Général"/>
    <m/>
    <m/>
    <m/>
    <m/>
    <s v="Général"/>
    <m/>
    <m/>
    <m/>
    <m/>
    <m/>
    <m/>
    <m/>
    <m/>
    <m/>
    <m/>
    <m/>
    <m/>
    <m/>
    <n v="21"/>
    <x v="27"/>
    <x v="1"/>
  </r>
  <r>
    <d v="2024-02-02T16:59:11"/>
    <x v="8"/>
    <d v="2024-02-02T00:00:00"/>
    <s v="Contraception hormonale"/>
    <n v="3"/>
    <n v="3"/>
    <n v="2"/>
    <n v="3"/>
    <n v="2"/>
    <n v="2"/>
    <m/>
    <m/>
    <m/>
    <m/>
    <m/>
    <m/>
    <m/>
    <m/>
    <m/>
    <m/>
    <m/>
    <m/>
    <m/>
    <m/>
    <m/>
    <m/>
    <m/>
    <m/>
    <m/>
    <m/>
    <m/>
    <n v="15"/>
    <x v="27"/>
    <x v="1"/>
  </r>
  <r>
    <d v="2024-02-05T11:18:56"/>
    <x v="0"/>
    <d v="2024-02-05T00:00:00"/>
    <s v="Contraception hormonale"/>
    <n v="3"/>
    <n v="3"/>
    <n v="4"/>
    <n v="4"/>
    <n v="2"/>
    <n v="4"/>
    <m/>
    <m/>
    <m/>
    <m/>
    <m/>
    <m/>
    <m/>
    <m/>
    <m/>
    <m/>
    <m/>
    <m/>
    <m/>
    <m/>
    <m/>
    <m/>
    <m/>
    <m/>
    <m/>
    <m/>
    <m/>
    <n v="20"/>
    <x v="28"/>
    <x v="1"/>
  </r>
  <r>
    <d v="2024-02-06T11:03:22"/>
    <x v="3"/>
    <d v="2024-02-06T00:00:00"/>
    <s v="Ovulation (J7 à J14)"/>
    <n v="3"/>
    <n v="3"/>
    <n v="3"/>
    <n v="2"/>
    <n v="3"/>
    <n v="4"/>
    <s v="Béquille à la cuisse"/>
    <m/>
    <m/>
    <m/>
    <m/>
    <m/>
    <m/>
    <m/>
    <m/>
    <m/>
    <m/>
    <m/>
    <m/>
    <m/>
    <m/>
    <m/>
    <m/>
    <m/>
    <m/>
    <m/>
    <m/>
    <n v="18"/>
    <x v="28"/>
    <x v="1"/>
  </r>
  <r>
    <d v="2024-02-06T12:58:10"/>
    <x v="0"/>
    <d v="2024-02-06T00:00:00"/>
    <s v="Contraception hormonale"/>
    <n v="4"/>
    <n v="3"/>
    <n v="1"/>
    <n v="3"/>
    <n v="2"/>
    <n v="4"/>
    <m/>
    <m/>
    <m/>
    <m/>
    <m/>
    <m/>
    <m/>
    <m/>
    <m/>
    <m/>
    <m/>
    <m/>
    <m/>
    <m/>
    <m/>
    <m/>
    <m/>
    <m/>
    <m/>
    <m/>
    <m/>
    <n v="17"/>
    <x v="28"/>
    <x v="1"/>
  </r>
  <r>
    <d v="2024-02-07T07:13:53"/>
    <x v="57"/>
    <d v="2024-02-07T00:00:00"/>
    <s v="Fin de cycle (J14 à J28)"/>
    <n v="3"/>
    <n v="3"/>
    <n v="3"/>
    <n v="3"/>
    <n v="3"/>
    <n v="3"/>
    <m/>
    <n v="4"/>
    <m/>
    <m/>
    <m/>
    <m/>
    <m/>
    <m/>
    <m/>
    <m/>
    <m/>
    <m/>
    <m/>
    <m/>
    <m/>
    <m/>
    <m/>
    <m/>
    <s v="Gauche"/>
    <m/>
    <m/>
    <n v="18"/>
    <x v="28"/>
    <x v="1"/>
  </r>
  <r>
    <d v="2024-02-07T09:21:15"/>
    <x v="56"/>
    <d v="2024-02-07T00:00:00"/>
    <s v="Fin de cycle (J14 à J28)"/>
    <n v="4"/>
    <n v="3"/>
    <n v="5"/>
    <n v="4"/>
    <n v="5"/>
    <n v="5"/>
    <m/>
    <m/>
    <m/>
    <m/>
    <m/>
    <m/>
    <m/>
    <m/>
    <m/>
    <m/>
    <m/>
    <m/>
    <m/>
    <m/>
    <m/>
    <m/>
    <m/>
    <m/>
    <m/>
    <m/>
    <m/>
    <n v="26"/>
    <x v="28"/>
    <x v="1"/>
  </r>
  <r>
    <d v="2024-02-07T09:54:46"/>
    <x v="3"/>
    <d v="2024-02-07T00:00:00"/>
    <s v="Ovulation (J7 à J14)"/>
    <n v="3"/>
    <n v="4"/>
    <n v="3"/>
    <n v="3"/>
    <n v="3"/>
    <n v="4"/>
    <m/>
    <m/>
    <m/>
    <m/>
    <m/>
    <m/>
    <m/>
    <m/>
    <m/>
    <m/>
    <m/>
    <m/>
    <m/>
    <m/>
    <m/>
    <m/>
    <m/>
    <m/>
    <m/>
    <m/>
    <s v="Toujours un peu la béquille mais ça va mieux"/>
    <n v="20"/>
    <x v="28"/>
    <x v="1"/>
  </r>
  <r>
    <d v="2024-02-07T14:23:29"/>
    <x v="0"/>
    <d v="2024-02-07T00:00:00"/>
    <s v="Contraception hormonale"/>
    <n v="1"/>
    <n v="2"/>
    <n v="1"/>
    <n v="1"/>
    <n v="2"/>
    <n v="2"/>
    <s v="Je suis à nouveau aux urgences, je vomis depuis dimanche et je n’arrive plus à manger"/>
    <m/>
    <m/>
    <m/>
    <m/>
    <m/>
    <m/>
    <m/>
    <m/>
    <m/>
    <m/>
    <m/>
    <m/>
    <m/>
    <m/>
    <m/>
    <m/>
    <m/>
    <m/>
    <m/>
    <m/>
    <n v="9"/>
    <x v="28"/>
    <x v="1"/>
  </r>
  <r>
    <d v="2024-02-07T16:30:47"/>
    <x v="15"/>
    <d v="2024-02-07T00:00:00"/>
    <s v="Fin de cycle (J14 à J28)"/>
    <n v="4"/>
    <n v="3"/>
    <n v="4"/>
    <n v="3"/>
    <n v="4"/>
    <n v="4"/>
    <m/>
    <n v="2"/>
    <m/>
    <m/>
    <m/>
    <m/>
    <s v="Droite"/>
    <m/>
    <m/>
    <m/>
    <m/>
    <m/>
    <m/>
    <m/>
    <m/>
    <m/>
    <m/>
    <m/>
    <m/>
    <m/>
    <m/>
    <n v="22"/>
    <x v="28"/>
    <x v="1"/>
  </r>
  <r>
    <d v="2024-02-07T16:50:21"/>
    <x v="40"/>
    <d v="2024-02-07T00:00:00"/>
    <s v="Fin de cycle (J14 à J28)"/>
    <n v="5"/>
    <n v="4"/>
    <n v="5"/>
    <n v="4"/>
    <n v="3"/>
    <n v="3"/>
    <m/>
    <n v="1"/>
    <m/>
    <m/>
    <m/>
    <m/>
    <m/>
    <m/>
    <m/>
    <m/>
    <m/>
    <m/>
    <s v="Gauche"/>
    <m/>
    <m/>
    <m/>
    <m/>
    <m/>
    <m/>
    <m/>
    <m/>
    <n v="24"/>
    <x v="28"/>
    <x v="1"/>
  </r>
  <r>
    <d v="2024-02-07T16:50:26"/>
    <x v="2"/>
    <d v="2024-02-07T00:00:00"/>
    <s v="Contraception hormonale"/>
    <n v="3"/>
    <n v="2"/>
    <n v="4"/>
    <n v="4"/>
    <n v="3"/>
    <n v="4"/>
    <m/>
    <m/>
    <m/>
    <m/>
    <m/>
    <m/>
    <m/>
    <m/>
    <m/>
    <m/>
    <m/>
    <m/>
    <m/>
    <m/>
    <m/>
    <m/>
    <m/>
    <m/>
    <m/>
    <m/>
    <m/>
    <n v="20"/>
    <x v="28"/>
    <x v="1"/>
  </r>
  <r>
    <d v="2024-02-07T16:50:44"/>
    <x v="44"/>
    <d v="2024-02-07T00:00:00"/>
    <s v="Fin de cycle (J14 à J28)"/>
    <n v="4"/>
    <n v="3"/>
    <n v="4"/>
    <n v="3"/>
    <n v="4"/>
    <n v="4"/>
    <m/>
    <m/>
    <m/>
    <m/>
    <m/>
    <m/>
    <m/>
    <m/>
    <m/>
    <m/>
    <m/>
    <m/>
    <m/>
    <m/>
    <m/>
    <m/>
    <m/>
    <m/>
    <m/>
    <m/>
    <m/>
    <n v="22"/>
    <x v="28"/>
    <x v="1"/>
  </r>
  <r>
    <d v="2024-02-07T16:51:23"/>
    <x v="24"/>
    <d v="2024-02-07T00:00:00"/>
    <s v="Règles (J1 à J7)"/>
    <n v="3"/>
    <n v="3"/>
    <n v="2"/>
    <n v="3"/>
    <n v="3"/>
    <n v="3"/>
    <m/>
    <m/>
    <m/>
    <m/>
    <m/>
    <m/>
    <m/>
    <m/>
    <m/>
    <m/>
    <m/>
    <m/>
    <m/>
    <m/>
    <m/>
    <m/>
    <m/>
    <m/>
    <m/>
    <m/>
    <s v="Nez cassé"/>
    <n v="17"/>
    <x v="28"/>
    <x v="1"/>
  </r>
  <r>
    <d v="2024-02-07T16:54:38"/>
    <x v="39"/>
    <d v="2024-02-07T00:00:00"/>
    <s v="Fin de cycle (J14 à J28)"/>
    <n v="4"/>
    <n v="4"/>
    <n v="3"/>
    <n v="4"/>
    <n v="5"/>
    <n v="4"/>
    <m/>
    <m/>
    <m/>
    <m/>
    <m/>
    <m/>
    <m/>
    <m/>
    <m/>
    <m/>
    <m/>
    <m/>
    <m/>
    <m/>
    <m/>
    <m/>
    <m/>
    <m/>
    <m/>
    <m/>
    <m/>
    <n v="24"/>
    <x v="28"/>
    <x v="1"/>
  </r>
  <r>
    <d v="2024-02-07T17:13:28"/>
    <x v="14"/>
    <d v="2024-02-07T00:00:00"/>
    <s v="Contraception hormonale"/>
    <n v="3"/>
    <n v="2"/>
    <n v="2"/>
    <n v="3"/>
    <n v="3"/>
    <n v="3"/>
    <m/>
    <m/>
    <m/>
    <m/>
    <m/>
    <m/>
    <m/>
    <m/>
    <m/>
    <m/>
    <m/>
    <m/>
    <m/>
    <m/>
    <m/>
    <m/>
    <m/>
    <m/>
    <m/>
    <m/>
    <m/>
    <n v="16"/>
    <x v="28"/>
    <x v="1"/>
  </r>
  <r>
    <d v="2024-02-07T17:26:45"/>
    <x v="8"/>
    <d v="2024-02-07T00:00:00"/>
    <s v="Contraception hormonale"/>
    <n v="3"/>
    <n v="3"/>
    <n v="3"/>
    <n v="3"/>
    <n v="2"/>
    <n v="2"/>
    <m/>
    <n v="4"/>
    <s v="Droite"/>
    <m/>
    <m/>
    <m/>
    <m/>
    <m/>
    <m/>
    <m/>
    <m/>
    <m/>
    <m/>
    <m/>
    <m/>
    <m/>
    <m/>
    <m/>
    <m/>
    <m/>
    <s v="Oeil droite blessé, maux de têtes"/>
    <n v="16"/>
    <x v="28"/>
    <x v="1"/>
  </r>
  <r>
    <d v="2024-02-07T18:30:07"/>
    <x v="55"/>
    <d v="2024-02-07T00:00:00"/>
    <s v="Règles (J1 à J7)"/>
    <n v="4"/>
    <n v="4"/>
    <n v="2"/>
    <n v="3"/>
    <n v="3"/>
    <n v="3"/>
    <m/>
    <n v="3"/>
    <m/>
    <m/>
    <m/>
    <s v="Droite"/>
    <m/>
    <m/>
    <m/>
    <m/>
    <m/>
    <m/>
    <m/>
    <m/>
    <m/>
    <m/>
    <m/>
    <m/>
    <m/>
    <m/>
    <m/>
    <n v="19"/>
    <x v="28"/>
    <x v="1"/>
  </r>
  <r>
    <d v="2024-02-09T07:33:09"/>
    <x v="57"/>
    <d v="2024-02-09T00:00:00"/>
    <s v="Règles (J1 à J7)"/>
    <n v="3"/>
    <n v="3"/>
    <n v="3"/>
    <n v="3"/>
    <n v="3"/>
    <n v="3"/>
    <m/>
    <n v="6"/>
    <m/>
    <m/>
    <m/>
    <m/>
    <m/>
    <s v="Général"/>
    <m/>
    <m/>
    <m/>
    <m/>
    <m/>
    <m/>
    <m/>
    <m/>
    <m/>
    <m/>
    <s v="Gauche"/>
    <m/>
    <m/>
    <n v="18"/>
    <x v="28"/>
    <x v="1"/>
  </r>
  <r>
    <d v="2024-02-09T08:24:19"/>
    <x v="56"/>
    <d v="2024-02-09T00:00:00"/>
    <s v="Fin de cycle (J14 à J28)"/>
    <n v="4"/>
    <n v="3"/>
    <n v="5"/>
    <n v="2"/>
    <n v="5"/>
    <n v="5"/>
    <m/>
    <m/>
    <m/>
    <m/>
    <m/>
    <m/>
    <m/>
    <m/>
    <m/>
    <m/>
    <m/>
    <m/>
    <m/>
    <m/>
    <m/>
    <m/>
    <m/>
    <m/>
    <m/>
    <m/>
    <m/>
    <n v="24"/>
    <x v="28"/>
    <x v="1"/>
  </r>
  <r>
    <d v="2024-02-09T09:53:04"/>
    <x v="13"/>
    <d v="2024-02-09T00:00:00"/>
    <s v="Règles (J1 à J7)"/>
    <n v="3"/>
    <n v="3"/>
    <n v="1"/>
    <n v="2"/>
    <n v="4"/>
    <n v="3"/>
    <m/>
    <m/>
    <m/>
    <m/>
    <m/>
    <m/>
    <m/>
    <m/>
    <m/>
    <m/>
    <m/>
    <m/>
    <m/>
    <m/>
    <m/>
    <m/>
    <m/>
    <m/>
    <m/>
    <m/>
    <m/>
    <n v="16"/>
    <x v="28"/>
    <x v="1"/>
  </r>
  <r>
    <d v="2024-02-09T10:11:34"/>
    <x v="3"/>
    <d v="2024-02-09T00:00:00"/>
    <s v="Ovulation (J7 à J14)"/>
    <n v="3"/>
    <n v="3"/>
    <n v="3"/>
    <n v="3"/>
    <n v="3"/>
    <n v="4"/>
    <s v="Dors bien en ce moment mais affectivement c'est compliqué"/>
    <n v="2"/>
    <m/>
    <m/>
    <s v="Général"/>
    <m/>
    <m/>
    <m/>
    <m/>
    <m/>
    <m/>
    <m/>
    <m/>
    <m/>
    <m/>
    <m/>
    <m/>
    <m/>
    <m/>
    <m/>
    <s v="Mal au cervicale un peu courbature"/>
    <n v="19"/>
    <x v="28"/>
    <x v="1"/>
  </r>
  <r>
    <d v="2024-02-09T10:19:52"/>
    <x v="0"/>
    <d v="2024-02-09T00:00:00"/>
    <s v="Contraception hormonale"/>
    <n v="1"/>
    <n v="2"/>
    <n v="1"/>
    <n v="1"/>
    <n v="1"/>
    <n v="1"/>
    <s v="Je n’arrive toujours pas à boire ni manger sans vomir j’ai déjà perdu 2kg depuis lundi"/>
    <m/>
    <m/>
    <m/>
    <m/>
    <m/>
    <m/>
    <m/>
    <m/>
    <m/>
    <m/>
    <m/>
    <m/>
    <m/>
    <m/>
    <m/>
    <m/>
    <m/>
    <m/>
    <m/>
    <m/>
    <n v="7"/>
    <x v="28"/>
    <x v="1"/>
  </r>
  <r>
    <d v="2024-02-09T12:31:47"/>
    <x v="49"/>
    <d v="2024-02-09T00:00:00"/>
    <s v="Ovulation (J7 à J14)"/>
    <n v="4"/>
    <n v="4"/>
    <n v="3"/>
    <n v="3"/>
    <n v="2"/>
    <n v="4"/>
    <m/>
    <m/>
    <m/>
    <m/>
    <m/>
    <m/>
    <m/>
    <m/>
    <m/>
    <m/>
    <m/>
    <m/>
    <m/>
    <m/>
    <m/>
    <m/>
    <m/>
    <m/>
    <m/>
    <m/>
    <m/>
    <n v="20"/>
    <x v="28"/>
    <x v="1"/>
  </r>
  <r>
    <d v="2024-02-09T15:37:53"/>
    <x v="40"/>
    <d v="2024-02-09T00:00:00"/>
    <s v="Fin de cycle (J14 à J28)"/>
    <n v="4"/>
    <n v="3"/>
    <n v="4"/>
    <n v="3"/>
    <n v="3"/>
    <n v="4"/>
    <m/>
    <n v="1"/>
    <m/>
    <m/>
    <m/>
    <m/>
    <m/>
    <m/>
    <m/>
    <m/>
    <m/>
    <m/>
    <s v="Gauche"/>
    <m/>
    <m/>
    <m/>
    <m/>
    <m/>
    <m/>
    <m/>
    <m/>
    <n v="21"/>
    <x v="28"/>
    <x v="1"/>
  </r>
  <r>
    <d v="2024-02-09T15:37:54"/>
    <x v="29"/>
    <d v="2024-02-09T00:00:00"/>
    <s v="Fin de cycle (J14 à J28)"/>
    <n v="4"/>
    <n v="3"/>
    <n v="4"/>
    <n v="4"/>
    <n v="3"/>
    <n v="4"/>
    <m/>
    <m/>
    <m/>
    <m/>
    <m/>
    <m/>
    <m/>
    <m/>
    <m/>
    <m/>
    <m/>
    <m/>
    <m/>
    <m/>
    <m/>
    <m/>
    <m/>
    <m/>
    <m/>
    <m/>
    <m/>
    <n v="22"/>
    <x v="28"/>
    <x v="1"/>
  </r>
  <r>
    <d v="2024-02-09T15:59:56"/>
    <x v="44"/>
    <d v="2024-02-09T00:00:00"/>
    <s v="Règles (J1 à J7)"/>
    <n v="3"/>
    <n v="3"/>
    <n v="4"/>
    <n v="3"/>
    <n v="4"/>
    <n v="4"/>
    <s v="1er jour de régle"/>
    <m/>
    <m/>
    <m/>
    <m/>
    <m/>
    <m/>
    <m/>
    <m/>
    <m/>
    <m/>
    <m/>
    <m/>
    <m/>
    <m/>
    <m/>
    <m/>
    <m/>
    <m/>
    <m/>
    <m/>
    <n v="21"/>
    <x v="28"/>
    <x v="1"/>
  </r>
  <r>
    <d v="2024-02-09T16:41:21"/>
    <x v="10"/>
    <d v="2024-02-09T00:00:00"/>
    <s v="Fin de cycle (J14 à J28)"/>
    <n v="3"/>
    <n v="3"/>
    <n v="3"/>
    <n v="3"/>
    <n v="4"/>
    <n v="4"/>
    <m/>
    <m/>
    <m/>
    <m/>
    <m/>
    <m/>
    <m/>
    <m/>
    <m/>
    <m/>
    <m/>
    <m/>
    <m/>
    <m/>
    <m/>
    <m/>
    <m/>
    <m/>
    <m/>
    <m/>
    <m/>
    <n v="20"/>
    <x v="28"/>
    <x v="1"/>
  </r>
  <r>
    <d v="2024-02-09T16:41:24"/>
    <x v="22"/>
    <d v="2024-02-09T00:00:00"/>
    <s v="Fin de cycle (J14 à J28)"/>
    <n v="3"/>
    <n v="3"/>
    <n v="3"/>
    <n v="1"/>
    <n v="3"/>
    <n v="3"/>
    <m/>
    <m/>
    <m/>
    <m/>
    <m/>
    <m/>
    <m/>
    <m/>
    <m/>
    <m/>
    <m/>
    <m/>
    <m/>
    <m/>
    <m/>
    <m/>
    <m/>
    <m/>
    <m/>
    <m/>
    <m/>
    <n v="16"/>
    <x v="28"/>
    <x v="1"/>
  </r>
  <r>
    <d v="2024-02-09T16:43:09"/>
    <x v="24"/>
    <d v="2024-02-09T00:00:00"/>
    <s v="Règles (J1 à J7)"/>
    <n v="3"/>
    <n v="3"/>
    <n v="3"/>
    <n v="3"/>
    <n v="3"/>
    <n v="3"/>
    <m/>
    <n v="2"/>
    <m/>
    <m/>
    <m/>
    <m/>
    <m/>
    <m/>
    <m/>
    <m/>
    <m/>
    <m/>
    <m/>
    <m/>
    <m/>
    <m/>
    <m/>
    <m/>
    <m/>
    <m/>
    <s v="Nez cassé"/>
    <n v="18"/>
    <x v="28"/>
    <x v="1"/>
  </r>
  <r>
    <d v="2024-02-09T16:46:34"/>
    <x v="2"/>
    <d v="2024-02-09T00:00:00"/>
    <s v="Contraception hormonale"/>
    <n v="4"/>
    <n v="2"/>
    <n v="4"/>
    <n v="4"/>
    <n v="3"/>
    <n v="4"/>
    <m/>
    <m/>
    <m/>
    <m/>
    <m/>
    <m/>
    <m/>
    <m/>
    <m/>
    <m/>
    <m/>
    <m/>
    <m/>
    <m/>
    <m/>
    <m/>
    <m/>
    <m/>
    <m/>
    <m/>
    <m/>
    <n v="21"/>
    <x v="28"/>
    <x v="1"/>
  </r>
  <r>
    <d v="2024-02-09T16:58:54"/>
    <x v="18"/>
    <d v="2024-02-09T00:00:00"/>
    <s v="Contraception hormonale"/>
    <n v="4"/>
    <n v="3"/>
    <n v="4"/>
    <n v="4"/>
    <n v="4"/>
    <n v="4"/>
    <m/>
    <m/>
    <m/>
    <m/>
    <m/>
    <m/>
    <m/>
    <m/>
    <m/>
    <m/>
    <m/>
    <m/>
    <m/>
    <m/>
    <m/>
    <m/>
    <m/>
    <m/>
    <m/>
    <m/>
    <m/>
    <n v="23"/>
    <x v="28"/>
    <x v="1"/>
  </r>
  <r>
    <d v="2024-02-09T17:00:45"/>
    <x v="15"/>
    <d v="2024-02-09T00:00:00"/>
    <s v="Règles (J1 à J7)"/>
    <n v="3"/>
    <n v="3"/>
    <n v="4"/>
    <n v="4"/>
    <n v="3"/>
    <n v="4"/>
    <m/>
    <m/>
    <m/>
    <m/>
    <m/>
    <m/>
    <m/>
    <m/>
    <m/>
    <m/>
    <m/>
    <m/>
    <m/>
    <m/>
    <m/>
    <m/>
    <m/>
    <m/>
    <m/>
    <m/>
    <m/>
    <n v="21"/>
    <x v="28"/>
    <x v="1"/>
  </r>
  <r>
    <d v="2024-02-09T17:03:35"/>
    <x v="33"/>
    <d v="2024-02-09T00:00:00"/>
    <s v="Ovulation (J7 à J14)"/>
    <n v="4"/>
    <n v="3"/>
    <n v="2"/>
    <n v="2"/>
    <n v="2"/>
    <n v="3"/>
    <m/>
    <m/>
    <m/>
    <m/>
    <m/>
    <m/>
    <m/>
    <m/>
    <m/>
    <m/>
    <m/>
    <m/>
    <m/>
    <m/>
    <m/>
    <m/>
    <m/>
    <m/>
    <m/>
    <m/>
    <m/>
    <n v="16"/>
    <x v="28"/>
    <x v="1"/>
  </r>
  <r>
    <d v="2024-02-09T17:21:07"/>
    <x v="6"/>
    <d v="2024-02-09T00:00:00"/>
    <s v="Ovulation (J7 à J14)"/>
    <n v="4"/>
    <n v="3"/>
    <n v="1"/>
    <n v="2"/>
    <n v="3"/>
    <n v="4"/>
    <m/>
    <m/>
    <m/>
    <m/>
    <m/>
    <m/>
    <m/>
    <m/>
    <m/>
    <m/>
    <m/>
    <m/>
    <m/>
    <m/>
    <m/>
    <m/>
    <m/>
    <m/>
    <m/>
    <m/>
    <m/>
    <n v="17"/>
    <x v="28"/>
    <x v="1"/>
  </r>
  <r>
    <d v="2024-02-12T11:42:06"/>
    <x v="0"/>
    <d v="2024-02-12T00:00:00"/>
    <s v="Contraception hormonale"/>
    <n v="2"/>
    <n v="2"/>
    <n v="1"/>
    <n v="1"/>
    <n v="1"/>
    <n v="2"/>
    <s v="Je n’arrive toujours pas à manger"/>
    <m/>
    <m/>
    <m/>
    <m/>
    <m/>
    <m/>
    <m/>
    <m/>
    <m/>
    <m/>
    <m/>
    <m/>
    <m/>
    <m/>
    <m/>
    <m/>
    <m/>
    <m/>
    <m/>
    <m/>
    <n v="9"/>
    <x v="29"/>
    <x v="1"/>
  </r>
  <r>
    <d v="2024-02-13T07:55:37"/>
    <x v="33"/>
    <d v="2024-02-13T00:00:00"/>
    <s v="Fin de cycle (J14 à J28)"/>
    <n v="4"/>
    <n v="4"/>
    <n v="3"/>
    <n v="2"/>
    <n v="3"/>
    <n v="4"/>
    <m/>
    <m/>
    <m/>
    <m/>
    <m/>
    <m/>
    <m/>
    <m/>
    <m/>
    <m/>
    <m/>
    <m/>
    <m/>
    <m/>
    <m/>
    <m/>
    <m/>
    <m/>
    <m/>
    <m/>
    <m/>
    <n v="20"/>
    <x v="29"/>
    <x v="1"/>
  </r>
  <r>
    <d v="2024-02-13T08:25:24"/>
    <x v="57"/>
    <d v="2024-02-13T00:00:00"/>
    <s v="Fin de cycle (J14 à J28)"/>
    <n v="3"/>
    <n v="3"/>
    <n v="3"/>
    <n v="3"/>
    <n v="3"/>
    <n v="3"/>
    <m/>
    <n v="4"/>
    <m/>
    <m/>
    <m/>
    <m/>
    <m/>
    <m/>
    <m/>
    <m/>
    <m/>
    <m/>
    <m/>
    <m/>
    <m/>
    <m/>
    <m/>
    <m/>
    <s v="Gauche"/>
    <m/>
    <m/>
    <n v="18"/>
    <x v="29"/>
    <x v="1"/>
  </r>
  <r>
    <d v="2024-02-13T09:06:18"/>
    <x v="56"/>
    <d v="2024-02-13T00:00:00"/>
    <s v="Fin de cycle (J14 à J28)"/>
    <n v="3"/>
    <n v="3"/>
    <n v="5"/>
    <n v="3"/>
    <n v="4"/>
    <n v="5"/>
    <m/>
    <m/>
    <m/>
    <m/>
    <m/>
    <m/>
    <m/>
    <m/>
    <m/>
    <m/>
    <m/>
    <m/>
    <m/>
    <m/>
    <m/>
    <m/>
    <m/>
    <m/>
    <m/>
    <m/>
    <m/>
    <n v="23"/>
    <x v="29"/>
    <x v="1"/>
  </r>
  <r>
    <d v="2024-02-13T10:02:18"/>
    <x v="3"/>
    <d v="2024-02-13T00:00:00"/>
    <s v="Fin de cycle (J14 à J28)"/>
    <n v="3"/>
    <n v="3"/>
    <n v="3"/>
    <n v="3"/>
    <n v="2"/>
    <n v="4"/>
    <s v="Je dors 7h30 mais je me sens fatiguée"/>
    <n v="3"/>
    <m/>
    <m/>
    <m/>
    <m/>
    <m/>
    <m/>
    <m/>
    <m/>
    <m/>
    <m/>
    <s v="Droite"/>
    <m/>
    <m/>
    <m/>
    <m/>
    <m/>
    <m/>
    <m/>
    <s v="Petite douleur au genou"/>
    <n v="18"/>
    <x v="29"/>
    <x v="1"/>
  </r>
  <r>
    <d v="2024-02-13T10:15:44"/>
    <x v="38"/>
    <d v="2024-02-13T00:00:00"/>
    <s v="Ovulation (J7 à J14)"/>
    <n v="5"/>
    <n v="4"/>
    <n v="3"/>
    <n v="3"/>
    <n v="4"/>
    <n v="4"/>
    <s v="Fatigue après match+voyage, mais pas de douleurs"/>
    <m/>
    <m/>
    <m/>
    <m/>
    <m/>
    <m/>
    <m/>
    <m/>
    <m/>
    <m/>
    <m/>
    <m/>
    <m/>
    <m/>
    <m/>
    <m/>
    <m/>
    <m/>
    <m/>
    <m/>
    <n v="23"/>
    <x v="29"/>
    <x v="1"/>
  </r>
  <r>
    <d v="2024-02-13T11:10:11"/>
    <x v="20"/>
    <d v="2024-02-13T00:00:00"/>
    <s v="Ovulation (J7 à J14)"/>
    <n v="4"/>
    <n v="3"/>
    <n v="2"/>
    <n v="4"/>
    <n v="5"/>
    <n v="5"/>
    <m/>
    <n v="3"/>
    <s v="Général"/>
    <m/>
    <m/>
    <m/>
    <m/>
    <s v="Général"/>
    <m/>
    <m/>
    <m/>
    <m/>
    <m/>
    <m/>
    <m/>
    <m/>
    <m/>
    <m/>
    <m/>
    <m/>
    <m/>
    <n v="23"/>
    <x v="29"/>
    <x v="1"/>
  </r>
  <r>
    <d v="2024-02-13T13:48:38"/>
    <x v="15"/>
    <d v="2024-02-13T00:00:00"/>
    <s v="Ovulation (J7 à J14)"/>
    <n v="3"/>
    <n v="2"/>
    <n v="4"/>
    <n v="4"/>
    <n v="3"/>
    <n v="4"/>
    <m/>
    <m/>
    <m/>
    <m/>
    <m/>
    <m/>
    <m/>
    <m/>
    <m/>
    <m/>
    <m/>
    <m/>
    <m/>
    <m/>
    <m/>
    <m/>
    <m/>
    <m/>
    <m/>
    <m/>
    <m/>
    <n v="20"/>
    <x v="29"/>
    <x v="1"/>
  </r>
  <r>
    <d v="2024-02-13T13:52:07"/>
    <x v="2"/>
    <d v="2024-02-13T00:00:00"/>
    <s v="Contraception hormonale"/>
    <n v="4"/>
    <n v="2"/>
    <n v="4"/>
    <n v="4"/>
    <n v="3"/>
    <n v="4"/>
    <m/>
    <m/>
    <m/>
    <m/>
    <m/>
    <m/>
    <m/>
    <m/>
    <m/>
    <m/>
    <m/>
    <m/>
    <m/>
    <m/>
    <m/>
    <m/>
    <m/>
    <m/>
    <m/>
    <m/>
    <m/>
    <n v="21"/>
    <x v="29"/>
    <x v="1"/>
  </r>
  <r>
    <d v="2024-02-13T13:52:37"/>
    <x v="40"/>
    <d v="2024-02-13T00:00:00"/>
    <s v="Règles (J1 à J7)"/>
    <n v="4"/>
    <n v="4"/>
    <n v="4"/>
    <n v="4"/>
    <n v="3"/>
    <n v="4"/>
    <m/>
    <n v="1"/>
    <m/>
    <m/>
    <m/>
    <m/>
    <m/>
    <m/>
    <m/>
    <m/>
    <m/>
    <m/>
    <s v="Gauche"/>
    <m/>
    <m/>
    <m/>
    <m/>
    <m/>
    <m/>
    <m/>
    <m/>
    <n v="23"/>
    <x v="29"/>
    <x v="1"/>
  </r>
  <r>
    <d v="2024-02-13T14:03:16"/>
    <x v="47"/>
    <d v="2024-02-13T00:00:00"/>
    <s v="Contraception hormonale"/>
    <n v="3"/>
    <n v="3"/>
    <n v="1"/>
    <n v="4"/>
    <n v="4"/>
    <n v="4"/>
    <s v="Je suis malade j’ai vu un médecin et je ne suis pas allé en cours aujourd’hui"/>
    <m/>
    <m/>
    <m/>
    <m/>
    <m/>
    <m/>
    <m/>
    <m/>
    <m/>
    <m/>
    <m/>
    <m/>
    <m/>
    <m/>
    <m/>
    <m/>
    <m/>
    <m/>
    <m/>
    <m/>
    <n v="19"/>
    <x v="29"/>
    <x v="1"/>
  </r>
  <r>
    <d v="2024-02-13T14:11:16"/>
    <x v="4"/>
    <d v="2024-02-13T00:00:00"/>
    <s v="Contraception hormonale"/>
    <n v="2"/>
    <n v="2"/>
    <n v="2"/>
    <n v="2"/>
    <n v="2"/>
    <n v="3"/>
    <m/>
    <m/>
    <m/>
    <m/>
    <m/>
    <m/>
    <m/>
    <m/>
    <m/>
    <m/>
    <m/>
    <m/>
    <m/>
    <m/>
    <m/>
    <m/>
    <m/>
    <m/>
    <m/>
    <m/>
    <m/>
    <n v="13"/>
    <x v="29"/>
    <x v="1"/>
  </r>
  <r>
    <d v="2024-02-13T15:00:42"/>
    <x v="6"/>
    <d v="2024-02-13T00:00:00"/>
    <s v="Ovulation (J7 à J14)"/>
    <n v="5"/>
    <n v="5"/>
    <n v="3"/>
    <n v="2"/>
    <n v="3"/>
    <n v="4"/>
    <s v="Sd grippal depuis 3 jours, pas la forme"/>
    <m/>
    <m/>
    <m/>
    <m/>
    <m/>
    <m/>
    <m/>
    <m/>
    <m/>
    <m/>
    <m/>
    <m/>
    <m/>
    <m/>
    <m/>
    <m/>
    <m/>
    <m/>
    <m/>
    <m/>
    <n v="22"/>
    <x v="29"/>
    <x v="1"/>
  </r>
  <r>
    <d v="2024-02-13T16:43:11"/>
    <x v="26"/>
    <d v="2024-02-13T00:00:00"/>
    <s v="Règles (J1 à J7)"/>
    <n v="4"/>
    <n v="4"/>
    <n v="4"/>
    <n v="3"/>
    <n v="3"/>
    <n v="4"/>
    <m/>
    <m/>
    <m/>
    <m/>
    <m/>
    <m/>
    <m/>
    <m/>
    <m/>
    <m/>
    <m/>
    <m/>
    <m/>
    <m/>
    <m/>
    <m/>
    <m/>
    <m/>
    <m/>
    <m/>
    <m/>
    <n v="22"/>
    <x v="29"/>
    <x v="1"/>
  </r>
  <r>
    <d v="2024-02-13T16:43:20"/>
    <x v="22"/>
    <d v="2024-02-13T00:00:00"/>
    <s v="Fin de cycle (J14 à J28)"/>
    <n v="3"/>
    <n v="3"/>
    <n v="2"/>
    <n v="2"/>
    <n v="3"/>
    <n v="3"/>
    <m/>
    <m/>
    <m/>
    <m/>
    <m/>
    <m/>
    <m/>
    <m/>
    <m/>
    <m/>
    <m/>
    <m/>
    <m/>
    <m/>
    <m/>
    <m/>
    <m/>
    <m/>
    <m/>
    <m/>
    <m/>
    <n v="16"/>
    <x v="29"/>
    <x v="1"/>
  </r>
  <r>
    <d v="2024-02-13T16:43:58"/>
    <x v="46"/>
    <d v="2024-02-13T00:00:00"/>
    <s v="Règles (J1 à J7)"/>
    <n v="4"/>
    <n v="4"/>
    <n v="4"/>
    <n v="4"/>
    <n v="4"/>
    <n v="4"/>
    <m/>
    <m/>
    <m/>
    <m/>
    <m/>
    <m/>
    <m/>
    <m/>
    <m/>
    <m/>
    <m/>
    <m/>
    <m/>
    <m/>
    <m/>
    <m/>
    <m/>
    <m/>
    <m/>
    <m/>
    <m/>
    <n v="24"/>
    <x v="29"/>
    <x v="1"/>
  </r>
  <r>
    <d v="2024-02-13T16:47:46"/>
    <x v="12"/>
    <d v="2024-02-13T00:00:00"/>
    <s v="Contraception hormonale"/>
    <n v="3"/>
    <n v="4"/>
    <n v="3"/>
    <n v="3"/>
    <n v="4"/>
    <n v="4"/>
    <m/>
    <n v="7"/>
    <m/>
    <m/>
    <s v="Général"/>
    <m/>
    <m/>
    <m/>
    <m/>
    <m/>
    <m/>
    <m/>
    <m/>
    <m/>
    <m/>
    <m/>
    <m/>
    <m/>
    <m/>
    <m/>
    <s v="Vu Patrice ce matin je vais être sous anti-inflammatoire pour soulager d’ici dimanche. Pas de mêlée pas d’exo cervicales."/>
    <n v="21"/>
    <x v="29"/>
    <x v="1"/>
  </r>
  <r>
    <d v="2024-02-13T16:51:28"/>
    <x v="49"/>
    <d v="2024-02-13T00:00:00"/>
    <s v="Fin de cycle (J14 à J28)"/>
    <n v="4"/>
    <n v="4"/>
    <n v="2"/>
    <n v="3"/>
    <n v="4"/>
    <n v="3"/>
    <m/>
    <m/>
    <m/>
    <m/>
    <m/>
    <m/>
    <m/>
    <m/>
    <m/>
    <m/>
    <m/>
    <m/>
    <m/>
    <m/>
    <m/>
    <m/>
    <m/>
    <m/>
    <m/>
    <m/>
    <m/>
    <n v="20"/>
    <x v="29"/>
    <x v="1"/>
  </r>
  <r>
    <d v="2024-02-13T16:54:24"/>
    <x v="39"/>
    <d v="2024-02-13T00:00:00"/>
    <s v="Fin de cycle (J14 à J28)"/>
    <n v="3"/>
    <n v="3"/>
    <n v="3"/>
    <n v="4"/>
    <n v="4"/>
    <n v="4"/>
    <m/>
    <m/>
    <m/>
    <m/>
    <m/>
    <m/>
    <m/>
    <m/>
    <m/>
    <m/>
    <m/>
    <m/>
    <m/>
    <m/>
    <m/>
    <m/>
    <m/>
    <m/>
    <m/>
    <m/>
    <m/>
    <n v="21"/>
    <x v="29"/>
    <x v="1"/>
  </r>
  <r>
    <d v="2024-02-13T17:00:34"/>
    <x v="13"/>
    <d v="2024-02-13T00:00:00"/>
    <s v="Règles (J1 à J7)"/>
    <n v="3"/>
    <n v="3"/>
    <n v="2"/>
    <n v="3"/>
    <n v="4"/>
    <n v="4"/>
    <m/>
    <m/>
    <m/>
    <m/>
    <m/>
    <m/>
    <m/>
    <m/>
    <m/>
    <m/>
    <m/>
    <m/>
    <m/>
    <m/>
    <m/>
    <m/>
    <m/>
    <m/>
    <m/>
    <m/>
    <m/>
    <n v="19"/>
    <x v="29"/>
    <x v="1"/>
  </r>
  <r>
    <d v="2024-02-14T08:54:12"/>
    <x v="44"/>
    <d v="2024-02-14T00:00:00"/>
    <s v="Règles (J1 à J7)"/>
    <n v="4"/>
    <n v="3"/>
    <n v="3"/>
    <n v="4"/>
    <n v="3"/>
    <n v="3"/>
    <m/>
    <m/>
    <m/>
    <m/>
    <m/>
    <m/>
    <m/>
    <m/>
    <m/>
    <m/>
    <m/>
    <m/>
    <m/>
    <m/>
    <m/>
    <m/>
    <m/>
    <m/>
    <m/>
    <m/>
    <m/>
    <n v="20"/>
    <x v="29"/>
    <x v="1"/>
  </r>
  <r>
    <d v="2024-02-14T09:44:15"/>
    <x v="18"/>
    <d v="2024-02-14T00:00:00"/>
    <s v="Contraception hormonale"/>
    <n v="4"/>
    <n v="4"/>
    <n v="3"/>
    <n v="4"/>
    <n v="4"/>
    <n v="4"/>
    <m/>
    <m/>
    <m/>
    <m/>
    <m/>
    <m/>
    <m/>
    <m/>
    <m/>
    <m/>
    <m/>
    <m/>
    <m/>
    <m/>
    <m/>
    <m/>
    <m/>
    <m/>
    <m/>
    <m/>
    <m/>
    <n v="23"/>
    <x v="29"/>
    <x v="1"/>
  </r>
  <r>
    <d v="2024-02-14T09:46:29"/>
    <x v="38"/>
    <d v="2024-02-14T00:00:00"/>
    <s v="Ovulation (J7 à J14)"/>
    <n v="4"/>
    <n v="4"/>
    <n v="4"/>
    <n v="3"/>
    <n v="4"/>
    <n v="4"/>
    <s v="Chargé sur les jambes et les trapèzes mais pas de douleurs"/>
    <m/>
    <m/>
    <m/>
    <m/>
    <m/>
    <m/>
    <m/>
    <m/>
    <m/>
    <m/>
    <m/>
    <m/>
    <m/>
    <m/>
    <m/>
    <m/>
    <m/>
    <m/>
    <m/>
    <m/>
    <n v="23"/>
    <x v="29"/>
    <x v="1"/>
  </r>
  <r>
    <d v="2024-02-14T09:54:53"/>
    <x v="56"/>
    <d v="2024-02-14T00:00:00"/>
    <s v="Fin de cycle (J14 à J28)"/>
    <n v="4"/>
    <n v="3"/>
    <n v="5"/>
    <n v="3"/>
    <n v="5"/>
    <n v="5"/>
    <m/>
    <n v="4"/>
    <m/>
    <m/>
    <m/>
    <m/>
    <m/>
    <m/>
    <m/>
    <m/>
    <m/>
    <m/>
    <m/>
    <m/>
    <m/>
    <m/>
    <s v="Droite"/>
    <m/>
    <s v="Général"/>
    <m/>
    <m/>
    <n v="25"/>
    <x v="29"/>
    <x v="1"/>
  </r>
  <r>
    <d v="2024-02-14T10:28:15"/>
    <x v="3"/>
    <d v="2024-02-14T00:00:00"/>
    <s v="Fin de cycle (J14 à J28)"/>
    <n v="1"/>
    <n v="1"/>
    <n v="3"/>
    <n v="2"/>
    <n v="2"/>
    <n v="4"/>
    <m/>
    <n v="4"/>
    <m/>
    <m/>
    <m/>
    <m/>
    <m/>
    <m/>
    <m/>
    <m/>
    <m/>
    <s v="Droite"/>
    <m/>
    <m/>
    <m/>
    <m/>
    <m/>
    <m/>
    <m/>
    <m/>
    <m/>
    <n v="13"/>
    <x v="29"/>
    <x v="1"/>
  </r>
  <r>
    <d v="2024-02-14T10:58:02"/>
    <x v="22"/>
    <d v="2024-02-14T00:00:00"/>
    <s v="Fin de cycle (J14 à J28)"/>
    <n v="3"/>
    <n v="3"/>
    <n v="2"/>
    <n v="2"/>
    <n v="3"/>
    <n v="3"/>
    <m/>
    <m/>
    <m/>
    <m/>
    <m/>
    <m/>
    <m/>
    <m/>
    <m/>
    <m/>
    <m/>
    <m/>
    <m/>
    <m/>
    <m/>
    <m/>
    <m/>
    <m/>
    <m/>
    <m/>
    <m/>
    <n v="16"/>
    <x v="29"/>
    <x v="1"/>
  </r>
  <r>
    <d v="2024-02-14T10:58:43"/>
    <x v="13"/>
    <d v="2024-02-14T00:00:00"/>
    <s v="Ovulation (J7 à J14)"/>
    <n v="3"/>
    <n v="3"/>
    <n v="2"/>
    <n v="3"/>
    <n v="4"/>
    <n v="4"/>
    <m/>
    <m/>
    <m/>
    <m/>
    <m/>
    <m/>
    <m/>
    <m/>
    <m/>
    <m/>
    <m/>
    <m/>
    <m/>
    <m/>
    <m/>
    <m/>
    <m/>
    <m/>
    <m/>
    <m/>
    <m/>
    <n v="19"/>
    <x v="29"/>
    <x v="1"/>
  </r>
  <r>
    <d v="2024-02-14T10:59:18"/>
    <x v="50"/>
    <d v="2024-02-14T00:00:00"/>
    <s v="Ovulation (J7 à J14)"/>
    <n v="3"/>
    <n v="3"/>
    <n v="3"/>
    <n v="3"/>
    <n v="3"/>
    <n v="3"/>
    <m/>
    <n v="5"/>
    <m/>
    <m/>
    <s v="Droite"/>
    <m/>
    <m/>
    <m/>
    <m/>
    <m/>
    <m/>
    <m/>
    <m/>
    <s v="Droite"/>
    <m/>
    <m/>
    <m/>
    <m/>
    <m/>
    <m/>
    <m/>
    <n v="18"/>
    <x v="29"/>
    <x v="1"/>
  </r>
  <r>
    <d v="2024-02-14T12:29:47"/>
    <x v="10"/>
    <d v="2024-02-14T00:00:00"/>
    <s v="Fin de cycle (J14 à J28)"/>
    <n v="5"/>
    <n v="4"/>
    <n v="4"/>
    <n v="4"/>
    <n v="4"/>
    <n v="4"/>
    <m/>
    <m/>
    <m/>
    <m/>
    <m/>
    <m/>
    <m/>
    <m/>
    <m/>
    <m/>
    <m/>
    <m/>
    <m/>
    <m/>
    <m/>
    <m/>
    <m/>
    <m/>
    <m/>
    <m/>
    <m/>
    <n v="25"/>
    <x v="29"/>
    <x v="1"/>
  </r>
  <r>
    <d v="2024-02-14T14:04:15"/>
    <x v="2"/>
    <d v="2024-02-14T00:00:00"/>
    <s v="Contraception hormonale"/>
    <n v="4"/>
    <n v="2"/>
    <n v="2"/>
    <n v="3"/>
    <n v="3"/>
    <n v="4"/>
    <m/>
    <n v="3"/>
    <m/>
    <m/>
    <m/>
    <m/>
    <m/>
    <m/>
    <m/>
    <m/>
    <m/>
    <m/>
    <m/>
    <m/>
    <m/>
    <m/>
    <m/>
    <s v="Droite"/>
    <m/>
    <m/>
    <m/>
    <n v="18"/>
    <x v="29"/>
    <x v="1"/>
  </r>
  <r>
    <d v="2024-02-14T14:31:21"/>
    <x v="40"/>
    <d v="2024-02-14T00:00:00"/>
    <s v="Règles (J1 à J7)"/>
    <n v="5"/>
    <n v="4"/>
    <n v="5"/>
    <n v="4"/>
    <n v="4"/>
    <n v="4"/>
    <m/>
    <n v="1"/>
    <m/>
    <m/>
    <m/>
    <m/>
    <m/>
    <m/>
    <m/>
    <m/>
    <m/>
    <m/>
    <s v="Gauche"/>
    <m/>
    <m/>
    <m/>
    <m/>
    <m/>
    <m/>
    <m/>
    <m/>
    <n v="26"/>
    <x v="29"/>
    <x v="1"/>
  </r>
  <r>
    <d v="2024-02-14T14:54:42"/>
    <x v="4"/>
    <d v="2024-02-14T00:00:00"/>
    <s v="Contraception hormonale"/>
    <n v="3"/>
    <n v="2"/>
    <n v="3"/>
    <n v="3"/>
    <n v="2"/>
    <n v="4"/>
    <s v="Mollet"/>
    <m/>
    <m/>
    <m/>
    <m/>
    <m/>
    <m/>
    <m/>
    <m/>
    <m/>
    <m/>
    <m/>
    <m/>
    <m/>
    <m/>
    <m/>
    <m/>
    <m/>
    <m/>
    <m/>
    <m/>
    <n v="17"/>
    <x v="29"/>
    <x v="1"/>
  </r>
  <r>
    <d v="2024-02-14T16:47:40"/>
    <x v="49"/>
    <d v="2024-02-14T00:00:00"/>
    <s v="Fin de cycle (J14 à J28)"/>
    <n v="4"/>
    <n v="4"/>
    <n v="4"/>
    <n v="3"/>
    <n v="3"/>
    <n v="3"/>
    <m/>
    <m/>
    <m/>
    <m/>
    <m/>
    <m/>
    <m/>
    <m/>
    <m/>
    <m/>
    <m/>
    <m/>
    <m/>
    <m/>
    <m/>
    <m/>
    <m/>
    <m/>
    <m/>
    <m/>
    <m/>
    <n v="21"/>
    <x v="29"/>
    <x v="1"/>
  </r>
  <r>
    <d v="2024-02-14T16:47:47"/>
    <x v="46"/>
    <d v="2024-02-14T00:00:00"/>
    <s v="Règles (J1 à J7)"/>
    <n v="5"/>
    <n v="4"/>
    <n v="4"/>
    <n v="3"/>
    <n v="4"/>
    <n v="4"/>
    <m/>
    <m/>
    <m/>
    <m/>
    <m/>
    <m/>
    <m/>
    <m/>
    <m/>
    <m/>
    <m/>
    <m/>
    <m/>
    <m/>
    <m/>
    <m/>
    <m/>
    <m/>
    <m/>
    <m/>
    <m/>
    <n v="24"/>
    <x v="29"/>
    <x v="1"/>
  </r>
  <r>
    <d v="2024-02-14T16:48:07"/>
    <x v="24"/>
    <d v="2024-02-14T00:00:00"/>
    <s v="Ovulation (J7 à J14)"/>
    <n v="3"/>
    <n v="3"/>
    <n v="3"/>
    <n v="2"/>
    <n v="3"/>
    <n v="3"/>
    <m/>
    <m/>
    <m/>
    <m/>
    <m/>
    <m/>
    <m/>
    <m/>
    <m/>
    <m/>
    <m/>
    <m/>
    <m/>
    <m/>
    <m/>
    <m/>
    <m/>
    <m/>
    <m/>
    <m/>
    <s v="Pas de contact (nez cassé)"/>
    <n v="17"/>
    <x v="29"/>
    <x v="1"/>
  </r>
  <r>
    <d v="2024-02-14T16:48:20"/>
    <x v="32"/>
    <d v="2024-02-14T00:00:00"/>
    <s v="Ovulation (J7 à J14)"/>
    <n v="3"/>
    <n v="2"/>
    <n v="3"/>
    <n v="4"/>
    <n v="4"/>
    <n v="5"/>
    <s v="Malade"/>
    <m/>
    <m/>
    <m/>
    <m/>
    <m/>
    <m/>
    <m/>
    <m/>
    <m/>
    <m/>
    <m/>
    <m/>
    <m/>
    <m/>
    <m/>
    <m/>
    <m/>
    <m/>
    <m/>
    <m/>
    <n v="21"/>
    <x v="29"/>
    <x v="1"/>
  </r>
  <r>
    <d v="2024-02-14T16:50:54"/>
    <x v="6"/>
    <d v="2024-02-14T00:00:00"/>
    <s v="Ovulation (J7 à J14)"/>
    <n v="5"/>
    <n v="4"/>
    <n v="4"/>
    <n v="3"/>
    <n v="4"/>
    <n v="4"/>
    <m/>
    <m/>
    <m/>
    <m/>
    <m/>
    <m/>
    <m/>
    <m/>
    <m/>
    <m/>
    <m/>
    <m/>
    <m/>
    <m/>
    <m/>
    <m/>
    <m/>
    <m/>
    <m/>
    <m/>
    <m/>
    <n v="24"/>
    <x v="29"/>
    <x v="1"/>
  </r>
  <r>
    <d v="2024-02-14T16:51:41"/>
    <x v="39"/>
    <d v="2024-02-14T00:00:00"/>
    <s v="Fin de cycle (J14 à J28)"/>
    <n v="3"/>
    <n v="3"/>
    <n v="3"/>
    <n v="3"/>
    <n v="4"/>
    <n v="4"/>
    <m/>
    <m/>
    <m/>
    <m/>
    <m/>
    <m/>
    <m/>
    <m/>
    <m/>
    <m/>
    <m/>
    <m/>
    <m/>
    <m/>
    <m/>
    <m/>
    <m/>
    <m/>
    <m/>
    <m/>
    <m/>
    <n v="20"/>
    <x v="29"/>
    <x v="1"/>
  </r>
  <r>
    <d v="2024-02-14T17:17:22"/>
    <x v="57"/>
    <d v="2024-02-14T00:00:00"/>
    <s v="Fin de cycle (J14 à J28)"/>
    <n v="3"/>
    <n v="3"/>
    <n v="3"/>
    <n v="3"/>
    <n v="3"/>
    <n v="3"/>
    <m/>
    <n v="5"/>
    <m/>
    <m/>
    <m/>
    <m/>
    <m/>
    <m/>
    <m/>
    <m/>
    <m/>
    <m/>
    <m/>
    <m/>
    <m/>
    <m/>
    <m/>
    <m/>
    <s v="Gauche"/>
    <m/>
    <m/>
    <n v="18"/>
    <x v="29"/>
    <x v="1"/>
  </r>
  <r>
    <d v="2024-02-14T17:21:24"/>
    <x v="26"/>
    <d v="2024-02-14T00:00:00"/>
    <s v="Ovulation (J7 à J14)"/>
    <n v="4"/>
    <n v="4"/>
    <n v="4"/>
    <n v="3"/>
    <n v="4"/>
    <n v="4"/>
    <m/>
    <m/>
    <m/>
    <m/>
    <m/>
    <m/>
    <m/>
    <m/>
    <m/>
    <m/>
    <m/>
    <m/>
    <m/>
    <m/>
    <m/>
    <m/>
    <m/>
    <m/>
    <m/>
    <m/>
    <m/>
    <n v="23"/>
    <x v="29"/>
    <x v="1"/>
  </r>
  <r>
    <d v="2024-02-16T08:33:02"/>
    <x v="57"/>
    <d v="2024-02-16T00:00:00"/>
    <s v="Fin de cycle (J14 à J28)"/>
    <n v="3"/>
    <n v="3"/>
    <n v="3"/>
    <n v="3"/>
    <n v="3"/>
    <n v="3"/>
    <m/>
    <n v="4"/>
    <m/>
    <m/>
    <s v="Gauche"/>
    <m/>
    <m/>
    <m/>
    <m/>
    <m/>
    <m/>
    <m/>
    <m/>
    <m/>
    <m/>
    <m/>
    <m/>
    <m/>
    <s v="Gauche"/>
    <m/>
    <m/>
    <n v="18"/>
    <x v="29"/>
    <x v="1"/>
  </r>
  <r>
    <d v="2024-02-16T09:20:47"/>
    <x v="56"/>
    <d v="2024-02-16T00:00:00"/>
    <s v="Fin de cycle (J14 à J28)"/>
    <n v="4"/>
    <n v="2"/>
    <n v="5"/>
    <n v="3"/>
    <n v="5"/>
    <n v="5"/>
    <m/>
    <m/>
    <m/>
    <m/>
    <m/>
    <m/>
    <m/>
    <m/>
    <m/>
    <m/>
    <m/>
    <m/>
    <m/>
    <m/>
    <m/>
    <m/>
    <m/>
    <m/>
    <m/>
    <m/>
    <m/>
    <n v="24"/>
    <x v="29"/>
    <x v="1"/>
  </r>
  <r>
    <d v="2024-02-16T10:21:09"/>
    <x v="38"/>
    <d v="2024-02-16T00:00:00"/>
    <s v="Fin de cycle (J14 à J28)"/>
    <n v="4"/>
    <n v="4"/>
    <n v="4"/>
    <n v="4"/>
    <n v="4"/>
    <n v="4"/>
    <m/>
    <m/>
    <m/>
    <m/>
    <m/>
    <m/>
    <m/>
    <m/>
    <m/>
    <m/>
    <m/>
    <m/>
    <m/>
    <m/>
    <m/>
    <m/>
    <m/>
    <m/>
    <m/>
    <m/>
    <m/>
    <n v="24"/>
    <x v="29"/>
    <x v="1"/>
  </r>
  <r>
    <d v="2024-02-16T10:55:04"/>
    <x v="3"/>
    <d v="2024-02-16T00:00:00"/>
    <s v="Fin de cycle (J14 à J28)"/>
    <n v="3"/>
    <n v="3"/>
    <n v="2"/>
    <n v="2"/>
    <n v="3"/>
    <n v="4"/>
    <s v="Fatigue physique un peu mentale aussi"/>
    <n v="3"/>
    <m/>
    <m/>
    <m/>
    <m/>
    <m/>
    <m/>
    <m/>
    <m/>
    <m/>
    <m/>
    <s v="Droite"/>
    <m/>
    <m/>
    <m/>
    <m/>
    <m/>
    <m/>
    <m/>
    <s v="Gêne au genou"/>
    <n v="17"/>
    <x v="29"/>
    <x v="1"/>
  </r>
  <r>
    <d v="2024-02-16T13:58:55"/>
    <x v="18"/>
    <d v="2024-02-16T00:00:00"/>
    <s v="Contraception hormonale"/>
    <n v="4"/>
    <n v="3"/>
    <n v="2"/>
    <n v="4"/>
    <n v="4"/>
    <n v="4"/>
    <s v="De garde la nuit du jeudi à vendredi"/>
    <n v="5"/>
    <m/>
    <m/>
    <m/>
    <m/>
    <m/>
    <m/>
    <m/>
    <m/>
    <m/>
    <m/>
    <m/>
    <m/>
    <m/>
    <s v="Gauche"/>
    <m/>
    <m/>
    <m/>
    <m/>
    <s v="Douleur dans le 5 eme doigt depuis mercredi soir ( ancienne fracture)"/>
    <n v="21"/>
    <x v="29"/>
    <x v="1"/>
  </r>
  <r>
    <d v="2024-02-16T16:45:48"/>
    <x v="46"/>
    <d v="2024-02-16T00:00:00"/>
    <s v="Règles (J1 à J7)"/>
    <n v="5"/>
    <n v="4"/>
    <n v="4"/>
    <n v="4"/>
    <n v="5"/>
    <n v="5"/>
    <m/>
    <m/>
    <m/>
    <m/>
    <m/>
    <m/>
    <m/>
    <m/>
    <m/>
    <m/>
    <m/>
    <m/>
    <m/>
    <m/>
    <m/>
    <m/>
    <m/>
    <m/>
    <m/>
    <m/>
    <m/>
    <n v="27"/>
    <x v="29"/>
    <x v="1"/>
  </r>
  <r>
    <d v="2024-02-16T16:46:03"/>
    <x v="49"/>
    <d v="2024-02-16T00:00:00"/>
    <s v="Fin de cycle (J14 à J28)"/>
    <n v="5"/>
    <n v="4"/>
    <n v="4"/>
    <n v="4"/>
    <n v="4"/>
    <n v="4"/>
    <m/>
    <m/>
    <m/>
    <m/>
    <m/>
    <m/>
    <m/>
    <m/>
    <m/>
    <m/>
    <m/>
    <m/>
    <m/>
    <m/>
    <m/>
    <m/>
    <m/>
    <m/>
    <m/>
    <m/>
    <m/>
    <n v="25"/>
    <x v="29"/>
    <x v="1"/>
  </r>
  <r>
    <d v="2024-02-16T16:46:39"/>
    <x v="26"/>
    <d v="2024-02-16T00:00:00"/>
    <s v="Ovulation (J7 à J14)"/>
    <n v="4"/>
    <n v="4"/>
    <n v="4"/>
    <n v="3"/>
    <n v="3"/>
    <n v="4"/>
    <m/>
    <m/>
    <m/>
    <m/>
    <m/>
    <m/>
    <m/>
    <m/>
    <m/>
    <m/>
    <m/>
    <m/>
    <m/>
    <m/>
    <m/>
    <m/>
    <m/>
    <m/>
    <m/>
    <m/>
    <m/>
    <n v="22"/>
    <x v="29"/>
    <x v="1"/>
  </r>
  <r>
    <d v="2024-02-16T16:47:44"/>
    <x v="15"/>
    <d v="2024-02-16T00:00:00"/>
    <s v="Ovulation (J7 à J14)"/>
    <n v="5"/>
    <n v="2"/>
    <n v="4"/>
    <n v="4"/>
    <n v="4"/>
    <n v="4"/>
    <m/>
    <m/>
    <m/>
    <m/>
    <m/>
    <m/>
    <m/>
    <m/>
    <m/>
    <m/>
    <m/>
    <m/>
    <m/>
    <m/>
    <m/>
    <m/>
    <m/>
    <m/>
    <m/>
    <m/>
    <m/>
    <n v="23"/>
    <x v="29"/>
    <x v="1"/>
  </r>
  <r>
    <d v="2024-02-16T16:48:38"/>
    <x v="40"/>
    <d v="2024-02-16T00:00:00"/>
    <s v="Règles (J1 à J7)"/>
    <n v="4"/>
    <n v="4"/>
    <n v="4"/>
    <n v="4"/>
    <n v="4"/>
    <n v="4"/>
    <m/>
    <n v="1"/>
    <m/>
    <m/>
    <m/>
    <m/>
    <m/>
    <m/>
    <m/>
    <m/>
    <m/>
    <m/>
    <s v="Gauche"/>
    <m/>
    <m/>
    <m/>
    <m/>
    <m/>
    <m/>
    <m/>
    <m/>
    <n v="24"/>
    <x v="29"/>
    <x v="1"/>
  </r>
  <r>
    <d v="2024-02-16T16:48:41"/>
    <x v="29"/>
    <d v="2024-02-16T00:00:00"/>
    <s v="Règles (J1 à J7)"/>
    <n v="4"/>
    <n v="4"/>
    <n v="3"/>
    <n v="4"/>
    <n v="3"/>
    <n v="4"/>
    <m/>
    <m/>
    <m/>
    <m/>
    <m/>
    <m/>
    <m/>
    <m/>
    <m/>
    <m/>
    <m/>
    <m/>
    <m/>
    <m/>
    <m/>
    <m/>
    <m/>
    <m/>
    <m/>
    <m/>
    <m/>
    <n v="22"/>
    <x v="29"/>
    <x v="1"/>
  </r>
  <r>
    <d v="2024-02-16T16:55:29"/>
    <x v="31"/>
    <d v="2024-02-16T00:00:00"/>
    <s v="Contraception hormonale"/>
    <n v="3"/>
    <n v="3"/>
    <n v="4"/>
    <n v="4"/>
    <n v="3"/>
    <n v="4"/>
    <m/>
    <m/>
    <m/>
    <m/>
    <m/>
    <m/>
    <m/>
    <m/>
    <m/>
    <m/>
    <m/>
    <m/>
    <m/>
    <m/>
    <m/>
    <m/>
    <m/>
    <m/>
    <m/>
    <m/>
    <m/>
    <n v="21"/>
    <x v="29"/>
    <x v="1"/>
  </r>
  <r>
    <d v="2024-02-16T17:00:59"/>
    <x v="32"/>
    <d v="2024-02-16T00:00:00"/>
    <s v="Fin de cycle (J14 à J28)"/>
    <n v="3"/>
    <n v="2"/>
    <n v="3"/>
    <n v="4"/>
    <n v="4"/>
    <n v="5"/>
    <m/>
    <m/>
    <m/>
    <m/>
    <m/>
    <m/>
    <m/>
    <m/>
    <m/>
    <m/>
    <m/>
    <m/>
    <m/>
    <m/>
    <m/>
    <m/>
    <m/>
    <m/>
    <m/>
    <m/>
    <m/>
    <n v="21"/>
    <x v="29"/>
    <x v="1"/>
  </r>
  <r>
    <d v="2024-02-16T17:07:22"/>
    <x v="24"/>
    <d v="2024-02-16T00:00:00"/>
    <s v="Ovulation (J7 à J14)"/>
    <n v="3"/>
    <n v="3"/>
    <n v="3"/>
    <n v="3"/>
    <n v="3"/>
    <n v="3"/>
    <m/>
    <m/>
    <m/>
    <m/>
    <m/>
    <m/>
    <m/>
    <m/>
    <m/>
    <m/>
    <m/>
    <m/>
    <m/>
    <m/>
    <m/>
    <m/>
    <m/>
    <m/>
    <m/>
    <m/>
    <s v="Nez cassé"/>
    <n v="18"/>
    <x v="29"/>
    <x v="1"/>
  </r>
  <r>
    <d v="2024-02-16T17:10:31"/>
    <x v="22"/>
    <d v="2024-02-16T00:00:00"/>
    <s v="Fin de cycle (J14 à J28)"/>
    <n v="3"/>
    <n v="3"/>
    <n v="2"/>
    <n v="3"/>
    <n v="3"/>
    <n v="3"/>
    <m/>
    <m/>
    <m/>
    <m/>
    <m/>
    <m/>
    <m/>
    <m/>
    <m/>
    <m/>
    <m/>
    <m/>
    <m/>
    <m/>
    <m/>
    <m/>
    <m/>
    <m/>
    <m/>
    <m/>
    <m/>
    <n v="17"/>
    <x v="29"/>
    <x v="1"/>
  </r>
  <r>
    <d v="2024-02-16T17:10:58"/>
    <x v="6"/>
    <d v="2024-02-16T00:00:00"/>
    <s v="Ovulation (J7 à J14)"/>
    <n v="5"/>
    <n v="5"/>
    <n v="4"/>
    <n v="4"/>
    <n v="4"/>
    <n v="4"/>
    <m/>
    <m/>
    <m/>
    <m/>
    <m/>
    <m/>
    <m/>
    <m/>
    <m/>
    <m/>
    <m/>
    <m/>
    <m/>
    <m/>
    <m/>
    <m/>
    <m/>
    <m/>
    <m/>
    <m/>
    <m/>
    <n v="26"/>
    <x v="29"/>
    <x v="1"/>
  </r>
  <r>
    <d v="2024-02-16T17:13:37"/>
    <x v="13"/>
    <d v="2024-02-16T00:00:00"/>
    <s v="Ovulation (J7 à J14)"/>
    <n v="4"/>
    <n v="3"/>
    <n v="1"/>
    <n v="3"/>
    <n v="3"/>
    <n v="3"/>
    <m/>
    <m/>
    <m/>
    <m/>
    <m/>
    <m/>
    <m/>
    <m/>
    <m/>
    <m/>
    <m/>
    <m/>
    <m/>
    <m/>
    <m/>
    <m/>
    <m/>
    <m/>
    <m/>
    <m/>
    <m/>
    <n v="17"/>
    <x v="29"/>
    <x v="1"/>
  </r>
  <r>
    <d v="2024-02-16T17:14:32"/>
    <x v="2"/>
    <d v="2024-02-16T00:00:00"/>
    <s v="Contraception hormonale"/>
    <n v="4"/>
    <n v="2"/>
    <n v="3"/>
    <n v="3"/>
    <n v="3"/>
    <n v="4"/>
    <m/>
    <m/>
    <m/>
    <m/>
    <m/>
    <m/>
    <m/>
    <m/>
    <m/>
    <m/>
    <m/>
    <m/>
    <m/>
    <m/>
    <m/>
    <m/>
    <m/>
    <m/>
    <m/>
    <m/>
    <m/>
    <n v="19"/>
    <x v="29"/>
    <x v="1"/>
  </r>
  <r>
    <d v="2024-02-16T17:14:36"/>
    <x v="33"/>
    <d v="2024-02-16T00:00:00"/>
    <s v="Ovulation (J7 à J14)"/>
    <n v="5"/>
    <n v="4"/>
    <n v="4"/>
    <n v="2"/>
    <n v="3"/>
    <n v="4"/>
    <m/>
    <n v="6"/>
    <m/>
    <m/>
    <m/>
    <m/>
    <s v="Droite"/>
    <m/>
    <m/>
    <m/>
    <m/>
    <m/>
    <m/>
    <m/>
    <m/>
    <m/>
    <m/>
    <m/>
    <m/>
    <m/>
    <m/>
    <n v="22"/>
    <x v="29"/>
    <x v="1"/>
  </r>
  <r>
    <d v="2024-02-16T17:14:59"/>
    <x v="44"/>
    <d v="2024-02-16T00:00:00"/>
    <s v="Ovulation (J7 à J14)"/>
    <n v="4"/>
    <n v="3"/>
    <n v="3"/>
    <n v="3"/>
    <n v="3"/>
    <n v="4"/>
    <m/>
    <m/>
    <m/>
    <m/>
    <m/>
    <m/>
    <m/>
    <m/>
    <m/>
    <m/>
    <m/>
    <m/>
    <m/>
    <m/>
    <m/>
    <m/>
    <m/>
    <m/>
    <m/>
    <m/>
    <m/>
    <n v="20"/>
    <x v="29"/>
    <x v="1"/>
  </r>
  <r>
    <d v="2024-02-16T17:28:16"/>
    <x v="20"/>
    <d v="2024-02-16T00:00:00"/>
    <s v="Fin de cycle (J14 à J28)"/>
    <n v="4"/>
    <n v="4"/>
    <n v="4"/>
    <n v="4"/>
    <n v="4"/>
    <n v="4"/>
    <m/>
    <n v="4"/>
    <s v="Général"/>
    <m/>
    <m/>
    <m/>
    <m/>
    <m/>
    <m/>
    <m/>
    <m/>
    <m/>
    <m/>
    <m/>
    <m/>
    <m/>
    <m/>
    <m/>
    <m/>
    <m/>
    <m/>
    <n v="24"/>
    <x v="29"/>
    <x v="1"/>
  </r>
  <r>
    <d v="2024-02-16T17:28:19"/>
    <x v="39"/>
    <d v="2024-02-16T00:00:00"/>
    <s v="Fin de cycle (J14 à J28)"/>
    <n v="3"/>
    <n v="3"/>
    <n v="2"/>
    <n v="3"/>
    <n v="4"/>
    <n v="4"/>
    <s v="Grosse fatigue"/>
    <m/>
    <m/>
    <m/>
    <m/>
    <m/>
    <m/>
    <m/>
    <m/>
    <m/>
    <m/>
    <m/>
    <m/>
    <m/>
    <m/>
    <m/>
    <m/>
    <m/>
    <m/>
    <m/>
    <m/>
    <n v="19"/>
    <x v="29"/>
    <x v="1"/>
  </r>
  <r>
    <d v="2024-02-16T17:29:07"/>
    <x v="47"/>
    <d v="2024-02-16T00:00:00"/>
    <s v="Contraception hormonale"/>
    <n v="4"/>
    <n v="4"/>
    <n v="2"/>
    <n v="3"/>
    <n v="4"/>
    <n v="4"/>
    <s v="Je suis encore un peu malade"/>
    <m/>
    <m/>
    <m/>
    <m/>
    <m/>
    <m/>
    <m/>
    <m/>
    <m/>
    <m/>
    <m/>
    <m/>
    <m/>
    <m/>
    <m/>
    <m/>
    <m/>
    <m/>
    <m/>
    <m/>
    <n v="21"/>
    <x v="29"/>
    <x v="1"/>
  </r>
  <r>
    <d v="2024-02-20T08:06:18"/>
    <x v="2"/>
    <d v="2024-02-20T00:00:00"/>
    <s v="Contraception hormonale"/>
    <n v="4"/>
    <n v="2"/>
    <n v="4"/>
    <n v="3"/>
    <n v="3"/>
    <n v="4"/>
    <m/>
    <n v="5"/>
    <m/>
    <m/>
    <m/>
    <m/>
    <m/>
    <m/>
    <m/>
    <m/>
    <m/>
    <m/>
    <s v="Général"/>
    <m/>
    <m/>
    <m/>
    <m/>
    <m/>
    <m/>
    <m/>
    <m/>
    <n v="20"/>
    <x v="30"/>
    <x v="1"/>
  </r>
  <r>
    <d v="2024-02-20T09:03:30"/>
    <x v="40"/>
    <d v="2024-02-20T00:00:00"/>
    <s v="Ovulation (J7 à J14)"/>
    <n v="4"/>
    <n v="4"/>
    <n v="3"/>
    <n v="4"/>
    <n v="4"/>
    <n v="4"/>
    <m/>
    <n v="1"/>
    <m/>
    <m/>
    <m/>
    <m/>
    <m/>
    <m/>
    <m/>
    <m/>
    <m/>
    <m/>
    <s v="Gauche"/>
    <m/>
    <m/>
    <m/>
    <m/>
    <m/>
    <m/>
    <m/>
    <m/>
    <n v="23"/>
    <x v="30"/>
    <x v="1"/>
  </r>
  <r>
    <d v="2024-02-20T09:12:14"/>
    <x v="56"/>
    <d v="2024-02-20T00:00:00"/>
    <s v="Fin de cycle (J14 à J28)"/>
    <n v="4"/>
    <n v="4"/>
    <n v="5"/>
    <n v="4"/>
    <n v="5"/>
    <n v="5"/>
    <m/>
    <m/>
    <m/>
    <m/>
    <m/>
    <m/>
    <m/>
    <m/>
    <m/>
    <m/>
    <m/>
    <m/>
    <m/>
    <m/>
    <m/>
    <m/>
    <m/>
    <m/>
    <m/>
    <m/>
    <m/>
    <n v="27"/>
    <x v="30"/>
    <x v="1"/>
  </r>
  <r>
    <d v="2024-02-20T10:54:23"/>
    <x v="3"/>
    <d v="2024-02-20T00:00:00"/>
    <s v="Fin de cycle (J14 à J28)"/>
    <n v="3"/>
    <n v="3"/>
    <n v="3"/>
    <n v="3"/>
    <n v="2"/>
    <n v="4"/>
    <s v="Pas assez dormi"/>
    <m/>
    <m/>
    <m/>
    <m/>
    <m/>
    <m/>
    <m/>
    <m/>
    <m/>
    <m/>
    <m/>
    <m/>
    <m/>
    <m/>
    <m/>
    <m/>
    <m/>
    <m/>
    <m/>
    <m/>
    <n v="18"/>
    <x v="30"/>
    <x v="1"/>
  </r>
  <r>
    <d v="2024-02-20T11:04:15"/>
    <x v="44"/>
    <d v="2024-02-20T00:00:00"/>
    <s v="Ovulation (J7 à J14)"/>
    <n v="4"/>
    <n v="3"/>
    <n v="3"/>
    <n v="3"/>
    <n v="3"/>
    <n v="4"/>
    <s v="Malade"/>
    <m/>
    <m/>
    <m/>
    <m/>
    <m/>
    <m/>
    <m/>
    <m/>
    <m/>
    <m/>
    <m/>
    <m/>
    <m/>
    <m/>
    <m/>
    <m/>
    <m/>
    <m/>
    <m/>
    <m/>
    <n v="20"/>
    <x v="30"/>
    <x v="1"/>
  </r>
  <r>
    <d v="2024-02-20T11:16:16"/>
    <x v="31"/>
    <d v="2024-02-20T00:00:00"/>
    <s v="Contraception hormonale"/>
    <n v="4"/>
    <n v="3"/>
    <n v="4"/>
    <n v="3"/>
    <n v="3"/>
    <n v="4"/>
    <m/>
    <m/>
    <m/>
    <m/>
    <m/>
    <m/>
    <m/>
    <m/>
    <m/>
    <m/>
    <m/>
    <m/>
    <m/>
    <m/>
    <m/>
    <m/>
    <m/>
    <m/>
    <m/>
    <m/>
    <m/>
    <n v="21"/>
    <x v="30"/>
    <x v="1"/>
  </r>
  <r>
    <d v="2024-02-20T11:43:57"/>
    <x v="38"/>
    <d v="2024-02-20T00:00:00"/>
    <s v="Ovulation (J7 à J14)"/>
    <n v="3"/>
    <n v="3"/>
    <n v="5"/>
    <n v="4"/>
    <n v="4"/>
    <n v="4"/>
    <m/>
    <m/>
    <m/>
    <m/>
    <m/>
    <m/>
    <m/>
    <m/>
    <m/>
    <m/>
    <m/>
    <m/>
    <m/>
    <m/>
    <m/>
    <m/>
    <m/>
    <m/>
    <m/>
    <m/>
    <m/>
    <n v="23"/>
    <x v="30"/>
    <x v="1"/>
  </r>
  <r>
    <d v="2024-02-20T11:52:23"/>
    <x v="57"/>
    <d v="2024-02-20T00:00:00"/>
    <s v="Fin de cycle (J14 à J28)"/>
    <n v="3"/>
    <n v="3"/>
    <n v="3"/>
    <n v="3"/>
    <n v="3"/>
    <n v="3"/>
    <m/>
    <n v="5"/>
    <m/>
    <m/>
    <m/>
    <m/>
    <m/>
    <m/>
    <m/>
    <m/>
    <m/>
    <s v="Droite"/>
    <m/>
    <m/>
    <m/>
    <m/>
    <m/>
    <m/>
    <s v="Gauche"/>
    <m/>
    <m/>
    <n v="18"/>
    <x v="30"/>
    <x v="1"/>
  </r>
  <r>
    <d v="2024-02-20T14:18:44"/>
    <x v="4"/>
    <d v="2024-02-20T00:00:00"/>
    <s v="Contraception hormonale"/>
    <n v="4"/>
    <n v="2"/>
    <n v="3"/>
    <n v="2"/>
    <n v="2"/>
    <n v="4"/>
    <s v="Dos et mollet"/>
    <m/>
    <m/>
    <m/>
    <m/>
    <m/>
    <m/>
    <m/>
    <m/>
    <m/>
    <m/>
    <m/>
    <m/>
    <m/>
    <m/>
    <m/>
    <m/>
    <m/>
    <m/>
    <m/>
    <m/>
    <n v="17"/>
    <x v="30"/>
    <x v="1"/>
  </r>
  <r>
    <d v="2024-02-20T15:29:30"/>
    <x v="20"/>
    <d v="2024-02-20T00:00:00"/>
    <s v="Fin de cycle (J14 à J28)"/>
    <n v="4"/>
    <n v="4"/>
    <n v="5"/>
    <n v="5"/>
    <n v="5"/>
    <n v="5"/>
    <m/>
    <n v="4"/>
    <s v="Général"/>
    <m/>
    <s v="Général"/>
    <m/>
    <m/>
    <s v="Général"/>
    <m/>
    <m/>
    <m/>
    <m/>
    <m/>
    <m/>
    <m/>
    <m/>
    <m/>
    <m/>
    <m/>
    <m/>
    <m/>
    <n v="28"/>
    <x v="30"/>
    <x v="1"/>
  </r>
  <r>
    <d v="2024-02-20T16:13:39"/>
    <x v="46"/>
    <d v="2024-02-20T00:00:00"/>
    <s v="Ovulation (J7 à J14)"/>
    <n v="5"/>
    <n v="4"/>
    <n v="4"/>
    <n v="4"/>
    <n v="4"/>
    <n v="4"/>
    <m/>
    <m/>
    <m/>
    <m/>
    <m/>
    <m/>
    <m/>
    <m/>
    <m/>
    <m/>
    <m/>
    <m/>
    <m/>
    <m/>
    <m/>
    <m/>
    <m/>
    <m/>
    <m/>
    <m/>
    <m/>
    <n v="25"/>
    <x v="30"/>
    <x v="1"/>
  </r>
  <r>
    <d v="2024-02-20T16:24:34"/>
    <x v="13"/>
    <d v="2024-02-20T00:00:00"/>
    <s v="Ovulation (J7 à J14)"/>
    <n v="3"/>
    <n v="3"/>
    <n v="2"/>
    <n v="3"/>
    <n v="4"/>
    <n v="3"/>
    <m/>
    <m/>
    <m/>
    <m/>
    <m/>
    <m/>
    <m/>
    <m/>
    <m/>
    <m/>
    <m/>
    <m/>
    <m/>
    <m/>
    <m/>
    <m/>
    <m/>
    <m/>
    <m/>
    <m/>
    <m/>
    <n v="18"/>
    <x v="30"/>
    <x v="1"/>
  </r>
  <r>
    <d v="2024-02-20T16:45:16"/>
    <x v="15"/>
    <d v="2024-02-20T00:00:00"/>
    <s v="Fin de cycle (J14 à J28)"/>
    <n v="3"/>
    <n v="2"/>
    <n v="4"/>
    <n v="3"/>
    <n v="4"/>
    <n v="4"/>
    <m/>
    <m/>
    <m/>
    <m/>
    <m/>
    <m/>
    <m/>
    <m/>
    <m/>
    <m/>
    <m/>
    <m/>
    <m/>
    <m/>
    <m/>
    <m/>
    <m/>
    <m/>
    <m/>
    <m/>
    <m/>
    <n v="20"/>
    <x v="30"/>
    <x v="1"/>
  </r>
  <r>
    <d v="2024-02-20T16:45:31"/>
    <x v="22"/>
    <d v="2024-02-20T00:00:00"/>
    <s v="Règles (J1 à J7)"/>
    <n v="3"/>
    <n v="3"/>
    <n v="2"/>
    <n v="2"/>
    <n v="3"/>
    <n v="3"/>
    <m/>
    <m/>
    <m/>
    <m/>
    <m/>
    <m/>
    <m/>
    <m/>
    <m/>
    <m/>
    <m/>
    <m/>
    <m/>
    <m/>
    <m/>
    <m/>
    <m/>
    <m/>
    <m/>
    <m/>
    <m/>
    <n v="16"/>
    <x v="30"/>
    <x v="1"/>
  </r>
  <r>
    <d v="2024-02-20T16:49:57"/>
    <x v="29"/>
    <d v="2024-02-20T00:00:00"/>
    <s v="Règles (J1 à J7)"/>
    <n v="2"/>
    <n v="2"/>
    <n v="3"/>
    <n v="2"/>
    <n v="3"/>
    <n v="3"/>
    <m/>
    <m/>
    <m/>
    <m/>
    <m/>
    <m/>
    <m/>
    <m/>
    <m/>
    <m/>
    <m/>
    <m/>
    <m/>
    <m/>
    <m/>
    <m/>
    <m/>
    <m/>
    <m/>
    <m/>
    <m/>
    <n v="15"/>
    <x v="30"/>
    <x v="1"/>
  </r>
  <r>
    <d v="2024-02-20T16:50:21"/>
    <x v="9"/>
    <d v="2024-02-20T00:00:00"/>
    <s v="Ovulation (J7 à J14)"/>
    <n v="5"/>
    <n v="4"/>
    <n v="4"/>
    <n v="3"/>
    <n v="4"/>
    <n v="4"/>
    <m/>
    <n v="3"/>
    <m/>
    <m/>
    <m/>
    <m/>
    <m/>
    <m/>
    <m/>
    <m/>
    <m/>
    <m/>
    <m/>
    <m/>
    <m/>
    <m/>
    <m/>
    <s v="Gauche"/>
    <m/>
    <m/>
    <s v="Je ne suis pas encore à 100%"/>
    <n v="24"/>
    <x v="30"/>
    <x v="1"/>
  </r>
  <r>
    <d v="2024-02-20T16:50:58"/>
    <x v="26"/>
    <d v="2024-02-20T00:00:00"/>
    <s v="Ovulation (J7 à J14)"/>
    <n v="4"/>
    <n v="4"/>
    <n v="3"/>
    <n v="3"/>
    <n v="3"/>
    <n v="4"/>
    <m/>
    <m/>
    <m/>
    <m/>
    <m/>
    <m/>
    <m/>
    <m/>
    <m/>
    <m/>
    <m/>
    <m/>
    <m/>
    <m/>
    <m/>
    <m/>
    <m/>
    <m/>
    <m/>
    <m/>
    <m/>
    <n v="21"/>
    <x v="30"/>
    <x v="1"/>
  </r>
  <r>
    <d v="2024-02-20T16:54:48"/>
    <x v="39"/>
    <d v="2024-02-20T00:00:00"/>
    <s v="Règles (J1 à J7)"/>
    <n v="3"/>
    <n v="3"/>
    <n v="3"/>
    <n v="4"/>
    <n v="4"/>
    <n v="4"/>
    <s v="Fariguée en ce moment. Je me suis fait mal au petit doigt droit dimanche."/>
    <m/>
    <m/>
    <m/>
    <m/>
    <m/>
    <m/>
    <m/>
    <m/>
    <m/>
    <m/>
    <m/>
    <m/>
    <m/>
    <m/>
    <m/>
    <m/>
    <m/>
    <m/>
    <m/>
    <m/>
    <n v="21"/>
    <x v="30"/>
    <x v="1"/>
  </r>
  <r>
    <d v="2024-02-20T17:13:46"/>
    <x v="10"/>
    <d v="2024-02-20T00:00:00"/>
    <s v="Règles (J1 à J7)"/>
    <n v="4"/>
    <n v="4"/>
    <n v="4"/>
    <n v="3"/>
    <n v="4"/>
    <n v="4"/>
    <m/>
    <m/>
    <m/>
    <m/>
    <m/>
    <m/>
    <m/>
    <m/>
    <m/>
    <m/>
    <m/>
    <m/>
    <m/>
    <m/>
    <m/>
    <m/>
    <m/>
    <m/>
    <m/>
    <m/>
    <m/>
    <n v="23"/>
    <x v="30"/>
    <x v="1"/>
  </r>
  <r>
    <d v="2024-02-20T17:36:03"/>
    <x v="6"/>
    <d v="2024-02-20T00:00:00"/>
    <s v="Fin de cycle (J14 à J28)"/>
    <n v="5"/>
    <n v="5"/>
    <n v="4"/>
    <n v="3"/>
    <n v="4"/>
    <n v="4"/>
    <m/>
    <m/>
    <m/>
    <m/>
    <m/>
    <m/>
    <m/>
    <m/>
    <m/>
    <m/>
    <m/>
    <m/>
    <m/>
    <m/>
    <m/>
    <m/>
    <m/>
    <m/>
    <m/>
    <m/>
    <m/>
    <n v="25"/>
    <x v="30"/>
    <x v="1"/>
  </r>
  <r>
    <d v="2024-02-21T06:27:28"/>
    <x v="18"/>
    <d v="2024-02-21T00:00:00"/>
    <s v="Contraception hormonale"/>
    <n v="3"/>
    <n v="4"/>
    <n v="2"/>
    <n v="4"/>
    <n v="4"/>
    <n v="4"/>
    <m/>
    <n v="2"/>
    <m/>
    <m/>
    <m/>
    <m/>
    <m/>
    <m/>
    <m/>
    <m/>
    <m/>
    <m/>
    <s v="Gauche"/>
    <m/>
    <m/>
    <m/>
    <m/>
    <m/>
    <m/>
    <m/>
    <m/>
    <n v="21"/>
    <x v="30"/>
    <x v="1"/>
  </r>
  <r>
    <d v="2024-02-21T08:16:08"/>
    <x v="57"/>
    <d v="2024-02-21T00:00:00"/>
    <s v="Fin de cycle (J14 à J28)"/>
    <n v="3"/>
    <n v="3"/>
    <n v="3"/>
    <n v="3"/>
    <n v="3"/>
    <n v="3"/>
    <m/>
    <n v="5"/>
    <m/>
    <m/>
    <m/>
    <m/>
    <m/>
    <m/>
    <m/>
    <m/>
    <m/>
    <s v="Droite"/>
    <m/>
    <m/>
    <m/>
    <m/>
    <m/>
    <m/>
    <m/>
    <m/>
    <m/>
    <n v="18"/>
    <x v="30"/>
    <x v="1"/>
  </r>
  <r>
    <d v="2024-02-21T08:50:45"/>
    <x v="56"/>
    <d v="2024-02-21T00:00:00"/>
    <s v="Fin de cycle (J14 à J28)"/>
    <n v="5"/>
    <n v="4"/>
    <n v="5"/>
    <n v="4"/>
    <n v="4"/>
    <n v="5"/>
    <m/>
    <m/>
    <m/>
    <m/>
    <m/>
    <m/>
    <m/>
    <m/>
    <m/>
    <m/>
    <m/>
    <m/>
    <m/>
    <m/>
    <m/>
    <m/>
    <m/>
    <m/>
    <m/>
    <m/>
    <m/>
    <n v="27"/>
    <x v="30"/>
    <x v="1"/>
  </r>
  <r>
    <d v="2024-02-21T09:18:25"/>
    <x v="22"/>
    <d v="2024-02-21T00:00:00"/>
    <s v="Règles (J1 à J7)"/>
    <n v="3"/>
    <n v="3"/>
    <n v="2"/>
    <n v="2"/>
    <n v="3"/>
    <n v="3"/>
    <m/>
    <m/>
    <m/>
    <m/>
    <m/>
    <m/>
    <m/>
    <m/>
    <m/>
    <m/>
    <m/>
    <m/>
    <m/>
    <m/>
    <m/>
    <m/>
    <m/>
    <m/>
    <m/>
    <m/>
    <m/>
    <n v="16"/>
    <x v="30"/>
    <x v="1"/>
  </r>
  <r>
    <d v="2024-02-21T09:19:11"/>
    <x v="44"/>
    <d v="2024-02-21T00:00:00"/>
    <s v="Fin de cycle (J14 à J28)"/>
    <n v="4"/>
    <n v="3"/>
    <n v="3"/>
    <n v="3"/>
    <n v="4"/>
    <n v="4"/>
    <s v="Malade"/>
    <m/>
    <m/>
    <m/>
    <m/>
    <m/>
    <m/>
    <m/>
    <m/>
    <m/>
    <m/>
    <m/>
    <m/>
    <m/>
    <m/>
    <m/>
    <m/>
    <m/>
    <m/>
    <m/>
    <m/>
    <n v="21"/>
    <x v="30"/>
    <x v="1"/>
  </r>
  <r>
    <d v="2024-02-21T10:24:26"/>
    <x v="3"/>
    <d v="2024-02-21T00:00:00"/>
    <s v="Fin de cycle (J14 à J28)"/>
    <n v="3"/>
    <n v="3"/>
    <n v="3"/>
    <n v="3"/>
    <n v="3"/>
    <n v="4"/>
    <s v="Toujours fatiguée"/>
    <m/>
    <m/>
    <m/>
    <m/>
    <m/>
    <m/>
    <m/>
    <m/>
    <m/>
    <m/>
    <m/>
    <m/>
    <m/>
    <m/>
    <m/>
    <m/>
    <m/>
    <m/>
    <m/>
    <m/>
    <n v="19"/>
    <x v="30"/>
    <x v="1"/>
  </r>
  <r>
    <d v="2024-02-21T13:43:59"/>
    <x v="29"/>
    <d v="2024-02-21T00:00:00"/>
    <s v="Ovulation (J7 à J14)"/>
    <n v="2"/>
    <n v="2"/>
    <n v="3"/>
    <n v="3"/>
    <n v="3"/>
    <n v="4"/>
    <m/>
    <m/>
    <m/>
    <m/>
    <m/>
    <m/>
    <m/>
    <m/>
    <m/>
    <m/>
    <m/>
    <m/>
    <m/>
    <m/>
    <m/>
    <m/>
    <m/>
    <m/>
    <m/>
    <m/>
    <m/>
    <n v="17"/>
    <x v="30"/>
    <x v="1"/>
  </r>
  <r>
    <d v="2024-02-21T13:45:24"/>
    <x v="38"/>
    <d v="2024-02-21T00:00:00"/>
    <s v="Fin de cycle (J14 à J28)"/>
    <n v="4"/>
    <n v="4"/>
    <n v="4"/>
    <n v="4"/>
    <n v="5"/>
    <n v="5"/>
    <m/>
    <m/>
    <m/>
    <m/>
    <m/>
    <m/>
    <m/>
    <m/>
    <m/>
    <m/>
    <m/>
    <m/>
    <m/>
    <m/>
    <m/>
    <m/>
    <m/>
    <m/>
    <m/>
    <m/>
    <m/>
    <n v="26"/>
    <x v="30"/>
    <x v="1"/>
  </r>
  <r>
    <d v="2024-02-21T16:31:08"/>
    <x v="31"/>
    <d v="2024-02-21T00:00:00"/>
    <s v="Contraception hormonale"/>
    <n v="3"/>
    <n v="2"/>
    <n v="4"/>
    <n v="3"/>
    <n v="4"/>
    <n v="4"/>
    <m/>
    <m/>
    <m/>
    <m/>
    <m/>
    <m/>
    <m/>
    <m/>
    <m/>
    <m/>
    <m/>
    <m/>
    <m/>
    <m/>
    <m/>
    <m/>
    <m/>
    <m/>
    <m/>
    <m/>
    <m/>
    <n v="20"/>
    <x v="30"/>
    <x v="1"/>
  </r>
  <r>
    <d v="2024-02-21T16:33:52"/>
    <x v="15"/>
    <d v="2024-02-21T00:00:00"/>
    <s v="Fin de cycle (J14 à J28)"/>
    <n v="4"/>
    <n v="2"/>
    <n v="4"/>
    <n v="4"/>
    <n v="4"/>
    <n v="4"/>
    <m/>
    <m/>
    <m/>
    <m/>
    <m/>
    <m/>
    <m/>
    <m/>
    <m/>
    <m/>
    <m/>
    <m/>
    <m/>
    <m/>
    <m/>
    <m/>
    <m/>
    <m/>
    <m/>
    <m/>
    <m/>
    <n v="22"/>
    <x v="30"/>
    <x v="1"/>
  </r>
  <r>
    <d v="2024-02-21T16:35:32"/>
    <x v="10"/>
    <d v="2024-02-21T00:00:00"/>
    <s v="Règles (J1 à J7)"/>
    <n v="5"/>
    <n v="4"/>
    <n v="3"/>
    <n v="3"/>
    <n v="4"/>
    <n v="4"/>
    <m/>
    <m/>
    <m/>
    <m/>
    <m/>
    <m/>
    <m/>
    <m/>
    <m/>
    <m/>
    <m/>
    <m/>
    <m/>
    <m/>
    <m/>
    <m/>
    <m/>
    <m/>
    <m/>
    <m/>
    <m/>
    <n v="23"/>
    <x v="30"/>
    <x v="1"/>
  </r>
  <r>
    <d v="2024-02-21T16:35:36"/>
    <x v="14"/>
    <d v="2024-02-21T00:00:00"/>
    <s v="Contraception hormonale"/>
    <n v="2"/>
    <n v="3"/>
    <n v="2"/>
    <n v="3"/>
    <n v="2"/>
    <n v="2"/>
    <m/>
    <m/>
    <m/>
    <m/>
    <m/>
    <m/>
    <m/>
    <m/>
    <m/>
    <m/>
    <m/>
    <m/>
    <m/>
    <m/>
    <m/>
    <m/>
    <m/>
    <m/>
    <m/>
    <m/>
    <m/>
    <n v="14"/>
    <x v="30"/>
    <x v="1"/>
  </r>
  <r>
    <d v="2024-02-21T16:38:30"/>
    <x v="6"/>
    <d v="2024-02-21T00:00:00"/>
    <s v="Fin de cycle (J14 à J28)"/>
    <n v="5"/>
    <n v="4"/>
    <n v="3"/>
    <n v="3"/>
    <n v="3"/>
    <n v="3"/>
    <m/>
    <m/>
    <m/>
    <m/>
    <m/>
    <m/>
    <m/>
    <m/>
    <m/>
    <m/>
    <m/>
    <m/>
    <m/>
    <m/>
    <m/>
    <m/>
    <m/>
    <m/>
    <m/>
    <m/>
    <m/>
    <n v="21"/>
    <x v="30"/>
    <x v="1"/>
  </r>
  <r>
    <d v="2024-02-21T16:42:14"/>
    <x v="39"/>
    <d v="2024-02-21T00:00:00"/>
    <s v="Règles (J1 à J7)"/>
    <n v="3"/>
    <n v="2"/>
    <n v="3"/>
    <n v="4"/>
    <n v="4"/>
    <n v="4"/>
    <m/>
    <m/>
    <m/>
    <m/>
    <m/>
    <m/>
    <m/>
    <m/>
    <m/>
    <m/>
    <m/>
    <m/>
    <m/>
    <m/>
    <m/>
    <m/>
    <m/>
    <m/>
    <m/>
    <m/>
    <m/>
    <n v="20"/>
    <x v="30"/>
    <x v="1"/>
  </r>
  <r>
    <d v="2024-02-21T16:42:45"/>
    <x v="47"/>
    <d v="2024-02-21T00:00:00"/>
    <s v="Contraception hormonale"/>
    <n v="4"/>
    <n v="3"/>
    <n v="5"/>
    <n v="3"/>
    <n v="4"/>
    <n v="3"/>
    <m/>
    <m/>
    <m/>
    <m/>
    <m/>
    <m/>
    <m/>
    <m/>
    <m/>
    <m/>
    <m/>
    <m/>
    <m/>
    <m/>
    <m/>
    <m/>
    <m/>
    <m/>
    <m/>
    <m/>
    <m/>
    <n v="22"/>
    <x v="30"/>
    <x v="1"/>
  </r>
  <r>
    <d v="2024-02-21T16:52:24"/>
    <x v="40"/>
    <d v="2024-02-21T00:00:00"/>
    <s v="Ovulation (J7 à J14)"/>
    <n v="5"/>
    <n v="4"/>
    <n v="3"/>
    <n v="4"/>
    <n v="4"/>
    <n v="4"/>
    <s v="Je Suis mal a la gorge, mal dormi et mal de que je fais des efforts"/>
    <n v="3"/>
    <m/>
    <m/>
    <m/>
    <m/>
    <m/>
    <m/>
    <m/>
    <m/>
    <m/>
    <m/>
    <s v="Gauche"/>
    <m/>
    <m/>
    <m/>
    <m/>
    <m/>
    <m/>
    <m/>
    <m/>
    <n v="24"/>
    <x v="30"/>
    <x v="1"/>
  </r>
  <r>
    <d v="2024-02-21T17:02:04"/>
    <x v="9"/>
    <d v="2024-02-21T00:00:00"/>
    <s v="Fin de cycle (J14 à J28)"/>
    <n v="5"/>
    <n v="4"/>
    <n v="4"/>
    <n v="3"/>
    <n v="4"/>
    <n v="4"/>
    <m/>
    <n v="3"/>
    <m/>
    <m/>
    <m/>
    <m/>
    <m/>
    <m/>
    <m/>
    <m/>
    <m/>
    <m/>
    <m/>
    <m/>
    <m/>
    <m/>
    <m/>
    <s v="Gauche"/>
    <m/>
    <m/>
    <m/>
    <n v="24"/>
    <x v="30"/>
    <x v="1"/>
  </r>
  <r>
    <d v="2024-02-21T17:08:13"/>
    <x v="46"/>
    <d v="2024-02-21T00:00:00"/>
    <s v="Ovulation (J7 à J14)"/>
    <n v="5"/>
    <n v="4"/>
    <n v="4"/>
    <n v="3"/>
    <n v="5"/>
    <n v="5"/>
    <m/>
    <m/>
    <m/>
    <m/>
    <m/>
    <m/>
    <m/>
    <m/>
    <m/>
    <m/>
    <m/>
    <m/>
    <m/>
    <m/>
    <m/>
    <m/>
    <m/>
    <m/>
    <m/>
    <m/>
    <m/>
    <n v="26"/>
    <x v="30"/>
    <x v="1"/>
  </r>
  <r>
    <d v="2024-02-23T08:34:54"/>
    <x v="57"/>
    <d v="2024-02-23T00:00:00"/>
    <s v="Fin de cycle (J14 à J28)"/>
    <n v="3"/>
    <n v="3"/>
    <n v="3"/>
    <n v="3"/>
    <n v="3"/>
    <n v="3"/>
    <m/>
    <m/>
    <m/>
    <m/>
    <m/>
    <m/>
    <m/>
    <m/>
    <m/>
    <m/>
    <m/>
    <m/>
    <m/>
    <m/>
    <m/>
    <m/>
    <m/>
    <m/>
    <m/>
    <m/>
    <m/>
    <n v="18"/>
    <x v="30"/>
    <x v="1"/>
  </r>
  <r>
    <d v="2024-02-23T08:35:06"/>
    <x v="31"/>
    <d v="2024-02-23T00:00:00"/>
    <s v="Contraception hormonale"/>
    <n v="3"/>
    <n v="4"/>
    <n v="4"/>
    <n v="3"/>
    <n v="4"/>
    <n v="4"/>
    <m/>
    <m/>
    <m/>
    <m/>
    <m/>
    <m/>
    <m/>
    <m/>
    <m/>
    <m/>
    <m/>
    <m/>
    <m/>
    <m/>
    <m/>
    <m/>
    <m/>
    <m/>
    <m/>
    <m/>
    <m/>
    <n v="22"/>
    <x v="30"/>
    <x v="1"/>
  </r>
  <r>
    <d v="2024-02-23T09:10:12"/>
    <x v="40"/>
    <d v="2024-02-23T00:00:00"/>
    <s v="Ovulation (J7 à J14)"/>
    <n v="4"/>
    <n v="4"/>
    <n v="3"/>
    <n v="3"/>
    <n v="3"/>
    <n v="4"/>
    <s v="Bronchiolite"/>
    <n v="2"/>
    <m/>
    <m/>
    <m/>
    <m/>
    <m/>
    <m/>
    <m/>
    <m/>
    <m/>
    <m/>
    <s v="Gauche"/>
    <m/>
    <m/>
    <m/>
    <m/>
    <m/>
    <m/>
    <m/>
    <m/>
    <n v="21"/>
    <x v="30"/>
    <x v="1"/>
  </r>
  <r>
    <d v="2024-02-23T10:05:24"/>
    <x v="38"/>
    <d v="2024-02-23T00:00:00"/>
    <s v="Fin de cycle (J14 à J28)"/>
    <n v="4"/>
    <n v="3"/>
    <n v="4"/>
    <n v="3"/>
    <n v="5"/>
    <n v="5"/>
    <m/>
    <m/>
    <m/>
    <m/>
    <m/>
    <m/>
    <m/>
    <m/>
    <m/>
    <m/>
    <m/>
    <m/>
    <m/>
    <m/>
    <m/>
    <m/>
    <m/>
    <m/>
    <m/>
    <m/>
    <m/>
    <n v="24"/>
    <x v="30"/>
    <x v="1"/>
  </r>
  <r>
    <d v="2024-02-23T10:33:32"/>
    <x v="56"/>
    <d v="2024-02-23T00:00:00"/>
    <s v="Règles (J1 à J7)"/>
    <n v="3"/>
    <n v="3"/>
    <n v="3"/>
    <n v="5"/>
    <n v="5"/>
    <n v="5"/>
    <m/>
    <m/>
    <m/>
    <m/>
    <m/>
    <m/>
    <m/>
    <m/>
    <m/>
    <m/>
    <m/>
    <m/>
    <m/>
    <m/>
    <m/>
    <m/>
    <m/>
    <m/>
    <m/>
    <m/>
    <m/>
    <n v="24"/>
    <x v="30"/>
    <x v="1"/>
  </r>
  <r>
    <d v="2024-02-23T10:39:34"/>
    <x v="3"/>
    <d v="2024-02-23T00:00:00"/>
    <s v="Fin de cycle (J14 à J28)"/>
    <n v="3"/>
    <n v="3"/>
    <n v="2"/>
    <n v="3"/>
    <n v="2"/>
    <n v="4"/>
    <s v="Fatiguée car presque journée complète hier"/>
    <m/>
    <m/>
    <m/>
    <m/>
    <m/>
    <m/>
    <m/>
    <m/>
    <m/>
    <m/>
    <m/>
    <m/>
    <m/>
    <m/>
    <m/>
    <m/>
    <m/>
    <m/>
    <m/>
    <m/>
    <n v="17"/>
    <x v="30"/>
    <x v="1"/>
  </r>
  <r>
    <d v="2024-02-23T14:53:09"/>
    <x v="26"/>
    <d v="2024-02-23T00:00:00"/>
    <s v="Fin de cycle (J14 à J28)"/>
    <n v="4"/>
    <n v="4"/>
    <n v="2"/>
    <n v="3"/>
    <n v="4"/>
    <n v="4"/>
    <m/>
    <m/>
    <m/>
    <m/>
    <m/>
    <m/>
    <m/>
    <m/>
    <m/>
    <m/>
    <m/>
    <m/>
    <m/>
    <m/>
    <m/>
    <m/>
    <m/>
    <m/>
    <m/>
    <m/>
    <m/>
    <n v="21"/>
    <x v="30"/>
    <x v="1"/>
  </r>
  <r>
    <d v="2024-02-23T16:20:22"/>
    <x v="22"/>
    <d v="2024-02-23T00:00:00"/>
    <s v="Ovulation (J7 à J14)"/>
    <n v="3"/>
    <n v="3"/>
    <n v="2"/>
    <n v="3"/>
    <n v="3"/>
    <n v="3"/>
    <m/>
    <m/>
    <m/>
    <m/>
    <m/>
    <m/>
    <m/>
    <m/>
    <m/>
    <m/>
    <m/>
    <m/>
    <m/>
    <m/>
    <m/>
    <m/>
    <m/>
    <m/>
    <m/>
    <m/>
    <m/>
    <n v="17"/>
    <x v="30"/>
    <x v="1"/>
  </r>
  <r>
    <d v="2024-02-23T16:20:32"/>
    <x v="15"/>
    <d v="2024-02-23T00:00:00"/>
    <s v="Fin de cycle (J14 à J28)"/>
    <n v="3"/>
    <n v="2"/>
    <n v="4"/>
    <n v="4"/>
    <n v="3"/>
    <n v="4"/>
    <m/>
    <m/>
    <m/>
    <m/>
    <m/>
    <m/>
    <m/>
    <m/>
    <m/>
    <m/>
    <m/>
    <m/>
    <m/>
    <m/>
    <m/>
    <m/>
    <m/>
    <m/>
    <m/>
    <m/>
    <m/>
    <n v="20"/>
    <x v="30"/>
    <x v="1"/>
  </r>
  <r>
    <d v="2024-02-23T16:20:38"/>
    <x v="24"/>
    <d v="2024-02-23T00:00:00"/>
    <s v="Fin de cycle (J14 à J28)"/>
    <n v="2"/>
    <n v="3"/>
    <n v="3"/>
    <n v="3"/>
    <n v="3"/>
    <n v="3"/>
    <m/>
    <m/>
    <m/>
    <m/>
    <m/>
    <m/>
    <m/>
    <m/>
    <m/>
    <m/>
    <m/>
    <m/>
    <m/>
    <m/>
    <m/>
    <m/>
    <m/>
    <m/>
    <m/>
    <m/>
    <m/>
    <n v="17"/>
    <x v="30"/>
    <x v="1"/>
  </r>
  <r>
    <d v="2024-02-23T16:20:50"/>
    <x v="2"/>
    <d v="2024-02-23T00:00:00"/>
    <s v="Contraception hormonale"/>
    <n v="3"/>
    <n v="2"/>
    <n v="1"/>
    <n v="3"/>
    <n v="3"/>
    <n v="4"/>
    <s v="Malade"/>
    <m/>
    <m/>
    <m/>
    <m/>
    <m/>
    <m/>
    <m/>
    <m/>
    <m/>
    <m/>
    <m/>
    <m/>
    <m/>
    <m/>
    <m/>
    <m/>
    <m/>
    <m/>
    <m/>
    <m/>
    <n v="16"/>
    <x v="30"/>
    <x v="1"/>
  </r>
  <r>
    <d v="2024-02-23T16:21:39"/>
    <x v="44"/>
    <d v="2024-02-23T00:00:00"/>
    <s v="Ovulation (J7 à J14)"/>
    <n v="4"/>
    <n v="3"/>
    <n v="4"/>
    <n v="4"/>
    <n v="4"/>
    <n v="4"/>
    <m/>
    <m/>
    <m/>
    <m/>
    <m/>
    <m/>
    <m/>
    <m/>
    <m/>
    <m/>
    <m/>
    <m/>
    <m/>
    <m/>
    <m/>
    <m/>
    <m/>
    <m/>
    <m/>
    <m/>
    <m/>
    <n v="23"/>
    <x v="30"/>
    <x v="1"/>
  </r>
  <r>
    <d v="2024-02-23T16:27:33"/>
    <x v="6"/>
    <d v="2024-02-23T00:00:00"/>
    <s v="Fin de cycle (J14 à J28)"/>
    <n v="4"/>
    <n v="4"/>
    <n v="2"/>
    <n v="3"/>
    <n v="4"/>
    <n v="5"/>
    <m/>
    <m/>
    <m/>
    <m/>
    <m/>
    <m/>
    <m/>
    <m/>
    <m/>
    <m/>
    <m/>
    <m/>
    <m/>
    <m/>
    <m/>
    <m/>
    <m/>
    <m/>
    <m/>
    <m/>
    <m/>
    <n v="22"/>
    <x v="30"/>
    <x v="1"/>
  </r>
  <r>
    <d v="2024-02-23T16:41:04"/>
    <x v="20"/>
    <d v="2024-02-23T00:00:00"/>
    <s v="Fin de cycle (J14 à J28)"/>
    <n v="5"/>
    <n v="3"/>
    <n v="3"/>
    <n v="4"/>
    <n v="2"/>
    <n v="4"/>
    <m/>
    <n v="3"/>
    <s v="Général"/>
    <m/>
    <m/>
    <m/>
    <m/>
    <m/>
    <m/>
    <m/>
    <m/>
    <m/>
    <m/>
    <m/>
    <m/>
    <m/>
    <m/>
    <m/>
    <m/>
    <m/>
    <m/>
    <n v="21"/>
    <x v="30"/>
    <x v="1"/>
  </r>
  <r>
    <d v="2024-02-23T16:42:46"/>
    <x v="39"/>
    <d v="2024-02-23T00:00:00"/>
    <s v="Règles (J1 à J7)"/>
    <n v="3"/>
    <n v="3"/>
    <n v="3"/>
    <n v="3"/>
    <n v="4"/>
    <n v="4"/>
    <s v="Douleur à l'arrière du genou droit"/>
    <m/>
    <m/>
    <m/>
    <m/>
    <m/>
    <m/>
    <m/>
    <m/>
    <m/>
    <m/>
    <m/>
    <m/>
    <m/>
    <m/>
    <m/>
    <m/>
    <m/>
    <m/>
    <m/>
    <m/>
    <n v="20"/>
    <x v="30"/>
    <x v="1"/>
  </r>
  <r>
    <d v="2024-02-23T16:57:17"/>
    <x v="29"/>
    <d v="2024-02-23T00:00:00"/>
    <s v="Ovulation (J7 à J14)"/>
    <n v="4"/>
    <n v="4"/>
    <n v="3"/>
    <n v="4"/>
    <n v="3"/>
    <n v="4"/>
    <m/>
    <m/>
    <m/>
    <m/>
    <m/>
    <m/>
    <m/>
    <m/>
    <m/>
    <m/>
    <m/>
    <m/>
    <m/>
    <m/>
    <m/>
    <m/>
    <m/>
    <m/>
    <m/>
    <m/>
    <m/>
    <n v="22"/>
    <x v="30"/>
    <x v="1"/>
  </r>
  <r>
    <d v="2024-02-23T17:22:16"/>
    <x v="10"/>
    <d v="2024-02-23T00:00:00"/>
    <s v="Règles (J1 à J7)"/>
    <n v="4"/>
    <n v="3"/>
    <n v="2"/>
    <n v="4"/>
    <n v="4"/>
    <n v="4"/>
    <m/>
    <m/>
    <m/>
    <m/>
    <m/>
    <m/>
    <m/>
    <m/>
    <m/>
    <m/>
    <m/>
    <m/>
    <m/>
    <m/>
    <m/>
    <m/>
    <m/>
    <m/>
    <m/>
    <m/>
    <m/>
    <n v="21"/>
    <x v="30"/>
    <x v="1"/>
  </r>
  <r>
    <d v="2024-02-23T17:23:34"/>
    <x v="12"/>
    <d v="2024-02-23T00:00:00"/>
    <s v="Contraception hormonale"/>
    <n v="4"/>
    <n v="3"/>
    <n v="3"/>
    <n v="3"/>
    <n v="4"/>
    <n v="3"/>
    <m/>
    <m/>
    <m/>
    <m/>
    <m/>
    <m/>
    <m/>
    <m/>
    <m/>
    <m/>
    <m/>
    <m/>
    <m/>
    <m/>
    <m/>
    <m/>
    <m/>
    <m/>
    <m/>
    <m/>
    <m/>
    <n v="20"/>
    <x v="30"/>
    <x v="1"/>
  </r>
  <r>
    <d v="2024-02-23T17:33:03"/>
    <x v="49"/>
    <d v="2024-02-23T00:00:00"/>
    <s v="Fin de cycle (J14 à J28)"/>
    <n v="4"/>
    <n v="4"/>
    <n v="3"/>
    <n v="3"/>
    <n v="4"/>
    <n v="4"/>
    <m/>
    <m/>
    <m/>
    <m/>
    <m/>
    <m/>
    <m/>
    <m/>
    <m/>
    <m/>
    <m/>
    <m/>
    <m/>
    <m/>
    <m/>
    <m/>
    <m/>
    <m/>
    <m/>
    <m/>
    <m/>
    <n v="22"/>
    <x v="30"/>
    <x v="1"/>
  </r>
  <r>
    <d v="2024-02-23T17:38:22"/>
    <x v="47"/>
    <d v="2024-02-23T00:00:00"/>
    <s v="Contraception hormonale"/>
    <n v="4"/>
    <n v="4"/>
    <n v="3"/>
    <n v="3"/>
    <n v="5"/>
    <n v="4"/>
    <m/>
    <m/>
    <m/>
    <m/>
    <m/>
    <m/>
    <m/>
    <m/>
    <m/>
    <m/>
    <m/>
    <m/>
    <m/>
    <m/>
    <m/>
    <m/>
    <m/>
    <m/>
    <m/>
    <m/>
    <m/>
    <n v="23"/>
    <x v="30"/>
    <x v="1"/>
  </r>
  <r>
    <d v="2024-02-27T10:22:54"/>
    <x v="3"/>
    <d v="2024-02-27T00:00:00"/>
    <s v="Fin de cycle (J14 à J28)"/>
    <n v="3"/>
    <n v="3"/>
    <n v="3"/>
    <n v="3"/>
    <n v="3"/>
    <n v="4"/>
    <s v="Besoin de Vacances"/>
    <n v="3"/>
    <m/>
    <m/>
    <m/>
    <m/>
    <m/>
    <s v="Gauche"/>
    <m/>
    <m/>
    <m/>
    <m/>
    <m/>
    <m/>
    <m/>
    <m/>
    <m/>
    <m/>
    <m/>
    <m/>
    <s v="Pointe au dos"/>
    <n v="19"/>
    <x v="31"/>
    <x v="1"/>
  </r>
  <r>
    <d v="2024-02-27T10:24:41"/>
    <x v="57"/>
    <d v="2024-02-27T00:00:00"/>
    <s v="Fin de cycle (J14 à J28)"/>
    <n v="3"/>
    <n v="3"/>
    <n v="3"/>
    <n v="3"/>
    <n v="3"/>
    <n v="3"/>
    <m/>
    <m/>
    <m/>
    <m/>
    <m/>
    <m/>
    <m/>
    <m/>
    <m/>
    <m/>
    <m/>
    <m/>
    <m/>
    <m/>
    <m/>
    <m/>
    <m/>
    <m/>
    <m/>
    <m/>
    <m/>
    <n v="18"/>
    <x v="31"/>
    <x v="1"/>
  </r>
  <r>
    <d v="2024-02-27T10:28:50"/>
    <x v="2"/>
    <d v="2024-02-27T00:00:00"/>
    <s v="Contraception hormonale"/>
    <n v="3"/>
    <n v="3"/>
    <n v="3"/>
    <n v="3"/>
    <n v="3"/>
    <n v="4"/>
    <m/>
    <m/>
    <m/>
    <m/>
    <m/>
    <m/>
    <m/>
    <m/>
    <m/>
    <m/>
    <m/>
    <m/>
    <m/>
    <m/>
    <m/>
    <m/>
    <m/>
    <m/>
    <m/>
    <m/>
    <m/>
    <n v="19"/>
    <x v="31"/>
    <x v="1"/>
  </r>
  <r>
    <d v="2024-02-27T12:21:52"/>
    <x v="38"/>
    <d v="2024-02-27T00:00:00"/>
    <s v="Règles (J1 à J7)"/>
    <n v="3"/>
    <n v="3"/>
    <n v="4"/>
    <n v="3"/>
    <n v="5"/>
    <n v="5"/>
    <m/>
    <m/>
    <m/>
    <m/>
    <m/>
    <m/>
    <m/>
    <m/>
    <m/>
    <m/>
    <m/>
    <m/>
    <m/>
    <m/>
    <m/>
    <m/>
    <m/>
    <m/>
    <m/>
    <m/>
    <m/>
    <n v="23"/>
    <x v="31"/>
    <x v="1"/>
  </r>
  <r>
    <d v="2024-02-27T12:48:10"/>
    <x v="44"/>
    <d v="2024-02-27T00:00:00"/>
    <s v="Fin de cycle (J14 à J28)"/>
    <n v="4"/>
    <n v="3"/>
    <n v="4"/>
    <n v="3"/>
    <n v="3"/>
    <n v="4"/>
    <m/>
    <m/>
    <m/>
    <m/>
    <m/>
    <m/>
    <m/>
    <m/>
    <m/>
    <m/>
    <m/>
    <m/>
    <m/>
    <m/>
    <m/>
    <m/>
    <m/>
    <m/>
    <m/>
    <m/>
    <m/>
    <n v="21"/>
    <x v="31"/>
    <x v="1"/>
  </r>
  <r>
    <d v="2024-02-27T15:24:38"/>
    <x v="47"/>
    <d v="2024-02-27T00:00:00"/>
    <s v="Contraception hormonale"/>
    <n v="4"/>
    <n v="3"/>
    <n v="4"/>
    <n v="2"/>
    <n v="4"/>
    <n v="5"/>
    <m/>
    <m/>
    <m/>
    <m/>
    <m/>
    <m/>
    <m/>
    <m/>
    <m/>
    <m/>
    <m/>
    <m/>
    <m/>
    <m/>
    <m/>
    <m/>
    <m/>
    <m/>
    <m/>
    <m/>
    <m/>
    <n v="22"/>
    <x v="31"/>
    <x v="1"/>
  </r>
  <r>
    <d v="2024-02-27T15:47:08"/>
    <x v="24"/>
    <d v="2024-02-27T00:00:00"/>
    <s v="Fin de cycle (J14 à J28)"/>
    <n v="3"/>
    <n v="3"/>
    <n v="2"/>
    <n v="3"/>
    <n v="3"/>
    <n v="3"/>
    <m/>
    <m/>
    <m/>
    <m/>
    <m/>
    <m/>
    <m/>
    <m/>
    <m/>
    <m/>
    <m/>
    <m/>
    <m/>
    <m/>
    <m/>
    <m/>
    <m/>
    <m/>
    <m/>
    <m/>
    <m/>
    <n v="17"/>
    <x v="31"/>
    <x v="1"/>
  </r>
  <r>
    <d v="2024-02-27T16:13:56"/>
    <x v="12"/>
    <d v="2024-02-27T00:00:00"/>
    <s v="Contraception hormonale"/>
    <n v="3"/>
    <n v="4"/>
    <n v="2"/>
    <n v="3"/>
    <n v="4"/>
    <n v="3"/>
    <m/>
    <m/>
    <m/>
    <m/>
    <m/>
    <m/>
    <m/>
    <m/>
    <m/>
    <m/>
    <m/>
    <m/>
    <m/>
    <m/>
    <m/>
    <m/>
    <m/>
    <m/>
    <m/>
    <m/>
    <m/>
    <n v="19"/>
    <x v="31"/>
    <x v="1"/>
  </r>
  <r>
    <d v="2024-02-27T16:14:21"/>
    <x v="22"/>
    <d v="2024-02-27T00:00:00"/>
    <s v="Ovulation (J7 à J14)"/>
    <n v="3"/>
    <n v="3"/>
    <n v="2"/>
    <n v="3"/>
    <n v="3"/>
    <n v="3"/>
    <m/>
    <m/>
    <m/>
    <m/>
    <m/>
    <m/>
    <m/>
    <m/>
    <m/>
    <m/>
    <m/>
    <m/>
    <m/>
    <m/>
    <m/>
    <m/>
    <m/>
    <m/>
    <m/>
    <m/>
    <m/>
    <n v="17"/>
    <x v="31"/>
    <x v="1"/>
  </r>
  <r>
    <d v="2024-02-27T16:14:24"/>
    <x v="40"/>
    <d v="2024-02-27T00:00:00"/>
    <s v="Ovulation (J7 à J14)"/>
    <n v="4"/>
    <n v="4"/>
    <n v="3"/>
    <n v="3"/>
    <n v="3"/>
    <n v="2"/>
    <s v="Amygdalite"/>
    <n v="1"/>
    <m/>
    <m/>
    <m/>
    <m/>
    <m/>
    <m/>
    <m/>
    <m/>
    <m/>
    <m/>
    <s v="Gauche"/>
    <m/>
    <m/>
    <m/>
    <m/>
    <m/>
    <m/>
    <m/>
    <m/>
    <n v="19"/>
    <x v="31"/>
    <x v="1"/>
  </r>
  <r>
    <d v="2024-02-27T16:14:26"/>
    <x v="15"/>
    <d v="2024-02-27T00:00:00"/>
    <s v="Fin de cycle (J14 à J28)"/>
    <n v="5"/>
    <n v="2"/>
    <n v="3"/>
    <n v="4"/>
    <n v="3"/>
    <n v="3"/>
    <m/>
    <m/>
    <m/>
    <m/>
    <m/>
    <m/>
    <m/>
    <m/>
    <m/>
    <m/>
    <m/>
    <m/>
    <m/>
    <m/>
    <m/>
    <m/>
    <m/>
    <m/>
    <m/>
    <m/>
    <m/>
    <n v="20"/>
    <x v="31"/>
    <x v="1"/>
  </r>
  <r>
    <d v="2024-02-27T16:14:57"/>
    <x v="18"/>
    <d v="2024-02-27T00:00:00"/>
    <s v="Contraception hormonale"/>
    <n v="4"/>
    <n v="4"/>
    <n v="2"/>
    <n v="3"/>
    <n v="4"/>
    <n v="4"/>
    <s v="De travail ce lundi de nuit"/>
    <m/>
    <m/>
    <m/>
    <m/>
    <m/>
    <m/>
    <m/>
    <m/>
    <m/>
    <m/>
    <m/>
    <m/>
    <m/>
    <m/>
    <m/>
    <m/>
    <m/>
    <m/>
    <m/>
    <m/>
    <n v="21"/>
    <x v="31"/>
    <x v="1"/>
  </r>
  <r>
    <d v="2024-02-27T16:18:54"/>
    <x v="20"/>
    <d v="2024-02-27T00:00:00"/>
    <s v="Fin de cycle (J14 à J28)"/>
    <n v="4"/>
    <n v="2"/>
    <n v="4"/>
    <n v="4"/>
    <n v="5"/>
    <n v="5"/>
    <m/>
    <n v="4"/>
    <s v="Général"/>
    <m/>
    <s v="Droite"/>
    <m/>
    <m/>
    <m/>
    <m/>
    <m/>
    <m/>
    <m/>
    <m/>
    <m/>
    <m/>
    <m/>
    <m/>
    <m/>
    <m/>
    <m/>
    <m/>
    <n v="24"/>
    <x v="31"/>
    <x v="1"/>
  </r>
  <r>
    <d v="2024-02-27T16:32:46"/>
    <x v="29"/>
    <d v="2024-02-27T00:00:00"/>
    <s v="Fin de cycle (J14 à J28)"/>
    <n v="4"/>
    <n v="4"/>
    <n v="3"/>
    <n v="4"/>
    <n v="4"/>
    <n v="4"/>
    <m/>
    <m/>
    <m/>
    <m/>
    <m/>
    <m/>
    <m/>
    <m/>
    <m/>
    <m/>
    <m/>
    <m/>
    <m/>
    <m/>
    <m/>
    <m/>
    <m/>
    <m/>
    <m/>
    <m/>
    <m/>
    <n v="23"/>
    <x v="31"/>
    <x v="1"/>
  </r>
  <r>
    <d v="2024-02-27T17:09:19"/>
    <x v="6"/>
    <d v="2024-02-27T00:00:00"/>
    <s v="Fin de cycle (J14 à J28)"/>
    <n v="4"/>
    <n v="3"/>
    <n v="3"/>
    <n v="3"/>
    <n v="4"/>
    <n v="4"/>
    <m/>
    <m/>
    <m/>
    <m/>
    <m/>
    <m/>
    <m/>
    <m/>
    <m/>
    <m/>
    <m/>
    <m/>
    <m/>
    <m/>
    <m/>
    <m/>
    <m/>
    <m/>
    <m/>
    <m/>
    <m/>
    <n v="21"/>
    <x v="31"/>
    <x v="1"/>
  </r>
  <r>
    <d v="2024-02-27T17:10:00"/>
    <x v="13"/>
    <d v="2024-02-27T00:00:00"/>
    <s v="Fin de cycle (J14 à J28)"/>
    <n v="3"/>
    <n v="3"/>
    <n v="2"/>
    <n v="3"/>
    <n v="4"/>
    <n v="4"/>
    <m/>
    <m/>
    <m/>
    <m/>
    <m/>
    <m/>
    <m/>
    <m/>
    <m/>
    <m/>
    <m/>
    <m/>
    <m/>
    <m/>
    <m/>
    <m/>
    <m/>
    <m/>
    <m/>
    <m/>
    <m/>
    <n v="19"/>
    <x v="31"/>
    <x v="1"/>
  </r>
  <r>
    <d v="2024-02-27T17:10:12"/>
    <x v="56"/>
    <d v="2024-02-27T00:00:00"/>
    <s v="Règles (J1 à J7)"/>
    <n v="5"/>
    <n v="4"/>
    <n v="5"/>
    <n v="4"/>
    <n v="5"/>
    <n v="5"/>
    <m/>
    <m/>
    <m/>
    <m/>
    <m/>
    <m/>
    <m/>
    <m/>
    <m/>
    <m/>
    <m/>
    <m/>
    <m/>
    <m/>
    <m/>
    <m/>
    <m/>
    <m/>
    <m/>
    <m/>
    <m/>
    <n v="28"/>
    <x v="31"/>
    <x v="1"/>
  </r>
  <r>
    <d v="2024-02-27T17:14:48"/>
    <x v="49"/>
    <d v="2024-02-27T00:00:00"/>
    <s v="Règles (J1 à J7)"/>
    <n v="4"/>
    <n v="4"/>
    <n v="3"/>
    <n v="3"/>
    <n v="3"/>
    <n v="4"/>
    <m/>
    <m/>
    <m/>
    <m/>
    <m/>
    <m/>
    <m/>
    <m/>
    <m/>
    <m/>
    <m/>
    <m/>
    <m/>
    <m/>
    <m/>
    <m/>
    <m/>
    <m/>
    <m/>
    <m/>
    <m/>
    <n v="21"/>
    <x v="31"/>
    <x v="1"/>
  </r>
  <r>
    <d v="2024-02-28T08:30:42"/>
    <x v="57"/>
    <d v="2024-02-28T00:00:00"/>
    <s v="Fin de cycle (J14 à J28)"/>
    <n v="3"/>
    <n v="3"/>
    <n v="3"/>
    <n v="3"/>
    <n v="3"/>
    <n v="3"/>
    <m/>
    <n v="5"/>
    <m/>
    <m/>
    <m/>
    <m/>
    <m/>
    <m/>
    <m/>
    <m/>
    <m/>
    <m/>
    <m/>
    <m/>
    <m/>
    <m/>
    <m/>
    <m/>
    <s v="Gauche"/>
    <m/>
    <m/>
    <n v="18"/>
    <x v="31"/>
    <x v="1"/>
  </r>
  <r>
    <d v="2024-02-28T09:13:13"/>
    <x v="3"/>
    <d v="2024-02-28T00:00:00"/>
    <s v="Fin de cycle (J14 à J28)"/>
    <n v="3"/>
    <n v="3"/>
    <n v="2"/>
    <n v="2"/>
    <n v="3"/>
    <n v="4"/>
    <s v="Fatiguée l'impression d'être à deux à l'heure mal q la tête un peu"/>
    <m/>
    <m/>
    <m/>
    <m/>
    <m/>
    <m/>
    <m/>
    <m/>
    <m/>
    <m/>
    <m/>
    <m/>
    <m/>
    <m/>
    <m/>
    <m/>
    <m/>
    <m/>
    <m/>
    <m/>
    <n v="17"/>
    <x v="31"/>
    <x v="1"/>
  </r>
  <r>
    <d v="2024-02-28T09:17:18"/>
    <x v="18"/>
    <d v="2024-02-28T00:00:00"/>
    <s v="Contraception hormonale"/>
    <n v="4"/>
    <n v="4"/>
    <n v="3"/>
    <n v="3"/>
    <n v="4"/>
    <n v="4"/>
    <m/>
    <m/>
    <m/>
    <m/>
    <m/>
    <m/>
    <m/>
    <m/>
    <m/>
    <m/>
    <m/>
    <m/>
    <m/>
    <m/>
    <m/>
    <m/>
    <m/>
    <m/>
    <m/>
    <m/>
    <m/>
    <n v="22"/>
    <x v="31"/>
    <x v="1"/>
  </r>
  <r>
    <d v="2024-02-28T09:18:33"/>
    <x v="38"/>
    <d v="2024-02-28T00:00:00"/>
    <s v="Règles (J1 à J7)"/>
    <n v="3"/>
    <n v="4"/>
    <n v="3"/>
    <n v="3"/>
    <n v="4"/>
    <n v="5"/>
    <m/>
    <m/>
    <m/>
    <m/>
    <m/>
    <m/>
    <m/>
    <m/>
    <m/>
    <m/>
    <m/>
    <m/>
    <m/>
    <m/>
    <m/>
    <m/>
    <m/>
    <m/>
    <m/>
    <m/>
    <m/>
    <n v="22"/>
    <x v="31"/>
    <x v="1"/>
  </r>
  <r>
    <d v="2024-02-28T12:59:37"/>
    <x v="29"/>
    <d v="2024-02-28T00:00:00"/>
    <s v="Fin de cycle (J14 à J28)"/>
    <n v="4"/>
    <n v="3"/>
    <n v="4"/>
    <n v="4"/>
    <n v="4"/>
    <n v="4"/>
    <m/>
    <m/>
    <m/>
    <m/>
    <m/>
    <m/>
    <m/>
    <m/>
    <m/>
    <m/>
    <m/>
    <m/>
    <m/>
    <m/>
    <m/>
    <m/>
    <m/>
    <m/>
    <m/>
    <m/>
    <m/>
    <n v="23"/>
    <x v="31"/>
    <x v="1"/>
  </r>
  <r>
    <d v="2024-02-28T13:05:22"/>
    <x v="6"/>
    <d v="2024-02-28T00:00:00"/>
    <s v="Fin de cycle (J14 à J28)"/>
    <n v="5"/>
    <n v="4"/>
    <n v="5"/>
    <n v="3"/>
    <n v="4"/>
    <n v="4"/>
    <m/>
    <m/>
    <m/>
    <m/>
    <m/>
    <m/>
    <m/>
    <m/>
    <m/>
    <m/>
    <m/>
    <m/>
    <m/>
    <m/>
    <m/>
    <m/>
    <m/>
    <m/>
    <m/>
    <m/>
    <m/>
    <n v="25"/>
    <x v="31"/>
    <x v="1"/>
  </r>
  <r>
    <d v="2024-02-28T16:10:12"/>
    <x v="13"/>
    <d v="2024-02-28T00:00:00"/>
    <s v="Fin de cycle (J14 à J28)"/>
    <n v="4"/>
    <n v="3"/>
    <n v="2"/>
    <n v="3"/>
    <n v="4"/>
    <n v="4"/>
    <m/>
    <m/>
    <m/>
    <m/>
    <m/>
    <m/>
    <m/>
    <m/>
    <m/>
    <m/>
    <m/>
    <m/>
    <m/>
    <m/>
    <m/>
    <m/>
    <m/>
    <m/>
    <m/>
    <m/>
    <m/>
    <n v="20"/>
    <x v="31"/>
    <x v="1"/>
  </r>
  <r>
    <d v="2024-02-28T16:21:23"/>
    <x v="44"/>
    <d v="2024-02-28T00:00:00"/>
    <s v="Fin de cycle (J14 à J28)"/>
    <n v="3"/>
    <n v="3"/>
    <n v="4"/>
    <n v="3"/>
    <n v="4"/>
    <n v="3"/>
    <m/>
    <m/>
    <m/>
    <m/>
    <m/>
    <m/>
    <m/>
    <m/>
    <m/>
    <m/>
    <m/>
    <m/>
    <m/>
    <m/>
    <m/>
    <m/>
    <m/>
    <m/>
    <m/>
    <m/>
    <m/>
    <n v="20"/>
    <x v="31"/>
    <x v="1"/>
  </r>
  <r>
    <d v="2024-02-28T16:26:03"/>
    <x v="20"/>
    <d v="2024-02-28T00:00:00"/>
    <s v="Fin de cycle (J14 à J28)"/>
    <n v="3"/>
    <n v="3"/>
    <n v="4"/>
    <n v="4"/>
    <n v="5"/>
    <n v="5"/>
    <m/>
    <n v="4"/>
    <s v="Général"/>
    <m/>
    <s v="Général"/>
    <m/>
    <m/>
    <m/>
    <m/>
    <m/>
    <m/>
    <m/>
    <m/>
    <m/>
    <m/>
    <m/>
    <m/>
    <m/>
    <m/>
    <m/>
    <m/>
    <n v="24"/>
    <x v="31"/>
    <x v="1"/>
  </r>
  <r>
    <d v="2024-02-28T16:31:15"/>
    <x v="15"/>
    <d v="2024-02-28T00:00:00"/>
    <s v="Fin de cycle (J14 à J28)"/>
    <n v="3"/>
    <n v="2"/>
    <n v="3"/>
    <n v="4"/>
    <n v="2"/>
    <n v="3"/>
    <m/>
    <m/>
    <m/>
    <m/>
    <m/>
    <m/>
    <m/>
    <m/>
    <m/>
    <m/>
    <m/>
    <m/>
    <m/>
    <m/>
    <m/>
    <m/>
    <m/>
    <m/>
    <m/>
    <m/>
    <m/>
    <n v="17"/>
    <x v="31"/>
    <x v="1"/>
  </r>
  <r>
    <d v="2024-02-28T16:36:50"/>
    <x v="1"/>
    <d v="2024-02-28T00:00:00"/>
    <s v="Contraception hormonale"/>
    <n v="3"/>
    <n v="3"/>
    <n v="4"/>
    <n v="4"/>
    <n v="4"/>
    <n v="3"/>
    <m/>
    <m/>
    <m/>
    <m/>
    <m/>
    <m/>
    <m/>
    <m/>
    <m/>
    <m/>
    <m/>
    <m/>
    <m/>
    <m/>
    <m/>
    <m/>
    <m/>
    <m/>
    <m/>
    <m/>
    <m/>
    <n v="21"/>
    <x v="31"/>
    <x v="1"/>
  </r>
  <r>
    <d v="2024-02-28T17:04:24"/>
    <x v="2"/>
    <d v="2024-02-28T00:00:00"/>
    <s v="Contraception hormonale"/>
    <n v="3"/>
    <n v="3"/>
    <n v="4"/>
    <n v="3"/>
    <n v="3"/>
    <n v="4"/>
    <m/>
    <m/>
    <m/>
    <m/>
    <m/>
    <m/>
    <m/>
    <m/>
    <m/>
    <m/>
    <m/>
    <m/>
    <m/>
    <m/>
    <m/>
    <m/>
    <m/>
    <m/>
    <m/>
    <m/>
    <m/>
    <n v="20"/>
    <x v="31"/>
    <x v="1"/>
  </r>
  <r>
    <d v="2024-02-28T17:37:09"/>
    <x v="47"/>
    <d v="2024-02-28T00:00:00"/>
    <s v="Contraception hormonale"/>
    <n v="3"/>
    <n v="3"/>
    <n v="4"/>
    <n v="2"/>
    <n v="4"/>
    <n v="4"/>
    <s v="Je me sens hyper fatigué"/>
    <m/>
    <m/>
    <m/>
    <m/>
    <m/>
    <m/>
    <m/>
    <m/>
    <m/>
    <m/>
    <m/>
    <m/>
    <m/>
    <m/>
    <m/>
    <m/>
    <m/>
    <m/>
    <m/>
    <m/>
    <n v="20"/>
    <x v="31"/>
    <x v="1"/>
  </r>
  <r>
    <d v="2024-02-28T17:40:56"/>
    <x v="22"/>
    <d v="2024-02-28T00:00:00"/>
    <s v="Ovulation (J7 à J14)"/>
    <n v="3"/>
    <n v="3"/>
    <n v="3"/>
    <n v="3"/>
    <n v="3"/>
    <n v="3"/>
    <m/>
    <m/>
    <m/>
    <m/>
    <m/>
    <m/>
    <m/>
    <m/>
    <m/>
    <m/>
    <m/>
    <m/>
    <m/>
    <m/>
    <m/>
    <m/>
    <m/>
    <m/>
    <m/>
    <m/>
    <m/>
    <n v="18"/>
    <x v="31"/>
    <x v="1"/>
  </r>
  <r>
    <d v="2024-02-28T17:41:32"/>
    <x v="49"/>
    <d v="2024-02-28T00:00:00"/>
    <s v="Règles (J1 à J7)"/>
    <n v="4"/>
    <n v="4"/>
    <n v="4"/>
    <n v="2"/>
    <n v="4"/>
    <n v="4"/>
    <m/>
    <m/>
    <m/>
    <m/>
    <m/>
    <m/>
    <m/>
    <m/>
    <m/>
    <m/>
    <m/>
    <m/>
    <m/>
    <m/>
    <m/>
    <m/>
    <m/>
    <m/>
    <m/>
    <m/>
    <m/>
    <n v="22"/>
    <x v="31"/>
    <x v="1"/>
  </r>
  <r>
    <d v="2024-02-28T17:42:55"/>
    <x v="40"/>
    <d v="2024-02-28T00:00:00"/>
    <s v="Fin de cycle (J14 à J28)"/>
    <n v="4"/>
    <n v="3"/>
    <n v="2"/>
    <n v="3"/>
    <n v="4"/>
    <n v="3"/>
    <s v="Amygdalite"/>
    <n v="1"/>
    <m/>
    <m/>
    <m/>
    <m/>
    <m/>
    <m/>
    <m/>
    <m/>
    <m/>
    <m/>
    <s v="Gauche"/>
    <m/>
    <m/>
    <m/>
    <m/>
    <m/>
    <m/>
    <m/>
    <m/>
    <n v="19"/>
    <x v="31"/>
    <x v="1"/>
  </r>
  <r>
    <d v="2024-02-29T09:41:30"/>
    <x v="3"/>
    <d v="2024-02-29T00:00:00"/>
    <s v="Règles (J1 à J7)"/>
    <n v="2"/>
    <n v="2"/>
    <n v="2"/>
    <n v="3"/>
    <n v="3"/>
    <n v="4"/>
    <s v="Fatigue travail..."/>
    <m/>
    <m/>
    <m/>
    <m/>
    <m/>
    <m/>
    <m/>
    <m/>
    <m/>
    <m/>
    <m/>
    <m/>
    <m/>
    <m/>
    <m/>
    <m/>
    <m/>
    <m/>
    <m/>
    <m/>
    <n v="16"/>
    <x v="31"/>
    <x v="1"/>
  </r>
  <r>
    <d v="2024-03-01T08:33:53"/>
    <x v="57"/>
    <d v="2024-03-01T00:00:00"/>
    <s v="Fin de cycle (J14 à J28)"/>
    <n v="3"/>
    <n v="3"/>
    <n v="3"/>
    <n v="3"/>
    <n v="3"/>
    <n v="3"/>
    <m/>
    <n v="5"/>
    <m/>
    <m/>
    <m/>
    <m/>
    <m/>
    <m/>
    <m/>
    <m/>
    <m/>
    <m/>
    <m/>
    <m/>
    <m/>
    <m/>
    <m/>
    <m/>
    <s v="Gauche"/>
    <m/>
    <m/>
    <n v="18"/>
    <x v="31"/>
    <x v="1"/>
  </r>
  <r>
    <d v="2024-03-01T09:02:22"/>
    <x v="56"/>
    <d v="2024-03-01T00:00:00"/>
    <s v="Ovulation (J7 à J14)"/>
    <n v="4"/>
    <n v="2"/>
    <n v="5"/>
    <n v="4"/>
    <n v="5"/>
    <n v="5"/>
    <m/>
    <m/>
    <m/>
    <m/>
    <m/>
    <m/>
    <m/>
    <m/>
    <m/>
    <m/>
    <m/>
    <m/>
    <m/>
    <m/>
    <m/>
    <m/>
    <m/>
    <m/>
    <m/>
    <m/>
    <m/>
    <n v="25"/>
    <x v="31"/>
    <x v="1"/>
  </r>
  <r>
    <d v="2024-03-01T09:18:45"/>
    <x v="8"/>
    <d v="2024-03-01T00:00:00"/>
    <s v="Contraception hormonale"/>
    <n v="3"/>
    <n v="3"/>
    <n v="1"/>
    <n v="2"/>
    <n v="3"/>
    <n v="2"/>
    <s v="Énormes maux de têtes qui ne passe pas malgré la prise de médocs."/>
    <m/>
    <m/>
    <m/>
    <m/>
    <m/>
    <m/>
    <m/>
    <m/>
    <m/>
    <m/>
    <m/>
    <m/>
    <m/>
    <m/>
    <m/>
    <m/>
    <m/>
    <m/>
    <m/>
    <m/>
    <n v="14"/>
    <x v="31"/>
    <x v="1"/>
  </r>
  <r>
    <d v="2024-03-01T09:29:24"/>
    <x v="3"/>
    <d v="2024-03-01T00:00:00"/>
    <s v="Règles (J1 à J7)"/>
    <n v="3"/>
    <n v="3"/>
    <n v="2"/>
    <n v="3"/>
    <n v="2"/>
    <n v="4"/>
    <m/>
    <m/>
    <m/>
    <m/>
    <m/>
    <m/>
    <m/>
    <m/>
    <m/>
    <m/>
    <m/>
    <m/>
    <m/>
    <m/>
    <m/>
    <m/>
    <m/>
    <m/>
    <m/>
    <m/>
    <m/>
    <n v="17"/>
    <x v="31"/>
    <x v="1"/>
  </r>
  <r>
    <d v="2024-03-01T10:00:54"/>
    <x v="38"/>
    <d v="2024-03-01T00:00:00"/>
    <s v="Règles (J1 à J7)"/>
    <n v="4"/>
    <n v="3"/>
    <n v="4"/>
    <n v="4"/>
    <n v="5"/>
    <n v="5"/>
    <m/>
    <m/>
    <m/>
    <m/>
    <m/>
    <m/>
    <m/>
    <m/>
    <m/>
    <m/>
    <m/>
    <m/>
    <m/>
    <m/>
    <m/>
    <m/>
    <m/>
    <m/>
    <m/>
    <m/>
    <m/>
    <n v="25"/>
    <x v="31"/>
    <x v="1"/>
  </r>
  <r>
    <d v="2024-03-01T10:01:06"/>
    <x v="29"/>
    <d v="2024-03-01T00:00:00"/>
    <s v="Fin de cycle (J14 à J28)"/>
    <n v="3"/>
    <n v="3"/>
    <n v="3"/>
    <n v="4"/>
    <n v="3"/>
    <n v="4"/>
    <m/>
    <m/>
    <m/>
    <m/>
    <m/>
    <m/>
    <m/>
    <m/>
    <m/>
    <m/>
    <m/>
    <m/>
    <m/>
    <m/>
    <m/>
    <m/>
    <m/>
    <m/>
    <m/>
    <m/>
    <m/>
    <n v="20"/>
    <x v="31"/>
    <x v="1"/>
  </r>
  <r>
    <d v="2024-03-01T14:53:13"/>
    <x v="9"/>
    <d v="2024-03-01T00:00:00"/>
    <s v="Fin de cycle (J14 à J28)"/>
    <n v="4"/>
    <n v="4"/>
    <n v="4"/>
    <n v="3"/>
    <n v="4"/>
    <n v="3"/>
    <m/>
    <n v="5"/>
    <m/>
    <m/>
    <m/>
    <m/>
    <m/>
    <m/>
    <m/>
    <m/>
    <m/>
    <m/>
    <m/>
    <m/>
    <m/>
    <m/>
    <m/>
    <m/>
    <s v="Général"/>
    <m/>
    <m/>
    <n v="22"/>
    <x v="31"/>
    <x v="1"/>
  </r>
  <r>
    <d v="2024-03-01T16:06:47"/>
    <x v="22"/>
    <d v="2024-03-01T00:00:00"/>
    <s v="Ovulation (J7 à J14)"/>
    <n v="3"/>
    <n v="3"/>
    <n v="2"/>
    <n v="3"/>
    <n v="3"/>
    <n v="3"/>
    <m/>
    <m/>
    <m/>
    <m/>
    <m/>
    <m/>
    <m/>
    <m/>
    <m/>
    <m/>
    <m/>
    <m/>
    <m/>
    <m/>
    <m/>
    <m/>
    <m/>
    <m/>
    <m/>
    <m/>
    <m/>
    <n v="17"/>
    <x v="31"/>
    <x v="1"/>
  </r>
  <r>
    <d v="2024-03-01T16:07:04"/>
    <x v="15"/>
    <d v="2024-03-01T00:00:00"/>
    <s v="Fin de cycle (J14 à J28)"/>
    <n v="4"/>
    <n v="2"/>
    <n v="4"/>
    <n v="4"/>
    <n v="4"/>
    <n v="4"/>
    <m/>
    <m/>
    <m/>
    <m/>
    <m/>
    <m/>
    <m/>
    <m/>
    <m/>
    <m/>
    <m/>
    <m/>
    <m/>
    <m/>
    <m/>
    <m/>
    <m/>
    <m/>
    <m/>
    <m/>
    <m/>
    <n v="22"/>
    <x v="31"/>
    <x v="1"/>
  </r>
  <r>
    <d v="2024-03-01T16:08:46"/>
    <x v="26"/>
    <d v="2024-03-01T00:00:00"/>
    <s v="Fin de cycle (J14 à J28)"/>
    <n v="5"/>
    <n v="5"/>
    <n v="3"/>
    <n v="3"/>
    <n v="3"/>
    <n v="4"/>
    <m/>
    <m/>
    <m/>
    <m/>
    <m/>
    <m/>
    <m/>
    <m/>
    <m/>
    <m/>
    <m/>
    <m/>
    <m/>
    <m/>
    <m/>
    <m/>
    <m/>
    <m/>
    <m/>
    <m/>
    <m/>
    <n v="23"/>
    <x v="31"/>
    <x v="1"/>
  </r>
  <r>
    <d v="2024-03-01T16:09:06"/>
    <x v="13"/>
    <d v="2024-03-01T00:00:00"/>
    <s v="Fin de cycle (J14 à J28)"/>
    <n v="4"/>
    <n v="2"/>
    <n v="2"/>
    <n v="3"/>
    <n v="4"/>
    <n v="4"/>
    <m/>
    <m/>
    <m/>
    <m/>
    <m/>
    <m/>
    <m/>
    <m/>
    <m/>
    <m/>
    <m/>
    <m/>
    <m/>
    <m/>
    <m/>
    <m/>
    <m/>
    <m/>
    <m/>
    <m/>
    <m/>
    <n v="19"/>
    <x v="31"/>
    <x v="1"/>
  </r>
  <r>
    <d v="2024-03-01T16:10:41"/>
    <x v="24"/>
    <d v="2024-03-01T00:00:00"/>
    <s v="Fin de cycle (J14 à J28)"/>
    <n v="3"/>
    <n v="3"/>
    <n v="2"/>
    <n v="2"/>
    <n v="3"/>
    <n v="3"/>
    <m/>
    <m/>
    <m/>
    <m/>
    <m/>
    <m/>
    <m/>
    <m/>
    <m/>
    <m/>
    <m/>
    <m/>
    <m/>
    <m/>
    <m/>
    <m/>
    <m/>
    <m/>
    <m/>
    <m/>
    <m/>
    <n v="16"/>
    <x v="31"/>
    <x v="1"/>
  </r>
  <r>
    <d v="2024-03-01T16:14:55"/>
    <x v="40"/>
    <d v="2024-03-01T00:00:00"/>
    <s v="Fin de cycle (J14 à J28)"/>
    <n v="4"/>
    <n v="4"/>
    <n v="3"/>
    <n v="4"/>
    <n v="4"/>
    <n v="3"/>
    <s v="Angines"/>
    <n v="1"/>
    <m/>
    <m/>
    <m/>
    <m/>
    <m/>
    <m/>
    <m/>
    <m/>
    <m/>
    <m/>
    <s v="Gauche"/>
    <m/>
    <m/>
    <m/>
    <m/>
    <m/>
    <m/>
    <m/>
    <m/>
    <n v="22"/>
    <x v="31"/>
    <x v="1"/>
  </r>
  <r>
    <d v="2024-03-01T16:18:55"/>
    <x v="39"/>
    <d v="2024-03-01T00:00:00"/>
    <s v="Ovulation (J7 à J14)"/>
    <n v="3"/>
    <n v="3"/>
    <n v="2"/>
    <n v="4"/>
    <n v="4"/>
    <n v="4"/>
    <m/>
    <m/>
    <m/>
    <m/>
    <m/>
    <m/>
    <m/>
    <m/>
    <m/>
    <m/>
    <m/>
    <m/>
    <m/>
    <m/>
    <m/>
    <m/>
    <m/>
    <m/>
    <m/>
    <m/>
    <m/>
    <n v="20"/>
    <x v="31"/>
    <x v="1"/>
  </r>
  <r>
    <d v="2024-03-01T16:22:08"/>
    <x v="31"/>
    <d v="2024-03-01T00:00:00"/>
    <s v="Contraception hormonale"/>
    <n v="5"/>
    <n v="4"/>
    <n v="3"/>
    <n v="4"/>
    <n v="4"/>
    <n v="5"/>
    <m/>
    <m/>
    <m/>
    <m/>
    <m/>
    <m/>
    <m/>
    <m/>
    <m/>
    <m/>
    <m/>
    <m/>
    <m/>
    <m/>
    <m/>
    <m/>
    <m/>
    <m/>
    <m/>
    <m/>
    <m/>
    <n v="25"/>
    <x v="31"/>
    <x v="1"/>
  </r>
  <r>
    <d v="2024-03-01T16:50:34"/>
    <x v="47"/>
    <d v="2024-03-01T00:00:00"/>
    <s v="Contraception hormonale"/>
    <n v="4"/>
    <n v="4"/>
    <n v="4"/>
    <n v="3"/>
    <n v="4"/>
    <n v="4"/>
    <m/>
    <m/>
    <m/>
    <m/>
    <m/>
    <m/>
    <m/>
    <m/>
    <m/>
    <m/>
    <m/>
    <m/>
    <m/>
    <m/>
    <m/>
    <m/>
    <m/>
    <m/>
    <m/>
    <m/>
    <m/>
    <n v="23"/>
    <x v="31"/>
    <x v="1"/>
  </r>
  <r>
    <d v="2024-03-01T16:57:30"/>
    <x v="44"/>
    <d v="2024-03-01T00:00:00"/>
    <s v="Fin de cycle (J14 à J28)"/>
    <n v="4"/>
    <n v="3"/>
    <n v="4"/>
    <n v="4"/>
    <n v="4"/>
    <n v="4"/>
    <m/>
    <m/>
    <m/>
    <m/>
    <m/>
    <m/>
    <m/>
    <m/>
    <m/>
    <m/>
    <m/>
    <m/>
    <m/>
    <m/>
    <m/>
    <m/>
    <m/>
    <m/>
    <m/>
    <m/>
    <m/>
    <n v="23"/>
    <x v="31"/>
    <x v="1"/>
  </r>
  <r>
    <d v="2024-03-01T16:58:09"/>
    <x v="46"/>
    <d v="2024-03-01T00:00:00"/>
    <s v="Fin de cycle (J14 à J28)"/>
    <n v="5"/>
    <n v="4"/>
    <n v="3"/>
    <n v="3"/>
    <n v="3"/>
    <n v="4"/>
    <m/>
    <m/>
    <m/>
    <m/>
    <m/>
    <m/>
    <m/>
    <m/>
    <m/>
    <m/>
    <m/>
    <m/>
    <m/>
    <m/>
    <m/>
    <m/>
    <m/>
    <m/>
    <m/>
    <m/>
    <m/>
    <n v="22"/>
    <x v="31"/>
    <x v="1"/>
  </r>
  <r>
    <d v="2024-03-01T17:04:46"/>
    <x v="20"/>
    <d v="2024-03-01T00:00:00"/>
    <s v="Règles (J1 à J7)"/>
    <n v="4"/>
    <n v="2"/>
    <n v="5"/>
    <n v="3"/>
    <n v="5"/>
    <n v="5"/>
    <m/>
    <n v="3"/>
    <s v="Général"/>
    <m/>
    <s v="Général"/>
    <m/>
    <m/>
    <m/>
    <m/>
    <m/>
    <m/>
    <m/>
    <m/>
    <m/>
    <m/>
    <m/>
    <m/>
    <m/>
    <m/>
    <m/>
    <m/>
    <n v="24"/>
    <x v="31"/>
    <x v="1"/>
  </r>
  <r>
    <d v="2024-03-01T17:05:08"/>
    <x v="1"/>
    <d v="2024-03-01T00:00:00"/>
    <s v="Contraception hormonale"/>
    <n v="3"/>
    <n v="3"/>
    <n v="3"/>
    <n v="2"/>
    <n v="3"/>
    <n v="3"/>
    <m/>
    <m/>
    <m/>
    <m/>
    <m/>
    <m/>
    <m/>
    <m/>
    <m/>
    <m/>
    <m/>
    <m/>
    <m/>
    <m/>
    <m/>
    <m/>
    <m/>
    <m/>
    <m/>
    <m/>
    <m/>
    <n v="17"/>
    <x v="31"/>
    <x v="1"/>
  </r>
  <r>
    <d v="2024-03-01T17:07:54"/>
    <x v="49"/>
    <d v="2024-03-01T00:00:00"/>
    <s v="Ovulation (J7 à J14)"/>
    <n v="5"/>
    <n v="4"/>
    <n v="5"/>
    <n v="2"/>
    <n v="4"/>
    <n v="4"/>
    <m/>
    <m/>
    <m/>
    <m/>
    <m/>
    <m/>
    <m/>
    <m/>
    <m/>
    <m/>
    <m/>
    <m/>
    <m/>
    <m/>
    <m/>
    <m/>
    <m/>
    <m/>
    <m/>
    <m/>
    <m/>
    <n v="24"/>
    <x v="31"/>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8">
  <r>
    <d v="2023-10-11T07:54:24"/>
    <x v="0"/>
    <x v="0"/>
    <n v="8"/>
    <n v="8"/>
    <m/>
    <n v="3"/>
    <m/>
    <n v="60"/>
    <s v="=INDEX(Durée; EQUIV([@Groupe]; Durée[Groupes]; 0); EQUIV(TEXTE([@Date]; &quot;jj/mm/aaaa&quot;); TEXTE(C107:K107; &quot;jj/mm/aaaa&quot;); 0))"/>
    <m/>
    <n v="480"/>
    <n v="720"/>
    <n v="0"/>
    <n v="1200"/>
    <x v="0"/>
    <x v="0"/>
  </r>
  <r>
    <d v="2023-10-11T08:09:44"/>
    <x v="1"/>
    <x v="0"/>
    <n v="6"/>
    <n v="8"/>
    <m/>
    <n v="1"/>
    <m/>
    <m/>
    <m/>
    <m/>
    <n v="360"/>
    <n v="720"/>
    <n v="0"/>
    <n v="1080"/>
    <x v="0"/>
    <x v="0"/>
  </r>
  <r>
    <d v="2023-10-11T08:10:32"/>
    <x v="2"/>
    <x v="0"/>
    <n v="7"/>
    <n v="8"/>
    <m/>
    <n v="3"/>
    <m/>
    <m/>
    <m/>
    <m/>
    <n v="420"/>
    <n v="720"/>
    <n v="0"/>
    <n v="1140"/>
    <x v="0"/>
    <x v="0"/>
  </r>
  <r>
    <d v="2023-10-11T08:47:25"/>
    <x v="3"/>
    <x v="0"/>
    <n v="7"/>
    <n v="9"/>
    <m/>
    <n v="3"/>
    <m/>
    <m/>
    <m/>
    <m/>
    <n v="420"/>
    <n v="810"/>
    <n v="0"/>
    <n v="1230"/>
    <x v="0"/>
    <x v="0"/>
  </r>
  <r>
    <d v="2023-10-11T09:00:35"/>
    <x v="4"/>
    <x v="0"/>
    <n v="7"/>
    <n v="6"/>
    <m/>
    <n v="3"/>
    <m/>
    <m/>
    <m/>
    <m/>
    <n v="420"/>
    <n v="540"/>
    <n v="0"/>
    <n v="960"/>
    <x v="0"/>
    <x v="0"/>
  </r>
  <r>
    <d v="2023-10-11T09:06:48"/>
    <x v="5"/>
    <x v="0"/>
    <m/>
    <n v="8"/>
    <m/>
    <n v="3"/>
    <m/>
    <m/>
    <m/>
    <m/>
    <n v="0"/>
    <n v="720"/>
    <n v="0"/>
    <n v="720"/>
    <x v="0"/>
    <x v="0"/>
  </r>
  <r>
    <d v="2023-10-11T09:10:27"/>
    <x v="6"/>
    <x v="0"/>
    <n v="7"/>
    <n v="9"/>
    <m/>
    <n v="3"/>
    <s v="Séance bas du corps + Bronco + mêlée + rugby, ça tire beaucoup sur les jambes, grosses crampes en fin de séances 🥵"/>
    <m/>
    <m/>
    <m/>
    <n v="420"/>
    <n v="810"/>
    <n v="0"/>
    <n v="1230"/>
    <x v="0"/>
    <x v="0"/>
  </r>
  <r>
    <d v="2023-10-11T10:39:11"/>
    <x v="7"/>
    <x v="0"/>
    <n v="7"/>
    <n v="8"/>
    <m/>
    <n v="2"/>
    <s v="Malade comme vous avez pu le voir jambe lourde avec la muscu et l mêlée"/>
    <m/>
    <m/>
    <m/>
    <n v="420"/>
    <n v="720"/>
    <n v="0"/>
    <n v="1140"/>
    <x v="0"/>
    <x v="0"/>
  </r>
  <r>
    <d v="2023-10-11T15:24:08"/>
    <x v="8"/>
    <x v="0"/>
    <n v="8"/>
    <n v="6"/>
    <m/>
    <n v="3"/>
    <m/>
    <m/>
    <m/>
    <m/>
    <n v="480"/>
    <n v="540"/>
    <n v="0"/>
    <n v="1020"/>
    <x v="0"/>
    <x v="0"/>
  </r>
  <r>
    <d v="2023-10-11T15:59:30"/>
    <x v="9"/>
    <x v="1"/>
    <n v="10"/>
    <m/>
    <m/>
    <n v="2"/>
    <s v="Séance Cardio 8 : j'ai trop mal aux cuisses mais ça a fait du bien malgré tout 🥲"/>
    <m/>
    <m/>
    <m/>
    <n v="600"/>
    <n v="0"/>
    <n v="0"/>
    <n v="600"/>
    <x v="0"/>
    <x v="0"/>
  </r>
  <r>
    <d v="2023-10-11T21:10:13"/>
    <x v="4"/>
    <x v="1"/>
    <n v="6"/>
    <n v="7"/>
    <m/>
    <n v="3"/>
    <m/>
    <m/>
    <m/>
    <m/>
    <n v="360"/>
    <n v="630"/>
    <n v="0"/>
    <n v="990"/>
    <x v="0"/>
    <x v="0"/>
  </r>
  <r>
    <d v="2023-10-11T21:10:55"/>
    <x v="10"/>
    <x v="1"/>
    <n v="8"/>
    <n v="6"/>
    <m/>
    <n v="2"/>
    <m/>
    <m/>
    <m/>
    <m/>
    <n v="480"/>
    <n v="540"/>
    <n v="0"/>
    <n v="1020"/>
    <x v="0"/>
    <x v="0"/>
  </r>
  <r>
    <d v="2023-10-11T21:13:42"/>
    <x v="11"/>
    <x v="1"/>
    <n v="6"/>
    <n v="4"/>
    <m/>
    <n v="3"/>
    <m/>
    <m/>
    <m/>
    <m/>
    <n v="360"/>
    <n v="360"/>
    <n v="0"/>
    <n v="720"/>
    <x v="0"/>
    <x v="0"/>
  </r>
  <r>
    <d v="2023-10-11T21:14:03"/>
    <x v="9"/>
    <x v="1"/>
    <n v="7"/>
    <n v="10"/>
    <m/>
    <n v="2"/>
    <s v="Enormes courbatures aux cuisses"/>
    <m/>
    <m/>
    <m/>
    <n v="420"/>
    <n v="900"/>
    <n v="0"/>
    <n v="1320"/>
    <x v="0"/>
    <x v="0"/>
  </r>
  <r>
    <d v="2023-10-11T21:29:47"/>
    <x v="12"/>
    <x v="1"/>
    <n v="7"/>
    <n v="6"/>
    <m/>
    <n v="2"/>
    <m/>
    <m/>
    <m/>
    <m/>
    <n v="420"/>
    <n v="540"/>
    <n v="0"/>
    <n v="960"/>
    <x v="0"/>
    <x v="0"/>
  </r>
  <r>
    <d v="2023-10-11T21:30:22"/>
    <x v="13"/>
    <x v="1"/>
    <n v="8"/>
    <n v="8"/>
    <m/>
    <n v="3"/>
    <s v="Bon courage pour le traitement des données"/>
    <m/>
    <m/>
    <m/>
    <n v="480"/>
    <n v="720"/>
    <n v="0"/>
    <n v="1200"/>
    <x v="0"/>
    <x v="0"/>
  </r>
  <r>
    <d v="2023-10-11T21:30:54"/>
    <x v="14"/>
    <x v="1"/>
    <n v="5"/>
    <n v="6"/>
    <m/>
    <n v="3"/>
    <s v="Séance de muscu pas finie"/>
    <m/>
    <m/>
    <m/>
    <n v="300"/>
    <n v="540"/>
    <n v="0"/>
    <n v="840"/>
    <x v="0"/>
    <x v="0"/>
  </r>
  <r>
    <d v="2023-10-11T21:31:43"/>
    <x v="15"/>
    <x v="1"/>
    <n v="5"/>
    <n v="6"/>
    <m/>
    <n v="3"/>
    <s v="Reprise, très contente 💥"/>
    <m/>
    <m/>
    <m/>
    <n v="300"/>
    <n v="540"/>
    <n v="0"/>
    <n v="840"/>
    <x v="0"/>
    <x v="0"/>
  </r>
  <r>
    <d v="2023-10-11T21:43:54"/>
    <x v="6"/>
    <x v="1"/>
    <n v="7"/>
    <n v="9"/>
    <m/>
    <n v="2"/>
    <s v="Fatigue générale"/>
    <m/>
    <m/>
    <m/>
    <n v="420"/>
    <n v="810"/>
    <n v="0"/>
    <n v="1230"/>
    <x v="0"/>
    <x v="0"/>
  </r>
  <r>
    <d v="2023-10-11T21:56:28"/>
    <x v="16"/>
    <x v="1"/>
    <n v="6"/>
    <n v="6"/>
    <m/>
    <n v="3"/>
    <m/>
    <m/>
    <m/>
    <m/>
    <n v="360"/>
    <n v="540"/>
    <n v="0"/>
    <n v="900"/>
    <x v="0"/>
    <x v="0"/>
  </r>
  <r>
    <d v="2023-10-11T22:19:47"/>
    <x v="17"/>
    <x v="1"/>
    <n v="7"/>
    <n v="6"/>
    <m/>
    <n v="3"/>
    <s v="Petite douleur au pied droit 🦶🏼 à la décélération mais ça ne m’empêche pas de m’entraîner, c’est juste désagréable"/>
    <m/>
    <m/>
    <m/>
    <n v="420"/>
    <n v="540"/>
    <n v="0"/>
    <n v="960"/>
    <x v="0"/>
    <x v="0"/>
  </r>
  <r>
    <d v="2023-10-11T23:39:59"/>
    <x v="0"/>
    <x v="1"/>
    <n v="5"/>
    <n v="6"/>
    <m/>
    <n v="2"/>
    <m/>
    <m/>
    <m/>
    <m/>
    <n v="300"/>
    <n v="540"/>
    <n v="0"/>
    <n v="840"/>
    <x v="0"/>
    <x v="0"/>
  </r>
  <r>
    <d v="2023-10-12T00:01:24"/>
    <x v="7"/>
    <x v="1"/>
    <n v="9"/>
    <n v="8"/>
    <m/>
    <n v="1"/>
    <s v="Fatigue+ muscu dure sur les poids car fatigues a la fin j'ai du mal à finir les reps"/>
    <m/>
    <m/>
    <m/>
    <n v="540"/>
    <n v="720"/>
    <n v="0"/>
    <n v="1260"/>
    <x v="0"/>
    <x v="0"/>
  </r>
  <r>
    <d v="2023-10-13T10:13:08"/>
    <x v="1"/>
    <x v="1"/>
    <n v="8"/>
    <n v="6"/>
    <m/>
    <n v="3"/>
    <m/>
    <m/>
    <m/>
    <m/>
    <n v="480"/>
    <n v="540"/>
    <n v="0"/>
    <n v="1020"/>
    <x v="0"/>
    <x v="0"/>
  </r>
  <r>
    <d v="2023-10-13T22:16:33"/>
    <x v="4"/>
    <x v="2"/>
    <n v="6"/>
    <n v="6"/>
    <m/>
    <n v="2"/>
    <m/>
    <m/>
    <m/>
    <m/>
    <n v="360"/>
    <n v="540"/>
    <n v="0"/>
    <n v="900"/>
    <x v="0"/>
    <x v="0"/>
  </r>
  <r>
    <d v="2023-10-13T22:17:55"/>
    <x v="18"/>
    <x v="2"/>
    <n v="7"/>
    <m/>
    <m/>
    <n v="3"/>
    <m/>
    <m/>
    <m/>
    <m/>
    <n v="420"/>
    <n v="0"/>
    <n v="0"/>
    <n v="420"/>
    <x v="0"/>
    <x v="0"/>
  </r>
  <r>
    <d v="2023-10-13T22:30:24"/>
    <x v="16"/>
    <x v="2"/>
    <n v="5"/>
    <n v="5"/>
    <m/>
    <n v="3"/>
    <m/>
    <m/>
    <m/>
    <m/>
    <n v="300"/>
    <n v="450"/>
    <n v="0"/>
    <n v="750"/>
    <x v="0"/>
    <x v="0"/>
  </r>
  <r>
    <d v="2023-10-13T22:42:26"/>
    <x v="13"/>
    <x v="2"/>
    <n v="4"/>
    <n v="7"/>
    <m/>
    <n v="3"/>
    <s v="Désolée pour la réponse tardive"/>
    <m/>
    <m/>
    <m/>
    <n v="240"/>
    <n v="630"/>
    <n v="0"/>
    <n v="870"/>
    <x v="0"/>
    <x v="0"/>
  </r>
  <r>
    <d v="2023-10-13T22:43:10"/>
    <x v="2"/>
    <x v="2"/>
    <n v="4"/>
    <n v="7"/>
    <m/>
    <n v="3"/>
    <m/>
    <m/>
    <m/>
    <m/>
    <n v="240"/>
    <n v="630"/>
    <n v="0"/>
    <n v="870"/>
    <x v="0"/>
    <x v="0"/>
  </r>
  <r>
    <d v="2023-10-13T22:44:04"/>
    <x v="2"/>
    <x v="2"/>
    <n v="4"/>
    <n v="7"/>
    <m/>
    <n v="3"/>
    <s v="Je me suis trompée sur l’investissement de l’autre"/>
    <m/>
    <m/>
    <m/>
    <n v="240"/>
    <n v="630"/>
    <n v="0"/>
    <n v="870"/>
    <x v="0"/>
    <x v="0"/>
  </r>
  <r>
    <d v="2023-10-13T22:52:19"/>
    <x v="17"/>
    <x v="2"/>
    <n v="5"/>
    <n v="6"/>
    <m/>
    <n v="3"/>
    <m/>
    <m/>
    <m/>
    <m/>
    <n v="300"/>
    <n v="540"/>
    <n v="0"/>
    <n v="840"/>
    <x v="0"/>
    <x v="0"/>
  </r>
  <r>
    <d v="2023-10-15T16:52:43"/>
    <x v="9"/>
    <x v="3"/>
    <m/>
    <m/>
    <n v="5"/>
    <n v="2"/>
    <s v="Jouer toute la 1ere mi-temps, sortie car douleur à l'épaule car retomber dessus sur ma dernière action"/>
    <m/>
    <m/>
    <m/>
    <n v="0"/>
    <n v="0"/>
    <n v="200"/>
    <n v="0"/>
    <x v="0"/>
    <x v="0"/>
  </r>
  <r>
    <d v="2023-10-16T09:18:44"/>
    <x v="19"/>
    <x v="3"/>
    <m/>
    <m/>
    <n v="8"/>
    <n v="3"/>
    <m/>
    <m/>
    <m/>
    <m/>
    <n v="0"/>
    <n v="0"/>
    <n v="320"/>
    <n v="0"/>
    <x v="0"/>
    <x v="0"/>
  </r>
  <r>
    <d v="2023-10-16T10:54:39"/>
    <x v="4"/>
    <x v="3"/>
    <m/>
    <m/>
    <n v="6"/>
    <n v="2"/>
    <m/>
    <m/>
    <m/>
    <m/>
    <n v="0"/>
    <n v="0"/>
    <n v="240"/>
    <n v="0"/>
    <x v="0"/>
    <x v="0"/>
  </r>
  <r>
    <d v="2023-10-16T10:54:48"/>
    <x v="14"/>
    <x v="2"/>
    <n v="3"/>
    <n v="7"/>
    <m/>
    <n v="2"/>
    <m/>
    <m/>
    <m/>
    <m/>
    <n v="180"/>
    <n v="630"/>
    <n v="0"/>
    <n v="810"/>
    <x v="0"/>
    <x v="0"/>
  </r>
  <r>
    <d v="2023-10-16T10:55:19"/>
    <x v="17"/>
    <x v="3"/>
    <m/>
    <m/>
    <n v="6"/>
    <n v="3"/>
    <s v="40 min de jeu"/>
    <m/>
    <m/>
    <m/>
    <n v="0"/>
    <n v="0"/>
    <n v="240"/>
    <n v="0"/>
    <x v="0"/>
    <x v="0"/>
  </r>
  <r>
    <d v="2023-10-16T10:55:30"/>
    <x v="14"/>
    <x v="3"/>
    <m/>
    <m/>
    <n v="7"/>
    <n v="2"/>
    <m/>
    <m/>
    <m/>
    <m/>
    <n v="0"/>
    <n v="0"/>
    <n v="280"/>
    <n v="0"/>
    <x v="0"/>
    <x v="0"/>
  </r>
  <r>
    <d v="2023-10-16T10:55:46"/>
    <x v="10"/>
    <x v="2"/>
    <n v="6"/>
    <n v="7"/>
    <m/>
    <n v="1"/>
    <m/>
    <m/>
    <m/>
    <m/>
    <n v="360"/>
    <n v="630"/>
    <n v="0"/>
    <n v="990"/>
    <x v="0"/>
    <x v="0"/>
  </r>
  <r>
    <d v="2023-10-16T10:57:19"/>
    <x v="10"/>
    <x v="3"/>
    <m/>
    <m/>
    <n v="7"/>
    <n v="2"/>
    <m/>
    <m/>
    <m/>
    <m/>
    <n v="0"/>
    <n v="0"/>
    <n v="280"/>
    <n v="0"/>
    <x v="0"/>
    <x v="0"/>
  </r>
  <r>
    <d v="2023-10-16T10:59:38"/>
    <x v="2"/>
    <x v="3"/>
    <m/>
    <m/>
    <n v="8"/>
    <n v="3"/>
    <m/>
    <m/>
    <m/>
    <m/>
    <n v="0"/>
    <n v="0"/>
    <n v="320"/>
    <n v="0"/>
    <x v="0"/>
    <x v="0"/>
  </r>
  <r>
    <d v="2023-10-16T10:59:47"/>
    <x v="20"/>
    <x v="3"/>
    <m/>
    <m/>
    <n v="6"/>
    <n v="2"/>
    <m/>
    <m/>
    <m/>
    <m/>
    <n v="0"/>
    <n v="0"/>
    <n v="240"/>
    <n v="0"/>
    <x v="0"/>
    <x v="0"/>
  </r>
  <r>
    <d v="2023-10-16T11:09:18"/>
    <x v="16"/>
    <x v="3"/>
    <m/>
    <m/>
    <n v="5"/>
    <n v="2"/>
    <m/>
    <m/>
    <m/>
    <m/>
    <n v="0"/>
    <n v="0"/>
    <n v="200"/>
    <n v="0"/>
    <x v="0"/>
    <x v="0"/>
  </r>
  <r>
    <d v="2023-10-16T12:55:34"/>
    <x v="1"/>
    <x v="3"/>
    <m/>
    <m/>
    <n v="7"/>
    <n v="3"/>
    <m/>
    <m/>
    <m/>
    <m/>
    <n v="0"/>
    <n v="0"/>
    <n v="280"/>
    <n v="0"/>
    <x v="0"/>
    <x v="0"/>
  </r>
  <r>
    <d v="2023-10-16T13:52:23"/>
    <x v="21"/>
    <x v="3"/>
    <m/>
    <m/>
    <n v="7"/>
    <n v="3"/>
    <m/>
    <m/>
    <m/>
    <m/>
    <n v="0"/>
    <n v="0"/>
    <n v="280"/>
    <n v="0"/>
    <x v="0"/>
    <x v="0"/>
  </r>
  <r>
    <d v="2023-10-16T15:55:45"/>
    <x v="13"/>
    <x v="3"/>
    <m/>
    <m/>
    <n v="7"/>
    <n v="3"/>
    <m/>
    <m/>
    <m/>
    <m/>
    <n v="0"/>
    <n v="0"/>
    <n v="280"/>
    <n v="0"/>
    <x v="0"/>
    <x v="0"/>
  </r>
  <r>
    <d v="2023-10-16T19:37:44"/>
    <x v="0"/>
    <x v="3"/>
    <m/>
    <m/>
    <n v="7"/>
    <n v="3"/>
    <m/>
    <m/>
    <m/>
    <m/>
    <n v="0"/>
    <n v="0"/>
    <n v="280"/>
    <n v="0"/>
    <x v="0"/>
    <x v="0"/>
  </r>
  <r>
    <d v="2023-10-16T20:35:23"/>
    <x v="11"/>
    <x v="3"/>
    <m/>
    <m/>
    <n v="6"/>
    <n v="1"/>
    <m/>
    <m/>
    <m/>
    <m/>
    <n v="0"/>
    <n v="0"/>
    <n v="240"/>
    <n v="0"/>
    <x v="0"/>
    <x v="0"/>
  </r>
  <r>
    <d v="2023-10-17T17:29:34"/>
    <x v="22"/>
    <x v="4"/>
    <n v="8"/>
    <m/>
    <m/>
    <n v="2"/>
    <m/>
    <m/>
    <m/>
    <m/>
    <n v="480"/>
    <n v="0"/>
    <n v="0"/>
    <n v="480"/>
    <x v="1"/>
    <x v="0"/>
  </r>
  <r>
    <d v="2023-10-17T21:26:06"/>
    <x v="23"/>
    <x v="4"/>
    <n v="6"/>
    <n v="7"/>
    <m/>
    <n v="3"/>
    <m/>
    <m/>
    <m/>
    <m/>
    <n v="360"/>
    <n v="630"/>
    <n v="0"/>
    <n v="990"/>
    <x v="1"/>
    <x v="0"/>
  </r>
  <r>
    <d v="2023-10-17T21:45:23"/>
    <x v="22"/>
    <x v="4"/>
    <n v="5"/>
    <m/>
    <m/>
    <n v="1"/>
    <m/>
    <m/>
    <m/>
    <m/>
    <n v="300"/>
    <n v="0"/>
    <n v="0"/>
    <n v="300"/>
    <x v="1"/>
    <x v="0"/>
  </r>
  <r>
    <d v="2023-10-17T22:04:15"/>
    <x v="20"/>
    <x v="4"/>
    <m/>
    <n v="6"/>
    <m/>
    <n v="2"/>
    <m/>
    <m/>
    <m/>
    <m/>
    <n v="0"/>
    <n v="540"/>
    <n v="0"/>
    <n v="540"/>
    <x v="1"/>
    <x v="0"/>
  </r>
  <r>
    <d v="2023-10-17T22:33:25"/>
    <x v="7"/>
    <x v="4"/>
    <n v="8"/>
    <n v="6"/>
    <m/>
    <n v="2"/>
    <s v="Toux sur la fin de l'entraînement et beaucoup de déplacement"/>
    <m/>
    <m/>
    <m/>
    <n v="480"/>
    <n v="540"/>
    <n v="0"/>
    <n v="1020"/>
    <x v="1"/>
    <x v="0"/>
  </r>
  <r>
    <d v="2023-10-17T22:53:30"/>
    <x v="8"/>
    <x v="4"/>
    <n v="5"/>
    <n v="7"/>
    <m/>
    <n v="3"/>
    <m/>
    <m/>
    <m/>
    <m/>
    <n v="300"/>
    <n v="630"/>
    <n v="0"/>
    <n v="930"/>
    <x v="1"/>
    <x v="0"/>
  </r>
  <r>
    <d v="2023-10-17T22:55:55"/>
    <x v="0"/>
    <x v="4"/>
    <n v="5"/>
    <n v="6"/>
    <m/>
    <n v="2"/>
    <m/>
    <m/>
    <m/>
    <m/>
    <n v="300"/>
    <n v="540"/>
    <n v="0"/>
    <n v="840"/>
    <x v="1"/>
    <x v="0"/>
  </r>
  <r>
    <d v="2023-10-18T10:19:31"/>
    <x v="24"/>
    <x v="4"/>
    <n v="6"/>
    <n v="7"/>
    <m/>
    <n v="3"/>
    <s v="Bcp d’implication mais peu de réussite , très déçu de mon entraînement"/>
    <m/>
    <m/>
    <m/>
    <n v="360"/>
    <n v="630"/>
    <n v="0"/>
    <n v="990"/>
    <x v="1"/>
    <x v="0"/>
  </r>
  <r>
    <d v="2023-10-18T10:35:19"/>
    <x v="4"/>
    <x v="4"/>
    <m/>
    <n v="7"/>
    <m/>
    <n v="3"/>
    <m/>
    <m/>
    <m/>
    <m/>
    <n v="0"/>
    <n v="630"/>
    <n v="0"/>
    <n v="630"/>
    <x v="1"/>
    <x v="0"/>
  </r>
  <r>
    <d v="2023-10-18T21:21:46"/>
    <x v="9"/>
    <x v="5"/>
    <n v="6"/>
    <n v="5"/>
    <m/>
    <n v="2"/>
    <m/>
    <m/>
    <m/>
    <m/>
    <n v="360"/>
    <n v="450"/>
    <n v="0"/>
    <n v="810"/>
    <x v="1"/>
    <x v="0"/>
  </r>
  <r>
    <d v="2023-10-18T22:02:10"/>
    <x v="17"/>
    <x v="5"/>
    <n v="6"/>
    <n v="6"/>
    <m/>
    <n v="2"/>
    <m/>
    <m/>
    <m/>
    <m/>
    <n v="360"/>
    <n v="540"/>
    <n v="0"/>
    <n v="900"/>
    <x v="1"/>
    <x v="0"/>
  </r>
  <r>
    <d v="2023-10-18T22:04:43"/>
    <x v="7"/>
    <x v="5"/>
    <n v="8"/>
    <n v="7"/>
    <m/>
    <n v="2"/>
    <s v="C'est pas manqué de motiv mais on se fatigue pour rien sur le terrain et certaines planes.... Bcp déplacement et com en même temps ça fatigue plus"/>
    <m/>
    <m/>
    <m/>
    <n v="480"/>
    <n v="630"/>
    <n v="0"/>
    <n v="1110"/>
    <x v="1"/>
    <x v="0"/>
  </r>
  <r>
    <d v="2023-10-18T22:53:34"/>
    <x v="8"/>
    <x v="5"/>
    <n v="6"/>
    <n v="5"/>
    <m/>
    <n v="2"/>
    <m/>
    <m/>
    <m/>
    <m/>
    <n v="360"/>
    <n v="450"/>
    <n v="0"/>
    <n v="810"/>
    <x v="1"/>
    <x v="0"/>
  </r>
  <r>
    <d v="2023-10-19T08:12:36"/>
    <x v="3"/>
    <x v="5"/>
    <n v="7"/>
    <n v="7"/>
    <m/>
    <n v="2"/>
    <m/>
    <m/>
    <m/>
    <m/>
    <n v="420"/>
    <n v="630"/>
    <n v="0"/>
    <n v="1050"/>
    <x v="1"/>
    <x v="0"/>
  </r>
  <r>
    <d v="2023-10-19T08:13:37"/>
    <x v="3"/>
    <x v="4"/>
    <n v="7"/>
    <n v="7"/>
    <m/>
    <n v="2"/>
    <m/>
    <m/>
    <m/>
    <m/>
    <n v="420"/>
    <n v="630"/>
    <n v="0"/>
    <n v="1050"/>
    <x v="1"/>
    <x v="0"/>
  </r>
  <r>
    <d v="2023-10-19T08:17:42"/>
    <x v="1"/>
    <x v="5"/>
    <n v="6"/>
    <n v="6"/>
    <m/>
    <n v="3"/>
    <m/>
    <m/>
    <m/>
    <m/>
    <n v="360"/>
    <n v="540"/>
    <n v="0"/>
    <n v="900"/>
    <x v="1"/>
    <x v="0"/>
  </r>
  <r>
    <d v="2023-10-19T08:18:19"/>
    <x v="1"/>
    <x v="4"/>
    <n v="6"/>
    <n v="7"/>
    <m/>
    <n v="3"/>
    <m/>
    <m/>
    <m/>
    <m/>
    <n v="360"/>
    <n v="630"/>
    <n v="0"/>
    <n v="990"/>
    <x v="1"/>
    <x v="0"/>
  </r>
  <r>
    <d v="2023-10-19T08:31:58"/>
    <x v="16"/>
    <x v="5"/>
    <n v="6"/>
    <n v="6"/>
    <m/>
    <n v="2"/>
    <m/>
    <m/>
    <m/>
    <m/>
    <n v="360"/>
    <n v="540"/>
    <n v="0"/>
    <n v="900"/>
    <x v="1"/>
    <x v="0"/>
  </r>
  <r>
    <d v="2023-10-19T08:47:22"/>
    <x v="23"/>
    <x v="5"/>
    <n v="5"/>
    <n v="6"/>
    <m/>
    <n v="3"/>
    <m/>
    <m/>
    <m/>
    <m/>
    <n v="300"/>
    <n v="540"/>
    <n v="0"/>
    <n v="840"/>
    <x v="1"/>
    <x v="0"/>
  </r>
  <r>
    <d v="2023-10-19T09:33:08"/>
    <x v="10"/>
    <x v="5"/>
    <n v="8"/>
    <n v="6"/>
    <m/>
    <n v="2"/>
    <m/>
    <m/>
    <m/>
    <m/>
    <n v="480"/>
    <n v="540"/>
    <n v="0"/>
    <n v="1020"/>
    <x v="1"/>
    <x v="0"/>
  </r>
  <r>
    <d v="2023-10-19T09:34:04"/>
    <x v="10"/>
    <x v="4"/>
    <n v="6"/>
    <m/>
    <m/>
    <n v="1"/>
    <s v="Je n’ai fait que muscu car blessée"/>
    <m/>
    <m/>
    <m/>
    <n v="360"/>
    <n v="0"/>
    <n v="0"/>
    <n v="360"/>
    <x v="1"/>
    <x v="0"/>
  </r>
  <r>
    <d v="2023-10-19T09:57:18"/>
    <x v="13"/>
    <x v="4"/>
    <m/>
    <n v="7"/>
    <m/>
    <n v="2"/>
    <m/>
    <m/>
    <m/>
    <m/>
    <n v="0"/>
    <n v="630"/>
    <n v="0"/>
    <n v="630"/>
    <x v="1"/>
    <x v="0"/>
  </r>
  <r>
    <d v="2023-10-19T10:00:40"/>
    <x v="5"/>
    <x v="4"/>
    <m/>
    <n v="5"/>
    <m/>
    <n v="1"/>
    <m/>
    <m/>
    <m/>
    <m/>
    <n v="0"/>
    <n v="450"/>
    <n v="0"/>
    <n v="450"/>
    <x v="1"/>
    <x v="0"/>
  </r>
  <r>
    <d v="2023-10-19T10:22:12"/>
    <x v="22"/>
    <x v="5"/>
    <n v="5"/>
    <m/>
    <m/>
    <n v="2"/>
    <m/>
    <m/>
    <m/>
    <m/>
    <n v="300"/>
    <n v="0"/>
    <n v="0"/>
    <n v="300"/>
    <x v="1"/>
    <x v="0"/>
  </r>
  <r>
    <d v="2023-10-19T10:23:47"/>
    <x v="4"/>
    <x v="5"/>
    <m/>
    <n v="7"/>
    <m/>
    <n v="3"/>
    <m/>
    <m/>
    <m/>
    <m/>
    <n v="0"/>
    <n v="630"/>
    <n v="0"/>
    <n v="630"/>
    <x v="1"/>
    <x v="0"/>
  </r>
  <r>
    <d v="2023-10-20T07:37:26"/>
    <x v="25"/>
    <x v="6"/>
    <n v="5"/>
    <n v="5"/>
    <m/>
    <n v="3"/>
    <m/>
    <m/>
    <m/>
    <m/>
    <n v="300"/>
    <n v="450"/>
    <n v="0"/>
    <n v="750"/>
    <x v="1"/>
    <x v="0"/>
  </r>
  <r>
    <d v="2023-10-20T12:21:28"/>
    <x v="0"/>
    <x v="5"/>
    <n v="5"/>
    <n v="5"/>
    <m/>
    <n v="2"/>
    <m/>
    <m/>
    <m/>
    <m/>
    <n v="300"/>
    <n v="450"/>
    <n v="0"/>
    <n v="750"/>
    <x v="1"/>
    <x v="0"/>
  </r>
  <r>
    <d v="2023-10-20T21:51:49"/>
    <x v="7"/>
    <x v="6"/>
    <n v="5"/>
    <n v="6"/>
    <m/>
    <n v="2"/>
    <m/>
    <m/>
    <m/>
    <m/>
    <n v="300"/>
    <n v="540"/>
    <n v="0"/>
    <n v="840"/>
    <x v="1"/>
    <x v="0"/>
  </r>
  <r>
    <d v="2023-10-20T22:59:44"/>
    <x v="17"/>
    <x v="6"/>
    <n v="5"/>
    <n v="6"/>
    <m/>
    <n v="3"/>
    <m/>
    <m/>
    <m/>
    <m/>
    <n v="300"/>
    <n v="540"/>
    <n v="0"/>
    <n v="840"/>
    <x v="1"/>
    <x v="0"/>
  </r>
  <r>
    <d v="2023-10-21T09:00:32"/>
    <x v="24"/>
    <x v="6"/>
    <n v="6"/>
    <n v="7"/>
    <m/>
    <n v="2"/>
    <m/>
    <m/>
    <m/>
    <m/>
    <n v="360"/>
    <n v="630"/>
    <n v="0"/>
    <n v="990"/>
    <x v="1"/>
    <x v="0"/>
  </r>
  <r>
    <d v="2023-10-23T11:40:27"/>
    <x v="8"/>
    <x v="7"/>
    <m/>
    <m/>
    <n v="5"/>
    <n v="3"/>
    <m/>
    <m/>
    <m/>
    <m/>
    <n v="0"/>
    <n v="0"/>
    <n v="200"/>
    <n v="0"/>
    <x v="1"/>
    <x v="0"/>
  </r>
  <r>
    <d v="2023-10-23T11:42:32"/>
    <x v="26"/>
    <x v="7"/>
    <m/>
    <m/>
    <n v="9"/>
    <n v="1"/>
    <m/>
    <m/>
    <m/>
    <m/>
    <n v="0"/>
    <n v="0"/>
    <n v="360"/>
    <n v="0"/>
    <x v="1"/>
    <x v="0"/>
  </r>
  <r>
    <d v="2023-10-23T11:46:20"/>
    <x v="16"/>
    <x v="7"/>
    <m/>
    <m/>
    <n v="6"/>
    <n v="3"/>
    <m/>
    <m/>
    <m/>
    <m/>
    <n v="0"/>
    <n v="0"/>
    <n v="240"/>
    <n v="0"/>
    <x v="1"/>
    <x v="0"/>
  </r>
  <r>
    <d v="2023-10-23T11:51:35"/>
    <x v="1"/>
    <x v="7"/>
    <m/>
    <m/>
    <n v="9"/>
    <n v="3"/>
    <m/>
    <m/>
    <m/>
    <m/>
    <n v="0"/>
    <n v="0"/>
    <n v="360"/>
    <n v="0"/>
    <x v="1"/>
    <x v="0"/>
  </r>
  <r>
    <d v="2023-10-23T12:04:48"/>
    <x v="13"/>
    <x v="7"/>
    <m/>
    <m/>
    <n v="6"/>
    <n v="2"/>
    <m/>
    <m/>
    <m/>
    <m/>
    <n v="0"/>
    <n v="0"/>
    <n v="240"/>
    <n v="0"/>
    <x v="1"/>
    <x v="0"/>
  </r>
  <r>
    <d v="2023-10-31T22:02:30"/>
    <x v="17"/>
    <x v="8"/>
    <n v="6"/>
    <n v="7"/>
    <m/>
    <n v="3"/>
    <s v="Top la nouvelle forme d’entraînement 👍"/>
    <m/>
    <m/>
    <m/>
    <n v="360"/>
    <n v="560"/>
    <n v="0"/>
    <n v="920"/>
    <x v="2"/>
    <x v="0"/>
  </r>
  <r>
    <d v="2023-11-01T13:38:02"/>
    <x v="15"/>
    <x v="8"/>
    <n v="6"/>
    <n v="5"/>
    <m/>
    <n v="3"/>
    <m/>
    <m/>
    <m/>
    <m/>
    <n v="360"/>
    <n v="400"/>
    <n v="0"/>
    <n v="760"/>
    <x v="2"/>
    <x v="0"/>
  </r>
  <r>
    <d v="2023-11-01T13:38:58"/>
    <x v="15"/>
    <x v="9"/>
    <n v="6"/>
    <n v="4"/>
    <m/>
    <n v="3"/>
    <m/>
    <m/>
    <m/>
    <m/>
    <n v="360"/>
    <n v="310"/>
    <n v="0"/>
    <n v="670"/>
    <x v="2"/>
    <x v="0"/>
  </r>
  <r>
    <d v="2023-11-01T18:06:20"/>
    <x v="17"/>
    <x v="9"/>
    <n v="5"/>
    <n v="6"/>
    <m/>
    <n v="3"/>
    <m/>
    <m/>
    <m/>
    <m/>
    <n v="300"/>
    <n v="465"/>
    <n v="0"/>
    <n v="765"/>
    <x v="2"/>
    <x v="0"/>
  </r>
  <r>
    <d v="2023-11-01T19:26:54"/>
    <x v="4"/>
    <x v="8"/>
    <n v="6"/>
    <n v="6"/>
    <m/>
    <n v="3"/>
    <m/>
    <m/>
    <m/>
    <m/>
    <n v="360"/>
    <n v="480"/>
    <n v="0"/>
    <n v="840"/>
    <x v="2"/>
    <x v="0"/>
  </r>
  <r>
    <d v="2023-11-01T19:26:59"/>
    <x v="8"/>
    <x v="9"/>
    <n v="5"/>
    <n v="5"/>
    <m/>
    <n v="1"/>
    <m/>
    <m/>
    <m/>
    <m/>
    <n v="300"/>
    <n v="387.5"/>
    <n v="0"/>
    <n v="687.5"/>
    <x v="2"/>
    <x v="0"/>
  </r>
  <r>
    <d v="2023-11-01T19:27:14"/>
    <x v="18"/>
    <x v="8"/>
    <n v="7"/>
    <n v="6"/>
    <m/>
    <n v="3"/>
    <m/>
    <m/>
    <m/>
    <m/>
    <n v="420"/>
    <n v="480"/>
    <n v="0"/>
    <n v="900"/>
    <x v="2"/>
    <x v="0"/>
  </r>
  <r>
    <d v="2023-11-01T19:27:25"/>
    <x v="8"/>
    <x v="8"/>
    <n v="5"/>
    <n v="5"/>
    <m/>
    <n v="3"/>
    <m/>
    <m/>
    <m/>
    <m/>
    <n v="300"/>
    <n v="400"/>
    <n v="0"/>
    <n v="700"/>
    <x v="2"/>
    <x v="0"/>
  </r>
  <r>
    <d v="2023-11-01T19:27:31"/>
    <x v="4"/>
    <x v="9"/>
    <n v="6"/>
    <n v="7"/>
    <m/>
    <n v="3"/>
    <m/>
    <m/>
    <m/>
    <m/>
    <n v="360"/>
    <n v="542.5"/>
    <n v="0"/>
    <n v="902.5"/>
    <x v="2"/>
    <x v="0"/>
  </r>
  <r>
    <d v="2023-11-01T19:28:17"/>
    <x v="27"/>
    <x v="9"/>
    <n v="5"/>
    <n v="5"/>
    <m/>
    <n v="2"/>
    <m/>
    <m/>
    <m/>
    <m/>
    <n v="300"/>
    <n v="387.5"/>
    <n v="0"/>
    <n v="687.5"/>
    <x v="2"/>
    <x v="0"/>
  </r>
  <r>
    <d v="2023-11-01T19:28:24"/>
    <x v="18"/>
    <x v="9"/>
    <n v="4"/>
    <n v="5"/>
    <m/>
    <n v="3"/>
    <m/>
    <m/>
    <m/>
    <m/>
    <n v="240"/>
    <n v="387.5"/>
    <n v="0"/>
    <n v="627.5"/>
    <x v="2"/>
    <x v="0"/>
  </r>
  <r>
    <d v="2023-11-01T19:31:51"/>
    <x v="16"/>
    <x v="9"/>
    <n v="6"/>
    <n v="5"/>
    <m/>
    <n v="1"/>
    <m/>
    <m/>
    <m/>
    <m/>
    <n v="360"/>
    <n v="387.5"/>
    <n v="0"/>
    <n v="747.5"/>
    <x v="2"/>
    <x v="0"/>
  </r>
  <r>
    <d v="2023-11-01T19:50:41"/>
    <x v="26"/>
    <x v="9"/>
    <n v="6"/>
    <n v="6"/>
    <m/>
    <n v="3"/>
    <m/>
    <m/>
    <m/>
    <m/>
    <n v="360"/>
    <n v="465"/>
    <n v="0"/>
    <n v="825"/>
    <x v="2"/>
    <x v="0"/>
  </r>
  <r>
    <d v="2023-11-01T20:31:30"/>
    <x v="24"/>
    <x v="8"/>
    <n v="7"/>
    <n v="6"/>
    <m/>
    <n v="3"/>
    <m/>
    <m/>
    <m/>
    <m/>
    <n v="420"/>
    <n v="480"/>
    <n v="0"/>
    <n v="900"/>
    <x v="2"/>
    <x v="0"/>
  </r>
  <r>
    <d v="2023-11-01T20:32:36"/>
    <x v="24"/>
    <x v="9"/>
    <n v="7"/>
    <n v="6"/>
    <m/>
    <n v="3"/>
    <m/>
    <m/>
    <m/>
    <m/>
    <n v="420"/>
    <n v="465"/>
    <n v="0"/>
    <n v="885"/>
    <x v="2"/>
    <x v="0"/>
  </r>
  <r>
    <d v="2023-11-03T22:34:11"/>
    <x v="17"/>
    <x v="10"/>
    <n v="3"/>
    <n v="5"/>
    <m/>
    <n v="3"/>
    <m/>
    <m/>
    <m/>
    <m/>
    <n v="135"/>
    <n v="320"/>
    <n v="0"/>
    <n v="455"/>
    <x v="2"/>
    <x v="0"/>
  </r>
  <r>
    <d v="2023-11-04T12:55:19"/>
    <x v="15"/>
    <x v="10"/>
    <n v="4"/>
    <n v="5"/>
    <m/>
    <n v="3"/>
    <m/>
    <m/>
    <m/>
    <m/>
    <n v="180"/>
    <n v="320"/>
    <n v="0"/>
    <n v="500"/>
    <x v="2"/>
    <x v="0"/>
  </r>
  <r>
    <d v="2023-11-06T08:30:35"/>
    <x v="16"/>
    <x v="11"/>
    <m/>
    <m/>
    <n v="6"/>
    <n v="3"/>
    <m/>
    <m/>
    <m/>
    <m/>
    <n v="0"/>
    <n v="0"/>
    <n v="360"/>
    <n v="0"/>
    <x v="2"/>
    <x v="0"/>
  </r>
  <r>
    <d v="2023-11-06T09:03:34"/>
    <x v="15"/>
    <x v="11"/>
    <m/>
    <m/>
    <n v="4"/>
    <n v="3"/>
    <m/>
    <m/>
    <m/>
    <m/>
    <n v="0"/>
    <n v="0"/>
    <n v="104"/>
    <n v="0"/>
    <x v="2"/>
    <x v="0"/>
  </r>
  <r>
    <d v="2023-11-06T09:24:27"/>
    <x v="18"/>
    <x v="11"/>
    <m/>
    <m/>
    <n v="8"/>
    <n v="3"/>
    <m/>
    <m/>
    <m/>
    <m/>
    <n v="0"/>
    <n v="0"/>
    <n v="680"/>
    <n v="0"/>
    <x v="2"/>
    <x v="0"/>
  </r>
  <r>
    <d v="2023-11-06T09:57:17"/>
    <x v="24"/>
    <x v="11"/>
    <m/>
    <m/>
    <n v="9"/>
    <n v="3"/>
    <m/>
    <m/>
    <m/>
    <m/>
    <n v="0"/>
    <n v="0"/>
    <n v="765"/>
    <n v="0"/>
    <x v="2"/>
    <x v="0"/>
  </r>
  <r>
    <d v="2023-11-06T10:47:59"/>
    <x v="28"/>
    <x v="11"/>
    <m/>
    <m/>
    <n v="8"/>
    <n v="3"/>
    <m/>
    <m/>
    <m/>
    <m/>
    <n v="0"/>
    <n v="0"/>
    <n v="680"/>
    <n v="0"/>
    <x v="2"/>
    <x v="0"/>
  </r>
  <r>
    <d v="2023-11-06T10:48:50"/>
    <x v="0"/>
    <x v="11"/>
    <m/>
    <m/>
    <n v="9"/>
    <n v="3"/>
    <m/>
    <m/>
    <m/>
    <m/>
    <n v="0"/>
    <n v="0"/>
    <n v="765"/>
    <n v="0"/>
    <x v="2"/>
    <x v="0"/>
  </r>
  <r>
    <d v="2023-11-06T10:52:03"/>
    <x v="17"/>
    <x v="11"/>
    <m/>
    <m/>
    <n v="7"/>
    <n v="3"/>
    <s v="12 min de jeu, mais 12 minutes intenses mdrr"/>
    <m/>
    <m/>
    <m/>
    <n v="0"/>
    <n v="0"/>
    <n v="84"/>
    <n v="0"/>
    <x v="2"/>
    <x v="0"/>
  </r>
  <r>
    <d v="2023-11-07T22:35:15"/>
    <x v="17"/>
    <x v="12"/>
    <m/>
    <n v="5"/>
    <m/>
    <n v="3"/>
    <m/>
    <m/>
    <m/>
    <m/>
    <n v="0"/>
    <n v="380"/>
    <n v="0"/>
    <n v="380"/>
    <x v="3"/>
    <x v="0"/>
  </r>
  <r>
    <d v="2023-11-07T23:13:37"/>
    <x v="0"/>
    <x v="12"/>
    <n v="5"/>
    <n v="8"/>
    <m/>
    <n v="3"/>
    <m/>
    <m/>
    <m/>
    <m/>
    <n v="300"/>
    <n v="608"/>
    <n v="0"/>
    <n v="908"/>
    <x v="3"/>
    <x v="0"/>
  </r>
  <r>
    <d v="2023-11-08T07:48:07"/>
    <x v="14"/>
    <x v="12"/>
    <n v="7"/>
    <n v="7"/>
    <m/>
    <n v="3"/>
    <s v="Douleur aux cotes : vu avec Aymerick et possible radio si douleur persistante"/>
    <m/>
    <m/>
    <m/>
    <n v="420"/>
    <n v="532"/>
    <n v="0"/>
    <n v="952"/>
    <x v="3"/>
    <x v="0"/>
  </r>
  <r>
    <d v="2023-11-08T07:48:17"/>
    <x v="24"/>
    <x v="12"/>
    <m/>
    <n v="7"/>
    <m/>
    <n v="1"/>
    <s v="Extrêmement mal à cause des ampoules"/>
    <m/>
    <m/>
    <m/>
    <n v="0"/>
    <n v="532"/>
    <n v="0"/>
    <n v="532"/>
    <x v="3"/>
    <x v="0"/>
  </r>
  <r>
    <d v="2023-11-08T08:01:14"/>
    <x v="18"/>
    <x v="12"/>
    <n v="5"/>
    <n v="6"/>
    <m/>
    <n v="3"/>
    <m/>
    <m/>
    <m/>
    <m/>
    <n v="300"/>
    <n v="456"/>
    <n v="0"/>
    <n v="756"/>
    <x v="3"/>
    <x v="0"/>
  </r>
  <r>
    <d v="2023-11-08T09:06:36"/>
    <x v="15"/>
    <x v="12"/>
    <n v="6"/>
    <n v="6"/>
    <m/>
    <n v="3"/>
    <m/>
    <m/>
    <m/>
    <m/>
    <n v="360"/>
    <n v="456"/>
    <n v="0"/>
    <n v="816"/>
    <x v="3"/>
    <x v="0"/>
  </r>
  <r>
    <d v="2023-11-08T10:02:38"/>
    <x v="12"/>
    <x v="12"/>
    <n v="6"/>
    <n v="5"/>
    <m/>
    <n v="3"/>
    <m/>
    <m/>
    <m/>
    <m/>
    <n v="360"/>
    <n v="380"/>
    <n v="0"/>
    <n v="740"/>
    <x v="3"/>
    <x v="0"/>
  </r>
  <r>
    <d v="2023-11-08T10:34:27"/>
    <x v="26"/>
    <x v="11"/>
    <m/>
    <m/>
    <n v="8"/>
    <n v="3"/>
    <m/>
    <m/>
    <m/>
    <m/>
    <n v="0"/>
    <n v="0"/>
    <n v="352"/>
    <n v="0"/>
    <x v="2"/>
    <x v="0"/>
  </r>
  <r>
    <d v="2023-11-08T10:35:02"/>
    <x v="26"/>
    <x v="12"/>
    <n v="8"/>
    <n v="8"/>
    <m/>
    <n v="3"/>
    <m/>
    <m/>
    <m/>
    <m/>
    <n v="480"/>
    <n v="608"/>
    <n v="0"/>
    <n v="1088"/>
    <x v="3"/>
    <x v="0"/>
  </r>
  <r>
    <d v="2023-11-08T10:51:07"/>
    <x v="7"/>
    <x v="13"/>
    <n v="7"/>
    <m/>
    <m/>
    <n v="2"/>
    <s v="Pas rugby blessee"/>
    <m/>
    <m/>
    <m/>
    <n v="420"/>
    <n v="0"/>
    <n v="0"/>
    <n v="420"/>
    <x v="3"/>
    <x v="0"/>
  </r>
  <r>
    <d v="2023-11-08T11:13:09"/>
    <x v="27"/>
    <x v="13"/>
    <n v="6"/>
    <n v="6"/>
    <m/>
    <n v="2"/>
    <m/>
    <m/>
    <m/>
    <m/>
    <n v="360"/>
    <n v="456"/>
    <n v="0"/>
    <n v="816"/>
    <x v="3"/>
    <x v="0"/>
  </r>
  <r>
    <d v="2023-11-08T11:28:53"/>
    <x v="6"/>
    <x v="12"/>
    <n v="8"/>
    <n v="9"/>
    <m/>
    <n v="2"/>
    <s v="Très dur en mêlée + blessure épaule gauche en mêlée"/>
    <m/>
    <m/>
    <m/>
    <n v="480"/>
    <n v="684"/>
    <n v="0"/>
    <n v="1164"/>
    <x v="3"/>
    <x v="0"/>
  </r>
  <r>
    <d v="2023-11-08T11:56:10"/>
    <x v="28"/>
    <x v="12"/>
    <m/>
    <n v="6"/>
    <m/>
    <n v="2"/>
    <m/>
    <m/>
    <m/>
    <m/>
    <n v="0"/>
    <n v="456"/>
    <n v="0"/>
    <n v="456"/>
    <x v="3"/>
    <x v="0"/>
  </r>
  <r>
    <d v="2023-11-08T21:24:17"/>
    <x v="27"/>
    <x v="13"/>
    <n v="6"/>
    <n v="6"/>
    <m/>
    <n v="2"/>
    <m/>
    <m/>
    <m/>
    <m/>
    <n v="360"/>
    <n v="456"/>
    <n v="0"/>
    <n v="816"/>
    <x v="3"/>
    <x v="0"/>
  </r>
  <r>
    <d v="2023-11-08T23:39:17"/>
    <x v="0"/>
    <x v="13"/>
    <n v="8"/>
    <n v="7"/>
    <m/>
    <n v="3"/>
    <m/>
    <m/>
    <m/>
    <m/>
    <n v="480"/>
    <n v="532"/>
    <n v="0"/>
    <n v="1012"/>
    <x v="3"/>
    <x v="0"/>
  </r>
  <r>
    <d v="2023-11-09T06:53:24"/>
    <x v="24"/>
    <x v="13"/>
    <n v="6"/>
    <n v="8"/>
    <m/>
    <n v="1"/>
    <m/>
    <m/>
    <m/>
    <m/>
    <n v="360"/>
    <n v="608"/>
    <n v="0"/>
    <n v="968"/>
    <x v="3"/>
    <x v="0"/>
  </r>
  <r>
    <d v="2023-11-09T10:50:04"/>
    <x v="16"/>
    <x v="13"/>
    <n v="5"/>
    <n v="7"/>
    <m/>
    <n v="3"/>
    <m/>
    <m/>
    <m/>
    <m/>
    <n v="300"/>
    <n v="532"/>
    <n v="0"/>
    <n v="832"/>
    <x v="3"/>
    <x v="0"/>
  </r>
  <r>
    <d v="2023-11-10T15:31:55"/>
    <x v="15"/>
    <x v="13"/>
    <n v="5"/>
    <n v="5"/>
    <m/>
    <n v="3"/>
    <m/>
    <m/>
    <m/>
    <m/>
    <n v="300"/>
    <n v="380"/>
    <n v="0"/>
    <n v="680"/>
    <x v="3"/>
    <x v="0"/>
  </r>
  <r>
    <d v="2023-11-10T15:46:47"/>
    <x v="29"/>
    <x v="13"/>
    <n v="3"/>
    <m/>
    <m/>
    <n v="1"/>
    <m/>
    <m/>
    <m/>
    <m/>
    <n v="180"/>
    <n v="0"/>
    <n v="0"/>
    <n v="180"/>
    <x v="3"/>
    <x v="0"/>
  </r>
  <r>
    <d v="2023-11-10T20:49:23"/>
    <x v="24"/>
    <x v="14"/>
    <n v="8"/>
    <n v="6"/>
    <m/>
    <n v="1"/>
    <m/>
    <m/>
    <m/>
    <m/>
    <n v="480"/>
    <n v="456"/>
    <n v="0"/>
    <n v="936"/>
    <x v="3"/>
    <x v="0"/>
  </r>
  <r>
    <d v="2023-11-10T21:09:51"/>
    <x v="30"/>
    <x v="14"/>
    <n v="8"/>
    <n v="6"/>
    <m/>
    <n v="3"/>
    <m/>
    <m/>
    <m/>
    <m/>
    <n v="480"/>
    <n v="456"/>
    <n v="0"/>
    <n v="936"/>
    <x v="3"/>
    <x v="0"/>
  </r>
  <r>
    <d v="2023-11-10T22:01:34"/>
    <x v="17"/>
    <x v="14"/>
    <m/>
    <n v="6"/>
    <m/>
    <n v="3"/>
    <s v="Pas de PP aujourd’hui"/>
    <m/>
    <m/>
    <m/>
    <n v="0"/>
    <n v="456"/>
    <n v="0"/>
    <n v="456"/>
    <x v="3"/>
    <x v="0"/>
  </r>
  <r>
    <d v="2023-11-13T09:51:47"/>
    <x v="14"/>
    <x v="15"/>
    <m/>
    <m/>
    <n v="9"/>
    <n v="3"/>
    <s v="Sortie à la 65eme et rentrée 2 min après"/>
    <m/>
    <m/>
    <m/>
    <n v="0"/>
    <n v="0"/>
    <n v="720"/>
    <n v="0"/>
    <x v="3"/>
    <x v="0"/>
  </r>
  <r>
    <d v="2023-11-13T10:30:23"/>
    <x v="16"/>
    <x v="15"/>
    <m/>
    <m/>
    <n v="6"/>
    <n v="3"/>
    <s v="1ere mi temps moins d’intensité que la deuxième mi temps ou j’étais plus dedans"/>
    <m/>
    <m/>
    <m/>
    <n v="0"/>
    <n v="0"/>
    <n v="480"/>
    <n v="0"/>
    <x v="3"/>
    <x v="0"/>
  </r>
  <r>
    <d v="2023-11-13T11:31:15"/>
    <x v="31"/>
    <x v="15"/>
    <m/>
    <m/>
    <n v="7"/>
    <n v="3"/>
    <m/>
    <m/>
    <m/>
    <m/>
    <n v="0"/>
    <n v="0"/>
    <n v="560"/>
    <n v="0"/>
    <x v="3"/>
    <x v="0"/>
  </r>
  <r>
    <d v="2023-11-13T11:31:44"/>
    <x v="15"/>
    <x v="15"/>
    <m/>
    <m/>
    <n v="7"/>
    <n v="3"/>
    <m/>
    <m/>
    <m/>
    <m/>
    <n v="0"/>
    <n v="0"/>
    <n v="560"/>
    <n v="0"/>
    <x v="3"/>
    <x v="0"/>
  </r>
  <r>
    <d v="2023-11-13T11:32:25"/>
    <x v="32"/>
    <x v="15"/>
    <m/>
    <m/>
    <n v="6"/>
    <n v="3"/>
    <m/>
    <m/>
    <m/>
    <m/>
    <n v="0"/>
    <n v="0"/>
    <n v="480"/>
    <n v="0"/>
    <x v="3"/>
    <x v="0"/>
  </r>
  <r>
    <d v="2023-11-13T11:54:13"/>
    <x v="19"/>
    <x v="15"/>
    <m/>
    <m/>
    <n v="7"/>
    <n v="3"/>
    <m/>
    <m/>
    <m/>
    <m/>
    <n v="0"/>
    <n v="0"/>
    <n v="560"/>
    <n v="0"/>
    <x v="3"/>
    <x v="0"/>
  </r>
  <r>
    <d v="2023-11-13T12:11:24"/>
    <x v="20"/>
    <x v="15"/>
    <m/>
    <m/>
    <n v="7"/>
    <n v="3"/>
    <m/>
    <m/>
    <m/>
    <m/>
    <n v="0"/>
    <n v="0"/>
    <n v="560"/>
    <n v="0"/>
    <x v="3"/>
    <x v="0"/>
  </r>
  <r>
    <d v="2023-11-13T13:11:13"/>
    <x v="2"/>
    <x v="15"/>
    <m/>
    <m/>
    <n v="8"/>
    <n v="3"/>
    <m/>
    <m/>
    <m/>
    <m/>
    <n v="0"/>
    <n v="0"/>
    <n v="640"/>
    <n v="0"/>
    <x v="3"/>
    <x v="0"/>
  </r>
  <r>
    <d v="2023-11-13T13:17:42"/>
    <x v="6"/>
    <x v="15"/>
    <m/>
    <m/>
    <n v="9"/>
    <n v="3"/>
    <m/>
    <m/>
    <m/>
    <m/>
    <n v="0"/>
    <n v="0"/>
    <n v="720"/>
    <n v="0"/>
    <x v="3"/>
    <x v="0"/>
  </r>
  <r>
    <d v="2023-11-13T13:59:16"/>
    <x v="21"/>
    <x v="15"/>
    <m/>
    <m/>
    <n v="6"/>
    <n v="3"/>
    <m/>
    <m/>
    <m/>
    <m/>
    <n v="0"/>
    <n v="0"/>
    <n v="480"/>
    <n v="0"/>
    <x v="3"/>
    <x v="0"/>
  </r>
  <r>
    <d v="2023-11-13T14:54:04"/>
    <x v="17"/>
    <x v="15"/>
    <m/>
    <m/>
    <n v="6"/>
    <n v="3"/>
    <s v="Match complet"/>
    <m/>
    <m/>
    <m/>
    <n v="0"/>
    <n v="0"/>
    <n v="480"/>
    <n v="0"/>
    <x v="3"/>
    <x v="0"/>
  </r>
  <r>
    <d v="2023-11-13T15:45:15"/>
    <x v="33"/>
    <x v="15"/>
    <m/>
    <m/>
    <n v="8"/>
    <n v="3"/>
    <m/>
    <m/>
    <m/>
    <m/>
    <n v="0"/>
    <n v="0"/>
    <n v="640"/>
    <n v="0"/>
    <x v="3"/>
    <x v="0"/>
  </r>
  <r>
    <d v="2023-11-14T21:41:35"/>
    <x v="6"/>
    <x v="16"/>
    <n v="10"/>
    <n v="8"/>
    <m/>
    <n v="2"/>
    <s v="Fatigue corporelle globale avec le match, jambes comme des poteaux, douleurs de périostite qui se sont réveillées alors que j'en avait pas eu depuis au moins un mois ... Douleurs dans les épaules et cervicales, bref pas de bonnes sensations"/>
    <m/>
    <m/>
    <m/>
    <n v="600"/>
    <n v="608"/>
    <n v="0"/>
    <n v="1208"/>
    <x v="4"/>
    <x v="0"/>
  </r>
  <r>
    <d v="2023-11-14T21:46:46"/>
    <x v="24"/>
    <x v="16"/>
    <n v="7"/>
    <n v="7"/>
    <m/>
    <n v="2"/>
    <s v="Mal au quadri (fibrose) , du mal à trouver la motivation pour l’entraînement"/>
    <m/>
    <m/>
    <m/>
    <n v="420"/>
    <n v="532"/>
    <n v="0"/>
    <n v="952"/>
    <x v="4"/>
    <x v="0"/>
  </r>
  <r>
    <d v="2023-11-15T08:49:27"/>
    <x v="16"/>
    <x v="17"/>
    <n v="4"/>
    <n v="6"/>
    <m/>
    <n v="3"/>
    <m/>
    <m/>
    <m/>
    <m/>
    <n v="240"/>
    <n v="456"/>
    <n v="0"/>
    <n v="696"/>
    <x v="4"/>
    <x v="0"/>
  </r>
  <r>
    <d v="2023-11-15T09:24:44"/>
    <x v="26"/>
    <x v="16"/>
    <m/>
    <n v="7"/>
    <m/>
    <n v="3"/>
    <m/>
    <m/>
    <m/>
    <m/>
    <n v="0"/>
    <n v="532"/>
    <n v="0"/>
    <n v="532"/>
    <x v="4"/>
    <x v="0"/>
  </r>
  <r>
    <d v="2023-11-15T10:38:50"/>
    <x v="31"/>
    <x v="16"/>
    <n v="5"/>
    <n v="7"/>
    <m/>
    <n v="3"/>
    <m/>
    <m/>
    <m/>
    <m/>
    <n v="300"/>
    <n v="532"/>
    <n v="0"/>
    <n v="832"/>
    <x v="4"/>
    <x v="0"/>
  </r>
  <r>
    <d v="2023-11-15T22:01:22"/>
    <x v="17"/>
    <x v="17"/>
    <m/>
    <n v="7"/>
    <m/>
    <n v="2"/>
    <m/>
    <m/>
    <m/>
    <m/>
    <n v="0"/>
    <n v="532"/>
    <n v="0"/>
    <n v="532"/>
    <x v="4"/>
    <x v="0"/>
  </r>
  <r>
    <d v="2023-11-16T07:30:23"/>
    <x v="24"/>
    <x v="17"/>
    <n v="8"/>
    <n v="7"/>
    <m/>
    <n v="3"/>
    <m/>
    <m/>
    <m/>
    <m/>
    <n v="480"/>
    <n v="532"/>
    <n v="0"/>
    <n v="1012"/>
    <x v="4"/>
    <x v="0"/>
  </r>
  <r>
    <d v="2023-11-18T09:25:44"/>
    <x v="34"/>
    <x v="18"/>
    <n v="6"/>
    <n v="9"/>
    <m/>
    <n v="3"/>
    <s v="Douleur pendant l‘entrainement: quand je cours 1,2; après où pendant la vitesse un peu plus probablement parce que je ne suis pas distraite par le jeu. Aujourd’hui je sens un peu de douleur (tibia 4; ischio à certains mouvements 1,2)"/>
    <m/>
    <m/>
    <m/>
    <n v="360"/>
    <n v="684"/>
    <n v="0"/>
    <n v="1044"/>
    <x v="4"/>
    <x v="0"/>
  </r>
  <r>
    <d v="2023-11-18T09:30:45"/>
    <x v="15"/>
    <x v="18"/>
    <n v="7"/>
    <n v="5"/>
    <m/>
    <n v="2"/>
    <m/>
    <m/>
    <m/>
    <m/>
    <n v="420"/>
    <n v="380"/>
    <n v="0"/>
    <n v="800"/>
    <x v="4"/>
    <x v="0"/>
  </r>
  <r>
    <d v="2023-11-18T11:26:33"/>
    <x v="24"/>
    <x v="18"/>
    <n v="5"/>
    <n v="6"/>
    <m/>
    <n v="3"/>
    <m/>
    <m/>
    <m/>
    <m/>
    <n v="300"/>
    <n v="456"/>
    <n v="0"/>
    <n v="756"/>
    <x v="4"/>
    <x v="0"/>
  </r>
  <r>
    <d v="2023-11-18T18:26:13"/>
    <x v="6"/>
    <x v="18"/>
    <n v="10"/>
    <n v="9"/>
    <m/>
    <n v="1"/>
    <s v="Aucun plaisir sur la séance, grosse fatigue"/>
    <m/>
    <m/>
    <m/>
    <n v="600"/>
    <n v="684"/>
    <n v="0"/>
    <n v="1284"/>
    <x v="4"/>
    <x v="0"/>
  </r>
  <r>
    <d v="2023-11-20T12:42:06"/>
    <x v="31"/>
    <x v="19"/>
    <m/>
    <m/>
    <n v="5"/>
    <n v="3"/>
    <m/>
    <m/>
    <m/>
    <m/>
    <n v="0"/>
    <n v="0"/>
    <n v="400"/>
    <n v="0"/>
    <x v="4"/>
    <x v="0"/>
  </r>
  <r>
    <d v="2023-11-21T21:25:31"/>
    <x v="6"/>
    <x v="20"/>
    <n v="6"/>
    <n v="9"/>
    <m/>
    <n v="2"/>
    <s v="Fatiguée, malade, séance pénible"/>
    <m/>
    <m/>
    <m/>
    <n v="360"/>
    <n v="684"/>
    <n v="0"/>
    <n v="1044"/>
    <x v="5"/>
    <x v="0"/>
  </r>
  <r>
    <d v="2023-11-22T06:13:23"/>
    <x v="15"/>
    <x v="20"/>
    <n v="6"/>
    <n v="4"/>
    <m/>
    <n v="1"/>
    <m/>
    <m/>
    <m/>
    <m/>
    <n v="360"/>
    <n v="304"/>
    <n v="0"/>
    <n v="664"/>
    <x v="5"/>
    <x v="0"/>
  </r>
  <r>
    <d v="2023-11-22T07:54:39"/>
    <x v="34"/>
    <x v="20"/>
    <n v="6"/>
    <n v="8"/>
    <m/>
    <n v="3"/>
    <m/>
    <m/>
    <m/>
    <m/>
    <n v="360"/>
    <n v="608"/>
    <n v="0"/>
    <n v="968"/>
    <x v="5"/>
    <x v="0"/>
  </r>
  <r>
    <d v="2023-11-22T08:08:53"/>
    <x v="24"/>
    <x v="20"/>
    <n v="2"/>
    <n v="3"/>
    <m/>
    <n v="2"/>
    <s v="Douleur supportable sur le footing"/>
    <m/>
    <m/>
    <m/>
    <n v="120"/>
    <n v="228"/>
    <n v="0"/>
    <n v="348"/>
    <x v="5"/>
    <x v="0"/>
  </r>
  <r>
    <d v="2023-11-22T08:15:30"/>
    <x v="35"/>
    <x v="20"/>
    <n v="4"/>
    <n v="4"/>
    <n v="6"/>
    <n v="1"/>
    <m/>
    <m/>
    <m/>
    <m/>
    <n v="240"/>
    <n v="304"/>
    <n v="480"/>
    <n v="544"/>
    <x v="5"/>
    <x v="0"/>
  </r>
  <r>
    <d v="2023-11-22T08:31:12"/>
    <x v="8"/>
    <x v="20"/>
    <n v="5"/>
    <n v="5"/>
    <m/>
    <n v="3"/>
    <m/>
    <m/>
    <m/>
    <m/>
    <n v="300"/>
    <n v="380"/>
    <n v="0"/>
    <n v="680"/>
    <x v="5"/>
    <x v="0"/>
  </r>
  <r>
    <d v="2023-11-22T08:53:29"/>
    <x v="22"/>
    <x v="20"/>
    <n v="6"/>
    <m/>
    <m/>
    <n v="3"/>
    <m/>
    <m/>
    <m/>
    <m/>
    <n v="360"/>
    <n v="0"/>
    <n v="0"/>
    <n v="360"/>
    <x v="5"/>
    <x v="0"/>
  </r>
  <r>
    <d v="2023-11-22T09:56:28"/>
    <x v="18"/>
    <x v="20"/>
    <n v="5"/>
    <n v="5"/>
    <m/>
    <n v="3"/>
    <m/>
    <m/>
    <m/>
    <m/>
    <n v="300"/>
    <n v="380"/>
    <n v="0"/>
    <n v="680"/>
    <x v="5"/>
    <x v="0"/>
  </r>
  <r>
    <d v="2023-11-22T10:03:29"/>
    <x v="12"/>
    <x v="20"/>
    <m/>
    <n v="5"/>
    <m/>
    <n v="1"/>
    <m/>
    <m/>
    <m/>
    <m/>
    <n v="0"/>
    <n v="380"/>
    <n v="0"/>
    <n v="380"/>
    <x v="5"/>
    <x v="0"/>
  </r>
  <r>
    <d v="2023-11-22T22:04:03"/>
    <x v="17"/>
    <x v="21"/>
    <m/>
    <n v="6"/>
    <m/>
    <n v="3"/>
    <m/>
    <m/>
    <m/>
    <m/>
    <n v="0"/>
    <n v="492"/>
    <n v="0"/>
    <n v="492"/>
    <x v="5"/>
    <x v="0"/>
  </r>
  <r>
    <d v="2023-11-23T00:00:27"/>
    <x v="18"/>
    <x v="21"/>
    <n v="4"/>
    <n v="6"/>
    <m/>
    <n v="2"/>
    <m/>
    <m/>
    <m/>
    <m/>
    <n v="240"/>
    <n v="492"/>
    <n v="0"/>
    <n v="732"/>
    <x v="5"/>
    <x v="0"/>
  </r>
  <r>
    <d v="2023-11-23T07:18:33"/>
    <x v="34"/>
    <x v="21"/>
    <n v="6"/>
    <n v="8"/>
    <m/>
    <n v="3"/>
    <m/>
    <m/>
    <m/>
    <m/>
    <n v="360"/>
    <n v="656"/>
    <n v="0"/>
    <n v="1016"/>
    <x v="5"/>
    <x v="0"/>
  </r>
  <r>
    <d v="2023-11-27T09:41:16"/>
    <x v="24"/>
    <x v="22"/>
    <m/>
    <m/>
    <n v="7"/>
    <n v="3"/>
    <n v="70"/>
    <m/>
    <m/>
    <m/>
    <n v="0"/>
    <n v="0"/>
    <n v="679"/>
    <n v="0"/>
    <x v="5"/>
    <x v="0"/>
  </r>
  <r>
    <d v="2023-11-27T09:42:44"/>
    <x v="1"/>
    <x v="22"/>
    <m/>
    <m/>
    <n v="7"/>
    <n v="3"/>
    <m/>
    <m/>
    <m/>
    <m/>
    <n v="0"/>
    <n v="0"/>
    <n v="840"/>
    <n v="0"/>
    <x v="5"/>
    <x v="0"/>
  </r>
  <r>
    <d v="2023-11-27T09:56:33"/>
    <x v="31"/>
    <x v="22"/>
    <m/>
    <m/>
    <n v="7"/>
    <n v="3"/>
    <m/>
    <m/>
    <m/>
    <m/>
    <n v="0"/>
    <n v="0"/>
    <n v="728"/>
    <n v="0"/>
    <x v="5"/>
    <x v="0"/>
  </r>
  <r>
    <d v="2023-11-27T10:02:27"/>
    <x v="23"/>
    <x v="22"/>
    <m/>
    <m/>
    <n v="7"/>
    <n v="3"/>
    <s v="60 min de jeu"/>
    <m/>
    <m/>
    <m/>
    <n v="0"/>
    <n v="0"/>
    <n v="420"/>
    <n v="0"/>
    <x v="5"/>
    <x v="0"/>
  </r>
  <r>
    <d v="2023-11-27T10:49:45"/>
    <x v="26"/>
    <x v="22"/>
    <m/>
    <m/>
    <n v="8"/>
    <n v="3"/>
    <m/>
    <m/>
    <m/>
    <m/>
    <n v="0"/>
    <n v="0"/>
    <n v="840"/>
    <n v="0"/>
    <x v="5"/>
    <x v="0"/>
  </r>
  <r>
    <d v="2023-11-27T11:14:06"/>
    <x v="28"/>
    <x v="22"/>
    <m/>
    <m/>
    <n v="7"/>
    <n v="3"/>
    <m/>
    <m/>
    <m/>
    <m/>
    <n v="0"/>
    <n v="0"/>
    <n v="728"/>
    <n v="0"/>
    <x v="5"/>
    <x v="0"/>
  </r>
  <r>
    <d v="2023-11-27T14:33:45"/>
    <x v="8"/>
    <x v="22"/>
    <m/>
    <m/>
    <n v="7"/>
    <n v="3"/>
    <m/>
    <m/>
    <m/>
    <m/>
    <n v="0"/>
    <n v="0"/>
    <n v="126"/>
    <n v="0"/>
    <x v="5"/>
    <x v="0"/>
  </r>
  <r>
    <d v="2023-11-27T14:37:04"/>
    <x v="18"/>
    <x v="22"/>
    <m/>
    <m/>
    <n v="4"/>
    <n v="3"/>
    <m/>
    <m/>
    <m/>
    <m/>
    <n v="0"/>
    <n v="0"/>
    <n v="136"/>
    <n v="0"/>
    <x v="5"/>
    <x v="0"/>
  </r>
  <r>
    <d v="2023-11-28T13:05:53"/>
    <x v="22"/>
    <x v="23"/>
    <n v="5"/>
    <m/>
    <m/>
    <n v="3"/>
    <m/>
    <m/>
    <m/>
    <m/>
    <n v="300"/>
    <n v="0"/>
    <n v="0"/>
    <n v="300"/>
    <x v="6"/>
    <x v="0"/>
  </r>
  <r>
    <d v="2023-11-28T13:06:37"/>
    <x v="12"/>
    <x v="23"/>
    <n v="7"/>
    <m/>
    <m/>
    <n v="1"/>
    <m/>
    <m/>
    <m/>
    <m/>
    <n v="420"/>
    <n v="0"/>
    <n v="0"/>
    <n v="420"/>
    <x v="6"/>
    <x v="0"/>
  </r>
  <r>
    <d v="2023-11-28T21:22:06"/>
    <x v="15"/>
    <x v="23"/>
    <n v="2"/>
    <n v="4"/>
    <m/>
    <n v="3"/>
    <m/>
    <m/>
    <m/>
    <m/>
    <n v="120"/>
    <n v="132"/>
    <n v="0"/>
    <n v="252"/>
    <x v="6"/>
    <x v="0"/>
  </r>
  <r>
    <d v="2023-11-28T21:23:25"/>
    <x v="22"/>
    <x v="23"/>
    <m/>
    <n v="5"/>
    <m/>
    <n v="3"/>
    <m/>
    <m/>
    <m/>
    <m/>
    <n v="0"/>
    <n v="165"/>
    <n v="0"/>
    <n v="165"/>
    <x v="6"/>
    <x v="0"/>
  </r>
  <r>
    <d v="2023-11-28T21:49:40"/>
    <x v="17"/>
    <x v="23"/>
    <n v="3"/>
    <m/>
    <m/>
    <n v="3"/>
    <s v="15 min"/>
    <m/>
    <m/>
    <m/>
    <n v="45"/>
    <n v="0"/>
    <n v="0"/>
    <n v="45"/>
    <x v="6"/>
    <x v="0"/>
  </r>
  <r>
    <d v="2023-11-29T09:01:46"/>
    <x v="23"/>
    <x v="23"/>
    <n v="6"/>
    <n v="7"/>
    <m/>
    <n v="3"/>
    <m/>
    <m/>
    <m/>
    <m/>
    <n v="360"/>
    <n v="231"/>
    <n v="0"/>
    <n v="591"/>
    <x v="6"/>
    <x v="0"/>
  </r>
  <r>
    <d v="2023-11-29T09:13:57"/>
    <x v="31"/>
    <x v="23"/>
    <n v="4"/>
    <n v="4"/>
    <m/>
    <n v="3"/>
    <m/>
    <m/>
    <m/>
    <m/>
    <n v="240"/>
    <n v="132"/>
    <n v="0"/>
    <n v="372"/>
    <x v="6"/>
    <x v="0"/>
  </r>
  <r>
    <d v="2023-11-29T09:32:20"/>
    <x v="12"/>
    <x v="23"/>
    <m/>
    <n v="6"/>
    <m/>
    <n v="2"/>
    <m/>
    <m/>
    <m/>
    <m/>
    <n v="0"/>
    <n v="198"/>
    <n v="0"/>
    <n v="198"/>
    <x v="6"/>
    <x v="0"/>
  </r>
  <r>
    <d v="2023-11-29T21:43:22"/>
    <x v="12"/>
    <x v="24"/>
    <n v="6"/>
    <n v="7"/>
    <m/>
    <n v="1"/>
    <m/>
    <m/>
    <m/>
    <m/>
    <n v="360"/>
    <n v="497"/>
    <n v="0"/>
    <n v="857"/>
    <x v="6"/>
    <x v="0"/>
  </r>
  <r>
    <d v="2023-11-29T21:43:54"/>
    <x v="16"/>
    <x v="23"/>
    <n v="6"/>
    <n v="6"/>
    <m/>
    <n v="3"/>
    <m/>
    <m/>
    <m/>
    <m/>
    <n v="360"/>
    <n v="360"/>
    <n v="0"/>
    <n v="720"/>
    <x v="6"/>
    <x v="0"/>
  </r>
  <r>
    <d v="2023-11-29T21:44:12"/>
    <x v="23"/>
    <x v="24"/>
    <n v="8"/>
    <n v="9"/>
    <m/>
    <n v="3"/>
    <m/>
    <m/>
    <m/>
    <m/>
    <n v="480"/>
    <n v="639"/>
    <n v="0"/>
    <n v="1119"/>
    <x v="6"/>
    <x v="0"/>
  </r>
  <r>
    <d v="2023-11-29T22:03:09"/>
    <x v="6"/>
    <x v="24"/>
    <n v="8"/>
    <n v="9"/>
    <m/>
    <n v="3"/>
    <m/>
    <m/>
    <m/>
    <m/>
    <n v="480"/>
    <n v="639"/>
    <n v="0"/>
    <n v="1119"/>
    <x v="6"/>
    <x v="0"/>
  </r>
  <r>
    <d v="2023-11-30T08:56:55"/>
    <x v="22"/>
    <x v="24"/>
    <n v="5"/>
    <n v="6"/>
    <m/>
    <n v="3"/>
    <m/>
    <m/>
    <m/>
    <m/>
    <n v="300"/>
    <n v="426"/>
    <n v="0"/>
    <n v="726"/>
    <x v="6"/>
    <x v="0"/>
  </r>
  <r>
    <d v="2023-12-05T16:55:05"/>
    <x v="36"/>
    <x v="25"/>
    <n v="4"/>
    <m/>
    <m/>
    <n v="3"/>
    <m/>
    <m/>
    <m/>
    <m/>
    <n v="240"/>
    <n v="0"/>
    <n v="0"/>
    <n v="240"/>
    <x v="7"/>
    <x v="0"/>
  </r>
  <r>
    <d v="2023-12-05T21:28:17"/>
    <x v="12"/>
    <x v="25"/>
    <n v="6"/>
    <n v="7"/>
    <m/>
    <n v="1"/>
    <m/>
    <m/>
    <m/>
    <m/>
    <n v="360"/>
    <n v="476"/>
    <n v="0"/>
    <n v="836"/>
    <x v="7"/>
    <x v="0"/>
  </r>
  <r>
    <d v="2023-12-05T21:53:51"/>
    <x v="36"/>
    <x v="25"/>
    <n v="4"/>
    <n v="5"/>
    <m/>
    <n v="3"/>
    <m/>
    <m/>
    <m/>
    <m/>
    <n v="240"/>
    <n v="340"/>
    <n v="0"/>
    <n v="580"/>
    <x v="7"/>
    <x v="0"/>
  </r>
  <r>
    <d v="2023-12-05T21:59:54"/>
    <x v="6"/>
    <x v="25"/>
    <n v="7"/>
    <n v="9"/>
    <m/>
    <n v="1"/>
    <s v="Mauvais entraînement, pas d'estime de soi,j'ai été inutile pour le groupe, pas de plaisir"/>
    <m/>
    <m/>
    <m/>
    <n v="420"/>
    <n v="612"/>
    <n v="0"/>
    <n v="1032"/>
    <x v="7"/>
    <x v="0"/>
  </r>
  <r>
    <d v="2023-12-05T23:10:56"/>
    <x v="8"/>
    <x v="25"/>
    <n v="3"/>
    <m/>
    <m/>
    <n v="3"/>
    <s v="Reprise de course"/>
    <m/>
    <m/>
    <m/>
    <n v="180"/>
    <n v="0"/>
    <n v="0"/>
    <n v="180"/>
    <x v="7"/>
    <x v="0"/>
  </r>
  <r>
    <d v="2023-12-05T23:49:30"/>
    <x v="7"/>
    <x v="25"/>
    <n v="7"/>
    <n v="5"/>
    <m/>
    <n v="2"/>
    <s v="Perdu sur le terrain"/>
    <m/>
    <m/>
    <m/>
    <n v="420"/>
    <n v="340"/>
    <n v="0"/>
    <n v="760"/>
    <x v="7"/>
    <x v="0"/>
  </r>
  <r>
    <d v="2023-12-06T15:08:07"/>
    <x v="36"/>
    <x v="26"/>
    <n v="5"/>
    <m/>
    <m/>
    <n v="3"/>
    <m/>
    <m/>
    <m/>
    <m/>
    <n v="300"/>
    <n v="0"/>
    <n v="0"/>
    <n v="300"/>
    <x v="7"/>
    <x v="0"/>
  </r>
  <r>
    <d v="2023-12-06T21:44:29"/>
    <x v="36"/>
    <x v="26"/>
    <m/>
    <n v="6"/>
    <m/>
    <n v="1"/>
    <m/>
    <m/>
    <m/>
    <m/>
    <n v="0"/>
    <n v="408"/>
    <n v="0"/>
    <n v="408"/>
    <x v="7"/>
    <x v="0"/>
  </r>
  <r>
    <d v="2023-12-06T23:30:50"/>
    <x v="7"/>
    <x v="26"/>
    <n v="5"/>
    <n v="7"/>
    <m/>
    <n v="1"/>
    <s v="Je donne mais je comprends pas sûre le terrain et me sens pas bien car je comprends pas ce que l'on fais ....."/>
    <m/>
    <m/>
    <m/>
    <n v="300"/>
    <n v="476"/>
    <n v="0"/>
    <n v="776"/>
    <x v="7"/>
    <x v="0"/>
  </r>
  <r>
    <d v="2023-12-08T14:30:44"/>
    <x v="36"/>
    <x v="26"/>
    <n v="7"/>
    <m/>
    <m/>
    <n v="2"/>
    <m/>
    <m/>
    <m/>
    <m/>
    <n v="420"/>
    <n v="0"/>
    <n v="0"/>
    <n v="420"/>
    <x v="7"/>
    <x v="0"/>
  </r>
  <r>
    <d v="2023-12-08T21:52:22"/>
    <x v="36"/>
    <x v="27"/>
    <m/>
    <n v="7"/>
    <m/>
    <n v="2"/>
    <m/>
    <m/>
    <m/>
    <m/>
    <n v="0"/>
    <n v="476"/>
    <n v="0"/>
    <n v="476"/>
    <x v="7"/>
    <x v="0"/>
  </r>
  <r>
    <d v="2023-12-09T10:53:41"/>
    <x v="35"/>
    <x v="27"/>
    <n v="3"/>
    <n v="5"/>
    <m/>
    <n v="3"/>
    <m/>
    <m/>
    <m/>
    <m/>
    <n v="180"/>
    <n v="340"/>
    <n v="0"/>
    <n v="520"/>
    <x v="7"/>
    <x v="0"/>
  </r>
  <r>
    <d v="2023-12-09T10:57:11"/>
    <x v="6"/>
    <x v="27"/>
    <n v="5"/>
    <n v="8"/>
    <m/>
    <n v="2"/>
    <s v="Pour la réserve contexte un peu difficile, je suis contente de venir a l'entraînement mais c'est un peu decourageant de s'entraîner avec les frustrations qui s'enchaînent _x000a_La mêlée toujours difficile"/>
    <m/>
    <m/>
    <m/>
    <n v="300"/>
    <n v="544"/>
    <n v="0"/>
    <n v="844"/>
    <x v="7"/>
    <x v="0"/>
  </r>
  <r>
    <d v="2023-12-12T13:58:42"/>
    <x v="36"/>
    <x v="28"/>
    <n v="7"/>
    <m/>
    <m/>
    <n v="3"/>
    <m/>
    <m/>
    <m/>
    <m/>
    <n v="420"/>
    <n v="0"/>
    <n v="0"/>
    <n v="420"/>
    <x v="8"/>
    <x v="0"/>
  </r>
  <r>
    <d v="2023-12-12T22:36:02"/>
    <x v="36"/>
    <x v="28"/>
    <m/>
    <n v="6"/>
    <m/>
    <n v="3"/>
    <m/>
    <m/>
    <m/>
    <m/>
    <n v="0"/>
    <n v="408"/>
    <n v="0"/>
    <n v="408"/>
    <x v="8"/>
    <x v="0"/>
  </r>
  <r>
    <d v="2023-12-13T11:11:44"/>
    <x v="7"/>
    <x v="28"/>
    <n v="5"/>
    <n v="7"/>
    <n v="9"/>
    <n v="3"/>
    <s v="40min match"/>
    <m/>
    <m/>
    <m/>
    <n v="300"/>
    <n v="476"/>
    <n v="720"/>
    <n v="776"/>
    <x v="8"/>
    <x v="0"/>
  </r>
  <r>
    <d v="2023-12-13T14:12:20"/>
    <x v="16"/>
    <x v="28"/>
    <n v="4"/>
    <n v="4"/>
    <m/>
    <n v="3"/>
    <m/>
    <m/>
    <m/>
    <m/>
    <n v="240"/>
    <n v="272"/>
    <n v="0"/>
    <n v="512"/>
    <x v="8"/>
    <x v="0"/>
  </r>
  <r>
    <d v="2023-12-13T14:13:12"/>
    <x v="16"/>
    <x v="29"/>
    <m/>
    <m/>
    <n v="6"/>
    <n v="3"/>
    <m/>
    <m/>
    <m/>
    <m/>
    <n v="0"/>
    <n v="0"/>
    <n v="480"/>
    <n v="0"/>
    <x v="7"/>
    <x v="0"/>
  </r>
  <r>
    <d v="2023-12-13T14:36:04"/>
    <x v="37"/>
    <x v="29"/>
    <m/>
    <m/>
    <n v="8"/>
    <n v="3"/>
    <m/>
    <m/>
    <m/>
    <m/>
    <n v="0"/>
    <n v="0"/>
    <n v="640"/>
    <n v="0"/>
    <x v="7"/>
    <x v="0"/>
  </r>
  <r>
    <d v="2023-12-13T14:37:07"/>
    <x v="36"/>
    <x v="30"/>
    <n v="8"/>
    <m/>
    <m/>
    <n v="1"/>
    <m/>
    <m/>
    <m/>
    <m/>
    <n v="480"/>
    <n v="0"/>
    <n v="0"/>
    <n v="480"/>
    <x v="8"/>
    <x v="0"/>
  </r>
  <r>
    <d v="2023-12-13T23:10:28"/>
    <x v="7"/>
    <x v="30"/>
    <n v="7"/>
    <n v="6"/>
    <m/>
    <n v="1"/>
    <m/>
    <m/>
    <m/>
    <m/>
    <n v="420"/>
    <n v="408"/>
    <n v="0"/>
    <n v="828"/>
    <x v="8"/>
    <x v="0"/>
  </r>
  <r>
    <d v="2023-12-14T11:40:04"/>
    <x v="17"/>
    <x v="30"/>
    <m/>
    <n v="7"/>
    <m/>
    <n v="3"/>
    <m/>
    <m/>
    <m/>
    <m/>
    <n v="0"/>
    <n v="476"/>
    <n v="0"/>
    <n v="476"/>
    <x v="8"/>
    <x v="0"/>
  </r>
  <r>
    <d v="2023-12-15T21:22:46"/>
    <x v="36"/>
    <x v="31"/>
    <n v="8"/>
    <n v="6"/>
    <m/>
    <n v="2"/>
    <m/>
    <m/>
    <m/>
    <m/>
    <n v="480"/>
    <n v="408"/>
    <n v="0"/>
    <n v="888"/>
    <x v="8"/>
    <x v="0"/>
  </r>
  <r>
    <d v="2023-12-20T09:36:10"/>
    <x v="6"/>
    <x v="32"/>
    <n v="8"/>
    <n v="10"/>
    <m/>
    <n v="2"/>
    <s v="L'impression de se traîner sur le terrain, essoufflée"/>
    <m/>
    <m/>
    <m/>
    <n v="480"/>
    <n v="680"/>
    <n v="0"/>
    <n v="1160"/>
    <x v="9"/>
    <x v="0"/>
  </r>
  <r>
    <d v="2023-12-20T16:43:56"/>
    <x v="36"/>
    <x v="33"/>
    <n v="7"/>
    <m/>
    <m/>
    <n v="1"/>
    <m/>
    <m/>
    <m/>
    <m/>
    <n v="420"/>
    <n v="0"/>
    <n v="0"/>
    <n v="420"/>
    <x v="9"/>
    <x v="0"/>
  </r>
  <r>
    <d v="2024-01-09T14:09:06"/>
    <x v="24"/>
    <x v="34"/>
    <n v="6"/>
    <m/>
    <m/>
    <n v="3"/>
    <m/>
    <m/>
    <m/>
    <m/>
    <n v="360"/>
    <n v="0"/>
    <n v="0"/>
    <n v="360"/>
    <x v="10"/>
    <x v="1"/>
  </r>
  <r>
    <d v="2024-01-09T22:01:09"/>
    <x v="17"/>
    <x v="34"/>
    <m/>
    <n v="6"/>
    <m/>
    <n v="3"/>
    <m/>
    <m/>
    <m/>
    <m/>
    <n v="0"/>
    <n v="408"/>
    <n v="0"/>
    <n v="408"/>
    <x v="10"/>
    <x v="1"/>
  </r>
  <r>
    <d v="2024-01-09T23:12:25"/>
    <x v="7"/>
    <x v="34"/>
    <n v="7"/>
    <n v="8"/>
    <n v="0"/>
    <n v="1"/>
    <s v="Dure car a cause du mollet j'ai pas beaucoup courru sur la prépa et je suis à la ramasse et douleur au mollet ++ car j'arrête la muscu à la reprise de la course."/>
    <m/>
    <m/>
    <m/>
    <n v="420"/>
    <n v="544"/>
    <n v="0"/>
    <n v="964"/>
    <x v="10"/>
    <x v="1"/>
  </r>
  <r>
    <d v="2024-01-10T13:32:11"/>
    <x v="24"/>
    <x v="35"/>
    <m/>
    <n v="7"/>
    <m/>
    <n v="3"/>
    <m/>
    <m/>
    <m/>
    <m/>
    <n v="0"/>
    <n v="476"/>
    <n v="0"/>
    <n v="476"/>
    <x v="10"/>
    <x v="1"/>
  </r>
  <r>
    <d v="2024-01-10T17:03:24"/>
    <x v="36"/>
    <x v="35"/>
    <n v="7"/>
    <m/>
    <m/>
    <n v="2"/>
    <m/>
    <m/>
    <m/>
    <m/>
    <n v="420"/>
    <n v="0"/>
    <n v="0"/>
    <n v="420"/>
    <x v="10"/>
    <x v="1"/>
  </r>
  <r>
    <d v="2024-01-10T17:22:10"/>
    <x v="8"/>
    <x v="34"/>
    <n v="7"/>
    <n v="6"/>
    <m/>
    <n v="3"/>
    <m/>
    <m/>
    <m/>
    <m/>
    <n v="420"/>
    <n v="408"/>
    <n v="0"/>
    <n v="828"/>
    <x v="10"/>
    <x v="1"/>
  </r>
  <r>
    <d v="2024-01-10T23:50:01"/>
    <x v="7"/>
    <x v="35"/>
    <n v="8"/>
    <n v="6"/>
    <n v="0"/>
    <n v="3"/>
    <s v="Du mal sur l'accélération en course mal au mollet ++ douleur pendant et après l'entrainement"/>
    <m/>
    <m/>
    <m/>
    <n v="480"/>
    <n v="408"/>
    <n v="0"/>
    <n v="888"/>
    <x v="10"/>
    <x v="1"/>
  </r>
  <r>
    <d v="2024-01-12T12:40:36"/>
    <x v="22"/>
    <x v="35"/>
    <m/>
    <n v="7"/>
    <m/>
    <n v="2"/>
    <m/>
    <m/>
    <m/>
    <m/>
    <n v="0"/>
    <n v="476"/>
    <n v="0"/>
    <n v="476"/>
    <x v="10"/>
    <x v="1"/>
  </r>
  <r>
    <d v="2024-01-13T10:18:50"/>
    <x v="7"/>
    <x v="36"/>
    <n v="9"/>
    <n v="7"/>
    <n v="0"/>
    <n v="3"/>
    <s v="Partie avec carlos dure."/>
    <n v="60"/>
    <m/>
    <m/>
    <n v="540"/>
    <n v="476"/>
    <n v="0"/>
    <n v="1016"/>
    <x v="10"/>
    <x v="1"/>
  </r>
  <r>
    <d v="2024-01-17T08:36:34"/>
    <x v="7"/>
    <x v="37"/>
    <n v="8"/>
    <n v="2"/>
    <n v="0"/>
    <n v="3"/>
    <m/>
    <n v="60"/>
    <m/>
    <m/>
    <n v="480"/>
    <n v="180"/>
    <n v="0"/>
    <n v="660"/>
    <x v="11"/>
    <x v="1"/>
  </r>
  <r>
    <d v="2024-01-17T12:00:54"/>
    <x v="24"/>
    <x v="37"/>
    <n v="7"/>
    <m/>
    <m/>
    <n v="2"/>
    <s v="Pas vrm de rugby , douleur sur la séance pp"/>
    <n v="60"/>
    <m/>
    <m/>
    <n v="420"/>
    <n v="0"/>
    <n v="0"/>
    <n v="420"/>
    <x v="11"/>
    <x v="1"/>
  </r>
  <r>
    <d v="2024-01-18T07:58:40"/>
    <x v="24"/>
    <x v="38"/>
    <n v="9"/>
    <n v="9"/>
    <m/>
    <n v="3"/>
    <s v="Petite gêne à la fin car je me suis arrêté mais pendant le jeu ça allait"/>
    <n v="60"/>
    <m/>
    <m/>
    <n v="540"/>
    <n v="810"/>
    <n v="0"/>
    <n v="1350"/>
    <x v="11"/>
    <x v="1"/>
  </r>
  <r>
    <d v="2024-01-23T19:25:20"/>
    <x v="3"/>
    <x v="39"/>
    <n v="8"/>
    <m/>
    <m/>
    <n v="3"/>
    <m/>
    <n v="60"/>
    <n v="80"/>
    <m/>
    <n v="480"/>
    <n v="0"/>
    <n v="0"/>
    <n v="480"/>
    <x v="12"/>
    <x v="1"/>
  </r>
  <r>
    <d v="2024-01-23T19:25:56"/>
    <x v="8"/>
    <x v="39"/>
    <n v="7"/>
    <m/>
    <m/>
    <n v="3"/>
    <m/>
    <n v="60"/>
    <n v="80"/>
    <m/>
    <n v="420"/>
    <n v="0"/>
    <n v="0"/>
    <n v="420"/>
    <x v="12"/>
    <x v="1"/>
  </r>
  <r>
    <d v="2024-01-23T19:26:05"/>
    <x v="5"/>
    <x v="39"/>
    <n v="7"/>
    <m/>
    <m/>
    <n v="3"/>
    <m/>
    <n v="60"/>
    <n v="80"/>
    <m/>
    <n v="420"/>
    <n v="0"/>
    <n v="0"/>
    <n v="420"/>
    <x v="12"/>
    <x v="1"/>
  </r>
  <r>
    <d v="2024-01-23T19:26:09"/>
    <x v="24"/>
    <x v="39"/>
    <n v="7"/>
    <m/>
    <m/>
    <n v="3"/>
    <m/>
    <n v="60"/>
    <n v="73"/>
    <m/>
    <n v="420"/>
    <n v="0"/>
    <n v="0"/>
    <n v="420"/>
    <x v="12"/>
    <x v="1"/>
  </r>
  <r>
    <d v="2024-01-23T19:26:12"/>
    <x v="14"/>
    <x v="39"/>
    <n v="7"/>
    <m/>
    <m/>
    <n v="3"/>
    <m/>
    <n v="60"/>
    <n v="80"/>
    <m/>
    <n v="420"/>
    <n v="0"/>
    <n v="0"/>
    <n v="420"/>
    <x v="12"/>
    <x v="1"/>
  </r>
  <r>
    <d v="2024-01-23T19:26:23"/>
    <x v="38"/>
    <x v="39"/>
    <n v="3"/>
    <m/>
    <m/>
    <n v="2"/>
    <m/>
    <n v="60"/>
    <n v="80"/>
    <m/>
    <n v="180"/>
    <n v="0"/>
    <n v="0"/>
    <n v="180"/>
    <x v="12"/>
    <x v="1"/>
  </r>
  <r>
    <d v="2024-01-23T19:26:40"/>
    <x v="7"/>
    <x v="39"/>
    <n v="7"/>
    <m/>
    <m/>
    <n v="1"/>
    <m/>
    <n v="60"/>
    <n v="73"/>
    <m/>
    <n v="420"/>
    <n v="0"/>
    <n v="0"/>
    <n v="420"/>
    <x v="12"/>
    <x v="1"/>
  </r>
  <r>
    <d v="2024-01-23T19:26:43"/>
    <x v="16"/>
    <x v="39"/>
    <n v="6"/>
    <m/>
    <m/>
    <n v="3"/>
    <m/>
    <n v="60"/>
    <n v="80"/>
    <m/>
    <n v="360"/>
    <n v="0"/>
    <n v="0"/>
    <n v="360"/>
    <x v="12"/>
    <x v="1"/>
  </r>
  <r>
    <d v="2024-01-23T19:26:46"/>
    <x v="39"/>
    <x v="39"/>
    <n v="4"/>
    <m/>
    <m/>
    <n v="1"/>
    <m/>
    <n v="60"/>
    <n v="80"/>
    <m/>
    <n v="240"/>
    <n v="0"/>
    <n v="0"/>
    <n v="240"/>
    <x v="12"/>
    <x v="1"/>
  </r>
  <r>
    <d v="2024-01-23T19:26:48"/>
    <x v="30"/>
    <x v="39"/>
    <n v="7"/>
    <m/>
    <m/>
    <n v="3"/>
    <m/>
    <n v="60"/>
    <n v="73"/>
    <m/>
    <n v="420"/>
    <n v="0"/>
    <n v="0"/>
    <n v="420"/>
    <x v="12"/>
    <x v="1"/>
  </r>
  <r>
    <d v="2024-01-23T19:27:07"/>
    <x v="28"/>
    <x v="39"/>
    <n v="6"/>
    <m/>
    <m/>
    <n v="2"/>
    <m/>
    <n v="60"/>
    <n v="73"/>
    <m/>
    <n v="360"/>
    <n v="0"/>
    <n v="0"/>
    <n v="360"/>
    <x v="12"/>
    <x v="1"/>
  </r>
  <r>
    <d v="2024-01-23T19:27:40"/>
    <x v="27"/>
    <x v="39"/>
    <n v="7"/>
    <m/>
    <m/>
    <n v="2"/>
    <m/>
    <n v="60"/>
    <n v="80"/>
    <m/>
    <n v="420"/>
    <n v="0"/>
    <n v="0"/>
    <n v="420"/>
    <x v="12"/>
    <x v="1"/>
  </r>
  <r>
    <d v="2024-01-23T21:14:26"/>
    <x v="39"/>
    <x v="39"/>
    <m/>
    <n v="4"/>
    <m/>
    <n v="1"/>
    <m/>
    <n v="60"/>
    <n v="80"/>
    <m/>
    <n v="0"/>
    <n v="320"/>
    <n v="0"/>
    <n v="320"/>
    <x v="12"/>
    <x v="1"/>
  </r>
  <r>
    <d v="2024-01-23T21:15:19"/>
    <x v="18"/>
    <x v="39"/>
    <m/>
    <n v="7"/>
    <m/>
    <n v="3"/>
    <m/>
    <n v="60"/>
    <n v="73"/>
    <m/>
    <n v="0"/>
    <n v="511"/>
    <n v="0"/>
    <n v="511"/>
    <x v="12"/>
    <x v="1"/>
  </r>
  <r>
    <d v="2024-01-23T21:15:44"/>
    <x v="26"/>
    <x v="39"/>
    <m/>
    <n v="7"/>
    <m/>
    <n v="3"/>
    <m/>
    <n v="60"/>
    <n v="73"/>
    <m/>
    <n v="0"/>
    <n v="511"/>
    <n v="0"/>
    <n v="511"/>
    <x v="12"/>
    <x v="1"/>
  </r>
  <r>
    <d v="2024-01-23T21:16:12"/>
    <x v="8"/>
    <x v="39"/>
    <m/>
    <n v="7"/>
    <m/>
    <n v="3"/>
    <m/>
    <n v="60"/>
    <n v="80"/>
    <m/>
    <n v="0"/>
    <n v="560"/>
    <n v="0"/>
    <n v="560"/>
    <x v="12"/>
    <x v="1"/>
  </r>
  <r>
    <d v="2024-01-23T21:16:15"/>
    <x v="14"/>
    <x v="39"/>
    <m/>
    <n v="9"/>
    <m/>
    <n v="3"/>
    <m/>
    <n v="60"/>
    <n v="80"/>
    <m/>
    <n v="0"/>
    <n v="720"/>
    <n v="0"/>
    <n v="720"/>
    <x v="12"/>
    <x v="1"/>
  </r>
  <r>
    <d v="2024-01-23T21:16:32"/>
    <x v="5"/>
    <x v="39"/>
    <m/>
    <n v="7"/>
    <m/>
    <n v="3"/>
    <m/>
    <n v="60"/>
    <n v="80"/>
    <m/>
    <n v="0"/>
    <n v="560"/>
    <n v="0"/>
    <n v="560"/>
    <x v="12"/>
    <x v="1"/>
  </r>
  <r>
    <d v="2024-01-23T21:16:37"/>
    <x v="40"/>
    <x v="39"/>
    <m/>
    <n v="6"/>
    <m/>
    <n v="3"/>
    <m/>
    <n v="60"/>
    <n v="73"/>
    <m/>
    <n v="0"/>
    <n v="438"/>
    <n v="0"/>
    <n v="438"/>
    <x v="12"/>
    <x v="1"/>
  </r>
  <r>
    <d v="2024-01-23T21:21:01"/>
    <x v="10"/>
    <x v="39"/>
    <n v="7"/>
    <n v="7"/>
    <m/>
    <n v="3"/>
    <m/>
    <n v="60"/>
    <n v="80"/>
    <m/>
    <n v="420"/>
    <n v="560"/>
    <n v="0"/>
    <n v="980"/>
    <x v="12"/>
    <x v="1"/>
  </r>
  <r>
    <d v="2024-01-23T21:23:29"/>
    <x v="22"/>
    <x v="39"/>
    <m/>
    <n v="7"/>
    <m/>
    <n v="3"/>
    <m/>
    <n v="60"/>
    <n v="73"/>
    <m/>
    <n v="0"/>
    <n v="511"/>
    <n v="0"/>
    <n v="511"/>
    <x v="12"/>
    <x v="1"/>
  </r>
  <r>
    <d v="2024-01-23T21:25:46"/>
    <x v="27"/>
    <x v="39"/>
    <n v="7"/>
    <n v="5"/>
    <m/>
    <n v="2"/>
    <m/>
    <n v="60"/>
    <n v="80"/>
    <m/>
    <n v="420"/>
    <n v="400"/>
    <n v="0"/>
    <n v="820"/>
    <x v="12"/>
    <x v="1"/>
  </r>
  <r>
    <d v="2024-01-23T21:29:39"/>
    <x v="23"/>
    <x v="39"/>
    <n v="7"/>
    <n v="7"/>
    <m/>
    <n v="2"/>
    <m/>
    <n v="60"/>
    <n v="73"/>
    <m/>
    <n v="420"/>
    <n v="511"/>
    <n v="0"/>
    <n v="931"/>
    <x v="12"/>
    <x v="1"/>
  </r>
  <r>
    <d v="2024-01-23T21:30:00"/>
    <x v="3"/>
    <x v="39"/>
    <m/>
    <n v="8"/>
    <m/>
    <n v="1"/>
    <m/>
    <n v="60"/>
    <n v="73"/>
    <m/>
    <n v="0"/>
    <n v="584"/>
    <n v="0"/>
    <n v="584"/>
    <x v="12"/>
    <x v="1"/>
  </r>
  <r>
    <d v="2024-01-23T21:36:19"/>
    <x v="12"/>
    <x v="39"/>
    <n v="6"/>
    <n v="6"/>
    <m/>
    <n v="2"/>
    <m/>
    <n v="60"/>
    <n v="73"/>
    <m/>
    <n v="360"/>
    <n v="438"/>
    <n v="0"/>
    <n v="798"/>
    <x v="12"/>
    <x v="1"/>
  </r>
  <r>
    <d v="2024-01-23T21:38:59"/>
    <x v="36"/>
    <x v="39"/>
    <n v="7"/>
    <n v="7"/>
    <m/>
    <n v="3"/>
    <m/>
    <n v="60"/>
    <n v="70"/>
    <m/>
    <n v="420"/>
    <n v="490"/>
    <n v="0"/>
    <n v="910"/>
    <x v="12"/>
    <x v="1"/>
  </r>
  <r>
    <d v="2024-01-23T21:39:34"/>
    <x v="30"/>
    <x v="39"/>
    <m/>
    <n v="5"/>
    <m/>
    <n v="3"/>
    <m/>
    <n v="60"/>
    <n v="73"/>
    <m/>
    <n v="0"/>
    <n v="365"/>
    <n v="0"/>
    <n v="365"/>
    <x v="12"/>
    <x v="1"/>
  </r>
  <r>
    <d v="2024-01-23T21:42:13"/>
    <x v="24"/>
    <x v="39"/>
    <m/>
    <n v="8"/>
    <m/>
    <n v="3"/>
    <m/>
    <n v="60"/>
    <n v="73"/>
    <m/>
    <n v="0"/>
    <n v="584"/>
    <n v="0"/>
    <n v="584"/>
    <x v="12"/>
    <x v="1"/>
  </r>
  <r>
    <d v="2024-01-23T23:33:19"/>
    <x v="7"/>
    <x v="39"/>
    <n v="7"/>
    <n v="6"/>
    <m/>
    <n v="3"/>
    <s v="Petite douleur bas du mollet en rugby"/>
    <n v="60"/>
    <n v="73"/>
    <m/>
    <n v="420"/>
    <n v="438"/>
    <n v="0"/>
    <n v="858"/>
    <x v="12"/>
    <x v="1"/>
  </r>
  <r>
    <d v="2024-01-24T12:15:45"/>
    <x v="1"/>
    <x v="39"/>
    <n v="6"/>
    <n v="8"/>
    <m/>
    <n v="3"/>
    <m/>
    <n v="60"/>
    <n v="80"/>
    <m/>
    <n v="360"/>
    <n v="640"/>
    <n v="0"/>
    <n v="1000"/>
    <x v="12"/>
    <x v="1"/>
  </r>
  <r>
    <d v="2024-01-24T12:51:48"/>
    <x v="36"/>
    <x v="40"/>
    <n v="8"/>
    <m/>
    <m/>
    <n v="3"/>
    <m/>
    <n v="60"/>
    <n v="65"/>
    <m/>
    <n v="480"/>
    <n v="0"/>
    <n v="0"/>
    <n v="480"/>
    <x v="12"/>
    <x v="1"/>
  </r>
  <r>
    <d v="2024-01-24T14:02:50"/>
    <x v="40"/>
    <x v="40"/>
    <n v="7"/>
    <m/>
    <m/>
    <n v="3"/>
    <m/>
    <n v="60"/>
    <n v="35"/>
    <m/>
    <n v="420"/>
    <n v="0"/>
    <n v="0"/>
    <n v="420"/>
    <x v="12"/>
    <x v="1"/>
  </r>
  <r>
    <d v="2024-01-24T18:32:52"/>
    <x v="35"/>
    <x v="40"/>
    <n v="5"/>
    <n v="5"/>
    <m/>
    <n v="3"/>
    <m/>
    <n v="60"/>
    <n v="68"/>
    <m/>
    <n v="300"/>
    <n v="340"/>
    <n v="0"/>
    <n v="640"/>
    <x v="12"/>
    <x v="1"/>
  </r>
  <r>
    <d v="2024-01-24T19:02:52"/>
    <x v="8"/>
    <x v="40"/>
    <n v="6"/>
    <m/>
    <m/>
    <n v="3"/>
    <m/>
    <n v="60"/>
    <n v="65"/>
    <m/>
    <n v="360"/>
    <n v="0"/>
    <n v="0"/>
    <n v="360"/>
    <x v="12"/>
    <x v="1"/>
  </r>
  <r>
    <d v="2024-01-24T19:05:18"/>
    <x v="7"/>
    <x v="40"/>
    <n v="8"/>
    <m/>
    <m/>
    <n v="3"/>
    <s v="Bloc de dix min dure dans la longueur du temps"/>
    <n v="60"/>
    <n v="68"/>
    <m/>
    <n v="480"/>
    <n v="0"/>
    <n v="0"/>
    <n v="480"/>
    <x v="12"/>
    <x v="1"/>
  </r>
  <r>
    <d v="2024-01-24T19:11:12"/>
    <x v="30"/>
    <x v="40"/>
    <n v="8"/>
    <m/>
    <m/>
    <n v="3"/>
    <m/>
    <n v="60"/>
    <n v="68"/>
    <m/>
    <n v="480"/>
    <n v="0"/>
    <n v="0"/>
    <n v="480"/>
    <x v="12"/>
    <x v="1"/>
  </r>
  <r>
    <d v="2024-01-24T19:12:01"/>
    <x v="23"/>
    <x v="40"/>
    <n v="6"/>
    <m/>
    <m/>
    <n v="3"/>
    <s v="Pas fait bloc 3"/>
    <n v="50"/>
    <n v="59"/>
    <m/>
    <n v="300"/>
    <n v="0"/>
    <n v="0"/>
    <n v="300"/>
    <x v="12"/>
    <x v="1"/>
  </r>
  <r>
    <d v="2024-01-24T19:12:44"/>
    <x v="3"/>
    <x v="40"/>
    <n v="7"/>
    <m/>
    <m/>
    <n v="3"/>
    <s v="Hier je me suis trompée sur mon état d'implication je voulais mettre 3 et pas 1 et aussi j'ai pas fais le dernier bloc en muscu aujourd'hui"/>
    <n v="50"/>
    <n v="65"/>
    <m/>
    <n v="350"/>
    <n v="0"/>
    <n v="0"/>
    <n v="350"/>
    <x v="12"/>
    <x v="1"/>
  </r>
  <r>
    <d v="2024-01-24T19:13:15"/>
    <x v="41"/>
    <x v="40"/>
    <n v="9"/>
    <m/>
    <m/>
    <n v="3"/>
    <s v="Muscu"/>
    <n v="50"/>
    <n v="68"/>
    <m/>
    <n v="450"/>
    <n v="0"/>
    <n v="0"/>
    <n v="450"/>
    <x v="12"/>
    <x v="1"/>
  </r>
  <r>
    <d v="2024-01-24T19:13:20"/>
    <x v="39"/>
    <x v="40"/>
    <n v="5"/>
    <m/>
    <m/>
    <n v="3"/>
    <s v="Arrêt avant le finishzr"/>
    <n v="50"/>
    <n v="65"/>
    <m/>
    <n v="250"/>
    <n v="0"/>
    <n v="0"/>
    <n v="250"/>
    <x v="12"/>
    <x v="1"/>
  </r>
  <r>
    <d v="2024-01-24T19:14:03"/>
    <x v="29"/>
    <x v="39"/>
    <m/>
    <n v="9"/>
    <m/>
    <n v="3"/>
    <m/>
    <n v="60"/>
    <n v="51"/>
    <m/>
    <n v="0"/>
    <n v="459"/>
    <n v="0"/>
    <n v="459"/>
    <x v="12"/>
    <x v="1"/>
  </r>
  <r>
    <d v="2024-01-24T19:14:03"/>
    <x v="16"/>
    <x v="40"/>
    <n v="7"/>
    <m/>
    <m/>
    <n v="3"/>
    <m/>
    <n v="60"/>
    <n v="65"/>
    <m/>
    <n v="420"/>
    <n v="0"/>
    <n v="0"/>
    <n v="420"/>
    <x v="12"/>
    <x v="1"/>
  </r>
  <r>
    <d v="2024-01-24T19:14:37"/>
    <x v="28"/>
    <x v="40"/>
    <n v="6"/>
    <m/>
    <m/>
    <n v="3"/>
    <m/>
    <n v="60"/>
    <n v="68"/>
    <m/>
    <n v="360"/>
    <n v="0"/>
    <n v="0"/>
    <n v="360"/>
    <x v="12"/>
    <x v="1"/>
  </r>
  <r>
    <d v="2024-01-24T19:14:49"/>
    <x v="11"/>
    <x v="40"/>
    <n v="6"/>
    <m/>
    <m/>
    <n v="3"/>
    <m/>
    <n v="60"/>
    <n v="68"/>
    <m/>
    <n v="360"/>
    <n v="0"/>
    <n v="0"/>
    <n v="360"/>
    <x v="12"/>
    <x v="1"/>
  </r>
  <r>
    <d v="2024-01-24T19:30:42"/>
    <x v="15"/>
    <x v="39"/>
    <n v="6"/>
    <m/>
    <m/>
    <n v="3"/>
    <m/>
    <n v="60"/>
    <n v="73"/>
    <m/>
    <n v="360"/>
    <n v="0"/>
    <n v="0"/>
    <n v="360"/>
    <x v="12"/>
    <x v="1"/>
  </r>
  <r>
    <d v="2024-01-24T21:04:34"/>
    <x v="15"/>
    <x v="40"/>
    <m/>
    <n v="5"/>
    <m/>
    <n v="3"/>
    <m/>
    <n v="60"/>
    <n v="68"/>
    <m/>
    <n v="0"/>
    <n v="340"/>
    <n v="0"/>
    <n v="340"/>
    <x v="12"/>
    <x v="1"/>
  </r>
  <r>
    <d v="2024-01-24T21:06:00"/>
    <x v="29"/>
    <x v="40"/>
    <m/>
    <n v="5"/>
    <m/>
    <n v="3"/>
    <m/>
    <n v="60"/>
    <n v="68"/>
    <m/>
    <n v="0"/>
    <n v="340"/>
    <n v="0"/>
    <n v="340"/>
    <x v="12"/>
    <x v="1"/>
  </r>
  <r>
    <d v="2024-01-24T21:06:51"/>
    <x v="42"/>
    <x v="40"/>
    <m/>
    <n v="4"/>
    <m/>
    <n v="2"/>
    <m/>
    <n v="60"/>
    <n v="65"/>
    <m/>
    <n v="0"/>
    <n v="260"/>
    <n v="0"/>
    <n v="260"/>
    <x v="12"/>
    <x v="1"/>
  </r>
  <r>
    <d v="2024-01-24T21:07:09"/>
    <x v="1"/>
    <x v="40"/>
    <n v="8"/>
    <n v="7"/>
    <m/>
    <n v="3"/>
    <m/>
    <n v="60"/>
    <n v="65"/>
    <m/>
    <n v="480"/>
    <n v="455"/>
    <n v="0"/>
    <n v="935"/>
    <x v="12"/>
    <x v="1"/>
  </r>
  <r>
    <d v="2024-01-24T21:07:40"/>
    <x v="12"/>
    <x v="40"/>
    <m/>
    <n v="7"/>
    <m/>
    <n v="1"/>
    <m/>
    <n v="60"/>
    <n v="68"/>
    <m/>
    <n v="0"/>
    <n v="476"/>
    <n v="0"/>
    <n v="476"/>
    <x v="12"/>
    <x v="1"/>
  </r>
  <r>
    <d v="2024-01-24T21:11:51"/>
    <x v="23"/>
    <x v="40"/>
    <m/>
    <n v="7"/>
    <m/>
    <n v="3"/>
    <m/>
    <n v="60"/>
    <n v="68"/>
    <m/>
    <n v="0"/>
    <n v="476"/>
    <n v="0"/>
    <n v="476"/>
    <x v="12"/>
    <x v="1"/>
  </r>
  <r>
    <d v="2024-01-24T21:12:16"/>
    <x v="16"/>
    <x v="40"/>
    <m/>
    <n v="6"/>
    <m/>
    <n v="3"/>
    <m/>
    <n v="60"/>
    <n v="65"/>
    <m/>
    <n v="0"/>
    <n v="390"/>
    <n v="0"/>
    <n v="390"/>
    <x v="12"/>
    <x v="1"/>
  </r>
  <r>
    <d v="2024-01-24T21:14:44"/>
    <x v="8"/>
    <x v="40"/>
    <m/>
    <n v="6"/>
    <m/>
    <n v="3"/>
    <m/>
    <n v="60"/>
    <n v="65"/>
    <m/>
    <n v="0"/>
    <n v="390"/>
    <n v="0"/>
    <n v="390"/>
    <x v="12"/>
    <x v="1"/>
  </r>
  <r>
    <d v="2024-01-24T21:14:50"/>
    <x v="26"/>
    <x v="40"/>
    <m/>
    <n v="8"/>
    <m/>
    <n v="3"/>
    <m/>
    <n v="60"/>
    <n v="68"/>
    <m/>
    <n v="0"/>
    <n v="544"/>
    <n v="0"/>
    <n v="544"/>
    <x v="12"/>
    <x v="1"/>
  </r>
  <r>
    <d v="2024-01-24T21:14:59"/>
    <x v="18"/>
    <x v="40"/>
    <n v="5"/>
    <n v="7"/>
    <m/>
    <n v="3"/>
    <m/>
    <n v="60"/>
    <n v="68"/>
    <m/>
    <n v="300"/>
    <n v="476"/>
    <n v="0"/>
    <n v="776"/>
    <x v="12"/>
    <x v="1"/>
  </r>
  <r>
    <d v="2024-01-24T21:16:16"/>
    <x v="10"/>
    <x v="40"/>
    <m/>
    <n v="7"/>
    <m/>
    <n v="2"/>
    <m/>
    <n v="60"/>
    <n v="65"/>
    <m/>
    <n v="0"/>
    <n v="455"/>
    <n v="0"/>
    <n v="455"/>
    <x v="12"/>
    <x v="1"/>
  </r>
  <r>
    <d v="2024-01-24T21:17:25"/>
    <x v="39"/>
    <x v="40"/>
    <m/>
    <n v="5"/>
    <m/>
    <n v="3"/>
    <m/>
    <n v="60"/>
    <n v="65"/>
    <m/>
    <n v="0"/>
    <n v="325"/>
    <n v="0"/>
    <n v="325"/>
    <x v="12"/>
    <x v="1"/>
  </r>
  <r>
    <d v="2024-01-24T21:19:01"/>
    <x v="36"/>
    <x v="40"/>
    <m/>
    <n v="7"/>
    <m/>
    <n v="3"/>
    <m/>
    <n v="60"/>
    <n v="65"/>
    <m/>
    <n v="0"/>
    <n v="455"/>
    <n v="0"/>
    <n v="455"/>
    <x v="12"/>
    <x v="1"/>
  </r>
  <r>
    <d v="2024-01-24T21:23:31"/>
    <x v="5"/>
    <x v="40"/>
    <n v="8"/>
    <n v="7"/>
    <m/>
    <n v="3"/>
    <s v="Pas eu le temps de faire le dernier bloc en muscu"/>
    <n v="50"/>
    <n v="65"/>
    <m/>
    <n v="400"/>
    <n v="455"/>
    <n v="0"/>
    <n v="855"/>
    <x v="12"/>
    <x v="1"/>
  </r>
  <r>
    <d v="2024-01-24T21:28:58"/>
    <x v="22"/>
    <x v="40"/>
    <m/>
    <n v="7"/>
    <m/>
    <n v="3"/>
    <m/>
    <n v="60"/>
    <n v="68"/>
    <m/>
    <n v="0"/>
    <n v="476"/>
    <n v="0"/>
    <n v="476"/>
    <x v="12"/>
    <x v="1"/>
  </r>
  <r>
    <d v="2024-01-24T21:35:15"/>
    <x v="7"/>
    <x v="40"/>
    <n v="7"/>
    <n v="7"/>
    <m/>
    <n v="3"/>
    <s v="Investissement très dure avec la reserve"/>
    <n v="60"/>
    <n v="68"/>
    <m/>
    <n v="420"/>
    <n v="476"/>
    <n v="0"/>
    <n v="896"/>
    <x v="12"/>
    <x v="1"/>
  </r>
  <r>
    <d v="2024-01-24T21:35:25"/>
    <x v="40"/>
    <x v="40"/>
    <m/>
    <n v="4"/>
    <m/>
    <n v="1"/>
    <m/>
    <n v="60"/>
    <n v="68"/>
    <m/>
    <n v="0"/>
    <n v="272"/>
    <n v="0"/>
    <n v="272"/>
    <x v="12"/>
    <x v="1"/>
  </r>
  <r>
    <d v="2024-01-24T21:40:01"/>
    <x v="28"/>
    <x v="40"/>
    <m/>
    <n v="6"/>
    <m/>
    <n v="3"/>
    <m/>
    <n v="60"/>
    <n v="68"/>
    <m/>
    <n v="0"/>
    <n v="408"/>
    <n v="0"/>
    <n v="408"/>
    <x v="12"/>
    <x v="1"/>
  </r>
  <r>
    <d v="2024-01-25T12:58:03"/>
    <x v="24"/>
    <x v="40"/>
    <n v="7"/>
    <n v="9"/>
    <m/>
    <n v="2"/>
    <m/>
    <n v="60"/>
    <n v="68"/>
    <m/>
    <n v="420"/>
    <n v="612"/>
    <n v="0"/>
    <n v="1032"/>
    <x v="12"/>
    <x v="1"/>
  </r>
  <r>
    <d v="2024-01-26T13:23:41"/>
    <x v="40"/>
    <x v="41"/>
    <n v="6"/>
    <m/>
    <m/>
    <n v="3"/>
    <s v="fatigue dans le dos"/>
    <n v="40"/>
    <n v="105"/>
    <m/>
    <n v="240"/>
    <n v="0"/>
    <n v="0"/>
    <n v="240"/>
    <x v="12"/>
    <x v="1"/>
  </r>
  <r>
    <d v="2024-01-26T13:44:39"/>
    <x v="36"/>
    <x v="41"/>
    <n v="6"/>
    <m/>
    <m/>
    <n v="3"/>
    <m/>
    <n v="60"/>
    <n v="105"/>
    <m/>
    <n v="360"/>
    <n v="0"/>
    <n v="0"/>
    <n v="360"/>
    <x v="12"/>
    <x v="1"/>
  </r>
  <r>
    <d v="2024-01-26T15:35:59"/>
    <x v="12"/>
    <x v="41"/>
    <n v="4"/>
    <m/>
    <m/>
    <n v="2"/>
    <m/>
    <n v="60"/>
    <n v="105"/>
    <m/>
    <n v="240"/>
    <n v="0"/>
    <n v="0"/>
    <n v="240"/>
    <x v="12"/>
    <x v="1"/>
  </r>
  <r>
    <d v="2024-01-26T20:49:22"/>
    <x v="12"/>
    <x v="41"/>
    <m/>
    <n v="5"/>
    <m/>
    <n v="3"/>
    <m/>
    <n v="60"/>
    <n v="105"/>
    <m/>
    <n v="0"/>
    <n v="525"/>
    <n v="0"/>
    <n v="525"/>
    <x v="12"/>
    <x v="1"/>
  </r>
  <r>
    <d v="2024-01-26T20:56:26"/>
    <x v="40"/>
    <x v="41"/>
    <m/>
    <n v="6"/>
    <m/>
    <n v="3"/>
    <s v="Mal de dos"/>
    <n v="60"/>
    <n v="105"/>
    <m/>
    <n v="0"/>
    <n v="630"/>
    <n v="0"/>
    <n v="630"/>
    <x v="12"/>
    <x v="1"/>
  </r>
  <r>
    <d v="2024-01-26T20:56:52"/>
    <x v="1"/>
    <x v="41"/>
    <n v="7"/>
    <n v="6"/>
    <m/>
    <n v="3"/>
    <m/>
    <n v="60"/>
    <n v="105"/>
    <m/>
    <n v="420"/>
    <n v="630"/>
    <n v="0"/>
    <n v="1050"/>
    <x v="12"/>
    <x v="1"/>
  </r>
  <r>
    <d v="2024-01-26T21:17:04"/>
    <x v="26"/>
    <x v="41"/>
    <n v="6"/>
    <n v="6"/>
    <m/>
    <n v="3"/>
    <m/>
    <n v="60"/>
    <n v="88"/>
    <m/>
    <n v="360"/>
    <n v="528"/>
    <n v="0"/>
    <n v="888"/>
    <x v="12"/>
    <x v="1"/>
  </r>
  <r>
    <d v="2024-01-26T21:28:27"/>
    <x v="22"/>
    <x v="41"/>
    <n v="6"/>
    <n v="6"/>
    <m/>
    <n v="3"/>
    <m/>
    <n v="60"/>
    <n v="105"/>
    <m/>
    <n v="360"/>
    <n v="630"/>
    <n v="0"/>
    <n v="990"/>
    <x v="12"/>
    <x v="1"/>
  </r>
  <r>
    <d v="2024-01-26T21:40:26"/>
    <x v="29"/>
    <x v="41"/>
    <n v="6"/>
    <n v="6"/>
    <m/>
    <n v="3"/>
    <s v="Arretee avant la fin car Douleur au mollet gauche"/>
    <n v="60"/>
    <n v="105"/>
    <m/>
    <n v="360"/>
    <n v="630"/>
    <n v="0"/>
    <n v="990"/>
    <x v="12"/>
    <x v="1"/>
  </r>
  <r>
    <d v="2024-01-26T22:00:55"/>
    <x v="36"/>
    <x v="41"/>
    <m/>
    <n v="6"/>
    <m/>
    <n v="3"/>
    <m/>
    <n v="60"/>
    <n v="105"/>
    <m/>
    <n v="0"/>
    <n v="630"/>
    <n v="0"/>
    <n v="630"/>
    <x v="12"/>
    <x v="1"/>
  </r>
  <r>
    <d v="2024-01-28T15:56:32"/>
    <x v="36"/>
    <x v="42"/>
    <m/>
    <m/>
    <n v="7"/>
    <n v="3"/>
    <m/>
    <n v="60"/>
    <e v="#N/A"/>
    <n v="102"/>
    <n v="0"/>
    <e v="#N/A"/>
    <n v="714"/>
    <s v=""/>
    <x v="12"/>
    <x v="1"/>
  </r>
  <r>
    <d v="2024-01-29T13:32:35"/>
    <x v="8"/>
    <x v="42"/>
    <m/>
    <m/>
    <n v="7"/>
    <n v="3"/>
    <m/>
    <n v="60"/>
    <e v="#N/A"/>
    <n v="102"/>
    <n v="0"/>
    <e v="#N/A"/>
    <n v="714"/>
    <s v=""/>
    <x v="12"/>
    <x v="1"/>
  </r>
  <r>
    <d v="2024-01-29T13:33:05"/>
    <x v="22"/>
    <x v="42"/>
    <m/>
    <m/>
    <n v="7"/>
    <n v="3"/>
    <m/>
    <n v="60"/>
    <e v="#N/A"/>
    <n v="81"/>
    <n v="0"/>
    <e v="#N/A"/>
    <n v="567"/>
    <s v=""/>
    <x v="12"/>
    <x v="1"/>
  </r>
  <r>
    <d v="2024-01-29T13:34:14"/>
    <x v="12"/>
    <x v="42"/>
    <m/>
    <m/>
    <n v="7"/>
    <n v="3"/>
    <m/>
    <n v="60"/>
    <e v="#N/A"/>
    <n v="45"/>
    <n v="0"/>
    <e v="#N/A"/>
    <n v="315"/>
    <s v=""/>
    <x v="12"/>
    <x v="1"/>
  </r>
  <r>
    <d v="2024-01-29T13:34:35"/>
    <x v="16"/>
    <x v="42"/>
    <m/>
    <m/>
    <n v="5"/>
    <n v="3"/>
    <s v="Je suis rentrée en fin de match 15 dernières minutes"/>
    <n v="60"/>
    <e v="#N/A"/>
    <n v="42"/>
    <n v="0"/>
    <e v="#N/A"/>
    <n v="210"/>
    <s v=""/>
    <x v="12"/>
    <x v="1"/>
  </r>
  <r>
    <d v="2024-01-29T13:36:29"/>
    <x v="15"/>
    <x v="42"/>
    <m/>
    <m/>
    <n v="7"/>
    <n v="2"/>
    <m/>
    <n v="60"/>
    <e v="#N/A"/>
    <n v="108"/>
    <n v="0"/>
    <e v="#N/A"/>
    <n v="756"/>
    <s v=""/>
    <x v="12"/>
    <x v="1"/>
  </r>
  <r>
    <d v="2024-01-29T13:37:15"/>
    <x v="1"/>
    <x v="42"/>
    <m/>
    <m/>
    <n v="7"/>
    <n v="3"/>
    <m/>
    <n v="60"/>
    <e v="#N/A"/>
    <n v="74"/>
    <n v="0"/>
    <e v="#N/A"/>
    <n v="518"/>
    <s v=""/>
    <x v="12"/>
    <x v="1"/>
  </r>
  <r>
    <d v="2024-01-29T13:37:29"/>
    <x v="37"/>
    <x v="42"/>
    <m/>
    <m/>
    <n v="5"/>
    <n v="3"/>
    <m/>
    <n v="60"/>
    <e v="#N/A"/>
    <n v="80"/>
    <n v="0"/>
    <e v="#N/A"/>
    <n v="400"/>
    <s v=""/>
    <x v="12"/>
    <x v="1"/>
  </r>
  <r>
    <d v="2024-01-29T13:43:12"/>
    <x v="7"/>
    <x v="42"/>
    <m/>
    <m/>
    <n v="8"/>
    <n v="3"/>
    <s v="80 min"/>
    <n v="60"/>
    <e v="#N/A"/>
    <n v="102"/>
    <n v="0"/>
    <e v="#N/A"/>
    <n v="816"/>
    <s v=""/>
    <x v="12"/>
    <x v="1"/>
  </r>
  <r>
    <d v="2024-01-29T14:19:36"/>
    <x v="23"/>
    <x v="42"/>
    <m/>
    <m/>
    <n v="7"/>
    <n v="3"/>
    <s v="30/35 min de jeu"/>
    <n v="60"/>
    <e v="#N/A"/>
    <n v="56"/>
    <n v="0"/>
    <e v="#N/A"/>
    <n v="392"/>
    <s v=""/>
    <x v="12"/>
    <x v="1"/>
  </r>
  <r>
    <d v="2024-01-29T14:59:11"/>
    <x v="20"/>
    <x v="42"/>
    <m/>
    <m/>
    <n v="8"/>
    <n v="3"/>
    <m/>
    <n v="60"/>
    <e v="#N/A"/>
    <n v="80"/>
    <n v="0"/>
    <e v="#N/A"/>
    <n v="640"/>
    <s v=""/>
    <x v="12"/>
    <x v="1"/>
  </r>
  <r>
    <d v="2024-01-29T22:16:49"/>
    <x v="5"/>
    <x v="42"/>
    <m/>
    <m/>
    <n v="9"/>
    <n v="3"/>
    <m/>
    <n v="60"/>
    <e v="#N/A"/>
    <n v="80"/>
    <n v="0"/>
    <e v="#N/A"/>
    <n v="720"/>
    <s v=""/>
    <x v="12"/>
    <x v="1"/>
  </r>
  <r>
    <d v="2024-01-30T12:58:26"/>
    <x v="36"/>
    <x v="43"/>
    <n v="6"/>
    <m/>
    <m/>
    <n v="3"/>
    <m/>
    <n v="50"/>
    <n v="27"/>
    <n v="81"/>
    <n v="300"/>
    <n v="0"/>
    <n v="0"/>
    <n v="300"/>
    <x v="13"/>
    <x v="1"/>
  </r>
  <r>
    <d v="2024-01-30T14:39:27"/>
    <x v="40"/>
    <x v="43"/>
    <n v="7"/>
    <m/>
    <m/>
    <n v="3"/>
    <s v="Muscu + cardio"/>
    <n v="50"/>
    <n v="56"/>
    <n v="82"/>
    <n v="350"/>
    <n v="0"/>
    <n v="0"/>
    <n v="350"/>
    <x v="13"/>
    <x v="1"/>
  </r>
  <r>
    <d v="2024-01-30T16:29:06"/>
    <x v="12"/>
    <x v="43"/>
    <n v="5"/>
    <m/>
    <m/>
    <n v="2"/>
    <m/>
    <n v="50"/>
    <n v="56"/>
    <n v="83"/>
    <n v="250"/>
    <n v="0"/>
    <n v="0"/>
    <n v="250"/>
    <x v="13"/>
    <x v="1"/>
  </r>
  <r>
    <d v="2024-01-30T19:10:14"/>
    <x v="30"/>
    <x v="43"/>
    <n v="7"/>
    <m/>
    <m/>
    <n v="2"/>
    <m/>
    <n v="50"/>
    <n v="56"/>
    <n v="84"/>
    <n v="350"/>
    <n v="0"/>
    <n v="0"/>
    <n v="350"/>
    <x v="13"/>
    <x v="1"/>
  </r>
  <r>
    <d v="2024-01-30T19:13:15"/>
    <x v="8"/>
    <x v="43"/>
    <n v="6"/>
    <m/>
    <m/>
    <n v="3"/>
    <m/>
    <n v="50"/>
    <n v="53"/>
    <n v="85"/>
    <n v="300"/>
    <n v="0"/>
    <n v="0"/>
    <n v="300"/>
    <x v="13"/>
    <x v="1"/>
  </r>
  <r>
    <d v="2024-01-30T19:13:49"/>
    <x v="39"/>
    <x v="43"/>
    <n v="6"/>
    <m/>
    <m/>
    <n v="2"/>
    <m/>
    <n v="50"/>
    <n v="53"/>
    <n v="86"/>
    <n v="300"/>
    <n v="0"/>
    <n v="0"/>
    <n v="300"/>
    <x v="13"/>
    <x v="1"/>
  </r>
  <r>
    <d v="2024-01-30T21:05:33"/>
    <x v="28"/>
    <x v="43"/>
    <n v="5"/>
    <m/>
    <m/>
    <n v="3"/>
    <m/>
    <n v="50"/>
    <n v="44"/>
    <n v="87"/>
    <n v="250"/>
    <n v="0"/>
    <n v="0"/>
    <n v="250"/>
    <x v="13"/>
    <x v="1"/>
  </r>
  <r>
    <d v="2024-01-30T21:12:22"/>
    <x v="30"/>
    <x v="43"/>
    <m/>
    <n v="5"/>
    <m/>
    <n v="2"/>
    <m/>
    <n v="50"/>
    <n v="56"/>
    <n v="88"/>
    <n v="0"/>
    <n v="280"/>
    <n v="0"/>
    <n v="280"/>
    <x v="13"/>
    <x v="1"/>
  </r>
  <r>
    <d v="2024-01-30T21:14:58"/>
    <x v="18"/>
    <x v="43"/>
    <m/>
    <n v="6"/>
    <m/>
    <n v="2"/>
    <m/>
    <n v="50"/>
    <n v="56"/>
    <n v="89"/>
    <n v="0"/>
    <n v="336"/>
    <n v="0"/>
    <n v="336"/>
    <x v="13"/>
    <x v="1"/>
  </r>
  <r>
    <d v="2024-01-30T21:18:11"/>
    <x v="29"/>
    <x v="43"/>
    <m/>
    <n v="5"/>
    <m/>
    <n v="3"/>
    <m/>
    <n v="50"/>
    <n v="56"/>
    <n v="90"/>
    <n v="0"/>
    <n v="280"/>
    <n v="0"/>
    <n v="280"/>
    <x v="13"/>
    <x v="1"/>
  </r>
  <r>
    <d v="2024-01-30T21:23:33"/>
    <x v="43"/>
    <x v="43"/>
    <m/>
    <n v="5"/>
    <m/>
    <n v="2"/>
    <m/>
    <n v="50"/>
    <n v="56"/>
    <n v="91"/>
    <n v="0"/>
    <n v="280"/>
    <n v="0"/>
    <n v="280"/>
    <x v="13"/>
    <x v="1"/>
  </r>
  <r>
    <d v="2024-01-30T21:27:08"/>
    <x v="5"/>
    <x v="43"/>
    <m/>
    <n v="5"/>
    <m/>
    <n v="1"/>
    <m/>
    <n v="50"/>
    <n v="53"/>
    <n v="92"/>
    <n v="0"/>
    <n v="265"/>
    <n v="0"/>
    <n v="265"/>
    <x v="13"/>
    <x v="1"/>
  </r>
  <r>
    <d v="2024-01-30T21:31:13"/>
    <x v="1"/>
    <x v="43"/>
    <n v="6"/>
    <n v="6"/>
    <m/>
    <n v="3"/>
    <m/>
    <n v="50"/>
    <n v="53"/>
    <n v="93"/>
    <n v="300"/>
    <n v="318"/>
    <n v="0"/>
    <n v="618"/>
    <x v="13"/>
    <x v="1"/>
  </r>
  <r>
    <d v="2024-01-30T21:31:47"/>
    <x v="22"/>
    <x v="43"/>
    <m/>
    <n v="6"/>
    <m/>
    <n v="3"/>
    <m/>
    <n v="50"/>
    <n v="56"/>
    <n v="94"/>
    <n v="0"/>
    <n v="336"/>
    <n v="0"/>
    <n v="336"/>
    <x v="13"/>
    <x v="1"/>
  </r>
  <r>
    <d v="2024-01-30T21:31:58"/>
    <x v="12"/>
    <x v="43"/>
    <m/>
    <n v="6"/>
    <m/>
    <n v="3"/>
    <m/>
    <n v="50"/>
    <n v="56"/>
    <n v="95"/>
    <n v="0"/>
    <n v="336"/>
    <n v="0"/>
    <n v="336"/>
    <x v="13"/>
    <x v="1"/>
  </r>
  <r>
    <d v="2024-01-30T21:36:23"/>
    <x v="40"/>
    <x v="43"/>
    <m/>
    <n v="7"/>
    <m/>
    <n v="3"/>
    <m/>
    <n v="50"/>
    <n v="56"/>
    <n v="96"/>
    <n v="0"/>
    <n v="392"/>
    <n v="0"/>
    <n v="392"/>
    <x v="13"/>
    <x v="1"/>
  </r>
  <r>
    <d v="2024-01-30T21:42:42"/>
    <x v="16"/>
    <x v="43"/>
    <n v="4"/>
    <n v="5"/>
    <m/>
    <n v="2"/>
    <m/>
    <n v="50"/>
    <n v="53"/>
    <n v="97"/>
    <n v="200"/>
    <n v="265"/>
    <n v="0"/>
    <n v="465"/>
    <x v="13"/>
    <x v="1"/>
  </r>
  <r>
    <d v="2024-01-30T22:17:29"/>
    <x v="23"/>
    <x v="43"/>
    <n v="6"/>
    <n v="7"/>
    <m/>
    <n v="2"/>
    <m/>
    <n v="50"/>
    <n v="56"/>
    <n v="98"/>
    <n v="300"/>
    <n v="392"/>
    <n v="0"/>
    <n v="692"/>
    <x v="13"/>
    <x v="1"/>
  </r>
  <r>
    <d v="2024-01-30T22:28:31"/>
    <x v="39"/>
    <x v="43"/>
    <m/>
    <n v="4"/>
    <m/>
    <n v="2"/>
    <m/>
    <n v="50"/>
    <n v="53"/>
    <n v="99"/>
    <n v="0"/>
    <n v="212"/>
    <n v="0"/>
    <n v="212"/>
    <x v="13"/>
    <x v="1"/>
  </r>
  <r>
    <d v="2024-01-31T00:04:53"/>
    <x v="7"/>
    <x v="43"/>
    <n v="4"/>
    <n v="5"/>
    <n v="9"/>
    <n v="3"/>
    <m/>
    <n v="50"/>
    <n v="56"/>
    <n v="100"/>
    <n v="200"/>
    <n v="280"/>
    <n v="900"/>
    <n v="480"/>
    <x v="13"/>
    <x v="1"/>
  </r>
  <r>
    <d v="2024-01-31T08:33:21"/>
    <x v="35"/>
    <x v="43"/>
    <n v="4"/>
    <n v="4"/>
    <n v="5"/>
    <n v="3"/>
    <m/>
    <n v="50"/>
    <n v="56"/>
    <n v="101"/>
    <n v="200"/>
    <n v="224"/>
    <n v="505"/>
    <n v="424"/>
    <x v="13"/>
    <x v="1"/>
  </r>
  <r>
    <d v="2024-01-31T13:47:49"/>
    <x v="40"/>
    <x v="44"/>
    <n v="9"/>
    <m/>
    <m/>
    <n v="3"/>
    <s v="Gym+endurance"/>
    <n v="50"/>
    <n v="55"/>
    <n v="102"/>
    <n v="450"/>
    <n v="0"/>
    <n v="0"/>
    <n v="450"/>
    <x v="13"/>
    <x v="1"/>
  </r>
  <r>
    <d v="2024-01-31T16:37:40"/>
    <x v="36"/>
    <x v="44"/>
    <n v="4"/>
    <m/>
    <m/>
    <n v="3"/>
    <m/>
    <n v="50"/>
    <n v="43"/>
    <n v="103"/>
    <n v="200"/>
    <n v="0"/>
    <n v="0"/>
    <n v="200"/>
    <x v="13"/>
    <x v="1"/>
  </r>
  <r>
    <d v="2024-01-31T16:40:25"/>
    <x v="12"/>
    <x v="44"/>
    <n v="8"/>
    <m/>
    <m/>
    <n v="3"/>
    <m/>
    <n v="50"/>
    <n v="55"/>
    <n v="104"/>
    <n v="400"/>
    <n v="0"/>
    <n v="0"/>
    <n v="400"/>
    <x v="13"/>
    <x v="1"/>
  </r>
  <r>
    <d v="2024-01-31T17:01:01"/>
    <x v="3"/>
    <x v="43"/>
    <n v="7"/>
    <n v="7"/>
    <m/>
    <n v="2"/>
    <m/>
    <n v="50"/>
    <n v="53"/>
    <n v="105"/>
    <n v="350"/>
    <n v="371"/>
    <n v="0"/>
    <n v="721"/>
    <x v="13"/>
    <x v="1"/>
  </r>
  <r>
    <d v="2024-01-31T19:06:24"/>
    <x v="8"/>
    <x v="44"/>
    <n v="7"/>
    <m/>
    <m/>
    <n v="3"/>
    <m/>
    <n v="50"/>
    <n v="43"/>
    <n v="106"/>
    <n v="350"/>
    <n v="0"/>
    <n v="0"/>
    <n v="350"/>
    <x v="13"/>
    <x v="1"/>
  </r>
  <r>
    <d v="2024-01-31T19:10:23"/>
    <x v="30"/>
    <x v="44"/>
    <n v="6"/>
    <m/>
    <m/>
    <n v="3"/>
    <m/>
    <n v="50"/>
    <n v="55"/>
    <n v="107"/>
    <n v="300"/>
    <n v="0"/>
    <n v="0"/>
    <n v="300"/>
    <x v="13"/>
    <x v="1"/>
  </r>
  <r>
    <d v="2024-01-31T19:13:22"/>
    <x v="24"/>
    <x v="44"/>
    <n v="7"/>
    <m/>
    <m/>
    <n v="3"/>
    <m/>
    <n v="50"/>
    <n v="55"/>
    <n v="108"/>
    <n v="350"/>
    <n v="0"/>
    <n v="0"/>
    <n v="350"/>
    <x v="13"/>
    <x v="1"/>
  </r>
  <r>
    <d v="2024-01-31T21:12:32"/>
    <x v="15"/>
    <x v="44"/>
    <n v="4"/>
    <n v="6"/>
    <m/>
    <n v="2"/>
    <m/>
    <n v="50"/>
    <n v="55"/>
    <n v="109"/>
    <n v="200"/>
    <n v="330"/>
    <n v="0"/>
    <n v="530"/>
    <x v="13"/>
    <x v="1"/>
  </r>
  <r>
    <d v="2024-01-31T21:15:31"/>
    <x v="22"/>
    <x v="44"/>
    <m/>
    <n v="6"/>
    <m/>
    <n v="3"/>
    <m/>
    <n v="50"/>
    <n v="55"/>
    <n v="110"/>
    <n v="0"/>
    <n v="330"/>
    <n v="0"/>
    <n v="330"/>
    <x v="13"/>
    <x v="1"/>
  </r>
  <r>
    <d v="2024-01-31T21:34:00"/>
    <x v="12"/>
    <x v="44"/>
    <m/>
    <n v="6"/>
    <m/>
    <n v="3"/>
    <m/>
    <n v="50"/>
    <n v="55"/>
    <n v="111"/>
    <n v="0"/>
    <n v="330"/>
    <n v="0"/>
    <n v="330"/>
    <x v="13"/>
    <x v="1"/>
  </r>
  <r>
    <d v="2024-01-31T21:45:12"/>
    <x v="30"/>
    <x v="44"/>
    <m/>
    <n v="6"/>
    <m/>
    <n v="3"/>
    <m/>
    <n v="50"/>
    <n v="55"/>
    <n v="112"/>
    <n v="0"/>
    <n v="330"/>
    <n v="0"/>
    <n v="330"/>
    <x v="13"/>
    <x v="1"/>
  </r>
  <r>
    <d v="2024-01-31T22:09:23"/>
    <x v="3"/>
    <x v="44"/>
    <n v="7"/>
    <n v="7"/>
    <m/>
    <n v="2"/>
    <m/>
    <n v="50"/>
    <n v="43"/>
    <n v="113"/>
    <n v="350"/>
    <n v="301"/>
    <n v="0"/>
    <n v="651"/>
    <x v="13"/>
    <x v="1"/>
  </r>
  <r>
    <d v="2024-01-31T23:03:52"/>
    <x v="7"/>
    <x v="44"/>
    <n v="5"/>
    <n v="6"/>
    <m/>
    <n v="3"/>
    <s v="Mal aux jambes pour le rugby bcp de courbatures. Et muscu difficulté lors du max mais sinon ça va"/>
    <n v="50"/>
    <n v="55"/>
    <n v="114"/>
    <n v="250"/>
    <n v="330"/>
    <n v="0"/>
    <n v="580"/>
    <x v="13"/>
    <x v="1"/>
  </r>
  <r>
    <d v="2024-02-02T20:46:24"/>
    <x v="12"/>
    <x v="45"/>
    <n v="5"/>
    <n v="4"/>
    <m/>
    <n v="3"/>
    <m/>
    <n v="40"/>
    <n v="90"/>
    <n v="115"/>
    <n v="200"/>
    <n v="360"/>
    <n v="0"/>
    <n v="560"/>
    <x v="13"/>
    <x v="1"/>
  </r>
  <r>
    <d v="2024-02-02T20:54:11"/>
    <x v="29"/>
    <x v="45"/>
    <m/>
    <n v="3"/>
    <m/>
    <n v="3"/>
    <m/>
    <n v="40"/>
    <n v="90"/>
    <n v="116"/>
    <n v="0"/>
    <n v="270"/>
    <n v="0"/>
    <n v="270"/>
    <x v="13"/>
    <x v="1"/>
  </r>
  <r>
    <d v="2024-02-02T20:56:16"/>
    <x v="40"/>
    <x v="45"/>
    <n v="6"/>
    <n v="5"/>
    <m/>
    <n v="3"/>
    <m/>
    <n v="40"/>
    <n v="90"/>
    <n v="117"/>
    <n v="240"/>
    <n v="450"/>
    <n v="0"/>
    <n v="690"/>
    <x v="13"/>
    <x v="1"/>
  </r>
  <r>
    <d v="2024-02-02T20:57:10"/>
    <x v="15"/>
    <x v="45"/>
    <n v="4"/>
    <n v="4"/>
    <m/>
    <n v="3"/>
    <m/>
    <n v="40"/>
    <n v="100"/>
    <n v="118"/>
    <n v="160"/>
    <n v="400"/>
    <n v="0"/>
    <n v="560"/>
    <x v="13"/>
    <x v="1"/>
  </r>
  <r>
    <d v="2024-02-02T21:00:40"/>
    <x v="36"/>
    <x v="45"/>
    <m/>
    <n v="6"/>
    <m/>
    <n v="3"/>
    <m/>
    <n v="40"/>
    <n v="93"/>
    <n v="119"/>
    <n v="0"/>
    <n v="558"/>
    <n v="0"/>
    <n v="558"/>
    <x v="13"/>
    <x v="1"/>
  </r>
  <r>
    <d v="2024-02-02T22:18:42"/>
    <x v="5"/>
    <x v="45"/>
    <n v="8"/>
    <n v="6"/>
    <m/>
    <n v="3"/>
    <m/>
    <n v="40"/>
    <n v="93"/>
    <n v="120"/>
    <n v="320"/>
    <n v="558"/>
    <n v="0"/>
    <n v="878"/>
    <x v="13"/>
    <x v="1"/>
  </r>
  <r>
    <d v="2024-02-02T22:32:48"/>
    <x v="7"/>
    <x v="45"/>
    <n v="8"/>
    <n v="8"/>
    <m/>
    <n v="3"/>
    <m/>
    <n v="40"/>
    <n v="90"/>
    <n v="121"/>
    <n v="320"/>
    <n v="720"/>
    <n v="0"/>
    <n v="1040"/>
    <x v="13"/>
    <x v="1"/>
  </r>
  <r>
    <d v="2024-02-06T11:02:03"/>
    <x v="7"/>
    <x v="46"/>
    <m/>
    <m/>
    <n v="7"/>
    <n v="3"/>
    <s v="Période du match plus dure que d'autre"/>
    <n v="40"/>
    <e v="#N/A"/>
    <n v="122"/>
    <n v="0"/>
    <e v="#N/A"/>
    <n v="854"/>
    <s v=""/>
    <x v="13"/>
    <x v="1"/>
  </r>
  <r>
    <d v="2024-02-07T16:50:31"/>
    <x v="36"/>
    <x v="47"/>
    <n v="5"/>
    <m/>
    <m/>
    <n v="3"/>
    <m/>
    <n v="60"/>
    <n v="15"/>
    <n v="123"/>
    <n v="300"/>
    <n v="0"/>
    <n v="0"/>
    <n v="300"/>
    <x v="14"/>
    <x v="1"/>
  </r>
  <r>
    <d v="2024-02-07T21:07:03"/>
    <x v="39"/>
    <x v="47"/>
    <n v="4"/>
    <n v="5"/>
    <m/>
    <n v="2"/>
    <m/>
    <n v="60"/>
    <n v="69"/>
    <n v="124"/>
    <n v="240"/>
    <n v="345"/>
    <n v="0"/>
    <n v="585"/>
    <x v="14"/>
    <x v="1"/>
  </r>
  <r>
    <d v="2024-02-07T21:12:02"/>
    <x v="26"/>
    <x v="47"/>
    <m/>
    <n v="7"/>
    <m/>
    <n v="1"/>
    <m/>
    <n v="60"/>
    <n v="69"/>
    <n v="125"/>
    <n v="0"/>
    <n v="483"/>
    <n v="0"/>
    <n v="483"/>
    <x v="14"/>
    <x v="1"/>
  </r>
  <r>
    <d v="2024-02-07T21:14:59"/>
    <x v="12"/>
    <x v="47"/>
    <n v="5"/>
    <n v="5"/>
    <m/>
    <n v="3"/>
    <m/>
    <n v="60"/>
    <n v="69"/>
    <n v="126"/>
    <n v="300"/>
    <n v="345"/>
    <n v="0"/>
    <n v="645"/>
    <x v="14"/>
    <x v="1"/>
  </r>
  <r>
    <d v="2024-02-07T21:17:45"/>
    <x v="5"/>
    <x v="47"/>
    <m/>
    <n v="8"/>
    <m/>
    <n v="3"/>
    <m/>
    <n v="60"/>
    <n v="69"/>
    <n v="127"/>
    <n v="0"/>
    <n v="552"/>
    <n v="0"/>
    <n v="552"/>
    <x v="14"/>
    <x v="1"/>
  </r>
  <r>
    <d v="2024-02-07T21:21:39"/>
    <x v="23"/>
    <x v="47"/>
    <n v="6"/>
    <n v="5"/>
    <m/>
    <n v="3"/>
    <m/>
    <n v="60"/>
    <n v="69"/>
    <n v="128"/>
    <n v="360"/>
    <n v="345"/>
    <n v="0"/>
    <n v="705"/>
    <x v="14"/>
    <x v="1"/>
  </r>
  <r>
    <d v="2024-02-07T21:33:03"/>
    <x v="29"/>
    <x v="47"/>
    <m/>
    <n v="8"/>
    <m/>
    <n v="3"/>
    <m/>
    <n v="60"/>
    <n v="64"/>
    <n v="129"/>
    <n v="0"/>
    <n v="512"/>
    <n v="0"/>
    <n v="512"/>
    <x v="14"/>
    <x v="1"/>
  </r>
  <r>
    <d v="2024-02-07T21:53:29"/>
    <x v="14"/>
    <x v="47"/>
    <n v="8"/>
    <n v="8"/>
    <m/>
    <n v="3"/>
    <m/>
    <n v="60"/>
    <n v="69"/>
    <n v="130"/>
    <n v="480"/>
    <n v="552"/>
    <n v="0"/>
    <n v="1032"/>
    <x v="14"/>
    <x v="1"/>
  </r>
  <r>
    <d v="2024-02-07T22:15:49"/>
    <x v="7"/>
    <x v="47"/>
    <n v="7"/>
    <n v="3"/>
    <m/>
    <n v="3"/>
    <s v="Sûre car mal partout encore des match encore de la fatigue corporel malgré la recup. Et PP terrain de fin d'entraînement très très dure 9"/>
    <n v="60"/>
    <n v="69"/>
    <n v="131"/>
    <n v="420"/>
    <n v="207"/>
    <n v="0"/>
    <n v="627"/>
    <x v="14"/>
    <x v="1"/>
  </r>
  <r>
    <d v="2024-02-07T22:23:01"/>
    <x v="16"/>
    <x v="47"/>
    <n v="4"/>
    <n v="8"/>
    <m/>
    <n v="3"/>
    <m/>
    <n v="60"/>
    <n v="69"/>
    <n v="132"/>
    <n v="240"/>
    <n v="552"/>
    <n v="0"/>
    <n v="792"/>
    <x v="14"/>
    <x v="1"/>
  </r>
  <r>
    <d v="2024-02-09T14:35:13"/>
    <x v="36"/>
    <x v="48"/>
    <n v="8"/>
    <m/>
    <m/>
    <n v="3"/>
    <m/>
    <n v="50"/>
    <n v="30"/>
    <n v="133"/>
    <n v="400"/>
    <n v="0"/>
    <n v="0"/>
    <n v="400"/>
    <x v="14"/>
    <x v="1"/>
  </r>
  <r>
    <d v="2024-02-09T15:38:51"/>
    <x v="12"/>
    <x v="48"/>
    <n v="4"/>
    <m/>
    <m/>
    <n v="3"/>
    <m/>
    <n v="50"/>
    <n v="24"/>
    <n v="134"/>
    <n v="200"/>
    <n v="0"/>
    <n v="0"/>
    <n v="200"/>
    <x v="14"/>
    <x v="1"/>
  </r>
  <r>
    <d v="2024-02-09T17:42:02"/>
    <x v="40"/>
    <x v="48"/>
    <n v="5"/>
    <m/>
    <m/>
    <n v="3"/>
    <m/>
    <n v="40"/>
    <n v="73"/>
    <n v="135"/>
    <n v="200"/>
    <n v="0"/>
    <n v="0"/>
    <n v="200"/>
    <x v="14"/>
    <x v="1"/>
  </r>
  <r>
    <d v="2024-02-09T21:16:21"/>
    <x v="26"/>
    <x v="48"/>
    <m/>
    <n v="3"/>
    <m/>
    <n v="3"/>
    <m/>
    <n v="40"/>
    <n v="62"/>
    <n v="136"/>
    <n v="0"/>
    <n v="186"/>
    <n v="0"/>
    <n v="186"/>
    <x v="14"/>
    <x v="1"/>
  </r>
  <r>
    <d v="2024-02-09T21:41:58"/>
    <x v="36"/>
    <x v="48"/>
    <m/>
    <n v="7"/>
    <m/>
    <n v="3"/>
    <m/>
    <n v="40"/>
    <n v="23"/>
    <n v="137"/>
    <n v="0"/>
    <n v="161"/>
    <n v="0"/>
    <n v="161"/>
    <x v="14"/>
    <x v="1"/>
  </r>
  <r>
    <d v="2024-02-09T22:19:05"/>
    <x v="7"/>
    <x v="48"/>
    <n v="4"/>
    <n v="5"/>
    <m/>
    <n v="3"/>
    <s v="Rugby 5-6 on était en défense et très peux"/>
    <n v="40"/>
    <n v="73"/>
    <n v="138"/>
    <n v="160"/>
    <n v="365"/>
    <n v="0"/>
    <n v="525"/>
    <x v="14"/>
    <x v="1"/>
  </r>
  <r>
    <d v="2024-02-13T16:16:31"/>
    <x v="40"/>
    <x v="49"/>
    <n v="5"/>
    <m/>
    <m/>
    <n v="3"/>
    <m/>
    <n v="40"/>
    <n v="0"/>
    <n v="139"/>
    <n v="200"/>
    <n v="0"/>
    <n v="0"/>
    <n v="200"/>
    <x v="15"/>
    <x v="1"/>
  </r>
  <r>
    <d v="2024-02-13T16:43:14"/>
    <x v="36"/>
    <x v="49"/>
    <n v="7"/>
    <m/>
    <m/>
    <n v="3"/>
    <m/>
    <n v="40"/>
    <n v="0"/>
    <n v="140"/>
    <n v="280"/>
    <n v="0"/>
    <n v="0"/>
    <n v="280"/>
    <x v="15"/>
    <x v="1"/>
  </r>
  <r>
    <d v="2024-02-13T18:57:47"/>
    <x v="8"/>
    <x v="49"/>
    <n v="5"/>
    <m/>
    <m/>
    <n v="3"/>
    <m/>
    <n v="40"/>
    <n v="0"/>
    <n v="141"/>
    <n v="200"/>
    <n v="0"/>
    <n v="0"/>
    <n v="200"/>
    <x v="15"/>
    <x v="1"/>
  </r>
  <r>
    <d v="2024-02-13T21:24:50"/>
    <x v="10"/>
    <x v="49"/>
    <m/>
    <n v="7"/>
    <m/>
    <n v="1"/>
    <m/>
    <n v="40"/>
    <n v="0"/>
    <n v="142"/>
    <n v="0"/>
    <n v="0"/>
    <n v="0"/>
    <n v="0"/>
    <x v="15"/>
    <x v="1"/>
  </r>
  <r>
    <d v="2024-02-13T21:29:42"/>
    <x v="43"/>
    <x v="49"/>
    <m/>
    <n v="3"/>
    <m/>
    <n v="2"/>
    <m/>
    <n v="40"/>
    <n v="0"/>
    <n v="143"/>
    <n v="0"/>
    <n v="0"/>
    <n v="0"/>
    <n v="0"/>
    <x v="15"/>
    <x v="1"/>
  </r>
  <r>
    <d v="2024-02-13T21:47:16"/>
    <x v="26"/>
    <x v="49"/>
    <n v="8"/>
    <n v="7"/>
    <m/>
    <n v="3"/>
    <m/>
    <n v="40"/>
    <n v="0"/>
    <n v="144"/>
    <n v="320"/>
    <n v="0"/>
    <n v="0"/>
    <n v="320"/>
    <x v="15"/>
    <x v="1"/>
  </r>
  <r>
    <d v="2024-02-13T21:58:04"/>
    <x v="6"/>
    <x v="49"/>
    <m/>
    <n v="10"/>
    <m/>
    <n v="1"/>
    <s v="Malade, plus séance pas agréable , tensions dans l'équipe, je me suis pris un coup de boule dans le nez... Nul"/>
    <n v="40"/>
    <n v="0"/>
    <n v="145"/>
    <n v="0"/>
    <n v="0"/>
    <n v="0"/>
    <n v="0"/>
    <x v="15"/>
    <x v="1"/>
  </r>
  <r>
    <d v="2024-02-13T22:04:09"/>
    <x v="12"/>
    <x v="49"/>
    <n v="5"/>
    <n v="4"/>
    <m/>
    <n v="2"/>
    <m/>
    <n v="40"/>
    <n v="0"/>
    <n v="146"/>
    <n v="200"/>
    <n v="0"/>
    <n v="0"/>
    <n v="200"/>
    <x v="15"/>
    <x v="1"/>
  </r>
  <r>
    <d v="2024-02-13T22:05:03"/>
    <x v="36"/>
    <x v="49"/>
    <m/>
    <n v="6"/>
    <m/>
    <n v="3"/>
    <m/>
    <n v="40"/>
    <n v="0"/>
    <n v="147"/>
    <n v="0"/>
    <n v="0"/>
    <n v="0"/>
    <n v="0"/>
    <x v="15"/>
    <x v="1"/>
  </r>
  <r>
    <d v="2024-02-13T22:06:16"/>
    <x v="1"/>
    <x v="49"/>
    <m/>
    <n v="5"/>
    <m/>
    <n v="2"/>
    <m/>
    <n v="40"/>
    <n v="0"/>
    <n v="148"/>
    <n v="0"/>
    <n v="0"/>
    <n v="0"/>
    <n v="0"/>
    <x v="15"/>
    <x v="1"/>
  </r>
  <r>
    <d v="2024-02-13T22:12:00"/>
    <x v="18"/>
    <x v="49"/>
    <n v="5"/>
    <n v="5"/>
    <m/>
    <n v="2"/>
    <m/>
    <n v="40"/>
    <n v="0"/>
    <n v="149"/>
    <n v="200"/>
    <n v="0"/>
    <n v="0"/>
    <n v="200"/>
    <x v="15"/>
    <x v="1"/>
  </r>
  <r>
    <d v="2024-02-13T22:46:57"/>
    <x v="39"/>
    <x v="49"/>
    <n v="6"/>
    <n v="4"/>
    <m/>
    <n v="3"/>
    <m/>
    <n v="40"/>
    <n v="0"/>
    <n v="150"/>
    <n v="240"/>
    <n v="0"/>
    <n v="0"/>
    <n v="240"/>
    <x v="15"/>
    <x v="1"/>
  </r>
  <r>
    <d v="2024-02-13T22:56:28"/>
    <x v="22"/>
    <x v="49"/>
    <m/>
    <n v="7"/>
    <m/>
    <n v="3"/>
    <m/>
    <n v="40"/>
    <n v="0"/>
    <n v="151"/>
    <n v="0"/>
    <n v="0"/>
    <n v="0"/>
    <n v="0"/>
    <x v="15"/>
    <x v="1"/>
  </r>
  <r>
    <d v="2024-02-13T23:12:05"/>
    <x v="7"/>
    <x v="49"/>
    <n v="4"/>
    <n v="5"/>
    <m/>
    <n v="2"/>
    <s v="Fatigue émotions negatives"/>
    <n v="40"/>
    <n v="0"/>
    <n v="152"/>
    <n v="160"/>
    <n v="0"/>
    <n v="0"/>
    <n v="160"/>
    <x v="15"/>
    <x v="1"/>
  </r>
  <r>
    <d v="2024-02-14T08:55:10"/>
    <x v="16"/>
    <x v="49"/>
    <n v="4"/>
    <n v="5"/>
    <m/>
    <n v="3"/>
    <m/>
    <m/>
    <m/>
    <m/>
    <n v="240"/>
    <n v="450"/>
    <n v="0"/>
    <n v="690"/>
    <x v="15"/>
    <x v="1"/>
  </r>
  <r>
    <d v="2024-02-14T10:59:19"/>
    <x v="8"/>
    <x v="49"/>
    <m/>
    <n v="5"/>
    <m/>
    <n v="3"/>
    <m/>
    <m/>
    <m/>
    <m/>
    <n v="0"/>
    <n v="450"/>
    <n v="0"/>
    <n v="450"/>
    <x v="15"/>
    <x v="1"/>
  </r>
  <r>
    <d v="2024-02-14T12:57:35"/>
    <x v="36"/>
    <x v="50"/>
    <n v="7"/>
    <m/>
    <m/>
    <n v="3"/>
    <m/>
    <m/>
    <m/>
    <m/>
    <n v="420"/>
    <n v="0"/>
    <n v="0"/>
    <n v="420"/>
    <x v="15"/>
    <x v="1"/>
  </r>
  <r>
    <d v="2024-02-14T14:32:16"/>
    <x v="29"/>
    <x v="49"/>
    <m/>
    <n v="5"/>
    <m/>
    <n v="2"/>
    <m/>
    <m/>
    <m/>
    <m/>
    <n v="0"/>
    <n v="450"/>
    <n v="0"/>
    <n v="450"/>
    <x v="15"/>
    <x v="1"/>
  </r>
  <r>
    <d v="2024-02-14T21:27:22"/>
    <x v="15"/>
    <x v="50"/>
    <n v="5"/>
    <n v="5"/>
    <m/>
    <n v="2"/>
    <m/>
    <m/>
    <m/>
    <m/>
    <n v="300"/>
    <n v="450"/>
    <n v="0"/>
    <n v="750"/>
    <x v="15"/>
    <x v="1"/>
  </r>
  <r>
    <d v="2024-02-14T21:28:53"/>
    <x v="1"/>
    <x v="50"/>
    <m/>
    <n v="7"/>
    <m/>
    <n v="3"/>
    <m/>
    <m/>
    <m/>
    <m/>
    <n v="0"/>
    <n v="630"/>
    <n v="0"/>
    <n v="630"/>
    <x v="15"/>
    <x v="1"/>
  </r>
  <r>
    <d v="2024-02-14T21:30:29"/>
    <x v="22"/>
    <x v="50"/>
    <m/>
    <n v="6"/>
    <m/>
    <n v="3"/>
    <m/>
    <m/>
    <m/>
    <m/>
    <n v="0"/>
    <n v="540"/>
    <n v="0"/>
    <n v="540"/>
    <x v="15"/>
    <x v="1"/>
  </r>
  <r>
    <d v="2024-02-14T21:39:01"/>
    <x v="7"/>
    <x v="50"/>
    <n v="7"/>
    <n v="6"/>
    <m/>
    <n v="2"/>
    <s v="Fatigue +++ mal au genou"/>
    <m/>
    <m/>
    <m/>
    <n v="420"/>
    <n v="540"/>
    <n v="0"/>
    <n v="960"/>
    <x v="15"/>
    <x v="1"/>
  </r>
  <r>
    <d v="2024-02-14T21:46:19"/>
    <x v="14"/>
    <x v="50"/>
    <m/>
    <n v="6"/>
    <m/>
    <n v="2"/>
    <s v="Pas de contact (nez cassé)"/>
    <m/>
    <m/>
    <m/>
    <n v="0"/>
    <n v="540"/>
    <n v="0"/>
    <n v="540"/>
    <x v="15"/>
    <x v="1"/>
  </r>
  <r>
    <d v="2024-02-14T21:47:03"/>
    <x v="29"/>
    <x v="50"/>
    <m/>
    <n v="5"/>
    <m/>
    <n v="3"/>
    <m/>
    <m/>
    <m/>
    <m/>
    <n v="0"/>
    <n v="450"/>
    <n v="0"/>
    <n v="450"/>
    <x v="15"/>
    <x v="1"/>
  </r>
  <r>
    <d v="2024-02-14T21:58:10"/>
    <x v="36"/>
    <x v="50"/>
    <m/>
    <n v="6"/>
    <m/>
    <n v="3"/>
    <m/>
    <m/>
    <m/>
    <m/>
    <n v="0"/>
    <n v="540"/>
    <n v="0"/>
    <n v="540"/>
    <x v="15"/>
    <x v="1"/>
  </r>
  <r>
    <d v="2024-02-14T23:04:15"/>
    <x v="18"/>
    <x v="50"/>
    <n v="6"/>
    <n v="5"/>
    <m/>
    <n v="3"/>
    <m/>
    <m/>
    <m/>
    <m/>
    <n v="360"/>
    <n v="450"/>
    <n v="0"/>
    <n v="810"/>
    <x v="15"/>
    <x v="1"/>
  </r>
  <r>
    <d v="2024-02-15T08:47:12"/>
    <x v="6"/>
    <x v="50"/>
    <m/>
    <n v="7"/>
    <m/>
    <n v="3"/>
    <m/>
    <m/>
    <m/>
    <m/>
    <n v="0"/>
    <n v="630"/>
    <n v="0"/>
    <n v="630"/>
    <x v="15"/>
    <x v="1"/>
  </r>
  <r>
    <d v="2024-02-15T11:39:42"/>
    <x v="5"/>
    <x v="49"/>
    <n v="6"/>
    <n v="6"/>
    <m/>
    <n v="2"/>
    <m/>
    <m/>
    <m/>
    <m/>
    <n v="360"/>
    <n v="540"/>
    <n v="0"/>
    <n v="900"/>
    <x v="15"/>
    <x v="1"/>
  </r>
  <r>
    <d v="2024-02-15T11:40:15"/>
    <x v="5"/>
    <x v="50"/>
    <n v="6"/>
    <n v="7"/>
    <m/>
    <n v="3"/>
    <m/>
    <m/>
    <m/>
    <m/>
    <n v="360"/>
    <n v="630"/>
    <n v="0"/>
    <n v="990"/>
    <x v="15"/>
    <x v="1"/>
  </r>
  <r>
    <d v="2024-02-16T12:57:59"/>
    <x v="36"/>
    <x v="51"/>
    <n v="6"/>
    <m/>
    <m/>
    <n v="3"/>
    <m/>
    <m/>
    <m/>
    <m/>
    <n v="360"/>
    <n v="0"/>
    <n v="0"/>
    <n v="360"/>
    <x v="15"/>
    <x v="1"/>
  </r>
  <r>
    <d v="2024-02-16T20:42:31"/>
    <x v="18"/>
    <x v="51"/>
    <n v="4"/>
    <n v="5"/>
    <m/>
    <n v="2"/>
    <m/>
    <m/>
    <m/>
    <m/>
    <n v="240"/>
    <n v="450"/>
    <n v="0"/>
    <n v="690"/>
    <x v="15"/>
    <x v="1"/>
  </r>
  <r>
    <d v="2024-02-16T21:08:44"/>
    <x v="40"/>
    <x v="51"/>
    <m/>
    <n v="5"/>
    <m/>
    <n v="3"/>
    <m/>
    <m/>
    <m/>
    <m/>
    <n v="0"/>
    <n v="450"/>
    <n v="0"/>
    <n v="450"/>
    <x v="15"/>
    <x v="1"/>
  </r>
  <r>
    <d v="2024-02-16T21:13:12"/>
    <x v="36"/>
    <x v="51"/>
    <m/>
    <n v="7"/>
    <m/>
    <n v="3"/>
    <m/>
    <m/>
    <m/>
    <m/>
    <n v="0"/>
    <n v="630"/>
    <n v="0"/>
    <n v="630"/>
    <x v="15"/>
    <x v="1"/>
  </r>
  <r>
    <d v="2024-02-16T21:29:48"/>
    <x v="16"/>
    <x v="51"/>
    <m/>
    <n v="6"/>
    <m/>
    <n v="3"/>
    <m/>
    <m/>
    <m/>
    <m/>
    <n v="0"/>
    <n v="540"/>
    <n v="0"/>
    <n v="540"/>
    <x v="15"/>
    <x v="1"/>
  </r>
  <r>
    <d v="2024-02-16T21:45:06"/>
    <x v="7"/>
    <x v="51"/>
    <n v="2"/>
    <n v="6"/>
    <m/>
    <n v="3"/>
    <m/>
    <m/>
    <m/>
    <m/>
    <n v="120"/>
    <n v="540"/>
    <n v="0"/>
    <n v="660"/>
    <x v="15"/>
    <x v="1"/>
  </r>
  <r>
    <d v="2024-02-16T22:37:30"/>
    <x v="12"/>
    <x v="51"/>
    <n v="4"/>
    <n v="4"/>
    <m/>
    <n v="3"/>
    <m/>
    <m/>
    <m/>
    <m/>
    <n v="240"/>
    <n v="360"/>
    <n v="0"/>
    <n v="600"/>
    <x v="15"/>
    <x v="1"/>
  </r>
  <r>
    <d v="2024-02-16T23:02:05"/>
    <x v="17"/>
    <x v="51"/>
    <n v="4"/>
    <n v="5"/>
    <m/>
    <n v="3"/>
    <m/>
    <m/>
    <m/>
    <m/>
    <n v="240"/>
    <n v="450"/>
    <n v="0"/>
    <n v="690"/>
    <x v="15"/>
    <x v="1"/>
  </r>
  <r>
    <d v="2024-02-16T23:10:35"/>
    <x v="23"/>
    <x v="51"/>
    <n v="4"/>
    <n v="5"/>
    <m/>
    <n v="3"/>
    <m/>
    <m/>
    <m/>
    <m/>
    <n v="240"/>
    <n v="450"/>
    <n v="0"/>
    <n v="690"/>
    <x v="15"/>
    <x v="1"/>
  </r>
  <r>
    <d v="2024-02-16T23:12:31"/>
    <x v="26"/>
    <x v="51"/>
    <n v="3"/>
    <n v="4"/>
    <m/>
    <n v="3"/>
    <m/>
    <m/>
    <m/>
    <m/>
    <n v="180"/>
    <n v="360"/>
    <n v="0"/>
    <n v="540"/>
    <x v="15"/>
    <x v="1"/>
  </r>
  <r>
    <d v="2024-02-16T23:16:09"/>
    <x v="14"/>
    <x v="51"/>
    <n v="6"/>
    <n v="7"/>
    <m/>
    <n v="3"/>
    <m/>
    <m/>
    <m/>
    <m/>
    <n v="360"/>
    <n v="630"/>
    <n v="0"/>
    <n v="990"/>
    <x v="15"/>
    <x v="1"/>
  </r>
  <r>
    <d v="2024-02-17T01:26:30"/>
    <x v="29"/>
    <x v="51"/>
    <m/>
    <n v="3"/>
    <m/>
    <n v="3"/>
    <m/>
    <m/>
    <m/>
    <m/>
    <n v="0"/>
    <n v="270"/>
    <n v="0"/>
    <n v="270"/>
    <x v="15"/>
    <x v="1"/>
  </r>
  <r>
    <d v="2024-02-17T10:55:46"/>
    <x v="5"/>
    <x v="51"/>
    <n v="6"/>
    <n v="6"/>
    <m/>
    <n v="2"/>
    <m/>
    <m/>
    <m/>
    <m/>
    <n v="360"/>
    <n v="540"/>
    <n v="0"/>
    <n v="900"/>
    <x v="15"/>
    <x v="1"/>
  </r>
  <r>
    <d v="2024-02-19T14:16:53"/>
    <x v="26"/>
    <x v="52"/>
    <m/>
    <m/>
    <n v="7"/>
    <n v="3"/>
    <m/>
    <m/>
    <m/>
    <m/>
    <n v="0"/>
    <n v="0"/>
    <n v="280"/>
    <n v="0"/>
    <x v="15"/>
    <x v="1"/>
  </r>
  <r>
    <d v="2024-02-19T14:17:45"/>
    <x v="36"/>
    <x v="52"/>
    <m/>
    <m/>
    <n v="7"/>
    <n v="3"/>
    <m/>
    <m/>
    <m/>
    <m/>
    <n v="0"/>
    <n v="0"/>
    <n v="280"/>
    <n v="0"/>
    <x v="15"/>
    <x v="1"/>
  </r>
  <r>
    <d v="2024-02-19T14:17:58"/>
    <x v="16"/>
    <x v="52"/>
    <m/>
    <m/>
    <n v="8"/>
    <n v="3"/>
    <s v="Malade"/>
    <m/>
    <m/>
    <m/>
    <n v="0"/>
    <n v="0"/>
    <n v="320"/>
    <n v="0"/>
    <x v="15"/>
    <x v="1"/>
  </r>
  <r>
    <d v="2024-02-19T14:18:37"/>
    <x v="23"/>
    <x v="52"/>
    <m/>
    <m/>
    <n v="7"/>
    <n v="3"/>
    <m/>
    <m/>
    <m/>
    <m/>
    <n v="0"/>
    <n v="0"/>
    <n v="280"/>
    <n v="0"/>
    <x v="15"/>
    <x v="1"/>
  </r>
  <r>
    <d v="2024-02-19T14:18:43"/>
    <x v="1"/>
    <x v="52"/>
    <m/>
    <m/>
    <n v="7"/>
    <n v="3"/>
    <s v="Très dur notamment à cause du stress"/>
    <m/>
    <m/>
    <m/>
    <n v="0"/>
    <n v="0"/>
    <n v="280"/>
    <n v="0"/>
    <x v="15"/>
    <x v="1"/>
  </r>
  <r>
    <d v="2024-02-19T14:34:49"/>
    <x v="29"/>
    <x v="52"/>
    <m/>
    <m/>
    <n v="2"/>
    <n v="3"/>
    <m/>
    <m/>
    <m/>
    <m/>
    <n v="0"/>
    <n v="0"/>
    <n v="80"/>
    <n v="0"/>
    <x v="15"/>
    <x v="1"/>
  </r>
  <r>
    <d v="2024-02-19T15:02:48"/>
    <x v="8"/>
    <x v="52"/>
    <m/>
    <m/>
    <n v="6"/>
    <n v="3"/>
    <m/>
    <m/>
    <m/>
    <m/>
    <n v="0"/>
    <n v="0"/>
    <n v="240"/>
    <n v="0"/>
    <x v="15"/>
    <x v="1"/>
  </r>
  <r>
    <d v="2024-02-19T15:07:05"/>
    <x v="7"/>
    <x v="52"/>
    <m/>
    <m/>
    <n v="6"/>
    <n v="3"/>
    <m/>
    <m/>
    <m/>
    <m/>
    <n v="0"/>
    <n v="0"/>
    <n v="240"/>
    <n v="0"/>
    <x v="15"/>
    <x v="1"/>
  </r>
  <r>
    <d v="2024-02-19T17:20:59"/>
    <x v="6"/>
    <x v="52"/>
    <m/>
    <m/>
    <n v="10"/>
    <n v="3"/>
    <s v="Match 80min oxy rapidement mais bonne sensation"/>
    <m/>
    <m/>
    <m/>
    <n v="0"/>
    <n v="0"/>
    <n v="400"/>
    <n v="0"/>
    <x v="15"/>
    <x v="1"/>
  </r>
  <r>
    <d v="2024-02-19T21:21:47"/>
    <x v="15"/>
    <x v="52"/>
    <m/>
    <m/>
    <n v="5"/>
    <n v="3"/>
    <s v="80 min à 13 effectif légère douleur en extension au genou gauche lors d’un impact pendant le match"/>
    <m/>
    <m/>
    <m/>
    <n v="0"/>
    <n v="0"/>
    <n v="200"/>
    <n v="0"/>
    <x v="15"/>
    <x v="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5">
  <r>
    <x v="0"/>
    <s v="ANAIS"/>
    <s v="Reserve"/>
    <d v="2024-04-03T00:00:00"/>
    <m/>
    <s v="Présente"/>
    <s v="Sans contact"/>
    <s v="Normal"/>
    <s v="Courbatures + Mauvais sommeil"/>
    <n v="3"/>
    <n v="3"/>
    <n v="2"/>
    <n v="2"/>
    <n v="3"/>
    <n v="3"/>
    <n v="16"/>
    <s v=""/>
    <s v=""/>
    <m/>
    <s v=""/>
    <s v=""/>
    <s v=""/>
    <s v=""/>
    <s v=""/>
    <s v=""/>
    <s v=""/>
    <s v=""/>
    <s v=""/>
    <s v=""/>
    <s v=""/>
    <s v=""/>
    <s v=""/>
    <s v=""/>
    <s v=""/>
    <n v="17"/>
    <n v="-5.8823529411764705E-2"/>
    <n v="0.70710678118654757"/>
    <n v="16.195652173913043"/>
    <n v="1.9392961520142795"/>
    <n v="2.8"/>
    <n v="2.7173913043478262"/>
    <n v="3"/>
    <n v="2.6739130434782608"/>
    <n v="2.6"/>
    <n v="2.3695652173913042"/>
    <n v="2.6"/>
    <n v="2.7608695652173911"/>
    <n v="3"/>
    <n v="2.7391304347826089"/>
    <n v="3"/>
    <n v="2.7391304347826089"/>
  </r>
  <r>
    <x v="1"/>
    <s v="ILARIA"/>
    <s v="Internationale"/>
    <s v="AVANT"/>
    <m/>
    <s v="Présente"/>
    <s v="RAS"/>
    <s v=""/>
    <m/>
    <s v=""/>
    <s v=""/>
    <s v=""/>
    <s v=""/>
    <s v=""/>
    <s v=""/>
    <s v=""/>
    <s v=""/>
    <s v=""/>
    <m/>
    <s v=""/>
    <s v=""/>
    <s v=""/>
    <s v=""/>
    <s v=""/>
    <s v=""/>
    <s v=""/>
    <s v=""/>
    <s v=""/>
    <s v=""/>
    <s v=""/>
    <s v=""/>
    <s v=""/>
    <s v=""/>
    <s v=""/>
    <s v=""/>
    <s v=""/>
    <n v="0"/>
    <n v="17.347826086956523"/>
    <n v="3.1710149744804816"/>
    <s v=""/>
    <n v="2.8260869565217392"/>
    <s v=""/>
    <n v="2.9130434782608696"/>
    <s v=""/>
    <n v="2.8260869565217392"/>
    <s v=""/>
    <n v="2.5652173913043477"/>
    <s v=""/>
    <n v="3.1304347826086958"/>
    <s v=""/>
    <n v="3.1304347826086958"/>
  </r>
  <r>
    <x v="2"/>
    <s v="CHARLOTTE"/>
    <s v="Reserve"/>
    <s v="AVANT"/>
    <m/>
    <s v="Présente"/>
    <s v="RAS"/>
    <s v=""/>
    <m/>
    <s v=""/>
    <s v=""/>
    <s v=""/>
    <s v=""/>
    <s v=""/>
    <s v=""/>
    <s v=""/>
    <s v=""/>
    <s v=""/>
    <m/>
    <s v=""/>
    <s v=""/>
    <s v=""/>
    <s v=""/>
    <s v=""/>
    <s v=""/>
    <s v=""/>
    <s v=""/>
    <s v=""/>
    <s v=""/>
    <s v=""/>
    <s v=""/>
    <s v=""/>
    <s v=""/>
    <s v=""/>
    <s v=""/>
    <s v=""/>
    <n v="0"/>
    <n v="21.125"/>
    <n v="4.6425824094539694"/>
    <s v=""/>
    <n v="4"/>
    <s v=""/>
    <n v="4"/>
    <s v=""/>
    <n v="3.125"/>
    <s v=""/>
    <n v="3.625"/>
    <s v=""/>
    <n v="3"/>
    <s v=""/>
    <n v="3"/>
  </r>
  <r>
    <x v="3"/>
    <s v="MAEVA"/>
    <s v="Elite"/>
    <s v="AVANT"/>
    <m/>
    <s v="Présente"/>
    <s v="RAS"/>
    <s v="Normal"/>
    <s v="Mauvais sommeil"/>
    <n v="4"/>
    <n v="2"/>
    <n v="2"/>
    <n v="3"/>
    <n v="4"/>
    <n v="4"/>
    <n v="19"/>
    <s v=""/>
    <s v=""/>
    <m/>
    <s v=""/>
    <s v=""/>
    <s v=""/>
    <s v=""/>
    <s v=""/>
    <s v=""/>
    <s v=""/>
    <s v=""/>
    <s v=""/>
    <s v=""/>
    <s v=""/>
    <s v=""/>
    <s v=""/>
    <s v=""/>
    <s v=""/>
    <n v="18.714285714285715"/>
    <n v="1.526717557251903E-2"/>
    <n v="0.95118973121134176"/>
    <n v="17.63013698630137"/>
    <n v="1.8745877273792206"/>
    <n v="3.4285714285714284"/>
    <n v="2.9178082191780823"/>
    <n v="2.8571428571428572"/>
    <n v="2.7671232876712328"/>
    <n v="1.8571428571428572"/>
    <n v="2.4246575342465753"/>
    <n v="3"/>
    <n v="2.5890410958904111"/>
    <n v="3.8571428571428572"/>
    <n v="3.2191780821917808"/>
    <n v="3.7142857142857144"/>
    <n v="3.2191780821917808"/>
  </r>
  <r>
    <x v="4"/>
    <s v="MELANIE"/>
    <s v="Elite"/>
    <s v="AVANT"/>
    <m/>
    <s v="Présente"/>
    <s v="RAS"/>
    <s v="En forme"/>
    <m/>
    <n v="5"/>
    <n v="4"/>
    <n v="3"/>
    <n v="3"/>
    <n v="3"/>
    <n v="4"/>
    <n v="22"/>
    <s v=""/>
    <s v=""/>
    <m/>
    <s v=""/>
    <s v=""/>
    <s v=""/>
    <s v=""/>
    <s v=""/>
    <s v=""/>
    <s v=""/>
    <s v=""/>
    <s v=""/>
    <s v=""/>
    <s v=""/>
    <s v=""/>
    <s v=""/>
    <s v=""/>
    <s v=""/>
    <n v="24.666666666666668"/>
    <n v="-0.10810810810810816"/>
    <n v="1.7511900715418263"/>
    <n v="22.842105263157894"/>
    <n v="2.4331751671479807"/>
    <n v="4.833333333333333"/>
    <n v="4.1315789473684212"/>
    <n v="4"/>
    <n v="3.8947368421052633"/>
    <n v="3.8333333333333335"/>
    <n v="3.6052631578947367"/>
    <n v="3.5"/>
    <n v="3.2105263157894739"/>
    <n v="4.166666666666667"/>
    <n v="3.8157894736842106"/>
    <n v="4.333333333333333"/>
    <n v="3.8157894736842106"/>
  </r>
  <r>
    <x v="5"/>
    <s v="ALBA"/>
    <s v="Elite"/>
    <s v="AVANT"/>
    <m/>
    <s v="Présente"/>
    <s v="RAS"/>
    <s v="Excellente forme"/>
    <m/>
    <n v="4"/>
    <n v="2"/>
    <n v="5"/>
    <n v="4"/>
    <n v="5"/>
    <n v="5"/>
    <n v="25"/>
    <s v=""/>
    <s v=""/>
    <m/>
    <s v=""/>
    <s v=""/>
    <s v=""/>
    <s v=""/>
    <s v=""/>
    <s v=""/>
    <s v=""/>
    <s v=""/>
    <s v=""/>
    <s v=""/>
    <s v=""/>
    <s v=""/>
    <s v=""/>
    <s v=""/>
    <s v=""/>
    <n v="25.375"/>
    <n v="-1.4778325123152709E-2"/>
    <n v="1.7677669529663689"/>
    <n v="24.1"/>
    <n v="2.3819496658255228"/>
    <n v="4"/>
    <n v="3.9"/>
    <n v="3.125"/>
    <n v="3.1"/>
    <n v="4.75"/>
    <n v="4.4000000000000004"/>
    <n v="3.75"/>
    <n v="3.4"/>
    <n v="4.75"/>
    <n v="4.45"/>
    <n v="5"/>
    <n v="4.45"/>
  </r>
  <r>
    <x v="6"/>
    <s v="MARIE AURELIE"/>
    <s v="Reserve"/>
    <s v="AVANT"/>
    <m/>
    <s v="Présente"/>
    <s v="RAS"/>
    <s v=""/>
    <m/>
    <s v=""/>
    <s v=""/>
    <s v=""/>
    <s v=""/>
    <s v=""/>
    <s v=""/>
    <s v=""/>
    <s v=""/>
    <s v=""/>
    <m/>
    <s v=""/>
    <s v=""/>
    <s v=""/>
    <s v=""/>
    <s v=""/>
    <s v=""/>
    <s v=""/>
    <s v=""/>
    <s v=""/>
    <s v=""/>
    <s v=""/>
    <s v=""/>
    <s v=""/>
    <s v=""/>
    <s v=""/>
    <s v=""/>
    <s v=""/>
    <n v="0"/>
    <n v="20.236842105263158"/>
    <n v="2.0326285807713176"/>
    <s v=""/>
    <n v="3.1315789473684212"/>
    <s v=""/>
    <n v="3.7105263157894739"/>
    <s v=""/>
    <n v="2.9473684210526314"/>
    <s v=""/>
    <n v="2.736842105263158"/>
    <s v=""/>
    <n v="3.3947368421052633"/>
    <s v=""/>
    <n v="3.3947368421052633"/>
  </r>
  <r>
    <x v="7"/>
    <s v="MONICA"/>
    <s v="Elite"/>
    <d v="2024-04-03T00:00:00"/>
    <m/>
    <s v="Présente"/>
    <s v="RAS"/>
    <s v="En forme"/>
    <s v="&quot;Angines&quot;"/>
    <n v="4"/>
    <n v="4"/>
    <n v="3"/>
    <n v="4"/>
    <n v="4"/>
    <n v="3"/>
    <n v="22"/>
    <n v="1"/>
    <s v=""/>
    <s v="Genou gauche"/>
    <s v=""/>
    <s v=""/>
    <s v=""/>
    <s v=""/>
    <s v=""/>
    <s v=""/>
    <s v=""/>
    <s v=""/>
    <s v="Gauche"/>
    <s v=""/>
    <s v=""/>
    <s v=""/>
    <s v=""/>
    <s v=""/>
    <s v=""/>
    <n v="22.333333333333332"/>
    <n v="-1.4925373134328306E-2"/>
    <n v="2.3452078799117144"/>
    <n v="22.904761904761905"/>
    <n v="2.3249392733692686"/>
    <n v="4.2222222222222223"/>
    <n v="4.1190476190476186"/>
    <n v="3.8888888888888888"/>
    <n v="3.7619047619047619"/>
    <n v="3.3333333333333335"/>
    <n v="4.0238095238095237"/>
    <n v="3.6666666666666665"/>
    <n v="3.5476190476190474"/>
    <n v="3.6666666666666665"/>
    <n v="3.5476190476190474"/>
    <n v="3.5555555555555554"/>
    <n v="3.5476190476190474"/>
  </r>
  <r>
    <x v="8"/>
    <s v="ANDREA"/>
    <s v="Elite"/>
    <d v="2024-04-03T00:00:00"/>
    <m/>
    <s v="Présente"/>
    <s v="RAS"/>
    <s v=""/>
    <m/>
    <s v=""/>
    <s v=""/>
    <s v=""/>
    <s v=""/>
    <s v=""/>
    <s v=""/>
    <s v=""/>
    <s v=""/>
    <s v=""/>
    <m/>
    <s v=""/>
    <s v=""/>
    <s v=""/>
    <s v=""/>
    <s v=""/>
    <s v=""/>
    <s v=""/>
    <s v=""/>
    <s v=""/>
    <s v=""/>
    <s v=""/>
    <s v=""/>
    <s v=""/>
    <s v=""/>
    <s v=""/>
    <s v=""/>
    <s v=""/>
    <n v="0"/>
    <n v="21.147058823529413"/>
    <n v="2.4011657893510994"/>
    <s v=""/>
    <n v="3.1470588235294117"/>
    <s v=""/>
    <n v="3.8529411764705883"/>
    <s v=""/>
    <n v="3.3529411764705883"/>
    <s v=""/>
    <n v="3.1176470588235294"/>
    <s v=""/>
    <n v="3.7941176470588234"/>
    <s v=""/>
    <n v="3.7941176470588234"/>
  </r>
  <r>
    <x v="9"/>
    <s v="ANNA"/>
    <m/>
    <m/>
    <m/>
    <s v="Présente"/>
    <s v="RAS"/>
    <s v=""/>
    <m/>
    <s v=""/>
    <s v=""/>
    <s v=""/>
    <s v=""/>
    <s v=""/>
    <s v=""/>
    <s v=""/>
    <s v=""/>
    <s v=""/>
    <m/>
    <s v=""/>
    <s v=""/>
    <s v=""/>
    <s v=""/>
    <s v=""/>
    <s v=""/>
    <s v=""/>
    <s v=""/>
    <s v=""/>
    <s v=""/>
    <s v=""/>
    <s v=""/>
    <s v=""/>
    <s v=""/>
    <s v=""/>
    <s v=""/>
    <s v=""/>
    <n v="0"/>
    <n v="16.142857142857142"/>
    <n v="1.2149857925879117"/>
    <s v=""/>
    <n v="2.2857142857142856"/>
    <s v=""/>
    <n v="3.7142857142857144"/>
    <s v=""/>
    <n v="1.2857142857142858"/>
    <s v=""/>
    <n v="1.8571428571428572"/>
    <s v=""/>
    <n v="3"/>
    <s v=""/>
    <n v="3"/>
  </r>
  <r>
    <x v="10"/>
    <s v="GWENAELLE"/>
    <s v="Elite"/>
    <s v="AVANT"/>
    <m/>
    <s v="Absente"/>
    <s v="RAS"/>
    <s v=""/>
    <m/>
    <s v=""/>
    <s v=""/>
    <s v=""/>
    <s v=""/>
    <s v=""/>
    <s v=""/>
    <s v=""/>
    <s v=""/>
    <s v=""/>
    <m/>
    <s v=""/>
    <s v=""/>
    <s v=""/>
    <s v=""/>
    <s v=""/>
    <s v=""/>
    <s v=""/>
    <s v=""/>
    <s v=""/>
    <s v=""/>
    <s v=""/>
    <s v=""/>
    <s v=""/>
    <s v=""/>
    <s v=""/>
    <n v="21.6"/>
    <s v=""/>
    <n v="0.89442719099991586"/>
    <n v="21.217391304347824"/>
    <n v="2.9097683615983199"/>
    <n v="3.8"/>
    <n v="3.6231884057971016"/>
    <n v="3.8"/>
    <n v="3.5797101449275361"/>
    <n v="2.4"/>
    <n v="3.0579710144927534"/>
    <n v="3.6"/>
    <n v="3.1014492753623188"/>
    <n v="4"/>
    <n v="3.5652173913043477"/>
    <n v="4"/>
    <n v="3.5652173913043477"/>
  </r>
  <r>
    <x v="11"/>
    <s v="PAULINE"/>
    <s v="Reserve"/>
    <s v="AVANT"/>
    <m/>
    <s v="Absente"/>
    <s v="RAS"/>
    <s v=""/>
    <m/>
    <s v=""/>
    <s v=""/>
    <s v=""/>
    <s v=""/>
    <s v=""/>
    <s v=""/>
    <s v=""/>
    <s v=""/>
    <s v=""/>
    <m/>
    <s v=""/>
    <s v=""/>
    <s v=""/>
    <s v=""/>
    <s v=""/>
    <s v=""/>
    <s v=""/>
    <s v=""/>
    <s v=""/>
    <s v=""/>
    <s v=""/>
    <s v=""/>
    <s v=""/>
    <s v=""/>
    <s v=""/>
    <n v="21"/>
    <s v=""/>
    <n v="1.4142135623730951"/>
    <n v="17.464285714285715"/>
    <n v="2.4111184258538745"/>
    <n v="4.5"/>
    <n v="3.2857142857142856"/>
    <n v="4"/>
    <n v="3.0714285714285716"/>
    <n v="3.5"/>
    <n v="2.5"/>
    <n v="2"/>
    <n v="2.4285714285714284"/>
    <n v="3"/>
    <n v="2.6428571428571428"/>
    <n v="4"/>
    <n v="2.6428571428571428"/>
  </r>
  <r>
    <x v="12"/>
    <s v="LEA"/>
    <s v="Elite"/>
    <s v="AVANT"/>
    <m/>
    <s v="Présente"/>
    <s v="RAS"/>
    <s v=""/>
    <m/>
    <s v=""/>
    <s v=""/>
    <s v=""/>
    <s v=""/>
    <s v=""/>
    <s v=""/>
    <s v=""/>
    <s v=""/>
    <s v=""/>
    <m/>
    <s v=""/>
    <s v=""/>
    <s v=""/>
    <s v=""/>
    <s v=""/>
    <s v=""/>
    <s v=""/>
    <s v=""/>
    <s v=""/>
    <s v=""/>
    <s v=""/>
    <s v=""/>
    <s v=""/>
    <s v=""/>
    <s v=""/>
    <n v="19"/>
    <s v=""/>
    <n v="1.6329931618554521"/>
    <n v="17.706666666666667"/>
    <n v="2.0584258833188809"/>
    <n v="3.5714285714285716"/>
    <n v="2.9733333333333332"/>
    <n v="2.2857142857142856"/>
    <n v="2.88"/>
    <n v="3"/>
    <n v="2.7866666666666666"/>
    <n v="3.1428571428571428"/>
    <n v="2.64"/>
    <n v="3"/>
    <n v="2.56"/>
    <n v="4"/>
    <n v="2.56"/>
  </r>
  <r>
    <x v="13"/>
    <s v="MARGAUX"/>
    <s v="Elite"/>
    <d v="2024-04-03T00:00:00"/>
    <m/>
    <s v="Présente"/>
    <s v="RAS"/>
    <s v="En forme"/>
    <m/>
    <n v="5"/>
    <n v="5"/>
    <n v="3"/>
    <n v="3"/>
    <n v="3"/>
    <n v="4"/>
    <n v="23"/>
    <s v=""/>
    <s v=""/>
    <m/>
    <s v=""/>
    <s v=""/>
    <s v=""/>
    <s v=""/>
    <s v=""/>
    <s v=""/>
    <s v=""/>
    <s v=""/>
    <s v=""/>
    <s v=""/>
    <s v=""/>
    <s v=""/>
    <s v=""/>
    <s v=""/>
    <s v=""/>
    <n v="22"/>
    <n v="4.5454545454545456E-2"/>
    <n v="0.89442719099991586"/>
    <n v="21.071428571428573"/>
    <n v="2.1286277036206021"/>
    <n v="4.166666666666667"/>
    <n v="3.5571428571428569"/>
    <n v="4.166666666666667"/>
    <n v="3.8714285714285714"/>
    <n v="3.3333333333333335"/>
    <n v="3.3"/>
    <n v="3"/>
    <n v="3"/>
    <n v="3.3333333333333335"/>
    <n v="3.3285714285714287"/>
    <n v="4"/>
    <n v="3.3285714285714287"/>
  </r>
  <r>
    <x v="14"/>
    <s v="ALYZEE"/>
    <s v="Reserve"/>
    <s v="AVANT"/>
    <m/>
    <s v="Présente"/>
    <s v="RAS"/>
    <s v="Normal"/>
    <s v="Mauvais sommeil"/>
    <n v="3"/>
    <n v="3"/>
    <n v="2"/>
    <n v="3"/>
    <n v="3"/>
    <n v="3"/>
    <n v="17"/>
    <s v=""/>
    <s v=""/>
    <m/>
    <s v=""/>
    <s v=""/>
    <s v=""/>
    <s v=""/>
    <s v=""/>
    <s v=""/>
    <s v=""/>
    <s v=""/>
    <s v=""/>
    <s v=""/>
    <s v=""/>
    <s v=""/>
    <s v=""/>
    <s v=""/>
    <s v=""/>
    <n v="16.666666666666668"/>
    <n v="1.9999999999999928E-2"/>
    <n v="0.70710678118654757"/>
    <n v="18.197183098591548"/>
    <n v="1.6528738462781303"/>
    <n v="3"/>
    <n v="2.8732394366197185"/>
    <n v="3"/>
    <n v="3.2253521126760565"/>
    <n v="2.1111111111111112"/>
    <n v="2.7183098591549295"/>
    <n v="2.5555555555555554"/>
    <n v="2.6901408450704225"/>
    <n v="3"/>
    <n v="3.0985915492957745"/>
    <n v="3"/>
    <n v="3.0985915492957745"/>
  </r>
  <r>
    <x v="15"/>
    <s v="MAR"/>
    <s v="Reserve"/>
    <s v="AVANT"/>
    <m/>
    <s v="Présente"/>
    <s v="RAS"/>
    <s v="En forme"/>
    <m/>
    <n v="3"/>
    <n v="3"/>
    <n v="3"/>
    <n v="4"/>
    <n v="3"/>
    <n v="4"/>
    <n v="20"/>
    <s v=""/>
    <s v=""/>
    <m/>
    <s v=""/>
    <s v=""/>
    <s v=""/>
    <s v=""/>
    <s v=""/>
    <s v=""/>
    <s v=""/>
    <s v=""/>
    <s v=""/>
    <s v=""/>
    <s v=""/>
    <s v=""/>
    <s v=""/>
    <s v=""/>
    <s v=""/>
    <n v="20.285714285714285"/>
    <n v="-1.4084507042253471E-2"/>
    <n v="3.1471831698777724"/>
    <n v="19.09090909090909"/>
    <n v="3.3819760847413209"/>
    <n v="3.2857142857142856"/>
    <n v="3.3484848484848486"/>
    <n v="3.1428571428571428"/>
    <n v="3.2424242424242422"/>
    <n v="3.1428571428571428"/>
    <n v="3.0303030303030303"/>
    <n v="3.5714285714285716"/>
    <n v="3.1666666666666665"/>
    <n v="3.2857142857142856"/>
    <n v="2.7121212121212119"/>
    <n v="3.8571428571428572"/>
    <n v="2.7121212121212119"/>
  </r>
  <r>
    <x v="16"/>
    <s v="PERRINE"/>
    <m/>
    <m/>
    <m/>
    <s v="Présente"/>
    <s v="RAS"/>
    <s v=""/>
    <m/>
    <s v=""/>
    <s v=""/>
    <s v=""/>
    <s v=""/>
    <s v=""/>
    <s v=""/>
    <s v=""/>
    <s v=""/>
    <s v=""/>
    <m/>
    <s v=""/>
    <s v=""/>
    <s v=""/>
    <s v=""/>
    <s v=""/>
    <s v=""/>
    <s v=""/>
    <s v=""/>
    <s v=""/>
    <s v=""/>
    <s v=""/>
    <s v=""/>
    <s v=""/>
    <s v=""/>
    <s v=""/>
    <s v=""/>
    <s v=""/>
    <n v="0"/>
    <n v="18.25"/>
    <n v="1.2583057392117916"/>
    <s v=""/>
    <n v="2.75"/>
    <s v=""/>
    <n v="3.5"/>
    <s v=""/>
    <n v="2.75"/>
    <s v=""/>
    <n v="2.25"/>
    <s v=""/>
    <n v="3"/>
    <s v=""/>
    <n v="3"/>
  </r>
  <r>
    <x v="17"/>
    <s v="CELIA"/>
    <s v="Elite"/>
    <d v="2024-04-03T00:00:00"/>
    <m/>
    <s v="Présente"/>
    <s v="RAS"/>
    <s v=""/>
    <m/>
    <s v=""/>
    <s v=""/>
    <s v=""/>
    <s v=""/>
    <s v=""/>
    <s v=""/>
    <s v=""/>
    <s v=""/>
    <s v=""/>
    <m/>
    <s v=""/>
    <s v=""/>
    <s v=""/>
    <s v=""/>
    <s v=""/>
    <s v=""/>
    <s v=""/>
    <s v=""/>
    <s v=""/>
    <s v=""/>
    <s v=""/>
    <s v=""/>
    <s v=""/>
    <s v=""/>
    <s v=""/>
    <n v="23.25"/>
    <s v=""/>
    <n v="1.9820624179302297"/>
    <n v="20.121621621621621"/>
    <n v="3.5767617661204238"/>
    <n v="4.75"/>
    <n v="3.4864864864864864"/>
    <n v="4.25"/>
    <n v="3.7162162162162162"/>
    <n v="3.5"/>
    <n v="3.2972972972972974"/>
    <n v="3"/>
    <n v="2.8783783783783785"/>
    <n v="3.75"/>
    <n v="3.0540540540540539"/>
    <n v="4"/>
    <n v="3.0540540540540539"/>
  </r>
  <r>
    <x v="18"/>
    <s v="ANAIS"/>
    <s v="Elite"/>
    <d v="2024-04-03T00:00:00"/>
    <m/>
    <s v="Présente"/>
    <s v="RAS"/>
    <s v=""/>
    <m/>
    <s v=""/>
    <s v=""/>
    <s v=""/>
    <s v=""/>
    <s v=""/>
    <s v=""/>
    <s v=""/>
    <s v=""/>
    <s v=""/>
    <m/>
    <s v=""/>
    <s v=""/>
    <s v=""/>
    <s v=""/>
    <s v=""/>
    <s v=""/>
    <s v=""/>
    <s v=""/>
    <s v=""/>
    <s v=""/>
    <s v=""/>
    <s v=""/>
    <s v=""/>
    <s v=""/>
    <s v=""/>
    <n v="21"/>
    <s v=""/>
    <n v="0"/>
    <n v="20.274509803921568"/>
    <n v="2.2278099683101251"/>
    <n v="3"/>
    <n v="3.4901960784313726"/>
    <n v="2"/>
    <n v="2.8823529411764706"/>
    <n v="3"/>
    <n v="3.2941176470588234"/>
    <n v="4"/>
    <n v="3.3137254901960786"/>
    <n v="4"/>
    <n v="3.0784313725490198"/>
    <n v="5"/>
    <n v="3.0784313725490198"/>
  </r>
  <r>
    <x v="19"/>
    <s v="MARISOL"/>
    <s v="Elite"/>
    <s v="AVANT"/>
    <m/>
    <s v="Présente"/>
    <s v="RAS"/>
    <s v="En forme"/>
    <m/>
    <n v="4"/>
    <n v="2"/>
    <n v="4"/>
    <n v="4"/>
    <n v="4"/>
    <n v="4"/>
    <n v="22"/>
    <s v=""/>
    <s v=""/>
    <m/>
    <s v=""/>
    <s v=""/>
    <s v=""/>
    <s v=""/>
    <s v=""/>
    <s v=""/>
    <s v=""/>
    <s v=""/>
    <s v=""/>
    <s v=""/>
    <s v=""/>
    <s v=""/>
    <s v=""/>
    <s v=""/>
    <s v=""/>
    <n v="20.5"/>
    <n v="7.3170731707317069E-2"/>
    <n v="1.8516401995451028"/>
    <n v="20.3"/>
    <n v="1.7603221799475204"/>
    <n v="3.75"/>
    <n v="3.4375"/>
    <n v="2"/>
    <n v="2.8875000000000002"/>
    <n v="3.75"/>
    <n v="3.7250000000000001"/>
    <n v="3.875"/>
    <n v="3.4125000000000001"/>
    <n v="3.375"/>
    <n v="3.1625000000000001"/>
    <n v="3.75"/>
    <n v="3.1625000000000001"/>
  </r>
  <r>
    <x v="20"/>
    <s v="GRACE"/>
    <s v="Elite"/>
    <d v="2024-04-03T00:00:00"/>
    <m/>
    <s v="Présente"/>
    <s v="RAS"/>
    <s v="En forme"/>
    <m/>
    <n v="4"/>
    <n v="4"/>
    <n v="4"/>
    <n v="3"/>
    <n v="4"/>
    <n v="4"/>
    <n v="23"/>
    <s v=""/>
    <s v=""/>
    <m/>
    <s v=""/>
    <s v=""/>
    <s v=""/>
    <s v=""/>
    <s v=""/>
    <s v=""/>
    <s v=""/>
    <s v=""/>
    <s v=""/>
    <s v=""/>
    <s v=""/>
    <s v=""/>
    <s v=""/>
    <s v=""/>
    <s v=""/>
    <n v="21.428571428571427"/>
    <n v="7.3333333333333403E-2"/>
    <n v="1.511857892036909"/>
    <n v="21.673913043478262"/>
    <n v="2.5651887331568757"/>
    <n v="3.7142857142857144"/>
    <n v="3.652173913043478"/>
    <n v="3.4285714285714284"/>
    <n v="3.7173913043478262"/>
    <n v="3.2857142857142856"/>
    <n v="3.5869565217391304"/>
    <n v="2.8571428571428572"/>
    <n v="3.0869565217391304"/>
    <n v="4.1428571428571432"/>
    <n v="3.7608695652173911"/>
    <n v="4"/>
    <n v="3.7608695652173911"/>
  </r>
  <r>
    <x v="21"/>
    <s v="LEA"/>
    <m/>
    <m/>
    <m/>
    <s v="Présente"/>
    <s v="RAS"/>
    <s v=""/>
    <m/>
    <s v=""/>
    <s v=""/>
    <s v=""/>
    <s v=""/>
    <s v=""/>
    <s v=""/>
    <s v=""/>
    <s v=""/>
    <s v=""/>
    <m/>
    <s v=""/>
    <s v=""/>
    <s v=""/>
    <s v=""/>
    <s v=""/>
    <s v=""/>
    <s v=""/>
    <s v=""/>
    <s v=""/>
    <s v=""/>
    <s v=""/>
    <s v=""/>
    <s v=""/>
    <s v=""/>
    <s v=""/>
    <s v=""/>
    <s v=""/>
    <n v="0"/>
    <s v=""/>
    <n v="0"/>
    <s v=""/>
    <s v=""/>
    <s v=""/>
    <s v=""/>
    <s v=""/>
    <s v=""/>
    <s v=""/>
    <s v=""/>
    <s v=""/>
    <s v=""/>
    <s v=""/>
    <s v=""/>
  </r>
  <r>
    <x v="22"/>
    <s v="JULIETTA"/>
    <s v="Elite"/>
    <s v="AVANT"/>
    <m/>
    <s v="Présente"/>
    <s v="RAS"/>
    <s v="Bas"/>
    <s v="&quot;Énormes maux de têtes qui ne passe pas malgré la prise de médocs.&quot;_x000a_Très mauvais sommeil + Courbatures/Fatigue_x000a_--&gt; Vigilance pas en forme ce matin à voir avec elle si cela va mieux ce soir"/>
    <n v="3"/>
    <n v="3"/>
    <n v="1"/>
    <n v="2"/>
    <n v="3"/>
    <n v="2"/>
    <n v="14"/>
    <s v=""/>
    <s v=""/>
    <m/>
    <s v=""/>
    <s v=""/>
    <s v=""/>
    <s v=""/>
    <s v=""/>
    <s v=""/>
    <s v=""/>
    <s v=""/>
    <s v=""/>
    <s v=""/>
    <s v=""/>
    <s v=""/>
    <s v=""/>
    <s v=""/>
    <s v=""/>
    <n v="14"/>
    <n v="0"/>
    <n v="0"/>
    <n v="15.32258064516129"/>
    <n v="2.8211947442433392"/>
    <n v="3"/>
    <n v="2.7096774193548385"/>
    <n v="3"/>
    <n v="2.806451612903226"/>
    <n v="1"/>
    <n v="2.4516129032258065"/>
    <n v="2"/>
    <n v="2.5161290322580645"/>
    <n v="3"/>
    <n v="2.3548387096774195"/>
    <n v="2"/>
    <n v="2.3548387096774195"/>
  </r>
  <r>
    <x v="23"/>
    <s v="MARGOT"/>
    <s v="Elite"/>
    <d v="2024-04-03T00:00:00"/>
    <m/>
    <s v="Absente"/>
    <s v="RAS"/>
    <s v=""/>
    <m/>
    <s v=""/>
    <s v=""/>
    <s v=""/>
    <s v=""/>
    <s v=""/>
    <s v=""/>
    <s v=""/>
    <s v=""/>
    <s v=""/>
    <m/>
    <s v=""/>
    <s v=""/>
    <s v=""/>
    <s v=""/>
    <s v=""/>
    <s v=""/>
    <s v=""/>
    <s v=""/>
    <s v=""/>
    <s v=""/>
    <s v=""/>
    <s v=""/>
    <s v=""/>
    <s v=""/>
    <s v=""/>
    <s v=""/>
    <s v=""/>
    <n v="0"/>
    <n v="24.277777777777779"/>
    <n v="3.544765080668137"/>
    <s v=""/>
    <n v="4.5555555555555554"/>
    <s v=""/>
    <n v="4.333333333333333"/>
    <s v=""/>
    <n v="4"/>
    <s v=""/>
    <n v="3.7222222222222223"/>
    <s v=""/>
    <n v="3.7222222222222223"/>
    <s v=""/>
    <n v="3.7222222222222223"/>
  </r>
  <r>
    <x v="24"/>
    <s v="ELENA"/>
    <s v="Reserve"/>
    <s v="AVANT"/>
    <m/>
    <s v="Présente"/>
    <s v="RAS"/>
    <s v="Excellente forme"/>
    <m/>
    <n v="4"/>
    <n v="3"/>
    <n v="4"/>
    <n v="4"/>
    <n v="5"/>
    <n v="5"/>
    <n v="25"/>
    <s v=""/>
    <s v=""/>
    <m/>
    <s v=""/>
    <s v=""/>
    <s v=""/>
    <s v=""/>
    <s v=""/>
    <s v=""/>
    <s v=""/>
    <s v=""/>
    <s v=""/>
    <s v=""/>
    <s v=""/>
    <s v=""/>
    <s v=""/>
    <s v=""/>
    <s v=""/>
    <n v="23.666666666666668"/>
    <n v="5.633802816901403E-2"/>
    <n v="1.2247448713915892"/>
    <n v="25.089285714285715"/>
    <n v="2.2097040996007142"/>
    <n v="3.7777777777777777"/>
    <n v="4.25"/>
    <n v="3.5555555555555554"/>
    <n v="4.0178571428571432"/>
    <n v="3.8888888888888888"/>
    <n v="4.25"/>
    <n v="3.4444444444444446"/>
    <n v="3.8392857142857144"/>
    <n v="4.4444444444444446"/>
    <n v="4.2321428571428568"/>
    <n v="4.5555555555555554"/>
    <n v="4.2321428571428568"/>
  </r>
  <r>
    <x v="25"/>
    <s v="MANUIA"/>
    <s v="Reserve"/>
    <s v="AVANT"/>
    <m/>
    <s v="Présente"/>
    <s v="RAS"/>
    <s v=""/>
    <m/>
    <s v=""/>
    <s v=""/>
    <s v=""/>
    <s v=""/>
    <s v=""/>
    <s v=""/>
    <s v=""/>
    <s v=""/>
    <s v=""/>
    <m/>
    <s v=""/>
    <s v=""/>
    <s v=""/>
    <s v=""/>
    <s v=""/>
    <s v=""/>
    <s v=""/>
    <s v=""/>
    <s v=""/>
    <s v=""/>
    <s v=""/>
    <s v=""/>
    <s v=""/>
    <s v=""/>
    <s v=""/>
    <n v="15.666666666666666"/>
    <s v=""/>
    <n v="2.3094010767585034"/>
    <n v="18.056603773584907"/>
    <n v="3.9194539177112944"/>
    <n v="3"/>
    <n v="3.2830188679245285"/>
    <n v="2"/>
    <n v="3"/>
    <n v="2.6666666666666665"/>
    <n v="3.0377358490566038"/>
    <n v="2.3333333333333335"/>
    <n v="2.8679245283018866"/>
    <n v="2"/>
    <n v="2.5849056603773586"/>
    <n v="3.6666666666666665"/>
    <n v="2.5849056603773586"/>
  </r>
  <r>
    <x v="26"/>
    <s v="VALENTINE"/>
    <m/>
    <m/>
    <m/>
    <s v="Absente"/>
    <s v="RAS"/>
    <s v=""/>
    <m/>
    <s v=""/>
    <s v=""/>
    <s v=""/>
    <s v=""/>
    <s v=""/>
    <s v=""/>
    <s v=""/>
    <s v=""/>
    <s v=""/>
    <m/>
    <s v=""/>
    <s v=""/>
    <s v=""/>
    <s v=""/>
    <s v=""/>
    <s v=""/>
    <s v=""/>
    <s v=""/>
    <s v=""/>
    <s v=""/>
    <s v=""/>
    <s v=""/>
    <s v=""/>
    <s v=""/>
    <s v=""/>
    <s v=""/>
    <s v=""/>
    <n v="0"/>
    <s v=""/>
    <n v="0"/>
    <s v=""/>
    <s v=""/>
    <s v=""/>
    <s v=""/>
    <s v=""/>
    <s v=""/>
    <s v=""/>
    <s v=""/>
    <s v=""/>
    <s v=""/>
    <s v=""/>
    <s v=""/>
  </r>
  <r>
    <x v="27"/>
    <s v="AMELIE"/>
    <s v="Reserve"/>
    <d v="2024-04-03T00:00:00"/>
    <m/>
    <s v="Présente"/>
    <s v="RAS"/>
    <s v="Excellente forme"/>
    <m/>
    <n v="5"/>
    <n v="4"/>
    <n v="3"/>
    <n v="4"/>
    <n v="4"/>
    <n v="5"/>
    <n v="25"/>
    <s v=""/>
    <s v=""/>
    <m/>
    <s v=""/>
    <s v=""/>
    <s v=""/>
    <s v=""/>
    <s v=""/>
    <s v=""/>
    <s v=""/>
    <s v=""/>
    <s v=""/>
    <s v=""/>
    <s v=""/>
    <s v=""/>
    <s v=""/>
    <s v=""/>
    <s v=""/>
    <n v="21.8"/>
    <n v="0.14678899082568803"/>
    <n v="1.9235384061671346"/>
    <n v="19.93548387096774"/>
    <n v="2.53416632097393"/>
    <n v="3.6"/>
    <n v="3.225806451612903"/>
    <n v="3.2"/>
    <n v="3.2419354838709675"/>
    <n v="3.8"/>
    <n v="3.032258064516129"/>
    <n v="3.4"/>
    <n v="3.096774193548387"/>
    <n v="3.6"/>
    <n v="3.274193548387097"/>
    <n v="4.2"/>
    <n v="3.274193548387097"/>
  </r>
  <r>
    <x v="28"/>
    <s v="MAELIG"/>
    <s v="Elite"/>
    <s v="AVANT"/>
    <m/>
    <s v="Présente"/>
    <s v="RAS"/>
    <s v=""/>
    <m/>
    <s v=""/>
    <s v=""/>
    <s v=""/>
    <s v=""/>
    <s v=""/>
    <s v=""/>
    <s v=""/>
    <s v=""/>
    <s v=""/>
    <m/>
    <s v=""/>
    <s v=""/>
    <s v=""/>
    <s v=""/>
    <s v=""/>
    <s v=""/>
    <s v=""/>
    <s v=""/>
    <s v=""/>
    <s v=""/>
    <s v=""/>
    <s v=""/>
    <s v=""/>
    <s v=""/>
    <s v=""/>
    <s v=""/>
    <s v=""/>
    <n v="0"/>
    <n v="20.620689655172413"/>
    <n v="1.8207885478442003"/>
    <s v=""/>
    <n v="3"/>
    <s v=""/>
    <n v="3.0689655172413794"/>
    <s v=""/>
    <n v="3.4137931034482758"/>
    <s v=""/>
    <n v="2.6551724137931036"/>
    <s v=""/>
    <n v="4.1379310344827589"/>
    <s v=""/>
    <n v="4.1379310344827589"/>
  </r>
  <r>
    <x v="29"/>
    <s v="CHARLENE"/>
    <s v="Reserve"/>
    <s v="AVANT"/>
    <m/>
    <s v="Présente"/>
    <s v="RAS"/>
    <s v="En forme"/>
    <m/>
    <n v="3"/>
    <n v="3"/>
    <n v="2"/>
    <n v="4"/>
    <n v="4"/>
    <n v="4"/>
    <n v="20"/>
    <s v=""/>
    <s v=""/>
    <m/>
    <s v=""/>
    <s v=""/>
    <s v=""/>
    <s v=""/>
    <s v=""/>
    <s v=""/>
    <s v=""/>
    <s v=""/>
    <s v=""/>
    <s v=""/>
    <s v=""/>
    <s v=""/>
    <s v=""/>
    <s v=""/>
    <s v=""/>
    <n v="20.142857142857142"/>
    <n v="-7.0921985815602584E-3"/>
    <n v="0.69006555934235414"/>
    <n v="19.88"/>
    <n v="2.1441900616335672"/>
    <n v="3"/>
    <n v="3.16"/>
    <n v="2.8571428571428572"/>
    <n v="3.08"/>
    <n v="2.7142857142857144"/>
    <n v="2.82"/>
    <n v="3.5714285714285716"/>
    <n v="3.22"/>
    <n v="4"/>
    <n v="3.62"/>
    <n v="4"/>
    <n v="3.62"/>
  </r>
  <r>
    <x v="30"/>
    <s v="LOLA"/>
    <m/>
    <m/>
    <m/>
    <s v="Présente"/>
    <s v="RAS"/>
    <s v=""/>
    <m/>
    <s v=""/>
    <s v=""/>
    <s v=""/>
    <s v=""/>
    <s v=""/>
    <s v=""/>
    <s v=""/>
    <s v=""/>
    <s v=""/>
    <m/>
    <s v=""/>
    <s v=""/>
    <s v=""/>
    <s v=""/>
    <s v=""/>
    <s v=""/>
    <s v=""/>
    <s v=""/>
    <s v=""/>
    <s v=""/>
    <s v=""/>
    <s v=""/>
    <s v=""/>
    <s v=""/>
    <s v=""/>
    <s v=""/>
    <s v=""/>
    <n v="0"/>
    <s v=""/>
    <n v="0"/>
    <s v=""/>
    <s v=""/>
    <s v=""/>
    <s v=""/>
    <s v=""/>
    <s v=""/>
    <s v=""/>
    <s v=""/>
    <s v=""/>
    <s v=""/>
    <s v=""/>
    <s v=""/>
  </r>
  <r>
    <x v="31"/>
    <s v="TIMAIMA"/>
    <s v="Elite"/>
    <s v="AVANT"/>
    <m/>
    <s v="Présente"/>
    <s v="RAS"/>
    <s v="Normal"/>
    <m/>
    <n v="3"/>
    <n v="3"/>
    <n v="3"/>
    <n v="3"/>
    <n v="3"/>
    <n v="3"/>
    <n v="18"/>
    <n v="5"/>
    <s v=""/>
    <s v="Mollet"/>
    <s v=""/>
    <s v=""/>
    <s v=""/>
    <s v=""/>
    <s v=""/>
    <s v=""/>
    <s v=""/>
    <s v=""/>
    <s v=""/>
    <s v=""/>
    <s v=""/>
    <s v=""/>
    <s v="Gauche"/>
    <s v=""/>
    <s v=""/>
    <n v="18"/>
    <n v="0"/>
    <n v="0"/>
    <n v="18.4375"/>
    <n v="1.50134348437142"/>
    <n v="3"/>
    <n v="3.09375"/>
    <n v="3"/>
    <n v="3.09375"/>
    <n v="3"/>
    <n v="3.0625"/>
    <n v="3"/>
    <n v="3.09375"/>
    <n v="3"/>
    <n v="3.03125"/>
    <n v="3"/>
    <n v="3.03125"/>
  </r>
  <r>
    <x v="32"/>
    <s v="JULIETTE"/>
    <m/>
    <m/>
    <m/>
    <s v="Absente"/>
    <s v="RAS"/>
    <s v=""/>
    <m/>
    <s v=""/>
    <s v=""/>
    <s v=""/>
    <s v=""/>
    <s v=""/>
    <s v=""/>
    <s v=""/>
    <s v=""/>
    <s v=""/>
    <m/>
    <s v=""/>
    <s v=""/>
    <s v=""/>
    <s v=""/>
    <s v=""/>
    <s v=""/>
    <s v=""/>
    <s v=""/>
    <s v=""/>
    <s v=""/>
    <s v=""/>
    <s v=""/>
    <s v=""/>
    <s v=""/>
    <s v=""/>
    <s v=""/>
    <s v=""/>
    <n v="0"/>
    <s v=""/>
    <n v="0"/>
    <s v=""/>
    <s v=""/>
    <s v=""/>
    <s v=""/>
    <s v=""/>
    <s v=""/>
    <s v=""/>
    <s v=""/>
    <s v=""/>
    <s v=""/>
    <s v=""/>
    <s v=""/>
  </r>
  <r>
    <x v="33"/>
    <s v="ANOUCK"/>
    <s v="Elite"/>
    <d v="2024-04-03T00:00:00"/>
    <m/>
    <s v="Présente"/>
    <s v="RAS"/>
    <s v="En forme"/>
    <m/>
    <n v="4"/>
    <n v="3"/>
    <n v="4"/>
    <n v="4"/>
    <n v="4"/>
    <n v="4"/>
    <n v="23"/>
    <s v=""/>
    <s v=""/>
    <m/>
    <s v=""/>
    <s v=""/>
    <s v=""/>
    <s v=""/>
    <s v=""/>
    <s v=""/>
    <s v=""/>
    <s v=""/>
    <s v=""/>
    <s v=""/>
    <s v=""/>
    <s v=""/>
    <s v=""/>
    <s v=""/>
    <s v=""/>
    <n v="21"/>
    <n v="9.5238095238095233E-2"/>
    <n v="1.3093073414159542"/>
    <n v="20.061538461538461"/>
    <n v="1.9515772713766297"/>
    <n v="3.875"/>
    <n v="3.7076923076923078"/>
    <n v="3"/>
    <n v="3.046153846153846"/>
    <n v="3.5"/>
    <n v="3.4461538461538463"/>
    <n v="3.375"/>
    <n v="3.3692307692307693"/>
    <n v="3.5"/>
    <n v="3.0153846153846153"/>
    <n v="3.75"/>
    <n v="3.0153846153846153"/>
  </r>
  <r>
    <x v="34"/>
    <s v="MAURINE"/>
    <s v="Reserve"/>
    <s v="AVANT"/>
    <m/>
    <s v="Présente"/>
    <s v="RAS"/>
    <s v="Normal"/>
    <s v="Mauvais sommeil"/>
    <n v="3"/>
    <n v="3"/>
    <n v="2"/>
    <n v="3"/>
    <n v="2"/>
    <n v="4"/>
    <n v="17"/>
    <s v=""/>
    <s v=""/>
    <m/>
    <s v=""/>
    <s v=""/>
    <s v=""/>
    <s v=""/>
    <s v=""/>
    <s v=""/>
    <s v=""/>
    <s v=""/>
    <s v=""/>
    <s v=""/>
    <s v=""/>
    <s v=""/>
    <s v=""/>
    <s v=""/>
    <s v=""/>
    <n v="17.100000000000001"/>
    <n v="-5.8479532163743519E-3"/>
    <n v="1.7288403306519924"/>
    <n v="17.543859649122808"/>
    <n v="2.2147548292257171"/>
    <n v="2.7"/>
    <n v="2.4912280701754388"/>
    <n v="2.7"/>
    <n v="2.7280701754385963"/>
    <n v="2.5"/>
    <n v="2.4473684210526314"/>
    <n v="2.7"/>
    <n v="2.6578947368421053"/>
    <n v="2.5"/>
    <n v="3.3684210526315788"/>
    <n v="4"/>
    <n v="3.3684210526315788"/>
  </r>
  <r>
    <x v="35"/>
    <s v="AURELIE"/>
    <s v="Reserve"/>
    <d v="2024-04-03T00:00:00"/>
    <m/>
    <s v="Absente"/>
    <s v="RAS"/>
    <s v=""/>
    <m/>
    <s v=""/>
    <s v=""/>
    <s v=""/>
    <s v=""/>
    <s v=""/>
    <s v=""/>
    <s v=""/>
    <s v=""/>
    <s v=""/>
    <m/>
    <s v=""/>
    <s v=""/>
    <s v=""/>
    <s v=""/>
    <s v=""/>
    <s v=""/>
    <s v=""/>
    <s v=""/>
    <s v=""/>
    <s v=""/>
    <s v=""/>
    <s v=""/>
    <s v=""/>
    <s v=""/>
    <s v=""/>
    <n v="14"/>
    <s v=""/>
    <n v="0"/>
    <n v="16.208333333333332"/>
    <n v="1.2020962777552007"/>
    <n v="2"/>
    <n v="2.6458333333333335"/>
    <n v="3"/>
    <n v="2.5"/>
    <n v="2"/>
    <n v="2.4791666666666665"/>
    <n v="3"/>
    <n v="2.5833333333333335"/>
    <n v="2"/>
    <n v="2.8125"/>
    <n v="2"/>
    <n v="2.8125"/>
  </r>
  <r>
    <x v="36"/>
    <s v="BARBARA"/>
    <m/>
    <m/>
    <m/>
    <s v="Présente"/>
    <s v="RAS"/>
    <s v=""/>
    <m/>
    <s v=""/>
    <s v=""/>
    <s v=""/>
    <s v=""/>
    <s v=""/>
    <s v=""/>
    <s v=""/>
    <s v=""/>
    <s v=""/>
    <m/>
    <s v=""/>
    <s v=""/>
    <s v=""/>
    <s v=""/>
    <s v=""/>
    <s v=""/>
    <s v=""/>
    <s v=""/>
    <s v=""/>
    <s v=""/>
    <s v=""/>
    <s v=""/>
    <s v=""/>
    <s v=""/>
    <s v=""/>
    <s v=""/>
    <s v=""/>
    <n v="0"/>
    <n v="15.333333333333334"/>
    <n v="2.6583202716502514"/>
    <s v=""/>
    <n v="2.3333333333333335"/>
    <s v=""/>
    <n v="2.6666666666666665"/>
    <s v=""/>
    <n v="2.1666666666666665"/>
    <s v=""/>
    <n v="2.1666666666666665"/>
    <s v=""/>
    <n v="2.8333333333333335"/>
    <s v=""/>
    <n v="2.8333333333333335"/>
  </r>
  <r>
    <x v="37"/>
    <s v="ALWENA"/>
    <m/>
    <m/>
    <m/>
    <s v="Présente"/>
    <s v="RAS"/>
    <s v=""/>
    <m/>
    <s v=""/>
    <s v=""/>
    <s v=""/>
    <s v=""/>
    <s v=""/>
    <s v=""/>
    <s v=""/>
    <s v=""/>
    <s v=""/>
    <m/>
    <s v=""/>
    <s v=""/>
    <s v=""/>
    <s v=""/>
    <s v=""/>
    <s v=""/>
    <s v=""/>
    <s v=""/>
    <s v=""/>
    <s v=""/>
    <s v=""/>
    <s v=""/>
    <s v=""/>
    <s v=""/>
    <s v=""/>
    <s v=""/>
    <s v=""/>
    <n v="0"/>
    <s v=""/>
    <n v="0"/>
    <s v=""/>
    <s v=""/>
    <s v=""/>
    <s v=""/>
    <s v=""/>
    <s v=""/>
    <s v=""/>
    <s v=""/>
    <s v=""/>
    <s v=""/>
    <s v=""/>
    <s v=""/>
  </r>
  <r>
    <x v="38"/>
    <s v="CHLOE"/>
    <m/>
    <m/>
    <m/>
    <s v="Présente"/>
    <s v="RAS"/>
    <s v="En forme"/>
    <m/>
    <n v="4"/>
    <n v="2"/>
    <n v="5"/>
    <n v="3"/>
    <n v="5"/>
    <n v="5"/>
    <n v="24"/>
    <n v="3"/>
    <s v=""/>
    <s v="Tête/Cervicales"/>
    <s v="Général"/>
    <s v="Général"/>
    <s v=""/>
    <s v=""/>
    <s v=""/>
    <s v=""/>
    <s v=""/>
    <s v=""/>
    <s v=""/>
    <s v=""/>
    <s v=""/>
    <s v=""/>
    <s v=""/>
    <s v=""/>
    <s v=""/>
    <n v="24"/>
    <n v="0"/>
    <n v="2.0816659994661326"/>
    <n v="23.196428571428573"/>
    <n v="2.5542808477829237"/>
    <n v="4"/>
    <n v="3.75"/>
    <n v="3"/>
    <n v="3.2142857142857144"/>
    <n v="3.8571428571428572"/>
    <n v="4.0892857142857144"/>
    <n v="4"/>
    <n v="3.6785714285714284"/>
    <n v="4.4285714285714288"/>
    <n v="4.0714285714285712"/>
    <n v="4.7142857142857144"/>
    <n v="4.0714285714285712"/>
  </r>
  <r>
    <x v="39"/>
    <s v="LAURA"/>
    <s v="Reserve"/>
    <d v="2024-04-03T00:00:00"/>
    <m/>
    <s v="Absente"/>
    <s v="RAS"/>
    <s v=""/>
    <m/>
    <s v=""/>
    <s v=""/>
    <s v=""/>
    <s v=""/>
    <s v=""/>
    <s v=""/>
    <s v=""/>
    <s v=""/>
    <s v=""/>
    <m/>
    <s v=""/>
    <s v=""/>
    <s v=""/>
    <s v=""/>
    <s v=""/>
    <s v=""/>
    <s v=""/>
    <s v=""/>
    <s v=""/>
    <s v=""/>
    <s v=""/>
    <s v=""/>
    <s v=""/>
    <s v=""/>
    <s v=""/>
    <s v=""/>
    <s v=""/>
    <n v="0"/>
    <n v="17.847826086956523"/>
    <n v="2.9361152816025293"/>
    <s v=""/>
    <n v="3.0869565217391304"/>
    <s v=""/>
    <n v="2.8043478260869565"/>
    <s v=""/>
    <n v="3"/>
    <s v=""/>
    <n v="2.9782608695652173"/>
    <s v=""/>
    <n v="2.7173913043478262"/>
    <s v=""/>
    <n v="2.7173913043478262"/>
  </r>
  <r>
    <x v="40"/>
    <s v="ROZENN"/>
    <m/>
    <m/>
    <m/>
    <s v="Présente"/>
    <s v="RAS"/>
    <s v=""/>
    <m/>
    <s v=""/>
    <s v=""/>
    <s v=""/>
    <s v=""/>
    <s v=""/>
    <s v=""/>
    <s v=""/>
    <s v=""/>
    <s v=""/>
    <m/>
    <s v=""/>
    <s v=""/>
    <s v=""/>
    <s v=""/>
    <s v=""/>
    <s v=""/>
    <s v=""/>
    <s v=""/>
    <s v=""/>
    <s v=""/>
    <s v=""/>
    <s v=""/>
    <s v=""/>
    <s v=""/>
    <s v=""/>
    <s v=""/>
    <s v=""/>
    <n v="0"/>
    <n v="16.416666666666668"/>
    <n v="2.1430952248691941"/>
    <s v=""/>
    <n v="2.8888888888888888"/>
    <s v=""/>
    <n v="2.3055555555555554"/>
    <s v=""/>
    <n v="2.8055555555555554"/>
    <s v=""/>
    <n v="2.8611111111111112"/>
    <s v=""/>
    <n v="2.1944444444444446"/>
    <s v=""/>
    <n v="2.1944444444444446"/>
  </r>
  <r>
    <x v="41"/>
    <s v="ANNE SOPHIE"/>
    <s v="Elite"/>
    <s v="AVANT"/>
    <m/>
    <s v="Présente"/>
    <s v="RAS"/>
    <s v=""/>
    <m/>
    <s v=""/>
    <s v=""/>
    <s v=""/>
    <s v=""/>
    <s v=""/>
    <s v=""/>
    <s v=""/>
    <s v=""/>
    <s v=""/>
    <m/>
    <s v=""/>
    <s v=""/>
    <s v=""/>
    <s v=""/>
    <s v=""/>
    <s v=""/>
    <s v=""/>
    <s v=""/>
    <s v=""/>
    <s v=""/>
    <s v=""/>
    <s v=""/>
    <s v=""/>
    <s v=""/>
    <s v=""/>
    <n v="20"/>
    <s v=""/>
    <n v="1"/>
    <n v="20.285714285714285"/>
    <n v="2.9157747101377276"/>
    <n v="3.3333333333333335"/>
    <n v="3.3333333333333335"/>
    <n v="3.6666666666666665"/>
    <n v="3.6428571428571428"/>
    <n v="2.6666666666666665"/>
    <n v="2.9285714285714284"/>
    <n v="3"/>
    <n v="2.8809523809523809"/>
    <n v="4"/>
    <n v="3.7142857142857144"/>
    <n v="3.3333333333333335"/>
    <n v="3.7142857142857144"/>
  </r>
  <r>
    <x v="42"/>
    <s v="INES"/>
    <s v="Reserve"/>
    <s v="AVANT"/>
    <m/>
    <s v="Absente"/>
    <s v="RAS"/>
    <s v=""/>
    <m/>
    <s v=""/>
    <s v=""/>
    <s v=""/>
    <s v=""/>
    <s v=""/>
    <s v=""/>
    <s v=""/>
    <s v=""/>
    <s v=""/>
    <m/>
    <s v=""/>
    <s v=""/>
    <s v=""/>
    <s v=""/>
    <s v=""/>
    <s v=""/>
    <s v=""/>
    <s v=""/>
    <s v=""/>
    <s v=""/>
    <s v=""/>
    <s v=""/>
    <s v=""/>
    <s v=""/>
    <s v=""/>
    <n v="9"/>
    <s v=""/>
    <n v="0"/>
    <n v="15.964285714285714"/>
    <n v="3.5108366561225863"/>
    <n v="2"/>
    <n v="2.5892857142857144"/>
    <n v="2"/>
    <n v="2.7142857142857144"/>
    <n v="1"/>
    <n v="2.5357142857142856"/>
    <n v="1"/>
    <n v="2.6428571428571428"/>
    <n v="1"/>
    <n v="2.125"/>
    <n v="2"/>
    <n v="2.125"/>
  </r>
  <r>
    <x v="43"/>
    <s v="EMMA"/>
    <s v="Elite"/>
    <s v="AVANT"/>
    <m/>
    <s v="Absente"/>
    <s v="RAS"/>
    <s v=""/>
    <m/>
    <s v=""/>
    <s v=""/>
    <s v=""/>
    <s v=""/>
    <s v=""/>
    <s v=""/>
    <s v=""/>
    <s v=""/>
    <s v=""/>
    <m/>
    <s v=""/>
    <s v=""/>
    <s v=""/>
    <s v=""/>
    <s v=""/>
    <s v=""/>
    <s v=""/>
    <s v=""/>
    <s v=""/>
    <s v=""/>
    <s v=""/>
    <s v=""/>
    <s v=""/>
    <s v=""/>
    <s v=""/>
    <s v=""/>
    <s v=""/>
    <n v="0"/>
    <n v="20.25"/>
    <n v="2.5565043097390401"/>
    <s v=""/>
    <n v="3.2777777777777777"/>
    <s v=""/>
    <n v="3.3888888888888888"/>
    <s v=""/>
    <n v="3.1944444444444446"/>
    <s v=""/>
    <n v="2.8055555555555554"/>
    <s v=""/>
    <n v="3.6111111111111112"/>
    <s v=""/>
    <n v="3.6111111111111112"/>
  </r>
  <r>
    <x v="44"/>
    <s v="JEANNE"/>
    <m/>
    <m/>
    <m/>
    <s v="Absente"/>
    <s v="Sans contact"/>
    <s v=""/>
    <m/>
    <s v=""/>
    <s v=""/>
    <s v=""/>
    <s v=""/>
    <s v=""/>
    <s v=""/>
    <s v=""/>
    <s v=""/>
    <s v=""/>
    <m/>
    <s v=""/>
    <s v=""/>
    <s v=""/>
    <s v=""/>
    <s v=""/>
    <s v=""/>
    <s v=""/>
    <s v=""/>
    <s v=""/>
    <s v=""/>
    <s v=""/>
    <s v=""/>
    <s v=""/>
    <s v=""/>
    <s v=""/>
    <s v=""/>
    <s v=""/>
    <n v="0"/>
    <n v="16.90909090909091"/>
    <n v="1.5782614139961386"/>
    <s v=""/>
    <n v="2.8181818181818183"/>
    <s v=""/>
    <n v="2.9090909090909092"/>
    <s v=""/>
    <n v="2.2727272727272729"/>
    <s v=""/>
    <n v="2.6363636363636362"/>
    <s v=""/>
    <n v="2.8181818181818183"/>
    <s v=""/>
    <n v="2.8181818181818183"/>
  </r>
  <r>
    <x v="45"/>
    <s v="MARIE"/>
    <m/>
    <m/>
    <m/>
    <s v="Absente"/>
    <s v="OFF"/>
    <s v=""/>
    <m/>
    <s v=""/>
    <s v=""/>
    <s v=""/>
    <s v=""/>
    <s v=""/>
    <s v=""/>
    <s v=""/>
    <s v=""/>
    <s v=""/>
    <m/>
    <s v=""/>
    <s v=""/>
    <s v=""/>
    <s v=""/>
    <s v=""/>
    <s v=""/>
    <s v=""/>
    <s v=""/>
    <s v=""/>
    <s v=""/>
    <s v=""/>
    <s v=""/>
    <s v=""/>
    <s v=""/>
    <s v=""/>
    <n v="18"/>
    <s v=""/>
    <n v="0"/>
    <n v="16.5"/>
    <n v="2.3452078799117149"/>
    <n v="3"/>
    <n v="2.5"/>
    <n v="3"/>
    <n v="2.6428571428571428"/>
    <n v="3"/>
    <n v="2.8571428571428572"/>
    <n v="3"/>
    <n v="2.6428571428571428"/>
    <n v="3"/>
    <n v="2.7142857142857144"/>
    <n v="3"/>
    <n v="2.7142857142857144"/>
  </r>
  <r>
    <x v="46"/>
    <s v="SULIANA"/>
    <m/>
    <m/>
    <m/>
    <s v="Présente"/>
    <s v="RAS"/>
    <s v="En forme"/>
    <m/>
    <n v="5"/>
    <n v="4"/>
    <n v="5"/>
    <n v="2"/>
    <n v="4"/>
    <n v="4"/>
    <n v="24"/>
    <s v=""/>
    <s v=""/>
    <m/>
    <s v=""/>
    <s v=""/>
    <s v=""/>
    <s v=""/>
    <s v=""/>
    <s v=""/>
    <s v=""/>
    <s v=""/>
    <s v=""/>
    <s v=""/>
    <s v=""/>
    <s v=""/>
    <s v=""/>
    <s v=""/>
    <s v=""/>
    <n v="22.142857142857142"/>
    <n v="8.3870967741935504E-2"/>
    <n v="1.7728105208558369"/>
    <n v="21.657142857142858"/>
    <n v="2.1135815316084456"/>
    <n v="4.2857142857142856"/>
    <n v="3.8857142857142857"/>
    <n v="4"/>
    <n v="3.7142857142857144"/>
    <n v="3.5714285714285716"/>
    <n v="3.4857142857142858"/>
    <n v="2.8571428571428572"/>
    <n v="3.1428571428571428"/>
    <n v="3.7142857142857144"/>
    <n v="3.4"/>
    <n v="3.7142857142857144"/>
    <n v="3.4"/>
  </r>
  <r>
    <x v="47"/>
    <s v="XANE"/>
    <s v="Elite"/>
    <d v="2024-04-03T00:00:00"/>
    <m/>
    <s v="Absente"/>
    <s v="RAS"/>
    <s v=""/>
    <m/>
    <s v=""/>
    <s v=""/>
    <s v=""/>
    <s v=""/>
    <s v=""/>
    <s v=""/>
    <s v=""/>
    <s v=""/>
    <s v=""/>
    <m/>
    <s v=""/>
    <s v=""/>
    <s v=""/>
    <s v=""/>
    <s v=""/>
    <s v=""/>
    <s v=""/>
    <s v=""/>
    <s v=""/>
    <s v=""/>
    <s v=""/>
    <s v=""/>
    <s v=""/>
    <s v=""/>
    <s v=""/>
    <n v="23"/>
    <s v=""/>
    <n v="1.6329931618554521"/>
    <n v="23"/>
    <n v="2.2667004730406615"/>
    <n v="4.5"/>
    <n v="3.8813559322033897"/>
    <n v="3.75"/>
    <n v="3.8644067796610169"/>
    <n v="3.25"/>
    <n v="3.6779661016949152"/>
    <n v="3.5"/>
    <n v="3.3389830508474576"/>
    <n v="4"/>
    <n v="4.0508474576271185"/>
    <n v="4"/>
    <n v="4.0508474576271185"/>
  </r>
  <r>
    <x v="48"/>
    <s v="CHARLOTTE"/>
    <m/>
    <m/>
    <m/>
    <s v="Présente"/>
    <s v="OFF"/>
    <s v=""/>
    <m/>
    <s v=""/>
    <s v=""/>
    <s v=""/>
    <s v=""/>
    <s v=""/>
    <s v=""/>
    <s v=""/>
    <s v=""/>
    <s v=""/>
    <m/>
    <s v=""/>
    <s v=""/>
    <s v=""/>
    <s v=""/>
    <s v=""/>
    <s v=""/>
    <s v=""/>
    <s v=""/>
    <s v=""/>
    <s v=""/>
    <s v=""/>
    <s v=""/>
    <s v=""/>
    <s v=""/>
    <s v=""/>
    <s v=""/>
    <s v=""/>
    <n v="0"/>
    <n v="21.227272727272727"/>
    <n v="2.4675381635842211"/>
    <s v=""/>
    <n v="3.3181818181818183"/>
    <s v=""/>
    <n v="3.5909090909090908"/>
    <s v=""/>
    <n v="4.0909090909090908"/>
    <s v=""/>
    <n v="2.8636363636363638"/>
    <s v=""/>
    <n v="3.4545454545454546"/>
    <s v=""/>
    <n v="3.4545454545454546"/>
  </r>
  <r>
    <x v="49"/>
    <s v="SHANIA"/>
    <s v="Elite"/>
    <d v="2024-04-03T00:00:00"/>
    <m/>
    <s v="Présente"/>
    <s v="OFF"/>
    <s v="Normal"/>
    <s v="Fatigue/Courbatures"/>
    <n v="3"/>
    <n v="3"/>
    <n v="3"/>
    <n v="2"/>
    <n v="3"/>
    <n v="3"/>
    <n v="17"/>
    <s v=""/>
    <s v=""/>
    <m/>
    <s v=""/>
    <s v=""/>
    <s v=""/>
    <s v=""/>
    <s v=""/>
    <s v=""/>
    <s v=""/>
    <s v=""/>
    <s v=""/>
    <s v=""/>
    <s v=""/>
    <s v=""/>
    <s v=""/>
    <s v=""/>
    <s v=""/>
    <n v="19"/>
    <n v="-0.10526315789473684"/>
    <n v="2.8284271247461903"/>
    <n v="17.282608695652176"/>
    <n v="1.721279155851005"/>
    <n v="3"/>
    <n v="2.9130434782608696"/>
    <n v="3"/>
    <n v="2.8695652173913042"/>
    <n v="3.5"/>
    <n v="2.4782608695652173"/>
    <n v="3"/>
    <n v="2.4565217391304346"/>
    <n v="3.5"/>
    <n v="3"/>
    <n v="3"/>
    <n v="3"/>
  </r>
  <r>
    <x v="50"/>
    <s v="ANAELLE"/>
    <s v="Elite"/>
    <s v="AVANT"/>
    <m/>
    <s v="Présente"/>
    <s v="OFF"/>
    <s v=""/>
    <m/>
    <s v=""/>
    <s v=""/>
    <s v=""/>
    <s v=""/>
    <s v=""/>
    <s v=""/>
    <s v=""/>
    <s v=""/>
    <s v=""/>
    <m/>
    <s v=""/>
    <s v=""/>
    <s v=""/>
    <s v=""/>
    <s v=""/>
    <s v=""/>
    <s v=""/>
    <s v=""/>
    <s v=""/>
    <s v=""/>
    <s v=""/>
    <s v=""/>
    <s v=""/>
    <s v=""/>
    <s v=""/>
    <s v=""/>
    <s v=""/>
    <n v="0"/>
    <n v="17.888888888888889"/>
    <n v="2.8563490960892999"/>
    <s v=""/>
    <n v="2.5833333333333335"/>
    <s v=""/>
    <n v="2.9722222222222223"/>
    <s v=""/>
    <n v="2.9444444444444446"/>
    <s v=""/>
    <n v="3.1944444444444446"/>
    <s v=""/>
    <n v="2.8333333333333335"/>
    <s v=""/>
    <n v="2.8333333333333335"/>
  </r>
  <r>
    <x v="51"/>
    <s v="CAMILLE"/>
    <s v="Elite"/>
    <s v="AVANT"/>
    <m/>
    <s v="Absente"/>
    <s v="OFF"/>
    <s v=""/>
    <s v="Petite lésion méniscale, reprise en fonction en la gêne"/>
    <s v=""/>
    <s v=""/>
    <s v=""/>
    <s v=""/>
    <s v=""/>
    <s v=""/>
    <s v=""/>
    <s v=""/>
    <s v=""/>
    <m/>
    <s v=""/>
    <s v=""/>
    <s v=""/>
    <s v=""/>
    <s v=""/>
    <s v=""/>
    <s v=""/>
    <s v=""/>
    <s v=""/>
    <s v=""/>
    <s v=""/>
    <s v=""/>
    <s v=""/>
    <s v=""/>
    <s v=""/>
    <s v=""/>
    <s v=""/>
    <n v="0"/>
    <n v="19.225000000000001"/>
    <n v="2.177831195926057"/>
    <s v=""/>
    <n v="3.25"/>
    <s v=""/>
    <n v="3.625"/>
    <s v=""/>
    <n v="3.1"/>
    <s v=""/>
    <n v="2.9249999999999998"/>
    <s v=""/>
    <n v="2.9249999999999998"/>
    <s v=""/>
    <n v="2.9249999999999998"/>
  </r>
  <r>
    <x v="52"/>
    <s v="MARILOU"/>
    <s v="Elite"/>
    <s v="AVANT"/>
    <m/>
    <m/>
    <s v="RAS"/>
    <s v="En forme"/>
    <m/>
    <n v="4"/>
    <n v="4"/>
    <n v="4"/>
    <n v="3"/>
    <n v="4"/>
    <n v="3"/>
    <n v="22"/>
    <n v="5"/>
    <s v=""/>
    <s v="Mollet"/>
    <s v=""/>
    <s v=""/>
    <s v=""/>
    <s v=""/>
    <s v=""/>
    <s v=""/>
    <s v=""/>
    <s v=""/>
    <s v=""/>
    <s v=""/>
    <s v=""/>
    <s v=""/>
    <s v="Général"/>
    <s v=""/>
    <s v=""/>
    <n v="23.333333333333332"/>
    <n v="-5.7142857142857093E-2"/>
    <n v="1.1547005383792515"/>
    <n v="20.849315068493151"/>
    <n v="2.9984775436725672"/>
    <n v="4.666666666666667"/>
    <n v="3.4109589041095889"/>
    <n v="4"/>
    <n v="3.2191780821917808"/>
    <n v="4"/>
    <n v="3.6027397260273974"/>
    <n v="3"/>
    <n v="2.904109589041096"/>
    <n v="4"/>
    <n v="3.7945205479452055"/>
    <n v="3.6666666666666665"/>
    <n v="3.7945205479452055"/>
  </r>
  <r>
    <x v="53"/>
    <s v="FENUA"/>
    <m/>
    <m/>
    <m/>
    <s v="Absente"/>
    <s v="Sans contact"/>
    <s v=""/>
    <m/>
    <s v=""/>
    <s v=""/>
    <s v=""/>
    <s v=""/>
    <s v=""/>
    <s v=""/>
    <s v=""/>
    <s v=""/>
    <s v=""/>
    <m/>
    <s v=""/>
    <s v=""/>
    <s v=""/>
    <s v=""/>
    <s v=""/>
    <s v=""/>
    <s v=""/>
    <s v=""/>
    <s v=""/>
    <s v=""/>
    <s v=""/>
    <s v=""/>
    <s v=""/>
    <s v=""/>
    <s v=""/>
    <s v=""/>
    <s v=""/>
    <n v="0"/>
    <n v="17.571428571428573"/>
    <n v="2.2264642052238024"/>
    <s v=""/>
    <n v="3.2380952380952381"/>
    <s v=""/>
    <n v="2.8571428571428572"/>
    <s v=""/>
    <n v="2.5238095238095237"/>
    <s v=""/>
    <n v="2.6666666666666665"/>
    <s v=""/>
    <n v="3.0952380952380953"/>
    <s v=""/>
    <n v="3.0952380952380953"/>
  </r>
  <r>
    <x v="54"/>
    <s v="YOLAINE"/>
    <m/>
    <m/>
    <m/>
    <s v="Absente"/>
    <s v="RAS"/>
    <s v=""/>
    <m/>
    <s v=""/>
    <s v=""/>
    <s v=""/>
    <s v=""/>
    <s v=""/>
    <s v=""/>
    <s v=""/>
    <s v=""/>
    <s v=""/>
    <m/>
    <s v=""/>
    <s v=""/>
    <s v=""/>
    <s v=""/>
    <s v=""/>
    <s v=""/>
    <s v=""/>
    <s v=""/>
    <s v=""/>
    <s v=""/>
    <s v=""/>
    <s v=""/>
    <s v=""/>
    <s v=""/>
    <s v=""/>
    <s v=""/>
    <s v=""/>
    <n v="0"/>
    <s v=""/>
    <n v="0"/>
    <s v=""/>
    <s v=""/>
    <s v=""/>
    <s v=""/>
    <s v=""/>
    <s v=""/>
    <s v=""/>
    <s v=""/>
    <s v=""/>
    <s v=""/>
    <s v=""/>
    <s v=""/>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62">
  <r>
    <x v="0"/>
    <s v="Avant"/>
    <x v="0"/>
    <x v="0"/>
    <m/>
    <s v=""/>
    <s v=""/>
    <s v=""/>
    <s v=""/>
    <s v=""/>
    <s v=""/>
    <s v=""/>
    <s v=""/>
  </r>
  <r>
    <x v="1"/>
    <s v="Trois Quarts"/>
    <x v="0"/>
    <x v="0"/>
    <m/>
    <n v="18"/>
    <n v="3"/>
    <n v="3"/>
    <n v="3"/>
    <n v="2"/>
    <n v="3"/>
    <n v="4"/>
    <s v=""/>
  </r>
  <r>
    <x v="2"/>
    <s v="Avant"/>
    <x v="0"/>
    <x v="0"/>
    <m/>
    <s v=""/>
    <s v=""/>
    <s v=""/>
    <s v=""/>
    <s v=""/>
    <s v=""/>
    <s v=""/>
    <s v=""/>
  </r>
  <r>
    <x v="3"/>
    <s v="Avant"/>
    <x v="0"/>
    <x v="0"/>
    <m/>
    <n v="19"/>
    <n v="3"/>
    <n v="3"/>
    <n v="2"/>
    <n v="2"/>
    <n v="4"/>
    <n v="5"/>
    <s v=""/>
  </r>
  <r>
    <x v="4"/>
    <s v="Avant"/>
    <x v="0"/>
    <x v="0"/>
    <m/>
    <s v=""/>
    <s v=""/>
    <s v=""/>
    <s v=""/>
    <s v=""/>
    <s v=""/>
    <s v=""/>
    <s v=""/>
  </r>
  <r>
    <x v="5"/>
    <s v="Trois Quarts"/>
    <x v="0"/>
    <x v="0"/>
    <m/>
    <s v=""/>
    <s v=""/>
    <s v=""/>
    <s v=""/>
    <s v=""/>
    <s v=""/>
    <s v=""/>
    <s v=""/>
  </r>
  <r>
    <x v="6"/>
    <s v="Avant"/>
    <x v="0"/>
    <x v="0"/>
    <m/>
    <s v=""/>
    <s v=""/>
    <s v=""/>
    <s v=""/>
    <s v=""/>
    <s v=""/>
    <s v=""/>
    <s v=""/>
  </r>
  <r>
    <x v="7"/>
    <s v="Trois Quarts"/>
    <x v="0"/>
    <x v="0"/>
    <m/>
    <n v="23"/>
    <n v="3"/>
    <n v="3"/>
    <n v="4"/>
    <n v="4"/>
    <n v="4"/>
    <n v="5"/>
    <s v=""/>
  </r>
  <r>
    <x v="8"/>
    <s v="Avant"/>
    <x v="0"/>
    <x v="0"/>
    <m/>
    <s v=""/>
    <s v=""/>
    <s v=""/>
    <s v=""/>
    <s v=""/>
    <s v=""/>
    <s v=""/>
    <s v=""/>
  </r>
  <r>
    <x v="9"/>
    <s v="Trois Quarts"/>
    <x v="0"/>
    <x v="0"/>
    <m/>
    <n v="23"/>
    <n v="4"/>
    <n v="4.333333333333333"/>
    <n v="3.3333333333333335"/>
    <n v="3.3333333333333335"/>
    <n v="4"/>
    <n v="4"/>
    <s v=""/>
  </r>
  <r>
    <x v="10"/>
    <s v="Avant"/>
    <x v="0"/>
    <x v="0"/>
    <m/>
    <s v=""/>
    <s v=""/>
    <s v=""/>
    <s v=""/>
    <s v=""/>
    <s v=""/>
    <s v=""/>
    <s v=""/>
  </r>
  <r>
    <x v="11"/>
    <s v="Avant"/>
    <x v="0"/>
    <x v="0"/>
    <m/>
    <n v="14"/>
    <n v="2"/>
    <n v="3"/>
    <n v="3"/>
    <n v="3"/>
    <n v="1"/>
    <n v="2"/>
    <s v=""/>
  </r>
  <r>
    <x v="12"/>
    <s v="Avant"/>
    <x v="0"/>
    <x v="0"/>
    <m/>
    <n v="18.2"/>
    <n v="2.8"/>
    <n v="4"/>
    <n v="2.4"/>
    <n v="2.2000000000000002"/>
    <n v="2.8"/>
    <n v="4"/>
    <s v=""/>
  </r>
  <r>
    <x v="13"/>
    <s v="Trois Quarts"/>
    <x v="0"/>
    <x v="0"/>
    <m/>
    <s v=""/>
    <s v=""/>
    <s v=""/>
    <s v=""/>
    <s v=""/>
    <s v=""/>
    <s v=""/>
    <s v=""/>
  </r>
  <r>
    <x v="14"/>
    <s v="Avant"/>
    <x v="0"/>
    <x v="0"/>
    <m/>
    <n v="17.857142857142858"/>
    <n v="2.5714285714285716"/>
    <n v="3"/>
    <n v="3.1428571428571428"/>
    <n v="2.5714285714285716"/>
    <n v="2.4285714285714284"/>
    <n v="4.1428571428571432"/>
    <s v=""/>
  </r>
  <r>
    <x v="15"/>
    <s v="Trois Quarts"/>
    <x v="0"/>
    <x v="0"/>
    <m/>
    <s v=""/>
    <s v=""/>
    <s v=""/>
    <s v=""/>
    <s v=""/>
    <s v=""/>
    <s v=""/>
    <s v=""/>
  </r>
  <r>
    <x v="16"/>
    <s v="Avant"/>
    <x v="0"/>
    <x v="0"/>
    <m/>
    <s v=""/>
    <s v=""/>
    <s v=""/>
    <s v=""/>
    <s v=""/>
    <s v=""/>
    <s v=""/>
    <s v=""/>
  </r>
  <r>
    <x v="17"/>
    <s v="Trois Quarts"/>
    <x v="0"/>
    <x v="0"/>
    <m/>
    <s v=""/>
    <s v=""/>
    <s v=""/>
    <s v=""/>
    <s v=""/>
    <s v=""/>
    <s v=""/>
    <s v=""/>
  </r>
  <r>
    <x v="18"/>
    <s v="Avant"/>
    <x v="0"/>
    <x v="0"/>
    <m/>
    <n v="16.8"/>
    <n v="2.2000000000000002"/>
    <n v="3.4"/>
    <n v="2.4"/>
    <n v="2.6"/>
    <n v="2.6"/>
    <n v="3.6"/>
    <s v=""/>
  </r>
  <r>
    <x v="19"/>
    <s v="Trois Quarts"/>
    <x v="0"/>
    <x v="0"/>
    <m/>
    <n v="15"/>
    <n v="2.5"/>
    <n v="2.5"/>
    <n v="2"/>
    <n v="1.5"/>
    <n v="2.5"/>
    <n v="4"/>
    <s v=""/>
  </r>
  <r>
    <x v="20"/>
    <s v="Avant"/>
    <x v="0"/>
    <x v="0"/>
    <m/>
    <n v="19.666666666666668"/>
    <n v="2.6666666666666665"/>
    <n v="3.3333333333333335"/>
    <n v="1.6666666666666667"/>
    <n v="2.6666666666666665"/>
    <n v="5"/>
    <n v="4.333333333333333"/>
    <s v=""/>
  </r>
  <r>
    <x v="21"/>
    <s v="Avant"/>
    <x v="0"/>
    <x v="0"/>
    <m/>
    <s v=""/>
    <s v=""/>
    <s v=""/>
    <s v=""/>
    <s v=""/>
    <s v=""/>
    <s v=""/>
    <s v=""/>
  </r>
  <r>
    <x v="22"/>
    <s v="Avant"/>
    <x v="0"/>
    <x v="0"/>
    <m/>
    <n v="22.666666666666668"/>
    <n v="3"/>
    <n v="3.6666666666666665"/>
    <n v="4.333333333333333"/>
    <n v="3"/>
    <n v="4.333333333333333"/>
    <n v="4.333333333333333"/>
    <s v=""/>
  </r>
  <r>
    <x v="23"/>
    <s v="Trois Quarts"/>
    <x v="0"/>
    <x v="0"/>
    <m/>
    <s v=""/>
    <s v=""/>
    <s v=""/>
    <s v=""/>
    <s v=""/>
    <s v=""/>
    <s v=""/>
    <s v=""/>
  </r>
  <r>
    <x v="24"/>
    <s v="Avant"/>
    <x v="0"/>
    <x v="0"/>
    <m/>
    <n v="24"/>
    <n v="4"/>
    <n v="4"/>
    <n v="4"/>
    <n v="4"/>
    <n v="4"/>
    <n v="4"/>
    <s v=""/>
  </r>
  <r>
    <x v="25"/>
    <s v="Avant"/>
    <x v="0"/>
    <x v="0"/>
    <m/>
    <s v=""/>
    <s v=""/>
    <s v=""/>
    <s v=""/>
    <s v=""/>
    <s v=""/>
    <s v=""/>
    <s v=""/>
  </r>
  <r>
    <x v="26"/>
    <s v="Avant"/>
    <x v="0"/>
    <x v="0"/>
    <m/>
    <n v="17"/>
    <n v="2.5"/>
    <n v="3"/>
    <n v="2"/>
    <n v="3"/>
    <n v="3"/>
    <n v="3.5"/>
    <s v=""/>
  </r>
  <r>
    <x v="27"/>
    <s v="Avant"/>
    <x v="0"/>
    <x v="0"/>
    <m/>
    <s v=""/>
    <s v=""/>
    <s v=""/>
    <s v=""/>
    <s v=""/>
    <s v=""/>
    <s v=""/>
    <s v=""/>
  </r>
  <r>
    <x v="28"/>
    <s v="Avant"/>
    <x v="0"/>
    <x v="0"/>
    <m/>
    <n v="17"/>
    <n v="2"/>
    <n v="3"/>
    <n v="3"/>
    <n v="3"/>
    <n v="2"/>
    <n v="4"/>
    <s v=""/>
  </r>
  <r>
    <x v="29"/>
    <s v="Avant"/>
    <x v="0"/>
    <x v="0"/>
    <m/>
    <n v="21.75"/>
    <n v="3.75"/>
    <n v="3.75"/>
    <n v="4.25"/>
    <n v="3.25"/>
    <n v="3.25"/>
    <n v="3.5"/>
    <s v=""/>
  </r>
  <r>
    <x v="30"/>
    <s v="Trois Quarts"/>
    <x v="0"/>
    <x v="0"/>
    <m/>
    <s v=""/>
    <s v=""/>
    <s v=""/>
    <s v=""/>
    <s v=""/>
    <s v=""/>
    <s v=""/>
    <s v=""/>
  </r>
  <r>
    <x v="31"/>
    <s v="Trois Quarts"/>
    <x v="0"/>
    <x v="0"/>
    <m/>
    <s v=""/>
    <s v=""/>
    <s v=""/>
    <s v=""/>
    <s v=""/>
    <s v=""/>
    <s v=""/>
    <s v=""/>
  </r>
  <r>
    <x v="32"/>
    <s v="Trois Quarts"/>
    <x v="0"/>
    <x v="0"/>
    <m/>
    <s v=""/>
    <s v=""/>
    <s v=""/>
    <s v=""/>
    <s v=""/>
    <s v=""/>
    <s v=""/>
    <s v=""/>
  </r>
  <r>
    <x v="33"/>
    <s v="Trois Quarts"/>
    <x v="0"/>
    <x v="0"/>
    <m/>
    <s v=""/>
    <s v=""/>
    <s v=""/>
    <s v=""/>
    <s v=""/>
    <s v=""/>
    <s v=""/>
    <s v=""/>
  </r>
  <r>
    <x v="34"/>
    <s v="Trois Quarts"/>
    <x v="0"/>
    <x v="0"/>
    <m/>
    <s v=""/>
    <s v=""/>
    <s v=""/>
    <s v=""/>
    <s v=""/>
    <s v=""/>
    <s v=""/>
    <s v=""/>
  </r>
  <r>
    <x v="35"/>
    <s v="Trois Quarts"/>
    <x v="0"/>
    <x v="0"/>
    <m/>
    <s v=""/>
    <s v=""/>
    <s v=""/>
    <s v=""/>
    <s v=""/>
    <s v=""/>
    <s v=""/>
    <s v=""/>
  </r>
  <r>
    <x v="36"/>
    <s v="Avant"/>
    <x v="0"/>
    <x v="0"/>
    <m/>
    <s v=""/>
    <s v=""/>
    <s v=""/>
    <s v=""/>
    <s v=""/>
    <s v=""/>
    <s v=""/>
    <s v=""/>
  </r>
  <r>
    <x v="37"/>
    <s v="Avant"/>
    <x v="0"/>
    <x v="0"/>
    <m/>
    <s v=""/>
    <s v=""/>
    <s v=""/>
    <s v=""/>
    <s v=""/>
    <s v=""/>
    <s v=""/>
    <s v=""/>
  </r>
  <r>
    <x v="38"/>
    <s v="Avant"/>
    <x v="0"/>
    <x v="0"/>
    <m/>
    <s v=""/>
    <s v=""/>
    <s v=""/>
    <s v=""/>
    <s v=""/>
    <s v=""/>
    <s v=""/>
    <s v=""/>
  </r>
  <r>
    <x v="39"/>
    <s v="Avant"/>
    <x v="0"/>
    <x v="0"/>
    <m/>
    <n v="15.833333333333334"/>
    <n v="2.1666666666666665"/>
    <n v="2.1666666666666665"/>
    <n v="2"/>
    <n v="1.5"/>
    <n v="4"/>
    <n v="4"/>
    <s v=""/>
  </r>
  <r>
    <x v="40"/>
    <s v="Trois Quarts"/>
    <x v="0"/>
    <x v="0"/>
    <m/>
    <n v="25.5"/>
    <n v="4.5"/>
    <n v="4"/>
    <n v="4"/>
    <n v="3.5"/>
    <n v="4.5"/>
    <n v="5"/>
    <s v=""/>
  </r>
  <r>
    <x v="41"/>
    <s v="Avant"/>
    <x v="0"/>
    <x v="0"/>
    <m/>
    <s v=""/>
    <s v=""/>
    <s v=""/>
    <s v=""/>
    <s v=""/>
    <s v=""/>
    <s v=""/>
    <s v=""/>
  </r>
  <r>
    <x v="42"/>
    <s v="Trois Quarts"/>
    <x v="0"/>
    <x v="0"/>
    <m/>
    <s v=""/>
    <s v=""/>
    <s v=""/>
    <s v=""/>
    <s v=""/>
    <s v=""/>
    <s v=""/>
    <s v=""/>
  </r>
  <r>
    <x v="43"/>
    <s v="Trois Quarts"/>
    <x v="0"/>
    <x v="0"/>
    <m/>
    <n v="20.2"/>
    <n v="3.2"/>
    <n v="3.4"/>
    <n v="4"/>
    <n v="2.4"/>
    <n v="3.2"/>
    <n v="4"/>
    <s v=""/>
  </r>
  <r>
    <x v="44"/>
    <s v="Avant"/>
    <x v="0"/>
    <x v="0"/>
    <m/>
    <s v=""/>
    <s v=""/>
    <s v=""/>
    <s v=""/>
    <s v=""/>
    <s v=""/>
    <s v=""/>
    <s v=""/>
  </r>
  <r>
    <x v="45"/>
    <s v="Trois Quarts"/>
    <x v="0"/>
    <x v="0"/>
    <m/>
    <s v=""/>
    <s v=""/>
    <s v=""/>
    <s v=""/>
    <s v=""/>
    <s v=""/>
    <s v=""/>
    <s v=""/>
  </r>
  <r>
    <x v="46"/>
    <s v="Avant"/>
    <x v="0"/>
    <x v="0"/>
    <m/>
    <n v="18"/>
    <n v="3"/>
    <n v="2"/>
    <n v="3.5"/>
    <n v="3.5"/>
    <n v="2"/>
    <n v="4"/>
    <s v=""/>
  </r>
  <r>
    <x v="0"/>
    <s v="Avant"/>
    <x v="0"/>
    <x v="1"/>
    <m/>
    <s v=""/>
    <s v=""/>
    <s v=""/>
    <s v=""/>
    <s v=""/>
    <s v=""/>
    <s v=""/>
    <s v=""/>
  </r>
  <r>
    <x v="1"/>
    <s v="Trois Quarts"/>
    <x v="0"/>
    <x v="1"/>
    <m/>
    <n v="18"/>
    <n v="3"/>
    <n v="3"/>
    <n v="3"/>
    <n v="2"/>
    <n v="3"/>
    <n v="4"/>
    <s v=""/>
  </r>
  <r>
    <x v="2"/>
    <s v="Avant"/>
    <x v="0"/>
    <x v="1"/>
    <m/>
    <s v=""/>
    <s v=""/>
    <s v=""/>
    <s v=""/>
    <s v=""/>
    <s v=""/>
    <s v=""/>
    <s v=""/>
  </r>
  <r>
    <x v="3"/>
    <s v="Avant"/>
    <x v="0"/>
    <x v="1"/>
    <m/>
    <n v="20"/>
    <n v="3"/>
    <n v="4"/>
    <n v="3"/>
    <n v="2"/>
    <n v="4"/>
    <n v="4"/>
    <s v=""/>
  </r>
  <r>
    <x v="4"/>
    <s v="Avant"/>
    <x v="0"/>
    <x v="1"/>
    <m/>
    <s v=""/>
    <s v=""/>
    <s v=""/>
    <s v=""/>
    <s v=""/>
    <s v=""/>
    <s v=""/>
    <s v=""/>
  </r>
  <r>
    <x v="5"/>
    <s v="Trois Quarts"/>
    <x v="0"/>
    <x v="1"/>
    <m/>
    <s v=""/>
    <s v=""/>
    <s v=""/>
    <s v=""/>
    <s v=""/>
    <s v=""/>
    <s v=""/>
    <s v=""/>
  </r>
  <r>
    <x v="6"/>
    <s v="Avant"/>
    <x v="0"/>
    <x v="1"/>
    <m/>
    <s v=""/>
    <s v=""/>
    <s v=""/>
    <s v=""/>
    <s v=""/>
    <s v=""/>
    <s v=""/>
    <s v=""/>
  </r>
  <r>
    <x v="7"/>
    <s v="Trois Quarts"/>
    <x v="0"/>
    <x v="1"/>
    <m/>
    <n v="19"/>
    <n v="2"/>
    <n v="4"/>
    <n v="2"/>
    <n v="2"/>
    <n v="4"/>
    <n v="5"/>
    <s v=""/>
  </r>
  <r>
    <x v="8"/>
    <s v="Avant"/>
    <x v="0"/>
    <x v="1"/>
    <m/>
    <s v=""/>
    <s v=""/>
    <s v=""/>
    <s v=""/>
    <s v=""/>
    <s v=""/>
    <s v=""/>
    <s v=""/>
  </r>
  <r>
    <x v="9"/>
    <s v="Trois Quarts"/>
    <x v="0"/>
    <x v="1"/>
    <m/>
    <n v="22.6"/>
    <n v="3.8"/>
    <n v="4"/>
    <n v="3.8"/>
    <n v="3"/>
    <n v="4"/>
    <n v="4"/>
    <s v=""/>
  </r>
  <r>
    <x v="10"/>
    <s v="Avant"/>
    <x v="0"/>
    <x v="1"/>
    <m/>
    <n v="21.25"/>
    <n v="2.75"/>
    <n v="4"/>
    <n v="4"/>
    <n v="3.25"/>
    <n v="3"/>
    <n v="4.25"/>
    <s v=""/>
  </r>
  <r>
    <x v="11"/>
    <s v="Avant"/>
    <x v="0"/>
    <x v="1"/>
    <m/>
    <s v=""/>
    <s v=""/>
    <s v=""/>
    <s v=""/>
    <s v=""/>
    <s v=""/>
    <s v=""/>
    <s v=""/>
  </r>
  <r>
    <x v="12"/>
    <s v="Avant"/>
    <x v="0"/>
    <x v="1"/>
    <m/>
    <n v="18"/>
    <n v="2"/>
    <n v="3.6666666666666665"/>
    <n v="3"/>
    <n v="2.3333333333333335"/>
    <n v="3"/>
    <n v="4"/>
    <s v=""/>
  </r>
  <r>
    <x v="13"/>
    <s v="Trois Quarts"/>
    <x v="0"/>
    <x v="1"/>
    <m/>
    <s v=""/>
    <s v=""/>
    <s v=""/>
    <s v=""/>
    <s v=""/>
    <s v=""/>
    <s v=""/>
    <s v=""/>
  </r>
  <r>
    <x v="14"/>
    <s v="Avant"/>
    <x v="0"/>
    <x v="1"/>
    <m/>
    <n v="19.166666666666668"/>
    <n v="3"/>
    <n v="3.5"/>
    <n v="3.1666666666666665"/>
    <n v="3.3333333333333335"/>
    <n v="2.5"/>
    <n v="3.6666666666666665"/>
    <s v=""/>
  </r>
  <r>
    <x v="15"/>
    <s v="Trois Quarts"/>
    <x v="0"/>
    <x v="1"/>
    <m/>
    <n v="19"/>
    <n v="2.6666666666666665"/>
    <n v="4"/>
    <n v="2.6666666666666665"/>
    <n v="2.6666666666666665"/>
    <n v="3"/>
    <n v="4"/>
    <s v=""/>
  </r>
  <r>
    <x v="16"/>
    <s v="Avant"/>
    <x v="0"/>
    <x v="1"/>
    <m/>
    <s v=""/>
    <s v=""/>
    <s v=""/>
    <s v=""/>
    <s v=""/>
    <s v=""/>
    <s v=""/>
    <s v=""/>
  </r>
  <r>
    <x v="17"/>
    <s v="Trois Quarts"/>
    <x v="0"/>
    <x v="1"/>
    <m/>
    <s v=""/>
    <s v=""/>
    <s v=""/>
    <s v=""/>
    <s v=""/>
    <s v=""/>
    <s v=""/>
    <s v=""/>
  </r>
  <r>
    <x v="18"/>
    <s v="Avant"/>
    <x v="0"/>
    <x v="1"/>
    <m/>
    <n v="16.5"/>
    <n v="2"/>
    <n v="4"/>
    <n v="3"/>
    <n v="2"/>
    <n v="2.25"/>
    <n v="3.25"/>
    <s v=""/>
  </r>
  <r>
    <x v="19"/>
    <s v="Trois Quarts"/>
    <x v="0"/>
    <x v="1"/>
    <m/>
    <n v="15.75"/>
    <n v="2.5"/>
    <n v="2.25"/>
    <n v="2.5"/>
    <n v="2.5"/>
    <n v="2.75"/>
    <n v="3.25"/>
    <s v=""/>
  </r>
  <r>
    <x v="20"/>
    <s v="Avant"/>
    <x v="0"/>
    <x v="1"/>
    <m/>
    <n v="21.333333333333332"/>
    <n v="3"/>
    <n v="4"/>
    <n v="3.3333333333333335"/>
    <n v="2.6666666666666665"/>
    <n v="4.333333333333333"/>
    <n v="4"/>
    <s v=""/>
  </r>
  <r>
    <x v="21"/>
    <s v="Avant"/>
    <x v="0"/>
    <x v="1"/>
    <m/>
    <s v=""/>
    <s v=""/>
    <s v=""/>
    <s v=""/>
    <s v=""/>
    <s v=""/>
    <s v=""/>
    <s v=""/>
  </r>
  <r>
    <x v="22"/>
    <s v="Avant"/>
    <x v="0"/>
    <x v="1"/>
    <m/>
    <n v="23"/>
    <n v="3.5"/>
    <n v="4.25"/>
    <n v="3.75"/>
    <n v="2"/>
    <n v="5"/>
    <n v="4.5"/>
    <s v=""/>
  </r>
  <r>
    <x v="23"/>
    <s v="Trois Quarts"/>
    <x v="0"/>
    <x v="1"/>
    <m/>
    <s v=""/>
    <s v=""/>
    <s v=""/>
    <s v=""/>
    <s v=""/>
    <s v=""/>
    <s v=""/>
    <s v=""/>
  </r>
  <r>
    <x v="24"/>
    <s v="Avant"/>
    <x v="0"/>
    <x v="1"/>
    <m/>
    <n v="22.666666666666668"/>
    <n v="4"/>
    <n v="4"/>
    <n v="4"/>
    <n v="3.3333333333333335"/>
    <n v="4"/>
    <n v="3.3333333333333335"/>
    <s v=""/>
  </r>
  <r>
    <x v="25"/>
    <s v="Avant"/>
    <x v="0"/>
    <x v="1"/>
    <m/>
    <s v=""/>
    <s v=""/>
    <s v=""/>
    <s v=""/>
    <s v=""/>
    <s v=""/>
    <s v=""/>
    <s v=""/>
  </r>
  <r>
    <x v="26"/>
    <s v="Avant"/>
    <x v="0"/>
    <x v="1"/>
    <m/>
    <n v="16"/>
    <n v="3"/>
    <n v="4"/>
    <n v="2"/>
    <n v="2"/>
    <n v="2"/>
    <n v="3"/>
    <s v=""/>
  </r>
  <r>
    <x v="27"/>
    <s v="Avant"/>
    <x v="0"/>
    <x v="1"/>
    <m/>
    <s v=""/>
    <s v=""/>
    <s v=""/>
    <s v=""/>
    <s v=""/>
    <s v=""/>
    <s v=""/>
    <s v=""/>
  </r>
  <r>
    <x v="28"/>
    <s v="Avant"/>
    <x v="0"/>
    <x v="1"/>
    <m/>
    <s v=""/>
    <s v=""/>
    <s v=""/>
    <s v=""/>
    <s v=""/>
    <s v=""/>
    <s v=""/>
    <s v=""/>
  </r>
  <r>
    <x v="29"/>
    <s v="Avant"/>
    <x v="0"/>
    <x v="1"/>
    <m/>
    <n v="22"/>
    <n v="3.75"/>
    <n v="4"/>
    <n v="4"/>
    <n v="3.25"/>
    <n v="3"/>
    <n v="4"/>
    <s v=""/>
  </r>
  <r>
    <x v="30"/>
    <s v="Trois Quarts"/>
    <x v="0"/>
    <x v="1"/>
    <m/>
    <s v=""/>
    <s v=""/>
    <s v=""/>
    <s v=""/>
    <s v=""/>
    <s v=""/>
    <s v=""/>
    <s v=""/>
  </r>
  <r>
    <x v="31"/>
    <s v="Trois Quarts"/>
    <x v="0"/>
    <x v="1"/>
    <m/>
    <s v=""/>
    <s v=""/>
    <s v=""/>
    <s v=""/>
    <s v=""/>
    <s v=""/>
    <s v=""/>
    <s v=""/>
  </r>
  <r>
    <x v="32"/>
    <s v="Trois Quarts"/>
    <x v="0"/>
    <x v="1"/>
    <m/>
    <n v="16"/>
    <n v="2"/>
    <n v="2"/>
    <n v="4"/>
    <n v="2.5"/>
    <n v="1.5"/>
    <n v="4"/>
    <s v=""/>
  </r>
  <r>
    <x v="33"/>
    <s v="Trois Quarts"/>
    <x v="0"/>
    <x v="1"/>
    <m/>
    <s v=""/>
    <s v=""/>
    <s v=""/>
    <s v=""/>
    <s v=""/>
    <s v=""/>
    <s v=""/>
    <s v=""/>
  </r>
  <r>
    <x v="34"/>
    <s v="Trois Quarts"/>
    <x v="0"/>
    <x v="1"/>
    <m/>
    <s v=""/>
    <s v=""/>
    <s v=""/>
    <s v=""/>
    <s v=""/>
    <s v=""/>
    <s v=""/>
    <s v=""/>
  </r>
  <r>
    <x v="35"/>
    <s v="Trois Quarts"/>
    <x v="0"/>
    <x v="1"/>
    <m/>
    <s v=""/>
    <s v=""/>
    <s v=""/>
    <s v=""/>
    <s v=""/>
    <s v=""/>
    <s v=""/>
    <s v=""/>
  </r>
  <r>
    <x v="36"/>
    <s v="Avant"/>
    <x v="0"/>
    <x v="1"/>
    <m/>
    <s v=""/>
    <s v=""/>
    <s v=""/>
    <s v=""/>
    <s v=""/>
    <s v=""/>
    <s v=""/>
    <s v=""/>
  </r>
  <r>
    <x v="37"/>
    <s v="Avant"/>
    <x v="0"/>
    <x v="1"/>
    <m/>
    <s v=""/>
    <s v=""/>
    <s v=""/>
    <s v=""/>
    <s v=""/>
    <s v=""/>
    <s v=""/>
    <s v=""/>
  </r>
  <r>
    <x v="38"/>
    <s v="Avant"/>
    <x v="0"/>
    <x v="1"/>
    <m/>
    <s v=""/>
    <s v=""/>
    <s v=""/>
    <s v=""/>
    <s v=""/>
    <s v=""/>
    <s v=""/>
    <s v=""/>
  </r>
  <r>
    <x v="39"/>
    <s v="Avant"/>
    <x v="0"/>
    <x v="1"/>
    <m/>
    <n v="16.75"/>
    <n v="2"/>
    <n v="2"/>
    <n v="2.5"/>
    <n v="2.25"/>
    <n v="4"/>
    <n v="4"/>
    <s v=""/>
  </r>
  <r>
    <x v="40"/>
    <s v="Trois Quarts"/>
    <x v="0"/>
    <x v="1"/>
    <m/>
    <n v="22"/>
    <n v="3"/>
    <n v="3"/>
    <n v="4"/>
    <n v="2"/>
    <n v="5"/>
    <n v="5"/>
    <s v=""/>
  </r>
  <r>
    <x v="41"/>
    <s v="Avant"/>
    <x v="0"/>
    <x v="1"/>
    <m/>
    <s v=""/>
    <s v=""/>
    <s v=""/>
    <s v=""/>
    <s v=""/>
    <s v=""/>
    <s v=""/>
    <s v=""/>
  </r>
  <r>
    <x v="42"/>
    <s v="Trois Quarts"/>
    <x v="0"/>
    <x v="1"/>
    <m/>
    <s v=""/>
    <s v=""/>
    <s v=""/>
    <s v=""/>
    <s v=""/>
    <s v=""/>
    <s v=""/>
    <s v=""/>
  </r>
  <r>
    <x v="43"/>
    <s v="Trois Quarts"/>
    <x v="0"/>
    <x v="1"/>
    <m/>
    <n v="21"/>
    <n v="2.8"/>
    <n v="4"/>
    <n v="3.8"/>
    <n v="2.6"/>
    <n v="4"/>
    <n v="3.8"/>
    <s v=""/>
  </r>
  <r>
    <x v="44"/>
    <s v="Avant"/>
    <x v="0"/>
    <x v="1"/>
    <m/>
    <n v="24.5"/>
    <n v="3"/>
    <n v="4.5"/>
    <n v="4.5"/>
    <n v="3.5"/>
    <n v="4"/>
    <n v="5"/>
    <s v=""/>
  </r>
  <r>
    <x v="45"/>
    <s v="Trois Quarts"/>
    <x v="0"/>
    <x v="1"/>
    <m/>
    <s v=""/>
    <s v=""/>
    <s v=""/>
    <s v=""/>
    <s v=""/>
    <s v=""/>
    <s v=""/>
    <s v=""/>
  </r>
  <r>
    <x v="46"/>
    <s v="Avant"/>
    <x v="0"/>
    <x v="1"/>
    <m/>
    <s v=""/>
    <s v=""/>
    <s v=""/>
    <s v=""/>
    <s v=""/>
    <s v=""/>
    <s v=""/>
    <s v=""/>
  </r>
  <r>
    <x v="0"/>
    <s v="Avant"/>
    <x v="0"/>
    <x v="2"/>
    <m/>
    <s v=""/>
    <s v=""/>
    <s v=""/>
    <s v=""/>
    <s v=""/>
    <s v=""/>
    <s v=""/>
    <s v=""/>
  </r>
  <r>
    <x v="1"/>
    <s v="Trois Quarts"/>
    <x v="0"/>
    <x v="2"/>
    <m/>
    <n v="19"/>
    <n v="3"/>
    <n v="3"/>
    <n v="3"/>
    <n v="3"/>
    <n v="3"/>
    <n v="4"/>
    <s v=""/>
  </r>
  <r>
    <x v="2"/>
    <s v="Avant"/>
    <x v="0"/>
    <x v="2"/>
    <m/>
    <s v=""/>
    <s v=""/>
    <s v=""/>
    <s v=""/>
    <s v=""/>
    <s v=""/>
    <s v=""/>
    <s v=""/>
  </r>
  <r>
    <x v="3"/>
    <s v="Avant"/>
    <x v="0"/>
    <x v="2"/>
    <m/>
    <n v="18"/>
    <n v="2"/>
    <n v="3"/>
    <n v="3"/>
    <n v="2"/>
    <n v="4"/>
    <n v="4"/>
    <s v=""/>
  </r>
  <r>
    <x v="4"/>
    <s v="Avant"/>
    <x v="0"/>
    <x v="2"/>
    <m/>
    <s v=""/>
    <s v=""/>
    <s v=""/>
    <s v=""/>
    <s v=""/>
    <s v=""/>
    <s v=""/>
    <s v=""/>
  </r>
  <r>
    <x v="5"/>
    <s v="Trois Quarts"/>
    <x v="0"/>
    <x v="2"/>
    <m/>
    <s v=""/>
    <s v=""/>
    <s v=""/>
    <s v=""/>
    <s v=""/>
    <s v=""/>
    <s v=""/>
    <s v=""/>
  </r>
  <r>
    <x v="6"/>
    <s v="Avant"/>
    <x v="0"/>
    <x v="2"/>
    <m/>
    <s v=""/>
    <s v=""/>
    <s v=""/>
    <s v=""/>
    <s v=""/>
    <s v=""/>
    <s v=""/>
    <s v=""/>
  </r>
  <r>
    <x v="7"/>
    <s v="Trois Quarts"/>
    <x v="0"/>
    <x v="2"/>
    <m/>
    <s v=""/>
    <s v=""/>
    <s v=""/>
    <s v=""/>
    <s v=""/>
    <s v=""/>
    <s v=""/>
    <s v=""/>
  </r>
  <r>
    <x v="8"/>
    <s v="Avant"/>
    <x v="0"/>
    <x v="2"/>
    <m/>
    <s v=""/>
    <s v=""/>
    <s v=""/>
    <s v=""/>
    <s v=""/>
    <s v=""/>
    <s v=""/>
    <s v=""/>
  </r>
  <r>
    <x v="9"/>
    <s v="Trois Quarts"/>
    <x v="0"/>
    <x v="2"/>
    <m/>
    <n v="23.25"/>
    <n v="4"/>
    <n v="4"/>
    <n v="3.75"/>
    <n v="3.5"/>
    <n v="4"/>
    <n v="4"/>
    <s v=""/>
  </r>
  <r>
    <x v="10"/>
    <s v="Avant"/>
    <x v="0"/>
    <x v="2"/>
    <m/>
    <n v="20.8"/>
    <n v="3"/>
    <n v="3.8"/>
    <n v="3"/>
    <n v="3"/>
    <n v="3.6"/>
    <n v="4.4000000000000004"/>
    <s v=""/>
  </r>
  <r>
    <x v="11"/>
    <s v="Avant"/>
    <x v="0"/>
    <x v="2"/>
    <m/>
    <s v=""/>
    <s v=""/>
    <s v=""/>
    <s v=""/>
    <s v=""/>
    <s v=""/>
    <s v=""/>
    <s v=""/>
  </r>
  <r>
    <x v="12"/>
    <s v="Avant"/>
    <x v="0"/>
    <x v="2"/>
    <m/>
    <s v=""/>
    <s v=""/>
    <s v=""/>
    <s v=""/>
    <s v=""/>
    <s v=""/>
    <s v=""/>
    <s v=""/>
  </r>
  <r>
    <x v="13"/>
    <s v="Trois Quarts"/>
    <x v="0"/>
    <x v="2"/>
    <m/>
    <s v=""/>
    <s v=""/>
    <s v=""/>
    <s v=""/>
    <s v=""/>
    <s v=""/>
    <s v=""/>
    <s v=""/>
  </r>
  <r>
    <x v="14"/>
    <s v="Avant"/>
    <x v="0"/>
    <x v="2"/>
    <m/>
    <n v="15.6"/>
    <n v="2.4"/>
    <n v="2.6"/>
    <n v="2.8"/>
    <n v="2.8"/>
    <n v="2"/>
    <n v="3"/>
    <s v=""/>
  </r>
  <r>
    <x v="15"/>
    <s v="Trois Quarts"/>
    <x v="0"/>
    <x v="2"/>
    <m/>
    <s v=""/>
    <s v=""/>
    <s v=""/>
    <s v=""/>
    <s v=""/>
    <s v=""/>
    <s v=""/>
    <s v=""/>
  </r>
  <r>
    <x v="16"/>
    <s v="Avant"/>
    <x v="0"/>
    <x v="2"/>
    <m/>
    <s v=""/>
    <s v=""/>
    <s v=""/>
    <s v=""/>
    <s v=""/>
    <s v=""/>
    <s v=""/>
    <s v=""/>
  </r>
  <r>
    <x v="17"/>
    <s v="Trois Quarts"/>
    <x v="0"/>
    <x v="2"/>
    <m/>
    <s v=""/>
    <s v=""/>
    <s v=""/>
    <s v=""/>
    <s v=""/>
    <s v=""/>
    <s v=""/>
    <s v=""/>
  </r>
  <r>
    <x v="18"/>
    <s v="Avant"/>
    <x v="0"/>
    <x v="2"/>
    <m/>
    <n v="28"/>
    <n v="5"/>
    <n v="4"/>
    <n v="4"/>
    <n v="5"/>
    <n v="5"/>
    <n v="5"/>
    <s v=""/>
  </r>
  <r>
    <x v="19"/>
    <s v="Trois Quarts"/>
    <x v="0"/>
    <x v="2"/>
    <m/>
    <n v="21"/>
    <n v="4"/>
    <n v="4"/>
    <n v="3"/>
    <n v="3"/>
    <n v="2"/>
    <n v="5"/>
    <s v=""/>
  </r>
  <r>
    <x v="20"/>
    <s v="Avant"/>
    <x v="0"/>
    <x v="2"/>
    <m/>
    <n v="19"/>
    <n v="2"/>
    <n v="3"/>
    <n v="4"/>
    <n v="3"/>
    <n v="2.5"/>
    <n v="4.5"/>
    <s v=""/>
  </r>
  <r>
    <x v="21"/>
    <s v="Avant"/>
    <x v="0"/>
    <x v="2"/>
    <m/>
    <s v=""/>
    <s v=""/>
    <s v=""/>
    <s v=""/>
    <s v=""/>
    <s v=""/>
    <s v=""/>
    <s v=""/>
  </r>
  <r>
    <x v="22"/>
    <s v="Avant"/>
    <x v="0"/>
    <x v="2"/>
    <m/>
    <n v="24"/>
    <n v="3"/>
    <n v="4"/>
    <n v="4"/>
    <n v="3"/>
    <n v="5"/>
    <n v="5"/>
    <s v=""/>
  </r>
  <r>
    <x v="23"/>
    <s v="Trois Quarts"/>
    <x v="0"/>
    <x v="2"/>
    <m/>
    <s v=""/>
    <s v=""/>
    <s v=""/>
    <s v=""/>
    <s v=""/>
    <s v=""/>
    <s v=""/>
    <s v=""/>
  </r>
  <r>
    <x v="24"/>
    <s v="Avant"/>
    <x v="0"/>
    <x v="2"/>
    <m/>
    <n v="21"/>
    <n v="3.6666666666666665"/>
    <n v="4"/>
    <n v="4"/>
    <n v="3.6666666666666665"/>
    <n v="2.6666666666666665"/>
    <n v="3"/>
    <s v=""/>
  </r>
  <r>
    <x v="25"/>
    <s v="Avant"/>
    <x v="0"/>
    <x v="2"/>
    <m/>
    <s v=""/>
    <s v=""/>
    <s v=""/>
    <s v=""/>
    <s v=""/>
    <s v=""/>
    <s v=""/>
    <s v=""/>
  </r>
  <r>
    <x v="26"/>
    <s v="Avant"/>
    <x v="0"/>
    <x v="2"/>
    <m/>
    <n v="11"/>
    <n v="1"/>
    <n v="1"/>
    <n v="3"/>
    <n v="3"/>
    <n v="1"/>
    <n v="2"/>
    <s v=""/>
  </r>
  <r>
    <x v="27"/>
    <s v="Avant"/>
    <x v="0"/>
    <x v="2"/>
    <m/>
    <s v=""/>
    <s v=""/>
    <s v=""/>
    <s v=""/>
    <s v=""/>
    <s v=""/>
    <s v=""/>
    <s v=""/>
  </r>
  <r>
    <x v="28"/>
    <s v="Avant"/>
    <x v="0"/>
    <x v="2"/>
    <m/>
    <s v=""/>
    <s v=""/>
    <s v=""/>
    <s v=""/>
    <s v=""/>
    <s v=""/>
    <s v=""/>
    <s v=""/>
  </r>
  <r>
    <x v="29"/>
    <s v="Avant"/>
    <x v="0"/>
    <x v="2"/>
    <m/>
    <n v="19.600000000000001"/>
    <n v="3.8"/>
    <n v="3.8"/>
    <n v="3.8"/>
    <n v="3"/>
    <n v="2.2000000000000002"/>
    <n v="3"/>
    <s v=""/>
  </r>
  <r>
    <x v="30"/>
    <s v="Trois Quarts"/>
    <x v="0"/>
    <x v="2"/>
    <m/>
    <s v=""/>
    <s v=""/>
    <s v=""/>
    <s v=""/>
    <s v=""/>
    <s v=""/>
    <s v=""/>
    <s v=""/>
  </r>
  <r>
    <x v="31"/>
    <s v="Trois Quarts"/>
    <x v="0"/>
    <x v="2"/>
    <m/>
    <s v=""/>
    <s v=""/>
    <s v=""/>
    <s v=""/>
    <s v=""/>
    <s v=""/>
    <s v=""/>
    <s v=""/>
  </r>
  <r>
    <x v="32"/>
    <s v="Trois Quarts"/>
    <x v="0"/>
    <x v="2"/>
    <m/>
    <n v="18.333333333333332"/>
    <n v="2.3333333333333335"/>
    <n v="4"/>
    <n v="3"/>
    <n v="2.3333333333333335"/>
    <n v="2.6666666666666665"/>
    <n v="4"/>
    <s v=""/>
  </r>
  <r>
    <x v="33"/>
    <s v="Trois Quarts"/>
    <x v="0"/>
    <x v="2"/>
    <m/>
    <s v=""/>
    <s v=""/>
    <s v=""/>
    <s v=""/>
    <s v=""/>
    <s v=""/>
    <s v=""/>
    <s v=""/>
  </r>
  <r>
    <x v="34"/>
    <s v="Trois Quarts"/>
    <x v="0"/>
    <x v="2"/>
    <m/>
    <s v=""/>
    <s v=""/>
    <s v=""/>
    <s v=""/>
    <s v=""/>
    <s v=""/>
    <s v=""/>
    <s v=""/>
  </r>
  <r>
    <x v="35"/>
    <s v="Trois Quarts"/>
    <x v="0"/>
    <x v="2"/>
    <m/>
    <s v=""/>
    <s v=""/>
    <s v=""/>
    <s v=""/>
    <s v=""/>
    <s v=""/>
    <s v=""/>
    <s v=""/>
  </r>
  <r>
    <x v="36"/>
    <s v="Avant"/>
    <x v="0"/>
    <x v="2"/>
    <m/>
    <s v=""/>
    <s v=""/>
    <s v=""/>
    <s v=""/>
    <s v=""/>
    <s v=""/>
    <s v=""/>
    <s v=""/>
  </r>
  <r>
    <x v="37"/>
    <s v="Avant"/>
    <x v="0"/>
    <x v="2"/>
    <m/>
    <s v=""/>
    <s v=""/>
    <s v=""/>
    <s v=""/>
    <s v=""/>
    <s v=""/>
    <s v=""/>
    <s v=""/>
  </r>
  <r>
    <x v="38"/>
    <s v="Avant"/>
    <x v="0"/>
    <x v="2"/>
    <m/>
    <s v=""/>
    <s v=""/>
    <s v=""/>
    <s v=""/>
    <s v=""/>
    <s v=""/>
    <s v=""/>
    <s v=""/>
  </r>
  <r>
    <x v="39"/>
    <s v="Avant"/>
    <x v="0"/>
    <x v="2"/>
    <m/>
    <n v="19.399999999999999"/>
    <n v="2.6"/>
    <n v="2.8"/>
    <n v="2.8"/>
    <n v="3.2"/>
    <n v="4"/>
    <n v="4"/>
    <s v=""/>
  </r>
  <r>
    <x v="40"/>
    <s v="Trois Quarts"/>
    <x v="0"/>
    <x v="2"/>
    <m/>
    <s v=""/>
    <s v=""/>
    <s v=""/>
    <s v=""/>
    <s v=""/>
    <s v=""/>
    <s v=""/>
    <s v=""/>
  </r>
  <r>
    <x v="41"/>
    <s v="Avant"/>
    <x v="0"/>
    <x v="2"/>
    <m/>
    <s v=""/>
    <s v=""/>
    <s v=""/>
    <s v=""/>
    <s v=""/>
    <s v=""/>
    <s v=""/>
    <s v=""/>
  </r>
  <r>
    <x v="42"/>
    <s v="Trois Quarts"/>
    <x v="0"/>
    <x v="2"/>
    <m/>
    <s v=""/>
    <s v=""/>
    <s v=""/>
    <s v=""/>
    <s v=""/>
    <s v=""/>
    <s v=""/>
    <s v=""/>
  </r>
  <r>
    <x v="43"/>
    <s v="Trois Quarts"/>
    <x v="0"/>
    <x v="2"/>
    <m/>
    <n v="21.8"/>
    <n v="3.8"/>
    <n v="3"/>
    <n v="4.8"/>
    <n v="3"/>
    <n v="3.2"/>
    <n v="4"/>
    <s v=""/>
  </r>
  <r>
    <x v="44"/>
    <s v="Avant"/>
    <x v="0"/>
    <x v="2"/>
    <m/>
    <n v="18"/>
    <n v="2"/>
    <n v="3"/>
    <n v="4"/>
    <n v="2"/>
    <n v="3"/>
    <n v="4"/>
    <s v=""/>
  </r>
  <r>
    <x v="45"/>
    <s v="Trois Quarts"/>
    <x v="0"/>
    <x v="2"/>
    <m/>
    <s v=""/>
    <s v=""/>
    <s v=""/>
    <s v=""/>
    <s v=""/>
    <s v=""/>
    <s v=""/>
    <s v=""/>
  </r>
  <r>
    <x v="46"/>
    <s v="Avant"/>
    <x v="0"/>
    <x v="2"/>
    <m/>
    <s v=""/>
    <s v=""/>
    <s v=""/>
    <s v=""/>
    <s v=""/>
    <s v=""/>
    <s v=""/>
    <s v=""/>
  </r>
  <r>
    <x v="0"/>
    <s v="Avant"/>
    <x v="0"/>
    <x v="3"/>
    <m/>
    <n v="23"/>
    <n v="2"/>
    <n v="5"/>
    <n v="5"/>
    <n v="2"/>
    <n v="5"/>
    <n v="4"/>
    <s v=""/>
  </r>
  <r>
    <x v="1"/>
    <s v="Trois Quarts"/>
    <x v="0"/>
    <x v="3"/>
    <m/>
    <s v=""/>
    <s v=""/>
    <s v=""/>
    <s v=""/>
    <s v=""/>
    <s v=""/>
    <s v=""/>
    <s v=""/>
  </r>
  <r>
    <x v="2"/>
    <s v="Avant"/>
    <x v="0"/>
    <x v="3"/>
    <m/>
    <s v=""/>
    <s v=""/>
    <s v=""/>
    <s v=""/>
    <s v=""/>
    <s v=""/>
    <s v=""/>
    <s v=""/>
  </r>
  <r>
    <x v="3"/>
    <s v="Avant"/>
    <x v="0"/>
    <x v="3"/>
    <m/>
    <n v="18"/>
    <n v="2"/>
    <n v="4"/>
    <n v="3"/>
    <n v="2"/>
    <n v="3"/>
    <n v="4"/>
    <s v=""/>
  </r>
  <r>
    <x v="4"/>
    <s v="Avant"/>
    <x v="0"/>
    <x v="3"/>
    <m/>
    <s v=""/>
    <s v=""/>
    <s v=""/>
    <s v=""/>
    <s v=""/>
    <s v=""/>
    <s v=""/>
    <s v=""/>
  </r>
  <r>
    <x v="5"/>
    <s v="Trois Quarts"/>
    <x v="0"/>
    <x v="3"/>
    <m/>
    <s v=""/>
    <s v=""/>
    <s v=""/>
    <s v=""/>
    <s v=""/>
    <s v=""/>
    <s v=""/>
    <s v=""/>
  </r>
  <r>
    <x v="6"/>
    <s v="Avant"/>
    <x v="0"/>
    <x v="3"/>
    <m/>
    <s v=""/>
    <s v=""/>
    <s v=""/>
    <s v=""/>
    <s v=""/>
    <s v=""/>
    <s v=""/>
    <s v=""/>
  </r>
  <r>
    <x v="7"/>
    <s v="Trois Quarts"/>
    <x v="0"/>
    <x v="3"/>
    <m/>
    <n v="22"/>
    <n v="2"/>
    <n v="4"/>
    <n v="4"/>
    <n v="2"/>
    <n v="5"/>
    <n v="5"/>
    <s v=""/>
  </r>
  <r>
    <x v="8"/>
    <s v="Avant"/>
    <x v="0"/>
    <x v="3"/>
    <m/>
    <s v=""/>
    <s v=""/>
    <s v=""/>
    <s v=""/>
    <s v=""/>
    <s v=""/>
    <s v=""/>
    <s v=""/>
  </r>
  <r>
    <x v="9"/>
    <s v="Trois Quarts"/>
    <x v="0"/>
    <x v="3"/>
    <m/>
    <n v="21.6"/>
    <n v="3.6"/>
    <n v="4"/>
    <n v="3.2"/>
    <n v="2.8"/>
    <n v="4"/>
    <n v="4"/>
    <s v=""/>
  </r>
  <r>
    <x v="10"/>
    <s v="Avant"/>
    <x v="0"/>
    <x v="3"/>
    <m/>
    <n v="20.5"/>
    <n v="3"/>
    <n v="3"/>
    <n v="3.5"/>
    <n v="3"/>
    <n v="3.5"/>
    <n v="4.5"/>
    <s v=""/>
  </r>
  <r>
    <x v="11"/>
    <s v="Avant"/>
    <x v="0"/>
    <x v="3"/>
    <m/>
    <s v=""/>
    <s v=""/>
    <s v=""/>
    <s v=""/>
    <s v=""/>
    <s v=""/>
    <s v=""/>
    <s v=""/>
  </r>
  <r>
    <x v="12"/>
    <s v="Avant"/>
    <x v="0"/>
    <x v="3"/>
    <m/>
    <n v="15.666666666666666"/>
    <n v="1.6666666666666667"/>
    <n v="3.6666666666666665"/>
    <n v="2"/>
    <n v="2.3333333333333335"/>
    <n v="2.3333333333333335"/>
    <n v="3.6666666666666665"/>
    <s v=""/>
  </r>
  <r>
    <x v="13"/>
    <s v="Trois Quarts"/>
    <x v="0"/>
    <x v="3"/>
    <m/>
    <n v="18.5"/>
    <n v="3"/>
    <n v="3.5"/>
    <n v="2.5"/>
    <n v="2.5"/>
    <n v="3.5"/>
    <n v="3.5"/>
    <s v=""/>
  </r>
  <r>
    <x v="14"/>
    <s v="Avant"/>
    <x v="0"/>
    <x v="3"/>
    <m/>
    <n v="14.2"/>
    <n v="2"/>
    <n v="2.8"/>
    <n v="1.8"/>
    <n v="2.2000000000000002"/>
    <n v="1.8"/>
    <n v="3.6"/>
    <s v=""/>
  </r>
  <r>
    <x v="15"/>
    <s v="Trois Quarts"/>
    <x v="0"/>
    <x v="3"/>
    <m/>
    <s v=""/>
    <s v=""/>
    <s v=""/>
    <s v=""/>
    <s v=""/>
    <s v=""/>
    <s v=""/>
    <s v=""/>
  </r>
  <r>
    <x v="16"/>
    <s v="Avant"/>
    <x v="0"/>
    <x v="3"/>
    <m/>
    <n v="16"/>
    <n v="2"/>
    <n v="3"/>
    <n v="2"/>
    <n v="2"/>
    <n v="3"/>
    <n v="4"/>
    <s v=""/>
  </r>
  <r>
    <x v="17"/>
    <s v="Trois Quarts"/>
    <x v="0"/>
    <x v="3"/>
    <m/>
    <n v="14"/>
    <n v="2"/>
    <n v="2"/>
    <n v="3"/>
    <n v="3"/>
    <n v="2"/>
    <n v="2"/>
    <s v=""/>
  </r>
  <r>
    <x v="18"/>
    <s v="Avant"/>
    <x v="0"/>
    <x v="3"/>
    <m/>
    <n v="15.5"/>
    <n v="3"/>
    <n v="4"/>
    <n v="2"/>
    <n v="1.5"/>
    <n v="1.5"/>
    <n v="3.5"/>
    <s v=""/>
  </r>
  <r>
    <x v="19"/>
    <s v="Trois Quarts"/>
    <x v="0"/>
    <x v="3"/>
    <m/>
    <n v="25"/>
    <n v="4"/>
    <n v="3"/>
    <n v="5"/>
    <n v="5"/>
    <n v="4"/>
    <n v="4"/>
    <s v=""/>
  </r>
  <r>
    <x v="20"/>
    <s v="Avant"/>
    <x v="0"/>
    <x v="3"/>
    <m/>
    <n v="22"/>
    <n v="3.3333333333333335"/>
    <n v="3.6666666666666665"/>
    <n v="3.3333333333333335"/>
    <n v="3"/>
    <n v="4.333333333333333"/>
    <n v="4.333333333333333"/>
    <s v=""/>
  </r>
  <r>
    <x v="21"/>
    <s v="Avant"/>
    <x v="0"/>
    <x v="3"/>
    <m/>
    <s v=""/>
    <s v=""/>
    <s v=""/>
    <s v=""/>
    <s v=""/>
    <s v=""/>
    <s v=""/>
    <s v=""/>
  </r>
  <r>
    <x v="22"/>
    <s v="Avant"/>
    <x v="0"/>
    <x v="3"/>
    <m/>
    <n v="23.666666666666668"/>
    <n v="3.6666666666666665"/>
    <n v="3.6666666666666665"/>
    <n v="4"/>
    <n v="2.6666666666666665"/>
    <n v="5"/>
    <n v="4.666666666666667"/>
    <s v=""/>
  </r>
  <r>
    <x v="23"/>
    <s v="Trois Quarts"/>
    <x v="0"/>
    <x v="3"/>
    <m/>
    <n v="19"/>
    <n v="5"/>
    <n v="4"/>
    <n v="1"/>
    <n v="2"/>
    <n v="3"/>
    <n v="4"/>
    <s v=""/>
  </r>
  <r>
    <x v="24"/>
    <s v="Avant"/>
    <x v="0"/>
    <x v="3"/>
    <m/>
    <n v="21.666666666666668"/>
    <n v="3.3333333333333335"/>
    <n v="4"/>
    <n v="4"/>
    <n v="3.3333333333333335"/>
    <n v="3.3333333333333335"/>
    <n v="3.6666666666666665"/>
    <s v=""/>
  </r>
  <r>
    <x v="25"/>
    <s v="Avant"/>
    <x v="0"/>
    <x v="3"/>
    <m/>
    <s v=""/>
    <s v=""/>
    <s v=""/>
    <s v=""/>
    <s v=""/>
    <s v=""/>
    <s v=""/>
    <s v=""/>
  </r>
  <r>
    <x v="26"/>
    <s v="Avant"/>
    <x v="0"/>
    <x v="3"/>
    <m/>
    <n v="13.333333333333334"/>
    <n v="1.6666666666666667"/>
    <n v="2"/>
    <n v="2.6666666666666665"/>
    <n v="2.6666666666666665"/>
    <n v="2"/>
    <n v="2.3333333333333335"/>
    <s v=""/>
  </r>
  <r>
    <x v="27"/>
    <s v="Avant"/>
    <x v="0"/>
    <x v="3"/>
    <m/>
    <s v=""/>
    <s v=""/>
    <s v=""/>
    <s v=""/>
    <s v=""/>
    <s v=""/>
    <s v=""/>
    <s v=""/>
  </r>
  <r>
    <x v="28"/>
    <s v="Avant"/>
    <x v="0"/>
    <x v="3"/>
    <m/>
    <n v="16.5"/>
    <n v="2"/>
    <n v="2"/>
    <n v="3"/>
    <n v="2.5"/>
    <n v="3"/>
    <n v="4"/>
    <s v=""/>
  </r>
  <r>
    <x v="29"/>
    <s v="Avant"/>
    <x v="0"/>
    <x v="3"/>
    <m/>
    <n v="19"/>
    <n v="4"/>
    <n v="3.5"/>
    <n v="4"/>
    <n v="2"/>
    <n v="2"/>
    <n v="3.5"/>
    <s v=""/>
  </r>
  <r>
    <x v="30"/>
    <s v="Trois Quarts"/>
    <x v="0"/>
    <x v="3"/>
    <m/>
    <s v=""/>
    <s v=""/>
    <s v=""/>
    <s v=""/>
    <s v=""/>
    <s v=""/>
    <s v=""/>
    <s v=""/>
  </r>
  <r>
    <x v="31"/>
    <s v="Trois Quarts"/>
    <x v="0"/>
    <x v="3"/>
    <m/>
    <s v=""/>
    <s v=""/>
    <s v=""/>
    <s v=""/>
    <s v=""/>
    <s v=""/>
    <s v=""/>
    <s v=""/>
  </r>
  <r>
    <x v="32"/>
    <s v="Trois Quarts"/>
    <x v="0"/>
    <x v="3"/>
    <m/>
    <s v=""/>
    <s v=""/>
    <s v=""/>
    <s v=""/>
    <s v=""/>
    <s v=""/>
    <s v=""/>
    <s v=""/>
  </r>
  <r>
    <x v="33"/>
    <s v="Trois Quarts"/>
    <x v="0"/>
    <x v="3"/>
    <m/>
    <s v=""/>
    <s v=""/>
    <s v=""/>
    <s v=""/>
    <s v=""/>
    <s v=""/>
    <s v=""/>
    <s v=""/>
  </r>
  <r>
    <x v="34"/>
    <s v="Trois Quarts"/>
    <x v="0"/>
    <x v="3"/>
    <m/>
    <s v=""/>
    <s v=""/>
    <s v=""/>
    <s v=""/>
    <s v=""/>
    <s v=""/>
    <s v=""/>
    <s v=""/>
  </r>
  <r>
    <x v="35"/>
    <s v="Trois Quarts"/>
    <x v="0"/>
    <x v="3"/>
    <m/>
    <s v=""/>
    <s v=""/>
    <s v=""/>
    <s v=""/>
    <s v=""/>
    <s v=""/>
    <s v=""/>
    <s v=""/>
  </r>
  <r>
    <x v="36"/>
    <s v="Avant"/>
    <x v="0"/>
    <x v="3"/>
    <m/>
    <s v=""/>
    <s v=""/>
    <s v=""/>
    <s v=""/>
    <s v=""/>
    <s v=""/>
    <s v=""/>
    <s v=""/>
  </r>
  <r>
    <x v="37"/>
    <s v="Avant"/>
    <x v="0"/>
    <x v="3"/>
    <m/>
    <s v=""/>
    <s v=""/>
    <s v=""/>
    <s v=""/>
    <s v=""/>
    <s v=""/>
    <s v=""/>
    <s v=""/>
  </r>
  <r>
    <x v="38"/>
    <s v="Avant"/>
    <x v="0"/>
    <x v="3"/>
    <m/>
    <s v=""/>
    <s v=""/>
    <s v=""/>
    <s v=""/>
    <s v=""/>
    <s v=""/>
    <s v=""/>
    <s v=""/>
  </r>
  <r>
    <x v="39"/>
    <s v="Avant"/>
    <x v="0"/>
    <x v="3"/>
    <m/>
    <n v="20.6"/>
    <n v="2.6"/>
    <n v="2.6"/>
    <n v="2.6"/>
    <n v="2.8"/>
    <n v="5"/>
    <n v="5"/>
    <s v=""/>
  </r>
  <r>
    <x v="40"/>
    <s v="Trois Quarts"/>
    <x v="0"/>
    <x v="3"/>
    <m/>
    <s v=""/>
    <s v=""/>
    <s v=""/>
    <s v=""/>
    <s v=""/>
    <s v=""/>
    <s v=""/>
    <s v=""/>
  </r>
  <r>
    <x v="41"/>
    <s v="Avant"/>
    <x v="0"/>
    <x v="3"/>
    <m/>
    <s v=""/>
    <s v=""/>
    <s v=""/>
    <s v=""/>
    <s v=""/>
    <s v=""/>
    <s v=""/>
    <s v=""/>
  </r>
  <r>
    <x v="42"/>
    <s v="Trois Quarts"/>
    <x v="0"/>
    <x v="3"/>
    <m/>
    <s v=""/>
    <s v=""/>
    <s v=""/>
    <s v=""/>
    <s v=""/>
    <s v=""/>
    <s v=""/>
    <s v=""/>
  </r>
  <r>
    <x v="43"/>
    <s v="Trois Quarts"/>
    <x v="0"/>
    <x v="3"/>
    <m/>
    <n v="20.6"/>
    <n v="3.2"/>
    <n v="3.8"/>
    <n v="3.6"/>
    <n v="3"/>
    <n v="3.2"/>
    <n v="3.8"/>
    <s v=""/>
  </r>
  <r>
    <x v="44"/>
    <s v="Avant"/>
    <x v="0"/>
    <x v="3"/>
    <m/>
    <n v="21"/>
    <n v="2"/>
    <n v="3"/>
    <n v="5"/>
    <n v="3"/>
    <n v="4"/>
    <n v="4"/>
    <s v=""/>
  </r>
  <r>
    <x v="45"/>
    <s v="Trois Quarts"/>
    <x v="0"/>
    <x v="3"/>
    <m/>
    <s v=""/>
    <s v=""/>
    <s v=""/>
    <s v=""/>
    <s v=""/>
    <s v=""/>
    <s v=""/>
    <s v=""/>
  </r>
  <r>
    <x v="46"/>
    <s v="Avant"/>
    <x v="0"/>
    <x v="3"/>
    <m/>
    <s v=""/>
    <s v=""/>
    <s v=""/>
    <s v=""/>
    <s v=""/>
    <s v=""/>
    <s v=""/>
    <s v=""/>
  </r>
  <r>
    <x v="0"/>
    <s v="Avant"/>
    <x v="0"/>
    <x v="4"/>
    <m/>
    <s v=""/>
    <s v=""/>
    <s v=""/>
    <s v=""/>
    <s v=""/>
    <s v=""/>
    <s v=""/>
    <s v=""/>
  </r>
  <r>
    <x v="1"/>
    <s v="Trois Quarts"/>
    <x v="0"/>
    <x v="4"/>
    <m/>
    <n v="18"/>
    <n v="3"/>
    <n v="3"/>
    <n v="3"/>
    <n v="2"/>
    <n v="3"/>
    <n v="4"/>
    <s v=""/>
  </r>
  <r>
    <x v="2"/>
    <s v="Avant"/>
    <x v="0"/>
    <x v="4"/>
    <m/>
    <s v=""/>
    <s v=""/>
    <s v=""/>
    <s v=""/>
    <s v=""/>
    <s v=""/>
    <s v=""/>
    <s v=""/>
  </r>
  <r>
    <x v="3"/>
    <s v="Avant"/>
    <x v="0"/>
    <x v="4"/>
    <m/>
    <n v="17.333333333333332"/>
    <n v="2"/>
    <n v="3.3333333333333335"/>
    <n v="2"/>
    <n v="2"/>
    <n v="4"/>
    <n v="4"/>
    <s v=""/>
  </r>
  <r>
    <x v="4"/>
    <s v="Avant"/>
    <x v="0"/>
    <x v="4"/>
    <m/>
    <s v=""/>
    <s v=""/>
    <s v=""/>
    <s v=""/>
    <s v=""/>
    <s v=""/>
    <s v=""/>
    <s v=""/>
  </r>
  <r>
    <x v="5"/>
    <s v="Trois Quarts"/>
    <x v="0"/>
    <x v="4"/>
    <m/>
    <s v=""/>
    <s v=""/>
    <s v=""/>
    <s v=""/>
    <s v=""/>
    <s v=""/>
    <s v=""/>
    <s v=""/>
  </r>
  <r>
    <x v="6"/>
    <s v="Avant"/>
    <x v="0"/>
    <x v="4"/>
    <m/>
    <s v=""/>
    <s v=""/>
    <s v=""/>
    <s v=""/>
    <s v=""/>
    <s v=""/>
    <s v=""/>
    <s v=""/>
  </r>
  <r>
    <x v="7"/>
    <s v="Trois Quarts"/>
    <x v="0"/>
    <x v="4"/>
    <m/>
    <n v="18.5"/>
    <n v="2"/>
    <n v="2.5"/>
    <n v="2.5"/>
    <n v="3"/>
    <n v="4"/>
    <n v="4.5"/>
    <s v=""/>
  </r>
  <r>
    <x v="8"/>
    <s v="Avant"/>
    <x v="0"/>
    <x v="4"/>
    <m/>
    <s v=""/>
    <s v=""/>
    <s v=""/>
    <s v=""/>
    <s v=""/>
    <s v=""/>
    <s v=""/>
    <s v=""/>
  </r>
  <r>
    <x v="9"/>
    <s v="Trois Quarts"/>
    <x v="0"/>
    <x v="4"/>
    <m/>
    <n v="20.5"/>
    <n v="2.25"/>
    <n v="3"/>
    <n v="3.5"/>
    <n v="3.75"/>
    <n v="4"/>
    <n v="4"/>
    <s v=""/>
  </r>
  <r>
    <x v="10"/>
    <s v="Avant"/>
    <x v="0"/>
    <x v="4"/>
    <m/>
    <n v="18.5"/>
    <n v="2"/>
    <n v="3.5"/>
    <n v="3.5"/>
    <n v="2.5"/>
    <n v="3"/>
    <n v="4"/>
    <s v=""/>
  </r>
  <r>
    <x v="11"/>
    <s v="Avant"/>
    <x v="0"/>
    <x v="4"/>
    <m/>
    <s v=""/>
    <s v=""/>
    <s v=""/>
    <s v=""/>
    <s v=""/>
    <s v=""/>
    <s v=""/>
    <s v=""/>
  </r>
  <r>
    <x v="12"/>
    <s v="Avant"/>
    <x v="0"/>
    <x v="4"/>
    <m/>
    <n v="17"/>
    <n v="2.5"/>
    <n v="2.5"/>
    <n v="3"/>
    <n v="3"/>
    <n v="2.5"/>
    <n v="3.5"/>
    <s v=""/>
  </r>
  <r>
    <x v="13"/>
    <s v="Trois Quarts"/>
    <x v="0"/>
    <x v="4"/>
    <m/>
    <n v="20.5"/>
    <n v="2.5"/>
    <n v="3.5"/>
    <n v="3.5"/>
    <n v="3"/>
    <n v="4"/>
    <n v="4"/>
    <s v=""/>
  </r>
  <r>
    <x v="14"/>
    <s v="Avant"/>
    <x v="0"/>
    <x v="4"/>
    <m/>
    <n v="14.5"/>
    <n v="1.75"/>
    <n v="2.25"/>
    <n v="3"/>
    <n v="3"/>
    <n v="1.75"/>
    <n v="2.75"/>
    <s v=""/>
  </r>
  <r>
    <x v="15"/>
    <s v="Trois Quarts"/>
    <x v="0"/>
    <x v="4"/>
    <m/>
    <n v="19"/>
    <n v="3"/>
    <n v="3.6666666666666665"/>
    <n v="2.6666666666666665"/>
    <n v="2.6666666666666665"/>
    <n v="3"/>
    <n v="4"/>
    <s v=""/>
  </r>
  <r>
    <x v="16"/>
    <s v="Avant"/>
    <x v="0"/>
    <x v="4"/>
    <m/>
    <n v="18"/>
    <n v="3"/>
    <n v="3"/>
    <n v="4"/>
    <n v="4"/>
    <n v="2"/>
    <n v="2"/>
    <s v=""/>
  </r>
  <r>
    <x v="17"/>
    <s v="Trois Quarts"/>
    <x v="0"/>
    <x v="4"/>
    <m/>
    <s v=""/>
    <s v=""/>
    <s v=""/>
    <s v=""/>
    <s v=""/>
    <s v=""/>
    <s v=""/>
    <s v=""/>
  </r>
  <r>
    <x v="18"/>
    <s v="Avant"/>
    <x v="0"/>
    <x v="4"/>
    <m/>
    <n v="17.5"/>
    <n v="2.5"/>
    <n v="3.5"/>
    <n v="2.5"/>
    <n v="2.5"/>
    <n v="3"/>
    <n v="3.5"/>
    <s v=""/>
  </r>
  <r>
    <x v="19"/>
    <s v="Trois Quarts"/>
    <x v="0"/>
    <x v="4"/>
    <m/>
    <n v="20"/>
    <n v="2"/>
    <n v="2"/>
    <n v="4"/>
    <n v="4"/>
    <n v="4"/>
    <n v="4"/>
    <s v=""/>
  </r>
  <r>
    <x v="20"/>
    <s v="Avant"/>
    <x v="0"/>
    <x v="4"/>
    <m/>
    <s v=""/>
    <s v=""/>
    <s v=""/>
    <s v=""/>
    <s v=""/>
    <s v=""/>
    <s v=""/>
    <s v=""/>
  </r>
  <r>
    <x v="21"/>
    <s v="Avant"/>
    <x v="0"/>
    <x v="4"/>
    <m/>
    <s v=""/>
    <s v=""/>
    <s v=""/>
    <s v=""/>
    <s v=""/>
    <s v=""/>
    <s v=""/>
    <s v=""/>
  </r>
  <r>
    <x v="22"/>
    <s v="Avant"/>
    <x v="0"/>
    <x v="4"/>
    <m/>
    <n v="23.25"/>
    <n v="2.75"/>
    <n v="4"/>
    <n v="4"/>
    <n v="2.5"/>
    <n v="5"/>
    <n v="5"/>
    <s v=""/>
  </r>
  <r>
    <x v="23"/>
    <s v="Trois Quarts"/>
    <x v="0"/>
    <x v="4"/>
    <m/>
    <s v=""/>
    <s v=""/>
    <s v=""/>
    <s v=""/>
    <s v=""/>
    <s v=""/>
    <s v=""/>
    <s v=""/>
  </r>
  <r>
    <x v="24"/>
    <s v="Avant"/>
    <x v="0"/>
    <x v="4"/>
    <m/>
    <n v="20.666666666666668"/>
    <n v="3.6666666666666665"/>
    <n v="4"/>
    <n v="4"/>
    <n v="3"/>
    <n v="2.6666666666666665"/>
    <n v="3.3333333333333335"/>
    <s v=""/>
  </r>
  <r>
    <x v="25"/>
    <s v="Avant"/>
    <x v="0"/>
    <x v="4"/>
    <m/>
    <s v=""/>
    <s v=""/>
    <s v=""/>
    <s v=""/>
    <s v=""/>
    <s v=""/>
    <s v=""/>
    <s v=""/>
  </r>
  <r>
    <x v="26"/>
    <s v="Avant"/>
    <x v="0"/>
    <x v="4"/>
    <m/>
    <n v="18"/>
    <n v="3"/>
    <n v="4"/>
    <n v="2.5"/>
    <n v="2.5"/>
    <n v="3"/>
    <n v="3"/>
    <s v=""/>
  </r>
  <r>
    <x v="27"/>
    <s v="Avant"/>
    <x v="0"/>
    <x v="4"/>
    <m/>
    <s v=""/>
    <s v=""/>
    <s v=""/>
    <s v=""/>
    <s v=""/>
    <s v=""/>
    <s v=""/>
    <s v=""/>
  </r>
  <r>
    <x v="28"/>
    <s v="Avant"/>
    <x v="0"/>
    <x v="4"/>
    <m/>
    <n v="19"/>
    <n v="3"/>
    <n v="3"/>
    <n v="3"/>
    <n v="3"/>
    <n v="3"/>
    <n v="4"/>
    <s v=""/>
  </r>
  <r>
    <x v="29"/>
    <s v="Avant"/>
    <x v="0"/>
    <x v="4"/>
    <m/>
    <n v="18.5"/>
    <n v="2.5"/>
    <n v="3.5"/>
    <n v="3"/>
    <n v="3"/>
    <n v="2.5"/>
    <n v="4"/>
    <s v=""/>
  </r>
  <r>
    <x v="30"/>
    <s v="Trois Quarts"/>
    <x v="0"/>
    <x v="4"/>
    <m/>
    <s v=""/>
    <s v=""/>
    <s v=""/>
    <s v=""/>
    <s v=""/>
    <s v=""/>
    <s v=""/>
    <s v=""/>
  </r>
  <r>
    <x v="31"/>
    <s v="Trois Quarts"/>
    <x v="0"/>
    <x v="4"/>
    <m/>
    <s v=""/>
    <s v=""/>
    <s v=""/>
    <s v=""/>
    <s v=""/>
    <s v=""/>
    <s v=""/>
    <s v=""/>
  </r>
  <r>
    <x v="32"/>
    <s v="Trois Quarts"/>
    <x v="0"/>
    <x v="4"/>
    <m/>
    <s v=""/>
    <s v=""/>
    <s v=""/>
    <s v=""/>
    <s v=""/>
    <s v=""/>
    <s v=""/>
    <s v=""/>
  </r>
  <r>
    <x v="33"/>
    <s v="Trois Quarts"/>
    <x v="0"/>
    <x v="4"/>
    <m/>
    <s v=""/>
    <s v=""/>
    <s v=""/>
    <s v=""/>
    <s v=""/>
    <s v=""/>
    <s v=""/>
    <s v=""/>
  </r>
  <r>
    <x v="34"/>
    <s v="Trois Quarts"/>
    <x v="0"/>
    <x v="4"/>
    <m/>
    <s v=""/>
    <s v=""/>
    <s v=""/>
    <s v=""/>
    <s v=""/>
    <s v=""/>
    <s v=""/>
    <s v=""/>
  </r>
  <r>
    <x v="35"/>
    <s v="Trois Quarts"/>
    <x v="0"/>
    <x v="4"/>
    <m/>
    <s v=""/>
    <s v=""/>
    <s v=""/>
    <s v=""/>
    <s v=""/>
    <s v=""/>
    <s v=""/>
    <s v=""/>
  </r>
  <r>
    <x v="36"/>
    <s v="Avant"/>
    <x v="0"/>
    <x v="4"/>
    <m/>
    <s v=""/>
    <s v=""/>
    <s v=""/>
    <s v=""/>
    <s v=""/>
    <s v=""/>
    <s v=""/>
    <s v=""/>
  </r>
  <r>
    <x v="37"/>
    <s v="Avant"/>
    <x v="0"/>
    <x v="4"/>
    <m/>
    <s v=""/>
    <s v=""/>
    <s v=""/>
    <s v=""/>
    <s v=""/>
    <s v=""/>
    <s v=""/>
    <s v=""/>
  </r>
  <r>
    <x v="38"/>
    <s v="Avant"/>
    <x v="0"/>
    <x v="4"/>
    <m/>
    <s v=""/>
    <s v=""/>
    <s v=""/>
    <s v=""/>
    <s v=""/>
    <s v=""/>
    <s v=""/>
    <s v=""/>
  </r>
  <r>
    <x v="39"/>
    <s v="Avant"/>
    <x v="0"/>
    <x v="4"/>
    <m/>
    <n v="17"/>
    <n v="2.5"/>
    <n v="2"/>
    <n v="2.25"/>
    <n v="2.25"/>
    <n v="4"/>
    <n v="4"/>
    <s v=""/>
  </r>
  <r>
    <x v="40"/>
    <s v="Trois Quarts"/>
    <x v="0"/>
    <x v="4"/>
    <m/>
    <s v=""/>
    <s v=""/>
    <s v=""/>
    <s v=""/>
    <s v=""/>
    <s v=""/>
    <s v=""/>
    <s v=""/>
  </r>
  <r>
    <x v="41"/>
    <s v="Avant"/>
    <x v="0"/>
    <x v="4"/>
    <m/>
    <s v=""/>
    <s v=""/>
    <s v=""/>
    <s v=""/>
    <s v=""/>
    <s v=""/>
    <s v=""/>
    <s v=""/>
  </r>
  <r>
    <x v="42"/>
    <s v="Trois Quarts"/>
    <x v="0"/>
    <x v="4"/>
    <m/>
    <s v=""/>
    <s v=""/>
    <s v=""/>
    <s v=""/>
    <s v=""/>
    <s v=""/>
    <s v=""/>
    <s v=""/>
  </r>
  <r>
    <x v="43"/>
    <s v="Trois Quarts"/>
    <x v="0"/>
    <x v="4"/>
    <m/>
    <n v="24.5"/>
    <n v="4"/>
    <n v="4"/>
    <n v="4.5"/>
    <n v="4"/>
    <n v="4"/>
    <n v="4"/>
    <s v=""/>
  </r>
  <r>
    <x v="44"/>
    <s v="Avant"/>
    <x v="0"/>
    <x v="4"/>
    <m/>
    <n v="21"/>
    <n v="3"/>
    <n v="5"/>
    <n v="4"/>
    <n v="2"/>
    <n v="3"/>
    <n v="4"/>
    <s v=""/>
  </r>
  <r>
    <x v="45"/>
    <s v="Trois Quarts"/>
    <x v="0"/>
    <x v="4"/>
    <m/>
    <s v=""/>
    <s v=""/>
    <s v=""/>
    <s v=""/>
    <s v=""/>
    <s v=""/>
    <s v=""/>
    <s v=""/>
  </r>
  <r>
    <x v="46"/>
    <s v="Avant"/>
    <x v="0"/>
    <x v="4"/>
    <m/>
    <s v=""/>
    <s v=""/>
    <s v=""/>
    <s v=""/>
    <s v=""/>
    <s v=""/>
    <s v=""/>
    <s v=""/>
  </r>
  <r>
    <x v="0"/>
    <s v="Avant"/>
    <x v="0"/>
    <x v="5"/>
    <m/>
    <s v=""/>
    <s v=""/>
    <s v=""/>
    <s v=""/>
    <s v=""/>
    <s v=""/>
    <s v=""/>
    <s v=""/>
  </r>
  <r>
    <x v="1"/>
    <s v="Trois Quarts"/>
    <x v="0"/>
    <x v="5"/>
    <m/>
    <n v="17.25"/>
    <n v="3"/>
    <n v="2.75"/>
    <n v="2.25"/>
    <n v="2.25"/>
    <n v="3"/>
    <n v="4"/>
    <s v=""/>
  </r>
  <r>
    <x v="2"/>
    <s v="Avant"/>
    <x v="0"/>
    <x v="5"/>
    <m/>
    <s v=""/>
    <s v=""/>
    <s v=""/>
    <s v=""/>
    <s v=""/>
    <s v=""/>
    <s v=""/>
    <s v=""/>
  </r>
  <r>
    <x v="3"/>
    <s v="Avant"/>
    <x v="0"/>
    <x v="5"/>
    <m/>
    <n v="16.8"/>
    <n v="1.8"/>
    <n v="2.2000000000000002"/>
    <n v="2.6"/>
    <n v="2.2000000000000002"/>
    <n v="4"/>
    <n v="4"/>
    <s v=""/>
  </r>
  <r>
    <x v="4"/>
    <s v="Avant"/>
    <x v="0"/>
    <x v="5"/>
    <m/>
    <s v=""/>
    <s v=""/>
    <s v=""/>
    <s v=""/>
    <s v=""/>
    <s v=""/>
    <s v=""/>
    <s v=""/>
  </r>
  <r>
    <x v="5"/>
    <s v="Trois Quarts"/>
    <x v="0"/>
    <x v="5"/>
    <m/>
    <n v="18"/>
    <n v="3"/>
    <n v="4"/>
    <n v="2"/>
    <n v="2"/>
    <n v="3"/>
    <n v="4"/>
    <s v=""/>
  </r>
  <r>
    <x v="6"/>
    <s v="Avant"/>
    <x v="0"/>
    <x v="5"/>
    <m/>
    <s v=""/>
    <s v=""/>
    <s v=""/>
    <s v=""/>
    <s v=""/>
    <s v=""/>
    <s v=""/>
    <s v=""/>
  </r>
  <r>
    <x v="7"/>
    <s v="Trois Quarts"/>
    <x v="0"/>
    <x v="5"/>
    <m/>
    <n v="19.2"/>
    <n v="2.8"/>
    <n v="3.6"/>
    <n v="3"/>
    <n v="2.4"/>
    <n v="3.4"/>
    <n v="4"/>
    <s v=""/>
  </r>
  <r>
    <x v="8"/>
    <s v="Avant"/>
    <x v="0"/>
    <x v="5"/>
    <m/>
    <s v=""/>
    <s v=""/>
    <s v=""/>
    <s v=""/>
    <s v=""/>
    <s v=""/>
    <s v=""/>
    <s v=""/>
  </r>
  <r>
    <x v="9"/>
    <s v="Trois Quarts"/>
    <x v="0"/>
    <x v="5"/>
    <m/>
    <n v="22"/>
    <n v="2"/>
    <n v="4"/>
    <n v="4"/>
    <n v="4"/>
    <n v="4"/>
    <n v="4"/>
    <s v=""/>
  </r>
  <r>
    <x v="10"/>
    <s v="Avant"/>
    <x v="0"/>
    <x v="5"/>
    <m/>
    <n v="22"/>
    <n v="3"/>
    <n v="3"/>
    <n v="4"/>
    <n v="3"/>
    <n v="4"/>
    <n v="5"/>
    <s v=""/>
  </r>
  <r>
    <x v="11"/>
    <s v="Avant"/>
    <x v="0"/>
    <x v="5"/>
    <m/>
    <n v="18"/>
    <n v="2"/>
    <n v="3"/>
    <n v="3"/>
    <n v="3"/>
    <n v="3"/>
    <n v="4"/>
    <s v=""/>
  </r>
  <r>
    <x v="12"/>
    <s v="Avant"/>
    <x v="0"/>
    <x v="5"/>
    <m/>
    <n v="18.25"/>
    <n v="2.75"/>
    <n v="3.25"/>
    <n v="2.75"/>
    <n v="3"/>
    <n v="2.5"/>
    <n v="4"/>
    <s v=""/>
  </r>
  <r>
    <x v="13"/>
    <s v="Trois Quarts"/>
    <x v="0"/>
    <x v="5"/>
    <m/>
    <n v="19.600000000000001"/>
    <n v="2.4"/>
    <n v="3.8"/>
    <n v="3.2"/>
    <n v="3"/>
    <n v="3.2"/>
    <n v="4"/>
    <s v=""/>
  </r>
  <r>
    <x v="14"/>
    <s v="Avant"/>
    <x v="0"/>
    <x v="5"/>
    <m/>
    <n v="18.600000000000001"/>
    <n v="3.2"/>
    <n v="3.4"/>
    <n v="3.2"/>
    <n v="3.2"/>
    <n v="2.4"/>
    <n v="3.2"/>
    <s v=""/>
  </r>
  <r>
    <x v="15"/>
    <s v="Trois Quarts"/>
    <x v="0"/>
    <x v="5"/>
    <m/>
    <n v="18.2"/>
    <n v="2.8"/>
    <n v="3.4"/>
    <n v="3"/>
    <n v="2"/>
    <n v="3"/>
    <n v="4"/>
    <s v=""/>
  </r>
  <r>
    <x v="16"/>
    <s v="Avant"/>
    <x v="0"/>
    <x v="5"/>
    <m/>
    <n v="17.600000000000001"/>
    <n v="2.6"/>
    <n v="3.2"/>
    <n v="2.6"/>
    <n v="2.6"/>
    <n v="3"/>
    <n v="3.6"/>
    <s v=""/>
  </r>
  <r>
    <x v="17"/>
    <s v="Trois Quarts"/>
    <x v="0"/>
    <x v="5"/>
    <m/>
    <s v=""/>
    <s v=""/>
    <s v=""/>
    <s v=""/>
    <s v=""/>
    <s v=""/>
    <s v=""/>
    <s v=""/>
  </r>
  <r>
    <x v="18"/>
    <s v="Avant"/>
    <x v="0"/>
    <x v="5"/>
    <m/>
    <n v="19.8"/>
    <n v="3.2"/>
    <n v="3.8"/>
    <n v="3.6"/>
    <n v="3.2"/>
    <n v="2.4"/>
    <n v="3.6"/>
    <s v=""/>
  </r>
  <r>
    <x v="19"/>
    <s v="Trois Quarts"/>
    <x v="0"/>
    <x v="5"/>
    <m/>
    <n v="19"/>
    <n v="1"/>
    <n v="3"/>
    <n v="4.5"/>
    <n v="4.5"/>
    <n v="2.75"/>
    <n v="3.25"/>
    <s v=""/>
  </r>
  <r>
    <x v="20"/>
    <s v="Avant"/>
    <x v="0"/>
    <x v="5"/>
    <m/>
    <n v="24.8"/>
    <n v="4"/>
    <n v="4.4000000000000004"/>
    <n v="3.4"/>
    <n v="3.6"/>
    <n v="4.8"/>
    <n v="4.5999999999999996"/>
    <s v=""/>
  </r>
  <r>
    <x v="21"/>
    <s v="Avant"/>
    <x v="0"/>
    <x v="5"/>
    <m/>
    <n v="17.75"/>
    <n v="3.5"/>
    <n v="3.25"/>
    <n v="2.5"/>
    <n v="2.5"/>
    <n v="2"/>
    <n v="4"/>
    <s v=""/>
  </r>
  <r>
    <x v="22"/>
    <s v="Avant"/>
    <x v="0"/>
    <x v="5"/>
    <m/>
    <n v="22.666666666666668"/>
    <n v="3.3333333333333335"/>
    <n v="3.3333333333333335"/>
    <n v="3.3333333333333335"/>
    <n v="3.6666666666666665"/>
    <n v="4.666666666666667"/>
    <n v="4.333333333333333"/>
    <s v=""/>
  </r>
  <r>
    <x v="23"/>
    <s v="Trois Quarts"/>
    <x v="0"/>
    <x v="5"/>
    <m/>
    <s v=""/>
    <s v=""/>
    <s v=""/>
    <s v=""/>
    <s v=""/>
    <s v=""/>
    <s v=""/>
    <s v=""/>
  </r>
  <r>
    <x v="24"/>
    <s v="Avant"/>
    <x v="0"/>
    <x v="5"/>
    <m/>
    <s v=""/>
    <s v=""/>
    <s v=""/>
    <s v=""/>
    <s v=""/>
    <s v=""/>
    <s v=""/>
    <s v=""/>
  </r>
  <r>
    <x v="25"/>
    <s v="Avant"/>
    <x v="0"/>
    <x v="5"/>
    <m/>
    <s v=""/>
    <s v=""/>
    <s v=""/>
    <s v=""/>
    <s v=""/>
    <s v=""/>
    <s v=""/>
    <s v=""/>
  </r>
  <r>
    <x v="26"/>
    <s v="Avant"/>
    <x v="0"/>
    <x v="5"/>
    <m/>
    <n v="14.333333333333334"/>
    <n v="2"/>
    <n v="3"/>
    <n v="2"/>
    <n v="2.6666666666666665"/>
    <n v="2"/>
    <n v="2.6666666666666665"/>
    <s v=""/>
  </r>
  <r>
    <x v="27"/>
    <s v="Avant"/>
    <x v="0"/>
    <x v="5"/>
    <m/>
    <s v=""/>
    <s v=""/>
    <s v=""/>
    <s v=""/>
    <s v=""/>
    <s v=""/>
    <s v=""/>
    <s v=""/>
  </r>
  <r>
    <x v="28"/>
    <s v="Avant"/>
    <x v="0"/>
    <x v="5"/>
    <m/>
    <n v="17.5"/>
    <n v="2.5"/>
    <n v="3"/>
    <n v="3"/>
    <n v="2"/>
    <n v="3"/>
    <n v="4"/>
    <s v=""/>
  </r>
  <r>
    <x v="29"/>
    <s v="Avant"/>
    <x v="0"/>
    <x v="5"/>
    <m/>
    <s v=""/>
    <s v=""/>
    <s v=""/>
    <s v=""/>
    <s v=""/>
    <s v=""/>
    <s v=""/>
    <s v=""/>
  </r>
  <r>
    <x v="30"/>
    <s v="Trois Quarts"/>
    <x v="0"/>
    <x v="5"/>
    <m/>
    <n v="19.333333333333332"/>
    <n v="3.3333333333333335"/>
    <n v="4.333333333333333"/>
    <n v="2.3333333333333335"/>
    <n v="2.3333333333333335"/>
    <n v="3"/>
    <n v="4"/>
    <s v=""/>
  </r>
  <r>
    <x v="31"/>
    <s v="Trois Quarts"/>
    <x v="0"/>
    <x v="5"/>
    <m/>
    <s v=""/>
    <s v=""/>
    <s v=""/>
    <s v=""/>
    <s v=""/>
    <s v=""/>
    <s v=""/>
    <s v=""/>
  </r>
  <r>
    <x v="32"/>
    <s v="Trois Quarts"/>
    <x v="0"/>
    <x v="5"/>
    <m/>
    <s v=""/>
    <s v=""/>
    <s v=""/>
    <s v=""/>
    <s v=""/>
    <s v=""/>
    <s v=""/>
    <s v=""/>
  </r>
  <r>
    <x v="33"/>
    <s v="Trois Quarts"/>
    <x v="0"/>
    <x v="5"/>
    <m/>
    <s v=""/>
    <s v=""/>
    <s v=""/>
    <s v=""/>
    <s v=""/>
    <s v=""/>
    <s v=""/>
    <s v=""/>
  </r>
  <r>
    <x v="34"/>
    <s v="Trois Quarts"/>
    <x v="0"/>
    <x v="5"/>
    <m/>
    <s v=""/>
    <s v=""/>
    <s v=""/>
    <s v=""/>
    <s v=""/>
    <s v=""/>
    <s v=""/>
    <s v=""/>
  </r>
  <r>
    <x v="35"/>
    <s v="Trois Quarts"/>
    <x v="0"/>
    <x v="5"/>
    <m/>
    <s v=""/>
    <s v=""/>
    <s v=""/>
    <s v=""/>
    <s v=""/>
    <s v=""/>
    <s v=""/>
    <s v=""/>
  </r>
  <r>
    <x v="36"/>
    <s v="Avant"/>
    <x v="0"/>
    <x v="5"/>
    <m/>
    <s v=""/>
    <s v=""/>
    <s v=""/>
    <s v=""/>
    <s v=""/>
    <s v=""/>
    <s v=""/>
    <s v=""/>
  </r>
  <r>
    <x v="37"/>
    <s v="Avant"/>
    <x v="0"/>
    <x v="5"/>
    <m/>
    <s v=""/>
    <s v=""/>
    <s v=""/>
    <s v=""/>
    <s v=""/>
    <s v=""/>
    <s v=""/>
    <s v=""/>
  </r>
  <r>
    <x v="38"/>
    <s v="Avant"/>
    <x v="0"/>
    <x v="5"/>
    <m/>
    <s v=""/>
    <s v=""/>
    <s v=""/>
    <s v=""/>
    <s v=""/>
    <s v=""/>
    <s v=""/>
    <s v=""/>
  </r>
  <r>
    <x v="39"/>
    <s v="Avant"/>
    <x v="0"/>
    <x v="5"/>
    <m/>
    <n v="18.399999999999999"/>
    <n v="2.4"/>
    <n v="2.8"/>
    <n v="2.6"/>
    <n v="2.2000000000000002"/>
    <n v="4.2"/>
    <n v="4.2"/>
    <s v=""/>
  </r>
  <r>
    <x v="40"/>
    <s v="Trois Quarts"/>
    <x v="0"/>
    <x v="5"/>
    <m/>
    <n v="22.5"/>
    <n v="3.5"/>
    <n v="4.25"/>
    <n v="3"/>
    <n v="3.25"/>
    <n v="3.75"/>
    <n v="4.75"/>
    <s v=""/>
  </r>
  <r>
    <x v="41"/>
    <s v="Avant"/>
    <x v="0"/>
    <x v="5"/>
    <m/>
    <s v=""/>
    <s v=""/>
    <s v=""/>
    <s v=""/>
    <s v=""/>
    <s v=""/>
    <s v=""/>
    <s v=""/>
  </r>
  <r>
    <x v="42"/>
    <s v="Trois Quarts"/>
    <x v="0"/>
    <x v="5"/>
    <m/>
    <s v=""/>
    <s v=""/>
    <s v=""/>
    <s v=""/>
    <s v=""/>
    <s v=""/>
    <s v=""/>
    <s v=""/>
  </r>
  <r>
    <x v="43"/>
    <s v="Trois Quarts"/>
    <x v="0"/>
    <x v="5"/>
    <m/>
    <s v=""/>
    <s v=""/>
    <s v=""/>
    <s v=""/>
    <s v=""/>
    <s v=""/>
    <s v=""/>
    <s v=""/>
  </r>
  <r>
    <x v="44"/>
    <s v="Avant"/>
    <x v="0"/>
    <x v="5"/>
    <m/>
    <s v=""/>
    <s v=""/>
    <s v=""/>
    <s v=""/>
    <s v=""/>
    <s v=""/>
    <s v=""/>
    <s v=""/>
  </r>
  <r>
    <x v="45"/>
    <s v="Trois Quarts"/>
    <x v="0"/>
    <x v="5"/>
    <m/>
    <s v=""/>
    <s v=""/>
    <s v=""/>
    <s v=""/>
    <s v=""/>
    <s v=""/>
    <s v=""/>
    <s v=""/>
  </r>
  <r>
    <x v="46"/>
    <s v="Avant"/>
    <x v="0"/>
    <x v="5"/>
    <m/>
    <s v=""/>
    <s v=""/>
    <s v=""/>
    <s v=""/>
    <s v=""/>
    <s v=""/>
    <s v=""/>
    <s v=""/>
  </r>
  <r>
    <x v="0"/>
    <s v="Avant"/>
    <x v="0"/>
    <x v="6"/>
    <m/>
    <n v="16.5"/>
    <n v="2.5"/>
    <n v="2.75"/>
    <n v="2.75"/>
    <n v="2.25"/>
    <n v="3"/>
    <n v="3.25"/>
    <s v=""/>
  </r>
  <r>
    <x v="1"/>
    <s v="Trois Quarts"/>
    <x v="0"/>
    <x v="6"/>
    <m/>
    <n v="17.600000000000001"/>
    <n v="2.8"/>
    <n v="2.2000000000000002"/>
    <n v="2.8"/>
    <n v="2.8"/>
    <n v="3"/>
    <n v="4"/>
    <s v=""/>
  </r>
  <r>
    <x v="2"/>
    <s v="Avant"/>
    <x v="0"/>
    <x v="6"/>
    <m/>
    <s v=""/>
    <s v=""/>
    <s v=""/>
    <s v=""/>
    <s v=""/>
    <s v=""/>
    <s v=""/>
    <s v=""/>
  </r>
  <r>
    <x v="3"/>
    <s v="Avant"/>
    <x v="0"/>
    <x v="6"/>
    <m/>
    <n v="18.75"/>
    <n v="2.5"/>
    <n v="3.5"/>
    <n v="3"/>
    <n v="2.75"/>
    <n v="3"/>
    <n v="4"/>
    <s v=""/>
  </r>
  <r>
    <x v="4"/>
    <s v="Avant"/>
    <x v="0"/>
    <x v="6"/>
    <m/>
    <s v=""/>
    <s v=""/>
    <s v=""/>
    <s v=""/>
    <s v=""/>
    <s v=""/>
    <s v=""/>
    <s v=""/>
  </r>
  <r>
    <x v="5"/>
    <s v="Trois Quarts"/>
    <x v="0"/>
    <x v="6"/>
    <m/>
    <n v="17.5"/>
    <n v="2.25"/>
    <n v="3.25"/>
    <n v="2.5"/>
    <n v="2.5"/>
    <n v="3.25"/>
    <n v="3.75"/>
    <s v=""/>
  </r>
  <r>
    <x v="6"/>
    <s v="Avant"/>
    <x v="0"/>
    <x v="6"/>
    <m/>
    <s v=""/>
    <s v=""/>
    <s v=""/>
    <s v=""/>
    <s v=""/>
    <s v=""/>
    <s v=""/>
    <s v=""/>
  </r>
  <r>
    <x v="7"/>
    <s v="Trois Quarts"/>
    <x v="0"/>
    <x v="6"/>
    <m/>
    <n v="20.5"/>
    <n v="3"/>
    <n v="4"/>
    <n v="3"/>
    <n v="2"/>
    <n v="4"/>
    <n v="4.5"/>
    <s v=""/>
  </r>
  <r>
    <x v="8"/>
    <s v="Avant"/>
    <x v="0"/>
    <x v="6"/>
    <m/>
    <n v="21.666666666666668"/>
    <n v="3.3333333333333335"/>
    <n v="2.3333333333333335"/>
    <n v="5"/>
    <n v="4"/>
    <n v="3.3333333333333335"/>
    <n v="3.6666666666666665"/>
    <s v=""/>
  </r>
  <r>
    <x v="9"/>
    <s v="Trois Quarts"/>
    <x v="0"/>
    <x v="6"/>
    <m/>
    <n v="17.5"/>
    <n v="2"/>
    <n v="4"/>
    <n v="2"/>
    <n v="2.5"/>
    <n v="3.5"/>
    <n v="3.5"/>
    <s v=""/>
  </r>
  <r>
    <x v="10"/>
    <s v="Avant"/>
    <x v="0"/>
    <x v="6"/>
    <m/>
    <n v="19.25"/>
    <n v="2.5"/>
    <n v="3"/>
    <n v="3"/>
    <n v="2.75"/>
    <n v="3.5"/>
    <n v="4.5"/>
    <s v=""/>
  </r>
  <r>
    <x v="11"/>
    <s v="Avant"/>
    <x v="0"/>
    <x v="6"/>
    <m/>
    <n v="16"/>
    <n v="2"/>
    <n v="3"/>
    <n v="3"/>
    <n v="2"/>
    <n v="2"/>
    <n v="4"/>
    <s v=""/>
  </r>
  <r>
    <x v="12"/>
    <s v="Avant"/>
    <x v="0"/>
    <x v="6"/>
    <m/>
    <n v="16.5"/>
    <n v="2.5"/>
    <n v="4"/>
    <n v="2"/>
    <n v="2"/>
    <n v="2"/>
    <n v="4"/>
    <s v=""/>
  </r>
  <r>
    <x v="13"/>
    <s v="Trois Quarts"/>
    <x v="0"/>
    <x v="6"/>
    <m/>
    <n v="20.25"/>
    <n v="2.75"/>
    <n v="3.75"/>
    <n v="3.5"/>
    <n v="2.5"/>
    <n v="3.75"/>
    <n v="4"/>
    <s v=""/>
  </r>
  <r>
    <x v="14"/>
    <s v="Avant"/>
    <x v="0"/>
    <x v="6"/>
    <m/>
    <n v="17"/>
    <n v="3.3333333333333335"/>
    <n v="2.6666666666666665"/>
    <n v="2.3333333333333335"/>
    <n v="3"/>
    <n v="1.6666666666666667"/>
    <n v="4"/>
    <s v=""/>
  </r>
  <r>
    <x v="15"/>
    <s v="Trois Quarts"/>
    <x v="0"/>
    <x v="6"/>
    <m/>
    <n v="18.5"/>
    <n v="2.25"/>
    <n v="3.5"/>
    <n v="3"/>
    <n v="2.75"/>
    <n v="3"/>
    <n v="4"/>
    <s v=""/>
  </r>
  <r>
    <x v="16"/>
    <s v="Avant"/>
    <x v="0"/>
    <x v="6"/>
    <m/>
    <n v="14.75"/>
    <n v="2"/>
    <n v="2.75"/>
    <n v="2.5"/>
    <n v="2.75"/>
    <n v="1.75"/>
    <n v="3"/>
    <s v=""/>
  </r>
  <r>
    <x v="17"/>
    <s v="Trois Quarts"/>
    <x v="0"/>
    <x v="6"/>
    <m/>
    <n v="15.666666666666666"/>
    <n v="2.6666666666666665"/>
    <n v="2.3333333333333335"/>
    <n v="2"/>
    <n v="2.6666666666666665"/>
    <n v="2.6666666666666665"/>
    <n v="3.3333333333333335"/>
    <s v=""/>
  </r>
  <r>
    <x v="18"/>
    <s v="Avant"/>
    <x v="0"/>
    <x v="6"/>
    <m/>
    <n v="20"/>
    <n v="3.25"/>
    <n v="3.75"/>
    <n v="3"/>
    <n v="3"/>
    <n v="2.75"/>
    <n v="4.25"/>
    <s v=""/>
  </r>
  <r>
    <x v="19"/>
    <s v="Trois Quarts"/>
    <x v="0"/>
    <x v="6"/>
    <m/>
    <n v="17.5"/>
    <n v="1.5"/>
    <n v="3.5"/>
    <n v="2.5"/>
    <n v="3"/>
    <n v="3"/>
    <n v="4"/>
    <s v=""/>
  </r>
  <r>
    <x v="20"/>
    <s v="Avant"/>
    <x v="0"/>
    <x v="6"/>
    <m/>
    <n v="16"/>
    <n v="2"/>
    <n v="2"/>
    <n v="2"/>
    <n v="3"/>
    <n v="3"/>
    <n v="4"/>
    <s v=""/>
  </r>
  <r>
    <x v="21"/>
    <s v="Avant"/>
    <x v="0"/>
    <x v="6"/>
    <m/>
    <n v="18.25"/>
    <n v="3"/>
    <n v="4"/>
    <n v="2.5"/>
    <n v="2.75"/>
    <n v="2"/>
    <n v="4"/>
    <s v=""/>
  </r>
  <r>
    <x v="22"/>
    <s v="Avant"/>
    <x v="0"/>
    <x v="6"/>
    <m/>
    <n v="23"/>
    <n v="3.5"/>
    <n v="3.5"/>
    <n v="4"/>
    <n v="3.5"/>
    <n v="4.25"/>
    <n v="4.25"/>
    <s v=""/>
  </r>
  <r>
    <x v="23"/>
    <s v="Trois Quarts"/>
    <x v="0"/>
    <x v="6"/>
    <m/>
    <n v="20"/>
    <n v="3"/>
    <n v="4"/>
    <n v="2"/>
    <n v="3"/>
    <n v="4"/>
    <n v="4"/>
    <s v=""/>
  </r>
  <r>
    <x v="24"/>
    <s v="Avant"/>
    <x v="0"/>
    <x v="6"/>
    <m/>
    <n v="19"/>
    <n v="2"/>
    <n v="4"/>
    <n v="4"/>
    <n v="3.5"/>
    <n v="2"/>
    <n v="3.5"/>
    <s v=""/>
  </r>
  <r>
    <x v="25"/>
    <s v="Avant"/>
    <x v="0"/>
    <x v="6"/>
    <m/>
    <s v=""/>
    <s v=""/>
    <s v=""/>
    <s v=""/>
    <s v=""/>
    <s v=""/>
    <s v=""/>
    <s v=""/>
  </r>
  <r>
    <x v="26"/>
    <s v="Avant"/>
    <x v="0"/>
    <x v="6"/>
    <m/>
    <s v=""/>
    <s v=""/>
    <s v=""/>
    <s v=""/>
    <s v=""/>
    <s v=""/>
    <s v=""/>
    <s v=""/>
  </r>
  <r>
    <x v="27"/>
    <s v="Avant"/>
    <x v="0"/>
    <x v="6"/>
    <m/>
    <n v="25.5"/>
    <n v="3.75"/>
    <n v="4"/>
    <n v="4.75"/>
    <n v="4"/>
    <n v="4"/>
    <n v="5"/>
    <s v=""/>
  </r>
  <r>
    <x v="28"/>
    <s v="Avant"/>
    <x v="0"/>
    <x v="6"/>
    <m/>
    <n v="16.25"/>
    <n v="2.25"/>
    <n v="2.75"/>
    <n v="2.5"/>
    <n v="2"/>
    <n v="3"/>
    <n v="3.75"/>
    <s v=""/>
  </r>
  <r>
    <x v="29"/>
    <s v="Avant"/>
    <x v="0"/>
    <x v="6"/>
    <m/>
    <n v="19.5"/>
    <n v="3"/>
    <n v="3.5"/>
    <n v="3"/>
    <n v="3"/>
    <n v="3"/>
    <n v="4"/>
    <s v=""/>
  </r>
  <r>
    <x v="30"/>
    <s v="Trois Quarts"/>
    <x v="0"/>
    <x v="6"/>
    <m/>
    <n v="17.5"/>
    <n v="2"/>
    <n v="3.5"/>
    <n v="3"/>
    <n v="2.5"/>
    <n v="2.5"/>
    <n v="4"/>
    <s v=""/>
  </r>
  <r>
    <x v="31"/>
    <s v="Trois Quarts"/>
    <x v="0"/>
    <x v="6"/>
    <m/>
    <s v=""/>
    <s v=""/>
    <s v=""/>
    <s v=""/>
    <s v=""/>
    <s v=""/>
    <s v=""/>
    <s v=""/>
  </r>
  <r>
    <x v="32"/>
    <s v="Trois Quarts"/>
    <x v="0"/>
    <x v="6"/>
    <m/>
    <n v="18.5"/>
    <n v="2.75"/>
    <n v="3.5"/>
    <n v="2.75"/>
    <n v="2.5"/>
    <n v="3"/>
    <n v="4"/>
    <s v=""/>
  </r>
  <r>
    <x v="33"/>
    <s v="Trois Quarts"/>
    <x v="0"/>
    <x v="6"/>
    <m/>
    <n v="17.25"/>
    <n v="2.5"/>
    <n v="2.75"/>
    <n v="2.75"/>
    <n v="2.5"/>
    <n v="2.75"/>
    <n v="4"/>
    <s v=""/>
  </r>
  <r>
    <x v="34"/>
    <s v="Trois Quarts"/>
    <x v="0"/>
    <x v="6"/>
    <m/>
    <s v=""/>
    <s v=""/>
    <s v=""/>
    <s v=""/>
    <s v=""/>
    <s v=""/>
    <s v=""/>
    <s v=""/>
  </r>
  <r>
    <x v="35"/>
    <s v="Trois Quarts"/>
    <x v="0"/>
    <x v="6"/>
    <m/>
    <n v="19"/>
    <n v="3.5"/>
    <n v="4"/>
    <n v="2.5"/>
    <n v="3"/>
    <n v="2"/>
    <n v="4"/>
    <s v=""/>
  </r>
  <r>
    <x v="36"/>
    <s v="Avant"/>
    <x v="0"/>
    <x v="6"/>
    <m/>
    <n v="21.5"/>
    <n v="3.5"/>
    <n v="3.5"/>
    <n v="3.5"/>
    <n v="3"/>
    <n v="4"/>
    <n v="4"/>
    <s v=""/>
  </r>
  <r>
    <x v="37"/>
    <s v="Avant"/>
    <x v="0"/>
    <x v="6"/>
    <m/>
    <n v="18.333333333333332"/>
    <n v="2.6666666666666665"/>
    <n v="2.6666666666666665"/>
    <n v="3"/>
    <n v="3"/>
    <n v="3"/>
    <n v="4"/>
    <s v=""/>
  </r>
  <r>
    <x v="38"/>
    <s v="Avant"/>
    <x v="0"/>
    <x v="6"/>
    <m/>
    <s v=""/>
    <s v=""/>
    <s v=""/>
    <s v=""/>
    <s v=""/>
    <s v=""/>
    <s v=""/>
    <s v=""/>
  </r>
  <r>
    <x v="39"/>
    <s v="Avant"/>
    <x v="0"/>
    <x v="6"/>
    <m/>
    <n v="20.2"/>
    <n v="2.8"/>
    <n v="3.6"/>
    <n v="2.8"/>
    <n v="3"/>
    <n v="4"/>
    <n v="4"/>
    <s v=""/>
  </r>
  <r>
    <x v="40"/>
    <s v="Trois Quarts"/>
    <x v="0"/>
    <x v="6"/>
    <m/>
    <n v="23.75"/>
    <n v="3.75"/>
    <n v="4.5"/>
    <n v="3.75"/>
    <n v="3.25"/>
    <n v="4"/>
    <n v="4.5"/>
    <s v=""/>
  </r>
  <r>
    <x v="41"/>
    <s v="Avant"/>
    <x v="0"/>
    <x v="6"/>
    <m/>
    <n v="15"/>
    <n v="2"/>
    <n v="2"/>
    <n v="2"/>
    <n v="2"/>
    <n v="3"/>
    <n v="4"/>
    <s v=""/>
  </r>
  <r>
    <x v="42"/>
    <s v="Trois Quarts"/>
    <x v="0"/>
    <x v="6"/>
    <m/>
    <s v=""/>
    <s v=""/>
    <s v=""/>
    <s v=""/>
    <s v=""/>
    <s v=""/>
    <s v=""/>
    <s v=""/>
  </r>
  <r>
    <x v="43"/>
    <s v="Trois Quarts"/>
    <x v="0"/>
    <x v="6"/>
    <m/>
    <s v=""/>
    <s v=""/>
    <s v=""/>
    <s v=""/>
    <s v=""/>
    <s v=""/>
    <s v=""/>
    <s v=""/>
  </r>
  <r>
    <x v="44"/>
    <s v="Avant"/>
    <x v="0"/>
    <x v="6"/>
    <m/>
    <n v="24.8"/>
    <n v="4"/>
    <n v="3.4"/>
    <n v="4.8"/>
    <n v="4"/>
    <n v="4"/>
    <n v="4.5999999999999996"/>
    <s v=""/>
  </r>
  <r>
    <x v="45"/>
    <s v="Trois Quarts"/>
    <x v="0"/>
    <x v="6"/>
    <m/>
    <n v="19"/>
    <n v="4"/>
    <n v="2"/>
    <n v="3"/>
    <n v="3"/>
    <n v="3"/>
    <n v="4"/>
    <s v=""/>
  </r>
  <r>
    <x v="46"/>
    <s v="Avant"/>
    <x v="0"/>
    <x v="6"/>
    <m/>
    <n v="15.5"/>
    <n v="2.75"/>
    <n v="2"/>
    <n v="2.5"/>
    <n v="2.5"/>
    <n v="2"/>
    <n v="3.75"/>
    <s v=""/>
  </r>
  <r>
    <x v="0"/>
    <s v="Avant"/>
    <x v="0"/>
    <x v="7"/>
    <m/>
    <n v="13.5"/>
    <n v="1.5"/>
    <n v="2"/>
    <n v="2.5"/>
    <n v="2"/>
    <n v="3"/>
    <n v="2.5"/>
    <s v=""/>
  </r>
  <r>
    <x v="1"/>
    <s v="Trois Quarts"/>
    <x v="0"/>
    <x v="7"/>
    <m/>
    <n v="16.333333333333332"/>
    <n v="2.6666666666666665"/>
    <n v="3.3333333333333335"/>
    <n v="1.6666666666666667"/>
    <n v="1.6666666666666667"/>
    <n v="3"/>
    <n v="4"/>
    <s v=""/>
  </r>
  <r>
    <x v="2"/>
    <s v="Avant"/>
    <x v="0"/>
    <x v="7"/>
    <m/>
    <s v=""/>
    <s v=""/>
    <s v=""/>
    <s v=""/>
    <s v=""/>
    <s v=""/>
    <s v=""/>
    <s v=""/>
  </r>
  <r>
    <x v="3"/>
    <s v="Avant"/>
    <x v="0"/>
    <x v="7"/>
    <m/>
    <n v="17"/>
    <n v="2"/>
    <n v="3"/>
    <n v="2.5"/>
    <n v="3"/>
    <n v="2.5"/>
    <n v="4"/>
    <s v=""/>
  </r>
  <r>
    <x v="4"/>
    <s v="Avant"/>
    <x v="0"/>
    <x v="7"/>
    <m/>
    <n v="25.333333333333332"/>
    <n v="4.666666666666667"/>
    <n v="5"/>
    <n v="3.6666666666666665"/>
    <n v="3"/>
    <n v="4"/>
    <n v="5"/>
    <s v=""/>
  </r>
  <r>
    <x v="5"/>
    <s v="Trois Quarts"/>
    <x v="0"/>
    <x v="7"/>
    <m/>
    <n v="16"/>
    <n v="2"/>
    <n v="2.5"/>
    <n v="2.5"/>
    <n v="3"/>
    <n v="2.5"/>
    <n v="3.5"/>
    <s v=""/>
  </r>
  <r>
    <x v="6"/>
    <s v="Avant"/>
    <x v="0"/>
    <x v="7"/>
    <m/>
    <s v=""/>
    <s v=""/>
    <s v=""/>
    <s v=""/>
    <s v=""/>
    <s v=""/>
    <s v=""/>
    <s v=""/>
  </r>
  <r>
    <x v="7"/>
    <s v="Trois Quarts"/>
    <x v="0"/>
    <x v="7"/>
    <m/>
    <n v="21"/>
    <n v="3"/>
    <n v="5"/>
    <n v="3"/>
    <n v="2.5"/>
    <n v="4"/>
    <n v="3.5"/>
    <s v=""/>
  </r>
  <r>
    <x v="8"/>
    <s v="Avant"/>
    <x v="0"/>
    <x v="7"/>
    <m/>
    <n v="26"/>
    <n v="4"/>
    <n v="5"/>
    <n v="5"/>
    <n v="4"/>
    <n v="4"/>
    <n v="4"/>
    <s v=""/>
  </r>
  <r>
    <x v="9"/>
    <s v="Trois Quarts"/>
    <x v="0"/>
    <x v="7"/>
    <m/>
    <n v="15"/>
    <n v="2"/>
    <n v="3"/>
    <n v="2"/>
    <n v="2"/>
    <n v="3"/>
    <n v="3"/>
    <s v=""/>
  </r>
  <r>
    <x v="10"/>
    <s v="Avant"/>
    <x v="0"/>
    <x v="7"/>
    <m/>
    <n v="19.5"/>
    <n v="3"/>
    <n v="3.25"/>
    <n v="2.75"/>
    <n v="3.25"/>
    <n v="3.25"/>
    <n v="4"/>
    <s v=""/>
  </r>
  <r>
    <x v="11"/>
    <s v="Avant"/>
    <x v="0"/>
    <x v="7"/>
    <m/>
    <n v="15"/>
    <n v="3"/>
    <n v="3"/>
    <n v="3"/>
    <n v="3"/>
    <n v="1"/>
    <n v="2"/>
    <s v=""/>
  </r>
  <r>
    <x v="12"/>
    <s v="Avant"/>
    <x v="0"/>
    <x v="7"/>
    <m/>
    <n v="16"/>
    <n v="2.5"/>
    <n v="4"/>
    <n v="2"/>
    <n v="2"/>
    <n v="1.5"/>
    <n v="4"/>
    <s v=""/>
  </r>
  <r>
    <x v="13"/>
    <s v="Trois Quarts"/>
    <x v="0"/>
    <x v="7"/>
    <m/>
    <n v="19"/>
    <n v="2.3333333333333335"/>
    <n v="3.6666666666666665"/>
    <n v="2.3333333333333335"/>
    <n v="3"/>
    <n v="3.6666666666666665"/>
    <n v="4"/>
    <s v=""/>
  </r>
  <r>
    <x v="14"/>
    <s v="Avant"/>
    <x v="0"/>
    <x v="7"/>
    <m/>
    <n v="13.75"/>
    <n v="2.75"/>
    <n v="2.25"/>
    <n v="1.5"/>
    <n v="2.25"/>
    <n v="1.75"/>
    <n v="3.25"/>
    <s v=""/>
  </r>
  <r>
    <x v="15"/>
    <s v="Trois Quarts"/>
    <x v="0"/>
    <x v="7"/>
    <m/>
    <n v="19"/>
    <n v="3"/>
    <n v="3"/>
    <n v="3"/>
    <n v="3"/>
    <n v="3"/>
    <n v="4"/>
    <s v=""/>
  </r>
  <r>
    <x v="16"/>
    <s v="Avant"/>
    <x v="0"/>
    <x v="7"/>
    <m/>
    <n v="16.5"/>
    <n v="3"/>
    <n v="3"/>
    <n v="3"/>
    <n v="3"/>
    <n v="2"/>
    <n v="2.5"/>
    <s v=""/>
  </r>
  <r>
    <x v="17"/>
    <s v="Trois Quarts"/>
    <x v="0"/>
    <x v="7"/>
    <m/>
    <n v="14"/>
    <n v="2"/>
    <n v="3"/>
    <n v="1"/>
    <n v="2"/>
    <n v="3"/>
    <n v="3"/>
    <s v=""/>
  </r>
  <r>
    <x v="18"/>
    <s v="Avant"/>
    <x v="0"/>
    <x v="7"/>
    <m/>
    <n v="16"/>
    <n v="2"/>
    <n v="3"/>
    <n v="2.5"/>
    <n v="3"/>
    <n v="2.5"/>
    <n v="3"/>
    <s v=""/>
  </r>
  <r>
    <x v="19"/>
    <s v="Trois Quarts"/>
    <x v="0"/>
    <x v="7"/>
    <m/>
    <n v="20"/>
    <n v="3"/>
    <n v="4"/>
    <n v="3"/>
    <n v="3"/>
    <n v="3"/>
    <n v="4"/>
    <s v=""/>
  </r>
  <r>
    <x v="20"/>
    <s v="Avant"/>
    <x v="0"/>
    <x v="7"/>
    <m/>
    <s v=""/>
    <s v=""/>
    <s v=""/>
    <s v=""/>
    <s v=""/>
    <s v=""/>
    <s v=""/>
    <s v=""/>
  </r>
  <r>
    <x v="21"/>
    <s v="Avant"/>
    <x v="0"/>
    <x v="7"/>
    <m/>
    <n v="19"/>
    <n v="4"/>
    <n v="4"/>
    <n v="3.5"/>
    <n v="3"/>
    <n v="1.5"/>
    <n v="3"/>
    <s v=""/>
  </r>
  <r>
    <x v="22"/>
    <s v="Avant"/>
    <x v="0"/>
    <x v="7"/>
    <m/>
    <n v="17.666666666666668"/>
    <n v="2.6666666666666665"/>
    <n v="3"/>
    <n v="4"/>
    <n v="2.3333333333333335"/>
    <n v="2.3333333333333335"/>
    <n v="3.3333333333333335"/>
    <s v=""/>
  </r>
  <r>
    <x v="23"/>
    <s v="Trois Quarts"/>
    <x v="0"/>
    <x v="7"/>
    <m/>
    <n v="22"/>
    <n v="4"/>
    <n v="4"/>
    <n v="4"/>
    <n v="2.5"/>
    <n v="3.5"/>
    <n v="4"/>
    <s v=""/>
  </r>
  <r>
    <x v="24"/>
    <s v="Avant"/>
    <x v="0"/>
    <x v="7"/>
    <m/>
    <n v="18"/>
    <n v="2.3333333333333335"/>
    <n v="3.3333333333333335"/>
    <n v="3.6666666666666665"/>
    <n v="2.6666666666666665"/>
    <n v="2"/>
    <n v="4"/>
    <s v=""/>
  </r>
  <r>
    <x v="25"/>
    <s v="Avant"/>
    <x v="0"/>
    <x v="7"/>
    <m/>
    <n v="19"/>
    <n v="2"/>
    <n v="3"/>
    <n v="4"/>
    <n v="1"/>
    <n v="5"/>
    <n v="4"/>
    <s v=""/>
  </r>
  <r>
    <x v="26"/>
    <s v="Avant"/>
    <x v="0"/>
    <x v="7"/>
    <m/>
    <n v="17"/>
    <n v="3"/>
    <n v="3"/>
    <n v="2"/>
    <n v="2"/>
    <n v="3"/>
    <n v="4"/>
    <s v=""/>
  </r>
  <r>
    <x v="27"/>
    <s v="Avant"/>
    <x v="0"/>
    <x v="7"/>
    <m/>
    <n v="25.666666666666668"/>
    <n v="4"/>
    <n v="4"/>
    <n v="4.666666666666667"/>
    <n v="3"/>
    <n v="5"/>
    <n v="5"/>
    <s v=""/>
  </r>
  <r>
    <x v="28"/>
    <s v="Avant"/>
    <x v="0"/>
    <x v="7"/>
    <m/>
    <n v="16"/>
    <n v="2"/>
    <n v="1.5"/>
    <n v="3"/>
    <n v="3"/>
    <n v="3"/>
    <n v="3.5"/>
    <s v=""/>
  </r>
  <r>
    <x v="29"/>
    <s v="Avant"/>
    <x v="0"/>
    <x v="7"/>
    <m/>
    <n v="21"/>
    <n v="3"/>
    <n v="4"/>
    <n v="3"/>
    <n v="4"/>
    <n v="3"/>
    <n v="4"/>
    <s v=""/>
  </r>
  <r>
    <x v="30"/>
    <s v="Trois Quarts"/>
    <x v="0"/>
    <x v="7"/>
    <m/>
    <n v="20"/>
    <n v="3.3333333333333335"/>
    <n v="4"/>
    <n v="3"/>
    <n v="2.6666666666666665"/>
    <n v="3"/>
    <n v="4"/>
    <s v=""/>
  </r>
  <r>
    <x v="31"/>
    <s v="Trois Quarts"/>
    <x v="0"/>
    <x v="7"/>
    <m/>
    <n v="20"/>
    <n v="2"/>
    <n v="4"/>
    <n v="4"/>
    <n v="2"/>
    <n v="4"/>
    <n v="4"/>
    <s v=""/>
  </r>
  <r>
    <x v="32"/>
    <s v="Trois Quarts"/>
    <x v="0"/>
    <x v="7"/>
    <m/>
    <n v="17"/>
    <n v="2.3333333333333335"/>
    <n v="3"/>
    <n v="2.3333333333333335"/>
    <n v="2.6666666666666665"/>
    <n v="2.3333333333333335"/>
    <n v="4.333333333333333"/>
    <s v=""/>
  </r>
  <r>
    <x v="33"/>
    <s v="Trois Quarts"/>
    <x v="0"/>
    <x v="7"/>
    <m/>
    <n v="18"/>
    <n v="2"/>
    <n v="4"/>
    <n v="2.5"/>
    <n v="2.5"/>
    <n v="3"/>
    <n v="4"/>
    <s v=""/>
  </r>
  <r>
    <x v="34"/>
    <s v="Trois Quarts"/>
    <x v="0"/>
    <x v="7"/>
    <m/>
    <s v=""/>
    <s v=""/>
    <s v=""/>
    <s v=""/>
    <s v=""/>
    <s v=""/>
    <s v=""/>
    <s v=""/>
  </r>
  <r>
    <x v="35"/>
    <s v="Trois Quarts"/>
    <x v="0"/>
    <x v="7"/>
    <m/>
    <n v="20"/>
    <n v="4"/>
    <n v="4"/>
    <n v="4"/>
    <n v="2"/>
    <n v="2"/>
    <n v="4"/>
    <s v=""/>
  </r>
  <r>
    <x v="36"/>
    <s v="Avant"/>
    <x v="0"/>
    <x v="7"/>
    <m/>
    <n v="22"/>
    <n v="4"/>
    <n v="4"/>
    <n v="3"/>
    <n v="3"/>
    <n v="4"/>
    <n v="4"/>
    <s v=""/>
  </r>
  <r>
    <x v="37"/>
    <s v="Avant"/>
    <x v="0"/>
    <x v="7"/>
    <m/>
    <s v=""/>
    <s v=""/>
    <s v=""/>
    <s v=""/>
    <s v=""/>
    <s v=""/>
    <s v=""/>
    <s v=""/>
  </r>
  <r>
    <x v="38"/>
    <s v="Avant"/>
    <x v="0"/>
    <x v="7"/>
    <m/>
    <n v="14"/>
    <n v="2"/>
    <n v="2"/>
    <n v="3"/>
    <n v="2"/>
    <n v="1"/>
    <n v="4"/>
    <s v=""/>
  </r>
  <r>
    <x v="39"/>
    <s v="Avant"/>
    <x v="0"/>
    <x v="7"/>
    <m/>
    <n v="17.25"/>
    <n v="2.25"/>
    <n v="2.5"/>
    <n v="2.5"/>
    <n v="2.25"/>
    <n v="3.75"/>
    <n v="4"/>
    <s v=""/>
  </r>
  <r>
    <x v="40"/>
    <s v="Trois Quarts"/>
    <x v="0"/>
    <x v="7"/>
    <m/>
    <n v="22.333333333333332"/>
    <n v="3.3333333333333335"/>
    <n v="4"/>
    <n v="3.3333333333333335"/>
    <n v="3"/>
    <n v="4"/>
    <n v="4.666666666666667"/>
    <s v=""/>
  </r>
  <r>
    <x v="41"/>
    <s v="Avant"/>
    <x v="0"/>
    <x v="7"/>
    <m/>
    <s v=""/>
    <s v=""/>
    <s v=""/>
    <s v=""/>
    <s v=""/>
    <s v=""/>
    <s v=""/>
    <s v=""/>
  </r>
  <r>
    <x v="42"/>
    <s v="Trois Quarts"/>
    <x v="0"/>
    <x v="7"/>
    <m/>
    <n v="22"/>
    <n v="4"/>
    <n v="4"/>
    <n v="4"/>
    <n v="4"/>
    <n v="4"/>
    <n v="2"/>
    <s v=""/>
  </r>
  <r>
    <x v="43"/>
    <s v="Trois Quarts"/>
    <x v="0"/>
    <x v="7"/>
    <m/>
    <s v=""/>
    <s v=""/>
    <s v=""/>
    <s v=""/>
    <s v=""/>
    <s v=""/>
    <s v=""/>
    <s v=""/>
  </r>
  <r>
    <x v="44"/>
    <s v="Avant"/>
    <x v="0"/>
    <x v="7"/>
    <m/>
    <n v="23.5"/>
    <n v="3"/>
    <n v="3.5"/>
    <n v="4.5"/>
    <n v="4"/>
    <n v="4"/>
    <n v="4.5"/>
    <s v=""/>
  </r>
  <r>
    <x v="45"/>
    <s v="Trois Quarts"/>
    <x v="0"/>
    <x v="7"/>
    <m/>
    <s v=""/>
    <s v=""/>
    <s v=""/>
    <s v=""/>
    <s v=""/>
    <s v=""/>
    <s v=""/>
    <s v=""/>
  </r>
  <r>
    <x v="46"/>
    <s v="Avant"/>
    <x v="0"/>
    <x v="7"/>
    <m/>
    <n v="16"/>
    <n v="3"/>
    <n v="2"/>
    <n v="2"/>
    <n v="3"/>
    <n v="2"/>
    <n v="4"/>
    <s v=""/>
  </r>
  <r>
    <x v="0"/>
    <s v="Avant"/>
    <x v="0"/>
    <x v="8"/>
    <m/>
    <n v="13.666666666666666"/>
    <n v="1.6666666666666667"/>
    <n v="2.6666666666666665"/>
    <n v="2.6666666666666665"/>
    <n v="2.3333333333333335"/>
    <n v="2.3333333333333335"/>
    <n v="2"/>
    <s v=""/>
  </r>
  <r>
    <x v="1"/>
    <s v="Trois Quarts"/>
    <x v="0"/>
    <x v="8"/>
    <m/>
    <n v="18.2"/>
    <n v="2.8"/>
    <n v="3"/>
    <n v="2.8"/>
    <n v="2.6"/>
    <n v="3"/>
    <n v="4"/>
    <s v=""/>
  </r>
  <r>
    <x v="2"/>
    <s v="Avant"/>
    <x v="0"/>
    <x v="8"/>
    <m/>
    <s v=""/>
    <s v=""/>
    <s v=""/>
    <s v=""/>
    <s v=""/>
    <s v=""/>
    <s v=""/>
    <s v=""/>
  </r>
  <r>
    <x v="3"/>
    <s v="Avant"/>
    <x v="0"/>
    <x v="8"/>
    <m/>
    <n v="14.25"/>
    <n v="2"/>
    <n v="2.5"/>
    <n v="2.75"/>
    <n v="1.75"/>
    <n v="1.75"/>
    <n v="3.5"/>
    <s v=""/>
  </r>
  <r>
    <x v="4"/>
    <s v="Avant"/>
    <x v="0"/>
    <x v="8"/>
    <m/>
    <n v="23"/>
    <n v="3"/>
    <n v="4"/>
    <n v="4"/>
    <n v="4"/>
    <n v="3"/>
    <n v="5"/>
    <s v=""/>
  </r>
  <r>
    <x v="5"/>
    <s v="Trois Quarts"/>
    <x v="0"/>
    <x v="8"/>
    <m/>
    <n v="17"/>
    <n v="2.2000000000000002"/>
    <n v="2.8"/>
    <n v="2.8"/>
    <n v="3"/>
    <n v="2.6"/>
    <n v="3.6"/>
    <s v=""/>
  </r>
  <r>
    <x v="6"/>
    <s v="Avant"/>
    <x v="0"/>
    <x v="8"/>
    <m/>
    <s v=""/>
    <s v=""/>
    <s v=""/>
    <s v=""/>
    <s v=""/>
    <s v=""/>
    <s v=""/>
    <s v=""/>
  </r>
  <r>
    <x v="7"/>
    <s v="Trois Quarts"/>
    <x v="0"/>
    <x v="8"/>
    <m/>
    <n v="19.5"/>
    <n v="2.25"/>
    <n v="3.5"/>
    <n v="3"/>
    <n v="2.75"/>
    <n v="3.25"/>
    <n v="4.75"/>
    <s v=""/>
  </r>
  <r>
    <x v="8"/>
    <s v="Avant"/>
    <x v="0"/>
    <x v="8"/>
    <m/>
    <n v="24"/>
    <n v="3.6666666666666665"/>
    <n v="4"/>
    <n v="4"/>
    <n v="3"/>
    <n v="4.666666666666667"/>
    <n v="4.666666666666667"/>
    <s v=""/>
  </r>
  <r>
    <x v="9"/>
    <s v="Trois Quarts"/>
    <x v="0"/>
    <x v="8"/>
    <m/>
    <n v="18.5"/>
    <n v="3"/>
    <n v="4"/>
    <n v="3"/>
    <n v="3"/>
    <n v="2.5"/>
    <n v="3"/>
    <s v=""/>
  </r>
  <r>
    <x v="10"/>
    <s v="Avant"/>
    <x v="0"/>
    <x v="8"/>
    <m/>
    <n v="17"/>
    <n v="2"/>
    <n v="3"/>
    <n v="3"/>
    <n v="2.5"/>
    <n v="2.5"/>
    <n v="4"/>
    <s v=""/>
  </r>
  <r>
    <x v="11"/>
    <s v="Avant"/>
    <x v="0"/>
    <x v="8"/>
    <m/>
    <n v="18"/>
    <n v="2.3333333333333335"/>
    <n v="3.3333333333333335"/>
    <n v="3"/>
    <n v="2.6666666666666665"/>
    <n v="2.6666666666666665"/>
    <n v="4"/>
    <s v=""/>
  </r>
  <r>
    <x v="12"/>
    <s v="Avant"/>
    <x v="0"/>
    <x v="8"/>
    <m/>
    <n v="14.75"/>
    <n v="1.5"/>
    <n v="3.25"/>
    <n v="3"/>
    <n v="2.5"/>
    <n v="1"/>
    <n v="3.5"/>
    <s v=""/>
  </r>
  <r>
    <x v="13"/>
    <s v="Trois Quarts"/>
    <x v="0"/>
    <x v="8"/>
    <m/>
    <n v="19.5"/>
    <n v="2.75"/>
    <n v="3.75"/>
    <n v="3"/>
    <n v="2.75"/>
    <n v="3.25"/>
    <n v="4"/>
    <s v=""/>
  </r>
  <r>
    <x v="14"/>
    <s v="Avant"/>
    <x v="0"/>
    <x v="8"/>
    <m/>
    <n v="15"/>
    <n v="2"/>
    <n v="2.6666666666666665"/>
    <n v="2.3333333333333335"/>
    <n v="2.6666666666666665"/>
    <n v="2"/>
    <n v="3.3333333333333335"/>
    <s v=""/>
  </r>
  <r>
    <x v="15"/>
    <s v="Trois Quarts"/>
    <x v="0"/>
    <x v="8"/>
    <m/>
    <n v="18.5"/>
    <n v="2.75"/>
    <n v="3.5"/>
    <n v="3"/>
    <n v="2.25"/>
    <n v="3"/>
    <n v="4"/>
    <s v=""/>
  </r>
  <r>
    <x v="16"/>
    <s v="Avant"/>
    <x v="0"/>
    <x v="8"/>
    <m/>
    <n v="14.5"/>
    <n v="2.25"/>
    <n v="2.25"/>
    <n v="2.5"/>
    <n v="2.5"/>
    <n v="1.75"/>
    <n v="3.25"/>
    <s v=""/>
  </r>
  <r>
    <x v="17"/>
    <s v="Trois Quarts"/>
    <x v="0"/>
    <x v="8"/>
    <m/>
    <n v="17.5"/>
    <n v="2.5"/>
    <n v="3.75"/>
    <n v="3"/>
    <n v="3"/>
    <n v="2.25"/>
    <n v="3"/>
    <s v=""/>
  </r>
  <r>
    <x v="18"/>
    <s v="Avant"/>
    <x v="0"/>
    <x v="8"/>
    <m/>
    <n v="20.25"/>
    <n v="2.75"/>
    <n v="3.75"/>
    <n v="3.5"/>
    <n v="3.25"/>
    <n v="2.75"/>
    <n v="4.25"/>
    <s v=""/>
  </r>
  <r>
    <x v="19"/>
    <s v="Trois Quarts"/>
    <x v="0"/>
    <x v="8"/>
    <m/>
    <n v="17.75"/>
    <n v="2"/>
    <n v="2.75"/>
    <n v="3"/>
    <n v="3"/>
    <n v="3"/>
    <n v="4"/>
    <s v=""/>
  </r>
  <r>
    <x v="20"/>
    <s v="Avant"/>
    <x v="0"/>
    <x v="8"/>
    <m/>
    <n v="18.5"/>
    <n v="1.5"/>
    <n v="4"/>
    <n v="2.75"/>
    <n v="2.75"/>
    <n v="3.25"/>
    <n v="4.25"/>
    <s v=""/>
  </r>
  <r>
    <x v="21"/>
    <s v="Avant"/>
    <x v="0"/>
    <x v="8"/>
    <m/>
    <n v="20.666666666666668"/>
    <n v="4"/>
    <n v="4.333333333333333"/>
    <n v="2.3333333333333335"/>
    <n v="3.6666666666666665"/>
    <n v="2"/>
    <n v="4.333333333333333"/>
    <s v=""/>
  </r>
  <r>
    <x v="22"/>
    <s v="Avant"/>
    <x v="0"/>
    <x v="8"/>
    <m/>
    <n v="21.25"/>
    <n v="3.75"/>
    <n v="3.75"/>
    <n v="4.5"/>
    <n v="2.75"/>
    <n v="3"/>
    <n v="3.5"/>
    <s v=""/>
  </r>
  <r>
    <x v="23"/>
    <s v="Trois Quarts"/>
    <x v="0"/>
    <x v="8"/>
    <m/>
    <n v="20"/>
    <n v="4"/>
    <n v="4"/>
    <n v="4"/>
    <n v="2"/>
    <n v="2"/>
    <n v="4"/>
    <s v=""/>
  </r>
  <r>
    <x v="24"/>
    <s v="Avant"/>
    <x v="0"/>
    <x v="8"/>
    <m/>
    <n v="19.25"/>
    <n v="3.25"/>
    <n v="3.5"/>
    <n v="3.5"/>
    <n v="4"/>
    <n v="2"/>
    <n v="3"/>
    <s v=""/>
  </r>
  <r>
    <x v="25"/>
    <s v="Avant"/>
    <x v="0"/>
    <x v="8"/>
    <m/>
    <n v="25"/>
    <n v="4"/>
    <n v="4"/>
    <n v="4"/>
    <n v="4"/>
    <n v="4"/>
    <n v="5"/>
    <s v=""/>
  </r>
  <r>
    <x v="26"/>
    <s v="Avant"/>
    <x v="0"/>
    <x v="8"/>
    <m/>
    <n v="14.5"/>
    <n v="2.5"/>
    <n v="3"/>
    <n v="1.5"/>
    <n v="2"/>
    <n v="2"/>
    <n v="3.5"/>
    <s v=""/>
  </r>
  <r>
    <x v="27"/>
    <s v="Avant"/>
    <x v="0"/>
    <x v="8"/>
    <m/>
    <n v="24.75"/>
    <n v="4.25"/>
    <n v="4"/>
    <n v="5"/>
    <n v="3.75"/>
    <n v="3.5"/>
    <n v="4.25"/>
    <s v=""/>
  </r>
  <r>
    <x v="28"/>
    <s v="Avant"/>
    <x v="0"/>
    <x v="8"/>
    <m/>
    <n v="16"/>
    <n v="2.3333333333333335"/>
    <n v="2.6666666666666665"/>
    <n v="3"/>
    <n v="2.3333333333333335"/>
    <n v="2.6666666666666665"/>
    <n v="3"/>
    <s v=""/>
  </r>
  <r>
    <x v="29"/>
    <s v="Avant"/>
    <x v="0"/>
    <x v="8"/>
    <m/>
    <n v="17.333333333333332"/>
    <n v="3"/>
    <n v="2.6666666666666665"/>
    <n v="3.3333333333333335"/>
    <n v="2.6666666666666665"/>
    <n v="2.3333333333333335"/>
    <n v="3.3333333333333335"/>
    <s v=""/>
  </r>
  <r>
    <x v="30"/>
    <s v="Trois Quarts"/>
    <x v="0"/>
    <x v="8"/>
    <m/>
    <n v="16.25"/>
    <n v="2.25"/>
    <n v="3.25"/>
    <n v="2"/>
    <n v="2.5"/>
    <n v="2.5"/>
    <n v="3.75"/>
    <s v=""/>
  </r>
  <r>
    <x v="31"/>
    <s v="Trois Quarts"/>
    <x v="0"/>
    <x v="8"/>
    <m/>
    <n v="19.5"/>
    <n v="2.75"/>
    <n v="3.5"/>
    <n v="4.25"/>
    <n v="2.5"/>
    <n v="3"/>
    <n v="3.5"/>
    <s v=""/>
  </r>
  <r>
    <x v="32"/>
    <s v="Trois Quarts"/>
    <x v="0"/>
    <x v="8"/>
    <m/>
    <n v="15.666666666666666"/>
    <n v="2"/>
    <n v="3"/>
    <n v="3.6666666666666665"/>
    <n v="2"/>
    <n v="2"/>
    <n v="3"/>
    <s v=""/>
  </r>
  <r>
    <x v="33"/>
    <s v="Trois Quarts"/>
    <x v="0"/>
    <x v="8"/>
    <m/>
    <n v="16.5"/>
    <n v="2"/>
    <n v="2.75"/>
    <n v="2.5"/>
    <n v="2.5"/>
    <n v="2.75"/>
    <n v="4"/>
    <s v=""/>
  </r>
  <r>
    <x v="34"/>
    <s v="Trois Quarts"/>
    <x v="0"/>
    <x v="8"/>
    <m/>
    <s v=""/>
    <s v=""/>
    <s v=""/>
    <s v=""/>
    <s v=""/>
    <s v=""/>
    <s v=""/>
    <s v=""/>
  </r>
  <r>
    <x v="35"/>
    <s v="Trois Quarts"/>
    <x v="0"/>
    <x v="8"/>
    <m/>
    <n v="17.75"/>
    <n v="2.5"/>
    <n v="4"/>
    <n v="3"/>
    <n v="3.75"/>
    <n v="1.5"/>
    <n v="3"/>
    <s v=""/>
  </r>
  <r>
    <x v="36"/>
    <s v="Avant"/>
    <x v="0"/>
    <x v="8"/>
    <m/>
    <n v="19.25"/>
    <n v="2.75"/>
    <n v="3.75"/>
    <n v="3"/>
    <n v="3"/>
    <n v="3.25"/>
    <n v="3.5"/>
    <s v=""/>
  </r>
  <r>
    <x v="37"/>
    <s v="Avant"/>
    <x v="0"/>
    <x v="8"/>
    <m/>
    <n v="16.5"/>
    <n v="2.5"/>
    <n v="2.5"/>
    <n v="3"/>
    <n v="3"/>
    <n v="2"/>
    <n v="3.5"/>
    <s v=""/>
  </r>
  <r>
    <x v="38"/>
    <s v="Avant"/>
    <x v="0"/>
    <x v="8"/>
    <m/>
    <n v="15.333333333333334"/>
    <n v="2"/>
    <n v="2.6666666666666665"/>
    <n v="2.3333333333333335"/>
    <n v="2"/>
    <n v="3"/>
    <n v="3.3333333333333335"/>
    <s v=""/>
  </r>
  <r>
    <x v="39"/>
    <s v="Avant"/>
    <x v="0"/>
    <x v="8"/>
    <m/>
    <n v="17.5"/>
    <n v="1.5"/>
    <n v="3.5"/>
    <n v="2.25"/>
    <n v="3"/>
    <n v="3.75"/>
    <n v="3.5"/>
    <s v=""/>
  </r>
  <r>
    <x v="40"/>
    <s v="Trois Quarts"/>
    <x v="0"/>
    <x v="8"/>
    <m/>
    <n v="23.25"/>
    <n v="4"/>
    <n v="4"/>
    <n v="3.5"/>
    <n v="3.5"/>
    <n v="3.75"/>
    <n v="4.5"/>
    <s v=""/>
  </r>
  <r>
    <x v="41"/>
    <s v="Avant"/>
    <x v="0"/>
    <x v="8"/>
    <s v=""/>
    <s v=""/>
    <s v=""/>
    <s v=""/>
    <s v=""/>
    <s v=""/>
    <s v=""/>
    <s v=""/>
    <s v=""/>
  </r>
  <r>
    <x v="42"/>
    <s v="Trois Quarts"/>
    <x v="0"/>
    <x v="8"/>
    <s v=""/>
    <n v="21.5"/>
    <n v="3"/>
    <n v="3.25"/>
    <n v="4"/>
    <n v="3.25"/>
    <n v="4"/>
    <n v="4"/>
    <s v=""/>
  </r>
  <r>
    <x v="43"/>
    <s v="Trois Quarts"/>
    <x v="0"/>
    <x v="8"/>
    <s v=""/>
    <s v=""/>
    <s v=""/>
    <s v=""/>
    <s v=""/>
    <s v=""/>
    <s v=""/>
    <s v=""/>
    <s v=""/>
  </r>
  <r>
    <x v="44"/>
    <s v="Avant"/>
    <x v="0"/>
    <x v="8"/>
    <s v=""/>
    <n v="21"/>
    <n v="3"/>
    <n v="3"/>
    <n v="4"/>
    <n v="3"/>
    <n v="4"/>
    <n v="4"/>
    <s v=""/>
  </r>
  <r>
    <x v="45"/>
    <s v="Trois Quarts"/>
    <x v="0"/>
    <x v="8"/>
    <s v=""/>
    <s v=""/>
    <s v=""/>
    <s v=""/>
    <s v=""/>
    <s v=""/>
    <s v=""/>
    <s v=""/>
    <s v=""/>
  </r>
  <r>
    <x v="46"/>
    <s v="Avant"/>
    <x v="0"/>
    <x v="8"/>
    <s v=""/>
    <n v="16"/>
    <n v="2.25"/>
    <n v="2.5"/>
    <n v="3"/>
    <n v="3"/>
    <n v="2"/>
    <n v="3.25"/>
    <s v=""/>
  </r>
  <r>
    <x v="0"/>
    <s v="Avant"/>
    <x v="0"/>
    <x v="9"/>
    <s v=""/>
    <s v=""/>
    <s v=""/>
    <s v=""/>
    <s v=""/>
    <s v=""/>
    <s v=""/>
    <s v=""/>
    <s v=""/>
  </r>
  <r>
    <x v="1"/>
    <s v="Trois Quarts"/>
    <x v="0"/>
    <x v="9"/>
    <s v=""/>
    <n v="17"/>
    <n v="3"/>
    <n v="3"/>
    <n v="1.5"/>
    <n v="2.5"/>
    <n v="3"/>
    <n v="4"/>
    <s v=""/>
  </r>
  <r>
    <x v="2"/>
    <s v="Avant"/>
    <x v="0"/>
    <x v="9"/>
    <s v=""/>
    <s v=""/>
    <s v=""/>
    <s v=""/>
    <s v=""/>
    <s v=""/>
    <s v=""/>
    <s v=""/>
    <s v=""/>
  </r>
  <r>
    <x v="3"/>
    <s v="Avant"/>
    <x v="0"/>
    <x v="9"/>
    <s v=""/>
    <n v="17.5"/>
    <n v="2.5"/>
    <n v="3"/>
    <n v="3"/>
    <n v="2.5"/>
    <n v="2.5"/>
    <n v="4"/>
    <s v=""/>
  </r>
  <r>
    <x v="4"/>
    <s v="Avant"/>
    <x v="0"/>
    <x v="9"/>
    <s v=""/>
    <n v="21.666666666666668"/>
    <n v="3.6666666666666665"/>
    <n v="4"/>
    <n v="2.3333333333333335"/>
    <n v="2.6666666666666665"/>
    <n v="4"/>
    <n v="5"/>
    <s v=""/>
  </r>
  <r>
    <x v="5"/>
    <s v="Trois Quarts"/>
    <x v="0"/>
    <x v="9"/>
    <s v=""/>
    <n v="18.333333333333332"/>
    <n v="3"/>
    <n v="3.6666666666666665"/>
    <n v="2.3333333333333335"/>
    <n v="2.3333333333333335"/>
    <n v="3"/>
    <n v="4"/>
    <s v=""/>
  </r>
  <r>
    <x v="6"/>
    <s v="Avant"/>
    <x v="0"/>
    <x v="9"/>
    <s v=""/>
    <s v=""/>
    <s v=""/>
    <s v=""/>
    <s v=""/>
    <s v=""/>
    <s v=""/>
    <s v=""/>
    <s v=""/>
  </r>
  <r>
    <x v="7"/>
    <s v="Trois Quarts"/>
    <x v="0"/>
    <x v="9"/>
    <s v=""/>
    <n v="20"/>
    <n v="1"/>
    <n v="4"/>
    <n v="3"/>
    <n v="2"/>
    <n v="5"/>
    <n v="5"/>
    <s v=""/>
  </r>
  <r>
    <x v="8"/>
    <s v="Avant"/>
    <x v="0"/>
    <x v="9"/>
    <s v=""/>
    <n v="21"/>
    <n v="3"/>
    <n v="3"/>
    <n v="4.5"/>
    <n v="3.5"/>
    <n v="3"/>
    <n v="4"/>
    <s v=""/>
  </r>
  <r>
    <x v="9"/>
    <s v="Trois Quarts"/>
    <x v="0"/>
    <x v="9"/>
    <s v=""/>
    <n v="19.666666666666668"/>
    <n v="3"/>
    <n v="4"/>
    <n v="2.6666666666666665"/>
    <n v="2.6666666666666665"/>
    <n v="3.3333333333333335"/>
    <n v="4"/>
    <s v=""/>
  </r>
  <r>
    <x v="10"/>
    <s v="Avant"/>
    <x v="0"/>
    <x v="9"/>
    <s v=""/>
    <n v="18.5"/>
    <n v="3"/>
    <n v="3.5"/>
    <n v="2.5"/>
    <n v="2.5"/>
    <n v="3"/>
    <n v="4"/>
    <s v=""/>
  </r>
  <r>
    <x v="11"/>
    <s v="Avant"/>
    <x v="0"/>
    <x v="9"/>
    <s v=""/>
    <s v=""/>
    <s v=""/>
    <s v=""/>
    <s v=""/>
    <s v=""/>
    <s v=""/>
    <s v=""/>
    <s v=""/>
  </r>
  <r>
    <x v="12"/>
    <s v="Avant"/>
    <x v="0"/>
    <x v="9"/>
    <s v=""/>
    <n v="17.5"/>
    <n v="2.5"/>
    <n v="4"/>
    <n v="2.5"/>
    <n v="2.5"/>
    <n v="2"/>
    <n v="4"/>
    <s v=""/>
  </r>
  <r>
    <x v="13"/>
    <s v="Trois Quarts"/>
    <x v="0"/>
    <x v="9"/>
    <s v=""/>
    <n v="18.666666666666668"/>
    <n v="2.6666666666666665"/>
    <n v="3.6666666666666665"/>
    <n v="2"/>
    <n v="3.3333333333333335"/>
    <n v="3"/>
    <n v="4"/>
    <s v=""/>
  </r>
  <r>
    <x v="14"/>
    <s v="Avant"/>
    <x v="0"/>
    <x v="9"/>
    <s v=""/>
    <n v="14"/>
    <n v="2"/>
    <n v="2"/>
    <n v="1"/>
    <n v="2"/>
    <n v="3"/>
    <n v="4"/>
    <s v=""/>
  </r>
  <r>
    <x v="15"/>
    <s v="Trois Quarts"/>
    <x v="0"/>
    <x v="9"/>
    <s v=""/>
    <n v="19"/>
    <n v="3"/>
    <n v="4"/>
    <n v="2.6666666666666665"/>
    <n v="2.3333333333333335"/>
    <n v="3"/>
    <n v="4"/>
    <s v=""/>
  </r>
  <r>
    <x v="16"/>
    <s v="Avant"/>
    <x v="0"/>
    <x v="9"/>
    <s v=""/>
    <n v="17.333333333333332"/>
    <n v="2.3333333333333335"/>
    <n v="4"/>
    <n v="2"/>
    <n v="2"/>
    <n v="3"/>
    <n v="4"/>
    <s v=""/>
  </r>
  <r>
    <x v="17"/>
    <s v="Trois Quarts"/>
    <x v="0"/>
    <x v="9"/>
    <s v=""/>
    <n v="18"/>
    <n v="3"/>
    <n v="4"/>
    <n v="3"/>
    <n v="3"/>
    <n v="2"/>
    <n v="3"/>
    <s v=""/>
  </r>
  <r>
    <x v="18"/>
    <s v="Avant"/>
    <x v="0"/>
    <x v="9"/>
    <s v=""/>
    <n v="17.666666666666668"/>
    <n v="3"/>
    <n v="4"/>
    <n v="1.6666666666666667"/>
    <n v="2.3333333333333335"/>
    <n v="3"/>
    <n v="3.6666666666666665"/>
    <s v=""/>
  </r>
  <r>
    <x v="19"/>
    <s v="Trois Quarts"/>
    <x v="0"/>
    <x v="9"/>
    <s v=""/>
    <s v=""/>
    <s v=""/>
    <s v=""/>
    <s v=""/>
    <s v=""/>
    <s v=""/>
    <s v=""/>
    <s v=""/>
  </r>
  <r>
    <x v="20"/>
    <s v="Avant"/>
    <x v="0"/>
    <x v="9"/>
    <s v=""/>
    <s v=""/>
    <s v=""/>
    <s v=""/>
    <s v=""/>
    <s v=""/>
    <s v=""/>
    <s v=""/>
    <s v=""/>
  </r>
  <r>
    <x v="21"/>
    <s v="Avant"/>
    <x v="0"/>
    <x v="9"/>
    <s v=""/>
    <n v="18"/>
    <n v="4"/>
    <n v="4"/>
    <n v="3"/>
    <n v="4"/>
    <n v="1"/>
    <n v="2"/>
    <s v=""/>
  </r>
  <r>
    <x v="22"/>
    <s v="Avant"/>
    <x v="0"/>
    <x v="9"/>
    <s v=""/>
    <n v="18"/>
    <n v="3"/>
    <n v="3.3333333333333335"/>
    <n v="3.6666666666666665"/>
    <n v="2.6666666666666665"/>
    <n v="2.3333333333333335"/>
    <n v="3"/>
    <s v=""/>
  </r>
  <r>
    <x v="23"/>
    <s v="Trois Quarts"/>
    <x v="0"/>
    <x v="9"/>
    <s v=""/>
    <n v="24"/>
    <n v="4"/>
    <n v="4"/>
    <n v="4"/>
    <n v="4"/>
    <n v="4"/>
    <n v="4"/>
    <s v=""/>
  </r>
  <r>
    <x v="24"/>
    <s v="Avant"/>
    <x v="0"/>
    <x v="9"/>
    <s v=""/>
    <n v="19.5"/>
    <n v="2.5"/>
    <n v="4"/>
    <n v="3.5"/>
    <n v="3.5"/>
    <n v="2"/>
    <n v="4"/>
    <s v=""/>
  </r>
  <r>
    <x v="25"/>
    <s v="Avant"/>
    <x v="0"/>
    <x v="9"/>
    <s v=""/>
    <n v="22"/>
    <n v="4"/>
    <n v="3"/>
    <n v="4"/>
    <n v="4"/>
    <n v="3.5"/>
    <n v="3.5"/>
    <s v=""/>
  </r>
  <r>
    <x v="26"/>
    <s v="Avant"/>
    <x v="0"/>
    <x v="9"/>
    <s v=""/>
    <n v="18"/>
    <n v="3"/>
    <n v="3"/>
    <n v="3"/>
    <n v="3"/>
    <n v="3"/>
    <n v="3"/>
    <s v=""/>
  </r>
  <r>
    <x v="27"/>
    <s v="Avant"/>
    <x v="0"/>
    <x v="9"/>
    <s v=""/>
    <s v=""/>
    <s v=""/>
    <s v=""/>
    <s v=""/>
    <s v=""/>
    <s v=""/>
    <s v=""/>
    <s v=""/>
  </r>
  <r>
    <x v="28"/>
    <s v="Avant"/>
    <x v="0"/>
    <x v="9"/>
    <s v=""/>
    <n v="16.5"/>
    <n v="2"/>
    <n v="3"/>
    <n v="2"/>
    <n v="2.5"/>
    <n v="3"/>
    <n v="4"/>
    <s v=""/>
  </r>
  <r>
    <x v="29"/>
    <s v="Avant"/>
    <x v="0"/>
    <x v="9"/>
    <s v=""/>
    <n v="17"/>
    <n v="2.5"/>
    <n v="3.5"/>
    <n v="2"/>
    <n v="2.5"/>
    <n v="2.5"/>
    <n v="4"/>
    <s v=""/>
  </r>
  <r>
    <x v="30"/>
    <s v="Trois Quarts"/>
    <x v="0"/>
    <x v="9"/>
    <s v=""/>
    <n v="15.666666666666666"/>
    <n v="2"/>
    <n v="2.6666666666666665"/>
    <n v="2"/>
    <n v="2.6666666666666665"/>
    <n v="2.6666666666666665"/>
    <n v="3.6666666666666665"/>
    <s v=""/>
  </r>
  <r>
    <x v="31"/>
    <s v="Trois Quarts"/>
    <x v="0"/>
    <x v="9"/>
    <s v=""/>
    <s v=""/>
    <s v=""/>
    <s v=""/>
    <s v=""/>
    <s v=""/>
    <s v=""/>
    <s v=""/>
    <s v=""/>
  </r>
  <r>
    <x v="32"/>
    <s v="Trois Quarts"/>
    <x v="0"/>
    <x v="9"/>
    <s v=""/>
    <n v="11.5"/>
    <n v="1"/>
    <n v="2"/>
    <n v="3"/>
    <n v="3"/>
    <n v="1"/>
    <n v="1.5"/>
    <s v=""/>
  </r>
  <r>
    <x v="33"/>
    <s v="Trois Quarts"/>
    <x v="0"/>
    <x v="9"/>
    <s v=""/>
    <n v="18.333333333333332"/>
    <n v="2.3333333333333335"/>
    <n v="4"/>
    <n v="2.6666666666666665"/>
    <n v="3"/>
    <n v="3"/>
    <n v="3.3333333333333335"/>
    <s v=""/>
  </r>
  <r>
    <x v="34"/>
    <s v="Trois Quarts"/>
    <x v="0"/>
    <x v="9"/>
    <s v=""/>
    <s v=""/>
    <s v=""/>
    <s v=""/>
    <s v=""/>
    <s v=""/>
    <s v=""/>
    <s v=""/>
    <s v=""/>
  </r>
  <r>
    <x v="35"/>
    <s v="Trois Quarts"/>
    <x v="0"/>
    <x v="9"/>
    <s v=""/>
    <n v="18.333333333333332"/>
    <n v="3"/>
    <n v="4.333333333333333"/>
    <n v="2"/>
    <n v="3.3333333333333335"/>
    <n v="1.6666666666666667"/>
    <n v="4"/>
    <s v=""/>
  </r>
  <r>
    <x v="36"/>
    <s v="Avant"/>
    <x v="0"/>
    <x v="9"/>
    <s v=""/>
    <n v="17"/>
    <n v="2.6666666666666665"/>
    <n v="3.3333333333333335"/>
    <n v="2.3333333333333335"/>
    <n v="2"/>
    <n v="3"/>
    <n v="3.6666666666666665"/>
    <s v=""/>
  </r>
  <r>
    <x v="37"/>
    <s v="Avant"/>
    <x v="0"/>
    <x v="9"/>
    <s v=""/>
    <s v=""/>
    <s v=""/>
    <s v=""/>
    <s v=""/>
    <s v=""/>
    <s v=""/>
    <s v=""/>
    <s v=""/>
  </r>
  <r>
    <x v="38"/>
    <s v="Avant"/>
    <x v="0"/>
    <x v="9"/>
    <s v=""/>
    <n v="19.5"/>
    <n v="2.5"/>
    <n v="4"/>
    <n v="4"/>
    <n v="3"/>
    <n v="3"/>
    <n v="3"/>
    <s v=""/>
  </r>
  <r>
    <x v="39"/>
    <s v="Avant"/>
    <x v="0"/>
    <x v="9"/>
    <s v=""/>
    <n v="14.5"/>
    <n v="2"/>
    <n v="2.5"/>
    <n v="1.75"/>
    <n v="2.75"/>
    <n v="3"/>
    <n v="2.5"/>
    <s v=""/>
  </r>
  <r>
    <x v="40"/>
    <s v="Trois Quarts"/>
    <x v="0"/>
    <x v="9"/>
    <s v=""/>
    <n v="21"/>
    <n v="3.6666666666666665"/>
    <n v="4"/>
    <n v="3.3333333333333335"/>
    <n v="2.3333333333333335"/>
    <n v="3.6666666666666665"/>
    <n v="4"/>
    <s v=""/>
  </r>
  <r>
    <x v="41"/>
    <s v="Avant"/>
    <x v="0"/>
    <x v="9"/>
    <s v=""/>
    <s v=""/>
    <s v=""/>
    <s v=""/>
    <s v=""/>
    <s v=""/>
    <s v=""/>
    <s v=""/>
    <s v=""/>
  </r>
  <r>
    <x v="42"/>
    <s v="Trois Quarts"/>
    <x v="0"/>
    <x v="9"/>
    <s v=""/>
    <n v="19.5"/>
    <n v="3"/>
    <n v="3.5"/>
    <n v="3"/>
    <n v="1.5"/>
    <n v="4"/>
    <n v="4.5"/>
    <s v=""/>
  </r>
  <r>
    <x v="43"/>
    <s v="Trois Quarts"/>
    <x v="0"/>
    <x v="9"/>
    <s v=""/>
    <s v=""/>
    <s v=""/>
    <s v=""/>
    <s v=""/>
    <s v=""/>
    <s v=""/>
    <s v=""/>
    <s v=""/>
  </r>
  <r>
    <x v="44"/>
    <s v="Avant"/>
    <x v="0"/>
    <x v="9"/>
    <s v=""/>
    <n v="22"/>
    <n v="3"/>
    <n v="3.6666666666666665"/>
    <n v="4.333333333333333"/>
    <n v="3.6666666666666665"/>
    <n v="3.6666666666666665"/>
    <n v="3.6666666666666665"/>
    <s v=""/>
  </r>
  <r>
    <x v="45"/>
    <s v="Trois Quarts"/>
    <x v="0"/>
    <x v="9"/>
    <s v=""/>
    <s v=""/>
    <s v=""/>
    <s v=""/>
    <s v=""/>
    <s v=""/>
    <s v=""/>
    <s v=""/>
    <s v=""/>
  </r>
  <r>
    <x v="46"/>
    <s v="Avant"/>
    <x v="0"/>
    <x v="9"/>
    <s v=""/>
    <n v="16"/>
    <n v="3"/>
    <n v="2"/>
    <n v="2.5"/>
    <n v="3"/>
    <n v="2"/>
    <n v="3.5"/>
    <s v=""/>
  </r>
  <r>
    <x v="0"/>
    <s v="Avant"/>
    <x v="0"/>
    <x v="10"/>
    <s v=""/>
    <n v="13"/>
    <n v="1"/>
    <n v="2"/>
    <n v="2"/>
    <n v="1"/>
    <n v="3"/>
    <n v="4"/>
    <s v=""/>
  </r>
  <r>
    <x v="1"/>
    <s v="Trois Quarts"/>
    <x v="0"/>
    <x v="10"/>
    <s v=""/>
    <s v=""/>
    <s v=""/>
    <s v=""/>
    <s v=""/>
    <s v=""/>
    <s v=""/>
    <s v=""/>
    <s v=""/>
  </r>
  <r>
    <x v="2"/>
    <s v="Avant"/>
    <x v="0"/>
    <x v="10"/>
    <s v=""/>
    <s v=""/>
    <s v=""/>
    <s v=""/>
    <s v=""/>
    <s v=""/>
    <s v=""/>
    <s v=""/>
    <s v=""/>
  </r>
  <r>
    <x v="3"/>
    <s v="Avant"/>
    <x v="0"/>
    <x v="10"/>
    <s v=""/>
    <n v="16"/>
    <n v="2"/>
    <n v="2.5"/>
    <n v="2.5"/>
    <n v="2.5"/>
    <n v="3"/>
    <n v="3.5"/>
    <s v=""/>
  </r>
  <r>
    <x v="4"/>
    <s v="Avant"/>
    <x v="0"/>
    <x v="10"/>
    <s v=""/>
    <n v="23"/>
    <n v="4"/>
    <n v="4"/>
    <n v="3.5"/>
    <n v="3"/>
    <n v="4"/>
    <n v="4.5"/>
    <s v=""/>
  </r>
  <r>
    <x v="5"/>
    <s v="Trois Quarts"/>
    <x v="0"/>
    <x v="10"/>
    <s v=""/>
    <n v="18.333333333333332"/>
    <n v="2.3333333333333335"/>
    <n v="3.6666666666666665"/>
    <n v="3"/>
    <n v="2.3333333333333335"/>
    <n v="3"/>
    <n v="4"/>
    <s v=""/>
  </r>
  <r>
    <x v="6"/>
    <s v="Avant"/>
    <x v="0"/>
    <x v="10"/>
    <s v=""/>
    <s v=""/>
    <s v=""/>
    <s v=""/>
    <s v=""/>
    <s v=""/>
    <s v=""/>
    <s v=""/>
    <s v=""/>
  </r>
  <r>
    <x v="7"/>
    <s v="Trois Quarts"/>
    <x v="0"/>
    <x v="10"/>
    <s v=""/>
    <n v="21"/>
    <n v="3"/>
    <n v="4"/>
    <n v="3"/>
    <n v="2"/>
    <n v="4"/>
    <n v="5"/>
    <s v=""/>
  </r>
  <r>
    <x v="8"/>
    <s v="Avant"/>
    <x v="0"/>
    <x v="10"/>
    <s v=""/>
    <s v=""/>
    <s v=""/>
    <s v=""/>
    <s v=""/>
    <s v=""/>
    <s v=""/>
    <s v=""/>
    <s v=""/>
  </r>
  <r>
    <x v="9"/>
    <s v="Trois Quarts"/>
    <x v="0"/>
    <x v="10"/>
    <s v=""/>
    <s v=""/>
    <s v=""/>
    <s v=""/>
    <s v=""/>
    <s v=""/>
    <s v=""/>
    <s v=""/>
    <s v=""/>
  </r>
  <r>
    <x v="10"/>
    <s v="Avant"/>
    <x v="0"/>
    <x v="10"/>
    <s v=""/>
    <n v="19"/>
    <n v="2.5"/>
    <n v="4"/>
    <n v="2.5"/>
    <n v="3"/>
    <n v="3"/>
    <n v="4"/>
    <s v=""/>
  </r>
  <r>
    <x v="11"/>
    <s v="Avant"/>
    <x v="0"/>
    <x v="10"/>
    <s v=""/>
    <n v="17"/>
    <n v="2"/>
    <n v="3"/>
    <n v="3"/>
    <n v="3"/>
    <n v="2"/>
    <n v="4"/>
    <s v=""/>
  </r>
  <r>
    <x v="12"/>
    <s v="Avant"/>
    <x v="0"/>
    <x v="10"/>
    <s v=""/>
    <n v="15.666666666666666"/>
    <n v="2"/>
    <n v="3"/>
    <n v="2"/>
    <n v="2.3333333333333335"/>
    <n v="2.3333333333333335"/>
    <n v="4"/>
    <s v=""/>
  </r>
  <r>
    <x v="13"/>
    <s v="Trois Quarts"/>
    <x v="0"/>
    <x v="10"/>
    <s v=""/>
    <n v="20"/>
    <n v="2.3333333333333335"/>
    <n v="4"/>
    <n v="3"/>
    <n v="3"/>
    <n v="3.6666666666666665"/>
    <n v="4"/>
    <s v=""/>
  </r>
  <r>
    <x v="14"/>
    <s v="Avant"/>
    <x v="0"/>
    <x v="10"/>
    <s v=""/>
    <n v="18"/>
    <n v="3"/>
    <n v="4"/>
    <n v="2"/>
    <n v="3"/>
    <n v="2"/>
    <n v="4"/>
    <s v=""/>
  </r>
  <r>
    <x v="15"/>
    <s v="Trois Quarts"/>
    <x v="0"/>
    <x v="10"/>
    <s v=""/>
    <n v="18"/>
    <n v="3"/>
    <n v="3.6666666666666665"/>
    <n v="3"/>
    <n v="2.3333333333333335"/>
    <n v="3"/>
    <n v="3"/>
    <s v=""/>
  </r>
  <r>
    <x v="16"/>
    <s v="Avant"/>
    <x v="0"/>
    <x v="10"/>
    <s v=""/>
    <n v="11.5"/>
    <n v="1"/>
    <n v="2"/>
    <n v="3"/>
    <n v="3"/>
    <n v="1"/>
    <n v="1.5"/>
    <s v=""/>
  </r>
  <r>
    <x v="17"/>
    <s v="Trois Quarts"/>
    <x v="0"/>
    <x v="10"/>
    <s v=""/>
    <n v="15.666666666666666"/>
    <n v="2"/>
    <n v="2.6666666666666665"/>
    <n v="3"/>
    <n v="3"/>
    <n v="2.6666666666666665"/>
    <n v="2.3333333333333335"/>
    <s v=""/>
  </r>
  <r>
    <x v="18"/>
    <s v="Avant"/>
    <x v="0"/>
    <x v="10"/>
    <s v=""/>
    <n v="19"/>
    <n v="3.75"/>
    <n v="3.5"/>
    <n v="3"/>
    <n v="2.5"/>
    <n v="2.75"/>
    <n v="3.5"/>
    <s v=""/>
  </r>
  <r>
    <x v="19"/>
    <s v="Trois Quarts"/>
    <x v="0"/>
    <x v="10"/>
    <s v=""/>
    <n v="18"/>
    <n v="1"/>
    <n v="2"/>
    <n v="4"/>
    <n v="4"/>
    <n v="3"/>
    <n v="4"/>
    <s v=""/>
  </r>
  <r>
    <x v="20"/>
    <s v="Avant"/>
    <x v="0"/>
    <x v="10"/>
    <s v=""/>
    <s v=""/>
    <s v=""/>
    <s v=""/>
    <s v=""/>
    <s v=""/>
    <s v=""/>
    <s v=""/>
    <s v=""/>
  </r>
  <r>
    <x v="21"/>
    <s v="Avant"/>
    <x v="0"/>
    <x v="10"/>
    <s v=""/>
    <n v="19"/>
    <n v="3.3333333333333335"/>
    <n v="3.6666666666666665"/>
    <n v="3"/>
    <n v="3.3333333333333335"/>
    <n v="2"/>
    <n v="3.6666666666666665"/>
    <s v=""/>
  </r>
  <r>
    <x v="22"/>
    <s v="Avant"/>
    <x v="0"/>
    <x v="10"/>
    <s v=""/>
    <n v="16"/>
    <n v="2"/>
    <n v="3"/>
    <n v="3"/>
    <n v="2"/>
    <n v="3"/>
    <n v="3"/>
    <s v=""/>
  </r>
  <r>
    <x v="23"/>
    <s v="Trois Quarts"/>
    <x v="0"/>
    <x v="10"/>
    <s v=""/>
    <s v=""/>
    <s v=""/>
    <s v=""/>
    <s v=""/>
    <s v=""/>
    <s v=""/>
    <s v=""/>
    <s v=""/>
  </r>
  <r>
    <x v="24"/>
    <s v="Avant"/>
    <x v="0"/>
    <x v="10"/>
    <s v=""/>
    <n v="20.666666666666668"/>
    <n v="2.6666666666666665"/>
    <n v="4"/>
    <n v="4"/>
    <n v="4"/>
    <n v="2"/>
    <n v="4"/>
    <s v=""/>
  </r>
  <r>
    <x v="25"/>
    <s v="Avant"/>
    <x v="0"/>
    <x v="10"/>
    <s v=""/>
    <n v="24"/>
    <n v="4"/>
    <n v="4"/>
    <n v="4"/>
    <n v="4"/>
    <n v="4"/>
    <n v="4"/>
    <s v=""/>
  </r>
  <r>
    <x v="26"/>
    <s v="Avant"/>
    <x v="0"/>
    <x v="10"/>
    <s v=""/>
    <s v=""/>
    <s v=""/>
    <s v=""/>
    <s v=""/>
    <s v=""/>
    <s v=""/>
    <s v=""/>
    <s v=""/>
  </r>
  <r>
    <x v="27"/>
    <s v="Avant"/>
    <x v="0"/>
    <x v="10"/>
    <s v=""/>
    <s v=""/>
    <s v=""/>
    <s v=""/>
    <s v=""/>
    <s v=""/>
    <s v=""/>
    <s v=""/>
    <s v=""/>
  </r>
  <r>
    <x v="28"/>
    <s v="Avant"/>
    <x v="0"/>
    <x v="10"/>
    <s v=""/>
    <n v="17"/>
    <n v="2.5"/>
    <n v="3"/>
    <n v="3"/>
    <n v="2"/>
    <n v="3"/>
    <n v="3.5"/>
    <s v=""/>
  </r>
  <r>
    <x v="29"/>
    <s v="Avant"/>
    <x v="0"/>
    <x v="10"/>
    <s v=""/>
    <n v="22"/>
    <n v="3"/>
    <n v="3"/>
    <n v="4"/>
    <n v="5"/>
    <n v="3"/>
    <n v="4"/>
    <s v=""/>
  </r>
  <r>
    <x v="30"/>
    <s v="Trois Quarts"/>
    <x v="0"/>
    <x v="10"/>
    <s v=""/>
    <n v="20.333333333333332"/>
    <n v="3.3333333333333335"/>
    <n v="4"/>
    <n v="2.6666666666666665"/>
    <n v="3.3333333333333335"/>
    <n v="3"/>
    <n v="4"/>
    <s v=""/>
  </r>
  <r>
    <x v="31"/>
    <s v="Trois Quarts"/>
    <x v="0"/>
    <x v="10"/>
    <s v=""/>
    <s v=""/>
    <s v=""/>
    <s v=""/>
    <s v=""/>
    <s v=""/>
    <s v=""/>
    <s v=""/>
    <s v=""/>
  </r>
  <r>
    <x v="32"/>
    <s v="Trois Quarts"/>
    <x v="0"/>
    <x v="10"/>
    <s v=""/>
    <n v="17"/>
    <n v="2.5"/>
    <n v="2.5"/>
    <n v="2.5"/>
    <n v="3.5"/>
    <n v="3"/>
    <n v="3"/>
    <s v=""/>
  </r>
  <r>
    <x v="33"/>
    <s v="Trois Quarts"/>
    <x v="0"/>
    <x v="10"/>
    <s v=""/>
    <n v="18"/>
    <n v="2"/>
    <n v="3"/>
    <n v="3"/>
    <n v="3"/>
    <n v="3"/>
    <n v="4"/>
    <s v=""/>
  </r>
  <r>
    <x v="34"/>
    <s v="Trois Quarts"/>
    <x v="0"/>
    <x v="10"/>
    <s v=""/>
    <s v=""/>
    <s v=""/>
    <s v=""/>
    <s v=""/>
    <s v=""/>
    <s v=""/>
    <s v=""/>
    <s v=""/>
  </r>
  <r>
    <x v="35"/>
    <s v="Trois Quarts"/>
    <x v="0"/>
    <x v="10"/>
    <s v=""/>
    <n v="20.333333333333332"/>
    <n v="3.3333333333333335"/>
    <n v="3.3333333333333335"/>
    <n v="4"/>
    <n v="3.6666666666666665"/>
    <n v="2"/>
    <n v="4"/>
    <s v=""/>
  </r>
  <r>
    <x v="36"/>
    <s v="Avant"/>
    <x v="0"/>
    <x v="10"/>
    <s v=""/>
    <n v="19.5"/>
    <n v="3"/>
    <n v="2.5"/>
    <n v="4"/>
    <n v="3"/>
    <n v="3"/>
    <n v="4"/>
    <s v=""/>
  </r>
  <r>
    <x v="37"/>
    <s v="Avant"/>
    <x v="0"/>
    <x v="10"/>
    <s v=""/>
    <s v=""/>
    <s v=""/>
    <s v=""/>
    <s v=""/>
    <s v=""/>
    <s v=""/>
    <s v=""/>
    <s v=""/>
  </r>
  <r>
    <x v="38"/>
    <s v="Avant"/>
    <x v="0"/>
    <x v="10"/>
    <s v=""/>
    <n v="15.5"/>
    <n v="2"/>
    <n v="2.5"/>
    <n v="3.5"/>
    <n v="2.5"/>
    <n v="2.5"/>
    <n v="2.5"/>
    <s v=""/>
  </r>
  <r>
    <x v="39"/>
    <s v="Avant"/>
    <x v="0"/>
    <x v="10"/>
    <s v=""/>
    <n v="18.5"/>
    <n v="2.5"/>
    <n v="2"/>
    <n v="3"/>
    <n v="3"/>
    <n v="4"/>
    <n v="4"/>
    <s v=""/>
  </r>
  <r>
    <x v="40"/>
    <s v="Trois Quarts"/>
    <x v="0"/>
    <x v="10"/>
    <s v=""/>
    <n v="23.333333333333332"/>
    <n v="3.6666666666666665"/>
    <n v="3.3333333333333335"/>
    <n v="4.333333333333333"/>
    <n v="3.6666666666666665"/>
    <n v="4"/>
    <n v="4.333333333333333"/>
    <s v=""/>
  </r>
  <r>
    <x v="41"/>
    <s v="Avant"/>
    <x v="0"/>
    <x v="10"/>
    <s v=""/>
    <s v=""/>
    <s v=""/>
    <s v=""/>
    <s v=""/>
    <s v=""/>
    <s v=""/>
    <s v=""/>
    <s v=""/>
  </r>
  <r>
    <x v="42"/>
    <s v="Trois Quarts"/>
    <x v="0"/>
    <x v="10"/>
    <s v=""/>
    <n v="22.666666666666668"/>
    <n v="3"/>
    <n v="3.3333333333333335"/>
    <n v="4"/>
    <n v="3"/>
    <n v="4.333333333333333"/>
    <n v="5"/>
    <s v=""/>
  </r>
  <r>
    <x v="43"/>
    <s v="Trois Quarts"/>
    <x v="0"/>
    <x v="10"/>
    <s v=""/>
    <s v=""/>
    <s v=""/>
    <s v=""/>
    <s v=""/>
    <s v=""/>
    <s v=""/>
    <s v=""/>
    <s v=""/>
  </r>
  <r>
    <x v="44"/>
    <s v="Avant"/>
    <x v="0"/>
    <x v="10"/>
    <s v=""/>
    <n v="20"/>
    <n v="3"/>
    <n v="2"/>
    <n v="3"/>
    <n v="4"/>
    <n v="4"/>
    <n v="4"/>
    <s v=""/>
  </r>
  <r>
    <x v="45"/>
    <s v="Trois Quarts"/>
    <x v="0"/>
    <x v="10"/>
    <s v=""/>
    <s v=""/>
    <s v=""/>
    <s v=""/>
    <s v=""/>
    <s v=""/>
    <s v=""/>
    <s v=""/>
    <s v=""/>
  </r>
  <r>
    <x v="46"/>
    <s v="Avant"/>
    <x v="0"/>
    <x v="10"/>
    <s v=""/>
    <n v="19"/>
    <n v="3.6666666666666665"/>
    <n v="3.3333333333333335"/>
    <n v="3"/>
    <n v="3"/>
    <n v="2"/>
    <n v="4"/>
    <s v=""/>
  </r>
  <r>
    <x v="0"/>
    <s v="Avant"/>
    <x v="0"/>
    <x v="11"/>
    <s v=""/>
    <n v="21.5"/>
    <n v="4"/>
    <n v="3"/>
    <n v="3.5"/>
    <n v="4"/>
    <n v="4"/>
    <n v="3"/>
    <s v=""/>
  </r>
  <r>
    <x v="1"/>
    <s v="Trois Quarts"/>
    <x v="0"/>
    <x v="11"/>
    <s v=""/>
    <n v="16.666666666666668"/>
    <n v="3"/>
    <n v="3"/>
    <n v="2.3333333333333335"/>
    <n v="2"/>
    <n v="3"/>
    <n v="3.3333333333333335"/>
    <s v=""/>
  </r>
  <r>
    <x v="2"/>
    <s v="Avant"/>
    <x v="0"/>
    <x v="11"/>
    <s v=""/>
    <s v=""/>
    <s v=""/>
    <s v=""/>
    <s v=""/>
    <s v=""/>
    <s v=""/>
    <s v=""/>
    <s v=""/>
  </r>
  <r>
    <x v="3"/>
    <s v="Avant"/>
    <x v="0"/>
    <x v="11"/>
    <n v="420"/>
    <n v="18.5"/>
    <n v="3"/>
    <n v="3"/>
    <n v="2.5"/>
    <n v="2"/>
    <n v="4"/>
    <n v="4"/>
    <n v="3"/>
  </r>
  <r>
    <x v="4"/>
    <s v="Avant"/>
    <x v="0"/>
    <x v="11"/>
    <s v=""/>
    <s v=""/>
    <s v=""/>
    <s v=""/>
    <s v=""/>
    <s v=""/>
    <s v=""/>
    <s v=""/>
    <s v=""/>
  </r>
  <r>
    <x v="5"/>
    <s v="Trois Quarts"/>
    <x v="0"/>
    <x v="11"/>
    <s v=""/>
    <n v="21"/>
    <n v="4"/>
    <n v="4"/>
    <n v="4"/>
    <n v="3"/>
    <n v="2"/>
    <n v="4"/>
    <n v="3"/>
  </r>
  <r>
    <x v="6"/>
    <s v="Avant"/>
    <x v="0"/>
    <x v="11"/>
    <s v=""/>
    <s v=""/>
    <s v=""/>
    <s v=""/>
    <s v=""/>
    <s v=""/>
    <s v=""/>
    <s v=""/>
    <s v=""/>
  </r>
  <r>
    <x v="7"/>
    <s v="Trois Quarts"/>
    <x v="0"/>
    <x v="11"/>
    <s v=""/>
    <n v="20"/>
    <n v="4"/>
    <n v="4"/>
    <n v="2"/>
    <n v="3"/>
    <n v="3"/>
    <n v="4"/>
    <s v=""/>
  </r>
  <r>
    <x v="8"/>
    <s v="Avant"/>
    <x v="0"/>
    <x v="11"/>
    <s v=""/>
    <s v=""/>
    <s v=""/>
    <s v=""/>
    <s v=""/>
    <s v=""/>
    <s v=""/>
    <s v=""/>
    <s v=""/>
  </r>
  <r>
    <x v="9"/>
    <s v="Trois Quarts"/>
    <x v="0"/>
    <x v="11"/>
    <s v=""/>
    <n v="22"/>
    <n v="3"/>
    <n v="4"/>
    <n v="4"/>
    <n v="3"/>
    <n v="4"/>
    <n v="4"/>
    <s v=""/>
  </r>
  <r>
    <x v="10"/>
    <s v="Avant"/>
    <x v="0"/>
    <x v="11"/>
    <n v="840"/>
    <s v=""/>
    <s v=""/>
    <s v=""/>
    <s v=""/>
    <s v=""/>
    <s v=""/>
    <s v=""/>
    <n v="3"/>
  </r>
  <r>
    <x v="11"/>
    <s v="Avant"/>
    <x v="0"/>
    <x v="11"/>
    <s v=""/>
    <n v="17"/>
    <n v="3.5"/>
    <n v="2"/>
    <n v="2"/>
    <n v="3"/>
    <n v="3"/>
    <n v="3.5"/>
    <n v="2"/>
  </r>
  <r>
    <x v="12"/>
    <s v="Avant"/>
    <x v="0"/>
    <x v="11"/>
    <s v=""/>
    <n v="16.5"/>
    <n v="4"/>
    <n v="2.5"/>
    <n v="3.5"/>
    <n v="2"/>
    <n v="2.5"/>
    <n v="2"/>
    <s v=""/>
  </r>
  <r>
    <x v="13"/>
    <s v="Trois Quarts"/>
    <x v="0"/>
    <x v="11"/>
    <n v="1230"/>
    <n v="23"/>
    <n v="4"/>
    <n v="4"/>
    <n v="4.5"/>
    <n v="3.5"/>
    <n v="3"/>
    <n v="4"/>
    <n v="3"/>
  </r>
  <r>
    <x v="14"/>
    <s v="Avant"/>
    <x v="0"/>
    <x v="11"/>
    <s v=""/>
    <n v="13.5"/>
    <n v="3"/>
    <n v="2"/>
    <n v="1.5"/>
    <n v="2"/>
    <n v="2"/>
    <n v="3"/>
    <n v="3"/>
  </r>
  <r>
    <x v="15"/>
    <s v="Trois Quarts"/>
    <x v="0"/>
    <x v="11"/>
    <n v="1020"/>
    <n v="19"/>
    <n v="3"/>
    <n v="3"/>
    <n v="3"/>
    <n v="2"/>
    <n v="4"/>
    <n v="4"/>
    <n v="3"/>
  </r>
  <r>
    <x v="16"/>
    <s v="Avant"/>
    <x v="0"/>
    <x v="11"/>
    <n v="960"/>
    <n v="17.333333333333332"/>
    <n v="3"/>
    <n v="2.6666666666666665"/>
    <n v="3"/>
    <n v="3.3333333333333335"/>
    <n v="2.6666666666666665"/>
    <n v="2.6666666666666665"/>
    <n v="2"/>
  </r>
  <r>
    <x v="17"/>
    <s v="Trois Quarts"/>
    <x v="0"/>
    <x v="11"/>
    <n v="1650"/>
    <n v="18"/>
    <n v="3.5"/>
    <n v="2"/>
    <n v="2.5"/>
    <n v="3"/>
    <n v="3"/>
    <n v="4"/>
    <n v="2.3333333333333335"/>
  </r>
  <r>
    <x v="18"/>
    <s v="Avant"/>
    <x v="0"/>
    <x v="11"/>
    <n v="2460"/>
    <n v="19"/>
    <n v="3"/>
    <n v="1.6666666666666667"/>
    <n v="4.333333333333333"/>
    <n v="3"/>
    <n v="3.3333333333333335"/>
    <n v="3.6666666666666665"/>
    <n v="2.5"/>
  </r>
  <r>
    <x v="19"/>
    <s v="Trois Quarts"/>
    <x v="0"/>
    <x v="11"/>
    <s v=""/>
    <n v="16.5"/>
    <n v="3.5"/>
    <n v="3.5"/>
    <n v="2"/>
    <n v="2.5"/>
    <n v="2.5"/>
    <n v="2.5"/>
    <s v=""/>
  </r>
  <r>
    <x v="20"/>
    <s v="Avant"/>
    <x v="0"/>
    <x v="11"/>
    <s v=""/>
    <n v="17.666666666666668"/>
    <n v="3.3333333333333335"/>
    <n v="2.6666666666666665"/>
    <n v="3.3333333333333335"/>
    <n v="2.6666666666666665"/>
    <n v="3"/>
    <n v="2.6666666666666665"/>
    <s v=""/>
  </r>
  <r>
    <x v="21"/>
    <s v="Avant"/>
    <x v="0"/>
    <x v="11"/>
    <n v="720"/>
    <n v="20.333333333333332"/>
    <n v="3.6666666666666665"/>
    <n v="2"/>
    <n v="3.6666666666666665"/>
    <n v="3.3333333333333335"/>
    <n v="3.3333333333333335"/>
    <n v="4.333333333333333"/>
    <n v="2"/>
  </r>
  <r>
    <x v="22"/>
    <s v="Avant"/>
    <x v="0"/>
    <x v="11"/>
    <s v=""/>
    <n v="20.5"/>
    <n v="3.5"/>
    <n v="3.5"/>
    <n v="4"/>
    <n v="2"/>
    <n v="4"/>
    <n v="3.5"/>
    <s v=""/>
  </r>
  <r>
    <x v="23"/>
    <s v="Trois Quarts"/>
    <x v="0"/>
    <x v="11"/>
    <s v=""/>
    <n v="22"/>
    <n v="5"/>
    <n v="4"/>
    <n v="4"/>
    <n v="3"/>
    <n v="3"/>
    <n v="3"/>
    <s v=""/>
  </r>
  <r>
    <x v="24"/>
    <s v="Avant"/>
    <x v="0"/>
    <x v="11"/>
    <s v=""/>
    <n v="20.333333333333332"/>
    <n v="4"/>
    <n v="2.6666666666666665"/>
    <n v="3.3333333333333335"/>
    <n v="3.6666666666666665"/>
    <n v="3.6666666666666665"/>
    <n v="3"/>
    <s v=""/>
  </r>
  <r>
    <x v="25"/>
    <s v="Avant"/>
    <x v="0"/>
    <x v="11"/>
    <s v=""/>
    <n v="18.666666666666668"/>
    <n v="3.3333333333333335"/>
    <n v="3.3333333333333335"/>
    <n v="3"/>
    <n v="2.6666666666666665"/>
    <n v="2.6666666666666665"/>
    <n v="3.6666666666666665"/>
    <s v=""/>
  </r>
  <r>
    <x v="26"/>
    <s v="Avant"/>
    <x v="0"/>
    <x v="11"/>
    <n v="1920"/>
    <n v="16.5"/>
    <n v="3.5"/>
    <n v="3"/>
    <n v="3.5"/>
    <n v="2.5"/>
    <n v="2"/>
    <n v="2"/>
    <n v="2"/>
  </r>
  <r>
    <x v="27"/>
    <s v="Avant"/>
    <x v="0"/>
    <x v="11"/>
    <s v=""/>
    <n v="18"/>
    <n v="2"/>
    <n v="2"/>
    <n v="3"/>
    <n v="4"/>
    <n v="4"/>
    <n v="3"/>
    <s v=""/>
  </r>
  <r>
    <x v="28"/>
    <s v="Avant"/>
    <x v="0"/>
    <x v="11"/>
    <s v=""/>
    <n v="17"/>
    <n v="4"/>
    <n v="3"/>
    <n v="3"/>
    <n v="3"/>
    <n v="2"/>
    <n v="2"/>
    <s v=""/>
  </r>
  <r>
    <x v="29"/>
    <s v="Avant"/>
    <x v="0"/>
    <x v="11"/>
    <s v=""/>
    <n v="19.5"/>
    <n v="3.5"/>
    <n v="3"/>
    <n v="3.5"/>
    <n v="3"/>
    <n v="3"/>
    <n v="3.5"/>
    <s v=""/>
  </r>
  <r>
    <x v="30"/>
    <s v="Trois Quarts"/>
    <x v="0"/>
    <x v="11"/>
    <n v="2100"/>
    <n v="21.333333333333332"/>
    <n v="3.6666666666666665"/>
    <n v="3"/>
    <n v="3.3333333333333335"/>
    <n v="4"/>
    <n v="3.3333333333333335"/>
    <n v="4"/>
    <n v="2.3333333333333335"/>
  </r>
  <r>
    <x v="31"/>
    <s v="Trois Quarts"/>
    <x v="0"/>
    <x v="11"/>
    <s v=""/>
    <s v=""/>
    <s v=""/>
    <s v=""/>
    <s v=""/>
    <s v=""/>
    <s v=""/>
    <s v=""/>
    <s v=""/>
  </r>
  <r>
    <x v="32"/>
    <s v="Trois Quarts"/>
    <x v="0"/>
    <x v="11"/>
    <n v="1800"/>
    <n v="21"/>
    <n v="4.333333333333333"/>
    <n v="2.3333333333333335"/>
    <n v="3.6666666666666665"/>
    <n v="4"/>
    <n v="3.3333333333333335"/>
    <n v="3.3333333333333335"/>
    <n v="3"/>
  </r>
  <r>
    <x v="33"/>
    <s v="Trois Quarts"/>
    <x v="0"/>
    <x v="11"/>
    <n v="720"/>
    <n v="21.666666666666668"/>
    <n v="3.6666666666666665"/>
    <n v="3"/>
    <n v="2.6666666666666665"/>
    <n v="3.6666666666666665"/>
    <n v="4.333333333333333"/>
    <n v="4.333333333333333"/>
    <n v="3"/>
  </r>
  <r>
    <x v="34"/>
    <s v="Trois Quarts"/>
    <x v="0"/>
    <x v="11"/>
    <s v=""/>
    <s v=""/>
    <s v=""/>
    <s v=""/>
    <s v=""/>
    <s v=""/>
    <s v=""/>
    <s v=""/>
    <s v=""/>
  </r>
  <r>
    <x v="35"/>
    <s v="Trois Quarts"/>
    <x v="0"/>
    <x v="11"/>
    <n v="1650"/>
    <n v="17.333333333333332"/>
    <n v="4"/>
    <n v="2"/>
    <n v="3.3333333333333335"/>
    <n v="3.3333333333333335"/>
    <n v="2.3333333333333335"/>
    <n v="2.3333333333333335"/>
    <n v="2.6666666666666665"/>
  </r>
  <r>
    <x v="36"/>
    <s v="Avant"/>
    <x v="0"/>
    <x v="11"/>
    <n v="2880"/>
    <n v="20.666666666666668"/>
    <n v="3.6666666666666665"/>
    <n v="3.3333333333333335"/>
    <n v="3.6666666666666665"/>
    <n v="3"/>
    <n v="3"/>
    <n v="4"/>
    <n v="3"/>
  </r>
  <r>
    <x v="37"/>
    <s v="Avant"/>
    <x v="0"/>
    <x v="11"/>
    <s v=""/>
    <n v="16.5"/>
    <n v="3"/>
    <n v="3.5"/>
    <n v="2"/>
    <n v="2"/>
    <n v="3"/>
    <n v="3"/>
    <s v=""/>
  </r>
  <r>
    <x v="38"/>
    <s v="Avant"/>
    <x v="0"/>
    <x v="11"/>
    <s v=""/>
    <s v=""/>
    <s v=""/>
    <s v=""/>
    <s v=""/>
    <s v=""/>
    <s v=""/>
    <s v=""/>
    <s v=""/>
  </r>
  <r>
    <x v="39"/>
    <s v="Avant"/>
    <x v="0"/>
    <x v="11"/>
    <n v="2400"/>
    <n v="15.75"/>
    <n v="3"/>
    <n v="3"/>
    <n v="2"/>
    <n v="2.75"/>
    <n v="2.75"/>
    <n v="2.25"/>
    <n v="1.5"/>
  </r>
  <r>
    <x v="40"/>
    <s v="Trois Quarts"/>
    <x v="0"/>
    <x v="11"/>
    <n v="2010"/>
    <n v="23.666666666666668"/>
    <n v="4.666666666666667"/>
    <n v="3.6666666666666665"/>
    <n v="4"/>
    <n v="3.6666666666666665"/>
    <n v="4"/>
    <n v="3.6666666666666665"/>
    <n v="1.6666666666666667"/>
  </r>
  <r>
    <x v="41"/>
    <s v="Avant"/>
    <x v="0"/>
    <x v="11"/>
    <s v=""/>
    <n v="14"/>
    <n v="1"/>
    <n v="2"/>
    <n v="2"/>
    <n v="2"/>
    <n v="3"/>
    <n v="4"/>
    <s v=""/>
  </r>
  <r>
    <x v="42"/>
    <s v="Trois Quarts"/>
    <x v="0"/>
    <x v="11"/>
    <s v=""/>
    <s v=""/>
    <s v=""/>
    <s v=""/>
    <s v=""/>
    <s v=""/>
    <s v=""/>
    <s v=""/>
    <s v=""/>
  </r>
  <r>
    <x v="43"/>
    <s v="Trois Quarts"/>
    <x v="0"/>
    <x v="11"/>
    <s v=""/>
    <s v=""/>
    <s v=""/>
    <s v=""/>
    <s v=""/>
    <s v=""/>
    <s v=""/>
    <s v=""/>
    <s v=""/>
  </r>
  <r>
    <x v="44"/>
    <s v="Avant"/>
    <x v="0"/>
    <x v="11"/>
    <s v=""/>
    <s v=""/>
    <s v=""/>
    <s v=""/>
    <s v=""/>
    <s v=""/>
    <s v=""/>
    <s v=""/>
    <s v=""/>
  </r>
  <r>
    <x v="45"/>
    <s v="Trois Quarts"/>
    <x v="0"/>
    <x v="11"/>
    <n v="2850"/>
    <n v="17.5"/>
    <n v="3"/>
    <n v="2.5"/>
    <n v="2.5"/>
    <n v="2.5"/>
    <n v="3.5"/>
    <n v="3.5"/>
    <n v="2.5"/>
  </r>
  <r>
    <x v="46"/>
    <s v="Avant"/>
    <x v="0"/>
    <x v="11"/>
    <n v="2070"/>
    <n v="17.666666666666668"/>
    <n v="3.6666666666666665"/>
    <n v="2"/>
    <n v="4.333333333333333"/>
    <n v="3"/>
    <n v="2"/>
    <n v="2.6666666666666665"/>
    <n v="3"/>
  </r>
  <r>
    <x v="0"/>
    <s v="Avant"/>
    <x v="0"/>
    <x v="12"/>
    <s v=""/>
    <n v="21"/>
    <n v="3"/>
    <n v="4"/>
    <n v="4"/>
    <n v="3"/>
    <n v="4"/>
    <n v="3"/>
    <s v=""/>
  </r>
  <r>
    <x v="1"/>
    <s v="Trois Quarts"/>
    <x v="0"/>
    <x v="12"/>
    <s v=""/>
    <n v="17"/>
    <n v="3"/>
    <n v="3"/>
    <n v="2.25"/>
    <n v="2.75"/>
    <n v="3"/>
    <n v="3"/>
    <s v=""/>
  </r>
  <r>
    <x v="2"/>
    <s v="Avant"/>
    <x v="0"/>
    <x v="12"/>
    <s v=""/>
    <n v="11"/>
    <n v="1"/>
    <n v="2"/>
    <n v="2"/>
    <n v="1"/>
    <n v="3"/>
    <n v="2"/>
    <s v=""/>
  </r>
  <r>
    <x v="3"/>
    <s v="Avant"/>
    <x v="0"/>
    <x v="12"/>
    <s v=""/>
    <n v="18"/>
    <n v="3.5"/>
    <n v="3"/>
    <n v="2.5"/>
    <n v="2"/>
    <n v="3.5"/>
    <n v="3.5"/>
    <s v=""/>
  </r>
  <r>
    <x v="4"/>
    <s v="Avant"/>
    <x v="0"/>
    <x v="12"/>
    <s v=""/>
    <s v=""/>
    <s v=""/>
    <s v=""/>
    <s v=""/>
    <s v=""/>
    <s v=""/>
    <s v=""/>
    <s v=""/>
  </r>
  <r>
    <x v="5"/>
    <s v="Trois Quarts"/>
    <x v="0"/>
    <x v="12"/>
    <s v=""/>
    <n v="20.333333333333332"/>
    <n v="4"/>
    <n v="4"/>
    <n v="3.3333333333333335"/>
    <n v="2.6666666666666665"/>
    <n v="3"/>
    <n v="3.3333333333333335"/>
    <s v=""/>
  </r>
  <r>
    <x v="6"/>
    <s v="Avant"/>
    <x v="0"/>
    <x v="12"/>
    <s v=""/>
    <s v=""/>
    <s v=""/>
    <s v=""/>
    <s v=""/>
    <s v=""/>
    <s v=""/>
    <s v=""/>
    <s v=""/>
  </r>
  <r>
    <x v="7"/>
    <s v="Trois Quarts"/>
    <x v="0"/>
    <x v="12"/>
    <s v=""/>
    <n v="18"/>
    <n v="2.5"/>
    <n v="2.5"/>
    <n v="2.5"/>
    <n v="2.5"/>
    <n v="3"/>
    <n v="5"/>
    <s v=""/>
  </r>
  <r>
    <x v="8"/>
    <s v="Avant"/>
    <x v="0"/>
    <x v="12"/>
    <s v=""/>
    <s v=""/>
    <s v=""/>
    <s v=""/>
    <s v=""/>
    <s v=""/>
    <s v=""/>
    <s v=""/>
    <s v=""/>
  </r>
  <r>
    <x v="9"/>
    <s v="Trois Quarts"/>
    <x v="0"/>
    <x v="12"/>
    <s v=""/>
    <s v=""/>
    <s v=""/>
    <s v=""/>
    <s v=""/>
    <s v=""/>
    <s v=""/>
    <s v=""/>
    <s v=""/>
  </r>
  <r>
    <x v="10"/>
    <s v="Avant"/>
    <x v="0"/>
    <x v="12"/>
    <s v=""/>
    <n v="16"/>
    <n v="3"/>
    <n v="3"/>
    <n v="2"/>
    <n v="3"/>
    <n v="2"/>
    <n v="3"/>
    <s v=""/>
  </r>
  <r>
    <x v="11"/>
    <s v="Avant"/>
    <x v="0"/>
    <x v="12"/>
    <n v="540"/>
    <n v="16"/>
    <n v="3.5"/>
    <n v="2"/>
    <n v="2"/>
    <n v="2.5"/>
    <n v="3"/>
    <n v="3"/>
    <n v="2"/>
  </r>
  <r>
    <x v="12"/>
    <s v="Avant"/>
    <x v="0"/>
    <x v="12"/>
    <s v=""/>
    <n v="19.333333333333332"/>
    <n v="4"/>
    <n v="3"/>
    <n v="3.3333333333333335"/>
    <n v="3.3333333333333335"/>
    <n v="2.3333333333333335"/>
    <n v="3.3333333333333335"/>
    <n v="1"/>
  </r>
  <r>
    <x v="13"/>
    <s v="Trois Quarts"/>
    <x v="0"/>
    <x v="12"/>
    <n v="2100"/>
    <n v="22.5"/>
    <n v="4"/>
    <n v="4"/>
    <n v="3.5"/>
    <n v="4"/>
    <n v="3"/>
    <n v="4"/>
    <n v="2"/>
  </r>
  <r>
    <x v="14"/>
    <s v="Avant"/>
    <x v="0"/>
    <x v="12"/>
    <s v=""/>
    <n v="16.5"/>
    <n v="3"/>
    <n v="2"/>
    <n v="3"/>
    <n v="2.5"/>
    <n v="3"/>
    <n v="3"/>
    <s v=""/>
  </r>
  <r>
    <x v="15"/>
    <s v="Trois Quarts"/>
    <x v="0"/>
    <x v="12"/>
    <n v="1740"/>
    <n v="19"/>
    <n v="3"/>
    <n v="3"/>
    <n v="3.6666666666666665"/>
    <n v="3.3333333333333335"/>
    <n v="3"/>
    <n v="3"/>
    <n v="2.6666666666666665"/>
  </r>
  <r>
    <x v="16"/>
    <s v="Avant"/>
    <x v="0"/>
    <x v="12"/>
    <s v=""/>
    <n v="21"/>
    <n v="4"/>
    <n v="3.3333333333333335"/>
    <n v="4"/>
    <n v="3.3333333333333335"/>
    <n v="2.3333333333333335"/>
    <n v="4"/>
    <s v=""/>
  </r>
  <r>
    <x v="17"/>
    <s v="Trois Quarts"/>
    <x v="0"/>
    <x v="12"/>
    <s v=""/>
    <n v="18.5"/>
    <n v="3.5"/>
    <n v="3"/>
    <n v="2.5"/>
    <n v="3.5"/>
    <n v="3"/>
    <n v="3"/>
    <s v=""/>
  </r>
  <r>
    <x v="18"/>
    <s v="Avant"/>
    <x v="0"/>
    <x v="12"/>
    <s v=""/>
    <s v=""/>
    <s v=""/>
    <s v=""/>
    <s v=""/>
    <s v=""/>
    <s v=""/>
    <s v=""/>
    <s v=""/>
  </r>
  <r>
    <x v="19"/>
    <s v="Trois Quarts"/>
    <x v="0"/>
    <x v="12"/>
    <s v=""/>
    <n v="12.5"/>
    <n v="1.5"/>
    <n v="2"/>
    <n v="2"/>
    <n v="2"/>
    <n v="2"/>
    <n v="3"/>
    <s v=""/>
  </r>
  <r>
    <x v="20"/>
    <s v="Avant"/>
    <x v="0"/>
    <x v="12"/>
    <s v=""/>
    <n v="20"/>
    <n v="4"/>
    <n v="4"/>
    <n v="4"/>
    <n v="2.5"/>
    <n v="3"/>
    <n v="2.5"/>
    <s v=""/>
  </r>
  <r>
    <x v="21"/>
    <s v="Avant"/>
    <x v="0"/>
    <x v="12"/>
    <s v=""/>
    <n v="23.333333333333332"/>
    <n v="4"/>
    <n v="2.6666666666666665"/>
    <n v="4.666666666666667"/>
    <n v="3.6666666666666665"/>
    <n v="3.6666666666666665"/>
    <n v="4.666666666666667"/>
    <s v=""/>
  </r>
  <r>
    <x v="22"/>
    <s v="Avant"/>
    <x v="0"/>
    <x v="12"/>
    <n v="1980"/>
    <n v="19.5"/>
    <n v="4"/>
    <n v="2.5"/>
    <n v="2.5"/>
    <n v="3.5"/>
    <n v="3.5"/>
    <n v="3.5"/>
    <n v="2.5"/>
  </r>
  <r>
    <x v="23"/>
    <s v="Trois Quarts"/>
    <x v="0"/>
    <x v="12"/>
    <s v=""/>
    <n v="21.5"/>
    <n v="4"/>
    <n v="4"/>
    <n v="4"/>
    <n v="3.5"/>
    <n v="3"/>
    <n v="3"/>
    <s v=""/>
  </r>
  <r>
    <x v="24"/>
    <s v="Avant"/>
    <x v="0"/>
    <x v="12"/>
    <n v="1830"/>
    <n v="21.333333333333332"/>
    <n v="4"/>
    <n v="2.6666666666666665"/>
    <n v="3.6666666666666665"/>
    <n v="3.6666666666666665"/>
    <n v="3.3333333333333335"/>
    <n v="4"/>
    <n v="3"/>
  </r>
  <r>
    <x v="25"/>
    <s v="Avant"/>
    <x v="0"/>
    <x v="12"/>
    <s v=""/>
    <n v="19.75"/>
    <n v="3.5"/>
    <n v="4"/>
    <n v="3"/>
    <n v="2.5"/>
    <n v="3.25"/>
    <n v="3.5"/>
    <s v=""/>
  </r>
  <r>
    <x v="26"/>
    <s v="Avant"/>
    <x v="0"/>
    <x v="12"/>
    <n v="810"/>
    <n v="15.333333333333334"/>
    <n v="3"/>
    <n v="2.3333333333333335"/>
    <n v="3.3333333333333335"/>
    <n v="1.6666666666666667"/>
    <n v="3"/>
    <n v="2"/>
    <n v="2"/>
  </r>
  <r>
    <x v="27"/>
    <s v="Avant"/>
    <x v="0"/>
    <x v="12"/>
    <n v="1080"/>
    <n v="20.666666666666668"/>
    <n v="2.3333333333333335"/>
    <n v="2.6666666666666665"/>
    <n v="3.6666666666666665"/>
    <n v="4.333333333333333"/>
    <n v="3.6666666666666665"/>
    <n v="4"/>
    <n v="1.6666666666666667"/>
  </r>
  <r>
    <x v="28"/>
    <s v="Avant"/>
    <x v="0"/>
    <x v="12"/>
    <s v=""/>
    <n v="18"/>
    <n v="3"/>
    <n v="3"/>
    <n v="2.5"/>
    <n v="4"/>
    <n v="3"/>
    <n v="2.5"/>
    <s v=""/>
  </r>
  <r>
    <x v="29"/>
    <s v="Avant"/>
    <x v="0"/>
    <x v="12"/>
    <s v=""/>
    <n v="20"/>
    <n v="4"/>
    <n v="2.5"/>
    <n v="3.5"/>
    <n v="4"/>
    <n v="3"/>
    <n v="3"/>
    <s v=""/>
  </r>
  <r>
    <x v="30"/>
    <s v="Trois Quarts"/>
    <x v="0"/>
    <x v="12"/>
    <n v="1890"/>
    <n v="19.5"/>
    <n v="3"/>
    <n v="2.75"/>
    <n v="4"/>
    <n v="2.75"/>
    <n v="3"/>
    <n v="4"/>
    <n v="3"/>
  </r>
  <r>
    <x v="31"/>
    <s v="Trois Quarts"/>
    <x v="0"/>
    <x v="12"/>
    <s v=""/>
    <n v="22.5"/>
    <n v="3"/>
    <n v="3"/>
    <n v="4"/>
    <n v="3.5"/>
    <n v="4"/>
    <n v="5"/>
    <s v=""/>
  </r>
  <r>
    <x v="32"/>
    <s v="Trois Quarts"/>
    <x v="0"/>
    <x v="12"/>
    <n v="1740"/>
    <n v="17"/>
    <n v="3.25"/>
    <n v="2.5"/>
    <n v="2.75"/>
    <n v="3.25"/>
    <n v="2.75"/>
    <n v="2.5"/>
    <n v="2.5"/>
  </r>
  <r>
    <x v="33"/>
    <s v="Trois Quarts"/>
    <x v="0"/>
    <x v="12"/>
    <n v="450"/>
    <n v="21"/>
    <n v="4"/>
    <n v="3"/>
    <n v="3"/>
    <n v="3"/>
    <n v="4"/>
    <n v="4"/>
    <n v="1"/>
  </r>
  <r>
    <x v="34"/>
    <s v="Trois Quarts"/>
    <x v="0"/>
    <x v="12"/>
    <s v=""/>
    <s v=""/>
    <s v=""/>
    <s v=""/>
    <s v=""/>
    <s v=""/>
    <s v=""/>
    <s v=""/>
    <s v=""/>
  </r>
  <r>
    <x v="35"/>
    <s v="Trois Quarts"/>
    <x v="0"/>
    <x v="12"/>
    <n v="900"/>
    <n v="19.333333333333332"/>
    <n v="3.6666666666666665"/>
    <n v="2.3333333333333335"/>
    <n v="4"/>
    <n v="3.3333333333333335"/>
    <n v="2.6666666666666665"/>
    <n v="3.3333333333333335"/>
    <n v="2.5"/>
  </r>
  <r>
    <x v="36"/>
    <s v="Avant"/>
    <x v="0"/>
    <x v="12"/>
    <s v=""/>
    <n v="21"/>
    <n v="3"/>
    <n v="3.25"/>
    <n v="3.75"/>
    <n v="3"/>
    <n v="3.75"/>
    <n v="4.25"/>
    <s v=""/>
  </r>
  <r>
    <x v="37"/>
    <s v="Avant"/>
    <x v="0"/>
    <x v="12"/>
    <s v=""/>
    <n v="15"/>
    <n v="3"/>
    <n v="3"/>
    <n v="2"/>
    <n v="2"/>
    <n v="2.5"/>
    <n v="2.5"/>
    <s v=""/>
  </r>
  <r>
    <x v="38"/>
    <s v="Avant"/>
    <x v="0"/>
    <x v="12"/>
    <s v=""/>
    <s v=""/>
    <s v=""/>
    <s v=""/>
    <s v=""/>
    <s v=""/>
    <s v=""/>
    <s v=""/>
    <s v=""/>
  </r>
  <r>
    <x v="39"/>
    <s v="Avant"/>
    <x v="0"/>
    <x v="12"/>
    <n v="2970"/>
    <n v="16.666666666666668"/>
    <n v="2.3333333333333335"/>
    <n v="3"/>
    <n v="2.3333333333333335"/>
    <n v="3"/>
    <n v="2.6666666666666665"/>
    <n v="3.3333333333333335"/>
    <n v="2"/>
  </r>
  <r>
    <x v="40"/>
    <s v="Trois Quarts"/>
    <x v="0"/>
    <x v="12"/>
    <n v="1380"/>
    <n v="22.75"/>
    <n v="3.75"/>
    <n v="3.5"/>
    <n v="3.75"/>
    <n v="3.25"/>
    <n v="4.5"/>
    <n v="4"/>
    <n v="1.5"/>
  </r>
  <r>
    <x v="41"/>
    <s v="Avant"/>
    <x v="0"/>
    <x v="12"/>
    <s v=""/>
    <s v=""/>
    <s v=""/>
    <s v=""/>
    <s v=""/>
    <s v=""/>
    <s v=""/>
    <s v=""/>
    <s v=""/>
  </r>
  <r>
    <x v="42"/>
    <s v="Trois Quarts"/>
    <x v="0"/>
    <x v="12"/>
    <s v=""/>
    <s v=""/>
    <s v=""/>
    <s v=""/>
    <s v=""/>
    <s v=""/>
    <s v=""/>
    <s v=""/>
    <s v=""/>
  </r>
  <r>
    <x v="43"/>
    <s v="Trois Quarts"/>
    <x v="0"/>
    <x v="12"/>
    <s v=""/>
    <s v=""/>
    <s v=""/>
    <s v=""/>
    <s v=""/>
    <s v=""/>
    <s v=""/>
    <s v=""/>
    <s v=""/>
  </r>
  <r>
    <x v="44"/>
    <s v="Avant"/>
    <x v="0"/>
    <x v="12"/>
    <s v=""/>
    <n v="22.333333333333332"/>
    <n v="4"/>
    <n v="3"/>
    <n v="3"/>
    <n v="3"/>
    <n v="4.333333333333333"/>
    <n v="5"/>
    <s v=""/>
  </r>
  <r>
    <x v="45"/>
    <s v="Trois Quarts"/>
    <x v="0"/>
    <x v="12"/>
    <n v="1260"/>
    <n v="17.75"/>
    <n v="3"/>
    <n v="2.75"/>
    <n v="2.5"/>
    <n v="3"/>
    <n v="3"/>
    <n v="3.5"/>
    <n v="3"/>
  </r>
  <r>
    <x v="46"/>
    <s v="Avant"/>
    <x v="0"/>
    <x v="12"/>
    <n v="630"/>
    <n v="15"/>
    <n v="3"/>
    <n v="2"/>
    <n v="2.25"/>
    <n v="2.75"/>
    <n v="2"/>
    <n v="3"/>
    <n v="2"/>
  </r>
  <r>
    <x v="0"/>
    <s v="Avant"/>
    <x v="0"/>
    <x v="13"/>
    <s v=""/>
    <s v=""/>
    <s v=""/>
    <s v=""/>
    <s v=""/>
    <s v=""/>
    <s v=""/>
    <s v=""/>
    <s v=""/>
  </r>
  <r>
    <x v="1"/>
    <s v="Trois Quarts"/>
    <x v="0"/>
    <x v="13"/>
    <n v="687.5"/>
    <n v="18.5"/>
    <n v="3"/>
    <n v="3"/>
    <n v="3"/>
    <n v="3.5"/>
    <n v="3"/>
    <n v="3"/>
    <n v="2"/>
  </r>
  <r>
    <x v="2"/>
    <s v="Avant"/>
    <x v="0"/>
    <x v="13"/>
    <s v=""/>
    <s v=""/>
    <s v=""/>
    <s v=""/>
    <s v=""/>
    <s v=""/>
    <s v=""/>
    <s v=""/>
    <s v=""/>
  </r>
  <r>
    <x v="3"/>
    <s v="Avant"/>
    <x v="0"/>
    <x v="13"/>
    <n v="1527.5"/>
    <n v="20.666666666666668"/>
    <n v="4.333333333333333"/>
    <n v="3"/>
    <n v="3.3333333333333335"/>
    <n v="3.6666666666666665"/>
    <n v="3.3333333333333335"/>
    <n v="3"/>
    <n v="3"/>
  </r>
  <r>
    <x v="4"/>
    <s v="Avant"/>
    <x v="0"/>
    <x v="13"/>
    <s v=""/>
    <s v=""/>
    <s v=""/>
    <s v=""/>
    <s v=""/>
    <s v=""/>
    <s v=""/>
    <s v=""/>
    <s v=""/>
  </r>
  <r>
    <x v="5"/>
    <s v="Trois Quarts"/>
    <x v="0"/>
    <x v="13"/>
    <s v=""/>
    <s v=""/>
    <s v=""/>
    <s v=""/>
    <s v=""/>
    <s v=""/>
    <s v=""/>
    <s v=""/>
    <s v=""/>
  </r>
  <r>
    <x v="6"/>
    <s v="Avant"/>
    <x v="0"/>
    <x v="13"/>
    <s v=""/>
    <s v=""/>
    <s v=""/>
    <s v=""/>
    <s v=""/>
    <s v=""/>
    <s v=""/>
    <s v=""/>
    <s v=""/>
  </r>
  <r>
    <x v="7"/>
    <s v="Trois Quarts"/>
    <x v="0"/>
    <x v="13"/>
    <s v=""/>
    <n v="22.333333333333332"/>
    <n v="3.3333333333333335"/>
    <n v="3.6666666666666665"/>
    <n v="4"/>
    <n v="4"/>
    <n v="3.3333333333333335"/>
    <n v="4"/>
    <s v=""/>
  </r>
  <r>
    <x v="8"/>
    <s v="Avant"/>
    <x v="0"/>
    <x v="13"/>
    <s v=""/>
    <s v=""/>
    <s v=""/>
    <s v=""/>
    <s v=""/>
    <s v=""/>
    <s v=""/>
    <s v=""/>
    <s v=""/>
  </r>
  <r>
    <x v="9"/>
    <s v="Trois Quarts"/>
    <x v="0"/>
    <x v="13"/>
    <s v=""/>
    <s v=""/>
    <s v=""/>
    <s v=""/>
    <s v=""/>
    <s v=""/>
    <s v=""/>
    <s v=""/>
    <s v=""/>
  </r>
  <r>
    <x v="10"/>
    <s v="Avant"/>
    <x v="0"/>
    <x v="13"/>
    <n v="1930"/>
    <n v="22.75"/>
    <n v="4"/>
    <n v="3"/>
    <n v="3.5"/>
    <n v="3.5"/>
    <n v="4"/>
    <n v="4.75"/>
    <n v="3"/>
  </r>
  <r>
    <x v="11"/>
    <s v="Avant"/>
    <x v="0"/>
    <x v="13"/>
    <s v=""/>
    <s v=""/>
    <s v=""/>
    <s v=""/>
    <s v=""/>
    <s v=""/>
    <s v=""/>
    <s v=""/>
    <s v=""/>
  </r>
  <r>
    <x v="12"/>
    <s v="Avant"/>
    <x v="0"/>
    <x v="13"/>
    <n v="825"/>
    <n v="20.333333333333332"/>
    <n v="4.333333333333333"/>
    <n v="2.3333333333333335"/>
    <n v="3.6666666666666665"/>
    <n v="3"/>
    <n v="3"/>
    <n v="4"/>
    <n v="3"/>
  </r>
  <r>
    <x v="13"/>
    <s v="Trois Quarts"/>
    <x v="0"/>
    <x v="13"/>
    <s v=""/>
    <n v="27"/>
    <n v="5"/>
    <n v="5"/>
    <n v="4.5"/>
    <n v="4.5"/>
    <n v="3.5"/>
    <n v="4.5"/>
    <s v=""/>
  </r>
  <r>
    <x v="14"/>
    <s v="Avant"/>
    <x v="0"/>
    <x v="13"/>
    <s v=""/>
    <s v=""/>
    <s v=""/>
    <s v=""/>
    <s v=""/>
    <s v=""/>
    <s v=""/>
    <s v=""/>
    <s v=""/>
  </r>
  <r>
    <x v="15"/>
    <s v="Trois Quarts"/>
    <x v="0"/>
    <x v="13"/>
    <n v="1387.5"/>
    <n v="19"/>
    <n v="3"/>
    <n v="3"/>
    <n v="2"/>
    <n v="4"/>
    <n v="3"/>
    <n v="4"/>
    <n v="2"/>
  </r>
  <r>
    <x v="16"/>
    <s v="Avant"/>
    <x v="0"/>
    <x v="13"/>
    <s v=""/>
    <n v="19.333333333333332"/>
    <n v="3.6666666666666665"/>
    <n v="3"/>
    <n v="3.3333333333333335"/>
    <n v="3.3333333333333335"/>
    <n v="2.6666666666666665"/>
    <n v="3.3333333333333335"/>
    <s v=""/>
  </r>
  <r>
    <x v="17"/>
    <s v="Trois Quarts"/>
    <x v="0"/>
    <x v="13"/>
    <s v=""/>
    <n v="17"/>
    <n v="3"/>
    <n v="2"/>
    <n v="2"/>
    <n v="4"/>
    <n v="3"/>
    <n v="3"/>
    <s v=""/>
  </r>
  <r>
    <x v="18"/>
    <s v="Avant"/>
    <x v="0"/>
    <x v="13"/>
    <s v=""/>
    <n v="29"/>
    <n v="5"/>
    <n v="5"/>
    <n v="5"/>
    <n v="5"/>
    <n v="4"/>
    <n v="5"/>
    <s v=""/>
  </r>
  <r>
    <x v="19"/>
    <s v="Trois Quarts"/>
    <x v="0"/>
    <x v="13"/>
    <s v=""/>
    <n v="19"/>
    <n v="4"/>
    <n v="4"/>
    <n v="3"/>
    <n v="3"/>
    <n v="3"/>
    <n v="2"/>
    <s v=""/>
  </r>
  <r>
    <x v="20"/>
    <s v="Avant"/>
    <x v="0"/>
    <x v="13"/>
    <s v=""/>
    <s v=""/>
    <s v=""/>
    <s v=""/>
    <s v=""/>
    <s v=""/>
    <s v=""/>
    <s v=""/>
    <s v=""/>
  </r>
  <r>
    <x v="21"/>
    <s v="Avant"/>
    <x v="0"/>
    <x v="13"/>
    <s v=""/>
    <n v="21.5"/>
    <n v="4"/>
    <n v="3"/>
    <n v="3"/>
    <n v="3.5"/>
    <n v="3.5"/>
    <n v="4.5"/>
    <s v=""/>
  </r>
  <r>
    <x v="22"/>
    <s v="Avant"/>
    <x v="0"/>
    <x v="13"/>
    <n v="1785"/>
    <n v="22"/>
    <n v="4"/>
    <n v="4"/>
    <n v="3.5"/>
    <n v="4"/>
    <n v="3"/>
    <n v="3.5"/>
    <n v="3"/>
  </r>
  <r>
    <x v="23"/>
    <s v="Trois Quarts"/>
    <x v="0"/>
    <x v="13"/>
    <s v=""/>
    <s v=""/>
    <s v=""/>
    <s v=""/>
    <s v=""/>
    <s v=""/>
    <s v=""/>
    <s v=""/>
    <s v=""/>
  </r>
  <r>
    <x v="24"/>
    <s v="Avant"/>
    <x v="0"/>
    <x v="13"/>
    <s v=""/>
    <n v="19.666666666666668"/>
    <n v="3.3333333333333335"/>
    <n v="2"/>
    <n v="4"/>
    <n v="3.6666666666666665"/>
    <n v="3.3333333333333335"/>
    <n v="3.3333333333333335"/>
    <s v=""/>
  </r>
  <r>
    <x v="25"/>
    <s v="Avant"/>
    <x v="0"/>
    <x v="13"/>
    <s v=""/>
    <n v="24"/>
    <n v="4"/>
    <n v="4"/>
    <n v="4"/>
    <n v="4"/>
    <n v="4"/>
    <n v="4"/>
    <n v="3"/>
  </r>
  <r>
    <x v="26"/>
    <s v="Avant"/>
    <x v="0"/>
    <x v="13"/>
    <s v=""/>
    <n v="18"/>
    <n v="4"/>
    <n v="3"/>
    <n v="3"/>
    <n v="3"/>
    <n v="3"/>
    <n v="2"/>
    <s v=""/>
  </r>
  <r>
    <x v="27"/>
    <s v="Avant"/>
    <x v="0"/>
    <x v="13"/>
    <s v=""/>
    <n v="25"/>
    <n v="4.333333333333333"/>
    <n v="4"/>
    <n v="4.333333333333333"/>
    <n v="4.333333333333333"/>
    <n v="4"/>
    <n v="4"/>
    <s v=""/>
  </r>
  <r>
    <x v="28"/>
    <s v="Avant"/>
    <x v="0"/>
    <x v="13"/>
    <s v=""/>
    <n v="16"/>
    <n v="3"/>
    <n v="2"/>
    <n v="2"/>
    <n v="3"/>
    <n v="3"/>
    <n v="3"/>
    <s v=""/>
  </r>
  <r>
    <x v="29"/>
    <s v="Avant"/>
    <x v="0"/>
    <x v="13"/>
    <s v=""/>
    <s v=""/>
    <s v=""/>
    <s v=""/>
    <s v=""/>
    <s v=""/>
    <s v=""/>
    <s v=""/>
    <s v=""/>
  </r>
  <r>
    <x v="30"/>
    <s v="Trois Quarts"/>
    <x v="0"/>
    <x v="13"/>
    <s v=""/>
    <n v="21"/>
    <n v="3.3333333333333335"/>
    <n v="2"/>
    <n v="3.6666666666666665"/>
    <n v="3.6666666666666665"/>
    <n v="3.3333333333333335"/>
    <n v="5"/>
    <s v=""/>
  </r>
  <r>
    <x v="31"/>
    <s v="Trois Quarts"/>
    <x v="0"/>
    <x v="13"/>
    <s v=""/>
    <n v="22"/>
    <n v="3"/>
    <n v="2"/>
    <n v="4"/>
    <n v="4"/>
    <n v="4"/>
    <n v="5"/>
    <s v=""/>
  </r>
  <r>
    <x v="32"/>
    <s v="Trois Quarts"/>
    <x v="0"/>
    <x v="13"/>
    <n v="2140"/>
    <n v="21"/>
    <n v="3.5"/>
    <n v="3"/>
    <n v="4"/>
    <n v="3.5"/>
    <n v="3.5"/>
    <n v="3.5"/>
    <n v="3"/>
  </r>
  <r>
    <x v="33"/>
    <s v="Trois Quarts"/>
    <x v="0"/>
    <x v="13"/>
    <s v=""/>
    <s v=""/>
    <s v=""/>
    <s v=""/>
    <s v=""/>
    <s v=""/>
    <s v=""/>
    <s v=""/>
    <s v=""/>
  </r>
  <r>
    <x v="34"/>
    <s v="Trois Quarts"/>
    <x v="0"/>
    <x v="13"/>
    <s v=""/>
    <s v=""/>
    <s v=""/>
    <s v=""/>
    <s v=""/>
    <s v=""/>
    <s v=""/>
    <s v=""/>
    <s v=""/>
  </r>
  <r>
    <x v="35"/>
    <s v="Trois Quarts"/>
    <x v="0"/>
    <x v="13"/>
    <n v="747.5"/>
    <n v="21"/>
    <n v="4"/>
    <n v="3"/>
    <n v="4"/>
    <n v="4"/>
    <n v="3.5"/>
    <n v="2.5"/>
    <n v="2"/>
  </r>
  <r>
    <x v="36"/>
    <s v="Avant"/>
    <x v="0"/>
    <x v="13"/>
    <s v=""/>
    <n v="24"/>
    <n v="4"/>
    <n v="4"/>
    <n v="4"/>
    <n v="4"/>
    <n v="4"/>
    <n v="4"/>
    <s v=""/>
  </r>
  <r>
    <x v="37"/>
    <s v="Avant"/>
    <x v="0"/>
    <x v="13"/>
    <s v=""/>
    <s v=""/>
    <s v=""/>
    <s v=""/>
    <s v=""/>
    <s v=""/>
    <s v=""/>
    <s v=""/>
    <s v=""/>
  </r>
  <r>
    <x v="38"/>
    <s v="Avant"/>
    <x v="0"/>
    <x v="13"/>
    <s v=""/>
    <n v="20"/>
    <n v="3"/>
    <n v="2"/>
    <n v="4"/>
    <n v="4"/>
    <n v="3"/>
    <n v="4"/>
    <s v=""/>
  </r>
  <r>
    <x v="39"/>
    <s v="Avant"/>
    <x v="0"/>
    <x v="13"/>
    <s v=""/>
    <n v="19"/>
    <n v="2"/>
    <n v="3"/>
    <n v="4"/>
    <n v="3"/>
    <n v="3"/>
    <n v="4"/>
    <s v=""/>
  </r>
  <r>
    <x v="40"/>
    <s v="Trois Quarts"/>
    <x v="0"/>
    <x v="13"/>
    <s v=""/>
    <s v=""/>
    <s v=""/>
    <s v=""/>
    <s v=""/>
    <s v=""/>
    <s v=""/>
    <s v=""/>
    <s v=""/>
  </r>
  <r>
    <x v="41"/>
    <s v="Avant"/>
    <x v="0"/>
    <x v="13"/>
    <s v=""/>
    <s v=""/>
    <s v=""/>
    <s v=""/>
    <s v=""/>
    <s v=""/>
    <s v=""/>
    <s v=""/>
    <s v=""/>
  </r>
  <r>
    <x v="42"/>
    <s v="Trois Quarts"/>
    <x v="0"/>
    <x v="13"/>
    <s v=""/>
    <s v=""/>
    <s v=""/>
    <s v=""/>
    <s v=""/>
    <s v=""/>
    <s v=""/>
    <s v=""/>
    <s v=""/>
  </r>
  <r>
    <x v="43"/>
    <s v="Trois Quarts"/>
    <x v="0"/>
    <x v="13"/>
    <s v=""/>
    <s v=""/>
    <s v=""/>
    <s v=""/>
    <s v=""/>
    <s v=""/>
    <s v=""/>
    <s v=""/>
    <s v=""/>
  </r>
  <r>
    <x v="44"/>
    <s v="Avant"/>
    <x v="0"/>
    <x v="13"/>
    <s v=""/>
    <n v="23"/>
    <n v="4"/>
    <n v="3"/>
    <n v="5"/>
    <n v="4"/>
    <n v="5"/>
    <n v="2"/>
    <s v=""/>
  </r>
  <r>
    <x v="45"/>
    <s v="Trois Quarts"/>
    <x v="0"/>
    <x v="13"/>
    <n v="1742.5"/>
    <n v="19.666666666666668"/>
    <n v="3.6666666666666665"/>
    <n v="3.3333333333333335"/>
    <n v="2.6666666666666665"/>
    <n v="3.6666666666666665"/>
    <n v="3"/>
    <n v="3.3333333333333335"/>
    <n v="3"/>
  </r>
  <r>
    <x v="46"/>
    <s v="Avant"/>
    <x v="0"/>
    <x v="13"/>
    <s v=""/>
    <n v="15"/>
    <n v="2.5"/>
    <n v="2.5"/>
    <n v="1.5"/>
    <n v="2.5"/>
    <n v="2.5"/>
    <n v="3.5"/>
    <s v=""/>
  </r>
  <r>
    <x v="0"/>
    <s v="Avant"/>
    <x v="0"/>
    <x v="14"/>
    <s v=""/>
    <s v=""/>
    <s v=""/>
    <s v=""/>
    <s v=""/>
    <s v=""/>
    <s v=""/>
    <s v=""/>
    <n v="3"/>
  </r>
  <r>
    <x v="1"/>
    <s v="Trois Quarts"/>
    <x v="0"/>
    <x v="14"/>
    <n v="1632"/>
    <n v="17.5"/>
    <n v="3"/>
    <n v="3"/>
    <n v="2.5"/>
    <n v="3"/>
    <n v="3"/>
    <n v="3"/>
    <n v="2"/>
  </r>
  <r>
    <x v="2"/>
    <s v="Avant"/>
    <x v="0"/>
    <x v="14"/>
    <s v=""/>
    <s v=""/>
    <s v=""/>
    <s v=""/>
    <s v=""/>
    <s v=""/>
    <s v=""/>
    <s v=""/>
    <s v=""/>
  </r>
  <r>
    <x v="3"/>
    <s v="Avant"/>
    <x v="0"/>
    <x v="14"/>
    <n v="756"/>
    <n v="18.399999999999999"/>
    <n v="3.8"/>
    <n v="2.4"/>
    <n v="2.6"/>
    <n v="2.8"/>
    <n v="3.4"/>
    <n v="3.4"/>
    <n v="3"/>
  </r>
  <r>
    <x v="4"/>
    <s v="Avant"/>
    <x v="0"/>
    <x v="14"/>
    <n v="936"/>
    <s v=""/>
    <s v=""/>
    <s v=""/>
    <s v=""/>
    <s v=""/>
    <s v=""/>
    <s v=""/>
    <n v="3"/>
  </r>
  <r>
    <x v="5"/>
    <s v="Trois Quarts"/>
    <x v="0"/>
    <x v="14"/>
    <s v=""/>
    <n v="22"/>
    <n v="4"/>
    <n v="4"/>
    <n v="4"/>
    <n v="4"/>
    <n v="3"/>
    <n v="3"/>
    <n v="3"/>
  </r>
  <r>
    <x v="6"/>
    <s v="Avant"/>
    <x v="0"/>
    <x v="14"/>
    <s v=""/>
    <n v="24"/>
    <n v="3"/>
    <n v="3"/>
    <n v="5"/>
    <n v="4"/>
    <n v="4"/>
    <n v="5"/>
    <s v=""/>
  </r>
  <r>
    <x v="7"/>
    <s v="Trois Quarts"/>
    <x v="0"/>
    <x v="14"/>
    <s v=""/>
    <n v="21.25"/>
    <n v="4.25"/>
    <n v="3.75"/>
    <n v="3"/>
    <n v="3.25"/>
    <n v="3"/>
    <n v="4"/>
    <s v=""/>
  </r>
  <r>
    <x v="8"/>
    <s v="Avant"/>
    <x v="0"/>
    <x v="14"/>
    <n v="180"/>
    <n v="22.333333333333332"/>
    <n v="4.333333333333333"/>
    <n v="4"/>
    <n v="4"/>
    <n v="3"/>
    <n v="3"/>
    <n v="4"/>
    <n v="1"/>
  </r>
  <r>
    <x v="9"/>
    <s v="Trois Quarts"/>
    <x v="0"/>
    <x v="14"/>
    <s v=""/>
    <s v=""/>
    <s v=""/>
    <s v=""/>
    <s v=""/>
    <s v=""/>
    <s v=""/>
    <s v=""/>
    <s v=""/>
  </r>
  <r>
    <x v="10"/>
    <s v="Avant"/>
    <x v="0"/>
    <x v="14"/>
    <n v="1496"/>
    <n v="23.2"/>
    <n v="4.5999999999999996"/>
    <n v="3.6"/>
    <n v="3.6"/>
    <n v="3.2"/>
    <n v="3.4"/>
    <n v="4.8"/>
    <n v="3"/>
  </r>
  <r>
    <x v="11"/>
    <s v="Avant"/>
    <x v="0"/>
    <x v="14"/>
    <s v=""/>
    <n v="15.5"/>
    <n v="2.5"/>
    <n v="2.5"/>
    <n v="2.5"/>
    <n v="2"/>
    <n v="3"/>
    <n v="3"/>
    <n v="3"/>
  </r>
  <r>
    <x v="12"/>
    <s v="Avant"/>
    <x v="0"/>
    <x v="14"/>
    <n v="1088"/>
    <n v="17.333333333333332"/>
    <n v="3.3333333333333335"/>
    <n v="2.3333333333333335"/>
    <n v="2.6666666666666665"/>
    <n v="2.3333333333333335"/>
    <n v="2.6666666666666665"/>
    <n v="4"/>
    <n v="3"/>
  </r>
  <r>
    <x v="13"/>
    <s v="Trois Quarts"/>
    <x v="0"/>
    <x v="14"/>
    <s v=""/>
    <n v="21.75"/>
    <n v="4"/>
    <n v="4"/>
    <n v="3.5"/>
    <n v="2.75"/>
    <n v="3.25"/>
    <n v="4.25"/>
    <s v=""/>
  </r>
  <r>
    <x v="14"/>
    <s v="Avant"/>
    <x v="0"/>
    <x v="14"/>
    <s v=""/>
    <s v=""/>
    <s v=""/>
    <s v=""/>
    <s v=""/>
    <s v=""/>
    <s v=""/>
    <s v=""/>
    <n v="3"/>
  </r>
  <r>
    <x v="15"/>
    <s v="Trois Quarts"/>
    <x v="0"/>
    <x v="14"/>
    <s v=""/>
    <n v="18.25"/>
    <n v="2.75"/>
    <n v="3"/>
    <n v="2.75"/>
    <n v="2.25"/>
    <n v="3.75"/>
    <n v="3.75"/>
    <s v=""/>
  </r>
  <r>
    <x v="16"/>
    <s v="Avant"/>
    <x v="0"/>
    <x v="14"/>
    <n v="740"/>
    <n v="19.333333333333332"/>
    <n v="4"/>
    <n v="3.6666666666666665"/>
    <n v="3"/>
    <n v="2.6666666666666665"/>
    <n v="2"/>
    <n v="4"/>
    <n v="3"/>
  </r>
  <r>
    <x v="17"/>
    <s v="Trois Quarts"/>
    <x v="0"/>
    <x v="14"/>
    <n v="952"/>
    <n v="15.5"/>
    <n v="3"/>
    <n v="2"/>
    <n v="2"/>
    <n v="3"/>
    <n v="2.5"/>
    <n v="3"/>
    <n v="3"/>
  </r>
  <r>
    <x v="18"/>
    <s v="Avant"/>
    <x v="0"/>
    <x v="14"/>
    <n v="1164"/>
    <n v="22.666666666666668"/>
    <n v="4.666666666666667"/>
    <n v="5"/>
    <n v="4"/>
    <n v="3.3333333333333335"/>
    <n v="2.6666666666666665"/>
    <n v="3"/>
    <n v="2.5"/>
  </r>
  <r>
    <x v="19"/>
    <s v="Trois Quarts"/>
    <x v="0"/>
    <x v="14"/>
    <s v=""/>
    <n v="21"/>
    <n v="4"/>
    <n v="4"/>
    <n v="4"/>
    <n v="4"/>
    <n v="3"/>
    <n v="2"/>
    <s v=""/>
  </r>
  <r>
    <x v="20"/>
    <s v="Avant"/>
    <x v="0"/>
    <x v="14"/>
    <s v=""/>
    <n v="19"/>
    <n v="5"/>
    <n v="2.5"/>
    <n v="3"/>
    <n v="2.5"/>
    <n v="2.5"/>
    <n v="3.5"/>
    <s v=""/>
  </r>
  <r>
    <x v="21"/>
    <s v="Avant"/>
    <x v="0"/>
    <x v="14"/>
    <s v=""/>
    <n v="21.333333333333332"/>
    <n v="4"/>
    <n v="2.6666666666666665"/>
    <n v="4"/>
    <n v="3"/>
    <n v="3.3333333333333335"/>
    <n v="4.333333333333333"/>
    <s v=""/>
  </r>
  <r>
    <x v="22"/>
    <s v="Avant"/>
    <x v="0"/>
    <x v="14"/>
    <n v="2436"/>
    <n v="20.25"/>
    <n v="4"/>
    <n v="2.75"/>
    <n v="3.25"/>
    <n v="3"/>
    <n v="3.5"/>
    <n v="3.75"/>
    <n v="1"/>
  </r>
  <r>
    <x v="23"/>
    <s v="Trois Quarts"/>
    <x v="0"/>
    <x v="14"/>
    <s v=""/>
    <s v=""/>
    <s v=""/>
    <s v=""/>
    <s v=""/>
    <s v=""/>
    <s v=""/>
    <s v=""/>
    <s v=""/>
  </r>
  <r>
    <x v="24"/>
    <s v="Avant"/>
    <x v="0"/>
    <x v="14"/>
    <s v=""/>
    <n v="19"/>
    <n v="3.3333333333333335"/>
    <n v="2"/>
    <n v="4"/>
    <n v="2.6666666666666665"/>
    <n v="3"/>
    <n v="4"/>
    <s v=""/>
  </r>
  <r>
    <x v="25"/>
    <s v="Avant"/>
    <x v="0"/>
    <x v="14"/>
    <n v="456"/>
    <n v="21"/>
    <n v="3.3333333333333335"/>
    <n v="4.333333333333333"/>
    <n v="3"/>
    <n v="2.6666666666666665"/>
    <n v="3.6666666666666665"/>
    <n v="4"/>
    <n v="2"/>
  </r>
  <r>
    <x v="26"/>
    <s v="Avant"/>
    <x v="0"/>
    <x v="14"/>
    <s v=""/>
    <s v=""/>
    <s v=""/>
    <s v=""/>
    <s v=""/>
    <s v=""/>
    <s v=""/>
    <s v=""/>
    <s v=""/>
  </r>
  <r>
    <x v="27"/>
    <s v="Avant"/>
    <x v="0"/>
    <x v="14"/>
    <s v=""/>
    <n v="22"/>
    <n v="4"/>
    <n v="4"/>
    <n v="2"/>
    <n v="4"/>
    <n v="4"/>
    <n v="4"/>
    <s v=""/>
  </r>
  <r>
    <x v="28"/>
    <s v="Avant"/>
    <x v="0"/>
    <x v="14"/>
    <s v=""/>
    <n v="15.666666666666666"/>
    <n v="3"/>
    <n v="2.3333333333333335"/>
    <n v="1.6666666666666667"/>
    <n v="2.6666666666666665"/>
    <n v="3"/>
    <n v="3"/>
    <s v=""/>
  </r>
  <r>
    <x v="29"/>
    <s v="Avant"/>
    <x v="0"/>
    <x v="14"/>
    <s v=""/>
    <n v="15"/>
    <n v="3.5"/>
    <n v="2.5"/>
    <n v="2"/>
    <n v="2"/>
    <n v="2"/>
    <n v="3"/>
    <s v=""/>
  </r>
  <r>
    <x v="30"/>
    <s v="Trois Quarts"/>
    <x v="0"/>
    <x v="14"/>
    <s v=""/>
    <n v="20"/>
    <n v="3.3333333333333335"/>
    <n v="2.6666666666666665"/>
    <n v="3"/>
    <n v="3.3333333333333335"/>
    <n v="3.6666666666666665"/>
    <n v="4"/>
    <s v=""/>
  </r>
  <r>
    <x v="31"/>
    <s v="Trois Quarts"/>
    <x v="0"/>
    <x v="14"/>
    <s v=""/>
    <n v="22"/>
    <n v="3.5"/>
    <n v="3"/>
    <n v="3.5"/>
    <n v="2.5"/>
    <n v="4.5"/>
    <n v="5"/>
    <s v=""/>
  </r>
  <r>
    <x v="32"/>
    <s v="Trois Quarts"/>
    <x v="0"/>
    <x v="14"/>
    <n v="836"/>
    <n v="19.333333333333332"/>
    <n v="3.6666666666666665"/>
    <n v="2.3333333333333335"/>
    <n v="3.3333333333333335"/>
    <n v="3.3333333333333335"/>
    <n v="3"/>
    <n v="3.6666666666666665"/>
    <n v="3"/>
  </r>
  <r>
    <x v="33"/>
    <s v="Trois Quarts"/>
    <x v="0"/>
    <x v="14"/>
    <s v=""/>
    <n v="19"/>
    <n v="3.3333333333333335"/>
    <n v="2.6666666666666665"/>
    <n v="2.3333333333333335"/>
    <n v="3.3333333333333335"/>
    <n v="3.3333333333333335"/>
    <n v="4"/>
    <s v=""/>
  </r>
  <r>
    <x v="34"/>
    <s v="Trois Quarts"/>
    <x v="0"/>
    <x v="14"/>
    <s v=""/>
    <s v=""/>
    <s v=""/>
    <s v=""/>
    <s v=""/>
    <s v=""/>
    <s v=""/>
    <s v=""/>
    <s v=""/>
  </r>
  <r>
    <x v="35"/>
    <s v="Trois Quarts"/>
    <x v="0"/>
    <x v="14"/>
    <n v="832"/>
    <n v="18.5"/>
    <n v="3.5"/>
    <n v="2.75"/>
    <n v="2.75"/>
    <n v="3"/>
    <n v="3.25"/>
    <n v="3.25"/>
    <n v="3"/>
  </r>
  <r>
    <x v="36"/>
    <s v="Avant"/>
    <x v="0"/>
    <x v="14"/>
    <s v=""/>
    <n v="23"/>
    <n v="4"/>
    <n v="2"/>
    <n v="4"/>
    <n v="4"/>
    <n v="4"/>
    <n v="5"/>
    <n v="3"/>
  </r>
  <r>
    <x v="37"/>
    <s v="Avant"/>
    <x v="0"/>
    <x v="14"/>
    <s v=""/>
    <s v=""/>
    <s v=""/>
    <s v=""/>
    <s v=""/>
    <s v=""/>
    <s v=""/>
    <s v=""/>
    <s v=""/>
  </r>
  <r>
    <x v="38"/>
    <s v="Avant"/>
    <x v="0"/>
    <x v="14"/>
    <s v=""/>
    <s v=""/>
    <s v=""/>
    <s v=""/>
    <s v=""/>
    <s v=""/>
    <s v=""/>
    <s v=""/>
    <s v=""/>
  </r>
  <r>
    <x v="39"/>
    <s v="Avant"/>
    <x v="0"/>
    <x v="14"/>
    <n v="420"/>
    <n v="14"/>
    <n v="2.6666666666666665"/>
    <n v="2"/>
    <n v="2"/>
    <n v="2.6666666666666665"/>
    <n v="2"/>
    <n v="2.6666666666666665"/>
    <n v="2"/>
  </r>
  <r>
    <x v="40"/>
    <s v="Trois Quarts"/>
    <x v="0"/>
    <x v="14"/>
    <s v=""/>
    <n v="24.5"/>
    <n v="4"/>
    <n v="3.5"/>
    <n v="4.5"/>
    <n v="4"/>
    <n v="4.5"/>
    <n v="4"/>
    <s v=""/>
  </r>
  <r>
    <x v="41"/>
    <s v="Avant"/>
    <x v="0"/>
    <x v="14"/>
    <s v=""/>
    <s v=""/>
    <s v=""/>
    <s v=""/>
    <s v=""/>
    <s v=""/>
    <s v=""/>
    <s v=""/>
    <n v="3"/>
  </r>
  <r>
    <x v="42"/>
    <s v="Trois Quarts"/>
    <x v="0"/>
    <x v="14"/>
    <s v=""/>
    <s v=""/>
    <s v=""/>
    <s v=""/>
    <s v=""/>
    <s v=""/>
    <s v=""/>
    <s v=""/>
    <s v=""/>
  </r>
  <r>
    <x v="43"/>
    <s v="Trois Quarts"/>
    <x v="0"/>
    <x v="14"/>
    <s v=""/>
    <s v=""/>
    <s v=""/>
    <s v=""/>
    <s v=""/>
    <s v=""/>
    <s v=""/>
    <s v=""/>
    <s v=""/>
  </r>
  <r>
    <x v="44"/>
    <s v="Avant"/>
    <x v="0"/>
    <x v="14"/>
    <s v=""/>
    <n v="24"/>
    <n v="4.333333333333333"/>
    <n v="3"/>
    <n v="4.333333333333333"/>
    <n v="3.6666666666666665"/>
    <n v="4.666666666666667"/>
    <n v="4"/>
    <s v=""/>
  </r>
  <r>
    <x v="45"/>
    <s v="Trois Quarts"/>
    <x v="0"/>
    <x v="14"/>
    <s v=""/>
    <n v="15"/>
    <n v="3.3333333333333335"/>
    <n v="2.6666666666666665"/>
    <n v="1.6666666666666667"/>
    <n v="1.6666666666666667"/>
    <n v="3"/>
    <n v="2.6666666666666665"/>
    <s v=""/>
  </r>
  <r>
    <x v="46"/>
    <s v="Avant"/>
    <x v="0"/>
    <x v="14"/>
    <s v=""/>
    <n v="14.5"/>
    <n v="2.25"/>
    <n v="2.5"/>
    <n v="2.5"/>
    <n v="2.5"/>
    <n v="2.25"/>
    <n v="2.5"/>
    <s v=""/>
  </r>
  <r>
    <x v="0"/>
    <s v="Avant"/>
    <x v="0"/>
    <x v="15"/>
    <n v="832"/>
    <n v="18"/>
    <n v="4"/>
    <n v="3"/>
    <n v="1.6666666666666667"/>
    <n v="2.6666666666666665"/>
    <n v="3"/>
    <n v="3.6666666666666665"/>
    <n v="3"/>
  </r>
  <r>
    <x v="1"/>
    <s v="Trois Quarts"/>
    <x v="0"/>
    <x v="15"/>
    <s v=""/>
    <n v="10"/>
    <n v="2"/>
    <n v="2"/>
    <n v="1"/>
    <n v="1"/>
    <n v="2"/>
    <n v="2"/>
    <s v=""/>
  </r>
  <r>
    <x v="2"/>
    <s v="Avant"/>
    <x v="0"/>
    <x v="15"/>
    <s v=""/>
    <s v=""/>
    <s v=""/>
    <s v=""/>
    <s v=""/>
    <s v=""/>
    <s v=""/>
    <s v=""/>
    <s v=""/>
  </r>
  <r>
    <x v="3"/>
    <s v="Avant"/>
    <x v="0"/>
    <x v="15"/>
    <s v=""/>
    <n v="18.25"/>
    <n v="3.75"/>
    <n v="2.5"/>
    <n v="2.75"/>
    <n v="2.75"/>
    <n v="3"/>
    <n v="3.5"/>
    <s v=""/>
  </r>
  <r>
    <x v="4"/>
    <s v="Avant"/>
    <x v="0"/>
    <x v="15"/>
    <s v=""/>
    <n v="21"/>
    <n v="3"/>
    <n v="3"/>
    <n v="3.6666666666666665"/>
    <n v="4"/>
    <n v="3.3333333333333335"/>
    <n v="4"/>
    <s v=""/>
  </r>
  <r>
    <x v="5"/>
    <s v="Trois Quarts"/>
    <x v="0"/>
    <x v="15"/>
    <s v=""/>
    <n v="20"/>
    <n v="4"/>
    <n v="4"/>
    <n v="4"/>
    <n v="2"/>
    <n v="3"/>
    <n v="3"/>
    <s v=""/>
  </r>
  <r>
    <x v="6"/>
    <s v="Avant"/>
    <x v="0"/>
    <x v="15"/>
    <s v=""/>
    <n v="19"/>
    <n v="3"/>
    <n v="2"/>
    <n v="3.5"/>
    <n v="2.5"/>
    <n v="3.5"/>
    <n v="4.5"/>
    <s v=""/>
  </r>
  <r>
    <x v="7"/>
    <s v="Trois Quarts"/>
    <x v="0"/>
    <x v="15"/>
    <s v=""/>
    <n v="19.5"/>
    <n v="4"/>
    <n v="4"/>
    <n v="2.5"/>
    <n v="3"/>
    <n v="2"/>
    <n v="4"/>
    <s v=""/>
  </r>
  <r>
    <x v="8"/>
    <s v="Avant"/>
    <x v="0"/>
    <x v="15"/>
    <s v=""/>
    <n v="22.333333333333332"/>
    <n v="3.6666666666666665"/>
    <n v="3.6666666666666665"/>
    <n v="4"/>
    <n v="3.6666666666666665"/>
    <n v="3.3333333333333335"/>
    <n v="4"/>
    <s v=""/>
  </r>
  <r>
    <x v="9"/>
    <s v="Trois Quarts"/>
    <x v="0"/>
    <x v="15"/>
    <s v=""/>
    <s v=""/>
    <s v=""/>
    <s v=""/>
    <s v=""/>
    <s v=""/>
    <s v=""/>
    <s v=""/>
    <s v=""/>
  </r>
  <r>
    <x v="10"/>
    <s v="Avant"/>
    <x v="0"/>
    <x v="15"/>
    <n v="800"/>
    <n v="23.333333333333332"/>
    <n v="5"/>
    <n v="4"/>
    <n v="3"/>
    <n v="2.6666666666666665"/>
    <n v="3.6666666666666665"/>
    <n v="5"/>
    <n v="2"/>
  </r>
  <r>
    <x v="11"/>
    <s v="Avant"/>
    <x v="0"/>
    <x v="15"/>
    <s v=""/>
    <n v="17.666666666666668"/>
    <n v="3.6666666666666665"/>
    <n v="3.3333333333333335"/>
    <n v="2"/>
    <n v="2"/>
    <n v="2.6666666666666665"/>
    <n v="4"/>
    <s v=""/>
  </r>
  <r>
    <x v="12"/>
    <s v="Avant"/>
    <x v="0"/>
    <x v="15"/>
    <n v="532"/>
    <n v="15"/>
    <n v="2.5"/>
    <n v="2"/>
    <n v="1.5"/>
    <n v="3"/>
    <n v="2"/>
    <n v="4"/>
    <n v="3"/>
  </r>
  <r>
    <x v="13"/>
    <s v="Trois Quarts"/>
    <x v="0"/>
    <x v="15"/>
    <s v=""/>
    <n v="21.666666666666668"/>
    <n v="4"/>
    <n v="4"/>
    <n v="3.6666666666666665"/>
    <n v="3"/>
    <n v="3"/>
    <n v="4"/>
    <s v=""/>
  </r>
  <r>
    <x v="14"/>
    <s v="Avant"/>
    <x v="0"/>
    <x v="15"/>
    <s v=""/>
    <n v="16"/>
    <n v="3"/>
    <n v="2"/>
    <n v="4"/>
    <n v="1"/>
    <n v="3"/>
    <n v="3"/>
    <s v=""/>
  </r>
  <r>
    <x v="15"/>
    <s v="Trois Quarts"/>
    <x v="0"/>
    <x v="15"/>
    <s v=""/>
    <n v="18.666666666666668"/>
    <n v="3"/>
    <n v="3"/>
    <n v="2.6666666666666665"/>
    <n v="3.3333333333333335"/>
    <n v="3.3333333333333335"/>
    <n v="3.3333333333333335"/>
    <s v=""/>
  </r>
  <r>
    <x v="16"/>
    <s v="Avant"/>
    <x v="0"/>
    <x v="15"/>
    <s v=""/>
    <n v="20"/>
    <n v="4"/>
    <n v="3.5"/>
    <n v="3"/>
    <n v="3.5"/>
    <n v="2"/>
    <n v="4"/>
    <s v=""/>
  </r>
  <r>
    <x v="17"/>
    <s v="Trois Quarts"/>
    <x v="0"/>
    <x v="15"/>
    <s v=""/>
    <n v="15.25"/>
    <n v="2.75"/>
    <n v="2"/>
    <n v="2.5"/>
    <n v="2.25"/>
    <n v="3"/>
    <n v="2.75"/>
    <s v=""/>
  </r>
  <r>
    <x v="18"/>
    <s v="Avant"/>
    <x v="0"/>
    <x v="15"/>
    <n v="2492"/>
    <n v="20.25"/>
    <n v="3.5"/>
    <n v="4"/>
    <n v="4.25"/>
    <n v="2.25"/>
    <n v="3.25"/>
    <n v="3"/>
    <n v="1.5"/>
  </r>
  <r>
    <x v="19"/>
    <s v="Trois Quarts"/>
    <x v="0"/>
    <x v="15"/>
    <s v=""/>
    <n v="17"/>
    <n v="3"/>
    <n v="2"/>
    <n v="3"/>
    <n v="4"/>
    <n v="2"/>
    <n v="3"/>
    <s v=""/>
  </r>
  <r>
    <x v="20"/>
    <s v="Avant"/>
    <x v="0"/>
    <x v="15"/>
    <s v=""/>
    <n v="20"/>
    <n v="4"/>
    <n v="3"/>
    <n v="2.5"/>
    <n v="3"/>
    <n v="3.5"/>
    <n v="4"/>
    <s v=""/>
  </r>
  <r>
    <x v="21"/>
    <s v="Avant"/>
    <x v="0"/>
    <x v="15"/>
    <s v=""/>
    <n v="21.25"/>
    <n v="3.5"/>
    <n v="2.25"/>
    <n v="3.75"/>
    <n v="3"/>
    <n v="4"/>
    <n v="4.75"/>
    <s v=""/>
  </r>
  <r>
    <x v="22"/>
    <s v="Avant"/>
    <x v="0"/>
    <x v="15"/>
    <n v="2720"/>
    <n v="19.333333333333332"/>
    <n v="3.3333333333333335"/>
    <n v="2.3333333333333335"/>
    <n v="3"/>
    <n v="3.6666666666666665"/>
    <n v="3"/>
    <n v="4"/>
    <n v="2.6666666666666665"/>
  </r>
  <r>
    <x v="23"/>
    <s v="Trois Quarts"/>
    <x v="0"/>
    <x v="15"/>
    <s v=""/>
    <s v=""/>
    <s v=""/>
    <s v=""/>
    <s v=""/>
    <s v=""/>
    <s v=""/>
    <s v=""/>
    <s v=""/>
  </r>
  <r>
    <x v="24"/>
    <s v="Avant"/>
    <x v="0"/>
    <x v="15"/>
    <s v=""/>
    <n v="21.666666666666668"/>
    <n v="4"/>
    <n v="2.6666666666666665"/>
    <n v="4"/>
    <n v="3.3333333333333335"/>
    <n v="3.6666666666666665"/>
    <n v="4"/>
    <s v=""/>
  </r>
  <r>
    <x v="25"/>
    <s v="Avant"/>
    <x v="0"/>
    <x v="15"/>
    <s v=""/>
    <n v="22.25"/>
    <n v="3.5"/>
    <n v="3"/>
    <n v="4"/>
    <n v="4"/>
    <n v="4"/>
    <n v="3.75"/>
    <s v=""/>
  </r>
  <r>
    <x v="26"/>
    <s v="Avant"/>
    <x v="0"/>
    <x v="15"/>
    <s v=""/>
    <s v=""/>
    <s v=""/>
    <s v=""/>
    <s v=""/>
    <s v=""/>
    <s v=""/>
    <s v=""/>
    <s v=""/>
  </r>
  <r>
    <x v="27"/>
    <s v="Avant"/>
    <x v="0"/>
    <x v="15"/>
    <s v=""/>
    <n v="25.333333333333332"/>
    <n v="5"/>
    <n v="4.333333333333333"/>
    <n v="3.6666666666666665"/>
    <n v="4.333333333333333"/>
    <n v="4"/>
    <n v="4"/>
    <s v=""/>
  </r>
  <r>
    <x v="28"/>
    <s v="Avant"/>
    <x v="0"/>
    <x v="15"/>
    <s v=""/>
    <n v="15.666666666666666"/>
    <n v="3"/>
    <n v="2.3333333333333335"/>
    <n v="2.6666666666666665"/>
    <n v="2.3333333333333335"/>
    <n v="2.3333333333333335"/>
    <n v="3"/>
    <s v=""/>
  </r>
  <r>
    <x v="29"/>
    <s v="Avant"/>
    <x v="0"/>
    <x v="15"/>
    <s v=""/>
    <s v=""/>
    <s v=""/>
    <s v=""/>
    <s v=""/>
    <s v=""/>
    <s v=""/>
    <s v=""/>
    <s v=""/>
  </r>
  <r>
    <x v="30"/>
    <s v="Trois Quarts"/>
    <x v="0"/>
    <x v="15"/>
    <s v=""/>
    <n v="22"/>
    <n v="3.6666666666666665"/>
    <n v="3.6666666666666665"/>
    <n v="2.3333333333333335"/>
    <n v="3.6666666666666665"/>
    <n v="3.6666666666666665"/>
    <n v="5"/>
    <s v=""/>
  </r>
  <r>
    <x v="31"/>
    <s v="Trois Quarts"/>
    <x v="0"/>
    <x v="15"/>
    <s v=""/>
    <n v="21.666666666666668"/>
    <n v="3.3333333333333335"/>
    <n v="2.6666666666666665"/>
    <n v="3"/>
    <n v="2.6666666666666665"/>
    <n v="5"/>
    <n v="5"/>
    <s v=""/>
  </r>
  <r>
    <x v="32"/>
    <s v="Trois Quarts"/>
    <x v="0"/>
    <x v="15"/>
    <n v="532"/>
    <n v="17.333333333333332"/>
    <n v="3.6666666666666665"/>
    <n v="2.6666666666666665"/>
    <n v="2.6666666666666665"/>
    <n v="2.3333333333333335"/>
    <n v="3"/>
    <n v="3"/>
    <n v="2"/>
  </r>
  <r>
    <x v="33"/>
    <s v="Trois Quarts"/>
    <x v="0"/>
    <x v="15"/>
    <s v=""/>
    <n v="21.5"/>
    <n v="4"/>
    <n v="3"/>
    <n v="3"/>
    <n v="3.5"/>
    <n v="4"/>
    <n v="4"/>
    <s v=""/>
  </r>
  <r>
    <x v="34"/>
    <s v="Trois Quarts"/>
    <x v="0"/>
    <x v="15"/>
    <s v=""/>
    <s v=""/>
    <s v=""/>
    <s v=""/>
    <s v=""/>
    <s v=""/>
    <s v=""/>
    <s v=""/>
    <s v=""/>
  </r>
  <r>
    <x v="35"/>
    <s v="Trois Quarts"/>
    <x v="0"/>
    <x v="15"/>
    <n v="696"/>
    <n v="18"/>
    <n v="3.5"/>
    <n v="2.5"/>
    <n v="3"/>
    <n v="3"/>
    <n v="3.25"/>
    <n v="2.75"/>
    <n v="3"/>
  </r>
  <r>
    <x v="36"/>
    <s v="Avant"/>
    <x v="0"/>
    <x v="15"/>
    <s v=""/>
    <n v="23"/>
    <n v="4"/>
    <n v="4"/>
    <n v="4"/>
    <n v="3"/>
    <n v="4"/>
    <n v="4"/>
    <s v=""/>
  </r>
  <r>
    <x v="37"/>
    <s v="Avant"/>
    <x v="0"/>
    <x v="15"/>
    <s v=""/>
    <s v=""/>
    <s v=""/>
    <s v=""/>
    <s v=""/>
    <s v=""/>
    <s v=""/>
    <s v=""/>
    <s v=""/>
  </r>
  <r>
    <x v="38"/>
    <s v="Avant"/>
    <x v="0"/>
    <x v="15"/>
    <s v=""/>
    <s v=""/>
    <s v=""/>
    <s v=""/>
    <s v=""/>
    <s v=""/>
    <s v=""/>
    <s v=""/>
    <s v=""/>
  </r>
  <r>
    <x v="39"/>
    <s v="Avant"/>
    <x v="0"/>
    <x v="15"/>
    <s v=""/>
    <n v="17.5"/>
    <n v="2.5"/>
    <n v="3"/>
    <n v="2.25"/>
    <n v="3.25"/>
    <n v="2.75"/>
    <n v="3.75"/>
    <s v=""/>
  </r>
  <r>
    <x v="40"/>
    <s v="Trois Quarts"/>
    <x v="0"/>
    <x v="15"/>
    <s v=""/>
    <n v="22.666666666666668"/>
    <n v="4"/>
    <n v="3.6666666666666665"/>
    <n v="3.6666666666666665"/>
    <n v="3.6666666666666665"/>
    <n v="3.6666666666666665"/>
    <n v="4"/>
    <s v=""/>
  </r>
  <r>
    <x v="41"/>
    <s v="Avant"/>
    <x v="0"/>
    <x v="15"/>
    <s v=""/>
    <n v="14"/>
    <n v="3"/>
    <n v="3"/>
    <n v="2"/>
    <n v="2"/>
    <n v="2"/>
    <n v="2"/>
    <s v=""/>
  </r>
  <r>
    <x v="42"/>
    <s v="Trois Quarts"/>
    <x v="0"/>
    <x v="15"/>
    <s v=""/>
    <n v="22.5"/>
    <n v="5"/>
    <n v="3.5"/>
    <n v="4"/>
    <n v="4"/>
    <n v="2"/>
    <n v="4"/>
    <s v=""/>
  </r>
  <r>
    <x v="43"/>
    <s v="Trois Quarts"/>
    <x v="0"/>
    <x v="15"/>
    <s v=""/>
    <s v=""/>
    <s v=""/>
    <s v=""/>
    <s v=""/>
    <s v=""/>
    <s v=""/>
    <s v=""/>
    <s v=""/>
  </r>
  <r>
    <x v="44"/>
    <s v="Avant"/>
    <x v="0"/>
    <x v="15"/>
    <s v=""/>
    <n v="24.666666666666668"/>
    <n v="4.333333333333333"/>
    <n v="2.6666666666666665"/>
    <n v="4.666666666666667"/>
    <n v="4"/>
    <n v="4.333333333333333"/>
    <n v="4.666666666666667"/>
    <s v=""/>
  </r>
  <r>
    <x v="45"/>
    <s v="Trois Quarts"/>
    <x v="0"/>
    <x v="15"/>
    <s v=""/>
    <n v="18.5"/>
    <n v="3"/>
    <n v="3.5"/>
    <n v="3"/>
    <n v="2.5"/>
    <n v="3"/>
    <n v="3.5"/>
    <s v=""/>
  </r>
  <r>
    <x v="46"/>
    <s v="Avant"/>
    <x v="0"/>
    <x v="15"/>
    <s v=""/>
    <n v="19"/>
    <n v="3"/>
    <n v="3"/>
    <n v="4"/>
    <n v="3"/>
    <n v="2"/>
    <n v="4"/>
    <s v=""/>
  </r>
  <r>
    <x v="0"/>
    <s v="Avant"/>
    <x v="0"/>
    <x v="16"/>
    <s v=""/>
    <n v="17.5"/>
    <n v="3.5"/>
    <n v="3"/>
    <n v="2.5"/>
    <n v="2.5"/>
    <n v="3"/>
    <n v="3"/>
    <n v="3"/>
  </r>
  <r>
    <x v="1"/>
    <s v="Trois Quarts"/>
    <x v="0"/>
    <x v="16"/>
    <s v=""/>
    <n v="16"/>
    <n v="3"/>
    <n v="3"/>
    <n v="2"/>
    <n v="2"/>
    <n v="3"/>
    <n v="3"/>
    <s v=""/>
  </r>
  <r>
    <x v="2"/>
    <s v="Avant"/>
    <x v="0"/>
    <x v="16"/>
    <s v=""/>
    <s v=""/>
    <s v=""/>
    <s v=""/>
    <s v=""/>
    <s v=""/>
    <s v=""/>
    <s v=""/>
    <s v=""/>
  </r>
  <r>
    <x v="3"/>
    <s v="Avant"/>
    <x v="0"/>
    <x v="16"/>
    <n v="1412"/>
    <n v="18.333333333333332"/>
    <n v="3.6666666666666665"/>
    <n v="3"/>
    <n v="2"/>
    <n v="3"/>
    <n v="3"/>
    <n v="3.6666666666666665"/>
    <n v="2.6666666666666665"/>
  </r>
  <r>
    <x v="4"/>
    <s v="Avant"/>
    <x v="0"/>
    <x v="16"/>
    <s v=""/>
    <n v="20"/>
    <n v="4"/>
    <n v="3"/>
    <n v="4"/>
    <n v="3"/>
    <n v="3"/>
    <n v="3"/>
    <s v=""/>
  </r>
  <r>
    <x v="5"/>
    <s v="Trois Quarts"/>
    <x v="0"/>
    <x v="16"/>
    <s v=""/>
    <n v="20.5"/>
    <n v="4"/>
    <n v="3.5"/>
    <n v="3.5"/>
    <n v="3.5"/>
    <n v="3"/>
    <n v="3"/>
    <s v=""/>
  </r>
  <r>
    <x v="6"/>
    <s v="Avant"/>
    <x v="0"/>
    <x v="16"/>
    <s v=""/>
    <s v=""/>
    <s v=""/>
    <s v=""/>
    <s v=""/>
    <s v=""/>
    <s v=""/>
    <s v=""/>
    <s v=""/>
  </r>
  <r>
    <x v="7"/>
    <s v="Trois Quarts"/>
    <x v="0"/>
    <x v="16"/>
    <s v=""/>
    <n v="19"/>
    <n v="2"/>
    <n v="5"/>
    <n v="2"/>
    <n v="3"/>
    <n v="3"/>
    <n v="4"/>
    <s v=""/>
  </r>
  <r>
    <x v="8"/>
    <s v="Avant"/>
    <x v="0"/>
    <x v="16"/>
    <s v=""/>
    <n v="24.666666666666668"/>
    <n v="4.333333333333333"/>
    <n v="4"/>
    <n v="4.333333333333333"/>
    <n v="4.333333333333333"/>
    <n v="3.3333333333333335"/>
    <n v="4.333333333333333"/>
    <s v=""/>
  </r>
  <r>
    <x v="9"/>
    <s v="Trois Quarts"/>
    <x v="0"/>
    <x v="16"/>
    <s v=""/>
    <s v=""/>
    <s v=""/>
    <s v=""/>
    <s v=""/>
    <s v=""/>
    <s v=""/>
    <s v=""/>
    <s v=""/>
  </r>
  <r>
    <x v="10"/>
    <s v="Avant"/>
    <x v="0"/>
    <x v="16"/>
    <n v="664"/>
    <n v="21.5"/>
    <n v="4.5"/>
    <n v="3.5"/>
    <n v="3"/>
    <n v="4"/>
    <n v="2.5"/>
    <n v="4"/>
    <n v="1"/>
  </r>
  <r>
    <x v="11"/>
    <s v="Avant"/>
    <x v="0"/>
    <x v="16"/>
    <s v=""/>
    <n v="19"/>
    <n v="5"/>
    <n v="4"/>
    <n v="2"/>
    <n v="2"/>
    <n v="2"/>
    <n v="4"/>
    <s v=""/>
  </r>
  <r>
    <x v="12"/>
    <s v="Avant"/>
    <x v="0"/>
    <x v="16"/>
    <s v=""/>
    <n v="18.75"/>
    <n v="3.25"/>
    <n v="3"/>
    <n v="3.25"/>
    <n v="2.5"/>
    <n v="2.75"/>
    <n v="4"/>
    <n v="3"/>
  </r>
  <r>
    <x v="13"/>
    <s v="Trois Quarts"/>
    <x v="0"/>
    <x v="16"/>
    <s v=""/>
    <n v="22"/>
    <n v="4.25"/>
    <n v="4.25"/>
    <n v="3.75"/>
    <n v="2.75"/>
    <n v="3"/>
    <n v="4"/>
    <s v=""/>
  </r>
  <r>
    <x v="14"/>
    <s v="Avant"/>
    <x v="0"/>
    <x v="16"/>
    <s v=""/>
    <s v=""/>
    <s v=""/>
    <s v=""/>
    <s v=""/>
    <s v=""/>
    <s v=""/>
    <s v=""/>
    <s v=""/>
  </r>
  <r>
    <x v="15"/>
    <s v="Trois Quarts"/>
    <x v="0"/>
    <x v="16"/>
    <n v="680"/>
    <n v="19.666666666666668"/>
    <n v="3"/>
    <n v="3"/>
    <n v="3"/>
    <n v="3.3333333333333335"/>
    <n v="3.3333333333333335"/>
    <n v="4"/>
    <n v="3"/>
  </r>
  <r>
    <x v="16"/>
    <s v="Avant"/>
    <x v="0"/>
    <x v="16"/>
    <n v="380"/>
    <n v="20"/>
    <n v="4.25"/>
    <n v="3.25"/>
    <n v="3.25"/>
    <n v="3"/>
    <n v="2.5"/>
    <n v="3.75"/>
    <n v="1"/>
  </r>
  <r>
    <x v="17"/>
    <s v="Trois Quarts"/>
    <x v="0"/>
    <x v="16"/>
    <s v=""/>
    <n v="16"/>
    <n v="3"/>
    <n v="2"/>
    <n v="2"/>
    <n v="3"/>
    <n v="3"/>
    <n v="3"/>
    <s v=""/>
  </r>
  <r>
    <x v="18"/>
    <s v="Avant"/>
    <x v="0"/>
    <x v="16"/>
    <n v="1044"/>
    <n v="19"/>
    <n v="3.3333333333333335"/>
    <n v="3"/>
    <n v="3"/>
    <n v="2.6666666666666665"/>
    <n v="3.3333333333333335"/>
    <n v="3.6666666666666665"/>
    <n v="2"/>
  </r>
  <r>
    <x v="19"/>
    <s v="Trois Quarts"/>
    <x v="0"/>
    <x v="16"/>
    <s v=""/>
    <s v=""/>
    <s v=""/>
    <s v=""/>
    <s v=""/>
    <s v=""/>
    <s v=""/>
    <s v=""/>
    <s v=""/>
  </r>
  <r>
    <x v="20"/>
    <s v="Avant"/>
    <x v="0"/>
    <x v="16"/>
    <s v=""/>
    <s v=""/>
    <s v=""/>
    <s v=""/>
    <s v=""/>
    <s v=""/>
    <s v=""/>
    <s v=""/>
    <s v=""/>
  </r>
  <r>
    <x v="21"/>
    <s v="Avant"/>
    <x v="0"/>
    <x v="16"/>
    <s v=""/>
    <n v="24"/>
    <n v="4"/>
    <n v="4"/>
    <n v="4"/>
    <n v="4"/>
    <n v="4"/>
    <n v="4"/>
    <s v=""/>
  </r>
  <r>
    <x v="22"/>
    <s v="Avant"/>
    <x v="0"/>
    <x v="16"/>
    <n v="348"/>
    <n v="18"/>
    <n v="4"/>
    <n v="2.6666666666666665"/>
    <n v="2.6666666666666665"/>
    <n v="2.3333333333333335"/>
    <n v="3.3333333333333335"/>
    <n v="3"/>
    <n v="2.5"/>
  </r>
  <r>
    <x v="23"/>
    <s v="Trois Quarts"/>
    <x v="0"/>
    <x v="16"/>
    <s v=""/>
    <n v="28"/>
    <n v="5"/>
    <n v="5"/>
    <n v="5"/>
    <n v="5"/>
    <n v="4"/>
    <n v="4"/>
    <s v=""/>
  </r>
  <r>
    <x v="24"/>
    <s v="Avant"/>
    <x v="0"/>
    <x v="16"/>
    <s v=""/>
    <n v="20.5"/>
    <n v="4"/>
    <n v="2.25"/>
    <n v="3.25"/>
    <n v="3.5"/>
    <n v="3.75"/>
    <n v="3.75"/>
    <n v="3"/>
  </r>
  <r>
    <x v="25"/>
    <s v="Avant"/>
    <x v="0"/>
    <x v="16"/>
    <s v=""/>
    <n v="24.333333333333332"/>
    <n v="4.333333333333333"/>
    <n v="4.333333333333333"/>
    <n v="4.333333333333333"/>
    <n v="3.3333333333333335"/>
    <n v="4"/>
    <n v="4"/>
    <n v="3"/>
  </r>
  <r>
    <x v="26"/>
    <s v="Avant"/>
    <x v="0"/>
    <x v="16"/>
    <s v=""/>
    <s v=""/>
    <s v=""/>
    <s v=""/>
    <s v=""/>
    <s v=""/>
    <s v=""/>
    <s v=""/>
    <s v=""/>
  </r>
  <r>
    <x v="27"/>
    <s v="Avant"/>
    <x v="0"/>
    <x v="16"/>
    <n v="360"/>
    <n v="27"/>
    <n v="4.666666666666667"/>
    <n v="4.333333333333333"/>
    <n v="4.666666666666667"/>
    <n v="4.333333333333333"/>
    <n v="4"/>
    <n v="5"/>
    <n v="3"/>
  </r>
  <r>
    <x v="28"/>
    <s v="Avant"/>
    <x v="0"/>
    <x v="16"/>
    <s v=""/>
    <n v="16.333333333333332"/>
    <n v="3"/>
    <n v="2.3333333333333335"/>
    <n v="2.3333333333333335"/>
    <n v="2.6666666666666665"/>
    <n v="3"/>
    <n v="3"/>
    <s v=""/>
  </r>
  <r>
    <x v="29"/>
    <s v="Avant"/>
    <x v="0"/>
    <x v="16"/>
    <s v=""/>
    <s v=""/>
    <s v=""/>
    <s v=""/>
    <s v=""/>
    <s v=""/>
    <s v=""/>
    <s v=""/>
    <s v=""/>
  </r>
  <r>
    <x v="30"/>
    <s v="Trois Quarts"/>
    <x v="0"/>
    <x v="16"/>
    <s v=""/>
    <n v="19.75"/>
    <n v="3.5"/>
    <n v="3.25"/>
    <n v="2.5"/>
    <n v="3.25"/>
    <n v="3.5"/>
    <n v="3.75"/>
    <n v="3"/>
  </r>
  <r>
    <x v="31"/>
    <s v="Trois Quarts"/>
    <x v="0"/>
    <x v="16"/>
    <s v=""/>
    <n v="22"/>
    <n v="3"/>
    <n v="3.5"/>
    <n v="3"/>
    <n v="3"/>
    <n v="4.5"/>
    <n v="5"/>
    <s v=""/>
  </r>
  <r>
    <x v="32"/>
    <s v="Trois Quarts"/>
    <x v="0"/>
    <x v="16"/>
    <n v="492"/>
    <n v="18"/>
    <n v="3"/>
    <n v="3"/>
    <n v="3"/>
    <n v="4"/>
    <n v="3"/>
    <n v="2"/>
    <n v="3"/>
  </r>
  <r>
    <x v="33"/>
    <s v="Trois Quarts"/>
    <x v="0"/>
    <x v="16"/>
    <s v=""/>
    <n v="21.5"/>
    <n v="4"/>
    <n v="3"/>
    <n v="3"/>
    <n v="3.5"/>
    <n v="4"/>
    <n v="4"/>
    <s v=""/>
  </r>
  <r>
    <x v="34"/>
    <s v="Trois Quarts"/>
    <x v="0"/>
    <x v="16"/>
    <s v=""/>
    <s v=""/>
    <s v=""/>
    <s v=""/>
    <s v=""/>
    <s v=""/>
    <s v=""/>
    <s v=""/>
    <s v=""/>
  </r>
  <r>
    <x v="35"/>
    <s v="Trois Quarts"/>
    <x v="0"/>
    <x v="16"/>
    <s v=""/>
    <n v="20"/>
    <n v="4"/>
    <n v="2.75"/>
    <n v="4"/>
    <n v="3.5"/>
    <n v="2.75"/>
    <n v="3"/>
    <s v=""/>
  </r>
  <r>
    <x v="36"/>
    <s v="Avant"/>
    <x v="0"/>
    <x v="16"/>
    <s v=""/>
    <n v="21"/>
    <n v="3.5"/>
    <n v="3.5"/>
    <n v="3.5"/>
    <n v="2.5"/>
    <n v="4"/>
    <n v="4"/>
    <s v=""/>
  </r>
  <r>
    <x v="37"/>
    <s v="Avant"/>
    <x v="0"/>
    <x v="16"/>
    <s v=""/>
    <s v=""/>
    <s v=""/>
    <s v=""/>
    <s v=""/>
    <s v=""/>
    <s v=""/>
    <s v=""/>
    <s v=""/>
  </r>
  <r>
    <x v="38"/>
    <s v="Avant"/>
    <x v="0"/>
    <x v="16"/>
    <s v=""/>
    <s v=""/>
    <s v=""/>
    <s v=""/>
    <s v=""/>
    <s v=""/>
    <s v=""/>
    <s v=""/>
    <s v=""/>
  </r>
  <r>
    <x v="39"/>
    <s v="Avant"/>
    <x v="0"/>
    <x v="16"/>
    <s v=""/>
    <n v="18.333333333333332"/>
    <n v="3"/>
    <n v="3"/>
    <n v="2.3333333333333335"/>
    <n v="3.3333333333333335"/>
    <n v="2.6666666666666665"/>
    <n v="4"/>
    <s v=""/>
  </r>
  <r>
    <x v="40"/>
    <s v="Trois Quarts"/>
    <x v="0"/>
    <x v="16"/>
    <s v=""/>
    <n v="22.5"/>
    <n v="4"/>
    <n v="4"/>
    <n v="3.5"/>
    <n v="3"/>
    <n v="4"/>
    <n v="4"/>
    <s v=""/>
  </r>
  <r>
    <x v="41"/>
    <s v="Avant"/>
    <x v="0"/>
    <x v="16"/>
    <s v=""/>
    <s v=""/>
    <s v=""/>
    <s v=""/>
    <s v=""/>
    <s v=""/>
    <s v=""/>
    <s v=""/>
    <s v=""/>
  </r>
  <r>
    <x v="42"/>
    <s v="Trois Quarts"/>
    <x v="0"/>
    <x v="16"/>
    <s v=""/>
    <n v="20"/>
    <n v="4"/>
    <n v="3.5"/>
    <n v="2"/>
    <n v="4.5"/>
    <n v="2"/>
    <n v="4"/>
    <s v=""/>
  </r>
  <r>
    <x v="43"/>
    <s v="Trois Quarts"/>
    <x v="0"/>
    <x v="16"/>
    <s v=""/>
    <s v=""/>
    <s v=""/>
    <s v=""/>
    <s v=""/>
    <s v=""/>
    <s v=""/>
    <s v=""/>
    <s v=""/>
  </r>
  <r>
    <x v="44"/>
    <s v="Avant"/>
    <x v="0"/>
    <x v="16"/>
    <n v="544"/>
    <n v="22.666666666666668"/>
    <n v="4"/>
    <n v="3"/>
    <n v="4"/>
    <n v="3.3333333333333335"/>
    <n v="3.6666666666666665"/>
    <n v="4.666666666666667"/>
    <n v="1"/>
  </r>
  <r>
    <x v="45"/>
    <s v="Trois Quarts"/>
    <x v="0"/>
    <x v="16"/>
    <s v=""/>
    <n v="15.5"/>
    <n v="3"/>
    <n v="2.5"/>
    <n v="2.5"/>
    <n v="2"/>
    <n v="3"/>
    <n v="2.5"/>
    <s v=""/>
  </r>
  <r>
    <x v="46"/>
    <s v="Avant"/>
    <x v="0"/>
    <x v="16"/>
    <s v=""/>
    <n v="20"/>
    <n v="3"/>
    <n v="3"/>
    <n v="4"/>
    <n v="3"/>
    <n v="3"/>
    <n v="4"/>
    <s v=""/>
  </r>
  <r>
    <x v="0"/>
    <s v="Avant"/>
    <x v="0"/>
    <x v="17"/>
    <n v="372"/>
    <n v="18.5"/>
    <n v="3"/>
    <n v="3"/>
    <n v="3.5"/>
    <n v="3"/>
    <n v="3"/>
    <n v="3"/>
    <n v="3"/>
  </r>
  <r>
    <x v="1"/>
    <s v="Trois Quarts"/>
    <x v="0"/>
    <x v="17"/>
    <s v=""/>
    <s v=""/>
    <s v=""/>
    <s v=""/>
    <s v=""/>
    <s v=""/>
    <s v=""/>
    <s v=""/>
    <s v=""/>
  </r>
  <r>
    <x v="2"/>
    <s v="Avant"/>
    <x v="0"/>
    <x v="17"/>
    <s v=""/>
    <s v=""/>
    <s v=""/>
    <s v=""/>
    <s v=""/>
    <s v=""/>
    <s v=""/>
    <s v=""/>
    <s v=""/>
  </r>
  <r>
    <x v="3"/>
    <s v="Avant"/>
    <x v="0"/>
    <x v="17"/>
    <s v=""/>
    <n v="17.666666666666668"/>
    <n v="3.3333333333333335"/>
    <n v="3"/>
    <n v="2.3333333333333335"/>
    <n v="3"/>
    <n v="3"/>
    <n v="3"/>
    <s v=""/>
  </r>
  <r>
    <x v="4"/>
    <s v="Avant"/>
    <x v="0"/>
    <x v="17"/>
    <s v=""/>
    <n v="22"/>
    <n v="4.333333333333333"/>
    <n v="4"/>
    <n v="3.6666666666666665"/>
    <n v="2.6666666666666665"/>
    <n v="3.6666666666666665"/>
    <n v="3.6666666666666665"/>
    <s v=""/>
  </r>
  <r>
    <x v="5"/>
    <s v="Trois Quarts"/>
    <x v="0"/>
    <x v="17"/>
    <s v=""/>
    <n v="20"/>
    <n v="4"/>
    <n v="4"/>
    <n v="3.3333333333333335"/>
    <n v="2.6666666666666665"/>
    <n v="3"/>
    <n v="3"/>
    <s v=""/>
  </r>
  <r>
    <x v="6"/>
    <s v="Avant"/>
    <x v="0"/>
    <x v="17"/>
    <s v=""/>
    <n v="24"/>
    <n v="4"/>
    <n v="3"/>
    <n v="5"/>
    <n v="4"/>
    <n v="3"/>
    <n v="5"/>
    <s v=""/>
  </r>
  <r>
    <x v="7"/>
    <s v="Trois Quarts"/>
    <x v="0"/>
    <x v="17"/>
    <s v=""/>
    <n v="20"/>
    <n v="4"/>
    <n v="4"/>
    <n v="2"/>
    <n v="2"/>
    <n v="4"/>
    <n v="4"/>
    <s v=""/>
  </r>
  <r>
    <x v="8"/>
    <s v="Avant"/>
    <x v="0"/>
    <x v="17"/>
    <s v=""/>
    <n v="21"/>
    <n v="3.5"/>
    <n v="3.5"/>
    <n v="4"/>
    <n v="3"/>
    <n v="3"/>
    <n v="4"/>
    <s v=""/>
  </r>
  <r>
    <x v="9"/>
    <s v="Trois Quarts"/>
    <x v="0"/>
    <x v="17"/>
    <s v=""/>
    <s v=""/>
    <s v=""/>
    <s v=""/>
    <s v=""/>
    <s v=""/>
    <s v=""/>
    <s v=""/>
    <s v=""/>
  </r>
  <r>
    <x v="10"/>
    <s v="Avant"/>
    <x v="0"/>
    <x v="17"/>
    <n v="252"/>
    <n v="21.333333333333332"/>
    <n v="4.333333333333333"/>
    <n v="3.6666666666666665"/>
    <n v="2.6666666666666665"/>
    <n v="3"/>
    <n v="3.6666666666666665"/>
    <n v="4"/>
    <n v="3"/>
  </r>
  <r>
    <x v="11"/>
    <s v="Avant"/>
    <x v="0"/>
    <x v="17"/>
    <s v=""/>
    <s v=""/>
    <s v=""/>
    <s v=""/>
    <s v=""/>
    <s v=""/>
    <s v=""/>
    <s v=""/>
    <s v=""/>
  </r>
  <r>
    <x v="12"/>
    <s v="Avant"/>
    <x v="0"/>
    <x v="17"/>
    <s v=""/>
    <n v="15.666666666666666"/>
    <n v="3.6666666666666665"/>
    <n v="2.3333333333333335"/>
    <n v="2"/>
    <n v="1"/>
    <n v="2.6666666666666665"/>
    <n v="4"/>
    <s v=""/>
  </r>
  <r>
    <x v="13"/>
    <s v="Trois Quarts"/>
    <x v="0"/>
    <x v="17"/>
    <s v=""/>
    <n v="22"/>
    <n v="4"/>
    <n v="4"/>
    <n v="3.6666666666666665"/>
    <n v="3"/>
    <n v="3.3333333333333335"/>
    <n v="4"/>
    <s v=""/>
  </r>
  <r>
    <x v="14"/>
    <s v="Avant"/>
    <x v="0"/>
    <x v="17"/>
    <s v=""/>
    <s v=""/>
    <s v=""/>
    <s v=""/>
    <s v=""/>
    <s v=""/>
    <s v=""/>
    <s v=""/>
    <s v=""/>
  </r>
  <r>
    <x v="15"/>
    <s v="Trois Quarts"/>
    <x v="0"/>
    <x v="17"/>
    <s v=""/>
    <n v="13"/>
    <n v="2"/>
    <n v="3"/>
    <n v="1.5"/>
    <n v="1"/>
    <n v="3"/>
    <n v="2.5"/>
    <s v=""/>
  </r>
  <r>
    <x v="16"/>
    <s v="Avant"/>
    <x v="0"/>
    <x v="17"/>
    <n v="1475"/>
    <n v="22.333333333333332"/>
    <n v="4"/>
    <n v="3.6666666666666665"/>
    <n v="3.6666666666666665"/>
    <n v="4"/>
    <n v="3"/>
    <n v="4"/>
    <n v="1.3333333333333333"/>
  </r>
  <r>
    <x v="17"/>
    <s v="Trois Quarts"/>
    <x v="0"/>
    <x v="17"/>
    <s v=""/>
    <n v="15.666666666666666"/>
    <n v="2.6666666666666665"/>
    <n v="2.6666666666666665"/>
    <n v="2"/>
    <n v="2.3333333333333335"/>
    <n v="3"/>
    <n v="3"/>
    <s v=""/>
  </r>
  <r>
    <x v="18"/>
    <s v="Avant"/>
    <x v="0"/>
    <x v="17"/>
    <n v="1119"/>
    <n v="24"/>
    <n v="4.5"/>
    <n v="4"/>
    <n v="5"/>
    <n v="2.5"/>
    <n v="3.5"/>
    <n v="4.5"/>
    <n v="3"/>
  </r>
  <r>
    <x v="19"/>
    <s v="Trois Quarts"/>
    <x v="0"/>
    <x v="17"/>
    <s v=""/>
    <n v="18"/>
    <n v="4"/>
    <n v="3"/>
    <n v="1"/>
    <n v="4"/>
    <n v="3"/>
    <n v="3"/>
    <s v=""/>
  </r>
  <r>
    <x v="20"/>
    <s v="Avant"/>
    <x v="0"/>
    <x v="17"/>
    <s v=""/>
    <s v=""/>
    <s v=""/>
    <s v=""/>
    <s v=""/>
    <s v=""/>
    <s v=""/>
    <s v=""/>
    <s v=""/>
  </r>
  <r>
    <x v="21"/>
    <s v="Avant"/>
    <x v="0"/>
    <x v="17"/>
    <s v=""/>
    <n v="20.666666666666668"/>
    <n v="3"/>
    <n v="2.6666666666666665"/>
    <n v="3.6666666666666665"/>
    <n v="3.3333333333333335"/>
    <n v="4"/>
    <n v="4"/>
    <s v=""/>
  </r>
  <r>
    <x v="22"/>
    <s v="Avant"/>
    <x v="0"/>
    <x v="17"/>
    <s v=""/>
    <n v="19.333333333333332"/>
    <n v="4.333333333333333"/>
    <n v="2.6666666666666665"/>
    <n v="3"/>
    <n v="3"/>
    <n v="3.3333333333333335"/>
    <n v="3"/>
    <s v=""/>
  </r>
  <r>
    <x v="23"/>
    <s v="Trois Quarts"/>
    <x v="0"/>
    <x v="17"/>
    <s v=""/>
    <n v="27"/>
    <n v="5"/>
    <n v="5"/>
    <n v="4"/>
    <n v="5"/>
    <n v="4"/>
    <n v="4"/>
    <s v=""/>
  </r>
  <r>
    <x v="24"/>
    <s v="Avant"/>
    <x v="0"/>
    <x v="17"/>
    <n v="1710"/>
    <n v="21"/>
    <n v="3.6666666666666665"/>
    <n v="3.3333333333333335"/>
    <n v="4"/>
    <n v="3.3333333333333335"/>
    <n v="3.3333333333333335"/>
    <n v="3.3333333333333335"/>
    <n v="3"/>
  </r>
  <r>
    <x v="25"/>
    <s v="Avant"/>
    <x v="0"/>
    <x v="17"/>
    <s v=""/>
    <n v="20"/>
    <n v="3.5"/>
    <n v="3.5"/>
    <n v="3"/>
    <n v="2"/>
    <n v="4"/>
    <n v="4"/>
    <s v=""/>
  </r>
  <r>
    <x v="26"/>
    <s v="Avant"/>
    <x v="0"/>
    <x v="17"/>
    <s v=""/>
    <s v=""/>
    <s v=""/>
    <s v=""/>
    <s v=""/>
    <s v=""/>
    <s v=""/>
    <s v=""/>
    <s v=""/>
  </r>
  <r>
    <x v="27"/>
    <s v="Avant"/>
    <x v="0"/>
    <x v="17"/>
    <n v="1191"/>
    <n v="28"/>
    <n v="5"/>
    <n v="5"/>
    <n v="4.666666666666667"/>
    <n v="4.333333333333333"/>
    <n v="4"/>
    <n v="5"/>
    <n v="3"/>
  </r>
  <r>
    <x v="28"/>
    <s v="Avant"/>
    <x v="0"/>
    <x v="17"/>
    <s v=""/>
    <n v="15"/>
    <n v="2.6666666666666665"/>
    <n v="2"/>
    <n v="2"/>
    <n v="3"/>
    <n v="2.6666666666666665"/>
    <n v="2.6666666666666665"/>
    <s v=""/>
  </r>
  <r>
    <x v="29"/>
    <s v="Avant"/>
    <x v="0"/>
    <x v="17"/>
    <s v=""/>
    <n v="19.5"/>
    <n v="4"/>
    <n v="3.25"/>
    <n v="2.5"/>
    <n v="3.25"/>
    <n v="3.25"/>
    <n v="3.25"/>
    <s v=""/>
  </r>
  <r>
    <x v="30"/>
    <s v="Trois Quarts"/>
    <x v="0"/>
    <x v="17"/>
    <s v=""/>
    <n v="20.666666666666668"/>
    <n v="3.3333333333333335"/>
    <n v="3.6666666666666665"/>
    <n v="3.3333333333333335"/>
    <n v="3"/>
    <n v="3.3333333333333335"/>
    <n v="4"/>
    <s v=""/>
  </r>
  <r>
    <x v="31"/>
    <s v="Trois Quarts"/>
    <x v="0"/>
    <x v="17"/>
    <s v=""/>
    <n v="20.333333333333332"/>
    <n v="3.6666666666666665"/>
    <n v="2.6666666666666665"/>
    <n v="3"/>
    <n v="2.3333333333333335"/>
    <n v="4.333333333333333"/>
    <n v="4.333333333333333"/>
    <s v=""/>
  </r>
  <r>
    <x v="32"/>
    <s v="Trois Quarts"/>
    <x v="0"/>
    <x v="17"/>
    <n v="45"/>
    <n v="17"/>
    <n v="3"/>
    <n v="3"/>
    <n v="3.5"/>
    <n v="2.5"/>
    <n v="2.5"/>
    <n v="2.5"/>
    <n v="3"/>
  </r>
  <r>
    <x v="33"/>
    <s v="Trois Quarts"/>
    <x v="0"/>
    <x v="17"/>
    <s v=""/>
    <n v="24"/>
    <n v="4"/>
    <n v="4"/>
    <n v="4"/>
    <n v="4"/>
    <n v="4"/>
    <n v="4"/>
    <s v=""/>
  </r>
  <r>
    <x v="34"/>
    <s v="Trois Quarts"/>
    <x v="0"/>
    <x v="17"/>
    <s v=""/>
    <s v=""/>
    <s v=""/>
    <s v=""/>
    <s v=""/>
    <s v=""/>
    <s v=""/>
    <s v=""/>
    <s v=""/>
  </r>
  <r>
    <x v="35"/>
    <s v="Trois Quarts"/>
    <x v="0"/>
    <x v="17"/>
    <n v="720"/>
    <n v="21.5"/>
    <n v="4"/>
    <n v="3"/>
    <n v="4"/>
    <n v="4"/>
    <n v="3.5"/>
    <n v="3"/>
    <n v="3"/>
  </r>
  <r>
    <x v="36"/>
    <s v="Avant"/>
    <x v="0"/>
    <x v="17"/>
    <s v=""/>
    <n v="20.5"/>
    <n v="3.5"/>
    <n v="3"/>
    <n v="3.5"/>
    <n v="2.5"/>
    <n v="4"/>
    <n v="4"/>
    <s v=""/>
  </r>
  <r>
    <x v="37"/>
    <s v="Avant"/>
    <x v="0"/>
    <x v="17"/>
    <s v=""/>
    <s v=""/>
    <s v=""/>
    <s v=""/>
    <s v=""/>
    <s v=""/>
    <s v=""/>
    <s v=""/>
    <s v=""/>
  </r>
  <r>
    <x v="38"/>
    <s v="Avant"/>
    <x v="0"/>
    <x v="17"/>
    <s v=""/>
    <s v=""/>
    <s v=""/>
    <s v=""/>
    <s v=""/>
    <s v=""/>
    <s v=""/>
    <s v=""/>
    <s v=""/>
  </r>
  <r>
    <x v="39"/>
    <s v="Avant"/>
    <x v="0"/>
    <x v="17"/>
    <s v=""/>
    <n v="18.399999999999999"/>
    <n v="2.6"/>
    <n v="2.8"/>
    <n v="2.8"/>
    <n v="3.2"/>
    <n v="3.2"/>
    <n v="3.8"/>
    <s v=""/>
  </r>
  <r>
    <x v="40"/>
    <s v="Trois Quarts"/>
    <x v="0"/>
    <x v="17"/>
    <s v=""/>
    <n v="23"/>
    <n v="4"/>
    <n v="4"/>
    <n v="4"/>
    <n v="4"/>
    <n v="4"/>
    <n v="3"/>
    <s v=""/>
  </r>
  <r>
    <x v="41"/>
    <s v="Avant"/>
    <x v="0"/>
    <x v="17"/>
    <s v=""/>
    <n v="14"/>
    <n v="3"/>
    <n v="3"/>
    <n v="2"/>
    <n v="2"/>
    <n v="2"/>
    <n v="2"/>
    <s v=""/>
  </r>
  <r>
    <x v="42"/>
    <s v="Trois Quarts"/>
    <x v="0"/>
    <x v="17"/>
    <s v=""/>
    <s v=""/>
    <s v=""/>
    <s v=""/>
    <s v=""/>
    <s v=""/>
    <s v=""/>
    <s v=""/>
    <s v=""/>
  </r>
  <r>
    <x v="43"/>
    <s v="Trois Quarts"/>
    <x v="0"/>
    <x v="17"/>
    <s v=""/>
    <s v=""/>
    <s v=""/>
    <s v=""/>
    <s v=""/>
    <s v=""/>
    <s v=""/>
    <s v=""/>
    <s v=""/>
  </r>
  <r>
    <x v="44"/>
    <s v="Avant"/>
    <x v="0"/>
    <x v="17"/>
    <s v=""/>
    <n v="21.333333333333332"/>
    <n v="4"/>
    <n v="3.3333333333333335"/>
    <n v="4.333333333333333"/>
    <n v="3"/>
    <n v="3.6666666666666665"/>
    <n v="3"/>
    <s v=""/>
  </r>
  <r>
    <x v="45"/>
    <s v="Trois Quarts"/>
    <x v="0"/>
    <x v="17"/>
    <s v=""/>
    <n v="19"/>
    <n v="3.5"/>
    <n v="3.5"/>
    <n v="3"/>
    <n v="3"/>
    <n v="3"/>
    <n v="3"/>
    <s v=""/>
  </r>
  <r>
    <x v="46"/>
    <s v="Avant"/>
    <x v="0"/>
    <x v="17"/>
    <s v=""/>
    <n v="19"/>
    <n v="3"/>
    <n v="2"/>
    <n v="4"/>
    <n v="3"/>
    <n v="3"/>
    <n v="4"/>
    <s v=""/>
  </r>
  <r>
    <x v="0"/>
    <s v="Avant"/>
    <x v="0"/>
    <x v="18"/>
    <s v=""/>
    <n v="21"/>
    <n v="5"/>
    <n v="3"/>
    <n v="4"/>
    <n v="3"/>
    <n v="3"/>
    <n v="3"/>
    <s v=""/>
  </r>
  <r>
    <x v="1"/>
    <s v="Trois Quarts"/>
    <x v="0"/>
    <x v="18"/>
    <s v=""/>
    <s v=""/>
    <s v=""/>
    <s v=""/>
    <s v=""/>
    <s v=""/>
    <s v=""/>
    <s v=""/>
    <s v=""/>
  </r>
  <r>
    <x v="2"/>
    <s v="Avant"/>
    <x v="0"/>
    <x v="18"/>
    <s v=""/>
    <s v=""/>
    <s v=""/>
    <s v=""/>
    <s v=""/>
    <s v=""/>
    <s v=""/>
    <s v=""/>
    <s v=""/>
  </r>
  <r>
    <x v="3"/>
    <s v="Avant"/>
    <x v="0"/>
    <x v="18"/>
    <s v=""/>
    <n v="15.5"/>
    <n v="2.5"/>
    <n v="2"/>
    <n v="2"/>
    <n v="3"/>
    <n v="2.5"/>
    <n v="3.5"/>
    <s v=""/>
  </r>
  <r>
    <x v="4"/>
    <s v="Avant"/>
    <x v="0"/>
    <x v="18"/>
    <s v=""/>
    <n v="22"/>
    <n v="4"/>
    <n v="4"/>
    <n v="2.5"/>
    <n v="3.5"/>
    <n v="4"/>
    <n v="4"/>
    <s v=""/>
  </r>
  <r>
    <x v="5"/>
    <s v="Trois Quarts"/>
    <x v="0"/>
    <x v="18"/>
    <s v=""/>
    <n v="19.666666666666668"/>
    <n v="3.6666666666666665"/>
    <n v="4"/>
    <n v="3"/>
    <n v="3"/>
    <n v="3"/>
    <n v="3"/>
    <s v=""/>
  </r>
  <r>
    <x v="6"/>
    <s v="Avant"/>
    <x v="0"/>
    <x v="18"/>
    <s v=""/>
    <s v=""/>
    <s v=""/>
    <s v=""/>
    <s v=""/>
    <s v=""/>
    <s v=""/>
    <s v=""/>
    <s v=""/>
  </r>
  <r>
    <x v="7"/>
    <s v="Trois Quarts"/>
    <x v="0"/>
    <x v="18"/>
    <s v=""/>
    <s v=""/>
    <s v=""/>
    <s v=""/>
    <s v=""/>
    <s v=""/>
    <s v=""/>
    <s v=""/>
    <s v=""/>
  </r>
  <r>
    <x v="8"/>
    <s v="Avant"/>
    <x v="0"/>
    <x v="18"/>
    <s v=""/>
    <n v="26"/>
    <n v="5"/>
    <n v="4"/>
    <n v="5"/>
    <n v="5"/>
    <n v="4"/>
    <n v="3"/>
    <s v=""/>
  </r>
  <r>
    <x v="9"/>
    <s v="Trois Quarts"/>
    <x v="0"/>
    <x v="18"/>
    <s v=""/>
    <s v=""/>
    <s v=""/>
    <s v=""/>
    <s v=""/>
    <s v=""/>
    <s v=""/>
    <s v=""/>
    <s v=""/>
  </r>
  <r>
    <x v="10"/>
    <s v="Avant"/>
    <x v="0"/>
    <x v="18"/>
    <s v=""/>
    <n v="24"/>
    <n v="4.666666666666667"/>
    <n v="4.333333333333333"/>
    <n v="3.3333333333333335"/>
    <n v="3.3333333333333335"/>
    <n v="4"/>
    <n v="4.333333333333333"/>
    <s v=""/>
  </r>
  <r>
    <x v="11"/>
    <s v="Avant"/>
    <x v="0"/>
    <x v="18"/>
    <s v=""/>
    <n v="23"/>
    <n v="5"/>
    <n v="4"/>
    <n v="3"/>
    <n v="4"/>
    <n v="3"/>
    <n v="4"/>
    <s v=""/>
  </r>
  <r>
    <x v="12"/>
    <s v="Avant"/>
    <x v="0"/>
    <x v="18"/>
    <s v=""/>
    <n v="19"/>
    <n v="4"/>
    <n v="2.5"/>
    <n v="2.5"/>
    <n v="3"/>
    <n v="3"/>
    <n v="4"/>
    <s v=""/>
  </r>
  <r>
    <x v="13"/>
    <s v="Trois Quarts"/>
    <x v="0"/>
    <x v="18"/>
    <s v=""/>
    <n v="20.666666666666668"/>
    <n v="3.6666666666666665"/>
    <n v="3.3333333333333335"/>
    <n v="3.3333333333333335"/>
    <n v="3"/>
    <n v="3.3333333333333335"/>
    <n v="4"/>
    <s v=""/>
  </r>
  <r>
    <x v="14"/>
    <s v="Avant"/>
    <x v="0"/>
    <x v="18"/>
    <s v=""/>
    <n v="16.5"/>
    <n v="3"/>
    <n v="2"/>
    <n v="3"/>
    <n v="3"/>
    <n v="2.5"/>
    <n v="3"/>
    <s v=""/>
  </r>
  <r>
    <x v="15"/>
    <s v="Trois Quarts"/>
    <x v="0"/>
    <x v="18"/>
    <n v="180"/>
    <n v="19.5"/>
    <n v="3"/>
    <n v="3"/>
    <n v="2.5"/>
    <n v="4.5"/>
    <n v="3"/>
    <n v="3.5"/>
    <n v="3"/>
  </r>
  <r>
    <x v="16"/>
    <s v="Avant"/>
    <x v="0"/>
    <x v="18"/>
    <n v="836"/>
    <n v="21.666666666666668"/>
    <n v="4"/>
    <n v="3.6666666666666665"/>
    <n v="3"/>
    <n v="4"/>
    <n v="3"/>
    <n v="4"/>
    <n v="1"/>
  </r>
  <r>
    <x v="17"/>
    <s v="Trois Quarts"/>
    <x v="0"/>
    <x v="18"/>
    <s v=""/>
    <n v="17"/>
    <n v="3"/>
    <n v="3"/>
    <n v="2"/>
    <n v="3"/>
    <n v="3"/>
    <n v="3"/>
    <s v=""/>
  </r>
  <r>
    <x v="18"/>
    <s v="Avant"/>
    <x v="0"/>
    <x v="18"/>
    <n v="1876"/>
    <n v="25"/>
    <n v="4.666666666666667"/>
    <n v="4"/>
    <n v="4.666666666666667"/>
    <n v="4"/>
    <n v="3.6666666666666665"/>
    <n v="4"/>
    <n v="1.5"/>
  </r>
  <r>
    <x v="19"/>
    <s v="Trois Quarts"/>
    <x v="0"/>
    <x v="18"/>
    <s v=""/>
    <n v="21"/>
    <n v="4"/>
    <n v="4"/>
    <n v="3"/>
    <n v="4"/>
    <n v="3"/>
    <n v="3"/>
    <s v=""/>
  </r>
  <r>
    <x v="20"/>
    <s v="Avant"/>
    <x v="0"/>
    <x v="18"/>
    <s v=""/>
    <n v="23"/>
    <n v="5"/>
    <n v="4"/>
    <n v="3"/>
    <n v="4"/>
    <n v="3"/>
    <n v="4"/>
    <s v=""/>
  </r>
  <r>
    <x v="21"/>
    <s v="Avant"/>
    <x v="0"/>
    <x v="18"/>
    <s v=""/>
    <n v="23"/>
    <n v="3.3333333333333335"/>
    <n v="2.3333333333333335"/>
    <n v="4.333333333333333"/>
    <n v="4"/>
    <n v="4"/>
    <n v="5"/>
    <s v=""/>
  </r>
  <r>
    <x v="22"/>
    <s v="Avant"/>
    <x v="0"/>
    <x v="18"/>
    <s v=""/>
    <n v="19.666666666666668"/>
    <n v="3"/>
    <n v="2"/>
    <n v="3.6666666666666665"/>
    <n v="3.6666666666666665"/>
    <n v="3.3333333333333335"/>
    <n v="4"/>
    <s v=""/>
  </r>
  <r>
    <x v="23"/>
    <s v="Trois Quarts"/>
    <x v="0"/>
    <x v="18"/>
    <s v=""/>
    <n v="30"/>
    <n v="5"/>
    <n v="5"/>
    <n v="5"/>
    <n v="5"/>
    <n v="5"/>
    <n v="5"/>
    <s v=""/>
  </r>
  <r>
    <x v="24"/>
    <s v="Avant"/>
    <x v="0"/>
    <x v="18"/>
    <s v=""/>
    <n v="20"/>
    <n v="3.3333333333333335"/>
    <n v="2"/>
    <n v="3"/>
    <n v="4"/>
    <n v="4"/>
    <n v="3.6666666666666665"/>
    <s v=""/>
  </r>
  <r>
    <x v="25"/>
    <s v="Avant"/>
    <x v="0"/>
    <x v="18"/>
    <s v=""/>
    <n v="23.5"/>
    <n v="3.5"/>
    <n v="4"/>
    <n v="4"/>
    <n v="4"/>
    <n v="4"/>
    <n v="4"/>
    <s v=""/>
  </r>
  <r>
    <x v="26"/>
    <s v="Avant"/>
    <x v="0"/>
    <x v="18"/>
    <s v=""/>
    <s v=""/>
    <s v=""/>
    <s v=""/>
    <s v=""/>
    <s v=""/>
    <s v=""/>
    <s v=""/>
    <s v=""/>
  </r>
  <r>
    <x v="27"/>
    <s v="Avant"/>
    <x v="0"/>
    <x v="18"/>
    <s v=""/>
    <n v="25.5"/>
    <n v="4.75"/>
    <n v="4.75"/>
    <n v="3.75"/>
    <n v="4"/>
    <n v="4"/>
    <n v="4.25"/>
    <s v=""/>
  </r>
  <r>
    <x v="28"/>
    <s v="Avant"/>
    <x v="0"/>
    <x v="18"/>
    <s v=""/>
    <n v="15"/>
    <n v="3"/>
    <n v="3"/>
    <n v="2"/>
    <n v="3"/>
    <n v="2"/>
    <n v="2"/>
    <s v=""/>
  </r>
  <r>
    <x v="29"/>
    <s v="Avant"/>
    <x v="0"/>
    <x v="18"/>
    <s v=""/>
    <n v="14.5"/>
    <n v="3.5"/>
    <n v="2.5"/>
    <n v="2"/>
    <n v="2"/>
    <n v="2"/>
    <n v="2.5"/>
    <s v=""/>
  </r>
  <r>
    <x v="30"/>
    <s v="Trois Quarts"/>
    <x v="0"/>
    <x v="18"/>
    <s v=""/>
    <n v="21"/>
    <n v="3.6666666666666665"/>
    <n v="2.6666666666666665"/>
    <n v="3.6666666666666665"/>
    <n v="3.3333333333333335"/>
    <n v="3.6666666666666665"/>
    <n v="4"/>
    <s v=""/>
  </r>
  <r>
    <x v="31"/>
    <s v="Trois Quarts"/>
    <x v="0"/>
    <x v="18"/>
    <s v=""/>
    <n v="21.5"/>
    <n v="3.5"/>
    <n v="3"/>
    <n v="3.5"/>
    <n v="3"/>
    <n v="4.5"/>
    <n v="4"/>
    <s v=""/>
  </r>
  <r>
    <x v="32"/>
    <s v="Trois Quarts"/>
    <x v="0"/>
    <x v="18"/>
    <s v=""/>
    <n v="20.5"/>
    <n v="4.5"/>
    <n v="3"/>
    <n v="3"/>
    <n v="3.5"/>
    <n v="3"/>
    <n v="3.5"/>
    <s v=""/>
  </r>
  <r>
    <x v="33"/>
    <s v="Trois Quarts"/>
    <x v="0"/>
    <x v="18"/>
    <s v=""/>
    <n v="21"/>
    <n v="3"/>
    <n v="2.5"/>
    <n v="3.5"/>
    <n v="4"/>
    <n v="4"/>
    <n v="4"/>
    <s v=""/>
  </r>
  <r>
    <x v="34"/>
    <s v="Trois Quarts"/>
    <x v="0"/>
    <x v="18"/>
    <n v="2424"/>
    <n v="18.666666666666668"/>
    <n v="3.3333333333333335"/>
    <n v="3.3333333333333335"/>
    <n v="3"/>
    <n v="3.3333333333333335"/>
    <n v="2.6666666666666665"/>
    <n v="3"/>
    <n v="2.3333333333333335"/>
  </r>
  <r>
    <x v="35"/>
    <s v="Trois Quarts"/>
    <x v="0"/>
    <x v="18"/>
    <s v=""/>
    <n v="22"/>
    <n v="4"/>
    <n v="3"/>
    <n v="3.3333333333333335"/>
    <n v="3.6666666666666665"/>
    <n v="4"/>
    <n v="4"/>
    <n v="3"/>
  </r>
  <r>
    <x v="36"/>
    <s v="Avant"/>
    <x v="0"/>
    <x v="18"/>
    <s v=""/>
    <n v="17"/>
    <n v="2.75"/>
    <n v="3.25"/>
    <n v="1.25"/>
    <n v="2.25"/>
    <n v="3.5"/>
    <n v="4"/>
    <s v=""/>
  </r>
  <r>
    <x v="37"/>
    <s v="Avant"/>
    <x v="0"/>
    <x v="18"/>
    <s v=""/>
    <s v=""/>
    <s v=""/>
    <s v=""/>
    <s v=""/>
    <s v=""/>
    <s v=""/>
    <s v=""/>
    <s v=""/>
  </r>
  <r>
    <x v="38"/>
    <s v="Avant"/>
    <x v="0"/>
    <x v="18"/>
    <s v=""/>
    <s v=""/>
    <s v=""/>
    <s v=""/>
    <s v=""/>
    <s v=""/>
    <s v=""/>
    <s v=""/>
    <s v=""/>
  </r>
  <r>
    <x v="39"/>
    <s v="Avant"/>
    <x v="0"/>
    <x v="18"/>
    <n v="1536"/>
    <n v="16.333333333333332"/>
    <n v="2"/>
    <n v="3"/>
    <n v="2"/>
    <n v="2.3333333333333335"/>
    <n v="3"/>
    <n v="4"/>
    <n v="1.5"/>
  </r>
  <r>
    <x v="40"/>
    <s v="Trois Quarts"/>
    <x v="0"/>
    <x v="18"/>
    <s v=""/>
    <n v="24.666666666666668"/>
    <n v="3.6666666666666665"/>
    <n v="4"/>
    <n v="4.333333333333333"/>
    <n v="4"/>
    <n v="4.666666666666667"/>
    <n v="4"/>
    <s v=""/>
  </r>
  <r>
    <x v="41"/>
    <s v="Avant"/>
    <x v="0"/>
    <x v="18"/>
    <s v=""/>
    <s v=""/>
    <s v=""/>
    <s v=""/>
    <s v=""/>
    <s v=""/>
    <s v=""/>
    <s v=""/>
    <s v=""/>
  </r>
  <r>
    <x v="42"/>
    <s v="Trois Quarts"/>
    <x v="0"/>
    <x v="18"/>
    <s v=""/>
    <n v="23.666666666666668"/>
    <n v="5"/>
    <n v="4.333333333333333"/>
    <n v="3.3333333333333335"/>
    <n v="3.3333333333333335"/>
    <n v="3"/>
    <n v="4.666666666666667"/>
    <s v=""/>
  </r>
  <r>
    <x v="43"/>
    <s v="Trois Quarts"/>
    <x v="0"/>
    <x v="18"/>
    <s v=""/>
    <s v=""/>
    <s v=""/>
    <s v=""/>
    <s v=""/>
    <s v=""/>
    <s v=""/>
    <s v=""/>
    <s v=""/>
  </r>
  <r>
    <x v="44"/>
    <s v="Avant"/>
    <x v="0"/>
    <x v="18"/>
    <n v="520"/>
    <n v="25"/>
    <n v="4.333333333333333"/>
    <n v="3.6666666666666665"/>
    <n v="3.6666666666666665"/>
    <n v="4"/>
    <n v="4.333333333333333"/>
    <n v="5"/>
    <n v="3"/>
  </r>
  <r>
    <x v="45"/>
    <s v="Trois Quarts"/>
    <x v="0"/>
    <x v="18"/>
    <s v=""/>
    <n v="16"/>
    <n v="3"/>
    <n v="2"/>
    <n v="2"/>
    <n v="2"/>
    <n v="4"/>
    <n v="3"/>
    <s v=""/>
  </r>
  <r>
    <x v="46"/>
    <s v="Avant"/>
    <x v="0"/>
    <x v="18"/>
    <s v=""/>
    <s v=""/>
    <s v=""/>
    <s v=""/>
    <s v=""/>
    <s v=""/>
    <s v=""/>
    <s v=""/>
    <s v=""/>
  </r>
  <r>
    <x v="0"/>
    <s v="Avant"/>
    <x v="0"/>
    <x v="19"/>
    <s v=""/>
    <n v="18"/>
    <n v="3"/>
    <n v="3"/>
    <n v="2"/>
    <n v="3"/>
    <n v="3"/>
    <n v="4"/>
    <s v=""/>
  </r>
  <r>
    <x v="1"/>
    <s v="Trois Quarts"/>
    <x v="0"/>
    <x v="19"/>
    <s v=""/>
    <s v=""/>
    <s v=""/>
    <s v=""/>
    <s v=""/>
    <s v=""/>
    <s v=""/>
    <s v=""/>
    <s v=""/>
  </r>
  <r>
    <x v="2"/>
    <s v="Avant"/>
    <x v="0"/>
    <x v="19"/>
    <s v=""/>
    <n v="21"/>
    <n v="4"/>
    <n v="4"/>
    <n v="2"/>
    <n v="4"/>
    <n v="3"/>
    <n v="4"/>
    <s v=""/>
  </r>
  <r>
    <x v="3"/>
    <s v="Avant"/>
    <x v="0"/>
    <x v="19"/>
    <s v=""/>
    <n v="16"/>
    <n v="3"/>
    <n v="2"/>
    <n v="2.25"/>
    <n v="2.75"/>
    <n v="2.5"/>
    <n v="3.5"/>
    <s v=""/>
  </r>
  <r>
    <x v="4"/>
    <s v="Avant"/>
    <x v="0"/>
    <x v="19"/>
    <s v=""/>
    <n v="21.5"/>
    <n v="4"/>
    <n v="3.5"/>
    <n v="3.5"/>
    <n v="3"/>
    <n v="3.75"/>
    <n v="3.75"/>
    <s v=""/>
  </r>
  <r>
    <x v="5"/>
    <s v="Trois Quarts"/>
    <x v="0"/>
    <x v="19"/>
    <s v=""/>
    <n v="21"/>
    <n v="4"/>
    <n v="4"/>
    <n v="4"/>
    <n v="3"/>
    <n v="3"/>
    <n v="3"/>
    <s v=""/>
  </r>
  <r>
    <x v="6"/>
    <s v="Avant"/>
    <x v="0"/>
    <x v="19"/>
    <s v=""/>
    <s v=""/>
    <s v=""/>
    <s v=""/>
    <s v=""/>
    <s v=""/>
    <s v=""/>
    <s v=""/>
    <s v=""/>
  </r>
  <r>
    <x v="7"/>
    <s v="Trois Quarts"/>
    <x v="0"/>
    <x v="19"/>
    <s v=""/>
    <n v="22"/>
    <n v="4.5"/>
    <n v="4.5"/>
    <n v="3.5"/>
    <n v="2.5"/>
    <n v="2.5"/>
    <n v="4.5"/>
    <s v=""/>
  </r>
  <r>
    <x v="8"/>
    <s v="Avant"/>
    <x v="0"/>
    <x v="19"/>
    <s v=""/>
    <s v=""/>
    <s v=""/>
    <s v=""/>
    <s v=""/>
    <s v=""/>
    <s v=""/>
    <s v=""/>
    <s v=""/>
  </r>
  <r>
    <x v="9"/>
    <s v="Trois Quarts"/>
    <x v="0"/>
    <x v="19"/>
    <s v=""/>
    <n v="20"/>
    <n v="3"/>
    <n v="3"/>
    <n v="4"/>
    <n v="2"/>
    <n v="4"/>
    <n v="4"/>
    <s v=""/>
  </r>
  <r>
    <x v="10"/>
    <s v="Avant"/>
    <x v="0"/>
    <x v="19"/>
    <s v=""/>
    <n v="23"/>
    <n v="4"/>
    <n v="4"/>
    <n v="3"/>
    <n v="3"/>
    <n v="4"/>
    <n v="5"/>
    <s v=""/>
  </r>
  <r>
    <x v="11"/>
    <s v="Avant"/>
    <x v="0"/>
    <x v="19"/>
    <s v=""/>
    <s v=""/>
    <s v=""/>
    <s v=""/>
    <s v=""/>
    <s v=""/>
    <s v=""/>
    <s v=""/>
    <s v=""/>
  </r>
  <r>
    <x v="12"/>
    <s v="Avant"/>
    <x v="0"/>
    <x v="19"/>
    <s v=""/>
    <n v="21"/>
    <n v="4"/>
    <n v="3"/>
    <n v="3.6666666666666665"/>
    <n v="3.3333333333333335"/>
    <n v="3"/>
    <n v="4"/>
    <s v=""/>
  </r>
  <r>
    <x v="13"/>
    <s v="Trois Quarts"/>
    <x v="0"/>
    <x v="19"/>
    <s v=""/>
    <n v="20.75"/>
    <n v="4"/>
    <n v="3.5"/>
    <n v="3"/>
    <n v="3.25"/>
    <n v="3"/>
    <n v="4"/>
    <s v=""/>
  </r>
  <r>
    <x v="14"/>
    <s v="Avant"/>
    <x v="0"/>
    <x v="19"/>
    <s v=""/>
    <s v=""/>
    <s v=""/>
    <s v=""/>
    <s v=""/>
    <s v=""/>
    <s v=""/>
    <s v=""/>
    <s v=""/>
  </r>
  <r>
    <x v="15"/>
    <s v="Trois Quarts"/>
    <x v="0"/>
    <x v="19"/>
    <s v=""/>
    <n v="16"/>
    <n v="3"/>
    <n v="3"/>
    <n v="3"/>
    <n v="1"/>
    <n v="3"/>
    <n v="3"/>
    <s v=""/>
  </r>
  <r>
    <x v="16"/>
    <s v="Avant"/>
    <x v="0"/>
    <x v="19"/>
    <s v=""/>
    <n v="23"/>
    <n v="4"/>
    <n v="4"/>
    <n v="3.3333333333333335"/>
    <n v="4"/>
    <n v="3.6666666666666665"/>
    <n v="4"/>
    <s v=""/>
  </r>
  <r>
    <x v="17"/>
    <s v="Trois Quarts"/>
    <x v="0"/>
    <x v="19"/>
    <s v=""/>
    <n v="14"/>
    <n v="2"/>
    <n v="2.5"/>
    <n v="2.5"/>
    <n v="2"/>
    <n v="2.5"/>
    <n v="2.5"/>
    <s v=""/>
  </r>
  <r>
    <x v="18"/>
    <s v="Avant"/>
    <x v="0"/>
    <x v="19"/>
    <s v=""/>
    <n v="20.333333333333332"/>
    <n v="3.6666666666666665"/>
    <n v="3.3333333333333335"/>
    <n v="3"/>
    <n v="3.3333333333333335"/>
    <n v="3.3333333333333335"/>
    <n v="3.6666666666666665"/>
    <s v=""/>
  </r>
  <r>
    <x v="19"/>
    <s v="Trois Quarts"/>
    <x v="0"/>
    <x v="19"/>
    <s v=""/>
    <n v="19"/>
    <n v="4"/>
    <n v="4"/>
    <n v="2"/>
    <n v="3"/>
    <n v="3"/>
    <n v="3"/>
    <s v=""/>
  </r>
  <r>
    <x v="20"/>
    <s v="Avant"/>
    <x v="0"/>
    <x v="19"/>
    <s v=""/>
    <n v="18.5"/>
    <n v="3.5"/>
    <n v="4"/>
    <n v="1.5"/>
    <n v="3.5"/>
    <n v="3.5"/>
    <n v="2.5"/>
    <s v=""/>
  </r>
  <r>
    <x v="21"/>
    <s v="Avant"/>
    <x v="0"/>
    <x v="19"/>
    <s v=""/>
    <n v="19"/>
    <n v="3"/>
    <n v="2"/>
    <n v="3.5"/>
    <n v="2.5"/>
    <n v="3.5"/>
    <n v="4.5"/>
    <s v=""/>
  </r>
  <r>
    <x v="22"/>
    <s v="Avant"/>
    <x v="0"/>
    <x v="19"/>
    <s v=""/>
    <n v="19.666666666666668"/>
    <n v="3.6666666666666665"/>
    <n v="3"/>
    <n v="3"/>
    <n v="3"/>
    <n v="3"/>
    <n v="4"/>
    <s v=""/>
  </r>
  <r>
    <x v="23"/>
    <s v="Trois Quarts"/>
    <x v="0"/>
    <x v="19"/>
    <s v=""/>
    <s v=""/>
    <s v=""/>
    <s v=""/>
    <s v=""/>
    <s v=""/>
    <s v=""/>
    <s v=""/>
    <s v=""/>
  </r>
  <r>
    <x v="24"/>
    <s v="Avant"/>
    <x v="0"/>
    <x v="19"/>
    <s v=""/>
    <n v="20"/>
    <n v="3.25"/>
    <n v="2.25"/>
    <n v="4"/>
    <n v="3"/>
    <n v="3.5"/>
    <n v="4"/>
    <s v=""/>
  </r>
  <r>
    <x v="25"/>
    <s v="Avant"/>
    <x v="0"/>
    <x v="19"/>
    <s v=""/>
    <n v="20"/>
    <n v="3.3333333333333335"/>
    <n v="3.3333333333333335"/>
    <n v="4"/>
    <n v="2.3333333333333335"/>
    <n v="3.3333333333333335"/>
    <n v="3.6666666666666665"/>
    <s v=""/>
  </r>
  <r>
    <x v="26"/>
    <s v="Avant"/>
    <x v="0"/>
    <x v="19"/>
    <s v=""/>
    <n v="10.5"/>
    <n v="2"/>
    <n v="1.5"/>
    <n v="1.5"/>
    <n v="2"/>
    <n v="1.5"/>
    <n v="2"/>
    <s v=""/>
  </r>
  <r>
    <x v="27"/>
    <s v="Avant"/>
    <x v="0"/>
    <x v="19"/>
    <s v=""/>
    <n v="27"/>
    <n v="5"/>
    <n v="4.333333333333333"/>
    <n v="4.666666666666667"/>
    <n v="4"/>
    <n v="4.333333333333333"/>
    <n v="4.666666666666667"/>
    <s v=""/>
  </r>
  <r>
    <x v="28"/>
    <s v="Avant"/>
    <x v="0"/>
    <x v="19"/>
    <s v=""/>
    <s v=""/>
    <s v=""/>
    <s v=""/>
    <s v=""/>
    <s v=""/>
    <s v=""/>
    <s v=""/>
    <s v=""/>
  </r>
  <r>
    <x v="29"/>
    <s v="Avant"/>
    <x v="0"/>
    <x v="19"/>
    <s v=""/>
    <n v="24"/>
    <n v="4"/>
    <n v="4"/>
    <n v="4"/>
    <n v="4"/>
    <n v="4"/>
    <n v="4"/>
    <s v=""/>
  </r>
  <r>
    <x v="30"/>
    <s v="Trois Quarts"/>
    <x v="0"/>
    <x v="19"/>
    <s v=""/>
    <n v="19.25"/>
    <n v="3"/>
    <n v="3.25"/>
    <n v="3"/>
    <n v="2.5"/>
    <n v="3.5"/>
    <n v="4"/>
    <s v=""/>
  </r>
  <r>
    <x v="31"/>
    <s v="Trois Quarts"/>
    <x v="0"/>
    <x v="19"/>
    <s v=""/>
    <n v="19.666666666666668"/>
    <n v="2.6666666666666665"/>
    <n v="2.6666666666666665"/>
    <n v="3"/>
    <n v="3"/>
    <n v="4"/>
    <n v="4.333333333333333"/>
    <s v=""/>
  </r>
  <r>
    <x v="32"/>
    <s v="Trois Quarts"/>
    <x v="0"/>
    <x v="19"/>
    <n v="476"/>
    <n v="16.666666666666668"/>
    <n v="3.3333333333333335"/>
    <n v="3"/>
    <n v="2"/>
    <n v="2.6666666666666665"/>
    <n v="3"/>
    <n v="2.6666666666666665"/>
    <n v="3"/>
  </r>
  <r>
    <x v="33"/>
    <s v="Trois Quarts"/>
    <x v="0"/>
    <x v="19"/>
    <s v=""/>
    <n v="20.333333333333332"/>
    <n v="4"/>
    <n v="2"/>
    <n v="3"/>
    <n v="3.3333333333333335"/>
    <n v="4"/>
    <n v="4"/>
    <s v=""/>
  </r>
  <r>
    <x v="34"/>
    <s v="Trois Quarts"/>
    <x v="0"/>
    <x v="19"/>
    <n v="2196"/>
    <n v="18"/>
    <n v="3"/>
    <n v="3"/>
    <n v="3"/>
    <n v="3"/>
    <n v="3"/>
    <n v="3"/>
    <n v="2.25"/>
  </r>
  <r>
    <x v="35"/>
    <s v="Trois Quarts"/>
    <x v="0"/>
    <x v="19"/>
    <n v="512"/>
    <n v="19.75"/>
    <n v="4"/>
    <n v="3"/>
    <n v="3.25"/>
    <n v="3.25"/>
    <n v="3"/>
    <n v="3.25"/>
    <n v="3"/>
  </r>
  <r>
    <x v="36"/>
    <s v="Avant"/>
    <x v="0"/>
    <x v="19"/>
    <s v=""/>
    <n v="19"/>
    <n v="3"/>
    <n v="3"/>
    <n v="3"/>
    <n v="2"/>
    <n v="4"/>
    <n v="4"/>
    <s v=""/>
  </r>
  <r>
    <x v="37"/>
    <s v="Avant"/>
    <x v="0"/>
    <x v="19"/>
    <s v=""/>
    <s v=""/>
    <s v=""/>
    <s v=""/>
    <s v=""/>
    <s v=""/>
    <s v=""/>
    <s v=""/>
    <s v=""/>
  </r>
  <r>
    <x v="38"/>
    <s v="Avant"/>
    <x v="0"/>
    <x v="19"/>
    <s v=""/>
    <s v=""/>
    <s v=""/>
    <s v=""/>
    <s v=""/>
    <s v=""/>
    <s v=""/>
    <s v=""/>
    <s v=""/>
  </r>
  <r>
    <x v="39"/>
    <s v="Avant"/>
    <x v="0"/>
    <x v="19"/>
    <n v="1604"/>
    <n v="16.5"/>
    <n v="2.5"/>
    <n v="2.5"/>
    <n v="2.25"/>
    <n v="2.25"/>
    <n v="3"/>
    <n v="4"/>
    <n v="2"/>
  </r>
  <r>
    <x v="40"/>
    <s v="Trois Quarts"/>
    <x v="0"/>
    <x v="19"/>
    <s v=""/>
    <n v="21.5"/>
    <n v="3.5"/>
    <n v="4"/>
    <n v="3"/>
    <n v="3"/>
    <n v="4"/>
    <n v="4"/>
    <s v=""/>
  </r>
  <r>
    <x v="41"/>
    <s v="Avant"/>
    <x v="0"/>
    <x v="19"/>
    <s v=""/>
    <n v="20"/>
    <n v="3"/>
    <n v="4"/>
    <n v="3"/>
    <n v="3"/>
    <n v="4"/>
    <n v="3"/>
    <s v=""/>
  </r>
  <r>
    <x v="42"/>
    <s v="Trois Quarts"/>
    <x v="0"/>
    <x v="19"/>
    <s v=""/>
    <n v="18.5"/>
    <n v="3"/>
    <n v="3"/>
    <n v="2.5"/>
    <n v="3"/>
    <n v="3"/>
    <n v="4"/>
    <s v=""/>
  </r>
  <r>
    <x v="43"/>
    <s v="Trois Quarts"/>
    <x v="0"/>
    <x v="19"/>
    <s v=""/>
    <s v=""/>
    <s v=""/>
    <s v=""/>
    <s v=""/>
    <s v=""/>
    <s v=""/>
    <s v=""/>
    <s v=""/>
  </r>
  <r>
    <x v="44"/>
    <s v="Avant"/>
    <x v="0"/>
    <x v="19"/>
    <s v=""/>
    <n v="24.333333333333332"/>
    <n v="3.6666666666666665"/>
    <n v="3"/>
    <n v="4"/>
    <n v="3.6666666666666665"/>
    <n v="5"/>
    <n v="5"/>
    <s v=""/>
  </r>
  <r>
    <x v="45"/>
    <s v="Trois Quarts"/>
    <x v="0"/>
    <x v="19"/>
    <s v=""/>
    <n v="18"/>
    <n v="3"/>
    <n v="3"/>
    <n v="3"/>
    <n v="3"/>
    <n v="3"/>
    <n v="3"/>
    <s v=""/>
  </r>
  <r>
    <x v="46"/>
    <s v="Avant"/>
    <x v="0"/>
    <x v="19"/>
    <s v=""/>
    <s v=""/>
    <s v=""/>
    <s v=""/>
    <s v=""/>
    <s v=""/>
    <s v=""/>
    <s v=""/>
    <s v=""/>
  </r>
  <r>
    <x v="0"/>
    <s v="Avant"/>
    <x v="0"/>
    <x v="20"/>
    <s v=""/>
    <s v=""/>
    <s v=""/>
    <s v=""/>
    <s v=""/>
    <s v=""/>
    <s v=""/>
    <s v=""/>
    <s v=""/>
  </r>
  <r>
    <x v="1"/>
    <s v="Trois Quarts"/>
    <x v="0"/>
    <x v="20"/>
    <s v=""/>
    <s v=""/>
    <s v=""/>
    <s v=""/>
    <s v=""/>
    <s v=""/>
    <s v=""/>
    <s v=""/>
    <s v=""/>
  </r>
  <r>
    <x v="2"/>
    <s v="Avant"/>
    <x v="0"/>
    <x v="20"/>
    <s v=""/>
    <n v="21"/>
    <n v="3"/>
    <n v="3"/>
    <n v="4"/>
    <n v="4"/>
    <n v="3"/>
    <n v="4"/>
    <s v=""/>
  </r>
  <r>
    <x v="3"/>
    <s v="Avant"/>
    <x v="0"/>
    <x v="20"/>
    <s v=""/>
    <n v="17"/>
    <n v="2"/>
    <n v="3"/>
    <n v="2"/>
    <n v="3"/>
    <n v="3"/>
    <n v="4"/>
    <s v=""/>
  </r>
  <r>
    <x v="4"/>
    <s v="Avant"/>
    <x v="0"/>
    <x v="20"/>
    <s v=""/>
    <n v="23"/>
    <n v="4"/>
    <n v="4"/>
    <n v="4"/>
    <n v="3"/>
    <n v="4"/>
    <n v="4"/>
    <s v=""/>
  </r>
  <r>
    <x v="5"/>
    <s v="Trois Quarts"/>
    <x v="0"/>
    <x v="20"/>
    <s v=""/>
    <s v=""/>
    <s v=""/>
    <s v=""/>
    <s v=""/>
    <s v=""/>
    <s v=""/>
    <s v=""/>
    <s v=""/>
  </r>
  <r>
    <x v="6"/>
    <s v="Avant"/>
    <x v="0"/>
    <x v="20"/>
    <s v=""/>
    <s v=""/>
    <s v=""/>
    <s v=""/>
    <s v=""/>
    <s v=""/>
    <s v=""/>
    <s v=""/>
    <s v=""/>
  </r>
  <r>
    <x v="7"/>
    <s v="Trois Quarts"/>
    <x v="0"/>
    <x v="20"/>
    <s v=""/>
    <s v=""/>
    <s v=""/>
    <s v=""/>
    <s v=""/>
    <s v=""/>
    <s v=""/>
    <s v=""/>
    <s v=""/>
  </r>
  <r>
    <x v="8"/>
    <s v="Avant"/>
    <x v="0"/>
    <x v="20"/>
    <s v=""/>
    <s v=""/>
    <s v=""/>
    <s v=""/>
    <s v=""/>
    <s v=""/>
    <s v=""/>
    <s v=""/>
    <s v=""/>
  </r>
  <r>
    <x v="9"/>
    <s v="Trois Quarts"/>
    <x v="0"/>
    <x v="20"/>
    <s v=""/>
    <s v=""/>
    <s v=""/>
    <s v=""/>
    <s v=""/>
    <s v=""/>
    <s v=""/>
    <s v=""/>
    <s v=""/>
  </r>
  <r>
    <x v="10"/>
    <s v="Avant"/>
    <x v="0"/>
    <x v="20"/>
    <s v=""/>
    <n v="22"/>
    <n v="4"/>
    <n v="3"/>
    <n v="3"/>
    <n v="4"/>
    <n v="4"/>
    <n v="4"/>
    <s v=""/>
  </r>
  <r>
    <x v="11"/>
    <s v="Avant"/>
    <x v="0"/>
    <x v="20"/>
    <s v=""/>
    <s v=""/>
    <s v=""/>
    <s v=""/>
    <s v=""/>
    <s v=""/>
    <s v=""/>
    <s v=""/>
    <s v=""/>
  </r>
  <r>
    <x v="12"/>
    <s v="Avant"/>
    <x v="0"/>
    <x v="20"/>
    <s v=""/>
    <s v=""/>
    <s v=""/>
    <s v=""/>
    <s v=""/>
    <s v=""/>
    <s v=""/>
    <s v=""/>
    <s v=""/>
  </r>
  <r>
    <x v="13"/>
    <s v="Trois Quarts"/>
    <x v="0"/>
    <x v="20"/>
    <s v=""/>
    <n v="20"/>
    <n v="4"/>
    <n v="4"/>
    <n v="3"/>
    <n v="2"/>
    <n v="3"/>
    <n v="4"/>
    <s v=""/>
  </r>
  <r>
    <x v="14"/>
    <s v="Avant"/>
    <x v="0"/>
    <x v="20"/>
    <s v=""/>
    <s v=""/>
    <s v=""/>
    <s v=""/>
    <s v=""/>
    <s v=""/>
    <s v=""/>
    <s v=""/>
    <s v=""/>
  </r>
  <r>
    <x v="15"/>
    <s v="Trois Quarts"/>
    <x v="0"/>
    <x v="20"/>
    <s v=""/>
    <s v=""/>
    <s v=""/>
    <s v=""/>
    <s v=""/>
    <s v=""/>
    <s v=""/>
    <s v=""/>
    <s v=""/>
  </r>
  <r>
    <x v="16"/>
    <s v="Avant"/>
    <x v="0"/>
    <x v="20"/>
    <s v=""/>
    <n v="24"/>
    <n v="5"/>
    <n v="4"/>
    <n v="4"/>
    <n v="4"/>
    <n v="3"/>
    <n v="4"/>
    <s v=""/>
  </r>
  <r>
    <x v="17"/>
    <s v="Trois Quarts"/>
    <x v="0"/>
    <x v="20"/>
    <s v=""/>
    <n v="18"/>
    <n v="2"/>
    <n v="3"/>
    <n v="3"/>
    <n v="4"/>
    <n v="3"/>
    <n v="3"/>
    <s v=""/>
  </r>
  <r>
    <x v="18"/>
    <s v="Avant"/>
    <x v="0"/>
    <x v="20"/>
    <n v="1160"/>
    <n v="21"/>
    <n v="4"/>
    <n v="3.5"/>
    <n v="2.5"/>
    <n v="3.5"/>
    <n v="3.5"/>
    <n v="4"/>
    <n v="2"/>
  </r>
  <r>
    <x v="19"/>
    <s v="Trois Quarts"/>
    <x v="0"/>
    <x v="20"/>
    <s v=""/>
    <s v=""/>
    <s v=""/>
    <s v=""/>
    <s v=""/>
    <s v=""/>
    <s v=""/>
    <s v=""/>
    <s v=""/>
  </r>
  <r>
    <x v="20"/>
    <s v="Avant"/>
    <x v="0"/>
    <x v="20"/>
    <s v=""/>
    <n v="23"/>
    <n v="4"/>
    <n v="5"/>
    <n v="3"/>
    <n v="3"/>
    <n v="4"/>
    <n v="4"/>
    <s v=""/>
  </r>
  <r>
    <x v="21"/>
    <s v="Avant"/>
    <x v="0"/>
    <x v="20"/>
    <s v=""/>
    <s v=""/>
    <s v=""/>
    <s v=""/>
    <s v=""/>
    <s v=""/>
    <s v=""/>
    <s v=""/>
    <s v=""/>
  </r>
  <r>
    <x v="22"/>
    <s v="Avant"/>
    <x v="0"/>
    <x v="20"/>
    <s v=""/>
    <n v="20.5"/>
    <n v="3.5"/>
    <n v="3.5"/>
    <n v="3"/>
    <n v="2.5"/>
    <n v="4"/>
    <n v="4"/>
    <s v=""/>
  </r>
  <r>
    <x v="23"/>
    <s v="Trois Quarts"/>
    <x v="0"/>
    <x v="20"/>
    <s v=""/>
    <s v=""/>
    <s v=""/>
    <s v=""/>
    <s v=""/>
    <s v=""/>
    <s v=""/>
    <s v=""/>
    <s v=""/>
  </r>
  <r>
    <x v="24"/>
    <s v="Avant"/>
    <x v="0"/>
    <x v="20"/>
    <s v=""/>
    <n v="19.5"/>
    <n v="3"/>
    <n v="2"/>
    <n v="4"/>
    <n v="2.5"/>
    <n v="4"/>
    <n v="4"/>
    <s v=""/>
  </r>
  <r>
    <x v="25"/>
    <s v="Avant"/>
    <x v="0"/>
    <x v="20"/>
    <s v=""/>
    <s v=""/>
    <s v=""/>
    <s v=""/>
    <s v=""/>
    <s v=""/>
    <s v=""/>
    <s v=""/>
    <s v=""/>
  </r>
  <r>
    <x v="26"/>
    <s v="Avant"/>
    <x v="0"/>
    <x v="20"/>
    <s v=""/>
    <s v=""/>
    <s v=""/>
    <s v=""/>
    <s v=""/>
    <s v=""/>
    <s v=""/>
    <s v=""/>
    <s v=""/>
  </r>
  <r>
    <x v="27"/>
    <s v="Avant"/>
    <x v="0"/>
    <x v="20"/>
    <s v=""/>
    <n v="28"/>
    <n v="5"/>
    <n v="5"/>
    <n v="5"/>
    <n v="4"/>
    <n v="5"/>
    <n v="4"/>
    <s v=""/>
  </r>
  <r>
    <x v="28"/>
    <s v="Avant"/>
    <x v="0"/>
    <x v="20"/>
    <s v=""/>
    <s v=""/>
    <s v=""/>
    <s v=""/>
    <s v=""/>
    <s v=""/>
    <s v=""/>
    <s v=""/>
    <s v=""/>
  </r>
  <r>
    <x v="29"/>
    <s v="Avant"/>
    <x v="0"/>
    <x v="20"/>
    <s v=""/>
    <s v=""/>
    <s v=""/>
    <s v=""/>
    <s v=""/>
    <s v=""/>
    <s v=""/>
    <s v=""/>
    <s v=""/>
  </r>
  <r>
    <x v="30"/>
    <s v="Trois Quarts"/>
    <x v="0"/>
    <x v="20"/>
    <s v=""/>
    <s v=""/>
    <s v=""/>
    <s v=""/>
    <s v=""/>
    <s v=""/>
    <s v=""/>
    <s v=""/>
    <s v=""/>
  </r>
  <r>
    <x v="31"/>
    <s v="Trois Quarts"/>
    <x v="0"/>
    <x v="20"/>
    <s v=""/>
    <s v=""/>
    <s v=""/>
    <s v=""/>
    <s v=""/>
    <s v=""/>
    <s v=""/>
    <s v=""/>
    <s v=""/>
  </r>
  <r>
    <x v="32"/>
    <s v="Trois Quarts"/>
    <x v="0"/>
    <x v="20"/>
    <s v=""/>
    <s v=""/>
    <s v=""/>
    <s v=""/>
    <s v=""/>
    <s v=""/>
    <s v=""/>
    <s v=""/>
    <s v=""/>
  </r>
  <r>
    <x v="33"/>
    <s v="Trois Quarts"/>
    <x v="0"/>
    <x v="20"/>
    <s v=""/>
    <n v="21"/>
    <n v="3"/>
    <n v="3"/>
    <n v="3"/>
    <n v="4"/>
    <n v="4"/>
    <n v="4"/>
    <s v=""/>
  </r>
  <r>
    <x v="34"/>
    <s v="Trois Quarts"/>
    <x v="0"/>
    <x v="20"/>
    <n v="420"/>
    <n v="18"/>
    <n v="3"/>
    <n v="3"/>
    <n v="3"/>
    <n v="3"/>
    <n v="3"/>
    <n v="3"/>
    <n v="1"/>
  </r>
  <r>
    <x v="35"/>
    <s v="Trois Quarts"/>
    <x v="0"/>
    <x v="20"/>
    <s v=""/>
    <n v="21"/>
    <n v="4"/>
    <n v="3"/>
    <n v="3"/>
    <n v="3"/>
    <n v="4"/>
    <n v="4"/>
    <s v=""/>
  </r>
  <r>
    <x v="36"/>
    <s v="Avant"/>
    <x v="0"/>
    <x v="20"/>
    <s v=""/>
    <s v=""/>
    <s v=""/>
    <s v=""/>
    <s v=""/>
    <s v=""/>
    <s v=""/>
    <s v=""/>
    <s v=""/>
  </r>
  <r>
    <x v="37"/>
    <s v="Avant"/>
    <x v="0"/>
    <x v="20"/>
    <s v=""/>
    <s v=""/>
    <s v=""/>
    <s v=""/>
    <s v=""/>
    <s v=""/>
    <s v=""/>
    <s v=""/>
    <s v=""/>
  </r>
  <r>
    <x v="38"/>
    <s v="Avant"/>
    <x v="0"/>
    <x v="20"/>
    <s v=""/>
    <s v=""/>
    <s v=""/>
    <s v=""/>
    <s v=""/>
    <s v=""/>
    <s v=""/>
    <s v=""/>
    <s v=""/>
  </r>
  <r>
    <x v="39"/>
    <s v="Avant"/>
    <x v="0"/>
    <x v="20"/>
    <s v=""/>
    <n v="16.5"/>
    <n v="3"/>
    <n v="3"/>
    <n v="2"/>
    <n v="1.5"/>
    <n v="3"/>
    <n v="4"/>
    <s v=""/>
  </r>
  <r>
    <x v="40"/>
    <s v="Trois Quarts"/>
    <x v="0"/>
    <x v="20"/>
    <s v=""/>
    <s v=""/>
    <s v=""/>
    <s v=""/>
    <s v=""/>
    <s v=""/>
    <s v=""/>
    <s v=""/>
    <s v=""/>
  </r>
  <r>
    <x v="41"/>
    <s v="Avant"/>
    <x v="0"/>
    <x v="20"/>
    <s v=""/>
    <s v=""/>
    <s v=""/>
    <s v=""/>
    <s v=""/>
    <s v=""/>
    <s v=""/>
    <s v=""/>
    <s v=""/>
  </r>
  <r>
    <x v="42"/>
    <s v="Trois Quarts"/>
    <x v="0"/>
    <x v="20"/>
    <s v=""/>
    <n v="21"/>
    <n v="4"/>
    <n v="4"/>
    <n v="3"/>
    <n v="3"/>
    <n v="3"/>
    <n v="4"/>
    <s v=""/>
  </r>
  <r>
    <x v="43"/>
    <s v="Trois Quarts"/>
    <x v="0"/>
    <x v="20"/>
    <s v=""/>
    <s v=""/>
    <s v=""/>
    <s v=""/>
    <s v=""/>
    <s v=""/>
    <s v=""/>
    <s v=""/>
    <s v=""/>
  </r>
  <r>
    <x v="44"/>
    <s v="Avant"/>
    <x v="0"/>
    <x v="20"/>
    <s v=""/>
    <n v="25"/>
    <n v="5"/>
    <n v="4"/>
    <n v="5"/>
    <n v="4"/>
    <n v="3"/>
    <n v="4"/>
    <s v=""/>
  </r>
  <r>
    <x v="45"/>
    <s v="Trois Quarts"/>
    <x v="0"/>
    <x v="20"/>
    <s v=""/>
    <s v=""/>
    <s v=""/>
    <s v=""/>
    <s v=""/>
    <s v=""/>
    <s v=""/>
    <s v=""/>
    <s v=""/>
  </r>
  <r>
    <x v="46"/>
    <s v="Avant"/>
    <x v="0"/>
    <x v="20"/>
    <s v=""/>
    <s v=""/>
    <s v=""/>
    <s v=""/>
    <s v=""/>
    <s v=""/>
    <s v=""/>
    <s v=""/>
    <s v=""/>
  </r>
  <r>
    <x v="0"/>
    <s v="Avant"/>
    <x v="1"/>
    <x v="21"/>
    <s v=""/>
    <s v=""/>
    <s v=""/>
    <s v=""/>
    <s v=""/>
    <s v=""/>
    <s v=""/>
    <s v=""/>
    <s v=""/>
  </r>
  <r>
    <x v="1"/>
    <s v="Trois Quarts"/>
    <x v="1"/>
    <x v="21"/>
    <s v=""/>
    <n v="15"/>
    <n v="3"/>
    <n v="2"/>
    <n v="2"/>
    <n v="2"/>
    <n v="3"/>
    <n v="3"/>
    <s v=""/>
  </r>
  <r>
    <x v="2"/>
    <s v="Avant"/>
    <x v="1"/>
    <x v="21"/>
    <s v=""/>
    <n v="24"/>
    <n v="5"/>
    <n v="5"/>
    <n v="4"/>
    <n v="4"/>
    <n v="3"/>
    <n v="3"/>
    <s v=""/>
  </r>
  <r>
    <x v="3"/>
    <s v="Avant"/>
    <x v="1"/>
    <x v="21"/>
    <s v=""/>
    <n v="17"/>
    <n v="3"/>
    <n v="2.3333333333333335"/>
    <n v="2.3333333333333335"/>
    <n v="2.6666666666666665"/>
    <n v="2.6666666666666665"/>
    <n v="4"/>
    <s v=""/>
  </r>
  <r>
    <x v="4"/>
    <s v="Avant"/>
    <x v="1"/>
    <x v="21"/>
    <s v=""/>
    <s v=""/>
    <s v=""/>
    <s v=""/>
    <s v=""/>
    <s v=""/>
    <s v=""/>
    <s v=""/>
    <s v=""/>
  </r>
  <r>
    <x v="5"/>
    <s v="Trois Quarts"/>
    <x v="1"/>
    <x v="21"/>
    <s v=""/>
    <n v="21"/>
    <n v="4"/>
    <n v="4"/>
    <n v="4"/>
    <n v="3"/>
    <n v="3"/>
    <n v="3"/>
    <s v=""/>
  </r>
  <r>
    <x v="6"/>
    <s v="Avant"/>
    <x v="1"/>
    <x v="21"/>
    <s v=""/>
    <s v=""/>
    <s v=""/>
    <s v=""/>
    <s v=""/>
    <s v=""/>
    <s v=""/>
    <s v=""/>
    <s v=""/>
  </r>
  <r>
    <x v="7"/>
    <s v="Trois Quarts"/>
    <x v="1"/>
    <x v="21"/>
    <s v=""/>
    <n v="22"/>
    <n v="5"/>
    <n v="4"/>
    <n v="3"/>
    <n v="3"/>
    <n v="3"/>
    <n v="4"/>
    <s v=""/>
  </r>
  <r>
    <x v="8"/>
    <s v="Avant"/>
    <x v="1"/>
    <x v="21"/>
    <s v=""/>
    <n v="23"/>
    <n v="4.5"/>
    <n v="4"/>
    <n v="2.5"/>
    <n v="3.5"/>
    <n v="4.5"/>
    <n v="4"/>
    <s v=""/>
  </r>
  <r>
    <x v="9"/>
    <s v="Trois Quarts"/>
    <x v="1"/>
    <x v="21"/>
    <s v=""/>
    <s v=""/>
    <s v=""/>
    <s v=""/>
    <s v=""/>
    <s v=""/>
    <s v=""/>
    <s v=""/>
    <s v=""/>
  </r>
  <r>
    <x v="10"/>
    <s v="Avant"/>
    <x v="1"/>
    <x v="21"/>
    <s v=""/>
    <n v="23.333333333333332"/>
    <n v="4.333333333333333"/>
    <n v="3.6666666666666665"/>
    <n v="2.6666666666666665"/>
    <n v="3.3333333333333335"/>
    <n v="4.666666666666667"/>
    <n v="4.666666666666667"/>
    <s v=""/>
  </r>
  <r>
    <x v="11"/>
    <s v="Avant"/>
    <x v="1"/>
    <x v="21"/>
    <s v=""/>
    <s v=""/>
    <s v=""/>
    <s v=""/>
    <s v=""/>
    <s v=""/>
    <s v=""/>
    <s v=""/>
    <s v=""/>
  </r>
  <r>
    <x v="12"/>
    <s v="Avant"/>
    <x v="1"/>
    <x v="21"/>
    <s v=""/>
    <n v="17"/>
    <n v="3"/>
    <n v="2"/>
    <n v="3"/>
    <n v="2"/>
    <n v="3"/>
    <n v="4"/>
    <s v=""/>
  </r>
  <r>
    <x v="13"/>
    <s v="Trois Quarts"/>
    <x v="1"/>
    <x v="21"/>
    <s v=""/>
    <n v="22"/>
    <n v="4"/>
    <n v="4"/>
    <n v="4"/>
    <n v="2.5"/>
    <n v="3.5"/>
    <n v="4"/>
    <s v=""/>
  </r>
  <r>
    <x v="14"/>
    <s v="Avant"/>
    <x v="1"/>
    <x v="21"/>
    <s v=""/>
    <s v=""/>
    <s v=""/>
    <s v=""/>
    <s v=""/>
    <s v=""/>
    <s v=""/>
    <s v=""/>
    <s v=""/>
  </r>
  <r>
    <x v="15"/>
    <s v="Trois Quarts"/>
    <x v="1"/>
    <x v="21"/>
    <n v="828"/>
    <n v="18.333333333333332"/>
    <n v="3"/>
    <n v="3"/>
    <n v="2.6666666666666665"/>
    <n v="3"/>
    <n v="3"/>
    <n v="3.6666666666666665"/>
    <n v="3"/>
  </r>
  <r>
    <x v="16"/>
    <s v="Avant"/>
    <x v="1"/>
    <x v="21"/>
    <s v=""/>
    <n v="24"/>
    <n v="5"/>
    <n v="4"/>
    <n v="3"/>
    <n v="4"/>
    <n v="4"/>
    <n v="4"/>
    <s v=""/>
  </r>
  <r>
    <x v="17"/>
    <s v="Trois Quarts"/>
    <x v="1"/>
    <x v="21"/>
    <s v=""/>
    <n v="16"/>
    <n v="3"/>
    <n v="2.5"/>
    <n v="2"/>
    <n v="2.5"/>
    <n v="3"/>
    <n v="3"/>
    <s v=""/>
  </r>
  <r>
    <x v="18"/>
    <s v="Avant"/>
    <x v="1"/>
    <x v="21"/>
    <s v=""/>
    <n v="18.333333333333332"/>
    <n v="3.3333333333333335"/>
    <n v="3.3333333333333335"/>
    <n v="3"/>
    <n v="2.3333333333333335"/>
    <n v="3.3333333333333335"/>
    <n v="3"/>
    <s v=""/>
  </r>
  <r>
    <x v="19"/>
    <s v="Trois Quarts"/>
    <x v="1"/>
    <x v="21"/>
    <s v=""/>
    <n v="19"/>
    <n v="4"/>
    <n v="3"/>
    <n v="3"/>
    <n v="3"/>
    <n v="3"/>
    <n v="3"/>
    <s v=""/>
  </r>
  <r>
    <x v="20"/>
    <s v="Avant"/>
    <x v="1"/>
    <x v="21"/>
    <s v=""/>
    <n v="18"/>
    <n v="3.6666666666666665"/>
    <n v="3.6666666666666665"/>
    <n v="2.6666666666666665"/>
    <n v="2"/>
    <n v="3"/>
    <n v="3"/>
    <s v=""/>
  </r>
  <r>
    <x v="21"/>
    <s v="Avant"/>
    <x v="1"/>
    <x v="21"/>
    <s v=""/>
    <n v="19"/>
    <n v="3"/>
    <n v="2"/>
    <n v="2"/>
    <n v="4"/>
    <n v="4"/>
    <n v="4"/>
    <s v=""/>
  </r>
  <r>
    <x v="22"/>
    <s v="Avant"/>
    <x v="1"/>
    <x v="21"/>
    <n v="836"/>
    <n v="22"/>
    <n v="4"/>
    <n v="2.5"/>
    <n v="4"/>
    <n v="3.5"/>
    <n v="4"/>
    <n v="4"/>
    <n v="3"/>
  </r>
  <r>
    <x v="23"/>
    <s v="Trois Quarts"/>
    <x v="1"/>
    <x v="21"/>
    <s v=""/>
    <n v="26.5"/>
    <n v="5"/>
    <n v="4.5"/>
    <n v="4.5"/>
    <n v="4.5"/>
    <n v="4"/>
    <n v="4"/>
    <s v=""/>
  </r>
  <r>
    <x v="24"/>
    <s v="Avant"/>
    <x v="1"/>
    <x v="21"/>
    <s v=""/>
    <n v="18.666666666666668"/>
    <n v="3.3333333333333335"/>
    <n v="3"/>
    <n v="2.3333333333333335"/>
    <n v="2"/>
    <n v="4"/>
    <n v="4"/>
    <s v=""/>
  </r>
  <r>
    <x v="25"/>
    <s v="Avant"/>
    <x v="1"/>
    <x v="21"/>
    <s v=""/>
    <n v="23.5"/>
    <n v="3.5"/>
    <n v="4.5"/>
    <n v="4.5"/>
    <n v="3.5"/>
    <n v="3.5"/>
    <n v="4"/>
    <s v=""/>
  </r>
  <r>
    <x v="26"/>
    <s v="Avant"/>
    <x v="1"/>
    <x v="21"/>
    <s v=""/>
    <n v="21"/>
    <n v="4"/>
    <n v="4"/>
    <n v="4"/>
    <n v="4"/>
    <n v="3"/>
    <n v="2"/>
    <s v=""/>
  </r>
  <r>
    <x v="27"/>
    <s v="Avant"/>
    <x v="1"/>
    <x v="21"/>
    <n v="476"/>
    <n v="24.333333333333332"/>
    <n v="5"/>
    <n v="5"/>
    <n v="3.6666666666666665"/>
    <n v="2.6666666666666665"/>
    <n v="4"/>
    <n v="4"/>
    <n v="2"/>
  </r>
  <r>
    <x v="28"/>
    <s v="Avant"/>
    <x v="1"/>
    <x v="21"/>
    <s v=""/>
    <n v="16"/>
    <n v="3"/>
    <n v="2.5"/>
    <n v="2"/>
    <n v="2.5"/>
    <n v="3"/>
    <n v="3"/>
    <s v=""/>
  </r>
  <r>
    <x v="29"/>
    <s v="Avant"/>
    <x v="1"/>
    <x v="21"/>
    <s v=""/>
    <n v="10"/>
    <n v="1.6666666666666667"/>
    <n v="1.6666666666666667"/>
    <n v="1.6666666666666667"/>
    <n v="1.6666666666666667"/>
    <n v="2"/>
    <n v="1.3333333333333333"/>
    <s v=""/>
  </r>
  <r>
    <x v="30"/>
    <s v="Trois Quarts"/>
    <x v="1"/>
    <x v="21"/>
    <s v=""/>
    <n v="22"/>
    <n v="3.6666666666666665"/>
    <n v="3.3333333333333335"/>
    <n v="4"/>
    <n v="3.6666666666666665"/>
    <n v="3.3333333333333335"/>
    <n v="4"/>
    <s v=""/>
  </r>
  <r>
    <x v="31"/>
    <s v="Trois Quarts"/>
    <x v="1"/>
    <x v="21"/>
    <s v=""/>
    <n v="20"/>
    <n v="3"/>
    <n v="3"/>
    <n v="3"/>
    <n v="2"/>
    <n v="5"/>
    <n v="4"/>
    <s v=""/>
  </r>
  <r>
    <x v="32"/>
    <s v="Trois Quarts"/>
    <x v="1"/>
    <x v="21"/>
    <n v="408"/>
    <n v="20.5"/>
    <n v="4.5"/>
    <n v="3"/>
    <n v="2.5"/>
    <n v="4"/>
    <n v="3"/>
    <n v="3.5"/>
    <n v="3"/>
  </r>
  <r>
    <x v="33"/>
    <s v="Trois Quarts"/>
    <x v="1"/>
    <x v="21"/>
    <s v=""/>
    <n v="21"/>
    <n v="4"/>
    <n v="3.5"/>
    <n v="3"/>
    <n v="3"/>
    <n v="3.5"/>
    <n v="4"/>
    <s v=""/>
  </r>
  <r>
    <x v="34"/>
    <s v="Trois Quarts"/>
    <x v="1"/>
    <x v="21"/>
    <n v="420"/>
    <n v="18"/>
    <n v="3"/>
    <n v="3"/>
    <n v="3"/>
    <n v="3"/>
    <n v="3"/>
    <n v="3"/>
    <n v="2"/>
  </r>
  <r>
    <x v="35"/>
    <s v="Trois Quarts"/>
    <x v="1"/>
    <x v="21"/>
    <s v=""/>
    <n v="22.333333333333332"/>
    <n v="4"/>
    <n v="3"/>
    <n v="4"/>
    <n v="3.3333333333333335"/>
    <n v="4"/>
    <n v="4"/>
    <s v=""/>
  </r>
  <r>
    <x v="36"/>
    <s v="Avant"/>
    <x v="1"/>
    <x v="21"/>
    <s v=""/>
    <s v=""/>
    <s v=""/>
    <s v=""/>
    <s v=""/>
    <s v=""/>
    <s v=""/>
    <s v=""/>
    <s v=""/>
  </r>
  <r>
    <x v="37"/>
    <s v="Avant"/>
    <x v="1"/>
    <x v="21"/>
    <s v=""/>
    <n v="17"/>
    <n v="3"/>
    <n v="3"/>
    <n v="1"/>
    <n v="3"/>
    <n v="3"/>
    <n v="4"/>
    <s v=""/>
  </r>
  <r>
    <x v="38"/>
    <s v="Avant"/>
    <x v="1"/>
    <x v="21"/>
    <s v=""/>
    <n v="15"/>
    <n v="3"/>
    <n v="2"/>
    <n v="1.5"/>
    <n v="2.5"/>
    <n v="2.5"/>
    <n v="3.5"/>
    <s v=""/>
  </r>
  <r>
    <x v="39"/>
    <s v="Avant"/>
    <x v="1"/>
    <x v="21"/>
    <n v="2868"/>
    <n v="17"/>
    <n v="3"/>
    <n v="3"/>
    <n v="2"/>
    <n v="2.5"/>
    <n v="2.5"/>
    <n v="4"/>
    <n v="2.3333333333333335"/>
  </r>
  <r>
    <x v="40"/>
    <s v="Trois Quarts"/>
    <x v="1"/>
    <x v="21"/>
    <s v=""/>
    <n v="23.333333333333332"/>
    <n v="4"/>
    <n v="4"/>
    <n v="4"/>
    <n v="3.3333333333333335"/>
    <n v="3.6666666666666665"/>
    <n v="4.333333333333333"/>
    <s v=""/>
  </r>
  <r>
    <x v="41"/>
    <s v="Avant"/>
    <x v="1"/>
    <x v="21"/>
    <s v=""/>
    <s v=""/>
    <s v=""/>
    <s v=""/>
    <s v=""/>
    <s v=""/>
    <s v=""/>
    <s v=""/>
    <s v=""/>
  </r>
  <r>
    <x v="42"/>
    <s v="Trois Quarts"/>
    <x v="1"/>
    <x v="21"/>
    <s v=""/>
    <s v=""/>
    <s v=""/>
    <s v=""/>
    <s v=""/>
    <s v=""/>
    <s v=""/>
    <s v=""/>
    <s v=""/>
  </r>
  <r>
    <x v="43"/>
    <s v="Trois Quarts"/>
    <x v="1"/>
    <x v="21"/>
    <s v=""/>
    <s v=""/>
    <s v=""/>
    <s v=""/>
    <s v=""/>
    <s v=""/>
    <s v=""/>
    <s v=""/>
    <s v=""/>
  </r>
  <r>
    <x v="44"/>
    <s v="Avant"/>
    <x v="1"/>
    <x v="21"/>
    <s v=""/>
    <s v=""/>
    <s v=""/>
    <s v=""/>
    <s v=""/>
    <s v=""/>
    <s v=""/>
    <s v=""/>
    <s v=""/>
  </r>
  <r>
    <x v="45"/>
    <s v="Trois Quarts"/>
    <x v="1"/>
    <x v="21"/>
    <s v=""/>
    <s v=""/>
    <s v=""/>
    <s v=""/>
    <s v=""/>
    <s v=""/>
    <s v=""/>
    <s v=""/>
    <s v=""/>
  </r>
  <r>
    <x v="46"/>
    <s v="Avant"/>
    <x v="1"/>
    <x v="21"/>
    <s v=""/>
    <s v=""/>
    <s v=""/>
    <s v=""/>
    <s v=""/>
    <s v=""/>
    <s v=""/>
    <s v=""/>
    <s v=""/>
  </r>
  <r>
    <x v="0"/>
    <s v="Avant"/>
    <x v="1"/>
    <x v="22"/>
    <s v=""/>
    <s v=""/>
    <s v=""/>
    <s v=""/>
    <s v=""/>
    <s v=""/>
    <s v=""/>
    <s v=""/>
    <s v=""/>
  </r>
  <r>
    <x v="1"/>
    <s v="Trois Quarts"/>
    <x v="1"/>
    <x v="22"/>
    <s v=""/>
    <n v="17"/>
    <n v="3"/>
    <n v="3"/>
    <n v="2"/>
    <n v="3"/>
    <n v="3"/>
    <n v="3"/>
    <s v=""/>
  </r>
  <r>
    <x v="2"/>
    <s v="Avant"/>
    <x v="1"/>
    <x v="22"/>
    <s v=""/>
    <n v="26"/>
    <n v="5"/>
    <n v="5"/>
    <n v="4"/>
    <n v="5"/>
    <n v="3"/>
    <n v="4"/>
    <s v=""/>
  </r>
  <r>
    <x v="3"/>
    <s v="Avant"/>
    <x v="1"/>
    <x v="22"/>
    <s v=""/>
    <n v="19.333333333333332"/>
    <n v="3.3333333333333335"/>
    <n v="3"/>
    <n v="2.3333333333333335"/>
    <n v="2.6666666666666665"/>
    <n v="4"/>
    <n v="4"/>
    <s v=""/>
  </r>
  <r>
    <x v="4"/>
    <s v="Avant"/>
    <x v="1"/>
    <x v="22"/>
    <s v=""/>
    <n v="24.666666666666668"/>
    <n v="4.333333333333333"/>
    <n v="4.333333333333333"/>
    <n v="4.333333333333333"/>
    <n v="3.6666666666666665"/>
    <n v="4"/>
    <n v="4"/>
    <s v=""/>
  </r>
  <r>
    <x v="5"/>
    <s v="Trois Quarts"/>
    <x v="1"/>
    <x v="22"/>
    <s v=""/>
    <n v="21"/>
    <n v="4"/>
    <n v="4"/>
    <n v="3"/>
    <n v="4"/>
    <n v="3"/>
    <n v="3"/>
    <s v=""/>
  </r>
  <r>
    <x v="6"/>
    <s v="Avant"/>
    <x v="1"/>
    <x v="22"/>
    <s v=""/>
    <s v=""/>
    <s v=""/>
    <s v=""/>
    <s v=""/>
    <s v=""/>
    <s v=""/>
    <s v=""/>
    <s v=""/>
  </r>
  <r>
    <x v="7"/>
    <s v="Trois Quarts"/>
    <x v="1"/>
    <x v="22"/>
    <s v=""/>
    <n v="18"/>
    <n v="5"/>
    <n v="2"/>
    <n v="2"/>
    <n v="2"/>
    <n v="3"/>
    <n v="4"/>
    <s v=""/>
  </r>
  <r>
    <x v="8"/>
    <s v="Avant"/>
    <x v="1"/>
    <x v="22"/>
    <s v=""/>
    <n v="23.5"/>
    <n v="4.5"/>
    <n v="4"/>
    <n v="4"/>
    <n v="3.5"/>
    <n v="3.5"/>
    <n v="4"/>
    <s v=""/>
  </r>
  <r>
    <x v="9"/>
    <s v="Trois Quarts"/>
    <x v="1"/>
    <x v="22"/>
    <s v=""/>
    <s v=""/>
    <s v=""/>
    <s v=""/>
    <s v=""/>
    <s v=""/>
    <s v=""/>
    <s v=""/>
    <s v=""/>
  </r>
  <r>
    <x v="10"/>
    <s v="Avant"/>
    <x v="1"/>
    <x v="22"/>
    <s v=""/>
    <n v="23.666666666666668"/>
    <n v="4.333333333333333"/>
    <n v="4"/>
    <n v="3.3333333333333335"/>
    <n v="3.3333333333333335"/>
    <n v="4.333333333333333"/>
    <n v="4.333333333333333"/>
    <s v=""/>
  </r>
  <r>
    <x v="11"/>
    <s v="Avant"/>
    <x v="1"/>
    <x v="22"/>
    <s v=""/>
    <n v="16"/>
    <n v="3"/>
    <n v="2.6666666666666665"/>
    <n v="2"/>
    <n v="2"/>
    <n v="3"/>
    <n v="3.3333333333333335"/>
    <s v=""/>
  </r>
  <r>
    <x v="12"/>
    <s v="Avant"/>
    <x v="1"/>
    <x v="22"/>
    <s v=""/>
    <n v="17.666666666666668"/>
    <n v="2.6666666666666665"/>
    <n v="1.6666666666666667"/>
    <n v="3.3333333333333335"/>
    <n v="3"/>
    <n v="3"/>
    <n v="4"/>
    <s v=""/>
  </r>
  <r>
    <x v="13"/>
    <s v="Trois Quarts"/>
    <x v="1"/>
    <x v="22"/>
    <s v=""/>
    <n v="20.666666666666668"/>
    <n v="3.6666666666666665"/>
    <n v="3"/>
    <n v="3.3333333333333335"/>
    <n v="3"/>
    <n v="3.6666666666666665"/>
    <n v="4"/>
    <s v=""/>
  </r>
  <r>
    <x v="14"/>
    <s v="Avant"/>
    <x v="1"/>
    <x v="22"/>
    <s v=""/>
    <s v=""/>
    <s v=""/>
    <s v=""/>
    <s v=""/>
    <s v=""/>
    <s v=""/>
    <s v=""/>
    <s v=""/>
  </r>
  <r>
    <x v="15"/>
    <s v="Trois Quarts"/>
    <x v="1"/>
    <x v="22"/>
    <s v=""/>
    <n v="19.333333333333332"/>
    <n v="3"/>
    <n v="3"/>
    <n v="3"/>
    <n v="3.6666666666666665"/>
    <n v="3"/>
    <n v="3.6666666666666665"/>
    <s v=""/>
  </r>
  <r>
    <x v="16"/>
    <s v="Avant"/>
    <x v="1"/>
    <x v="22"/>
    <s v=""/>
    <n v="22.333333333333332"/>
    <n v="4"/>
    <n v="4"/>
    <n v="3.3333333333333335"/>
    <n v="3"/>
    <n v="4"/>
    <n v="4"/>
    <s v=""/>
  </r>
  <r>
    <x v="17"/>
    <s v="Trois Quarts"/>
    <x v="1"/>
    <x v="22"/>
    <s v=""/>
    <n v="12.5"/>
    <n v="2.5"/>
    <n v="2"/>
    <n v="1.5"/>
    <n v="2.5"/>
    <n v="1.5"/>
    <n v="2.5"/>
    <s v=""/>
  </r>
  <r>
    <x v="18"/>
    <s v="Avant"/>
    <x v="1"/>
    <x v="22"/>
    <s v=""/>
    <n v="24"/>
    <n v="4.5"/>
    <n v="4"/>
    <n v="4.5"/>
    <n v="3.5"/>
    <n v="4"/>
    <n v="3.5"/>
    <s v=""/>
  </r>
  <r>
    <x v="19"/>
    <s v="Trois Quarts"/>
    <x v="1"/>
    <x v="22"/>
    <s v=""/>
    <n v="14"/>
    <n v="3"/>
    <n v="2"/>
    <n v="2"/>
    <n v="2"/>
    <n v="3"/>
    <n v="2"/>
    <s v=""/>
  </r>
  <r>
    <x v="20"/>
    <s v="Avant"/>
    <x v="1"/>
    <x v="22"/>
    <s v=""/>
    <n v="22"/>
    <n v="4"/>
    <n v="4"/>
    <n v="4"/>
    <n v="2"/>
    <n v="4"/>
    <n v="4"/>
    <s v=""/>
  </r>
  <r>
    <x v="21"/>
    <s v="Avant"/>
    <x v="1"/>
    <x v="22"/>
    <s v=""/>
    <n v="19.666666666666668"/>
    <n v="3"/>
    <n v="2"/>
    <n v="3"/>
    <n v="3.3333333333333335"/>
    <n v="4"/>
    <n v="4.333333333333333"/>
    <s v=""/>
  </r>
  <r>
    <x v="22"/>
    <s v="Avant"/>
    <x v="1"/>
    <x v="22"/>
    <n v="1770"/>
    <n v="18.333333333333332"/>
    <n v="2"/>
    <n v="2.3333333333333335"/>
    <n v="3"/>
    <n v="3"/>
    <n v="4"/>
    <n v="4"/>
    <n v="2.5"/>
  </r>
  <r>
    <x v="23"/>
    <s v="Trois Quarts"/>
    <x v="1"/>
    <x v="22"/>
    <s v=""/>
    <n v="26.5"/>
    <n v="5"/>
    <n v="5"/>
    <n v="4"/>
    <n v="4.5"/>
    <n v="4"/>
    <n v="4"/>
    <s v=""/>
  </r>
  <r>
    <x v="24"/>
    <s v="Avant"/>
    <x v="1"/>
    <x v="22"/>
    <s v=""/>
    <n v="20.333333333333332"/>
    <n v="3.6666666666666665"/>
    <n v="3"/>
    <n v="3.3333333333333335"/>
    <n v="3.6666666666666665"/>
    <n v="3"/>
    <n v="3.6666666666666665"/>
    <s v=""/>
  </r>
  <r>
    <x v="25"/>
    <s v="Avant"/>
    <x v="1"/>
    <x v="22"/>
    <s v=""/>
    <n v="22.666666666666668"/>
    <n v="4.333333333333333"/>
    <n v="4.333333333333333"/>
    <n v="2.6666666666666665"/>
    <n v="3.6666666666666665"/>
    <n v="3.6666666666666665"/>
    <n v="4"/>
    <s v=""/>
  </r>
  <r>
    <x v="26"/>
    <s v="Avant"/>
    <x v="1"/>
    <x v="22"/>
    <s v=""/>
    <n v="15.666666666666666"/>
    <n v="3.3333333333333335"/>
    <n v="3"/>
    <n v="2.3333333333333335"/>
    <n v="2.6666666666666665"/>
    <n v="2.3333333333333335"/>
    <n v="2"/>
    <s v=""/>
  </r>
  <r>
    <x v="27"/>
    <s v="Avant"/>
    <x v="1"/>
    <x v="22"/>
    <s v=""/>
    <n v="26"/>
    <n v="5"/>
    <n v="3.5"/>
    <n v="4"/>
    <n v="3.5"/>
    <n v="5"/>
    <n v="5"/>
    <s v=""/>
  </r>
  <r>
    <x v="28"/>
    <s v="Avant"/>
    <x v="1"/>
    <x v="22"/>
    <s v=""/>
    <n v="14.5"/>
    <n v="2"/>
    <n v="2"/>
    <n v="2"/>
    <n v="2.5"/>
    <n v="3"/>
    <n v="3"/>
    <s v=""/>
  </r>
  <r>
    <x v="29"/>
    <s v="Avant"/>
    <x v="1"/>
    <x v="22"/>
    <s v=""/>
    <n v="16.666666666666668"/>
    <n v="3"/>
    <n v="2.3333333333333335"/>
    <n v="1.6666666666666667"/>
    <n v="2.6666666666666665"/>
    <n v="3"/>
    <n v="4"/>
    <s v=""/>
  </r>
  <r>
    <x v="30"/>
    <s v="Trois Quarts"/>
    <x v="1"/>
    <x v="22"/>
    <s v=""/>
    <n v="17"/>
    <n v="3"/>
    <n v="2"/>
    <n v="2"/>
    <n v="2"/>
    <n v="4"/>
    <n v="4"/>
    <s v=""/>
  </r>
  <r>
    <x v="31"/>
    <s v="Trois Quarts"/>
    <x v="1"/>
    <x v="22"/>
    <s v=""/>
    <s v=""/>
    <s v=""/>
    <s v=""/>
    <s v=""/>
    <s v=""/>
    <s v=""/>
    <s v=""/>
    <s v=""/>
  </r>
  <r>
    <x v="32"/>
    <s v="Trois Quarts"/>
    <x v="1"/>
    <x v="22"/>
    <s v=""/>
    <n v="18"/>
    <n v="4"/>
    <n v="2"/>
    <n v="3"/>
    <n v="3"/>
    <n v="3"/>
    <n v="3"/>
    <s v=""/>
  </r>
  <r>
    <x v="33"/>
    <s v="Trois Quarts"/>
    <x v="1"/>
    <x v="22"/>
    <s v=""/>
    <n v="22"/>
    <n v="4"/>
    <n v="4"/>
    <n v="3"/>
    <n v="3"/>
    <n v="4"/>
    <n v="4"/>
    <s v=""/>
  </r>
  <r>
    <x v="34"/>
    <s v="Trois Quarts"/>
    <x v="1"/>
    <x v="22"/>
    <s v=""/>
    <n v="18"/>
    <n v="3"/>
    <n v="3"/>
    <n v="3"/>
    <n v="3"/>
    <n v="3"/>
    <n v="3"/>
    <s v=""/>
  </r>
  <r>
    <x v="35"/>
    <s v="Trois Quarts"/>
    <x v="1"/>
    <x v="22"/>
    <s v=""/>
    <n v="22"/>
    <n v="4"/>
    <n v="3"/>
    <n v="4"/>
    <n v="3.3333333333333335"/>
    <n v="3.6666666666666665"/>
    <n v="4"/>
    <s v=""/>
  </r>
  <r>
    <x v="36"/>
    <s v="Avant"/>
    <x v="1"/>
    <x v="22"/>
    <s v=""/>
    <s v=""/>
    <s v=""/>
    <s v=""/>
    <s v=""/>
    <s v=""/>
    <s v=""/>
    <s v=""/>
    <s v=""/>
  </r>
  <r>
    <x v="37"/>
    <s v="Avant"/>
    <x v="1"/>
    <x v="22"/>
    <s v=""/>
    <s v=""/>
    <s v=""/>
    <s v=""/>
    <s v=""/>
    <s v=""/>
    <s v=""/>
    <s v=""/>
    <s v=""/>
  </r>
  <r>
    <x v="38"/>
    <s v="Avant"/>
    <x v="1"/>
    <x v="22"/>
    <s v=""/>
    <n v="15"/>
    <n v="3"/>
    <n v="2"/>
    <n v="2"/>
    <n v="3"/>
    <n v="3"/>
    <n v="2"/>
    <s v=""/>
  </r>
  <r>
    <x v="39"/>
    <s v="Avant"/>
    <x v="1"/>
    <x v="22"/>
    <n v="660"/>
    <n v="17.666666666666668"/>
    <n v="2"/>
    <n v="3"/>
    <n v="2.6666666666666665"/>
    <n v="3"/>
    <n v="3"/>
    <n v="4"/>
    <n v="3"/>
  </r>
  <r>
    <x v="40"/>
    <s v="Trois Quarts"/>
    <x v="1"/>
    <x v="22"/>
    <s v=""/>
    <n v="25"/>
    <n v="4.5"/>
    <n v="4"/>
    <n v="4.5"/>
    <n v="4"/>
    <n v="4.5"/>
    <n v="3.5"/>
    <s v=""/>
  </r>
  <r>
    <x v="41"/>
    <s v="Avant"/>
    <x v="1"/>
    <x v="22"/>
    <s v=""/>
    <s v=""/>
    <s v=""/>
    <s v=""/>
    <s v=""/>
    <s v=""/>
    <s v=""/>
    <s v=""/>
    <s v=""/>
  </r>
  <r>
    <x v="42"/>
    <s v="Trois Quarts"/>
    <x v="1"/>
    <x v="22"/>
    <s v=""/>
    <n v="25.5"/>
    <n v="4.5"/>
    <n v="4"/>
    <n v="5"/>
    <n v="4"/>
    <n v="4"/>
    <n v="4"/>
    <s v=""/>
  </r>
  <r>
    <x v="43"/>
    <s v="Trois Quarts"/>
    <x v="1"/>
    <x v="22"/>
    <s v=""/>
    <s v=""/>
    <s v=""/>
    <s v=""/>
    <s v=""/>
    <s v=""/>
    <s v=""/>
    <s v=""/>
    <s v=""/>
  </r>
  <r>
    <x v="44"/>
    <s v="Avant"/>
    <x v="1"/>
    <x v="22"/>
    <s v=""/>
    <n v="25"/>
    <n v="4.333333333333333"/>
    <n v="3.3333333333333335"/>
    <n v="4"/>
    <n v="4"/>
    <n v="4.666666666666667"/>
    <n v="4.666666666666667"/>
    <s v=""/>
  </r>
  <r>
    <x v="45"/>
    <s v="Trois Quarts"/>
    <x v="1"/>
    <x v="22"/>
    <s v=""/>
    <s v=""/>
    <s v=""/>
    <s v=""/>
    <s v=""/>
    <s v=""/>
    <s v=""/>
    <s v=""/>
    <s v=""/>
  </r>
  <r>
    <x v="46"/>
    <s v="Avant"/>
    <x v="1"/>
    <x v="22"/>
    <s v=""/>
    <n v="16"/>
    <n v="3"/>
    <n v="2"/>
    <n v="2"/>
    <n v="3"/>
    <n v="3"/>
    <n v="3"/>
    <s v=""/>
  </r>
  <r>
    <x v="0"/>
    <s v="Avant"/>
    <x v="1"/>
    <x v="23"/>
    <s v=""/>
    <s v=""/>
    <s v=""/>
    <s v=""/>
    <s v=""/>
    <s v=""/>
    <s v=""/>
    <s v=""/>
    <s v=""/>
  </r>
  <r>
    <x v="1"/>
    <s v="Trois Quarts"/>
    <x v="1"/>
    <x v="23"/>
    <n v="1240"/>
    <s v=""/>
    <s v=""/>
    <s v=""/>
    <s v=""/>
    <s v=""/>
    <s v=""/>
    <s v=""/>
    <n v="2"/>
  </r>
  <r>
    <x v="2"/>
    <s v="Avant"/>
    <x v="1"/>
    <x v="23"/>
    <s v=""/>
    <n v="23"/>
    <n v="5"/>
    <n v="4"/>
    <n v="4"/>
    <n v="4"/>
    <n v="3"/>
    <n v="3"/>
    <s v=""/>
  </r>
  <r>
    <x v="3"/>
    <s v="Avant"/>
    <x v="1"/>
    <x v="23"/>
    <n v="1287"/>
    <n v="16.5"/>
    <n v="2.5"/>
    <n v="2.5"/>
    <n v="2"/>
    <n v="2"/>
    <n v="3.5"/>
    <n v="4"/>
    <n v="3"/>
  </r>
  <r>
    <x v="4"/>
    <s v="Avant"/>
    <x v="1"/>
    <x v="23"/>
    <n v="1265"/>
    <n v="26"/>
    <n v="5"/>
    <n v="4"/>
    <n v="4"/>
    <n v="4"/>
    <n v="4"/>
    <n v="5"/>
    <n v="3"/>
  </r>
  <r>
    <x v="5"/>
    <s v="Trois Quarts"/>
    <x v="1"/>
    <x v="23"/>
    <s v=""/>
    <s v=""/>
    <s v=""/>
    <s v=""/>
    <s v=""/>
    <s v=""/>
    <s v=""/>
    <s v=""/>
    <s v=""/>
  </r>
  <r>
    <x v="6"/>
    <s v="Avant"/>
    <x v="1"/>
    <x v="23"/>
    <n v="2000"/>
    <n v="24.5"/>
    <n v="4.5"/>
    <n v="4.5"/>
    <n v="3.5"/>
    <n v="3.5"/>
    <n v="4"/>
    <n v="4.5"/>
    <n v="2.6"/>
  </r>
  <r>
    <x v="7"/>
    <s v="Trois Quarts"/>
    <x v="1"/>
    <x v="23"/>
    <s v=""/>
    <s v=""/>
    <s v=""/>
    <s v=""/>
    <s v=""/>
    <s v=""/>
    <s v=""/>
    <s v=""/>
    <s v=""/>
  </r>
  <r>
    <x v="8"/>
    <s v="Avant"/>
    <x v="1"/>
    <x v="23"/>
    <n v="1789"/>
    <n v="23"/>
    <n v="4.666666666666667"/>
    <n v="4"/>
    <n v="4.333333333333333"/>
    <n v="2.6666666666666665"/>
    <n v="3.3333333333333335"/>
    <n v="4"/>
    <n v="3"/>
  </r>
  <r>
    <x v="9"/>
    <s v="Trois Quarts"/>
    <x v="1"/>
    <x v="23"/>
    <s v=""/>
    <s v=""/>
    <s v=""/>
    <s v=""/>
    <s v=""/>
    <s v=""/>
    <s v=""/>
    <s v=""/>
    <s v=""/>
  </r>
  <r>
    <x v="10"/>
    <s v="Avant"/>
    <x v="1"/>
    <x v="23"/>
    <n v="700"/>
    <n v="21.5"/>
    <n v="4"/>
    <n v="4"/>
    <n v="2.5"/>
    <n v="3"/>
    <n v="4"/>
    <n v="4"/>
    <n v="2.6666666666666665"/>
  </r>
  <r>
    <x v="11"/>
    <s v="Avant"/>
    <x v="1"/>
    <x v="23"/>
    <s v=""/>
    <n v="19"/>
    <n v="4"/>
    <n v="3.6666666666666665"/>
    <n v="2.3333333333333335"/>
    <n v="2.3333333333333335"/>
    <n v="3"/>
    <n v="3.6666666666666665"/>
    <n v="3"/>
  </r>
  <r>
    <x v="12"/>
    <s v="Avant"/>
    <x v="1"/>
    <x v="23"/>
    <n v="1943"/>
    <n v="17.333333333333332"/>
    <n v="3"/>
    <n v="2"/>
    <n v="2"/>
    <n v="3.3333333333333335"/>
    <n v="3"/>
    <n v="4"/>
    <n v="3"/>
  </r>
  <r>
    <x v="13"/>
    <s v="Trois Quarts"/>
    <x v="1"/>
    <x v="23"/>
    <n v="1414"/>
    <n v="22"/>
    <n v="4.666666666666667"/>
    <n v="4"/>
    <n v="2.6666666666666665"/>
    <n v="3"/>
    <n v="3.6666666666666665"/>
    <n v="4"/>
    <n v="2.3333333333333335"/>
  </r>
  <r>
    <x v="14"/>
    <s v="Avant"/>
    <x v="1"/>
    <x v="23"/>
    <s v=""/>
    <s v=""/>
    <s v=""/>
    <s v=""/>
    <s v=""/>
    <s v=""/>
    <s v=""/>
    <s v=""/>
    <s v=""/>
  </r>
  <r>
    <x v="15"/>
    <s v="Trois Quarts"/>
    <x v="1"/>
    <x v="23"/>
    <n v="1730"/>
    <n v="19"/>
    <n v="3"/>
    <n v="3"/>
    <n v="2.6666666666666665"/>
    <n v="3.3333333333333335"/>
    <n v="3"/>
    <n v="4"/>
    <n v="3"/>
  </r>
  <r>
    <x v="16"/>
    <s v="Avant"/>
    <x v="1"/>
    <x v="23"/>
    <n v="2039"/>
    <n v="21"/>
    <n v="4.5"/>
    <n v="3.5"/>
    <n v="2.5"/>
    <n v="3"/>
    <n v="3.5"/>
    <n v="4"/>
    <n v="2.2000000000000002"/>
  </r>
  <r>
    <x v="17"/>
    <s v="Trois Quarts"/>
    <x v="1"/>
    <x v="23"/>
    <n v="1140"/>
    <n v="16.5"/>
    <n v="3"/>
    <n v="3"/>
    <n v="2"/>
    <n v="2.5"/>
    <n v="3"/>
    <n v="3"/>
    <n v="3"/>
  </r>
  <r>
    <x v="18"/>
    <s v="Avant"/>
    <x v="1"/>
    <x v="23"/>
    <s v=""/>
    <s v=""/>
    <s v=""/>
    <s v=""/>
    <s v=""/>
    <s v=""/>
    <s v=""/>
    <s v=""/>
    <s v=""/>
  </r>
  <r>
    <x v="19"/>
    <s v="Trois Quarts"/>
    <x v="1"/>
    <x v="23"/>
    <s v=""/>
    <s v=""/>
    <s v=""/>
    <s v=""/>
    <s v=""/>
    <s v=""/>
    <s v=""/>
    <s v=""/>
    <s v=""/>
  </r>
  <r>
    <x v="20"/>
    <s v="Avant"/>
    <x v="1"/>
    <x v="23"/>
    <s v=""/>
    <n v="21"/>
    <n v="4"/>
    <n v="4"/>
    <n v="2"/>
    <n v="3"/>
    <n v="4"/>
    <n v="4"/>
    <s v=""/>
  </r>
  <r>
    <x v="21"/>
    <s v="Avant"/>
    <x v="1"/>
    <x v="23"/>
    <n v="360"/>
    <s v=""/>
    <s v=""/>
    <s v=""/>
    <s v=""/>
    <s v=""/>
    <s v=""/>
    <s v=""/>
    <n v="3"/>
  </r>
  <r>
    <x v="22"/>
    <s v="Avant"/>
    <x v="1"/>
    <x v="23"/>
    <n v="2036"/>
    <n v="19.666666666666668"/>
    <n v="2.6666666666666665"/>
    <n v="2.3333333333333335"/>
    <n v="3.6666666666666665"/>
    <n v="3"/>
    <n v="4"/>
    <n v="4"/>
    <n v="2.6666666666666665"/>
  </r>
  <r>
    <x v="23"/>
    <s v="Trois Quarts"/>
    <x v="1"/>
    <x v="23"/>
    <n v="180"/>
    <n v="24"/>
    <n v="5"/>
    <n v="3"/>
    <n v="5"/>
    <n v="3"/>
    <n v="4"/>
    <n v="4"/>
    <n v="2"/>
  </r>
  <r>
    <x v="24"/>
    <s v="Avant"/>
    <x v="1"/>
    <x v="23"/>
    <n v="1707"/>
    <n v="20.333333333333332"/>
    <n v="4"/>
    <n v="2.3333333333333335"/>
    <n v="4"/>
    <n v="3.3333333333333335"/>
    <n v="2.6666666666666665"/>
    <n v="4"/>
    <n v="2.75"/>
  </r>
  <r>
    <x v="25"/>
    <s v="Avant"/>
    <x v="1"/>
    <x v="23"/>
    <n v="1128"/>
    <n v="19"/>
    <n v="3"/>
    <n v="3"/>
    <n v="4"/>
    <n v="2"/>
    <n v="4"/>
    <n v="3"/>
    <n v="2.6666666666666665"/>
  </r>
  <r>
    <x v="26"/>
    <s v="Avant"/>
    <x v="1"/>
    <x v="23"/>
    <s v=""/>
    <s v=""/>
    <s v=""/>
    <s v=""/>
    <s v=""/>
    <s v=""/>
    <s v=""/>
    <s v=""/>
    <s v=""/>
  </r>
  <r>
    <x v="27"/>
    <s v="Avant"/>
    <x v="1"/>
    <x v="23"/>
    <n v="1977"/>
    <n v="26.666666666666668"/>
    <n v="4"/>
    <n v="4"/>
    <n v="4.666666666666667"/>
    <n v="4"/>
    <n v="5"/>
    <n v="5"/>
    <n v="3"/>
  </r>
  <r>
    <x v="28"/>
    <s v="Avant"/>
    <x v="1"/>
    <x v="23"/>
    <s v=""/>
    <n v="16"/>
    <n v="3"/>
    <n v="2"/>
    <n v="2.5"/>
    <n v="2.5"/>
    <n v="3"/>
    <n v="3"/>
    <s v=""/>
  </r>
  <r>
    <x v="29"/>
    <s v="Avant"/>
    <x v="1"/>
    <x v="23"/>
    <n v="450"/>
    <n v="16"/>
    <n v="3.6666666666666665"/>
    <n v="2.3333333333333335"/>
    <n v="3"/>
    <n v="3"/>
    <n v="2"/>
    <n v="2"/>
    <n v="3"/>
  </r>
  <r>
    <x v="30"/>
    <s v="Trois Quarts"/>
    <x v="1"/>
    <x v="23"/>
    <n v="2985"/>
    <n v="22"/>
    <n v="4"/>
    <n v="3.6666666666666665"/>
    <n v="3.3333333333333335"/>
    <n v="3.3333333333333335"/>
    <n v="3.6666666666666665"/>
    <n v="4"/>
    <n v="3"/>
  </r>
  <r>
    <x v="31"/>
    <s v="Trois Quarts"/>
    <x v="1"/>
    <x v="23"/>
    <n v="260"/>
    <n v="20.333333333333332"/>
    <n v="3"/>
    <n v="3.3333333333333335"/>
    <n v="3.3333333333333335"/>
    <n v="2.3333333333333335"/>
    <n v="4"/>
    <n v="4.333333333333333"/>
    <n v="2"/>
  </r>
  <r>
    <x v="32"/>
    <s v="Trois Quarts"/>
    <x v="1"/>
    <x v="23"/>
    <s v=""/>
    <n v="20"/>
    <n v="4"/>
    <n v="2"/>
    <n v="3"/>
    <n v="4"/>
    <n v="3"/>
    <n v="4"/>
    <s v=""/>
  </r>
  <r>
    <x v="33"/>
    <s v="Trois Quarts"/>
    <x v="1"/>
    <x v="23"/>
    <n v="1835"/>
    <n v="22.333333333333332"/>
    <n v="4"/>
    <n v="4"/>
    <n v="3"/>
    <n v="3.3333333333333335"/>
    <n v="4"/>
    <n v="4"/>
    <n v="3"/>
  </r>
  <r>
    <x v="34"/>
    <s v="Trois Quarts"/>
    <x v="1"/>
    <x v="23"/>
    <n v="2835"/>
    <n v="22"/>
    <n v="3.6666666666666665"/>
    <n v="3.6666666666666665"/>
    <n v="3.6666666666666665"/>
    <n v="3.6666666666666665"/>
    <n v="3.6666666666666665"/>
    <n v="3.6666666666666665"/>
    <n v="3"/>
  </r>
  <r>
    <x v="35"/>
    <s v="Trois Quarts"/>
    <x v="1"/>
    <x v="23"/>
    <n v="1170"/>
    <n v="20.666666666666668"/>
    <n v="4"/>
    <n v="3"/>
    <n v="3.3333333333333335"/>
    <n v="3"/>
    <n v="3.6666666666666665"/>
    <n v="3.6666666666666665"/>
    <n v="3"/>
  </r>
  <r>
    <x v="36"/>
    <s v="Avant"/>
    <x v="1"/>
    <x v="23"/>
    <s v=""/>
    <n v="23"/>
    <n v="4"/>
    <n v="4"/>
    <n v="4"/>
    <n v="3"/>
    <n v="4"/>
    <n v="4"/>
    <s v=""/>
  </r>
  <r>
    <x v="37"/>
    <s v="Avant"/>
    <x v="1"/>
    <x v="23"/>
    <s v=""/>
    <n v="18"/>
    <n v="3"/>
    <n v="3"/>
    <n v="1"/>
    <n v="3"/>
    <n v="4"/>
    <n v="4"/>
    <s v=""/>
  </r>
  <r>
    <x v="38"/>
    <s v="Avant"/>
    <x v="1"/>
    <x v="23"/>
    <s v=""/>
    <s v=""/>
    <s v=""/>
    <s v=""/>
    <s v=""/>
    <s v=""/>
    <s v=""/>
    <s v=""/>
    <s v=""/>
  </r>
  <r>
    <x v="39"/>
    <s v="Avant"/>
    <x v="1"/>
    <x v="23"/>
    <n v="2654"/>
    <n v="17.5"/>
    <n v="2.25"/>
    <n v="2.5"/>
    <n v="3"/>
    <n v="2.75"/>
    <n v="3"/>
    <n v="4"/>
    <n v="2.6"/>
  </r>
  <r>
    <x v="40"/>
    <s v="Trois Quarts"/>
    <x v="1"/>
    <x v="23"/>
    <n v="1435"/>
    <n v="21.666666666666668"/>
    <n v="3.6666666666666665"/>
    <n v="3.6666666666666665"/>
    <n v="3.3333333333333335"/>
    <n v="3"/>
    <n v="4"/>
    <n v="4"/>
    <n v="2.5"/>
  </r>
  <r>
    <x v="41"/>
    <s v="Avant"/>
    <x v="1"/>
    <x v="23"/>
    <s v=""/>
    <s v=""/>
    <s v=""/>
    <s v=""/>
    <s v=""/>
    <s v=""/>
    <s v=""/>
    <s v=""/>
    <s v=""/>
  </r>
  <r>
    <x v="42"/>
    <s v="Trois Quarts"/>
    <x v="1"/>
    <x v="23"/>
    <n v="1135"/>
    <n v="20.666666666666668"/>
    <n v="3.6666666666666665"/>
    <n v="3.6666666666666665"/>
    <n v="3"/>
    <n v="3"/>
    <n v="3.6666666666666665"/>
    <n v="3.6666666666666665"/>
    <n v="2"/>
  </r>
  <r>
    <x v="43"/>
    <s v="Trois Quarts"/>
    <x v="1"/>
    <x v="23"/>
    <s v=""/>
    <s v=""/>
    <s v=""/>
    <s v=""/>
    <s v=""/>
    <s v=""/>
    <s v=""/>
    <s v=""/>
    <s v=""/>
  </r>
  <r>
    <x v="44"/>
    <s v="Avant"/>
    <x v="1"/>
    <x v="23"/>
    <n v="640"/>
    <n v="22"/>
    <n v="3"/>
    <n v="3"/>
    <n v="3.5"/>
    <n v="4"/>
    <n v="3.5"/>
    <n v="5"/>
    <n v="3"/>
  </r>
  <r>
    <x v="45"/>
    <s v="Trois Quarts"/>
    <x v="1"/>
    <x v="23"/>
    <s v=""/>
    <s v=""/>
    <s v=""/>
    <s v=""/>
    <s v=""/>
    <s v=""/>
    <s v=""/>
    <s v=""/>
    <s v=""/>
  </r>
  <r>
    <x v="46"/>
    <s v="Avant"/>
    <x v="1"/>
    <x v="23"/>
    <s v=""/>
    <n v="17"/>
    <n v="3"/>
    <n v="2"/>
    <n v="3"/>
    <n v="3"/>
    <n v="3"/>
    <n v="3"/>
    <s v=""/>
  </r>
  <r>
    <x v="0"/>
    <s v="Avant"/>
    <x v="1"/>
    <x v="24"/>
    <s v=""/>
    <s v=""/>
    <s v=""/>
    <s v=""/>
    <s v=""/>
    <s v=""/>
    <s v=""/>
    <s v=""/>
    <s v=""/>
  </r>
  <r>
    <x v="1"/>
    <s v="Trois Quarts"/>
    <x v="1"/>
    <x v="24"/>
    <s v=""/>
    <n v="16"/>
    <n v="3"/>
    <n v="3"/>
    <n v="2"/>
    <n v="2"/>
    <n v="3"/>
    <n v="3"/>
    <s v=""/>
  </r>
  <r>
    <x v="2"/>
    <s v="Avant"/>
    <x v="1"/>
    <x v="24"/>
    <s v=""/>
    <n v="24"/>
    <n v="5"/>
    <n v="5"/>
    <n v="3"/>
    <n v="4"/>
    <n v="3"/>
    <n v="4"/>
    <s v=""/>
  </r>
  <r>
    <x v="3"/>
    <s v="Avant"/>
    <x v="1"/>
    <x v="24"/>
    <n v="336"/>
    <n v="17"/>
    <n v="3"/>
    <n v="3"/>
    <n v="2"/>
    <n v="2.5"/>
    <n v="2.5"/>
    <n v="4"/>
    <n v="2"/>
  </r>
  <r>
    <x v="4"/>
    <s v="Avant"/>
    <x v="1"/>
    <x v="24"/>
    <n v="1260"/>
    <n v="22.666666666666668"/>
    <n v="4"/>
    <n v="4"/>
    <n v="3.6666666666666665"/>
    <n v="2.6666666666666665"/>
    <n v="4"/>
    <n v="4.333333333333333"/>
    <n v="2.5"/>
  </r>
  <r>
    <x v="5"/>
    <s v="Trois Quarts"/>
    <x v="1"/>
    <x v="24"/>
    <s v=""/>
    <n v="21.5"/>
    <n v="4"/>
    <n v="4"/>
    <n v="3.5"/>
    <n v="4"/>
    <n v="3"/>
    <n v="3"/>
    <s v=""/>
  </r>
  <r>
    <x v="6"/>
    <s v="Avant"/>
    <x v="1"/>
    <x v="24"/>
    <n v="1882"/>
    <n v="23.5"/>
    <n v="4"/>
    <n v="3"/>
    <n v="4"/>
    <n v="3"/>
    <n v="4.75"/>
    <n v="4.75"/>
    <n v="3"/>
  </r>
  <r>
    <x v="7"/>
    <s v="Trois Quarts"/>
    <x v="1"/>
    <x v="24"/>
    <s v=""/>
    <s v=""/>
    <s v=""/>
    <s v=""/>
    <s v=""/>
    <s v=""/>
    <s v=""/>
    <s v=""/>
    <s v=""/>
  </r>
  <r>
    <x v="8"/>
    <s v="Avant"/>
    <x v="1"/>
    <x v="24"/>
    <n v="550"/>
    <n v="26"/>
    <n v="5"/>
    <n v="4"/>
    <n v="5"/>
    <n v="4"/>
    <n v="4"/>
    <n v="4"/>
    <n v="3"/>
  </r>
  <r>
    <x v="9"/>
    <s v="Trois Quarts"/>
    <x v="1"/>
    <x v="24"/>
    <s v=""/>
    <s v=""/>
    <s v=""/>
    <s v=""/>
    <s v=""/>
    <s v=""/>
    <s v=""/>
    <s v=""/>
    <s v=""/>
  </r>
  <r>
    <x v="10"/>
    <s v="Avant"/>
    <x v="1"/>
    <x v="24"/>
    <n v="1090"/>
    <n v="18"/>
    <n v="4"/>
    <n v="3.5"/>
    <n v="1.5"/>
    <n v="2"/>
    <n v="3.5"/>
    <n v="3.5"/>
    <n v="2.5"/>
  </r>
  <r>
    <x v="11"/>
    <s v="Avant"/>
    <x v="1"/>
    <x v="24"/>
    <s v=""/>
    <s v=""/>
    <s v=""/>
    <s v=""/>
    <s v=""/>
    <s v=""/>
    <s v=""/>
    <s v=""/>
    <s v=""/>
  </r>
  <r>
    <x v="12"/>
    <s v="Avant"/>
    <x v="1"/>
    <x v="24"/>
    <s v=""/>
    <n v="18.5"/>
    <n v="3"/>
    <n v="2"/>
    <n v="4"/>
    <n v="2.5"/>
    <n v="3"/>
    <n v="4"/>
    <s v=""/>
  </r>
  <r>
    <x v="13"/>
    <s v="Trois Quarts"/>
    <x v="1"/>
    <x v="24"/>
    <n v="1372"/>
    <n v="23.5"/>
    <n v="5"/>
    <n v="4.5"/>
    <n v="4"/>
    <n v="3"/>
    <n v="3"/>
    <n v="4"/>
    <n v="2"/>
  </r>
  <r>
    <x v="14"/>
    <s v="Avant"/>
    <x v="1"/>
    <x v="24"/>
    <s v=""/>
    <s v=""/>
    <s v=""/>
    <s v=""/>
    <s v=""/>
    <s v=""/>
    <s v=""/>
    <s v=""/>
    <s v=""/>
  </r>
  <r>
    <x v="15"/>
    <s v="Trois Quarts"/>
    <x v="1"/>
    <x v="24"/>
    <n v="650"/>
    <n v="17.333333333333332"/>
    <n v="3"/>
    <n v="3"/>
    <n v="2.6666666666666665"/>
    <n v="2.6666666666666665"/>
    <n v="3"/>
    <n v="3"/>
    <n v="3"/>
  </r>
  <r>
    <x v="16"/>
    <s v="Avant"/>
    <x v="1"/>
    <x v="24"/>
    <n v="1876"/>
    <n v="20"/>
    <n v="4"/>
    <n v="3"/>
    <n v="3"/>
    <n v="3"/>
    <n v="3"/>
    <n v="4"/>
    <n v="2.8"/>
  </r>
  <r>
    <x v="17"/>
    <s v="Trois Quarts"/>
    <x v="1"/>
    <x v="24"/>
    <s v=""/>
    <s v=""/>
    <s v=""/>
    <s v=""/>
    <s v=""/>
    <s v=""/>
    <s v=""/>
    <s v=""/>
    <s v=""/>
  </r>
  <r>
    <x v="18"/>
    <s v="Avant"/>
    <x v="1"/>
    <x v="24"/>
    <s v=""/>
    <s v=""/>
    <s v=""/>
    <s v=""/>
    <s v=""/>
    <s v=""/>
    <s v=""/>
    <s v=""/>
    <s v=""/>
  </r>
  <r>
    <x v="19"/>
    <s v="Trois Quarts"/>
    <x v="1"/>
    <x v="24"/>
    <s v=""/>
    <s v=""/>
    <s v=""/>
    <s v=""/>
    <s v=""/>
    <s v=""/>
    <s v=""/>
    <s v=""/>
    <s v=""/>
  </r>
  <r>
    <x v="20"/>
    <s v="Avant"/>
    <x v="1"/>
    <x v="24"/>
    <s v=""/>
    <s v=""/>
    <s v=""/>
    <s v=""/>
    <s v=""/>
    <s v=""/>
    <s v=""/>
    <s v=""/>
    <s v=""/>
  </r>
  <r>
    <x v="21"/>
    <s v="Avant"/>
    <x v="1"/>
    <x v="24"/>
    <s v=""/>
    <n v="21"/>
    <n v="3.5"/>
    <n v="2"/>
    <n v="3.5"/>
    <n v="3.5"/>
    <n v="3.5"/>
    <n v="5"/>
    <s v=""/>
  </r>
  <r>
    <x v="22"/>
    <s v="Avant"/>
    <x v="1"/>
    <x v="24"/>
    <n v="350"/>
    <n v="20"/>
    <n v="3"/>
    <n v="4"/>
    <n v="4"/>
    <n v="1"/>
    <n v="4"/>
    <n v="4"/>
    <n v="3"/>
  </r>
  <r>
    <x v="23"/>
    <s v="Trois Quarts"/>
    <x v="1"/>
    <x v="24"/>
    <s v=""/>
    <n v="30"/>
    <n v="5"/>
    <n v="5"/>
    <n v="5"/>
    <n v="5"/>
    <n v="5"/>
    <n v="5"/>
    <s v=""/>
  </r>
  <r>
    <x v="24"/>
    <s v="Avant"/>
    <x v="1"/>
    <x v="24"/>
    <n v="692"/>
    <n v="19"/>
    <n v="2.6666666666666665"/>
    <n v="2"/>
    <n v="4"/>
    <n v="3.3333333333333335"/>
    <n v="3.3333333333333335"/>
    <n v="3.6666666666666665"/>
    <n v="2"/>
  </r>
  <r>
    <x v="25"/>
    <s v="Avant"/>
    <x v="1"/>
    <x v="24"/>
    <n v="250"/>
    <n v="23"/>
    <n v="4"/>
    <n v="4"/>
    <n v="4"/>
    <n v="3"/>
    <n v="4"/>
    <n v="4"/>
    <n v="3"/>
  </r>
  <r>
    <x v="26"/>
    <s v="Avant"/>
    <x v="1"/>
    <x v="24"/>
    <s v=""/>
    <n v="15"/>
    <n v="3"/>
    <n v="3"/>
    <n v="2"/>
    <n v="3"/>
    <n v="2"/>
    <n v="2"/>
    <s v=""/>
  </r>
  <r>
    <x v="27"/>
    <s v="Avant"/>
    <x v="1"/>
    <x v="24"/>
    <n v="666"/>
    <n v="26.666666666666668"/>
    <n v="4.666666666666667"/>
    <n v="3.6666666666666665"/>
    <n v="5"/>
    <n v="4"/>
    <n v="4.666666666666667"/>
    <n v="4.666666666666667"/>
    <n v="3"/>
  </r>
  <r>
    <x v="28"/>
    <s v="Avant"/>
    <x v="1"/>
    <x v="24"/>
    <n v="280"/>
    <n v="15"/>
    <n v="3"/>
    <n v="2"/>
    <n v="2"/>
    <n v="2"/>
    <n v="3"/>
    <n v="3"/>
    <n v="2"/>
  </r>
  <r>
    <x v="29"/>
    <s v="Avant"/>
    <x v="1"/>
    <x v="24"/>
    <s v=""/>
    <n v="13"/>
    <n v="1.5"/>
    <n v="1.5"/>
    <n v="2.5"/>
    <n v="2.5"/>
    <n v="2"/>
    <n v="3"/>
    <s v=""/>
  </r>
  <r>
    <x v="30"/>
    <s v="Trois Quarts"/>
    <x v="1"/>
    <x v="24"/>
    <n v="618"/>
    <n v="20"/>
    <n v="3"/>
    <n v="3.5"/>
    <n v="2.5"/>
    <n v="3.5"/>
    <n v="3.5"/>
    <n v="4"/>
    <n v="3"/>
  </r>
  <r>
    <x v="31"/>
    <s v="Trois Quarts"/>
    <x v="1"/>
    <x v="24"/>
    <s v=""/>
    <n v="16"/>
    <n v="2"/>
    <n v="3"/>
    <n v="2"/>
    <n v="2"/>
    <n v="4"/>
    <n v="3"/>
    <s v=""/>
  </r>
  <r>
    <x v="32"/>
    <s v="Trois Quarts"/>
    <x v="1"/>
    <x v="24"/>
    <s v=""/>
    <s v=""/>
    <s v=""/>
    <s v=""/>
    <s v=""/>
    <s v=""/>
    <s v=""/>
    <s v=""/>
    <s v=""/>
  </r>
  <r>
    <x v="33"/>
    <s v="Trois Quarts"/>
    <x v="1"/>
    <x v="24"/>
    <n v="1143"/>
    <n v="19"/>
    <n v="4"/>
    <n v="2"/>
    <n v="2"/>
    <n v="3"/>
    <n v="4"/>
    <n v="4"/>
    <n v="2"/>
  </r>
  <r>
    <x v="34"/>
    <s v="Trois Quarts"/>
    <x v="1"/>
    <x v="24"/>
    <n v="1058"/>
    <n v="18"/>
    <n v="3"/>
    <n v="3"/>
    <n v="3"/>
    <n v="3"/>
    <n v="3"/>
    <n v="3"/>
    <n v="3"/>
  </r>
  <r>
    <x v="35"/>
    <s v="Trois Quarts"/>
    <x v="1"/>
    <x v="24"/>
    <n v="465"/>
    <n v="22"/>
    <n v="4"/>
    <n v="3"/>
    <n v="4"/>
    <n v="4"/>
    <n v="3"/>
    <n v="4"/>
    <n v="2"/>
  </r>
  <r>
    <x v="36"/>
    <s v="Avant"/>
    <x v="1"/>
    <x v="24"/>
    <s v=""/>
    <s v=""/>
    <s v=""/>
    <s v=""/>
    <s v=""/>
    <s v=""/>
    <s v=""/>
    <s v=""/>
    <s v=""/>
  </r>
  <r>
    <x v="37"/>
    <s v="Avant"/>
    <x v="1"/>
    <x v="24"/>
    <s v=""/>
    <s v=""/>
    <s v=""/>
    <s v=""/>
    <s v=""/>
    <s v=""/>
    <s v=""/>
    <s v=""/>
    <s v=""/>
  </r>
  <r>
    <x v="38"/>
    <s v="Avant"/>
    <x v="1"/>
    <x v="24"/>
    <s v=""/>
    <n v="18"/>
    <n v="3"/>
    <n v="3"/>
    <n v="3"/>
    <n v="3"/>
    <n v="3"/>
    <n v="3"/>
    <s v=""/>
  </r>
  <r>
    <x v="39"/>
    <s v="Avant"/>
    <x v="1"/>
    <x v="24"/>
    <n v="2100"/>
    <n v="18"/>
    <n v="3.25"/>
    <n v="3.25"/>
    <n v="2"/>
    <n v="2.25"/>
    <n v="3.25"/>
    <n v="4"/>
    <n v="3"/>
  </r>
  <r>
    <x v="40"/>
    <s v="Trois Quarts"/>
    <x v="1"/>
    <x v="24"/>
    <s v=""/>
    <n v="22.5"/>
    <n v="4"/>
    <n v="4"/>
    <n v="3.5"/>
    <n v="3"/>
    <n v="4"/>
    <n v="4"/>
    <s v=""/>
  </r>
  <r>
    <x v="41"/>
    <s v="Avant"/>
    <x v="1"/>
    <x v="24"/>
    <s v=""/>
    <s v=""/>
    <s v=""/>
    <s v=""/>
    <s v=""/>
    <s v=""/>
    <s v=""/>
    <s v=""/>
    <s v=""/>
  </r>
  <r>
    <x v="42"/>
    <s v="Trois Quarts"/>
    <x v="1"/>
    <x v="24"/>
    <n v="512"/>
    <n v="20.5"/>
    <n v="4"/>
    <n v="4"/>
    <n v="3.5"/>
    <n v="2.5"/>
    <n v="2.5"/>
    <n v="4"/>
    <n v="2"/>
  </r>
  <r>
    <x v="43"/>
    <s v="Trois Quarts"/>
    <x v="1"/>
    <x v="24"/>
    <s v=""/>
    <s v=""/>
    <s v=""/>
    <s v=""/>
    <s v=""/>
    <s v=""/>
    <s v=""/>
    <s v=""/>
    <s v=""/>
  </r>
  <r>
    <x v="44"/>
    <s v="Avant"/>
    <x v="1"/>
    <x v="24"/>
    <n v="424"/>
    <n v="21.333333333333332"/>
    <n v="3.6666666666666665"/>
    <n v="3"/>
    <n v="3.6666666666666665"/>
    <n v="4"/>
    <n v="3"/>
    <n v="4"/>
    <n v="3"/>
  </r>
  <r>
    <x v="45"/>
    <s v="Trois Quarts"/>
    <x v="1"/>
    <x v="24"/>
    <s v=""/>
    <s v=""/>
    <s v=""/>
    <s v=""/>
    <s v=""/>
    <s v=""/>
    <s v=""/>
    <s v=""/>
    <s v=""/>
  </r>
  <r>
    <x v="46"/>
    <s v="Avant"/>
    <x v="1"/>
    <x v="24"/>
    <s v=""/>
    <s v=""/>
    <s v=""/>
    <s v=""/>
    <s v=""/>
    <s v=""/>
    <s v=""/>
    <s v=""/>
    <s v=""/>
  </r>
  <r>
    <x v="0"/>
    <s v="Avant"/>
    <x v="1"/>
    <x v="25"/>
    <s v=""/>
    <s v=""/>
    <s v=""/>
    <s v=""/>
    <s v=""/>
    <s v=""/>
    <s v=""/>
    <s v=""/>
    <s v=""/>
  </r>
  <r>
    <x v="1"/>
    <s v="Trois Quarts"/>
    <x v="1"/>
    <x v="25"/>
    <s v=""/>
    <s v=""/>
    <s v=""/>
    <s v=""/>
    <s v=""/>
    <s v=""/>
    <s v=""/>
    <s v=""/>
    <s v=""/>
  </r>
  <r>
    <x v="2"/>
    <s v="Avant"/>
    <x v="1"/>
    <x v="25"/>
    <s v=""/>
    <n v="19"/>
    <n v="4"/>
    <n v="4"/>
    <n v="2"/>
    <n v="3"/>
    <n v="3"/>
    <n v="3"/>
    <s v=""/>
  </r>
  <r>
    <x v="3"/>
    <s v="Avant"/>
    <x v="1"/>
    <x v="25"/>
    <s v=""/>
    <n v="16"/>
    <n v="3"/>
    <n v="3"/>
    <n v="1"/>
    <n v="2"/>
    <n v="4"/>
    <n v="3"/>
    <s v=""/>
  </r>
  <r>
    <x v="4"/>
    <s v="Avant"/>
    <x v="1"/>
    <x v="25"/>
    <s v=""/>
    <s v=""/>
    <s v=""/>
    <s v=""/>
    <s v=""/>
    <s v=""/>
    <s v=""/>
    <s v=""/>
    <s v=""/>
  </r>
  <r>
    <x v="5"/>
    <s v="Trois Quarts"/>
    <x v="1"/>
    <x v="25"/>
    <s v=""/>
    <s v=""/>
    <s v=""/>
    <s v=""/>
    <s v=""/>
    <s v=""/>
    <s v=""/>
    <s v=""/>
    <s v=""/>
  </r>
  <r>
    <x v="6"/>
    <s v="Avant"/>
    <x v="1"/>
    <x v="25"/>
    <n v="200"/>
    <n v="25"/>
    <n v="4"/>
    <n v="3"/>
    <n v="5"/>
    <n v="3"/>
    <n v="5"/>
    <n v="5"/>
    <n v="3"/>
  </r>
  <r>
    <x v="7"/>
    <s v="Trois Quarts"/>
    <x v="1"/>
    <x v="25"/>
    <s v=""/>
    <s v=""/>
    <s v=""/>
    <s v=""/>
    <s v=""/>
    <s v=""/>
    <s v=""/>
    <s v=""/>
    <s v=""/>
  </r>
  <r>
    <x v="8"/>
    <s v="Avant"/>
    <x v="1"/>
    <x v="25"/>
    <n v="512"/>
    <n v="22.5"/>
    <n v="4.5"/>
    <n v="3.5"/>
    <n v="4.5"/>
    <n v="3.5"/>
    <n v="3"/>
    <n v="3.5"/>
    <n v="3"/>
  </r>
  <r>
    <x v="9"/>
    <s v="Trois Quarts"/>
    <x v="1"/>
    <x v="25"/>
    <s v=""/>
    <s v=""/>
    <s v=""/>
    <s v=""/>
    <s v=""/>
    <s v=""/>
    <s v=""/>
    <s v=""/>
    <s v=""/>
  </r>
  <r>
    <x v="10"/>
    <s v="Avant"/>
    <x v="1"/>
    <x v="25"/>
    <s v=""/>
    <n v="23"/>
    <n v="4"/>
    <n v="3"/>
    <n v="4"/>
    <n v="4"/>
    <n v="4"/>
    <n v="4"/>
    <s v=""/>
  </r>
  <r>
    <x v="11"/>
    <s v="Avant"/>
    <x v="1"/>
    <x v="25"/>
    <s v=""/>
    <n v="16"/>
    <n v="4"/>
    <n v="3"/>
    <n v="2"/>
    <n v="2"/>
    <n v="2"/>
    <n v="3"/>
    <s v=""/>
  </r>
  <r>
    <x v="12"/>
    <s v="Avant"/>
    <x v="1"/>
    <x v="25"/>
    <n v="669"/>
    <n v="20.5"/>
    <n v="3.5"/>
    <n v="2"/>
    <n v="4"/>
    <n v="4"/>
    <n v="3"/>
    <n v="4"/>
    <n v="2"/>
  </r>
  <r>
    <x v="13"/>
    <s v="Trois Quarts"/>
    <x v="1"/>
    <x v="25"/>
    <s v=""/>
    <s v=""/>
    <s v=""/>
    <s v=""/>
    <s v=""/>
    <s v=""/>
    <s v=""/>
    <s v=""/>
    <s v=""/>
  </r>
  <r>
    <x v="14"/>
    <s v="Avant"/>
    <x v="1"/>
    <x v="25"/>
    <s v=""/>
    <n v="13.25"/>
    <n v="2.25"/>
    <n v="2.5"/>
    <n v="1.75"/>
    <n v="2.25"/>
    <n v="1.75"/>
    <n v="2.75"/>
    <s v=""/>
  </r>
  <r>
    <x v="15"/>
    <s v="Trois Quarts"/>
    <x v="1"/>
    <x v="25"/>
    <s v=""/>
    <n v="16"/>
    <n v="3"/>
    <n v="3"/>
    <n v="3"/>
    <n v="1"/>
    <n v="3"/>
    <n v="3"/>
    <s v=""/>
  </r>
  <r>
    <x v="16"/>
    <s v="Avant"/>
    <x v="1"/>
    <x v="25"/>
    <n v="845"/>
    <n v="22"/>
    <n v="4"/>
    <n v="3"/>
    <n v="4"/>
    <n v="4"/>
    <n v="3"/>
    <n v="4"/>
    <n v="3"/>
  </r>
  <r>
    <x v="17"/>
    <s v="Trois Quarts"/>
    <x v="1"/>
    <x v="25"/>
    <n v="1032"/>
    <n v="17.5"/>
    <n v="3"/>
    <n v="3"/>
    <n v="2.5"/>
    <n v="3"/>
    <n v="3"/>
    <n v="3"/>
    <n v="3"/>
  </r>
  <r>
    <x v="18"/>
    <s v="Avant"/>
    <x v="1"/>
    <x v="25"/>
    <s v=""/>
    <n v="17"/>
    <n v="4"/>
    <n v="3"/>
    <n v="1"/>
    <n v="2"/>
    <n v="3"/>
    <n v="4"/>
    <s v=""/>
  </r>
  <r>
    <x v="19"/>
    <s v="Trois Quarts"/>
    <x v="1"/>
    <x v="25"/>
    <s v=""/>
    <s v=""/>
    <s v=""/>
    <s v=""/>
    <s v=""/>
    <s v=""/>
    <s v=""/>
    <s v=""/>
    <s v=""/>
  </r>
  <r>
    <x v="20"/>
    <s v="Avant"/>
    <x v="1"/>
    <x v="25"/>
    <s v=""/>
    <s v=""/>
    <s v=""/>
    <s v=""/>
    <s v=""/>
    <s v=""/>
    <s v=""/>
    <s v=""/>
    <s v=""/>
  </r>
  <r>
    <x v="21"/>
    <s v="Avant"/>
    <x v="1"/>
    <x v="25"/>
    <s v=""/>
    <s v=""/>
    <s v=""/>
    <s v=""/>
    <s v=""/>
    <s v=""/>
    <s v=""/>
    <s v=""/>
    <s v=""/>
  </r>
  <r>
    <x v="22"/>
    <s v="Avant"/>
    <x v="1"/>
    <x v="25"/>
    <s v=""/>
    <s v=""/>
    <s v=""/>
    <s v=""/>
    <s v=""/>
    <s v=""/>
    <s v=""/>
    <s v=""/>
    <s v=""/>
  </r>
  <r>
    <x v="23"/>
    <s v="Trois Quarts"/>
    <x v="1"/>
    <x v="25"/>
    <s v=""/>
    <s v=""/>
    <s v=""/>
    <s v=""/>
    <s v=""/>
    <s v=""/>
    <s v=""/>
    <s v=""/>
    <s v=""/>
  </r>
  <r>
    <x v="24"/>
    <s v="Avant"/>
    <x v="1"/>
    <x v="25"/>
    <n v="705"/>
    <n v="21.5"/>
    <n v="3.5"/>
    <n v="3"/>
    <n v="4"/>
    <n v="3.5"/>
    <n v="3.5"/>
    <n v="4"/>
    <n v="3"/>
  </r>
  <r>
    <x v="25"/>
    <s v="Avant"/>
    <x v="1"/>
    <x v="25"/>
    <s v=""/>
    <s v=""/>
    <s v=""/>
    <s v=""/>
    <s v=""/>
    <s v=""/>
    <s v=""/>
    <s v=""/>
    <s v=""/>
  </r>
  <r>
    <x v="26"/>
    <s v="Avant"/>
    <x v="1"/>
    <x v="25"/>
    <s v=""/>
    <n v="16"/>
    <n v="3"/>
    <n v="3"/>
    <n v="3"/>
    <n v="3"/>
    <n v="2"/>
    <n v="2"/>
    <s v=""/>
  </r>
  <r>
    <x v="27"/>
    <s v="Avant"/>
    <x v="1"/>
    <x v="25"/>
    <s v=""/>
    <s v=""/>
    <s v=""/>
    <s v=""/>
    <s v=""/>
    <s v=""/>
    <s v=""/>
    <s v=""/>
    <s v=""/>
  </r>
  <r>
    <x v="28"/>
    <s v="Avant"/>
    <x v="1"/>
    <x v="25"/>
    <s v=""/>
    <n v="16"/>
    <n v="3"/>
    <n v="2"/>
    <n v="2"/>
    <n v="3"/>
    <n v="3"/>
    <n v="3"/>
    <s v=""/>
  </r>
  <r>
    <x v="29"/>
    <s v="Avant"/>
    <x v="1"/>
    <x v="25"/>
    <s v=""/>
    <s v=""/>
    <s v=""/>
    <s v=""/>
    <s v=""/>
    <s v=""/>
    <s v=""/>
    <s v=""/>
    <s v=""/>
  </r>
  <r>
    <x v="30"/>
    <s v="Trois Quarts"/>
    <x v="1"/>
    <x v="25"/>
    <s v=""/>
    <s v=""/>
    <s v=""/>
    <s v=""/>
    <s v=""/>
    <s v=""/>
    <s v=""/>
    <s v=""/>
    <s v=""/>
  </r>
  <r>
    <x v="31"/>
    <s v="Trois Quarts"/>
    <x v="1"/>
    <x v="25"/>
    <s v=""/>
    <s v=""/>
    <s v=""/>
    <s v=""/>
    <s v=""/>
    <s v=""/>
    <s v=""/>
    <s v=""/>
    <s v=""/>
  </r>
  <r>
    <x v="32"/>
    <s v="Trois Quarts"/>
    <x v="1"/>
    <x v="25"/>
    <s v=""/>
    <s v=""/>
    <s v=""/>
    <s v=""/>
    <s v=""/>
    <s v=""/>
    <s v=""/>
    <s v=""/>
    <s v=""/>
  </r>
  <r>
    <x v="33"/>
    <s v="Trois Quarts"/>
    <x v="1"/>
    <x v="25"/>
    <n v="552"/>
    <n v="24"/>
    <n v="4"/>
    <n v="4"/>
    <n v="3"/>
    <n v="4"/>
    <n v="5"/>
    <n v="4"/>
    <n v="3"/>
  </r>
  <r>
    <x v="34"/>
    <s v="Trois Quarts"/>
    <x v="1"/>
    <x v="25"/>
    <n v="861"/>
    <n v="18"/>
    <n v="3"/>
    <n v="3"/>
    <n v="3"/>
    <n v="3"/>
    <n v="3"/>
    <n v="3"/>
    <n v="3"/>
  </r>
  <r>
    <x v="35"/>
    <s v="Trois Quarts"/>
    <x v="1"/>
    <x v="25"/>
    <n v="792"/>
    <n v="21.5"/>
    <n v="3.5"/>
    <n v="3"/>
    <n v="4"/>
    <n v="3"/>
    <n v="4"/>
    <n v="4"/>
    <n v="3"/>
  </r>
  <r>
    <x v="36"/>
    <s v="Avant"/>
    <x v="1"/>
    <x v="25"/>
    <s v=""/>
    <s v=""/>
    <s v=""/>
    <s v=""/>
    <s v=""/>
    <s v=""/>
    <s v=""/>
    <s v=""/>
    <s v=""/>
  </r>
  <r>
    <x v="37"/>
    <s v="Avant"/>
    <x v="1"/>
    <x v="25"/>
    <s v=""/>
    <s v=""/>
    <s v=""/>
    <s v=""/>
    <s v=""/>
    <s v=""/>
    <s v=""/>
    <s v=""/>
    <s v=""/>
  </r>
  <r>
    <x v="38"/>
    <s v="Avant"/>
    <x v="1"/>
    <x v="25"/>
    <s v=""/>
    <s v=""/>
    <s v=""/>
    <s v=""/>
    <s v=""/>
    <s v=""/>
    <s v=""/>
    <s v=""/>
    <s v=""/>
  </r>
  <r>
    <x v="39"/>
    <s v="Avant"/>
    <x v="1"/>
    <x v="25"/>
    <n v="1152"/>
    <n v="19"/>
    <n v="3"/>
    <n v="3.3333333333333335"/>
    <n v="3"/>
    <n v="2.6666666666666665"/>
    <n v="3"/>
    <n v="4"/>
    <n v="3"/>
  </r>
  <r>
    <x v="40"/>
    <s v="Trois Quarts"/>
    <x v="1"/>
    <x v="25"/>
    <s v=""/>
    <n v="20"/>
    <n v="3"/>
    <n v="3"/>
    <n v="3"/>
    <n v="3"/>
    <n v="4"/>
    <n v="4"/>
    <s v=""/>
  </r>
  <r>
    <x v="41"/>
    <s v="Avant"/>
    <x v="1"/>
    <x v="25"/>
    <s v=""/>
    <s v=""/>
    <s v=""/>
    <s v=""/>
    <s v=""/>
    <s v=""/>
    <s v=""/>
    <s v=""/>
    <s v=""/>
  </r>
  <r>
    <x v="42"/>
    <s v="Trois Quarts"/>
    <x v="1"/>
    <x v="25"/>
    <n v="585"/>
    <n v="20"/>
    <n v="4"/>
    <n v="4"/>
    <n v="3"/>
    <n v="3"/>
    <n v="2"/>
    <n v="4"/>
    <n v="2"/>
  </r>
  <r>
    <x v="43"/>
    <s v="Trois Quarts"/>
    <x v="1"/>
    <x v="25"/>
    <s v=""/>
    <s v=""/>
    <s v=""/>
    <s v=""/>
    <s v=""/>
    <s v=""/>
    <s v=""/>
    <s v=""/>
    <s v=""/>
  </r>
  <r>
    <x v="44"/>
    <s v="Avant"/>
    <x v="1"/>
    <x v="25"/>
    <s v=""/>
    <s v=""/>
    <s v=""/>
    <s v=""/>
    <s v=""/>
    <s v=""/>
    <s v=""/>
    <s v=""/>
    <s v=""/>
  </r>
  <r>
    <x v="45"/>
    <s v="Trois Quarts"/>
    <x v="1"/>
    <x v="25"/>
    <s v=""/>
    <s v=""/>
    <s v=""/>
    <s v=""/>
    <s v=""/>
    <s v=""/>
    <s v=""/>
    <s v=""/>
    <s v=""/>
  </r>
  <r>
    <x v="46"/>
    <s v="Avant"/>
    <x v="1"/>
    <x v="25"/>
    <s v=""/>
    <s v=""/>
    <s v=""/>
    <s v=""/>
    <s v=""/>
    <s v=""/>
    <s v=""/>
    <s v=""/>
    <s v=""/>
  </r>
  <r>
    <x v="0"/>
    <s v="Avant"/>
    <x v="1"/>
    <x v="26"/>
    <s v=""/>
    <s v=""/>
    <s v=""/>
    <s v=""/>
    <s v=""/>
    <s v=""/>
    <s v=""/>
    <s v=""/>
    <s v=""/>
  </r>
  <r>
    <x v="1"/>
    <s v="Trois Quarts"/>
    <x v="1"/>
    <x v="26"/>
    <s v=""/>
    <s v=""/>
    <s v=""/>
    <s v=""/>
    <s v=""/>
    <s v=""/>
    <s v=""/>
    <s v=""/>
    <s v=""/>
  </r>
  <r>
    <x v="2"/>
    <s v="Avant"/>
    <x v="1"/>
    <x v="26"/>
    <s v=""/>
    <s v=""/>
    <s v=""/>
    <s v=""/>
    <s v=""/>
    <s v=""/>
    <s v=""/>
    <s v=""/>
    <s v=""/>
  </r>
  <r>
    <x v="3"/>
    <s v="Avant"/>
    <x v="1"/>
    <x v="26"/>
    <n v="1700"/>
    <n v="18.333333333333332"/>
    <n v="3.3333333333333335"/>
    <n v="3"/>
    <n v="1.6666666666666667"/>
    <n v="3"/>
    <n v="3.6666666666666665"/>
    <n v="3.6666666666666665"/>
    <n v="2.3333333333333335"/>
  </r>
  <r>
    <x v="4"/>
    <s v="Avant"/>
    <x v="1"/>
    <x v="26"/>
    <s v=""/>
    <n v="25"/>
    <n v="4.666666666666667"/>
    <n v="4"/>
    <n v="4"/>
    <n v="3.6666666666666665"/>
    <n v="4.333333333333333"/>
    <n v="4.333333333333333"/>
    <s v=""/>
  </r>
  <r>
    <x v="5"/>
    <s v="Trois Quarts"/>
    <x v="1"/>
    <x v="26"/>
    <s v=""/>
    <s v=""/>
    <s v=""/>
    <s v=""/>
    <s v=""/>
    <s v=""/>
    <s v=""/>
    <s v=""/>
    <s v=""/>
  </r>
  <r>
    <x v="6"/>
    <s v="Avant"/>
    <x v="1"/>
    <x v="26"/>
    <n v="650"/>
    <n v="24"/>
    <n v="3.6666666666666665"/>
    <n v="2.6666666666666665"/>
    <n v="5"/>
    <n v="3"/>
    <n v="4.666666666666667"/>
    <n v="5"/>
    <n v="3"/>
  </r>
  <r>
    <x v="7"/>
    <s v="Trois Quarts"/>
    <x v="1"/>
    <x v="26"/>
    <s v=""/>
    <s v=""/>
    <s v=""/>
    <s v=""/>
    <s v=""/>
    <s v=""/>
    <s v=""/>
    <s v=""/>
    <s v=""/>
  </r>
  <r>
    <x v="8"/>
    <s v="Avant"/>
    <x v="1"/>
    <x v="26"/>
    <n v="1170"/>
    <n v="24.333333333333332"/>
    <n v="4.333333333333333"/>
    <n v="4"/>
    <n v="4.333333333333333"/>
    <n v="4"/>
    <n v="3.6666666666666665"/>
    <n v="4"/>
    <n v="2.75"/>
  </r>
  <r>
    <x v="9"/>
    <s v="Trois Quarts"/>
    <x v="1"/>
    <x v="26"/>
    <s v=""/>
    <s v=""/>
    <s v=""/>
    <s v=""/>
    <s v=""/>
    <s v=""/>
    <s v=""/>
    <s v=""/>
    <s v=""/>
  </r>
  <r>
    <x v="10"/>
    <s v="Avant"/>
    <x v="1"/>
    <x v="26"/>
    <n v="750"/>
    <n v="22"/>
    <n v="4"/>
    <n v="3.5"/>
    <n v="2.5"/>
    <n v="4"/>
    <n v="4"/>
    <n v="4"/>
    <n v="2.5"/>
  </r>
  <r>
    <x v="11"/>
    <s v="Avant"/>
    <x v="1"/>
    <x v="26"/>
    <s v=""/>
    <n v="21"/>
    <n v="4.5"/>
    <n v="4"/>
    <n v="3.5"/>
    <n v="2"/>
    <n v="3"/>
    <n v="4"/>
    <s v=""/>
  </r>
  <r>
    <x v="12"/>
    <s v="Avant"/>
    <x v="1"/>
    <x v="26"/>
    <n v="860"/>
    <n v="19.333333333333332"/>
    <n v="4"/>
    <n v="2"/>
    <n v="3"/>
    <n v="3.3333333333333335"/>
    <n v="3"/>
    <n v="4"/>
    <n v="3"/>
  </r>
  <r>
    <x v="13"/>
    <s v="Trois Quarts"/>
    <x v="1"/>
    <x v="26"/>
    <s v=""/>
    <n v="22.333333333333332"/>
    <n v="4"/>
    <n v="4"/>
    <n v="4"/>
    <n v="3"/>
    <n v="3.3333333333333335"/>
    <n v="4"/>
    <s v=""/>
  </r>
  <r>
    <x v="14"/>
    <s v="Avant"/>
    <x v="1"/>
    <x v="26"/>
    <s v=""/>
    <n v="9"/>
    <n v="2"/>
    <n v="2"/>
    <n v="1"/>
    <n v="1"/>
    <n v="1"/>
    <n v="2"/>
    <s v=""/>
  </r>
  <r>
    <x v="15"/>
    <s v="Trois Quarts"/>
    <x v="1"/>
    <x v="26"/>
    <n v="650"/>
    <n v="16.333333333333332"/>
    <n v="3"/>
    <n v="3"/>
    <n v="2"/>
    <n v="2.3333333333333335"/>
    <n v="3"/>
    <n v="3"/>
    <n v="3"/>
  </r>
  <r>
    <x v="16"/>
    <s v="Avant"/>
    <x v="1"/>
    <x v="26"/>
    <n v="800"/>
    <n v="22"/>
    <n v="4"/>
    <n v="4"/>
    <n v="3"/>
    <n v="4"/>
    <n v="3"/>
    <n v="4"/>
    <n v="2.5"/>
  </r>
  <r>
    <x v="17"/>
    <s v="Trois Quarts"/>
    <x v="1"/>
    <x v="26"/>
    <n v="1530"/>
    <n v="17.5"/>
    <n v="3"/>
    <n v="3"/>
    <n v="3"/>
    <n v="2.5"/>
    <n v="3"/>
    <n v="3"/>
    <n v="2.5"/>
  </r>
  <r>
    <x v="18"/>
    <s v="Avant"/>
    <x v="1"/>
    <x v="26"/>
    <n v="630"/>
    <n v="24"/>
    <n v="5"/>
    <n v="4.666666666666667"/>
    <n v="3.6666666666666665"/>
    <n v="3"/>
    <n v="3.6666666666666665"/>
    <n v="4"/>
    <n v="2.3333333333333335"/>
  </r>
  <r>
    <x v="19"/>
    <s v="Trois Quarts"/>
    <x v="1"/>
    <x v="26"/>
    <s v=""/>
    <s v=""/>
    <s v=""/>
    <s v=""/>
    <s v=""/>
    <s v=""/>
    <s v=""/>
    <s v=""/>
    <s v=""/>
  </r>
  <r>
    <x v="20"/>
    <s v="Avant"/>
    <x v="1"/>
    <x v="26"/>
    <s v=""/>
    <n v="21"/>
    <n v="3"/>
    <n v="4"/>
    <n v="3"/>
    <n v="3"/>
    <n v="4"/>
    <n v="4"/>
    <s v=""/>
  </r>
  <r>
    <x v="21"/>
    <s v="Avant"/>
    <x v="1"/>
    <x v="26"/>
    <s v=""/>
    <n v="21"/>
    <n v="3"/>
    <n v="2"/>
    <n v="3"/>
    <n v="4"/>
    <n v="4"/>
    <n v="5"/>
    <s v=""/>
  </r>
  <r>
    <x v="22"/>
    <s v="Avant"/>
    <x v="1"/>
    <x v="26"/>
    <s v=""/>
    <s v=""/>
    <s v=""/>
    <s v=""/>
    <s v=""/>
    <s v=""/>
    <s v=""/>
    <s v=""/>
    <s v=""/>
  </r>
  <r>
    <x v="23"/>
    <s v="Trois Quarts"/>
    <x v="1"/>
    <x v="26"/>
    <s v=""/>
    <s v=""/>
    <s v=""/>
    <s v=""/>
    <s v=""/>
    <s v=""/>
    <s v=""/>
    <s v=""/>
    <s v=""/>
  </r>
  <r>
    <x v="24"/>
    <s v="Avant"/>
    <x v="1"/>
    <x v="26"/>
    <n v="690"/>
    <n v="21.5"/>
    <n v="4"/>
    <n v="2"/>
    <n v="4"/>
    <n v="4"/>
    <n v="3.5"/>
    <n v="4"/>
    <n v="3"/>
  </r>
  <r>
    <x v="25"/>
    <s v="Avant"/>
    <x v="1"/>
    <x v="26"/>
    <s v=""/>
    <n v="20"/>
    <n v="3.5"/>
    <n v="3.5"/>
    <n v="1.5"/>
    <n v="3.5"/>
    <n v="4"/>
    <n v="4"/>
    <s v=""/>
  </r>
  <r>
    <x v="26"/>
    <s v="Avant"/>
    <x v="1"/>
    <x v="26"/>
    <s v=""/>
    <s v=""/>
    <s v=""/>
    <s v=""/>
    <s v=""/>
    <s v=""/>
    <s v=""/>
    <s v=""/>
    <s v=""/>
  </r>
  <r>
    <x v="27"/>
    <s v="Avant"/>
    <x v="1"/>
    <x v="26"/>
    <n v="540"/>
    <n v="23.333333333333332"/>
    <n v="4.333333333333333"/>
    <n v="4"/>
    <n v="3.6666666666666665"/>
    <n v="3.3333333333333335"/>
    <n v="4"/>
    <n v="4"/>
    <n v="3"/>
  </r>
  <r>
    <x v="28"/>
    <s v="Avant"/>
    <x v="1"/>
    <x v="26"/>
    <s v=""/>
    <s v=""/>
    <s v=""/>
    <s v=""/>
    <s v=""/>
    <s v=""/>
    <s v=""/>
    <s v=""/>
    <n v="2"/>
  </r>
  <r>
    <x v="29"/>
    <s v="Avant"/>
    <x v="1"/>
    <x v="26"/>
    <s v=""/>
    <n v="15"/>
    <n v="2.5"/>
    <n v="2"/>
    <n v="2.5"/>
    <n v="2.5"/>
    <n v="2"/>
    <n v="3.5"/>
    <s v=""/>
  </r>
  <r>
    <x v="30"/>
    <s v="Trois Quarts"/>
    <x v="1"/>
    <x v="26"/>
    <n v="630"/>
    <n v="21"/>
    <n v="3"/>
    <n v="3"/>
    <n v="4"/>
    <n v="4"/>
    <n v="3"/>
    <n v="4"/>
    <n v="2.6666666666666665"/>
  </r>
  <r>
    <x v="31"/>
    <s v="Trois Quarts"/>
    <x v="1"/>
    <x v="26"/>
    <s v=""/>
    <s v=""/>
    <s v=""/>
    <s v=""/>
    <s v=""/>
    <s v=""/>
    <s v=""/>
    <s v=""/>
    <s v=""/>
  </r>
  <r>
    <x v="32"/>
    <s v="Trois Quarts"/>
    <x v="1"/>
    <x v="26"/>
    <n v="690"/>
    <s v=""/>
    <s v=""/>
    <s v=""/>
    <s v=""/>
    <s v=""/>
    <s v=""/>
    <s v=""/>
    <n v="3"/>
  </r>
  <r>
    <x v="33"/>
    <s v="Trois Quarts"/>
    <x v="1"/>
    <x v="26"/>
    <n v="2790"/>
    <n v="20"/>
    <n v="3"/>
    <n v="3"/>
    <n v="2.6666666666666665"/>
    <n v="3.3333333333333335"/>
    <n v="4"/>
    <n v="4"/>
    <n v="2.3333333333333335"/>
  </r>
  <r>
    <x v="34"/>
    <s v="Trois Quarts"/>
    <x v="1"/>
    <x v="26"/>
    <n v="2230"/>
    <n v="18"/>
    <n v="3"/>
    <n v="3"/>
    <n v="3"/>
    <n v="3"/>
    <n v="3"/>
    <n v="3"/>
    <n v="3"/>
  </r>
  <r>
    <x v="35"/>
    <s v="Trois Quarts"/>
    <x v="1"/>
    <x v="26"/>
    <n v="1230"/>
    <n v="20"/>
    <n v="4"/>
    <n v="3"/>
    <n v="3"/>
    <n v="3.5"/>
    <n v="3"/>
    <n v="3.5"/>
    <n v="3"/>
  </r>
  <r>
    <x v="36"/>
    <s v="Avant"/>
    <x v="1"/>
    <x v="26"/>
    <s v=""/>
    <s v=""/>
    <s v=""/>
    <s v=""/>
    <s v=""/>
    <s v=""/>
    <s v=""/>
    <s v=""/>
    <s v=""/>
  </r>
  <r>
    <x v="37"/>
    <s v="Avant"/>
    <x v="1"/>
    <x v="26"/>
    <s v=""/>
    <s v=""/>
    <s v=""/>
    <s v=""/>
    <s v=""/>
    <s v=""/>
    <s v=""/>
    <s v=""/>
    <s v=""/>
  </r>
  <r>
    <x v="38"/>
    <s v="Avant"/>
    <x v="1"/>
    <x v="26"/>
    <s v=""/>
    <n v="18"/>
    <n v="3"/>
    <n v="3"/>
    <n v="3"/>
    <n v="3"/>
    <n v="3"/>
    <n v="3"/>
    <s v=""/>
  </r>
  <r>
    <x v="39"/>
    <s v="Avant"/>
    <x v="1"/>
    <x v="26"/>
    <n v="1780"/>
    <n v="16"/>
    <n v="2.3333333333333335"/>
    <n v="2.3333333333333335"/>
    <n v="2.6666666666666665"/>
    <n v="2.3333333333333335"/>
    <n v="2.3333333333333335"/>
    <n v="4"/>
    <n v="2.5"/>
  </r>
  <r>
    <x v="40"/>
    <s v="Trois Quarts"/>
    <x v="1"/>
    <x v="26"/>
    <s v=""/>
    <n v="25"/>
    <n v="5"/>
    <n v="4"/>
    <n v="4"/>
    <n v="4"/>
    <n v="4"/>
    <n v="4"/>
    <n v="1"/>
  </r>
  <r>
    <x v="41"/>
    <s v="Avant"/>
    <x v="1"/>
    <x v="26"/>
    <s v=""/>
    <s v=""/>
    <s v=""/>
    <s v=""/>
    <s v=""/>
    <s v=""/>
    <s v=""/>
    <s v=""/>
    <s v=""/>
  </r>
  <r>
    <x v="42"/>
    <s v="Trois Quarts"/>
    <x v="1"/>
    <x v="26"/>
    <n v="240"/>
    <n v="22"/>
    <n v="4.333333333333333"/>
    <n v="4"/>
    <n v="3.3333333333333335"/>
    <n v="3.3333333333333335"/>
    <n v="3.6666666666666665"/>
    <n v="3.3333333333333335"/>
    <n v="3"/>
  </r>
  <r>
    <x v="43"/>
    <s v="Trois Quarts"/>
    <x v="1"/>
    <x v="26"/>
    <s v=""/>
    <s v=""/>
    <s v=""/>
    <s v=""/>
    <s v=""/>
    <s v=""/>
    <s v=""/>
    <s v=""/>
    <s v=""/>
  </r>
  <r>
    <x v="44"/>
    <s v="Avant"/>
    <x v="1"/>
    <x v="26"/>
    <s v=""/>
    <n v="23.5"/>
    <n v="4"/>
    <n v="3.5"/>
    <n v="3"/>
    <n v="4"/>
    <n v="4.5"/>
    <n v="4.5"/>
    <s v=""/>
  </r>
  <r>
    <x v="45"/>
    <s v="Trois Quarts"/>
    <x v="1"/>
    <x v="26"/>
    <s v=""/>
    <s v=""/>
    <s v=""/>
    <s v=""/>
    <s v=""/>
    <s v=""/>
    <s v=""/>
    <s v=""/>
    <s v=""/>
  </r>
  <r>
    <x v="46"/>
    <s v="Avant"/>
    <x v="1"/>
    <x v="26"/>
    <s v=""/>
    <s v=""/>
    <s v=""/>
    <s v=""/>
    <s v=""/>
    <s v=""/>
    <s v=""/>
    <s v=""/>
    <s v=""/>
  </r>
  <r>
    <x v="0"/>
    <s v="Avant"/>
    <x v="1"/>
    <x v="27"/>
    <s v=""/>
    <s v=""/>
    <s v=""/>
    <s v=""/>
    <s v=""/>
    <s v=""/>
    <s v=""/>
    <s v=""/>
    <s v=""/>
  </r>
  <r>
    <x v="1"/>
    <s v="Trois Quarts"/>
    <x v="1"/>
    <x v="27"/>
    <s v=""/>
    <s v=""/>
    <s v=""/>
    <s v=""/>
    <s v=""/>
    <s v=""/>
    <s v=""/>
    <s v=""/>
    <s v=""/>
  </r>
  <r>
    <x v="2"/>
    <s v="Avant"/>
    <x v="1"/>
    <x v="27"/>
    <s v=""/>
    <s v=""/>
    <s v=""/>
    <s v=""/>
    <s v=""/>
    <s v=""/>
    <s v=""/>
    <s v=""/>
    <s v=""/>
  </r>
  <r>
    <x v="3"/>
    <s v="Avant"/>
    <x v="1"/>
    <x v="27"/>
    <s v=""/>
    <n v="18"/>
    <n v="3"/>
    <n v="3"/>
    <n v="2"/>
    <n v="3"/>
    <n v="4"/>
    <n v="3"/>
    <s v=""/>
  </r>
  <r>
    <x v="4"/>
    <s v="Avant"/>
    <x v="1"/>
    <x v="27"/>
    <s v=""/>
    <n v="25.5"/>
    <n v="5"/>
    <n v="4"/>
    <n v="4"/>
    <n v="3.5"/>
    <n v="4.5"/>
    <n v="4.5"/>
    <s v=""/>
  </r>
  <r>
    <x v="5"/>
    <s v="Trois Quarts"/>
    <x v="1"/>
    <x v="27"/>
    <s v=""/>
    <s v=""/>
    <s v=""/>
    <s v=""/>
    <s v=""/>
    <s v=""/>
    <s v=""/>
    <s v=""/>
    <s v=""/>
  </r>
  <r>
    <x v="6"/>
    <s v="Avant"/>
    <x v="1"/>
    <x v="27"/>
    <s v=""/>
    <n v="26"/>
    <n v="4"/>
    <n v="3.6666666666666665"/>
    <n v="4.333333333333333"/>
    <n v="4.333333333333333"/>
    <n v="4.666666666666667"/>
    <n v="5"/>
    <s v=""/>
  </r>
  <r>
    <x v="7"/>
    <s v="Trois Quarts"/>
    <x v="1"/>
    <x v="27"/>
    <s v=""/>
    <s v=""/>
    <s v=""/>
    <s v=""/>
    <s v=""/>
    <s v=""/>
    <s v=""/>
    <s v=""/>
    <s v=""/>
  </r>
  <r>
    <x v="8"/>
    <s v="Avant"/>
    <x v="1"/>
    <x v="27"/>
    <s v=""/>
    <n v="22.666666666666668"/>
    <n v="4.333333333333333"/>
    <n v="4"/>
    <n v="3"/>
    <n v="3.6666666666666665"/>
    <n v="3.6666666666666665"/>
    <n v="4"/>
    <s v=""/>
  </r>
  <r>
    <x v="9"/>
    <s v="Trois Quarts"/>
    <x v="1"/>
    <x v="27"/>
    <s v=""/>
    <s v=""/>
    <s v=""/>
    <s v=""/>
    <s v=""/>
    <s v=""/>
    <s v=""/>
    <s v=""/>
    <s v=""/>
  </r>
  <r>
    <x v="10"/>
    <s v="Avant"/>
    <x v="1"/>
    <x v="27"/>
    <s v=""/>
    <n v="21"/>
    <n v="3"/>
    <n v="4"/>
    <n v="2"/>
    <n v="4"/>
    <n v="4"/>
    <n v="4"/>
    <s v=""/>
  </r>
  <r>
    <x v="11"/>
    <s v="Avant"/>
    <x v="1"/>
    <x v="27"/>
    <s v=""/>
    <s v=""/>
    <s v=""/>
    <s v=""/>
    <s v=""/>
    <s v=""/>
    <s v=""/>
    <s v=""/>
    <s v=""/>
  </r>
  <r>
    <x v="12"/>
    <s v="Avant"/>
    <x v="1"/>
    <x v="27"/>
    <s v=""/>
    <n v="18"/>
    <n v="3.5"/>
    <n v="2"/>
    <n v="2.5"/>
    <n v="3"/>
    <n v="3"/>
    <n v="4"/>
    <s v=""/>
  </r>
  <r>
    <x v="13"/>
    <s v="Trois Quarts"/>
    <x v="1"/>
    <x v="27"/>
    <s v=""/>
    <n v="21"/>
    <n v="4"/>
    <n v="4"/>
    <n v="2.5"/>
    <n v="3"/>
    <n v="3.5"/>
    <n v="4"/>
    <s v=""/>
  </r>
  <r>
    <x v="14"/>
    <s v="Avant"/>
    <x v="1"/>
    <x v="27"/>
    <s v=""/>
    <s v=""/>
    <s v=""/>
    <s v=""/>
    <s v=""/>
    <s v=""/>
    <s v=""/>
    <s v=""/>
    <s v=""/>
  </r>
  <r>
    <x v="15"/>
    <s v="Trois Quarts"/>
    <x v="1"/>
    <x v="27"/>
    <s v=""/>
    <n v="16.333333333333332"/>
    <n v="3"/>
    <n v="3"/>
    <n v="2"/>
    <n v="2.3333333333333335"/>
    <n v="3"/>
    <n v="3"/>
    <s v=""/>
  </r>
  <r>
    <x v="16"/>
    <s v="Avant"/>
    <x v="1"/>
    <x v="27"/>
    <s v=""/>
    <n v="18"/>
    <n v="2.6666666666666665"/>
    <n v="2.6666666666666665"/>
    <n v="3"/>
    <n v="3"/>
    <n v="3"/>
    <n v="3.6666666666666665"/>
    <s v=""/>
  </r>
  <r>
    <x v="17"/>
    <s v="Trois Quarts"/>
    <x v="1"/>
    <x v="27"/>
    <s v=""/>
    <n v="17"/>
    <n v="2"/>
    <n v="3"/>
    <n v="3"/>
    <n v="3"/>
    <n v="3"/>
    <n v="3"/>
    <s v=""/>
  </r>
  <r>
    <x v="18"/>
    <s v="Avant"/>
    <x v="1"/>
    <x v="27"/>
    <s v=""/>
    <n v="22.666666666666668"/>
    <n v="4.666666666666667"/>
    <n v="4.333333333333333"/>
    <n v="3"/>
    <n v="3"/>
    <n v="3.6666666666666665"/>
    <n v="4"/>
    <s v=""/>
  </r>
  <r>
    <x v="19"/>
    <s v="Trois Quarts"/>
    <x v="1"/>
    <x v="27"/>
    <s v=""/>
    <s v=""/>
    <s v=""/>
    <s v=""/>
    <s v=""/>
    <s v=""/>
    <s v=""/>
    <s v=""/>
    <s v=""/>
  </r>
  <r>
    <x v="20"/>
    <s v="Avant"/>
    <x v="1"/>
    <x v="27"/>
    <s v=""/>
    <n v="20"/>
    <n v="4"/>
    <n v="3"/>
    <n v="3"/>
    <n v="3"/>
    <n v="4"/>
    <n v="3"/>
    <s v=""/>
  </r>
  <r>
    <x v="21"/>
    <s v="Avant"/>
    <x v="1"/>
    <x v="27"/>
    <s v=""/>
    <s v=""/>
    <s v=""/>
    <s v=""/>
    <s v=""/>
    <s v=""/>
    <s v=""/>
    <s v=""/>
    <s v=""/>
  </r>
  <r>
    <x v="22"/>
    <s v="Avant"/>
    <x v="1"/>
    <x v="27"/>
    <s v=""/>
    <n v="24"/>
    <n v="5"/>
    <n v="4"/>
    <n v="4"/>
    <n v="3"/>
    <n v="4"/>
    <n v="4"/>
    <s v=""/>
  </r>
  <r>
    <x v="23"/>
    <s v="Trois Quarts"/>
    <x v="1"/>
    <x v="27"/>
    <s v=""/>
    <s v=""/>
    <s v=""/>
    <s v=""/>
    <s v=""/>
    <s v=""/>
    <s v=""/>
    <s v=""/>
    <s v=""/>
  </r>
  <r>
    <x v="24"/>
    <s v="Avant"/>
    <x v="1"/>
    <x v="27"/>
    <s v=""/>
    <n v="20.666666666666668"/>
    <n v="3.3333333333333335"/>
    <n v="2"/>
    <n v="4"/>
    <n v="3.6666666666666665"/>
    <n v="3.6666666666666665"/>
    <n v="4"/>
    <s v=""/>
  </r>
  <r>
    <x v="25"/>
    <s v="Avant"/>
    <x v="1"/>
    <x v="27"/>
    <s v=""/>
    <n v="22.5"/>
    <n v="4"/>
    <n v="3.5"/>
    <n v="4"/>
    <n v="3"/>
    <n v="4.5"/>
    <n v="3.5"/>
    <s v=""/>
  </r>
  <r>
    <x v="26"/>
    <s v="Avant"/>
    <x v="1"/>
    <x v="27"/>
    <s v=""/>
    <s v=""/>
    <s v=""/>
    <s v=""/>
    <s v=""/>
    <s v=""/>
    <s v=""/>
    <s v=""/>
    <s v=""/>
  </r>
  <r>
    <x v="27"/>
    <s v="Avant"/>
    <x v="1"/>
    <x v="27"/>
    <s v=""/>
    <n v="24.333333333333332"/>
    <n v="3.6666666666666665"/>
    <n v="3.3333333333333335"/>
    <n v="4.333333333333333"/>
    <n v="3.6666666666666665"/>
    <n v="4.666666666666667"/>
    <n v="4.666666666666667"/>
    <s v=""/>
  </r>
  <r>
    <x v="28"/>
    <s v="Avant"/>
    <x v="1"/>
    <x v="27"/>
    <s v=""/>
    <n v="14"/>
    <n v="2"/>
    <n v="3"/>
    <n v="2"/>
    <n v="3"/>
    <n v="2"/>
    <n v="2"/>
    <s v=""/>
  </r>
  <r>
    <x v="29"/>
    <s v="Avant"/>
    <x v="1"/>
    <x v="27"/>
    <s v=""/>
    <n v="17"/>
    <n v="4"/>
    <n v="2"/>
    <n v="3"/>
    <n v="2"/>
    <n v="2"/>
    <n v="4"/>
    <s v=""/>
  </r>
  <r>
    <x v="30"/>
    <s v="Trois Quarts"/>
    <x v="1"/>
    <x v="27"/>
    <s v=""/>
    <n v="21"/>
    <n v="3.3333333333333335"/>
    <n v="3"/>
    <n v="4"/>
    <n v="3"/>
    <n v="3.6666666666666665"/>
    <n v="4"/>
    <s v=""/>
  </r>
  <r>
    <x v="31"/>
    <s v="Trois Quarts"/>
    <x v="1"/>
    <x v="27"/>
    <s v=""/>
    <s v=""/>
    <s v=""/>
    <s v=""/>
    <s v=""/>
    <s v=""/>
    <s v=""/>
    <s v=""/>
    <s v=""/>
  </r>
  <r>
    <x v="32"/>
    <s v="Trois Quarts"/>
    <x v="1"/>
    <x v="27"/>
    <s v=""/>
    <s v=""/>
    <s v=""/>
    <s v=""/>
    <s v=""/>
    <s v=""/>
    <s v=""/>
    <s v=""/>
    <s v=""/>
  </r>
  <r>
    <x v="33"/>
    <s v="Trois Quarts"/>
    <x v="1"/>
    <x v="27"/>
    <s v=""/>
    <n v="20.333333333333332"/>
    <n v="3"/>
    <n v="2.6666666666666665"/>
    <n v="3"/>
    <n v="3.6666666666666665"/>
    <n v="4"/>
    <n v="4"/>
    <s v=""/>
  </r>
  <r>
    <x v="34"/>
    <s v="Trois Quarts"/>
    <x v="1"/>
    <x v="27"/>
    <s v=""/>
    <n v="18"/>
    <n v="3"/>
    <n v="3"/>
    <n v="3"/>
    <n v="3"/>
    <n v="3"/>
    <n v="3"/>
    <s v=""/>
  </r>
  <r>
    <x v="35"/>
    <s v="Trois Quarts"/>
    <x v="1"/>
    <x v="27"/>
    <s v=""/>
    <n v="21.333333333333332"/>
    <n v="4"/>
    <n v="3"/>
    <n v="3.3333333333333335"/>
    <n v="3.3333333333333335"/>
    <n v="3.6666666666666665"/>
    <n v="4"/>
    <s v=""/>
  </r>
  <r>
    <x v="36"/>
    <s v="Avant"/>
    <x v="1"/>
    <x v="27"/>
    <s v=""/>
    <s v=""/>
    <s v=""/>
    <s v=""/>
    <s v=""/>
    <s v=""/>
    <s v=""/>
    <s v=""/>
    <s v=""/>
  </r>
  <r>
    <x v="37"/>
    <s v="Avant"/>
    <x v="1"/>
    <x v="27"/>
    <s v=""/>
    <s v=""/>
    <s v=""/>
    <s v=""/>
    <s v=""/>
    <s v=""/>
    <s v=""/>
    <s v=""/>
    <s v=""/>
  </r>
  <r>
    <x v="38"/>
    <s v="Avant"/>
    <x v="1"/>
    <x v="27"/>
    <s v=""/>
    <s v=""/>
    <s v=""/>
    <s v=""/>
    <s v=""/>
    <s v=""/>
    <s v=""/>
    <s v=""/>
    <s v=""/>
  </r>
  <r>
    <x v="39"/>
    <s v="Avant"/>
    <x v="1"/>
    <x v="27"/>
    <s v=""/>
    <n v="18"/>
    <n v="3"/>
    <n v="3"/>
    <n v="2.6666666666666665"/>
    <n v="3"/>
    <n v="2.3333333333333335"/>
    <n v="4"/>
    <s v=""/>
  </r>
  <r>
    <x v="40"/>
    <s v="Trois Quarts"/>
    <x v="1"/>
    <x v="27"/>
    <s v=""/>
    <n v="22.333333333333332"/>
    <n v="4.333333333333333"/>
    <n v="3.6666666666666665"/>
    <n v="3"/>
    <n v="3.3333333333333335"/>
    <n v="4"/>
    <n v="4"/>
    <s v=""/>
  </r>
  <r>
    <x v="41"/>
    <s v="Avant"/>
    <x v="1"/>
    <x v="27"/>
    <s v=""/>
    <s v=""/>
    <s v=""/>
    <s v=""/>
    <s v=""/>
    <s v=""/>
    <s v=""/>
    <s v=""/>
    <s v=""/>
  </r>
  <r>
    <x v="42"/>
    <s v="Trois Quarts"/>
    <x v="1"/>
    <x v="27"/>
    <s v=""/>
    <n v="22"/>
    <n v="4"/>
    <n v="4"/>
    <n v="3"/>
    <n v="3"/>
    <n v="4"/>
    <n v="4"/>
    <s v=""/>
  </r>
  <r>
    <x v="43"/>
    <s v="Trois Quarts"/>
    <x v="1"/>
    <x v="27"/>
    <s v=""/>
    <s v=""/>
    <s v=""/>
    <s v=""/>
    <s v=""/>
    <s v=""/>
    <s v=""/>
    <s v=""/>
    <s v=""/>
  </r>
  <r>
    <x v="44"/>
    <s v="Avant"/>
    <x v="1"/>
    <x v="27"/>
    <s v=""/>
    <n v="24.5"/>
    <n v="4.5"/>
    <n v="3.5"/>
    <n v="4"/>
    <n v="4.5"/>
    <n v="3.5"/>
    <n v="4.5"/>
    <s v=""/>
  </r>
  <r>
    <x v="45"/>
    <s v="Trois Quarts"/>
    <x v="1"/>
    <x v="27"/>
    <s v=""/>
    <s v=""/>
    <s v=""/>
    <s v=""/>
    <s v=""/>
    <s v=""/>
    <s v=""/>
    <s v=""/>
    <s v=""/>
  </r>
  <r>
    <x v="46"/>
    <s v="Avant"/>
    <x v="1"/>
    <x v="27"/>
    <s v=""/>
    <s v=""/>
    <s v=""/>
    <s v=""/>
    <s v=""/>
    <s v=""/>
    <s v=""/>
    <s v=""/>
    <s v=""/>
  </r>
  <r>
    <x v="0"/>
    <s v="Avant"/>
    <x v="1"/>
    <x v="28"/>
    <s v=""/>
    <s v=""/>
    <s v=""/>
    <s v=""/>
    <s v=""/>
    <s v=""/>
    <s v=""/>
    <s v=""/>
    <s v=""/>
  </r>
  <r>
    <x v="1"/>
    <s v="Trois Quarts"/>
    <x v="1"/>
    <x v="28"/>
    <s v=""/>
    <n v="19"/>
    <n v="3"/>
    <n v="3"/>
    <n v="3.5"/>
    <n v="3"/>
    <n v="3.5"/>
    <n v="3"/>
    <s v=""/>
  </r>
  <r>
    <x v="2"/>
    <s v="Avant"/>
    <x v="1"/>
    <x v="28"/>
    <s v=""/>
    <s v=""/>
    <s v=""/>
    <s v=""/>
    <s v=""/>
    <s v=""/>
    <s v=""/>
    <s v=""/>
    <s v=""/>
  </r>
  <r>
    <x v="3"/>
    <s v="Avant"/>
    <x v="1"/>
    <x v="28"/>
    <s v=""/>
    <n v="19.333333333333332"/>
    <n v="3.6666666666666665"/>
    <n v="2.6666666666666665"/>
    <n v="2"/>
    <n v="3"/>
    <n v="4"/>
    <n v="4"/>
    <s v=""/>
  </r>
  <r>
    <x v="4"/>
    <s v="Avant"/>
    <x v="1"/>
    <x v="28"/>
    <s v=""/>
    <n v="22"/>
    <n v="5"/>
    <n v="4"/>
    <n v="3"/>
    <n v="3"/>
    <n v="3"/>
    <n v="4"/>
    <s v=""/>
  </r>
  <r>
    <x v="5"/>
    <s v="Trois Quarts"/>
    <x v="1"/>
    <x v="28"/>
    <s v=""/>
    <s v=""/>
    <s v=""/>
    <s v=""/>
    <s v=""/>
    <s v=""/>
    <s v=""/>
    <s v=""/>
    <s v=""/>
  </r>
  <r>
    <x v="6"/>
    <s v="Avant"/>
    <x v="1"/>
    <x v="28"/>
    <s v=""/>
    <n v="26.5"/>
    <n v="4.5"/>
    <n v="3"/>
    <n v="5"/>
    <n v="4"/>
    <n v="5"/>
    <n v="5"/>
    <s v=""/>
  </r>
  <r>
    <x v="7"/>
    <s v="Trois Quarts"/>
    <x v="1"/>
    <x v="28"/>
    <s v=""/>
    <s v=""/>
    <s v=""/>
    <s v=""/>
    <s v=""/>
    <s v=""/>
    <s v=""/>
    <s v=""/>
    <s v=""/>
  </r>
  <r>
    <x v="8"/>
    <s v="Avant"/>
    <x v="1"/>
    <x v="28"/>
    <s v=""/>
    <n v="20"/>
    <n v="4"/>
    <n v="3.6666666666666665"/>
    <n v="2.6666666666666665"/>
    <n v="3.3333333333333335"/>
    <n v="3.6666666666666665"/>
    <n v="2.6666666666666665"/>
    <s v=""/>
  </r>
  <r>
    <x v="9"/>
    <s v="Trois Quarts"/>
    <x v="1"/>
    <x v="28"/>
    <s v=""/>
    <s v=""/>
    <s v=""/>
    <s v=""/>
    <s v=""/>
    <s v=""/>
    <s v=""/>
    <s v=""/>
    <s v=""/>
  </r>
  <r>
    <x v="10"/>
    <s v="Avant"/>
    <x v="1"/>
    <x v="28"/>
    <s v=""/>
    <n v="21.5"/>
    <n v="4"/>
    <n v="4"/>
    <n v="2.5"/>
    <n v="3"/>
    <n v="4"/>
    <n v="4"/>
    <s v=""/>
  </r>
  <r>
    <x v="11"/>
    <s v="Avant"/>
    <x v="1"/>
    <x v="28"/>
    <s v=""/>
    <s v=""/>
    <s v=""/>
    <s v=""/>
    <s v=""/>
    <s v=""/>
    <s v=""/>
    <s v=""/>
    <s v=""/>
  </r>
  <r>
    <x v="12"/>
    <s v="Avant"/>
    <x v="1"/>
    <x v="28"/>
    <s v=""/>
    <n v="19.5"/>
    <n v="3"/>
    <n v="3"/>
    <n v="3.5"/>
    <n v="3"/>
    <n v="3"/>
    <n v="4"/>
    <s v=""/>
  </r>
  <r>
    <x v="13"/>
    <s v="Trois Quarts"/>
    <x v="1"/>
    <x v="28"/>
    <s v=""/>
    <n v="23"/>
    <n v="5"/>
    <n v="5"/>
    <n v="3"/>
    <n v="3"/>
    <n v="3"/>
    <n v="4"/>
    <s v=""/>
  </r>
  <r>
    <x v="14"/>
    <s v="Avant"/>
    <x v="1"/>
    <x v="28"/>
    <s v=""/>
    <s v=""/>
    <s v=""/>
    <s v=""/>
    <s v=""/>
    <s v=""/>
    <s v=""/>
    <s v=""/>
    <s v=""/>
  </r>
  <r>
    <x v="15"/>
    <s v="Trois Quarts"/>
    <x v="1"/>
    <x v="28"/>
    <s v=""/>
    <n v="17.333333333333332"/>
    <n v="3"/>
    <n v="3"/>
    <n v="2.3333333333333335"/>
    <n v="3"/>
    <n v="3"/>
    <n v="3"/>
    <s v=""/>
  </r>
  <r>
    <x v="16"/>
    <s v="Avant"/>
    <x v="1"/>
    <x v="28"/>
    <s v=""/>
    <n v="22"/>
    <n v="3.6666666666666665"/>
    <n v="3.3333333333333335"/>
    <n v="3.3333333333333335"/>
    <n v="4"/>
    <n v="3.6666666666666665"/>
    <n v="4"/>
    <s v=""/>
  </r>
  <r>
    <x v="17"/>
    <s v="Trois Quarts"/>
    <x v="1"/>
    <x v="28"/>
    <s v=""/>
    <n v="16.5"/>
    <n v="3"/>
    <n v="3"/>
    <n v="2"/>
    <n v="2.5"/>
    <n v="3"/>
    <n v="3"/>
    <s v=""/>
  </r>
  <r>
    <x v="18"/>
    <s v="Avant"/>
    <x v="1"/>
    <x v="28"/>
    <s v=""/>
    <n v="23"/>
    <n v="4.5"/>
    <n v="3.5"/>
    <n v="4"/>
    <n v="3"/>
    <n v="4"/>
    <n v="4"/>
    <s v=""/>
  </r>
  <r>
    <x v="19"/>
    <s v="Trois Quarts"/>
    <x v="1"/>
    <x v="28"/>
    <s v=""/>
    <s v=""/>
    <s v=""/>
    <s v=""/>
    <s v=""/>
    <s v=""/>
    <s v=""/>
    <s v=""/>
    <s v=""/>
  </r>
  <r>
    <x v="20"/>
    <s v="Avant"/>
    <x v="1"/>
    <x v="28"/>
    <s v=""/>
    <n v="19"/>
    <n v="3"/>
    <n v="4"/>
    <n v="2"/>
    <n v="3"/>
    <n v="4"/>
    <n v="3"/>
    <s v=""/>
  </r>
  <r>
    <x v="21"/>
    <s v="Avant"/>
    <x v="1"/>
    <x v="28"/>
    <s v=""/>
    <s v=""/>
    <s v=""/>
    <s v=""/>
    <s v=""/>
    <s v=""/>
    <s v=""/>
    <s v=""/>
    <s v=""/>
  </r>
  <r>
    <x v="22"/>
    <s v="Avant"/>
    <x v="1"/>
    <x v="28"/>
    <s v=""/>
    <n v="22"/>
    <n v="4"/>
    <n v="4"/>
    <n v="4"/>
    <n v="3"/>
    <n v="4"/>
    <n v="3"/>
    <s v=""/>
  </r>
  <r>
    <x v="23"/>
    <s v="Trois Quarts"/>
    <x v="1"/>
    <x v="28"/>
    <s v=""/>
    <s v=""/>
    <s v=""/>
    <s v=""/>
    <s v=""/>
    <s v=""/>
    <s v=""/>
    <s v=""/>
    <s v=""/>
  </r>
  <r>
    <x v="24"/>
    <s v="Avant"/>
    <x v="1"/>
    <x v="28"/>
    <s v=""/>
    <n v="19.666666666666668"/>
    <n v="4"/>
    <n v="2"/>
    <n v="3.3333333333333335"/>
    <n v="4"/>
    <n v="3"/>
    <n v="3.3333333333333335"/>
    <s v=""/>
  </r>
  <r>
    <x v="25"/>
    <s v="Avant"/>
    <x v="1"/>
    <x v="28"/>
    <s v=""/>
    <n v="21.666666666666668"/>
    <n v="3.6666666666666665"/>
    <n v="3.3333333333333335"/>
    <n v="4"/>
    <n v="2.3333333333333335"/>
    <n v="4"/>
    <n v="4.333333333333333"/>
    <s v=""/>
  </r>
  <r>
    <x v="26"/>
    <s v="Avant"/>
    <x v="1"/>
    <x v="28"/>
    <s v=""/>
    <n v="14"/>
    <n v="3"/>
    <n v="3"/>
    <n v="1"/>
    <n v="2"/>
    <n v="3"/>
    <n v="2"/>
    <s v=""/>
  </r>
  <r>
    <x v="27"/>
    <s v="Avant"/>
    <x v="1"/>
    <x v="28"/>
    <s v=""/>
    <n v="23.333333333333332"/>
    <n v="3.3333333333333335"/>
    <n v="3.3333333333333335"/>
    <n v="3.6666666666666665"/>
    <n v="3.3333333333333335"/>
    <n v="4.666666666666667"/>
    <n v="5"/>
    <s v=""/>
  </r>
  <r>
    <x v="28"/>
    <s v="Avant"/>
    <x v="1"/>
    <x v="28"/>
    <s v=""/>
    <s v=""/>
    <s v=""/>
    <s v=""/>
    <s v=""/>
    <s v=""/>
    <s v=""/>
    <s v=""/>
    <s v=""/>
  </r>
  <r>
    <x v="29"/>
    <s v="Avant"/>
    <x v="1"/>
    <x v="28"/>
    <s v=""/>
    <s v=""/>
    <s v=""/>
    <s v=""/>
    <s v=""/>
    <s v=""/>
    <s v=""/>
    <s v=""/>
    <s v=""/>
  </r>
  <r>
    <x v="30"/>
    <s v="Trois Quarts"/>
    <x v="1"/>
    <x v="28"/>
    <s v=""/>
    <n v="25"/>
    <n v="5"/>
    <n v="4"/>
    <n v="3"/>
    <n v="4"/>
    <n v="4"/>
    <n v="5"/>
    <s v=""/>
  </r>
  <r>
    <x v="31"/>
    <s v="Trois Quarts"/>
    <x v="1"/>
    <x v="28"/>
    <s v=""/>
    <s v=""/>
    <s v=""/>
    <s v=""/>
    <s v=""/>
    <s v=""/>
    <s v=""/>
    <s v=""/>
    <s v=""/>
  </r>
  <r>
    <x v="32"/>
    <s v="Trois Quarts"/>
    <x v="1"/>
    <x v="28"/>
    <s v=""/>
    <s v=""/>
    <s v=""/>
    <s v=""/>
    <s v=""/>
    <s v=""/>
    <s v=""/>
    <s v=""/>
    <s v=""/>
  </r>
  <r>
    <x v="33"/>
    <s v="Trois Quarts"/>
    <x v="1"/>
    <x v="28"/>
    <s v=""/>
    <n v="20"/>
    <n v="3"/>
    <n v="3"/>
    <n v="2"/>
    <n v="4"/>
    <n v="4"/>
    <n v="4"/>
    <s v=""/>
  </r>
  <r>
    <x v="34"/>
    <s v="Trois Quarts"/>
    <x v="1"/>
    <x v="28"/>
    <s v=""/>
    <n v="18"/>
    <n v="3"/>
    <n v="3"/>
    <n v="3"/>
    <n v="3"/>
    <n v="3"/>
    <n v="3"/>
    <s v=""/>
  </r>
  <r>
    <x v="35"/>
    <s v="Trois Quarts"/>
    <x v="1"/>
    <x v="28"/>
    <s v=""/>
    <n v="21.333333333333332"/>
    <n v="3.6666666666666665"/>
    <n v="3"/>
    <n v="4"/>
    <n v="3.3333333333333335"/>
    <n v="3.6666666666666665"/>
    <n v="3.6666666666666665"/>
    <s v=""/>
  </r>
  <r>
    <x v="36"/>
    <s v="Avant"/>
    <x v="1"/>
    <x v="28"/>
    <s v=""/>
    <s v=""/>
    <s v=""/>
    <s v=""/>
    <s v=""/>
    <s v=""/>
    <s v=""/>
    <s v=""/>
    <s v=""/>
  </r>
  <r>
    <x v="37"/>
    <s v="Avant"/>
    <x v="1"/>
    <x v="28"/>
    <s v=""/>
    <s v=""/>
    <s v=""/>
    <s v=""/>
    <s v=""/>
    <s v=""/>
    <s v=""/>
    <s v=""/>
    <s v=""/>
  </r>
  <r>
    <x v="38"/>
    <s v="Avant"/>
    <x v="1"/>
    <x v="28"/>
    <s v=""/>
    <s v=""/>
    <s v=""/>
    <s v=""/>
    <s v=""/>
    <s v=""/>
    <s v=""/>
    <s v=""/>
    <s v=""/>
  </r>
  <r>
    <x v="39"/>
    <s v="Avant"/>
    <x v="1"/>
    <x v="28"/>
    <s v=""/>
    <n v="17.25"/>
    <n v="2.75"/>
    <n v="2.75"/>
    <n v="2.25"/>
    <n v="2.75"/>
    <n v="2.75"/>
    <n v="4"/>
    <s v=""/>
  </r>
  <r>
    <x v="40"/>
    <s v="Trois Quarts"/>
    <x v="1"/>
    <x v="28"/>
    <s v=""/>
    <s v=""/>
    <s v=""/>
    <s v=""/>
    <s v=""/>
    <s v=""/>
    <s v=""/>
    <s v=""/>
    <s v=""/>
  </r>
  <r>
    <x v="41"/>
    <s v="Avant"/>
    <x v="1"/>
    <x v="28"/>
    <s v=""/>
    <s v=""/>
    <s v=""/>
    <s v=""/>
    <s v=""/>
    <s v=""/>
    <s v=""/>
    <s v=""/>
    <s v=""/>
  </r>
  <r>
    <x v="42"/>
    <s v="Trois Quarts"/>
    <x v="1"/>
    <x v="28"/>
    <s v=""/>
    <n v="22.333333333333332"/>
    <n v="4.333333333333333"/>
    <n v="4"/>
    <n v="4"/>
    <n v="2.3333333333333335"/>
    <n v="3.6666666666666665"/>
    <n v="4"/>
    <s v=""/>
  </r>
  <r>
    <x v="43"/>
    <s v="Trois Quarts"/>
    <x v="1"/>
    <x v="28"/>
    <s v=""/>
    <s v=""/>
    <s v=""/>
    <s v=""/>
    <s v=""/>
    <s v=""/>
    <s v=""/>
    <s v=""/>
    <s v=""/>
  </r>
  <r>
    <x v="44"/>
    <s v="Avant"/>
    <x v="1"/>
    <x v="28"/>
    <s v=""/>
    <n v="24"/>
    <n v="3.6666666666666665"/>
    <n v="2.3333333333333335"/>
    <n v="4.333333333333333"/>
    <n v="3.6666666666666665"/>
    <n v="5"/>
    <n v="5"/>
    <s v=""/>
  </r>
  <r>
    <x v="45"/>
    <s v="Trois Quarts"/>
    <x v="1"/>
    <x v="28"/>
    <s v=""/>
    <s v=""/>
    <s v=""/>
    <s v=""/>
    <s v=""/>
    <s v=""/>
    <s v=""/>
    <s v=""/>
    <s v=""/>
  </r>
  <r>
    <x v="46"/>
    <s v="Avant"/>
    <x v="1"/>
    <x v="28"/>
    <s v=""/>
    <s v=""/>
    <s v=""/>
    <s v=""/>
    <s v=""/>
    <s v=""/>
    <s v=""/>
    <s v=""/>
    <s v=""/>
  </r>
  <r>
    <x v="0"/>
    <s v="Avant"/>
    <x v="1"/>
    <x v="29"/>
    <s v=""/>
    <s v=""/>
    <s v=""/>
    <s v=""/>
    <s v=""/>
    <s v=""/>
    <s v=""/>
    <s v=""/>
    <s v=""/>
  </r>
  <r>
    <x v="1"/>
    <s v="Trois Quarts"/>
    <x v="1"/>
    <x v="29"/>
    <s v=""/>
    <s v=""/>
    <s v=""/>
    <s v=""/>
    <s v=""/>
    <s v=""/>
    <s v=""/>
    <s v=""/>
    <s v=""/>
  </r>
  <r>
    <x v="2"/>
    <s v="Avant"/>
    <x v="1"/>
    <x v="29"/>
    <s v=""/>
    <s v=""/>
    <s v=""/>
    <s v=""/>
    <s v=""/>
    <s v=""/>
    <s v=""/>
    <s v=""/>
    <s v=""/>
  </r>
  <r>
    <x v="3"/>
    <s v="Avant"/>
    <x v="1"/>
    <x v="29"/>
    <s v=""/>
    <s v=""/>
    <s v=""/>
    <s v=""/>
    <s v=""/>
    <s v=""/>
    <s v=""/>
    <s v=""/>
    <s v=""/>
  </r>
  <r>
    <x v="4"/>
    <s v="Avant"/>
    <x v="1"/>
    <x v="29"/>
    <s v=""/>
    <s v=""/>
    <s v=""/>
    <s v=""/>
    <s v=""/>
    <s v=""/>
    <s v=""/>
    <s v=""/>
    <s v=""/>
  </r>
  <r>
    <x v="5"/>
    <s v="Trois Quarts"/>
    <x v="1"/>
    <x v="29"/>
    <s v=""/>
    <s v=""/>
    <s v=""/>
    <s v=""/>
    <s v=""/>
    <s v=""/>
    <s v=""/>
    <s v=""/>
    <s v=""/>
  </r>
  <r>
    <x v="6"/>
    <s v="Avant"/>
    <x v="1"/>
    <x v="29"/>
    <s v=""/>
    <s v=""/>
    <s v=""/>
    <s v=""/>
    <s v=""/>
    <s v=""/>
    <s v=""/>
    <s v=""/>
    <s v=""/>
  </r>
  <r>
    <x v="7"/>
    <s v="Trois Quarts"/>
    <x v="1"/>
    <x v="29"/>
    <s v=""/>
    <s v=""/>
    <s v=""/>
    <s v=""/>
    <s v=""/>
    <s v=""/>
    <s v=""/>
    <s v=""/>
    <s v=""/>
  </r>
  <r>
    <x v="8"/>
    <s v="Avant"/>
    <x v="1"/>
    <x v="29"/>
    <s v=""/>
    <s v=""/>
    <s v=""/>
    <s v=""/>
    <s v=""/>
    <s v=""/>
    <s v=""/>
    <s v=""/>
    <s v=""/>
  </r>
  <r>
    <x v="9"/>
    <s v="Trois Quarts"/>
    <x v="1"/>
    <x v="29"/>
    <s v=""/>
    <s v=""/>
    <s v=""/>
    <s v=""/>
    <s v=""/>
    <s v=""/>
    <s v=""/>
    <s v=""/>
    <s v=""/>
  </r>
  <r>
    <x v="10"/>
    <s v="Avant"/>
    <x v="1"/>
    <x v="29"/>
    <s v=""/>
    <s v=""/>
    <s v=""/>
    <s v=""/>
    <s v=""/>
    <s v=""/>
    <s v=""/>
    <s v=""/>
    <s v=""/>
  </r>
  <r>
    <x v="11"/>
    <s v="Avant"/>
    <x v="1"/>
    <x v="29"/>
    <s v=""/>
    <s v=""/>
    <s v=""/>
    <s v=""/>
    <s v=""/>
    <s v=""/>
    <s v=""/>
    <s v=""/>
    <s v=""/>
  </r>
  <r>
    <x v="12"/>
    <s v="Avant"/>
    <x v="1"/>
    <x v="29"/>
    <s v=""/>
    <s v=""/>
    <s v=""/>
    <s v=""/>
    <s v=""/>
    <s v=""/>
    <s v=""/>
    <s v=""/>
    <s v=""/>
  </r>
  <r>
    <x v="13"/>
    <s v="Trois Quarts"/>
    <x v="1"/>
    <x v="29"/>
    <s v=""/>
    <s v=""/>
    <s v=""/>
    <s v=""/>
    <s v=""/>
    <s v=""/>
    <s v=""/>
    <s v=""/>
    <s v=""/>
  </r>
  <r>
    <x v="14"/>
    <s v="Avant"/>
    <x v="1"/>
    <x v="29"/>
    <s v=""/>
    <s v=""/>
    <s v=""/>
    <s v=""/>
    <s v=""/>
    <s v=""/>
    <s v=""/>
    <s v=""/>
    <s v=""/>
  </r>
  <r>
    <x v="15"/>
    <s v="Trois Quarts"/>
    <x v="1"/>
    <x v="29"/>
    <s v=""/>
    <s v=""/>
    <s v=""/>
    <s v=""/>
    <s v=""/>
    <s v=""/>
    <s v=""/>
    <s v=""/>
    <s v=""/>
  </r>
  <r>
    <x v="16"/>
    <s v="Avant"/>
    <x v="1"/>
    <x v="29"/>
    <s v=""/>
    <s v=""/>
    <s v=""/>
    <s v=""/>
    <s v=""/>
    <s v=""/>
    <s v=""/>
    <s v=""/>
    <s v=""/>
  </r>
  <r>
    <x v="17"/>
    <s v="Trois Quarts"/>
    <x v="1"/>
    <x v="29"/>
    <s v=""/>
    <s v=""/>
    <s v=""/>
    <s v=""/>
    <s v=""/>
    <s v=""/>
    <s v=""/>
    <s v=""/>
    <s v=""/>
  </r>
  <r>
    <x v="18"/>
    <s v="Avant"/>
    <x v="1"/>
    <x v="29"/>
    <s v=""/>
    <s v=""/>
    <s v=""/>
    <s v=""/>
    <s v=""/>
    <s v=""/>
    <s v=""/>
    <s v=""/>
    <s v=""/>
  </r>
  <r>
    <x v="19"/>
    <s v="Trois Quarts"/>
    <x v="1"/>
    <x v="29"/>
    <s v=""/>
    <s v=""/>
    <s v=""/>
    <s v=""/>
    <s v=""/>
    <s v=""/>
    <s v=""/>
    <s v=""/>
    <s v=""/>
  </r>
  <r>
    <x v="20"/>
    <s v="Avant"/>
    <x v="1"/>
    <x v="29"/>
    <s v=""/>
    <s v=""/>
    <s v=""/>
    <s v=""/>
    <s v=""/>
    <s v=""/>
    <s v=""/>
    <s v=""/>
    <s v=""/>
  </r>
  <r>
    <x v="21"/>
    <s v="Avant"/>
    <x v="1"/>
    <x v="29"/>
    <s v=""/>
    <s v=""/>
    <s v=""/>
    <s v=""/>
    <s v=""/>
    <s v=""/>
    <s v=""/>
    <s v=""/>
    <s v=""/>
  </r>
  <r>
    <x v="22"/>
    <s v="Avant"/>
    <x v="1"/>
    <x v="29"/>
    <s v=""/>
    <s v=""/>
    <s v=""/>
    <s v=""/>
    <s v=""/>
    <s v=""/>
    <s v=""/>
    <s v=""/>
    <s v=""/>
  </r>
  <r>
    <x v="23"/>
    <s v="Trois Quarts"/>
    <x v="1"/>
    <x v="29"/>
    <s v=""/>
    <s v=""/>
    <s v=""/>
    <s v=""/>
    <s v=""/>
    <s v=""/>
    <s v=""/>
    <s v=""/>
    <s v=""/>
  </r>
  <r>
    <x v="24"/>
    <s v="Avant"/>
    <x v="1"/>
    <x v="29"/>
    <s v=""/>
    <s v=""/>
    <s v=""/>
    <s v=""/>
    <s v=""/>
    <s v=""/>
    <s v=""/>
    <s v=""/>
    <s v=""/>
  </r>
  <r>
    <x v="25"/>
    <s v="Avant"/>
    <x v="1"/>
    <x v="29"/>
    <s v=""/>
    <s v=""/>
    <s v=""/>
    <s v=""/>
    <s v=""/>
    <s v=""/>
    <s v=""/>
    <s v=""/>
    <s v=""/>
  </r>
  <r>
    <x v="26"/>
    <s v="Avant"/>
    <x v="1"/>
    <x v="29"/>
    <s v=""/>
    <s v=""/>
    <s v=""/>
    <s v=""/>
    <s v=""/>
    <s v=""/>
    <s v=""/>
    <s v=""/>
    <s v=""/>
  </r>
  <r>
    <x v="27"/>
    <s v="Avant"/>
    <x v="1"/>
    <x v="29"/>
    <s v=""/>
    <s v=""/>
    <s v=""/>
    <s v=""/>
    <s v=""/>
    <s v=""/>
    <s v=""/>
    <s v=""/>
    <s v=""/>
  </r>
  <r>
    <x v="28"/>
    <s v="Avant"/>
    <x v="1"/>
    <x v="29"/>
    <s v=""/>
    <s v=""/>
    <s v=""/>
    <s v=""/>
    <s v=""/>
    <s v=""/>
    <s v=""/>
    <s v=""/>
    <s v=""/>
  </r>
  <r>
    <x v="29"/>
    <s v="Avant"/>
    <x v="1"/>
    <x v="29"/>
    <s v=""/>
    <s v=""/>
    <s v=""/>
    <s v=""/>
    <s v=""/>
    <s v=""/>
    <s v=""/>
    <s v=""/>
    <s v=""/>
  </r>
  <r>
    <x v="30"/>
    <s v="Trois Quarts"/>
    <x v="1"/>
    <x v="29"/>
    <s v=""/>
    <s v=""/>
    <s v=""/>
    <s v=""/>
    <s v=""/>
    <s v=""/>
    <s v=""/>
    <s v=""/>
    <s v=""/>
  </r>
  <r>
    <x v="31"/>
    <s v="Trois Quarts"/>
    <x v="1"/>
    <x v="29"/>
    <s v=""/>
    <s v=""/>
    <s v=""/>
    <s v=""/>
    <s v=""/>
    <s v=""/>
    <s v=""/>
    <s v=""/>
    <s v=""/>
  </r>
  <r>
    <x v="32"/>
    <s v="Trois Quarts"/>
    <x v="1"/>
    <x v="29"/>
    <s v=""/>
    <s v=""/>
    <s v=""/>
    <s v=""/>
    <s v=""/>
    <s v=""/>
    <s v=""/>
    <s v=""/>
    <s v=""/>
  </r>
  <r>
    <x v="33"/>
    <s v="Trois Quarts"/>
    <x v="1"/>
    <x v="29"/>
    <s v=""/>
    <s v=""/>
    <s v=""/>
    <s v=""/>
    <s v=""/>
    <s v=""/>
    <s v=""/>
    <s v=""/>
    <s v=""/>
  </r>
  <r>
    <x v="34"/>
    <s v="Trois Quarts"/>
    <x v="1"/>
    <x v="29"/>
    <s v=""/>
    <s v=""/>
    <s v=""/>
    <s v=""/>
    <s v=""/>
    <s v=""/>
    <s v=""/>
    <s v=""/>
    <s v=""/>
  </r>
  <r>
    <x v="35"/>
    <s v="Trois Quarts"/>
    <x v="1"/>
    <x v="29"/>
    <s v=""/>
    <s v=""/>
    <s v=""/>
    <s v=""/>
    <s v=""/>
    <s v=""/>
    <s v=""/>
    <s v=""/>
    <s v=""/>
  </r>
  <r>
    <x v="36"/>
    <s v="Avant"/>
    <x v="1"/>
    <x v="29"/>
    <s v=""/>
    <s v=""/>
    <s v=""/>
    <s v=""/>
    <s v=""/>
    <s v=""/>
    <s v=""/>
    <s v=""/>
    <s v=""/>
  </r>
  <r>
    <x v="37"/>
    <s v="Avant"/>
    <x v="1"/>
    <x v="29"/>
    <s v=""/>
    <s v=""/>
    <s v=""/>
    <s v=""/>
    <s v=""/>
    <s v=""/>
    <s v=""/>
    <s v=""/>
    <s v=""/>
  </r>
  <r>
    <x v="38"/>
    <s v="Avant"/>
    <x v="1"/>
    <x v="29"/>
    <s v=""/>
    <s v=""/>
    <s v=""/>
    <s v=""/>
    <s v=""/>
    <s v=""/>
    <s v=""/>
    <s v=""/>
    <s v=""/>
  </r>
  <r>
    <x v="39"/>
    <s v="Avant"/>
    <x v="1"/>
    <x v="29"/>
    <s v=""/>
    <s v=""/>
    <s v=""/>
    <s v=""/>
    <s v=""/>
    <s v=""/>
    <s v=""/>
    <s v=""/>
    <s v=""/>
  </r>
  <r>
    <x v="40"/>
    <s v="Trois Quarts"/>
    <x v="1"/>
    <x v="29"/>
    <s v=""/>
    <s v=""/>
    <s v=""/>
    <s v=""/>
    <s v=""/>
    <s v=""/>
    <s v=""/>
    <s v=""/>
    <s v=""/>
  </r>
  <r>
    <x v="41"/>
    <s v="Avant"/>
    <x v="1"/>
    <x v="29"/>
    <s v=""/>
    <s v=""/>
    <s v=""/>
    <s v=""/>
    <s v=""/>
    <s v=""/>
    <s v=""/>
    <s v=""/>
    <s v=""/>
  </r>
  <r>
    <x v="42"/>
    <s v="Trois Quarts"/>
    <x v="1"/>
    <x v="29"/>
    <s v=""/>
    <s v=""/>
    <s v=""/>
    <s v=""/>
    <s v=""/>
    <s v=""/>
    <s v=""/>
    <s v=""/>
    <s v=""/>
  </r>
  <r>
    <x v="43"/>
    <s v="Trois Quarts"/>
    <x v="1"/>
    <x v="29"/>
    <s v=""/>
    <s v=""/>
    <s v=""/>
    <s v=""/>
    <s v=""/>
    <s v=""/>
    <s v=""/>
    <s v=""/>
    <s v=""/>
  </r>
  <r>
    <x v="44"/>
    <s v="Avant"/>
    <x v="1"/>
    <x v="29"/>
    <s v=""/>
    <s v=""/>
    <s v=""/>
    <s v=""/>
    <s v=""/>
    <s v=""/>
    <s v=""/>
    <s v=""/>
    <s v=""/>
  </r>
  <r>
    <x v="45"/>
    <s v="Trois Quarts"/>
    <x v="1"/>
    <x v="29"/>
    <s v=""/>
    <s v=""/>
    <s v=""/>
    <s v=""/>
    <s v=""/>
    <s v=""/>
    <s v=""/>
    <s v=""/>
    <s v=""/>
  </r>
  <r>
    <x v="46"/>
    <s v="Avant"/>
    <x v="1"/>
    <x v="29"/>
    <s v=""/>
    <s v=""/>
    <s v=""/>
    <s v=""/>
    <s v=""/>
    <s v=""/>
    <s v=""/>
    <s v=""/>
    <s v=""/>
  </r>
  <r>
    <x v="0"/>
    <s v="Avant"/>
    <x v="1"/>
    <x v="30"/>
    <s v=""/>
    <s v=""/>
    <s v=""/>
    <s v=""/>
    <s v=""/>
    <s v=""/>
    <s v=""/>
    <s v=""/>
    <s v=""/>
  </r>
  <r>
    <x v="1"/>
    <s v="Trois Quarts"/>
    <x v="1"/>
    <x v="30"/>
    <s v=""/>
    <s v=""/>
    <s v=""/>
    <s v=""/>
    <s v=""/>
    <s v=""/>
    <s v=""/>
    <s v=""/>
    <s v=""/>
  </r>
  <r>
    <x v="2"/>
    <s v="Avant"/>
    <x v="1"/>
    <x v="30"/>
    <s v=""/>
    <s v=""/>
    <s v=""/>
    <s v=""/>
    <s v=""/>
    <s v=""/>
    <s v=""/>
    <s v=""/>
    <s v=""/>
  </r>
  <r>
    <x v="3"/>
    <s v="Avant"/>
    <x v="1"/>
    <x v="30"/>
    <s v=""/>
    <s v=""/>
    <s v=""/>
    <s v=""/>
    <s v=""/>
    <s v=""/>
    <s v=""/>
    <s v=""/>
    <s v=""/>
  </r>
  <r>
    <x v="4"/>
    <s v="Avant"/>
    <x v="1"/>
    <x v="30"/>
    <s v=""/>
    <s v=""/>
    <s v=""/>
    <s v=""/>
    <s v=""/>
    <s v=""/>
    <s v=""/>
    <s v=""/>
    <s v=""/>
  </r>
  <r>
    <x v="5"/>
    <s v="Trois Quarts"/>
    <x v="1"/>
    <x v="30"/>
    <s v=""/>
    <s v=""/>
    <s v=""/>
    <s v=""/>
    <s v=""/>
    <s v=""/>
    <s v=""/>
    <s v=""/>
    <s v=""/>
  </r>
  <r>
    <x v="6"/>
    <s v="Avant"/>
    <x v="1"/>
    <x v="30"/>
    <s v=""/>
    <s v=""/>
    <s v=""/>
    <s v=""/>
    <s v=""/>
    <s v=""/>
    <s v=""/>
    <s v=""/>
    <s v=""/>
  </r>
  <r>
    <x v="7"/>
    <s v="Trois Quarts"/>
    <x v="1"/>
    <x v="30"/>
    <s v=""/>
    <s v=""/>
    <s v=""/>
    <s v=""/>
    <s v=""/>
    <s v=""/>
    <s v=""/>
    <s v=""/>
    <s v=""/>
  </r>
  <r>
    <x v="8"/>
    <s v="Avant"/>
    <x v="1"/>
    <x v="30"/>
    <s v=""/>
    <s v=""/>
    <s v=""/>
    <s v=""/>
    <s v=""/>
    <s v=""/>
    <s v=""/>
    <s v=""/>
    <s v=""/>
  </r>
  <r>
    <x v="9"/>
    <s v="Trois Quarts"/>
    <x v="1"/>
    <x v="30"/>
    <s v=""/>
    <s v=""/>
    <s v=""/>
    <s v=""/>
    <s v=""/>
    <s v=""/>
    <s v=""/>
    <s v=""/>
    <s v=""/>
  </r>
  <r>
    <x v="10"/>
    <s v="Avant"/>
    <x v="1"/>
    <x v="30"/>
    <s v=""/>
    <s v=""/>
    <s v=""/>
    <s v=""/>
    <s v=""/>
    <s v=""/>
    <s v=""/>
    <s v=""/>
    <s v=""/>
  </r>
  <r>
    <x v="11"/>
    <s v="Avant"/>
    <x v="1"/>
    <x v="30"/>
    <s v=""/>
    <s v=""/>
    <s v=""/>
    <s v=""/>
    <s v=""/>
    <s v=""/>
    <s v=""/>
    <s v=""/>
    <s v=""/>
  </r>
  <r>
    <x v="12"/>
    <s v="Avant"/>
    <x v="1"/>
    <x v="30"/>
    <s v=""/>
    <s v=""/>
    <s v=""/>
    <s v=""/>
    <s v=""/>
    <s v=""/>
    <s v=""/>
    <s v=""/>
    <s v=""/>
  </r>
  <r>
    <x v="13"/>
    <s v="Trois Quarts"/>
    <x v="1"/>
    <x v="30"/>
    <s v=""/>
    <s v=""/>
    <s v=""/>
    <s v=""/>
    <s v=""/>
    <s v=""/>
    <s v=""/>
    <s v=""/>
    <s v=""/>
  </r>
  <r>
    <x v="14"/>
    <s v="Avant"/>
    <x v="1"/>
    <x v="30"/>
    <s v=""/>
    <s v=""/>
    <s v=""/>
    <s v=""/>
    <s v=""/>
    <s v=""/>
    <s v=""/>
    <s v=""/>
    <s v=""/>
  </r>
  <r>
    <x v="15"/>
    <s v="Trois Quarts"/>
    <x v="1"/>
    <x v="30"/>
    <s v=""/>
    <s v=""/>
    <s v=""/>
    <s v=""/>
    <s v=""/>
    <s v=""/>
    <s v=""/>
    <s v=""/>
    <s v=""/>
  </r>
  <r>
    <x v="16"/>
    <s v="Avant"/>
    <x v="1"/>
    <x v="30"/>
    <s v=""/>
    <s v=""/>
    <s v=""/>
    <s v=""/>
    <s v=""/>
    <s v=""/>
    <s v=""/>
    <s v=""/>
    <s v=""/>
  </r>
  <r>
    <x v="17"/>
    <s v="Trois Quarts"/>
    <x v="1"/>
    <x v="30"/>
    <s v=""/>
    <s v=""/>
    <s v=""/>
    <s v=""/>
    <s v=""/>
    <s v=""/>
    <s v=""/>
    <s v=""/>
    <s v=""/>
  </r>
  <r>
    <x v="18"/>
    <s v="Avant"/>
    <x v="1"/>
    <x v="30"/>
    <s v=""/>
    <s v=""/>
    <s v=""/>
    <s v=""/>
    <s v=""/>
    <s v=""/>
    <s v=""/>
    <s v=""/>
    <s v=""/>
  </r>
  <r>
    <x v="19"/>
    <s v="Trois Quarts"/>
    <x v="1"/>
    <x v="30"/>
    <s v=""/>
    <s v=""/>
    <s v=""/>
    <s v=""/>
    <s v=""/>
    <s v=""/>
    <s v=""/>
    <s v=""/>
    <s v=""/>
  </r>
  <r>
    <x v="20"/>
    <s v="Avant"/>
    <x v="1"/>
    <x v="30"/>
    <s v=""/>
    <s v=""/>
    <s v=""/>
    <s v=""/>
    <s v=""/>
    <s v=""/>
    <s v=""/>
    <s v=""/>
    <s v=""/>
  </r>
  <r>
    <x v="21"/>
    <s v="Avant"/>
    <x v="1"/>
    <x v="30"/>
    <s v=""/>
    <s v=""/>
    <s v=""/>
    <s v=""/>
    <s v=""/>
    <s v=""/>
    <s v=""/>
    <s v=""/>
    <s v=""/>
  </r>
  <r>
    <x v="22"/>
    <s v="Avant"/>
    <x v="1"/>
    <x v="30"/>
    <s v=""/>
    <s v=""/>
    <s v=""/>
    <s v=""/>
    <s v=""/>
    <s v=""/>
    <s v=""/>
    <s v=""/>
    <s v=""/>
  </r>
  <r>
    <x v="23"/>
    <s v="Trois Quarts"/>
    <x v="1"/>
    <x v="30"/>
    <s v=""/>
    <s v=""/>
    <s v=""/>
    <s v=""/>
    <s v=""/>
    <s v=""/>
    <s v=""/>
    <s v=""/>
    <s v=""/>
  </r>
  <r>
    <x v="24"/>
    <s v="Avant"/>
    <x v="1"/>
    <x v="30"/>
    <s v=""/>
    <s v=""/>
    <s v=""/>
    <s v=""/>
    <s v=""/>
    <s v=""/>
    <s v=""/>
    <s v=""/>
    <s v=""/>
  </r>
  <r>
    <x v="25"/>
    <s v="Avant"/>
    <x v="1"/>
    <x v="30"/>
    <s v=""/>
    <s v=""/>
    <s v=""/>
    <s v=""/>
    <s v=""/>
    <s v=""/>
    <s v=""/>
    <s v=""/>
    <s v=""/>
  </r>
  <r>
    <x v="26"/>
    <s v="Avant"/>
    <x v="1"/>
    <x v="30"/>
    <s v=""/>
    <s v=""/>
    <s v=""/>
    <s v=""/>
    <s v=""/>
    <s v=""/>
    <s v=""/>
    <s v=""/>
    <s v=""/>
  </r>
  <r>
    <x v="27"/>
    <s v="Avant"/>
    <x v="1"/>
    <x v="30"/>
    <s v=""/>
    <s v=""/>
    <s v=""/>
    <s v=""/>
    <s v=""/>
    <s v=""/>
    <s v=""/>
    <s v=""/>
    <s v=""/>
  </r>
  <r>
    <x v="28"/>
    <s v="Avant"/>
    <x v="1"/>
    <x v="30"/>
    <s v=""/>
    <s v=""/>
    <s v=""/>
    <s v=""/>
    <s v=""/>
    <s v=""/>
    <s v=""/>
    <s v=""/>
    <s v=""/>
  </r>
  <r>
    <x v="29"/>
    <s v="Avant"/>
    <x v="1"/>
    <x v="30"/>
    <s v=""/>
    <s v=""/>
    <s v=""/>
    <s v=""/>
    <s v=""/>
    <s v=""/>
    <s v=""/>
    <s v=""/>
    <s v=""/>
  </r>
  <r>
    <x v="30"/>
    <s v="Trois Quarts"/>
    <x v="1"/>
    <x v="30"/>
    <s v=""/>
    <s v=""/>
    <s v=""/>
    <s v=""/>
    <s v=""/>
    <s v=""/>
    <s v=""/>
    <s v=""/>
    <s v=""/>
  </r>
  <r>
    <x v="31"/>
    <s v="Trois Quarts"/>
    <x v="1"/>
    <x v="30"/>
    <s v=""/>
    <s v=""/>
    <s v=""/>
    <s v=""/>
    <s v=""/>
    <s v=""/>
    <s v=""/>
    <s v=""/>
    <s v=""/>
  </r>
  <r>
    <x v="32"/>
    <s v="Trois Quarts"/>
    <x v="1"/>
    <x v="30"/>
    <s v=""/>
    <s v=""/>
    <s v=""/>
    <s v=""/>
    <s v=""/>
    <s v=""/>
    <s v=""/>
    <s v=""/>
    <s v=""/>
  </r>
  <r>
    <x v="33"/>
    <s v="Trois Quarts"/>
    <x v="1"/>
    <x v="30"/>
    <s v=""/>
    <s v=""/>
    <s v=""/>
    <s v=""/>
    <s v=""/>
    <s v=""/>
    <s v=""/>
    <s v=""/>
    <s v=""/>
  </r>
  <r>
    <x v="34"/>
    <s v="Trois Quarts"/>
    <x v="1"/>
    <x v="30"/>
    <s v=""/>
    <s v=""/>
    <s v=""/>
    <s v=""/>
    <s v=""/>
    <s v=""/>
    <s v=""/>
    <s v=""/>
    <s v=""/>
  </r>
  <r>
    <x v="35"/>
    <s v="Trois Quarts"/>
    <x v="1"/>
    <x v="30"/>
    <s v=""/>
    <s v=""/>
    <s v=""/>
    <s v=""/>
    <s v=""/>
    <s v=""/>
    <s v=""/>
    <s v=""/>
    <s v=""/>
  </r>
  <r>
    <x v="36"/>
    <s v="Avant"/>
    <x v="1"/>
    <x v="30"/>
    <s v=""/>
    <s v=""/>
    <s v=""/>
    <s v=""/>
    <s v=""/>
    <s v=""/>
    <s v=""/>
    <s v=""/>
    <s v=""/>
  </r>
  <r>
    <x v="37"/>
    <s v="Avant"/>
    <x v="1"/>
    <x v="30"/>
    <s v=""/>
    <s v=""/>
    <s v=""/>
    <s v=""/>
    <s v=""/>
    <s v=""/>
    <s v=""/>
    <s v=""/>
    <s v=""/>
  </r>
  <r>
    <x v="38"/>
    <s v="Avant"/>
    <x v="1"/>
    <x v="30"/>
    <s v=""/>
    <s v=""/>
    <s v=""/>
    <s v=""/>
    <s v=""/>
    <s v=""/>
    <s v=""/>
    <s v=""/>
    <s v=""/>
  </r>
  <r>
    <x v="39"/>
    <s v="Avant"/>
    <x v="1"/>
    <x v="30"/>
    <s v=""/>
    <s v=""/>
    <s v=""/>
    <s v=""/>
    <s v=""/>
    <s v=""/>
    <s v=""/>
    <s v=""/>
    <s v=""/>
  </r>
  <r>
    <x v="40"/>
    <s v="Trois Quarts"/>
    <x v="1"/>
    <x v="30"/>
    <s v=""/>
    <s v=""/>
    <s v=""/>
    <s v=""/>
    <s v=""/>
    <s v=""/>
    <s v=""/>
    <s v=""/>
    <s v=""/>
  </r>
  <r>
    <x v="41"/>
    <s v="Avant"/>
    <x v="1"/>
    <x v="30"/>
    <s v=""/>
    <s v=""/>
    <s v=""/>
    <s v=""/>
    <s v=""/>
    <s v=""/>
    <s v=""/>
    <s v=""/>
    <s v=""/>
  </r>
  <r>
    <x v="42"/>
    <s v="Trois Quarts"/>
    <x v="1"/>
    <x v="30"/>
    <s v=""/>
    <s v=""/>
    <s v=""/>
    <s v=""/>
    <s v=""/>
    <s v=""/>
    <s v=""/>
    <s v=""/>
    <s v=""/>
  </r>
  <r>
    <x v="43"/>
    <s v="Trois Quarts"/>
    <x v="1"/>
    <x v="30"/>
    <s v=""/>
    <s v=""/>
    <s v=""/>
    <s v=""/>
    <s v=""/>
    <s v=""/>
    <s v=""/>
    <s v=""/>
    <s v=""/>
  </r>
  <r>
    <x v="44"/>
    <s v="Avant"/>
    <x v="1"/>
    <x v="30"/>
    <s v=""/>
    <s v=""/>
    <s v=""/>
    <s v=""/>
    <s v=""/>
    <s v=""/>
    <s v=""/>
    <s v=""/>
    <s v=""/>
  </r>
  <r>
    <x v="45"/>
    <s v="Trois Quarts"/>
    <x v="1"/>
    <x v="30"/>
    <s v=""/>
    <s v=""/>
    <s v=""/>
    <s v=""/>
    <s v=""/>
    <s v=""/>
    <s v=""/>
    <s v=""/>
    <s v=""/>
  </r>
  <r>
    <x v="46"/>
    <s v="Avant"/>
    <x v="1"/>
    <x v="30"/>
    <s v=""/>
    <s v=""/>
    <s v=""/>
    <s v=""/>
    <s v=""/>
    <s v=""/>
    <s v=""/>
    <s v=""/>
    <s v=""/>
  </r>
  <r>
    <x v="0"/>
    <s v="Avant"/>
    <x v="1"/>
    <x v="31"/>
    <s v=""/>
    <s v=""/>
    <s v=""/>
    <s v=""/>
    <s v=""/>
    <s v=""/>
    <s v=""/>
    <s v=""/>
    <s v=""/>
  </r>
  <r>
    <x v="1"/>
    <s v="Trois Quarts"/>
    <x v="1"/>
    <x v="31"/>
    <s v=""/>
    <s v=""/>
    <s v=""/>
    <s v=""/>
    <s v=""/>
    <s v=""/>
    <s v=""/>
    <s v=""/>
    <s v=""/>
  </r>
  <r>
    <x v="2"/>
    <s v="Avant"/>
    <x v="1"/>
    <x v="31"/>
    <s v=""/>
    <s v=""/>
    <s v=""/>
    <s v=""/>
    <s v=""/>
    <s v=""/>
    <s v=""/>
    <s v=""/>
    <s v=""/>
  </r>
  <r>
    <x v="3"/>
    <s v="Avant"/>
    <x v="1"/>
    <x v="31"/>
    <s v=""/>
    <s v=""/>
    <s v=""/>
    <s v=""/>
    <s v=""/>
    <s v=""/>
    <s v=""/>
    <s v=""/>
    <s v=""/>
  </r>
  <r>
    <x v="4"/>
    <s v="Avant"/>
    <x v="1"/>
    <x v="31"/>
    <s v=""/>
    <s v=""/>
    <s v=""/>
    <s v=""/>
    <s v=""/>
    <s v=""/>
    <s v=""/>
    <s v=""/>
    <s v=""/>
  </r>
  <r>
    <x v="5"/>
    <s v="Trois Quarts"/>
    <x v="1"/>
    <x v="31"/>
    <s v=""/>
    <s v=""/>
    <s v=""/>
    <s v=""/>
    <s v=""/>
    <s v=""/>
    <s v=""/>
    <s v=""/>
    <s v=""/>
  </r>
  <r>
    <x v="6"/>
    <s v="Avant"/>
    <x v="1"/>
    <x v="31"/>
    <s v=""/>
    <s v=""/>
    <s v=""/>
    <s v=""/>
    <s v=""/>
    <s v=""/>
    <s v=""/>
    <s v=""/>
    <s v=""/>
  </r>
  <r>
    <x v="7"/>
    <s v="Trois Quarts"/>
    <x v="1"/>
    <x v="31"/>
    <s v=""/>
    <s v=""/>
    <s v=""/>
    <s v=""/>
    <s v=""/>
    <s v=""/>
    <s v=""/>
    <s v=""/>
    <s v=""/>
  </r>
  <r>
    <x v="8"/>
    <s v="Avant"/>
    <x v="1"/>
    <x v="31"/>
    <s v=""/>
    <s v=""/>
    <s v=""/>
    <s v=""/>
    <s v=""/>
    <s v=""/>
    <s v=""/>
    <s v=""/>
    <s v=""/>
  </r>
  <r>
    <x v="9"/>
    <s v="Trois Quarts"/>
    <x v="1"/>
    <x v="31"/>
    <s v=""/>
    <s v=""/>
    <s v=""/>
    <s v=""/>
    <s v=""/>
    <s v=""/>
    <s v=""/>
    <s v=""/>
    <s v=""/>
  </r>
  <r>
    <x v="10"/>
    <s v="Avant"/>
    <x v="1"/>
    <x v="31"/>
    <s v=""/>
    <s v=""/>
    <s v=""/>
    <s v=""/>
    <s v=""/>
    <s v=""/>
    <s v=""/>
    <s v=""/>
    <s v=""/>
  </r>
  <r>
    <x v="11"/>
    <s v="Avant"/>
    <x v="1"/>
    <x v="31"/>
    <s v=""/>
    <s v=""/>
    <s v=""/>
    <s v=""/>
    <s v=""/>
    <s v=""/>
    <s v=""/>
    <s v=""/>
    <s v=""/>
  </r>
  <r>
    <x v="12"/>
    <s v="Avant"/>
    <x v="1"/>
    <x v="31"/>
    <s v=""/>
    <s v=""/>
    <s v=""/>
    <s v=""/>
    <s v=""/>
    <s v=""/>
    <s v=""/>
    <s v=""/>
    <s v=""/>
  </r>
  <r>
    <x v="13"/>
    <s v="Trois Quarts"/>
    <x v="1"/>
    <x v="31"/>
    <s v=""/>
    <s v=""/>
    <s v=""/>
    <s v=""/>
    <s v=""/>
    <s v=""/>
    <s v=""/>
    <s v=""/>
    <s v=""/>
  </r>
  <r>
    <x v="14"/>
    <s v="Avant"/>
    <x v="1"/>
    <x v="31"/>
    <s v=""/>
    <s v=""/>
    <s v=""/>
    <s v=""/>
    <s v=""/>
    <s v=""/>
    <s v=""/>
    <s v=""/>
    <s v=""/>
  </r>
  <r>
    <x v="15"/>
    <s v="Trois Quarts"/>
    <x v="1"/>
    <x v="31"/>
    <s v=""/>
    <s v=""/>
    <s v=""/>
    <s v=""/>
    <s v=""/>
    <s v=""/>
    <s v=""/>
    <s v=""/>
    <s v=""/>
  </r>
  <r>
    <x v="16"/>
    <s v="Avant"/>
    <x v="1"/>
    <x v="31"/>
    <s v=""/>
    <s v=""/>
    <s v=""/>
    <s v=""/>
    <s v=""/>
    <s v=""/>
    <s v=""/>
    <s v=""/>
    <s v=""/>
  </r>
  <r>
    <x v="17"/>
    <s v="Trois Quarts"/>
    <x v="1"/>
    <x v="31"/>
    <s v=""/>
    <s v=""/>
    <s v=""/>
    <s v=""/>
    <s v=""/>
    <s v=""/>
    <s v=""/>
    <s v=""/>
    <s v=""/>
  </r>
  <r>
    <x v="18"/>
    <s v="Avant"/>
    <x v="1"/>
    <x v="31"/>
    <s v=""/>
    <s v=""/>
    <s v=""/>
    <s v=""/>
    <s v=""/>
    <s v=""/>
    <s v=""/>
    <s v=""/>
    <s v=""/>
  </r>
  <r>
    <x v="19"/>
    <s v="Trois Quarts"/>
    <x v="1"/>
    <x v="31"/>
    <s v=""/>
    <s v=""/>
    <s v=""/>
    <s v=""/>
    <s v=""/>
    <s v=""/>
    <s v=""/>
    <s v=""/>
    <s v=""/>
  </r>
  <r>
    <x v="20"/>
    <s v="Avant"/>
    <x v="1"/>
    <x v="31"/>
    <s v=""/>
    <s v=""/>
    <s v=""/>
    <s v=""/>
    <s v=""/>
    <s v=""/>
    <s v=""/>
    <s v=""/>
    <s v=""/>
  </r>
  <r>
    <x v="21"/>
    <s v="Avant"/>
    <x v="1"/>
    <x v="31"/>
    <s v=""/>
    <s v=""/>
    <s v=""/>
    <s v=""/>
    <s v=""/>
    <s v=""/>
    <s v=""/>
    <s v=""/>
    <s v=""/>
  </r>
  <r>
    <x v="22"/>
    <s v="Avant"/>
    <x v="1"/>
    <x v="31"/>
    <s v=""/>
    <s v=""/>
    <s v=""/>
    <s v=""/>
    <s v=""/>
    <s v=""/>
    <s v=""/>
    <s v=""/>
    <s v=""/>
  </r>
  <r>
    <x v="23"/>
    <s v="Trois Quarts"/>
    <x v="1"/>
    <x v="31"/>
    <s v=""/>
    <s v=""/>
    <s v=""/>
    <s v=""/>
    <s v=""/>
    <s v=""/>
    <s v=""/>
    <s v=""/>
    <s v=""/>
  </r>
  <r>
    <x v="24"/>
    <s v="Avant"/>
    <x v="1"/>
    <x v="31"/>
    <s v=""/>
    <s v=""/>
    <s v=""/>
    <s v=""/>
    <s v=""/>
    <s v=""/>
    <s v=""/>
    <s v=""/>
    <s v=""/>
  </r>
  <r>
    <x v="25"/>
    <s v="Avant"/>
    <x v="1"/>
    <x v="31"/>
    <s v=""/>
    <s v=""/>
    <s v=""/>
    <s v=""/>
    <s v=""/>
    <s v=""/>
    <s v=""/>
    <s v=""/>
    <s v=""/>
  </r>
  <r>
    <x v="26"/>
    <s v="Avant"/>
    <x v="1"/>
    <x v="31"/>
    <s v=""/>
    <s v=""/>
    <s v=""/>
    <s v=""/>
    <s v=""/>
    <s v=""/>
    <s v=""/>
    <s v=""/>
    <s v=""/>
  </r>
  <r>
    <x v="27"/>
    <s v="Avant"/>
    <x v="1"/>
    <x v="31"/>
    <s v=""/>
    <s v=""/>
    <s v=""/>
    <s v=""/>
    <s v=""/>
    <s v=""/>
    <s v=""/>
    <s v=""/>
    <s v=""/>
  </r>
  <r>
    <x v="28"/>
    <s v="Avant"/>
    <x v="1"/>
    <x v="31"/>
    <s v=""/>
    <s v=""/>
    <s v=""/>
    <s v=""/>
    <s v=""/>
    <s v=""/>
    <s v=""/>
    <s v=""/>
    <s v=""/>
  </r>
  <r>
    <x v="29"/>
    <s v="Avant"/>
    <x v="1"/>
    <x v="31"/>
    <s v=""/>
    <s v=""/>
    <s v=""/>
    <s v=""/>
    <s v=""/>
    <s v=""/>
    <s v=""/>
    <s v=""/>
    <s v=""/>
  </r>
  <r>
    <x v="30"/>
    <s v="Trois Quarts"/>
    <x v="1"/>
    <x v="31"/>
    <s v=""/>
    <s v=""/>
    <s v=""/>
    <s v=""/>
    <s v=""/>
    <s v=""/>
    <s v=""/>
    <s v=""/>
    <s v=""/>
  </r>
  <r>
    <x v="31"/>
    <s v="Trois Quarts"/>
    <x v="1"/>
    <x v="31"/>
    <s v=""/>
    <s v=""/>
    <s v=""/>
    <s v=""/>
    <s v=""/>
    <s v=""/>
    <s v=""/>
    <s v=""/>
    <s v=""/>
  </r>
  <r>
    <x v="32"/>
    <s v="Trois Quarts"/>
    <x v="1"/>
    <x v="31"/>
    <s v=""/>
    <s v=""/>
    <s v=""/>
    <s v=""/>
    <s v=""/>
    <s v=""/>
    <s v=""/>
    <s v=""/>
    <s v=""/>
  </r>
  <r>
    <x v="33"/>
    <s v="Trois Quarts"/>
    <x v="1"/>
    <x v="31"/>
    <s v=""/>
    <s v=""/>
    <s v=""/>
    <s v=""/>
    <s v=""/>
    <s v=""/>
    <s v=""/>
    <s v=""/>
    <s v=""/>
  </r>
  <r>
    <x v="34"/>
    <s v="Trois Quarts"/>
    <x v="1"/>
    <x v="31"/>
    <s v=""/>
    <s v=""/>
    <s v=""/>
    <s v=""/>
    <s v=""/>
    <s v=""/>
    <s v=""/>
    <s v=""/>
    <s v=""/>
  </r>
  <r>
    <x v="35"/>
    <s v="Trois Quarts"/>
    <x v="1"/>
    <x v="31"/>
    <s v=""/>
    <s v=""/>
    <s v=""/>
    <s v=""/>
    <s v=""/>
    <s v=""/>
    <s v=""/>
    <s v=""/>
    <s v=""/>
  </r>
  <r>
    <x v="36"/>
    <s v="Avant"/>
    <x v="1"/>
    <x v="31"/>
    <s v=""/>
    <s v=""/>
    <s v=""/>
    <s v=""/>
    <s v=""/>
    <s v=""/>
    <s v=""/>
    <s v=""/>
    <s v=""/>
  </r>
  <r>
    <x v="37"/>
    <s v="Avant"/>
    <x v="1"/>
    <x v="31"/>
    <s v=""/>
    <s v=""/>
    <s v=""/>
    <s v=""/>
    <s v=""/>
    <s v=""/>
    <s v=""/>
    <s v=""/>
    <s v=""/>
  </r>
  <r>
    <x v="38"/>
    <s v="Avant"/>
    <x v="1"/>
    <x v="31"/>
    <s v=""/>
    <s v=""/>
    <s v=""/>
    <s v=""/>
    <s v=""/>
    <s v=""/>
    <s v=""/>
    <s v=""/>
    <s v=""/>
  </r>
  <r>
    <x v="39"/>
    <s v="Avant"/>
    <x v="1"/>
    <x v="31"/>
    <s v=""/>
    <s v=""/>
    <s v=""/>
    <s v=""/>
    <s v=""/>
    <s v=""/>
    <s v=""/>
    <s v=""/>
    <s v=""/>
  </r>
  <r>
    <x v="40"/>
    <s v="Trois Quarts"/>
    <x v="1"/>
    <x v="31"/>
    <s v=""/>
    <s v=""/>
    <s v=""/>
    <s v=""/>
    <s v=""/>
    <s v=""/>
    <s v=""/>
    <s v=""/>
    <s v=""/>
  </r>
  <r>
    <x v="41"/>
    <s v="Avant"/>
    <x v="1"/>
    <x v="31"/>
    <s v=""/>
    <s v=""/>
    <s v=""/>
    <s v=""/>
    <s v=""/>
    <s v=""/>
    <s v=""/>
    <s v=""/>
    <s v=""/>
  </r>
  <r>
    <x v="42"/>
    <s v="Trois Quarts"/>
    <x v="1"/>
    <x v="31"/>
    <s v=""/>
    <s v=""/>
    <s v=""/>
    <s v=""/>
    <s v=""/>
    <s v=""/>
    <s v=""/>
    <s v=""/>
    <s v=""/>
  </r>
  <r>
    <x v="43"/>
    <s v="Trois Quarts"/>
    <x v="1"/>
    <x v="31"/>
    <s v=""/>
    <s v=""/>
    <s v=""/>
    <s v=""/>
    <s v=""/>
    <s v=""/>
    <s v=""/>
    <s v=""/>
    <s v=""/>
  </r>
  <r>
    <x v="44"/>
    <s v="Avant"/>
    <x v="1"/>
    <x v="31"/>
    <s v=""/>
    <s v=""/>
    <s v=""/>
    <s v=""/>
    <s v=""/>
    <s v=""/>
    <s v=""/>
    <s v=""/>
    <s v=""/>
  </r>
  <r>
    <x v="45"/>
    <s v="Trois Quarts"/>
    <x v="1"/>
    <x v="31"/>
    <s v=""/>
    <s v=""/>
    <s v=""/>
    <s v=""/>
    <s v=""/>
    <s v=""/>
    <s v=""/>
    <s v=""/>
    <s v=""/>
  </r>
  <r>
    <x v="46"/>
    <s v="Avant"/>
    <x v="1"/>
    <x v="31"/>
    <s v=""/>
    <s v=""/>
    <s v=""/>
    <s v=""/>
    <s v=""/>
    <s v=""/>
    <s v=""/>
    <s v=""/>
    <s v=""/>
  </r>
  <r>
    <x v="0"/>
    <s v="Avant"/>
    <x v="1"/>
    <x v="32"/>
    <s v=""/>
    <s v=""/>
    <s v=""/>
    <s v=""/>
    <s v=""/>
    <s v=""/>
    <s v=""/>
    <s v=""/>
    <s v=""/>
  </r>
  <r>
    <x v="1"/>
    <s v="Trois Quarts"/>
    <x v="1"/>
    <x v="32"/>
    <s v=""/>
    <s v=""/>
    <s v=""/>
    <s v=""/>
    <s v=""/>
    <s v=""/>
    <s v=""/>
    <s v=""/>
    <s v=""/>
  </r>
  <r>
    <x v="2"/>
    <s v="Avant"/>
    <x v="1"/>
    <x v="32"/>
    <s v=""/>
    <s v=""/>
    <s v=""/>
    <s v=""/>
    <s v=""/>
    <s v=""/>
    <s v=""/>
    <s v=""/>
    <s v=""/>
  </r>
  <r>
    <x v="3"/>
    <s v="Avant"/>
    <x v="1"/>
    <x v="32"/>
    <s v=""/>
    <s v=""/>
    <s v=""/>
    <s v=""/>
    <s v=""/>
    <s v=""/>
    <s v=""/>
    <s v=""/>
    <s v=""/>
  </r>
  <r>
    <x v="4"/>
    <s v="Avant"/>
    <x v="1"/>
    <x v="32"/>
    <s v=""/>
    <s v=""/>
    <s v=""/>
    <s v=""/>
    <s v=""/>
    <s v=""/>
    <s v=""/>
    <s v=""/>
    <s v=""/>
  </r>
  <r>
    <x v="5"/>
    <s v="Trois Quarts"/>
    <x v="1"/>
    <x v="32"/>
    <s v=""/>
    <s v=""/>
    <s v=""/>
    <s v=""/>
    <s v=""/>
    <s v=""/>
    <s v=""/>
    <s v=""/>
    <s v=""/>
  </r>
  <r>
    <x v="6"/>
    <s v="Avant"/>
    <x v="1"/>
    <x v="32"/>
    <s v=""/>
    <s v=""/>
    <s v=""/>
    <s v=""/>
    <s v=""/>
    <s v=""/>
    <s v=""/>
    <s v=""/>
    <s v=""/>
  </r>
  <r>
    <x v="7"/>
    <s v="Trois Quarts"/>
    <x v="1"/>
    <x v="32"/>
    <s v=""/>
    <s v=""/>
    <s v=""/>
    <s v=""/>
    <s v=""/>
    <s v=""/>
    <s v=""/>
    <s v=""/>
    <s v=""/>
  </r>
  <r>
    <x v="8"/>
    <s v="Avant"/>
    <x v="1"/>
    <x v="32"/>
    <s v=""/>
    <s v=""/>
    <s v=""/>
    <s v=""/>
    <s v=""/>
    <s v=""/>
    <s v=""/>
    <s v=""/>
    <s v=""/>
  </r>
  <r>
    <x v="9"/>
    <s v="Trois Quarts"/>
    <x v="1"/>
    <x v="32"/>
    <s v=""/>
    <s v=""/>
    <s v=""/>
    <s v=""/>
    <s v=""/>
    <s v=""/>
    <s v=""/>
    <s v=""/>
    <s v=""/>
  </r>
  <r>
    <x v="10"/>
    <s v="Avant"/>
    <x v="1"/>
    <x v="32"/>
    <s v=""/>
    <s v=""/>
    <s v=""/>
    <s v=""/>
    <s v=""/>
    <s v=""/>
    <s v=""/>
    <s v=""/>
    <s v=""/>
  </r>
  <r>
    <x v="11"/>
    <s v="Avant"/>
    <x v="1"/>
    <x v="32"/>
    <s v=""/>
    <s v=""/>
    <s v=""/>
    <s v=""/>
    <s v=""/>
    <s v=""/>
    <s v=""/>
    <s v=""/>
    <s v=""/>
  </r>
  <r>
    <x v="12"/>
    <s v="Avant"/>
    <x v="1"/>
    <x v="32"/>
    <s v=""/>
    <s v=""/>
    <s v=""/>
    <s v=""/>
    <s v=""/>
    <s v=""/>
    <s v=""/>
    <s v=""/>
    <s v=""/>
  </r>
  <r>
    <x v="13"/>
    <s v="Trois Quarts"/>
    <x v="1"/>
    <x v="32"/>
    <s v=""/>
    <s v=""/>
    <s v=""/>
    <s v=""/>
    <s v=""/>
    <s v=""/>
    <s v=""/>
    <s v=""/>
    <s v=""/>
  </r>
  <r>
    <x v="14"/>
    <s v="Avant"/>
    <x v="1"/>
    <x v="32"/>
    <s v=""/>
    <s v=""/>
    <s v=""/>
    <s v=""/>
    <s v=""/>
    <s v=""/>
    <s v=""/>
    <s v=""/>
    <s v=""/>
  </r>
  <r>
    <x v="15"/>
    <s v="Trois Quarts"/>
    <x v="1"/>
    <x v="32"/>
    <s v=""/>
    <s v=""/>
    <s v=""/>
    <s v=""/>
    <s v=""/>
    <s v=""/>
    <s v=""/>
    <s v=""/>
    <s v=""/>
  </r>
  <r>
    <x v="16"/>
    <s v="Avant"/>
    <x v="1"/>
    <x v="32"/>
    <s v=""/>
    <s v=""/>
    <s v=""/>
    <s v=""/>
    <s v=""/>
    <s v=""/>
    <s v=""/>
    <s v=""/>
    <s v=""/>
  </r>
  <r>
    <x v="17"/>
    <s v="Trois Quarts"/>
    <x v="1"/>
    <x v="32"/>
    <s v=""/>
    <s v=""/>
    <s v=""/>
    <s v=""/>
    <s v=""/>
    <s v=""/>
    <s v=""/>
    <s v=""/>
    <s v=""/>
  </r>
  <r>
    <x v="18"/>
    <s v="Avant"/>
    <x v="1"/>
    <x v="32"/>
    <s v=""/>
    <s v=""/>
    <s v=""/>
    <s v=""/>
    <s v=""/>
    <s v=""/>
    <s v=""/>
    <s v=""/>
    <s v=""/>
  </r>
  <r>
    <x v="19"/>
    <s v="Trois Quarts"/>
    <x v="1"/>
    <x v="32"/>
    <s v=""/>
    <s v=""/>
    <s v=""/>
    <s v=""/>
    <s v=""/>
    <s v=""/>
    <s v=""/>
    <s v=""/>
    <s v=""/>
  </r>
  <r>
    <x v="20"/>
    <s v="Avant"/>
    <x v="1"/>
    <x v="32"/>
    <s v=""/>
    <s v=""/>
    <s v=""/>
    <s v=""/>
    <s v=""/>
    <s v=""/>
    <s v=""/>
    <s v=""/>
    <s v=""/>
  </r>
  <r>
    <x v="21"/>
    <s v="Avant"/>
    <x v="1"/>
    <x v="32"/>
    <s v=""/>
    <s v=""/>
    <s v=""/>
    <s v=""/>
    <s v=""/>
    <s v=""/>
    <s v=""/>
    <s v=""/>
    <s v=""/>
  </r>
  <r>
    <x v="22"/>
    <s v="Avant"/>
    <x v="1"/>
    <x v="32"/>
    <s v=""/>
    <s v=""/>
    <s v=""/>
    <s v=""/>
    <s v=""/>
    <s v=""/>
    <s v=""/>
    <s v=""/>
    <s v=""/>
  </r>
  <r>
    <x v="23"/>
    <s v="Trois Quarts"/>
    <x v="1"/>
    <x v="32"/>
    <s v=""/>
    <s v=""/>
    <s v=""/>
    <s v=""/>
    <s v=""/>
    <s v=""/>
    <s v=""/>
    <s v=""/>
    <s v=""/>
  </r>
  <r>
    <x v="24"/>
    <s v="Avant"/>
    <x v="1"/>
    <x v="32"/>
    <s v=""/>
    <s v=""/>
    <s v=""/>
    <s v=""/>
    <s v=""/>
    <s v=""/>
    <s v=""/>
    <s v=""/>
    <s v=""/>
  </r>
  <r>
    <x v="25"/>
    <s v="Avant"/>
    <x v="1"/>
    <x v="32"/>
    <s v=""/>
    <s v=""/>
    <s v=""/>
    <s v=""/>
    <s v=""/>
    <s v=""/>
    <s v=""/>
    <s v=""/>
    <s v=""/>
  </r>
  <r>
    <x v="26"/>
    <s v="Avant"/>
    <x v="1"/>
    <x v="32"/>
    <s v=""/>
    <s v=""/>
    <s v=""/>
    <s v=""/>
    <s v=""/>
    <s v=""/>
    <s v=""/>
    <s v=""/>
    <s v=""/>
  </r>
  <r>
    <x v="27"/>
    <s v="Avant"/>
    <x v="1"/>
    <x v="32"/>
    <s v=""/>
    <s v=""/>
    <s v=""/>
    <s v=""/>
    <s v=""/>
    <s v=""/>
    <s v=""/>
    <s v=""/>
    <s v=""/>
  </r>
  <r>
    <x v="28"/>
    <s v="Avant"/>
    <x v="1"/>
    <x v="32"/>
    <s v=""/>
    <s v=""/>
    <s v=""/>
    <s v=""/>
    <s v=""/>
    <s v=""/>
    <s v=""/>
    <s v=""/>
    <s v=""/>
  </r>
  <r>
    <x v="29"/>
    <s v="Avant"/>
    <x v="1"/>
    <x v="32"/>
    <s v=""/>
    <s v=""/>
    <s v=""/>
    <s v=""/>
    <s v=""/>
    <s v=""/>
    <s v=""/>
    <s v=""/>
    <s v=""/>
  </r>
  <r>
    <x v="30"/>
    <s v="Trois Quarts"/>
    <x v="1"/>
    <x v="32"/>
    <s v=""/>
    <s v=""/>
    <s v=""/>
    <s v=""/>
    <s v=""/>
    <s v=""/>
    <s v=""/>
    <s v=""/>
    <s v=""/>
  </r>
  <r>
    <x v="31"/>
    <s v="Trois Quarts"/>
    <x v="1"/>
    <x v="32"/>
    <s v=""/>
    <s v=""/>
    <s v=""/>
    <s v=""/>
    <s v=""/>
    <s v=""/>
    <s v=""/>
    <s v=""/>
    <s v=""/>
  </r>
  <r>
    <x v="32"/>
    <s v="Trois Quarts"/>
    <x v="1"/>
    <x v="32"/>
    <s v=""/>
    <s v=""/>
    <s v=""/>
    <s v=""/>
    <s v=""/>
    <s v=""/>
    <s v=""/>
    <s v=""/>
    <s v=""/>
  </r>
  <r>
    <x v="33"/>
    <s v="Trois Quarts"/>
    <x v="1"/>
    <x v="32"/>
    <s v=""/>
    <s v=""/>
    <s v=""/>
    <s v=""/>
    <s v=""/>
    <s v=""/>
    <s v=""/>
    <s v=""/>
    <s v=""/>
  </r>
  <r>
    <x v="34"/>
    <s v="Trois Quarts"/>
    <x v="1"/>
    <x v="32"/>
    <s v=""/>
    <s v=""/>
    <s v=""/>
    <s v=""/>
    <s v=""/>
    <s v=""/>
    <s v=""/>
    <s v=""/>
    <s v=""/>
  </r>
  <r>
    <x v="35"/>
    <s v="Trois Quarts"/>
    <x v="1"/>
    <x v="32"/>
    <s v=""/>
    <s v=""/>
    <s v=""/>
    <s v=""/>
    <s v=""/>
    <s v=""/>
    <s v=""/>
    <s v=""/>
    <s v=""/>
  </r>
  <r>
    <x v="36"/>
    <s v="Avant"/>
    <x v="1"/>
    <x v="32"/>
    <s v=""/>
    <s v=""/>
    <s v=""/>
    <s v=""/>
    <s v=""/>
    <s v=""/>
    <s v=""/>
    <s v=""/>
    <s v=""/>
  </r>
  <r>
    <x v="37"/>
    <s v="Avant"/>
    <x v="1"/>
    <x v="32"/>
    <s v=""/>
    <s v=""/>
    <s v=""/>
    <s v=""/>
    <s v=""/>
    <s v=""/>
    <s v=""/>
    <s v=""/>
    <s v=""/>
  </r>
  <r>
    <x v="38"/>
    <s v="Avant"/>
    <x v="1"/>
    <x v="32"/>
    <s v=""/>
    <s v=""/>
    <s v=""/>
    <s v=""/>
    <s v=""/>
    <s v=""/>
    <s v=""/>
    <s v=""/>
    <s v=""/>
  </r>
  <r>
    <x v="39"/>
    <s v="Avant"/>
    <x v="1"/>
    <x v="32"/>
    <s v=""/>
    <s v=""/>
    <s v=""/>
    <s v=""/>
    <s v=""/>
    <s v=""/>
    <s v=""/>
    <s v=""/>
    <s v=""/>
  </r>
  <r>
    <x v="40"/>
    <s v="Trois Quarts"/>
    <x v="1"/>
    <x v="32"/>
    <s v=""/>
    <s v=""/>
    <s v=""/>
    <s v=""/>
    <s v=""/>
    <s v=""/>
    <s v=""/>
    <s v=""/>
    <s v=""/>
  </r>
  <r>
    <x v="41"/>
    <s v="Avant"/>
    <x v="1"/>
    <x v="32"/>
    <s v=""/>
    <s v=""/>
    <s v=""/>
    <s v=""/>
    <s v=""/>
    <s v=""/>
    <s v=""/>
    <s v=""/>
    <s v=""/>
  </r>
  <r>
    <x v="42"/>
    <s v="Trois Quarts"/>
    <x v="1"/>
    <x v="32"/>
    <s v=""/>
    <s v=""/>
    <s v=""/>
    <s v=""/>
    <s v=""/>
    <s v=""/>
    <s v=""/>
    <s v=""/>
    <s v=""/>
  </r>
  <r>
    <x v="43"/>
    <s v="Trois Quarts"/>
    <x v="1"/>
    <x v="32"/>
    <s v=""/>
    <s v=""/>
    <s v=""/>
    <s v=""/>
    <s v=""/>
    <s v=""/>
    <s v=""/>
    <s v=""/>
    <s v=""/>
  </r>
  <r>
    <x v="44"/>
    <s v="Avant"/>
    <x v="1"/>
    <x v="32"/>
    <s v=""/>
    <s v=""/>
    <s v=""/>
    <s v=""/>
    <s v=""/>
    <s v=""/>
    <s v=""/>
    <s v=""/>
    <s v=""/>
  </r>
  <r>
    <x v="45"/>
    <s v="Trois Quarts"/>
    <x v="1"/>
    <x v="32"/>
    <s v=""/>
    <s v=""/>
    <s v=""/>
    <s v=""/>
    <s v=""/>
    <s v=""/>
    <s v=""/>
    <s v=""/>
    <s v=""/>
  </r>
  <r>
    <x v="46"/>
    <s v="Avant"/>
    <x v="1"/>
    <x v="32"/>
    <s v=""/>
    <s v=""/>
    <s v=""/>
    <s v=""/>
    <s v=""/>
    <s v=""/>
    <s v=""/>
    <s v=""/>
    <s v=""/>
  </r>
  <r>
    <x v="0"/>
    <s v="Avant"/>
    <x v="1"/>
    <x v="33"/>
    <s v=""/>
    <s v=""/>
    <s v=""/>
    <s v=""/>
    <s v=""/>
    <s v=""/>
    <s v=""/>
    <s v=""/>
    <s v=""/>
  </r>
  <r>
    <x v="1"/>
    <s v="Trois Quarts"/>
    <x v="1"/>
    <x v="33"/>
    <s v=""/>
    <s v=""/>
    <s v=""/>
    <s v=""/>
    <s v=""/>
    <s v=""/>
    <s v=""/>
    <s v=""/>
    <s v=""/>
  </r>
  <r>
    <x v="2"/>
    <s v="Avant"/>
    <x v="1"/>
    <x v="33"/>
    <s v=""/>
    <s v=""/>
    <s v=""/>
    <s v=""/>
    <s v=""/>
    <s v=""/>
    <s v=""/>
    <s v=""/>
    <s v=""/>
  </r>
  <r>
    <x v="3"/>
    <s v="Avant"/>
    <x v="1"/>
    <x v="33"/>
    <s v=""/>
    <s v=""/>
    <s v=""/>
    <s v=""/>
    <s v=""/>
    <s v=""/>
    <s v=""/>
    <s v=""/>
    <s v=""/>
  </r>
  <r>
    <x v="4"/>
    <s v="Avant"/>
    <x v="1"/>
    <x v="33"/>
    <s v=""/>
    <s v=""/>
    <s v=""/>
    <s v=""/>
    <s v=""/>
    <s v=""/>
    <s v=""/>
    <s v=""/>
    <s v=""/>
  </r>
  <r>
    <x v="5"/>
    <s v="Trois Quarts"/>
    <x v="1"/>
    <x v="33"/>
    <s v=""/>
    <s v=""/>
    <s v=""/>
    <s v=""/>
    <s v=""/>
    <s v=""/>
    <s v=""/>
    <s v=""/>
    <s v=""/>
  </r>
  <r>
    <x v="6"/>
    <s v="Avant"/>
    <x v="1"/>
    <x v="33"/>
    <s v=""/>
    <s v=""/>
    <s v=""/>
    <s v=""/>
    <s v=""/>
    <s v=""/>
    <s v=""/>
    <s v=""/>
    <s v=""/>
  </r>
  <r>
    <x v="7"/>
    <s v="Trois Quarts"/>
    <x v="1"/>
    <x v="33"/>
    <s v=""/>
    <s v=""/>
    <s v=""/>
    <s v=""/>
    <s v=""/>
    <s v=""/>
    <s v=""/>
    <s v=""/>
    <s v=""/>
  </r>
  <r>
    <x v="8"/>
    <s v="Avant"/>
    <x v="1"/>
    <x v="33"/>
    <s v=""/>
    <s v=""/>
    <s v=""/>
    <s v=""/>
    <s v=""/>
    <s v=""/>
    <s v=""/>
    <s v=""/>
    <s v=""/>
  </r>
  <r>
    <x v="9"/>
    <s v="Trois Quarts"/>
    <x v="1"/>
    <x v="33"/>
    <s v=""/>
    <s v=""/>
    <s v=""/>
    <s v=""/>
    <s v=""/>
    <s v=""/>
    <s v=""/>
    <s v=""/>
    <s v=""/>
  </r>
  <r>
    <x v="10"/>
    <s v="Avant"/>
    <x v="1"/>
    <x v="33"/>
    <s v=""/>
    <s v=""/>
    <s v=""/>
    <s v=""/>
    <s v=""/>
    <s v=""/>
    <s v=""/>
    <s v=""/>
    <s v=""/>
  </r>
  <r>
    <x v="11"/>
    <s v="Avant"/>
    <x v="1"/>
    <x v="33"/>
    <s v=""/>
    <s v=""/>
    <s v=""/>
    <s v=""/>
    <s v=""/>
    <s v=""/>
    <s v=""/>
    <s v=""/>
    <s v=""/>
  </r>
  <r>
    <x v="12"/>
    <s v="Avant"/>
    <x v="1"/>
    <x v="33"/>
    <s v=""/>
    <s v=""/>
    <s v=""/>
    <s v=""/>
    <s v=""/>
    <s v=""/>
    <s v=""/>
    <s v=""/>
    <s v=""/>
  </r>
  <r>
    <x v="13"/>
    <s v="Trois Quarts"/>
    <x v="1"/>
    <x v="33"/>
    <s v=""/>
    <s v=""/>
    <s v=""/>
    <s v=""/>
    <s v=""/>
    <s v=""/>
    <s v=""/>
    <s v=""/>
    <s v=""/>
  </r>
  <r>
    <x v="14"/>
    <s v="Avant"/>
    <x v="1"/>
    <x v="33"/>
    <s v=""/>
    <s v=""/>
    <s v=""/>
    <s v=""/>
    <s v=""/>
    <s v=""/>
    <s v=""/>
    <s v=""/>
    <s v=""/>
  </r>
  <r>
    <x v="15"/>
    <s v="Trois Quarts"/>
    <x v="1"/>
    <x v="33"/>
    <s v=""/>
    <s v=""/>
    <s v=""/>
    <s v=""/>
    <s v=""/>
    <s v=""/>
    <s v=""/>
    <s v=""/>
    <s v=""/>
  </r>
  <r>
    <x v="16"/>
    <s v="Avant"/>
    <x v="1"/>
    <x v="33"/>
    <s v=""/>
    <s v=""/>
    <s v=""/>
    <s v=""/>
    <s v=""/>
    <s v=""/>
    <s v=""/>
    <s v=""/>
    <s v=""/>
  </r>
  <r>
    <x v="17"/>
    <s v="Trois Quarts"/>
    <x v="1"/>
    <x v="33"/>
    <s v=""/>
    <s v=""/>
    <s v=""/>
    <s v=""/>
    <s v=""/>
    <s v=""/>
    <s v=""/>
    <s v=""/>
    <s v=""/>
  </r>
  <r>
    <x v="18"/>
    <s v="Avant"/>
    <x v="1"/>
    <x v="33"/>
    <s v=""/>
    <s v=""/>
    <s v=""/>
    <s v=""/>
    <s v=""/>
    <s v=""/>
    <s v=""/>
    <s v=""/>
    <s v=""/>
  </r>
  <r>
    <x v="19"/>
    <s v="Trois Quarts"/>
    <x v="1"/>
    <x v="33"/>
    <s v=""/>
    <s v=""/>
    <s v=""/>
    <s v=""/>
    <s v=""/>
    <s v=""/>
    <s v=""/>
    <s v=""/>
    <s v=""/>
  </r>
  <r>
    <x v="20"/>
    <s v="Avant"/>
    <x v="1"/>
    <x v="33"/>
    <s v=""/>
    <s v=""/>
    <s v=""/>
    <s v=""/>
    <s v=""/>
    <s v=""/>
    <s v=""/>
    <s v=""/>
    <s v=""/>
  </r>
  <r>
    <x v="21"/>
    <s v="Avant"/>
    <x v="1"/>
    <x v="33"/>
    <s v=""/>
    <s v=""/>
    <s v=""/>
    <s v=""/>
    <s v=""/>
    <s v=""/>
    <s v=""/>
    <s v=""/>
    <s v=""/>
  </r>
  <r>
    <x v="22"/>
    <s v="Avant"/>
    <x v="1"/>
    <x v="33"/>
    <s v=""/>
    <s v=""/>
    <s v=""/>
    <s v=""/>
    <s v=""/>
    <s v=""/>
    <s v=""/>
    <s v=""/>
    <s v=""/>
  </r>
  <r>
    <x v="23"/>
    <s v="Trois Quarts"/>
    <x v="1"/>
    <x v="33"/>
    <s v=""/>
    <s v=""/>
    <s v=""/>
    <s v=""/>
    <s v=""/>
    <s v=""/>
    <s v=""/>
    <s v=""/>
    <s v=""/>
  </r>
  <r>
    <x v="24"/>
    <s v="Avant"/>
    <x v="1"/>
    <x v="33"/>
    <s v=""/>
    <s v=""/>
    <s v=""/>
    <s v=""/>
    <s v=""/>
    <s v=""/>
    <s v=""/>
    <s v=""/>
    <s v=""/>
  </r>
  <r>
    <x v="25"/>
    <s v="Avant"/>
    <x v="1"/>
    <x v="33"/>
    <s v=""/>
    <s v=""/>
    <s v=""/>
    <s v=""/>
    <s v=""/>
    <s v=""/>
    <s v=""/>
    <s v=""/>
    <s v=""/>
  </r>
  <r>
    <x v="26"/>
    <s v="Avant"/>
    <x v="1"/>
    <x v="33"/>
    <s v=""/>
    <s v=""/>
    <s v=""/>
    <s v=""/>
    <s v=""/>
    <s v=""/>
    <s v=""/>
    <s v=""/>
    <s v=""/>
  </r>
  <r>
    <x v="27"/>
    <s v="Avant"/>
    <x v="1"/>
    <x v="33"/>
    <s v=""/>
    <s v=""/>
    <s v=""/>
    <s v=""/>
    <s v=""/>
    <s v=""/>
    <s v=""/>
    <s v=""/>
    <s v=""/>
  </r>
  <r>
    <x v="28"/>
    <s v="Avant"/>
    <x v="1"/>
    <x v="33"/>
    <s v=""/>
    <s v=""/>
    <s v=""/>
    <s v=""/>
    <s v=""/>
    <s v=""/>
    <s v=""/>
    <s v=""/>
    <s v=""/>
  </r>
  <r>
    <x v="29"/>
    <s v="Avant"/>
    <x v="1"/>
    <x v="33"/>
    <s v=""/>
    <s v=""/>
    <s v=""/>
    <s v=""/>
    <s v=""/>
    <s v=""/>
    <s v=""/>
    <s v=""/>
    <s v=""/>
  </r>
  <r>
    <x v="30"/>
    <s v="Trois Quarts"/>
    <x v="1"/>
    <x v="33"/>
    <s v=""/>
    <s v=""/>
    <s v=""/>
    <s v=""/>
    <s v=""/>
    <s v=""/>
    <s v=""/>
    <s v=""/>
    <s v=""/>
  </r>
  <r>
    <x v="31"/>
    <s v="Trois Quarts"/>
    <x v="1"/>
    <x v="33"/>
    <s v=""/>
    <s v=""/>
    <s v=""/>
    <s v=""/>
    <s v=""/>
    <s v=""/>
    <s v=""/>
    <s v=""/>
    <s v=""/>
  </r>
  <r>
    <x v="32"/>
    <s v="Trois Quarts"/>
    <x v="1"/>
    <x v="33"/>
    <s v=""/>
    <s v=""/>
    <s v=""/>
    <s v=""/>
    <s v=""/>
    <s v=""/>
    <s v=""/>
    <s v=""/>
    <s v=""/>
  </r>
  <r>
    <x v="33"/>
    <s v="Trois Quarts"/>
    <x v="1"/>
    <x v="33"/>
    <s v=""/>
    <s v=""/>
    <s v=""/>
    <s v=""/>
    <s v=""/>
    <s v=""/>
    <s v=""/>
    <s v=""/>
    <s v=""/>
  </r>
  <r>
    <x v="34"/>
    <s v="Trois Quarts"/>
    <x v="1"/>
    <x v="33"/>
    <s v=""/>
    <s v=""/>
    <s v=""/>
    <s v=""/>
    <s v=""/>
    <s v=""/>
    <s v=""/>
    <s v=""/>
    <s v=""/>
  </r>
  <r>
    <x v="35"/>
    <s v="Trois Quarts"/>
    <x v="1"/>
    <x v="33"/>
    <s v=""/>
    <s v=""/>
    <s v=""/>
    <s v=""/>
    <s v=""/>
    <s v=""/>
    <s v=""/>
    <s v=""/>
    <s v=""/>
  </r>
  <r>
    <x v="36"/>
    <s v="Avant"/>
    <x v="1"/>
    <x v="33"/>
    <s v=""/>
    <s v=""/>
    <s v=""/>
    <s v=""/>
    <s v=""/>
    <s v=""/>
    <s v=""/>
    <s v=""/>
    <s v=""/>
  </r>
  <r>
    <x v="37"/>
    <s v="Avant"/>
    <x v="1"/>
    <x v="33"/>
    <s v=""/>
    <s v=""/>
    <s v=""/>
    <s v=""/>
    <s v=""/>
    <s v=""/>
    <s v=""/>
    <s v=""/>
    <s v=""/>
  </r>
  <r>
    <x v="38"/>
    <s v="Avant"/>
    <x v="1"/>
    <x v="33"/>
    <s v=""/>
    <s v=""/>
    <s v=""/>
    <s v=""/>
    <s v=""/>
    <s v=""/>
    <s v=""/>
    <s v=""/>
    <s v=""/>
  </r>
  <r>
    <x v="39"/>
    <s v="Avant"/>
    <x v="1"/>
    <x v="33"/>
    <s v=""/>
    <s v=""/>
    <s v=""/>
    <s v=""/>
    <s v=""/>
    <s v=""/>
    <s v=""/>
    <s v=""/>
    <s v=""/>
  </r>
  <r>
    <x v="40"/>
    <s v="Trois Quarts"/>
    <x v="1"/>
    <x v="33"/>
    <s v=""/>
    <s v=""/>
    <s v=""/>
    <s v=""/>
    <s v=""/>
    <s v=""/>
    <s v=""/>
    <s v=""/>
    <s v=""/>
  </r>
  <r>
    <x v="41"/>
    <s v="Avant"/>
    <x v="1"/>
    <x v="33"/>
    <s v=""/>
    <s v=""/>
    <s v=""/>
    <s v=""/>
    <s v=""/>
    <s v=""/>
    <s v=""/>
    <s v=""/>
    <s v=""/>
  </r>
  <r>
    <x v="42"/>
    <s v="Trois Quarts"/>
    <x v="1"/>
    <x v="33"/>
    <s v=""/>
    <s v=""/>
    <s v=""/>
    <s v=""/>
    <s v=""/>
    <s v=""/>
    <s v=""/>
    <s v=""/>
    <s v=""/>
  </r>
  <r>
    <x v="43"/>
    <s v="Trois Quarts"/>
    <x v="1"/>
    <x v="33"/>
    <s v=""/>
    <s v=""/>
    <s v=""/>
    <s v=""/>
    <s v=""/>
    <s v=""/>
    <s v=""/>
    <s v=""/>
    <s v=""/>
  </r>
  <r>
    <x v="44"/>
    <s v="Avant"/>
    <x v="1"/>
    <x v="33"/>
    <s v=""/>
    <s v=""/>
    <s v=""/>
    <s v=""/>
    <s v=""/>
    <s v=""/>
    <s v=""/>
    <s v=""/>
    <s v=""/>
  </r>
  <r>
    <x v="45"/>
    <s v="Trois Quarts"/>
    <x v="1"/>
    <x v="33"/>
    <s v=""/>
    <s v=""/>
    <s v=""/>
    <s v=""/>
    <s v=""/>
    <s v=""/>
    <s v=""/>
    <s v=""/>
    <s v=""/>
  </r>
  <r>
    <x v="46"/>
    <s v="Avant"/>
    <x v="1"/>
    <x v="33"/>
    <s v=""/>
    <s v=""/>
    <s v=""/>
    <s v=""/>
    <s v=""/>
    <s v=""/>
    <s v=""/>
    <s v=""/>
    <s v=""/>
  </r>
  <r>
    <x v="0"/>
    <s v="Avant"/>
    <x v="1"/>
    <x v="34"/>
    <s v=""/>
    <s v=""/>
    <s v=""/>
    <s v=""/>
    <s v=""/>
    <s v=""/>
    <s v=""/>
    <s v=""/>
    <s v=""/>
  </r>
  <r>
    <x v="1"/>
    <s v="Trois Quarts"/>
    <x v="1"/>
    <x v="34"/>
    <s v=""/>
    <s v=""/>
    <s v=""/>
    <s v=""/>
    <s v=""/>
    <s v=""/>
    <s v=""/>
    <s v=""/>
    <s v=""/>
  </r>
  <r>
    <x v="2"/>
    <s v="Avant"/>
    <x v="1"/>
    <x v="34"/>
    <s v=""/>
    <s v=""/>
    <s v=""/>
    <s v=""/>
    <s v=""/>
    <s v=""/>
    <s v=""/>
    <s v=""/>
    <s v=""/>
  </r>
  <r>
    <x v="3"/>
    <s v="Avant"/>
    <x v="1"/>
    <x v="34"/>
    <s v=""/>
    <s v=""/>
    <s v=""/>
    <s v=""/>
    <s v=""/>
    <s v=""/>
    <s v=""/>
    <s v=""/>
    <s v=""/>
  </r>
  <r>
    <x v="4"/>
    <s v="Avant"/>
    <x v="1"/>
    <x v="34"/>
    <s v=""/>
    <s v=""/>
    <s v=""/>
    <s v=""/>
    <s v=""/>
    <s v=""/>
    <s v=""/>
    <s v=""/>
    <s v=""/>
  </r>
  <r>
    <x v="5"/>
    <s v="Trois Quarts"/>
    <x v="1"/>
    <x v="34"/>
    <s v=""/>
    <s v=""/>
    <s v=""/>
    <s v=""/>
    <s v=""/>
    <s v=""/>
    <s v=""/>
    <s v=""/>
    <s v=""/>
  </r>
  <r>
    <x v="6"/>
    <s v="Avant"/>
    <x v="1"/>
    <x v="34"/>
    <s v=""/>
    <s v=""/>
    <s v=""/>
    <s v=""/>
    <s v=""/>
    <s v=""/>
    <s v=""/>
    <s v=""/>
    <s v=""/>
  </r>
  <r>
    <x v="7"/>
    <s v="Trois Quarts"/>
    <x v="1"/>
    <x v="34"/>
    <s v=""/>
    <s v=""/>
    <s v=""/>
    <s v=""/>
    <s v=""/>
    <s v=""/>
    <s v=""/>
    <s v=""/>
    <s v=""/>
  </r>
  <r>
    <x v="8"/>
    <s v="Avant"/>
    <x v="1"/>
    <x v="34"/>
    <s v=""/>
    <s v=""/>
    <s v=""/>
    <s v=""/>
    <s v=""/>
    <s v=""/>
    <s v=""/>
    <s v=""/>
    <s v=""/>
  </r>
  <r>
    <x v="9"/>
    <s v="Trois Quarts"/>
    <x v="1"/>
    <x v="34"/>
    <s v=""/>
    <s v=""/>
    <s v=""/>
    <s v=""/>
    <s v=""/>
    <s v=""/>
    <s v=""/>
    <s v=""/>
    <s v=""/>
  </r>
  <r>
    <x v="10"/>
    <s v="Avant"/>
    <x v="1"/>
    <x v="34"/>
    <s v=""/>
    <s v=""/>
    <s v=""/>
    <s v=""/>
    <s v=""/>
    <s v=""/>
    <s v=""/>
    <s v=""/>
    <s v=""/>
  </r>
  <r>
    <x v="11"/>
    <s v="Avant"/>
    <x v="1"/>
    <x v="34"/>
    <s v=""/>
    <s v=""/>
    <s v=""/>
    <s v=""/>
    <s v=""/>
    <s v=""/>
    <s v=""/>
    <s v=""/>
    <s v=""/>
  </r>
  <r>
    <x v="12"/>
    <s v="Avant"/>
    <x v="1"/>
    <x v="34"/>
    <s v=""/>
    <s v=""/>
    <s v=""/>
    <s v=""/>
    <s v=""/>
    <s v=""/>
    <s v=""/>
    <s v=""/>
    <s v=""/>
  </r>
  <r>
    <x v="13"/>
    <s v="Trois Quarts"/>
    <x v="1"/>
    <x v="34"/>
    <s v=""/>
    <s v=""/>
    <s v=""/>
    <s v=""/>
    <s v=""/>
    <s v=""/>
    <s v=""/>
    <s v=""/>
    <s v=""/>
  </r>
  <r>
    <x v="14"/>
    <s v="Avant"/>
    <x v="1"/>
    <x v="34"/>
    <s v=""/>
    <s v=""/>
    <s v=""/>
    <s v=""/>
    <s v=""/>
    <s v=""/>
    <s v=""/>
    <s v=""/>
    <s v=""/>
  </r>
  <r>
    <x v="15"/>
    <s v="Trois Quarts"/>
    <x v="1"/>
    <x v="34"/>
    <s v=""/>
    <s v=""/>
    <s v=""/>
    <s v=""/>
    <s v=""/>
    <s v=""/>
    <s v=""/>
    <s v=""/>
    <s v=""/>
  </r>
  <r>
    <x v="16"/>
    <s v="Avant"/>
    <x v="1"/>
    <x v="34"/>
    <s v=""/>
    <s v=""/>
    <s v=""/>
    <s v=""/>
    <s v=""/>
    <s v=""/>
    <s v=""/>
    <s v=""/>
    <s v=""/>
  </r>
  <r>
    <x v="17"/>
    <s v="Trois Quarts"/>
    <x v="1"/>
    <x v="34"/>
    <s v=""/>
    <s v=""/>
    <s v=""/>
    <s v=""/>
    <s v=""/>
    <s v=""/>
    <s v=""/>
    <s v=""/>
    <s v=""/>
  </r>
  <r>
    <x v="18"/>
    <s v="Avant"/>
    <x v="1"/>
    <x v="34"/>
    <s v=""/>
    <s v=""/>
    <s v=""/>
    <s v=""/>
    <s v=""/>
    <s v=""/>
    <s v=""/>
    <s v=""/>
    <s v=""/>
  </r>
  <r>
    <x v="19"/>
    <s v="Trois Quarts"/>
    <x v="1"/>
    <x v="34"/>
    <s v=""/>
    <s v=""/>
    <s v=""/>
    <s v=""/>
    <s v=""/>
    <s v=""/>
    <s v=""/>
    <s v=""/>
    <s v=""/>
  </r>
  <r>
    <x v="20"/>
    <s v="Avant"/>
    <x v="1"/>
    <x v="34"/>
    <s v=""/>
    <s v=""/>
    <s v=""/>
    <s v=""/>
    <s v=""/>
    <s v=""/>
    <s v=""/>
    <s v=""/>
    <s v=""/>
  </r>
  <r>
    <x v="21"/>
    <s v="Avant"/>
    <x v="1"/>
    <x v="34"/>
    <s v=""/>
    <s v=""/>
    <s v=""/>
    <s v=""/>
    <s v=""/>
    <s v=""/>
    <s v=""/>
    <s v=""/>
    <s v=""/>
  </r>
  <r>
    <x v="22"/>
    <s v="Avant"/>
    <x v="1"/>
    <x v="34"/>
    <s v=""/>
    <s v=""/>
    <s v=""/>
    <s v=""/>
    <s v=""/>
    <s v=""/>
    <s v=""/>
    <s v=""/>
    <s v=""/>
  </r>
  <r>
    <x v="23"/>
    <s v="Trois Quarts"/>
    <x v="1"/>
    <x v="34"/>
    <s v=""/>
    <s v=""/>
    <s v=""/>
    <s v=""/>
    <s v=""/>
    <s v=""/>
    <s v=""/>
    <s v=""/>
    <s v=""/>
  </r>
  <r>
    <x v="24"/>
    <s v="Avant"/>
    <x v="1"/>
    <x v="34"/>
    <s v=""/>
    <s v=""/>
    <s v=""/>
    <s v=""/>
    <s v=""/>
    <s v=""/>
    <s v=""/>
    <s v=""/>
    <s v=""/>
  </r>
  <r>
    <x v="25"/>
    <s v="Avant"/>
    <x v="1"/>
    <x v="34"/>
    <s v=""/>
    <s v=""/>
    <s v=""/>
    <s v=""/>
    <s v=""/>
    <s v=""/>
    <s v=""/>
    <s v=""/>
    <s v=""/>
  </r>
  <r>
    <x v="26"/>
    <s v="Avant"/>
    <x v="1"/>
    <x v="34"/>
    <s v=""/>
    <s v=""/>
    <s v=""/>
    <s v=""/>
    <s v=""/>
    <s v=""/>
    <s v=""/>
    <s v=""/>
    <s v=""/>
  </r>
  <r>
    <x v="27"/>
    <s v="Avant"/>
    <x v="1"/>
    <x v="34"/>
    <s v=""/>
    <s v=""/>
    <s v=""/>
    <s v=""/>
    <s v=""/>
    <s v=""/>
    <s v=""/>
    <s v=""/>
    <s v=""/>
  </r>
  <r>
    <x v="28"/>
    <s v="Avant"/>
    <x v="1"/>
    <x v="34"/>
    <s v=""/>
    <s v=""/>
    <s v=""/>
    <s v=""/>
    <s v=""/>
    <s v=""/>
    <s v=""/>
    <s v=""/>
    <s v=""/>
  </r>
  <r>
    <x v="29"/>
    <s v="Avant"/>
    <x v="1"/>
    <x v="34"/>
    <s v=""/>
    <s v=""/>
    <s v=""/>
    <s v=""/>
    <s v=""/>
    <s v=""/>
    <s v=""/>
    <s v=""/>
    <s v=""/>
  </r>
  <r>
    <x v="30"/>
    <s v="Trois Quarts"/>
    <x v="1"/>
    <x v="34"/>
    <s v=""/>
    <s v=""/>
    <s v=""/>
    <s v=""/>
    <s v=""/>
    <s v=""/>
    <s v=""/>
    <s v=""/>
    <s v=""/>
  </r>
  <r>
    <x v="31"/>
    <s v="Trois Quarts"/>
    <x v="1"/>
    <x v="34"/>
    <s v=""/>
    <s v=""/>
    <s v=""/>
    <s v=""/>
    <s v=""/>
    <s v=""/>
    <s v=""/>
    <s v=""/>
    <s v=""/>
  </r>
  <r>
    <x v="32"/>
    <s v="Trois Quarts"/>
    <x v="1"/>
    <x v="34"/>
    <s v=""/>
    <s v=""/>
    <s v=""/>
    <s v=""/>
    <s v=""/>
    <s v=""/>
    <s v=""/>
    <s v=""/>
    <s v=""/>
  </r>
  <r>
    <x v="33"/>
    <s v="Trois Quarts"/>
    <x v="1"/>
    <x v="34"/>
    <s v=""/>
    <s v=""/>
    <s v=""/>
    <s v=""/>
    <s v=""/>
    <s v=""/>
    <s v=""/>
    <s v=""/>
    <s v=""/>
  </r>
  <r>
    <x v="34"/>
    <s v="Trois Quarts"/>
    <x v="1"/>
    <x v="34"/>
    <s v=""/>
    <s v=""/>
    <s v=""/>
    <s v=""/>
    <s v=""/>
    <s v=""/>
    <s v=""/>
    <s v=""/>
    <s v=""/>
  </r>
  <r>
    <x v="35"/>
    <s v="Trois Quarts"/>
    <x v="1"/>
    <x v="34"/>
    <s v=""/>
    <s v=""/>
    <s v=""/>
    <s v=""/>
    <s v=""/>
    <s v=""/>
    <s v=""/>
    <s v=""/>
    <s v=""/>
  </r>
  <r>
    <x v="36"/>
    <s v="Avant"/>
    <x v="1"/>
    <x v="34"/>
    <s v=""/>
    <s v=""/>
    <s v=""/>
    <s v=""/>
    <s v=""/>
    <s v=""/>
    <s v=""/>
    <s v=""/>
    <s v=""/>
  </r>
  <r>
    <x v="37"/>
    <s v="Avant"/>
    <x v="1"/>
    <x v="34"/>
    <s v=""/>
    <s v=""/>
    <s v=""/>
    <s v=""/>
    <s v=""/>
    <s v=""/>
    <s v=""/>
    <s v=""/>
    <s v=""/>
  </r>
  <r>
    <x v="38"/>
    <s v="Avant"/>
    <x v="1"/>
    <x v="34"/>
    <s v=""/>
    <s v=""/>
    <s v=""/>
    <s v=""/>
    <s v=""/>
    <s v=""/>
    <s v=""/>
    <s v=""/>
    <s v=""/>
  </r>
  <r>
    <x v="39"/>
    <s v="Avant"/>
    <x v="1"/>
    <x v="34"/>
    <s v=""/>
    <s v=""/>
    <s v=""/>
    <s v=""/>
    <s v=""/>
    <s v=""/>
    <s v=""/>
    <s v=""/>
    <s v=""/>
  </r>
  <r>
    <x v="40"/>
    <s v="Trois Quarts"/>
    <x v="1"/>
    <x v="34"/>
    <s v=""/>
    <s v=""/>
    <s v=""/>
    <s v=""/>
    <s v=""/>
    <s v=""/>
    <s v=""/>
    <s v=""/>
    <s v=""/>
  </r>
  <r>
    <x v="41"/>
    <s v="Avant"/>
    <x v="1"/>
    <x v="34"/>
    <s v=""/>
    <s v=""/>
    <s v=""/>
    <s v=""/>
    <s v=""/>
    <s v=""/>
    <s v=""/>
    <s v=""/>
    <s v=""/>
  </r>
  <r>
    <x v="42"/>
    <s v="Trois Quarts"/>
    <x v="1"/>
    <x v="34"/>
    <s v=""/>
    <s v=""/>
    <s v=""/>
    <s v=""/>
    <s v=""/>
    <s v=""/>
    <s v=""/>
    <s v=""/>
    <s v=""/>
  </r>
  <r>
    <x v="43"/>
    <s v="Trois Quarts"/>
    <x v="1"/>
    <x v="34"/>
    <s v=""/>
    <s v=""/>
    <s v=""/>
    <s v=""/>
    <s v=""/>
    <s v=""/>
    <s v=""/>
    <s v=""/>
    <s v=""/>
  </r>
  <r>
    <x v="44"/>
    <s v="Avant"/>
    <x v="1"/>
    <x v="34"/>
    <s v=""/>
    <s v=""/>
    <s v=""/>
    <s v=""/>
    <s v=""/>
    <s v=""/>
    <s v=""/>
    <s v=""/>
    <s v=""/>
  </r>
  <r>
    <x v="45"/>
    <s v="Trois Quarts"/>
    <x v="1"/>
    <x v="34"/>
    <s v=""/>
    <s v=""/>
    <s v=""/>
    <s v=""/>
    <s v=""/>
    <s v=""/>
    <s v=""/>
    <s v=""/>
    <s v=""/>
  </r>
  <r>
    <x v="46"/>
    <s v="Avant"/>
    <x v="1"/>
    <x v="34"/>
    <s v=""/>
    <s v=""/>
    <s v=""/>
    <s v=""/>
    <s v=""/>
    <s v=""/>
    <s v=""/>
    <s v=""/>
    <s v=""/>
  </r>
  <r>
    <x v="0"/>
    <s v="Avant"/>
    <x v="1"/>
    <x v="35"/>
    <s v=""/>
    <s v=""/>
    <s v=""/>
    <s v=""/>
    <s v=""/>
    <s v=""/>
    <s v=""/>
    <s v=""/>
    <s v=""/>
  </r>
  <r>
    <x v="1"/>
    <s v="Trois Quarts"/>
    <x v="1"/>
    <x v="35"/>
    <s v=""/>
    <s v=""/>
    <s v=""/>
    <s v=""/>
    <s v=""/>
    <s v=""/>
    <s v=""/>
    <s v=""/>
    <s v=""/>
  </r>
  <r>
    <x v="2"/>
    <s v="Avant"/>
    <x v="1"/>
    <x v="35"/>
    <s v=""/>
    <s v=""/>
    <s v=""/>
    <s v=""/>
    <s v=""/>
    <s v=""/>
    <s v=""/>
    <s v=""/>
    <s v=""/>
  </r>
  <r>
    <x v="3"/>
    <s v="Avant"/>
    <x v="1"/>
    <x v="35"/>
    <s v=""/>
    <s v=""/>
    <s v=""/>
    <s v=""/>
    <s v=""/>
    <s v=""/>
    <s v=""/>
    <s v=""/>
    <s v=""/>
  </r>
  <r>
    <x v="4"/>
    <s v="Avant"/>
    <x v="1"/>
    <x v="35"/>
    <s v=""/>
    <s v=""/>
    <s v=""/>
    <s v=""/>
    <s v=""/>
    <s v=""/>
    <s v=""/>
    <s v=""/>
    <s v=""/>
  </r>
  <r>
    <x v="5"/>
    <s v="Trois Quarts"/>
    <x v="1"/>
    <x v="35"/>
    <s v=""/>
    <s v=""/>
    <s v=""/>
    <s v=""/>
    <s v=""/>
    <s v=""/>
    <s v=""/>
    <s v=""/>
    <s v=""/>
  </r>
  <r>
    <x v="6"/>
    <s v="Avant"/>
    <x v="1"/>
    <x v="35"/>
    <s v=""/>
    <s v=""/>
    <s v=""/>
    <s v=""/>
    <s v=""/>
    <s v=""/>
    <s v=""/>
    <s v=""/>
    <s v=""/>
  </r>
  <r>
    <x v="7"/>
    <s v="Trois Quarts"/>
    <x v="1"/>
    <x v="35"/>
    <s v=""/>
    <s v=""/>
    <s v=""/>
    <s v=""/>
    <s v=""/>
    <s v=""/>
    <s v=""/>
    <s v=""/>
    <s v=""/>
  </r>
  <r>
    <x v="8"/>
    <s v="Avant"/>
    <x v="1"/>
    <x v="35"/>
    <s v=""/>
    <s v=""/>
    <s v=""/>
    <s v=""/>
    <s v=""/>
    <s v=""/>
    <s v=""/>
    <s v=""/>
    <s v=""/>
  </r>
  <r>
    <x v="9"/>
    <s v="Trois Quarts"/>
    <x v="1"/>
    <x v="35"/>
    <s v=""/>
    <s v=""/>
    <s v=""/>
    <s v=""/>
    <s v=""/>
    <s v=""/>
    <s v=""/>
    <s v=""/>
    <s v=""/>
  </r>
  <r>
    <x v="10"/>
    <s v="Avant"/>
    <x v="1"/>
    <x v="35"/>
    <s v=""/>
    <s v=""/>
    <s v=""/>
    <s v=""/>
    <s v=""/>
    <s v=""/>
    <s v=""/>
    <s v=""/>
    <s v=""/>
  </r>
  <r>
    <x v="11"/>
    <s v="Avant"/>
    <x v="1"/>
    <x v="35"/>
    <s v=""/>
    <s v=""/>
    <s v=""/>
    <s v=""/>
    <s v=""/>
    <s v=""/>
    <s v=""/>
    <s v=""/>
    <s v=""/>
  </r>
  <r>
    <x v="12"/>
    <s v="Avant"/>
    <x v="1"/>
    <x v="35"/>
    <s v=""/>
    <s v=""/>
    <s v=""/>
    <s v=""/>
    <s v=""/>
    <s v=""/>
    <s v=""/>
    <s v=""/>
    <s v=""/>
  </r>
  <r>
    <x v="13"/>
    <s v="Trois Quarts"/>
    <x v="1"/>
    <x v="35"/>
    <s v=""/>
    <s v=""/>
    <s v=""/>
    <s v=""/>
    <s v=""/>
    <s v=""/>
    <s v=""/>
    <s v=""/>
    <s v=""/>
  </r>
  <r>
    <x v="14"/>
    <s v="Avant"/>
    <x v="1"/>
    <x v="35"/>
    <s v=""/>
    <s v=""/>
    <s v=""/>
    <s v=""/>
    <s v=""/>
    <s v=""/>
    <s v=""/>
    <s v=""/>
    <s v=""/>
  </r>
  <r>
    <x v="15"/>
    <s v="Trois Quarts"/>
    <x v="1"/>
    <x v="35"/>
    <s v=""/>
    <s v=""/>
    <s v=""/>
    <s v=""/>
    <s v=""/>
    <s v=""/>
    <s v=""/>
    <s v=""/>
    <s v=""/>
  </r>
  <r>
    <x v="16"/>
    <s v="Avant"/>
    <x v="1"/>
    <x v="35"/>
    <s v=""/>
    <s v=""/>
    <s v=""/>
    <s v=""/>
    <s v=""/>
    <s v=""/>
    <s v=""/>
    <s v=""/>
    <s v=""/>
  </r>
  <r>
    <x v="17"/>
    <s v="Trois Quarts"/>
    <x v="1"/>
    <x v="35"/>
    <s v=""/>
    <s v=""/>
    <s v=""/>
    <s v=""/>
    <s v=""/>
    <s v=""/>
    <s v=""/>
    <s v=""/>
    <s v=""/>
  </r>
  <r>
    <x v="18"/>
    <s v="Avant"/>
    <x v="1"/>
    <x v="35"/>
    <s v=""/>
    <s v=""/>
    <s v=""/>
    <s v=""/>
    <s v=""/>
    <s v=""/>
    <s v=""/>
    <s v=""/>
    <s v=""/>
  </r>
  <r>
    <x v="19"/>
    <s v="Trois Quarts"/>
    <x v="1"/>
    <x v="35"/>
    <s v=""/>
    <s v=""/>
    <s v=""/>
    <s v=""/>
    <s v=""/>
    <s v=""/>
    <s v=""/>
    <s v=""/>
    <s v=""/>
  </r>
  <r>
    <x v="20"/>
    <s v="Avant"/>
    <x v="1"/>
    <x v="35"/>
    <s v=""/>
    <s v=""/>
    <s v=""/>
    <s v=""/>
    <s v=""/>
    <s v=""/>
    <s v=""/>
    <s v=""/>
    <s v=""/>
  </r>
  <r>
    <x v="21"/>
    <s v="Avant"/>
    <x v="1"/>
    <x v="35"/>
    <s v=""/>
    <s v=""/>
    <s v=""/>
    <s v=""/>
    <s v=""/>
    <s v=""/>
    <s v=""/>
    <s v=""/>
    <s v=""/>
  </r>
  <r>
    <x v="22"/>
    <s v="Avant"/>
    <x v="1"/>
    <x v="35"/>
    <s v=""/>
    <s v=""/>
    <s v=""/>
    <s v=""/>
    <s v=""/>
    <s v=""/>
    <s v=""/>
    <s v=""/>
    <s v=""/>
  </r>
  <r>
    <x v="23"/>
    <s v="Trois Quarts"/>
    <x v="1"/>
    <x v="35"/>
    <s v=""/>
    <s v=""/>
    <s v=""/>
    <s v=""/>
    <s v=""/>
    <s v=""/>
    <s v=""/>
    <s v=""/>
    <s v=""/>
  </r>
  <r>
    <x v="24"/>
    <s v="Avant"/>
    <x v="1"/>
    <x v="35"/>
    <s v=""/>
    <s v=""/>
    <s v=""/>
    <s v=""/>
    <s v=""/>
    <s v=""/>
    <s v=""/>
    <s v=""/>
    <s v=""/>
  </r>
  <r>
    <x v="25"/>
    <s v="Avant"/>
    <x v="1"/>
    <x v="35"/>
    <s v=""/>
    <s v=""/>
    <s v=""/>
    <s v=""/>
    <s v=""/>
    <s v=""/>
    <s v=""/>
    <s v=""/>
    <s v=""/>
  </r>
  <r>
    <x v="26"/>
    <s v="Avant"/>
    <x v="1"/>
    <x v="35"/>
    <s v=""/>
    <s v=""/>
    <s v=""/>
    <s v=""/>
    <s v=""/>
    <s v=""/>
    <s v=""/>
    <s v=""/>
    <s v=""/>
  </r>
  <r>
    <x v="27"/>
    <s v="Avant"/>
    <x v="1"/>
    <x v="35"/>
    <s v=""/>
    <s v=""/>
    <s v=""/>
    <s v=""/>
    <s v=""/>
    <s v=""/>
    <s v=""/>
    <s v=""/>
    <s v=""/>
  </r>
  <r>
    <x v="28"/>
    <s v="Avant"/>
    <x v="1"/>
    <x v="35"/>
    <s v=""/>
    <s v=""/>
    <s v=""/>
    <s v=""/>
    <s v=""/>
    <s v=""/>
    <s v=""/>
    <s v=""/>
    <s v=""/>
  </r>
  <r>
    <x v="29"/>
    <s v="Avant"/>
    <x v="1"/>
    <x v="35"/>
    <s v=""/>
    <s v=""/>
    <s v=""/>
    <s v=""/>
    <s v=""/>
    <s v=""/>
    <s v=""/>
    <s v=""/>
    <s v=""/>
  </r>
  <r>
    <x v="30"/>
    <s v="Trois Quarts"/>
    <x v="1"/>
    <x v="35"/>
    <s v=""/>
    <s v=""/>
    <s v=""/>
    <s v=""/>
    <s v=""/>
    <s v=""/>
    <s v=""/>
    <s v=""/>
    <s v=""/>
  </r>
  <r>
    <x v="31"/>
    <s v="Trois Quarts"/>
    <x v="1"/>
    <x v="35"/>
    <s v=""/>
    <s v=""/>
    <s v=""/>
    <s v=""/>
    <s v=""/>
    <s v=""/>
    <s v=""/>
    <s v=""/>
    <s v=""/>
  </r>
  <r>
    <x v="32"/>
    <s v="Trois Quarts"/>
    <x v="1"/>
    <x v="35"/>
    <s v=""/>
    <s v=""/>
    <s v=""/>
    <s v=""/>
    <s v=""/>
    <s v=""/>
    <s v=""/>
    <s v=""/>
    <s v=""/>
  </r>
  <r>
    <x v="33"/>
    <s v="Trois Quarts"/>
    <x v="1"/>
    <x v="35"/>
    <s v=""/>
    <s v=""/>
    <s v=""/>
    <s v=""/>
    <s v=""/>
    <s v=""/>
    <s v=""/>
    <s v=""/>
    <s v=""/>
  </r>
  <r>
    <x v="34"/>
    <s v="Trois Quarts"/>
    <x v="1"/>
    <x v="35"/>
    <s v=""/>
    <s v=""/>
    <s v=""/>
    <s v=""/>
    <s v=""/>
    <s v=""/>
    <s v=""/>
    <s v=""/>
    <s v=""/>
  </r>
  <r>
    <x v="35"/>
    <s v="Trois Quarts"/>
    <x v="1"/>
    <x v="35"/>
    <s v=""/>
    <s v=""/>
    <s v=""/>
    <s v=""/>
    <s v=""/>
    <s v=""/>
    <s v=""/>
    <s v=""/>
    <s v=""/>
  </r>
  <r>
    <x v="36"/>
    <s v="Avant"/>
    <x v="1"/>
    <x v="35"/>
    <s v=""/>
    <s v=""/>
    <s v=""/>
    <s v=""/>
    <s v=""/>
    <s v=""/>
    <s v=""/>
    <s v=""/>
    <s v=""/>
  </r>
  <r>
    <x v="37"/>
    <s v="Avant"/>
    <x v="1"/>
    <x v="35"/>
    <s v=""/>
    <s v=""/>
    <s v=""/>
    <s v=""/>
    <s v=""/>
    <s v=""/>
    <s v=""/>
    <s v=""/>
    <s v=""/>
  </r>
  <r>
    <x v="38"/>
    <s v="Avant"/>
    <x v="1"/>
    <x v="35"/>
    <s v=""/>
    <s v=""/>
    <s v=""/>
    <s v=""/>
    <s v=""/>
    <s v=""/>
    <s v=""/>
    <s v=""/>
    <s v=""/>
  </r>
  <r>
    <x v="39"/>
    <s v="Avant"/>
    <x v="1"/>
    <x v="35"/>
    <s v=""/>
    <s v=""/>
    <s v=""/>
    <s v=""/>
    <s v=""/>
    <s v=""/>
    <s v=""/>
    <s v=""/>
    <s v=""/>
  </r>
  <r>
    <x v="40"/>
    <s v="Trois Quarts"/>
    <x v="1"/>
    <x v="35"/>
    <s v=""/>
    <s v=""/>
    <s v=""/>
    <s v=""/>
    <s v=""/>
    <s v=""/>
    <s v=""/>
    <s v=""/>
    <s v=""/>
  </r>
  <r>
    <x v="41"/>
    <s v="Avant"/>
    <x v="1"/>
    <x v="35"/>
    <s v=""/>
    <s v=""/>
    <s v=""/>
    <s v=""/>
    <s v=""/>
    <s v=""/>
    <s v=""/>
    <s v=""/>
    <s v=""/>
  </r>
  <r>
    <x v="42"/>
    <s v="Trois Quarts"/>
    <x v="1"/>
    <x v="35"/>
    <s v=""/>
    <s v=""/>
    <s v=""/>
    <s v=""/>
    <s v=""/>
    <s v=""/>
    <s v=""/>
    <s v=""/>
    <s v=""/>
  </r>
  <r>
    <x v="43"/>
    <s v="Trois Quarts"/>
    <x v="1"/>
    <x v="35"/>
    <s v=""/>
    <s v=""/>
    <s v=""/>
    <s v=""/>
    <s v=""/>
    <s v=""/>
    <s v=""/>
    <s v=""/>
    <s v=""/>
  </r>
  <r>
    <x v="44"/>
    <s v="Avant"/>
    <x v="1"/>
    <x v="35"/>
    <s v=""/>
    <s v=""/>
    <s v=""/>
    <s v=""/>
    <s v=""/>
    <s v=""/>
    <s v=""/>
    <s v=""/>
    <s v=""/>
  </r>
  <r>
    <x v="45"/>
    <s v="Trois Quarts"/>
    <x v="1"/>
    <x v="35"/>
    <s v=""/>
    <s v=""/>
    <s v=""/>
    <s v=""/>
    <s v=""/>
    <s v=""/>
    <s v=""/>
    <s v=""/>
    <s v=""/>
  </r>
  <r>
    <x v="46"/>
    <s v="Avant"/>
    <x v="1"/>
    <x v="35"/>
    <s v=""/>
    <s v=""/>
    <s v=""/>
    <s v=""/>
    <s v=""/>
    <s v=""/>
    <s v=""/>
    <s v=""/>
    <s v=""/>
  </r>
  <r>
    <x v="0"/>
    <s v="Avant"/>
    <x v="1"/>
    <x v="36"/>
    <s v=""/>
    <s v=""/>
    <s v=""/>
    <s v=""/>
    <s v=""/>
    <s v=""/>
    <s v=""/>
    <s v=""/>
    <s v=""/>
  </r>
  <r>
    <x v="1"/>
    <s v="Trois Quarts"/>
    <x v="1"/>
    <x v="36"/>
    <s v=""/>
    <s v=""/>
    <s v=""/>
    <s v=""/>
    <s v=""/>
    <s v=""/>
    <s v=""/>
    <s v=""/>
    <s v=""/>
  </r>
  <r>
    <x v="2"/>
    <s v="Avant"/>
    <x v="1"/>
    <x v="36"/>
    <s v=""/>
    <s v=""/>
    <s v=""/>
    <s v=""/>
    <s v=""/>
    <s v=""/>
    <s v=""/>
    <s v=""/>
    <s v=""/>
  </r>
  <r>
    <x v="3"/>
    <s v="Avant"/>
    <x v="1"/>
    <x v="36"/>
    <s v=""/>
    <s v=""/>
    <s v=""/>
    <s v=""/>
    <s v=""/>
    <s v=""/>
    <s v=""/>
    <s v=""/>
    <s v=""/>
  </r>
  <r>
    <x v="4"/>
    <s v="Avant"/>
    <x v="1"/>
    <x v="36"/>
    <s v=""/>
    <s v=""/>
    <s v=""/>
    <s v=""/>
    <s v=""/>
    <s v=""/>
    <s v=""/>
    <s v=""/>
    <s v=""/>
  </r>
  <r>
    <x v="5"/>
    <s v="Trois Quarts"/>
    <x v="1"/>
    <x v="36"/>
    <s v=""/>
    <s v=""/>
    <s v=""/>
    <s v=""/>
    <s v=""/>
    <s v=""/>
    <s v=""/>
    <s v=""/>
    <s v=""/>
  </r>
  <r>
    <x v="6"/>
    <s v="Avant"/>
    <x v="1"/>
    <x v="36"/>
    <s v=""/>
    <s v=""/>
    <s v=""/>
    <s v=""/>
    <s v=""/>
    <s v=""/>
    <s v=""/>
    <s v=""/>
    <s v=""/>
  </r>
  <r>
    <x v="7"/>
    <s v="Trois Quarts"/>
    <x v="1"/>
    <x v="36"/>
    <s v=""/>
    <s v=""/>
    <s v=""/>
    <s v=""/>
    <s v=""/>
    <s v=""/>
    <s v=""/>
    <s v=""/>
    <s v=""/>
  </r>
  <r>
    <x v="8"/>
    <s v="Avant"/>
    <x v="1"/>
    <x v="36"/>
    <s v=""/>
    <s v=""/>
    <s v=""/>
    <s v=""/>
    <s v=""/>
    <s v=""/>
    <s v=""/>
    <s v=""/>
    <s v=""/>
  </r>
  <r>
    <x v="9"/>
    <s v="Trois Quarts"/>
    <x v="1"/>
    <x v="36"/>
    <s v=""/>
    <s v=""/>
    <s v=""/>
    <s v=""/>
    <s v=""/>
    <s v=""/>
    <s v=""/>
    <s v=""/>
    <s v=""/>
  </r>
  <r>
    <x v="10"/>
    <s v="Avant"/>
    <x v="1"/>
    <x v="36"/>
    <s v=""/>
    <s v=""/>
    <s v=""/>
    <s v=""/>
    <s v=""/>
    <s v=""/>
    <s v=""/>
    <s v=""/>
    <s v=""/>
  </r>
  <r>
    <x v="11"/>
    <s v="Avant"/>
    <x v="1"/>
    <x v="36"/>
    <s v=""/>
    <s v=""/>
    <s v=""/>
    <s v=""/>
    <s v=""/>
    <s v=""/>
    <s v=""/>
    <s v=""/>
    <s v=""/>
  </r>
  <r>
    <x v="12"/>
    <s v="Avant"/>
    <x v="1"/>
    <x v="36"/>
    <s v=""/>
    <s v=""/>
    <s v=""/>
    <s v=""/>
    <s v=""/>
    <s v=""/>
    <s v=""/>
    <s v=""/>
    <s v=""/>
  </r>
  <r>
    <x v="13"/>
    <s v="Trois Quarts"/>
    <x v="1"/>
    <x v="36"/>
    <s v=""/>
    <s v=""/>
    <s v=""/>
    <s v=""/>
    <s v=""/>
    <s v=""/>
    <s v=""/>
    <s v=""/>
    <s v=""/>
  </r>
  <r>
    <x v="14"/>
    <s v="Avant"/>
    <x v="1"/>
    <x v="36"/>
    <s v=""/>
    <s v=""/>
    <s v=""/>
    <s v=""/>
    <s v=""/>
    <s v=""/>
    <s v=""/>
    <s v=""/>
    <s v=""/>
  </r>
  <r>
    <x v="15"/>
    <s v="Trois Quarts"/>
    <x v="1"/>
    <x v="36"/>
    <s v=""/>
    <s v=""/>
    <s v=""/>
    <s v=""/>
    <s v=""/>
    <s v=""/>
    <s v=""/>
    <s v=""/>
    <s v=""/>
  </r>
  <r>
    <x v="16"/>
    <s v="Avant"/>
    <x v="1"/>
    <x v="36"/>
    <s v=""/>
    <s v=""/>
    <s v=""/>
    <s v=""/>
    <s v=""/>
    <s v=""/>
    <s v=""/>
    <s v=""/>
    <s v=""/>
  </r>
  <r>
    <x v="17"/>
    <s v="Trois Quarts"/>
    <x v="1"/>
    <x v="36"/>
    <s v=""/>
    <s v=""/>
    <s v=""/>
    <s v=""/>
    <s v=""/>
    <s v=""/>
    <s v=""/>
    <s v=""/>
    <s v=""/>
  </r>
  <r>
    <x v="18"/>
    <s v="Avant"/>
    <x v="1"/>
    <x v="36"/>
    <s v=""/>
    <s v=""/>
    <s v=""/>
    <s v=""/>
    <s v=""/>
    <s v=""/>
    <s v=""/>
    <s v=""/>
    <s v=""/>
  </r>
  <r>
    <x v="19"/>
    <s v="Trois Quarts"/>
    <x v="1"/>
    <x v="36"/>
    <s v=""/>
    <s v=""/>
    <s v=""/>
    <s v=""/>
    <s v=""/>
    <s v=""/>
    <s v=""/>
    <s v=""/>
    <s v=""/>
  </r>
  <r>
    <x v="20"/>
    <s v="Avant"/>
    <x v="1"/>
    <x v="36"/>
    <s v=""/>
    <s v=""/>
    <s v=""/>
    <s v=""/>
    <s v=""/>
    <s v=""/>
    <s v=""/>
    <s v=""/>
    <s v=""/>
  </r>
  <r>
    <x v="21"/>
    <s v="Avant"/>
    <x v="1"/>
    <x v="36"/>
    <s v=""/>
    <s v=""/>
    <s v=""/>
    <s v=""/>
    <s v=""/>
    <s v=""/>
    <s v=""/>
    <s v=""/>
    <s v=""/>
  </r>
  <r>
    <x v="22"/>
    <s v="Avant"/>
    <x v="1"/>
    <x v="36"/>
    <s v=""/>
    <s v=""/>
    <s v=""/>
    <s v=""/>
    <s v=""/>
    <s v=""/>
    <s v=""/>
    <s v=""/>
    <s v=""/>
  </r>
  <r>
    <x v="23"/>
    <s v="Trois Quarts"/>
    <x v="1"/>
    <x v="36"/>
    <s v=""/>
    <s v=""/>
    <s v=""/>
    <s v=""/>
    <s v=""/>
    <s v=""/>
    <s v=""/>
    <s v=""/>
    <s v=""/>
  </r>
  <r>
    <x v="24"/>
    <s v="Avant"/>
    <x v="1"/>
    <x v="36"/>
    <s v=""/>
    <s v=""/>
    <s v=""/>
    <s v=""/>
    <s v=""/>
    <s v=""/>
    <s v=""/>
    <s v=""/>
    <s v=""/>
  </r>
  <r>
    <x v="25"/>
    <s v="Avant"/>
    <x v="1"/>
    <x v="36"/>
    <s v=""/>
    <s v=""/>
    <s v=""/>
    <s v=""/>
    <s v=""/>
    <s v=""/>
    <s v=""/>
    <s v=""/>
    <s v=""/>
  </r>
  <r>
    <x v="26"/>
    <s v="Avant"/>
    <x v="1"/>
    <x v="36"/>
    <s v=""/>
    <s v=""/>
    <s v=""/>
    <s v=""/>
    <s v=""/>
    <s v=""/>
    <s v=""/>
    <s v=""/>
    <s v=""/>
  </r>
  <r>
    <x v="27"/>
    <s v="Avant"/>
    <x v="1"/>
    <x v="36"/>
    <s v=""/>
    <s v=""/>
    <s v=""/>
    <s v=""/>
    <s v=""/>
    <s v=""/>
    <s v=""/>
    <s v=""/>
    <s v=""/>
  </r>
  <r>
    <x v="28"/>
    <s v="Avant"/>
    <x v="1"/>
    <x v="36"/>
    <s v=""/>
    <s v=""/>
    <s v=""/>
    <s v=""/>
    <s v=""/>
    <s v=""/>
    <s v=""/>
    <s v=""/>
    <s v=""/>
  </r>
  <r>
    <x v="29"/>
    <s v="Avant"/>
    <x v="1"/>
    <x v="36"/>
    <s v=""/>
    <s v=""/>
    <s v=""/>
    <s v=""/>
    <s v=""/>
    <s v=""/>
    <s v=""/>
    <s v=""/>
    <s v=""/>
  </r>
  <r>
    <x v="30"/>
    <s v="Trois Quarts"/>
    <x v="1"/>
    <x v="36"/>
    <s v=""/>
    <s v=""/>
    <s v=""/>
    <s v=""/>
    <s v=""/>
    <s v=""/>
    <s v=""/>
    <s v=""/>
    <s v=""/>
  </r>
  <r>
    <x v="31"/>
    <s v="Trois Quarts"/>
    <x v="1"/>
    <x v="36"/>
    <s v=""/>
    <s v=""/>
    <s v=""/>
    <s v=""/>
    <s v=""/>
    <s v=""/>
    <s v=""/>
    <s v=""/>
    <s v=""/>
  </r>
  <r>
    <x v="32"/>
    <s v="Trois Quarts"/>
    <x v="1"/>
    <x v="36"/>
    <s v=""/>
    <s v=""/>
    <s v=""/>
    <s v=""/>
    <s v=""/>
    <s v=""/>
    <s v=""/>
    <s v=""/>
    <s v=""/>
  </r>
  <r>
    <x v="33"/>
    <s v="Trois Quarts"/>
    <x v="1"/>
    <x v="36"/>
    <s v=""/>
    <s v=""/>
    <s v=""/>
    <s v=""/>
    <s v=""/>
    <s v=""/>
    <s v=""/>
    <s v=""/>
    <s v=""/>
  </r>
  <r>
    <x v="34"/>
    <s v="Trois Quarts"/>
    <x v="1"/>
    <x v="36"/>
    <s v=""/>
    <s v=""/>
    <s v=""/>
    <s v=""/>
    <s v=""/>
    <s v=""/>
    <s v=""/>
    <s v=""/>
    <s v=""/>
  </r>
  <r>
    <x v="35"/>
    <s v="Trois Quarts"/>
    <x v="1"/>
    <x v="36"/>
    <s v=""/>
    <s v=""/>
    <s v=""/>
    <s v=""/>
    <s v=""/>
    <s v=""/>
    <s v=""/>
    <s v=""/>
    <s v=""/>
  </r>
  <r>
    <x v="36"/>
    <s v="Avant"/>
    <x v="1"/>
    <x v="36"/>
    <s v=""/>
    <s v=""/>
    <s v=""/>
    <s v=""/>
    <s v=""/>
    <s v=""/>
    <s v=""/>
    <s v=""/>
    <s v=""/>
  </r>
  <r>
    <x v="37"/>
    <s v="Avant"/>
    <x v="1"/>
    <x v="36"/>
    <s v=""/>
    <s v=""/>
    <s v=""/>
    <s v=""/>
    <s v=""/>
    <s v=""/>
    <s v=""/>
    <s v=""/>
    <s v=""/>
  </r>
  <r>
    <x v="38"/>
    <s v="Avant"/>
    <x v="1"/>
    <x v="36"/>
    <s v=""/>
    <s v=""/>
    <s v=""/>
    <s v=""/>
    <s v=""/>
    <s v=""/>
    <s v=""/>
    <s v=""/>
    <s v=""/>
  </r>
  <r>
    <x v="39"/>
    <s v="Avant"/>
    <x v="1"/>
    <x v="36"/>
    <s v=""/>
    <s v=""/>
    <s v=""/>
    <s v=""/>
    <s v=""/>
    <s v=""/>
    <s v=""/>
    <s v=""/>
    <s v=""/>
  </r>
  <r>
    <x v="40"/>
    <s v="Trois Quarts"/>
    <x v="1"/>
    <x v="36"/>
    <s v=""/>
    <s v=""/>
    <s v=""/>
    <s v=""/>
    <s v=""/>
    <s v=""/>
    <s v=""/>
    <s v=""/>
    <s v=""/>
  </r>
  <r>
    <x v="41"/>
    <s v="Avant"/>
    <x v="1"/>
    <x v="36"/>
    <s v=""/>
    <s v=""/>
    <s v=""/>
    <s v=""/>
    <s v=""/>
    <s v=""/>
    <s v=""/>
    <s v=""/>
    <s v=""/>
  </r>
  <r>
    <x v="42"/>
    <s v="Trois Quarts"/>
    <x v="1"/>
    <x v="36"/>
    <s v=""/>
    <s v=""/>
    <s v=""/>
    <s v=""/>
    <s v=""/>
    <s v=""/>
    <s v=""/>
    <s v=""/>
    <s v=""/>
  </r>
  <r>
    <x v="43"/>
    <s v="Trois Quarts"/>
    <x v="1"/>
    <x v="36"/>
    <s v=""/>
    <s v=""/>
    <s v=""/>
    <s v=""/>
    <s v=""/>
    <s v=""/>
    <s v=""/>
    <s v=""/>
    <s v=""/>
  </r>
  <r>
    <x v="44"/>
    <s v="Avant"/>
    <x v="1"/>
    <x v="36"/>
    <s v=""/>
    <s v=""/>
    <s v=""/>
    <s v=""/>
    <s v=""/>
    <s v=""/>
    <s v=""/>
    <s v=""/>
    <s v=""/>
  </r>
  <r>
    <x v="45"/>
    <s v="Trois Quarts"/>
    <x v="1"/>
    <x v="36"/>
    <s v=""/>
    <s v=""/>
    <s v=""/>
    <s v=""/>
    <s v=""/>
    <s v=""/>
    <s v=""/>
    <s v=""/>
    <s v=""/>
  </r>
  <r>
    <x v="46"/>
    <s v="Avant"/>
    <x v="1"/>
    <x v="36"/>
    <s v=""/>
    <s v=""/>
    <s v=""/>
    <s v=""/>
    <s v=""/>
    <s v=""/>
    <s v=""/>
    <s v=""/>
    <s v=""/>
  </r>
  <r>
    <x v="0"/>
    <s v="Avant"/>
    <x v="1"/>
    <x v="37"/>
    <s v=""/>
    <s v=""/>
    <s v=""/>
    <s v=""/>
    <s v=""/>
    <s v=""/>
    <s v=""/>
    <s v=""/>
    <s v=""/>
  </r>
  <r>
    <x v="1"/>
    <s v="Trois Quarts"/>
    <x v="1"/>
    <x v="37"/>
    <s v=""/>
    <s v=""/>
    <s v=""/>
    <s v=""/>
    <s v=""/>
    <s v=""/>
    <s v=""/>
    <s v=""/>
    <s v=""/>
  </r>
  <r>
    <x v="2"/>
    <s v="Avant"/>
    <x v="1"/>
    <x v="37"/>
    <s v=""/>
    <s v=""/>
    <s v=""/>
    <s v=""/>
    <s v=""/>
    <s v=""/>
    <s v=""/>
    <s v=""/>
    <s v=""/>
  </r>
  <r>
    <x v="3"/>
    <s v="Avant"/>
    <x v="1"/>
    <x v="37"/>
    <s v=""/>
    <s v=""/>
    <s v=""/>
    <s v=""/>
    <s v=""/>
    <s v=""/>
    <s v=""/>
    <s v=""/>
    <s v=""/>
  </r>
  <r>
    <x v="4"/>
    <s v="Avant"/>
    <x v="1"/>
    <x v="37"/>
    <s v=""/>
    <s v=""/>
    <s v=""/>
    <s v=""/>
    <s v=""/>
    <s v=""/>
    <s v=""/>
    <s v=""/>
    <s v=""/>
  </r>
  <r>
    <x v="5"/>
    <s v="Trois Quarts"/>
    <x v="1"/>
    <x v="37"/>
    <s v=""/>
    <s v=""/>
    <s v=""/>
    <s v=""/>
    <s v=""/>
    <s v=""/>
    <s v=""/>
    <s v=""/>
    <s v=""/>
  </r>
  <r>
    <x v="6"/>
    <s v="Avant"/>
    <x v="1"/>
    <x v="37"/>
    <s v=""/>
    <s v=""/>
    <s v=""/>
    <s v=""/>
    <s v=""/>
    <s v=""/>
    <s v=""/>
    <s v=""/>
    <s v=""/>
  </r>
  <r>
    <x v="7"/>
    <s v="Trois Quarts"/>
    <x v="1"/>
    <x v="37"/>
    <s v=""/>
    <s v=""/>
    <s v=""/>
    <s v=""/>
    <s v=""/>
    <s v=""/>
    <s v=""/>
    <s v=""/>
    <s v=""/>
  </r>
  <r>
    <x v="8"/>
    <s v="Avant"/>
    <x v="1"/>
    <x v="37"/>
    <s v=""/>
    <s v=""/>
    <s v=""/>
    <s v=""/>
    <s v=""/>
    <s v=""/>
    <s v=""/>
    <s v=""/>
    <s v=""/>
  </r>
  <r>
    <x v="9"/>
    <s v="Trois Quarts"/>
    <x v="1"/>
    <x v="37"/>
    <s v=""/>
    <s v=""/>
    <s v=""/>
    <s v=""/>
    <s v=""/>
    <s v=""/>
    <s v=""/>
    <s v=""/>
    <s v=""/>
  </r>
  <r>
    <x v="10"/>
    <s v="Avant"/>
    <x v="1"/>
    <x v="37"/>
    <s v=""/>
    <s v=""/>
    <s v=""/>
    <s v=""/>
    <s v=""/>
    <s v=""/>
    <s v=""/>
    <s v=""/>
    <s v=""/>
  </r>
  <r>
    <x v="11"/>
    <s v="Avant"/>
    <x v="1"/>
    <x v="37"/>
    <s v=""/>
    <s v=""/>
    <s v=""/>
    <s v=""/>
    <s v=""/>
    <s v=""/>
    <s v=""/>
    <s v=""/>
    <s v=""/>
  </r>
  <r>
    <x v="12"/>
    <s v="Avant"/>
    <x v="1"/>
    <x v="37"/>
    <s v=""/>
    <s v=""/>
    <s v=""/>
    <s v=""/>
    <s v=""/>
    <s v=""/>
    <s v=""/>
    <s v=""/>
    <s v=""/>
  </r>
  <r>
    <x v="13"/>
    <s v="Trois Quarts"/>
    <x v="1"/>
    <x v="37"/>
    <s v=""/>
    <s v=""/>
    <s v=""/>
    <s v=""/>
    <s v=""/>
    <s v=""/>
    <s v=""/>
    <s v=""/>
    <s v=""/>
  </r>
  <r>
    <x v="14"/>
    <s v="Avant"/>
    <x v="1"/>
    <x v="37"/>
    <s v=""/>
    <s v=""/>
    <s v=""/>
    <s v=""/>
    <s v=""/>
    <s v=""/>
    <s v=""/>
    <s v=""/>
    <s v=""/>
  </r>
  <r>
    <x v="15"/>
    <s v="Trois Quarts"/>
    <x v="1"/>
    <x v="37"/>
    <s v=""/>
    <s v=""/>
    <s v=""/>
    <s v=""/>
    <s v=""/>
    <s v=""/>
    <s v=""/>
    <s v=""/>
    <s v=""/>
  </r>
  <r>
    <x v="16"/>
    <s v="Avant"/>
    <x v="1"/>
    <x v="37"/>
    <s v=""/>
    <s v=""/>
    <s v=""/>
    <s v=""/>
    <s v=""/>
    <s v=""/>
    <s v=""/>
    <s v=""/>
    <s v=""/>
  </r>
  <r>
    <x v="17"/>
    <s v="Trois Quarts"/>
    <x v="1"/>
    <x v="37"/>
    <s v=""/>
    <s v=""/>
    <s v=""/>
    <s v=""/>
    <s v=""/>
    <s v=""/>
    <s v=""/>
    <s v=""/>
    <s v=""/>
  </r>
  <r>
    <x v="18"/>
    <s v="Avant"/>
    <x v="1"/>
    <x v="37"/>
    <s v=""/>
    <s v=""/>
    <s v=""/>
    <s v=""/>
    <s v=""/>
    <s v=""/>
    <s v=""/>
    <s v=""/>
    <s v=""/>
  </r>
  <r>
    <x v="19"/>
    <s v="Trois Quarts"/>
    <x v="1"/>
    <x v="37"/>
    <s v=""/>
    <s v=""/>
    <s v=""/>
    <s v=""/>
    <s v=""/>
    <s v=""/>
    <s v=""/>
    <s v=""/>
    <s v=""/>
  </r>
  <r>
    <x v="20"/>
    <s v="Avant"/>
    <x v="1"/>
    <x v="37"/>
    <s v=""/>
    <s v=""/>
    <s v=""/>
    <s v=""/>
    <s v=""/>
    <s v=""/>
    <s v=""/>
    <s v=""/>
    <s v=""/>
  </r>
  <r>
    <x v="21"/>
    <s v="Avant"/>
    <x v="1"/>
    <x v="37"/>
    <s v=""/>
    <s v=""/>
    <s v=""/>
    <s v=""/>
    <s v=""/>
    <s v=""/>
    <s v=""/>
    <s v=""/>
    <s v=""/>
  </r>
  <r>
    <x v="22"/>
    <s v="Avant"/>
    <x v="1"/>
    <x v="37"/>
    <s v=""/>
    <s v=""/>
    <s v=""/>
    <s v=""/>
    <s v=""/>
    <s v=""/>
    <s v=""/>
    <s v=""/>
    <s v=""/>
  </r>
  <r>
    <x v="23"/>
    <s v="Trois Quarts"/>
    <x v="1"/>
    <x v="37"/>
    <s v=""/>
    <s v=""/>
    <s v=""/>
    <s v=""/>
    <s v=""/>
    <s v=""/>
    <s v=""/>
    <s v=""/>
    <s v=""/>
  </r>
  <r>
    <x v="24"/>
    <s v="Avant"/>
    <x v="1"/>
    <x v="37"/>
    <s v=""/>
    <s v=""/>
    <s v=""/>
    <s v=""/>
    <s v=""/>
    <s v=""/>
    <s v=""/>
    <s v=""/>
    <s v=""/>
  </r>
  <r>
    <x v="25"/>
    <s v="Avant"/>
    <x v="1"/>
    <x v="37"/>
    <s v=""/>
    <s v=""/>
    <s v=""/>
    <s v=""/>
    <s v=""/>
    <s v=""/>
    <s v=""/>
    <s v=""/>
    <s v=""/>
  </r>
  <r>
    <x v="26"/>
    <s v="Avant"/>
    <x v="1"/>
    <x v="37"/>
    <s v=""/>
    <s v=""/>
    <s v=""/>
    <s v=""/>
    <s v=""/>
    <s v=""/>
    <s v=""/>
    <s v=""/>
    <s v=""/>
  </r>
  <r>
    <x v="27"/>
    <s v="Avant"/>
    <x v="1"/>
    <x v="37"/>
    <s v=""/>
    <s v=""/>
    <s v=""/>
    <s v=""/>
    <s v=""/>
    <s v=""/>
    <s v=""/>
    <s v=""/>
    <s v=""/>
  </r>
  <r>
    <x v="28"/>
    <s v="Avant"/>
    <x v="1"/>
    <x v="37"/>
    <s v=""/>
    <s v=""/>
    <s v=""/>
    <s v=""/>
    <s v=""/>
    <s v=""/>
    <s v=""/>
    <s v=""/>
    <s v=""/>
  </r>
  <r>
    <x v="29"/>
    <s v="Avant"/>
    <x v="1"/>
    <x v="37"/>
    <s v=""/>
    <s v=""/>
    <s v=""/>
    <s v=""/>
    <s v=""/>
    <s v=""/>
    <s v=""/>
    <s v=""/>
    <s v=""/>
  </r>
  <r>
    <x v="30"/>
    <s v="Trois Quarts"/>
    <x v="1"/>
    <x v="37"/>
    <s v=""/>
    <s v=""/>
    <s v=""/>
    <s v=""/>
    <s v=""/>
    <s v=""/>
    <s v=""/>
    <s v=""/>
    <s v=""/>
  </r>
  <r>
    <x v="31"/>
    <s v="Trois Quarts"/>
    <x v="1"/>
    <x v="37"/>
    <s v=""/>
    <s v=""/>
    <s v=""/>
    <s v=""/>
    <s v=""/>
    <s v=""/>
    <s v=""/>
    <s v=""/>
    <s v=""/>
  </r>
  <r>
    <x v="32"/>
    <s v="Trois Quarts"/>
    <x v="1"/>
    <x v="37"/>
    <s v=""/>
    <s v=""/>
    <s v=""/>
    <s v=""/>
    <s v=""/>
    <s v=""/>
    <s v=""/>
    <s v=""/>
    <s v=""/>
  </r>
  <r>
    <x v="33"/>
    <s v="Trois Quarts"/>
    <x v="1"/>
    <x v="37"/>
    <s v=""/>
    <s v=""/>
    <s v=""/>
    <s v=""/>
    <s v=""/>
    <s v=""/>
    <s v=""/>
    <s v=""/>
    <s v=""/>
  </r>
  <r>
    <x v="34"/>
    <s v="Trois Quarts"/>
    <x v="1"/>
    <x v="37"/>
    <s v=""/>
    <s v=""/>
    <s v=""/>
    <s v=""/>
    <s v=""/>
    <s v=""/>
    <s v=""/>
    <s v=""/>
    <s v=""/>
  </r>
  <r>
    <x v="35"/>
    <s v="Trois Quarts"/>
    <x v="1"/>
    <x v="37"/>
    <s v=""/>
    <s v=""/>
    <s v=""/>
    <s v=""/>
    <s v=""/>
    <s v=""/>
    <s v=""/>
    <s v=""/>
    <s v=""/>
  </r>
  <r>
    <x v="36"/>
    <s v="Avant"/>
    <x v="1"/>
    <x v="37"/>
    <s v=""/>
    <s v=""/>
    <s v=""/>
    <s v=""/>
    <s v=""/>
    <s v=""/>
    <s v=""/>
    <s v=""/>
    <s v=""/>
  </r>
  <r>
    <x v="37"/>
    <s v="Avant"/>
    <x v="1"/>
    <x v="37"/>
    <s v=""/>
    <s v=""/>
    <s v=""/>
    <s v=""/>
    <s v=""/>
    <s v=""/>
    <s v=""/>
    <s v=""/>
    <s v=""/>
  </r>
  <r>
    <x v="38"/>
    <s v="Avant"/>
    <x v="1"/>
    <x v="37"/>
    <s v=""/>
    <s v=""/>
    <s v=""/>
    <s v=""/>
    <s v=""/>
    <s v=""/>
    <s v=""/>
    <s v=""/>
    <s v=""/>
  </r>
  <r>
    <x v="39"/>
    <s v="Avant"/>
    <x v="1"/>
    <x v="37"/>
    <s v=""/>
    <s v=""/>
    <s v=""/>
    <s v=""/>
    <s v=""/>
    <s v=""/>
    <s v=""/>
    <s v=""/>
    <s v=""/>
  </r>
  <r>
    <x v="40"/>
    <s v="Trois Quarts"/>
    <x v="1"/>
    <x v="37"/>
    <s v=""/>
    <s v=""/>
    <s v=""/>
    <s v=""/>
    <s v=""/>
    <s v=""/>
    <s v=""/>
    <s v=""/>
    <s v=""/>
  </r>
  <r>
    <x v="41"/>
    <s v="Avant"/>
    <x v="1"/>
    <x v="37"/>
    <s v=""/>
    <s v=""/>
    <s v=""/>
    <s v=""/>
    <s v=""/>
    <s v=""/>
    <s v=""/>
    <s v=""/>
    <s v=""/>
  </r>
  <r>
    <x v="42"/>
    <s v="Trois Quarts"/>
    <x v="1"/>
    <x v="37"/>
    <s v=""/>
    <s v=""/>
    <s v=""/>
    <s v=""/>
    <s v=""/>
    <s v=""/>
    <s v=""/>
    <s v=""/>
    <s v=""/>
  </r>
  <r>
    <x v="43"/>
    <s v="Trois Quarts"/>
    <x v="1"/>
    <x v="37"/>
    <s v=""/>
    <s v=""/>
    <s v=""/>
    <s v=""/>
    <s v=""/>
    <s v=""/>
    <s v=""/>
    <s v=""/>
    <s v=""/>
  </r>
  <r>
    <x v="44"/>
    <s v="Avant"/>
    <x v="1"/>
    <x v="37"/>
    <s v=""/>
    <s v=""/>
    <s v=""/>
    <s v=""/>
    <s v=""/>
    <s v=""/>
    <s v=""/>
    <s v=""/>
    <s v=""/>
  </r>
  <r>
    <x v="45"/>
    <s v="Trois Quarts"/>
    <x v="1"/>
    <x v="37"/>
    <s v=""/>
    <s v=""/>
    <s v=""/>
    <s v=""/>
    <s v=""/>
    <s v=""/>
    <s v=""/>
    <s v=""/>
    <s v=""/>
  </r>
  <r>
    <x v="46"/>
    <s v="Avant"/>
    <x v="1"/>
    <x v="37"/>
    <s v=""/>
    <s v=""/>
    <s v=""/>
    <s v=""/>
    <s v=""/>
    <s v=""/>
    <s v=""/>
    <s v=""/>
    <s v=""/>
  </r>
  <r>
    <x v="0"/>
    <s v="Avant"/>
    <x v="1"/>
    <x v="38"/>
    <s v=""/>
    <s v=""/>
    <s v=""/>
    <s v=""/>
    <s v=""/>
    <s v=""/>
    <s v=""/>
    <s v=""/>
    <s v=""/>
  </r>
  <r>
    <x v="1"/>
    <s v="Trois Quarts"/>
    <x v="1"/>
    <x v="38"/>
    <s v=""/>
    <s v=""/>
    <s v=""/>
    <s v=""/>
    <s v=""/>
    <s v=""/>
    <s v=""/>
    <s v=""/>
    <s v=""/>
  </r>
  <r>
    <x v="2"/>
    <s v="Avant"/>
    <x v="1"/>
    <x v="38"/>
    <s v=""/>
    <s v=""/>
    <s v=""/>
    <s v=""/>
    <s v=""/>
    <s v=""/>
    <s v=""/>
    <s v=""/>
    <s v=""/>
  </r>
  <r>
    <x v="3"/>
    <s v="Avant"/>
    <x v="1"/>
    <x v="38"/>
    <s v=""/>
    <s v=""/>
    <s v=""/>
    <s v=""/>
    <s v=""/>
    <s v=""/>
    <s v=""/>
    <s v=""/>
    <s v=""/>
  </r>
  <r>
    <x v="4"/>
    <s v="Avant"/>
    <x v="1"/>
    <x v="38"/>
    <s v=""/>
    <s v=""/>
    <s v=""/>
    <s v=""/>
    <s v=""/>
    <s v=""/>
    <s v=""/>
    <s v=""/>
    <s v=""/>
  </r>
  <r>
    <x v="5"/>
    <s v="Trois Quarts"/>
    <x v="1"/>
    <x v="38"/>
    <s v=""/>
    <s v=""/>
    <s v=""/>
    <s v=""/>
    <s v=""/>
    <s v=""/>
    <s v=""/>
    <s v=""/>
    <s v=""/>
  </r>
  <r>
    <x v="6"/>
    <s v="Avant"/>
    <x v="1"/>
    <x v="38"/>
    <s v=""/>
    <s v=""/>
    <s v=""/>
    <s v=""/>
    <s v=""/>
    <s v=""/>
    <s v=""/>
    <s v=""/>
    <s v=""/>
  </r>
  <r>
    <x v="7"/>
    <s v="Trois Quarts"/>
    <x v="1"/>
    <x v="38"/>
    <s v=""/>
    <s v=""/>
    <s v=""/>
    <s v=""/>
    <s v=""/>
    <s v=""/>
    <s v=""/>
    <s v=""/>
    <s v=""/>
  </r>
  <r>
    <x v="8"/>
    <s v="Avant"/>
    <x v="1"/>
    <x v="38"/>
    <s v=""/>
    <s v=""/>
    <s v=""/>
    <s v=""/>
    <s v=""/>
    <s v=""/>
    <s v=""/>
    <s v=""/>
    <s v=""/>
  </r>
  <r>
    <x v="9"/>
    <s v="Trois Quarts"/>
    <x v="1"/>
    <x v="38"/>
    <s v=""/>
    <s v=""/>
    <s v=""/>
    <s v=""/>
    <s v=""/>
    <s v=""/>
    <s v=""/>
    <s v=""/>
    <s v=""/>
  </r>
  <r>
    <x v="10"/>
    <s v="Avant"/>
    <x v="1"/>
    <x v="38"/>
    <s v=""/>
    <s v=""/>
    <s v=""/>
    <s v=""/>
    <s v=""/>
    <s v=""/>
    <s v=""/>
    <s v=""/>
    <s v=""/>
  </r>
  <r>
    <x v="11"/>
    <s v="Avant"/>
    <x v="1"/>
    <x v="38"/>
    <s v=""/>
    <s v=""/>
    <s v=""/>
    <s v=""/>
    <s v=""/>
    <s v=""/>
    <s v=""/>
    <s v=""/>
    <s v=""/>
  </r>
  <r>
    <x v="12"/>
    <s v="Avant"/>
    <x v="1"/>
    <x v="38"/>
    <s v=""/>
    <s v=""/>
    <s v=""/>
    <s v=""/>
    <s v=""/>
    <s v=""/>
    <s v=""/>
    <s v=""/>
    <s v=""/>
  </r>
  <r>
    <x v="13"/>
    <s v="Trois Quarts"/>
    <x v="1"/>
    <x v="38"/>
    <s v=""/>
    <s v=""/>
    <s v=""/>
    <s v=""/>
    <s v=""/>
    <s v=""/>
    <s v=""/>
    <s v=""/>
    <s v=""/>
  </r>
  <r>
    <x v="14"/>
    <s v="Avant"/>
    <x v="1"/>
    <x v="38"/>
    <s v=""/>
    <s v=""/>
    <s v=""/>
    <s v=""/>
    <s v=""/>
    <s v=""/>
    <s v=""/>
    <s v=""/>
    <s v=""/>
  </r>
  <r>
    <x v="15"/>
    <s v="Trois Quarts"/>
    <x v="1"/>
    <x v="38"/>
    <s v=""/>
    <s v=""/>
    <s v=""/>
    <s v=""/>
    <s v=""/>
    <s v=""/>
    <s v=""/>
    <s v=""/>
    <s v=""/>
  </r>
  <r>
    <x v="16"/>
    <s v="Avant"/>
    <x v="1"/>
    <x v="38"/>
    <s v=""/>
    <s v=""/>
    <s v=""/>
    <s v=""/>
    <s v=""/>
    <s v=""/>
    <s v=""/>
    <s v=""/>
    <s v=""/>
  </r>
  <r>
    <x v="17"/>
    <s v="Trois Quarts"/>
    <x v="1"/>
    <x v="38"/>
    <s v=""/>
    <s v=""/>
    <s v=""/>
    <s v=""/>
    <s v=""/>
    <s v=""/>
    <s v=""/>
    <s v=""/>
    <s v=""/>
  </r>
  <r>
    <x v="18"/>
    <s v="Avant"/>
    <x v="1"/>
    <x v="38"/>
    <s v=""/>
    <s v=""/>
    <s v=""/>
    <s v=""/>
    <s v=""/>
    <s v=""/>
    <s v=""/>
    <s v=""/>
    <s v=""/>
  </r>
  <r>
    <x v="19"/>
    <s v="Trois Quarts"/>
    <x v="1"/>
    <x v="38"/>
    <s v=""/>
    <s v=""/>
    <s v=""/>
    <s v=""/>
    <s v=""/>
    <s v=""/>
    <s v=""/>
    <s v=""/>
    <s v=""/>
  </r>
  <r>
    <x v="20"/>
    <s v="Avant"/>
    <x v="1"/>
    <x v="38"/>
    <s v=""/>
    <s v=""/>
    <s v=""/>
    <s v=""/>
    <s v=""/>
    <s v=""/>
    <s v=""/>
    <s v=""/>
    <s v=""/>
  </r>
  <r>
    <x v="21"/>
    <s v="Avant"/>
    <x v="1"/>
    <x v="38"/>
    <s v=""/>
    <s v=""/>
    <s v=""/>
    <s v=""/>
    <s v=""/>
    <s v=""/>
    <s v=""/>
    <s v=""/>
    <s v=""/>
  </r>
  <r>
    <x v="22"/>
    <s v="Avant"/>
    <x v="1"/>
    <x v="38"/>
    <s v=""/>
    <s v=""/>
    <s v=""/>
    <s v=""/>
    <s v=""/>
    <s v=""/>
    <s v=""/>
    <s v=""/>
    <s v=""/>
  </r>
  <r>
    <x v="23"/>
    <s v="Trois Quarts"/>
    <x v="1"/>
    <x v="38"/>
    <s v=""/>
    <s v=""/>
    <s v=""/>
    <s v=""/>
    <s v=""/>
    <s v=""/>
    <s v=""/>
    <s v=""/>
    <s v=""/>
  </r>
  <r>
    <x v="24"/>
    <s v="Avant"/>
    <x v="1"/>
    <x v="38"/>
    <s v=""/>
    <s v=""/>
    <s v=""/>
    <s v=""/>
    <s v=""/>
    <s v=""/>
    <s v=""/>
    <s v=""/>
    <s v=""/>
  </r>
  <r>
    <x v="25"/>
    <s v="Avant"/>
    <x v="1"/>
    <x v="38"/>
    <s v=""/>
    <s v=""/>
    <s v=""/>
    <s v=""/>
    <s v=""/>
    <s v=""/>
    <s v=""/>
    <s v=""/>
    <s v=""/>
  </r>
  <r>
    <x v="26"/>
    <s v="Avant"/>
    <x v="1"/>
    <x v="38"/>
    <s v=""/>
    <s v=""/>
    <s v=""/>
    <s v=""/>
    <s v=""/>
    <s v=""/>
    <s v=""/>
    <s v=""/>
    <s v=""/>
  </r>
  <r>
    <x v="27"/>
    <s v="Avant"/>
    <x v="1"/>
    <x v="38"/>
    <s v=""/>
    <s v=""/>
    <s v=""/>
    <s v=""/>
    <s v=""/>
    <s v=""/>
    <s v=""/>
    <s v=""/>
    <s v=""/>
  </r>
  <r>
    <x v="28"/>
    <s v="Avant"/>
    <x v="1"/>
    <x v="38"/>
    <s v=""/>
    <s v=""/>
    <s v=""/>
    <s v=""/>
    <s v=""/>
    <s v=""/>
    <s v=""/>
    <s v=""/>
    <s v=""/>
  </r>
  <r>
    <x v="29"/>
    <s v="Avant"/>
    <x v="1"/>
    <x v="38"/>
    <s v=""/>
    <s v=""/>
    <s v=""/>
    <s v=""/>
    <s v=""/>
    <s v=""/>
    <s v=""/>
    <s v=""/>
    <s v=""/>
  </r>
  <r>
    <x v="30"/>
    <s v="Trois Quarts"/>
    <x v="1"/>
    <x v="38"/>
    <s v=""/>
    <s v=""/>
    <s v=""/>
    <s v=""/>
    <s v=""/>
    <s v=""/>
    <s v=""/>
    <s v=""/>
    <s v=""/>
  </r>
  <r>
    <x v="31"/>
    <s v="Trois Quarts"/>
    <x v="1"/>
    <x v="38"/>
    <s v=""/>
    <s v=""/>
    <s v=""/>
    <s v=""/>
    <s v=""/>
    <s v=""/>
    <s v=""/>
    <s v=""/>
    <s v=""/>
  </r>
  <r>
    <x v="32"/>
    <s v="Trois Quarts"/>
    <x v="1"/>
    <x v="38"/>
    <s v=""/>
    <s v=""/>
    <s v=""/>
    <s v=""/>
    <s v=""/>
    <s v=""/>
    <s v=""/>
    <s v=""/>
    <s v=""/>
  </r>
  <r>
    <x v="33"/>
    <s v="Trois Quarts"/>
    <x v="1"/>
    <x v="38"/>
    <s v=""/>
    <s v=""/>
    <s v=""/>
    <s v=""/>
    <s v=""/>
    <s v=""/>
    <s v=""/>
    <s v=""/>
    <s v=""/>
  </r>
  <r>
    <x v="34"/>
    <s v="Trois Quarts"/>
    <x v="1"/>
    <x v="38"/>
    <s v=""/>
    <s v=""/>
    <s v=""/>
    <s v=""/>
    <s v=""/>
    <s v=""/>
    <s v=""/>
    <s v=""/>
    <s v=""/>
  </r>
  <r>
    <x v="35"/>
    <s v="Trois Quarts"/>
    <x v="1"/>
    <x v="38"/>
    <s v=""/>
    <s v=""/>
    <s v=""/>
    <s v=""/>
    <s v=""/>
    <s v=""/>
    <s v=""/>
    <s v=""/>
    <s v=""/>
  </r>
  <r>
    <x v="36"/>
    <s v="Avant"/>
    <x v="1"/>
    <x v="38"/>
    <s v=""/>
    <s v=""/>
    <s v=""/>
    <s v=""/>
    <s v=""/>
    <s v=""/>
    <s v=""/>
    <s v=""/>
    <s v=""/>
  </r>
  <r>
    <x v="37"/>
    <s v="Avant"/>
    <x v="1"/>
    <x v="38"/>
    <s v=""/>
    <s v=""/>
    <s v=""/>
    <s v=""/>
    <s v=""/>
    <s v=""/>
    <s v=""/>
    <s v=""/>
    <s v=""/>
  </r>
  <r>
    <x v="38"/>
    <s v="Avant"/>
    <x v="1"/>
    <x v="38"/>
    <s v=""/>
    <s v=""/>
    <s v=""/>
    <s v=""/>
    <s v=""/>
    <s v=""/>
    <s v=""/>
    <s v=""/>
    <s v=""/>
  </r>
  <r>
    <x v="39"/>
    <s v="Avant"/>
    <x v="1"/>
    <x v="38"/>
    <s v=""/>
    <s v=""/>
    <s v=""/>
    <s v=""/>
    <s v=""/>
    <s v=""/>
    <s v=""/>
    <s v=""/>
    <s v=""/>
  </r>
  <r>
    <x v="40"/>
    <s v="Trois Quarts"/>
    <x v="1"/>
    <x v="38"/>
    <s v=""/>
    <s v=""/>
    <s v=""/>
    <s v=""/>
    <s v=""/>
    <s v=""/>
    <s v=""/>
    <s v=""/>
    <s v=""/>
  </r>
  <r>
    <x v="41"/>
    <s v="Avant"/>
    <x v="1"/>
    <x v="38"/>
    <s v=""/>
    <s v=""/>
    <s v=""/>
    <s v=""/>
    <s v=""/>
    <s v=""/>
    <s v=""/>
    <s v=""/>
    <s v=""/>
  </r>
  <r>
    <x v="42"/>
    <s v="Trois Quarts"/>
    <x v="1"/>
    <x v="38"/>
    <s v=""/>
    <s v=""/>
    <s v=""/>
    <s v=""/>
    <s v=""/>
    <s v=""/>
    <s v=""/>
    <s v=""/>
    <s v=""/>
  </r>
  <r>
    <x v="43"/>
    <s v="Trois Quarts"/>
    <x v="1"/>
    <x v="38"/>
    <s v=""/>
    <s v=""/>
    <s v=""/>
    <s v=""/>
    <s v=""/>
    <s v=""/>
    <s v=""/>
    <s v=""/>
    <s v=""/>
  </r>
  <r>
    <x v="44"/>
    <s v="Avant"/>
    <x v="1"/>
    <x v="38"/>
    <s v=""/>
    <s v=""/>
    <s v=""/>
    <s v=""/>
    <s v=""/>
    <s v=""/>
    <s v=""/>
    <s v=""/>
    <s v=""/>
  </r>
  <r>
    <x v="45"/>
    <s v="Trois Quarts"/>
    <x v="1"/>
    <x v="38"/>
    <s v=""/>
    <s v=""/>
    <s v=""/>
    <s v=""/>
    <s v=""/>
    <s v=""/>
    <s v=""/>
    <s v=""/>
    <s v=""/>
  </r>
  <r>
    <x v="46"/>
    <s v="Avant"/>
    <x v="1"/>
    <x v="38"/>
    <s v=""/>
    <s v=""/>
    <s v=""/>
    <s v=""/>
    <s v=""/>
    <s v=""/>
    <s v=""/>
    <s v=""/>
    <s v=""/>
  </r>
  <r>
    <x v="0"/>
    <s v="Avant"/>
    <x v="1"/>
    <x v="39"/>
    <s v=""/>
    <s v=""/>
    <s v=""/>
    <s v=""/>
    <s v=""/>
    <s v=""/>
    <s v=""/>
    <s v=""/>
    <s v=""/>
  </r>
  <r>
    <x v="1"/>
    <s v="Trois Quarts"/>
    <x v="1"/>
    <x v="39"/>
    <s v=""/>
    <s v=""/>
    <s v=""/>
    <s v=""/>
    <s v=""/>
    <s v=""/>
    <s v=""/>
    <s v=""/>
    <s v=""/>
  </r>
  <r>
    <x v="2"/>
    <s v="Avant"/>
    <x v="1"/>
    <x v="39"/>
    <s v=""/>
    <s v=""/>
    <s v=""/>
    <s v=""/>
    <s v=""/>
    <s v=""/>
    <s v=""/>
    <s v=""/>
    <s v=""/>
  </r>
  <r>
    <x v="3"/>
    <s v="Avant"/>
    <x v="1"/>
    <x v="39"/>
    <s v=""/>
    <s v=""/>
    <s v=""/>
    <s v=""/>
    <s v=""/>
    <s v=""/>
    <s v=""/>
    <s v=""/>
    <s v=""/>
  </r>
  <r>
    <x v="4"/>
    <s v="Avant"/>
    <x v="1"/>
    <x v="39"/>
    <s v=""/>
    <s v=""/>
    <s v=""/>
    <s v=""/>
    <s v=""/>
    <s v=""/>
    <s v=""/>
    <s v=""/>
    <s v=""/>
  </r>
  <r>
    <x v="5"/>
    <s v="Trois Quarts"/>
    <x v="1"/>
    <x v="39"/>
    <s v=""/>
    <s v=""/>
    <s v=""/>
    <s v=""/>
    <s v=""/>
    <s v=""/>
    <s v=""/>
    <s v=""/>
    <s v=""/>
  </r>
  <r>
    <x v="6"/>
    <s v="Avant"/>
    <x v="1"/>
    <x v="39"/>
    <s v=""/>
    <s v=""/>
    <s v=""/>
    <s v=""/>
    <s v=""/>
    <s v=""/>
    <s v=""/>
    <s v=""/>
    <s v=""/>
  </r>
  <r>
    <x v="7"/>
    <s v="Trois Quarts"/>
    <x v="1"/>
    <x v="39"/>
    <s v=""/>
    <s v=""/>
    <s v=""/>
    <s v=""/>
    <s v=""/>
    <s v=""/>
    <s v=""/>
    <s v=""/>
    <s v=""/>
  </r>
  <r>
    <x v="8"/>
    <s v="Avant"/>
    <x v="1"/>
    <x v="39"/>
    <s v=""/>
    <s v=""/>
    <s v=""/>
    <s v=""/>
    <s v=""/>
    <s v=""/>
    <s v=""/>
    <s v=""/>
    <s v=""/>
  </r>
  <r>
    <x v="9"/>
    <s v="Trois Quarts"/>
    <x v="1"/>
    <x v="39"/>
    <s v=""/>
    <s v=""/>
    <s v=""/>
    <s v=""/>
    <s v=""/>
    <s v=""/>
    <s v=""/>
    <s v=""/>
    <s v=""/>
  </r>
  <r>
    <x v="10"/>
    <s v="Avant"/>
    <x v="1"/>
    <x v="39"/>
    <s v=""/>
    <s v=""/>
    <s v=""/>
    <s v=""/>
    <s v=""/>
    <s v=""/>
    <s v=""/>
    <s v=""/>
    <s v=""/>
  </r>
  <r>
    <x v="11"/>
    <s v="Avant"/>
    <x v="1"/>
    <x v="39"/>
    <s v=""/>
    <s v=""/>
    <s v=""/>
    <s v=""/>
    <s v=""/>
    <s v=""/>
    <s v=""/>
    <s v=""/>
    <s v=""/>
  </r>
  <r>
    <x v="12"/>
    <s v="Avant"/>
    <x v="1"/>
    <x v="39"/>
    <s v=""/>
    <s v=""/>
    <s v=""/>
    <s v=""/>
    <s v=""/>
    <s v=""/>
    <s v=""/>
    <s v=""/>
    <s v=""/>
  </r>
  <r>
    <x v="13"/>
    <s v="Trois Quarts"/>
    <x v="1"/>
    <x v="39"/>
    <s v=""/>
    <s v=""/>
    <s v=""/>
    <s v=""/>
    <s v=""/>
    <s v=""/>
    <s v=""/>
    <s v=""/>
    <s v=""/>
  </r>
  <r>
    <x v="14"/>
    <s v="Avant"/>
    <x v="1"/>
    <x v="39"/>
    <s v=""/>
    <s v=""/>
    <s v=""/>
    <s v=""/>
    <s v=""/>
    <s v=""/>
    <s v=""/>
    <s v=""/>
    <s v=""/>
  </r>
  <r>
    <x v="15"/>
    <s v="Trois Quarts"/>
    <x v="1"/>
    <x v="39"/>
    <s v=""/>
    <s v=""/>
    <s v=""/>
    <s v=""/>
    <s v=""/>
    <s v=""/>
    <s v=""/>
    <s v=""/>
    <s v=""/>
  </r>
  <r>
    <x v="16"/>
    <s v="Avant"/>
    <x v="1"/>
    <x v="39"/>
    <s v=""/>
    <s v=""/>
    <s v=""/>
    <s v=""/>
    <s v=""/>
    <s v=""/>
    <s v=""/>
    <s v=""/>
    <s v=""/>
  </r>
  <r>
    <x v="17"/>
    <s v="Trois Quarts"/>
    <x v="1"/>
    <x v="39"/>
    <s v=""/>
    <s v=""/>
    <s v=""/>
    <s v=""/>
    <s v=""/>
    <s v=""/>
    <s v=""/>
    <s v=""/>
    <s v=""/>
  </r>
  <r>
    <x v="18"/>
    <s v="Avant"/>
    <x v="1"/>
    <x v="39"/>
    <s v=""/>
    <s v=""/>
    <s v=""/>
    <s v=""/>
    <s v=""/>
    <s v=""/>
    <s v=""/>
    <s v=""/>
    <s v=""/>
  </r>
  <r>
    <x v="19"/>
    <s v="Trois Quarts"/>
    <x v="1"/>
    <x v="39"/>
    <s v=""/>
    <s v=""/>
    <s v=""/>
    <s v=""/>
    <s v=""/>
    <s v=""/>
    <s v=""/>
    <s v=""/>
    <s v=""/>
  </r>
  <r>
    <x v="20"/>
    <s v="Avant"/>
    <x v="1"/>
    <x v="39"/>
    <s v=""/>
    <s v=""/>
    <s v=""/>
    <s v=""/>
    <s v=""/>
    <s v=""/>
    <s v=""/>
    <s v=""/>
    <s v=""/>
  </r>
  <r>
    <x v="21"/>
    <s v="Avant"/>
    <x v="1"/>
    <x v="39"/>
    <s v=""/>
    <s v=""/>
    <s v=""/>
    <s v=""/>
    <s v=""/>
    <s v=""/>
    <s v=""/>
    <s v=""/>
    <s v=""/>
  </r>
  <r>
    <x v="22"/>
    <s v="Avant"/>
    <x v="1"/>
    <x v="39"/>
    <s v=""/>
    <s v=""/>
    <s v=""/>
    <s v=""/>
    <s v=""/>
    <s v=""/>
    <s v=""/>
    <s v=""/>
    <s v=""/>
  </r>
  <r>
    <x v="23"/>
    <s v="Trois Quarts"/>
    <x v="1"/>
    <x v="39"/>
    <s v=""/>
    <s v=""/>
    <s v=""/>
    <s v=""/>
    <s v=""/>
    <s v=""/>
    <s v=""/>
    <s v=""/>
    <s v=""/>
  </r>
  <r>
    <x v="24"/>
    <s v="Avant"/>
    <x v="1"/>
    <x v="39"/>
    <s v=""/>
    <s v=""/>
    <s v=""/>
    <s v=""/>
    <s v=""/>
    <s v=""/>
    <s v=""/>
    <s v=""/>
    <s v=""/>
  </r>
  <r>
    <x v="25"/>
    <s v="Avant"/>
    <x v="1"/>
    <x v="39"/>
    <s v=""/>
    <s v=""/>
    <s v=""/>
    <s v=""/>
    <s v=""/>
    <s v=""/>
    <s v=""/>
    <s v=""/>
    <s v=""/>
  </r>
  <r>
    <x v="26"/>
    <s v="Avant"/>
    <x v="1"/>
    <x v="39"/>
    <s v=""/>
    <s v=""/>
    <s v=""/>
    <s v=""/>
    <s v=""/>
    <s v=""/>
    <s v=""/>
    <s v=""/>
    <s v=""/>
  </r>
  <r>
    <x v="27"/>
    <s v="Avant"/>
    <x v="1"/>
    <x v="39"/>
    <s v=""/>
    <s v=""/>
    <s v=""/>
    <s v=""/>
    <s v=""/>
    <s v=""/>
    <s v=""/>
    <s v=""/>
    <s v=""/>
  </r>
  <r>
    <x v="28"/>
    <s v="Avant"/>
    <x v="1"/>
    <x v="39"/>
    <s v=""/>
    <s v=""/>
    <s v=""/>
    <s v=""/>
    <s v=""/>
    <s v=""/>
    <s v=""/>
    <s v=""/>
    <s v=""/>
  </r>
  <r>
    <x v="29"/>
    <s v="Avant"/>
    <x v="1"/>
    <x v="39"/>
    <s v=""/>
    <s v=""/>
    <s v=""/>
    <s v=""/>
    <s v=""/>
    <s v=""/>
    <s v=""/>
    <s v=""/>
    <s v=""/>
  </r>
  <r>
    <x v="30"/>
    <s v="Trois Quarts"/>
    <x v="1"/>
    <x v="39"/>
    <s v=""/>
    <s v=""/>
    <s v=""/>
    <s v=""/>
    <s v=""/>
    <s v=""/>
    <s v=""/>
    <s v=""/>
    <s v=""/>
  </r>
  <r>
    <x v="31"/>
    <s v="Trois Quarts"/>
    <x v="1"/>
    <x v="39"/>
    <s v=""/>
    <s v=""/>
    <s v=""/>
    <s v=""/>
    <s v=""/>
    <s v=""/>
    <s v=""/>
    <s v=""/>
    <s v=""/>
  </r>
  <r>
    <x v="32"/>
    <s v="Trois Quarts"/>
    <x v="1"/>
    <x v="39"/>
    <s v=""/>
    <s v=""/>
    <s v=""/>
    <s v=""/>
    <s v=""/>
    <s v=""/>
    <s v=""/>
    <s v=""/>
    <s v=""/>
  </r>
  <r>
    <x v="33"/>
    <s v="Trois Quarts"/>
    <x v="1"/>
    <x v="39"/>
    <s v=""/>
    <s v=""/>
    <s v=""/>
    <s v=""/>
    <s v=""/>
    <s v=""/>
    <s v=""/>
    <s v=""/>
    <s v=""/>
  </r>
  <r>
    <x v="34"/>
    <s v="Trois Quarts"/>
    <x v="1"/>
    <x v="39"/>
    <s v=""/>
    <s v=""/>
    <s v=""/>
    <s v=""/>
    <s v=""/>
    <s v=""/>
    <s v=""/>
    <s v=""/>
    <s v=""/>
  </r>
  <r>
    <x v="35"/>
    <s v="Trois Quarts"/>
    <x v="1"/>
    <x v="39"/>
    <s v=""/>
    <s v=""/>
    <s v=""/>
    <s v=""/>
    <s v=""/>
    <s v=""/>
    <s v=""/>
    <s v=""/>
    <s v=""/>
  </r>
  <r>
    <x v="36"/>
    <s v="Avant"/>
    <x v="1"/>
    <x v="39"/>
    <s v=""/>
    <s v=""/>
    <s v=""/>
    <s v=""/>
    <s v=""/>
    <s v=""/>
    <s v=""/>
    <s v=""/>
    <s v=""/>
  </r>
  <r>
    <x v="37"/>
    <s v="Avant"/>
    <x v="1"/>
    <x v="39"/>
    <s v=""/>
    <s v=""/>
    <s v=""/>
    <s v=""/>
    <s v=""/>
    <s v=""/>
    <s v=""/>
    <s v=""/>
    <s v=""/>
  </r>
  <r>
    <x v="38"/>
    <s v="Avant"/>
    <x v="1"/>
    <x v="39"/>
    <s v=""/>
    <s v=""/>
    <s v=""/>
    <s v=""/>
    <s v=""/>
    <s v=""/>
    <s v=""/>
    <s v=""/>
    <s v=""/>
  </r>
  <r>
    <x v="39"/>
    <s v="Avant"/>
    <x v="1"/>
    <x v="39"/>
    <s v=""/>
    <s v=""/>
    <s v=""/>
    <s v=""/>
    <s v=""/>
    <s v=""/>
    <s v=""/>
    <s v=""/>
    <s v=""/>
  </r>
  <r>
    <x v="40"/>
    <s v="Trois Quarts"/>
    <x v="1"/>
    <x v="39"/>
    <s v=""/>
    <s v=""/>
    <s v=""/>
    <s v=""/>
    <s v=""/>
    <s v=""/>
    <s v=""/>
    <s v=""/>
    <s v=""/>
  </r>
  <r>
    <x v="41"/>
    <s v="Avant"/>
    <x v="1"/>
    <x v="39"/>
    <s v=""/>
    <s v=""/>
    <s v=""/>
    <s v=""/>
    <s v=""/>
    <s v=""/>
    <s v=""/>
    <s v=""/>
    <s v=""/>
  </r>
  <r>
    <x v="42"/>
    <s v="Trois Quarts"/>
    <x v="1"/>
    <x v="39"/>
    <s v=""/>
    <s v=""/>
    <s v=""/>
    <s v=""/>
    <s v=""/>
    <s v=""/>
    <s v=""/>
    <s v=""/>
    <s v=""/>
  </r>
  <r>
    <x v="43"/>
    <s v="Trois Quarts"/>
    <x v="1"/>
    <x v="39"/>
    <s v=""/>
    <s v=""/>
    <s v=""/>
    <s v=""/>
    <s v=""/>
    <s v=""/>
    <s v=""/>
    <s v=""/>
    <s v=""/>
  </r>
  <r>
    <x v="44"/>
    <s v="Avant"/>
    <x v="1"/>
    <x v="39"/>
    <s v=""/>
    <s v=""/>
    <s v=""/>
    <s v=""/>
    <s v=""/>
    <s v=""/>
    <s v=""/>
    <s v=""/>
    <s v=""/>
  </r>
  <r>
    <x v="45"/>
    <s v="Trois Quarts"/>
    <x v="1"/>
    <x v="39"/>
    <s v=""/>
    <s v=""/>
    <s v=""/>
    <s v=""/>
    <s v=""/>
    <s v=""/>
    <s v=""/>
    <s v=""/>
    <s v=""/>
  </r>
  <r>
    <x v="46"/>
    <s v="Avant"/>
    <x v="1"/>
    <x v="39"/>
    <s v=""/>
    <s v=""/>
    <s v=""/>
    <s v=""/>
    <s v=""/>
    <s v=""/>
    <s v=""/>
    <s v=""/>
    <s v=""/>
  </r>
  <r>
    <x v="0"/>
    <s v="Avant"/>
    <x v="1"/>
    <x v="40"/>
    <s v=""/>
    <s v=""/>
    <s v=""/>
    <s v=""/>
    <s v=""/>
    <s v=""/>
    <s v=""/>
    <s v=""/>
    <s v=""/>
  </r>
  <r>
    <x v="1"/>
    <s v="Trois Quarts"/>
    <x v="1"/>
    <x v="40"/>
    <s v=""/>
    <s v=""/>
    <s v=""/>
    <s v=""/>
    <s v=""/>
    <s v=""/>
    <s v=""/>
    <s v=""/>
    <s v=""/>
  </r>
  <r>
    <x v="2"/>
    <s v="Avant"/>
    <x v="1"/>
    <x v="40"/>
    <s v=""/>
    <s v=""/>
    <s v=""/>
    <s v=""/>
    <s v=""/>
    <s v=""/>
    <s v=""/>
    <s v=""/>
    <s v=""/>
  </r>
  <r>
    <x v="3"/>
    <s v="Avant"/>
    <x v="1"/>
    <x v="40"/>
    <s v=""/>
    <s v=""/>
    <s v=""/>
    <s v=""/>
    <s v=""/>
    <s v=""/>
    <s v=""/>
    <s v=""/>
    <s v=""/>
  </r>
  <r>
    <x v="4"/>
    <s v="Avant"/>
    <x v="1"/>
    <x v="40"/>
    <s v=""/>
    <s v=""/>
    <s v=""/>
    <s v=""/>
    <s v=""/>
    <s v=""/>
    <s v=""/>
    <s v=""/>
    <s v=""/>
  </r>
  <r>
    <x v="5"/>
    <s v="Trois Quarts"/>
    <x v="1"/>
    <x v="40"/>
    <s v=""/>
    <s v=""/>
    <s v=""/>
    <s v=""/>
    <s v=""/>
    <s v=""/>
    <s v=""/>
    <s v=""/>
    <s v=""/>
  </r>
  <r>
    <x v="6"/>
    <s v="Avant"/>
    <x v="1"/>
    <x v="40"/>
    <s v=""/>
    <s v=""/>
    <s v=""/>
    <s v=""/>
    <s v=""/>
    <s v=""/>
    <s v=""/>
    <s v=""/>
    <s v=""/>
  </r>
  <r>
    <x v="7"/>
    <s v="Trois Quarts"/>
    <x v="1"/>
    <x v="40"/>
    <s v=""/>
    <s v=""/>
    <s v=""/>
    <s v=""/>
    <s v=""/>
    <s v=""/>
    <s v=""/>
    <s v=""/>
    <s v=""/>
  </r>
  <r>
    <x v="8"/>
    <s v="Avant"/>
    <x v="1"/>
    <x v="40"/>
    <s v=""/>
    <s v=""/>
    <s v=""/>
    <s v=""/>
    <s v=""/>
    <s v=""/>
    <s v=""/>
    <s v=""/>
    <s v=""/>
  </r>
  <r>
    <x v="9"/>
    <s v="Trois Quarts"/>
    <x v="1"/>
    <x v="40"/>
    <s v=""/>
    <s v=""/>
    <s v=""/>
    <s v=""/>
    <s v=""/>
    <s v=""/>
    <s v=""/>
    <s v=""/>
    <s v=""/>
  </r>
  <r>
    <x v="10"/>
    <s v="Avant"/>
    <x v="1"/>
    <x v="40"/>
    <s v=""/>
    <s v=""/>
    <s v=""/>
    <s v=""/>
    <s v=""/>
    <s v=""/>
    <s v=""/>
    <s v=""/>
    <s v=""/>
  </r>
  <r>
    <x v="11"/>
    <s v="Avant"/>
    <x v="1"/>
    <x v="40"/>
    <s v=""/>
    <s v=""/>
    <s v=""/>
    <s v=""/>
    <s v=""/>
    <s v=""/>
    <s v=""/>
    <s v=""/>
    <s v=""/>
  </r>
  <r>
    <x v="12"/>
    <s v="Avant"/>
    <x v="1"/>
    <x v="40"/>
    <s v=""/>
    <s v=""/>
    <s v=""/>
    <s v=""/>
    <s v=""/>
    <s v=""/>
    <s v=""/>
    <s v=""/>
    <s v=""/>
  </r>
  <r>
    <x v="13"/>
    <s v="Trois Quarts"/>
    <x v="1"/>
    <x v="40"/>
    <s v=""/>
    <s v=""/>
    <s v=""/>
    <s v=""/>
    <s v=""/>
    <s v=""/>
    <s v=""/>
    <s v=""/>
    <s v=""/>
  </r>
  <r>
    <x v="14"/>
    <s v="Avant"/>
    <x v="1"/>
    <x v="40"/>
    <s v=""/>
    <s v=""/>
    <s v=""/>
    <s v=""/>
    <s v=""/>
    <s v=""/>
    <s v=""/>
    <s v=""/>
    <s v=""/>
  </r>
  <r>
    <x v="15"/>
    <s v="Trois Quarts"/>
    <x v="1"/>
    <x v="40"/>
    <s v=""/>
    <s v=""/>
    <s v=""/>
    <s v=""/>
    <s v=""/>
    <s v=""/>
    <s v=""/>
    <s v=""/>
    <s v=""/>
  </r>
  <r>
    <x v="16"/>
    <s v="Avant"/>
    <x v="1"/>
    <x v="40"/>
    <s v=""/>
    <s v=""/>
    <s v=""/>
    <s v=""/>
    <s v=""/>
    <s v=""/>
    <s v=""/>
    <s v=""/>
    <s v=""/>
  </r>
  <r>
    <x v="17"/>
    <s v="Trois Quarts"/>
    <x v="1"/>
    <x v="40"/>
    <s v=""/>
    <s v=""/>
    <s v=""/>
    <s v=""/>
    <s v=""/>
    <s v=""/>
    <s v=""/>
    <s v=""/>
    <s v=""/>
  </r>
  <r>
    <x v="18"/>
    <s v="Avant"/>
    <x v="1"/>
    <x v="40"/>
    <s v=""/>
    <s v=""/>
    <s v=""/>
    <s v=""/>
    <s v=""/>
    <s v=""/>
    <s v=""/>
    <s v=""/>
    <s v=""/>
  </r>
  <r>
    <x v="19"/>
    <s v="Trois Quarts"/>
    <x v="1"/>
    <x v="40"/>
    <s v=""/>
    <s v=""/>
    <s v=""/>
    <s v=""/>
    <s v=""/>
    <s v=""/>
    <s v=""/>
    <s v=""/>
    <s v=""/>
  </r>
  <r>
    <x v="20"/>
    <s v="Avant"/>
    <x v="1"/>
    <x v="40"/>
    <s v=""/>
    <s v=""/>
    <s v=""/>
    <s v=""/>
    <s v=""/>
    <s v=""/>
    <s v=""/>
    <s v=""/>
    <s v=""/>
  </r>
  <r>
    <x v="21"/>
    <s v="Avant"/>
    <x v="1"/>
    <x v="40"/>
    <s v=""/>
    <s v=""/>
    <s v=""/>
    <s v=""/>
    <s v=""/>
    <s v=""/>
    <s v=""/>
    <s v=""/>
    <s v=""/>
  </r>
  <r>
    <x v="22"/>
    <s v="Avant"/>
    <x v="1"/>
    <x v="40"/>
    <s v=""/>
    <s v=""/>
    <s v=""/>
    <s v=""/>
    <s v=""/>
    <s v=""/>
    <s v=""/>
    <s v=""/>
    <s v=""/>
  </r>
  <r>
    <x v="23"/>
    <s v="Trois Quarts"/>
    <x v="1"/>
    <x v="40"/>
    <s v=""/>
    <s v=""/>
    <s v=""/>
    <s v=""/>
    <s v=""/>
    <s v=""/>
    <s v=""/>
    <s v=""/>
    <s v=""/>
  </r>
  <r>
    <x v="24"/>
    <s v="Avant"/>
    <x v="1"/>
    <x v="40"/>
    <s v=""/>
    <s v=""/>
    <s v=""/>
    <s v=""/>
    <s v=""/>
    <s v=""/>
    <s v=""/>
    <s v=""/>
    <s v=""/>
  </r>
  <r>
    <x v="25"/>
    <s v="Avant"/>
    <x v="1"/>
    <x v="40"/>
    <s v=""/>
    <s v=""/>
    <s v=""/>
    <s v=""/>
    <s v=""/>
    <s v=""/>
    <s v=""/>
    <s v=""/>
    <s v=""/>
  </r>
  <r>
    <x v="26"/>
    <s v="Avant"/>
    <x v="1"/>
    <x v="40"/>
    <s v=""/>
    <s v=""/>
    <s v=""/>
    <s v=""/>
    <s v=""/>
    <s v=""/>
    <s v=""/>
    <s v=""/>
    <s v=""/>
  </r>
  <r>
    <x v="27"/>
    <s v="Avant"/>
    <x v="1"/>
    <x v="40"/>
    <s v=""/>
    <s v=""/>
    <s v=""/>
    <s v=""/>
    <s v=""/>
    <s v=""/>
    <s v=""/>
    <s v=""/>
    <s v=""/>
  </r>
  <r>
    <x v="28"/>
    <s v="Avant"/>
    <x v="1"/>
    <x v="40"/>
    <s v=""/>
    <s v=""/>
    <s v=""/>
    <s v=""/>
    <s v=""/>
    <s v=""/>
    <s v=""/>
    <s v=""/>
    <s v=""/>
  </r>
  <r>
    <x v="29"/>
    <s v="Avant"/>
    <x v="1"/>
    <x v="40"/>
    <s v=""/>
    <s v=""/>
    <s v=""/>
    <s v=""/>
    <s v=""/>
    <s v=""/>
    <s v=""/>
    <s v=""/>
    <s v=""/>
  </r>
  <r>
    <x v="30"/>
    <s v="Trois Quarts"/>
    <x v="1"/>
    <x v="40"/>
    <s v=""/>
    <s v=""/>
    <s v=""/>
    <s v=""/>
    <s v=""/>
    <s v=""/>
    <s v=""/>
    <s v=""/>
    <s v=""/>
  </r>
  <r>
    <x v="31"/>
    <s v="Trois Quarts"/>
    <x v="1"/>
    <x v="40"/>
    <s v=""/>
    <s v=""/>
    <s v=""/>
    <s v=""/>
    <s v=""/>
    <s v=""/>
    <s v=""/>
    <s v=""/>
    <s v=""/>
  </r>
  <r>
    <x v="32"/>
    <s v="Trois Quarts"/>
    <x v="1"/>
    <x v="40"/>
    <s v=""/>
    <s v=""/>
    <s v=""/>
    <s v=""/>
    <s v=""/>
    <s v=""/>
    <s v=""/>
    <s v=""/>
    <s v=""/>
  </r>
  <r>
    <x v="33"/>
    <s v="Trois Quarts"/>
    <x v="1"/>
    <x v="40"/>
    <s v=""/>
    <s v=""/>
    <s v=""/>
    <s v=""/>
    <s v=""/>
    <s v=""/>
    <s v=""/>
    <s v=""/>
    <s v=""/>
  </r>
  <r>
    <x v="34"/>
    <s v="Trois Quarts"/>
    <x v="1"/>
    <x v="40"/>
    <s v=""/>
    <s v=""/>
    <s v=""/>
    <s v=""/>
    <s v=""/>
    <s v=""/>
    <s v=""/>
    <s v=""/>
    <s v=""/>
  </r>
  <r>
    <x v="35"/>
    <s v="Trois Quarts"/>
    <x v="1"/>
    <x v="40"/>
    <s v=""/>
    <s v=""/>
    <s v=""/>
    <s v=""/>
    <s v=""/>
    <s v=""/>
    <s v=""/>
    <s v=""/>
    <s v=""/>
  </r>
  <r>
    <x v="36"/>
    <s v="Avant"/>
    <x v="1"/>
    <x v="40"/>
    <s v=""/>
    <s v=""/>
    <s v=""/>
    <s v=""/>
    <s v=""/>
    <s v=""/>
    <s v=""/>
    <s v=""/>
    <s v=""/>
  </r>
  <r>
    <x v="37"/>
    <s v="Avant"/>
    <x v="1"/>
    <x v="40"/>
    <s v=""/>
    <s v=""/>
    <s v=""/>
    <s v=""/>
    <s v=""/>
    <s v=""/>
    <s v=""/>
    <s v=""/>
    <s v=""/>
  </r>
  <r>
    <x v="38"/>
    <s v="Avant"/>
    <x v="1"/>
    <x v="40"/>
    <s v=""/>
    <s v=""/>
    <s v=""/>
    <s v=""/>
    <s v=""/>
    <s v=""/>
    <s v=""/>
    <s v=""/>
    <s v=""/>
  </r>
  <r>
    <x v="39"/>
    <s v="Avant"/>
    <x v="1"/>
    <x v="40"/>
    <s v=""/>
    <s v=""/>
    <s v=""/>
    <s v=""/>
    <s v=""/>
    <s v=""/>
    <s v=""/>
    <s v=""/>
    <s v=""/>
  </r>
  <r>
    <x v="40"/>
    <s v="Trois Quarts"/>
    <x v="1"/>
    <x v="40"/>
    <s v=""/>
    <s v=""/>
    <s v=""/>
    <s v=""/>
    <s v=""/>
    <s v=""/>
    <s v=""/>
    <s v=""/>
    <s v=""/>
  </r>
  <r>
    <x v="41"/>
    <s v="Avant"/>
    <x v="1"/>
    <x v="40"/>
    <s v=""/>
    <s v=""/>
    <s v=""/>
    <s v=""/>
    <s v=""/>
    <s v=""/>
    <s v=""/>
    <s v=""/>
    <s v=""/>
  </r>
  <r>
    <x v="42"/>
    <s v="Trois Quarts"/>
    <x v="1"/>
    <x v="40"/>
    <s v=""/>
    <s v=""/>
    <s v=""/>
    <s v=""/>
    <s v=""/>
    <s v=""/>
    <s v=""/>
    <s v=""/>
    <s v=""/>
  </r>
  <r>
    <x v="43"/>
    <s v="Trois Quarts"/>
    <x v="1"/>
    <x v="40"/>
    <s v=""/>
    <s v=""/>
    <s v=""/>
    <s v=""/>
    <s v=""/>
    <s v=""/>
    <s v=""/>
    <s v=""/>
    <s v=""/>
  </r>
  <r>
    <x v="44"/>
    <s v="Avant"/>
    <x v="1"/>
    <x v="40"/>
    <s v=""/>
    <s v=""/>
    <s v=""/>
    <s v=""/>
    <s v=""/>
    <s v=""/>
    <s v=""/>
    <s v=""/>
    <s v=""/>
  </r>
  <r>
    <x v="45"/>
    <s v="Trois Quarts"/>
    <x v="1"/>
    <x v="40"/>
    <s v=""/>
    <s v=""/>
    <s v=""/>
    <s v=""/>
    <s v=""/>
    <s v=""/>
    <s v=""/>
    <s v=""/>
    <s v=""/>
  </r>
  <r>
    <x v="46"/>
    <s v="Avant"/>
    <x v="1"/>
    <x v="40"/>
    <s v=""/>
    <s v=""/>
    <s v=""/>
    <s v=""/>
    <s v=""/>
    <s v=""/>
    <s v=""/>
    <s v=""/>
    <s v=""/>
  </r>
  <r>
    <x v="0"/>
    <s v="Avant"/>
    <x v="1"/>
    <x v="41"/>
    <s v=""/>
    <s v=""/>
    <s v=""/>
    <s v=""/>
    <s v=""/>
    <s v=""/>
    <s v=""/>
    <s v=""/>
    <s v=""/>
  </r>
  <r>
    <x v="1"/>
    <s v="Trois Quarts"/>
    <x v="1"/>
    <x v="41"/>
    <s v=""/>
    <s v=""/>
    <s v=""/>
    <s v=""/>
    <s v=""/>
    <s v=""/>
    <s v=""/>
    <s v=""/>
    <s v=""/>
  </r>
  <r>
    <x v="2"/>
    <s v="Avant"/>
    <x v="1"/>
    <x v="41"/>
    <s v=""/>
    <s v=""/>
    <s v=""/>
    <s v=""/>
    <s v=""/>
    <s v=""/>
    <s v=""/>
    <s v=""/>
    <s v=""/>
  </r>
  <r>
    <x v="3"/>
    <s v="Avant"/>
    <x v="1"/>
    <x v="41"/>
    <s v=""/>
    <s v=""/>
    <s v=""/>
    <s v=""/>
    <s v=""/>
    <s v=""/>
    <s v=""/>
    <s v=""/>
    <s v=""/>
  </r>
  <r>
    <x v="4"/>
    <s v="Avant"/>
    <x v="1"/>
    <x v="41"/>
    <s v=""/>
    <s v=""/>
    <s v=""/>
    <s v=""/>
    <s v=""/>
    <s v=""/>
    <s v=""/>
    <s v=""/>
    <s v=""/>
  </r>
  <r>
    <x v="5"/>
    <s v="Trois Quarts"/>
    <x v="1"/>
    <x v="41"/>
    <s v=""/>
    <s v=""/>
    <s v=""/>
    <s v=""/>
    <s v=""/>
    <s v=""/>
    <s v=""/>
    <s v=""/>
    <s v=""/>
  </r>
  <r>
    <x v="6"/>
    <s v="Avant"/>
    <x v="1"/>
    <x v="41"/>
    <s v=""/>
    <s v=""/>
    <s v=""/>
    <s v=""/>
    <s v=""/>
    <s v=""/>
    <s v=""/>
    <s v=""/>
    <s v=""/>
  </r>
  <r>
    <x v="7"/>
    <s v="Trois Quarts"/>
    <x v="1"/>
    <x v="41"/>
    <s v=""/>
    <s v=""/>
    <s v=""/>
    <s v=""/>
    <s v=""/>
    <s v=""/>
    <s v=""/>
    <s v=""/>
    <s v=""/>
  </r>
  <r>
    <x v="8"/>
    <s v="Avant"/>
    <x v="1"/>
    <x v="41"/>
    <s v=""/>
    <s v=""/>
    <s v=""/>
    <s v=""/>
    <s v=""/>
    <s v=""/>
    <s v=""/>
    <s v=""/>
    <s v=""/>
  </r>
  <r>
    <x v="9"/>
    <s v="Trois Quarts"/>
    <x v="1"/>
    <x v="41"/>
    <s v=""/>
    <s v=""/>
    <s v=""/>
    <s v=""/>
    <s v=""/>
    <s v=""/>
    <s v=""/>
    <s v=""/>
    <s v=""/>
  </r>
  <r>
    <x v="10"/>
    <s v="Avant"/>
    <x v="1"/>
    <x v="41"/>
    <s v=""/>
    <s v=""/>
    <s v=""/>
    <s v=""/>
    <s v=""/>
    <s v=""/>
    <s v=""/>
    <s v=""/>
    <s v=""/>
  </r>
  <r>
    <x v="11"/>
    <s v="Avant"/>
    <x v="1"/>
    <x v="41"/>
    <s v=""/>
    <s v=""/>
    <s v=""/>
    <s v=""/>
    <s v=""/>
    <s v=""/>
    <s v=""/>
    <s v=""/>
    <s v=""/>
  </r>
  <r>
    <x v="12"/>
    <s v="Avant"/>
    <x v="1"/>
    <x v="41"/>
    <s v=""/>
    <s v=""/>
    <s v=""/>
    <s v=""/>
    <s v=""/>
    <s v=""/>
    <s v=""/>
    <s v=""/>
    <s v=""/>
  </r>
  <r>
    <x v="13"/>
    <s v="Trois Quarts"/>
    <x v="1"/>
    <x v="41"/>
    <s v=""/>
    <s v=""/>
    <s v=""/>
    <s v=""/>
    <s v=""/>
    <s v=""/>
    <s v=""/>
    <s v=""/>
    <s v=""/>
  </r>
  <r>
    <x v="14"/>
    <s v="Avant"/>
    <x v="1"/>
    <x v="41"/>
    <s v=""/>
    <s v=""/>
    <s v=""/>
    <s v=""/>
    <s v=""/>
    <s v=""/>
    <s v=""/>
    <s v=""/>
    <s v=""/>
  </r>
  <r>
    <x v="15"/>
    <s v="Trois Quarts"/>
    <x v="1"/>
    <x v="41"/>
    <s v=""/>
    <s v=""/>
    <s v=""/>
    <s v=""/>
    <s v=""/>
    <s v=""/>
    <s v=""/>
    <s v=""/>
    <s v=""/>
  </r>
  <r>
    <x v="16"/>
    <s v="Avant"/>
    <x v="1"/>
    <x v="41"/>
    <s v=""/>
    <s v=""/>
    <s v=""/>
    <s v=""/>
    <s v=""/>
    <s v=""/>
    <s v=""/>
    <s v=""/>
    <s v=""/>
  </r>
  <r>
    <x v="17"/>
    <s v="Trois Quarts"/>
    <x v="1"/>
    <x v="41"/>
    <s v=""/>
    <s v=""/>
    <s v=""/>
    <s v=""/>
    <s v=""/>
    <s v=""/>
    <s v=""/>
    <s v=""/>
    <s v=""/>
  </r>
  <r>
    <x v="18"/>
    <s v="Avant"/>
    <x v="1"/>
    <x v="41"/>
    <s v=""/>
    <s v=""/>
    <s v=""/>
    <s v=""/>
    <s v=""/>
    <s v=""/>
    <s v=""/>
    <s v=""/>
    <s v=""/>
  </r>
  <r>
    <x v="19"/>
    <s v="Trois Quarts"/>
    <x v="1"/>
    <x v="41"/>
    <s v=""/>
    <s v=""/>
    <s v=""/>
    <s v=""/>
    <s v=""/>
    <s v=""/>
    <s v=""/>
    <s v=""/>
    <s v=""/>
  </r>
  <r>
    <x v="20"/>
    <s v="Avant"/>
    <x v="1"/>
    <x v="41"/>
    <s v=""/>
    <s v=""/>
    <s v=""/>
    <s v=""/>
    <s v=""/>
    <s v=""/>
    <s v=""/>
    <s v=""/>
    <s v=""/>
  </r>
  <r>
    <x v="21"/>
    <s v="Avant"/>
    <x v="1"/>
    <x v="41"/>
    <s v=""/>
    <s v=""/>
    <s v=""/>
    <s v=""/>
    <s v=""/>
    <s v=""/>
    <s v=""/>
    <s v=""/>
    <s v=""/>
  </r>
  <r>
    <x v="22"/>
    <s v="Avant"/>
    <x v="1"/>
    <x v="41"/>
    <s v=""/>
    <s v=""/>
    <s v=""/>
    <s v=""/>
    <s v=""/>
    <s v=""/>
    <s v=""/>
    <s v=""/>
    <s v=""/>
  </r>
  <r>
    <x v="23"/>
    <s v="Trois Quarts"/>
    <x v="1"/>
    <x v="41"/>
    <s v=""/>
    <s v=""/>
    <s v=""/>
    <s v=""/>
    <s v=""/>
    <s v=""/>
    <s v=""/>
    <s v=""/>
    <s v=""/>
  </r>
  <r>
    <x v="24"/>
    <s v="Avant"/>
    <x v="1"/>
    <x v="41"/>
    <s v=""/>
    <s v=""/>
    <s v=""/>
    <s v=""/>
    <s v=""/>
    <s v=""/>
    <s v=""/>
    <s v=""/>
    <s v=""/>
  </r>
  <r>
    <x v="25"/>
    <s v="Avant"/>
    <x v="1"/>
    <x v="41"/>
    <s v=""/>
    <s v=""/>
    <s v=""/>
    <s v=""/>
    <s v=""/>
    <s v=""/>
    <s v=""/>
    <s v=""/>
    <s v=""/>
  </r>
  <r>
    <x v="26"/>
    <s v="Avant"/>
    <x v="1"/>
    <x v="41"/>
    <s v=""/>
    <s v=""/>
    <s v=""/>
    <s v=""/>
    <s v=""/>
    <s v=""/>
    <s v=""/>
    <s v=""/>
    <s v=""/>
  </r>
  <r>
    <x v="27"/>
    <s v="Avant"/>
    <x v="1"/>
    <x v="41"/>
    <s v=""/>
    <s v=""/>
    <s v=""/>
    <s v=""/>
    <s v=""/>
    <s v=""/>
    <s v=""/>
    <s v=""/>
    <s v=""/>
  </r>
  <r>
    <x v="28"/>
    <s v="Avant"/>
    <x v="1"/>
    <x v="41"/>
    <s v=""/>
    <s v=""/>
    <s v=""/>
    <s v=""/>
    <s v=""/>
    <s v=""/>
    <s v=""/>
    <s v=""/>
    <s v=""/>
  </r>
  <r>
    <x v="29"/>
    <s v="Avant"/>
    <x v="1"/>
    <x v="41"/>
    <s v=""/>
    <s v=""/>
    <s v=""/>
    <s v=""/>
    <s v=""/>
    <s v=""/>
    <s v=""/>
    <s v=""/>
    <s v=""/>
  </r>
  <r>
    <x v="30"/>
    <s v="Trois Quarts"/>
    <x v="1"/>
    <x v="41"/>
    <s v=""/>
    <s v=""/>
    <s v=""/>
    <s v=""/>
    <s v=""/>
    <s v=""/>
    <s v=""/>
    <s v=""/>
    <s v=""/>
  </r>
  <r>
    <x v="31"/>
    <s v="Trois Quarts"/>
    <x v="1"/>
    <x v="41"/>
    <s v=""/>
    <s v=""/>
    <s v=""/>
    <s v=""/>
    <s v=""/>
    <s v=""/>
    <s v=""/>
    <s v=""/>
    <s v=""/>
  </r>
  <r>
    <x v="32"/>
    <s v="Trois Quarts"/>
    <x v="1"/>
    <x v="41"/>
    <s v=""/>
    <s v=""/>
    <s v=""/>
    <s v=""/>
    <s v=""/>
    <s v=""/>
    <s v=""/>
    <s v=""/>
    <s v=""/>
  </r>
  <r>
    <x v="33"/>
    <s v="Trois Quarts"/>
    <x v="1"/>
    <x v="41"/>
    <s v=""/>
    <s v=""/>
    <s v=""/>
    <s v=""/>
    <s v=""/>
    <s v=""/>
    <s v=""/>
    <s v=""/>
    <s v=""/>
  </r>
  <r>
    <x v="34"/>
    <s v="Trois Quarts"/>
    <x v="1"/>
    <x v="41"/>
    <s v=""/>
    <s v=""/>
    <s v=""/>
    <s v=""/>
    <s v=""/>
    <s v=""/>
    <s v=""/>
    <s v=""/>
    <s v=""/>
  </r>
  <r>
    <x v="35"/>
    <s v="Trois Quarts"/>
    <x v="1"/>
    <x v="41"/>
    <s v=""/>
    <s v=""/>
    <s v=""/>
    <s v=""/>
    <s v=""/>
    <s v=""/>
    <s v=""/>
    <s v=""/>
    <s v=""/>
  </r>
  <r>
    <x v="36"/>
    <s v="Avant"/>
    <x v="1"/>
    <x v="41"/>
    <s v=""/>
    <s v=""/>
    <s v=""/>
    <s v=""/>
    <s v=""/>
    <s v=""/>
    <s v=""/>
    <s v=""/>
    <s v=""/>
  </r>
  <r>
    <x v="37"/>
    <s v="Avant"/>
    <x v="1"/>
    <x v="41"/>
    <s v=""/>
    <s v=""/>
    <s v=""/>
    <s v=""/>
    <s v=""/>
    <s v=""/>
    <s v=""/>
    <s v=""/>
    <s v=""/>
  </r>
  <r>
    <x v="38"/>
    <s v="Avant"/>
    <x v="1"/>
    <x v="41"/>
    <s v=""/>
    <s v=""/>
    <s v=""/>
    <s v=""/>
    <s v=""/>
    <s v=""/>
    <s v=""/>
    <s v=""/>
    <s v=""/>
  </r>
  <r>
    <x v="39"/>
    <s v="Avant"/>
    <x v="1"/>
    <x v="41"/>
    <s v=""/>
    <s v=""/>
    <s v=""/>
    <s v=""/>
    <s v=""/>
    <s v=""/>
    <s v=""/>
    <s v=""/>
    <s v=""/>
  </r>
  <r>
    <x v="40"/>
    <s v="Trois Quarts"/>
    <x v="1"/>
    <x v="41"/>
    <s v=""/>
    <s v=""/>
    <s v=""/>
    <s v=""/>
    <s v=""/>
    <s v=""/>
    <s v=""/>
    <s v=""/>
    <s v=""/>
  </r>
  <r>
    <x v="41"/>
    <s v="Avant"/>
    <x v="1"/>
    <x v="41"/>
    <s v=""/>
    <s v=""/>
    <s v=""/>
    <s v=""/>
    <s v=""/>
    <s v=""/>
    <s v=""/>
    <s v=""/>
    <s v=""/>
  </r>
  <r>
    <x v="42"/>
    <s v="Trois Quarts"/>
    <x v="1"/>
    <x v="41"/>
    <s v=""/>
    <s v=""/>
    <s v=""/>
    <s v=""/>
    <s v=""/>
    <s v=""/>
    <s v=""/>
    <s v=""/>
    <s v=""/>
  </r>
  <r>
    <x v="43"/>
    <s v="Trois Quarts"/>
    <x v="1"/>
    <x v="41"/>
    <s v=""/>
    <s v=""/>
    <s v=""/>
    <s v=""/>
    <s v=""/>
    <s v=""/>
    <s v=""/>
    <s v=""/>
    <s v=""/>
  </r>
  <r>
    <x v="44"/>
    <s v="Avant"/>
    <x v="1"/>
    <x v="41"/>
    <s v=""/>
    <s v=""/>
    <s v=""/>
    <s v=""/>
    <s v=""/>
    <s v=""/>
    <s v=""/>
    <s v=""/>
    <s v=""/>
  </r>
  <r>
    <x v="45"/>
    <s v="Trois Quarts"/>
    <x v="1"/>
    <x v="41"/>
    <s v=""/>
    <s v=""/>
    <s v=""/>
    <s v=""/>
    <s v=""/>
    <s v=""/>
    <s v=""/>
    <s v=""/>
    <s v=""/>
  </r>
  <r>
    <x v="46"/>
    <s v="Avant"/>
    <x v="1"/>
    <x v="41"/>
    <s v=""/>
    <s v=""/>
    <s v=""/>
    <s v=""/>
    <s v=""/>
    <s v=""/>
    <s v=""/>
    <s v=""/>
    <s v=""/>
  </r>
  <r>
    <x v="0"/>
    <s v="Avant"/>
    <x v="1"/>
    <x v="42"/>
    <s v=""/>
    <s v=""/>
    <s v=""/>
    <s v=""/>
    <s v=""/>
    <s v=""/>
    <s v=""/>
    <s v=""/>
    <s v=""/>
  </r>
  <r>
    <x v="1"/>
    <s v="Trois Quarts"/>
    <x v="1"/>
    <x v="42"/>
    <s v=""/>
    <s v=""/>
    <s v=""/>
    <s v=""/>
    <s v=""/>
    <s v=""/>
    <s v=""/>
    <s v=""/>
    <s v=""/>
  </r>
  <r>
    <x v="2"/>
    <s v="Avant"/>
    <x v="1"/>
    <x v="42"/>
    <s v=""/>
    <s v=""/>
    <s v=""/>
    <s v=""/>
    <s v=""/>
    <s v=""/>
    <s v=""/>
    <s v=""/>
    <s v=""/>
  </r>
  <r>
    <x v="3"/>
    <s v="Avant"/>
    <x v="1"/>
    <x v="42"/>
    <s v=""/>
    <s v=""/>
    <s v=""/>
    <s v=""/>
    <s v=""/>
    <s v=""/>
    <s v=""/>
    <s v=""/>
    <s v=""/>
  </r>
  <r>
    <x v="4"/>
    <s v="Avant"/>
    <x v="1"/>
    <x v="42"/>
    <s v=""/>
    <s v=""/>
    <s v=""/>
    <s v=""/>
    <s v=""/>
    <s v=""/>
    <s v=""/>
    <s v=""/>
    <s v=""/>
  </r>
  <r>
    <x v="5"/>
    <s v="Trois Quarts"/>
    <x v="1"/>
    <x v="42"/>
    <s v=""/>
    <s v=""/>
    <s v=""/>
    <s v=""/>
    <s v=""/>
    <s v=""/>
    <s v=""/>
    <s v=""/>
    <s v=""/>
  </r>
  <r>
    <x v="6"/>
    <s v="Avant"/>
    <x v="1"/>
    <x v="42"/>
    <s v=""/>
    <s v=""/>
    <s v=""/>
    <s v=""/>
    <s v=""/>
    <s v=""/>
    <s v=""/>
    <s v=""/>
    <s v=""/>
  </r>
  <r>
    <x v="7"/>
    <s v="Trois Quarts"/>
    <x v="1"/>
    <x v="42"/>
    <s v=""/>
    <s v=""/>
    <s v=""/>
    <s v=""/>
    <s v=""/>
    <s v=""/>
    <s v=""/>
    <s v=""/>
    <s v=""/>
  </r>
  <r>
    <x v="8"/>
    <s v="Avant"/>
    <x v="1"/>
    <x v="42"/>
    <s v=""/>
    <s v=""/>
    <s v=""/>
    <s v=""/>
    <s v=""/>
    <s v=""/>
    <s v=""/>
    <s v=""/>
    <s v=""/>
  </r>
  <r>
    <x v="9"/>
    <s v="Trois Quarts"/>
    <x v="1"/>
    <x v="42"/>
    <s v=""/>
    <s v=""/>
    <s v=""/>
    <s v=""/>
    <s v=""/>
    <s v=""/>
    <s v=""/>
    <s v=""/>
    <s v=""/>
  </r>
  <r>
    <x v="10"/>
    <s v="Avant"/>
    <x v="1"/>
    <x v="42"/>
    <s v=""/>
    <s v=""/>
    <s v=""/>
    <s v=""/>
    <s v=""/>
    <s v=""/>
    <s v=""/>
    <s v=""/>
    <s v=""/>
  </r>
  <r>
    <x v="11"/>
    <s v="Avant"/>
    <x v="1"/>
    <x v="42"/>
    <s v=""/>
    <s v=""/>
    <s v=""/>
    <s v=""/>
    <s v=""/>
    <s v=""/>
    <s v=""/>
    <s v=""/>
    <s v=""/>
  </r>
  <r>
    <x v="12"/>
    <s v="Avant"/>
    <x v="1"/>
    <x v="42"/>
    <s v=""/>
    <s v=""/>
    <s v=""/>
    <s v=""/>
    <s v=""/>
    <s v=""/>
    <s v=""/>
    <s v=""/>
    <s v=""/>
  </r>
  <r>
    <x v="13"/>
    <s v="Trois Quarts"/>
    <x v="1"/>
    <x v="42"/>
    <s v=""/>
    <s v=""/>
    <s v=""/>
    <s v=""/>
    <s v=""/>
    <s v=""/>
    <s v=""/>
    <s v=""/>
    <s v=""/>
  </r>
  <r>
    <x v="14"/>
    <s v="Avant"/>
    <x v="1"/>
    <x v="42"/>
    <s v=""/>
    <s v=""/>
    <s v=""/>
    <s v=""/>
    <s v=""/>
    <s v=""/>
    <s v=""/>
    <s v=""/>
    <s v=""/>
  </r>
  <r>
    <x v="15"/>
    <s v="Trois Quarts"/>
    <x v="1"/>
    <x v="42"/>
    <s v=""/>
    <s v=""/>
    <s v=""/>
    <s v=""/>
    <s v=""/>
    <s v=""/>
    <s v=""/>
    <s v=""/>
    <s v=""/>
  </r>
  <r>
    <x v="16"/>
    <s v="Avant"/>
    <x v="1"/>
    <x v="42"/>
    <s v=""/>
    <s v=""/>
    <s v=""/>
    <s v=""/>
    <s v=""/>
    <s v=""/>
    <s v=""/>
    <s v=""/>
    <s v=""/>
  </r>
  <r>
    <x v="17"/>
    <s v="Trois Quarts"/>
    <x v="1"/>
    <x v="42"/>
    <s v=""/>
    <s v=""/>
    <s v=""/>
    <s v=""/>
    <s v=""/>
    <s v=""/>
    <s v=""/>
    <s v=""/>
    <s v=""/>
  </r>
  <r>
    <x v="18"/>
    <s v="Avant"/>
    <x v="1"/>
    <x v="42"/>
    <s v=""/>
    <s v=""/>
    <s v=""/>
    <s v=""/>
    <s v=""/>
    <s v=""/>
    <s v=""/>
    <s v=""/>
    <s v=""/>
  </r>
  <r>
    <x v="19"/>
    <s v="Trois Quarts"/>
    <x v="1"/>
    <x v="42"/>
    <s v=""/>
    <s v=""/>
    <s v=""/>
    <s v=""/>
    <s v=""/>
    <s v=""/>
    <s v=""/>
    <s v=""/>
    <s v=""/>
  </r>
  <r>
    <x v="20"/>
    <s v="Avant"/>
    <x v="1"/>
    <x v="42"/>
    <s v=""/>
    <s v=""/>
    <s v=""/>
    <s v=""/>
    <s v=""/>
    <s v=""/>
    <s v=""/>
    <s v=""/>
    <s v=""/>
  </r>
  <r>
    <x v="21"/>
    <s v="Avant"/>
    <x v="1"/>
    <x v="42"/>
    <s v=""/>
    <s v=""/>
    <s v=""/>
    <s v=""/>
    <s v=""/>
    <s v=""/>
    <s v=""/>
    <s v=""/>
    <s v=""/>
  </r>
  <r>
    <x v="22"/>
    <s v="Avant"/>
    <x v="1"/>
    <x v="42"/>
    <s v=""/>
    <s v=""/>
    <s v=""/>
    <s v=""/>
    <s v=""/>
    <s v=""/>
    <s v=""/>
    <s v=""/>
    <s v=""/>
  </r>
  <r>
    <x v="23"/>
    <s v="Trois Quarts"/>
    <x v="1"/>
    <x v="42"/>
    <s v=""/>
    <s v=""/>
    <s v=""/>
    <s v=""/>
    <s v=""/>
    <s v=""/>
    <s v=""/>
    <s v=""/>
    <s v=""/>
  </r>
  <r>
    <x v="24"/>
    <s v="Avant"/>
    <x v="1"/>
    <x v="42"/>
    <s v=""/>
    <s v=""/>
    <s v=""/>
    <s v=""/>
    <s v=""/>
    <s v=""/>
    <s v=""/>
    <s v=""/>
    <s v=""/>
  </r>
  <r>
    <x v="25"/>
    <s v="Avant"/>
    <x v="1"/>
    <x v="42"/>
    <s v=""/>
    <s v=""/>
    <s v=""/>
    <s v=""/>
    <s v=""/>
    <s v=""/>
    <s v=""/>
    <s v=""/>
    <s v=""/>
  </r>
  <r>
    <x v="26"/>
    <s v="Avant"/>
    <x v="1"/>
    <x v="42"/>
    <s v=""/>
    <s v=""/>
    <s v=""/>
    <s v=""/>
    <s v=""/>
    <s v=""/>
    <s v=""/>
    <s v=""/>
    <s v=""/>
  </r>
  <r>
    <x v="27"/>
    <s v="Avant"/>
    <x v="1"/>
    <x v="42"/>
    <s v=""/>
    <s v=""/>
    <s v=""/>
    <s v=""/>
    <s v=""/>
    <s v=""/>
    <s v=""/>
    <s v=""/>
    <s v=""/>
  </r>
  <r>
    <x v="28"/>
    <s v="Avant"/>
    <x v="1"/>
    <x v="42"/>
    <s v=""/>
    <s v=""/>
    <s v=""/>
    <s v=""/>
    <s v=""/>
    <s v=""/>
    <s v=""/>
    <s v=""/>
    <s v=""/>
  </r>
  <r>
    <x v="29"/>
    <s v="Avant"/>
    <x v="1"/>
    <x v="42"/>
    <s v=""/>
    <s v=""/>
    <s v=""/>
    <s v=""/>
    <s v=""/>
    <s v=""/>
    <s v=""/>
    <s v=""/>
    <s v=""/>
  </r>
  <r>
    <x v="30"/>
    <s v="Trois Quarts"/>
    <x v="1"/>
    <x v="42"/>
    <s v=""/>
    <s v=""/>
    <s v=""/>
    <s v=""/>
    <s v=""/>
    <s v=""/>
    <s v=""/>
    <s v=""/>
    <s v=""/>
  </r>
  <r>
    <x v="31"/>
    <s v="Trois Quarts"/>
    <x v="1"/>
    <x v="42"/>
    <s v=""/>
    <s v=""/>
    <s v=""/>
    <s v=""/>
    <s v=""/>
    <s v=""/>
    <s v=""/>
    <s v=""/>
    <s v=""/>
  </r>
  <r>
    <x v="32"/>
    <s v="Trois Quarts"/>
    <x v="1"/>
    <x v="42"/>
    <s v=""/>
    <s v=""/>
    <s v=""/>
    <s v=""/>
    <s v=""/>
    <s v=""/>
    <s v=""/>
    <s v=""/>
    <s v=""/>
  </r>
  <r>
    <x v="33"/>
    <s v="Trois Quarts"/>
    <x v="1"/>
    <x v="42"/>
    <s v=""/>
    <s v=""/>
    <s v=""/>
    <s v=""/>
    <s v=""/>
    <s v=""/>
    <s v=""/>
    <s v=""/>
    <s v=""/>
  </r>
  <r>
    <x v="34"/>
    <s v="Trois Quarts"/>
    <x v="1"/>
    <x v="42"/>
    <s v=""/>
    <s v=""/>
    <s v=""/>
    <s v=""/>
    <s v=""/>
    <s v=""/>
    <s v=""/>
    <s v=""/>
    <s v=""/>
  </r>
  <r>
    <x v="35"/>
    <s v="Trois Quarts"/>
    <x v="1"/>
    <x v="42"/>
    <s v=""/>
    <s v=""/>
    <s v=""/>
    <s v=""/>
    <s v=""/>
    <s v=""/>
    <s v=""/>
    <s v=""/>
    <s v=""/>
  </r>
  <r>
    <x v="36"/>
    <s v="Avant"/>
    <x v="1"/>
    <x v="42"/>
    <s v=""/>
    <s v=""/>
    <s v=""/>
    <s v=""/>
    <s v=""/>
    <s v=""/>
    <s v=""/>
    <s v=""/>
    <s v=""/>
  </r>
  <r>
    <x v="37"/>
    <s v="Avant"/>
    <x v="1"/>
    <x v="42"/>
    <s v=""/>
    <s v=""/>
    <s v=""/>
    <s v=""/>
    <s v=""/>
    <s v=""/>
    <s v=""/>
    <s v=""/>
    <s v=""/>
  </r>
  <r>
    <x v="38"/>
    <s v="Avant"/>
    <x v="1"/>
    <x v="42"/>
    <s v=""/>
    <s v=""/>
    <s v=""/>
    <s v=""/>
    <s v=""/>
    <s v=""/>
    <s v=""/>
    <s v=""/>
    <s v=""/>
  </r>
  <r>
    <x v="39"/>
    <s v="Avant"/>
    <x v="1"/>
    <x v="42"/>
    <s v=""/>
    <s v=""/>
    <s v=""/>
    <s v=""/>
    <s v=""/>
    <s v=""/>
    <s v=""/>
    <s v=""/>
    <s v=""/>
  </r>
  <r>
    <x v="40"/>
    <s v="Trois Quarts"/>
    <x v="1"/>
    <x v="42"/>
    <s v=""/>
    <s v=""/>
    <s v=""/>
    <s v=""/>
    <s v=""/>
    <s v=""/>
    <s v=""/>
    <s v=""/>
    <s v=""/>
  </r>
  <r>
    <x v="41"/>
    <s v="Avant"/>
    <x v="1"/>
    <x v="42"/>
    <s v=""/>
    <s v=""/>
    <s v=""/>
    <s v=""/>
    <s v=""/>
    <s v=""/>
    <s v=""/>
    <s v=""/>
    <s v=""/>
  </r>
  <r>
    <x v="42"/>
    <s v="Trois Quarts"/>
    <x v="1"/>
    <x v="42"/>
    <s v=""/>
    <s v=""/>
    <s v=""/>
    <s v=""/>
    <s v=""/>
    <s v=""/>
    <s v=""/>
    <s v=""/>
    <s v=""/>
  </r>
  <r>
    <x v="43"/>
    <s v="Trois Quarts"/>
    <x v="1"/>
    <x v="42"/>
    <s v=""/>
    <s v=""/>
    <s v=""/>
    <s v=""/>
    <s v=""/>
    <s v=""/>
    <s v=""/>
    <s v=""/>
    <s v=""/>
  </r>
  <r>
    <x v="44"/>
    <s v="Avant"/>
    <x v="1"/>
    <x v="42"/>
    <s v=""/>
    <s v=""/>
    <s v=""/>
    <s v=""/>
    <s v=""/>
    <s v=""/>
    <s v=""/>
    <s v=""/>
    <s v=""/>
  </r>
  <r>
    <x v="45"/>
    <s v="Trois Quarts"/>
    <x v="1"/>
    <x v="42"/>
    <s v=""/>
    <s v=""/>
    <s v=""/>
    <s v=""/>
    <s v=""/>
    <s v=""/>
    <s v=""/>
    <s v=""/>
    <s v=""/>
  </r>
  <r>
    <x v="46"/>
    <s v="Avant"/>
    <x v="1"/>
    <x v="42"/>
    <s v=""/>
    <s v=""/>
    <s v=""/>
    <s v=""/>
    <s v=""/>
    <s v=""/>
    <s v=""/>
    <s v=""/>
    <s v=""/>
  </r>
  <r>
    <x v="0"/>
    <s v="Avant"/>
    <x v="1"/>
    <x v="43"/>
    <s v=""/>
    <s v=""/>
    <s v=""/>
    <s v=""/>
    <s v=""/>
    <s v=""/>
    <s v=""/>
    <s v=""/>
    <s v=""/>
  </r>
  <r>
    <x v="1"/>
    <s v="Trois Quarts"/>
    <x v="1"/>
    <x v="43"/>
    <s v=""/>
    <s v=""/>
    <s v=""/>
    <s v=""/>
    <s v=""/>
    <s v=""/>
    <s v=""/>
    <s v=""/>
    <s v=""/>
  </r>
  <r>
    <x v="2"/>
    <s v="Avant"/>
    <x v="1"/>
    <x v="43"/>
    <s v=""/>
    <s v=""/>
    <s v=""/>
    <s v=""/>
    <s v=""/>
    <s v=""/>
    <s v=""/>
    <s v=""/>
    <s v=""/>
  </r>
  <r>
    <x v="3"/>
    <s v="Avant"/>
    <x v="1"/>
    <x v="43"/>
    <s v=""/>
    <s v=""/>
    <s v=""/>
    <s v=""/>
    <s v=""/>
    <s v=""/>
    <s v=""/>
    <s v=""/>
    <s v=""/>
  </r>
  <r>
    <x v="4"/>
    <s v="Avant"/>
    <x v="1"/>
    <x v="43"/>
    <s v=""/>
    <s v=""/>
    <s v=""/>
    <s v=""/>
    <s v=""/>
    <s v=""/>
    <s v=""/>
    <s v=""/>
    <s v=""/>
  </r>
  <r>
    <x v="5"/>
    <s v="Trois Quarts"/>
    <x v="1"/>
    <x v="43"/>
    <s v=""/>
    <s v=""/>
    <s v=""/>
    <s v=""/>
    <s v=""/>
    <s v=""/>
    <s v=""/>
    <s v=""/>
    <s v=""/>
  </r>
  <r>
    <x v="6"/>
    <s v="Avant"/>
    <x v="1"/>
    <x v="43"/>
    <s v=""/>
    <s v=""/>
    <s v=""/>
    <s v=""/>
    <s v=""/>
    <s v=""/>
    <s v=""/>
    <s v=""/>
    <s v=""/>
  </r>
  <r>
    <x v="7"/>
    <s v="Trois Quarts"/>
    <x v="1"/>
    <x v="43"/>
    <s v=""/>
    <s v=""/>
    <s v=""/>
    <s v=""/>
    <s v=""/>
    <s v=""/>
    <s v=""/>
    <s v=""/>
    <s v=""/>
  </r>
  <r>
    <x v="8"/>
    <s v="Avant"/>
    <x v="1"/>
    <x v="43"/>
    <s v=""/>
    <s v=""/>
    <s v=""/>
    <s v=""/>
    <s v=""/>
    <s v=""/>
    <s v=""/>
    <s v=""/>
    <s v=""/>
  </r>
  <r>
    <x v="9"/>
    <s v="Trois Quarts"/>
    <x v="1"/>
    <x v="43"/>
    <s v=""/>
    <s v=""/>
    <s v=""/>
    <s v=""/>
    <s v=""/>
    <s v=""/>
    <s v=""/>
    <s v=""/>
    <s v=""/>
  </r>
  <r>
    <x v="10"/>
    <s v="Avant"/>
    <x v="1"/>
    <x v="43"/>
    <s v=""/>
    <s v=""/>
    <s v=""/>
    <s v=""/>
    <s v=""/>
    <s v=""/>
    <s v=""/>
    <s v=""/>
    <s v=""/>
  </r>
  <r>
    <x v="11"/>
    <s v="Avant"/>
    <x v="1"/>
    <x v="43"/>
    <s v=""/>
    <s v=""/>
    <s v=""/>
    <s v=""/>
    <s v=""/>
    <s v=""/>
    <s v=""/>
    <s v=""/>
    <s v=""/>
  </r>
  <r>
    <x v="12"/>
    <s v="Avant"/>
    <x v="1"/>
    <x v="43"/>
    <s v=""/>
    <s v=""/>
    <s v=""/>
    <s v=""/>
    <s v=""/>
    <s v=""/>
    <s v=""/>
    <s v=""/>
    <s v=""/>
  </r>
  <r>
    <x v="13"/>
    <s v="Trois Quarts"/>
    <x v="1"/>
    <x v="43"/>
    <s v=""/>
    <s v=""/>
    <s v=""/>
    <s v=""/>
    <s v=""/>
    <s v=""/>
    <s v=""/>
    <s v=""/>
    <s v=""/>
  </r>
  <r>
    <x v="14"/>
    <s v="Avant"/>
    <x v="1"/>
    <x v="43"/>
    <s v=""/>
    <s v=""/>
    <s v=""/>
    <s v=""/>
    <s v=""/>
    <s v=""/>
    <s v=""/>
    <s v=""/>
    <s v=""/>
  </r>
  <r>
    <x v="15"/>
    <s v="Trois Quarts"/>
    <x v="1"/>
    <x v="43"/>
    <s v=""/>
    <s v=""/>
    <s v=""/>
    <s v=""/>
    <s v=""/>
    <s v=""/>
    <s v=""/>
    <s v=""/>
    <s v=""/>
  </r>
  <r>
    <x v="16"/>
    <s v="Avant"/>
    <x v="1"/>
    <x v="43"/>
    <s v=""/>
    <s v=""/>
    <s v=""/>
    <s v=""/>
    <s v=""/>
    <s v=""/>
    <s v=""/>
    <s v=""/>
    <s v=""/>
  </r>
  <r>
    <x v="17"/>
    <s v="Trois Quarts"/>
    <x v="1"/>
    <x v="43"/>
    <s v=""/>
    <s v=""/>
    <s v=""/>
    <s v=""/>
    <s v=""/>
    <s v=""/>
    <s v=""/>
    <s v=""/>
    <s v=""/>
  </r>
  <r>
    <x v="18"/>
    <s v="Avant"/>
    <x v="1"/>
    <x v="43"/>
    <s v=""/>
    <s v=""/>
    <s v=""/>
    <s v=""/>
    <s v=""/>
    <s v=""/>
    <s v=""/>
    <s v=""/>
    <s v=""/>
  </r>
  <r>
    <x v="19"/>
    <s v="Trois Quarts"/>
    <x v="1"/>
    <x v="43"/>
    <s v=""/>
    <s v=""/>
    <s v=""/>
    <s v=""/>
    <s v=""/>
    <s v=""/>
    <s v=""/>
    <s v=""/>
    <s v=""/>
  </r>
  <r>
    <x v="20"/>
    <s v="Avant"/>
    <x v="1"/>
    <x v="43"/>
    <s v=""/>
    <s v=""/>
    <s v=""/>
    <s v=""/>
    <s v=""/>
    <s v=""/>
    <s v=""/>
    <s v=""/>
    <s v=""/>
  </r>
  <r>
    <x v="21"/>
    <s v="Avant"/>
    <x v="1"/>
    <x v="43"/>
    <s v=""/>
    <s v=""/>
    <s v=""/>
    <s v=""/>
    <s v=""/>
    <s v=""/>
    <s v=""/>
    <s v=""/>
    <s v=""/>
  </r>
  <r>
    <x v="22"/>
    <s v="Avant"/>
    <x v="1"/>
    <x v="43"/>
    <s v=""/>
    <s v=""/>
    <s v=""/>
    <s v=""/>
    <s v=""/>
    <s v=""/>
    <s v=""/>
    <s v=""/>
    <s v=""/>
  </r>
  <r>
    <x v="23"/>
    <s v="Trois Quarts"/>
    <x v="1"/>
    <x v="43"/>
    <s v=""/>
    <s v=""/>
    <s v=""/>
    <s v=""/>
    <s v=""/>
    <s v=""/>
    <s v=""/>
    <s v=""/>
    <s v=""/>
  </r>
  <r>
    <x v="24"/>
    <s v="Avant"/>
    <x v="1"/>
    <x v="43"/>
    <s v=""/>
    <s v=""/>
    <s v=""/>
    <s v=""/>
    <s v=""/>
    <s v=""/>
    <s v=""/>
    <s v=""/>
    <s v=""/>
  </r>
  <r>
    <x v="25"/>
    <s v="Avant"/>
    <x v="1"/>
    <x v="43"/>
    <s v=""/>
    <s v=""/>
    <s v=""/>
    <s v=""/>
    <s v=""/>
    <s v=""/>
    <s v=""/>
    <s v=""/>
    <s v=""/>
  </r>
  <r>
    <x v="26"/>
    <s v="Avant"/>
    <x v="1"/>
    <x v="43"/>
    <s v=""/>
    <s v=""/>
    <s v=""/>
    <s v=""/>
    <s v=""/>
    <s v=""/>
    <s v=""/>
    <s v=""/>
    <s v=""/>
  </r>
  <r>
    <x v="27"/>
    <s v="Avant"/>
    <x v="1"/>
    <x v="43"/>
    <s v=""/>
    <s v=""/>
    <s v=""/>
    <s v=""/>
    <s v=""/>
    <s v=""/>
    <s v=""/>
    <s v=""/>
    <s v=""/>
  </r>
  <r>
    <x v="28"/>
    <s v="Avant"/>
    <x v="1"/>
    <x v="43"/>
    <s v=""/>
    <s v=""/>
    <s v=""/>
    <s v=""/>
    <s v=""/>
    <s v=""/>
    <s v=""/>
    <s v=""/>
    <s v=""/>
  </r>
  <r>
    <x v="29"/>
    <s v="Avant"/>
    <x v="1"/>
    <x v="43"/>
    <s v=""/>
    <s v=""/>
    <s v=""/>
    <s v=""/>
    <s v=""/>
    <s v=""/>
    <s v=""/>
    <s v=""/>
    <s v=""/>
  </r>
  <r>
    <x v="30"/>
    <s v="Trois Quarts"/>
    <x v="1"/>
    <x v="43"/>
    <s v=""/>
    <s v=""/>
    <s v=""/>
    <s v=""/>
    <s v=""/>
    <s v=""/>
    <s v=""/>
    <s v=""/>
    <s v=""/>
  </r>
  <r>
    <x v="31"/>
    <s v="Trois Quarts"/>
    <x v="1"/>
    <x v="43"/>
    <s v=""/>
    <s v=""/>
    <s v=""/>
    <s v=""/>
    <s v=""/>
    <s v=""/>
    <s v=""/>
    <s v=""/>
    <s v=""/>
  </r>
  <r>
    <x v="32"/>
    <s v="Trois Quarts"/>
    <x v="1"/>
    <x v="43"/>
    <s v=""/>
    <s v=""/>
    <s v=""/>
    <s v=""/>
    <s v=""/>
    <s v=""/>
    <s v=""/>
    <s v=""/>
    <s v=""/>
  </r>
  <r>
    <x v="33"/>
    <s v="Trois Quarts"/>
    <x v="1"/>
    <x v="43"/>
    <s v=""/>
    <s v=""/>
    <s v=""/>
    <s v=""/>
    <s v=""/>
    <s v=""/>
    <s v=""/>
    <s v=""/>
    <s v=""/>
  </r>
  <r>
    <x v="34"/>
    <s v="Trois Quarts"/>
    <x v="1"/>
    <x v="43"/>
    <s v=""/>
    <s v=""/>
    <s v=""/>
    <s v=""/>
    <s v=""/>
    <s v=""/>
    <s v=""/>
    <s v=""/>
    <s v=""/>
  </r>
  <r>
    <x v="35"/>
    <s v="Trois Quarts"/>
    <x v="1"/>
    <x v="43"/>
    <s v=""/>
    <s v=""/>
    <s v=""/>
    <s v=""/>
    <s v=""/>
    <s v=""/>
    <s v=""/>
    <s v=""/>
    <s v=""/>
  </r>
  <r>
    <x v="36"/>
    <s v="Avant"/>
    <x v="1"/>
    <x v="43"/>
    <s v=""/>
    <s v=""/>
    <s v=""/>
    <s v=""/>
    <s v=""/>
    <s v=""/>
    <s v=""/>
    <s v=""/>
    <s v=""/>
  </r>
  <r>
    <x v="37"/>
    <s v="Avant"/>
    <x v="1"/>
    <x v="43"/>
    <s v=""/>
    <s v=""/>
    <s v=""/>
    <s v=""/>
    <s v=""/>
    <s v=""/>
    <s v=""/>
    <s v=""/>
    <s v=""/>
  </r>
  <r>
    <x v="38"/>
    <s v="Avant"/>
    <x v="1"/>
    <x v="43"/>
    <s v=""/>
    <s v=""/>
    <s v=""/>
    <s v=""/>
    <s v=""/>
    <s v=""/>
    <s v=""/>
    <s v=""/>
    <s v=""/>
  </r>
  <r>
    <x v="39"/>
    <s v="Avant"/>
    <x v="1"/>
    <x v="43"/>
    <s v=""/>
    <s v=""/>
    <s v=""/>
    <s v=""/>
    <s v=""/>
    <s v=""/>
    <s v=""/>
    <s v=""/>
    <s v=""/>
  </r>
  <r>
    <x v="40"/>
    <s v="Trois Quarts"/>
    <x v="1"/>
    <x v="43"/>
    <s v=""/>
    <s v=""/>
    <s v=""/>
    <s v=""/>
    <s v=""/>
    <s v=""/>
    <s v=""/>
    <s v=""/>
    <s v=""/>
  </r>
  <r>
    <x v="41"/>
    <s v="Avant"/>
    <x v="1"/>
    <x v="43"/>
    <s v=""/>
    <s v=""/>
    <s v=""/>
    <s v=""/>
    <s v=""/>
    <s v=""/>
    <s v=""/>
    <s v=""/>
    <s v=""/>
  </r>
  <r>
    <x v="42"/>
    <s v="Trois Quarts"/>
    <x v="1"/>
    <x v="43"/>
    <s v=""/>
    <s v=""/>
    <s v=""/>
    <s v=""/>
    <s v=""/>
    <s v=""/>
    <s v=""/>
    <s v=""/>
    <s v=""/>
  </r>
  <r>
    <x v="43"/>
    <s v="Trois Quarts"/>
    <x v="1"/>
    <x v="43"/>
    <s v=""/>
    <s v=""/>
    <s v=""/>
    <s v=""/>
    <s v=""/>
    <s v=""/>
    <s v=""/>
    <s v=""/>
    <s v=""/>
  </r>
  <r>
    <x v="44"/>
    <s v="Avant"/>
    <x v="1"/>
    <x v="43"/>
    <s v=""/>
    <s v=""/>
    <s v=""/>
    <s v=""/>
    <s v=""/>
    <s v=""/>
    <s v=""/>
    <s v=""/>
    <s v=""/>
  </r>
  <r>
    <x v="45"/>
    <s v="Trois Quarts"/>
    <x v="1"/>
    <x v="43"/>
    <s v=""/>
    <s v=""/>
    <s v=""/>
    <s v=""/>
    <s v=""/>
    <s v=""/>
    <s v=""/>
    <s v=""/>
    <s v=""/>
  </r>
  <r>
    <x v="46"/>
    <s v="Avant"/>
    <x v="1"/>
    <x v="43"/>
    <s v=""/>
    <s v=""/>
    <s v=""/>
    <s v=""/>
    <s v=""/>
    <s v=""/>
    <s v=""/>
    <s v=""/>
    <s v=""/>
  </r>
  <r>
    <x v="0"/>
    <s v="Avant"/>
    <x v="1"/>
    <x v="44"/>
    <s v=""/>
    <s v=""/>
    <s v=""/>
    <s v=""/>
    <s v=""/>
    <s v=""/>
    <s v=""/>
    <s v=""/>
    <s v=""/>
  </r>
  <r>
    <x v="1"/>
    <s v="Trois Quarts"/>
    <x v="1"/>
    <x v="44"/>
    <s v=""/>
    <s v=""/>
    <s v=""/>
    <s v=""/>
    <s v=""/>
    <s v=""/>
    <s v=""/>
    <s v=""/>
    <s v=""/>
  </r>
  <r>
    <x v="2"/>
    <s v="Avant"/>
    <x v="1"/>
    <x v="44"/>
    <s v=""/>
    <s v=""/>
    <s v=""/>
    <s v=""/>
    <s v=""/>
    <s v=""/>
    <s v=""/>
    <s v=""/>
    <s v=""/>
  </r>
  <r>
    <x v="3"/>
    <s v="Avant"/>
    <x v="1"/>
    <x v="44"/>
    <s v=""/>
    <s v=""/>
    <s v=""/>
    <s v=""/>
    <s v=""/>
    <s v=""/>
    <s v=""/>
    <s v=""/>
    <s v=""/>
  </r>
  <r>
    <x v="4"/>
    <s v="Avant"/>
    <x v="1"/>
    <x v="44"/>
    <s v=""/>
    <s v=""/>
    <s v=""/>
    <s v=""/>
    <s v=""/>
    <s v=""/>
    <s v=""/>
    <s v=""/>
    <s v=""/>
  </r>
  <r>
    <x v="5"/>
    <s v="Trois Quarts"/>
    <x v="1"/>
    <x v="44"/>
    <s v=""/>
    <s v=""/>
    <s v=""/>
    <s v=""/>
    <s v=""/>
    <s v=""/>
    <s v=""/>
    <s v=""/>
    <s v=""/>
  </r>
  <r>
    <x v="6"/>
    <s v="Avant"/>
    <x v="1"/>
    <x v="44"/>
    <s v=""/>
    <s v=""/>
    <s v=""/>
    <s v=""/>
    <s v=""/>
    <s v=""/>
    <s v=""/>
    <s v=""/>
    <s v=""/>
  </r>
  <r>
    <x v="7"/>
    <s v="Trois Quarts"/>
    <x v="1"/>
    <x v="44"/>
    <s v=""/>
    <s v=""/>
    <s v=""/>
    <s v=""/>
    <s v=""/>
    <s v=""/>
    <s v=""/>
    <s v=""/>
    <s v=""/>
  </r>
  <r>
    <x v="8"/>
    <s v="Avant"/>
    <x v="1"/>
    <x v="44"/>
    <s v=""/>
    <s v=""/>
    <s v=""/>
    <s v=""/>
    <s v=""/>
    <s v=""/>
    <s v=""/>
    <s v=""/>
    <s v=""/>
  </r>
  <r>
    <x v="9"/>
    <s v="Trois Quarts"/>
    <x v="1"/>
    <x v="44"/>
    <s v=""/>
    <s v=""/>
    <s v=""/>
    <s v=""/>
    <s v=""/>
    <s v=""/>
    <s v=""/>
    <s v=""/>
    <s v=""/>
  </r>
  <r>
    <x v="10"/>
    <s v="Avant"/>
    <x v="1"/>
    <x v="44"/>
    <s v=""/>
    <s v=""/>
    <s v=""/>
    <s v=""/>
    <s v=""/>
    <s v=""/>
    <s v=""/>
    <s v=""/>
    <s v=""/>
  </r>
  <r>
    <x v="11"/>
    <s v="Avant"/>
    <x v="1"/>
    <x v="44"/>
    <s v=""/>
    <s v=""/>
    <s v=""/>
    <s v=""/>
    <s v=""/>
    <s v=""/>
    <s v=""/>
    <s v=""/>
    <s v=""/>
  </r>
  <r>
    <x v="12"/>
    <s v="Avant"/>
    <x v="1"/>
    <x v="44"/>
    <s v=""/>
    <s v=""/>
    <s v=""/>
    <s v=""/>
    <s v=""/>
    <s v=""/>
    <s v=""/>
    <s v=""/>
    <s v=""/>
  </r>
  <r>
    <x v="13"/>
    <s v="Trois Quarts"/>
    <x v="1"/>
    <x v="44"/>
    <s v=""/>
    <s v=""/>
    <s v=""/>
    <s v=""/>
    <s v=""/>
    <s v=""/>
    <s v=""/>
    <s v=""/>
    <s v=""/>
  </r>
  <r>
    <x v="14"/>
    <s v="Avant"/>
    <x v="1"/>
    <x v="44"/>
    <s v=""/>
    <s v=""/>
    <s v=""/>
    <s v=""/>
    <s v=""/>
    <s v=""/>
    <s v=""/>
    <s v=""/>
    <s v=""/>
  </r>
  <r>
    <x v="15"/>
    <s v="Trois Quarts"/>
    <x v="1"/>
    <x v="44"/>
    <s v=""/>
    <s v=""/>
    <s v=""/>
    <s v=""/>
    <s v=""/>
    <s v=""/>
    <s v=""/>
    <s v=""/>
    <s v=""/>
  </r>
  <r>
    <x v="16"/>
    <s v="Avant"/>
    <x v="1"/>
    <x v="44"/>
    <s v=""/>
    <s v=""/>
    <s v=""/>
    <s v=""/>
    <s v=""/>
    <s v=""/>
    <s v=""/>
    <s v=""/>
    <s v=""/>
  </r>
  <r>
    <x v="17"/>
    <s v="Trois Quarts"/>
    <x v="1"/>
    <x v="44"/>
    <s v=""/>
    <s v=""/>
    <s v=""/>
    <s v=""/>
    <s v=""/>
    <s v=""/>
    <s v=""/>
    <s v=""/>
    <s v=""/>
  </r>
  <r>
    <x v="18"/>
    <s v="Avant"/>
    <x v="1"/>
    <x v="44"/>
    <s v=""/>
    <s v=""/>
    <s v=""/>
    <s v=""/>
    <s v=""/>
    <s v=""/>
    <s v=""/>
    <s v=""/>
    <s v=""/>
  </r>
  <r>
    <x v="19"/>
    <s v="Trois Quarts"/>
    <x v="1"/>
    <x v="44"/>
    <s v=""/>
    <s v=""/>
    <s v=""/>
    <s v=""/>
    <s v=""/>
    <s v=""/>
    <s v=""/>
    <s v=""/>
    <s v=""/>
  </r>
  <r>
    <x v="20"/>
    <s v="Avant"/>
    <x v="1"/>
    <x v="44"/>
    <s v=""/>
    <s v=""/>
    <s v=""/>
    <s v=""/>
    <s v=""/>
    <s v=""/>
    <s v=""/>
    <s v=""/>
    <s v=""/>
  </r>
  <r>
    <x v="21"/>
    <s v="Avant"/>
    <x v="1"/>
    <x v="44"/>
    <s v=""/>
    <s v=""/>
    <s v=""/>
    <s v=""/>
    <s v=""/>
    <s v=""/>
    <s v=""/>
    <s v=""/>
    <s v=""/>
  </r>
  <r>
    <x v="22"/>
    <s v="Avant"/>
    <x v="1"/>
    <x v="44"/>
    <s v=""/>
    <s v=""/>
    <s v=""/>
    <s v=""/>
    <s v=""/>
    <s v=""/>
    <s v=""/>
    <s v=""/>
    <s v=""/>
  </r>
  <r>
    <x v="23"/>
    <s v="Trois Quarts"/>
    <x v="1"/>
    <x v="44"/>
    <s v=""/>
    <s v=""/>
    <s v=""/>
    <s v=""/>
    <s v=""/>
    <s v=""/>
    <s v=""/>
    <s v=""/>
    <s v=""/>
  </r>
  <r>
    <x v="24"/>
    <s v="Avant"/>
    <x v="1"/>
    <x v="44"/>
    <s v=""/>
    <s v=""/>
    <s v=""/>
    <s v=""/>
    <s v=""/>
    <s v=""/>
    <s v=""/>
    <s v=""/>
    <s v=""/>
  </r>
  <r>
    <x v="25"/>
    <s v="Avant"/>
    <x v="1"/>
    <x v="44"/>
    <s v=""/>
    <s v=""/>
    <s v=""/>
    <s v=""/>
    <s v=""/>
    <s v=""/>
    <s v=""/>
    <s v=""/>
    <s v=""/>
  </r>
  <r>
    <x v="26"/>
    <s v="Avant"/>
    <x v="1"/>
    <x v="44"/>
    <s v=""/>
    <s v=""/>
    <s v=""/>
    <s v=""/>
    <s v=""/>
    <s v=""/>
    <s v=""/>
    <s v=""/>
    <s v=""/>
  </r>
  <r>
    <x v="27"/>
    <s v="Avant"/>
    <x v="1"/>
    <x v="44"/>
    <s v=""/>
    <s v=""/>
    <s v=""/>
    <s v=""/>
    <s v=""/>
    <s v=""/>
    <s v=""/>
    <s v=""/>
    <s v=""/>
  </r>
  <r>
    <x v="28"/>
    <s v="Avant"/>
    <x v="1"/>
    <x v="44"/>
    <s v=""/>
    <s v=""/>
    <s v=""/>
    <s v=""/>
    <s v=""/>
    <s v=""/>
    <s v=""/>
    <s v=""/>
    <s v=""/>
  </r>
  <r>
    <x v="29"/>
    <s v="Avant"/>
    <x v="1"/>
    <x v="44"/>
    <s v=""/>
    <s v=""/>
    <s v=""/>
    <s v=""/>
    <s v=""/>
    <s v=""/>
    <s v=""/>
    <s v=""/>
    <s v=""/>
  </r>
  <r>
    <x v="30"/>
    <s v="Trois Quarts"/>
    <x v="1"/>
    <x v="44"/>
    <s v=""/>
    <s v=""/>
    <s v=""/>
    <s v=""/>
    <s v=""/>
    <s v=""/>
    <s v=""/>
    <s v=""/>
    <s v=""/>
  </r>
  <r>
    <x v="31"/>
    <s v="Trois Quarts"/>
    <x v="1"/>
    <x v="44"/>
    <s v=""/>
    <s v=""/>
    <s v=""/>
    <s v=""/>
    <s v=""/>
    <s v=""/>
    <s v=""/>
    <s v=""/>
    <s v=""/>
  </r>
  <r>
    <x v="32"/>
    <s v="Trois Quarts"/>
    <x v="1"/>
    <x v="44"/>
    <s v=""/>
    <s v=""/>
    <s v=""/>
    <s v=""/>
    <s v=""/>
    <s v=""/>
    <s v=""/>
    <s v=""/>
    <s v=""/>
  </r>
  <r>
    <x v="33"/>
    <s v="Trois Quarts"/>
    <x v="1"/>
    <x v="44"/>
    <s v=""/>
    <s v=""/>
    <s v=""/>
    <s v=""/>
    <s v=""/>
    <s v=""/>
    <s v=""/>
    <s v=""/>
    <s v=""/>
  </r>
  <r>
    <x v="34"/>
    <s v="Trois Quarts"/>
    <x v="1"/>
    <x v="44"/>
    <s v=""/>
    <s v=""/>
    <s v=""/>
    <s v=""/>
    <s v=""/>
    <s v=""/>
    <s v=""/>
    <s v=""/>
    <s v=""/>
  </r>
  <r>
    <x v="35"/>
    <s v="Trois Quarts"/>
    <x v="1"/>
    <x v="44"/>
    <s v=""/>
    <s v=""/>
    <s v=""/>
    <s v=""/>
    <s v=""/>
    <s v=""/>
    <s v=""/>
    <s v=""/>
    <s v=""/>
  </r>
  <r>
    <x v="36"/>
    <s v="Avant"/>
    <x v="1"/>
    <x v="44"/>
    <s v=""/>
    <s v=""/>
    <s v=""/>
    <s v=""/>
    <s v=""/>
    <s v=""/>
    <s v=""/>
    <s v=""/>
    <s v=""/>
  </r>
  <r>
    <x v="37"/>
    <s v="Avant"/>
    <x v="1"/>
    <x v="44"/>
    <s v=""/>
    <s v=""/>
    <s v=""/>
    <s v=""/>
    <s v=""/>
    <s v=""/>
    <s v=""/>
    <s v=""/>
    <s v=""/>
  </r>
  <r>
    <x v="38"/>
    <s v="Avant"/>
    <x v="1"/>
    <x v="44"/>
    <s v=""/>
    <s v=""/>
    <s v=""/>
    <s v=""/>
    <s v=""/>
    <s v=""/>
    <s v=""/>
    <s v=""/>
    <s v=""/>
  </r>
  <r>
    <x v="39"/>
    <s v="Avant"/>
    <x v="1"/>
    <x v="44"/>
    <s v=""/>
    <s v=""/>
    <s v=""/>
    <s v=""/>
    <s v=""/>
    <s v=""/>
    <s v=""/>
    <s v=""/>
    <s v=""/>
  </r>
  <r>
    <x v="40"/>
    <s v="Trois Quarts"/>
    <x v="1"/>
    <x v="44"/>
    <s v=""/>
    <s v=""/>
    <s v=""/>
    <s v=""/>
    <s v=""/>
    <s v=""/>
    <s v=""/>
    <s v=""/>
    <s v=""/>
  </r>
  <r>
    <x v="41"/>
    <s v="Avant"/>
    <x v="1"/>
    <x v="44"/>
    <s v=""/>
    <s v=""/>
    <s v=""/>
    <s v=""/>
    <s v=""/>
    <s v=""/>
    <s v=""/>
    <s v=""/>
    <s v=""/>
  </r>
  <r>
    <x v="42"/>
    <s v="Trois Quarts"/>
    <x v="1"/>
    <x v="44"/>
    <s v=""/>
    <s v=""/>
    <s v=""/>
    <s v=""/>
    <s v=""/>
    <s v=""/>
    <s v=""/>
    <s v=""/>
    <s v=""/>
  </r>
  <r>
    <x v="43"/>
    <s v="Trois Quarts"/>
    <x v="1"/>
    <x v="44"/>
    <s v=""/>
    <s v=""/>
    <s v=""/>
    <s v=""/>
    <s v=""/>
    <s v=""/>
    <s v=""/>
    <s v=""/>
    <s v=""/>
  </r>
  <r>
    <x v="44"/>
    <s v="Avant"/>
    <x v="1"/>
    <x v="44"/>
    <s v=""/>
    <s v=""/>
    <s v=""/>
    <s v=""/>
    <s v=""/>
    <s v=""/>
    <s v=""/>
    <s v=""/>
    <s v=""/>
  </r>
  <r>
    <x v="45"/>
    <s v="Trois Quarts"/>
    <x v="1"/>
    <x v="44"/>
    <s v=""/>
    <s v=""/>
    <s v=""/>
    <s v=""/>
    <s v=""/>
    <s v=""/>
    <s v=""/>
    <s v=""/>
    <s v=""/>
  </r>
  <r>
    <x v="46"/>
    <s v="Avant"/>
    <x v="1"/>
    <x v="44"/>
    <s v=""/>
    <s v=""/>
    <s v=""/>
    <s v=""/>
    <s v=""/>
    <s v=""/>
    <s v=""/>
    <s v=""/>
    <s v=""/>
  </r>
  <r>
    <x v="0"/>
    <s v="Avant"/>
    <x v="1"/>
    <x v="45"/>
    <s v=""/>
    <s v=""/>
    <s v=""/>
    <s v=""/>
    <s v=""/>
    <s v=""/>
    <s v=""/>
    <s v=""/>
    <s v=""/>
  </r>
  <r>
    <x v="1"/>
    <s v="Trois Quarts"/>
    <x v="1"/>
    <x v="45"/>
    <s v=""/>
    <s v=""/>
    <s v=""/>
    <s v=""/>
    <s v=""/>
    <s v=""/>
    <s v=""/>
    <s v=""/>
    <s v=""/>
  </r>
  <r>
    <x v="2"/>
    <s v="Avant"/>
    <x v="1"/>
    <x v="45"/>
    <s v=""/>
    <s v=""/>
    <s v=""/>
    <s v=""/>
    <s v=""/>
    <s v=""/>
    <s v=""/>
    <s v=""/>
    <s v=""/>
  </r>
  <r>
    <x v="3"/>
    <s v="Avant"/>
    <x v="1"/>
    <x v="45"/>
    <s v=""/>
    <s v=""/>
    <s v=""/>
    <s v=""/>
    <s v=""/>
    <s v=""/>
    <s v=""/>
    <s v=""/>
    <s v=""/>
  </r>
  <r>
    <x v="4"/>
    <s v="Avant"/>
    <x v="1"/>
    <x v="45"/>
    <s v=""/>
    <s v=""/>
    <s v=""/>
    <s v=""/>
    <s v=""/>
    <s v=""/>
    <s v=""/>
    <s v=""/>
    <s v=""/>
  </r>
  <r>
    <x v="5"/>
    <s v="Trois Quarts"/>
    <x v="1"/>
    <x v="45"/>
    <s v=""/>
    <s v=""/>
    <s v=""/>
    <s v=""/>
    <s v=""/>
    <s v=""/>
    <s v=""/>
    <s v=""/>
    <s v=""/>
  </r>
  <r>
    <x v="6"/>
    <s v="Avant"/>
    <x v="1"/>
    <x v="45"/>
    <s v=""/>
    <s v=""/>
    <s v=""/>
    <s v=""/>
    <s v=""/>
    <s v=""/>
    <s v=""/>
    <s v=""/>
    <s v=""/>
  </r>
  <r>
    <x v="7"/>
    <s v="Trois Quarts"/>
    <x v="1"/>
    <x v="45"/>
    <s v=""/>
    <s v=""/>
    <s v=""/>
    <s v=""/>
    <s v=""/>
    <s v=""/>
    <s v=""/>
    <s v=""/>
    <s v=""/>
  </r>
  <r>
    <x v="8"/>
    <s v="Avant"/>
    <x v="1"/>
    <x v="45"/>
    <s v=""/>
    <s v=""/>
    <s v=""/>
    <s v=""/>
    <s v=""/>
    <s v=""/>
    <s v=""/>
    <s v=""/>
    <s v=""/>
  </r>
  <r>
    <x v="9"/>
    <s v="Trois Quarts"/>
    <x v="1"/>
    <x v="45"/>
    <s v=""/>
    <s v=""/>
    <s v=""/>
    <s v=""/>
    <s v=""/>
    <s v=""/>
    <s v=""/>
    <s v=""/>
    <s v=""/>
  </r>
  <r>
    <x v="10"/>
    <s v="Avant"/>
    <x v="1"/>
    <x v="45"/>
    <s v=""/>
    <s v=""/>
    <s v=""/>
    <s v=""/>
    <s v=""/>
    <s v=""/>
    <s v=""/>
    <s v=""/>
    <s v=""/>
  </r>
  <r>
    <x v="11"/>
    <s v="Avant"/>
    <x v="1"/>
    <x v="45"/>
    <s v=""/>
    <s v=""/>
    <s v=""/>
    <s v=""/>
    <s v=""/>
    <s v=""/>
    <s v=""/>
    <s v=""/>
    <s v=""/>
  </r>
  <r>
    <x v="12"/>
    <s v="Avant"/>
    <x v="1"/>
    <x v="45"/>
    <s v=""/>
    <s v=""/>
    <s v=""/>
    <s v=""/>
    <s v=""/>
    <s v=""/>
    <s v=""/>
    <s v=""/>
    <s v=""/>
  </r>
  <r>
    <x v="13"/>
    <s v="Trois Quarts"/>
    <x v="1"/>
    <x v="45"/>
    <s v=""/>
    <s v=""/>
    <s v=""/>
    <s v=""/>
    <s v=""/>
    <s v=""/>
    <s v=""/>
    <s v=""/>
    <s v=""/>
  </r>
  <r>
    <x v="14"/>
    <s v="Avant"/>
    <x v="1"/>
    <x v="45"/>
    <s v=""/>
    <s v=""/>
    <s v=""/>
    <s v=""/>
    <s v=""/>
    <s v=""/>
    <s v=""/>
    <s v=""/>
    <s v=""/>
  </r>
  <r>
    <x v="15"/>
    <s v="Trois Quarts"/>
    <x v="1"/>
    <x v="45"/>
    <s v=""/>
    <s v=""/>
    <s v=""/>
    <s v=""/>
    <s v=""/>
    <s v=""/>
    <s v=""/>
    <s v=""/>
    <s v=""/>
  </r>
  <r>
    <x v="16"/>
    <s v="Avant"/>
    <x v="1"/>
    <x v="45"/>
    <s v=""/>
    <s v=""/>
    <s v=""/>
    <s v=""/>
    <s v=""/>
    <s v=""/>
    <s v=""/>
    <s v=""/>
    <s v=""/>
  </r>
  <r>
    <x v="17"/>
    <s v="Trois Quarts"/>
    <x v="1"/>
    <x v="45"/>
    <s v=""/>
    <s v=""/>
    <s v=""/>
    <s v=""/>
    <s v=""/>
    <s v=""/>
    <s v=""/>
    <s v=""/>
    <s v=""/>
  </r>
  <r>
    <x v="18"/>
    <s v="Avant"/>
    <x v="1"/>
    <x v="45"/>
    <s v=""/>
    <s v=""/>
    <s v=""/>
    <s v=""/>
    <s v=""/>
    <s v=""/>
    <s v=""/>
    <s v=""/>
    <s v=""/>
  </r>
  <r>
    <x v="19"/>
    <s v="Trois Quarts"/>
    <x v="1"/>
    <x v="45"/>
    <s v=""/>
    <s v=""/>
    <s v=""/>
    <s v=""/>
    <s v=""/>
    <s v=""/>
    <s v=""/>
    <s v=""/>
    <s v=""/>
  </r>
  <r>
    <x v="20"/>
    <s v="Avant"/>
    <x v="1"/>
    <x v="45"/>
    <s v=""/>
    <s v=""/>
    <s v=""/>
    <s v=""/>
    <s v=""/>
    <s v=""/>
    <s v=""/>
    <s v=""/>
    <s v=""/>
  </r>
  <r>
    <x v="21"/>
    <s v="Avant"/>
    <x v="1"/>
    <x v="45"/>
    <s v=""/>
    <s v=""/>
    <s v=""/>
    <s v=""/>
    <s v=""/>
    <s v=""/>
    <s v=""/>
    <s v=""/>
    <s v=""/>
  </r>
  <r>
    <x v="22"/>
    <s v="Avant"/>
    <x v="1"/>
    <x v="45"/>
    <s v=""/>
    <s v=""/>
    <s v=""/>
    <s v=""/>
    <s v=""/>
    <s v=""/>
    <s v=""/>
    <s v=""/>
    <s v=""/>
  </r>
  <r>
    <x v="23"/>
    <s v="Trois Quarts"/>
    <x v="1"/>
    <x v="45"/>
    <s v=""/>
    <s v=""/>
    <s v=""/>
    <s v=""/>
    <s v=""/>
    <s v=""/>
    <s v=""/>
    <s v=""/>
    <s v=""/>
  </r>
  <r>
    <x v="24"/>
    <s v="Avant"/>
    <x v="1"/>
    <x v="45"/>
    <s v=""/>
    <s v=""/>
    <s v=""/>
    <s v=""/>
    <s v=""/>
    <s v=""/>
    <s v=""/>
    <s v=""/>
    <s v=""/>
  </r>
  <r>
    <x v="25"/>
    <s v="Avant"/>
    <x v="1"/>
    <x v="45"/>
    <s v=""/>
    <s v=""/>
    <s v=""/>
    <s v=""/>
    <s v=""/>
    <s v=""/>
    <s v=""/>
    <s v=""/>
    <s v=""/>
  </r>
  <r>
    <x v="26"/>
    <s v="Avant"/>
    <x v="1"/>
    <x v="45"/>
    <s v=""/>
    <s v=""/>
    <s v=""/>
    <s v=""/>
    <s v=""/>
    <s v=""/>
    <s v=""/>
    <s v=""/>
    <s v=""/>
  </r>
  <r>
    <x v="27"/>
    <s v="Avant"/>
    <x v="1"/>
    <x v="45"/>
    <s v=""/>
    <s v=""/>
    <s v=""/>
    <s v=""/>
    <s v=""/>
    <s v=""/>
    <s v=""/>
    <s v=""/>
    <s v=""/>
  </r>
  <r>
    <x v="28"/>
    <s v="Avant"/>
    <x v="1"/>
    <x v="45"/>
    <s v=""/>
    <s v=""/>
    <s v=""/>
    <s v=""/>
    <s v=""/>
    <s v=""/>
    <s v=""/>
    <s v=""/>
    <s v=""/>
  </r>
  <r>
    <x v="29"/>
    <s v="Avant"/>
    <x v="1"/>
    <x v="45"/>
    <s v=""/>
    <s v=""/>
    <s v=""/>
    <s v=""/>
    <s v=""/>
    <s v=""/>
    <s v=""/>
    <s v=""/>
    <s v=""/>
  </r>
  <r>
    <x v="30"/>
    <s v="Trois Quarts"/>
    <x v="1"/>
    <x v="45"/>
    <s v=""/>
    <s v=""/>
    <s v=""/>
    <s v=""/>
    <s v=""/>
    <s v=""/>
    <s v=""/>
    <s v=""/>
    <s v=""/>
  </r>
  <r>
    <x v="31"/>
    <s v="Trois Quarts"/>
    <x v="1"/>
    <x v="45"/>
    <s v=""/>
    <s v=""/>
    <s v=""/>
    <s v=""/>
    <s v=""/>
    <s v=""/>
    <s v=""/>
    <s v=""/>
    <s v=""/>
  </r>
  <r>
    <x v="32"/>
    <s v="Trois Quarts"/>
    <x v="1"/>
    <x v="45"/>
    <s v=""/>
    <s v=""/>
    <s v=""/>
    <s v=""/>
    <s v=""/>
    <s v=""/>
    <s v=""/>
    <s v=""/>
    <s v=""/>
  </r>
  <r>
    <x v="33"/>
    <s v="Trois Quarts"/>
    <x v="1"/>
    <x v="45"/>
    <s v=""/>
    <s v=""/>
    <s v=""/>
    <s v=""/>
    <s v=""/>
    <s v=""/>
    <s v=""/>
    <s v=""/>
    <s v=""/>
  </r>
  <r>
    <x v="34"/>
    <s v="Trois Quarts"/>
    <x v="1"/>
    <x v="45"/>
    <s v=""/>
    <s v=""/>
    <s v=""/>
    <s v=""/>
    <s v=""/>
    <s v=""/>
    <s v=""/>
    <s v=""/>
    <s v=""/>
  </r>
  <r>
    <x v="35"/>
    <s v="Trois Quarts"/>
    <x v="1"/>
    <x v="45"/>
    <s v=""/>
    <s v=""/>
    <s v=""/>
    <s v=""/>
    <s v=""/>
    <s v=""/>
    <s v=""/>
    <s v=""/>
    <s v=""/>
  </r>
  <r>
    <x v="36"/>
    <s v="Avant"/>
    <x v="1"/>
    <x v="45"/>
    <s v=""/>
    <s v=""/>
    <s v=""/>
    <s v=""/>
    <s v=""/>
    <s v=""/>
    <s v=""/>
    <s v=""/>
    <s v=""/>
  </r>
  <r>
    <x v="37"/>
    <s v="Avant"/>
    <x v="1"/>
    <x v="45"/>
    <s v=""/>
    <s v=""/>
    <s v=""/>
    <s v=""/>
    <s v=""/>
    <s v=""/>
    <s v=""/>
    <s v=""/>
    <s v=""/>
  </r>
  <r>
    <x v="38"/>
    <s v="Avant"/>
    <x v="1"/>
    <x v="45"/>
    <s v=""/>
    <s v=""/>
    <s v=""/>
    <s v=""/>
    <s v=""/>
    <s v=""/>
    <s v=""/>
    <s v=""/>
    <s v=""/>
  </r>
  <r>
    <x v="39"/>
    <s v="Avant"/>
    <x v="1"/>
    <x v="45"/>
    <s v=""/>
    <s v=""/>
    <s v=""/>
    <s v=""/>
    <s v=""/>
    <s v=""/>
    <s v=""/>
    <s v=""/>
    <s v=""/>
  </r>
  <r>
    <x v="40"/>
    <s v="Trois Quarts"/>
    <x v="1"/>
    <x v="45"/>
    <s v=""/>
    <s v=""/>
    <s v=""/>
    <s v=""/>
    <s v=""/>
    <s v=""/>
    <s v=""/>
    <s v=""/>
    <s v=""/>
  </r>
  <r>
    <x v="41"/>
    <s v="Avant"/>
    <x v="1"/>
    <x v="45"/>
    <s v=""/>
    <s v=""/>
    <s v=""/>
    <s v=""/>
    <s v=""/>
    <s v=""/>
    <s v=""/>
    <s v=""/>
    <s v=""/>
  </r>
  <r>
    <x v="42"/>
    <s v="Trois Quarts"/>
    <x v="1"/>
    <x v="45"/>
    <s v=""/>
    <s v=""/>
    <s v=""/>
    <s v=""/>
    <s v=""/>
    <s v=""/>
    <s v=""/>
    <s v=""/>
    <s v=""/>
  </r>
  <r>
    <x v="43"/>
    <s v="Trois Quarts"/>
    <x v="1"/>
    <x v="45"/>
    <s v=""/>
    <s v=""/>
    <s v=""/>
    <s v=""/>
    <s v=""/>
    <s v=""/>
    <s v=""/>
    <s v=""/>
    <s v=""/>
  </r>
  <r>
    <x v="44"/>
    <s v="Avant"/>
    <x v="1"/>
    <x v="45"/>
    <s v=""/>
    <s v=""/>
    <s v=""/>
    <s v=""/>
    <s v=""/>
    <s v=""/>
    <s v=""/>
    <s v=""/>
    <s v=""/>
  </r>
  <r>
    <x v="45"/>
    <s v="Trois Quarts"/>
    <x v="1"/>
    <x v="45"/>
    <s v=""/>
    <s v=""/>
    <s v=""/>
    <s v=""/>
    <s v=""/>
    <s v=""/>
    <s v=""/>
    <s v=""/>
    <s v=""/>
  </r>
  <r>
    <x v="46"/>
    <s v="Avant"/>
    <x v="1"/>
    <x v="45"/>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39A249B-FD9F-EE43-9BEF-5BE3089C9DFD}" name="T_21J_critères" cacheId="2" dataOnRows="1"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chartFormat="1" colHeaderCaption="Étiquettes">
  <location ref="Q83:S90" firstHeaderRow="1" firstDataRow="2" firstDataCol="1"/>
  <pivotFields count="51">
    <pivotField axis="axisCol" showAll="0">
      <items count="69">
        <item h="1" x="1"/>
        <item h="1" x="49"/>
        <item h="1" x="2"/>
        <item h="1" x="3"/>
        <item h="1" x="4"/>
        <item h="1" m="1" x="55"/>
        <item h="1" x="51"/>
        <item h="1" x="5"/>
        <item h="1" x="6"/>
        <item h="1" x="7"/>
        <item h="1" x="8"/>
        <item h="1" x="10"/>
        <item h="1" m="1" x="57"/>
        <item h="1" x="11"/>
        <item h="1" x="12"/>
        <item h="1" x="13"/>
        <item h="1" x="42"/>
        <item h="1" x="14"/>
        <item h="1" x="15"/>
        <item h="1" m="1" x="56"/>
        <item h="1" x="0"/>
        <item h="1" x="17"/>
        <item h="1" x="50"/>
        <item x="41"/>
        <item h="1" x="18"/>
        <item h="1" x="52"/>
        <item h="1" x="23"/>
        <item h="1" x="19"/>
        <item h="1" x="20"/>
        <item h="1" x="22"/>
        <item h="1" x="24"/>
        <item h="1" x="35"/>
        <item h="1" x="25"/>
        <item h="1" x="27"/>
        <item h="1" x="28"/>
        <item h="1" x="39"/>
        <item h="1" x="29"/>
        <item h="1" x="31"/>
        <item h="1" x="33"/>
        <item h="1" x="43"/>
        <item h="1" x="44"/>
        <item h="1" x="45"/>
        <item h="1" x="34"/>
        <item h="1" x="47"/>
        <item h="1" x="36"/>
        <item h="1" x="46"/>
        <item h="1" x="48"/>
        <item h="1" x="38"/>
        <item h="1" m="1" x="58"/>
        <item h="1" x="53"/>
        <item h="1" x="40"/>
        <item h="1" m="1" x="60"/>
        <item h="1" m="1" x="61"/>
        <item h="1" x="9"/>
        <item h="1" m="1" x="62"/>
        <item h="1" x="16"/>
        <item h="1" m="1" x="63"/>
        <item h="1" x="26"/>
        <item h="1" m="1" x="59"/>
        <item h="1" m="1" x="64"/>
        <item h="1" m="1" x="65"/>
        <item h="1" x="37"/>
        <item h="1" m="1" x="66"/>
        <item h="1" m="1" x="67"/>
        <item h="1" x="54"/>
        <item h="1" x="21"/>
        <item h="1" x="32"/>
        <item h="1" x="3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6" showAll="0"/>
    <pivotField showAll="0"/>
    <pivotField numFmtId="166" showAll="0"/>
    <pivotField dataField="1" showAll="0"/>
    <pivotField showAll="0"/>
    <pivotField dataField="1" showAll="0"/>
    <pivotField showAll="0"/>
    <pivotField dataField="1" showAll="0"/>
    <pivotField showAll="0"/>
    <pivotField dataField="1" showAll="0"/>
    <pivotField showAll="0"/>
    <pivotField dataField="1" showAll="0"/>
    <pivotField showAll="0"/>
    <pivotField dataField="1" showAll="0"/>
    <pivotField showAll="0"/>
  </pivotFields>
  <rowFields count="1">
    <field x="-2"/>
  </rowFields>
  <rowItems count="6">
    <i>
      <x/>
    </i>
    <i i="1">
      <x v="1"/>
    </i>
    <i i="2">
      <x v="2"/>
    </i>
    <i i="3">
      <x v="3"/>
    </i>
    <i i="4">
      <x v="4"/>
    </i>
    <i i="5">
      <x v="5"/>
    </i>
  </rowItems>
  <colFields count="1">
    <field x="0"/>
  </colFields>
  <colItems count="2">
    <i>
      <x v="23"/>
    </i>
    <i t="grand">
      <x/>
    </i>
  </colItems>
  <dataFields count="6">
    <dataField name="T Humeurr" fld="39" baseField="0" baseItem="0"/>
    <dataField name="T Stresss" fld="41" baseField="0" baseItem="0"/>
    <dataField name="T Sommeill" fld="43" baseField="0" baseItem="0"/>
    <dataField name="T Etat physiquee" fld="45" baseField="0" baseItem="0"/>
    <dataField name="T Hydratationn" fld="47" baseField="0" baseItem="0"/>
    <dataField name="T Nutritionn" fld="49" baseField="0" baseItem="0"/>
  </dataFields>
  <formats count="45">
    <format dxfId="412">
      <pivotArea type="all" dataOnly="0" outline="0" fieldPosition="0"/>
    </format>
    <format dxfId="411">
      <pivotArea outline="0" collapsedLevelsAreSubtotals="1" fieldPosition="0"/>
    </format>
    <format dxfId="410">
      <pivotArea type="origin" dataOnly="0" labelOnly="1" outline="0" fieldPosition="0"/>
    </format>
    <format dxfId="409">
      <pivotArea field="0" type="button" dataOnly="0" labelOnly="1" outline="0" axis="axisCol" fieldPosition="0"/>
    </format>
    <format dxfId="408">
      <pivotArea type="topRight" dataOnly="0" labelOnly="1" outline="0" fieldPosition="0"/>
    </format>
    <format dxfId="407">
      <pivotArea field="-2" type="button" dataOnly="0" labelOnly="1" outline="0" axis="axisRow" fieldPosition="0"/>
    </format>
    <format dxfId="406">
      <pivotArea dataOnly="0" labelOnly="1" outline="0" fieldPosition="0">
        <references count="1">
          <reference field="4294967294" count="6">
            <x v="0"/>
            <x v="1"/>
            <x v="2"/>
            <x v="3"/>
            <x v="4"/>
            <x v="5"/>
          </reference>
        </references>
      </pivotArea>
    </format>
    <format dxfId="405">
      <pivotArea dataOnly="0" labelOnly="1" fieldPosition="0">
        <references count="1">
          <reference field="0" count="0"/>
        </references>
      </pivotArea>
    </format>
    <format dxfId="404">
      <pivotArea dataOnly="0" labelOnly="1" grandCol="1" outline="0" fieldPosition="0"/>
    </format>
    <format dxfId="403">
      <pivotArea type="all" dataOnly="0" outline="0" fieldPosition="0"/>
    </format>
    <format dxfId="402">
      <pivotArea outline="0" collapsedLevelsAreSubtotals="1" fieldPosition="0"/>
    </format>
    <format dxfId="401">
      <pivotArea type="origin" dataOnly="0" labelOnly="1" outline="0" fieldPosition="0"/>
    </format>
    <format dxfId="400">
      <pivotArea field="0" type="button" dataOnly="0" labelOnly="1" outline="0" axis="axisCol" fieldPosition="0"/>
    </format>
    <format dxfId="399">
      <pivotArea type="topRight" dataOnly="0" labelOnly="1" outline="0" fieldPosition="0"/>
    </format>
    <format dxfId="398">
      <pivotArea field="-2" type="button" dataOnly="0" labelOnly="1" outline="0" axis="axisRow" fieldPosition="0"/>
    </format>
    <format dxfId="397">
      <pivotArea dataOnly="0" labelOnly="1" outline="0" fieldPosition="0">
        <references count="1">
          <reference field="4294967294" count="6">
            <x v="0"/>
            <x v="1"/>
            <x v="2"/>
            <x v="3"/>
            <x v="4"/>
            <x v="5"/>
          </reference>
        </references>
      </pivotArea>
    </format>
    <format dxfId="396">
      <pivotArea dataOnly="0" labelOnly="1" fieldPosition="0">
        <references count="1">
          <reference field="0" count="0"/>
        </references>
      </pivotArea>
    </format>
    <format dxfId="395">
      <pivotArea dataOnly="0" labelOnly="1" grandCol="1" outline="0" fieldPosition="0"/>
    </format>
    <format dxfId="394">
      <pivotArea type="all" dataOnly="0" outline="0" fieldPosition="0"/>
    </format>
    <format dxfId="393">
      <pivotArea outline="0" collapsedLevelsAreSubtotals="1" fieldPosition="0"/>
    </format>
    <format dxfId="392">
      <pivotArea type="origin" dataOnly="0" labelOnly="1" outline="0" fieldPosition="0"/>
    </format>
    <format dxfId="391">
      <pivotArea field="0" type="button" dataOnly="0" labelOnly="1" outline="0" axis="axisCol" fieldPosition="0"/>
    </format>
    <format dxfId="390">
      <pivotArea type="topRight" dataOnly="0" labelOnly="1" outline="0" fieldPosition="0"/>
    </format>
    <format dxfId="389">
      <pivotArea field="-2" type="button" dataOnly="0" labelOnly="1" outline="0" axis="axisRow" fieldPosition="0"/>
    </format>
    <format dxfId="388">
      <pivotArea dataOnly="0" labelOnly="1" outline="0" fieldPosition="0">
        <references count="1">
          <reference field="4294967294" count="6">
            <x v="0"/>
            <x v="1"/>
            <x v="2"/>
            <x v="3"/>
            <x v="4"/>
            <x v="5"/>
          </reference>
        </references>
      </pivotArea>
    </format>
    <format dxfId="387">
      <pivotArea dataOnly="0" labelOnly="1" fieldPosition="0">
        <references count="1">
          <reference field="0" count="0"/>
        </references>
      </pivotArea>
    </format>
    <format dxfId="386">
      <pivotArea dataOnly="0" labelOnly="1" grandCol="1" outline="0" fieldPosition="0"/>
    </format>
    <format dxfId="385">
      <pivotArea type="all" dataOnly="0" outline="0" fieldPosition="0"/>
    </format>
    <format dxfId="384">
      <pivotArea outline="0" collapsedLevelsAreSubtotals="1" fieldPosition="0"/>
    </format>
    <format dxfId="383">
      <pivotArea type="origin" dataOnly="0" labelOnly="1" outline="0" fieldPosition="0"/>
    </format>
    <format dxfId="382">
      <pivotArea field="0" type="button" dataOnly="0" labelOnly="1" outline="0" axis="axisCol" fieldPosition="0"/>
    </format>
    <format dxfId="381">
      <pivotArea type="topRight" dataOnly="0" labelOnly="1" outline="0" fieldPosition="0"/>
    </format>
    <format dxfId="380">
      <pivotArea field="-2" type="button" dataOnly="0" labelOnly="1" outline="0" axis="axisRow" fieldPosition="0"/>
    </format>
    <format dxfId="379">
      <pivotArea dataOnly="0" labelOnly="1" outline="0" fieldPosition="0">
        <references count="1">
          <reference field="4294967294" count="6">
            <x v="0"/>
            <x v="1"/>
            <x v="2"/>
            <x v="3"/>
            <x v="4"/>
            <x v="5"/>
          </reference>
        </references>
      </pivotArea>
    </format>
    <format dxfId="378">
      <pivotArea dataOnly="0" labelOnly="1" fieldPosition="0">
        <references count="1">
          <reference field="0" count="0"/>
        </references>
      </pivotArea>
    </format>
    <format dxfId="377">
      <pivotArea dataOnly="0" labelOnly="1" grandCol="1" outline="0" fieldPosition="0"/>
    </format>
    <format dxfId="376">
      <pivotArea type="all" dataOnly="0" outline="0" fieldPosition="0"/>
    </format>
    <format dxfId="375">
      <pivotArea outline="0" collapsedLevelsAreSubtotals="1" fieldPosition="0"/>
    </format>
    <format dxfId="374">
      <pivotArea type="origin" dataOnly="0" labelOnly="1" outline="0" fieldPosition="0"/>
    </format>
    <format dxfId="373">
      <pivotArea field="0" type="button" dataOnly="0" labelOnly="1" outline="0" axis="axisCol" fieldPosition="0"/>
    </format>
    <format dxfId="372">
      <pivotArea type="topRight" dataOnly="0" labelOnly="1" outline="0" fieldPosition="0"/>
    </format>
    <format dxfId="371">
      <pivotArea field="-2" type="button" dataOnly="0" labelOnly="1" outline="0" axis="axisRow" fieldPosition="0"/>
    </format>
    <format dxfId="370">
      <pivotArea dataOnly="0" labelOnly="1" outline="0" fieldPosition="0">
        <references count="1">
          <reference field="4294967294" count="6">
            <x v="0"/>
            <x v="1"/>
            <x v="2"/>
            <x v="3"/>
            <x v="4"/>
            <x v="5"/>
          </reference>
        </references>
      </pivotArea>
    </format>
    <format dxfId="369">
      <pivotArea dataOnly="0" labelOnly="1" fieldPosition="0">
        <references count="1">
          <reference field="0" count="0"/>
        </references>
      </pivotArea>
    </format>
    <format dxfId="368">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A02B2E-F698-0449-801D-AEB1ED5B19C2}" name="Critères_jour" cacheId="2" dataOnRows="1"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chartFormat="1" colHeaderCaption="Étiquettes">
  <location ref="Q74:S81" firstHeaderRow="1" firstDataRow="2" firstDataCol="1"/>
  <pivotFields count="51">
    <pivotField axis="axisCol" showAll="0">
      <items count="69">
        <item h="1" x="1"/>
        <item h="1" x="49"/>
        <item h="1" x="2"/>
        <item h="1" x="3"/>
        <item h="1" x="4"/>
        <item h="1" m="1" x="55"/>
        <item h="1" x="51"/>
        <item h="1" x="5"/>
        <item h="1" x="6"/>
        <item h="1" x="7"/>
        <item h="1" x="8"/>
        <item h="1" x="10"/>
        <item h="1" m="1" x="57"/>
        <item h="1" x="11"/>
        <item h="1" x="12"/>
        <item h="1" x="13"/>
        <item h="1" x="42"/>
        <item h="1" x="14"/>
        <item h="1" x="15"/>
        <item h="1" m="1" x="56"/>
        <item h="1" x="0"/>
        <item h="1" x="17"/>
        <item h="1" x="50"/>
        <item x="41"/>
        <item h="1" x="18"/>
        <item h="1" x="52"/>
        <item h="1" x="23"/>
        <item h="1" x="19"/>
        <item h="1" x="20"/>
        <item h="1" x="22"/>
        <item h="1" x="24"/>
        <item h="1" x="35"/>
        <item h="1" x="25"/>
        <item h="1" x="27"/>
        <item h="1" x="28"/>
        <item h="1" x="39"/>
        <item h="1" x="29"/>
        <item h="1" x="31"/>
        <item h="1" x="33"/>
        <item h="1" x="43"/>
        <item h="1" x="44"/>
        <item h="1" x="45"/>
        <item h="1" x="34"/>
        <item h="1" x="47"/>
        <item h="1" x="36"/>
        <item h="1" x="46"/>
        <item h="1" x="48"/>
        <item h="1" x="38"/>
        <item h="1" m="1" x="58"/>
        <item h="1" x="53"/>
        <item h="1" x="40"/>
        <item h="1" m="1" x="60"/>
        <item h="1" m="1" x="61"/>
        <item h="1" x="9"/>
        <item h="1" m="1" x="62"/>
        <item h="1" x="16"/>
        <item h="1" m="1" x="63"/>
        <item h="1" x="26"/>
        <item h="1" m="1" x="59"/>
        <item h="1" m="1" x="64"/>
        <item h="1" m="1" x="65"/>
        <item h="1" x="37"/>
        <item h="1" m="1" x="66"/>
        <item h="1" m="1" x="67"/>
        <item h="1" x="54"/>
        <item h="1" x="21"/>
        <item h="1" x="32"/>
        <item h="1" x="30"/>
        <item t="default"/>
      </items>
    </pivotField>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6" showAll="0"/>
    <pivotField showAll="0"/>
    <pivotField numFmtId="166"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i="1">
      <x v="1"/>
    </i>
    <i i="2">
      <x v="2"/>
    </i>
    <i i="3">
      <x v="3"/>
    </i>
    <i i="4">
      <x v="4"/>
    </i>
    <i i="5">
      <x v="5"/>
    </i>
  </rowItems>
  <colFields count="1">
    <field x="0"/>
  </colFields>
  <colItems count="2">
    <i>
      <x v="23"/>
    </i>
    <i t="grand">
      <x/>
    </i>
  </colItems>
  <dataFields count="6">
    <dataField name="Humeurr" fld="9" subtotal="average" baseField="0" baseItem="0"/>
    <dataField name="Stresss" fld="10" subtotal="average" baseField="0" baseItem="0"/>
    <dataField name="Sommeill" fld="11" subtotal="average" baseField="0" baseItem="0"/>
    <dataField name="Etat physiquee" fld="12" subtotal="average" baseField="0" baseItem="0"/>
    <dataField name="Hydratationn" fld="13" subtotal="average" baseField="0" baseItem="0"/>
    <dataField name="Nutritionn" fld="14" subtotal="average" baseField="0" baseItem="0"/>
  </dataFields>
  <formats count="46">
    <format dxfId="458">
      <pivotArea type="all" dataOnly="0" outline="0" fieldPosition="0"/>
    </format>
    <format dxfId="457">
      <pivotArea outline="0" collapsedLevelsAreSubtotals="1" fieldPosition="0"/>
    </format>
    <format dxfId="456">
      <pivotArea type="origin" dataOnly="0" labelOnly="1" outline="0" fieldPosition="0"/>
    </format>
    <format dxfId="455">
      <pivotArea field="0" type="button" dataOnly="0" labelOnly="1" outline="0" axis="axisCol" fieldPosition="0"/>
    </format>
    <format dxfId="454">
      <pivotArea type="topRight" dataOnly="0" labelOnly="1" outline="0" fieldPosition="0"/>
    </format>
    <format dxfId="453">
      <pivotArea field="-2" type="button" dataOnly="0" labelOnly="1" outline="0" axis="axisRow" fieldPosition="0"/>
    </format>
    <format dxfId="452">
      <pivotArea dataOnly="0" labelOnly="1" outline="0" fieldPosition="0">
        <references count="1">
          <reference field="4294967294" count="6">
            <x v="0"/>
            <x v="1"/>
            <x v="2"/>
            <x v="3"/>
            <x v="4"/>
            <x v="5"/>
          </reference>
        </references>
      </pivotArea>
    </format>
    <format dxfId="451">
      <pivotArea dataOnly="0" labelOnly="1" fieldPosition="0">
        <references count="1">
          <reference field="0" count="0"/>
        </references>
      </pivotArea>
    </format>
    <format dxfId="450">
      <pivotArea dataOnly="0" labelOnly="1" grandCol="1" outline="0" fieldPosition="0"/>
    </format>
    <format dxfId="449">
      <pivotArea type="all" dataOnly="0" outline="0" fieldPosition="0"/>
    </format>
    <format dxfId="448">
      <pivotArea outline="0" collapsedLevelsAreSubtotals="1" fieldPosition="0"/>
    </format>
    <format dxfId="447">
      <pivotArea type="origin" dataOnly="0" labelOnly="1" outline="0" fieldPosition="0"/>
    </format>
    <format dxfId="446">
      <pivotArea field="0" type="button" dataOnly="0" labelOnly="1" outline="0" axis="axisCol" fieldPosition="0"/>
    </format>
    <format dxfId="445">
      <pivotArea type="topRight" dataOnly="0" labelOnly="1" outline="0" fieldPosition="0"/>
    </format>
    <format dxfId="444">
      <pivotArea field="-2" type="button" dataOnly="0" labelOnly="1" outline="0" axis="axisRow" fieldPosition="0"/>
    </format>
    <format dxfId="443">
      <pivotArea dataOnly="0" labelOnly="1" outline="0" fieldPosition="0">
        <references count="1">
          <reference field="4294967294" count="6">
            <x v="0"/>
            <x v="1"/>
            <x v="2"/>
            <x v="3"/>
            <x v="4"/>
            <x v="5"/>
          </reference>
        </references>
      </pivotArea>
    </format>
    <format dxfId="442">
      <pivotArea dataOnly="0" labelOnly="1" fieldPosition="0">
        <references count="1">
          <reference field="0" count="0"/>
        </references>
      </pivotArea>
    </format>
    <format dxfId="441">
      <pivotArea dataOnly="0" labelOnly="1" grandCol="1" outline="0" fieldPosition="0"/>
    </format>
    <format dxfId="440">
      <pivotArea type="all" dataOnly="0" outline="0" fieldPosition="0"/>
    </format>
    <format dxfId="439">
      <pivotArea outline="0" collapsedLevelsAreSubtotals="1" fieldPosition="0"/>
    </format>
    <format dxfId="438">
      <pivotArea type="origin" dataOnly="0" labelOnly="1" outline="0" fieldPosition="0"/>
    </format>
    <format dxfId="437">
      <pivotArea field="0" type="button" dataOnly="0" labelOnly="1" outline="0" axis="axisCol" fieldPosition="0"/>
    </format>
    <format dxfId="436">
      <pivotArea type="topRight" dataOnly="0" labelOnly="1" outline="0" fieldPosition="0"/>
    </format>
    <format dxfId="435">
      <pivotArea field="-2" type="button" dataOnly="0" labelOnly="1" outline="0" axis="axisRow" fieldPosition="0"/>
    </format>
    <format dxfId="434">
      <pivotArea dataOnly="0" labelOnly="1" outline="0" fieldPosition="0">
        <references count="1">
          <reference field="4294967294" count="6">
            <x v="0"/>
            <x v="1"/>
            <x v="2"/>
            <x v="3"/>
            <x v="4"/>
            <x v="5"/>
          </reference>
        </references>
      </pivotArea>
    </format>
    <format dxfId="433">
      <pivotArea dataOnly="0" labelOnly="1" fieldPosition="0">
        <references count="1">
          <reference field="0" count="0"/>
        </references>
      </pivotArea>
    </format>
    <format dxfId="432">
      <pivotArea dataOnly="0" labelOnly="1" grandCol="1" outline="0" fieldPosition="0"/>
    </format>
    <format dxfId="431">
      <pivotArea outline="0" collapsedLevelsAreSubtotals="1" fieldPosition="0"/>
    </format>
    <format dxfId="430">
      <pivotArea type="all" dataOnly="0" outline="0" fieldPosition="0"/>
    </format>
    <format dxfId="429">
      <pivotArea outline="0" collapsedLevelsAreSubtotals="1" fieldPosition="0"/>
    </format>
    <format dxfId="428">
      <pivotArea type="origin" dataOnly="0" labelOnly="1" outline="0" fieldPosition="0"/>
    </format>
    <format dxfId="427">
      <pivotArea field="0" type="button" dataOnly="0" labelOnly="1" outline="0" axis="axisCol" fieldPosition="0"/>
    </format>
    <format dxfId="426">
      <pivotArea type="topRight" dataOnly="0" labelOnly="1" outline="0" fieldPosition="0"/>
    </format>
    <format dxfId="425">
      <pivotArea field="-2" type="button" dataOnly="0" labelOnly="1" outline="0" axis="axisRow" fieldPosition="0"/>
    </format>
    <format dxfId="424">
      <pivotArea dataOnly="0" labelOnly="1" outline="0" fieldPosition="0">
        <references count="1">
          <reference field="4294967294" count="6">
            <x v="0"/>
            <x v="1"/>
            <x v="2"/>
            <x v="3"/>
            <x v="4"/>
            <x v="5"/>
          </reference>
        </references>
      </pivotArea>
    </format>
    <format dxfId="423">
      <pivotArea dataOnly="0" labelOnly="1" fieldPosition="0">
        <references count="1">
          <reference field="0" count="0"/>
        </references>
      </pivotArea>
    </format>
    <format dxfId="422">
      <pivotArea dataOnly="0" labelOnly="1" grandCol="1" outline="0" fieldPosition="0"/>
    </format>
    <format dxfId="421">
      <pivotArea type="all" dataOnly="0" outline="0" fieldPosition="0"/>
    </format>
    <format dxfId="420">
      <pivotArea outline="0" collapsedLevelsAreSubtotals="1" fieldPosition="0"/>
    </format>
    <format dxfId="419">
      <pivotArea type="origin" dataOnly="0" labelOnly="1" outline="0" fieldPosition="0"/>
    </format>
    <format dxfId="418">
      <pivotArea field="0" type="button" dataOnly="0" labelOnly="1" outline="0" axis="axisCol" fieldPosition="0"/>
    </format>
    <format dxfId="417">
      <pivotArea type="topRight" dataOnly="0" labelOnly="1" outline="0" fieldPosition="0"/>
    </format>
    <format dxfId="416">
      <pivotArea field="-2" type="button" dataOnly="0" labelOnly="1" outline="0" axis="axisRow" fieldPosition="0"/>
    </format>
    <format dxfId="415">
      <pivotArea dataOnly="0" labelOnly="1" outline="0" fieldPosition="0">
        <references count="1">
          <reference field="4294967294" count="6">
            <x v="0"/>
            <x v="1"/>
            <x v="2"/>
            <x v="3"/>
            <x v="4"/>
            <x v="5"/>
          </reference>
        </references>
      </pivotArea>
    </format>
    <format dxfId="414">
      <pivotArea dataOnly="0" labelOnly="1" fieldPosition="0">
        <references count="1">
          <reference field="0" count="0"/>
        </references>
      </pivotArea>
    </format>
    <format dxfId="413">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AFE5CB4-4B98-0C42-B63A-8442C5448442}" name="ET_Pourcentages" cacheId="2"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rowHeaderCaption="Étiquettes">
  <location ref="K74:N76" firstHeaderRow="0" firstDataRow="1" firstDataCol="1"/>
  <pivotFields count="51">
    <pivotField axis="axisRow" showAll="0">
      <items count="69">
        <item h="1" x="1"/>
        <item h="1" x="49"/>
        <item h="1" x="2"/>
        <item h="1" x="3"/>
        <item h="1" x="4"/>
        <item h="1" m="1" x="55"/>
        <item h="1" m="1" x="60"/>
        <item h="1" x="51"/>
        <item h="1" x="5"/>
        <item h="1" m="1" x="61"/>
        <item h="1" x="6"/>
        <item h="1" x="7"/>
        <item h="1" x="8"/>
        <item h="1" x="10"/>
        <item h="1" m="1" x="57"/>
        <item h="1" x="11"/>
        <item h="1" x="9"/>
        <item h="1" x="12"/>
        <item h="1" m="1" x="62"/>
        <item h="1" x="13"/>
        <item h="1" x="42"/>
        <item h="1" x="14"/>
        <item h="1" x="15"/>
        <item h="1" m="1" x="56"/>
        <item h="1" x="16"/>
        <item h="1" x="0"/>
        <item h="1" x="17"/>
        <item h="1" x="50"/>
        <item x="41"/>
        <item h="1" x="18"/>
        <item h="1" m="1" x="63"/>
        <item h="1" x="52"/>
        <item h="1" x="23"/>
        <item h="1" x="19"/>
        <item h="1" x="20"/>
        <item h="1" x="26"/>
        <item h="1" x="22"/>
        <item h="1" m="1" x="59"/>
        <item h="1" x="24"/>
        <item h="1" x="35"/>
        <item h="1" x="25"/>
        <item h="1" x="27"/>
        <item h="1" x="28"/>
        <item h="1" m="1" x="64"/>
        <item h="1" x="39"/>
        <item h="1" x="29"/>
        <item h="1" m="1" x="65"/>
        <item h="1" x="31"/>
        <item h="1" x="33"/>
        <item h="1" x="43"/>
        <item h="1" x="44"/>
        <item h="1" x="45"/>
        <item h="1" x="34"/>
        <item h="1" x="47"/>
        <item h="1" x="36"/>
        <item h="1" x="37"/>
        <item h="1" x="46"/>
        <item h="1" m="1" x="66"/>
        <item h="1" x="48"/>
        <item h="1" m="1" x="67"/>
        <item h="1" x="38"/>
        <item h="1" m="1" x="58"/>
        <item h="1" x="53"/>
        <item h="1" x="40"/>
        <item h="1" x="54"/>
        <item h="1" x="21"/>
        <item h="1" x="32"/>
        <item h="1" x="3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numFmtId="166" showAll="0"/>
    <pivotField showAll="0"/>
    <pivotField dataField="1" numFmtId="166"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2">
    <i>
      <x v="28"/>
    </i>
    <i t="grand">
      <x/>
    </i>
  </rowItems>
  <colFields count="1">
    <field x="-2"/>
  </colFields>
  <colItems count="3">
    <i>
      <x/>
    </i>
    <i i="1">
      <x v="1"/>
    </i>
    <i i="2">
      <x v="2"/>
    </i>
  </colItems>
  <dataFields count="3">
    <dataField name="Pourcentagee" fld="35" subtotal="average" baseField="0" baseItem="0"/>
    <dataField name="ET 21Jj" fld="36" subtotal="average" baseField="0" baseItem="0"/>
    <dataField name="ET Saisons" fld="38" subtotal="average" baseField="0" baseItem="0"/>
  </dataFields>
  <formats count="14">
    <format dxfId="472">
      <pivotArea collapsedLevelsAreSubtotals="1" fieldPosition="0">
        <references count="2">
          <reference field="4294967294" count="1" selected="0">
            <x v="0"/>
          </reference>
          <reference field="0" count="0"/>
        </references>
      </pivotArea>
    </format>
    <format dxfId="471">
      <pivotArea collapsedLevelsAreSubtotals="1" fieldPosition="0">
        <references count="2">
          <reference field="4294967294" count="2" selected="0">
            <x v="1"/>
            <x v="2"/>
          </reference>
          <reference field="0" count="0"/>
        </references>
      </pivotArea>
    </format>
    <format dxfId="470">
      <pivotArea type="all" dataOnly="0" outline="0" fieldPosition="0"/>
    </format>
    <format dxfId="469">
      <pivotArea outline="0" collapsedLevelsAreSubtotals="1" fieldPosition="0"/>
    </format>
    <format dxfId="468">
      <pivotArea field="0" type="button" dataOnly="0" labelOnly="1" outline="0" axis="axisRow" fieldPosition="0"/>
    </format>
    <format dxfId="467">
      <pivotArea dataOnly="0" labelOnly="1" fieldPosition="0">
        <references count="1">
          <reference field="0" count="0"/>
        </references>
      </pivotArea>
    </format>
    <format dxfId="466">
      <pivotArea dataOnly="0" labelOnly="1" grandRow="1" outline="0" fieldPosition="0"/>
    </format>
    <format dxfId="465">
      <pivotArea dataOnly="0" labelOnly="1" outline="0" fieldPosition="0">
        <references count="1">
          <reference field="4294967294" count="3">
            <x v="0"/>
            <x v="1"/>
            <x v="2"/>
          </reference>
        </references>
      </pivotArea>
    </format>
    <format dxfId="464">
      <pivotArea type="all" dataOnly="0" outline="0" fieldPosition="0"/>
    </format>
    <format dxfId="463">
      <pivotArea outline="0" collapsedLevelsAreSubtotals="1" fieldPosition="0"/>
    </format>
    <format dxfId="462">
      <pivotArea field="0" type="button" dataOnly="0" labelOnly="1" outline="0" axis="axisRow" fieldPosition="0"/>
    </format>
    <format dxfId="461">
      <pivotArea dataOnly="0" labelOnly="1" fieldPosition="0">
        <references count="1">
          <reference field="0" count="0"/>
        </references>
      </pivotArea>
    </format>
    <format dxfId="460">
      <pivotArea dataOnly="0" labelOnly="1" grandRow="1" outline="0" fieldPosition="0"/>
    </format>
    <format dxfId="459">
      <pivotArea dataOnly="0" labelOnly="1" outline="0" fieldPosition="0">
        <references count="1">
          <reference field="4294967294" count="3">
            <x v="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A30B525-216B-0B4D-9F48-F734C16D204E}" name="T_saison_critères" cacheId="2" dataOnRows="1"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location ref="Q93:S100" firstHeaderRow="1" firstDataRow="2" firstDataCol="1"/>
  <pivotFields count="51">
    <pivotField axis="axisCol" showAll="0">
      <items count="69">
        <item h="1" x="1"/>
        <item h="1" x="49"/>
        <item h="1" x="2"/>
        <item h="1" x="3"/>
        <item h="1" x="4"/>
        <item h="1" m="1" x="55"/>
        <item h="1" m="1" x="60"/>
        <item h="1" x="51"/>
        <item h="1" x="5"/>
        <item h="1" m="1" x="61"/>
        <item h="1" x="6"/>
        <item h="1" x="7"/>
        <item h="1" x="8"/>
        <item h="1" x="10"/>
        <item h="1" m="1" x="57"/>
        <item h="1" x="11"/>
        <item h="1" x="9"/>
        <item h="1" x="12"/>
        <item h="1" m="1" x="62"/>
        <item h="1" x="13"/>
        <item h="1" x="42"/>
        <item h="1" x="14"/>
        <item h="1" x="15"/>
        <item h="1" m="1" x="56"/>
        <item h="1" x="16"/>
        <item h="1" x="0"/>
        <item h="1" x="17"/>
        <item h="1" x="50"/>
        <item x="41"/>
        <item h="1" x="18"/>
        <item h="1" m="1" x="63"/>
        <item h="1" x="52"/>
        <item h="1" x="23"/>
        <item h="1" x="19"/>
        <item h="1" x="20"/>
        <item h="1" x="26"/>
        <item h="1" x="22"/>
        <item h="1" m="1" x="59"/>
        <item h="1" x="24"/>
        <item h="1" x="35"/>
        <item h="1" x="25"/>
        <item h="1" x="27"/>
        <item h="1" x="28"/>
        <item h="1" m="1" x="64"/>
        <item h="1" x="39"/>
        <item h="1" x="29"/>
        <item h="1" m="1" x="65"/>
        <item h="1" x="31"/>
        <item h="1" x="33"/>
        <item h="1" x="43"/>
        <item h="1" x="44"/>
        <item h="1" x="45"/>
        <item h="1" x="34"/>
        <item h="1" x="47"/>
        <item h="1" x="36"/>
        <item h="1" x="37"/>
        <item h="1" x="46"/>
        <item h="1" m="1" x="66"/>
        <item h="1" x="48"/>
        <item h="1" m="1" x="67"/>
        <item h="1" x="38"/>
        <item h="1" m="1" x="58"/>
        <item h="1" x="53"/>
        <item h="1" x="40"/>
        <item h="1" x="54"/>
        <item h="1" x="21"/>
        <item h="1" x="32"/>
        <item h="1" x="3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6" showAll="0"/>
    <pivotField showAll="0"/>
    <pivotField numFmtId="166" showAll="0"/>
    <pivotField showAll="0"/>
    <pivotField dataField="1" showAll="0"/>
    <pivotField showAll="0"/>
    <pivotField dataField="1" showAll="0"/>
    <pivotField showAll="0"/>
    <pivotField dataField="1" showAll="0"/>
    <pivotField showAll="0"/>
    <pivotField dataField="1" showAll="0"/>
    <pivotField showAll="0"/>
    <pivotField dataField="1" showAll="0"/>
    <pivotField showAll="0"/>
    <pivotField dataField="1" showAll="0"/>
  </pivotFields>
  <rowFields count="1">
    <field x="-2"/>
  </rowFields>
  <rowItems count="6">
    <i>
      <x/>
    </i>
    <i i="1">
      <x v="1"/>
    </i>
    <i i="2">
      <x v="2"/>
    </i>
    <i i="3">
      <x v="3"/>
    </i>
    <i i="4">
      <x v="4"/>
    </i>
    <i i="5">
      <x v="5"/>
    </i>
  </rowItems>
  <colFields count="1">
    <field x="0"/>
  </colFields>
  <colItems count="2">
    <i>
      <x v="28"/>
    </i>
    <i t="grand">
      <x/>
    </i>
  </colItems>
  <dataFields count="6">
    <dataField name="T Humeurr Saison" fld="40" subtotal="average" baseField="0" baseItem="0"/>
    <dataField name="T Stresss saison" fld="42" subtotal="average" baseField="0" baseItem="0"/>
    <dataField name="T Sommeill saison" fld="44" subtotal="average" baseField="0" baseItem="0"/>
    <dataField name="T Etat physiquee saison" fld="46" subtotal="average" baseField="0" baseItem="0"/>
    <dataField name="T Hydratationn saison" fld="48" subtotal="average" baseField="0" baseItem="0"/>
    <dataField name="T Nutritionn saison" fld="50" subtotal="average" baseField="0" baseItem="0"/>
  </dataFields>
  <formats count="19">
    <format dxfId="491">
      <pivotArea outline="0" collapsedLevelsAreSubtotals="1" fieldPosition="0"/>
    </format>
    <format dxfId="490">
      <pivotArea type="all" dataOnly="0" outline="0" fieldPosition="0"/>
    </format>
    <format dxfId="489">
      <pivotArea outline="0" collapsedLevelsAreSubtotals="1" fieldPosition="0"/>
    </format>
    <format dxfId="488">
      <pivotArea type="origin" dataOnly="0" labelOnly="1" outline="0" fieldPosition="0"/>
    </format>
    <format dxfId="487">
      <pivotArea field="0" type="button" dataOnly="0" labelOnly="1" outline="0" axis="axisCol" fieldPosition="0"/>
    </format>
    <format dxfId="486">
      <pivotArea type="topRight" dataOnly="0" labelOnly="1" outline="0" fieldPosition="0"/>
    </format>
    <format dxfId="485">
      <pivotArea field="-2" type="button" dataOnly="0" labelOnly="1" outline="0" axis="axisRow" fieldPosition="0"/>
    </format>
    <format dxfId="484">
      <pivotArea dataOnly="0" labelOnly="1" outline="0" fieldPosition="0">
        <references count="1">
          <reference field="4294967294" count="6">
            <x v="0"/>
            <x v="1"/>
            <x v="2"/>
            <x v="3"/>
            <x v="4"/>
            <x v="5"/>
          </reference>
        </references>
      </pivotArea>
    </format>
    <format dxfId="483">
      <pivotArea dataOnly="0" labelOnly="1" fieldPosition="0">
        <references count="1">
          <reference field="0" count="0"/>
        </references>
      </pivotArea>
    </format>
    <format dxfId="482">
      <pivotArea dataOnly="0" labelOnly="1" grandCol="1" outline="0" fieldPosition="0"/>
    </format>
    <format dxfId="481">
      <pivotArea type="all" dataOnly="0" outline="0" fieldPosition="0"/>
    </format>
    <format dxfId="480">
      <pivotArea outline="0" collapsedLevelsAreSubtotals="1" fieldPosition="0"/>
    </format>
    <format dxfId="479">
      <pivotArea type="origin" dataOnly="0" labelOnly="1" outline="0" fieldPosition="0"/>
    </format>
    <format dxfId="478">
      <pivotArea field="0" type="button" dataOnly="0" labelOnly="1" outline="0" axis="axisCol" fieldPosition="0"/>
    </format>
    <format dxfId="477">
      <pivotArea type="topRight" dataOnly="0" labelOnly="1" outline="0" fieldPosition="0"/>
    </format>
    <format dxfId="476">
      <pivotArea field="-2" type="button" dataOnly="0" labelOnly="1" outline="0" axis="axisRow" fieldPosition="0"/>
    </format>
    <format dxfId="475">
      <pivotArea dataOnly="0" labelOnly="1" outline="0" fieldPosition="0">
        <references count="1">
          <reference field="4294967294" count="6">
            <x v="0"/>
            <x v="1"/>
            <x v="2"/>
            <x v="3"/>
            <x v="4"/>
            <x v="5"/>
          </reference>
        </references>
      </pivotArea>
    </format>
    <format dxfId="474">
      <pivotArea dataOnly="0" labelOnly="1" fieldPosition="0">
        <references count="1">
          <reference field="0" count="0"/>
        </references>
      </pivotArea>
    </format>
    <format dxfId="473">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4BE27B6-1B18-FA44-A259-19EE9B72789C}" name="EDF_tendance_JJ" cacheId="2" applyNumberFormats="0" applyBorderFormats="0" applyFontFormats="0" applyPatternFormats="0" applyAlignmentFormats="0" applyWidthHeightFormats="1" dataCaption="Valeurs" grandTotalCaption="Total g" updatedVersion="8" minRefreshableVersion="3" useAutoFormatting="1" itemPrintTitles="1" createdVersion="8" indent="0" outline="1" outlineData="1" multipleFieldFilters="0" chartFormat="9" rowHeaderCaption="Étiquettes">
  <location ref="F74:I76" firstHeaderRow="0" firstDataRow="1" firstDataCol="1"/>
  <pivotFields count="51">
    <pivotField axis="axisRow" showAll="0">
      <items count="69">
        <item h="1" x="1"/>
        <item h="1" x="49"/>
        <item h="1" x="2"/>
        <item h="1" x="3"/>
        <item h="1" x="4"/>
        <item h="1" m="1" x="55"/>
        <item h="1" x="51"/>
        <item h="1" x="5"/>
        <item h="1" x="6"/>
        <item h="1" x="7"/>
        <item h="1" x="8"/>
        <item h="1" x="10"/>
        <item h="1" m="1" x="57"/>
        <item h="1" x="11"/>
        <item h="1" x="12"/>
        <item h="1" x="13"/>
        <item h="1" x="42"/>
        <item h="1" x="14"/>
        <item h="1" x="15"/>
        <item h="1" m="1" x="56"/>
        <item h="1" x="0"/>
        <item h="1" x="17"/>
        <item h="1" x="50"/>
        <item x="41"/>
        <item h="1" x="18"/>
        <item h="1" x="52"/>
        <item h="1" x="23"/>
        <item h="1" x="19"/>
        <item h="1" x="20"/>
        <item h="1" x="22"/>
        <item h="1" x="24"/>
        <item h="1" x="35"/>
        <item h="1" x="25"/>
        <item h="1" x="27"/>
        <item h="1" x="28"/>
        <item h="1" x="39"/>
        <item h="1" x="29"/>
        <item h="1" x="31"/>
        <item h="1" x="33"/>
        <item h="1" x="43"/>
        <item h="1" x="44"/>
        <item h="1" x="45"/>
        <item h="1" x="34"/>
        <item h="1" x="47"/>
        <item h="1" x="36"/>
        <item h="1" x="46"/>
        <item h="1" x="48"/>
        <item h="1" x="38"/>
        <item h="1" m="1" x="58"/>
        <item h="1" x="53"/>
        <item h="1" x="40"/>
        <item h="1" m="1" x="60"/>
        <item h="1" m="1" x="61"/>
        <item h="1" x="9"/>
        <item h="1" m="1" x="62"/>
        <item h="1" x="16"/>
        <item h="1" m="1" x="63"/>
        <item h="1" x="26"/>
        <item h="1" m="1" x="59"/>
        <item h="1" m="1" x="64"/>
        <item h="1" m="1" x="65"/>
        <item h="1" x="37"/>
        <item h="1" m="1" x="66"/>
        <item h="1" m="1" x="67"/>
        <item h="1" x="54"/>
        <item h="1" x="21"/>
        <item h="1" x="32"/>
        <item h="1" x="3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numFmtId="166" showAll="0"/>
    <pivotField dataField="1" showAll="0"/>
    <pivotField numFmtId="166"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2">
    <i>
      <x v="23"/>
    </i>
    <i t="grand">
      <x/>
    </i>
  </rowItems>
  <colFields count="1">
    <field x="-2"/>
  </colFields>
  <colItems count="3">
    <i>
      <x/>
    </i>
    <i i="1">
      <x v="1"/>
    </i>
    <i i="2">
      <x v="2"/>
    </i>
  </colItems>
  <dataFields count="3">
    <dataField name="T saison" fld="37" subtotal="average" baseField="0" baseItem="0"/>
    <dataField name="Tendance" fld="34" baseField="0" baseItem="0"/>
    <dataField name="EDF Jjjjjjjjjjjjjjjjjjjjj" fld="15" baseField="0" baseItem="0"/>
  </dataFields>
  <formats count="41">
    <format dxfId="532">
      <pivotArea type="all" dataOnly="0" outline="0" fieldPosition="0"/>
    </format>
    <format dxfId="531">
      <pivotArea outline="0" collapsedLevelsAreSubtotals="1" fieldPosition="0"/>
    </format>
    <format dxfId="530">
      <pivotArea field="0" type="button" dataOnly="0" labelOnly="1" outline="0" axis="axisRow" fieldPosition="0"/>
    </format>
    <format dxfId="529">
      <pivotArea dataOnly="0" labelOnly="1" fieldPosition="0">
        <references count="1">
          <reference field="0" count="0"/>
        </references>
      </pivotArea>
    </format>
    <format dxfId="528">
      <pivotArea dataOnly="0" labelOnly="1" grandRow="1" outline="0" fieldPosition="0"/>
    </format>
    <format dxfId="527">
      <pivotArea dataOnly="0" labelOnly="1" outline="0" fieldPosition="0">
        <references count="1">
          <reference field="4294967294" count="2">
            <x v="1"/>
            <x v="2"/>
          </reference>
        </references>
      </pivotArea>
    </format>
    <format dxfId="526">
      <pivotArea type="all" dataOnly="0" outline="0" fieldPosition="0"/>
    </format>
    <format dxfId="525">
      <pivotArea outline="0" collapsedLevelsAreSubtotals="1" fieldPosition="0"/>
    </format>
    <format dxfId="524">
      <pivotArea field="0" type="button" dataOnly="0" labelOnly="1" outline="0" axis="axisRow" fieldPosition="0"/>
    </format>
    <format dxfId="523">
      <pivotArea dataOnly="0" labelOnly="1" fieldPosition="0">
        <references count="1">
          <reference field="0" count="0"/>
        </references>
      </pivotArea>
    </format>
    <format dxfId="522">
      <pivotArea dataOnly="0" labelOnly="1" grandRow="1" outline="0" fieldPosition="0"/>
    </format>
    <format dxfId="521">
      <pivotArea dataOnly="0" labelOnly="1" outline="0" fieldPosition="0">
        <references count="1">
          <reference field="4294967294" count="2">
            <x v="1"/>
            <x v="2"/>
          </reference>
        </references>
      </pivotArea>
    </format>
    <format dxfId="520">
      <pivotArea type="all" dataOnly="0" outline="0" fieldPosition="0"/>
    </format>
    <format dxfId="519">
      <pivotArea field="0" type="button" dataOnly="0" labelOnly="1" outline="0" axis="axisRow" fieldPosition="0"/>
    </format>
    <format dxfId="518">
      <pivotArea dataOnly="0" labelOnly="1" fieldPosition="0">
        <references count="1">
          <reference field="0" count="0"/>
        </references>
      </pivotArea>
    </format>
    <format dxfId="517">
      <pivotArea dataOnly="0" labelOnly="1" grandRow="1" outline="0" fieldPosition="0"/>
    </format>
    <format dxfId="516">
      <pivotArea dataOnly="0" labelOnly="1" outline="0" fieldPosition="0">
        <references count="1">
          <reference field="4294967294" count="2">
            <x v="1"/>
            <x v="2"/>
          </reference>
        </references>
      </pivotArea>
    </format>
    <format dxfId="515">
      <pivotArea outline="0" collapsedLevelsAreSubtotals="1" fieldPosition="0">
        <references count="1">
          <reference field="4294967294" count="1" selected="0">
            <x v="1"/>
          </reference>
        </references>
      </pivotArea>
    </format>
    <format dxfId="514">
      <pivotArea dataOnly="0" labelOnly="1" outline="0" fieldPosition="0">
        <references count="1">
          <reference field="4294967294" count="1">
            <x v="1"/>
          </reference>
        </references>
      </pivotArea>
    </format>
    <format dxfId="513">
      <pivotArea field="0" type="button" dataOnly="0" labelOnly="1" outline="0" axis="axisRow" fieldPosition="0"/>
    </format>
    <format dxfId="512">
      <pivotArea dataOnly="0" labelOnly="1" fieldPosition="0">
        <references count="1">
          <reference field="0" count="0"/>
        </references>
      </pivotArea>
    </format>
    <format dxfId="511">
      <pivotArea dataOnly="0" labelOnly="1" grandRow="1" outline="0" fieldPosition="0"/>
    </format>
    <format dxfId="510">
      <pivotArea type="all" dataOnly="0" outline="0" fieldPosition="0"/>
    </format>
    <format dxfId="509">
      <pivotArea outline="0" collapsedLevelsAreSubtotals="1" fieldPosition="0"/>
    </format>
    <format dxfId="508">
      <pivotArea field="0" type="button" dataOnly="0" labelOnly="1" outline="0" axis="axisRow" fieldPosition="0"/>
    </format>
    <format dxfId="507">
      <pivotArea dataOnly="0" labelOnly="1" fieldPosition="0">
        <references count="1">
          <reference field="0" count="0"/>
        </references>
      </pivotArea>
    </format>
    <format dxfId="506">
      <pivotArea dataOnly="0" labelOnly="1" grandRow="1" outline="0" fieldPosition="0"/>
    </format>
    <format dxfId="505">
      <pivotArea dataOnly="0" labelOnly="1" outline="0" fieldPosition="0">
        <references count="1">
          <reference field="4294967294" count="2">
            <x v="1"/>
            <x v="2"/>
          </reference>
        </references>
      </pivotArea>
    </format>
    <format dxfId="504">
      <pivotArea collapsedLevelsAreSubtotals="1" fieldPosition="0">
        <references count="2">
          <reference field="4294967294" count="1" selected="0">
            <x v="0"/>
          </reference>
          <reference field="0" count="0"/>
        </references>
      </pivotArea>
    </format>
    <format dxfId="503">
      <pivotArea type="all" dataOnly="0" outline="0" fieldPosition="0"/>
    </format>
    <format dxfId="502">
      <pivotArea outline="0" collapsedLevelsAreSubtotals="1" fieldPosition="0"/>
    </format>
    <format dxfId="501">
      <pivotArea field="0" type="button" dataOnly="0" labelOnly="1" outline="0" axis="axisRow" fieldPosition="0"/>
    </format>
    <format dxfId="500">
      <pivotArea dataOnly="0" labelOnly="1" fieldPosition="0">
        <references count="1">
          <reference field="0" count="0"/>
        </references>
      </pivotArea>
    </format>
    <format dxfId="499">
      <pivotArea dataOnly="0" labelOnly="1" grandRow="1" outline="0" fieldPosition="0"/>
    </format>
    <format dxfId="498">
      <pivotArea dataOnly="0" labelOnly="1" outline="0" fieldPosition="0">
        <references count="1">
          <reference field="4294967294" count="3">
            <x v="0"/>
            <x v="1"/>
            <x v="2"/>
          </reference>
        </references>
      </pivotArea>
    </format>
    <format dxfId="497">
      <pivotArea type="all" dataOnly="0" outline="0" fieldPosition="0"/>
    </format>
    <format dxfId="496">
      <pivotArea outline="0" collapsedLevelsAreSubtotals="1" fieldPosition="0"/>
    </format>
    <format dxfId="495">
      <pivotArea field="0" type="button" dataOnly="0" labelOnly="1" outline="0" axis="axisRow" fieldPosition="0"/>
    </format>
    <format dxfId="494">
      <pivotArea dataOnly="0" labelOnly="1" fieldPosition="0">
        <references count="1">
          <reference field="0" count="0"/>
        </references>
      </pivotArea>
    </format>
    <format dxfId="493">
      <pivotArea dataOnly="0" labelOnly="1" grandRow="1" outline="0" fieldPosition="0"/>
    </format>
    <format dxfId="492">
      <pivotArea dataOnly="0" labelOnly="1" outline="0" fieldPosition="0">
        <references count="1">
          <reference field="4294967294" count="3">
            <x v="0"/>
            <x v="1"/>
            <x v="2"/>
          </reference>
        </references>
      </pivotArea>
    </format>
  </formats>
  <chartFormats count="25">
    <chartFormat chart="3" format="0" series="1">
      <pivotArea type="data" outline="0" fieldPosition="0">
        <references count="1">
          <reference field="4294967294" count="1" selected="0">
            <x v="2"/>
          </reference>
        </references>
      </pivotArea>
    </chartFormat>
    <chartFormat chart="3" format="1" series="1">
      <pivotArea type="data" outline="0" fieldPosition="0">
        <references count="1">
          <reference field="4294967294" count="1" selected="0">
            <x v="1"/>
          </reference>
        </references>
      </pivotArea>
    </chartFormat>
    <chartFormat chart="3" format="3">
      <pivotArea type="data" outline="0" fieldPosition="0">
        <references count="2">
          <reference field="4294967294" count="1" selected="0">
            <x v="2"/>
          </reference>
          <reference field="0" count="1" selected="0">
            <x v="3"/>
          </reference>
        </references>
      </pivotArea>
    </chartFormat>
    <chartFormat chart="3" format="4">
      <pivotArea type="data" outline="0" fieldPosition="0">
        <references count="2">
          <reference field="4294967294" count="1" selected="0">
            <x v="2"/>
          </reference>
          <reference field="0" count="1" selected="0">
            <x v="4"/>
          </reference>
        </references>
      </pivotArea>
    </chartFormat>
    <chartFormat chart="3" format="5">
      <pivotArea type="data" outline="0" fieldPosition="0">
        <references count="2">
          <reference field="4294967294" count="1" selected="0">
            <x v="2"/>
          </reference>
          <reference field="0" count="1" selected="0">
            <x v="32"/>
          </reference>
        </references>
      </pivotArea>
    </chartFormat>
    <chartFormat chart="3" format="6">
      <pivotArea type="data" outline="0" fieldPosition="0">
        <references count="2">
          <reference field="4294967294" count="1" selected="0">
            <x v="2"/>
          </reference>
          <reference field="0" count="1" selected="0">
            <x v="41"/>
          </reference>
        </references>
      </pivotArea>
    </chartFormat>
    <chartFormat chart="3" format="7">
      <pivotArea type="data" outline="0" fieldPosition="0">
        <references count="2">
          <reference field="4294967294" count="1" selected="0">
            <x v="2"/>
          </reference>
          <reference field="0" count="1" selected="0">
            <x v="42"/>
          </reference>
        </references>
      </pivotArea>
    </chartFormat>
    <chartFormat chart="3" format="8">
      <pivotArea type="data" outline="0" fieldPosition="0">
        <references count="2">
          <reference field="4294967294" count="1" selected="0">
            <x v="2"/>
          </reference>
          <reference field="0" count="1" selected="0">
            <x v="11"/>
          </reference>
        </references>
      </pivotArea>
    </chartFormat>
    <chartFormat chart="3" format="9">
      <pivotArea type="data" outline="0" fieldPosition="0">
        <references count="2">
          <reference field="4294967294" count="1" selected="0">
            <x v="2"/>
          </reference>
          <reference field="0" count="1" selected="0">
            <x v="17"/>
          </reference>
        </references>
      </pivotArea>
    </chartFormat>
    <chartFormat chart="3" format="10">
      <pivotArea type="data" outline="0" fieldPosition="0">
        <references count="2">
          <reference field="4294967294" count="1" selected="0">
            <x v="2"/>
          </reference>
          <reference field="0" count="1" selected="0">
            <x v="26"/>
          </reference>
        </references>
      </pivotArea>
    </chartFormat>
    <chartFormat chart="3" format="11">
      <pivotArea type="data" outline="0" fieldPosition="0">
        <references count="2">
          <reference field="4294967294" count="1" selected="0">
            <x v="2"/>
          </reference>
          <reference field="0" count="1" selected="0">
            <x v="1"/>
          </reference>
        </references>
      </pivotArea>
    </chartFormat>
    <chartFormat chart="3" format="12">
      <pivotArea type="data" outline="0" fieldPosition="0">
        <references count="2">
          <reference field="4294967294" count="1" selected="0">
            <x v="2"/>
          </reference>
          <reference field="0" count="1" selected="0">
            <x v="29"/>
          </reference>
        </references>
      </pivotArea>
    </chartFormat>
    <chartFormat chart="3" format="13">
      <pivotArea type="data" outline="0" fieldPosition="0">
        <references count="2">
          <reference field="4294967294" count="1" selected="0">
            <x v="2"/>
          </reference>
          <reference field="0" count="1" selected="0">
            <x v="15"/>
          </reference>
        </references>
      </pivotArea>
    </chartFormat>
    <chartFormat chart="3" format="14">
      <pivotArea type="data" outline="0" fieldPosition="0">
        <references count="2">
          <reference field="4294967294" count="1" selected="0">
            <x v="2"/>
          </reference>
          <reference field="0" count="1" selected="0">
            <x v="25"/>
          </reference>
        </references>
      </pivotArea>
    </chartFormat>
    <chartFormat chart="3" format="15">
      <pivotArea type="data" outline="0" fieldPosition="0">
        <references count="2">
          <reference field="4294967294" count="1" selected="0">
            <x v="2"/>
          </reference>
          <reference field="0" count="1" selected="0">
            <x v="30"/>
          </reference>
        </references>
      </pivotArea>
    </chartFormat>
    <chartFormat chart="3" format="16">
      <pivotArea type="data" outline="0" fieldPosition="0">
        <references count="2">
          <reference field="4294967294" count="1" selected="0">
            <x v="2"/>
          </reference>
          <reference field="0" count="1" selected="0">
            <x v="22"/>
          </reference>
        </references>
      </pivotArea>
    </chartFormat>
    <chartFormat chart="3" format="18" series="1">
      <pivotArea type="data" outline="0" fieldPosition="0">
        <references count="1">
          <reference field="4294967294" count="1" selected="0">
            <x v="0"/>
          </reference>
        </references>
      </pivotArea>
    </chartFormat>
    <chartFormat chart="3" format="19">
      <pivotArea type="data" outline="0" fieldPosition="0">
        <references count="2">
          <reference field="4294967294" count="1" selected="0">
            <x v="2"/>
          </reference>
          <reference field="0" count="1" selected="0">
            <x v="49"/>
          </reference>
        </references>
      </pivotArea>
    </chartFormat>
    <chartFormat chart="3" format="20">
      <pivotArea type="data" outline="0" fieldPosition="0">
        <references count="2">
          <reference field="4294967294" count="1" selected="0">
            <x v="2"/>
          </reference>
          <reference field="0" count="1" selected="0">
            <x v="47"/>
          </reference>
        </references>
      </pivotArea>
    </chartFormat>
    <chartFormat chart="3" format="21">
      <pivotArea type="data" outline="0" fieldPosition="0">
        <references count="2">
          <reference field="4294967294" count="1" selected="0">
            <x v="2"/>
          </reference>
          <reference field="0" count="1" selected="0">
            <x v="13"/>
          </reference>
        </references>
      </pivotArea>
    </chartFormat>
    <chartFormat chart="3" format="22">
      <pivotArea type="data" outline="0" fieldPosition="0">
        <references count="2">
          <reference field="4294967294" count="1" selected="0">
            <x v="2"/>
          </reference>
          <reference field="0" count="1" selected="0">
            <x v="45"/>
          </reference>
        </references>
      </pivotArea>
    </chartFormat>
    <chartFormat chart="3" format="23">
      <pivotArea type="data" outline="0" fieldPosition="0">
        <references count="2">
          <reference field="4294967294" count="1" selected="0">
            <x v="2"/>
          </reference>
          <reference field="0" count="1" selected="0">
            <x v="27"/>
          </reference>
        </references>
      </pivotArea>
    </chartFormat>
    <chartFormat chart="3" format="24">
      <pivotArea type="data" outline="0" fieldPosition="0">
        <references count="2">
          <reference field="4294967294" count="1" selected="0">
            <x v="2"/>
          </reference>
          <reference field="0" count="1" selected="0">
            <x v="37"/>
          </reference>
        </references>
      </pivotArea>
    </chartFormat>
    <chartFormat chart="3" format="25">
      <pivotArea type="data" outline="0" fieldPosition="0">
        <references count="2">
          <reference field="4294967294" count="1" selected="0">
            <x v="2"/>
          </reference>
          <reference field="0" count="1" selected="0">
            <x v="31"/>
          </reference>
        </references>
      </pivotArea>
    </chartFormat>
    <chartFormat chart="3" format="26">
      <pivotArea type="data" outline="0" fieldPosition="0">
        <references count="2">
          <reference field="4294967294" count="1" selected="0">
            <x v="2"/>
          </reference>
          <reference field="0" count="1" selected="0">
            <x v="2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FF28D33-AEA6-D84D-94B4-FD2CD80AC02D}" name="RPE_jour" cacheId="1" applyNumberFormats="0" applyBorderFormats="0" applyFontFormats="0" applyPatternFormats="0" applyAlignmentFormats="0" applyWidthHeightFormats="1" dataCaption="Valeurs" grandTotalCaption="Total g" updatedVersion="8" minRefreshableVersion="3" useAutoFormatting="1" itemPrintTitles="1" createdVersion="8" indent="0" outline="1" outlineData="1" multipleFieldFilters="0" chartFormat="8" rowHeaderCaption="Étiquettes">
  <location ref="D50:F53" firstHeaderRow="0" firstDataRow="1" firstDataCol="1"/>
  <pivotFields count="18">
    <pivotField numFmtId="22" showAll="0"/>
    <pivotField showAll="0">
      <items count="46">
        <item x="31"/>
        <item x="27"/>
        <item x="18"/>
        <item x="30"/>
        <item x="32"/>
        <item x="21"/>
        <item x="40"/>
        <item x="29"/>
        <item x="15"/>
        <item x="0"/>
        <item x="20"/>
        <item x="26"/>
        <item x="3"/>
        <item x="19"/>
        <item x="8"/>
        <item x="12"/>
        <item x="14"/>
        <item x="37"/>
        <item x="6"/>
        <item x="11"/>
        <item x="25"/>
        <item x="24"/>
        <item x="38"/>
        <item x="23"/>
        <item x="28"/>
        <item x="9"/>
        <item x="22"/>
        <item x="43"/>
        <item x="41"/>
        <item m="1" x="44"/>
        <item x="1"/>
        <item x="42"/>
        <item x="17"/>
        <item x="5"/>
        <item x="36"/>
        <item x="16"/>
        <item x="2"/>
        <item x="7"/>
        <item x="34"/>
        <item x="10"/>
        <item x="33"/>
        <item x="39"/>
        <item x="35"/>
        <item x="4"/>
        <item x="13"/>
        <item t="default"/>
      </items>
    </pivotField>
    <pivotField axis="axisRow" numFmtId="14" showAll="0">
      <items count="63">
        <item h="1" x="0"/>
        <item h="1" x="1"/>
        <item h="1" x="2"/>
        <item h="1" x="3"/>
        <item h="1" m="1" x="61"/>
        <item h="1" x="4"/>
        <item h="1" x="5"/>
        <item h="1" m="1" x="59"/>
        <item h="1" m="1" x="60"/>
        <item h="1" x="6"/>
        <item h="1" m="1" x="58"/>
        <item h="1" x="7"/>
        <item h="1" m="1" x="5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m="1" x="55"/>
        <item h="1" m="1" x="56"/>
        <item h="1" x="35"/>
        <item h="1" x="36"/>
        <item h="1" x="37"/>
        <item h="1" x="38"/>
        <item h="1" x="39"/>
        <item h="1" x="40"/>
        <item h="1" m="1" x="54"/>
        <item h="1" x="41"/>
        <item h="1" x="42"/>
        <item h="1" x="43"/>
        <item h="1" x="44"/>
        <item h="1" x="45"/>
        <item h="1" x="46"/>
        <item x="47"/>
        <item x="48"/>
        <item h="1" m="1" x="53"/>
        <item h="1" x="49"/>
        <item h="1" x="50"/>
        <item h="1" x="51"/>
        <item h="1" x="52"/>
        <item t="default"/>
      </items>
    </pivotField>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2"/>
  </rowFields>
  <rowItems count="3">
    <i>
      <x v="55"/>
    </i>
    <i>
      <x v="56"/>
    </i>
    <i t="grand">
      <x/>
    </i>
  </rowItems>
  <colFields count="1">
    <field x="-2"/>
  </colFields>
  <colItems count="2">
    <i>
      <x/>
    </i>
    <i i="1">
      <x v="1"/>
    </i>
  </colItems>
  <dataFields count="2">
    <dataField name="PP" fld="3" subtotal="average" baseField="0" baseItem="0"/>
    <dataField name="Rugby" fld="4" subtotal="average" baseField="0" baseItem="0"/>
  </dataFields>
  <chartFormats count="4">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446745E-81DD-F94E-B7F6-77DE6BB31D4E}" name="Charge_match" cacheId="1"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chartFormat="3">
  <location ref="U8:V17" firstHeaderRow="1" firstDataRow="1" firstDataCol="1"/>
  <pivotFields count="18">
    <pivotField numFmtId="22" showAll="0"/>
    <pivotField axis="axisRow" showAll="0">
      <items count="46">
        <item h="1" x="31"/>
        <item h="1" x="27"/>
        <item h="1" x="18"/>
        <item h="1" x="30"/>
        <item h="1" x="32"/>
        <item h="1" x="21"/>
        <item h="1" x="40"/>
        <item h="1" x="29"/>
        <item h="1" x="15"/>
        <item h="1" x="0"/>
        <item h="1" x="20"/>
        <item h="1" x="26"/>
        <item h="1" x="3"/>
        <item h="1" x="19"/>
        <item x="8"/>
        <item x="12"/>
        <item h="1" x="14"/>
        <item h="1" x="37"/>
        <item h="1" x="6"/>
        <item h="1" x="11"/>
        <item h="1" x="25"/>
        <item h="1" x="24"/>
        <item h="1" x="38"/>
        <item x="23"/>
        <item h="1" x="28"/>
        <item h="1" x="9"/>
        <item x="22"/>
        <item h="1" m="1" x="44"/>
        <item x="1"/>
        <item h="1" x="42"/>
        <item h="1" x="17"/>
        <item h="1" x="5"/>
        <item x="36"/>
        <item x="16"/>
        <item h="1" x="2"/>
        <item x="7"/>
        <item h="1" x="34"/>
        <item h="1" x="10"/>
        <item h="1" x="33"/>
        <item h="1" x="39"/>
        <item h="1" x="35"/>
        <item h="1" x="4"/>
        <item h="1" x="13"/>
        <item h="1" x="43"/>
        <item h="1" x="41"/>
        <item t="default"/>
      </items>
    </pivotField>
    <pivotField numFmtId="14" showAll="0">
      <items count="63">
        <item h="1" m="1" x="56"/>
        <item h="1" m="1" x="55"/>
        <item h="1" m="1" x="54"/>
        <item h="1" x="0"/>
        <item h="1" x="1"/>
        <item h="1" x="2"/>
        <item h="1" x="3"/>
        <item h="1" m="1" x="61"/>
        <item h="1" x="4"/>
        <item h="1" x="5"/>
        <item h="1" m="1" x="57"/>
        <item h="1" x="6"/>
        <item h="1" x="7"/>
        <item h="1" m="1" x="58"/>
        <item h="1" x="8"/>
        <item h="1" x="9"/>
        <item h="1" x="10"/>
        <item h="1" x="11"/>
        <item h="1" x="12"/>
        <item h="1" x="13"/>
        <item h="1" x="14"/>
        <item h="1" x="15"/>
        <item h="1" x="16"/>
        <item h="1" x="17"/>
        <item h="1" x="18"/>
        <item h="1" x="19"/>
        <item h="1" x="20"/>
        <item h="1" x="21"/>
        <item h="1" x="22"/>
        <item h="1" x="23"/>
        <item h="1" x="24"/>
        <item h="1" x="25"/>
        <item h="1" x="26"/>
        <item h="1" x="27"/>
        <item h="1" x="29"/>
        <item h="1" x="28"/>
        <item h="1" x="30"/>
        <item h="1" x="31"/>
        <item h="1" x="32"/>
        <item h="1" x="33"/>
        <item h="1" x="34"/>
        <item h="1" x="35"/>
        <item h="1" x="36"/>
        <item h="1" x="37"/>
        <item h="1" x="38"/>
        <item h="1" x="39"/>
        <item h="1" x="40"/>
        <item h="1" x="41"/>
        <item x="42"/>
        <item h="1" x="43"/>
        <item h="1" x="44"/>
        <item h="1" x="45"/>
        <item h="1" x="46"/>
        <item h="1" x="47"/>
        <item h="1" x="48"/>
        <item h="1" m="1" x="53"/>
        <item h="1" x="49"/>
        <item h="1" x="50"/>
        <item h="1" x="51"/>
        <item h="1" x="52"/>
        <item h="1" m="1" x="60"/>
        <item h="1" m="1" x="59"/>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dragToRow="0" dragToCol="0" dragToPage="0" showAll="0" defaultSubtotal="0"/>
  </pivotFields>
  <rowFields count="1">
    <field x="1"/>
  </rowFields>
  <rowItems count="9">
    <i>
      <x v="14"/>
    </i>
    <i>
      <x v="15"/>
    </i>
    <i>
      <x v="23"/>
    </i>
    <i>
      <x v="26"/>
    </i>
    <i>
      <x v="28"/>
    </i>
    <i>
      <x v="32"/>
    </i>
    <i>
      <x v="33"/>
    </i>
    <i>
      <x v="35"/>
    </i>
    <i t="grand">
      <x/>
    </i>
  </rowItems>
  <colItems count="1">
    <i/>
  </colItems>
  <dataFields count="1">
    <dataField name="Somme de sRPE_match" fld="13" baseField="0" baseItem="0"/>
  </dataFields>
  <chartFormats count="1">
    <chartFormat chart="0"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FD0EB75-D504-4F42-8C76-2E72FFFFCFF6}" name="Charge_jour" cacheId="1" applyNumberFormats="0" applyBorderFormats="0" applyFontFormats="0" applyPatternFormats="0" applyAlignmentFormats="0" applyWidthHeightFormats="1" dataCaption="Valeurs" grandTotalCaption="Total g" updatedVersion="8" minRefreshableVersion="3" useAutoFormatting="1" itemPrintTitles="1" createdVersion="8" indent="0" outline="1" outlineData="1" multipleFieldFilters="0" chartFormat="4" rowHeaderCaption="Étiquettes">
  <location ref="D73:E76" firstHeaderRow="1" firstDataRow="1" firstDataCol="1"/>
  <pivotFields count="18">
    <pivotField numFmtId="22" showAll="0"/>
    <pivotField showAll="0">
      <items count="46">
        <item x="31"/>
        <item x="27"/>
        <item x="18"/>
        <item x="30"/>
        <item x="32"/>
        <item x="21"/>
        <item x="40"/>
        <item x="29"/>
        <item x="15"/>
        <item x="0"/>
        <item x="20"/>
        <item x="26"/>
        <item x="3"/>
        <item x="19"/>
        <item x="8"/>
        <item x="12"/>
        <item x="14"/>
        <item x="37"/>
        <item x="6"/>
        <item x="11"/>
        <item x="25"/>
        <item x="24"/>
        <item x="38"/>
        <item x="23"/>
        <item x="28"/>
        <item x="9"/>
        <item x="22"/>
        <item x="43"/>
        <item x="41"/>
        <item m="1" x="44"/>
        <item x="1"/>
        <item x="42"/>
        <item x="17"/>
        <item x="5"/>
        <item x="36"/>
        <item x="16"/>
        <item x="2"/>
        <item x="7"/>
        <item x="34"/>
        <item x="10"/>
        <item x="33"/>
        <item x="39"/>
        <item x="35"/>
        <item x="4"/>
        <item x="13"/>
        <item t="default"/>
      </items>
    </pivotField>
    <pivotField axis="axisRow" numFmtId="14" showAll="0">
      <items count="63">
        <item h="1" x="0"/>
        <item h="1" x="1"/>
        <item h="1" x="2"/>
        <item h="1" x="3"/>
        <item h="1" m="1" x="61"/>
        <item h="1" x="4"/>
        <item h="1" x="5"/>
        <item h="1" m="1" x="59"/>
        <item h="1" m="1" x="60"/>
        <item h="1" x="6"/>
        <item h="1" m="1" x="58"/>
        <item h="1" x="7"/>
        <item h="1" m="1" x="5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m="1" x="55"/>
        <item h="1" m="1" x="56"/>
        <item h="1" x="35"/>
        <item h="1" x="36"/>
        <item h="1" x="37"/>
        <item h="1" x="38"/>
        <item h="1" x="39"/>
        <item h="1" x="40"/>
        <item h="1" m="1" x="54"/>
        <item h="1" x="41"/>
        <item h="1" x="42"/>
        <item h="1" x="43"/>
        <item h="1" x="44"/>
        <item h="1" x="45"/>
        <item h="1" x="46"/>
        <item x="47"/>
        <item x="48"/>
        <item h="1" m="1" x="53"/>
        <item h="1" x="49"/>
        <item h="1" x="50"/>
        <item h="1" x="51"/>
        <item h="1" x="52"/>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ragToRow="0" dragToCol="0" dragToPage="0" showAll="0" defaultSubtotal="0"/>
  </pivotFields>
  <rowFields count="1">
    <field x="2"/>
  </rowFields>
  <rowItems count="3">
    <i>
      <x v="55"/>
    </i>
    <i>
      <x v="56"/>
    </i>
    <i t="grand">
      <x/>
    </i>
  </rowItems>
  <colItems count="1">
    <i/>
  </colItems>
  <dataFields count="1">
    <dataField name="sRPE_totale" fld="14" subtotal="average" baseField="0" baseItem="0"/>
  </dataFields>
  <chartFormats count="2">
    <chartFormat chart="0"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203DD24-0D1D-744B-8DB8-9D2C9D572D2F}" name="RPE_match" cacheId="1"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location ref="R7:S16" firstHeaderRow="1" firstDataRow="1" firstDataCol="1"/>
  <pivotFields count="18">
    <pivotField numFmtId="22" showAll="0"/>
    <pivotField axis="axisRow" showAll="0">
      <items count="46">
        <item h="1" x="15"/>
        <item h="1" x="0"/>
        <item h="1" x="3"/>
        <item x="8"/>
        <item x="12"/>
        <item h="1" x="14"/>
        <item h="1" x="6"/>
        <item h="1" x="11"/>
        <item h="1" x="9"/>
        <item x="1"/>
        <item h="1" x="17"/>
        <item h="1" x="5"/>
        <item x="16"/>
        <item h="1" x="2"/>
        <item x="7"/>
        <item h="1" x="10"/>
        <item h="1" x="4"/>
        <item h="1" x="13"/>
        <item h="1" x="18"/>
        <item h="1" x="19"/>
        <item h="1" x="20"/>
        <item h="1" x="21"/>
        <item x="22"/>
        <item x="23"/>
        <item h="1" x="24"/>
        <item h="1" x="25"/>
        <item h="1" x="26"/>
        <item h="1" x="27"/>
        <item h="1" x="28"/>
        <item h="1" x="29"/>
        <item h="1" x="30"/>
        <item h="1" x="31"/>
        <item h="1" x="32"/>
        <item h="1" x="33"/>
        <item h="1" x="34"/>
        <item h="1" x="35"/>
        <item x="36"/>
        <item h="1" x="37"/>
        <item h="1" x="38"/>
        <item h="1" x="39"/>
        <item h="1" x="40"/>
        <item h="1" m="1" x="44"/>
        <item h="1" x="42"/>
        <item h="1" x="43"/>
        <item h="1" x="41"/>
        <item t="default"/>
      </items>
    </pivotField>
    <pivotField numFmtId="14" showAll="0">
      <items count="63">
        <item h="1" m="1" x="56"/>
        <item h="1" m="1" x="55"/>
        <item h="1" m="1" x="54"/>
        <item h="1" x="0"/>
        <item h="1" x="1"/>
        <item h="1" x="2"/>
        <item h="1" x="3"/>
        <item h="1" m="1" x="61"/>
        <item h="1" x="4"/>
        <item h="1" x="5"/>
        <item h="1" m="1" x="57"/>
        <item h="1" x="6"/>
        <item h="1" x="7"/>
        <item h="1" m="1" x="58"/>
        <item h="1" x="8"/>
        <item h="1" x="9"/>
        <item h="1" x="10"/>
        <item h="1" x="11"/>
        <item h="1" x="12"/>
        <item h="1" x="13"/>
        <item h="1" x="14"/>
        <item h="1" x="15"/>
        <item h="1" x="16"/>
        <item h="1" x="17"/>
        <item h="1" x="18"/>
        <item h="1" x="19"/>
        <item h="1" x="20"/>
        <item h="1" x="21"/>
        <item h="1" x="22"/>
        <item h="1" x="23"/>
        <item h="1" x="24"/>
        <item h="1" x="25"/>
        <item h="1" x="26"/>
        <item h="1" x="27"/>
        <item h="1" x="29"/>
        <item h="1" x="28"/>
        <item h="1" x="30"/>
        <item h="1" x="31"/>
        <item h="1" x="32"/>
        <item h="1" x="33"/>
        <item h="1" x="34"/>
        <item h="1" x="35"/>
        <item h="1" x="36"/>
        <item h="1" x="37"/>
        <item h="1" x="38"/>
        <item h="1" x="39"/>
        <item h="1" x="40"/>
        <item h="1" x="41"/>
        <item x="42"/>
        <item h="1" x="43"/>
        <item h="1" x="44"/>
        <item h="1" x="45"/>
        <item h="1" x="46"/>
        <item h="1" x="47"/>
        <item h="1" x="48"/>
        <item h="1" m="1" x="53"/>
        <item h="1" x="49"/>
        <item h="1" x="50"/>
        <item h="1" x="51"/>
        <item h="1" x="52"/>
        <item h="1" m="1" x="60"/>
        <item h="1" m="1" x="59"/>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
  </rowFields>
  <rowItems count="9">
    <i>
      <x v="3"/>
    </i>
    <i>
      <x v="4"/>
    </i>
    <i>
      <x v="9"/>
    </i>
    <i>
      <x v="12"/>
    </i>
    <i>
      <x v="14"/>
    </i>
    <i>
      <x v="22"/>
    </i>
    <i>
      <x v="23"/>
    </i>
    <i>
      <x v="36"/>
    </i>
    <i t="grand">
      <x/>
    </i>
  </rowItems>
  <colItems count="1">
    <i/>
  </colItems>
  <dataFields count="1">
    <dataField name="Match" fld="5" subtotal="average" baseField="0" baseItem="0"/>
  </dataFields>
  <formats count="33">
    <format dxfId="231">
      <pivotArea collapsedLevelsAreSubtotals="1" fieldPosition="0">
        <references count="1">
          <reference field="1" count="0"/>
        </references>
      </pivotArea>
    </format>
    <format dxfId="230">
      <pivotArea dataOnly="0" labelOnly="1" fieldPosition="0">
        <references count="1">
          <reference field="1" count="0"/>
        </references>
      </pivotArea>
    </format>
    <format dxfId="229">
      <pivotArea collapsedLevelsAreSubtotals="1" fieldPosition="0">
        <references count="1">
          <reference field="1" count="0"/>
        </references>
      </pivotArea>
    </format>
    <format dxfId="228">
      <pivotArea dataOnly="0" labelOnly="1" fieldPosition="0">
        <references count="1">
          <reference field="1" count="0"/>
        </references>
      </pivotArea>
    </format>
    <format dxfId="227">
      <pivotArea dataOnly="0" labelOnly="1" fieldPosition="0">
        <references count="1">
          <reference field="1" count="0"/>
        </references>
      </pivotArea>
    </format>
    <format dxfId="226">
      <pivotArea collapsedLevelsAreSubtotals="1" fieldPosition="0">
        <references count="1">
          <reference field="1" count="0"/>
        </references>
      </pivotArea>
    </format>
    <format dxfId="225">
      <pivotArea collapsedLevelsAreSubtotals="1" fieldPosition="0">
        <references count="1">
          <reference field="1" count="0"/>
        </references>
      </pivotArea>
    </format>
    <format dxfId="224">
      <pivotArea dataOnly="0" labelOnly="1" fieldPosition="0">
        <references count="1">
          <reference field="1" count="0"/>
        </references>
      </pivotArea>
    </format>
    <format dxfId="223">
      <pivotArea dataOnly="0" labelOnly="1" fieldPosition="0">
        <references count="1">
          <reference field="1" count="0"/>
        </references>
      </pivotArea>
    </format>
    <format dxfId="222">
      <pivotArea dataOnly="0" labelOnly="1" fieldPosition="0">
        <references count="1">
          <reference field="1" count="1">
            <x v="0"/>
          </reference>
        </references>
      </pivotArea>
    </format>
    <format dxfId="221">
      <pivotArea dataOnly="0" labelOnly="1" fieldPosition="0">
        <references count="1">
          <reference field="1" count="0"/>
        </references>
      </pivotArea>
    </format>
    <format dxfId="220">
      <pivotArea dataOnly="0" labelOnly="1" fieldPosition="0">
        <references count="1">
          <reference field="1" count="0"/>
        </references>
      </pivotArea>
    </format>
    <format dxfId="219">
      <pivotArea dataOnly="0" labelOnly="1" fieldPosition="0">
        <references count="1">
          <reference field="1" count="0"/>
        </references>
      </pivotArea>
    </format>
    <format dxfId="218">
      <pivotArea field="1" type="button" dataOnly="0" labelOnly="1" outline="0" axis="axisRow" fieldPosition="0"/>
    </format>
    <format dxfId="217">
      <pivotArea field="1" type="button" dataOnly="0" labelOnly="1" outline="0" axis="axisRow" fieldPosition="0"/>
    </format>
    <format dxfId="216">
      <pivotArea field="1" type="button" dataOnly="0" labelOnly="1" outline="0" axis="axisRow" fieldPosition="0"/>
    </format>
    <format dxfId="215">
      <pivotArea grandRow="1" outline="0" collapsedLevelsAreSubtotals="1" fieldPosition="0"/>
    </format>
    <format dxfId="214">
      <pivotArea dataOnly="0" labelOnly="1" grandRow="1" outline="0" fieldPosition="0"/>
    </format>
    <format dxfId="213">
      <pivotArea grandRow="1" outline="0" collapsedLevelsAreSubtotals="1" fieldPosition="0"/>
    </format>
    <format dxfId="212">
      <pivotArea dataOnly="0" labelOnly="1" grandRow="1" outline="0" fieldPosition="0"/>
    </format>
    <format dxfId="211">
      <pivotArea collapsedLevelsAreSubtotals="1" fieldPosition="0">
        <references count="1">
          <reference field="1" count="0"/>
        </references>
      </pivotArea>
    </format>
    <format dxfId="210">
      <pivotArea dataOnly="0" labelOnly="1" fieldPosition="0">
        <references count="1">
          <reference field="1" count="0"/>
        </references>
      </pivotArea>
    </format>
    <format dxfId="209">
      <pivotArea collapsedLevelsAreSubtotals="1" fieldPosition="0">
        <references count="1">
          <reference field="1" count="0"/>
        </references>
      </pivotArea>
    </format>
    <format dxfId="208">
      <pivotArea dataOnly="0" labelOnly="1" outline="0" fieldPosition="0">
        <references count="1">
          <reference field="4294967294" count="1">
            <x v="0"/>
          </reference>
        </references>
      </pivotArea>
    </format>
    <format dxfId="207">
      <pivotArea dataOnly="0" labelOnly="1" outline="0" fieldPosition="0">
        <references count="1">
          <reference field="4294967294" count="1">
            <x v="0"/>
          </reference>
        </references>
      </pivotArea>
    </format>
    <format dxfId="206">
      <pivotArea dataOnly="0" labelOnly="1" outline="0" fieldPosition="0">
        <references count="1">
          <reference field="4294967294" count="1">
            <x v="0"/>
          </reference>
        </references>
      </pivotArea>
    </format>
    <format dxfId="205">
      <pivotArea dataOnly="0" labelOnly="1" outline="0" fieldPosition="0">
        <references count="1">
          <reference field="4294967294" count="1">
            <x v="0"/>
          </reference>
        </references>
      </pivotArea>
    </format>
    <format dxfId="204">
      <pivotArea dataOnly="0" labelOnly="1" outline="0" fieldPosition="0">
        <references count="1">
          <reference field="4294967294" count="1">
            <x v="0"/>
          </reference>
        </references>
      </pivotArea>
    </format>
    <format dxfId="203">
      <pivotArea dataOnly="0" labelOnly="1" outline="0" axis="axisValues" fieldPosition="0"/>
    </format>
    <format dxfId="202">
      <pivotArea dataOnly="0" labelOnly="1" outline="0" axis="axisValues" fieldPosition="0"/>
    </format>
    <format dxfId="201">
      <pivotArea dataOnly="0" labelOnly="1" outline="0" axis="axisValues" fieldPosition="0"/>
    </format>
    <format dxfId="200">
      <pivotArea dataOnly="0" labelOnly="1" outline="0" axis="axisValues" fieldPosition="0"/>
    </format>
    <format dxfId="199">
      <pivotArea dataOnly="0" labelOnly="1" outline="0" axis="axisValues" fieldPosition="0"/>
    </format>
  </formats>
  <conditionalFormats count="4">
    <conditionalFormat priority="9">
      <pivotAreas count="1">
        <pivotArea type="data" collapsedLevelsAreSubtotals="1" fieldPosition="0">
          <references count="2">
            <reference field="4294967294" count="1" selected="0">
              <x v="0"/>
            </reference>
            <reference field="1" count="12">
              <x v="0"/>
              <x v="3"/>
              <x v="4"/>
              <x v="9"/>
              <x v="11"/>
              <x v="12"/>
              <x v="14"/>
              <x v="20"/>
              <x v="22"/>
              <x v="23"/>
              <x v="36"/>
              <x v="37"/>
            </reference>
          </references>
        </pivotArea>
      </pivotAreas>
    </conditionalFormat>
    <conditionalFormat priority="8">
      <pivotAreas count="1">
        <pivotArea type="data" collapsedLevelsAreSubtotals="1" fieldPosition="0">
          <references count="2">
            <reference field="4294967294" count="1" selected="0">
              <x v="0"/>
            </reference>
            <reference field="1" count="12">
              <x v="0"/>
              <x v="3"/>
              <x v="4"/>
              <x v="9"/>
              <x v="11"/>
              <x v="12"/>
              <x v="14"/>
              <x v="20"/>
              <x v="22"/>
              <x v="23"/>
              <x v="36"/>
              <x v="37"/>
            </reference>
          </references>
        </pivotArea>
      </pivotAreas>
    </conditionalFormat>
    <conditionalFormat priority="7">
      <pivotAreas count="1">
        <pivotArea type="data" collapsedLevelsAreSubtotals="1" fieldPosition="0">
          <references count="2">
            <reference field="4294967294" count="1" selected="0">
              <x v="0"/>
            </reference>
            <reference field="1" count="12">
              <x v="0"/>
              <x v="3"/>
              <x v="4"/>
              <x v="9"/>
              <x v="11"/>
              <x v="12"/>
              <x v="14"/>
              <x v="20"/>
              <x v="22"/>
              <x v="23"/>
              <x v="36"/>
              <x v="37"/>
            </reference>
          </references>
        </pivotArea>
      </pivotAreas>
    </conditionalFormat>
    <conditionalFormat priority="6">
      <pivotAreas count="1">
        <pivotArea type="data" collapsedLevelsAreSubtotals="1" fieldPosition="0">
          <references count="2">
            <reference field="4294967294" count="1" selected="0">
              <x v="0"/>
            </reference>
            <reference field="1" count="12">
              <x v="0"/>
              <x v="3"/>
              <x v="4"/>
              <x v="9"/>
              <x v="11"/>
              <x v="12"/>
              <x v="14"/>
              <x v="20"/>
              <x v="22"/>
              <x v="23"/>
              <x v="36"/>
              <x v="37"/>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D35D85F-C5A8-574F-AD18-49C85C609133}" name="RPE_R_match" cacheId="1"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location ref="R50:S55" firstHeaderRow="1" firstDataRow="1" firstDataCol="1"/>
  <pivotFields count="18">
    <pivotField numFmtId="22" showAll="0"/>
    <pivotField axis="axisRow" showAll="0">
      <items count="46">
        <item x="15"/>
        <item h="1" x="0"/>
        <item h="1" x="3"/>
        <item h="1" x="8"/>
        <item h="1" x="12"/>
        <item h="1" x="14"/>
        <item h="1" x="6"/>
        <item h="1" x="11"/>
        <item h="1" x="9"/>
        <item h="1" x="1"/>
        <item h="1" x="17"/>
        <item x="5"/>
        <item h="1" x="16"/>
        <item h="1" x="2"/>
        <item h="1" x="7"/>
        <item h="1" x="10"/>
        <item h="1" x="4"/>
        <item h="1" x="13"/>
        <item h="1" x="18"/>
        <item h="1" x="19"/>
        <item x="20"/>
        <item h="1" x="21"/>
        <item h="1" x="22"/>
        <item h="1" x="23"/>
        <item h="1" x="24"/>
        <item h="1" x="25"/>
        <item h="1" x="26"/>
        <item h="1" x="27"/>
        <item h="1" x="28"/>
        <item h="1" x="29"/>
        <item h="1" x="30"/>
        <item h="1" x="31"/>
        <item h="1" x="32"/>
        <item h="1" x="33"/>
        <item h="1" x="34"/>
        <item h="1" x="35"/>
        <item h="1" x="36"/>
        <item x="37"/>
        <item h="1" x="38"/>
        <item h="1" x="39"/>
        <item h="1" x="40"/>
        <item h="1" m="1" x="44"/>
        <item h="1" x="42"/>
        <item h="1" x="43"/>
        <item h="1" x="41"/>
        <item t="default"/>
      </items>
    </pivotField>
    <pivotField numFmtId="14" showAll="0">
      <items count="63">
        <item h="1" m="1" x="56"/>
        <item h="1" m="1" x="55"/>
        <item h="1" m="1" x="54"/>
        <item h="1" x="0"/>
        <item h="1" x="1"/>
        <item h="1" x="2"/>
        <item h="1" x="3"/>
        <item h="1" m="1" x="61"/>
        <item h="1" x="4"/>
        <item h="1" x="5"/>
        <item h="1" m="1" x="57"/>
        <item h="1" x="6"/>
        <item h="1" x="7"/>
        <item h="1" m="1" x="58"/>
        <item h="1" x="8"/>
        <item h="1" x="9"/>
        <item h="1" x="10"/>
        <item h="1" x="11"/>
        <item h="1" x="12"/>
        <item h="1" x="13"/>
        <item h="1" x="14"/>
        <item h="1" x="15"/>
        <item h="1" x="16"/>
        <item h="1" x="17"/>
        <item h="1" x="18"/>
        <item h="1" x="19"/>
        <item h="1" x="20"/>
        <item h="1" x="21"/>
        <item h="1" x="22"/>
        <item h="1" x="23"/>
        <item h="1" x="24"/>
        <item h="1" x="25"/>
        <item h="1" x="26"/>
        <item h="1" x="27"/>
        <item h="1" x="29"/>
        <item h="1" x="28"/>
        <item h="1" x="30"/>
        <item h="1" x="31"/>
        <item h="1" x="32"/>
        <item h="1" x="33"/>
        <item h="1" x="34"/>
        <item h="1" x="35"/>
        <item h="1" x="36"/>
        <item h="1" x="37"/>
        <item h="1" x="38"/>
        <item h="1" x="39"/>
        <item h="1" x="40"/>
        <item h="1" x="41"/>
        <item x="42"/>
        <item h="1" x="43"/>
        <item h="1" x="44"/>
        <item h="1" x="45"/>
        <item h="1" x="46"/>
        <item h="1" x="47"/>
        <item h="1" x="48"/>
        <item h="1" m="1" x="53"/>
        <item h="1" x="49"/>
        <item h="1" x="50"/>
        <item h="1" x="51"/>
        <item h="1" x="52"/>
        <item h="1" m="1" x="60"/>
        <item h="1" m="1" x="59"/>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
  </rowFields>
  <rowItems count="5">
    <i>
      <x/>
    </i>
    <i>
      <x v="11"/>
    </i>
    <i>
      <x v="20"/>
    </i>
    <i>
      <x v="37"/>
    </i>
    <i t="grand">
      <x/>
    </i>
  </rowItems>
  <colItems count="1">
    <i/>
  </colItems>
  <dataFields count="1">
    <dataField name="Match" fld="5" subtotal="average" baseField="0" baseItem="0"/>
  </dataFields>
  <formats count="33">
    <format dxfId="264">
      <pivotArea collapsedLevelsAreSubtotals="1" fieldPosition="0">
        <references count="1">
          <reference field="1" count="0"/>
        </references>
      </pivotArea>
    </format>
    <format dxfId="263">
      <pivotArea dataOnly="0" labelOnly="1" fieldPosition="0">
        <references count="1">
          <reference field="1" count="0"/>
        </references>
      </pivotArea>
    </format>
    <format dxfId="262">
      <pivotArea collapsedLevelsAreSubtotals="1" fieldPosition="0">
        <references count="1">
          <reference field="1" count="0"/>
        </references>
      </pivotArea>
    </format>
    <format dxfId="261">
      <pivotArea dataOnly="0" labelOnly="1" fieldPosition="0">
        <references count="1">
          <reference field="1" count="0"/>
        </references>
      </pivotArea>
    </format>
    <format dxfId="260">
      <pivotArea dataOnly="0" labelOnly="1" fieldPosition="0">
        <references count="1">
          <reference field="1" count="0"/>
        </references>
      </pivotArea>
    </format>
    <format dxfId="259">
      <pivotArea collapsedLevelsAreSubtotals="1" fieldPosition="0">
        <references count="1">
          <reference field="1" count="0"/>
        </references>
      </pivotArea>
    </format>
    <format dxfId="258">
      <pivotArea collapsedLevelsAreSubtotals="1" fieldPosition="0">
        <references count="1">
          <reference field="1" count="0"/>
        </references>
      </pivotArea>
    </format>
    <format dxfId="257">
      <pivotArea dataOnly="0" labelOnly="1" fieldPosition="0">
        <references count="1">
          <reference field="1" count="0"/>
        </references>
      </pivotArea>
    </format>
    <format dxfId="256">
      <pivotArea dataOnly="0" labelOnly="1" fieldPosition="0">
        <references count="1">
          <reference field="1" count="0"/>
        </references>
      </pivotArea>
    </format>
    <format dxfId="255">
      <pivotArea dataOnly="0" labelOnly="1" fieldPosition="0">
        <references count="1">
          <reference field="1" count="1">
            <x v="0"/>
          </reference>
        </references>
      </pivotArea>
    </format>
    <format dxfId="254">
      <pivotArea dataOnly="0" labelOnly="1" fieldPosition="0">
        <references count="1">
          <reference field="1" count="0"/>
        </references>
      </pivotArea>
    </format>
    <format dxfId="253">
      <pivotArea dataOnly="0" labelOnly="1" fieldPosition="0">
        <references count="1">
          <reference field="1" count="0"/>
        </references>
      </pivotArea>
    </format>
    <format dxfId="252">
      <pivotArea dataOnly="0" labelOnly="1" fieldPosition="0">
        <references count="1">
          <reference field="1" count="0"/>
        </references>
      </pivotArea>
    </format>
    <format dxfId="251">
      <pivotArea field="1" type="button" dataOnly="0" labelOnly="1" outline="0" axis="axisRow" fieldPosition="0"/>
    </format>
    <format dxfId="250">
      <pivotArea field="1" type="button" dataOnly="0" labelOnly="1" outline="0" axis="axisRow" fieldPosition="0"/>
    </format>
    <format dxfId="249">
      <pivotArea field="1" type="button" dataOnly="0" labelOnly="1" outline="0" axis="axisRow" fieldPosition="0"/>
    </format>
    <format dxfId="248">
      <pivotArea grandRow="1" outline="0" collapsedLevelsAreSubtotals="1" fieldPosition="0"/>
    </format>
    <format dxfId="247">
      <pivotArea dataOnly="0" labelOnly="1" grandRow="1" outline="0" fieldPosition="0"/>
    </format>
    <format dxfId="246">
      <pivotArea grandRow="1" outline="0" collapsedLevelsAreSubtotals="1" fieldPosition="0"/>
    </format>
    <format dxfId="245">
      <pivotArea dataOnly="0" labelOnly="1" grandRow="1" outline="0" fieldPosition="0"/>
    </format>
    <format dxfId="244">
      <pivotArea collapsedLevelsAreSubtotals="1" fieldPosition="0">
        <references count="1">
          <reference field="1" count="0"/>
        </references>
      </pivotArea>
    </format>
    <format dxfId="243">
      <pivotArea dataOnly="0" labelOnly="1" fieldPosition="0">
        <references count="1">
          <reference field="1" count="0"/>
        </references>
      </pivotArea>
    </format>
    <format dxfId="242">
      <pivotArea collapsedLevelsAreSubtotals="1" fieldPosition="0">
        <references count="1">
          <reference field="1" count="0"/>
        </references>
      </pivotArea>
    </format>
    <format dxfId="241">
      <pivotArea dataOnly="0" labelOnly="1" outline="0" fieldPosition="0">
        <references count="1">
          <reference field="4294967294" count="1">
            <x v="0"/>
          </reference>
        </references>
      </pivotArea>
    </format>
    <format dxfId="240">
      <pivotArea dataOnly="0" labelOnly="1" outline="0" fieldPosition="0">
        <references count="1">
          <reference field="4294967294" count="1">
            <x v="0"/>
          </reference>
        </references>
      </pivotArea>
    </format>
    <format dxfId="239">
      <pivotArea dataOnly="0" labelOnly="1" outline="0" fieldPosition="0">
        <references count="1">
          <reference field="4294967294" count="1">
            <x v="0"/>
          </reference>
        </references>
      </pivotArea>
    </format>
    <format dxfId="238">
      <pivotArea dataOnly="0" labelOnly="1" outline="0" fieldPosition="0">
        <references count="1">
          <reference field="4294967294" count="1">
            <x v="0"/>
          </reference>
        </references>
      </pivotArea>
    </format>
    <format dxfId="237">
      <pivotArea dataOnly="0" labelOnly="1" outline="0" fieldPosition="0">
        <references count="1">
          <reference field="4294967294" count="1">
            <x v="0"/>
          </reference>
        </references>
      </pivotArea>
    </format>
    <format dxfId="236">
      <pivotArea dataOnly="0" labelOnly="1" outline="0" axis="axisValues" fieldPosition="0"/>
    </format>
    <format dxfId="235">
      <pivotArea dataOnly="0" labelOnly="1" outline="0" axis="axisValues" fieldPosition="0"/>
    </format>
    <format dxfId="234">
      <pivotArea dataOnly="0" labelOnly="1" outline="0" axis="axisValues" fieldPosition="0"/>
    </format>
    <format dxfId="233">
      <pivotArea dataOnly="0" labelOnly="1" outline="0" axis="axisValues" fieldPosition="0"/>
    </format>
    <format dxfId="232">
      <pivotArea dataOnly="0" labelOnly="1" outline="0" axis="axisValues" fieldPosition="0"/>
    </format>
  </formats>
  <conditionalFormats count="4">
    <conditionalFormat priority="4">
      <pivotAreas count="1">
        <pivotArea type="data" collapsedLevelsAreSubtotals="1" fieldPosition="0">
          <references count="2">
            <reference field="4294967294" count="1" selected="0">
              <x v="0"/>
            </reference>
            <reference field="1" count="12">
              <x v="0"/>
              <x v="3"/>
              <x v="4"/>
              <x v="9"/>
              <x v="11"/>
              <x v="12"/>
              <x v="14"/>
              <x v="20"/>
              <x v="22"/>
              <x v="23"/>
              <x v="36"/>
              <x v="37"/>
            </reference>
          </references>
        </pivotArea>
      </pivotAreas>
    </conditionalFormat>
    <conditionalFormat priority="3">
      <pivotAreas count="1">
        <pivotArea type="data" collapsedLevelsAreSubtotals="1" fieldPosition="0">
          <references count="2">
            <reference field="4294967294" count="1" selected="0">
              <x v="0"/>
            </reference>
            <reference field="1" count="12">
              <x v="0"/>
              <x v="3"/>
              <x v="4"/>
              <x v="9"/>
              <x v="11"/>
              <x v="12"/>
              <x v="14"/>
              <x v="20"/>
              <x v="22"/>
              <x v="23"/>
              <x v="36"/>
              <x v="37"/>
            </reference>
          </references>
        </pivotArea>
      </pivotAreas>
    </conditionalFormat>
    <conditionalFormat priority="2">
      <pivotAreas count="1">
        <pivotArea type="data" collapsedLevelsAreSubtotals="1" fieldPosition="0">
          <references count="2">
            <reference field="4294967294" count="1" selected="0">
              <x v="0"/>
            </reference>
            <reference field="1" count="12">
              <x v="0"/>
              <x v="3"/>
              <x v="4"/>
              <x v="9"/>
              <x v="11"/>
              <x v="12"/>
              <x v="14"/>
              <x v="20"/>
              <x v="22"/>
              <x v="23"/>
              <x v="36"/>
              <x v="37"/>
            </reference>
          </references>
        </pivotArea>
      </pivotAreas>
    </conditionalFormat>
    <conditionalFormat priority="1">
      <pivotAreas count="1">
        <pivotArea type="data" collapsedLevelsAreSubtotals="1" fieldPosition="0">
          <references count="2">
            <reference field="4294967294" count="1" selected="0">
              <x v="0"/>
            </reference>
            <reference field="1" count="12">
              <x v="0"/>
              <x v="3"/>
              <x v="4"/>
              <x v="9"/>
              <x v="11"/>
              <x v="12"/>
              <x v="14"/>
              <x v="20"/>
              <x v="22"/>
              <x v="23"/>
              <x v="36"/>
              <x v="37"/>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FB14792-A25D-1144-ADA7-A607CFDAF8E4}" name="Charge_R_match" cacheId="1"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chartFormat="6">
  <location ref="U51:V56" firstHeaderRow="1" firstDataRow="1" firstDataCol="1"/>
  <pivotFields count="18">
    <pivotField numFmtId="22" showAll="0"/>
    <pivotField axis="axisRow" showAll="0">
      <items count="46">
        <item h="1" x="31"/>
        <item h="1" x="27"/>
        <item h="1" x="18"/>
        <item h="1" x="30"/>
        <item h="1" x="32"/>
        <item h="1" x="21"/>
        <item h="1" x="40"/>
        <item h="1" x="29"/>
        <item x="15"/>
        <item h="1" x="0"/>
        <item x="20"/>
        <item h="1" x="26"/>
        <item h="1" x="3"/>
        <item h="1" x="19"/>
        <item h="1" x="8"/>
        <item h="1" x="12"/>
        <item h="1" x="14"/>
        <item x="37"/>
        <item h="1" x="6"/>
        <item h="1" x="11"/>
        <item h="1" x="25"/>
        <item h="1" x="24"/>
        <item h="1" x="38"/>
        <item h="1" x="23"/>
        <item h="1" x="28"/>
        <item h="1" x="9"/>
        <item h="1" x="22"/>
        <item h="1" m="1" x="44"/>
        <item h="1" x="1"/>
        <item h="1" x="42"/>
        <item h="1" x="17"/>
        <item x="5"/>
        <item h="1" x="36"/>
        <item h="1" x="16"/>
        <item h="1" x="2"/>
        <item h="1" x="7"/>
        <item h="1" x="34"/>
        <item h="1" x="10"/>
        <item h="1" x="33"/>
        <item h="1" x="39"/>
        <item h="1" x="35"/>
        <item h="1" x="4"/>
        <item h="1" x="13"/>
        <item h="1" x="43"/>
        <item h="1" x="41"/>
        <item t="default"/>
      </items>
    </pivotField>
    <pivotField numFmtId="14" showAll="0">
      <items count="63">
        <item h="1" m="1" x="56"/>
        <item h="1" m="1" x="55"/>
        <item h="1" m="1" x="54"/>
        <item h="1" x="0"/>
        <item h="1" x="1"/>
        <item h="1" x="2"/>
        <item h="1" x="3"/>
        <item h="1" m="1" x="61"/>
        <item h="1" x="4"/>
        <item h="1" x="5"/>
        <item h="1" m="1" x="57"/>
        <item h="1" x="6"/>
        <item h="1" x="7"/>
        <item h="1" m="1" x="58"/>
        <item h="1" x="8"/>
        <item h="1" x="9"/>
        <item h="1" x="10"/>
        <item h="1" x="11"/>
        <item h="1" x="12"/>
        <item h="1" x="13"/>
        <item h="1" x="14"/>
        <item h="1" x="15"/>
        <item h="1" x="16"/>
        <item h="1" x="17"/>
        <item h="1" x="18"/>
        <item h="1" x="19"/>
        <item h="1" x="20"/>
        <item h="1" x="21"/>
        <item h="1" x="22"/>
        <item h="1" x="23"/>
        <item h="1" x="24"/>
        <item h="1" x="25"/>
        <item h="1" x="26"/>
        <item h="1" x="27"/>
        <item h="1" x="29"/>
        <item h="1" x="28"/>
        <item h="1" x="30"/>
        <item h="1" x="31"/>
        <item h="1" x="32"/>
        <item h="1" x="33"/>
        <item h="1" x="34"/>
        <item h="1" x="35"/>
        <item h="1" x="36"/>
        <item h="1" x="37"/>
        <item h="1" x="38"/>
        <item h="1" x="39"/>
        <item h="1" x="40"/>
        <item h="1" x="41"/>
        <item x="42"/>
        <item h="1" x="43"/>
        <item h="1" x="44"/>
        <item h="1" x="45"/>
        <item h="1" x="46"/>
        <item h="1" x="47"/>
        <item h="1" x="48"/>
        <item h="1" m="1" x="53"/>
        <item h="1" x="49"/>
        <item h="1" x="50"/>
        <item h="1" x="51"/>
        <item h="1" x="52"/>
        <item h="1" m="1" x="60"/>
        <item h="1" m="1" x="59"/>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dragToRow="0" dragToCol="0" dragToPage="0" showAll="0" defaultSubtotal="0"/>
  </pivotFields>
  <rowFields count="1">
    <field x="1"/>
  </rowFields>
  <rowItems count="5">
    <i>
      <x v="8"/>
    </i>
    <i>
      <x v="10"/>
    </i>
    <i>
      <x v="17"/>
    </i>
    <i>
      <x v="31"/>
    </i>
    <i t="grand">
      <x/>
    </i>
  </rowItems>
  <colItems count="1">
    <i/>
  </colItems>
  <dataFields count="1">
    <dataField name="Somme de sRPE_match" fld="13" baseField="0" baseItem="0"/>
  </dataFields>
  <chartFormats count="3">
    <chartFormat chart="0" format="6"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ACB264C-4F02-104D-A3C1-3FA3D959EEC8}" name="Charge_hebdo" cacheId="1"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chartFormat="4">
  <location ref="F8:G20" firstHeaderRow="1" firstDataRow="1" firstDataCol="1"/>
  <pivotFields count="18">
    <pivotField numFmtId="22" showAll="0"/>
    <pivotField axis="axisRow" showAll="0" sortType="descending">
      <items count="46">
        <item x="13"/>
        <item x="4"/>
        <item x="35"/>
        <item x="39"/>
        <item x="33"/>
        <item x="10"/>
        <item x="34"/>
        <item x="7"/>
        <item x="2"/>
        <item x="16"/>
        <item x="36"/>
        <item x="5"/>
        <item x="17"/>
        <item x="42"/>
        <item x="1"/>
        <item m="1" x="44"/>
        <item x="41"/>
        <item x="43"/>
        <item x="22"/>
        <item x="9"/>
        <item x="28"/>
        <item x="23"/>
        <item x="38"/>
        <item x="24"/>
        <item x="25"/>
        <item x="11"/>
        <item x="6"/>
        <item x="37"/>
        <item x="14"/>
        <item x="12"/>
        <item x="8"/>
        <item x="19"/>
        <item x="3"/>
        <item x="26"/>
        <item x="20"/>
        <item x="0"/>
        <item x="15"/>
        <item x="29"/>
        <item x="40"/>
        <item x="21"/>
        <item x="32"/>
        <item x="30"/>
        <item x="18"/>
        <item x="27"/>
        <item x="31"/>
        <item t="default"/>
      </items>
    </pivotField>
    <pivotField numFmtId="14" showAll="0">
      <items count="63">
        <item h="1" m="1" x="56"/>
        <item h="1" m="1" x="55"/>
        <item h="1" m="1" x="54"/>
        <item h="1" x="0"/>
        <item h="1" x="1"/>
        <item h="1" x="2"/>
        <item h="1" x="3"/>
        <item h="1" m="1" x="61"/>
        <item h="1" x="4"/>
        <item h="1" x="5"/>
        <item h="1" m="1" x="57"/>
        <item h="1" x="6"/>
        <item h="1" x="7"/>
        <item h="1" m="1" x="58"/>
        <item h="1" x="8"/>
        <item h="1" x="9"/>
        <item h="1" x="10"/>
        <item h="1" x="11"/>
        <item h="1" x="12"/>
        <item h="1" x="13"/>
        <item h="1" x="14"/>
        <item h="1" x="15"/>
        <item h="1" x="16"/>
        <item h="1" x="17"/>
        <item h="1" x="18"/>
        <item h="1" x="19"/>
        <item h="1" x="20"/>
        <item h="1" x="21"/>
        <item h="1" x="22"/>
        <item h="1" x="23"/>
        <item h="1" x="24"/>
        <item h="1" x="25"/>
        <item h="1" x="26"/>
        <item h="1" x="27"/>
        <item h="1" x="29"/>
        <item h="1" x="28"/>
        <item h="1" x="30"/>
        <item h="1" x="31"/>
        <item h="1" x="32"/>
        <item h="1" x="33"/>
        <item h="1" x="34"/>
        <item h="1" x="35"/>
        <item h="1" x="36"/>
        <item h="1" x="37"/>
        <item h="1" x="38"/>
        <item h="1" x="39"/>
        <item h="1" x="40"/>
        <item h="1" x="41"/>
        <item h="1" x="42"/>
        <item h="1" x="43"/>
        <item h="1" x="44"/>
        <item h="1" x="45"/>
        <item h="1" x="46"/>
        <item x="47"/>
        <item x="48"/>
        <item h="1" m="1" x="53"/>
        <item h="1" x="49"/>
        <item h="1" x="50"/>
        <item h="1" x="51"/>
        <item h="1" x="52"/>
        <item h="1" m="1" x="60"/>
        <item h="1" m="1" x="59"/>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ragToRow="0" dragToCol="0" dragToPage="0" showAll="0" defaultSubtotal="0"/>
  </pivotFields>
  <rowFields count="1">
    <field x="1"/>
  </rowFields>
  <rowItems count="12">
    <i>
      <x v="3"/>
    </i>
    <i>
      <x v="7"/>
    </i>
    <i>
      <x v="9"/>
    </i>
    <i>
      <x v="10"/>
    </i>
    <i>
      <x v="11"/>
    </i>
    <i>
      <x v="21"/>
    </i>
    <i>
      <x v="28"/>
    </i>
    <i>
      <x v="29"/>
    </i>
    <i>
      <x v="33"/>
    </i>
    <i>
      <x v="37"/>
    </i>
    <i>
      <x v="38"/>
    </i>
    <i t="grand">
      <x/>
    </i>
  </rowItems>
  <colItems count="1">
    <i/>
  </colItems>
  <dataFields count="1">
    <dataField name="Charge" fld="14"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A2A63CC-4FF6-8A4E-A9B0-E90E11EA5EE5}" name="RPE_semaine" cacheId="1" applyNumberFormats="0" applyBorderFormats="0" applyFontFormats="0" applyPatternFormats="0" applyAlignmentFormats="0" applyWidthHeightFormats="1" dataCaption="Valeurs" updatedVersion="8" minRefreshableVersion="3" itemPrintTitles="1" createdVersion="8" indent="0" outline="1" outlineData="1" multipleFieldFilters="0">
  <location ref="B7:D19" firstHeaderRow="0" firstDataRow="1" firstDataCol="1"/>
  <pivotFields count="18">
    <pivotField numFmtId="22" showAll="0"/>
    <pivotField axis="axisRow" showAll="0" sortType="ascending">
      <items count="46">
        <item x="31"/>
        <item x="27"/>
        <item x="18"/>
        <item x="30"/>
        <item x="32"/>
        <item x="21"/>
        <item x="40"/>
        <item x="29"/>
        <item x="15"/>
        <item x="0"/>
        <item x="20"/>
        <item x="26"/>
        <item x="3"/>
        <item x="19"/>
        <item x="8"/>
        <item x="12"/>
        <item x="14"/>
        <item x="37"/>
        <item x="6"/>
        <item x="11"/>
        <item x="25"/>
        <item x="24"/>
        <item x="38"/>
        <item x="23"/>
        <item x="28"/>
        <item x="9"/>
        <item x="22"/>
        <item x="43"/>
        <item x="41"/>
        <item m="1" x="44"/>
        <item x="1"/>
        <item x="42"/>
        <item x="17"/>
        <item x="5"/>
        <item x="36"/>
        <item x="16"/>
        <item x="2"/>
        <item x="7"/>
        <item x="34"/>
        <item x="10"/>
        <item x="33"/>
        <item x="39"/>
        <item x="35"/>
        <item x="4"/>
        <item x="13"/>
        <item t="default"/>
      </items>
    </pivotField>
    <pivotField numFmtId="14" showAll="0">
      <items count="63">
        <item h="1" m="1" x="56"/>
        <item h="1" m="1" x="55"/>
        <item h="1" m="1" x="54"/>
        <item h="1" x="0"/>
        <item h="1" x="1"/>
        <item h="1" x="2"/>
        <item h="1" x="3"/>
        <item h="1" m="1" x="61"/>
        <item h="1" x="4"/>
        <item h="1" x="5"/>
        <item h="1" m="1" x="57"/>
        <item h="1" x="6"/>
        <item h="1" x="7"/>
        <item h="1" m="1" x="58"/>
        <item h="1" x="8"/>
        <item h="1" x="9"/>
        <item h="1" x="10"/>
        <item h="1" x="11"/>
        <item h="1" x="12"/>
        <item h="1" x="13"/>
        <item h="1" x="14"/>
        <item h="1" x="15"/>
        <item h="1" x="16"/>
        <item h="1" x="17"/>
        <item h="1" x="18"/>
        <item h="1" x="19"/>
        <item h="1" x="20"/>
        <item h="1" x="21"/>
        <item h="1" x="22"/>
        <item h="1" x="23"/>
        <item h="1" x="24"/>
        <item h="1" x="25"/>
        <item h="1" x="26"/>
        <item h="1" x="27"/>
        <item h="1" x="29"/>
        <item h="1" x="28"/>
        <item h="1" x="30"/>
        <item h="1" x="31"/>
        <item h="1" x="32"/>
        <item h="1" x="33"/>
        <item h="1" x="34"/>
        <item h="1" x="35"/>
        <item h="1" x="36"/>
        <item h="1" x="37"/>
        <item h="1" x="38"/>
        <item h="1" x="39"/>
        <item h="1" x="40"/>
        <item h="1" x="41"/>
        <item h="1" x="42"/>
        <item h="1" x="43"/>
        <item h="1" x="44"/>
        <item h="1" x="45"/>
        <item h="1" x="46"/>
        <item x="47"/>
        <item x="48"/>
        <item h="1" m="1" x="53"/>
        <item h="1" x="49"/>
        <item h="1" x="50"/>
        <item h="1" x="51"/>
        <item h="1" x="52"/>
        <item h="1" m="1" x="60"/>
        <item h="1" m="1" x="59"/>
        <item t="default"/>
      </items>
    </pivotField>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
  </rowFields>
  <rowItems count="12">
    <i>
      <x v="6"/>
    </i>
    <i>
      <x v="7"/>
    </i>
    <i>
      <x v="11"/>
    </i>
    <i>
      <x v="15"/>
    </i>
    <i>
      <x v="16"/>
    </i>
    <i>
      <x v="23"/>
    </i>
    <i>
      <x v="33"/>
    </i>
    <i>
      <x v="34"/>
    </i>
    <i>
      <x v="35"/>
    </i>
    <i>
      <x v="37"/>
    </i>
    <i>
      <x v="41"/>
    </i>
    <i t="grand">
      <x/>
    </i>
  </rowItems>
  <colFields count="1">
    <field x="-2"/>
  </colFields>
  <colItems count="2">
    <i>
      <x/>
    </i>
    <i i="1">
      <x v="1"/>
    </i>
  </colItems>
  <dataFields count="2">
    <dataField name="PP" fld="3" subtotal="average" baseField="0" baseItem="0"/>
    <dataField name="Rugby" fld="4" subtotal="average" baseField="0" baseItem="0"/>
  </dataFields>
  <formats count="35">
    <format dxfId="299">
      <pivotArea collapsedLevelsAreSubtotals="1" fieldPosition="0">
        <references count="1">
          <reference field="1" count="0"/>
        </references>
      </pivotArea>
    </format>
    <format dxfId="298">
      <pivotArea dataOnly="0" labelOnly="1" outline="0" fieldPosition="0">
        <references count="1">
          <reference field="4294967294" count="1">
            <x v="1"/>
          </reference>
        </references>
      </pivotArea>
    </format>
    <format dxfId="297">
      <pivotArea dataOnly="0" labelOnly="1" outline="0" fieldPosition="0">
        <references count="1">
          <reference field="4294967294" count="1">
            <x v="0"/>
          </reference>
        </references>
      </pivotArea>
    </format>
    <format dxfId="296">
      <pivotArea dataOnly="0" labelOnly="1" fieldPosition="0">
        <references count="1">
          <reference field="1" count="0"/>
        </references>
      </pivotArea>
    </format>
    <format dxfId="295">
      <pivotArea collapsedLevelsAreSubtotals="1" fieldPosition="0">
        <references count="1">
          <reference field="1" count="0"/>
        </references>
      </pivotArea>
    </format>
    <format dxfId="294">
      <pivotArea dataOnly="0" labelOnly="1" outline="0" fieldPosition="0">
        <references count="1">
          <reference field="4294967294" count="2">
            <x v="0"/>
            <x v="1"/>
          </reference>
        </references>
      </pivotArea>
    </format>
    <format dxfId="293">
      <pivotArea dataOnly="0" labelOnly="1" fieldPosition="0">
        <references count="1">
          <reference field="1" count="0"/>
        </references>
      </pivotArea>
    </format>
    <format dxfId="292">
      <pivotArea dataOnly="0" labelOnly="1" fieldPosition="0">
        <references count="1">
          <reference field="1" count="0"/>
        </references>
      </pivotArea>
    </format>
    <format dxfId="291">
      <pivotArea collapsedLevelsAreSubtotals="1" fieldPosition="0">
        <references count="1">
          <reference field="1" count="0"/>
        </references>
      </pivotArea>
    </format>
    <format dxfId="290">
      <pivotArea collapsedLevelsAreSubtotals="1" fieldPosition="0">
        <references count="1">
          <reference field="1" count="0"/>
        </references>
      </pivotArea>
    </format>
    <format dxfId="289">
      <pivotArea dataOnly="0" labelOnly="1" fieldPosition="0">
        <references count="1">
          <reference field="1" count="0"/>
        </references>
      </pivotArea>
    </format>
    <format dxfId="288">
      <pivotArea dataOnly="0" labelOnly="1" fieldPosition="0">
        <references count="1">
          <reference field="1" count="0"/>
        </references>
      </pivotArea>
    </format>
    <format dxfId="287">
      <pivotArea dataOnly="0" labelOnly="1" fieldPosition="0">
        <references count="1">
          <reference field="1" count="1">
            <x v="8"/>
          </reference>
        </references>
      </pivotArea>
    </format>
    <format dxfId="286">
      <pivotArea dataOnly="0" labelOnly="1" fieldPosition="0">
        <references count="1">
          <reference field="1" count="0"/>
        </references>
      </pivotArea>
    </format>
    <format dxfId="285">
      <pivotArea dataOnly="0" labelOnly="1" fieldPosition="0">
        <references count="1">
          <reference field="1" count="0"/>
        </references>
      </pivotArea>
    </format>
    <format dxfId="284">
      <pivotArea dataOnly="0" labelOnly="1" fieldPosition="0">
        <references count="1">
          <reference field="1" count="0"/>
        </references>
      </pivotArea>
    </format>
    <format dxfId="283">
      <pivotArea field="1" type="button" dataOnly="0" labelOnly="1" outline="0" axis="axisRow" fieldPosition="0"/>
    </format>
    <format dxfId="282">
      <pivotArea field="1" type="button" dataOnly="0" labelOnly="1" outline="0" axis="axisRow" fieldPosition="0"/>
    </format>
    <format dxfId="281">
      <pivotArea grandRow="1" outline="0" collapsedLevelsAreSubtotals="1" fieldPosition="0"/>
    </format>
    <format dxfId="280">
      <pivotArea dataOnly="0" labelOnly="1" grandRow="1" outline="0" fieldPosition="0"/>
    </format>
    <format dxfId="279">
      <pivotArea dataOnly="0" labelOnly="1" outline="0" fieldPosition="0">
        <references count="1">
          <reference field="4294967294" count="2">
            <x v="0"/>
            <x v="1"/>
          </reference>
        </references>
      </pivotArea>
    </format>
    <format dxfId="278">
      <pivotArea collapsedLevelsAreSubtotals="1" fieldPosition="0">
        <references count="1">
          <reference field="1" count="0"/>
        </references>
      </pivotArea>
    </format>
    <format dxfId="277">
      <pivotArea dataOnly="0" labelOnly="1" outline="0" fieldPosition="0">
        <references count="1">
          <reference field="4294967294" count="2">
            <x v="0"/>
            <x v="1"/>
          </reference>
        </references>
      </pivotArea>
    </format>
    <format dxfId="276">
      <pivotArea dataOnly="0" labelOnly="1" fieldPosition="0">
        <references count="1">
          <reference field="1" count="0"/>
        </references>
      </pivotArea>
    </format>
    <format dxfId="275">
      <pivotArea collapsedLevelsAreSubtotals="1" fieldPosition="0">
        <references count="1">
          <reference field="1" count="0"/>
        </references>
      </pivotArea>
    </format>
    <format dxfId="274">
      <pivotArea dataOnly="0" labelOnly="1" outline="0" fieldPosition="0">
        <references count="1">
          <reference field="4294967294" count="2">
            <x v="0"/>
            <x v="1"/>
          </reference>
        </references>
      </pivotArea>
    </format>
    <format dxfId="273">
      <pivotArea dataOnly="0" labelOnly="1" outline="0" fieldPosition="0">
        <references count="1">
          <reference field="4294967294" count="2">
            <x v="0"/>
            <x v="1"/>
          </reference>
        </references>
      </pivotArea>
    </format>
    <format dxfId="272">
      <pivotArea dataOnly="0" labelOnly="1" outline="0" fieldPosition="0">
        <references count="1">
          <reference field="4294967294" count="2">
            <x v="0"/>
            <x v="1"/>
          </reference>
        </references>
      </pivotArea>
    </format>
    <format dxfId="271">
      <pivotArea type="all" dataOnly="0" outline="0" fieldPosition="0"/>
    </format>
    <format dxfId="270">
      <pivotArea outline="0" collapsedLevelsAreSubtotals="1" fieldPosition="0"/>
    </format>
    <format dxfId="269">
      <pivotArea dataOnly="0" labelOnly="1" fieldPosition="0">
        <references count="1">
          <reference field="1" count="10">
            <x v="2"/>
            <x v="8"/>
            <x v="14"/>
            <x v="15"/>
            <x v="18"/>
            <x v="21"/>
            <x v="26"/>
            <x v="32"/>
            <x v="38"/>
            <x v="42"/>
          </reference>
        </references>
      </pivotArea>
    </format>
    <format dxfId="268">
      <pivotArea dataOnly="0" labelOnly="1" outline="0" fieldPosition="0">
        <references count="1">
          <reference field="4294967294" count="2">
            <x v="0"/>
            <x v="1"/>
          </reference>
        </references>
      </pivotArea>
    </format>
    <format dxfId="267">
      <pivotArea grandRow="1" outline="0" collapsedLevelsAreSubtotals="1" fieldPosition="0"/>
    </format>
    <format dxfId="266">
      <pivotArea dataOnly="0" labelOnly="1" grandRow="1" outline="0" fieldPosition="0"/>
    </format>
    <format dxfId="265">
      <pivotArea field="1" type="button" dataOnly="0" labelOnly="1" outline="0" axis="axisRow" fieldPosition="0"/>
    </format>
  </formats>
  <conditionalFormats count="5">
    <conditionalFormat priority="13">
      <pivotAreas count="1">
        <pivotArea type="data" collapsedLevelsAreSubtotals="1" fieldPosition="0">
          <references count="1">
            <reference field="1" count="27">
              <x v="1"/>
              <x v="2"/>
              <x v="3"/>
              <x v="6"/>
              <x v="7"/>
              <x v="8"/>
              <x v="11"/>
              <x v="12"/>
              <x v="14"/>
              <x v="15"/>
              <x v="16"/>
              <x v="19"/>
              <x v="21"/>
              <x v="22"/>
              <x v="23"/>
              <x v="24"/>
              <x v="26"/>
              <x v="29"/>
              <x v="30"/>
              <x v="31"/>
              <x v="33"/>
              <x v="34"/>
              <x v="35"/>
              <x v="37"/>
              <x v="39"/>
              <x v="41"/>
              <x v="42"/>
            </reference>
          </references>
        </pivotArea>
      </pivotAreas>
    </conditionalFormat>
    <conditionalFormat priority="12">
      <pivotAreas count="1">
        <pivotArea type="data" collapsedLevelsAreSubtotals="1" fieldPosition="0">
          <references count="1">
            <reference field="1" count="27">
              <x v="1"/>
              <x v="2"/>
              <x v="3"/>
              <x v="6"/>
              <x v="7"/>
              <x v="8"/>
              <x v="11"/>
              <x v="12"/>
              <x v="14"/>
              <x v="15"/>
              <x v="16"/>
              <x v="19"/>
              <x v="21"/>
              <x v="22"/>
              <x v="23"/>
              <x v="24"/>
              <x v="26"/>
              <x v="29"/>
              <x v="30"/>
              <x v="31"/>
              <x v="33"/>
              <x v="34"/>
              <x v="35"/>
              <x v="37"/>
              <x v="39"/>
              <x v="41"/>
              <x v="42"/>
            </reference>
          </references>
        </pivotArea>
      </pivotAreas>
    </conditionalFormat>
    <conditionalFormat priority="11">
      <pivotAreas count="1">
        <pivotArea type="data" collapsedLevelsAreSubtotals="1" fieldPosition="0">
          <references count="1">
            <reference field="1" count="20">
              <x v="2"/>
              <x v="3"/>
              <x v="6"/>
              <x v="7"/>
              <x v="8"/>
              <x v="12"/>
              <x v="14"/>
              <x v="15"/>
              <x v="21"/>
              <x v="23"/>
              <x v="24"/>
              <x v="26"/>
              <x v="27"/>
              <x v="30"/>
              <x v="33"/>
              <x v="34"/>
              <x v="35"/>
              <x v="37"/>
              <x v="41"/>
              <x v="42"/>
            </reference>
          </references>
        </pivotArea>
      </pivotAreas>
    </conditionalFormat>
    <conditionalFormat priority="10">
      <pivotAreas count="1">
        <pivotArea type="data" collapsedLevelsAreSubtotals="1" fieldPosition="0">
          <references count="1">
            <reference field="1" count="11">
              <x v="6"/>
              <x v="7"/>
              <x v="11"/>
              <x v="15"/>
              <x v="16"/>
              <x v="23"/>
              <x v="33"/>
              <x v="34"/>
              <x v="35"/>
              <x v="37"/>
              <x v="41"/>
            </reference>
          </references>
        </pivotArea>
      </pivotAreas>
    </conditionalFormat>
    <conditionalFormat priority="5">
      <pivotAreas count="1">
        <pivotArea type="data" collapsedLevelsAreSubtotals="1" fieldPosition="0">
          <references count="1">
            <reference field="1" count="27">
              <x v="1"/>
              <x v="2"/>
              <x v="3"/>
              <x v="6"/>
              <x v="7"/>
              <x v="8"/>
              <x v="11"/>
              <x v="12"/>
              <x v="14"/>
              <x v="15"/>
              <x v="16"/>
              <x v="19"/>
              <x v="21"/>
              <x v="22"/>
              <x v="23"/>
              <x v="24"/>
              <x v="26"/>
              <x v="29"/>
              <x v="30"/>
              <x v="31"/>
              <x v="33"/>
              <x v="34"/>
              <x v="35"/>
              <x v="37"/>
              <x v="39"/>
              <x v="41"/>
              <x v="42"/>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128C2BF-338E-6C46-9DD8-D822B93B9334}" name="Tableau croisé dynamique6" cacheId="1"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chartFormat="5">
  <location ref="P115:S152" firstHeaderRow="0" firstDataRow="1" firstDataCol="1"/>
  <pivotFields count="18">
    <pivotField numFmtId="22" showAll="0"/>
    <pivotField axis="axisRow" showAll="0" sortType="ascending">
      <items count="46">
        <item x="31"/>
        <item x="27"/>
        <item x="18"/>
        <item x="30"/>
        <item h="1" x="32"/>
        <item x="21"/>
        <item x="40"/>
        <item x="29"/>
        <item x="15"/>
        <item h="1" x="0"/>
        <item x="20"/>
        <item x="26"/>
        <item x="3"/>
        <item h="1" x="19"/>
        <item x="8"/>
        <item x="12"/>
        <item x="14"/>
        <item h="1" x="37"/>
        <item x="6"/>
        <item x="11"/>
        <item h="1" x="25"/>
        <item x="24"/>
        <item x="38"/>
        <item x="23"/>
        <item x="28"/>
        <item x="9"/>
        <item x="22"/>
        <item x="43"/>
        <item h="1" x="41"/>
        <item h="1" m="1" x="44"/>
        <item x="1"/>
        <item x="42"/>
        <item x="17"/>
        <item x="5"/>
        <item x="36"/>
        <item x="16"/>
        <item x="2"/>
        <item x="7"/>
        <item h="1" x="34"/>
        <item x="10"/>
        <item h="1" x="33"/>
        <item x="39"/>
        <item x="35"/>
        <item x="4"/>
        <item x="13"/>
        <item t="default"/>
      </items>
    </pivotField>
    <pivotField numFmtId="14"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items count="17">
        <item x="10"/>
        <item x="11"/>
        <item x="12"/>
        <item x="13"/>
        <item x="14"/>
        <item x="15"/>
        <item x="0"/>
        <item x="1"/>
        <item x="2"/>
        <item x="3"/>
        <item x="4"/>
        <item x="5"/>
        <item x="6"/>
        <item x="7"/>
        <item x="8"/>
        <item x="9"/>
        <item t="default"/>
      </items>
    </pivotField>
    <pivotField showAll="0"/>
    <pivotField dragToRow="0" dragToCol="0" dragToPage="0" showAll="0" defaultSubtotal="0"/>
  </pivotFields>
  <rowFields count="1">
    <field x="1"/>
  </rowFields>
  <rowItems count="37">
    <i>
      <x/>
    </i>
    <i>
      <x v="1"/>
    </i>
    <i>
      <x v="2"/>
    </i>
    <i>
      <x v="3"/>
    </i>
    <i>
      <x v="5"/>
    </i>
    <i>
      <x v="6"/>
    </i>
    <i>
      <x v="7"/>
    </i>
    <i>
      <x v="8"/>
    </i>
    <i>
      <x v="10"/>
    </i>
    <i>
      <x v="11"/>
    </i>
    <i>
      <x v="12"/>
    </i>
    <i>
      <x v="14"/>
    </i>
    <i>
      <x v="15"/>
    </i>
    <i>
      <x v="16"/>
    </i>
    <i>
      <x v="18"/>
    </i>
    <i>
      <x v="19"/>
    </i>
    <i>
      <x v="21"/>
    </i>
    <i>
      <x v="22"/>
    </i>
    <i>
      <x v="23"/>
    </i>
    <i>
      <x v="24"/>
    </i>
    <i>
      <x v="25"/>
    </i>
    <i>
      <x v="26"/>
    </i>
    <i>
      <x v="27"/>
    </i>
    <i>
      <x v="30"/>
    </i>
    <i>
      <x v="31"/>
    </i>
    <i>
      <x v="32"/>
    </i>
    <i>
      <x v="33"/>
    </i>
    <i>
      <x v="34"/>
    </i>
    <i>
      <x v="35"/>
    </i>
    <i>
      <x v="36"/>
    </i>
    <i>
      <x v="37"/>
    </i>
    <i>
      <x v="39"/>
    </i>
    <i>
      <x v="41"/>
    </i>
    <i>
      <x v="42"/>
    </i>
    <i>
      <x v="43"/>
    </i>
    <i>
      <x v="44"/>
    </i>
    <i t="grand">
      <x/>
    </i>
  </rowItems>
  <colFields count="1">
    <field x="-2"/>
  </colFields>
  <colItems count="3">
    <i>
      <x/>
    </i>
    <i i="1">
      <x v="1"/>
    </i>
    <i i="2">
      <x v="2"/>
    </i>
  </colItems>
  <dataFields count="3">
    <dataField name="PP" fld="3" subtotal="count" baseField="0" baseItem="0"/>
    <dataField name="Rugby" fld="4" subtotal="count" baseField="0" baseItem="0"/>
    <dataField name="Match" fld="5" subtotal="count" baseField="0" baseItem="0"/>
  </dataFields>
  <formats count="12">
    <format dxfId="63">
      <pivotArea type="all" dataOnly="0" outline="0" fieldPosition="0"/>
    </format>
    <format dxfId="62">
      <pivotArea outline="0" collapsedLevelsAreSubtotals="1" fieldPosition="0"/>
    </format>
    <format dxfId="61">
      <pivotArea field="1" type="button" dataOnly="0" labelOnly="1" outline="0" axis="axisRow" fieldPosition="0"/>
    </format>
    <format dxfId="60">
      <pivotArea dataOnly="0" labelOnly="1" fieldPosition="0">
        <references count="1">
          <reference field="1" count="0"/>
        </references>
      </pivotArea>
    </format>
    <format dxfId="59">
      <pivotArea dataOnly="0" labelOnly="1" grandRow="1" outline="0" fieldPosition="0"/>
    </format>
    <format dxfId="58">
      <pivotArea dataOnly="0" labelOnly="1" outline="0" fieldPosition="0">
        <references count="1">
          <reference field="4294967294" count="3">
            <x v="0"/>
            <x v="1"/>
            <x v="2"/>
          </reference>
        </references>
      </pivotArea>
    </format>
    <format dxfId="57">
      <pivotArea type="all" dataOnly="0" outline="0" fieldPosition="0"/>
    </format>
    <format dxfId="56">
      <pivotArea outline="0" collapsedLevelsAreSubtotals="1" fieldPosition="0"/>
    </format>
    <format dxfId="55">
      <pivotArea field="1" type="button" dataOnly="0" labelOnly="1" outline="0" axis="axisRow" fieldPosition="0"/>
    </format>
    <format dxfId="54">
      <pivotArea dataOnly="0" labelOnly="1" fieldPosition="0">
        <references count="1">
          <reference field="1" count="0"/>
        </references>
      </pivotArea>
    </format>
    <format dxfId="53">
      <pivotArea dataOnly="0" labelOnly="1" grandRow="1" outline="0" fieldPosition="0"/>
    </format>
    <format dxfId="52">
      <pivotArea dataOnly="0" labelOnly="1" outline="0" fieldPosition="0">
        <references count="1">
          <reference field="4294967294" count="3">
            <x v="0"/>
            <x v="1"/>
            <x v="2"/>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pivotArea type="data" outline="0" fieldPosition="0">
        <references count="2">
          <reference field="4294967294" count="1" selected="0">
            <x v="1"/>
          </reference>
          <reference field="1" count="1" selected="0">
            <x v="21"/>
          </reference>
        </references>
      </pivotArea>
    </chartFormat>
    <chartFormat chart="0" format="4">
      <pivotArea type="data" outline="0" fieldPosition="0">
        <references count="2">
          <reference field="4294967294" count="1" selected="0">
            <x v="0"/>
          </reference>
          <reference field="1" count="1" selected="0">
            <x v="37"/>
          </reference>
        </references>
      </pivotArea>
    </chartFormat>
    <chartFormat chart="0" format="5">
      <pivotArea type="data" outline="0" fieldPosition="0">
        <references count="2">
          <reference field="4294967294" count="1" selected="0">
            <x v="0"/>
          </reference>
          <reference field="1" count="1" selected="0">
            <x v="2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A8D1CF0-6F13-7849-A5AB-349A8549C3FF}" name="EDF_semainee" cacheId="0"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chartFormat="3">
  <location ref="AD115:AE150" firstHeaderRow="1" firstDataRow="1" firstDataCol="1"/>
  <pivotFields count="34">
    <pivotField numFmtId="22" showAll="0"/>
    <pivotField showAll="0">
      <items count="59">
        <item x="25"/>
        <item x="1"/>
        <item x="55"/>
        <item x="13"/>
        <item x="46"/>
        <item x="42"/>
        <item x="35"/>
        <item x="36"/>
        <item x="56"/>
        <item x="30"/>
        <item x="17"/>
        <item x="40"/>
        <item x="7"/>
        <item x="18"/>
        <item x="23"/>
        <item x="33"/>
        <item x="28"/>
        <item x="2"/>
        <item x="26"/>
        <item x="0"/>
        <item x="22"/>
        <item x="29"/>
        <item x="21"/>
        <item x="27"/>
        <item x="24"/>
        <item x="6"/>
        <item x="16"/>
        <item x="12"/>
        <item x="32"/>
        <item x="53"/>
        <item x="9"/>
        <item x="43"/>
        <item x="15"/>
        <item x="47"/>
        <item x="8"/>
        <item x="54"/>
        <item x="38"/>
        <item x="14"/>
        <item x="4"/>
        <item x="31"/>
        <item x="48"/>
        <item x="19"/>
        <item x="39"/>
        <item x="34"/>
        <item x="57"/>
        <item x="44"/>
        <item x="37"/>
        <item x="41"/>
        <item x="50"/>
        <item x="3"/>
        <item x="51"/>
        <item x="10"/>
        <item x="45"/>
        <item x="49"/>
        <item x="5"/>
        <item x="20"/>
        <item x="52"/>
        <item x="11"/>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sortType="ascending">
      <items count="33">
        <item x="24"/>
        <item x="25"/>
        <item x="26"/>
        <item x="27"/>
        <item x="28"/>
        <item x="29"/>
        <item x="30"/>
        <item x="31"/>
        <item x="5"/>
        <item x="0"/>
        <item x="2"/>
        <item x="3"/>
        <item x="4"/>
        <item x="6"/>
        <item x="1"/>
        <item x="8"/>
        <item x="9"/>
        <item x="10"/>
        <item x="7"/>
        <item x="11"/>
        <item x="12"/>
        <item x="13"/>
        <item x="14"/>
        <item x="15"/>
        <item x="16"/>
        <item x="17"/>
        <item x="18"/>
        <item x="19"/>
        <item x="20"/>
        <item x="21"/>
        <item x="22"/>
        <item x="23"/>
        <item t="default"/>
      </items>
    </pivotField>
    <pivotField axis="axisRow" showAll="0" sortType="ascending">
      <items count="3">
        <item x="0"/>
        <item x="1"/>
        <item t="default"/>
      </items>
    </pivotField>
  </pivotFields>
  <rowFields count="2">
    <field x="33"/>
    <field x="32"/>
  </rowFields>
  <rowItems count="35">
    <i>
      <x/>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x v="1"/>
    </i>
    <i r="1">
      <x/>
    </i>
    <i r="1">
      <x v="1"/>
    </i>
    <i r="1">
      <x v="2"/>
    </i>
    <i r="1">
      <x v="3"/>
    </i>
    <i r="1">
      <x v="4"/>
    </i>
    <i r="1">
      <x v="5"/>
    </i>
    <i r="1">
      <x v="6"/>
    </i>
    <i r="1">
      <x v="7"/>
    </i>
    <i t="grand">
      <x/>
    </i>
  </rowItems>
  <colItems count="1">
    <i/>
  </colItems>
  <dataFields count="1">
    <dataField name="EDF" fld="31" subtotal="count" baseField="0" baseItem="0"/>
  </dataFields>
  <formats count="16">
    <format dxfId="79">
      <pivotArea type="all" dataOnly="0" outline="0" fieldPosition="0"/>
    </format>
    <format dxfId="78">
      <pivotArea outline="0" collapsedLevelsAreSubtotals="1" fieldPosition="0"/>
    </format>
    <format dxfId="77">
      <pivotArea field="33" type="button" dataOnly="0" labelOnly="1" outline="0" axis="axisRow" fieldPosition="0"/>
    </format>
    <format dxfId="76">
      <pivotArea dataOnly="0" labelOnly="1" fieldPosition="0">
        <references count="1">
          <reference field="33" count="0"/>
        </references>
      </pivotArea>
    </format>
    <format dxfId="75">
      <pivotArea dataOnly="0" labelOnly="1" grandRow="1" outline="0" fieldPosition="0"/>
    </format>
    <format dxfId="74">
      <pivotArea dataOnly="0" labelOnly="1" fieldPosition="0">
        <references count="2">
          <reference field="32" count="24">
            <x v="8"/>
            <x v="9"/>
            <x v="10"/>
            <x v="11"/>
            <x v="12"/>
            <x v="13"/>
            <x v="14"/>
            <x v="15"/>
            <x v="16"/>
            <x v="17"/>
            <x v="18"/>
            <x v="19"/>
            <x v="20"/>
            <x v="21"/>
            <x v="22"/>
            <x v="23"/>
            <x v="24"/>
            <x v="25"/>
            <x v="26"/>
            <x v="27"/>
            <x v="28"/>
            <x v="29"/>
            <x v="30"/>
            <x v="31"/>
          </reference>
          <reference field="33" count="1" selected="0">
            <x v="0"/>
          </reference>
        </references>
      </pivotArea>
    </format>
    <format dxfId="73">
      <pivotArea dataOnly="0" labelOnly="1" fieldPosition="0">
        <references count="2">
          <reference field="32" count="8">
            <x v="0"/>
            <x v="1"/>
            <x v="2"/>
            <x v="3"/>
            <x v="4"/>
            <x v="5"/>
            <x v="6"/>
            <x v="7"/>
          </reference>
          <reference field="33" count="1" selected="0">
            <x v="1"/>
          </reference>
        </references>
      </pivotArea>
    </format>
    <format dxfId="72">
      <pivotArea dataOnly="0" labelOnly="1" outline="0" axis="axisValues" fieldPosition="0"/>
    </format>
    <format dxfId="71">
      <pivotArea type="all" dataOnly="0" outline="0" fieldPosition="0"/>
    </format>
    <format dxfId="70">
      <pivotArea outline="0" collapsedLevelsAreSubtotals="1" fieldPosition="0"/>
    </format>
    <format dxfId="69">
      <pivotArea field="33" type="button" dataOnly="0" labelOnly="1" outline="0" axis="axisRow" fieldPosition="0"/>
    </format>
    <format dxfId="68">
      <pivotArea dataOnly="0" labelOnly="1" fieldPosition="0">
        <references count="1">
          <reference field="33" count="0"/>
        </references>
      </pivotArea>
    </format>
    <format dxfId="67">
      <pivotArea dataOnly="0" labelOnly="1" grandRow="1" outline="0" fieldPosition="0"/>
    </format>
    <format dxfId="66">
      <pivotArea dataOnly="0" labelOnly="1" fieldPosition="0">
        <references count="2">
          <reference field="32" count="24">
            <x v="8"/>
            <x v="9"/>
            <x v="10"/>
            <x v="11"/>
            <x v="12"/>
            <x v="13"/>
            <x v="14"/>
            <x v="15"/>
            <x v="16"/>
            <x v="17"/>
            <x v="18"/>
            <x v="19"/>
            <x v="20"/>
            <x v="21"/>
            <x v="22"/>
            <x v="23"/>
            <x v="24"/>
            <x v="25"/>
            <x v="26"/>
            <x v="27"/>
            <x v="28"/>
            <x v="29"/>
            <x v="30"/>
            <x v="31"/>
          </reference>
          <reference field="33" count="1" selected="0">
            <x v="0"/>
          </reference>
        </references>
      </pivotArea>
    </format>
    <format dxfId="65">
      <pivotArea dataOnly="0" labelOnly="1" fieldPosition="0">
        <references count="2">
          <reference field="32" count="8">
            <x v="0"/>
            <x v="1"/>
            <x v="2"/>
            <x v="3"/>
            <x v="4"/>
            <x v="5"/>
            <x v="6"/>
            <x v="7"/>
          </reference>
          <reference field="33" count="1" selected="0">
            <x v="1"/>
          </reference>
        </references>
      </pivotArea>
    </format>
    <format dxfId="64">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8D8DEA7-4C1E-4A49-9C1B-158420148D3E}" name="Tableau croisé dynamique8" cacheId="3"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chartFormat="2">
  <location ref="Z115:AA164" firstHeaderRow="1" firstDataRow="1" firstDataCol="1"/>
  <pivotFields count="13">
    <pivotField showAll="0"/>
    <pivotField showAll="0"/>
    <pivotField axis="axisRow" showAll="0">
      <items count="3">
        <item x="0"/>
        <item x="1"/>
        <item t="default"/>
      </items>
    </pivotField>
    <pivotField axis="axisRow" showAll="0">
      <items count="47">
        <item x="21"/>
        <item x="22"/>
        <item x="23"/>
        <item x="24"/>
        <item x="25"/>
        <item x="26"/>
        <item x="27"/>
        <item x="28"/>
        <item x="29"/>
        <item x="30"/>
        <item x="31"/>
        <item x="32"/>
        <item x="33"/>
        <item x="34"/>
        <item x="35"/>
        <item x="36"/>
        <item x="37"/>
        <item x="38"/>
        <item x="39"/>
        <item x="40"/>
        <item x="41"/>
        <item x="42"/>
        <item x="43"/>
        <item x="44"/>
        <item x="45"/>
        <item x="0"/>
        <item x="1"/>
        <item x="2"/>
        <item x="3"/>
        <item x="4"/>
        <item x="5"/>
        <item x="6"/>
        <item x="7"/>
        <item x="8"/>
        <item x="9"/>
        <item x="10"/>
        <item x="11"/>
        <item x="12"/>
        <item x="13"/>
        <item x="14"/>
        <item x="15"/>
        <item x="16"/>
        <item x="17"/>
        <item x="18"/>
        <item x="19"/>
        <item x="20"/>
        <item t="default"/>
      </items>
    </pivotField>
    <pivotField showAll="0"/>
    <pivotField showAll="0"/>
    <pivotField showAll="0"/>
    <pivotField showAll="0"/>
    <pivotField showAll="0"/>
    <pivotField showAll="0"/>
    <pivotField showAll="0"/>
    <pivotField showAll="0"/>
    <pivotField dataField="1" showAll="0"/>
  </pivotFields>
  <rowFields count="2">
    <field x="2"/>
    <field x="3"/>
  </rowFields>
  <rowItems count="49">
    <i>
      <x/>
    </i>
    <i r="1">
      <x v="25"/>
    </i>
    <i r="1">
      <x v="26"/>
    </i>
    <i r="1">
      <x v="27"/>
    </i>
    <i r="1">
      <x v="28"/>
    </i>
    <i r="1">
      <x v="29"/>
    </i>
    <i r="1">
      <x v="30"/>
    </i>
    <i r="1">
      <x v="31"/>
    </i>
    <i r="1">
      <x v="32"/>
    </i>
    <i r="1">
      <x v="33"/>
    </i>
    <i r="1">
      <x v="34"/>
    </i>
    <i r="1">
      <x v="35"/>
    </i>
    <i r="1">
      <x v="36"/>
    </i>
    <i r="1">
      <x v="37"/>
    </i>
    <i r="1">
      <x v="38"/>
    </i>
    <i r="1">
      <x v="39"/>
    </i>
    <i r="1">
      <x v="40"/>
    </i>
    <i r="1">
      <x v="41"/>
    </i>
    <i r="1">
      <x v="42"/>
    </i>
    <i r="1">
      <x v="43"/>
    </i>
    <i r="1">
      <x v="44"/>
    </i>
    <i r="1">
      <x v="45"/>
    </i>
    <i>
      <x v="1"/>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t="grand">
      <x/>
    </i>
  </rowItems>
  <colItems count="1">
    <i/>
  </colItems>
  <dataFields count="1">
    <dataField name="Investissement " fld="12" subtotal="average" baseField="0" baseItem="0" numFmtId="166"/>
  </dataFields>
  <formats count="21">
    <format dxfId="100">
      <pivotArea outline="0" collapsedLevelsAreSubtotals="1" fieldPosition="0"/>
    </format>
    <format dxfId="99">
      <pivotArea type="all" dataOnly="0" outline="0" fieldPosition="0"/>
    </format>
    <format dxfId="98">
      <pivotArea outline="0" collapsedLevelsAreSubtotals="1" fieldPosition="0"/>
    </format>
    <format dxfId="97">
      <pivotArea field="2" type="button" dataOnly="0" labelOnly="1" outline="0" axis="axisRow" fieldPosition="0"/>
    </format>
    <format dxfId="96">
      <pivotArea dataOnly="0" labelOnly="1" fieldPosition="0">
        <references count="1">
          <reference field="2" count="0"/>
        </references>
      </pivotArea>
    </format>
    <format dxfId="95">
      <pivotArea dataOnly="0" labelOnly="1" grandRow="1" outline="0" fieldPosition="0"/>
    </format>
    <format dxfId="94">
      <pivotArea dataOnly="0" labelOnly="1" fieldPosition="0">
        <references count="2">
          <reference field="2" count="1" selected="0">
            <x v="0"/>
          </reference>
          <reference field="3" count="10">
            <x v="36"/>
            <x v="37"/>
            <x v="38"/>
            <x v="39"/>
            <x v="40"/>
            <x v="41"/>
            <x v="42"/>
            <x v="43"/>
            <x v="44"/>
            <x v="45"/>
          </reference>
        </references>
      </pivotArea>
    </format>
    <format dxfId="93">
      <pivotArea dataOnly="0" labelOnly="1" fieldPosition="0">
        <references count="2">
          <reference field="2" count="1" selected="0">
            <x v="1"/>
          </reference>
          <reference field="3" count="6">
            <x v="0"/>
            <x v="1"/>
            <x v="2"/>
            <x v="3"/>
            <x v="4"/>
            <x v="5"/>
          </reference>
        </references>
      </pivotArea>
    </format>
    <format dxfId="92">
      <pivotArea dataOnly="0" labelOnly="1" outline="0" axis="axisValues" fieldPosition="0"/>
    </format>
    <format dxfId="91">
      <pivotArea type="all" dataOnly="0" outline="0" fieldPosition="0"/>
    </format>
    <format dxfId="90">
      <pivotArea outline="0" collapsedLevelsAreSubtotals="1" fieldPosition="0"/>
    </format>
    <format dxfId="89">
      <pivotArea dataOnly="0" labelOnly="1" grandRow="1" outline="0" fieldPosition="0"/>
    </format>
    <format dxfId="88">
      <pivotArea collapsedLevelsAreSubtotals="1" fieldPosition="0">
        <references count="1">
          <reference field="2" count="1">
            <x v="0"/>
          </reference>
        </references>
      </pivotArea>
    </format>
    <format dxfId="87">
      <pivotArea collapsedLevelsAreSubtotals="1" fieldPosition="0">
        <references count="2">
          <reference field="2" count="1" selected="0">
            <x v="0"/>
          </reference>
          <reference field="3" count="21">
            <x v="25"/>
            <x v="26"/>
            <x v="27"/>
            <x v="28"/>
            <x v="29"/>
            <x v="30"/>
            <x v="31"/>
            <x v="32"/>
            <x v="33"/>
            <x v="34"/>
            <x v="35"/>
            <x v="36"/>
            <x v="37"/>
            <x v="38"/>
            <x v="39"/>
            <x v="40"/>
            <x v="41"/>
            <x v="42"/>
            <x v="43"/>
            <x v="44"/>
            <x v="45"/>
          </reference>
        </references>
      </pivotArea>
    </format>
    <format dxfId="86">
      <pivotArea collapsedLevelsAreSubtotals="1" fieldPosition="0">
        <references count="1">
          <reference field="2" count="1">
            <x v="1"/>
          </reference>
        </references>
      </pivotArea>
    </format>
    <format dxfId="85">
      <pivotArea collapsedLevelsAreSubtotals="1" fieldPosition="0">
        <references count="2">
          <reference field="2" count="1" selected="0">
            <x v="1"/>
          </reference>
          <reference field="3" count="19">
            <x v="0"/>
            <x v="1"/>
            <x v="2"/>
            <x v="3"/>
            <x v="4"/>
            <x v="5"/>
            <x v="6"/>
            <x v="7"/>
            <x v="8"/>
            <x v="9"/>
            <x v="10"/>
            <x v="11"/>
            <x v="12"/>
            <x v="13"/>
            <x v="14"/>
            <x v="15"/>
            <x v="16"/>
            <x v="17"/>
            <x v="18"/>
          </reference>
        </references>
      </pivotArea>
    </format>
    <format dxfId="84">
      <pivotArea field="2" type="button" dataOnly="0" labelOnly="1" outline="0" axis="axisRow" fieldPosition="0"/>
    </format>
    <format dxfId="83">
      <pivotArea dataOnly="0" labelOnly="1" fieldPosition="0">
        <references count="1">
          <reference field="2" count="0"/>
        </references>
      </pivotArea>
    </format>
    <format dxfId="82">
      <pivotArea dataOnly="0" labelOnly="1" fieldPosition="0">
        <references count="2">
          <reference field="2" count="1" selected="0">
            <x v="0"/>
          </reference>
          <reference field="3" count="21">
            <x v="25"/>
            <x v="26"/>
            <x v="27"/>
            <x v="28"/>
            <x v="29"/>
            <x v="30"/>
            <x v="31"/>
            <x v="32"/>
            <x v="33"/>
            <x v="34"/>
            <x v="35"/>
            <x v="36"/>
            <x v="37"/>
            <x v="38"/>
            <x v="39"/>
            <x v="40"/>
            <x v="41"/>
            <x v="42"/>
            <x v="43"/>
            <x v="44"/>
            <x v="45"/>
          </reference>
        </references>
      </pivotArea>
    </format>
    <format dxfId="81">
      <pivotArea dataOnly="0" labelOnly="1" fieldPosition="0">
        <references count="2">
          <reference field="2" count="1" selected="0">
            <x v="1"/>
          </reference>
          <reference field="3" count="19">
            <x v="0"/>
            <x v="1"/>
            <x v="2"/>
            <x v="3"/>
            <x v="4"/>
            <x v="5"/>
            <x v="6"/>
            <x v="7"/>
            <x v="8"/>
            <x v="9"/>
            <x v="10"/>
            <x v="11"/>
            <x v="12"/>
            <x v="13"/>
            <x v="14"/>
            <x v="15"/>
            <x v="16"/>
            <x v="17"/>
            <x v="18"/>
          </reference>
        </references>
      </pivotArea>
    </format>
    <format dxfId="80">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B4CF5EF6-87A2-284F-B1FE-68E55722CC81}" name="EDF_moyen" cacheId="3"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chartFormat="1">
  <location ref="L115:M164" firstHeaderRow="1" firstDataRow="1" firstDataCol="1"/>
  <pivotFields count="13">
    <pivotField showAll="0">
      <items count="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showAll="0"/>
    <pivotField axis="axisRow" showAll="0" sortType="ascending">
      <items count="3">
        <item x="0"/>
        <item x="1"/>
        <item t="default"/>
      </items>
    </pivotField>
    <pivotField axis="axisRow" showAll="0" sortType="ascending">
      <items count="47">
        <item x="21"/>
        <item x="22"/>
        <item x="23"/>
        <item x="24"/>
        <item x="25"/>
        <item x="26"/>
        <item x="27"/>
        <item x="28"/>
        <item x="29"/>
        <item x="30"/>
        <item x="31"/>
        <item x="32"/>
        <item x="33"/>
        <item x="34"/>
        <item x="35"/>
        <item x="36"/>
        <item x="37"/>
        <item x="38"/>
        <item x="39"/>
        <item x="40"/>
        <item x="41"/>
        <item x="42"/>
        <item x="43"/>
        <item x="44"/>
        <item x="45"/>
        <item x="0"/>
        <item x="1"/>
        <item x="2"/>
        <item x="3"/>
        <item x="4"/>
        <item x="5"/>
        <item x="6"/>
        <item x="7"/>
        <item x="8"/>
        <item x="9"/>
        <item x="10"/>
        <item x="11"/>
        <item x="12"/>
        <item x="13"/>
        <item x="14"/>
        <item x="15"/>
        <item x="16"/>
        <item x="17"/>
        <item x="18"/>
        <item x="19"/>
        <item x="20"/>
        <item t="default"/>
      </items>
    </pivotField>
    <pivotField showAll="0"/>
    <pivotField dataField="1" showAll="0"/>
    <pivotField showAll="0"/>
    <pivotField showAll="0"/>
    <pivotField showAll="0"/>
    <pivotField showAll="0"/>
    <pivotField showAll="0"/>
    <pivotField showAll="0"/>
    <pivotField showAll="0"/>
  </pivotFields>
  <rowFields count="2">
    <field x="2"/>
    <field x="3"/>
  </rowFields>
  <rowItems count="49">
    <i>
      <x/>
    </i>
    <i r="1">
      <x v="25"/>
    </i>
    <i r="1">
      <x v="26"/>
    </i>
    <i r="1">
      <x v="27"/>
    </i>
    <i r="1">
      <x v="28"/>
    </i>
    <i r="1">
      <x v="29"/>
    </i>
    <i r="1">
      <x v="30"/>
    </i>
    <i r="1">
      <x v="31"/>
    </i>
    <i r="1">
      <x v="32"/>
    </i>
    <i r="1">
      <x v="33"/>
    </i>
    <i r="1">
      <x v="34"/>
    </i>
    <i r="1">
      <x v="35"/>
    </i>
    <i r="1">
      <x v="36"/>
    </i>
    <i r="1">
      <x v="37"/>
    </i>
    <i r="1">
      <x v="38"/>
    </i>
    <i r="1">
      <x v="39"/>
    </i>
    <i r="1">
      <x v="40"/>
    </i>
    <i r="1">
      <x v="41"/>
    </i>
    <i r="1">
      <x v="42"/>
    </i>
    <i r="1">
      <x v="43"/>
    </i>
    <i r="1">
      <x v="44"/>
    </i>
    <i r="1">
      <x v="45"/>
    </i>
    <i>
      <x v="1"/>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t="grand">
      <x/>
    </i>
  </rowItems>
  <colItems count="1">
    <i/>
  </colItems>
  <dataFields count="1">
    <dataField name="EDF " fld="5" subtotal="average" baseField="0" baseItem="0" numFmtId="166"/>
  </dataFields>
  <formats count="21">
    <format dxfId="121">
      <pivotArea outline="0" collapsedLevelsAreSubtotals="1" fieldPosition="0"/>
    </format>
    <format dxfId="120">
      <pivotArea type="all" dataOnly="0" outline="0" fieldPosition="0"/>
    </format>
    <format dxfId="119">
      <pivotArea outline="0" collapsedLevelsAreSubtotals="1" fieldPosition="0"/>
    </format>
    <format dxfId="118">
      <pivotArea field="2" type="button" dataOnly="0" labelOnly="1" outline="0" axis="axisRow" fieldPosition="0"/>
    </format>
    <format dxfId="117">
      <pivotArea dataOnly="0" labelOnly="1" fieldPosition="0">
        <references count="1">
          <reference field="2" count="0"/>
        </references>
      </pivotArea>
    </format>
    <format dxfId="116">
      <pivotArea dataOnly="0" labelOnly="1" grandRow="1" outline="0" fieldPosition="0"/>
    </format>
    <format dxfId="115">
      <pivotArea dataOnly="0" labelOnly="1" fieldPosition="0">
        <references count="2">
          <reference field="2" count="1" selected="0">
            <x v="0"/>
          </reference>
          <reference field="3" count="21">
            <x v="25"/>
            <x v="26"/>
            <x v="27"/>
            <x v="28"/>
            <x v="29"/>
            <x v="30"/>
            <x v="31"/>
            <x v="32"/>
            <x v="33"/>
            <x v="34"/>
            <x v="35"/>
            <x v="36"/>
            <x v="37"/>
            <x v="38"/>
            <x v="39"/>
            <x v="40"/>
            <x v="41"/>
            <x v="42"/>
            <x v="43"/>
            <x v="44"/>
            <x v="45"/>
          </reference>
        </references>
      </pivotArea>
    </format>
    <format dxfId="114">
      <pivotArea dataOnly="0" labelOnly="1" fieldPosition="0">
        <references count="2">
          <reference field="2" count="1" selected="0">
            <x v="1"/>
          </reference>
          <reference field="3" count="8">
            <x v="0"/>
            <x v="1"/>
            <x v="2"/>
            <x v="3"/>
            <x v="4"/>
            <x v="5"/>
            <x v="6"/>
            <x v="7"/>
          </reference>
        </references>
      </pivotArea>
    </format>
    <format dxfId="113">
      <pivotArea dataOnly="0" labelOnly="1" outline="0" axis="axisValues" fieldPosition="0"/>
    </format>
    <format dxfId="112">
      <pivotArea type="all" dataOnly="0" outline="0" fieldPosition="0"/>
    </format>
    <format dxfId="111">
      <pivotArea outline="0" collapsedLevelsAreSubtotals="1" fieldPosition="0"/>
    </format>
    <format dxfId="110">
      <pivotArea dataOnly="0" labelOnly="1" grandRow="1" outline="0" fieldPosition="0"/>
    </format>
    <format dxfId="109">
      <pivotArea collapsedLevelsAreSubtotals="1" fieldPosition="0">
        <references count="1">
          <reference field="2" count="1">
            <x v="0"/>
          </reference>
        </references>
      </pivotArea>
    </format>
    <format dxfId="108">
      <pivotArea collapsedLevelsAreSubtotals="1" fieldPosition="0">
        <references count="2">
          <reference field="2" count="1" selected="0">
            <x v="0"/>
          </reference>
          <reference field="3" count="21">
            <x v="25"/>
            <x v="26"/>
            <x v="27"/>
            <x v="28"/>
            <x v="29"/>
            <x v="30"/>
            <x v="31"/>
            <x v="32"/>
            <x v="33"/>
            <x v="34"/>
            <x v="35"/>
            <x v="36"/>
            <x v="37"/>
            <x v="38"/>
            <x v="39"/>
            <x v="40"/>
            <x v="41"/>
            <x v="42"/>
            <x v="43"/>
            <x v="44"/>
            <x v="45"/>
          </reference>
        </references>
      </pivotArea>
    </format>
    <format dxfId="107">
      <pivotArea collapsedLevelsAreSubtotals="1" fieldPosition="0">
        <references count="1">
          <reference field="2" count="1">
            <x v="1"/>
          </reference>
        </references>
      </pivotArea>
    </format>
    <format dxfId="106">
      <pivotArea collapsedLevelsAreSubtotals="1" fieldPosition="0">
        <references count="2">
          <reference field="2" count="1" selected="0">
            <x v="1"/>
          </reference>
          <reference field="3" count="19">
            <x v="0"/>
            <x v="1"/>
            <x v="2"/>
            <x v="3"/>
            <x v="4"/>
            <x v="5"/>
            <x v="6"/>
            <x v="7"/>
            <x v="8"/>
            <x v="9"/>
            <x v="10"/>
            <x v="11"/>
            <x v="12"/>
            <x v="13"/>
            <x v="14"/>
            <x v="15"/>
            <x v="16"/>
            <x v="17"/>
            <x v="18"/>
          </reference>
        </references>
      </pivotArea>
    </format>
    <format dxfId="105">
      <pivotArea field="2" type="button" dataOnly="0" labelOnly="1" outline="0" axis="axisRow" fieldPosition="0"/>
    </format>
    <format dxfId="104">
      <pivotArea dataOnly="0" labelOnly="1" fieldPosition="0">
        <references count="1">
          <reference field="2" count="0"/>
        </references>
      </pivotArea>
    </format>
    <format dxfId="103">
      <pivotArea dataOnly="0" labelOnly="1" fieldPosition="0">
        <references count="2">
          <reference field="2" count="1" selected="0">
            <x v="0"/>
          </reference>
          <reference field="3" count="21">
            <x v="25"/>
            <x v="26"/>
            <x v="27"/>
            <x v="28"/>
            <x v="29"/>
            <x v="30"/>
            <x v="31"/>
            <x v="32"/>
            <x v="33"/>
            <x v="34"/>
            <x v="35"/>
            <x v="36"/>
            <x v="37"/>
            <x v="38"/>
            <x v="39"/>
            <x v="40"/>
            <x v="41"/>
            <x v="42"/>
            <x v="43"/>
            <x v="44"/>
            <x v="45"/>
          </reference>
        </references>
      </pivotArea>
    </format>
    <format dxfId="102">
      <pivotArea dataOnly="0" labelOnly="1" fieldPosition="0">
        <references count="2">
          <reference field="2" count="1" selected="0">
            <x v="1"/>
          </reference>
          <reference field="3" count="19">
            <x v="0"/>
            <x v="1"/>
            <x v="2"/>
            <x v="3"/>
            <x v="4"/>
            <x v="5"/>
            <x v="6"/>
            <x v="7"/>
            <x v="8"/>
            <x v="9"/>
            <x v="10"/>
            <x v="11"/>
            <x v="12"/>
            <x v="13"/>
            <x v="14"/>
            <x v="15"/>
            <x v="16"/>
            <x v="17"/>
            <x v="18"/>
          </reference>
        </references>
      </pivotArea>
    </format>
    <format dxfId="101">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0C265AA-968D-A043-A81B-7855CBCA0732}" name="RPE_semainee" cacheId="1"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chartFormat="2">
  <location ref="AG115:AJ134" firstHeaderRow="0" firstDataRow="1" firstDataCol="1"/>
  <pivotFields count="18">
    <pivotField numFmtId="22" showAll="0"/>
    <pivotField showAll="0">
      <items count="46">
        <item x="31"/>
        <item x="27"/>
        <item x="18"/>
        <item x="30"/>
        <item x="32"/>
        <item x="21"/>
        <item x="40"/>
        <item x="29"/>
        <item x="15"/>
        <item x="0"/>
        <item x="20"/>
        <item x="26"/>
        <item x="3"/>
        <item x="19"/>
        <item x="8"/>
        <item x="12"/>
        <item x="14"/>
        <item x="37"/>
        <item x="6"/>
        <item x="11"/>
        <item x="25"/>
        <item x="24"/>
        <item x="38"/>
        <item x="23"/>
        <item x="28"/>
        <item x="9"/>
        <item x="22"/>
        <item x="43"/>
        <item x="41"/>
        <item m="1" x="44"/>
        <item x="1"/>
        <item x="42"/>
        <item x="17"/>
        <item x="5"/>
        <item x="36"/>
        <item x="16"/>
        <item x="2"/>
        <item x="7"/>
        <item x="34"/>
        <item x="10"/>
        <item x="33"/>
        <item x="39"/>
        <item x="35"/>
        <item x="4"/>
        <item x="13"/>
        <item t="default"/>
      </items>
    </pivotField>
    <pivotField numFmtId="14"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axis="axisRow" showAll="0">
      <items count="17">
        <item x="10"/>
        <item x="11"/>
        <item x="12"/>
        <item x="13"/>
        <item x="14"/>
        <item x="15"/>
        <item x="0"/>
        <item x="1"/>
        <item x="2"/>
        <item x="3"/>
        <item x="4"/>
        <item x="5"/>
        <item x="6"/>
        <item x="7"/>
        <item x="8"/>
        <item x="9"/>
        <item t="default"/>
      </items>
    </pivotField>
    <pivotField axis="axisRow" showAll="0">
      <items count="3">
        <item x="0"/>
        <item x="1"/>
        <item t="default"/>
      </items>
    </pivotField>
    <pivotField dragToRow="0" dragToCol="0" dragToPage="0" showAll="0" defaultSubtotal="0"/>
  </pivotFields>
  <rowFields count="2">
    <field x="16"/>
    <field x="15"/>
  </rowFields>
  <rowItems count="19">
    <i>
      <x/>
    </i>
    <i r="1">
      <x v="6"/>
    </i>
    <i r="1">
      <x v="7"/>
    </i>
    <i r="1">
      <x v="8"/>
    </i>
    <i r="1">
      <x v="9"/>
    </i>
    <i r="1">
      <x v="10"/>
    </i>
    <i r="1">
      <x v="11"/>
    </i>
    <i r="1">
      <x v="12"/>
    </i>
    <i r="1">
      <x v="13"/>
    </i>
    <i r="1">
      <x v="14"/>
    </i>
    <i r="1">
      <x v="15"/>
    </i>
    <i>
      <x v="1"/>
    </i>
    <i r="1">
      <x/>
    </i>
    <i r="1">
      <x v="1"/>
    </i>
    <i r="1">
      <x v="2"/>
    </i>
    <i r="1">
      <x v="3"/>
    </i>
    <i r="1">
      <x v="4"/>
    </i>
    <i r="1">
      <x v="5"/>
    </i>
    <i t="grand">
      <x/>
    </i>
  </rowItems>
  <colFields count="1">
    <field x="-2"/>
  </colFields>
  <colItems count="3">
    <i>
      <x/>
    </i>
    <i i="1">
      <x v="1"/>
    </i>
    <i i="2">
      <x v="2"/>
    </i>
  </colItems>
  <dataFields count="3">
    <dataField name="PP" fld="3" subtotal="count" baseField="0" baseItem="0"/>
    <dataField name="Rugby" fld="4" subtotal="count" baseField="0" baseItem="0"/>
    <dataField name="Match" fld="5" subtotal="count" baseField="0" baseItem="0"/>
  </dataFields>
  <formats count="16">
    <format dxfId="137">
      <pivotArea type="all" dataOnly="0" outline="0" fieldPosition="0"/>
    </format>
    <format dxfId="136">
      <pivotArea outline="0" collapsedLevelsAreSubtotals="1" fieldPosition="0"/>
    </format>
    <format dxfId="135">
      <pivotArea field="16" type="button" dataOnly="0" labelOnly="1" outline="0" axis="axisRow" fieldPosition="0"/>
    </format>
    <format dxfId="134">
      <pivotArea dataOnly="0" labelOnly="1" fieldPosition="0">
        <references count="1">
          <reference field="16" count="0"/>
        </references>
      </pivotArea>
    </format>
    <format dxfId="133">
      <pivotArea dataOnly="0" labelOnly="1" grandRow="1" outline="0" fieldPosition="0"/>
    </format>
    <format dxfId="132">
      <pivotArea dataOnly="0" labelOnly="1" fieldPosition="0">
        <references count="2">
          <reference field="15" count="10">
            <x v="6"/>
            <x v="7"/>
            <x v="8"/>
            <x v="9"/>
            <x v="10"/>
            <x v="11"/>
            <x v="12"/>
            <x v="13"/>
            <x v="14"/>
            <x v="15"/>
          </reference>
          <reference field="16" count="1" selected="0">
            <x v="0"/>
          </reference>
        </references>
      </pivotArea>
    </format>
    <format dxfId="131">
      <pivotArea dataOnly="0" labelOnly="1" fieldPosition="0">
        <references count="2">
          <reference field="15" count="6">
            <x v="0"/>
            <x v="1"/>
            <x v="2"/>
            <x v="3"/>
            <x v="4"/>
            <x v="5"/>
          </reference>
          <reference field="16" count="1" selected="0">
            <x v="1"/>
          </reference>
        </references>
      </pivotArea>
    </format>
    <format dxfId="130">
      <pivotArea dataOnly="0" labelOnly="1" outline="0" fieldPosition="0">
        <references count="1">
          <reference field="4294967294" count="3">
            <x v="0"/>
            <x v="1"/>
            <x v="2"/>
          </reference>
        </references>
      </pivotArea>
    </format>
    <format dxfId="129">
      <pivotArea type="all" dataOnly="0" outline="0" fieldPosition="0"/>
    </format>
    <format dxfId="128">
      <pivotArea outline="0" collapsedLevelsAreSubtotals="1" fieldPosition="0"/>
    </format>
    <format dxfId="127">
      <pivotArea field="16" type="button" dataOnly="0" labelOnly="1" outline="0" axis="axisRow" fieldPosition="0"/>
    </format>
    <format dxfId="126">
      <pivotArea dataOnly="0" labelOnly="1" fieldPosition="0">
        <references count="1">
          <reference field="16" count="0"/>
        </references>
      </pivotArea>
    </format>
    <format dxfId="125">
      <pivotArea dataOnly="0" labelOnly="1" grandRow="1" outline="0" fieldPosition="0"/>
    </format>
    <format dxfId="124">
      <pivotArea dataOnly="0" labelOnly="1" fieldPosition="0">
        <references count="2">
          <reference field="15" count="10">
            <x v="6"/>
            <x v="7"/>
            <x v="8"/>
            <x v="9"/>
            <x v="10"/>
            <x v="11"/>
            <x v="12"/>
            <x v="13"/>
            <x v="14"/>
            <x v="15"/>
          </reference>
          <reference field="16" count="1" selected="0">
            <x v="0"/>
          </reference>
        </references>
      </pivotArea>
    </format>
    <format dxfId="123">
      <pivotArea dataOnly="0" labelOnly="1" fieldPosition="0">
        <references count="2">
          <reference field="15" count="6">
            <x v="0"/>
            <x v="1"/>
            <x v="2"/>
            <x v="3"/>
            <x v="4"/>
            <x v="5"/>
          </reference>
          <reference field="16" count="1" selected="0">
            <x v="1"/>
          </reference>
        </references>
      </pivotArea>
    </format>
    <format dxfId="122">
      <pivotArea dataOnly="0" labelOnly="1" outline="0" fieldPosition="0">
        <references count="1">
          <reference field="4294967294" count="3">
            <x v="0"/>
            <x v="1"/>
            <x v="2"/>
          </reference>
        </references>
      </pivotArea>
    </format>
  </format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7070EDE7-FD65-964F-BC15-EF2506A6C4CE}" name="Tableau croisé dynamique7" cacheId="0"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chartFormat="4">
  <location ref="V115:W162" firstHeaderRow="1" firstDataRow="1" firstDataCol="1"/>
  <pivotFields count="34">
    <pivotField numFmtId="22" showAll="0"/>
    <pivotField axis="axisRow" showAll="0" sortType="ascending">
      <items count="59">
        <item x="25"/>
        <item x="1"/>
        <item h="1" x="55"/>
        <item x="13"/>
        <item x="46"/>
        <item h="1" x="42"/>
        <item x="35"/>
        <item x="36"/>
        <item x="56"/>
        <item h="1" x="30"/>
        <item x="17"/>
        <item x="40"/>
        <item x="7"/>
        <item x="18"/>
        <item h="1" x="23"/>
        <item x="33"/>
        <item h="1" x="28"/>
        <item x="2"/>
        <item x="26"/>
        <item x="0"/>
        <item x="22"/>
        <item x="29"/>
        <item h="1" x="21"/>
        <item h="1" x="27"/>
        <item x="24"/>
        <item x="6"/>
        <item x="16"/>
        <item x="12"/>
        <item x="32"/>
        <item h="1" x="53"/>
        <item x="9"/>
        <item x="43"/>
        <item x="15"/>
        <item x="47"/>
        <item x="8"/>
        <item h="1" x="54"/>
        <item x="38"/>
        <item x="14"/>
        <item x="4"/>
        <item x="31"/>
        <item x="48"/>
        <item x="19"/>
        <item x="39"/>
        <item h="1" x="34"/>
        <item x="57"/>
        <item x="44"/>
        <item x="37"/>
        <item x="41"/>
        <item x="50"/>
        <item x="3"/>
        <item h="1" x="51"/>
        <item x="10"/>
        <item h="1" x="45"/>
        <item x="49"/>
        <item x="5"/>
        <item x="20"/>
        <item x="52"/>
        <item x="11"/>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33">
        <item x="24"/>
        <item x="25"/>
        <item x="26"/>
        <item x="27"/>
        <item x="28"/>
        <item x="29"/>
        <item x="30"/>
        <item x="31"/>
        <item x="5"/>
        <item x="0"/>
        <item x="2"/>
        <item x="3"/>
        <item x="4"/>
        <item x="6"/>
        <item x="1"/>
        <item x="8"/>
        <item x="9"/>
        <item x="10"/>
        <item x="7"/>
        <item x="11"/>
        <item x="12"/>
        <item x="13"/>
        <item x="14"/>
        <item x="15"/>
        <item x="16"/>
        <item x="17"/>
        <item x="18"/>
        <item x="19"/>
        <item x="20"/>
        <item x="21"/>
        <item x="22"/>
        <item x="23"/>
        <item t="default"/>
      </items>
    </pivotField>
    <pivotField showAll="0"/>
  </pivotFields>
  <rowFields count="1">
    <field x="1"/>
  </rowFields>
  <rowItems count="47">
    <i>
      <x/>
    </i>
    <i>
      <x v="1"/>
    </i>
    <i>
      <x v="3"/>
    </i>
    <i>
      <x v="4"/>
    </i>
    <i>
      <x v="6"/>
    </i>
    <i>
      <x v="7"/>
    </i>
    <i>
      <x v="8"/>
    </i>
    <i>
      <x v="10"/>
    </i>
    <i>
      <x v="11"/>
    </i>
    <i>
      <x v="12"/>
    </i>
    <i>
      <x v="13"/>
    </i>
    <i>
      <x v="15"/>
    </i>
    <i>
      <x v="17"/>
    </i>
    <i>
      <x v="18"/>
    </i>
    <i>
      <x v="19"/>
    </i>
    <i>
      <x v="20"/>
    </i>
    <i>
      <x v="21"/>
    </i>
    <i>
      <x v="24"/>
    </i>
    <i>
      <x v="25"/>
    </i>
    <i>
      <x v="26"/>
    </i>
    <i>
      <x v="27"/>
    </i>
    <i>
      <x v="28"/>
    </i>
    <i>
      <x v="30"/>
    </i>
    <i>
      <x v="31"/>
    </i>
    <i>
      <x v="32"/>
    </i>
    <i>
      <x v="33"/>
    </i>
    <i>
      <x v="34"/>
    </i>
    <i>
      <x v="36"/>
    </i>
    <i>
      <x v="37"/>
    </i>
    <i>
      <x v="38"/>
    </i>
    <i>
      <x v="39"/>
    </i>
    <i>
      <x v="40"/>
    </i>
    <i>
      <x v="41"/>
    </i>
    <i>
      <x v="42"/>
    </i>
    <i>
      <x v="44"/>
    </i>
    <i>
      <x v="45"/>
    </i>
    <i>
      <x v="46"/>
    </i>
    <i>
      <x v="47"/>
    </i>
    <i>
      <x v="48"/>
    </i>
    <i>
      <x v="49"/>
    </i>
    <i>
      <x v="51"/>
    </i>
    <i>
      <x v="53"/>
    </i>
    <i>
      <x v="54"/>
    </i>
    <i>
      <x v="55"/>
    </i>
    <i>
      <x v="56"/>
    </i>
    <i>
      <x v="57"/>
    </i>
    <i t="grand">
      <x/>
    </i>
  </rowItems>
  <colItems count="1">
    <i/>
  </colItems>
  <dataFields count="1">
    <dataField name="Nombre de Total EDF" fld="31" subtotal="count" baseField="0" baseItem="0"/>
  </dataFields>
  <formats count="14">
    <format dxfId="151">
      <pivotArea type="all" dataOnly="0" outline="0" fieldPosition="0"/>
    </format>
    <format dxfId="150">
      <pivotArea outline="0" collapsedLevelsAreSubtotals="1" fieldPosition="0"/>
    </format>
    <format dxfId="149">
      <pivotArea field="1" type="button" dataOnly="0" labelOnly="1" outline="0" axis="axisRow" fieldPosition="0"/>
    </format>
    <format dxfId="148">
      <pivotArea dataOnly="0" labelOnly="1" fieldPosition="0">
        <references count="1">
          <reference field="1" count="0"/>
        </references>
      </pivotArea>
    </format>
    <format dxfId="147">
      <pivotArea dataOnly="0" labelOnly="1" grandRow="1" outline="0" fieldPosition="0"/>
    </format>
    <format dxfId="146">
      <pivotArea dataOnly="0" labelOnly="1" outline="0" axis="axisValues" fieldPosition="0"/>
    </format>
    <format dxfId="145">
      <pivotArea type="all" dataOnly="0" outline="0" fieldPosition="0"/>
    </format>
    <format dxfId="144">
      <pivotArea outline="0" collapsedLevelsAreSubtotals="1" fieldPosition="0"/>
    </format>
    <format dxfId="143">
      <pivotArea dataOnly="0" labelOnly="1" fieldPosition="0">
        <references count="1">
          <reference field="1" count="0"/>
        </references>
      </pivotArea>
    </format>
    <format dxfId="142">
      <pivotArea dataOnly="0" labelOnly="1" grandRow="1" outline="0" fieldPosition="0"/>
    </format>
    <format dxfId="141">
      <pivotArea collapsedLevelsAreSubtotals="1" fieldPosition="0">
        <references count="1">
          <reference field="1" count="42">
            <x v="0"/>
            <x v="1"/>
            <x v="3"/>
            <x v="4"/>
            <x v="6"/>
            <x v="7"/>
            <x v="8"/>
            <x v="10"/>
            <x v="11"/>
            <x v="12"/>
            <x v="13"/>
            <x v="15"/>
            <x v="17"/>
            <x v="18"/>
            <x v="19"/>
            <x v="20"/>
            <x v="21"/>
            <x v="24"/>
            <x v="25"/>
            <x v="26"/>
            <x v="27"/>
            <x v="28"/>
            <x v="30"/>
            <x v="31"/>
            <x v="32"/>
            <x v="33"/>
            <x v="34"/>
            <x v="36"/>
            <x v="37"/>
            <x v="38"/>
            <x v="39"/>
            <x v="40"/>
            <x v="41"/>
            <x v="42"/>
            <x v="44"/>
            <x v="45"/>
            <x v="46"/>
            <x v="47"/>
            <x v="48"/>
            <x v="49"/>
            <x v="51"/>
            <x v="53"/>
          </reference>
        </references>
      </pivotArea>
    </format>
    <format dxfId="140">
      <pivotArea field="1" type="button" dataOnly="0" labelOnly="1" outline="0" axis="axisRow" fieldPosition="0"/>
    </format>
    <format dxfId="139">
      <pivotArea dataOnly="0" labelOnly="1" fieldPosition="0">
        <references count="1">
          <reference field="1" count="42">
            <x v="0"/>
            <x v="1"/>
            <x v="3"/>
            <x v="4"/>
            <x v="6"/>
            <x v="7"/>
            <x v="8"/>
            <x v="10"/>
            <x v="11"/>
            <x v="12"/>
            <x v="13"/>
            <x v="15"/>
            <x v="17"/>
            <x v="18"/>
            <x v="19"/>
            <x v="20"/>
            <x v="21"/>
            <x v="24"/>
            <x v="25"/>
            <x v="26"/>
            <x v="27"/>
            <x v="28"/>
            <x v="30"/>
            <x v="31"/>
            <x v="32"/>
            <x v="33"/>
            <x v="34"/>
            <x v="36"/>
            <x v="37"/>
            <x v="38"/>
            <x v="39"/>
            <x v="40"/>
            <x v="41"/>
            <x v="42"/>
            <x v="44"/>
            <x v="45"/>
            <x v="46"/>
            <x v="47"/>
            <x v="48"/>
            <x v="49"/>
            <x v="51"/>
            <x v="53"/>
          </reference>
        </references>
      </pivotArea>
    </format>
    <format dxfId="138">
      <pivotArea dataOnly="0" labelOnly="1" outline="0" axis="axisValues"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F65DAAF6-161A-674D-B224-E65DDB85C5EC}" name="Critères_EDF" cacheId="3"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chartFormat="4">
  <location ref="D115:J164" firstHeaderRow="0" firstDataRow="1" firstDataCol="1"/>
  <pivotFields count="13">
    <pivotField showAll="0">
      <items count="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showAll="0"/>
    <pivotField axis="axisRow" showAll="0" sortType="ascending">
      <items count="3">
        <item x="0"/>
        <item x="1"/>
        <item t="default"/>
      </items>
    </pivotField>
    <pivotField axis="axisRow" showAll="0">
      <items count="47">
        <item x="21"/>
        <item x="22"/>
        <item x="23"/>
        <item x="24"/>
        <item x="25"/>
        <item x="26"/>
        <item x="27"/>
        <item x="28"/>
        <item x="29"/>
        <item x="30"/>
        <item x="31"/>
        <item x="32"/>
        <item x="33"/>
        <item x="34"/>
        <item x="35"/>
        <item x="36"/>
        <item x="37"/>
        <item x="38"/>
        <item x="39"/>
        <item x="40"/>
        <item x="41"/>
        <item x="42"/>
        <item x="43"/>
        <item x="44"/>
        <item x="45"/>
        <item x="0"/>
        <item x="1"/>
        <item x="2"/>
        <item x="3"/>
        <item x="4"/>
        <item x="5"/>
        <item x="6"/>
        <item x="7"/>
        <item x="8"/>
        <item x="9"/>
        <item x="10"/>
        <item x="11"/>
        <item x="12"/>
        <item x="13"/>
        <item x="14"/>
        <item x="15"/>
        <item x="16"/>
        <item x="17"/>
        <item x="18"/>
        <item x="19"/>
        <item x="20"/>
        <item t="default"/>
      </items>
    </pivotField>
    <pivotField showAll="0"/>
    <pivotField showAll="0"/>
    <pivotField dataField="1" showAll="0"/>
    <pivotField dataField="1" showAll="0"/>
    <pivotField dataField="1" showAll="0"/>
    <pivotField dataField="1" showAll="0"/>
    <pivotField dataField="1" showAll="0"/>
    <pivotField dataField="1" showAll="0"/>
    <pivotField showAll="0"/>
  </pivotFields>
  <rowFields count="2">
    <field x="2"/>
    <field x="3"/>
  </rowFields>
  <rowItems count="49">
    <i>
      <x/>
    </i>
    <i r="1">
      <x v="25"/>
    </i>
    <i r="1">
      <x v="26"/>
    </i>
    <i r="1">
      <x v="27"/>
    </i>
    <i r="1">
      <x v="28"/>
    </i>
    <i r="1">
      <x v="29"/>
    </i>
    <i r="1">
      <x v="30"/>
    </i>
    <i r="1">
      <x v="31"/>
    </i>
    <i r="1">
      <x v="32"/>
    </i>
    <i r="1">
      <x v="33"/>
    </i>
    <i r="1">
      <x v="34"/>
    </i>
    <i r="1">
      <x v="35"/>
    </i>
    <i r="1">
      <x v="36"/>
    </i>
    <i r="1">
      <x v="37"/>
    </i>
    <i r="1">
      <x v="38"/>
    </i>
    <i r="1">
      <x v="39"/>
    </i>
    <i r="1">
      <x v="40"/>
    </i>
    <i r="1">
      <x v="41"/>
    </i>
    <i r="1">
      <x v="42"/>
    </i>
    <i r="1">
      <x v="43"/>
    </i>
    <i r="1">
      <x v="44"/>
    </i>
    <i r="1">
      <x v="45"/>
    </i>
    <i>
      <x v="1"/>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t="grand">
      <x/>
    </i>
  </rowItems>
  <colFields count="1">
    <field x="-2"/>
  </colFields>
  <colItems count="6">
    <i>
      <x/>
    </i>
    <i i="1">
      <x v="1"/>
    </i>
    <i i="2">
      <x v="2"/>
    </i>
    <i i="3">
      <x v="3"/>
    </i>
    <i i="4">
      <x v="4"/>
    </i>
    <i i="5">
      <x v="5"/>
    </i>
  </colItems>
  <dataFields count="6">
    <dataField name="Humeur " fld="6" subtotal="average" baseField="0" baseItem="0"/>
    <dataField name="Stress " fld="7" subtotal="average" baseField="0" baseItem="0"/>
    <dataField name="Sommeil " fld="8" subtotal="average" baseField="0" baseItem="0"/>
    <dataField name="Etat Physique " fld="9" subtotal="average" baseField="0" baseItem="0"/>
    <dataField name="Hydratation " fld="10" subtotal="average" baseField="0" baseItem="0"/>
    <dataField name="Nutrition " fld="11" subtotal="average" baseField="0" baseItem="0"/>
  </dataFields>
  <formats count="21">
    <format dxfId="172">
      <pivotArea outline="0" collapsedLevelsAreSubtotals="1" fieldPosition="0"/>
    </format>
    <format dxfId="171">
      <pivotArea type="all" dataOnly="0" outline="0" fieldPosition="0"/>
    </format>
    <format dxfId="170">
      <pivotArea outline="0" collapsedLevelsAreSubtotals="1" fieldPosition="0"/>
    </format>
    <format dxfId="169">
      <pivotArea field="2" type="button" dataOnly="0" labelOnly="1" outline="0" axis="axisRow" fieldPosition="0"/>
    </format>
    <format dxfId="168">
      <pivotArea dataOnly="0" labelOnly="1" fieldPosition="0">
        <references count="1">
          <reference field="2" count="0"/>
        </references>
      </pivotArea>
    </format>
    <format dxfId="167">
      <pivotArea dataOnly="0" labelOnly="1" grandRow="1" outline="0" fieldPosition="0"/>
    </format>
    <format dxfId="166">
      <pivotArea dataOnly="0" labelOnly="1" fieldPosition="0">
        <references count="2">
          <reference field="2" count="1" selected="0">
            <x v="0"/>
          </reference>
          <reference field="3" count="21">
            <x v="25"/>
            <x v="26"/>
            <x v="27"/>
            <x v="28"/>
            <x v="29"/>
            <x v="30"/>
            <x v="31"/>
            <x v="32"/>
            <x v="33"/>
            <x v="34"/>
            <x v="35"/>
            <x v="36"/>
            <x v="37"/>
            <x v="38"/>
            <x v="39"/>
            <x v="40"/>
            <x v="41"/>
            <x v="42"/>
            <x v="43"/>
            <x v="44"/>
            <x v="45"/>
          </reference>
        </references>
      </pivotArea>
    </format>
    <format dxfId="165">
      <pivotArea dataOnly="0" labelOnly="1" fieldPosition="0">
        <references count="2">
          <reference field="2" count="1" selected="0">
            <x v="1"/>
          </reference>
          <reference field="3" count="8">
            <x v="0"/>
            <x v="1"/>
            <x v="2"/>
            <x v="3"/>
            <x v="4"/>
            <x v="5"/>
            <x v="6"/>
            <x v="7"/>
          </reference>
        </references>
      </pivotArea>
    </format>
    <format dxfId="164">
      <pivotArea dataOnly="0" labelOnly="1" outline="0" fieldPosition="0">
        <references count="1">
          <reference field="4294967294" count="6">
            <x v="0"/>
            <x v="1"/>
            <x v="2"/>
            <x v="3"/>
            <x v="4"/>
            <x v="5"/>
          </reference>
        </references>
      </pivotArea>
    </format>
    <format dxfId="163">
      <pivotArea type="all" dataOnly="0" outline="0" fieldPosition="0"/>
    </format>
    <format dxfId="162">
      <pivotArea outline="0" collapsedLevelsAreSubtotals="1" fieldPosition="0"/>
    </format>
    <format dxfId="161">
      <pivotArea dataOnly="0" labelOnly="1" grandRow="1" outline="0" fieldPosition="0"/>
    </format>
    <format dxfId="160">
      <pivotArea collapsedLevelsAreSubtotals="1" fieldPosition="0">
        <references count="1">
          <reference field="2" count="1">
            <x v="0"/>
          </reference>
        </references>
      </pivotArea>
    </format>
    <format dxfId="159">
      <pivotArea collapsedLevelsAreSubtotals="1" fieldPosition="0">
        <references count="2">
          <reference field="2" count="1" selected="0">
            <x v="0"/>
          </reference>
          <reference field="3" count="21">
            <x v="25"/>
            <x v="26"/>
            <x v="27"/>
            <x v="28"/>
            <x v="29"/>
            <x v="30"/>
            <x v="31"/>
            <x v="32"/>
            <x v="33"/>
            <x v="34"/>
            <x v="35"/>
            <x v="36"/>
            <x v="37"/>
            <x v="38"/>
            <x v="39"/>
            <x v="40"/>
            <x v="41"/>
            <x v="42"/>
            <x v="43"/>
            <x v="44"/>
            <x v="45"/>
          </reference>
        </references>
      </pivotArea>
    </format>
    <format dxfId="158">
      <pivotArea collapsedLevelsAreSubtotals="1" fieldPosition="0">
        <references count="1">
          <reference field="2" count="1">
            <x v="1"/>
          </reference>
        </references>
      </pivotArea>
    </format>
    <format dxfId="157">
      <pivotArea collapsedLevelsAreSubtotals="1" fieldPosition="0">
        <references count="2">
          <reference field="2" count="1" selected="0">
            <x v="1"/>
          </reference>
          <reference field="3" count="19">
            <x v="0"/>
            <x v="1"/>
            <x v="2"/>
            <x v="3"/>
            <x v="4"/>
            <x v="5"/>
            <x v="6"/>
            <x v="7"/>
            <x v="8"/>
            <x v="9"/>
            <x v="10"/>
            <x v="11"/>
            <x v="12"/>
            <x v="13"/>
            <x v="14"/>
            <x v="15"/>
            <x v="16"/>
            <x v="17"/>
            <x v="18"/>
          </reference>
        </references>
      </pivotArea>
    </format>
    <format dxfId="156">
      <pivotArea field="2" type="button" dataOnly="0" labelOnly="1" outline="0" axis="axisRow" fieldPosition="0"/>
    </format>
    <format dxfId="155">
      <pivotArea dataOnly="0" labelOnly="1" fieldPosition="0">
        <references count="1">
          <reference field="2" count="0"/>
        </references>
      </pivotArea>
    </format>
    <format dxfId="154">
      <pivotArea dataOnly="0" labelOnly="1" fieldPosition="0">
        <references count="2">
          <reference field="2" count="1" selected="0">
            <x v="0"/>
          </reference>
          <reference field="3" count="21">
            <x v="25"/>
            <x v="26"/>
            <x v="27"/>
            <x v="28"/>
            <x v="29"/>
            <x v="30"/>
            <x v="31"/>
            <x v="32"/>
            <x v="33"/>
            <x v="34"/>
            <x v="35"/>
            <x v="36"/>
            <x v="37"/>
            <x v="38"/>
            <x v="39"/>
            <x v="40"/>
            <x v="41"/>
            <x v="42"/>
            <x v="43"/>
            <x v="44"/>
            <x v="45"/>
          </reference>
        </references>
      </pivotArea>
    </format>
    <format dxfId="153">
      <pivotArea dataOnly="0" labelOnly="1" fieldPosition="0">
        <references count="2">
          <reference field="2" count="1" selected="0">
            <x v="1"/>
          </reference>
          <reference field="3" count="19">
            <x v="0"/>
            <x v="1"/>
            <x v="2"/>
            <x v="3"/>
            <x v="4"/>
            <x v="5"/>
            <x v="6"/>
            <x v="7"/>
            <x v="8"/>
            <x v="9"/>
            <x v="10"/>
            <x v="11"/>
            <x v="12"/>
            <x v="13"/>
            <x v="14"/>
            <x v="15"/>
            <x v="16"/>
            <x v="17"/>
            <x v="18"/>
          </reference>
        </references>
      </pivotArea>
    </format>
    <format dxfId="152">
      <pivotArea dataOnly="0" labelOnly="1" outline="0" fieldPosition="0">
        <references count="1">
          <reference field="4294967294" count="6">
            <x v="0"/>
            <x v="1"/>
            <x v="2"/>
            <x v="3"/>
            <x v="4"/>
            <x v="5"/>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BF78E41C-9438-9D42-B7A1-0E7CCCC6ACC6}" name="Charge_RPE" cacheId="3"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chartFormat="2">
  <location ref="A115:B164" firstHeaderRow="1" firstDataRow="1" firstDataCol="1"/>
  <pivotFields count="13">
    <pivotField showAll="0">
      <items count="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showAll="0"/>
    <pivotField axis="axisRow" showAll="0" sortType="ascending">
      <items count="3">
        <item x="0"/>
        <item x="1"/>
        <item t="default"/>
      </items>
    </pivotField>
    <pivotField axis="axisRow" showAll="0" sortType="ascending">
      <items count="47">
        <item x="21"/>
        <item x="22"/>
        <item x="23"/>
        <item x="24"/>
        <item x="25"/>
        <item x="26"/>
        <item x="27"/>
        <item x="28"/>
        <item x="29"/>
        <item x="30"/>
        <item x="31"/>
        <item x="32"/>
        <item x="33"/>
        <item x="34"/>
        <item x="35"/>
        <item x="36"/>
        <item x="37"/>
        <item x="38"/>
        <item x="39"/>
        <item x="40"/>
        <item x="41"/>
        <item x="42"/>
        <item x="43"/>
        <item x="44"/>
        <item x="45"/>
        <item x="0"/>
        <item x="1"/>
        <item x="2"/>
        <item x="3"/>
        <item x="4"/>
        <item x="5"/>
        <item x="6"/>
        <item x="7"/>
        <item x="8"/>
        <item x="9"/>
        <item x="10"/>
        <item x="11"/>
        <item x="12"/>
        <item x="13"/>
        <item x="14"/>
        <item x="15"/>
        <item x="16"/>
        <item x="17"/>
        <item x="18"/>
        <item x="19"/>
        <item x="20"/>
        <item t="default"/>
      </items>
    </pivotField>
    <pivotField dataField="1" showAll="0"/>
    <pivotField showAll="0"/>
    <pivotField showAll="0"/>
    <pivotField showAll="0"/>
    <pivotField showAll="0"/>
    <pivotField showAll="0"/>
    <pivotField showAll="0"/>
    <pivotField showAll="0"/>
    <pivotField showAll="0"/>
  </pivotFields>
  <rowFields count="2">
    <field x="2"/>
    <field x="3"/>
  </rowFields>
  <rowItems count="49">
    <i>
      <x/>
    </i>
    <i r="1">
      <x v="25"/>
    </i>
    <i r="1">
      <x v="26"/>
    </i>
    <i r="1">
      <x v="27"/>
    </i>
    <i r="1">
      <x v="28"/>
    </i>
    <i r="1">
      <x v="29"/>
    </i>
    <i r="1">
      <x v="30"/>
    </i>
    <i r="1">
      <x v="31"/>
    </i>
    <i r="1">
      <x v="32"/>
    </i>
    <i r="1">
      <x v="33"/>
    </i>
    <i r="1">
      <x v="34"/>
    </i>
    <i r="1">
      <x v="35"/>
    </i>
    <i r="1">
      <x v="36"/>
    </i>
    <i r="1">
      <x v="37"/>
    </i>
    <i r="1">
      <x v="38"/>
    </i>
    <i r="1">
      <x v="39"/>
    </i>
    <i r="1">
      <x v="40"/>
    </i>
    <i r="1">
      <x v="41"/>
    </i>
    <i r="1">
      <x v="42"/>
    </i>
    <i r="1">
      <x v="43"/>
    </i>
    <i r="1">
      <x v="44"/>
    </i>
    <i r="1">
      <x v="45"/>
    </i>
    <i>
      <x v="1"/>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t="grand">
      <x/>
    </i>
  </rowItems>
  <colItems count="1">
    <i/>
  </colItems>
  <dataFields count="1">
    <dataField name="Charge hebdo " fld="4" subtotal="average" baseField="0" baseItem="0" numFmtId="1"/>
  </dataFields>
  <formats count="21">
    <format dxfId="193">
      <pivotArea outline="0" collapsedLevelsAreSubtotals="1" fieldPosition="0"/>
    </format>
    <format dxfId="192">
      <pivotArea type="all" dataOnly="0" outline="0" fieldPosition="0"/>
    </format>
    <format dxfId="191">
      <pivotArea outline="0" collapsedLevelsAreSubtotals="1" fieldPosition="0"/>
    </format>
    <format dxfId="190">
      <pivotArea field="2" type="button" dataOnly="0" labelOnly="1" outline="0" axis="axisRow" fieldPosition="0"/>
    </format>
    <format dxfId="189">
      <pivotArea dataOnly="0" labelOnly="1" fieldPosition="0">
        <references count="1">
          <reference field="2" count="0"/>
        </references>
      </pivotArea>
    </format>
    <format dxfId="188">
      <pivotArea dataOnly="0" labelOnly="1" grandRow="1" outline="0" fieldPosition="0"/>
    </format>
    <format dxfId="187">
      <pivotArea dataOnly="0" labelOnly="1" fieldPosition="0">
        <references count="2">
          <reference field="2" count="1" selected="0">
            <x v="0"/>
          </reference>
          <reference field="3" count="10">
            <x v="36"/>
            <x v="37"/>
            <x v="38"/>
            <x v="39"/>
            <x v="40"/>
            <x v="41"/>
            <x v="42"/>
            <x v="43"/>
            <x v="44"/>
            <x v="45"/>
          </reference>
        </references>
      </pivotArea>
    </format>
    <format dxfId="186">
      <pivotArea dataOnly="0" labelOnly="1" fieldPosition="0">
        <references count="2">
          <reference field="2" count="1" selected="0">
            <x v="1"/>
          </reference>
          <reference field="3" count="4">
            <x v="0"/>
            <x v="1"/>
            <x v="4"/>
            <x v="5"/>
          </reference>
        </references>
      </pivotArea>
    </format>
    <format dxfId="185">
      <pivotArea dataOnly="0" labelOnly="1" outline="0" axis="axisValues" fieldPosition="0"/>
    </format>
    <format dxfId="184">
      <pivotArea type="all" dataOnly="0" outline="0" fieldPosition="0"/>
    </format>
    <format dxfId="183">
      <pivotArea outline="0" collapsedLevelsAreSubtotals="1" fieldPosition="0"/>
    </format>
    <format dxfId="182">
      <pivotArea dataOnly="0" labelOnly="1" grandRow="1" outline="0" fieldPosition="0"/>
    </format>
    <format dxfId="181">
      <pivotArea collapsedLevelsAreSubtotals="1" fieldPosition="0">
        <references count="1">
          <reference field="2" count="1">
            <x v="0"/>
          </reference>
        </references>
      </pivotArea>
    </format>
    <format dxfId="180">
      <pivotArea collapsedLevelsAreSubtotals="1" fieldPosition="0">
        <references count="2">
          <reference field="2" count="1" selected="0">
            <x v="0"/>
          </reference>
          <reference field="3" count="21">
            <x v="25"/>
            <x v="26"/>
            <x v="27"/>
            <x v="28"/>
            <x v="29"/>
            <x v="30"/>
            <x v="31"/>
            <x v="32"/>
            <x v="33"/>
            <x v="34"/>
            <x v="35"/>
            <x v="36"/>
            <x v="37"/>
            <x v="38"/>
            <x v="39"/>
            <x v="40"/>
            <x v="41"/>
            <x v="42"/>
            <x v="43"/>
            <x v="44"/>
            <x v="45"/>
          </reference>
        </references>
      </pivotArea>
    </format>
    <format dxfId="179">
      <pivotArea collapsedLevelsAreSubtotals="1" fieldPosition="0">
        <references count="1">
          <reference field="2" count="1">
            <x v="1"/>
          </reference>
        </references>
      </pivotArea>
    </format>
    <format dxfId="178">
      <pivotArea collapsedLevelsAreSubtotals="1" fieldPosition="0">
        <references count="2">
          <reference field="2" count="1" selected="0">
            <x v="1"/>
          </reference>
          <reference field="3" count="19">
            <x v="0"/>
            <x v="1"/>
            <x v="2"/>
            <x v="3"/>
            <x v="4"/>
            <x v="5"/>
            <x v="6"/>
            <x v="7"/>
            <x v="8"/>
            <x v="9"/>
            <x v="10"/>
            <x v="11"/>
            <x v="12"/>
            <x v="13"/>
            <x v="14"/>
            <x v="15"/>
            <x v="16"/>
            <x v="17"/>
            <x v="18"/>
          </reference>
        </references>
      </pivotArea>
    </format>
    <format dxfId="177">
      <pivotArea field="2" type="button" dataOnly="0" labelOnly="1" outline="0" axis="axisRow" fieldPosition="0"/>
    </format>
    <format dxfId="176">
      <pivotArea dataOnly="0" labelOnly="1" fieldPosition="0">
        <references count="1">
          <reference field="2" count="0"/>
        </references>
      </pivotArea>
    </format>
    <format dxfId="175">
      <pivotArea dataOnly="0" labelOnly="1" fieldPosition="0">
        <references count="2">
          <reference field="2" count="1" selected="0">
            <x v="0"/>
          </reference>
          <reference field="3" count="21">
            <x v="25"/>
            <x v="26"/>
            <x v="27"/>
            <x v="28"/>
            <x v="29"/>
            <x v="30"/>
            <x v="31"/>
            <x v="32"/>
            <x v="33"/>
            <x v="34"/>
            <x v="35"/>
            <x v="36"/>
            <x v="37"/>
            <x v="38"/>
            <x v="39"/>
            <x v="40"/>
            <x v="41"/>
            <x v="42"/>
            <x v="43"/>
            <x v="44"/>
            <x v="45"/>
          </reference>
        </references>
      </pivotArea>
    </format>
    <format dxfId="174">
      <pivotArea dataOnly="0" labelOnly="1" fieldPosition="0">
        <references count="2">
          <reference field="2" count="1" selected="0">
            <x v="1"/>
          </reference>
          <reference field="3" count="19">
            <x v="0"/>
            <x v="1"/>
            <x v="2"/>
            <x v="3"/>
            <x v="4"/>
            <x v="5"/>
            <x v="6"/>
            <x v="7"/>
            <x v="8"/>
            <x v="9"/>
            <x v="10"/>
            <x v="11"/>
            <x v="12"/>
            <x v="13"/>
            <x v="14"/>
            <x v="15"/>
            <x v="16"/>
            <x v="17"/>
            <x v="18"/>
          </reference>
        </references>
      </pivotArea>
    </format>
    <format dxfId="173">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Nom" xr10:uid="{C70B19EB-4F78-2746-B8A1-919A621AF3A1}" sourceName="Nom">
  <pivotTables>
    <pivotTable tabId="15" name="RPE_jour"/>
    <pivotTable tabId="15" name="Charge_jour"/>
  </pivotTables>
  <data>
    <tabular pivotCacheId="1894318456">
      <items count="45">
        <i x="40" s="1"/>
        <i x="29" s="1"/>
        <i x="26" s="1"/>
        <i x="12" s="1"/>
        <i x="14" s="1"/>
        <i x="23" s="1"/>
        <i x="5" s="1"/>
        <i x="36" s="1"/>
        <i x="16" s="1"/>
        <i x="7" s="1"/>
        <i x="39" s="1"/>
        <i x="31" s="1" nd="1"/>
        <i x="27" s="1" nd="1"/>
        <i x="18" s="1" nd="1"/>
        <i x="30" s="1" nd="1"/>
        <i x="32" s="1" nd="1"/>
        <i x="21" s="1" nd="1"/>
        <i x="15" s="1" nd="1"/>
        <i x="0" s="1" nd="1"/>
        <i x="20" s="1" nd="1"/>
        <i x="3" s="1" nd="1"/>
        <i x="19" s="1" nd="1"/>
        <i x="8" s="1" nd="1"/>
        <i x="37" s="1" nd="1"/>
        <i x="6" s="1" nd="1"/>
        <i x="11" s="1" nd="1"/>
        <i x="25" s="1" nd="1"/>
        <i x="24" s="1" nd="1"/>
        <i x="38" s="1" nd="1"/>
        <i x="28" s="1" nd="1"/>
        <i x="9" s="1" nd="1"/>
        <i x="22" s="1" nd="1"/>
        <i x="43" s="1" nd="1"/>
        <i x="41" s="1" nd="1"/>
        <i x="44" s="1" nd="1"/>
        <i x="1" s="1" nd="1"/>
        <i x="42" s="1" nd="1"/>
        <i x="17" s="1" nd="1"/>
        <i x="2" s="1" nd="1"/>
        <i x="34" s="1" nd="1"/>
        <i x="10" s="1" nd="1"/>
        <i x="33" s="1" nd="1"/>
        <i x="35" s="1" nd="1"/>
        <i x="4" s="1" nd="1"/>
        <i x="1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Date" xr10:uid="{672687D7-3AF8-4F4E-ADF2-6A42ACEC1065}" sourceName="Date">
  <pivotTables>
    <pivotTable tabId="15" name="RPE_semaine"/>
    <pivotTable tabId="15" name="Charge_hebdo"/>
    <pivotTable tabId="15" name="Charge_jour"/>
    <pivotTable tabId="15" name="RPE_jour"/>
  </pivotTables>
  <data>
    <tabular pivotCacheId="1894318456">
      <items count="62">
        <i x="0"/>
        <i x="1"/>
        <i x="2"/>
        <i x="3"/>
        <i x="4"/>
        <i x="5"/>
        <i x="6"/>
        <i x="7"/>
        <i x="8"/>
        <i x="9"/>
        <i x="10"/>
        <i x="11"/>
        <i x="12"/>
        <i x="13"/>
        <i x="14"/>
        <i x="15"/>
        <i x="16"/>
        <i x="17"/>
        <i x="18"/>
        <i x="19"/>
        <i x="20"/>
        <i x="21"/>
        <i x="22"/>
        <i x="23"/>
        <i x="24"/>
        <i x="25"/>
        <i x="26"/>
        <i x="27"/>
        <i x="29"/>
        <i x="28"/>
        <i x="30"/>
        <i x="31"/>
        <i x="32"/>
        <i x="33"/>
        <i x="34"/>
        <i x="35"/>
        <i x="36"/>
        <i x="37"/>
        <i x="38"/>
        <i x="39"/>
        <i x="40"/>
        <i x="41"/>
        <i x="42"/>
        <i x="43"/>
        <i x="44"/>
        <i x="45"/>
        <i x="46"/>
        <i x="47" s="1"/>
        <i x="48" s="1"/>
        <i x="49"/>
        <i x="50"/>
        <i x="51"/>
        <i x="52"/>
        <i x="56" nd="1"/>
        <i x="55" nd="1"/>
        <i x="54" nd="1"/>
        <i x="61" nd="1"/>
        <i x="57" nd="1"/>
        <i x="58" nd="1"/>
        <i x="53" nd="1"/>
        <i x="60" nd="1"/>
        <i x="59"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Date1" xr10:uid="{82063E60-439D-E244-9400-F14DC7B1BE7B}" sourceName="Date">
  <pivotTables>
    <pivotTable tabId="15" name="RPE_match"/>
    <pivotTable tabId="15" name="Charge_match"/>
  </pivotTables>
  <data>
    <tabular pivotCacheId="1894318456">
      <items count="62">
        <i x="0"/>
        <i x="1"/>
        <i x="2"/>
        <i x="3"/>
        <i x="4"/>
        <i x="5"/>
        <i x="6"/>
        <i x="7"/>
        <i x="8"/>
        <i x="9"/>
        <i x="11"/>
        <i x="12"/>
        <i x="13"/>
        <i x="15"/>
        <i x="17"/>
        <i x="20"/>
        <i x="22"/>
        <i x="23"/>
        <i x="24"/>
        <i x="25"/>
        <i x="26"/>
        <i x="27"/>
        <i x="29"/>
        <i x="28"/>
        <i x="30"/>
        <i x="31"/>
        <i x="33"/>
        <i x="34"/>
        <i x="35"/>
        <i x="36"/>
        <i x="37"/>
        <i x="39"/>
        <i x="40"/>
        <i x="41"/>
        <i x="42" s="1"/>
        <i x="43"/>
        <i x="44"/>
        <i x="45"/>
        <i x="46"/>
        <i x="47"/>
        <i x="48"/>
        <i x="49"/>
        <i x="50"/>
        <i x="51"/>
        <i x="52"/>
        <i x="56" nd="1"/>
        <i x="55" nd="1"/>
        <i x="54" nd="1"/>
        <i x="61" nd="1"/>
        <i x="57" nd="1"/>
        <i x="58" nd="1"/>
        <i x="10" nd="1"/>
        <i x="14" nd="1"/>
        <i x="16" nd="1"/>
        <i x="18" nd="1"/>
        <i x="19" nd="1"/>
        <i x="21" nd="1"/>
        <i x="32" nd="1"/>
        <i x="38" nd="1"/>
        <i x="53" nd="1"/>
        <i x="60" nd="1"/>
        <i x="59"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NOM1" xr10:uid="{E76D76E2-B4DF-E841-98CE-16DDB4B46DD6}" sourceName="NOM">
  <pivotTables>
    <pivotTable tabId="30" name="EDF_tendance_JJ"/>
    <pivotTable tabId="30" name="Critères_jour"/>
    <pivotTable tabId="30" name="T_21J_critères"/>
    <pivotTable tabId="30" name="T_saison_critères"/>
    <pivotTable tabId="30" name="ET_Pourcentages"/>
  </pivotTables>
  <data>
    <tabular pivotCacheId="41039102">
      <items count="68">
        <i x="1"/>
        <i x="49"/>
        <i x="2"/>
        <i x="3"/>
        <i x="4"/>
        <i x="51"/>
        <i x="5"/>
        <i x="6"/>
        <i x="7"/>
        <i x="8"/>
        <i x="10"/>
        <i x="11"/>
        <i x="9"/>
        <i x="12"/>
        <i x="13"/>
        <i x="42"/>
        <i x="14"/>
        <i x="15"/>
        <i x="16"/>
        <i x="0"/>
        <i x="17"/>
        <i x="50"/>
        <i x="41" s="1"/>
        <i x="18"/>
        <i x="52"/>
        <i x="23"/>
        <i x="19"/>
        <i x="20"/>
        <i x="26"/>
        <i x="21"/>
        <i x="32"/>
        <i x="22"/>
        <i x="24"/>
        <i x="35"/>
        <i x="25"/>
        <i x="27"/>
        <i x="28"/>
        <i x="39"/>
        <i x="29"/>
        <i x="30"/>
        <i x="31"/>
        <i x="33"/>
        <i x="43"/>
        <i x="44"/>
        <i x="45"/>
        <i x="34"/>
        <i x="47"/>
        <i x="36"/>
        <i x="37"/>
        <i x="46"/>
        <i x="48"/>
        <i x="38"/>
        <i x="53"/>
        <i x="40"/>
        <i x="54"/>
        <i x="55" nd="1"/>
        <i x="60" nd="1"/>
        <i x="61" nd="1"/>
        <i x="57" nd="1"/>
        <i x="62" nd="1"/>
        <i x="56" nd="1"/>
        <i x="63" nd="1"/>
        <i x="59" nd="1"/>
        <i x="64" nd="1"/>
        <i x="65" nd="1"/>
        <i x="66" nd="1"/>
        <i x="67" nd="1"/>
        <i x="58"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Nom2" xr10:uid="{AFE5B17D-D473-C14B-AAA8-8BA054A095F4}" sourceName="Nom">
  <pivotTables>
    <pivotTable tabId="15" name="RPE_match"/>
    <pivotTable tabId="15" name="Charge_match"/>
  </pivotTables>
  <data>
    <tabular pivotCacheId="1894318456">
      <items count="45">
        <i x="15"/>
        <i x="20"/>
        <i x="8" s="1"/>
        <i x="12" s="1"/>
        <i x="37"/>
        <i x="23" s="1"/>
        <i x="22" s="1"/>
        <i x="1" s="1"/>
        <i x="5"/>
        <i x="36" s="1"/>
        <i x="16" s="1"/>
        <i x="7" s="1"/>
        <i x="31" nd="1"/>
        <i x="27" nd="1"/>
        <i x="18" nd="1"/>
        <i x="30" nd="1"/>
        <i x="32" nd="1"/>
        <i x="21" nd="1"/>
        <i x="40" nd="1"/>
        <i x="29" nd="1"/>
        <i x="0" nd="1"/>
        <i x="26" nd="1"/>
        <i x="3" nd="1"/>
        <i x="19" nd="1"/>
        <i x="14" nd="1"/>
        <i x="6" nd="1"/>
        <i x="11" nd="1"/>
        <i x="25" nd="1"/>
        <i x="24" nd="1"/>
        <i x="38" nd="1"/>
        <i x="28" nd="1"/>
        <i x="9" nd="1"/>
        <i x="43" nd="1"/>
        <i x="41" nd="1"/>
        <i x="44" nd="1"/>
        <i x="42" nd="1"/>
        <i x="17" nd="1"/>
        <i x="2" nd="1"/>
        <i x="34" nd="1"/>
        <i x="10" nd="1"/>
        <i x="33" nd="1"/>
        <i x="39" nd="1"/>
        <i x="35" nd="1"/>
        <i x="4" nd="1"/>
        <i x="13"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Nom21" xr10:uid="{743A0DCF-E1F5-DF42-8CAB-5A3AF9A1185B}" sourceName="Nom">
  <pivotTables>
    <pivotTable tabId="15" name="RPE_R_match"/>
    <pivotTable tabId="15" name="Charge_R_match"/>
  </pivotTables>
  <data>
    <tabular pivotCacheId="1894318456">
      <items count="45">
        <i x="15" s="1"/>
        <i x="20" s="1"/>
        <i x="8"/>
        <i x="12"/>
        <i x="37" s="1"/>
        <i x="23"/>
        <i x="22"/>
        <i x="1"/>
        <i x="5" s="1"/>
        <i x="36"/>
        <i x="16"/>
        <i x="7"/>
        <i x="31" nd="1"/>
        <i x="27" nd="1"/>
        <i x="18" nd="1"/>
        <i x="30" nd="1"/>
        <i x="32" nd="1"/>
        <i x="21" nd="1"/>
        <i x="40" nd="1"/>
        <i x="29" nd="1"/>
        <i x="0" nd="1"/>
        <i x="26" nd="1"/>
        <i x="3" nd="1"/>
        <i x="19" nd="1"/>
        <i x="14" nd="1"/>
        <i x="6" nd="1"/>
        <i x="11" nd="1"/>
        <i x="25" nd="1"/>
        <i x="24" nd="1"/>
        <i x="38" nd="1"/>
        <i x="28" nd="1"/>
        <i x="9" nd="1"/>
        <i x="43" nd="1"/>
        <i x="41" nd="1"/>
        <i x="44" nd="1"/>
        <i x="42" nd="1"/>
        <i x="17" nd="1"/>
        <i x="2" nd="1"/>
        <i x="34" nd="1"/>
        <i x="10" nd="1"/>
        <i x="33" nd="1"/>
        <i x="39" nd="1"/>
        <i x="35" nd="1"/>
        <i x="4" nd="1"/>
        <i x="13"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Date11" xr10:uid="{B43158FD-F142-D946-BD47-F410E819D6EC}" sourceName="Date">
  <pivotTables>
    <pivotTable tabId="15" name="RPE_R_match"/>
    <pivotTable tabId="15" name="Charge_R_match"/>
  </pivotTables>
  <data>
    <tabular pivotCacheId="1894318456">
      <items count="62">
        <i x="0"/>
        <i x="1"/>
        <i x="3"/>
        <i x="4"/>
        <i x="8"/>
        <i x="9"/>
        <i x="10"/>
        <i x="11"/>
        <i x="12"/>
        <i x="13"/>
        <i x="15"/>
        <i x="18"/>
        <i x="20"/>
        <i x="23"/>
        <i x="29"/>
        <i x="39"/>
        <i x="40"/>
        <i x="42" s="1"/>
        <i x="43"/>
        <i x="44"/>
        <i x="45"/>
        <i x="47"/>
        <i x="49"/>
        <i x="50"/>
        <i x="51"/>
        <i x="52"/>
        <i x="56" nd="1"/>
        <i x="55" nd="1"/>
        <i x="54" nd="1"/>
        <i x="2" nd="1"/>
        <i x="61" nd="1"/>
        <i x="5" nd="1"/>
        <i x="57" nd="1"/>
        <i x="6" nd="1"/>
        <i x="7" nd="1"/>
        <i x="58" nd="1"/>
        <i x="14" nd="1"/>
        <i x="16" nd="1"/>
        <i x="17" nd="1"/>
        <i x="19" nd="1"/>
        <i x="21" nd="1"/>
        <i x="22" nd="1"/>
        <i x="24" nd="1"/>
        <i x="25" nd="1"/>
        <i x="26" nd="1"/>
        <i x="27" nd="1"/>
        <i x="28" nd="1"/>
        <i x="30" nd="1"/>
        <i x="31" nd="1"/>
        <i x="32" nd="1"/>
        <i x="33" nd="1"/>
        <i x="34" nd="1"/>
        <i x="35" nd="1"/>
        <i x="36" nd="1"/>
        <i x="37" nd="1"/>
        <i x="38" nd="1"/>
        <i x="41" nd="1"/>
        <i x="46" nd="1"/>
        <i x="48" nd="1"/>
        <i x="53" nd="1"/>
        <i x="60" nd="1"/>
        <i x="59"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Nom3" xr10:uid="{7F321EE1-0159-7745-B426-5EAD4520D2C8}" sourceName="Nom">
  <pivotTables>
    <pivotTable tabId="31" name="Tableau croisé dynamique6"/>
  </pivotTables>
  <data>
    <tabular pivotCacheId="1894318456">
      <items count="45">
        <i x="31" s="1"/>
        <i x="27" s="1"/>
        <i x="18" s="1"/>
        <i x="30" s="1"/>
        <i x="32"/>
        <i x="21" s="1"/>
        <i x="40" s="1"/>
        <i x="29" s="1"/>
        <i x="15" s="1"/>
        <i x="0"/>
        <i x="20" s="1"/>
        <i x="26" s="1"/>
        <i x="3" s="1"/>
        <i x="19"/>
        <i x="8" s="1"/>
        <i x="12" s="1"/>
        <i x="14" s="1"/>
        <i x="37"/>
        <i x="6" s="1"/>
        <i x="11" s="1"/>
        <i x="25"/>
        <i x="24" s="1"/>
        <i x="38" s="1"/>
        <i x="23" s="1"/>
        <i x="28" s="1"/>
        <i x="9" s="1"/>
        <i x="22" s="1"/>
        <i x="43" s="1"/>
        <i x="41"/>
        <i x="1" s="1"/>
        <i x="42" s="1"/>
        <i x="17" s="1"/>
        <i x="5" s="1"/>
        <i x="36" s="1"/>
        <i x="16" s="1"/>
        <i x="2" s="1"/>
        <i x="7" s="1"/>
        <i x="34"/>
        <i x="10" s="1"/>
        <i x="33"/>
        <i x="39" s="1"/>
        <i x="35" s="1"/>
        <i x="4" s="1"/>
        <i x="13" s="1"/>
        <i x="44"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Nom4" xr10:uid="{7AAB53EA-B3B3-DC41-A2EE-2171FCE9C2D3}" sourceName="Nom">
  <pivotTables>
    <pivotTable tabId="31" name="Tableau croisé dynamique7"/>
  </pivotTables>
  <data>
    <tabular pivotCacheId="1838928018">
      <items count="58">
        <i x="25" s="1"/>
        <i x="1" s="1"/>
        <i x="55"/>
        <i x="13" s="1"/>
        <i x="46" s="1"/>
        <i x="42"/>
        <i x="35" s="1"/>
        <i x="36" s="1"/>
        <i x="56" s="1"/>
        <i x="30"/>
        <i x="17" s="1"/>
        <i x="40" s="1"/>
        <i x="7" s="1"/>
        <i x="18" s="1"/>
        <i x="23"/>
        <i x="33" s="1"/>
        <i x="28"/>
        <i x="2" s="1"/>
        <i x="26" s="1"/>
        <i x="0" s="1"/>
        <i x="22" s="1"/>
        <i x="29" s="1"/>
        <i x="21"/>
        <i x="27"/>
        <i x="24" s="1"/>
        <i x="6" s="1"/>
        <i x="16" s="1"/>
        <i x="12" s="1"/>
        <i x="32" s="1"/>
        <i x="53"/>
        <i x="9" s="1"/>
        <i x="43" s="1"/>
        <i x="15" s="1"/>
        <i x="47" s="1"/>
        <i x="8" s="1"/>
        <i x="54"/>
        <i x="38" s="1"/>
        <i x="14" s="1"/>
        <i x="4" s="1"/>
        <i x="31" s="1"/>
        <i x="48" s="1"/>
        <i x="19" s="1"/>
        <i x="39" s="1"/>
        <i x="34"/>
        <i x="57" s="1"/>
        <i x="44" s="1"/>
        <i x="37" s="1"/>
        <i x="41" s="1"/>
        <i x="50" s="1"/>
        <i x="3" s="1"/>
        <i x="51"/>
        <i x="10" s="1"/>
        <i x="45"/>
        <i x="49" s="1"/>
        <i x="5" s="1"/>
        <i x="20" s="1"/>
        <i x="52" s="1"/>
        <i x="11"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Semaine" xr10:uid="{57A51CCD-D080-C040-AE85-BD9B39CF4372}" sourceName="Semaine">
  <pivotTables>
    <pivotTable tabId="31" name="Tableau croisé dynamique6"/>
    <pivotTable tabId="31" name="RPE_semainee"/>
  </pivotTables>
  <data>
    <tabular pivotCacheId="1894318456">
      <items count="16">
        <i x="10" s="1"/>
        <i x="11" s="1"/>
        <i x="12" s="1"/>
        <i x="13" s="1"/>
        <i x="14" s="1"/>
        <i x="15" s="1"/>
        <i x="0" s="1"/>
        <i x="1" s="1"/>
        <i x="2" s="1"/>
        <i x="3" s="1"/>
        <i x="4" s="1"/>
        <i x="5" s="1"/>
        <i x="6" s="1"/>
        <i x="7" s="1"/>
        <i x="8" s="1"/>
        <i x="9"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Semaine1" xr10:uid="{07DD0D09-8955-1E45-937A-61AC75D4E4CD}" sourceName="Semaine">
  <pivotTables>
    <pivotTable tabId="31" name="Tableau croisé dynamique7"/>
    <pivotTable tabId="31" name="EDF_semainee"/>
  </pivotTables>
  <data>
    <tabular pivotCacheId="1838928018">
      <items count="32">
        <i x="24" s="1"/>
        <i x="25" s="1"/>
        <i x="26" s="1"/>
        <i x="27" s="1"/>
        <i x="28" s="1"/>
        <i x="29" s="1"/>
        <i x="30" s="1"/>
        <i x="31" s="1"/>
        <i x="5" s="1"/>
        <i x="0" s="1"/>
        <i x="2" s="1"/>
        <i x="3" s="1"/>
        <i x="4" s="1"/>
        <i x="6" s="1"/>
        <i x="1" s="1"/>
        <i x="8" s="1"/>
        <i x="9" s="1"/>
        <i x="10" s="1"/>
        <i x="7" s="1"/>
        <i x="11" s="1"/>
        <i x="12" s="1"/>
        <i x="13" s="1"/>
        <i x="14" s="1"/>
        <i x="15" s="1"/>
        <i x="16" s="1"/>
        <i x="17" s="1"/>
        <i x="18" s="1"/>
        <i x="19" s="1"/>
        <i x="20" s="1"/>
        <i x="21" s="1"/>
        <i x="22" s="1"/>
        <i x="23"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Nom5" xr10:uid="{B43A71F3-1351-044F-8C48-F74E502A1C3D}" sourceName="Nom">
  <pivotTables>
    <pivotTable tabId="31" name="Charge_RPE"/>
    <pivotTable tabId="31" name="EDF_moyen"/>
    <pivotTable tabId="31" name="Critères_EDF"/>
  </pivotTables>
  <data>
    <tabular pivotCacheId="1297522249">
      <items count="47">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Nom6" xr10:uid="{2B00748C-4811-D141-9702-AE26A0C666EE}" sourceName="Nom">
  <pivotTables>
    <pivotTable tabId="31" name="RPE_semainee"/>
  </pivotTables>
  <data>
    <tabular pivotCacheId="1894318456">
      <items count="45">
        <i x="31" s="1"/>
        <i x="27" s="1"/>
        <i x="18" s="1"/>
        <i x="30" s="1"/>
        <i x="32" s="1"/>
        <i x="21" s="1"/>
        <i x="40" s="1"/>
        <i x="29" s="1"/>
        <i x="15" s="1"/>
        <i x="0" s="1"/>
        <i x="20" s="1"/>
        <i x="26" s="1"/>
        <i x="3" s="1"/>
        <i x="19" s="1"/>
        <i x="8" s="1"/>
        <i x="12" s="1"/>
        <i x="14" s="1"/>
        <i x="37" s="1"/>
        <i x="6" s="1"/>
        <i x="11" s="1"/>
        <i x="25" s="1"/>
        <i x="24" s="1"/>
        <i x="38" s="1"/>
        <i x="23" s="1"/>
        <i x="28" s="1"/>
        <i x="9" s="1"/>
        <i x="22" s="1"/>
        <i x="43" s="1"/>
        <i x="41" s="1"/>
        <i x="1" s="1"/>
        <i x="42" s="1"/>
        <i x="17" s="1"/>
        <i x="5" s="1"/>
        <i x="36" s="1"/>
        <i x="16" s="1"/>
        <i x="2" s="1"/>
        <i x="7" s="1"/>
        <i x="34" s="1"/>
        <i x="10" s="1"/>
        <i x="33" s="1"/>
        <i x="39" s="1"/>
        <i x="35" s="1"/>
        <i x="4" s="1"/>
        <i x="13" s="1"/>
        <i x="44" s="1" nd="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Nom7" xr10:uid="{B75587C1-F570-0344-9DB9-042ADBD80B60}" sourceName="Nom">
  <pivotTables>
    <pivotTable tabId="31" name="EDF_semainee"/>
  </pivotTables>
  <data>
    <tabular pivotCacheId="1838928018">
      <items count="58">
        <i x="25" s="1"/>
        <i x="1" s="1"/>
        <i x="55" s="1"/>
        <i x="13" s="1"/>
        <i x="46" s="1"/>
        <i x="42" s="1"/>
        <i x="35" s="1"/>
        <i x="36" s="1"/>
        <i x="56" s="1"/>
        <i x="30" s="1"/>
        <i x="17" s="1"/>
        <i x="40" s="1"/>
        <i x="7" s="1"/>
        <i x="18" s="1"/>
        <i x="23" s="1"/>
        <i x="33" s="1"/>
        <i x="28" s="1"/>
        <i x="2" s="1"/>
        <i x="26" s="1"/>
        <i x="0" s="1"/>
        <i x="22" s="1"/>
        <i x="29" s="1"/>
        <i x="21" s="1"/>
        <i x="27" s="1"/>
        <i x="24" s="1"/>
        <i x="6" s="1"/>
        <i x="16" s="1"/>
        <i x="12" s="1"/>
        <i x="32" s="1"/>
        <i x="53" s="1"/>
        <i x="9" s="1"/>
        <i x="43" s="1"/>
        <i x="15" s="1"/>
        <i x="47" s="1"/>
        <i x="8" s="1"/>
        <i x="54" s="1"/>
        <i x="38" s="1"/>
        <i x="14" s="1"/>
        <i x="4" s="1"/>
        <i x="31" s="1"/>
        <i x="48" s="1"/>
        <i x="19" s="1"/>
        <i x="39" s="1"/>
        <i x="34" s="1"/>
        <i x="57" s="1"/>
        <i x="44" s="1"/>
        <i x="37" s="1"/>
        <i x="41" s="1"/>
        <i x="50" s="1"/>
        <i x="3" s="1"/>
        <i x="51" s="1"/>
        <i x="10" s="1"/>
        <i x="45" s="1"/>
        <i x="49" s="1"/>
        <i x="5" s="1"/>
        <i x="20" s="1"/>
        <i x="52" s="1"/>
        <i x="11" s="1"/>
      </items>
    </tabular>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Semaine2" xr10:uid="{2B0D92D8-E0BD-2E4D-B42A-B3B726D3E874}" sourceName="Semaine">
  <pivotTables>
    <pivotTable tabId="31" name="Charge_RPE"/>
    <pivotTable tabId="31" name="EDF_moyen"/>
    <pivotTable tabId="31" name="Critères_EDF"/>
    <pivotTable tabId="31" name="Tableau croisé dynamique8"/>
  </pivotTables>
  <data>
    <tabular pivotCacheId="1297522249">
      <items count="46">
        <i x="21" s="1"/>
        <i x="22" s="1"/>
        <i x="23" s="1"/>
        <i x="24" s="1"/>
        <i x="25" s="1"/>
        <i x="26" s="1"/>
        <i x="27" s="1"/>
        <i x="28" s="1"/>
        <i x="29" s="1"/>
        <i x="30" s="1"/>
        <i x="31" s="1"/>
        <i x="32" s="1"/>
        <i x="33" s="1"/>
        <i x="34" s="1"/>
        <i x="35" s="1"/>
        <i x="36" s="1"/>
        <i x="37" s="1"/>
        <i x="38" s="1"/>
        <i x="39" s="1"/>
        <i x="40" s="1"/>
        <i x="41" s="1"/>
        <i x="42" s="1"/>
        <i x="43" s="1"/>
        <i x="44" s="1"/>
        <i x="45" s="1"/>
        <i x="0" s="1"/>
        <i x="1" s="1"/>
        <i x="2" s="1"/>
        <i x="3" s="1"/>
        <i x="4" s="1"/>
        <i x="5" s="1"/>
        <i x="6" s="1"/>
        <i x="7" s="1"/>
        <i x="8" s="1"/>
        <i x="9" s="1"/>
        <i x="10" s="1"/>
        <i x="11" s="1"/>
        <i x="12" s="1"/>
        <i x="13" s="1"/>
        <i x="14" s="1"/>
        <i x="15" s="1"/>
        <i x="16" s="1"/>
        <i x="17" s="1"/>
        <i x="18" s="1"/>
        <i x="19" s="1"/>
        <i x="2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 1" xr10:uid="{DD2E5762-133A-DE48-A3DE-F889DB789077}" cache="Segment_NOM1" caption="NOM" startItem="17" style="SlicerStyleLight2"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 xr10:uid="{B84AFF95-2077-F546-B6A2-FEFBB5CDCF68}" cache="Segment_Nom" caption="Nom" style="SlicerStyleLight2" rowHeight="251883"/>
  <slicer name="Date" xr10:uid="{3713D47A-6679-0B45-86BE-4EBC3F13B0A1}" cache="Segment_Date" caption="Date" startItem="44" style="SlicerStyleLight2" rowHeight="251883"/>
  <slicer name="Date 2" xr10:uid="{A07E0872-269E-EA43-870B-06FB2CC73928}" cache="Segment_Date1" caption="Date" startItem="31" style="SlicerStyleLight2" rowHeight="251883"/>
  <slicer name="Nom 3" xr10:uid="{247909CF-4246-384D-A361-2C637F41B96F}" cache="Segment_Nom2" caption="Nom" style="SlicerStyleLight2" rowHeight="251883"/>
  <slicer name="Nom 4" xr10:uid="{F76B652F-CD6D-9742-9319-8D4C70B82E18}" cache="Segment_Nom21" caption="Nom" style="SlicerStyleLight2" rowHeight="251883"/>
  <slicer name="Date 3" xr10:uid="{E8BB7A55-2787-624F-847A-5C3A0A4E4818}" cache="Segment_Date11" caption="Date" startItem="15" style="SlicerStyleLight2"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 2" xr10:uid="{288ED537-8157-C344-BA5F-31A50C39B48A}" cache="Segment_Nom3" caption="Nom" rowHeight="365760"/>
  <slicer name="Nom 5" xr10:uid="{B5CC7F0F-660D-C649-AA22-4B3ECD24200C}" cache="Segment_Nom4" caption="Nom" rowHeight="365760"/>
  <slicer name="Semaine" xr10:uid="{6BED20A4-8822-604B-A634-46B64C25BFAE}" cache="Segment_Semaine" caption="Semaine" rowHeight="365760"/>
  <slicer name="Semaine 1" xr10:uid="{CAACD4EA-0D50-9248-9E01-B1B476D894EC}" cache="Segment_Semaine1" caption="Semaine" rowHeight="365760"/>
  <slicer name="Nom 6" xr10:uid="{CC7D2CC2-C67C-F342-ADE9-EEBBBAB08C2C}" cache="Segment_Nom5" caption="Nom" startItem="5" rowHeight="457200"/>
  <slicer name="Nom 7" xr10:uid="{885C960C-6EF4-5848-991C-8CE9E44831DE}" cache="Segment_Nom6" caption="Nom" rowHeight="457200"/>
  <slicer name="Nom 8" xr10:uid="{834F51CB-A1A7-C14F-96F1-3ECDF1F2A9E7}" cache="Segment_Nom7" caption="Nom" startItem="30" rowHeight="457200"/>
  <slicer name="Semaine 2" xr10:uid="{73450194-A0C4-8143-B19A-9D41B73AA2FE}" cache="Segment_Semaine2" caption="Semaine" startItem="18" rowHeight="36576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19650D3-39E6-A240-B90F-AB0ACABD612D}" name="EDF" displayName="EDF" ref="A1:AH2294" totalsRowShown="0" headerRowDxfId="595" dataDxfId="594">
  <autoFilter ref="A1:AH2294" xr:uid="{819650D3-39E6-A240-B90F-AB0ACABD612D}"/>
  <tableColumns count="34">
    <tableColumn id="1" xr3:uid="{71026BD8-4AB2-A74C-AA09-243842D2C059}" name="Horodateur" dataDxfId="593"/>
    <tableColumn id="2" xr3:uid="{935A5CA9-5D19-904D-99F8-7CF0C5B68C73}" name="Nom" dataDxfId="592"/>
    <tableColumn id="3" xr3:uid="{C0765F55-13F1-8741-A707-E29E334535B3}" name="Date" dataDxfId="591"/>
    <tableColumn id="4" xr3:uid="{64EE6748-A2D3-8148-9559-30677B9A03BC}" name="Suivi cycle" dataDxfId="590"/>
    <tableColumn id="5" xr3:uid="{F2EAA649-B915-CB4B-84B2-61BCDEBE6A4B}" name="Humeur" dataDxfId="589"/>
    <tableColumn id="6" xr3:uid="{8290D990-4004-C647-9B40-A64E969F82A0}" name="Stress" dataDxfId="588"/>
    <tableColumn id="7" xr3:uid="{B7B1FA8D-756F-1941-B079-CE1689F3155D}" name="Sommeil" dataDxfId="587"/>
    <tableColumn id="8" xr3:uid="{8634F857-EAAE-2F4F-81F3-2FD9D813E6CE}" name="Etat Physique" dataDxfId="586"/>
    <tableColumn id="9" xr3:uid="{9C698D45-EDD4-F449-9C50-EAF9B552B185}" name="Hydratation" dataDxfId="585"/>
    <tableColumn id="10" xr3:uid="{AB225E12-FAFE-5F48-8DEB-557E5C1DE1EC}" name="Nutrition" dataDxfId="584"/>
    <tableColumn id="11" xr3:uid="{9F53C264-1110-2640-9F9A-5F028F5EDEC2}" name="Commentaires" dataDxfId="583"/>
    <tableColumn id="12" xr3:uid="{F1385481-92D0-334F-85FE-7848FA3A9E6F}" name="Intensité douleur" dataDxfId="582"/>
    <tableColumn id="13" xr3:uid="{F74EEA70-D85F-074D-B75D-D4CCC802DAC2}" name="Tête" dataDxfId="581"/>
    <tableColumn id="14" xr3:uid="{1DF8BEE2-82FF-4C4D-ACBE-D353B033EBC3}" name="Localisation [Ligne 2]" dataDxfId="580"/>
    <tableColumn id="15" xr3:uid="{20527BDE-30C2-0D4A-8189-9A8A17152B71}" name="Cervicales" dataDxfId="579"/>
    <tableColumn id="16" xr3:uid="{2E353E18-FD77-F04C-AB5F-845E08C11F5E}" name="Ceinture scapulaire" dataDxfId="578"/>
    <tableColumn id="17" xr3:uid="{FC884737-DC57-B440-82CB-F35641A7895F}" name="Coudes" dataDxfId="577"/>
    <tableColumn id="18" xr3:uid="{0CE96BC6-4364-6A41-AC39-251D89F84BAF}" name="Dos" dataDxfId="576"/>
    <tableColumn id="19" xr3:uid="{501C9048-09AD-1644-A2D5-16A810A2A073}" name="Haut du dos" dataDxfId="575"/>
    <tableColumn id="20" xr3:uid="{1CBBBBD2-99EA-A34C-B7CE-0CD6956920C7}" name="Bas du dos" dataDxfId="574"/>
    <tableColumn id="21" xr3:uid="{387FDA7C-3EB8-6F42-B849-2A01F8AEC7A5}" name="Abdos" dataDxfId="573"/>
    <tableColumn id="22" xr3:uid="{FA56CA96-3C7F-CB46-BDFF-7EDFF854BB6A}" name="Ceinture pelvienne" dataDxfId="572"/>
    <tableColumn id="23" xr3:uid="{6F3A01B4-A597-584A-8554-45670499DD6E}" name="Genou" dataDxfId="571"/>
    <tableColumn id="24" xr3:uid="{03B1AB18-62EC-A74E-93F2-597A35726540}" name="Chevilles" dataDxfId="570"/>
    <tableColumn id="25" xr3:uid="{DDFC4074-6DD4-5941-A088-C6B44CF8B95E}" name="Pieds" dataDxfId="569"/>
    <tableColumn id="26" xr3:uid="{E1DE9670-2454-F34D-8CC7-7F24E77ACA6B}" name="Mains" dataDxfId="568"/>
    <tableColumn id="27" xr3:uid="{90D20E46-BEAF-2B4B-8CCC-1CD48A7A8C78}" name="Quadri" dataDxfId="567"/>
    <tableColumn id="28" xr3:uid="{0F522892-8B1A-754E-84D4-1844F588AFB2}" name="Ischio" dataDxfId="566"/>
    <tableColumn id="29" xr3:uid="{D970C19C-5D28-FC49-88A2-E9AAF4985223}" name="Mollet" dataDxfId="565"/>
    <tableColumn id="30" xr3:uid="{AA48EAC8-86AA-1B47-846B-B8BB8DBF38AC}" name="Tibia" dataDxfId="564"/>
    <tableColumn id="31" xr3:uid="{76B8A28E-06F2-B140-80FC-D9B2A8CDD2CF}" name="Commentaires douleur" dataDxfId="563"/>
    <tableColumn id="34" xr3:uid="{D6C8766D-36A9-4641-A165-9BC6C7C9F4C3}" name="Total EDF">
      <calculatedColumnFormula>SUM(E2:J2)</calculatedColumnFormula>
    </tableColumn>
    <tableColumn id="32" xr3:uid="{62BF0EAE-3691-424F-99F0-47E5610178F8}" name="Semaine" dataDxfId="562">
      <calculatedColumnFormula>_xlfn.ISOWEEKNUM(EDF[[#This Row],[Date]])</calculatedColumnFormula>
    </tableColumn>
    <tableColumn id="33" xr3:uid="{A2B0B06D-66C5-4D4B-83F2-4D7E1F860625}" name="Année" dataDxfId="561">
      <calculatedColumnFormula>YEAR(EDF[[#This Row],[Date]])</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E388180-F5FE-9240-9F9C-B709CE8EF4D0}" name="RPE" displayName="RPE" ref="A1:Q419" totalsRowShown="0" headerRowDxfId="560">
  <autoFilter ref="A1:Q419" xr:uid="{DE388180-F5FE-9240-9F9C-B709CE8EF4D0}"/>
  <tableColumns count="17">
    <tableColumn id="1" xr3:uid="{C4D8276F-6707-8942-A0BD-5B9ECAF2CA66}" name="Horodateur" dataDxfId="559"/>
    <tableColumn id="2" xr3:uid="{D906EF0B-6655-D444-B5BE-A55F1B6A2AEA}" name="Nom" dataDxfId="558"/>
    <tableColumn id="3" xr3:uid="{9E3F01EB-1C53-B242-86BA-D9DC9608A13F}" name="Date" dataDxfId="557"/>
    <tableColumn id="4" xr3:uid="{77CBF599-9845-F646-A75C-96B229F0E5EF}" name="RPE_PP" dataDxfId="556"/>
    <tableColumn id="5" xr3:uid="{DD6B87BE-BC56-EE43-B07D-350C8266511A}" name="RPE_rugby" dataDxfId="555"/>
    <tableColumn id="6" xr3:uid="{7926FCD1-BD53-9D4E-B4B6-B41A6A3A6F8D}" name="RPE_match" dataDxfId="554"/>
    <tableColumn id="7" xr3:uid="{9FE4C546-8A73-3A49-85EA-08286B0EF20F}" name="Investissement du jour" dataDxfId="553"/>
    <tableColumn id="8" xr3:uid="{49983700-1B88-5E49-AABE-78B3E72012E2}" name="Remarques/Commentaires du joueur:" dataDxfId="552"/>
    <tableColumn id="16" xr3:uid="{14D76771-BF75-7042-A4C6-2381A46B0D54}" name="Durée_PP" dataDxfId="551"/>
    <tableColumn id="17" xr3:uid="{434F1DAB-1388-C249-92D2-E81FAB557087}" name="Durée_Rugby" dataDxfId="550"/>
    <tableColumn id="18" xr3:uid="{303D9291-2CF4-BA45-AA22-80230C9A0BF7}" name="Durée_Match" dataDxfId="549"/>
    <tableColumn id="9" xr3:uid="{3BA6F3B2-5BD8-3B43-9769-414130E530BD}" name="sRPE_PP">
      <calculatedColumnFormula>D2*60</calculatedColumnFormula>
    </tableColumn>
    <tableColumn id="10" xr3:uid="{2F5CA116-E2FF-6748-BFFC-CDFD735C94C6}" name="sRPE_rugby">
      <calculatedColumnFormula>E2*90</calculatedColumnFormula>
    </tableColumn>
    <tableColumn id="11" xr3:uid="{4C4C7605-3474-AD44-AB1A-0F7ADC5C43F2}" name="sRPE_match" dataDxfId="548">
      <calculatedColumnFormula>F2*40</calculatedColumnFormula>
    </tableColumn>
    <tableColumn id="12" xr3:uid="{8FAED28A-3ABB-CA43-9C74-70D32FF8DBA9}" name="sRPE_tot" dataDxfId="547">
      <calculatedColumnFormula>L2+M2</calculatedColumnFormula>
    </tableColumn>
    <tableColumn id="13" xr3:uid="{647E4300-B8A3-3945-8166-439177F2AFD3}" name="Semaine" dataDxfId="546">
      <calculatedColumnFormula>_xlfn.ISOWEEKNUM(RPE[[#This Row],[Date]])</calculatedColumnFormula>
    </tableColumn>
    <tableColumn id="14" xr3:uid="{CFF641C7-2AD4-E243-9474-133534C32EB7}" name="Année" dataDxfId="545">
      <calculatedColumnFormula>YEAR(RPE[[#This Row],[Date]])</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471BC90-89F1-3F4A-AEF7-DB235DB78D6E}" name="BD_evo" displayName="BD_evo" ref="A1:M2163" totalsRowShown="0" headerRowDxfId="544">
  <autoFilter ref="A1:M2163" xr:uid="{1471BC90-89F1-3F4A-AEF7-DB235DB78D6E}"/>
  <tableColumns count="13">
    <tableColumn id="1" xr3:uid="{04706795-6331-5140-B1C8-FBBF8DD4AC82}" name="Nom" dataDxfId="543"/>
    <tableColumn id="2" xr3:uid="{E0721E0E-4D42-8646-A11A-B17534FC68B7}" name="Profil" dataDxfId="542">
      <calculatedColumnFormula>INDEX(Statut[Profil], MATCH(BD_evo[[#This Row],[Nom]], Statut[Nom], 0))</calculatedColumnFormula>
    </tableColumn>
    <tableColumn id="4" xr3:uid="{2C75CC0A-25C8-FC42-8415-49633E9B5EB4}" name="Année"/>
    <tableColumn id="5" xr3:uid="{D4F54C36-7DC0-E44C-BFAF-47B0A28EC94C}" name="Semaine"/>
    <tableColumn id="6" xr3:uid="{407E429C-7DAC-3749-9E09-32A331EE406E}" name="Charge RPE" dataDxfId="541">
      <calculatedColumnFormula>IF(SUMIFS(RPE[sRPE_tot], RPE[Nom], BD_evo[[#This Row],[Nom]], RPE[Semaine], BD_evo[[#This Row],[Semaine]])=0,"",SUMIFS(RPE[sRPE_tot], RPE[Nom], BD_evo[[#This Row],[Nom]], RPE[Semaine], BD_evo[[#This Row],[Semaine]]))</calculatedColumnFormula>
    </tableColumn>
    <tableColumn id="7" xr3:uid="{E596DEB1-D76F-F047-9445-0123AD9F662D}" name="EDF" dataDxfId="540">
      <calculatedColumnFormula>IFERROR(AVERAGEIFS(EDF[Total EDF], EDF[Nom], BD_evo[[#This Row],[Nom]], EDF[Semaine], BD_evo[[#This Row],[Semaine]]), "")</calculatedColumnFormula>
    </tableColumn>
    <tableColumn id="8" xr3:uid="{516457CF-3D40-994D-839E-68AEAAF0739B}" name="Humeur" dataDxfId="539">
      <calculatedColumnFormula>IFERROR(AVERAGEIFS(EDF[Humeur], EDF[Nom], BD_evo[[#This Row],[Nom]], EDF[Semaine], BD_evo[[#This Row],[Semaine]]), "")</calculatedColumnFormula>
    </tableColumn>
    <tableColumn id="10" xr3:uid="{375C888D-F037-474C-A247-DDD4D7BC6478}" name="Stress" dataDxfId="538">
      <calculatedColumnFormula>IFERROR(AVERAGEIFS(EDF[Stress], EDF[Nom], BD_evo[[#This Row],[Nom]], EDF[Semaine], BD_evo[[#This Row],[Semaine]]), "")</calculatedColumnFormula>
    </tableColumn>
    <tableColumn id="11" xr3:uid="{55AC374D-D82E-504B-B1F9-B8524FF6CADF}" name="Sommeil" dataDxfId="537">
      <calculatedColumnFormula>IFERROR(AVERAGEIFS(EDF[Sommeil], EDF[Nom], BD_evo[[#This Row],[Nom]], EDF[Semaine], BD_evo[[#This Row],[Semaine]]), "")</calculatedColumnFormula>
    </tableColumn>
    <tableColumn id="12" xr3:uid="{B338749B-7D6C-1245-8380-8439733ECA03}" name="Etat Physique" dataDxfId="536">
      <calculatedColumnFormula>IFERROR(AVERAGEIFS(EDF[Etat Physique], EDF[Nom], BD_evo[[#This Row],[Nom]], EDF[Semaine], BD_evo[[#This Row],[Semaine]]), "")</calculatedColumnFormula>
    </tableColumn>
    <tableColumn id="13" xr3:uid="{506163B6-F3CD-E24C-A2B7-C7B26FBF99CB}" name="Hydratation" dataDxfId="535">
      <calculatedColumnFormula>IFERROR(AVERAGEIFS(EDF[Hydratation], EDF[Nom], BD_evo[[#This Row],[Nom]], EDF[Semaine], BD_evo[[#This Row],[Semaine]]), "")</calculatedColumnFormula>
    </tableColumn>
    <tableColumn id="14" xr3:uid="{542FCC9B-9040-1B4A-86C6-94FC87B8FE3D}" name="Nutrition" dataDxfId="534">
      <calculatedColumnFormula>IFERROR(AVERAGEIFS(EDF[Nutrition], EDF[Nom], BD_evo[[#This Row],[Nom]], EDF[Semaine], BD_evo[[#This Row],[Semaine]]), "")</calculatedColumnFormula>
    </tableColumn>
    <tableColumn id="9" xr3:uid="{831A9253-2116-A848-A228-AEB40F10E121}" name="Investissement" dataDxfId="533">
      <calculatedColumnFormula>IFERROR(AVERAGEIFS(RPE[Investissement du jour], RPE[Nom], BD_evo[[#This Row],[Nom]], RPE[Semaine], BD_evo[[#This Row],[Semaine]]), "")</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3E1D724-1AF1-3D49-97A1-61A1498E4F06}" name="EDF_jour" displayName="EDF_jour" ref="A5:BA60" totalsRowShown="0" headerRowDxfId="367" dataDxfId="366">
  <autoFilter ref="A5:BA60" xr:uid="{D84A1398-B0A0-8448-BBAC-2B8C5492A441}"/>
  <sortState xmlns:xlrd2="http://schemas.microsoft.com/office/spreadsheetml/2017/richdata2" ref="A6:BA58">
    <sortCondition descending="1" ref="F5:F60"/>
  </sortState>
  <tableColumns count="53">
    <tableColumn id="1" xr3:uid="{3D40F038-B976-1D49-A740-0B090C2261E6}" name="NOM" dataDxfId="365"/>
    <tableColumn id="2" xr3:uid="{F03CA9E4-D306-4F48-ABBF-275D9148B9ED}" name="PRENOM" dataDxfId="364"/>
    <tableColumn id="3" xr3:uid="{C90B0114-36F2-A84E-BA6C-B3AB3E1B38A1}" name="EQUIPE" dataDxfId="363"/>
    <tableColumn id="4" xr3:uid="{67F3E44B-B3E4-244B-9E7C-C5D2D163CB45}" name="AVANT - 3/4" dataDxfId="362"/>
    <tableColumn id="5" xr3:uid="{5E26C0FE-0C94-4842-924D-5AE4324EC562}" name="GROUPE MATCH" dataDxfId="361"/>
    <tableColumn id="6" xr3:uid="{C088433A-63F3-3445-9C8E-A5133C3BC8B7}" name="PRESENCE" dataDxfId="360"/>
    <tableColumn id="7" xr3:uid="{73AD4E1F-C15D-6349-A5A1-3E7762D8A7CE}" name="RUGBY" dataDxfId="359"/>
    <tableColumn id="8" xr3:uid="{5180B066-0C1F-A04E-9978-8CA7C4A6F026}" name="ETAT DE FORME" dataDxfId="358">
      <calculatedColumnFormula array="1">IF(P6="", "", IF(SUMPRODUCT((EDF_jour[[#This Row],[Humeur]:[Nutrition]]&lt;3)*1)&gt;=3, "Bas", VLOOKUP(P6, $G$67:$H$71, 2, TRUE)))</calculatedColumnFormula>
    </tableColumn>
    <tableColumn id="9" xr3:uid="{CF25B703-7516-0F47-8787-EE87DF48D43A}" name="RECOMMANDATIONS / INFOS" dataDxfId="357"/>
    <tableColumn id="10" xr3:uid="{E1C30580-3290-CD4F-A72A-98A1A1534D8E}" name="Humeur" dataDxfId="356">
      <calculatedColumnFormula array="1">IF(SUMPRODUCT((EDF[[Date]:[Date]]=$A$4)*(EDF[[Nom]:[Nom]]=A6)*(EDF[[Humeur]:[Humeur]]))=0, "", SUMPRODUCT((EDF[[Date]:[Date]]=$A$4)*(EDF[[Nom]:[Nom]]=A6)*(EDF[[Humeur]:[Humeur]])))</calculatedColumnFormula>
    </tableColumn>
    <tableColumn id="11" xr3:uid="{F08CFCBD-E5A8-3842-82A5-6072BAB1F867}" name="Stress" dataDxfId="355">
      <calculatedColumnFormula array="1">IF(SUMPRODUCT((EDF[[Date]:[Date]]=$A$4)*(EDF[[Nom]:[Nom]]=A6)*(EDF[[Stress]:[Stress]]))=0, "", SUMPRODUCT((EDF[[Date]:[Date]]=$A$4)*(EDF[[Nom]:[Nom]]=A6)*(EDF[[Stress]:[Stress]])))</calculatedColumnFormula>
    </tableColumn>
    <tableColumn id="12" xr3:uid="{4EECEBF0-4230-2D40-AC03-D10D66A2F999}" name="Sommeil" dataDxfId="354">
      <calculatedColumnFormula array="1">IF(SUMPRODUCT((EDF[[Date]:[Date]]=$A$4)*(EDF[[Nom]:[Nom]]=A6)*(EDF[[Sommeil]:[Sommeil]]))=0, "", SUMPRODUCT((EDF[[Date]:[Date]]=$A$4)*(EDF[[Nom]:[Nom]]=A6)*(EDF[[Sommeil]:[Sommeil]])))</calculatedColumnFormula>
    </tableColumn>
    <tableColumn id="13" xr3:uid="{854F1989-1955-854A-9BD1-675A00EF1C8C}" name="Etat physique" dataDxfId="353">
      <calculatedColumnFormula array="1">IF(SUMPRODUCT((EDF[[Date]:[Date]]=$A$4)*(EDF[[Nom]:[Nom]]=A6)*(EDF[[Etat Physique]:[Etat Physique]]))=0, "", SUMPRODUCT((EDF[[Date]:[Date]]=$A$4)*(EDF[[Nom]:[Nom]]=A6)*(EDF[[Etat Physique]:[Etat Physique]])))</calculatedColumnFormula>
    </tableColumn>
    <tableColumn id="14" xr3:uid="{E5A61889-19D1-AC4B-B8A4-E52EFC70A102}" name="Hydratation" dataDxfId="352">
      <calculatedColumnFormula array="1">IF(SUMPRODUCT((EDF[[Date]:[Date]]=$A$4)*(EDF[[Nom]:[Nom]]=A6)*(EDF[[Hydratation]:[Hydratation]]))=0, "", SUMPRODUCT((EDF[[Date]:[Date]]=$A$4)*(EDF[[Nom]:[Nom]]=A6)*(EDF[[Hydratation]:[Hydratation]])))</calculatedColumnFormula>
    </tableColumn>
    <tableColumn id="15" xr3:uid="{0FE99C44-2659-204D-860C-01405722AAB5}" name="Nutrition" dataDxfId="351">
      <calculatedColumnFormula array="1">IF(SUMPRODUCT((EDF[[Date]:[Date]]=$A$4)*(EDF[[Nom]:[Nom]]=A6)*(EDF[[Nutrition]:[Nutrition]]))=0, "", SUMPRODUCT((EDF[[Date]:[Date]]=$A$4)*(EDF[[Nom]:[Nom]]=A6)*(EDF[[Nutrition]:[Nutrition]])))</calculatedColumnFormula>
    </tableColumn>
    <tableColumn id="16" xr3:uid="{263794C4-AD9D-0D43-BF4E-F91D91E28D20}" name="Score" dataDxfId="350">
      <calculatedColumnFormula array="1">IF(SUMPRODUCT((EDF[[Date]:[Date]]=$A$4)*(EDF[[Nom]:[Nom]]=A6)*(EDF[[Total EDF]:[Total EDF]]))=0, "", SUMPRODUCT((EDF[[Date]:[Date]]=$A$4)*(EDF[[Nom]:[Nom]]=A6)*(EDF[[Total EDF]:[Total EDF]])))</calculatedColumnFormula>
    </tableColumn>
    <tableColumn id="26" xr3:uid="{065F05D5-CBA6-444E-A023-31D24861FC0A}" name="Intensité douleur" dataDxfId="349">
      <calculatedColumnFormula array="1">IF(SUMPRODUCT((EDF[[Date]:[Date]]=$A$4)*(EDF[[Nom]:[Nom]]=EDF_jour[[#This Row],[NOM]])*(EDF[[Intensité douleur]:[Intensité douleur]]))=0, "", SUMPRODUCT((EDF[[Date]:[Date]]=$A$4)*(EDF[[Nom]:[Nom]]=EDF_jour[[#This Row],[NOM]])*(EDF[[Intensité douleur]:[Intensité douleur]])))</calculatedColumnFormula>
    </tableColumn>
    <tableColumn id="27" xr3:uid="{071BECD8-E9E9-CA4D-AA25-B39BED2EB34F}" name="Commentaires" dataDxfId="348">
      <calculatedColumnFormula array="1">IF(IFERROR(INDEX(EDF[[Commentaires douleur]:[Commentaires douleur]], MATCH(1, (EDF[[Date]:[Date]]=$A$4)*(EDF[[Nom]:[Nom]]=EDF_jour[[#This Row],[NOM]]), 0)), "")=0, "", IFERROR(INDEX(EDF[[Commentaires douleur]:[Commentaires douleur]], MATCH(1, (EDF[[Date]:[Date]]=$A$4)*(EDF[[Nom]:[Nom]]=EDF_jour[[#This Row],[NOM]]), 0)), ""))</calculatedColumnFormula>
    </tableColumn>
    <tableColumn id="17" xr3:uid="{76F8BDEF-BE98-3745-A3D5-4E45D2223EEE}" name="Zone" dataDxfId="347"/>
    <tableColumn id="28" xr3:uid="{9979A8CE-2350-4A49-A35B-5251F953D466}" name="Tête" dataDxfId="346">
      <calculatedColumnFormula array="1">IF(IFERROR(INDEX(EDF[[Tête]:[Tête]], MATCH(1, (EDF[[Date]:[Date]]=$A$4)*(EDF[[Nom]:[Nom]]=EDF_jour[[#This Row],[NOM]]), 0)), "")=0, "", IFERROR(INDEX(EDF[[Tête]:[Tête]], MATCH(1, (EDF[[Date]:[Date]]=$A$4)*(EDF[[Nom]:[Nom]]=EDF_jour[[#This Row],[NOM]]), 0)), ""))</calculatedColumnFormula>
    </tableColumn>
    <tableColumn id="29" xr3:uid="{613D5055-00A6-B343-8E83-49A22994375A}" name="Cervicales" dataDxfId="345">
      <calculatedColumnFormula array="1">IF(IFERROR(INDEX(EDF[[Cervicales]:[Cervicales]], MATCH(1, (EDF[[Date]:[Date]]=$A$4)*(EDF[[Nom]:[Nom]]=EDF_jour[[#This Row],[NOM]]), 0)), "")=0, "", IFERROR(INDEX(EDF[[Cervicales]:[Cervicales]], MATCH(1, (EDF[[Date]:[Date]]=$A$4)*(EDF[[Nom]:[Nom]]=EDF_jour[[#This Row],[NOM]]), 0)), ""))</calculatedColumnFormula>
    </tableColumn>
    <tableColumn id="30" xr3:uid="{EE316655-21BB-6B4F-9DCE-2828C18D70E7}" name="Ceinture scapulaire" dataDxfId="344">
      <calculatedColumnFormula array="1">IF(IFERROR(INDEX(EDF[[Ceinture scapulaire]:[Ceinture scapulaire]], MATCH(1, (EDF[[Date]:[Date]]=$A$4)*(EDF[[Nom]:[Nom]]=EDF_jour[[#This Row],[NOM]]), 0)), "")=0, "", IFERROR(INDEX(EDF[[Ceinture scapulaire]:[Ceinture scapulaire]], MATCH(1, (EDF[[Date]:[Date]]=$A$4)*(EDF[[Nom]:[Nom]]=EDF_jour[[#This Row],[NOM]]), 0)), ""))</calculatedColumnFormula>
    </tableColumn>
    <tableColumn id="31" xr3:uid="{BA367B79-2AC0-1A41-AF5C-37DEE9E35B6B}" name="Coudes" dataDxfId="343">
      <calculatedColumnFormula array="1">IF(IFERROR(INDEX(EDF[[Coudes]:[Coudes]], MATCH(1, (EDF[[Date]:[Date]]=$A$4)*(EDF[[Nom]:[Nom]]=EDF_jour[[#This Row],[NOM]]), 0)), "")=0, "", IFERROR(INDEX(EDF[[Coudes]:[Coudes]], MATCH(1, (EDF[[Date]:[Date]]=$A$4)*(EDF[[Nom]:[Nom]]=EDF_jour[[#This Row],[NOM]]), 0)), ""))</calculatedColumnFormula>
    </tableColumn>
    <tableColumn id="32" xr3:uid="{C3827210-815B-A44F-95AC-CD1DD4FC11E5}" name="Mains" dataDxfId="342">
      <calculatedColumnFormula array="1">IF(IFERROR(INDEX(EDF[[Mains]:[Mains]], MATCH(1, (EDF[[Date]:[Date]]=$A$4)*(EDF[[Nom]:[Nom]]=EDF_jour[[#This Row],[NOM]]), 0)), "")=0, "", IFERROR(INDEX(EDF[[Mains]:[Mains]], MATCH(1, (EDF[[Date]:[Date]]=$A$4)*(EDF[[Nom]:[Nom]]=EDF_jour[[#This Row],[NOM]]), 0)), ""))</calculatedColumnFormula>
    </tableColumn>
    <tableColumn id="33" xr3:uid="{094F56F1-C30B-FB43-9157-210DCE9EAA57}" name="Dos" dataDxfId="341">
      <calculatedColumnFormula array="1">IF(IFERROR(INDEX(EDF[[Dos]:[Dos]], MATCH(1, (EDF[[Date]:[Date]]=$A$4)*(EDF[[Nom]:[Nom]]=EDF_jour[[#This Row],[NOM]]), 0)), "")=0, "", IFERROR(INDEX(EDF[[Dos]:[Dos]], MATCH(1, (EDF[[Date]:[Date]]=$A$4)*(EDF[[Nom]:[Nom]]=EDF_jour[[#This Row],[NOM]]), 0)), ""))</calculatedColumnFormula>
    </tableColumn>
    <tableColumn id="34" xr3:uid="{CE43A53E-2CB8-914D-BA2D-841D6398C51A}" name="Abdos" dataDxfId="340">
      <calculatedColumnFormula array="1">IF(IFERROR(INDEX(EDF[[Abdos]:[Abdos]], MATCH(1, (EDF[[Date]:[Date]]=$A$4)*(EDF[[Nom]:[Nom]]=EDF_jour[[#This Row],[NOM]]), 0)), "")=0, "", IFERROR(INDEX(EDF[[Abdos]:[Abdos]], MATCH(1, (EDF[[Date]:[Date]]=$A$4)*(EDF[[Nom]:[Nom]]=EDF_jour[[#This Row],[NOM]]), 0)), ""))</calculatedColumnFormula>
    </tableColumn>
    <tableColumn id="35" xr3:uid="{BAFD7E57-8B0C-EA49-9144-5BFB7EF7A09D}" name="Ceinture pelvienne" dataDxfId="339">
      <calculatedColumnFormula array="1">IF(IFERROR(INDEX(EDF[[Ceinture pelvienne]:[Ceinture pelvienne]], MATCH(1, (EDF[[Date]:[Date]]=$A$4)*(EDF[[Nom]:[Nom]]=EDF_jour[[#This Row],[NOM]]), 0)), "")=0, "", IFERROR(INDEX(EDF[[Ceinture pelvienne]:[Ceinture pelvienne]], MATCH(1, (EDF[[Date]:[Date]]=$A$4)*(EDF[[Nom]:[Nom]]=EDF_jour[[#This Row],[NOM]]), 0)), ""))</calculatedColumnFormula>
    </tableColumn>
    <tableColumn id="36" xr3:uid="{C46E19BA-99C2-0E41-87B1-2ACBF39EFF1D}" name="Genou" dataDxfId="338">
      <calculatedColumnFormula array="1">IF(IFERROR(INDEX(EDF[[Genou]:[Genou]], MATCH(1, (EDF[[Date]:[Date]]=$A$4)*(EDF[[Nom]:[Nom]]=EDF_jour[[#This Row],[NOM]]), 0)), "")=0, "", IFERROR(INDEX(EDF[[Genou]:[Genou]], MATCH(1, (EDF[[Date]:[Date]]=$A$4)*(EDF[[Nom]:[Nom]]=EDF_jour[[#This Row],[NOM]]), 0)), ""))</calculatedColumnFormula>
    </tableColumn>
    <tableColumn id="37" xr3:uid="{EAF26764-8AE8-6C44-8CC8-BFF552A468E3}" name="Quadri" dataDxfId="337">
      <calculatedColumnFormula array="1">IF(IFERROR(INDEX(EDF[[Quadri]:[Quadri]], MATCH(1, (EDF[[Date]:[Date]]=$A$4)*(EDF[[Nom]:[Nom]]=EDF_jour[[#This Row],[NOM]]), 0)), "")=0, "", IFERROR(INDEX(EDF[[Quadri]:[Quadri]], MATCH(1, (EDF[[Date]:[Date]]=$A$4)*(EDF[[Nom]:[Nom]]=EDF_jour[[#This Row],[NOM]]), 0)), ""))</calculatedColumnFormula>
    </tableColumn>
    <tableColumn id="38" xr3:uid="{0FBD2E15-E0B4-2D44-B722-606E4DB1BA48}" name="Ischio" dataDxfId="336">
      <calculatedColumnFormula array="1">IF(IFERROR(INDEX(EDF[[Ischio]:[Ischio]], MATCH(1, (EDF[[Date]:[Date]]=$A$4)*(EDF[[Nom]:[Nom]]=EDF_jour[[#This Row],[NOM]]), 0)), "")=0, "", IFERROR(INDEX(EDF[[Ischio]:[Ischio]], MATCH(1, (EDF[[Date]:[Date]]=$A$4)*(EDF[[Nom]:[Nom]]=EDF_jour[[#This Row],[NOM]]), 0)), ""))</calculatedColumnFormula>
    </tableColumn>
    <tableColumn id="39" xr3:uid="{5DE1FD03-02ED-2940-B3B3-3537874E2578}" name="Tibia" dataDxfId="335">
      <calculatedColumnFormula array="1">IF(IFERROR(INDEX(EDF[[Tibia]:[Tibia]], MATCH(1, (EDF[[Date]:[Date]]=$A$4)*(EDF[[Nom]:[Nom]]=EDF_jour[[#This Row],[NOM]]), 0)), "")=0, "", IFERROR(INDEX(EDF[[Tibia]:[Tibia]], MATCH(1, (EDF[[Date]:[Date]]=$A$4)*(EDF[[Nom]:[Nom]]=EDF_jour[[#This Row],[NOM]]), 0)), ""))</calculatedColumnFormula>
    </tableColumn>
    <tableColumn id="40" xr3:uid="{A791858A-3405-014E-8A42-6AF66B821CCA}" name="Mollet" dataDxfId="334">
      <calculatedColumnFormula array="1">IF(IFERROR(INDEX(EDF[[Mollet]:[Mollet]], MATCH(1, (EDF[[Date]:[Date]]=$A$4)*(EDF[[Nom]:[Nom]]=EDF_jour[[#This Row],[NOM]]), 0)), "")=0, "", IFERROR(INDEX(EDF[[Mollet]:[Mollet]], MATCH(1, (EDF[[Date]:[Date]]=$A$4)*(EDF[[Nom]:[Nom]]=EDF_jour[[#This Row],[NOM]]), 0)), ""))</calculatedColumnFormula>
    </tableColumn>
    <tableColumn id="42" xr3:uid="{7D516973-2BD9-8D44-AF98-57BEED2B9B9F}" name="Chevilles" dataDxfId="333">
      <calculatedColumnFormula array="1">IF(IFERROR(INDEX(EDF[[Chevilles]:[Chevilles]], MATCH(1, (EDF[[Date]:[Date]]=$A$4)*(EDF[[Nom]:[Nom]]=EDF_jour[[#This Row],[NOM]]), 0)), "")=0, "", IFERROR(INDEX(EDF[[Chevilles]:[Chevilles]], MATCH(1, (EDF[[Date]:[Date]]=$A$4)*(EDF[[Nom]:[Nom]]=EDF_jour[[#This Row],[NOM]]), 0)), ""))</calculatedColumnFormula>
    </tableColumn>
    <tableColumn id="41" xr3:uid="{A0D60423-B0C5-F645-BC40-75B1A5C9C73E}" name="Pieds" dataDxfId="332">
      <calculatedColumnFormula array="1">IF(IFERROR(INDEX(EDF[[Pieds]:[Pieds]], MATCH(1, (EDF[[Date]:[Date]]=$A$4)*(EDF[[Nom]:[Nom]]=EDF_jour[[#This Row],[NOM]]), 0)), "")=0, "", IFERROR(INDEX(EDF[[Pieds]:[Pieds]], MATCH(1, (EDF[[Date]:[Date]]=$A$4)*(EDF[[Nom]:[Nom]]=EDF_jour[[#This Row],[NOM]]), 0)), ""))</calculatedColumnFormula>
    </tableColumn>
    <tableColumn id="46" xr3:uid="{D6611CDE-52CD-C44E-84D5-D1BFE82E4D47}" name="Tendance semaine" dataDxfId="331">
      <calculatedColumnFormula>IF(COUNTIFS(EDF[Date], "&gt;=" &amp; DATE(YEAR($A$4), MONTH($A$4), DAY($A$4) - 6), EDF[Date], "&lt;=" &amp; $A$4, EDF[Nom], EDF_jour[[#This Row],[NOM]]) = 0, "", SUMIFS(EDF[Total EDF], EDF[Date], "&gt;=" &amp; DATE(YEAR($A$4), MONTH($A$4), DAY($A$4) - 6), EDF[Date], "&lt;=" &amp; $A$4, EDF[Nom], EDF_jour[[#This Row],[NOM]]) / COUNTIFS(EDF[Date], "&gt;=" &amp; DATE(YEAR($A$4), MONTH($A$4), DAY($A$4) - 6), EDF[Date], "&lt;=" &amp; $A$4, EDF[Nom], EDF_jour[[#This Row],[NOM]]))</calculatedColumnFormula>
    </tableColumn>
    <tableColumn id="53" xr3:uid="{33249C49-408D-3A4A-84BB-99F7D2739574}" name="ET" dataDxfId="330">
      <calculatedColumnFormula array="1">IF(COUNTIFS(EDF[Date], "&gt;=" &amp; DATE(YEAR($A$4), MONTH($A$4), DAY($A$4) - 6), EDF[Date], "&lt;=" &amp; $A$4, EDF[Nom], EDF_jour[[#This Row],[NOM]]) &gt; 1, SQRT(SUMPRODUCT((EDF[Nom]=EDF_jour[[#This Row],[NOM]]) * (EDF[Date]&gt;=DATE(YEAR($A$4), MONTH($A$4), DAY($A$4)-6)) * (EDF[Date]&lt;=$A$4) * (EDF[Total EDF]-EDF_jour[[#This Row],[Tendance semaine]])^2) / (COUNTIFS(EDF[Date], "&gt;=" &amp; DATE(YEAR($A$4), MONTH($A$4), DAY($A$4) - 6), EDF[Date], "&lt;=" &amp; $A$4, EDF[Nom], EDF_jour[[#This Row],[NOM]]) - 1)), 0)</calculatedColumnFormula>
    </tableColumn>
    <tableColumn id="18" xr3:uid="{97498676-CA00-2E43-ABCB-064A741607E9}" name="Tendance 21j EDF" dataDxfId="329">
      <calculatedColumnFormula>IF(COUNTIFS(EDF[Date], "&gt;=" &amp; DATE(YEAR($A$4), MONTH($A$4), DAY($A$4) - 20), EDF[Date], "&lt;=" &amp; $A$4, EDF[Nom], EDF_jour[[#This Row],[NOM]]) = 0, "", SUMIFS(EDF[Total EDF], EDF[Date], "&gt;=" &amp; DATE(YEAR($A$4), MONTH($A$4), DAY($A$4) - 20), EDF[Date], "&lt;=" &amp; $A$4, EDF[Nom], EDF_jour[[#This Row],[NOM]]) / COUNTIFS(EDF[Date], "&gt;=" &amp; DATE(YEAR($A$4), MONTH($A$4), DAY($A$4) - 20), EDF[Date], "&lt;=" &amp; $A$4, EDF[Nom], EDF_jour[[#This Row],[NOM]]))</calculatedColumnFormula>
    </tableColumn>
    <tableColumn id="19" xr3:uid="{BC66A1C0-23F2-F04B-B0E7-92116510BB0E}" name="Pourcentage" dataDxfId="328">
      <calculatedColumnFormula>IFERROR((EDF_jour[[#This Row],[Score]] - EDF_jour[[#This Row],[Tendance 21j EDF]]) / EDF_jour[[#This Row],[Tendance 21j EDF]], "")</calculatedColumnFormula>
    </tableColumn>
    <tableColumn id="43" xr3:uid="{7ABE07F2-5A23-0D49-85B3-2617EF5EF1E2}" name="ET 21J" dataDxfId="327">
      <calculatedColumnFormula array="1">IF(COUNTIFS(EDF[Date], "&gt;=" &amp; DATE(YEAR($A$4), MONTH($A$4), DAY($A$4) - 20), EDF[Date], "&lt;=" &amp; $A$4, EDF[Nom], EDF_jour[[#This Row],[NOM]]) &gt; 1, SQRT(SUMPRODUCT((EDF[Nom]=EDF_jour[[#This Row],[NOM]]) * (EDF[Date]&gt;=DATE(YEAR($A$4), MONTH($A$4), DAY($A$4)-20)) * (EDF[Date]&lt;=$A$4) * (EDF[Total EDF]-EDF_jour[[#This Row],[Tendance 21j EDF]])^2) / (COUNTIFS(EDF[Date], "&gt;=" &amp; DATE(YEAR($A$4), MONTH($A$4), DAY($A$4) - 20), EDF[Date], "&lt;=" &amp; $A$4, EDF[Nom], EDF_jour[[#This Row],[NOM]]) - 1)), 0)</calculatedColumnFormula>
    </tableColumn>
    <tableColumn id="44" xr3:uid="{571743FD-A8AB-B243-92A1-E62F83D59C94}" name="Tendance saison" dataDxfId="326">
      <calculatedColumnFormula>IF(COUNTIFS(EDF[Date], "&gt;=" &amp; DATE(2023, 7, 17), EDF[Date], "&lt;=" &amp; $A$4, EDF[Nom], EDF_jour[[#This Row],[NOM]]) = 0, "", SUMIFS(EDF[Total EDF], EDF[Date], "&gt;=" &amp; DATE(2023, 7, 17), EDF[Date], "&lt;=" &amp; $A$4, EDF[Nom], EDF_jour[[#This Row],[NOM]]) / COUNTIFS(EDF[Date], "&gt;=" &amp; DATE(2023, 7, 17), EDF[Date], "&lt;=" &amp; $A$4, EDF[Nom], EDF_jour[[#This Row],[NOM]]))</calculatedColumnFormula>
    </tableColumn>
    <tableColumn id="45" xr3:uid="{9D2FC0FF-4EF6-784E-B3FF-73395FCFBE5E}" name="ET Saison" dataDxfId="325">
      <calculatedColumnFormula array="1">IF(COUNTIFS(EDF[Date], "&gt;=" &amp; DATE(2023, 7, 17), EDF[Date], "&lt;=" &amp; $A$4, EDF[Nom], EDF_jour[[#This Row],[NOM]]) &gt; 1, SQRT(SUMPRODUCT((EDF[Nom]=EDF_jour[[#This Row],[NOM]]) * (EDF[Date]&gt;=DATE(2023, 7, 17)) * (EDF[Date]&lt;=$A$4) * (EDF[Total EDF]-EDF_jour[[#This Row],[Tendance saison]])^2) / (COUNTIFS(EDF[Date], "&gt;=" &amp; DATE(2023, 7, 17), EDF[Date], "&lt;=" &amp; $A$4, EDF[Nom], EDF_jour[[#This Row],[NOM]]) - 1)), 0)</calculatedColumnFormula>
    </tableColumn>
    <tableColumn id="20" xr3:uid="{605CFFF8-CF7B-AD43-9B06-E8FA7183AE15}" name="T Humeur" dataDxfId="324">
      <calculatedColumnFormula>IF(COUNTIFS(EDF[Date], "&gt;=" &amp; DATE(YEAR($A$4), MONTH($A$4), DAY($A$4) - 20), EDF[Date], "&lt;=" &amp; $A$4, EDF[Nom], EDF_jour[[#This Row],[NOM]]) = 0, "", SUMIFS(EDF[Humeur], EDF[Date], "&gt;=" &amp; DATE(YEAR($A$4), MONTH($A$4), DAY($A$4) - 20), EDF[Date], "&lt;=" &amp; $A$4, EDF[Nom], EDF_jour[[#This Row],[NOM]]) / COUNTIFS(EDF[Date], "&gt;=" &amp; DATE(YEAR($A$4), MONTH($A$4), DAY($A$4) - 20), EDF[Date], "&lt;=" &amp; $A$4, EDF[Nom], EDF_jour[[#This Row],[NOM]]))</calculatedColumnFormula>
    </tableColumn>
    <tableColumn id="51" xr3:uid="{E4348AAE-2F40-1948-A641-1F6E73B3258A}" name="T Humeur Saison" dataDxfId="323">
      <calculatedColumnFormula>IF(COUNTIFS(EDF[Date], "&gt;=" &amp; DATE(2023, 7, 17), EDF[Date], "&lt;=" &amp; $A$4, EDF[Nom], EDF_jour[[#This Row],[NOM]]) = 0, "", SUMIFS(EDF[Humeur], EDF[Date], "&gt;=" &amp; DATE(2023, 7, 17), EDF[Date], "&lt;=" &amp; $A$4, EDF[Nom], EDF_jour[[#This Row],[NOM]]) / COUNTIFS(EDF[Date], "&gt;=" &amp; DATE(2023, 7, 17), EDF[Date], "&lt;=" &amp; $A$4, EDF[Nom], EDF_jour[[#This Row],[NOM]]))</calculatedColumnFormula>
    </tableColumn>
    <tableColumn id="21" xr3:uid="{88F7811F-80C4-314D-8A52-14129B497321}" name="T Stress" dataDxfId="322">
      <calculatedColumnFormula>IF(COUNTIFS(EDF[Date], "&gt;=" &amp; DATE(YEAR($A$4), MONTH($A$4), DAY($A$4) - 20), EDF[Date], "&lt;=" &amp; $A$4, EDF[Nom], EDF_jour[[#This Row],[NOM]]) = 0, "", SUMIFS(EDF[Stress], EDF[Date], "&gt;=" &amp; DATE(YEAR($A$4), MONTH($A$4), DAY($A$4) - 20), EDF[Date], "&lt;=" &amp; $A$4, EDF[Nom], EDF_jour[[#This Row],[NOM]]) / COUNTIFS(EDF[Date], "&gt;=" &amp; DATE(YEAR($A$4), MONTH($A$4), DAY($A$4) - 20), EDF[Date], "&lt;=" &amp; $A$4, EDF[Nom], EDF_jour[[#This Row],[NOM]]))</calculatedColumnFormula>
    </tableColumn>
    <tableColumn id="50" xr3:uid="{E915585E-D1FB-5340-A0B4-62DCF292C2BA}" name="T Stress saison" dataDxfId="321">
      <calculatedColumnFormula>IF(COUNTIFS(EDF[Date], "&gt;=" &amp; DATE(2023, 7, 17), EDF[Date], "&lt;=" &amp; $A$4, EDF[Nom], EDF_jour[[#This Row],[NOM]]) = 0, "", SUMIFS(EDF[Stress], EDF[Date], "&gt;=" &amp; DATE(2023, 7, 17), EDF[Date], "&lt;=" &amp; $A$4, EDF[Nom], EDF_jour[[#This Row],[NOM]]) / COUNTIFS(EDF[Date], "&gt;=" &amp; DATE(2023, 7, 17), EDF[Date], "&lt;=" &amp; $A$4, EDF[Nom], EDF_jour[[#This Row],[NOM]]))</calculatedColumnFormula>
    </tableColumn>
    <tableColumn id="22" xr3:uid="{768D5140-5A74-DB43-8B06-80502A971D51}" name="T Sommeil" dataDxfId="320">
      <calculatedColumnFormula>IF(COUNTIFS(EDF[Date], "&gt;=" &amp; DATE(YEAR($A$4), MONTH($A$4), DAY($A$4) - 20), EDF[Date], "&lt;=" &amp; $A$4, EDF[Nom], EDF_jour[[#This Row],[NOM]]) = 0, "", SUMIFS(EDF[Sommeil], EDF[Date], "&gt;=" &amp; DATE(YEAR($A$4), MONTH($A$4), DAY($A$4) - 20), EDF[Date], "&lt;=" &amp; $A$4, EDF[Nom], EDF_jour[[#This Row],[NOM]]) / COUNTIFS(EDF[Date], "&gt;=" &amp; DATE(YEAR($A$4), MONTH($A$4), DAY($A$4) - 20), EDF[Date], "&lt;=" &amp; $A$4, EDF[Nom], EDF_jour[[#This Row],[NOM]]))</calculatedColumnFormula>
    </tableColumn>
    <tableColumn id="49" xr3:uid="{EFF1FD85-2A06-1841-8AB0-B39511B0A336}" name="T Sommeil saison" dataDxfId="319">
      <calculatedColumnFormula>IF(COUNTIFS(EDF[Date], "&gt;=" &amp; DATE(2023, 7, 17), EDF[Date], "&lt;=" &amp; $A$4, EDF[Nom], EDF_jour[[#This Row],[NOM]]) = 0, "", SUMIFS(EDF[Sommeil], EDF[Date], "&gt;=" &amp; DATE(2023, 7, 17), EDF[Date], "&lt;=" &amp; $A$4, EDF[Nom], EDF_jour[[#This Row],[NOM]]) / COUNTIFS(EDF[Date], "&gt;=" &amp; DATE(2023, 7, 17), EDF[Date], "&lt;=" &amp; $A$4, EDF[Nom], EDF_jour[[#This Row],[NOM]]))</calculatedColumnFormula>
    </tableColumn>
    <tableColumn id="23" xr3:uid="{F6A20E95-0772-E940-95DA-14D5DC8D296F}" name="T Etat physique" dataDxfId="318">
      <calculatedColumnFormula>IF(COUNTIFS(EDF[Date], "&gt;=" &amp; DATE(YEAR($A$4), MONTH($A$4), DAY($A$4) - 20), EDF[Date], "&lt;=" &amp; $A$4, EDF[Nom], EDF_jour[[#This Row],[NOM]]) = 0, "", SUMIFS(EDF[Etat Physique], EDF[Date], "&gt;=" &amp; DATE(YEAR($A$4), MONTH($A$4), DAY($A$4) - 20), EDF[Date], "&lt;=" &amp; $A$4, EDF[Nom], EDF_jour[[#This Row],[NOM]]) / COUNTIFS(EDF[Date], "&gt;=" &amp; DATE(YEAR($A$4), MONTH($A$4), DAY($A$4) - 20), EDF[Date], "&lt;=" &amp; $A$4, EDF[Nom], EDF_jour[[#This Row],[NOM]]))</calculatedColumnFormula>
    </tableColumn>
    <tableColumn id="48" xr3:uid="{74B2A0F3-E5F9-A246-AAD6-5C27917F336D}" name="T Etat physique saison" dataDxfId="317">
      <calculatedColumnFormula>IF(COUNTIFS(EDF[Date], "&gt;=" &amp; DATE(2023, 7, 17), EDF[Date], "&lt;=" &amp; $A$4, EDF[Nom], EDF_jour[[#This Row],[NOM]]) = 0, "", SUMIFS(EDF[Etat Physique], EDF[Date], "&gt;=" &amp; DATE(2023, 7, 17), EDF[Date], "&lt;=" &amp; $A$4, EDF[Nom], EDF_jour[[#This Row],[NOM]]) / COUNTIFS(EDF[Date], "&gt;=" &amp; DATE(2023, 7, 17), EDF[Date], "&lt;=" &amp; $A$4, EDF[Nom], EDF_jour[[#This Row],[NOM]]))</calculatedColumnFormula>
    </tableColumn>
    <tableColumn id="24" xr3:uid="{3C758B3D-2F57-9E49-A9A6-B1E9DEBD20D9}" name="T Hydratation" dataDxfId="316">
      <calculatedColumnFormula>IF(COUNTIFS(EDF[Date], "&gt;=" &amp; DATE(YEAR($A$4), MONTH($A$4), DAY($A$4) - 20), EDF[Date], "&lt;=" &amp; $A$4, EDF[Nom], EDF_jour[[#This Row],[NOM]]) = 0, "", SUMIFS(EDF[Hydratation], EDF[Date], "&gt;=" &amp; DATE(YEAR($A$4), MONTH($A$4), DAY($A$4) - 20), EDF[Date], "&lt;=" &amp; $A$4, EDF[Nom], EDF_jour[[#This Row],[NOM]]) / COUNTIFS(EDF[Date], "&gt;=" &amp; DATE(YEAR($A$4), MONTH($A$4), DAY($A$4) - 20), EDF[Date], "&lt;=" &amp; $A$4, EDF[Nom], EDF_jour[[#This Row],[NOM]]))</calculatedColumnFormula>
    </tableColumn>
    <tableColumn id="47" xr3:uid="{742B5F2F-3AFB-BA47-A061-2FBD7512B56A}" name="T Hydratation saison" dataDxfId="315">
      <calculatedColumnFormula>IF(COUNTIFS(EDF[Date], "&gt;=" &amp; DATE(2023, 7, 17), EDF[Date], "&lt;=" &amp; $A$4, EDF[Nom], EDF_jour[[#This Row],[NOM]]) = 0, "", SUMIFS(EDF[Hydratation], EDF[Date], "&gt;=" &amp; DATE(2023, 7, 17), EDF[Date], "&lt;=" &amp; $A$4, EDF[Nom], EDF_jour[[#This Row],[NOM]]) / COUNTIFS(EDF[Date], "&gt;=" &amp; DATE(2023, 7, 17), EDF[Date], "&lt;=" &amp; $A$4, EDF[Nom], EDF_jour[[#This Row],[NOM]]))</calculatedColumnFormula>
    </tableColumn>
    <tableColumn id="25" xr3:uid="{EFA79289-1B83-2F4A-8407-CC88DAC4EA6E}" name="T Nutrition" dataDxfId="314">
      <calculatedColumnFormula>IF(COUNTIFS(EDF[Date], "&gt;=" &amp; DATE(YEAR($A$4), MONTH($A$4), DAY($A$4) - 20), EDF[Date], "&lt;=" &amp; $A$4, EDF[Nom], EDF_jour[[#This Row],[NOM]]) = 0, "", SUMIFS(EDF[Nutrition], EDF[Date], "&gt;=" &amp; DATE(YEAR($A$4), MONTH($A$4), DAY($A$4) - 20), EDF[Date], "&lt;=" &amp; $A$4, EDF[Nom], EDF_jour[[#This Row],[NOM]]) / COUNTIFS(EDF[Date], "&gt;=" &amp; DATE(YEAR($A$4), MONTH($A$4), DAY($A$4) - 20), EDF[Date], "&lt;=" &amp; $A$4, EDF[Nom], EDF_jour[[#This Row],[NOM]]))</calculatedColumnFormula>
    </tableColumn>
    <tableColumn id="52" xr3:uid="{6CA4F3F7-17B1-B649-954E-442394C50DDC}" name="T Nutrition saison" dataDxfId="313">
      <calculatedColumnFormula>IF(COUNTIFS(EDF[Date], "&gt;=" &amp; DATE(2023, 7, 17), EDF[Date], "&lt;=" &amp; $A$4, EDF[Nom], EDF_jour[[#This Row],[NOM]]) = 0, "", SUMIFS(EDF[Hydratation], EDF[Date], "&gt;=" &amp; DATE(2023, 7, 17), EDF[Date], "&lt;=" &amp; $A$4, EDF[Nom], EDF_jour[[#This Row],[NOM]]) / COUNTIFS(EDF[Date], "&gt;=" &amp; DATE(2023, 7, 17), EDF[Date], "&lt;=" &amp; $A$4, EDF[Nom], EDF_jour[[#This Row],[NOM]]))</calculatedColumnFormula>
    </tableColumn>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35444743-BB0D-2944-8D3A-5AFFF05848B3}" name="Statut" displayName="Statut" ref="B119:D166" totalsRowShown="0">
  <autoFilter ref="B119:D166" xr:uid="{35444743-BB0D-2944-8D3A-5AFFF05848B3}"/>
  <sortState xmlns:xlrd2="http://schemas.microsoft.com/office/spreadsheetml/2017/richdata2" ref="B120:D166">
    <sortCondition ref="B119:B166"/>
  </sortState>
  <tableColumns count="3">
    <tableColumn id="1" xr3:uid="{FE58EBA4-BD04-FE49-981E-2FDFC100B445}" name="Nom" dataDxfId="198"/>
    <tableColumn id="2" xr3:uid="{FFFFCB8D-A3E4-104B-9A97-F8D4814B0FFA}" name="Profil" dataDxfId="197"/>
    <tableColumn id="3" xr3:uid="{44375F76-BE2A-C742-B40F-57D8E8AAC433}" name="Groupe" dataDxfId="196"/>
  </tableColumns>
  <tableStyleInfo name="TableStyleLight2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2A695059-BFD8-8043-8FDC-2045E6B60D8A}" name="Durée" displayName="Durée" ref="B107:FD110" totalsRowShown="0" headerRowDxfId="195">
  <autoFilter ref="B107:FD110" xr:uid="{2A695059-BFD8-8043-8FDC-2045E6B60D8A}"/>
  <tableColumns count="159">
    <tableColumn id="1" xr3:uid="{2DC39E75-31B3-B548-B788-B06B17E91EC7}" name="Groupes" dataDxfId="194"/>
    <tableColumn id="2" xr3:uid="{A4EAE57C-50DA-514E-992B-21923F75F5CA}" name="18/07/23"/>
    <tableColumn id="3" xr3:uid="{DEE677B5-1CB0-E247-B992-8211C74C2215}" name="19/07/23"/>
    <tableColumn id="4" xr3:uid="{0046D7E7-4AD3-0844-A84E-02B58C72410B}" name="21/07/23"/>
    <tableColumn id="5" xr3:uid="{2536C412-6D47-E14B-9336-B6BF6D409667}" name="25/07/23"/>
    <tableColumn id="6" xr3:uid="{29A4EFFC-0383-704F-89FE-B7DE03E3F0E6}" name="26/07/23"/>
    <tableColumn id="7" xr3:uid="{238D19BA-18BC-2448-9653-1DCBF34FF4AE}" name="28/07/23"/>
    <tableColumn id="8" xr3:uid="{BCBE4C4A-FD67-A24C-90EA-9F7D4AEEA68B}" name="01/08/23"/>
    <tableColumn id="9" xr3:uid="{CA1D5877-2B38-FF4F-88A8-97FCADE81C68}" name="02/08/23"/>
    <tableColumn id="10" xr3:uid="{D630E679-B3AE-FE46-8F4C-E971ADFF3D92}" name="04/08/23"/>
    <tableColumn id="11" xr3:uid="{D704EFBE-0035-E640-9312-24705D0AFA83}" name="08/08/23"/>
    <tableColumn id="12" xr3:uid="{27AD7CCE-C31A-E445-8DC5-4E63295C18A9}" name="09/08/23"/>
    <tableColumn id="13" xr3:uid="{CE9E8565-33DD-D14D-A2C2-DFD6DB4661EC}" name="11/08/23"/>
    <tableColumn id="14" xr3:uid="{BA079D8A-0874-F842-A346-17EEB6050A57}" name="15/08/23"/>
    <tableColumn id="15" xr3:uid="{47FF2203-E6DD-D149-ADB3-56196191C070}" name="16/08/23"/>
    <tableColumn id="16" xr3:uid="{B3371920-6F02-884C-8BCD-9DB8D5483334}" name="18/08/23"/>
    <tableColumn id="17" xr3:uid="{B4F8EDEA-8F2D-024E-9F4E-0108839ADCA0}" name="22/08/23"/>
    <tableColumn id="18" xr3:uid="{B2897AD9-69AB-EF47-B97B-95F1F8D0AC94}" name="23/08/23"/>
    <tableColumn id="19" xr3:uid="{D8CCFD8C-94FD-7040-815B-333468E603CA}" name="25/08/23"/>
    <tableColumn id="20" xr3:uid="{B42CC05E-CF8B-9C4B-8925-2CA1E8B6F959}" name="29/08/23"/>
    <tableColumn id="21" xr3:uid="{BB54F9C7-717B-1C4C-B47B-832E96240C71}" name="30/08/23"/>
    <tableColumn id="22" xr3:uid="{82A730E2-DB35-254A-8DDF-40C31CAEB188}" name="01/09/23"/>
    <tableColumn id="23" xr3:uid="{2C1D492F-3F98-6B4B-9DBE-FE755E6F2351}" name="05/09/23"/>
    <tableColumn id="24" xr3:uid="{FE9DD9BB-511D-9747-87C2-33482A2ADD7C}" name="06/09/23"/>
    <tableColumn id="25" xr3:uid="{5945AB7B-6273-A84C-9AEE-0FF957AB29A1}" name="08/09/23"/>
    <tableColumn id="26" xr3:uid="{1B96337A-9776-1D45-8224-7CE43676EDA7}" name="12/09/23"/>
    <tableColumn id="27" xr3:uid="{1E4AAC88-6FE1-1A4B-BF12-4D8097D97E1F}" name="13/09/23"/>
    <tableColumn id="28" xr3:uid="{8A652B85-471D-7244-902B-DE836E85417F}" name="15/09/23"/>
    <tableColumn id="29" xr3:uid="{BCA722CE-768A-7547-9454-BE6A0EC4DA00}" name="19/09/23"/>
    <tableColumn id="30" xr3:uid="{A11CEC03-C90C-B145-8516-CE35F7220E01}" name="20/09/23"/>
    <tableColumn id="31" xr3:uid="{ABC0750E-EE3C-EC43-90CC-C69F4411FFE7}" name="22/09/23"/>
    <tableColumn id="32" xr3:uid="{88FBB279-E3FD-CB4E-855A-1C261FDFE63F}" name="26/09/23"/>
    <tableColumn id="33" xr3:uid="{E83C0A09-3B20-994E-9DC2-8976F532B028}" name="27/09/23"/>
    <tableColumn id="34" xr3:uid="{125AAF9B-5DFD-5345-954D-56B761D0A439}" name="29/09/23"/>
    <tableColumn id="35" xr3:uid="{9FC89814-03FE-C749-9929-E526690E256D}" name="03/10/23"/>
    <tableColumn id="36" xr3:uid="{95C13FA5-7EF2-D840-9985-6FCA75EE9CFE}" name="04/10/23"/>
    <tableColumn id="37" xr3:uid="{B255E022-1FAD-E04D-8A25-C4585B06EE5A}" name="06/10/23"/>
    <tableColumn id="38" xr3:uid="{B0214BB3-6977-5F4E-AE91-5BB1C1560E5E}" name="10/10/23"/>
    <tableColumn id="39" xr3:uid="{1712706A-F4E6-2446-AEDE-A28359E9026A}" name="11/10/23"/>
    <tableColumn id="40" xr3:uid="{1729CC80-9AD3-BA4D-8835-CAC4EB4E71EA}" name="13/10/23"/>
    <tableColumn id="41" xr3:uid="{A439065E-FC77-694C-8F4F-B864529AF0CB}" name="17/10/23"/>
    <tableColumn id="42" xr3:uid="{BD7A3D82-8DB1-144B-8594-9CADAF783158}" name="18/10/23"/>
    <tableColumn id="43" xr3:uid="{F73C7786-383F-E947-8076-A96DE7F592CB}" name="20/10/23"/>
    <tableColumn id="44" xr3:uid="{12BF0CCB-2277-794A-965A-1ADBB4B45149}" name="24/10/23"/>
    <tableColumn id="45" xr3:uid="{11C2E70F-D581-DE4F-8C6A-B875B6BEE455}" name="25/10/23"/>
    <tableColumn id="46" xr3:uid="{FD8DBBCA-5050-BA4A-8504-CA46D2BFCAA7}" name="27/10/23"/>
    <tableColumn id="47" xr3:uid="{6BCFFABE-6C42-974D-9AF0-DD2BAF1F2C53}" name="31/10/23"/>
    <tableColumn id="48" xr3:uid="{1DE5C971-3C82-D340-9284-2A8489497599}" name="01/11/23"/>
    <tableColumn id="49" xr3:uid="{6DDA4A6D-7457-2B44-96E3-C637F67B37B5}" name="03/11/23"/>
    <tableColumn id="50" xr3:uid="{DA993DE1-BB78-CF4C-B548-5F05308AC7DB}" name="07/11/23"/>
    <tableColumn id="51" xr3:uid="{B7B2566F-3D1E-9044-AB9D-D0DE801CCFEE}" name="08/11/23"/>
    <tableColumn id="52" xr3:uid="{43C6A907-7AC8-7446-9976-A03D9765059B}" name="10/11/23"/>
    <tableColumn id="53" xr3:uid="{71D6B808-C571-C94C-A389-50C785A1A38E}" name="14/11/23"/>
    <tableColumn id="54" xr3:uid="{E0E84F71-2CC3-2341-B196-670AF10D3948}" name="15/11/23"/>
    <tableColumn id="55" xr3:uid="{964E86BC-0031-8D4E-B48F-CE508F684A88}" name="17/11/23"/>
    <tableColumn id="56" xr3:uid="{6266505F-7946-F84A-8B99-F027B5C48041}" name="21/11/23"/>
    <tableColumn id="57" xr3:uid="{7AFBA2A9-83A0-1346-BB97-0402072DCD14}" name="22/11/23"/>
    <tableColumn id="58" xr3:uid="{C7600148-B6E3-7C48-A8EA-15961FD0AC91}" name="24/11/23"/>
    <tableColumn id="59" xr3:uid="{2FEF321C-5F96-FF4B-85B7-5046528A656F}" name="28/11/23"/>
    <tableColumn id="60" xr3:uid="{5601AB7C-7455-A54C-B906-10B2AE2D6044}" name="29/11/23"/>
    <tableColumn id="61" xr3:uid="{EAED4DEE-8DA5-A54E-A8A5-9C63F7EB9F91}" name="01/12/23"/>
    <tableColumn id="62" xr3:uid="{901ACBD1-8274-D548-AE8A-92C2464A7747}" name="05/12/23"/>
    <tableColumn id="63" xr3:uid="{87C4CE8E-0882-1A4C-8262-6BD472EEDAAE}" name="06/12/23"/>
    <tableColumn id="64" xr3:uid="{75158211-B176-F040-B195-0C88DDA14E6E}" name="08/12/23"/>
    <tableColumn id="65" xr3:uid="{AA7149C3-724C-D144-9E31-005CDA244D92}" name="12/12/23"/>
    <tableColumn id="66" xr3:uid="{283B54C8-ECCE-E749-A418-CE91932328A0}" name="13/12/23"/>
    <tableColumn id="67" xr3:uid="{DA80E12A-FBB5-0241-A8C2-91E8F0123D20}" name="15/12/23"/>
    <tableColumn id="68" xr3:uid="{43411254-7CEE-8948-A9F4-5F3FE29F6C9A}" name="19/12/23"/>
    <tableColumn id="69" xr3:uid="{8289E58E-1AA3-7848-A2EC-BC4CB2CEFB8F}" name="20/12/23"/>
    <tableColumn id="70" xr3:uid="{E7D797E1-A3FA-0349-994F-CD7784D71C78}" name="22/12/23"/>
    <tableColumn id="71" xr3:uid="{A4A7AB21-85B5-7448-848A-D4F16D8EE06A}" name="26/12/23"/>
    <tableColumn id="72" xr3:uid="{1A6BA46B-2486-9348-B166-33753C9EAE07}" name="27/12/23"/>
    <tableColumn id="73" xr3:uid="{51067804-9E05-5843-B7EE-D8DB29F24BC7}" name="29/12/23"/>
    <tableColumn id="74" xr3:uid="{E2686232-36C3-3C4A-850C-F6692FC09C6E}" name="02/01/24"/>
    <tableColumn id="75" xr3:uid="{851FF5A4-6D6E-CA41-B7AE-A31BE23777DB}" name="03/01/24"/>
    <tableColumn id="76" xr3:uid="{2F320741-5A01-F44E-BE76-A5BAE5A8C79B}" name="05/01/24"/>
    <tableColumn id="77" xr3:uid="{88663A68-63CD-2E4D-86E7-3F495D05F764}" name="09/01/24"/>
    <tableColumn id="78" xr3:uid="{3DDD84AE-BE00-A947-9BAD-FF071A057A5F}" name="10/01/24"/>
    <tableColumn id="79" xr3:uid="{7EC0C91B-8C63-CF41-AE16-F615738014E7}" name="12/01/24"/>
    <tableColumn id="80" xr3:uid="{2D38B929-7E67-7A43-B9AA-57D3B9E15345}" name="16/01/24"/>
    <tableColumn id="81" xr3:uid="{18868A59-3F9D-6345-A9CE-ABE5FCFB6302}" name="17/01/24"/>
    <tableColumn id="82" xr3:uid="{EB23F7D7-059D-0E4E-8DB3-B1958B3BCFD2}" name="19/01/24"/>
    <tableColumn id="83" xr3:uid="{D82674F7-8681-C544-8672-E9240CC66C87}" name="23/01/24"/>
    <tableColumn id="84" xr3:uid="{14A3904B-6DB0-D140-BB12-8FC11B4022D3}" name="24/01/24"/>
    <tableColumn id="85" xr3:uid="{3CD72D0C-8141-EF47-A45A-600CC5372013}" name="26/01/24"/>
    <tableColumn id="86" xr3:uid="{5F0413AE-E154-DE40-B1A6-70B66710AE1C}" name="30/01/24"/>
    <tableColumn id="87" xr3:uid="{A8555E0A-BB43-F641-8260-04315A1A68AD}" name="31/01/24"/>
    <tableColumn id="88" xr3:uid="{B64CF0DE-6C10-A646-BF44-25534EB27EA4}" name="02/02/24"/>
    <tableColumn id="89" xr3:uid="{1744564F-7BFF-D44D-90EF-20A164E09268}" name="06/02/24"/>
    <tableColumn id="90" xr3:uid="{3EF4CF51-0251-F540-B76C-791B167FCE98}" name="07/02/24"/>
    <tableColumn id="91" xr3:uid="{00EA519A-33CC-5046-9E4E-1826989330D5}" name="09/02/24"/>
    <tableColumn id="92" xr3:uid="{12ED1DC9-D7AD-F44A-9D77-5D6A460C8BD9}" name="13/02/24"/>
    <tableColumn id="93" xr3:uid="{DB0E005F-51AC-A64D-83DF-AD227C8533AC}" name="14/02/24"/>
    <tableColumn id="94" xr3:uid="{975B142A-4B3A-C04F-93F8-CEC3BAE2AEAF}" name="16/02/24"/>
    <tableColumn id="95" xr3:uid="{154C15CE-2950-F443-9013-EB22EF4B07BD}" name="20/02/24"/>
    <tableColumn id="96" xr3:uid="{B1542140-C999-D544-9AB0-BE0B5445046F}" name="21/02/24"/>
    <tableColumn id="97" xr3:uid="{F1F8EE41-BE4D-E34D-9181-22B0C43F29A8}" name="23/02/24"/>
    <tableColumn id="98" xr3:uid="{3D018296-3D6E-F14B-888E-2EA5B127B546}" name="27/02/24"/>
    <tableColumn id="99" xr3:uid="{01914D35-7043-9C4D-B492-A30936A89AEA}" name="28/02/24"/>
    <tableColumn id="100" xr3:uid="{28F8E510-150B-F947-AB0C-75E9075FD2AD}" name="01/03/24"/>
    <tableColumn id="101" xr3:uid="{24BF8178-AAD9-9A45-875A-926CF648BA80}" name="05/03/24"/>
    <tableColumn id="102" xr3:uid="{67E8994E-51F4-0849-AF16-35090893930D}" name="06/03/24"/>
    <tableColumn id="103" xr3:uid="{D65BE848-DDB1-3647-85E1-E2D45CFFF81D}" name="08/03/24"/>
    <tableColumn id="104" xr3:uid="{627C72D3-0D1E-C54A-96D6-CB0E6882B6C8}" name="12/03/24"/>
    <tableColumn id="105" xr3:uid="{E8CC548F-C784-7B4D-A5F1-E6D8A97C32D2}" name="13/03/24"/>
    <tableColumn id="106" xr3:uid="{DA3D4F2A-6913-9D40-88EF-22C790E0B691}" name="15/03/24"/>
    <tableColumn id="107" xr3:uid="{F9CC9410-AA1D-B94D-9CB9-ADEB903F68B4}" name="19/03/24"/>
    <tableColumn id="108" xr3:uid="{83F05C45-D710-6748-89BB-8539470CFF8C}" name="20/03/24"/>
    <tableColumn id="109" xr3:uid="{3010CE20-5407-8241-A12C-A278AC028DA1}" name="22/03/24"/>
    <tableColumn id="110" xr3:uid="{C65621F5-FD1D-B144-BA7E-BCBC9DD9A811}" name="26/03/24"/>
    <tableColumn id="111" xr3:uid="{1AB3FC5B-B631-E148-95F1-4B8D42505283}" name="27/03/24"/>
    <tableColumn id="112" xr3:uid="{C5A0D2F4-B7B6-F84E-B3A4-EC3305F20008}" name="29/03/24"/>
    <tableColumn id="113" xr3:uid="{B7E9FC37-DECA-F046-8732-3A1972E77A79}" name="02/04/24"/>
    <tableColumn id="114" xr3:uid="{F4B9BF48-A41D-3C4D-8D1A-591926E64B0D}" name="03/04/24"/>
    <tableColumn id="115" xr3:uid="{8118956E-1D69-924D-B060-3783A59AAA89}" name="05/04/24"/>
    <tableColumn id="116" xr3:uid="{C5A3601D-DC4A-3D4A-9ADC-20A63DC1D59A}" name="09/04/24"/>
    <tableColumn id="117" xr3:uid="{E6ADD8BE-43B1-6447-BA76-99D9B945135B}" name="10/04/24"/>
    <tableColumn id="118" xr3:uid="{E31747CF-A4C9-9D49-A7D9-D65FED625D37}" name="12/04/24"/>
    <tableColumn id="119" xr3:uid="{EED020F6-A955-F74E-BF7A-8925A62C0674}" name="16/04/24"/>
    <tableColumn id="120" xr3:uid="{9668B65F-6950-C746-ACE2-CA2B07063B1B}" name="17/04/24"/>
    <tableColumn id="121" xr3:uid="{3C906207-511F-294D-AF46-6582D9BAA4BC}" name="19/04/24"/>
    <tableColumn id="122" xr3:uid="{CDCE94F8-B82F-C940-9AF5-C41BAA41AD6E}" name="23/04/24"/>
    <tableColumn id="123" xr3:uid="{E701C486-D129-274B-AE78-DE907CAAF303}" name="24/04/24"/>
    <tableColumn id="124" xr3:uid="{784B9BC8-5A7E-9A46-A559-F357A545ECA6}" name="26/04/24"/>
    <tableColumn id="125" xr3:uid="{F3ACB7EC-1DD1-504B-A4B8-A3DA08EAC9C2}" name="30/04/24"/>
    <tableColumn id="126" xr3:uid="{AABB0F45-2679-F141-BA65-C6965A78899F}" name="01/05/24"/>
    <tableColumn id="127" xr3:uid="{B52304DC-8577-0E4C-8065-941DAE5F6322}" name="03/05/24"/>
    <tableColumn id="128" xr3:uid="{71119E43-B476-6D4E-8DD0-F3C24E147C15}" name="07/05/24"/>
    <tableColumn id="129" xr3:uid="{159494C7-5907-9A46-8CA7-A8D545591C27}" name="08/05/24"/>
    <tableColumn id="130" xr3:uid="{AA44FBEE-0C87-C444-B192-43B5B1C454D5}" name="10/05/24"/>
    <tableColumn id="131" xr3:uid="{5AC16B26-1068-9D47-865D-60D139FEEA93}" name="14/05/24"/>
    <tableColumn id="132" xr3:uid="{5689AE3B-2875-6841-A0EB-587C9CFC0C37}" name="15/05/24"/>
    <tableColumn id="133" xr3:uid="{6C4AFFBA-9D0D-C049-81BB-EAD93D351719}" name="17/05/24"/>
    <tableColumn id="134" xr3:uid="{E0B06E73-5584-F94B-AC53-81935AA42520}" name="21/05/24"/>
    <tableColumn id="135" xr3:uid="{A91F4912-9EE3-B640-871A-0716790547CC}" name="22/05/24"/>
    <tableColumn id="136" xr3:uid="{8CB29BC9-8E0A-1940-B295-2ECCDADCE88A}" name="24/05/24"/>
    <tableColumn id="137" xr3:uid="{8CDA58E3-0C72-0142-A624-F02746F77E18}" name="28/05/24"/>
    <tableColumn id="138" xr3:uid="{B3589854-8EF5-A04D-8D53-84211D254159}" name="29/05/24"/>
    <tableColumn id="139" xr3:uid="{D2475324-9F1F-B14F-97ED-4FB32913080B}" name="31/05/24"/>
    <tableColumn id="140" xr3:uid="{1FF432E8-F98A-7045-8500-61E7168AF318}" name="04/06/24"/>
    <tableColumn id="141" xr3:uid="{03E19D5E-1174-4A4E-9B98-B5DA6A1F9A68}" name="05/06/24"/>
    <tableColumn id="142" xr3:uid="{F871D094-0623-F141-83D9-FD0C5FC6664C}" name="07/06/24"/>
    <tableColumn id="143" xr3:uid="{37192CB1-3785-D149-B518-C9DC2F6F119E}" name="11/06/24"/>
    <tableColumn id="144" xr3:uid="{20E88560-6705-9F46-99EE-0CC529DA5DEB}" name="12/06/24"/>
    <tableColumn id="145" xr3:uid="{3AD17083-BE03-E346-805E-1BF152B5C297}" name="14/06/24"/>
    <tableColumn id="146" xr3:uid="{77AC26D3-C452-3B45-B2C1-B53463F4C0F5}" name="18/06/24"/>
    <tableColumn id="147" xr3:uid="{3E867F11-8F6B-E342-82F5-A59D47A17CB5}" name="19/06/24"/>
    <tableColumn id="148" xr3:uid="{17CF6D5C-A538-EF42-A25B-F376696BB810}" name="21/06/24"/>
    <tableColumn id="149" xr3:uid="{F57EA892-E1E8-C148-9780-30113D3DFDC5}" name="25/06/24"/>
    <tableColumn id="150" xr3:uid="{CB637BE8-D3B7-4248-8197-DC1612BB9715}" name="26/06/24"/>
    <tableColumn id="151" xr3:uid="{833357DB-FB1B-8A4C-8228-A090E6C66DA9}" name="28/06/24"/>
    <tableColumn id="152" xr3:uid="{D715AB9D-191D-D542-ADAE-BE76D1D04507}" name="02/07/24"/>
    <tableColumn id="153" xr3:uid="{8B18DFCE-24BA-2F4F-A74D-436FE41B870C}" name="03/07/24"/>
    <tableColumn id="154" xr3:uid="{FFDAE9E5-B88D-0B47-A7B5-F488153C5DF2}" name="05/07/24"/>
    <tableColumn id="155" xr3:uid="{65F6D2AD-2E67-E248-873D-BCDA5766924F}" name="09/07/24"/>
    <tableColumn id="156" xr3:uid="{60E7AEDC-D270-5143-8864-26ECDFFA8661}" name="10/07/24"/>
    <tableColumn id="157" xr3:uid="{71F28C86-BA06-1844-9384-1D17DB9F0EAE}" name="12/07/24"/>
    <tableColumn id="158" xr3:uid="{C80305ED-D9FB-5D4F-94F1-4B665FB940E7}" name="16/07/24"/>
    <tableColumn id="159" xr3:uid="{D9628A36-5C93-BC41-812A-383B1E70137F}" name="17/07/24"/>
  </tableColumns>
  <tableStyleInfo name="TableStyleLight2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5CF8B6F-2DF2-C64C-ADBA-C9935861EC09}" name="Fitness" displayName="Fitness" ref="C128:Z494" totalsRowShown="0" headerRowDxfId="51" dataDxfId="50">
  <autoFilter ref="C128:Z494" xr:uid="{35CF8B6F-2DF2-C64C-ADBA-C9935861EC09}"/>
  <tableColumns count="24">
    <tableColumn id="1" xr3:uid="{3C12F250-5A14-3D46-B704-F6D7084593D6}" name="Jour" dataDxfId="49">
      <calculatedColumnFormula>D129</calculatedColumnFormula>
    </tableColumn>
    <tableColumn id="2" xr3:uid="{C93D2DD0-6DED-664F-AF82-97629D00813D}" name="Date" dataDxfId="48"/>
    <tableColumn id="3" xr3:uid="{F08590F8-C295-A442-B7FF-549F2A11B716}" name="sRPE" dataDxfId="47">
      <calculatedColumnFormula array="1">IFERROR(INDEX(RPE[[sRPE_tot]:[sRPE_tot]], MATCH(1, (RPE[[Nom]:[Nom]]=$D$4)*(RPE[[Date]:[Date]]=Fitness[[#This Row],[Date]]), 0)), 0)</calculatedColumnFormula>
    </tableColumn>
    <tableColumn id="4" xr3:uid="{503F5860-0C9B-2540-9830-B5377710DE7B}" name="Charge hebdo" dataDxfId="46">
      <calculatedColumnFormula>SUM(E123:E128)</calculatedColumnFormula>
    </tableColumn>
    <tableColumn id="5" xr3:uid="{568514B3-0F48-5940-B42B-9485DDD23092}" name="Charge moy" dataDxfId="45">
      <calculatedColumnFormula>IFERROR(AVERAGE(E123:E128), "")</calculatedColumnFormula>
    </tableColumn>
    <tableColumn id="6" xr3:uid="{AB5216BA-ADCA-9444-805C-7AF06DF121D9}" name="ET (SD)" dataDxfId="44">
      <calculatedColumnFormula>IFERROR(STDEV(E123:E128), "")</calculatedColumnFormula>
    </tableColumn>
    <tableColumn id="7" xr3:uid="{02D0DD7C-3E34-9248-95DF-C63ED411A625}" name="Monotonie" dataDxfId="43">
      <calculatedColumnFormula>IFERROR(Fitness[[#This Row],[Charge moy]]/Fitness[[#This Row],[ET (SD)]], 0)</calculatedColumnFormula>
    </tableColumn>
    <tableColumn id="8" xr3:uid="{707F1D42-C4F0-664A-AF4E-55A052E4DDDF}" name="Fatigue" dataDxfId="42">
      <calculatedColumnFormula>IFERROR(Fitness[[#This Row],[Charge hebdo]]*Fitness[[#This Row],[Monotonie]], 0)</calculatedColumnFormula>
    </tableColumn>
    <tableColumn id="9" xr3:uid="{A2227C67-1308-C344-9F2B-AC7CE6DAE0DE}" name="Fitness" dataDxfId="41">
      <calculatedColumnFormula>IFERROR(Fitness[[#This Row],[Charge hebdo]]-Fitness[[#This Row],[Fatigue]], 0)</calculatedColumnFormula>
    </tableColumn>
    <tableColumn id="10" xr3:uid="{363251ED-076E-E442-A8E3-DCA8E6A4ECEF}" name="EDF" dataDxfId="40">
      <calculatedColumnFormula array="1">IFERROR(INDEX(EDF[[Total EDF]:[Total EDF]], MATCH(1, (EDF[[Nom]:[Nom]]=$D$4)*(EDF[[Date]:[Date]]=Fitness[[#This Row],[Date]]), 0)),"")</calculatedColumnFormula>
    </tableColumn>
    <tableColumn id="11" xr3:uid="{A0185531-368C-2649-AD91-5F8272894F46}" name="Moy mob EDF" dataDxfId="39">
      <calculatedColumnFormula>IFERROR(AVERAGE(L123:L128), "")</calculatedColumnFormula>
    </tableColumn>
    <tableColumn id="12" xr3:uid="{D5798A4F-932C-BD46-9B16-34058C5E7723}" name="Humeur" dataDxfId="38">
      <calculatedColumnFormula array="1">IFERROR(INDEX(EDF[[Humeur]:[Humeur]], MATCH(1, (EDF[[Nom]:[Nom]]=$D$4)*(EDF[[Date]:[Date]]=Fitness[[#This Row],[Date]]), 0)),"")</calculatedColumnFormula>
    </tableColumn>
    <tableColumn id="13" xr3:uid="{3FB70BA5-2B30-E940-887F-BCDCAA02F63E}" name="Moy mob humeur" dataDxfId="37">
      <calculatedColumnFormula>IFERROR(AVERAGE(N123:N128), "")</calculatedColumnFormula>
    </tableColumn>
    <tableColumn id="14" xr3:uid="{586C2F8A-65A6-0D43-B2C0-46D711FB18B5}" name="Stress" dataDxfId="36">
      <calculatedColumnFormula array="1">IFERROR(INDEX(EDF[[Stress]:[Stress]], MATCH(1, (EDF[[Nom]:[Nom]]=$D$4)*(EDF[[Date]:[Date]]=Fitness[[#This Row],[Date]]), 0)),"")</calculatedColumnFormula>
    </tableColumn>
    <tableColumn id="15" xr3:uid="{16A7366E-16A9-9D4C-ADB0-528FA72555D7}" name="Moy mobile Stress" dataDxfId="35">
      <calculatedColumnFormula>IFERROR(AVERAGE(P123:P128), "")</calculatedColumnFormula>
    </tableColumn>
    <tableColumn id="16" xr3:uid="{ED5AF2C8-3404-7443-A345-3C9C40A418E6}" name="Sommeil" dataDxfId="34">
      <calculatedColumnFormula array="1">IFERROR(INDEX(EDF[[Sommeil]:[Sommeil]], MATCH(1, (EDF[[Nom]:[Nom]]=$D$4)*(EDF[[Date]:[Date]]=Fitness[[#This Row],[Date]]), 0)),"")</calculatedColumnFormula>
    </tableColumn>
    <tableColumn id="17" xr3:uid="{333FF4B9-1280-184B-89C0-69A75F74E567}" name="Moy mobile sommeil" dataDxfId="33">
      <calculatedColumnFormula>IFERROR(AVERAGE(R123:R128), "")</calculatedColumnFormula>
    </tableColumn>
    <tableColumn id="18" xr3:uid="{0E506F9E-3585-6B4E-833B-455EFCBB366A}" name="Etat Physique" dataDxfId="32">
      <calculatedColumnFormula array="1">IFERROR(INDEX(EDF[[Etat Physique]:[Etat Physique]], MATCH(1, (EDF[[Nom]:[Nom]]=$D$4)*(EDF[[Date]:[Date]]=Fitness[[#This Row],[Date]]), 0)),"")</calculatedColumnFormula>
    </tableColumn>
    <tableColumn id="19" xr3:uid="{71269901-E2F3-C54A-BAF4-D04A2EDDF4F0}" name="Moy mob physique" dataDxfId="31">
      <calculatedColumnFormula>IFERROR(AVERAGE(T123:T128), "")</calculatedColumnFormula>
    </tableColumn>
    <tableColumn id="20" xr3:uid="{25AD3EDF-27B7-D045-AC80-ED910EDE0F85}" name="Hydratation" dataDxfId="30">
      <calculatedColumnFormula array="1">IFERROR(INDEX(EDF[[Hydratation]:[Hydratation]], MATCH(1, (EDF[[Nom]:[Nom]]=$D$4)*(EDF[[Date]:[Date]]=Fitness[[#This Row],[Date]]), 0)),"")</calculatedColumnFormula>
    </tableColumn>
    <tableColumn id="21" xr3:uid="{F4F7263E-D5C6-9E41-BF36-490211E95562}" name="Moy mob hydratation" dataDxfId="29">
      <calculatedColumnFormula>IFERROR(AVERAGE(V123:V128), "")</calculatedColumnFormula>
    </tableColumn>
    <tableColumn id="22" xr3:uid="{2CB027EA-5B00-4E41-9BAF-BCDB00FCE63B}" name="Nutrition" dataDxfId="28">
      <calculatedColumnFormula array="1">IFERROR(INDEX(EDF[[Nutrition]:[Nutrition]], MATCH(1, (EDF[[Nom]:[Nom]]=$D$4)*(EDF[[Date]:[Date]]=Fitness[[#This Row],[Date]]), 0)),"")</calculatedColumnFormula>
    </tableColumn>
    <tableColumn id="23" xr3:uid="{61C64258-74FD-C443-91F3-8CEC6D574D03}" name="Moy mob Nutrition" dataDxfId="27">
      <calculatedColumnFormula>IFERROR(AVERAGE(X123:X128), "")</calculatedColumnFormula>
    </tableColumn>
    <tableColumn id="24" xr3:uid="{95319DA4-BE81-1B4C-81C0-9AE2814EE81F}" name="Investissement" dataDxfId="26">
      <calculatedColumnFormula array="1">IFERROR(INDEX(RPE[[Investissement du jour]:[Investissement du jour]], MATCH(1, (RPE[[Nom]:[Nom]]=$D$4)*(RPE[[Date]:[Date]]=Fitness[[#This Row],[Date]]), 0)), "")</calculatedColumnFormula>
    </tableColumn>
  </tableColumns>
  <tableStyleInfo name="TableStyleMedium1"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table" Target="../tables/table4.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2.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13.xml"/><Relationship Id="rId3" Type="http://schemas.openxmlformats.org/officeDocument/2006/relationships/pivotTable" Target="../pivotTables/pivotTable8.xml"/><Relationship Id="rId7" Type="http://schemas.openxmlformats.org/officeDocument/2006/relationships/pivotTable" Target="../pivotTables/pivotTable12.xml"/><Relationship Id="rId12" Type="http://schemas.microsoft.com/office/2007/relationships/slicer" Target="../slicers/slicer2.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11" Type="http://schemas.openxmlformats.org/officeDocument/2006/relationships/table" Target="../tables/table6.xml"/><Relationship Id="rId5" Type="http://schemas.openxmlformats.org/officeDocument/2006/relationships/pivotTable" Target="../pivotTables/pivotTable10.xml"/><Relationship Id="rId10" Type="http://schemas.openxmlformats.org/officeDocument/2006/relationships/table" Target="../tables/table5.xml"/><Relationship Id="rId4" Type="http://schemas.openxmlformats.org/officeDocument/2006/relationships/pivotTable" Target="../pivotTables/pivotTable9.xml"/><Relationship Id="rId9"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21.xml"/><Relationship Id="rId3" Type="http://schemas.openxmlformats.org/officeDocument/2006/relationships/pivotTable" Target="../pivotTables/pivotTable16.xml"/><Relationship Id="rId7" Type="http://schemas.openxmlformats.org/officeDocument/2006/relationships/pivotTable" Target="../pivotTables/pivotTable20.xml"/><Relationship Id="rId2" Type="http://schemas.openxmlformats.org/officeDocument/2006/relationships/pivotTable" Target="../pivotTables/pivotTable15.xml"/><Relationship Id="rId1" Type="http://schemas.openxmlformats.org/officeDocument/2006/relationships/pivotTable" Target="../pivotTables/pivotTable14.xml"/><Relationship Id="rId6" Type="http://schemas.openxmlformats.org/officeDocument/2006/relationships/pivotTable" Target="../pivotTables/pivotTable19.xml"/><Relationship Id="rId5" Type="http://schemas.openxmlformats.org/officeDocument/2006/relationships/pivotTable" Target="../pivotTables/pivotTable18.xml"/><Relationship Id="rId10" Type="http://schemas.microsoft.com/office/2007/relationships/slicer" Target="../slicers/slicer3.xml"/><Relationship Id="rId4" Type="http://schemas.openxmlformats.org/officeDocument/2006/relationships/pivotTable" Target="../pivotTables/pivotTable17.xml"/><Relationship Id="rId9"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vmlDrawing" Target="../drawings/vmlDrawing1.vml"/><Relationship Id="rId1" Type="http://schemas.openxmlformats.org/officeDocument/2006/relationships/drawing" Target="../drawings/drawing5.xml"/><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B14CB-0B04-1540-A7AE-BA543279E90A}">
  <sheetPr codeName="Feuil1">
    <tabColor rgb="FF00B0F0"/>
  </sheetPr>
  <dimension ref="C3:M38"/>
  <sheetViews>
    <sheetView tabSelected="1" zoomScale="90" zoomScaleNormal="90" workbookViewId="0">
      <selection activeCell="Q4" sqref="Q4"/>
    </sheetView>
  </sheetViews>
  <sheetFormatPr baseColWidth="10" defaultColWidth="10.83203125" defaultRowHeight="16" x14ac:dyDescent="0.2"/>
  <cols>
    <col min="1" max="2" width="10.83203125" style="4"/>
    <col min="3" max="3" width="8.83203125" style="4" customWidth="1"/>
    <col min="4" max="5" width="12.83203125" style="4" customWidth="1"/>
    <col min="6" max="6" width="17.6640625" style="4" customWidth="1"/>
    <col min="7" max="9" width="12.83203125" style="4" customWidth="1"/>
    <col min="10" max="11" width="10.83203125" style="4"/>
    <col min="12" max="12" width="38" style="4" customWidth="1"/>
    <col min="13" max="16384" width="10.83203125" style="4"/>
  </cols>
  <sheetData>
    <row r="3" spans="5:13" ht="17" thickBot="1" x14ac:dyDescent="0.25"/>
    <row r="4" spans="5:13" ht="45" customHeight="1" thickBot="1" x14ac:dyDescent="0.25">
      <c r="E4" s="139" t="s">
        <v>1103</v>
      </c>
      <c r="F4" s="140"/>
      <c r="G4" s="140"/>
      <c r="H4" s="140"/>
      <c r="I4" s="140"/>
      <c r="J4" s="140"/>
      <c r="K4" s="140"/>
      <c r="L4" s="140"/>
      <c r="M4" s="141"/>
    </row>
    <row r="5" spans="5:13" ht="17" customHeight="1" x14ac:dyDescent="0.2"/>
    <row r="29" spans="4:12" ht="40" customHeight="1" thickBot="1" x14ac:dyDescent="0.25"/>
    <row r="30" spans="4:12" ht="45" customHeight="1" thickBot="1" x14ac:dyDescent="0.25">
      <c r="D30" s="139" t="s">
        <v>0</v>
      </c>
      <c r="E30" s="140"/>
      <c r="F30" s="140"/>
      <c r="G30" s="140"/>
      <c r="H30" s="140"/>
      <c r="I30" s="140"/>
      <c r="J30" s="140"/>
      <c r="K30" s="140"/>
      <c r="L30" s="141"/>
    </row>
    <row r="32" spans="4:12" ht="17" thickBot="1" x14ac:dyDescent="0.25"/>
    <row r="33" spans="3:12" ht="35" thickBot="1" x14ac:dyDescent="0.25">
      <c r="C33" s="99"/>
      <c r="D33" s="100" t="s">
        <v>1</v>
      </c>
      <c r="E33" s="100" t="s">
        <v>2</v>
      </c>
      <c r="F33" s="101" t="s">
        <v>3</v>
      </c>
      <c r="G33" s="100" t="s">
        <v>4</v>
      </c>
      <c r="H33" s="101" t="s">
        <v>5</v>
      </c>
      <c r="I33" s="100" t="s">
        <v>6</v>
      </c>
      <c r="K33" s="99"/>
      <c r="L33" s="100" t="s">
        <v>7</v>
      </c>
    </row>
    <row r="34" spans="3:12" ht="55" customHeight="1" x14ac:dyDescent="0.2">
      <c r="C34" s="102">
        <v>5</v>
      </c>
      <c r="D34" s="118" t="s">
        <v>8</v>
      </c>
      <c r="E34" s="118" t="s">
        <v>9</v>
      </c>
      <c r="F34" s="119" t="s">
        <v>10</v>
      </c>
      <c r="G34" s="118" t="s">
        <v>11</v>
      </c>
      <c r="H34" s="119" t="s">
        <v>12</v>
      </c>
      <c r="I34" s="118" t="s">
        <v>13</v>
      </c>
      <c r="K34" s="102">
        <v>3</v>
      </c>
      <c r="L34" s="128" t="s">
        <v>14</v>
      </c>
    </row>
    <row r="35" spans="3:12" ht="55" customHeight="1" x14ac:dyDescent="0.2">
      <c r="C35" s="102">
        <v>4</v>
      </c>
      <c r="D35" s="120" t="s">
        <v>15</v>
      </c>
      <c r="E35" s="120" t="s">
        <v>16</v>
      </c>
      <c r="F35" s="121" t="s">
        <v>17</v>
      </c>
      <c r="G35" s="120" t="s">
        <v>18</v>
      </c>
      <c r="H35" s="121" t="s">
        <v>19</v>
      </c>
      <c r="I35" s="120" t="s">
        <v>20</v>
      </c>
      <c r="K35" s="102">
        <v>2</v>
      </c>
      <c r="L35" s="122" t="s">
        <v>21</v>
      </c>
    </row>
    <row r="36" spans="3:12" ht="73" customHeight="1" thickBot="1" x14ac:dyDescent="0.25">
      <c r="C36" s="102">
        <v>3</v>
      </c>
      <c r="D36" s="122" t="s">
        <v>22</v>
      </c>
      <c r="E36" s="122" t="s">
        <v>23</v>
      </c>
      <c r="F36" s="123" t="s">
        <v>24</v>
      </c>
      <c r="G36" s="122" t="s">
        <v>25</v>
      </c>
      <c r="H36" s="123" t="s">
        <v>26</v>
      </c>
      <c r="I36" s="122" t="s">
        <v>27</v>
      </c>
      <c r="K36" s="103">
        <v>1</v>
      </c>
      <c r="L36" s="126" t="s">
        <v>28</v>
      </c>
    </row>
    <row r="37" spans="3:12" ht="55" customHeight="1" x14ac:dyDescent="0.2">
      <c r="C37" s="102">
        <v>2</v>
      </c>
      <c r="D37" s="124" t="s">
        <v>29</v>
      </c>
      <c r="E37" s="124" t="s">
        <v>30</v>
      </c>
      <c r="F37" s="125" t="s">
        <v>31</v>
      </c>
      <c r="G37" s="124" t="s">
        <v>32</v>
      </c>
      <c r="H37" s="125" t="s">
        <v>33</v>
      </c>
      <c r="I37" s="124" t="s">
        <v>34</v>
      </c>
    </row>
    <row r="38" spans="3:12" ht="55" customHeight="1" thickBot="1" x14ac:dyDescent="0.25">
      <c r="C38" s="103">
        <v>1</v>
      </c>
      <c r="D38" s="126" t="s">
        <v>35</v>
      </c>
      <c r="E38" s="126" t="s">
        <v>36</v>
      </c>
      <c r="F38" s="127" t="s">
        <v>37</v>
      </c>
      <c r="G38" s="126" t="s">
        <v>38</v>
      </c>
      <c r="H38" s="127" t="s">
        <v>39</v>
      </c>
      <c r="I38" s="126" t="s">
        <v>40</v>
      </c>
    </row>
  </sheetData>
  <mergeCells count="2">
    <mergeCell ref="E4:M4"/>
    <mergeCell ref="D30:L30"/>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BC141-102C-D442-B8D2-ACD9A287A985}">
  <sheetPr codeName="Feuil2">
    <tabColor theme="6"/>
  </sheetPr>
  <dimension ref="A1:AU2294"/>
  <sheetViews>
    <sheetView workbookViewId="0">
      <pane xSplit="2" ySplit="1" topLeftCell="C2270" activePane="bottomRight" state="frozen"/>
      <selection pane="topRight" activeCell="C1" sqref="C1"/>
      <selection pane="bottomLeft" activeCell="A2" sqref="A2"/>
      <selection pane="bottomRight" activeCell="K2299" sqref="K2299"/>
    </sheetView>
  </sheetViews>
  <sheetFormatPr baseColWidth="10" defaultColWidth="11" defaultRowHeight="16" x14ac:dyDescent="0.2"/>
  <cols>
    <col min="1" max="1" width="15.1640625" bestFit="1" customWidth="1"/>
    <col min="2" max="2" width="20.33203125" bestFit="1" customWidth="1"/>
    <col min="3" max="3" width="10.1640625" bestFit="1" customWidth="1"/>
    <col min="4" max="4" width="20.83203125" bestFit="1" customWidth="1"/>
    <col min="5" max="5" width="10" bestFit="1" customWidth="1"/>
    <col min="6" max="6" width="9" bestFit="1" customWidth="1"/>
    <col min="8" max="8" width="15" bestFit="1" customWidth="1"/>
    <col min="9" max="9" width="13" bestFit="1" customWidth="1"/>
    <col min="10" max="10" width="10.5" bestFit="1" customWidth="1"/>
    <col min="11" max="11" width="78.33203125" customWidth="1"/>
    <col min="12" max="12" width="21.5" bestFit="1" customWidth="1"/>
    <col min="13" max="13" width="19" customWidth="1"/>
    <col min="14" max="14" width="21" customWidth="1"/>
    <col min="15" max="15" width="23.83203125" customWidth="1"/>
    <col min="16" max="16" width="31.5" customWidth="1"/>
    <col min="17" max="17" width="21.1640625" customWidth="1"/>
    <col min="18" max="18" width="18.1640625" customWidth="1"/>
    <col min="19" max="19" width="24.6640625" customWidth="1"/>
    <col min="20" max="20" width="24.1640625" customWidth="1"/>
    <col min="21" max="21" width="20.1640625" customWidth="1"/>
    <col min="22" max="22" width="30.33203125" customWidth="1"/>
    <col min="23" max="23" width="20.33203125" customWidth="1"/>
    <col min="24" max="24" width="23.1640625" customWidth="1"/>
    <col min="25" max="25" width="19.6640625" customWidth="1"/>
    <col min="26" max="26" width="19.83203125" customWidth="1"/>
    <col min="27" max="27" width="20.5" customWidth="1"/>
    <col min="28" max="28" width="20" customWidth="1"/>
    <col min="29" max="29" width="19.83203125" customWidth="1"/>
    <col min="30" max="30" width="19" customWidth="1"/>
    <col min="31" max="31" width="124.1640625" customWidth="1"/>
    <col min="32" max="32" width="11.33203125" customWidth="1"/>
  </cols>
  <sheetData>
    <row r="1" spans="1:41" s="85" customFormat="1" ht="23" customHeight="1" x14ac:dyDescent="0.2">
      <c r="A1" s="78" t="s">
        <v>41</v>
      </c>
      <c r="B1" s="78" t="s">
        <v>42</v>
      </c>
      <c r="C1" s="78" t="s">
        <v>43</v>
      </c>
      <c r="D1" s="78" t="s">
        <v>44</v>
      </c>
      <c r="E1" s="78" t="s">
        <v>45</v>
      </c>
      <c r="F1" s="78" t="s">
        <v>46</v>
      </c>
      <c r="G1" s="78" t="s">
        <v>47</v>
      </c>
      <c r="H1" s="78" t="s">
        <v>48</v>
      </c>
      <c r="I1" s="78" t="s">
        <v>49</v>
      </c>
      <c r="J1" s="78" t="s">
        <v>50</v>
      </c>
      <c r="K1" s="78" t="s">
        <v>51</v>
      </c>
      <c r="L1" s="78" t="s">
        <v>52</v>
      </c>
      <c r="M1" s="78" t="s">
        <v>53</v>
      </c>
      <c r="N1" s="78" t="s">
        <v>54</v>
      </c>
      <c r="O1" s="78" t="s">
        <v>55</v>
      </c>
      <c r="P1" s="78" t="s">
        <v>56</v>
      </c>
      <c r="Q1" s="78" t="s">
        <v>57</v>
      </c>
      <c r="R1" s="78" t="s">
        <v>58</v>
      </c>
      <c r="S1" s="78" t="s">
        <v>59</v>
      </c>
      <c r="T1" s="78" t="s">
        <v>60</v>
      </c>
      <c r="U1" s="78" t="s">
        <v>61</v>
      </c>
      <c r="V1" s="78" t="s">
        <v>62</v>
      </c>
      <c r="W1" s="78" t="s">
        <v>63</v>
      </c>
      <c r="X1" s="78" t="s">
        <v>64</v>
      </c>
      <c r="Y1" s="78" t="s">
        <v>65</v>
      </c>
      <c r="Z1" s="78" t="s">
        <v>66</v>
      </c>
      <c r="AA1" s="78" t="s">
        <v>67</v>
      </c>
      <c r="AB1" s="78" t="s">
        <v>68</v>
      </c>
      <c r="AC1" s="78" t="s">
        <v>69</v>
      </c>
      <c r="AD1" s="78" t="s">
        <v>70</v>
      </c>
      <c r="AE1" s="78" t="s">
        <v>71</v>
      </c>
      <c r="AF1" s="78" t="s">
        <v>72</v>
      </c>
      <c r="AG1" s="78" t="s">
        <v>73</v>
      </c>
      <c r="AH1" s="78" t="s">
        <v>74</v>
      </c>
      <c r="AI1" s="78"/>
      <c r="AJ1" s="78"/>
      <c r="AK1" s="78"/>
      <c r="AL1" s="78"/>
      <c r="AM1" s="78"/>
      <c r="AN1" s="78"/>
      <c r="AO1" s="78"/>
    </row>
    <row r="2" spans="1:41" x14ac:dyDescent="0.2">
      <c r="A2" s="1">
        <v>45124.521273148152</v>
      </c>
      <c r="B2" s="3" t="s">
        <v>75</v>
      </c>
      <c r="C2" s="2">
        <v>45124</v>
      </c>
      <c r="D2" s="3"/>
      <c r="E2" s="3">
        <v>3</v>
      </c>
      <c r="F2" s="3">
        <v>2</v>
      </c>
      <c r="G2" s="3">
        <v>5</v>
      </c>
      <c r="H2" s="3">
        <v>2</v>
      </c>
      <c r="I2" s="3">
        <v>2</v>
      </c>
      <c r="J2" s="3">
        <v>4</v>
      </c>
      <c r="K2" s="3"/>
      <c r="L2" s="11"/>
      <c r="M2" s="11"/>
      <c r="N2" s="3"/>
      <c r="AF2">
        <f>SUM(E2:J2)</f>
        <v>18</v>
      </c>
      <c r="AG2" s="3">
        <f>_xlfn.ISOWEEKNUM(EDF[[#This Row],[Date]])</f>
        <v>29</v>
      </c>
      <c r="AH2" s="3">
        <f>YEAR(EDF[[#This Row],[Date]])</f>
        <v>2023</v>
      </c>
    </row>
    <row r="3" spans="1:41" x14ac:dyDescent="0.2">
      <c r="A3" s="1">
        <v>45124.532673611109</v>
      </c>
      <c r="B3" s="3" t="s">
        <v>76</v>
      </c>
      <c r="C3" s="2">
        <v>45124</v>
      </c>
      <c r="D3" s="3"/>
      <c r="E3" s="3">
        <v>3</v>
      </c>
      <c r="F3" s="3">
        <v>3</v>
      </c>
      <c r="G3" s="3">
        <v>3</v>
      </c>
      <c r="H3" s="3">
        <v>2</v>
      </c>
      <c r="I3" s="3">
        <v>3</v>
      </c>
      <c r="J3" s="3">
        <v>4</v>
      </c>
      <c r="K3" s="3"/>
      <c r="L3" s="3"/>
      <c r="M3" s="3"/>
      <c r="N3" s="3"/>
      <c r="AF3">
        <f t="shared" ref="AF3:AF66" si="0">SUM(E3:J3)</f>
        <v>18</v>
      </c>
      <c r="AG3" s="3">
        <f>_xlfn.ISOWEEKNUM(EDF[[#This Row],[Date]])</f>
        <v>29</v>
      </c>
      <c r="AH3" s="3">
        <f>YEAR(EDF[[#This Row],[Date]])</f>
        <v>2023</v>
      </c>
    </row>
    <row r="4" spans="1:41" x14ac:dyDescent="0.2">
      <c r="A4" s="1">
        <v>45124.53765046296</v>
      </c>
      <c r="B4" s="3" t="s">
        <v>77</v>
      </c>
      <c r="C4" s="2">
        <v>45124</v>
      </c>
      <c r="D4" s="3"/>
      <c r="E4" s="3">
        <v>3</v>
      </c>
      <c r="F4" s="3">
        <v>4</v>
      </c>
      <c r="G4" s="3">
        <v>3</v>
      </c>
      <c r="H4" s="3">
        <v>3</v>
      </c>
      <c r="I4" s="3">
        <v>2</v>
      </c>
      <c r="J4" s="3">
        <v>4</v>
      </c>
      <c r="K4" s="3"/>
      <c r="L4" s="3"/>
      <c r="M4" s="3"/>
      <c r="N4" s="3"/>
      <c r="AF4">
        <f t="shared" si="0"/>
        <v>19</v>
      </c>
      <c r="AG4" s="3">
        <f>_xlfn.ISOWEEKNUM(EDF[[#This Row],[Date]])</f>
        <v>29</v>
      </c>
      <c r="AH4" s="3">
        <f>YEAR(EDF[[#This Row],[Date]])</f>
        <v>2023</v>
      </c>
    </row>
    <row r="5" spans="1:41" x14ac:dyDescent="0.2">
      <c r="A5" s="1">
        <v>45124.600752314815</v>
      </c>
      <c r="B5" s="3" t="s">
        <v>78</v>
      </c>
      <c r="C5" s="2">
        <v>45124</v>
      </c>
      <c r="D5" s="3"/>
      <c r="E5" s="3">
        <v>3</v>
      </c>
      <c r="F5" s="3">
        <v>3</v>
      </c>
      <c r="G5" s="3">
        <v>2</v>
      </c>
      <c r="H5" s="3">
        <v>2</v>
      </c>
      <c r="I5" s="3">
        <v>4</v>
      </c>
      <c r="J5" s="3">
        <v>4</v>
      </c>
      <c r="K5" s="3"/>
      <c r="L5" s="11"/>
      <c r="M5" s="11"/>
      <c r="N5" s="3" t="s">
        <v>79</v>
      </c>
      <c r="AF5">
        <f t="shared" si="0"/>
        <v>18</v>
      </c>
      <c r="AG5" s="3">
        <f>_xlfn.ISOWEEKNUM(EDF[[#This Row],[Date]])</f>
        <v>29</v>
      </c>
      <c r="AH5" s="3">
        <f>YEAR(EDF[[#This Row],[Date]])</f>
        <v>2023</v>
      </c>
    </row>
    <row r="6" spans="1:41" x14ac:dyDescent="0.2">
      <c r="A6" s="1">
        <v>45124.615300925929</v>
      </c>
      <c r="B6" s="3" t="s">
        <v>80</v>
      </c>
      <c r="C6" s="2">
        <v>45124</v>
      </c>
      <c r="D6" s="3"/>
      <c r="E6" s="3">
        <v>4</v>
      </c>
      <c r="F6" s="3">
        <v>4</v>
      </c>
      <c r="G6" s="3">
        <v>5</v>
      </c>
      <c r="H6" s="3">
        <v>5</v>
      </c>
      <c r="I6" s="3">
        <v>4</v>
      </c>
      <c r="J6" s="3">
        <v>4</v>
      </c>
      <c r="K6" s="3"/>
      <c r="L6" s="3"/>
      <c r="M6" s="3"/>
      <c r="N6" s="3"/>
      <c r="AF6">
        <f t="shared" si="0"/>
        <v>26</v>
      </c>
      <c r="AG6" s="3">
        <f>_xlfn.ISOWEEKNUM(EDF[[#This Row],[Date]])</f>
        <v>29</v>
      </c>
      <c r="AH6" s="3">
        <f>YEAR(EDF[[#This Row],[Date]])</f>
        <v>2023</v>
      </c>
    </row>
    <row r="7" spans="1:41" x14ac:dyDescent="0.2">
      <c r="A7" s="1">
        <v>45124.64303240741</v>
      </c>
      <c r="B7" s="3" t="s">
        <v>81</v>
      </c>
      <c r="C7" s="2">
        <v>45124</v>
      </c>
      <c r="D7" s="3"/>
      <c r="E7" s="3">
        <v>2</v>
      </c>
      <c r="F7" s="3">
        <v>2</v>
      </c>
      <c r="G7" s="3">
        <v>5</v>
      </c>
      <c r="H7" s="3">
        <v>3</v>
      </c>
      <c r="I7" s="3">
        <v>2</v>
      </c>
      <c r="J7" s="3">
        <v>4</v>
      </c>
      <c r="K7" s="3"/>
      <c r="L7" s="3"/>
      <c r="M7" s="3"/>
      <c r="N7" s="3" t="s">
        <v>82</v>
      </c>
      <c r="AF7">
        <f t="shared" si="0"/>
        <v>18</v>
      </c>
      <c r="AG7" s="3">
        <f>_xlfn.ISOWEEKNUM(EDF[[#This Row],[Date]])</f>
        <v>29</v>
      </c>
      <c r="AH7" s="3">
        <f>YEAR(EDF[[#This Row],[Date]])</f>
        <v>2023</v>
      </c>
    </row>
    <row r="8" spans="1:41" x14ac:dyDescent="0.2">
      <c r="A8" s="1">
        <v>45125.008738425924</v>
      </c>
      <c r="B8" s="3" t="s">
        <v>83</v>
      </c>
      <c r="C8" s="2">
        <v>45124</v>
      </c>
      <c r="D8" s="3"/>
      <c r="E8" s="3">
        <v>1</v>
      </c>
      <c r="F8" s="3">
        <v>4</v>
      </c>
      <c r="G8" s="3">
        <v>4</v>
      </c>
      <c r="H8" s="3">
        <v>4</v>
      </c>
      <c r="I8" s="3">
        <v>2</v>
      </c>
      <c r="J8" s="3">
        <v>2</v>
      </c>
      <c r="K8" s="3"/>
      <c r="L8" s="11"/>
      <c r="M8" s="11"/>
      <c r="N8" s="3"/>
      <c r="AF8">
        <f t="shared" si="0"/>
        <v>17</v>
      </c>
      <c r="AG8" s="3">
        <f>_xlfn.ISOWEEKNUM(EDF[[#This Row],[Date]])</f>
        <v>29</v>
      </c>
      <c r="AH8" s="3">
        <f>YEAR(EDF[[#This Row],[Date]])</f>
        <v>2023</v>
      </c>
    </row>
    <row r="9" spans="1:41" x14ac:dyDescent="0.2">
      <c r="A9" s="1">
        <v>45125.292175925926</v>
      </c>
      <c r="B9" s="3" t="s">
        <v>77</v>
      </c>
      <c r="C9" s="2">
        <v>45125</v>
      </c>
      <c r="D9" s="3"/>
      <c r="E9" s="3">
        <v>3</v>
      </c>
      <c r="F9" s="3">
        <v>4</v>
      </c>
      <c r="G9" s="3">
        <v>3</v>
      </c>
      <c r="H9" s="3">
        <v>2</v>
      </c>
      <c r="I9" s="3">
        <v>3</v>
      </c>
      <c r="J9" s="3">
        <v>4</v>
      </c>
      <c r="K9" s="3"/>
      <c r="L9" s="3"/>
      <c r="M9" s="3"/>
      <c r="N9" s="3"/>
      <c r="AF9">
        <f t="shared" si="0"/>
        <v>19</v>
      </c>
      <c r="AG9" s="3">
        <f>_xlfn.ISOWEEKNUM(EDF[[#This Row],[Date]])</f>
        <v>29</v>
      </c>
      <c r="AH9" s="3">
        <f>YEAR(EDF[[#This Row],[Date]])</f>
        <v>2023</v>
      </c>
    </row>
    <row r="10" spans="1:41" x14ac:dyDescent="0.2">
      <c r="A10" s="1">
        <v>45125.307719907411</v>
      </c>
      <c r="B10" s="3" t="s">
        <v>84</v>
      </c>
      <c r="C10" s="2">
        <v>45125</v>
      </c>
      <c r="D10" s="3"/>
      <c r="E10" s="3">
        <v>4</v>
      </c>
      <c r="F10" s="3">
        <v>4</v>
      </c>
      <c r="G10" s="3">
        <v>4</v>
      </c>
      <c r="H10" s="3">
        <v>4</v>
      </c>
      <c r="I10" s="3">
        <v>4</v>
      </c>
      <c r="J10" s="3">
        <v>4</v>
      </c>
      <c r="K10" s="3"/>
      <c r="L10" s="3"/>
      <c r="M10" s="3"/>
      <c r="N10" s="3"/>
      <c r="AF10">
        <f t="shared" si="0"/>
        <v>24</v>
      </c>
      <c r="AG10" s="3">
        <f>_xlfn.ISOWEEKNUM(EDF[[#This Row],[Date]])</f>
        <v>29</v>
      </c>
      <c r="AH10" s="3">
        <f>YEAR(EDF[[#This Row],[Date]])</f>
        <v>2023</v>
      </c>
    </row>
    <row r="11" spans="1:41" x14ac:dyDescent="0.2">
      <c r="A11" s="1">
        <v>45125.321805555555</v>
      </c>
      <c r="B11" s="3" t="s">
        <v>85</v>
      </c>
      <c r="C11" s="2">
        <v>45125</v>
      </c>
      <c r="D11" s="3"/>
      <c r="E11" s="3">
        <v>3</v>
      </c>
      <c r="F11" s="3">
        <v>4</v>
      </c>
      <c r="G11" s="3">
        <v>2</v>
      </c>
      <c r="H11" s="3">
        <v>3</v>
      </c>
      <c r="I11" s="3">
        <v>3</v>
      </c>
      <c r="J11" s="3">
        <v>4</v>
      </c>
      <c r="K11" s="3"/>
      <c r="L11" s="3"/>
      <c r="M11" s="3"/>
      <c r="N11" s="3"/>
      <c r="AF11">
        <f t="shared" si="0"/>
        <v>19</v>
      </c>
      <c r="AG11" s="3">
        <f>_xlfn.ISOWEEKNUM(EDF[[#This Row],[Date]])</f>
        <v>29</v>
      </c>
      <c r="AH11" s="3">
        <f>YEAR(EDF[[#This Row],[Date]])</f>
        <v>2023</v>
      </c>
    </row>
    <row r="12" spans="1:41" x14ac:dyDescent="0.2">
      <c r="A12" s="1">
        <v>45125.322650462964</v>
      </c>
      <c r="B12" s="3" t="s">
        <v>86</v>
      </c>
      <c r="C12" s="2">
        <v>45125</v>
      </c>
      <c r="D12" s="3"/>
      <c r="E12" s="3">
        <v>4</v>
      </c>
      <c r="F12" s="3">
        <v>4</v>
      </c>
      <c r="G12" s="3">
        <v>5</v>
      </c>
      <c r="H12" s="3">
        <v>4</v>
      </c>
      <c r="I12" s="3">
        <v>5</v>
      </c>
      <c r="J12" s="3">
        <v>5</v>
      </c>
      <c r="K12" s="3"/>
      <c r="L12" s="11"/>
      <c r="M12" s="11"/>
      <c r="N12" s="3"/>
      <c r="AF12">
        <f t="shared" si="0"/>
        <v>27</v>
      </c>
      <c r="AG12" s="3">
        <f>_xlfn.ISOWEEKNUM(EDF[[#This Row],[Date]])</f>
        <v>29</v>
      </c>
      <c r="AH12" s="3">
        <f>YEAR(EDF[[#This Row],[Date]])</f>
        <v>2023</v>
      </c>
    </row>
    <row r="13" spans="1:41" x14ac:dyDescent="0.2">
      <c r="A13" s="1">
        <v>45125.351875</v>
      </c>
      <c r="B13" s="3" t="s">
        <v>81</v>
      </c>
      <c r="C13" s="2">
        <v>45125</v>
      </c>
      <c r="D13" s="3"/>
      <c r="E13" s="3">
        <v>4</v>
      </c>
      <c r="F13" s="3">
        <v>4</v>
      </c>
      <c r="G13" s="3">
        <v>5</v>
      </c>
      <c r="H13" s="3">
        <v>3</v>
      </c>
      <c r="I13" s="3">
        <v>3</v>
      </c>
      <c r="J13" s="3">
        <v>4</v>
      </c>
      <c r="K13" s="3"/>
      <c r="L13" s="3"/>
      <c r="M13" s="3"/>
      <c r="N13" s="3"/>
      <c r="AF13">
        <f t="shared" si="0"/>
        <v>23</v>
      </c>
      <c r="AG13" s="3">
        <f>_xlfn.ISOWEEKNUM(EDF[[#This Row],[Date]])</f>
        <v>29</v>
      </c>
      <c r="AH13" s="3">
        <f>YEAR(EDF[[#This Row],[Date]])</f>
        <v>2023</v>
      </c>
    </row>
    <row r="14" spans="1:41" x14ac:dyDescent="0.2">
      <c r="A14" s="1">
        <v>45125.379861111112</v>
      </c>
      <c r="B14" s="3" t="s">
        <v>75</v>
      </c>
      <c r="C14" s="2">
        <v>45125</v>
      </c>
      <c r="D14" s="3"/>
      <c r="E14" s="3">
        <v>3</v>
      </c>
      <c r="F14" s="3">
        <v>3</v>
      </c>
      <c r="G14" s="3">
        <v>4</v>
      </c>
      <c r="H14" s="3">
        <v>3</v>
      </c>
      <c r="I14" s="3">
        <v>2</v>
      </c>
      <c r="J14" s="3">
        <v>4</v>
      </c>
      <c r="K14" s="3"/>
      <c r="L14" s="11"/>
      <c r="M14" s="11"/>
      <c r="N14" s="3"/>
      <c r="AF14">
        <f t="shared" si="0"/>
        <v>19</v>
      </c>
      <c r="AG14" s="3">
        <f>_xlfn.ISOWEEKNUM(EDF[[#This Row],[Date]])</f>
        <v>29</v>
      </c>
      <c r="AH14" s="3">
        <f>YEAR(EDF[[#This Row],[Date]])</f>
        <v>2023</v>
      </c>
    </row>
    <row r="15" spans="1:41" x14ac:dyDescent="0.2">
      <c r="A15" s="1">
        <v>45125.406608796293</v>
      </c>
      <c r="B15" s="3" t="s">
        <v>87</v>
      </c>
      <c r="C15" s="2">
        <v>45125</v>
      </c>
      <c r="D15" s="3"/>
      <c r="E15" s="3">
        <v>5</v>
      </c>
      <c r="F15" s="3">
        <v>5</v>
      </c>
      <c r="G15" s="3">
        <v>5</v>
      </c>
      <c r="H15" s="3">
        <v>4</v>
      </c>
      <c r="I15" s="3">
        <v>5</v>
      </c>
      <c r="J15" s="3">
        <v>5</v>
      </c>
      <c r="K15" s="3"/>
      <c r="L15" s="3"/>
      <c r="M15" s="3"/>
      <c r="N15" s="3"/>
      <c r="AF15">
        <f t="shared" si="0"/>
        <v>29</v>
      </c>
      <c r="AG15" s="3">
        <f>_xlfn.ISOWEEKNUM(EDF[[#This Row],[Date]])</f>
        <v>29</v>
      </c>
      <c r="AH15" s="3">
        <f>YEAR(EDF[[#This Row],[Date]])</f>
        <v>2023</v>
      </c>
    </row>
    <row r="16" spans="1:41" x14ac:dyDescent="0.2">
      <c r="A16" s="1">
        <v>45125.520451388889</v>
      </c>
      <c r="B16" s="3" t="s">
        <v>88</v>
      </c>
      <c r="C16" s="2">
        <v>45125</v>
      </c>
      <c r="D16" s="3"/>
      <c r="E16" s="3">
        <v>3</v>
      </c>
      <c r="F16" s="3">
        <v>2</v>
      </c>
      <c r="G16" s="3">
        <v>4</v>
      </c>
      <c r="H16" s="3">
        <v>4</v>
      </c>
      <c r="I16" s="3">
        <v>2</v>
      </c>
      <c r="J16" s="3">
        <v>4</v>
      </c>
      <c r="K16" s="3"/>
      <c r="L16" s="11"/>
      <c r="M16" s="11"/>
      <c r="N16" s="3"/>
      <c r="AF16">
        <f t="shared" si="0"/>
        <v>19</v>
      </c>
      <c r="AG16" s="3">
        <f>_xlfn.ISOWEEKNUM(EDF[[#This Row],[Date]])</f>
        <v>29</v>
      </c>
      <c r="AH16" s="3">
        <f>YEAR(EDF[[#This Row],[Date]])</f>
        <v>2023</v>
      </c>
    </row>
    <row r="17" spans="1:34" x14ac:dyDescent="0.2">
      <c r="A17" s="1">
        <v>45125.528587962966</v>
      </c>
      <c r="B17" s="3" t="s">
        <v>89</v>
      </c>
      <c r="C17" s="2">
        <v>45125</v>
      </c>
      <c r="D17" s="3"/>
      <c r="E17" s="3">
        <v>3</v>
      </c>
      <c r="F17" s="3">
        <v>4</v>
      </c>
      <c r="G17" s="3">
        <v>2</v>
      </c>
      <c r="H17" s="3">
        <v>4</v>
      </c>
      <c r="I17" s="3">
        <v>5</v>
      </c>
      <c r="J17" s="3">
        <v>5</v>
      </c>
      <c r="K17" s="3"/>
      <c r="L17" s="11"/>
      <c r="M17" s="11"/>
      <c r="N17" s="3"/>
      <c r="AF17">
        <f t="shared" si="0"/>
        <v>23</v>
      </c>
      <c r="AG17" s="3">
        <f>_xlfn.ISOWEEKNUM(EDF[[#This Row],[Date]])</f>
        <v>29</v>
      </c>
      <c r="AH17" s="3">
        <f>YEAR(EDF[[#This Row],[Date]])</f>
        <v>2023</v>
      </c>
    </row>
    <row r="18" spans="1:34" x14ac:dyDescent="0.2">
      <c r="A18" s="1">
        <v>45125.529444444444</v>
      </c>
      <c r="B18" s="3" t="s">
        <v>80</v>
      </c>
      <c r="C18" s="2">
        <v>45125</v>
      </c>
      <c r="D18" s="3"/>
      <c r="E18" s="3">
        <v>4</v>
      </c>
      <c r="F18" s="3">
        <v>5</v>
      </c>
      <c r="G18" s="3">
        <v>5</v>
      </c>
      <c r="H18" s="3">
        <v>3</v>
      </c>
      <c r="I18" s="3">
        <v>4</v>
      </c>
      <c r="J18" s="3">
        <v>4</v>
      </c>
      <c r="K18" s="3"/>
      <c r="L18" s="3"/>
      <c r="M18" s="3"/>
      <c r="N18" s="3"/>
      <c r="AF18">
        <f t="shared" si="0"/>
        <v>25</v>
      </c>
      <c r="AG18" s="3">
        <f>_xlfn.ISOWEEKNUM(EDF[[#This Row],[Date]])</f>
        <v>29</v>
      </c>
      <c r="AH18" s="3">
        <f>YEAR(EDF[[#This Row],[Date]])</f>
        <v>2023</v>
      </c>
    </row>
    <row r="19" spans="1:34" x14ac:dyDescent="0.2">
      <c r="A19" s="1">
        <v>45125.548611111109</v>
      </c>
      <c r="B19" s="3" t="s">
        <v>76</v>
      </c>
      <c r="C19" s="2">
        <v>45125</v>
      </c>
      <c r="D19" s="3"/>
      <c r="E19" s="3">
        <v>3</v>
      </c>
      <c r="F19" s="3">
        <v>3</v>
      </c>
      <c r="G19" s="3">
        <v>3</v>
      </c>
      <c r="H19" s="3">
        <v>2</v>
      </c>
      <c r="I19" s="3">
        <v>3</v>
      </c>
      <c r="J19" s="3">
        <v>4</v>
      </c>
      <c r="K19" s="3"/>
      <c r="L19" s="3"/>
      <c r="M19" s="3"/>
      <c r="N19" s="3"/>
      <c r="AF19">
        <f t="shared" si="0"/>
        <v>18</v>
      </c>
      <c r="AG19" s="3">
        <f>_xlfn.ISOWEEKNUM(EDF[[#This Row],[Date]])</f>
        <v>29</v>
      </c>
      <c r="AH19" s="3">
        <f>YEAR(EDF[[#This Row],[Date]])</f>
        <v>2023</v>
      </c>
    </row>
    <row r="20" spans="1:34" x14ac:dyDescent="0.2">
      <c r="A20" s="1">
        <v>45125.557581018518</v>
      </c>
      <c r="B20" s="3" t="s">
        <v>78</v>
      </c>
      <c r="C20" s="2">
        <v>45125</v>
      </c>
      <c r="D20" s="3"/>
      <c r="E20" s="3">
        <v>2</v>
      </c>
      <c r="F20" s="3">
        <v>2</v>
      </c>
      <c r="G20" s="3">
        <v>2</v>
      </c>
      <c r="H20" s="3">
        <v>2</v>
      </c>
      <c r="I20" s="3">
        <v>4</v>
      </c>
      <c r="J20" s="3">
        <v>4</v>
      </c>
      <c r="K20" s="3"/>
      <c r="L20" s="11"/>
      <c r="M20" s="11"/>
      <c r="N20" s="3"/>
      <c r="AF20">
        <f t="shared" si="0"/>
        <v>16</v>
      </c>
      <c r="AG20" s="3">
        <f>_xlfn.ISOWEEKNUM(EDF[[#This Row],[Date]])</f>
        <v>29</v>
      </c>
      <c r="AH20" s="3">
        <f>YEAR(EDF[[#This Row],[Date]])</f>
        <v>2023</v>
      </c>
    </row>
    <row r="21" spans="1:34" x14ac:dyDescent="0.2">
      <c r="A21" s="1">
        <v>45125.644062500003</v>
      </c>
      <c r="B21" s="3" t="s">
        <v>83</v>
      </c>
      <c r="C21" s="2">
        <v>45125</v>
      </c>
      <c r="D21" s="3"/>
      <c r="E21" s="3">
        <v>3</v>
      </c>
      <c r="F21" s="3">
        <v>3</v>
      </c>
      <c r="G21" s="3">
        <v>2</v>
      </c>
      <c r="H21" s="3">
        <v>4</v>
      </c>
      <c r="I21" s="3">
        <v>3</v>
      </c>
      <c r="J21" s="3">
        <v>4</v>
      </c>
      <c r="K21" s="3"/>
      <c r="L21" s="11"/>
      <c r="M21" s="11"/>
      <c r="N21" s="3"/>
      <c r="AF21">
        <f t="shared" si="0"/>
        <v>19</v>
      </c>
      <c r="AG21" s="3">
        <f>_xlfn.ISOWEEKNUM(EDF[[#This Row],[Date]])</f>
        <v>29</v>
      </c>
      <c r="AH21" s="3">
        <f>YEAR(EDF[[#This Row],[Date]])</f>
        <v>2023</v>
      </c>
    </row>
    <row r="22" spans="1:34" x14ac:dyDescent="0.2">
      <c r="A22" s="1">
        <v>45126.30505787037</v>
      </c>
      <c r="B22" s="3" t="s">
        <v>78</v>
      </c>
      <c r="C22" s="2">
        <v>45126</v>
      </c>
      <c r="D22" s="3"/>
      <c r="E22" s="3">
        <v>2</v>
      </c>
      <c r="F22" s="3">
        <v>2</v>
      </c>
      <c r="G22" s="3">
        <v>2</v>
      </c>
      <c r="H22" s="3">
        <v>1</v>
      </c>
      <c r="I22" s="3">
        <v>4</v>
      </c>
      <c r="J22" s="3">
        <v>4</v>
      </c>
      <c r="K22" s="3"/>
      <c r="L22" s="11"/>
      <c r="M22" s="11"/>
      <c r="N22" s="3" t="s">
        <v>90</v>
      </c>
      <c r="AF22">
        <f t="shared" si="0"/>
        <v>15</v>
      </c>
      <c r="AG22" s="3">
        <f>_xlfn.ISOWEEKNUM(EDF[[#This Row],[Date]])</f>
        <v>29</v>
      </c>
      <c r="AH22" s="3">
        <f>YEAR(EDF[[#This Row],[Date]])</f>
        <v>2023</v>
      </c>
    </row>
    <row r="23" spans="1:34" x14ac:dyDescent="0.2">
      <c r="A23" s="1">
        <v>45126.306296296294</v>
      </c>
      <c r="B23" s="3" t="s">
        <v>77</v>
      </c>
      <c r="C23" s="2">
        <v>45126</v>
      </c>
      <c r="D23" s="3"/>
      <c r="E23" s="3">
        <v>3</v>
      </c>
      <c r="F23" s="3">
        <v>4</v>
      </c>
      <c r="G23" s="3">
        <v>2</v>
      </c>
      <c r="H23" s="3">
        <v>2</v>
      </c>
      <c r="I23" s="3">
        <v>3</v>
      </c>
      <c r="J23" s="3">
        <v>4</v>
      </c>
      <c r="K23" s="3"/>
      <c r="L23" s="3"/>
      <c r="M23" s="3"/>
      <c r="N23" s="3"/>
      <c r="AF23">
        <f t="shared" si="0"/>
        <v>18</v>
      </c>
      <c r="AG23" s="3">
        <f>_xlfn.ISOWEEKNUM(EDF[[#This Row],[Date]])</f>
        <v>29</v>
      </c>
      <c r="AH23" s="3">
        <f>YEAR(EDF[[#This Row],[Date]])</f>
        <v>2023</v>
      </c>
    </row>
    <row r="24" spans="1:34" x14ac:dyDescent="0.2">
      <c r="A24" s="1">
        <v>45126.333761574075</v>
      </c>
      <c r="B24" s="3" t="s">
        <v>84</v>
      </c>
      <c r="C24" s="2">
        <v>45126</v>
      </c>
      <c r="D24" s="3"/>
      <c r="E24" s="3">
        <v>4</v>
      </c>
      <c r="F24" s="3">
        <v>5</v>
      </c>
      <c r="G24" s="3">
        <v>4</v>
      </c>
      <c r="H24" s="3">
        <v>4</v>
      </c>
      <c r="I24" s="3">
        <v>4</v>
      </c>
      <c r="J24" s="3">
        <v>4</v>
      </c>
      <c r="K24" s="3"/>
      <c r="L24" s="3"/>
      <c r="M24" s="3"/>
      <c r="N24" s="3"/>
      <c r="AF24">
        <f t="shared" si="0"/>
        <v>25</v>
      </c>
      <c r="AG24" s="3">
        <f>_xlfn.ISOWEEKNUM(EDF[[#This Row],[Date]])</f>
        <v>29</v>
      </c>
      <c r="AH24" s="3">
        <f>YEAR(EDF[[#This Row],[Date]])</f>
        <v>2023</v>
      </c>
    </row>
    <row r="25" spans="1:34" x14ac:dyDescent="0.2">
      <c r="A25" s="1">
        <v>45126.34988425926</v>
      </c>
      <c r="B25" s="3" t="s">
        <v>87</v>
      </c>
      <c r="C25" s="2">
        <v>45126</v>
      </c>
      <c r="D25" s="3"/>
      <c r="E25" s="3">
        <v>4</v>
      </c>
      <c r="F25" s="3">
        <v>3</v>
      </c>
      <c r="G25" s="3">
        <v>3</v>
      </c>
      <c r="H25" s="3">
        <v>3</v>
      </c>
      <c r="I25" s="3">
        <v>4</v>
      </c>
      <c r="J25" s="3">
        <v>5</v>
      </c>
      <c r="K25" s="3"/>
      <c r="L25" s="3"/>
      <c r="M25" s="3"/>
      <c r="N25" s="3"/>
      <c r="AF25">
        <f t="shared" si="0"/>
        <v>22</v>
      </c>
      <c r="AG25" s="3">
        <f>_xlfn.ISOWEEKNUM(EDF[[#This Row],[Date]])</f>
        <v>29</v>
      </c>
      <c r="AH25" s="3">
        <f>YEAR(EDF[[#This Row],[Date]])</f>
        <v>2023</v>
      </c>
    </row>
    <row r="26" spans="1:34" x14ac:dyDescent="0.2">
      <c r="A26" s="1">
        <v>45126.384074074071</v>
      </c>
      <c r="B26" s="3" t="s">
        <v>88</v>
      </c>
      <c r="C26" s="2">
        <v>45126</v>
      </c>
      <c r="D26" s="3"/>
      <c r="E26" s="3">
        <v>3</v>
      </c>
      <c r="F26" s="3">
        <v>2</v>
      </c>
      <c r="G26" s="3">
        <v>3</v>
      </c>
      <c r="H26" s="3">
        <v>3</v>
      </c>
      <c r="I26" s="3">
        <v>2</v>
      </c>
      <c r="J26" s="3">
        <v>4</v>
      </c>
      <c r="K26" s="3"/>
      <c r="L26" s="11"/>
      <c r="M26" s="11"/>
      <c r="N26" s="3"/>
      <c r="AF26">
        <f t="shared" si="0"/>
        <v>17</v>
      </c>
      <c r="AG26" s="3">
        <f>_xlfn.ISOWEEKNUM(EDF[[#This Row],[Date]])</f>
        <v>29</v>
      </c>
      <c r="AH26" s="3">
        <f>YEAR(EDF[[#This Row],[Date]])</f>
        <v>2023</v>
      </c>
    </row>
    <row r="27" spans="1:34" x14ac:dyDescent="0.2">
      <c r="A27" s="1">
        <v>45126.399201388886</v>
      </c>
      <c r="B27" s="3" t="s">
        <v>83</v>
      </c>
      <c r="C27" s="2">
        <v>45126</v>
      </c>
      <c r="D27" s="3"/>
      <c r="E27" s="3">
        <v>2</v>
      </c>
      <c r="F27" s="3">
        <v>3</v>
      </c>
      <c r="G27" s="3">
        <v>2</v>
      </c>
      <c r="H27" s="3">
        <v>2</v>
      </c>
      <c r="I27" s="3">
        <v>2</v>
      </c>
      <c r="J27" s="3">
        <v>4</v>
      </c>
      <c r="K27" s="3"/>
      <c r="L27" s="11"/>
      <c r="M27" s="11"/>
      <c r="N27" s="3" t="s">
        <v>91</v>
      </c>
      <c r="AF27">
        <f t="shared" si="0"/>
        <v>15</v>
      </c>
      <c r="AG27" s="3">
        <f>_xlfn.ISOWEEKNUM(EDF[[#This Row],[Date]])</f>
        <v>29</v>
      </c>
      <c r="AH27" s="3">
        <f>YEAR(EDF[[#This Row],[Date]])</f>
        <v>2023</v>
      </c>
    </row>
    <row r="28" spans="1:34" x14ac:dyDescent="0.2">
      <c r="A28" s="1">
        <v>45126.411319444444</v>
      </c>
      <c r="B28" s="3" t="s">
        <v>75</v>
      </c>
      <c r="C28" s="2">
        <v>45126</v>
      </c>
      <c r="D28" s="3"/>
      <c r="E28" s="3">
        <v>3</v>
      </c>
      <c r="F28" s="3">
        <v>3</v>
      </c>
      <c r="G28" s="3">
        <v>2</v>
      </c>
      <c r="H28" s="3">
        <v>3</v>
      </c>
      <c r="I28" s="3">
        <v>2</v>
      </c>
      <c r="J28" s="3">
        <v>4</v>
      </c>
      <c r="K28" s="3"/>
      <c r="L28" s="11"/>
      <c r="M28" s="11"/>
      <c r="N28" s="3"/>
      <c r="AF28">
        <f t="shared" si="0"/>
        <v>17</v>
      </c>
      <c r="AG28" s="3">
        <f>_xlfn.ISOWEEKNUM(EDF[[#This Row],[Date]])</f>
        <v>29</v>
      </c>
      <c r="AH28" s="3">
        <f>YEAR(EDF[[#This Row],[Date]])</f>
        <v>2023</v>
      </c>
    </row>
    <row r="29" spans="1:34" x14ac:dyDescent="0.2">
      <c r="A29" s="1">
        <v>45126.450833333336</v>
      </c>
      <c r="B29" s="3" t="s">
        <v>85</v>
      </c>
      <c r="C29" s="2">
        <v>45126</v>
      </c>
      <c r="D29" s="3"/>
      <c r="E29" s="3">
        <v>2</v>
      </c>
      <c r="F29" s="3">
        <v>2</v>
      </c>
      <c r="G29" s="3">
        <v>2</v>
      </c>
      <c r="H29" s="3">
        <v>3</v>
      </c>
      <c r="I29" s="3">
        <v>3</v>
      </c>
      <c r="J29" s="3">
        <v>3</v>
      </c>
      <c r="K29" s="3"/>
      <c r="L29" s="3"/>
      <c r="M29" s="3"/>
      <c r="N29" s="3"/>
      <c r="AF29">
        <f t="shared" si="0"/>
        <v>15</v>
      </c>
      <c r="AG29" s="3">
        <f>_xlfn.ISOWEEKNUM(EDF[[#This Row],[Date]])</f>
        <v>29</v>
      </c>
      <c r="AH29" s="3">
        <f>YEAR(EDF[[#This Row],[Date]])</f>
        <v>2023</v>
      </c>
    </row>
    <row r="30" spans="1:34" x14ac:dyDescent="0.2">
      <c r="A30" s="1">
        <v>45126.49695601852</v>
      </c>
      <c r="B30" s="3" t="s">
        <v>89</v>
      </c>
      <c r="C30" s="2">
        <v>45126</v>
      </c>
      <c r="D30" s="3"/>
      <c r="E30" s="3">
        <v>3</v>
      </c>
      <c r="F30" s="3">
        <v>3</v>
      </c>
      <c r="G30" s="3">
        <v>1</v>
      </c>
      <c r="H30" s="3">
        <v>2</v>
      </c>
      <c r="I30" s="3">
        <v>5</v>
      </c>
      <c r="J30" s="3">
        <v>4</v>
      </c>
      <c r="K30" s="3"/>
      <c r="L30" s="11"/>
      <c r="M30" s="11"/>
      <c r="N30" s="3"/>
      <c r="AF30">
        <f t="shared" si="0"/>
        <v>18</v>
      </c>
      <c r="AG30" s="3">
        <f>_xlfn.ISOWEEKNUM(EDF[[#This Row],[Date]])</f>
        <v>29</v>
      </c>
      <c r="AH30" s="3">
        <f>YEAR(EDF[[#This Row],[Date]])</f>
        <v>2023</v>
      </c>
    </row>
    <row r="31" spans="1:34" x14ac:dyDescent="0.2">
      <c r="A31" s="1">
        <v>45126.498402777775</v>
      </c>
      <c r="B31" s="3" t="s">
        <v>80</v>
      </c>
      <c r="C31" s="2">
        <v>45126</v>
      </c>
      <c r="D31" s="3"/>
      <c r="E31" s="3">
        <v>4</v>
      </c>
      <c r="F31" s="3">
        <v>3</v>
      </c>
      <c r="G31" s="3">
        <v>3</v>
      </c>
      <c r="H31" s="3">
        <v>3</v>
      </c>
      <c r="I31" s="3">
        <v>3</v>
      </c>
      <c r="J31" s="3">
        <v>2</v>
      </c>
      <c r="K31" s="3"/>
      <c r="L31" s="3"/>
      <c r="M31" s="3"/>
      <c r="N31" s="3"/>
      <c r="AF31">
        <f t="shared" si="0"/>
        <v>18</v>
      </c>
      <c r="AG31" s="3">
        <f>_xlfn.ISOWEEKNUM(EDF[[#This Row],[Date]])</f>
        <v>29</v>
      </c>
      <c r="AH31" s="3">
        <f>YEAR(EDF[[#This Row],[Date]])</f>
        <v>2023</v>
      </c>
    </row>
    <row r="32" spans="1:34" x14ac:dyDescent="0.2">
      <c r="A32" s="1">
        <v>45126.4997337963</v>
      </c>
      <c r="B32" s="3" t="s">
        <v>81</v>
      </c>
      <c r="C32" s="2">
        <v>45126</v>
      </c>
      <c r="D32" s="3"/>
      <c r="E32" s="3">
        <v>4</v>
      </c>
      <c r="F32" s="3">
        <v>3</v>
      </c>
      <c r="G32" s="3">
        <v>4</v>
      </c>
      <c r="H32" s="3">
        <v>3</v>
      </c>
      <c r="I32" s="3">
        <v>3</v>
      </c>
      <c r="J32" s="3">
        <v>4</v>
      </c>
      <c r="K32" s="3"/>
      <c r="L32" s="3"/>
      <c r="M32" s="3"/>
      <c r="N32" s="3" t="s">
        <v>92</v>
      </c>
      <c r="AF32">
        <f t="shared" si="0"/>
        <v>21</v>
      </c>
      <c r="AG32" s="3">
        <f>_xlfn.ISOWEEKNUM(EDF[[#This Row],[Date]])</f>
        <v>29</v>
      </c>
      <c r="AH32" s="3">
        <f>YEAR(EDF[[#This Row],[Date]])</f>
        <v>2023</v>
      </c>
    </row>
    <row r="33" spans="1:34" x14ac:dyDescent="0.2">
      <c r="A33" s="1">
        <v>45126.663206018522</v>
      </c>
      <c r="B33" s="3" t="s">
        <v>93</v>
      </c>
      <c r="C33" s="2">
        <v>45126</v>
      </c>
      <c r="D33" s="3"/>
      <c r="E33" s="3">
        <v>3</v>
      </c>
      <c r="F33" s="3">
        <v>3</v>
      </c>
      <c r="G33" s="3">
        <v>2</v>
      </c>
      <c r="H33" s="3">
        <v>2</v>
      </c>
      <c r="I33" s="3">
        <v>4</v>
      </c>
      <c r="J33" s="3">
        <v>5</v>
      </c>
      <c r="K33" s="3"/>
      <c r="L33" s="3"/>
      <c r="M33" s="3"/>
      <c r="N33" s="3"/>
      <c r="AF33">
        <f t="shared" si="0"/>
        <v>19</v>
      </c>
      <c r="AG33" s="3">
        <f>_xlfn.ISOWEEKNUM(EDF[[#This Row],[Date]])</f>
        <v>29</v>
      </c>
      <c r="AH33" s="3">
        <f>YEAR(EDF[[#This Row],[Date]])</f>
        <v>2023</v>
      </c>
    </row>
    <row r="34" spans="1:34" x14ac:dyDescent="0.2">
      <c r="A34" s="1">
        <v>45126.682673611111</v>
      </c>
      <c r="B34" s="3" t="s">
        <v>86</v>
      </c>
      <c r="C34" s="2">
        <v>45126</v>
      </c>
      <c r="D34" s="3"/>
      <c r="E34" s="3">
        <v>2</v>
      </c>
      <c r="F34" s="3">
        <v>3</v>
      </c>
      <c r="G34" s="3">
        <v>5</v>
      </c>
      <c r="H34" s="3">
        <v>3</v>
      </c>
      <c r="I34" s="3">
        <v>4</v>
      </c>
      <c r="J34" s="3">
        <v>4</v>
      </c>
      <c r="K34" s="3"/>
      <c r="L34" s="11"/>
      <c r="M34" s="11"/>
      <c r="N34" s="3" t="s">
        <v>94</v>
      </c>
      <c r="AF34">
        <f t="shared" si="0"/>
        <v>21</v>
      </c>
      <c r="AG34" s="3">
        <f>_xlfn.ISOWEEKNUM(EDF[[#This Row],[Date]])</f>
        <v>29</v>
      </c>
      <c r="AH34" s="3">
        <f>YEAR(EDF[[#This Row],[Date]])</f>
        <v>2023</v>
      </c>
    </row>
    <row r="35" spans="1:34" x14ac:dyDescent="0.2">
      <c r="A35" s="1">
        <v>45126.883888888886</v>
      </c>
      <c r="B35" s="3" t="s">
        <v>95</v>
      </c>
      <c r="C35" s="2">
        <v>45126</v>
      </c>
      <c r="D35" s="3"/>
      <c r="E35" s="3">
        <v>2</v>
      </c>
      <c r="F35" s="3">
        <v>3</v>
      </c>
      <c r="G35" s="3">
        <v>3</v>
      </c>
      <c r="H35" s="3">
        <v>3</v>
      </c>
      <c r="I35" s="3">
        <v>2</v>
      </c>
      <c r="J35" s="3">
        <v>4</v>
      </c>
      <c r="K35" s="3"/>
      <c r="L35" s="3"/>
      <c r="M35" s="3"/>
      <c r="N35" s="3" t="s">
        <v>96</v>
      </c>
      <c r="AF35">
        <f t="shared" si="0"/>
        <v>17</v>
      </c>
      <c r="AG35" s="3">
        <f>_xlfn.ISOWEEKNUM(EDF[[#This Row],[Date]])</f>
        <v>29</v>
      </c>
      <c r="AH35" s="3">
        <f>YEAR(EDF[[#This Row],[Date]])</f>
        <v>2023</v>
      </c>
    </row>
    <row r="36" spans="1:34" x14ac:dyDescent="0.2">
      <c r="A36" s="1">
        <v>45127.399687500001</v>
      </c>
      <c r="B36" s="3" t="s">
        <v>89</v>
      </c>
      <c r="C36" s="2">
        <v>45127</v>
      </c>
      <c r="D36" s="3"/>
      <c r="E36" s="3">
        <v>2</v>
      </c>
      <c r="F36" s="3">
        <v>3</v>
      </c>
      <c r="G36" s="3">
        <v>2</v>
      </c>
      <c r="H36" s="3">
        <v>2</v>
      </c>
      <c r="I36" s="3">
        <v>5</v>
      </c>
      <c r="J36" s="3">
        <v>4</v>
      </c>
      <c r="K36" s="3"/>
      <c r="L36" s="11"/>
      <c r="M36" s="11"/>
      <c r="N36" s="3"/>
      <c r="AF36">
        <f t="shared" si="0"/>
        <v>18</v>
      </c>
      <c r="AG36" s="3">
        <f>_xlfn.ISOWEEKNUM(EDF[[#This Row],[Date]])</f>
        <v>29</v>
      </c>
      <c r="AH36" s="3">
        <f>YEAR(EDF[[#This Row],[Date]])</f>
        <v>2023</v>
      </c>
    </row>
    <row r="37" spans="1:34" x14ac:dyDescent="0.2">
      <c r="A37" s="1">
        <v>45127.476921296293</v>
      </c>
      <c r="B37" s="3" t="s">
        <v>78</v>
      </c>
      <c r="C37" s="2">
        <v>45127</v>
      </c>
      <c r="D37" s="3"/>
      <c r="E37" s="3">
        <v>2</v>
      </c>
      <c r="F37" s="3">
        <v>2</v>
      </c>
      <c r="G37" s="3">
        <v>2</v>
      </c>
      <c r="H37" s="3">
        <v>1</v>
      </c>
      <c r="I37" s="3">
        <v>4</v>
      </c>
      <c r="J37" s="3">
        <v>4</v>
      </c>
      <c r="K37" s="3"/>
      <c r="L37" s="11"/>
      <c r="M37" s="11"/>
      <c r="N37" s="3"/>
      <c r="AF37">
        <f t="shared" si="0"/>
        <v>15</v>
      </c>
      <c r="AG37" s="3">
        <f>_xlfn.ISOWEEKNUM(EDF[[#This Row],[Date]])</f>
        <v>29</v>
      </c>
      <c r="AH37" s="3">
        <f>YEAR(EDF[[#This Row],[Date]])</f>
        <v>2023</v>
      </c>
    </row>
    <row r="38" spans="1:34" x14ac:dyDescent="0.2">
      <c r="A38" s="1">
        <v>45128.104780092595</v>
      </c>
      <c r="B38" s="3" t="s">
        <v>75</v>
      </c>
      <c r="C38" s="2">
        <v>45127</v>
      </c>
      <c r="D38" s="3"/>
      <c r="E38" s="3">
        <v>3</v>
      </c>
      <c r="F38" s="3">
        <v>3</v>
      </c>
      <c r="G38" s="3">
        <v>2</v>
      </c>
      <c r="H38" s="3">
        <v>2</v>
      </c>
      <c r="I38" s="3">
        <v>2</v>
      </c>
      <c r="J38" s="3">
        <v>5</v>
      </c>
      <c r="K38" s="3"/>
      <c r="L38" s="11"/>
      <c r="M38" s="11"/>
      <c r="N38" s="3"/>
      <c r="AF38">
        <f t="shared" si="0"/>
        <v>17</v>
      </c>
      <c r="AG38" s="3">
        <f>_xlfn.ISOWEEKNUM(EDF[[#This Row],[Date]])</f>
        <v>29</v>
      </c>
      <c r="AH38" s="3">
        <f>YEAR(EDF[[#This Row],[Date]])</f>
        <v>2023</v>
      </c>
    </row>
    <row r="39" spans="1:34" x14ac:dyDescent="0.2">
      <c r="A39" s="1">
        <v>45128.304861111108</v>
      </c>
      <c r="B39" s="3" t="s">
        <v>77</v>
      </c>
      <c r="C39" s="2">
        <v>45128</v>
      </c>
      <c r="D39" s="3"/>
      <c r="E39" s="3">
        <v>2</v>
      </c>
      <c r="F39" s="3">
        <v>4</v>
      </c>
      <c r="G39" s="3">
        <v>2</v>
      </c>
      <c r="H39" s="3">
        <v>2</v>
      </c>
      <c r="I39" s="3">
        <v>3</v>
      </c>
      <c r="J39" s="3">
        <v>4</v>
      </c>
      <c r="K39" s="3"/>
      <c r="L39" s="3"/>
      <c r="M39" s="3"/>
      <c r="N39" s="3"/>
      <c r="AF39">
        <f t="shared" si="0"/>
        <v>17</v>
      </c>
      <c r="AG39" s="3">
        <f>_xlfn.ISOWEEKNUM(EDF[[#This Row],[Date]])</f>
        <v>29</v>
      </c>
      <c r="AH39" s="3">
        <f>YEAR(EDF[[#This Row],[Date]])</f>
        <v>2023</v>
      </c>
    </row>
    <row r="40" spans="1:34" x14ac:dyDescent="0.2">
      <c r="A40" s="1">
        <v>45128.324097222219</v>
      </c>
      <c r="B40" s="3" t="s">
        <v>86</v>
      </c>
      <c r="C40" s="2">
        <v>45128</v>
      </c>
      <c r="D40" s="3"/>
      <c r="E40" s="3">
        <v>3</v>
      </c>
      <c r="F40" s="3">
        <v>4</v>
      </c>
      <c r="G40" s="3">
        <v>3</v>
      </c>
      <c r="H40" s="3">
        <v>2</v>
      </c>
      <c r="I40" s="3">
        <v>4</v>
      </c>
      <c r="J40" s="3">
        <v>4</v>
      </c>
      <c r="K40" s="3"/>
      <c r="L40" s="12"/>
      <c r="M40" s="12"/>
      <c r="N40" s="3" t="s">
        <v>97</v>
      </c>
      <c r="AF40">
        <f t="shared" si="0"/>
        <v>20</v>
      </c>
      <c r="AG40" s="3">
        <f>_xlfn.ISOWEEKNUM(EDF[[#This Row],[Date]])</f>
        <v>29</v>
      </c>
      <c r="AH40" s="3">
        <f>YEAR(EDF[[#This Row],[Date]])</f>
        <v>2023</v>
      </c>
    </row>
    <row r="41" spans="1:34" x14ac:dyDescent="0.2">
      <c r="A41" s="1">
        <v>45128.41982638889</v>
      </c>
      <c r="B41" s="3" t="s">
        <v>81</v>
      </c>
      <c r="C41" s="2">
        <v>45128</v>
      </c>
      <c r="D41" s="3"/>
      <c r="E41" s="3">
        <v>2</v>
      </c>
      <c r="F41" s="3">
        <v>4</v>
      </c>
      <c r="G41" s="3">
        <v>3</v>
      </c>
      <c r="H41" s="3">
        <v>2</v>
      </c>
      <c r="I41" s="3">
        <v>4</v>
      </c>
      <c r="J41" s="3">
        <v>4</v>
      </c>
      <c r="K41" s="3"/>
      <c r="L41" s="3"/>
      <c r="M41" s="3"/>
      <c r="N41" s="3"/>
      <c r="AF41">
        <f t="shared" si="0"/>
        <v>19</v>
      </c>
      <c r="AG41" s="3">
        <f>_xlfn.ISOWEEKNUM(EDF[[#This Row],[Date]])</f>
        <v>29</v>
      </c>
      <c r="AH41" s="3">
        <f>YEAR(EDF[[#This Row],[Date]])</f>
        <v>2023</v>
      </c>
    </row>
    <row r="42" spans="1:34" x14ac:dyDescent="0.2">
      <c r="A42" s="1">
        <v>45128.431585648148</v>
      </c>
      <c r="B42" s="3" t="s">
        <v>89</v>
      </c>
      <c r="C42" s="2">
        <v>45159</v>
      </c>
      <c r="D42" s="3"/>
      <c r="E42" s="3">
        <v>3</v>
      </c>
      <c r="F42" s="3">
        <v>3</v>
      </c>
      <c r="G42" s="3">
        <v>3</v>
      </c>
      <c r="H42" s="3">
        <v>3</v>
      </c>
      <c r="I42" s="3">
        <v>4</v>
      </c>
      <c r="J42" s="3">
        <v>4</v>
      </c>
      <c r="K42" s="3"/>
      <c r="L42" s="11"/>
      <c r="M42" s="11"/>
      <c r="N42" s="3"/>
      <c r="AF42">
        <f t="shared" si="0"/>
        <v>20</v>
      </c>
      <c r="AG42" s="3">
        <f>_xlfn.ISOWEEKNUM(EDF[[#This Row],[Date]])</f>
        <v>34</v>
      </c>
      <c r="AH42" s="3">
        <f>YEAR(EDF[[#This Row],[Date]])</f>
        <v>2023</v>
      </c>
    </row>
    <row r="43" spans="1:34" x14ac:dyDescent="0.2">
      <c r="A43" s="1">
        <v>45128.463321759256</v>
      </c>
      <c r="B43" s="3" t="s">
        <v>84</v>
      </c>
      <c r="C43" s="2">
        <v>45128</v>
      </c>
      <c r="D43" s="3"/>
      <c r="E43" s="3">
        <v>4</v>
      </c>
      <c r="F43" s="3">
        <v>4</v>
      </c>
      <c r="G43" s="3">
        <v>2</v>
      </c>
      <c r="H43" s="3">
        <v>2</v>
      </c>
      <c r="I43" s="3">
        <v>4</v>
      </c>
      <c r="J43" s="3">
        <v>4</v>
      </c>
      <c r="K43" s="3"/>
      <c r="L43" s="3"/>
      <c r="M43" s="3"/>
      <c r="N43" s="3"/>
      <c r="AF43">
        <f t="shared" si="0"/>
        <v>20</v>
      </c>
      <c r="AG43" s="3">
        <f>_xlfn.ISOWEEKNUM(EDF[[#This Row],[Date]])</f>
        <v>29</v>
      </c>
      <c r="AH43" s="3">
        <f>YEAR(EDF[[#This Row],[Date]])</f>
        <v>2023</v>
      </c>
    </row>
    <row r="44" spans="1:34" x14ac:dyDescent="0.2">
      <c r="A44" s="1">
        <v>45128.464050925926</v>
      </c>
      <c r="B44" s="3" t="s">
        <v>83</v>
      </c>
      <c r="C44" s="2">
        <v>45128</v>
      </c>
      <c r="D44" s="3"/>
      <c r="E44" s="3">
        <v>3</v>
      </c>
      <c r="F44" s="3">
        <v>3</v>
      </c>
      <c r="G44" s="3">
        <v>1</v>
      </c>
      <c r="H44" s="3">
        <v>1</v>
      </c>
      <c r="I44" s="3">
        <v>4</v>
      </c>
      <c r="J44" s="3">
        <v>5</v>
      </c>
      <c r="K44" s="3"/>
      <c r="L44" s="11"/>
      <c r="M44" s="11"/>
      <c r="N44" s="3"/>
      <c r="AF44">
        <f t="shared" si="0"/>
        <v>17</v>
      </c>
      <c r="AG44" s="3">
        <f>_xlfn.ISOWEEKNUM(EDF[[#This Row],[Date]])</f>
        <v>29</v>
      </c>
      <c r="AH44" s="3">
        <f>YEAR(EDF[[#This Row],[Date]])</f>
        <v>2023</v>
      </c>
    </row>
    <row r="45" spans="1:34" x14ac:dyDescent="0.2">
      <c r="A45" s="1">
        <v>45128.478356481479</v>
      </c>
      <c r="B45" s="3" t="s">
        <v>75</v>
      </c>
      <c r="C45" s="2">
        <v>45128</v>
      </c>
      <c r="D45" s="3"/>
      <c r="E45" s="3">
        <v>2</v>
      </c>
      <c r="F45" s="3">
        <v>3</v>
      </c>
      <c r="G45" s="3">
        <v>2</v>
      </c>
      <c r="H45" s="3">
        <v>2</v>
      </c>
      <c r="I45" s="3">
        <v>3</v>
      </c>
      <c r="J45" s="3">
        <v>4</v>
      </c>
      <c r="K45" s="3"/>
      <c r="L45" s="11"/>
      <c r="M45" s="11"/>
      <c r="N45" s="3"/>
      <c r="AF45">
        <f t="shared" si="0"/>
        <v>16</v>
      </c>
      <c r="AG45" s="3">
        <f>_xlfn.ISOWEEKNUM(EDF[[#This Row],[Date]])</f>
        <v>29</v>
      </c>
      <c r="AH45" s="3">
        <f>YEAR(EDF[[#This Row],[Date]])</f>
        <v>2023</v>
      </c>
    </row>
    <row r="46" spans="1:34" x14ac:dyDescent="0.2">
      <c r="A46" s="1">
        <v>45128.589814814812</v>
      </c>
      <c r="B46" s="3" t="s">
        <v>80</v>
      </c>
      <c r="C46" s="2">
        <v>45128</v>
      </c>
      <c r="D46" s="3"/>
      <c r="E46" s="3">
        <v>3</v>
      </c>
      <c r="F46" s="3">
        <v>3</v>
      </c>
      <c r="G46" s="3">
        <v>4</v>
      </c>
      <c r="H46" s="3">
        <v>2</v>
      </c>
      <c r="I46" s="3">
        <v>2</v>
      </c>
      <c r="J46" s="3">
        <v>4</v>
      </c>
      <c r="K46" s="3"/>
      <c r="L46" s="3"/>
      <c r="M46" s="3"/>
      <c r="N46" s="3" t="s">
        <v>98</v>
      </c>
      <c r="AF46">
        <f t="shared" si="0"/>
        <v>18</v>
      </c>
      <c r="AG46" s="3">
        <f>_xlfn.ISOWEEKNUM(EDF[[#This Row],[Date]])</f>
        <v>29</v>
      </c>
      <c r="AH46" s="3">
        <f>YEAR(EDF[[#This Row],[Date]])</f>
        <v>2023</v>
      </c>
    </row>
    <row r="47" spans="1:34" x14ac:dyDescent="0.2">
      <c r="A47" s="1">
        <v>45129.36923611111</v>
      </c>
      <c r="B47" s="3" t="s">
        <v>99</v>
      </c>
      <c r="C47" s="2">
        <v>45129</v>
      </c>
      <c r="D47" s="3"/>
      <c r="E47" s="3">
        <v>4</v>
      </c>
      <c r="F47" s="3">
        <v>4</v>
      </c>
      <c r="G47" s="3">
        <v>4</v>
      </c>
      <c r="H47" s="3">
        <v>4</v>
      </c>
      <c r="I47" s="3">
        <v>4</v>
      </c>
      <c r="J47" s="3">
        <v>4</v>
      </c>
      <c r="K47" s="3"/>
      <c r="L47" s="11"/>
      <c r="M47" s="11"/>
      <c r="N47" s="3"/>
      <c r="AF47">
        <f t="shared" si="0"/>
        <v>24</v>
      </c>
      <c r="AG47" s="3">
        <f>_xlfn.ISOWEEKNUM(EDF[[#This Row],[Date]])</f>
        <v>29</v>
      </c>
      <c r="AH47" s="3">
        <f>YEAR(EDF[[#This Row],[Date]])</f>
        <v>2023</v>
      </c>
    </row>
    <row r="48" spans="1:34" x14ac:dyDescent="0.2">
      <c r="A48" s="1">
        <v>45129.405972222223</v>
      </c>
      <c r="B48" s="3" t="s">
        <v>100</v>
      </c>
      <c r="C48" s="2">
        <v>45129</v>
      </c>
      <c r="D48" s="3"/>
      <c r="E48" s="3">
        <v>2</v>
      </c>
      <c r="F48" s="3">
        <v>2</v>
      </c>
      <c r="G48" s="3">
        <v>2</v>
      </c>
      <c r="H48" s="3">
        <v>1</v>
      </c>
      <c r="I48" s="3">
        <v>2</v>
      </c>
      <c r="J48" s="3">
        <v>4</v>
      </c>
      <c r="K48" s="3"/>
      <c r="L48" s="11"/>
      <c r="M48" s="11"/>
      <c r="N48" s="3"/>
      <c r="AF48">
        <f t="shared" si="0"/>
        <v>13</v>
      </c>
      <c r="AG48" s="3">
        <f>_xlfn.ISOWEEKNUM(EDF[[#This Row],[Date]])</f>
        <v>29</v>
      </c>
      <c r="AH48" s="3">
        <f>YEAR(EDF[[#This Row],[Date]])</f>
        <v>2023</v>
      </c>
    </row>
    <row r="49" spans="1:34" x14ac:dyDescent="0.2">
      <c r="A49" s="1">
        <v>45129.45244212963</v>
      </c>
      <c r="B49" s="3" t="s">
        <v>78</v>
      </c>
      <c r="C49" s="2">
        <v>45129</v>
      </c>
      <c r="D49" s="3"/>
      <c r="E49" s="3">
        <v>2</v>
      </c>
      <c r="F49" s="3">
        <v>2</v>
      </c>
      <c r="G49" s="3">
        <v>2</v>
      </c>
      <c r="H49" s="3">
        <v>1</v>
      </c>
      <c r="I49" s="3">
        <v>4</v>
      </c>
      <c r="J49" s="3">
        <v>4</v>
      </c>
      <c r="K49" s="3"/>
      <c r="L49" s="11"/>
      <c r="M49" s="3"/>
      <c r="N49" s="3" t="s">
        <v>101</v>
      </c>
      <c r="AF49">
        <f t="shared" si="0"/>
        <v>15</v>
      </c>
      <c r="AG49" s="3">
        <f>_xlfn.ISOWEEKNUM(EDF[[#This Row],[Date]])</f>
        <v>29</v>
      </c>
      <c r="AH49" s="3">
        <f>YEAR(EDF[[#This Row],[Date]])</f>
        <v>2023</v>
      </c>
    </row>
    <row r="50" spans="1:34" x14ac:dyDescent="0.2">
      <c r="A50" s="1">
        <v>45129.506064814814</v>
      </c>
      <c r="B50" s="3" t="s">
        <v>81</v>
      </c>
      <c r="C50" s="2">
        <v>45129</v>
      </c>
      <c r="D50" s="3"/>
      <c r="E50" s="3">
        <v>4</v>
      </c>
      <c r="F50" s="3">
        <v>4</v>
      </c>
      <c r="G50" s="3">
        <v>3</v>
      </c>
      <c r="H50" s="3">
        <v>1</v>
      </c>
      <c r="I50" s="3">
        <v>4</v>
      </c>
      <c r="J50" s="3">
        <v>4</v>
      </c>
      <c r="K50" s="3"/>
      <c r="L50" s="3"/>
      <c r="M50" s="3"/>
      <c r="N50" s="3"/>
      <c r="AF50">
        <f t="shared" si="0"/>
        <v>20</v>
      </c>
      <c r="AG50" s="3">
        <f>_xlfn.ISOWEEKNUM(EDF[[#This Row],[Date]])</f>
        <v>29</v>
      </c>
      <c r="AH50" s="3">
        <f>YEAR(EDF[[#This Row],[Date]])</f>
        <v>2023</v>
      </c>
    </row>
    <row r="51" spans="1:34" x14ac:dyDescent="0.2">
      <c r="A51" s="1">
        <v>45129.580682870372</v>
      </c>
      <c r="B51" s="3" t="s">
        <v>77</v>
      </c>
      <c r="C51" s="2">
        <v>45129</v>
      </c>
      <c r="D51" s="3"/>
      <c r="E51" s="3">
        <v>3</v>
      </c>
      <c r="F51" s="3">
        <v>4</v>
      </c>
      <c r="G51" s="3">
        <v>2</v>
      </c>
      <c r="H51" s="3">
        <v>2</v>
      </c>
      <c r="I51" s="3">
        <v>3</v>
      </c>
      <c r="J51" s="3">
        <v>4</v>
      </c>
      <c r="K51" s="3"/>
      <c r="L51" s="3"/>
      <c r="M51" s="3"/>
      <c r="N51" s="3"/>
      <c r="AF51">
        <f t="shared" si="0"/>
        <v>18</v>
      </c>
      <c r="AG51" s="3">
        <f>_xlfn.ISOWEEKNUM(EDF[[#This Row],[Date]])</f>
        <v>29</v>
      </c>
      <c r="AH51" s="3">
        <f>YEAR(EDF[[#This Row],[Date]])</f>
        <v>2023</v>
      </c>
    </row>
    <row r="52" spans="1:34" x14ac:dyDescent="0.2">
      <c r="A52" s="1">
        <v>45129.611516203702</v>
      </c>
      <c r="B52" s="3" t="s">
        <v>75</v>
      </c>
      <c r="C52" s="2">
        <v>45129</v>
      </c>
      <c r="D52" s="3"/>
      <c r="E52" s="3">
        <v>2</v>
      </c>
      <c r="F52" s="3">
        <v>4</v>
      </c>
      <c r="G52" s="3">
        <v>3</v>
      </c>
      <c r="H52" s="3">
        <v>2</v>
      </c>
      <c r="I52" s="3">
        <v>3</v>
      </c>
      <c r="J52" s="3">
        <v>4</v>
      </c>
      <c r="K52" s="3"/>
      <c r="L52" s="11"/>
      <c r="M52" s="11"/>
      <c r="N52" s="3"/>
      <c r="AF52">
        <f t="shared" si="0"/>
        <v>18</v>
      </c>
      <c r="AG52" s="3">
        <f>_xlfn.ISOWEEKNUM(EDF[[#This Row],[Date]])</f>
        <v>29</v>
      </c>
      <c r="AH52" s="3">
        <f>YEAR(EDF[[#This Row],[Date]])</f>
        <v>2023</v>
      </c>
    </row>
    <row r="53" spans="1:34" x14ac:dyDescent="0.2">
      <c r="A53" s="1">
        <v>45129.875960648147</v>
      </c>
      <c r="B53" s="3" t="s">
        <v>83</v>
      </c>
      <c r="C53" s="2">
        <v>45129</v>
      </c>
      <c r="D53" s="3"/>
      <c r="E53" s="3">
        <v>2</v>
      </c>
      <c r="F53" s="3">
        <v>4</v>
      </c>
      <c r="G53" s="3">
        <v>3</v>
      </c>
      <c r="H53" s="3">
        <v>2</v>
      </c>
      <c r="I53" s="3">
        <v>2</v>
      </c>
      <c r="J53" s="3">
        <v>3</v>
      </c>
      <c r="K53" s="3"/>
      <c r="L53" s="11"/>
      <c r="M53" s="11"/>
      <c r="N53" s="3"/>
      <c r="AF53">
        <f t="shared" si="0"/>
        <v>16</v>
      </c>
      <c r="AG53" s="3">
        <f>_xlfn.ISOWEEKNUM(EDF[[#This Row],[Date]])</f>
        <v>29</v>
      </c>
      <c r="AH53" s="3">
        <f>YEAR(EDF[[#This Row],[Date]])</f>
        <v>2023</v>
      </c>
    </row>
    <row r="54" spans="1:34" x14ac:dyDescent="0.2">
      <c r="A54" s="1">
        <v>45130.494143518517</v>
      </c>
      <c r="B54" s="3" t="s">
        <v>102</v>
      </c>
      <c r="C54" s="2">
        <v>45130</v>
      </c>
      <c r="D54" s="3"/>
      <c r="E54" s="3">
        <v>3</v>
      </c>
      <c r="F54" s="3">
        <v>3</v>
      </c>
      <c r="G54" s="3">
        <v>4</v>
      </c>
      <c r="H54" s="3">
        <v>4</v>
      </c>
      <c r="I54" s="3">
        <v>4</v>
      </c>
      <c r="J54" s="3">
        <v>5</v>
      </c>
      <c r="K54" s="3"/>
      <c r="L54" s="11"/>
      <c r="M54" s="11"/>
      <c r="N54" s="3"/>
      <c r="AF54">
        <f t="shared" si="0"/>
        <v>23</v>
      </c>
      <c r="AG54" s="3">
        <f>_xlfn.ISOWEEKNUM(EDF[[#This Row],[Date]])</f>
        <v>29</v>
      </c>
      <c r="AH54" s="3">
        <f>YEAR(EDF[[#This Row],[Date]])</f>
        <v>2023</v>
      </c>
    </row>
    <row r="55" spans="1:34" x14ac:dyDescent="0.2">
      <c r="A55" s="1">
        <v>45130.615567129629</v>
      </c>
      <c r="B55" s="3" t="s">
        <v>75</v>
      </c>
      <c r="C55" s="2">
        <v>45130</v>
      </c>
      <c r="D55" s="3"/>
      <c r="E55" s="3">
        <v>2</v>
      </c>
      <c r="F55" s="3">
        <v>3</v>
      </c>
      <c r="G55" s="3">
        <v>4</v>
      </c>
      <c r="H55" s="3">
        <v>4</v>
      </c>
      <c r="I55" s="3">
        <v>3</v>
      </c>
      <c r="J55" s="3">
        <v>4</v>
      </c>
      <c r="K55" s="3"/>
      <c r="L55" s="11"/>
      <c r="M55" s="11"/>
      <c r="N55" s="3"/>
      <c r="AF55">
        <f t="shared" si="0"/>
        <v>20</v>
      </c>
      <c r="AG55" s="3">
        <f>_xlfn.ISOWEEKNUM(EDF[[#This Row],[Date]])</f>
        <v>29</v>
      </c>
      <c r="AH55" s="3">
        <f>YEAR(EDF[[#This Row],[Date]])</f>
        <v>2023</v>
      </c>
    </row>
    <row r="56" spans="1:34" x14ac:dyDescent="0.2">
      <c r="A56" s="1">
        <v>45130.623425925929</v>
      </c>
      <c r="B56" s="3" t="s">
        <v>100</v>
      </c>
      <c r="C56" s="2">
        <v>45130</v>
      </c>
      <c r="D56" s="3"/>
      <c r="E56" s="3">
        <v>3</v>
      </c>
      <c r="F56" s="3">
        <v>3</v>
      </c>
      <c r="G56" s="3">
        <v>2</v>
      </c>
      <c r="H56" s="3">
        <v>2</v>
      </c>
      <c r="I56" s="3">
        <v>3</v>
      </c>
      <c r="J56" s="3">
        <v>4</v>
      </c>
      <c r="K56" s="3"/>
      <c r="L56" s="11"/>
      <c r="M56" s="11"/>
      <c r="N56" s="3"/>
      <c r="AF56">
        <f t="shared" si="0"/>
        <v>17</v>
      </c>
      <c r="AG56" s="3">
        <f>_xlfn.ISOWEEKNUM(EDF[[#This Row],[Date]])</f>
        <v>29</v>
      </c>
      <c r="AH56" s="3">
        <f>YEAR(EDF[[#This Row],[Date]])</f>
        <v>2023</v>
      </c>
    </row>
    <row r="57" spans="1:34" x14ac:dyDescent="0.2">
      <c r="A57" s="1">
        <v>45130.765879629631</v>
      </c>
      <c r="B57" s="3" t="s">
        <v>78</v>
      </c>
      <c r="C57" s="2">
        <v>45130</v>
      </c>
      <c r="D57" s="3"/>
      <c r="E57" s="3">
        <v>2</v>
      </c>
      <c r="F57" s="3">
        <v>2</v>
      </c>
      <c r="G57" s="3">
        <v>2</v>
      </c>
      <c r="H57" s="3">
        <v>2</v>
      </c>
      <c r="I57" s="3">
        <v>4</v>
      </c>
      <c r="J57" s="3">
        <v>4</v>
      </c>
      <c r="K57" s="3"/>
      <c r="L57" s="11"/>
      <c r="M57" s="3"/>
      <c r="N57" s="3" t="s">
        <v>103</v>
      </c>
      <c r="AF57">
        <f t="shared" si="0"/>
        <v>16</v>
      </c>
      <c r="AG57" s="3">
        <f>_xlfn.ISOWEEKNUM(EDF[[#This Row],[Date]])</f>
        <v>29</v>
      </c>
      <c r="AH57" s="3">
        <f>YEAR(EDF[[#This Row],[Date]])</f>
        <v>2023</v>
      </c>
    </row>
    <row r="58" spans="1:34" x14ac:dyDescent="0.2">
      <c r="A58" s="1">
        <v>45131.27270833333</v>
      </c>
      <c r="B58" s="3" t="s">
        <v>78</v>
      </c>
      <c r="C58" s="2">
        <v>45131</v>
      </c>
      <c r="D58" s="3"/>
      <c r="E58" s="3">
        <v>2</v>
      </c>
      <c r="F58" s="3">
        <v>2</v>
      </c>
      <c r="G58" s="3">
        <v>2</v>
      </c>
      <c r="H58" s="3">
        <v>2</v>
      </c>
      <c r="I58" s="3">
        <v>4</v>
      </c>
      <c r="J58" s="3">
        <v>4</v>
      </c>
      <c r="K58" s="3"/>
      <c r="L58" s="11"/>
      <c r="M58" s="11"/>
      <c r="N58" s="3" t="s">
        <v>104</v>
      </c>
      <c r="AF58">
        <f t="shared" si="0"/>
        <v>16</v>
      </c>
      <c r="AG58" s="3">
        <f>_xlfn.ISOWEEKNUM(EDF[[#This Row],[Date]])</f>
        <v>30</v>
      </c>
      <c r="AH58" s="3">
        <f>YEAR(EDF[[#This Row],[Date]])</f>
        <v>2023</v>
      </c>
    </row>
    <row r="59" spans="1:34" x14ac:dyDescent="0.2">
      <c r="A59" s="1">
        <v>45131.337800925925</v>
      </c>
      <c r="B59" s="3" t="s">
        <v>89</v>
      </c>
      <c r="C59" s="2">
        <v>45131</v>
      </c>
      <c r="D59" s="3"/>
      <c r="E59" s="3">
        <v>3</v>
      </c>
      <c r="F59" s="3">
        <v>4</v>
      </c>
      <c r="G59" s="3">
        <v>3</v>
      </c>
      <c r="H59" s="3">
        <v>3</v>
      </c>
      <c r="I59" s="3">
        <v>4</v>
      </c>
      <c r="J59" s="3">
        <v>4</v>
      </c>
      <c r="K59" s="3"/>
      <c r="L59" s="11"/>
      <c r="M59" s="11"/>
      <c r="N59" s="3"/>
      <c r="AF59">
        <f t="shared" si="0"/>
        <v>21</v>
      </c>
      <c r="AG59" s="3">
        <f>_xlfn.ISOWEEKNUM(EDF[[#This Row],[Date]])</f>
        <v>30</v>
      </c>
      <c r="AH59" s="3">
        <f>YEAR(EDF[[#This Row],[Date]])</f>
        <v>2023</v>
      </c>
    </row>
    <row r="60" spans="1:34" x14ac:dyDescent="0.2">
      <c r="A60" s="1">
        <v>45131.363726851851</v>
      </c>
      <c r="B60" s="3" t="s">
        <v>83</v>
      </c>
      <c r="C60" s="2">
        <v>45131</v>
      </c>
      <c r="D60" s="3"/>
      <c r="E60" s="3">
        <v>2</v>
      </c>
      <c r="F60" s="3">
        <v>5</v>
      </c>
      <c r="G60" s="3">
        <v>4</v>
      </c>
      <c r="H60" s="3">
        <v>2</v>
      </c>
      <c r="I60" s="3">
        <v>2</v>
      </c>
      <c r="J60" s="3">
        <v>2</v>
      </c>
      <c r="K60" s="3"/>
      <c r="L60" s="11"/>
      <c r="M60" s="11"/>
      <c r="N60" s="3" t="s">
        <v>105</v>
      </c>
      <c r="AF60">
        <f t="shared" si="0"/>
        <v>17</v>
      </c>
      <c r="AG60" s="3">
        <f>_xlfn.ISOWEEKNUM(EDF[[#This Row],[Date]])</f>
        <v>30</v>
      </c>
      <c r="AH60" s="3">
        <f>YEAR(EDF[[#This Row],[Date]])</f>
        <v>2023</v>
      </c>
    </row>
    <row r="61" spans="1:34" x14ac:dyDescent="0.2">
      <c r="A61" s="1">
        <v>45131.370196759257</v>
      </c>
      <c r="B61" s="3" t="s">
        <v>106</v>
      </c>
      <c r="C61" s="2">
        <v>45131</v>
      </c>
      <c r="D61" s="3"/>
      <c r="E61" s="3">
        <v>2</v>
      </c>
      <c r="F61" s="3">
        <v>4</v>
      </c>
      <c r="G61" s="3">
        <v>3</v>
      </c>
      <c r="H61" s="3">
        <v>2</v>
      </c>
      <c r="I61" s="3">
        <v>3</v>
      </c>
      <c r="J61" s="3">
        <v>4</v>
      </c>
      <c r="K61" s="3"/>
      <c r="L61" s="3"/>
      <c r="M61" s="11"/>
      <c r="N61" s="3"/>
      <c r="AF61">
        <f t="shared" si="0"/>
        <v>18</v>
      </c>
      <c r="AG61" s="3">
        <f>_xlfn.ISOWEEKNUM(EDF[[#This Row],[Date]])</f>
        <v>30</v>
      </c>
      <c r="AH61" s="3">
        <f>YEAR(EDF[[#This Row],[Date]])</f>
        <v>2023</v>
      </c>
    </row>
    <row r="62" spans="1:34" x14ac:dyDescent="0.2">
      <c r="A62" s="1">
        <v>45131.404131944444</v>
      </c>
      <c r="B62" s="3" t="s">
        <v>99</v>
      </c>
      <c r="C62" s="2">
        <v>45131</v>
      </c>
      <c r="D62" s="3"/>
      <c r="E62" s="3">
        <v>4</v>
      </c>
      <c r="F62" s="3">
        <v>4</v>
      </c>
      <c r="G62" s="3">
        <v>4</v>
      </c>
      <c r="H62" s="3">
        <v>4</v>
      </c>
      <c r="I62" s="3">
        <v>4</v>
      </c>
      <c r="J62" s="3">
        <v>2</v>
      </c>
      <c r="K62" s="3"/>
      <c r="L62" s="11"/>
      <c r="M62" s="11"/>
      <c r="N62" s="3"/>
      <c r="AF62">
        <f t="shared" si="0"/>
        <v>22</v>
      </c>
      <c r="AG62" s="3">
        <f>_xlfn.ISOWEEKNUM(EDF[[#This Row],[Date]])</f>
        <v>30</v>
      </c>
      <c r="AH62" s="3">
        <f>YEAR(EDF[[#This Row],[Date]])</f>
        <v>2023</v>
      </c>
    </row>
    <row r="63" spans="1:34" x14ac:dyDescent="0.2">
      <c r="A63" s="1">
        <v>45131.410104166665</v>
      </c>
      <c r="B63" s="3" t="s">
        <v>100</v>
      </c>
      <c r="C63" s="2">
        <v>45131</v>
      </c>
      <c r="D63" s="3"/>
      <c r="E63" s="3">
        <v>2</v>
      </c>
      <c r="F63" s="3">
        <v>3</v>
      </c>
      <c r="G63" s="3">
        <v>3</v>
      </c>
      <c r="H63" s="3">
        <v>3</v>
      </c>
      <c r="I63" s="3">
        <v>3</v>
      </c>
      <c r="J63" s="3">
        <v>4</v>
      </c>
      <c r="K63" s="3"/>
      <c r="L63" s="11"/>
      <c r="M63" s="11"/>
      <c r="N63" s="3"/>
      <c r="AF63">
        <f t="shared" si="0"/>
        <v>18</v>
      </c>
      <c r="AG63" s="3">
        <f>_xlfn.ISOWEEKNUM(EDF[[#This Row],[Date]])</f>
        <v>30</v>
      </c>
      <c r="AH63" s="3">
        <f>YEAR(EDF[[#This Row],[Date]])</f>
        <v>2023</v>
      </c>
    </row>
    <row r="64" spans="1:34" x14ac:dyDescent="0.2">
      <c r="A64" s="1">
        <v>45131.452731481484</v>
      </c>
      <c r="B64" s="3" t="s">
        <v>77</v>
      </c>
      <c r="C64" s="2">
        <v>45131</v>
      </c>
      <c r="D64" s="3"/>
      <c r="E64" s="3">
        <v>2</v>
      </c>
      <c r="F64" s="3">
        <v>3</v>
      </c>
      <c r="G64" s="3">
        <v>3</v>
      </c>
      <c r="H64" s="3">
        <v>3</v>
      </c>
      <c r="I64" s="3">
        <v>3</v>
      </c>
      <c r="J64" s="3">
        <v>4</v>
      </c>
      <c r="K64" s="3"/>
      <c r="L64" s="3"/>
      <c r="M64" s="3"/>
      <c r="N64" s="3"/>
      <c r="AF64">
        <f t="shared" si="0"/>
        <v>18</v>
      </c>
      <c r="AG64" s="3">
        <f>_xlfn.ISOWEEKNUM(EDF[[#This Row],[Date]])</f>
        <v>30</v>
      </c>
      <c r="AH64" s="3">
        <f>YEAR(EDF[[#This Row],[Date]])</f>
        <v>2023</v>
      </c>
    </row>
    <row r="65" spans="1:34" x14ac:dyDescent="0.2">
      <c r="A65" s="1">
        <v>45131.475254629629</v>
      </c>
      <c r="B65" s="3" t="s">
        <v>87</v>
      </c>
      <c r="C65" s="2">
        <v>45131</v>
      </c>
      <c r="D65" s="3"/>
      <c r="E65" s="3">
        <v>3</v>
      </c>
      <c r="F65" s="3">
        <v>3</v>
      </c>
      <c r="G65" s="3">
        <v>4</v>
      </c>
      <c r="H65" s="3">
        <v>2</v>
      </c>
      <c r="I65" s="3">
        <v>5</v>
      </c>
      <c r="J65" s="3">
        <v>5</v>
      </c>
      <c r="K65" s="3"/>
      <c r="L65" s="3"/>
      <c r="M65" s="3"/>
      <c r="N65" s="3"/>
      <c r="AF65">
        <f t="shared" si="0"/>
        <v>22</v>
      </c>
      <c r="AG65" s="3">
        <f>_xlfn.ISOWEEKNUM(EDF[[#This Row],[Date]])</f>
        <v>30</v>
      </c>
      <c r="AH65" s="3">
        <f>YEAR(EDF[[#This Row],[Date]])</f>
        <v>2023</v>
      </c>
    </row>
    <row r="66" spans="1:34" x14ac:dyDescent="0.2">
      <c r="A66" s="1">
        <v>45131.479664351849</v>
      </c>
      <c r="B66" s="3" t="s">
        <v>107</v>
      </c>
      <c r="C66" s="2">
        <v>45131</v>
      </c>
      <c r="D66" s="3"/>
      <c r="E66" s="3">
        <v>2</v>
      </c>
      <c r="F66" s="3">
        <v>2</v>
      </c>
      <c r="G66" s="3">
        <v>4</v>
      </c>
      <c r="H66" s="3">
        <v>3</v>
      </c>
      <c r="I66" s="3">
        <v>2</v>
      </c>
      <c r="J66" s="3">
        <v>4</v>
      </c>
      <c r="K66" s="3"/>
      <c r="L66" s="11"/>
      <c r="M66" s="11"/>
      <c r="N66" s="3" t="s">
        <v>108</v>
      </c>
      <c r="AF66">
        <f t="shared" si="0"/>
        <v>17</v>
      </c>
      <c r="AG66" s="3">
        <f>_xlfn.ISOWEEKNUM(EDF[[#This Row],[Date]])</f>
        <v>30</v>
      </c>
      <c r="AH66" s="3">
        <f>YEAR(EDF[[#This Row],[Date]])</f>
        <v>2023</v>
      </c>
    </row>
    <row r="67" spans="1:34" x14ac:dyDescent="0.2">
      <c r="A67" s="1">
        <v>45131.502870370372</v>
      </c>
      <c r="B67" s="3" t="s">
        <v>109</v>
      </c>
      <c r="C67" s="2">
        <v>45131</v>
      </c>
      <c r="D67" s="3"/>
      <c r="E67" s="3">
        <v>2</v>
      </c>
      <c r="F67" s="3">
        <v>4</v>
      </c>
      <c r="G67" s="3">
        <v>4</v>
      </c>
      <c r="H67" s="3">
        <v>4</v>
      </c>
      <c r="I67" s="3">
        <v>4</v>
      </c>
      <c r="J67" s="3">
        <v>5</v>
      </c>
      <c r="K67" s="3"/>
      <c r="L67" s="11"/>
      <c r="M67" s="11"/>
      <c r="N67" s="3"/>
      <c r="AF67">
        <f t="shared" ref="AF67:AF130" si="1">SUM(E67:J67)</f>
        <v>23</v>
      </c>
      <c r="AG67" s="3">
        <f>_xlfn.ISOWEEKNUM(EDF[[#This Row],[Date]])</f>
        <v>30</v>
      </c>
      <c r="AH67" s="3">
        <f>YEAR(EDF[[#This Row],[Date]])</f>
        <v>2023</v>
      </c>
    </row>
    <row r="68" spans="1:34" x14ac:dyDescent="0.2">
      <c r="A68" s="1">
        <v>45131.516886574071</v>
      </c>
      <c r="B68" s="3" t="s">
        <v>86</v>
      </c>
      <c r="C68" s="2">
        <v>45131</v>
      </c>
      <c r="D68" s="3"/>
      <c r="E68" s="3">
        <v>4</v>
      </c>
      <c r="F68" s="3">
        <v>5</v>
      </c>
      <c r="G68" s="3">
        <v>5</v>
      </c>
      <c r="H68" s="3">
        <v>3</v>
      </c>
      <c r="I68" s="3">
        <v>5</v>
      </c>
      <c r="J68" s="3">
        <v>5</v>
      </c>
      <c r="K68" s="3"/>
      <c r="L68" s="11"/>
      <c r="M68" s="11"/>
      <c r="N68" s="3"/>
      <c r="AF68">
        <f t="shared" si="1"/>
        <v>27</v>
      </c>
      <c r="AG68" s="3">
        <f>_xlfn.ISOWEEKNUM(EDF[[#This Row],[Date]])</f>
        <v>30</v>
      </c>
      <c r="AH68" s="3">
        <f>YEAR(EDF[[#This Row],[Date]])</f>
        <v>2023</v>
      </c>
    </row>
    <row r="69" spans="1:34" x14ac:dyDescent="0.2">
      <c r="A69" s="1">
        <v>45131.546643518515</v>
      </c>
      <c r="B69" s="3" t="s">
        <v>81</v>
      </c>
      <c r="C69" s="2">
        <v>45131</v>
      </c>
      <c r="D69" s="3"/>
      <c r="E69" s="3">
        <v>4</v>
      </c>
      <c r="F69" s="3">
        <v>4</v>
      </c>
      <c r="G69" s="3">
        <v>5</v>
      </c>
      <c r="H69" s="3">
        <v>3</v>
      </c>
      <c r="I69" s="3">
        <v>4</v>
      </c>
      <c r="J69" s="3">
        <v>4</v>
      </c>
      <c r="K69" s="3"/>
      <c r="L69" s="3"/>
      <c r="M69" s="3"/>
      <c r="N69" s="3"/>
      <c r="AF69">
        <f t="shared" si="1"/>
        <v>24</v>
      </c>
      <c r="AG69" s="3">
        <f>_xlfn.ISOWEEKNUM(EDF[[#This Row],[Date]])</f>
        <v>30</v>
      </c>
      <c r="AH69" s="3">
        <f>YEAR(EDF[[#This Row],[Date]])</f>
        <v>2023</v>
      </c>
    </row>
    <row r="70" spans="1:34" x14ac:dyDescent="0.2">
      <c r="A70" s="1">
        <v>45131.548194444447</v>
      </c>
      <c r="B70" s="3" t="s">
        <v>75</v>
      </c>
      <c r="C70" s="2">
        <v>45131</v>
      </c>
      <c r="D70" s="3"/>
      <c r="E70" s="3">
        <v>4</v>
      </c>
      <c r="F70" s="3">
        <v>3</v>
      </c>
      <c r="G70" s="3">
        <v>4</v>
      </c>
      <c r="H70" s="3">
        <v>4</v>
      </c>
      <c r="I70" s="3">
        <v>3</v>
      </c>
      <c r="J70" s="3">
        <v>4</v>
      </c>
      <c r="K70" s="3"/>
      <c r="L70" s="11"/>
      <c r="M70" s="11"/>
      <c r="N70" s="3" t="s">
        <v>110</v>
      </c>
      <c r="AF70">
        <f t="shared" si="1"/>
        <v>22</v>
      </c>
      <c r="AG70" s="3">
        <f>_xlfn.ISOWEEKNUM(EDF[[#This Row],[Date]])</f>
        <v>30</v>
      </c>
      <c r="AH70" s="3">
        <f>YEAR(EDF[[#This Row],[Date]])</f>
        <v>2023</v>
      </c>
    </row>
    <row r="71" spans="1:34" x14ac:dyDescent="0.2">
      <c r="A71" s="1">
        <v>45131.556967592594</v>
      </c>
      <c r="B71" s="3" t="s">
        <v>76</v>
      </c>
      <c r="C71" s="2">
        <v>45131</v>
      </c>
      <c r="D71" s="3"/>
      <c r="E71" s="3">
        <v>3</v>
      </c>
      <c r="F71" s="3">
        <v>3</v>
      </c>
      <c r="G71" s="3">
        <v>3</v>
      </c>
      <c r="H71" s="3">
        <v>2</v>
      </c>
      <c r="I71" s="3">
        <v>3</v>
      </c>
      <c r="J71" s="3">
        <v>4</v>
      </c>
      <c r="K71" s="3"/>
      <c r="L71" s="3"/>
      <c r="M71" s="3"/>
      <c r="N71" s="3"/>
      <c r="AF71">
        <f t="shared" si="1"/>
        <v>18</v>
      </c>
      <c r="AG71" s="3">
        <f>_xlfn.ISOWEEKNUM(EDF[[#This Row],[Date]])</f>
        <v>30</v>
      </c>
      <c r="AH71" s="3">
        <f>YEAR(EDF[[#This Row],[Date]])</f>
        <v>2023</v>
      </c>
    </row>
    <row r="72" spans="1:34" x14ac:dyDescent="0.2">
      <c r="A72" s="1">
        <v>45131.594768518517</v>
      </c>
      <c r="B72" s="3" t="s">
        <v>111</v>
      </c>
      <c r="C72" s="2">
        <v>45131</v>
      </c>
      <c r="D72" s="3"/>
      <c r="E72" s="3">
        <v>2</v>
      </c>
      <c r="F72" s="3">
        <v>4</v>
      </c>
      <c r="G72" s="3">
        <v>2</v>
      </c>
      <c r="H72" s="3">
        <v>1</v>
      </c>
      <c r="I72" s="3">
        <v>3</v>
      </c>
      <c r="J72" s="3">
        <v>5</v>
      </c>
      <c r="K72" s="3"/>
      <c r="L72" s="11"/>
      <c r="M72" s="3"/>
      <c r="N72" s="3"/>
      <c r="AF72">
        <f t="shared" si="1"/>
        <v>17</v>
      </c>
      <c r="AG72" s="3">
        <f>_xlfn.ISOWEEKNUM(EDF[[#This Row],[Date]])</f>
        <v>30</v>
      </c>
      <c r="AH72" s="3">
        <f>YEAR(EDF[[#This Row],[Date]])</f>
        <v>2023</v>
      </c>
    </row>
    <row r="73" spans="1:34" x14ac:dyDescent="0.2">
      <c r="A73" s="1">
        <v>45131.652060185188</v>
      </c>
      <c r="B73" s="3" t="s">
        <v>112</v>
      </c>
      <c r="C73" s="2">
        <v>45131</v>
      </c>
      <c r="D73" s="3"/>
      <c r="E73" s="3">
        <v>3</v>
      </c>
      <c r="F73" s="3">
        <v>4</v>
      </c>
      <c r="G73" s="3">
        <v>2</v>
      </c>
      <c r="H73" s="3">
        <v>3</v>
      </c>
      <c r="I73" s="3">
        <v>3</v>
      </c>
      <c r="J73" s="3">
        <v>4</v>
      </c>
      <c r="K73" s="3"/>
      <c r="L73" s="11"/>
      <c r="M73" s="11"/>
      <c r="N73" s="3"/>
      <c r="AF73">
        <f t="shared" si="1"/>
        <v>19</v>
      </c>
      <c r="AG73" s="3">
        <f>_xlfn.ISOWEEKNUM(EDF[[#This Row],[Date]])</f>
        <v>30</v>
      </c>
      <c r="AH73" s="3">
        <f>YEAR(EDF[[#This Row],[Date]])</f>
        <v>2023</v>
      </c>
    </row>
    <row r="74" spans="1:34" x14ac:dyDescent="0.2">
      <c r="A74" s="1">
        <v>45131.740995370368</v>
      </c>
      <c r="B74" s="3" t="s">
        <v>80</v>
      </c>
      <c r="C74" s="2">
        <v>45131</v>
      </c>
      <c r="D74" s="3"/>
      <c r="E74" s="3">
        <v>4</v>
      </c>
      <c r="F74" s="3">
        <v>5</v>
      </c>
      <c r="G74" s="3">
        <v>5</v>
      </c>
      <c r="H74" s="3">
        <v>3</v>
      </c>
      <c r="I74" s="3">
        <v>3</v>
      </c>
      <c r="J74" s="3">
        <v>4</v>
      </c>
      <c r="K74" s="3"/>
      <c r="L74" s="3"/>
      <c r="M74" s="3"/>
      <c r="N74" s="3"/>
      <c r="AF74">
        <f t="shared" si="1"/>
        <v>24</v>
      </c>
      <c r="AG74" s="3">
        <f>_xlfn.ISOWEEKNUM(EDF[[#This Row],[Date]])</f>
        <v>30</v>
      </c>
      <c r="AH74" s="3">
        <f>YEAR(EDF[[#This Row],[Date]])</f>
        <v>2023</v>
      </c>
    </row>
    <row r="75" spans="1:34" x14ac:dyDescent="0.2">
      <c r="A75" s="1">
        <v>45131.828240740739</v>
      </c>
      <c r="B75" s="3" t="s">
        <v>84</v>
      </c>
      <c r="C75" s="2">
        <v>45131</v>
      </c>
      <c r="D75" s="3"/>
      <c r="E75" s="3">
        <v>4</v>
      </c>
      <c r="F75" s="3">
        <v>4</v>
      </c>
      <c r="G75" s="3">
        <v>3</v>
      </c>
      <c r="H75" s="3">
        <v>4</v>
      </c>
      <c r="I75" s="3">
        <v>4</v>
      </c>
      <c r="J75" s="3">
        <v>4</v>
      </c>
      <c r="K75" s="3"/>
      <c r="L75" s="3"/>
      <c r="M75" s="3"/>
      <c r="N75" s="3"/>
      <c r="AF75">
        <f t="shared" si="1"/>
        <v>23</v>
      </c>
      <c r="AG75" s="3">
        <f>_xlfn.ISOWEEKNUM(EDF[[#This Row],[Date]])</f>
        <v>30</v>
      </c>
      <c r="AH75" s="3">
        <f>YEAR(EDF[[#This Row],[Date]])</f>
        <v>2023</v>
      </c>
    </row>
    <row r="76" spans="1:34" x14ac:dyDescent="0.2">
      <c r="A76" s="1">
        <v>45131.831238425926</v>
      </c>
      <c r="B76" s="3" t="s">
        <v>93</v>
      </c>
      <c r="C76" s="2">
        <v>45131</v>
      </c>
      <c r="D76" s="3"/>
      <c r="E76" s="3">
        <v>3</v>
      </c>
      <c r="F76" s="3">
        <v>4</v>
      </c>
      <c r="G76" s="3">
        <v>3</v>
      </c>
      <c r="H76" s="3">
        <v>2</v>
      </c>
      <c r="I76" s="3">
        <v>4</v>
      </c>
      <c r="J76" s="3">
        <v>4</v>
      </c>
      <c r="K76" s="3"/>
      <c r="L76" s="3"/>
      <c r="M76" s="3"/>
      <c r="N76" s="3"/>
      <c r="AF76">
        <f t="shared" si="1"/>
        <v>20</v>
      </c>
      <c r="AG76" s="3">
        <f>_xlfn.ISOWEEKNUM(EDF[[#This Row],[Date]])</f>
        <v>30</v>
      </c>
      <c r="AH76" s="3">
        <f>YEAR(EDF[[#This Row],[Date]])</f>
        <v>2023</v>
      </c>
    </row>
    <row r="77" spans="1:34" x14ac:dyDescent="0.2">
      <c r="A77" s="1">
        <v>45132.292002314818</v>
      </c>
      <c r="B77" s="3" t="s">
        <v>81</v>
      </c>
      <c r="C77" s="2">
        <v>45132</v>
      </c>
      <c r="D77" s="3"/>
      <c r="E77" s="3">
        <v>3</v>
      </c>
      <c r="F77" s="3">
        <v>4</v>
      </c>
      <c r="G77" s="3">
        <v>4</v>
      </c>
      <c r="H77" s="3">
        <v>3</v>
      </c>
      <c r="I77" s="3">
        <v>4</v>
      </c>
      <c r="J77" s="3">
        <v>4</v>
      </c>
      <c r="K77" s="3"/>
      <c r="L77" s="3"/>
      <c r="M77" s="3"/>
      <c r="N77" s="3"/>
      <c r="AF77">
        <f t="shared" si="1"/>
        <v>22</v>
      </c>
      <c r="AG77" s="3">
        <f>_xlfn.ISOWEEKNUM(EDF[[#This Row],[Date]])</f>
        <v>30</v>
      </c>
      <c r="AH77" s="3">
        <f>YEAR(EDF[[#This Row],[Date]])</f>
        <v>2023</v>
      </c>
    </row>
    <row r="78" spans="1:34" x14ac:dyDescent="0.2">
      <c r="A78" s="1">
        <v>45132.327997685185</v>
      </c>
      <c r="B78" s="3" t="s">
        <v>112</v>
      </c>
      <c r="C78" s="2">
        <v>45132</v>
      </c>
      <c r="D78" s="3"/>
      <c r="E78" s="3">
        <v>2</v>
      </c>
      <c r="F78" s="3">
        <v>4</v>
      </c>
      <c r="G78" s="3">
        <v>3</v>
      </c>
      <c r="H78" s="3">
        <v>3</v>
      </c>
      <c r="I78" s="3">
        <v>3</v>
      </c>
      <c r="J78" s="3">
        <v>4</v>
      </c>
      <c r="K78" s="3"/>
      <c r="L78" s="11"/>
      <c r="M78" s="11"/>
      <c r="N78" s="3"/>
      <c r="AF78">
        <f t="shared" si="1"/>
        <v>19</v>
      </c>
      <c r="AG78" s="3">
        <f>_xlfn.ISOWEEKNUM(EDF[[#This Row],[Date]])</f>
        <v>30</v>
      </c>
      <c r="AH78" s="3">
        <f>YEAR(EDF[[#This Row],[Date]])</f>
        <v>2023</v>
      </c>
    </row>
    <row r="79" spans="1:34" x14ac:dyDescent="0.2">
      <c r="A79" s="1">
        <v>45132.407800925925</v>
      </c>
      <c r="B79" s="3" t="s">
        <v>77</v>
      </c>
      <c r="C79" s="2">
        <v>45132</v>
      </c>
      <c r="D79" s="3"/>
      <c r="E79" s="3">
        <v>2</v>
      </c>
      <c r="F79" s="3">
        <v>4</v>
      </c>
      <c r="G79" s="3">
        <v>3</v>
      </c>
      <c r="H79" s="3">
        <v>2</v>
      </c>
      <c r="I79" s="3">
        <v>3</v>
      </c>
      <c r="J79" s="3">
        <v>4</v>
      </c>
      <c r="K79" s="3"/>
      <c r="L79" s="3"/>
      <c r="M79" s="3"/>
      <c r="N79" s="3"/>
      <c r="AF79">
        <f t="shared" si="1"/>
        <v>18</v>
      </c>
      <c r="AG79" s="3">
        <f>_xlfn.ISOWEEKNUM(EDF[[#This Row],[Date]])</f>
        <v>30</v>
      </c>
      <c r="AH79" s="3">
        <f>YEAR(EDF[[#This Row],[Date]])</f>
        <v>2023</v>
      </c>
    </row>
    <row r="80" spans="1:34" x14ac:dyDescent="0.2">
      <c r="A80" s="1">
        <v>45132.409409722219</v>
      </c>
      <c r="B80" s="3" t="s">
        <v>89</v>
      </c>
      <c r="C80" s="2">
        <v>45132</v>
      </c>
      <c r="D80" s="3"/>
      <c r="E80" s="3">
        <v>3</v>
      </c>
      <c r="F80" s="3">
        <v>4</v>
      </c>
      <c r="G80" s="3">
        <v>3</v>
      </c>
      <c r="H80" s="3">
        <v>3</v>
      </c>
      <c r="I80" s="3">
        <v>4</v>
      </c>
      <c r="J80" s="3">
        <v>4</v>
      </c>
      <c r="K80" s="3"/>
      <c r="L80" s="11"/>
      <c r="M80" s="11"/>
      <c r="N80" s="3"/>
      <c r="AF80">
        <f t="shared" si="1"/>
        <v>21</v>
      </c>
      <c r="AG80" s="3">
        <f>_xlfn.ISOWEEKNUM(EDF[[#This Row],[Date]])</f>
        <v>30</v>
      </c>
      <c r="AH80" s="3">
        <f>YEAR(EDF[[#This Row],[Date]])</f>
        <v>2023</v>
      </c>
    </row>
    <row r="81" spans="1:34" x14ac:dyDescent="0.2">
      <c r="A81" s="1">
        <v>45132.40960648148</v>
      </c>
      <c r="B81" s="3" t="s">
        <v>99</v>
      </c>
      <c r="C81" s="2">
        <v>45132</v>
      </c>
      <c r="D81" s="3"/>
      <c r="E81" s="3">
        <v>4</v>
      </c>
      <c r="F81" s="3">
        <v>4</v>
      </c>
      <c r="G81" s="3">
        <v>4</v>
      </c>
      <c r="H81" s="3">
        <v>4</v>
      </c>
      <c r="I81" s="3">
        <v>4</v>
      </c>
      <c r="J81" s="3">
        <v>4</v>
      </c>
      <c r="K81" s="3"/>
      <c r="L81" s="11"/>
      <c r="M81" s="11"/>
      <c r="N81" s="3"/>
      <c r="AF81">
        <f t="shared" si="1"/>
        <v>24</v>
      </c>
      <c r="AG81" s="3">
        <f>_xlfn.ISOWEEKNUM(EDF[[#This Row],[Date]])</f>
        <v>30</v>
      </c>
      <c r="AH81" s="3">
        <f>YEAR(EDF[[#This Row],[Date]])</f>
        <v>2023</v>
      </c>
    </row>
    <row r="82" spans="1:34" x14ac:dyDescent="0.2">
      <c r="A82" s="1">
        <v>45132.41810185185</v>
      </c>
      <c r="B82" s="3" t="s">
        <v>107</v>
      </c>
      <c r="C82" s="2">
        <v>45132</v>
      </c>
      <c r="D82" s="3"/>
      <c r="E82" s="3">
        <v>2</v>
      </c>
      <c r="F82" s="3">
        <v>2</v>
      </c>
      <c r="G82" s="3">
        <v>4</v>
      </c>
      <c r="H82" s="3">
        <v>2</v>
      </c>
      <c r="I82" s="3">
        <v>1</v>
      </c>
      <c r="J82" s="3">
        <v>4</v>
      </c>
      <c r="K82" s="3"/>
      <c r="L82" s="11"/>
      <c r="M82" s="11"/>
      <c r="N82" s="3"/>
      <c r="AF82">
        <f t="shared" si="1"/>
        <v>15</v>
      </c>
      <c r="AG82" s="3">
        <f>_xlfn.ISOWEEKNUM(EDF[[#This Row],[Date]])</f>
        <v>30</v>
      </c>
      <c r="AH82" s="3">
        <f>YEAR(EDF[[#This Row],[Date]])</f>
        <v>2023</v>
      </c>
    </row>
    <row r="83" spans="1:34" x14ac:dyDescent="0.2">
      <c r="A83" s="1">
        <v>45132.428425925929</v>
      </c>
      <c r="B83" s="3" t="s">
        <v>83</v>
      </c>
      <c r="C83" s="2">
        <v>45132</v>
      </c>
      <c r="D83" s="3"/>
      <c r="E83" s="3">
        <v>1</v>
      </c>
      <c r="F83" s="3">
        <v>3</v>
      </c>
      <c r="G83" s="3">
        <v>4</v>
      </c>
      <c r="H83" s="3">
        <v>2</v>
      </c>
      <c r="I83" s="3">
        <v>2</v>
      </c>
      <c r="J83" s="3">
        <v>3</v>
      </c>
      <c r="K83" s="3"/>
      <c r="L83" s="11"/>
      <c r="M83" s="11"/>
      <c r="N83" s="3"/>
      <c r="AF83">
        <f t="shared" si="1"/>
        <v>15</v>
      </c>
      <c r="AG83" s="3">
        <f>_xlfn.ISOWEEKNUM(EDF[[#This Row],[Date]])</f>
        <v>30</v>
      </c>
      <c r="AH83" s="3">
        <f>YEAR(EDF[[#This Row],[Date]])</f>
        <v>2023</v>
      </c>
    </row>
    <row r="84" spans="1:34" x14ac:dyDescent="0.2">
      <c r="A84" s="1">
        <v>45132.458402777775</v>
      </c>
      <c r="B84" s="3" t="s">
        <v>78</v>
      </c>
      <c r="C84" s="2">
        <v>45132</v>
      </c>
      <c r="D84" s="3"/>
      <c r="E84" s="3">
        <v>2</v>
      </c>
      <c r="F84" s="3">
        <v>2</v>
      </c>
      <c r="G84" s="3">
        <v>3</v>
      </c>
      <c r="H84" s="3">
        <v>3</v>
      </c>
      <c r="I84" s="3">
        <v>4</v>
      </c>
      <c r="J84" s="3">
        <v>4</v>
      </c>
      <c r="K84" s="3"/>
      <c r="L84" s="3"/>
      <c r="M84" s="11"/>
      <c r="N84" s="3" t="s">
        <v>113</v>
      </c>
      <c r="AF84">
        <f t="shared" si="1"/>
        <v>18</v>
      </c>
      <c r="AG84" s="3">
        <f>_xlfn.ISOWEEKNUM(EDF[[#This Row],[Date]])</f>
        <v>30</v>
      </c>
      <c r="AH84" s="3">
        <f>YEAR(EDF[[#This Row],[Date]])</f>
        <v>2023</v>
      </c>
    </row>
    <row r="85" spans="1:34" x14ac:dyDescent="0.2">
      <c r="A85" s="1">
        <v>45132.497384259259</v>
      </c>
      <c r="B85" s="3" t="s">
        <v>76</v>
      </c>
      <c r="C85" s="2">
        <v>45132</v>
      </c>
      <c r="D85" s="3"/>
      <c r="E85" s="3">
        <v>3</v>
      </c>
      <c r="F85" s="3">
        <v>3</v>
      </c>
      <c r="G85" s="3">
        <v>3</v>
      </c>
      <c r="H85" s="3">
        <v>2</v>
      </c>
      <c r="I85" s="3">
        <v>3</v>
      </c>
      <c r="J85" s="3">
        <v>4</v>
      </c>
      <c r="K85" s="3"/>
      <c r="L85" s="3"/>
      <c r="M85" s="3"/>
      <c r="N85" s="3"/>
      <c r="AF85">
        <f t="shared" si="1"/>
        <v>18</v>
      </c>
      <c r="AG85" s="3">
        <f>_xlfn.ISOWEEKNUM(EDF[[#This Row],[Date]])</f>
        <v>30</v>
      </c>
      <c r="AH85" s="3">
        <f>YEAR(EDF[[#This Row],[Date]])</f>
        <v>2023</v>
      </c>
    </row>
    <row r="86" spans="1:34" x14ac:dyDescent="0.2">
      <c r="A86" s="1">
        <v>45132.614999999998</v>
      </c>
      <c r="B86" s="3" t="s">
        <v>75</v>
      </c>
      <c r="C86" s="2">
        <v>45132</v>
      </c>
      <c r="D86" s="3"/>
      <c r="E86" s="3">
        <v>2</v>
      </c>
      <c r="F86" s="3">
        <v>4</v>
      </c>
      <c r="G86" s="3">
        <v>3</v>
      </c>
      <c r="H86" s="3">
        <v>2</v>
      </c>
      <c r="I86" s="3">
        <v>2</v>
      </c>
      <c r="J86" s="3">
        <v>3</v>
      </c>
      <c r="K86" s="3"/>
      <c r="L86" s="11"/>
      <c r="M86" s="11"/>
      <c r="N86" s="3" t="s">
        <v>114</v>
      </c>
      <c r="AF86">
        <f t="shared" si="1"/>
        <v>16</v>
      </c>
      <c r="AG86" s="3">
        <f>_xlfn.ISOWEEKNUM(EDF[[#This Row],[Date]])</f>
        <v>30</v>
      </c>
      <c r="AH86" s="3">
        <f>YEAR(EDF[[#This Row],[Date]])</f>
        <v>2023</v>
      </c>
    </row>
    <row r="87" spans="1:34" x14ac:dyDescent="0.2">
      <c r="A87" s="1">
        <v>45132.932835648149</v>
      </c>
      <c r="B87" s="3" t="s">
        <v>84</v>
      </c>
      <c r="C87" s="2">
        <v>45132</v>
      </c>
      <c r="D87" s="3"/>
      <c r="E87" s="3">
        <v>4</v>
      </c>
      <c r="F87" s="3">
        <v>4</v>
      </c>
      <c r="G87" s="3">
        <v>4</v>
      </c>
      <c r="H87" s="3">
        <v>4</v>
      </c>
      <c r="I87" s="3">
        <v>4</v>
      </c>
      <c r="J87" s="3">
        <v>4</v>
      </c>
      <c r="K87" s="3"/>
      <c r="L87" s="3"/>
      <c r="M87" s="3"/>
      <c r="N87" s="3"/>
      <c r="AF87">
        <f t="shared" si="1"/>
        <v>24</v>
      </c>
      <c r="AG87" s="3">
        <f>_xlfn.ISOWEEKNUM(EDF[[#This Row],[Date]])</f>
        <v>30</v>
      </c>
      <c r="AH87" s="3">
        <f>YEAR(EDF[[#This Row],[Date]])</f>
        <v>2023</v>
      </c>
    </row>
    <row r="88" spans="1:34" x14ac:dyDescent="0.2">
      <c r="A88" s="1">
        <v>45133.294999999998</v>
      </c>
      <c r="B88" s="3" t="s">
        <v>109</v>
      </c>
      <c r="C88" s="2">
        <v>45133</v>
      </c>
      <c r="D88" s="3"/>
      <c r="E88" s="3">
        <v>4</v>
      </c>
      <c r="F88" s="3">
        <v>5</v>
      </c>
      <c r="G88" s="3">
        <v>5</v>
      </c>
      <c r="H88" s="3">
        <v>3</v>
      </c>
      <c r="I88" s="3">
        <v>4</v>
      </c>
      <c r="J88" s="3">
        <v>5</v>
      </c>
      <c r="K88" s="3"/>
      <c r="L88" s="11"/>
      <c r="M88" s="11"/>
      <c r="N88" s="3"/>
      <c r="AF88">
        <f t="shared" si="1"/>
        <v>26</v>
      </c>
      <c r="AG88" s="3">
        <f>_xlfn.ISOWEEKNUM(EDF[[#This Row],[Date]])</f>
        <v>30</v>
      </c>
      <c r="AH88" s="3">
        <f>YEAR(EDF[[#This Row],[Date]])</f>
        <v>2023</v>
      </c>
    </row>
    <row r="89" spans="1:34" x14ac:dyDescent="0.2">
      <c r="A89" s="1">
        <v>45133.301226851851</v>
      </c>
      <c r="B89" s="3" t="s">
        <v>106</v>
      </c>
      <c r="C89" s="2">
        <v>45133</v>
      </c>
      <c r="D89" s="3"/>
      <c r="E89" s="3">
        <v>3</v>
      </c>
      <c r="F89" s="3">
        <v>4</v>
      </c>
      <c r="G89" s="3">
        <v>5</v>
      </c>
      <c r="H89" s="3">
        <v>4</v>
      </c>
      <c r="I89" s="3">
        <v>3</v>
      </c>
      <c r="J89" s="3">
        <v>4</v>
      </c>
      <c r="K89" s="3"/>
      <c r="L89" s="11"/>
      <c r="M89" s="11"/>
      <c r="N89" s="3"/>
      <c r="AF89">
        <f t="shared" si="1"/>
        <v>23</v>
      </c>
      <c r="AG89" s="3">
        <f>_xlfn.ISOWEEKNUM(EDF[[#This Row],[Date]])</f>
        <v>30</v>
      </c>
      <c r="AH89" s="3">
        <f>YEAR(EDF[[#This Row],[Date]])</f>
        <v>2023</v>
      </c>
    </row>
    <row r="90" spans="1:34" x14ac:dyDescent="0.2">
      <c r="A90" s="1">
        <v>45133.329641203702</v>
      </c>
      <c r="B90" s="3" t="s">
        <v>81</v>
      </c>
      <c r="C90" s="2">
        <v>45133</v>
      </c>
      <c r="D90" s="3"/>
      <c r="E90" s="3">
        <v>2</v>
      </c>
      <c r="F90" s="3">
        <v>4</v>
      </c>
      <c r="G90" s="3">
        <v>4</v>
      </c>
      <c r="H90" s="3">
        <v>2</v>
      </c>
      <c r="I90" s="3">
        <v>4</v>
      </c>
      <c r="J90" s="3">
        <v>4</v>
      </c>
      <c r="K90" s="3"/>
      <c r="L90" s="3"/>
      <c r="M90" s="3"/>
      <c r="N90" s="3"/>
      <c r="AF90">
        <f t="shared" si="1"/>
        <v>20</v>
      </c>
      <c r="AG90" s="3">
        <f>_xlfn.ISOWEEKNUM(EDF[[#This Row],[Date]])</f>
        <v>30</v>
      </c>
      <c r="AH90" s="3">
        <f>YEAR(EDF[[#This Row],[Date]])</f>
        <v>2023</v>
      </c>
    </row>
    <row r="91" spans="1:34" x14ac:dyDescent="0.2">
      <c r="A91" s="1">
        <v>45133.34034722222</v>
      </c>
      <c r="B91" s="3" t="s">
        <v>99</v>
      </c>
      <c r="C91" s="2">
        <v>45133</v>
      </c>
      <c r="D91" s="3"/>
      <c r="E91" s="3">
        <v>4</v>
      </c>
      <c r="F91" s="3">
        <v>4</v>
      </c>
      <c r="G91" s="3">
        <v>4</v>
      </c>
      <c r="H91" s="3">
        <v>2</v>
      </c>
      <c r="I91" s="3">
        <v>4</v>
      </c>
      <c r="J91" s="3">
        <v>4</v>
      </c>
      <c r="K91" s="3"/>
      <c r="L91" s="11"/>
      <c r="M91" s="11"/>
      <c r="N91" s="3"/>
      <c r="AF91">
        <f t="shared" si="1"/>
        <v>22</v>
      </c>
      <c r="AG91" s="3">
        <f>_xlfn.ISOWEEKNUM(EDF[[#This Row],[Date]])</f>
        <v>30</v>
      </c>
      <c r="AH91" s="3">
        <f>YEAR(EDF[[#This Row],[Date]])</f>
        <v>2023</v>
      </c>
    </row>
    <row r="92" spans="1:34" x14ac:dyDescent="0.2">
      <c r="A92" s="1">
        <v>45133.351770833331</v>
      </c>
      <c r="B92" s="3" t="s">
        <v>77</v>
      </c>
      <c r="C92" s="2">
        <v>45133</v>
      </c>
      <c r="D92" s="3"/>
      <c r="E92" s="3">
        <v>2</v>
      </c>
      <c r="F92" s="3">
        <v>4</v>
      </c>
      <c r="G92" s="3">
        <v>3</v>
      </c>
      <c r="H92" s="3">
        <v>2</v>
      </c>
      <c r="I92" s="3">
        <v>3</v>
      </c>
      <c r="J92" s="3">
        <v>4</v>
      </c>
      <c r="K92" s="3"/>
      <c r="L92" s="3"/>
      <c r="M92" s="3"/>
      <c r="N92" s="3"/>
      <c r="AF92">
        <f t="shared" si="1"/>
        <v>18</v>
      </c>
      <c r="AG92" s="3">
        <f>_xlfn.ISOWEEKNUM(EDF[[#This Row],[Date]])</f>
        <v>30</v>
      </c>
      <c r="AH92" s="3">
        <f>YEAR(EDF[[#This Row],[Date]])</f>
        <v>2023</v>
      </c>
    </row>
    <row r="93" spans="1:34" x14ac:dyDescent="0.2">
      <c r="A93" s="1">
        <v>45133.375694444447</v>
      </c>
      <c r="B93" s="3" t="s">
        <v>84</v>
      </c>
      <c r="C93" s="2">
        <v>45133</v>
      </c>
      <c r="D93" s="3"/>
      <c r="E93" s="3">
        <v>4</v>
      </c>
      <c r="F93" s="3">
        <v>4</v>
      </c>
      <c r="G93" s="3">
        <v>4</v>
      </c>
      <c r="H93" s="3">
        <v>2</v>
      </c>
      <c r="I93" s="3">
        <v>4</v>
      </c>
      <c r="J93" s="3">
        <v>4</v>
      </c>
      <c r="K93" s="3"/>
      <c r="L93" s="11"/>
      <c r="M93" s="11"/>
      <c r="N93" s="3" t="s">
        <v>115</v>
      </c>
      <c r="AF93">
        <f t="shared" si="1"/>
        <v>22</v>
      </c>
      <c r="AG93" s="3">
        <f>_xlfn.ISOWEEKNUM(EDF[[#This Row],[Date]])</f>
        <v>30</v>
      </c>
      <c r="AH93" s="3">
        <f>YEAR(EDF[[#This Row],[Date]])</f>
        <v>2023</v>
      </c>
    </row>
    <row r="94" spans="1:34" x14ac:dyDescent="0.2">
      <c r="A94" s="1">
        <v>45133.398668981485</v>
      </c>
      <c r="B94" s="3" t="s">
        <v>89</v>
      </c>
      <c r="C94" s="2">
        <v>45133</v>
      </c>
      <c r="D94" s="3"/>
      <c r="E94" s="3">
        <v>3</v>
      </c>
      <c r="F94" s="3">
        <v>4</v>
      </c>
      <c r="G94" s="3">
        <v>4</v>
      </c>
      <c r="H94" s="3">
        <v>2</v>
      </c>
      <c r="I94" s="3">
        <v>5</v>
      </c>
      <c r="J94" s="3">
        <v>4</v>
      </c>
      <c r="K94" s="3"/>
      <c r="L94" s="11"/>
      <c r="M94" s="11"/>
      <c r="N94" s="3"/>
      <c r="AF94">
        <f t="shared" si="1"/>
        <v>22</v>
      </c>
      <c r="AG94" s="3">
        <f>_xlfn.ISOWEEKNUM(EDF[[#This Row],[Date]])</f>
        <v>30</v>
      </c>
      <c r="AH94" s="3">
        <f>YEAR(EDF[[#This Row],[Date]])</f>
        <v>2023</v>
      </c>
    </row>
    <row r="95" spans="1:34" x14ac:dyDescent="0.2">
      <c r="A95" s="1">
        <v>45133.403252314813</v>
      </c>
      <c r="B95" s="3" t="s">
        <v>100</v>
      </c>
      <c r="C95" s="2">
        <v>45133</v>
      </c>
      <c r="D95" s="3"/>
      <c r="E95" s="3">
        <v>3</v>
      </c>
      <c r="F95" s="3">
        <v>4</v>
      </c>
      <c r="G95" s="3">
        <v>2</v>
      </c>
      <c r="H95" s="3">
        <v>2</v>
      </c>
      <c r="I95" s="3">
        <v>3</v>
      </c>
      <c r="J95" s="3">
        <v>4</v>
      </c>
      <c r="K95" s="3"/>
      <c r="L95" s="11"/>
      <c r="M95" s="11"/>
      <c r="N95" s="3"/>
      <c r="AF95">
        <f t="shared" si="1"/>
        <v>18</v>
      </c>
      <c r="AG95" s="3">
        <f>_xlfn.ISOWEEKNUM(EDF[[#This Row],[Date]])</f>
        <v>30</v>
      </c>
      <c r="AH95" s="3">
        <f>YEAR(EDF[[#This Row],[Date]])</f>
        <v>2023</v>
      </c>
    </row>
    <row r="96" spans="1:34" x14ac:dyDescent="0.2">
      <c r="A96" s="1">
        <v>45133.439988425926</v>
      </c>
      <c r="B96" s="3" t="s">
        <v>83</v>
      </c>
      <c r="C96" s="2">
        <v>45133</v>
      </c>
      <c r="D96" s="3"/>
      <c r="E96" s="3">
        <v>2</v>
      </c>
      <c r="F96" s="3">
        <v>4</v>
      </c>
      <c r="G96" s="3">
        <v>3</v>
      </c>
      <c r="H96" s="3">
        <v>2</v>
      </c>
      <c r="I96" s="3">
        <v>3</v>
      </c>
      <c r="J96" s="3">
        <v>4</v>
      </c>
      <c r="K96" s="3"/>
      <c r="L96" s="11"/>
      <c r="M96" s="11"/>
      <c r="N96" s="3" t="s">
        <v>116</v>
      </c>
      <c r="AF96">
        <f t="shared" si="1"/>
        <v>18</v>
      </c>
      <c r="AG96" s="3">
        <f>_xlfn.ISOWEEKNUM(EDF[[#This Row],[Date]])</f>
        <v>30</v>
      </c>
      <c r="AH96" s="3">
        <f>YEAR(EDF[[#This Row],[Date]])</f>
        <v>2023</v>
      </c>
    </row>
    <row r="97" spans="1:34" x14ac:dyDescent="0.2">
      <c r="A97" s="1">
        <v>45133.457118055558</v>
      </c>
      <c r="B97" s="3" t="s">
        <v>85</v>
      </c>
      <c r="C97" s="2">
        <v>45133</v>
      </c>
      <c r="D97" s="3"/>
      <c r="E97" s="3">
        <v>3</v>
      </c>
      <c r="F97" s="3">
        <v>4</v>
      </c>
      <c r="G97" s="3">
        <v>2</v>
      </c>
      <c r="H97" s="3">
        <v>2</v>
      </c>
      <c r="I97" s="3">
        <v>2</v>
      </c>
      <c r="J97" s="3">
        <v>3</v>
      </c>
      <c r="K97" s="3"/>
      <c r="L97" s="3"/>
      <c r="M97" s="3"/>
      <c r="N97" s="3"/>
      <c r="AF97">
        <f t="shared" si="1"/>
        <v>16</v>
      </c>
      <c r="AG97" s="3">
        <f>_xlfn.ISOWEEKNUM(EDF[[#This Row],[Date]])</f>
        <v>30</v>
      </c>
      <c r="AH97" s="3">
        <f>YEAR(EDF[[#This Row],[Date]])</f>
        <v>2023</v>
      </c>
    </row>
    <row r="98" spans="1:34" x14ac:dyDescent="0.2">
      <c r="A98" s="1">
        <v>45133.475104166668</v>
      </c>
      <c r="B98" s="3" t="s">
        <v>86</v>
      </c>
      <c r="C98" s="2">
        <v>45133</v>
      </c>
      <c r="D98" s="3"/>
      <c r="E98" s="3">
        <v>4</v>
      </c>
      <c r="F98" s="3">
        <v>5</v>
      </c>
      <c r="G98" s="3">
        <v>4</v>
      </c>
      <c r="H98" s="3">
        <v>2</v>
      </c>
      <c r="I98" s="3">
        <v>5</v>
      </c>
      <c r="J98" s="3">
        <v>5</v>
      </c>
      <c r="K98" s="3"/>
      <c r="L98" s="11"/>
      <c r="M98" s="11"/>
      <c r="N98" s="3"/>
      <c r="AF98">
        <f t="shared" si="1"/>
        <v>25</v>
      </c>
      <c r="AG98" s="3">
        <f>_xlfn.ISOWEEKNUM(EDF[[#This Row],[Date]])</f>
        <v>30</v>
      </c>
      <c r="AH98" s="3">
        <f>YEAR(EDF[[#This Row],[Date]])</f>
        <v>2023</v>
      </c>
    </row>
    <row r="99" spans="1:34" x14ac:dyDescent="0.2">
      <c r="A99" s="1">
        <v>45133.559548611112</v>
      </c>
      <c r="B99" s="3" t="s">
        <v>75</v>
      </c>
      <c r="C99" s="2">
        <v>45133</v>
      </c>
      <c r="D99" s="3"/>
      <c r="E99" s="3">
        <v>2</v>
      </c>
      <c r="F99" s="3">
        <v>4</v>
      </c>
      <c r="G99" s="3">
        <v>3</v>
      </c>
      <c r="H99" s="3">
        <v>3</v>
      </c>
      <c r="I99" s="3">
        <v>2</v>
      </c>
      <c r="J99" s="3">
        <v>3</v>
      </c>
      <c r="K99" s="3"/>
      <c r="L99" s="11"/>
      <c r="M99" s="11"/>
      <c r="N99" s="3"/>
      <c r="AF99">
        <f t="shared" si="1"/>
        <v>17</v>
      </c>
      <c r="AG99" s="3">
        <f>_xlfn.ISOWEEKNUM(EDF[[#This Row],[Date]])</f>
        <v>30</v>
      </c>
      <c r="AH99" s="3">
        <f>YEAR(EDF[[#This Row],[Date]])</f>
        <v>2023</v>
      </c>
    </row>
    <row r="100" spans="1:34" x14ac:dyDescent="0.2">
      <c r="A100" s="1">
        <v>45133.631793981483</v>
      </c>
      <c r="B100" s="3" t="s">
        <v>112</v>
      </c>
      <c r="C100" s="2">
        <v>45133</v>
      </c>
      <c r="D100" s="3"/>
      <c r="E100" s="3">
        <v>3</v>
      </c>
      <c r="F100" s="3">
        <v>4</v>
      </c>
      <c r="G100" s="3">
        <v>3</v>
      </c>
      <c r="H100" s="3">
        <v>2</v>
      </c>
      <c r="I100" s="3">
        <v>3</v>
      </c>
      <c r="J100" s="3">
        <v>4</v>
      </c>
      <c r="K100" s="3"/>
      <c r="L100" s="11"/>
      <c r="M100" s="11"/>
      <c r="N100" s="3"/>
      <c r="AF100">
        <f t="shared" si="1"/>
        <v>19</v>
      </c>
      <c r="AG100" s="3">
        <f>_xlfn.ISOWEEKNUM(EDF[[#This Row],[Date]])</f>
        <v>30</v>
      </c>
      <c r="AH100" s="3">
        <f>YEAR(EDF[[#This Row],[Date]])</f>
        <v>2023</v>
      </c>
    </row>
    <row r="101" spans="1:34" x14ac:dyDescent="0.2">
      <c r="A101" s="1">
        <v>45133.817615740743</v>
      </c>
      <c r="B101" s="3" t="s">
        <v>80</v>
      </c>
      <c r="C101" s="2">
        <v>45133</v>
      </c>
      <c r="D101" s="3"/>
      <c r="E101" s="3">
        <v>3</v>
      </c>
      <c r="F101" s="3">
        <v>3</v>
      </c>
      <c r="G101" s="3">
        <v>3</v>
      </c>
      <c r="H101" s="3">
        <v>3</v>
      </c>
      <c r="I101" s="3">
        <v>3</v>
      </c>
      <c r="J101" s="3">
        <v>4</v>
      </c>
      <c r="K101" s="3"/>
      <c r="L101" s="3"/>
      <c r="M101" s="3"/>
      <c r="N101" s="3"/>
      <c r="AF101">
        <f t="shared" si="1"/>
        <v>19</v>
      </c>
      <c r="AG101" s="3">
        <f>_xlfn.ISOWEEKNUM(EDF[[#This Row],[Date]])</f>
        <v>30</v>
      </c>
      <c r="AH101" s="3">
        <f>YEAR(EDF[[#This Row],[Date]])</f>
        <v>2023</v>
      </c>
    </row>
    <row r="102" spans="1:34" x14ac:dyDescent="0.2">
      <c r="A102" s="1">
        <v>45134.44195601852</v>
      </c>
      <c r="B102" s="3" t="s">
        <v>106</v>
      </c>
      <c r="C102" s="2">
        <v>45134</v>
      </c>
      <c r="D102" s="3"/>
      <c r="E102" s="3">
        <v>3</v>
      </c>
      <c r="F102" s="3">
        <v>4</v>
      </c>
      <c r="G102" s="3">
        <v>4</v>
      </c>
      <c r="H102" s="3">
        <v>3</v>
      </c>
      <c r="I102" s="3">
        <v>3</v>
      </c>
      <c r="J102" s="3">
        <v>4</v>
      </c>
      <c r="K102" s="3"/>
      <c r="L102" s="11"/>
      <c r="M102" s="11"/>
      <c r="N102" s="3"/>
      <c r="AF102">
        <f t="shared" si="1"/>
        <v>21</v>
      </c>
      <c r="AG102" s="3">
        <f>_xlfn.ISOWEEKNUM(EDF[[#This Row],[Date]])</f>
        <v>30</v>
      </c>
      <c r="AH102" s="3">
        <f>YEAR(EDF[[#This Row],[Date]])</f>
        <v>2023</v>
      </c>
    </row>
    <row r="103" spans="1:34" x14ac:dyDescent="0.2">
      <c r="A103" s="1">
        <v>45134.486319444448</v>
      </c>
      <c r="B103" s="3" t="s">
        <v>100</v>
      </c>
      <c r="C103" s="2">
        <v>45134</v>
      </c>
      <c r="D103" s="3"/>
      <c r="E103" s="3">
        <v>3</v>
      </c>
      <c r="F103" s="3">
        <v>1</v>
      </c>
      <c r="G103" s="3">
        <v>2</v>
      </c>
      <c r="H103" s="3">
        <v>2</v>
      </c>
      <c r="I103" s="3">
        <v>3</v>
      </c>
      <c r="J103" s="3">
        <v>4</v>
      </c>
      <c r="K103" s="3"/>
      <c r="L103" s="11"/>
      <c r="M103" s="11"/>
      <c r="N103" s="3"/>
      <c r="AF103">
        <f t="shared" si="1"/>
        <v>15</v>
      </c>
      <c r="AG103" s="3">
        <f>_xlfn.ISOWEEKNUM(EDF[[#This Row],[Date]])</f>
        <v>30</v>
      </c>
      <c r="AH103" s="3">
        <f>YEAR(EDF[[#This Row],[Date]])</f>
        <v>2023</v>
      </c>
    </row>
    <row r="104" spans="1:34" x14ac:dyDescent="0.2">
      <c r="A104" s="1">
        <v>45134.522222222222</v>
      </c>
      <c r="B104" s="3" t="s">
        <v>76</v>
      </c>
      <c r="C104" s="2">
        <v>45134</v>
      </c>
      <c r="D104" s="3"/>
      <c r="E104" s="3">
        <v>3</v>
      </c>
      <c r="F104" s="3">
        <v>3</v>
      </c>
      <c r="G104" s="3">
        <v>3</v>
      </c>
      <c r="H104" s="3">
        <v>2</v>
      </c>
      <c r="I104" s="3">
        <v>3</v>
      </c>
      <c r="J104" s="3">
        <v>4</v>
      </c>
      <c r="K104" s="3"/>
      <c r="L104" s="3"/>
      <c r="M104" s="3"/>
      <c r="N104" s="3"/>
      <c r="AF104">
        <f t="shared" si="1"/>
        <v>18</v>
      </c>
      <c r="AG104" s="3">
        <f>_xlfn.ISOWEEKNUM(EDF[[#This Row],[Date]])</f>
        <v>30</v>
      </c>
      <c r="AH104" s="3">
        <f>YEAR(EDF[[#This Row],[Date]])</f>
        <v>2023</v>
      </c>
    </row>
    <row r="105" spans="1:34" x14ac:dyDescent="0.2">
      <c r="A105" s="1">
        <v>45134.673194444447</v>
      </c>
      <c r="B105" s="3" t="s">
        <v>75</v>
      </c>
      <c r="C105" s="2">
        <v>45134</v>
      </c>
      <c r="D105" s="3"/>
      <c r="E105" s="3">
        <v>2</v>
      </c>
      <c r="F105" s="3">
        <v>1</v>
      </c>
      <c r="G105" s="3">
        <v>2</v>
      </c>
      <c r="H105" s="3">
        <v>3</v>
      </c>
      <c r="I105" s="3">
        <v>2</v>
      </c>
      <c r="J105" s="3">
        <v>3</v>
      </c>
      <c r="K105" s="3"/>
      <c r="L105" s="11"/>
      <c r="M105" s="11"/>
      <c r="N105" s="3"/>
      <c r="AF105">
        <f t="shared" si="1"/>
        <v>13</v>
      </c>
      <c r="AG105" s="3">
        <f>_xlfn.ISOWEEKNUM(EDF[[#This Row],[Date]])</f>
        <v>30</v>
      </c>
      <c r="AH105" s="3">
        <f>YEAR(EDF[[#This Row],[Date]])</f>
        <v>2023</v>
      </c>
    </row>
    <row r="106" spans="1:34" x14ac:dyDescent="0.2">
      <c r="A106" s="1">
        <v>45134.986122685186</v>
      </c>
      <c r="B106" s="3" t="s">
        <v>78</v>
      </c>
      <c r="C106" s="2">
        <v>45134</v>
      </c>
      <c r="D106" s="3"/>
      <c r="E106" s="3">
        <v>2</v>
      </c>
      <c r="F106" s="3">
        <v>2</v>
      </c>
      <c r="G106" s="3">
        <v>2</v>
      </c>
      <c r="H106" s="3">
        <v>1</v>
      </c>
      <c r="I106" s="3">
        <v>4</v>
      </c>
      <c r="J106" s="3">
        <v>4</v>
      </c>
      <c r="K106" s="3"/>
      <c r="L106" s="11"/>
      <c r="M106" s="11"/>
      <c r="N106" s="3" t="s">
        <v>117</v>
      </c>
      <c r="AF106">
        <f t="shared" si="1"/>
        <v>15</v>
      </c>
      <c r="AG106" s="3">
        <f>_xlfn.ISOWEEKNUM(EDF[[#This Row],[Date]])</f>
        <v>30</v>
      </c>
      <c r="AH106" s="3">
        <f>YEAR(EDF[[#This Row],[Date]])</f>
        <v>2023</v>
      </c>
    </row>
    <row r="107" spans="1:34" x14ac:dyDescent="0.2">
      <c r="A107" s="1">
        <v>45135.365081018521</v>
      </c>
      <c r="B107" s="3" t="s">
        <v>106</v>
      </c>
      <c r="C107" s="2">
        <v>45135</v>
      </c>
      <c r="D107" s="3"/>
      <c r="E107" s="3">
        <v>3</v>
      </c>
      <c r="F107" s="3">
        <v>4</v>
      </c>
      <c r="G107" s="3">
        <v>4</v>
      </c>
      <c r="H107" s="3">
        <v>4</v>
      </c>
      <c r="I107" s="3">
        <v>3</v>
      </c>
      <c r="J107" s="3">
        <v>5</v>
      </c>
      <c r="K107" s="3"/>
      <c r="L107" s="11"/>
      <c r="M107" s="11"/>
      <c r="N107" s="3"/>
      <c r="AF107">
        <f t="shared" si="1"/>
        <v>23</v>
      </c>
      <c r="AG107" s="3">
        <f>_xlfn.ISOWEEKNUM(EDF[[#This Row],[Date]])</f>
        <v>30</v>
      </c>
      <c r="AH107" s="3">
        <f>YEAR(EDF[[#This Row],[Date]])</f>
        <v>2023</v>
      </c>
    </row>
    <row r="108" spans="1:34" x14ac:dyDescent="0.2">
      <c r="A108" s="1">
        <v>45135.500254629631</v>
      </c>
      <c r="B108" s="3" t="s">
        <v>86</v>
      </c>
      <c r="C108" s="2">
        <v>45135</v>
      </c>
      <c r="D108" s="3"/>
      <c r="E108" s="3">
        <v>4</v>
      </c>
      <c r="F108" s="3">
        <v>4</v>
      </c>
      <c r="G108" s="3">
        <v>3</v>
      </c>
      <c r="H108" s="3">
        <v>2</v>
      </c>
      <c r="I108" s="3">
        <v>5</v>
      </c>
      <c r="J108" s="3">
        <v>4</v>
      </c>
      <c r="K108" s="3"/>
      <c r="L108" s="11"/>
      <c r="M108" s="11"/>
      <c r="N108" s="3"/>
      <c r="AF108">
        <f t="shared" si="1"/>
        <v>22</v>
      </c>
      <c r="AG108" s="3">
        <f>_xlfn.ISOWEEKNUM(EDF[[#This Row],[Date]])</f>
        <v>30</v>
      </c>
      <c r="AH108" s="3">
        <f>YEAR(EDF[[#This Row],[Date]])</f>
        <v>2023</v>
      </c>
    </row>
    <row r="109" spans="1:34" x14ac:dyDescent="0.2">
      <c r="A109" s="1">
        <v>45135.504837962966</v>
      </c>
      <c r="B109" s="3" t="s">
        <v>100</v>
      </c>
      <c r="C109" s="2">
        <v>45135</v>
      </c>
      <c r="D109" s="3"/>
      <c r="E109" s="3">
        <v>2</v>
      </c>
      <c r="F109" s="3">
        <v>1</v>
      </c>
      <c r="G109" s="3">
        <v>3</v>
      </c>
      <c r="H109" s="3">
        <v>3</v>
      </c>
      <c r="I109" s="3">
        <v>2</v>
      </c>
      <c r="J109" s="3">
        <v>1</v>
      </c>
      <c r="K109" s="3"/>
      <c r="L109" s="11"/>
      <c r="M109" s="11"/>
      <c r="N109" s="3"/>
      <c r="AF109">
        <f t="shared" si="1"/>
        <v>12</v>
      </c>
      <c r="AG109" s="3">
        <f>_xlfn.ISOWEEKNUM(EDF[[#This Row],[Date]])</f>
        <v>30</v>
      </c>
      <c r="AH109" s="3">
        <f>YEAR(EDF[[#This Row],[Date]])</f>
        <v>2023</v>
      </c>
    </row>
    <row r="110" spans="1:34" x14ac:dyDescent="0.2">
      <c r="A110" s="1">
        <v>45135.530844907407</v>
      </c>
      <c r="B110" s="3" t="s">
        <v>75</v>
      </c>
      <c r="C110" s="2">
        <v>45135</v>
      </c>
      <c r="D110" s="3"/>
      <c r="E110" s="3">
        <v>5</v>
      </c>
      <c r="F110" s="3">
        <v>5</v>
      </c>
      <c r="G110" s="3">
        <v>5</v>
      </c>
      <c r="H110" s="3">
        <v>5</v>
      </c>
      <c r="I110" s="3">
        <v>3</v>
      </c>
      <c r="J110" s="3">
        <v>5</v>
      </c>
      <c r="K110" s="3"/>
      <c r="L110" s="11"/>
      <c r="M110" s="11"/>
      <c r="N110" s="3"/>
      <c r="AF110">
        <f t="shared" si="1"/>
        <v>28</v>
      </c>
      <c r="AG110" s="3">
        <f>_xlfn.ISOWEEKNUM(EDF[[#This Row],[Date]])</f>
        <v>30</v>
      </c>
      <c r="AH110" s="3">
        <f>YEAR(EDF[[#This Row],[Date]])</f>
        <v>2023</v>
      </c>
    </row>
    <row r="111" spans="1:34" x14ac:dyDescent="0.2">
      <c r="A111" s="1">
        <v>45135.574479166666</v>
      </c>
      <c r="B111" s="3" t="s">
        <v>83</v>
      </c>
      <c r="C111" s="2">
        <v>45135</v>
      </c>
      <c r="D111" s="3"/>
      <c r="E111" s="3">
        <v>3</v>
      </c>
      <c r="F111" s="3">
        <v>4</v>
      </c>
      <c r="G111" s="3">
        <v>1</v>
      </c>
      <c r="H111" s="3">
        <v>2</v>
      </c>
      <c r="I111" s="3">
        <v>2</v>
      </c>
      <c r="J111" s="3">
        <v>4</v>
      </c>
      <c r="K111" s="3"/>
      <c r="L111" s="3"/>
      <c r="M111" s="11"/>
      <c r="N111" s="3"/>
      <c r="AF111">
        <f t="shared" si="1"/>
        <v>16</v>
      </c>
      <c r="AG111" s="3">
        <f>_xlfn.ISOWEEKNUM(EDF[[#This Row],[Date]])</f>
        <v>30</v>
      </c>
      <c r="AH111" s="3">
        <f>YEAR(EDF[[#This Row],[Date]])</f>
        <v>2023</v>
      </c>
    </row>
    <row r="112" spans="1:34" x14ac:dyDescent="0.2">
      <c r="A112" s="1">
        <v>45135.632314814815</v>
      </c>
      <c r="B112" s="3" t="s">
        <v>102</v>
      </c>
      <c r="C112" s="2">
        <v>45135</v>
      </c>
      <c r="D112" s="3"/>
      <c r="E112" s="3">
        <v>2</v>
      </c>
      <c r="F112" s="3">
        <v>4</v>
      </c>
      <c r="G112" s="3">
        <v>2</v>
      </c>
      <c r="H112" s="3">
        <v>2</v>
      </c>
      <c r="I112" s="3">
        <v>4</v>
      </c>
      <c r="J112" s="3">
        <v>5</v>
      </c>
      <c r="K112" s="3"/>
      <c r="L112" s="11"/>
      <c r="M112" s="11"/>
      <c r="N112" s="3"/>
      <c r="AF112">
        <f t="shared" si="1"/>
        <v>19</v>
      </c>
      <c r="AG112" s="3">
        <f>_xlfn.ISOWEEKNUM(EDF[[#This Row],[Date]])</f>
        <v>30</v>
      </c>
      <c r="AH112" s="3">
        <f>YEAR(EDF[[#This Row],[Date]])</f>
        <v>2023</v>
      </c>
    </row>
    <row r="113" spans="1:34" x14ac:dyDescent="0.2">
      <c r="A113" s="1">
        <v>45135.632523148146</v>
      </c>
      <c r="B113" s="3" t="s">
        <v>80</v>
      </c>
      <c r="C113" s="2">
        <v>45135</v>
      </c>
      <c r="D113" s="3"/>
      <c r="E113" s="3">
        <v>4</v>
      </c>
      <c r="F113" s="3">
        <v>4</v>
      </c>
      <c r="G113" s="3">
        <v>4</v>
      </c>
      <c r="H113" s="3">
        <v>3</v>
      </c>
      <c r="I113" s="3">
        <v>3</v>
      </c>
      <c r="J113" s="3">
        <v>4</v>
      </c>
      <c r="K113" s="3"/>
      <c r="L113" s="3"/>
      <c r="M113" s="3"/>
      <c r="N113" s="3"/>
      <c r="AF113">
        <f t="shared" si="1"/>
        <v>22</v>
      </c>
      <c r="AG113" s="3">
        <f>_xlfn.ISOWEEKNUM(EDF[[#This Row],[Date]])</f>
        <v>30</v>
      </c>
      <c r="AH113" s="3">
        <f>YEAR(EDF[[#This Row],[Date]])</f>
        <v>2023</v>
      </c>
    </row>
    <row r="114" spans="1:34" x14ac:dyDescent="0.2">
      <c r="A114" s="1">
        <v>45135.633043981485</v>
      </c>
      <c r="B114" s="3" t="s">
        <v>84</v>
      </c>
      <c r="C114" s="2">
        <v>45135</v>
      </c>
      <c r="D114" s="3"/>
      <c r="E114" s="3">
        <v>3</v>
      </c>
      <c r="F114" s="3">
        <v>4</v>
      </c>
      <c r="G114" s="3">
        <v>4</v>
      </c>
      <c r="H114" s="3">
        <v>3</v>
      </c>
      <c r="I114" s="3">
        <v>4</v>
      </c>
      <c r="J114" s="3">
        <v>4</v>
      </c>
      <c r="K114" s="3"/>
      <c r="L114" s="11"/>
      <c r="M114" s="11"/>
      <c r="N114" s="3"/>
      <c r="AF114">
        <f t="shared" si="1"/>
        <v>22</v>
      </c>
      <c r="AG114" s="3">
        <f>_xlfn.ISOWEEKNUM(EDF[[#This Row],[Date]])</f>
        <v>30</v>
      </c>
      <c r="AH114" s="3">
        <f>YEAR(EDF[[#This Row],[Date]])</f>
        <v>2023</v>
      </c>
    </row>
    <row r="115" spans="1:34" x14ac:dyDescent="0.2">
      <c r="A115" s="1">
        <v>45135.633969907409</v>
      </c>
      <c r="B115" s="3" t="s">
        <v>81</v>
      </c>
      <c r="C115" s="2">
        <v>45135</v>
      </c>
      <c r="D115" s="3"/>
      <c r="E115" s="3">
        <v>2</v>
      </c>
      <c r="F115" s="3">
        <v>4</v>
      </c>
      <c r="G115" s="3">
        <v>2</v>
      </c>
      <c r="H115" s="3">
        <v>2</v>
      </c>
      <c r="I115" s="3">
        <v>4</v>
      </c>
      <c r="J115" s="3">
        <v>4</v>
      </c>
      <c r="K115" s="3"/>
      <c r="L115" s="3"/>
      <c r="M115" s="3"/>
      <c r="N115" s="3"/>
      <c r="AF115">
        <f t="shared" si="1"/>
        <v>18</v>
      </c>
      <c r="AG115" s="3">
        <f>_xlfn.ISOWEEKNUM(EDF[[#This Row],[Date]])</f>
        <v>30</v>
      </c>
      <c r="AH115" s="3">
        <f>YEAR(EDF[[#This Row],[Date]])</f>
        <v>2023</v>
      </c>
    </row>
    <row r="116" spans="1:34" x14ac:dyDescent="0.2">
      <c r="A116" s="1">
        <v>45136.29347222222</v>
      </c>
      <c r="B116" s="3" t="s">
        <v>78</v>
      </c>
      <c r="C116" s="2">
        <v>45136</v>
      </c>
      <c r="D116" s="3"/>
      <c r="E116" s="3">
        <v>2</v>
      </c>
      <c r="F116" s="3">
        <v>2</v>
      </c>
      <c r="G116" s="3">
        <v>3</v>
      </c>
      <c r="H116" s="3">
        <v>3</v>
      </c>
      <c r="I116" s="3">
        <v>4</v>
      </c>
      <c r="J116" s="3">
        <v>4</v>
      </c>
      <c r="K116" s="3"/>
      <c r="L116" s="11"/>
      <c r="M116" s="11"/>
      <c r="N116" s="3" t="s">
        <v>118</v>
      </c>
      <c r="AF116">
        <f t="shared" si="1"/>
        <v>18</v>
      </c>
      <c r="AG116" s="3">
        <f>_xlfn.ISOWEEKNUM(EDF[[#This Row],[Date]])</f>
        <v>30</v>
      </c>
      <c r="AH116" s="3">
        <f>YEAR(EDF[[#This Row],[Date]])</f>
        <v>2023</v>
      </c>
    </row>
    <row r="117" spans="1:34" x14ac:dyDescent="0.2">
      <c r="A117" s="1">
        <v>45136.354178240741</v>
      </c>
      <c r="B117" s="3" t="s">
        <v>86</v>
      </c>
      <c r="C117" s="2">
        <v>45136</v>
      </c>
      <c r="D117" s="3"/>
      <c r="E117" s="3">
        <v>2</v>
      </c>
      <c r="F117" s="3">
        <v>3</v>
      </c>
      <c r="G117" s="3">
        <v>3</v>
      </c>
      <c r="H117" s="3">
        <v>1</v>
      </c>
      <c r="I117" s="3">
        <v>5</v>
      </c>
      <c r="J117" s="3">
        <v>4</v>
      </c>
      <c r="K117" s="3"/>
      <c r="L117" s="11"/>
      <c r="M117" s="11"/>
      <c r="N117" s="3" t="s">
        <v>119</v>
      </c>
      <c r="AF117">
        <f t="shared" si="1"/>
        <v>18</v>
      </c>
      <c r="AG117" s="3">
        <f>_xlfn.ISOWEEKNUM(EDF[[#This Row],[Date]])</f>
        <v>30</v>
      </c>
      <c r="AH117" s="3">
        <f>YEAR(EDF[[#This Row],[Date]])</f>
        <v>2023</v>
      </c>
    </row>
    <row r="118" spans="1:34" x14ac:dyDescent="0.2">
      <c r="A118" s="1">
        <v>45136.522777777776</v>
      </c>
      <c r="B118" s="3" t="s">
        <v>80</v>
      </c>
      <c r="C118" s="2">
        <v>45136</v>
      </c>
      <c r="D118" s="3"/>
      <c r="E118" s="3">
        <v>4</v>
      </c>
      <c r="F118" s="3">
        <v>4</v>
      </c>
      <c r="G118" s="3">
        <v>4</v>
      </c>
      <c r="H118" s="3">
        <v>4</v>
      </c>
      <c r="I118" s="3">
        <v>3</v>
      </c>
      <c r="J118" s="3">
        <v>4</v>
      </c>
      <c r="K118" s="3"/>
      <c r="L118" s="3"/>
      <c r="M118" s="3"/>
      <c r="N118" s="3"/>
      <c r="AF118">
        <f t="shared" si="1"/>
        <v>23</v>
      </c>
      <c r="AG118" s="3">
        <f>_xlfn.ISOWEEKNUM(EDF[[#This Row],[Date]])</f>
        <v>30</v>
      </c>
      <c r="AH118" s="3">
        <f>YEAR(EDF[[#This Row],[Date]])</f>
        <v>2023</v>
      </c>
    </row>
    <row r="119" spans="1:34" x14ac:dyDescent="0.2">
      <c r="A119" s="1">
        <v>45136.602858796294</v>
      </c>
      <c r="B119" s="3" t="s">
        <v>75</v>
      </c>
      <c r="C119" s="2">
        <v>45136</v>
      </c>
      <c r="D119" s="3"/>
      <c r="E119" s="3">
        <v>3</v>
      </c>
      <c r="F119" s="3">
        <v>4</v>
      </c>
      <c r="G119" s="3">
        <v>2</v>
      </c>
      <c r="H119" s="3">
        <v>3</v>
      </c>
      <c r="I119" s="3">
        <v>3</v>
      </c>
      <c r="J119" s="3">
        <v>4</v>
      </c>
      <c r="K119" s="3"/>
      <c r="L119" s="11"/>
      <c r="M119" s="11"/>
      <c r="N119" s="3"/>
      <c r="AF119">
        <f t="shared" si="1"/>
        <v>19</v>
      </c>
      <c r="AG119" s="3">
        <f>_xlfn.ISOWEEKNUM(EDF[[#This Row],[Date]])</f>
        <v>30</v>
      </c>
      <c r="AH119" s="3">
        <f>YEAR(EDF[[#This Row],[Date]])</f>
        <v>2023</v>
      </c>
    </row>
    <row r="120" spans="1:34" x14ac:dyDescent="0.2">
      <c r="A120" s="1">
        <v>45136.871527777781</v>
      </c>
      <c r="B120" s="3" t="s">
        <v>81</v>
      </c>
      <c r="C120" s="2">
        <v>45136</v>
      </c>
      <c r="D120" s="3"/>
      <c r="E120" s="3">
        <v>3</v>
      </c>
      <c r="F120" s="3">
        <v>4</v>
      </c>
      <c r="G120" s="3">
        <v>4</v>
      </c>
      <c r="H120" s="3">
        <v>3</v>
      </c>
      <c r="I120" s="3">
        <v>4</v>
      </c>
      <c r="J120" s="3">
        <v>3</v>
      </c>
      <c r="K120" s="3"/>
      <c r="L120" s="3"/>
      <c r="M120" s="3"/>
      <c r="N120" s="3"/>
      <c r="AF120">
        <f t="shared" si="1"/>
        <v>21</v>
      </c>
      <c r="AG120" s="3">
        <f>_xlfn.ISOWEEKNUM(EDF[[#This Row],[Date]])</f>
        <v>30</v>
      </c>
      <c r="AH120" s="3">
        <f>YEAR(EDF[[#This Row],[Date]])</f>
        <v>2023</v>
      </c>
    </row>
    <row r="121" spans="1:34" x14ac:dyDescent="0.2">
      <c r="A121" s="1">
        <v>45137.363333333335</v>
      </c>
      <c r="B121" s="3" t="s">
        <v>84</v>
      </c>
      <c r="C121" s="2">
        <v>45136</v>
      </c>
      <c r="D121" s="3"/>
      <c r="E121" s="3">
        <v>4</v>
      </c>
      <c r="F121" s="3">
        <v>4</v>
      </c>
      <c r="G121" s="3">
        <v>4</v>
      </c>
      <c r="H121" s="3">
        <v>2</v>
      </c>
      <c r="I121" s="3">
        <v>4</v>
      </c>
      <c r="J121" s="3">
        <v>4</v>
      </c>
      <c r="K121" s="3"/>
      <c r="L121" s="11"/>
      <c r="M121" s="11"/>
      <c r="N121" s="3"/>
      <c r="AF121">
        <f t="shared" si="1"/>
        <v>22</v>
      </c>
      <c r="AG121" s="3">
        <f>_xlfn.ISOWEEKNUM(EDF[[#This Row],[Date]])</f>
        <v>30</v>
      </c>
      <c r="AH121" s="3">
        <f>YEAR(EDF[[#This Row],[Date]])</f>
        <v>2023</v>
      </c>
    </row>
    <row r="122" spans="1:34" x14ac:dyDescent="0.2">
      <c r="A122" s="1">
        <v>45138.389722222222</v>
      </c>
      <c r="B122" s="3" t="s">
        <v>107</v>
      </c>
      <c r="C122" s="2">
        <v>45138</v>
      </c>
      <c r="D122" s="3"/>
      <c r="E122" s="3">
        <v>2</v>
      </c>
      <c r="F122" s="3">
        <v>4</v>
      </c>
      <c r="G122" s="3">
        <v>3</v>
      </c>
      <c r="H122" s="3">
        <v>3</v>
      </c>
      <c r="I122" s="3">
        <v>2</v>
      </c>
      <c r="J122" s="3">
        <v>4</v>
      </c>
      <c r="K122" s="3"/>
      <c r="L122" s="11"/>
      <c r="M122" s="11"/>
      <c r="N122" s="3" t="s">
        <v>120</v>
      </c>
      <c r="AF122">
        <f t="shared" si="1"/>
        <v>18</v>
      </c>
      <c r="AG122" s="3">
        <f>_xlfn.ISOWEEKNUM(EDF[[#This Row],[Date]])</f>
        <v>31</v>
      </c>
      <c r="AH122" s="3">
        <f>YEAR(EDF[[#This Row],[Date]])</f>
        <v>2023</v>
      </c>
    </row>
    <row r="123" spans="1:34" x14ac:dyDescent="0.2">
      <c r="A123" s="1">
        <v>45138.390300925923</v>
      </c>
      <c r="B123" s="3" t="s">
        <v>76</v>
      </c>
      <c r="C123" s="2">
        <v>45138</v>
      </c>
      <c r="D123" s="3"/>
      <c r="E123" s="3">
        <v>3</v>
      </c>
      <c r="F123" s="3">
        <v>3</v>
      </c>
      <c r="G123" s="3">
        <v>3</v>
      </c>
      <c r="H123" s="3">
        <v>3</v>
      </c>
      <c r="I123" s="3">
        <v>3</v>
      </c>
      <c r="J123" s="3">
        <v>4</v>
      </c>
      <c r="K123" s="3"/>
      <c r="L123" s="3"/>
      <c r="M123" s="3"/>
      <c r="N123" s="3"/>
      <c r="AF123">
        <f t="shared" si="1"/>
        <v>19</v>
      </c>
      <c r="AG123" s="3">
        <f>_xlfn.ISOWEEKNUM(EDF[[#This Row],[Date]])</f>
        <v>31</v>
      </c>
      <c r="AH123" s="3">
        <f>YEAR(EDF[[#This Row],[Date]])</f>
        <v>2023</v>
      </c>
    </row>
    <row r="124" spans="1:34" x14ac:dyDescent="0.2">
      <c r="A124" s="1">
        <v>45138.395138888889</v>
      </c>
      <c r="B124" s="3" t="s">
        <v>121</v>
      </c>
      <c r="C124" s="2">
        <v>45138</v>
      </c>
      <c r="D124" s="3"/>
      <c r="E124" s="3">
        <v>3</v>
      </c>
      <c r="F124" s="3">
        <v>4</v>
      </c>
      <c r="G124" s="3">
        <v>5</v>
      </c>
      <c r="H124" s="3">
        <v>5</v>
      </c>
      <c r="I124" s="3">
        <v>2</v>
      </c>
      <c r="J124" s="3">
        <v>5</v>
      </c>
      <c r="K124" s="3"/>
      <c r="L124" s="3"/>
      <c r="M124" s="3"/>
      <c r="N124" s="3"/>
      <c r="AF124">
        <f t="shared" si="1"/>
        <v>24</v>
      </c>
      <c r="AG124" s="3">
        <f>_xlfn.ISOWEEKNUM(EDF[[#This Row],[Date]])</f>
        <v>31</v>
      </c>
      <c r="AH124" s="3">
        <f>YEAR(EDF[[#This Row],[Date]])</f>
        <v>2023</v>
      </c>
    </row>
    <row r="125" spans="1:34" x14ac:dyDescent="0.2">
      <c r="A125" s="1">
        <v>45138.402013888888</v>
      </c>
      <c r="B125" s="3" t="s">
        <v>75</v>
      </c>
      <c r="C125" s="2">
        <v>45138</v>
      </c>
      <c r="D125" s="3"/>
      <c r="E125" s="3">
        <v>3</v>
      </c>
      <c r="F125" s="3">
        <v>3</v>
      </c>
      <c r="G125" s="3">
        <v>4</v>
      </c>
      <c r="H125" s="3">
        <v>4</v>
      </c>
      <c r="I125" s="3">
        <v>2</v>
      </c>
      <c r="J125" s="3">
        <v>2</v>
      </c>
      <c r="K125" s="3"/>
      <c r="L125" s="11"/>
      <c r="M125" s="11"/>
      <c r="N125" s="3" t="s">
        <v>122</v>
      </c>
      <c r="AF125">
        <f t="shared" si="1"/>
        <v>18</v>
      </c>
      <c r="AG125" s="3">
        <f>_xlfn.ISOWEEKNUM(EDF[[#This Row],[Date]])</f>
        <v>31</v>
      </c>
      <c r="AH125" s="3">
        <f>YEAR(EDF[[#This Row],[Date]])</f>
        <v>2023</v>
      </c>
    </row>
    <row r="126" spans="1:34" x14ac:dyDescent="0.2">
      <c r="A126" s="1">
        <v>45138.427557870367</v>
      </c>
      <c r="B126" s="3" t="s">
        <v>99</v>
      </c>
      <c r="C126" s="2">
        <v>45138</v>
      </c>
      <c r="D126" s="3"/>
      <c r="E126" s="3">
        <v>4</v>
      </c>
      <c r="F126" s="3">
        <v>4</v>
      </c>
      <c r="G126" s="3">
        <v>4</v>
      </c>
      <c r="H126" s="3">
        <v>4</v>
      </c>
      <c r="I126" s="3">
        <v>3</v>
      </c>
      <c r="J126" s="3">
        <v>4</v>
      </c>
      <c r="K126" s="3"/>
      <c r="L126" s="11"/>
      <c r="M126" s="11"/>
      <c r="N126" s="3" t="s">
        <v>123</v>
      </c>
      <c r="AF126">
        <f t="shared" si="1"/>
        <v>23</v>
      </c>
      <c r="AG126" s="3">
        <f>_xlfn.ISOWEEKNUM(EDF[[#This Row],[Date]])</f>
        <v>31</v>
      </c>
      <c r="AH126" s="3">
        <f>YEAR(EDF[[#This Row],[Date]])</f>
        <v>2023</v>
      </c>
    </row>
    <row r="127" spans="1:34" x14ac:dyDescent="0.2">
      <c r="A127" s="1">
        <v>45138.465891203705</v>
      </c>
      <c r="B127" s="3" t="s">
        <v>80</v>
      </c>
      <c r="C127" s="2">
        <v>45138</v>
      </c>
      <c r="D127" s="3"/>
      <c r="E127" s="3">
        <v>4</v>
      </c>
      <c r="F127" s="3">
        <v>4</v>
      </c>
      <c r="G127" s="3">
        <v>3</v>
      </c>
      <c r="H127" s="3">
        <v>3</v>
      </c>
      <c r="I127" s="3">
        <v>3</v>
      </c>
      <c r="J127" s="3">
        <v>4</v>
      </c>
      <c r="K127" s="3"/>
      <c r="L127" s="3"/>
      <c r="M127" s="3"/>
      <c r="N127" s="3"/>
      <c r="AF127">
        <f t="shared" si="1"/>
        <v>21</v>
      </c>
      <c r="AG127" s="3">
        <f>_xlfn.ISOWEEKNUM(EDF[[#This Row],[Date]])</f>
        <v>31</v>
      </c>
      <c r="AH127" s="3">
        <f>YEAR(EDF[[#This Row],[Date]])</f>
        <v>2023</v>
      </c>
    </row>
    <row r="128" spans="1:34" x14ac:dyDescent="0.2">
      <c r="A128" s="1">
        <v>45138.474340277775</v>
      </c>
      <c r="B128" s="3" t="s">
        <v>85</v>
      </c>
      <c r="C128" s="2">
        <v>45138</v>
      </c>
      <c r="D128" s="3"/>
      <c r="E128" s="3">
        <v>1</v>
      </c>
      <c r="F128" s="3">
        <v>1</v>
      </c>
      <c r="G128" s="3">
        <v>3</v>
      </c>
      <c r="H128" s="3">
        <v>3</v>
      </c>
      <c r="I128" s="3">
        <v>1</v>
      </c>
      <c r="J128" s="3">
        <v>2</v>
      </c>
      <c r="K128" s="3"/>
      <c r="L128" s="3"/>
      <c r="M128" s="3"/>
      <c r="N128" s="3" t="s">
        <v>124</v>
      </c>
      <c r="AF128">
        <f t="shared" si="1"/>
        <v>11</v>
      </c>
      <c r="AG128" s="3">
        <f>_xlfn.ISOWEEKNUM(EDF[[#This Row],[Date]])</f>
        <v>31</v>
      </c>
      <c r="AH128" s="3">
        <f>YEAR(EDF[[#This Row],[Date]])</f>
        <v>2023</v>
      </c>
    </row>
    <row r="129" spans="1:34" x14ac:dyDescent="0.2">
      <c r="A129" s="1">
        <v>45138.494618055556</v>
      </c>
      <c r="B129" s="3" t="s">
        <v>81</v>
      </c>
      <c r="C129" s="2">
        <v>45138</v>
      </c>
      <c r="D129" s="3"/>
      <c r="E129" s="3">
        <v>4</v>
      </c>
      <c r="F129" s="3">
        <v>1</v>
      </c>
      <c r="G129" s="3">
        <v>5</v>
      </c>
      <c r="H129" s="3">
        <v>3</v>
      </c>
      <c r="I129" s="3">
        <v>2</v>
      </c>
      <c r="J129" s="3">
        <v>4</v>
      </c>
      <c r="K129" s="3"/>
      <c r="L129" s="3"/>
      <c r="M129" s="3"/>
      <c r="N129" s="3"/>
      <c r="AF129">
        <f t="shared" si="1"/>
        <v>19</v>
      </c>
      <c r="AG129" s="3">
        <f>_xlfn.ISOWEEKNUM(EDF[[#This Row],[Date]])</f>
        <v>31</v>
      </c>
      <c r="AH129" s="3">
        <f>YEAR(EDF[[#This Row],[Date]])</f>
        <v>2023</v>
      </c>
    </row>
    <row r="130" spans="1:34" x14ac:dyDescent="0.2">
      <c r="A130" s="1">
        <v>45138.506620370368</v>
      </c>
      <c r="B130" s="3" t="s">
        <v>86</v>
      </c>
      <c r="C130" s="2">
        <v>45138</v>
      </c>
      <c r="D130" s="3"/>
      <c r="E130" s="3">
        <v>2</v>
      </c>
      <c r="F130" s="3">
        <v>3</v>
      </c>
      <c r="G130" s="3">
        <v>3</v>
      </c>
      <c r="H130" s="3">
        <v>3</v>
      </c>
      <c r="I130" s="3">
        <v>5</v>
      </c>
      <c r="J130" s="3">
        <v>5</v>
      </c>
      <c r="K130" s="3"/>
      <c r="L130" s="11"/>
      <c r="M130" s="11"/>
      <c r="N130" s="3"/>
      <c r="AF130">
        <f t="shared" si="1"/>
        <v>21</v>
      </c>
      <c r="AG130" s="3">
        <f>_xlfn.ISOWEEKNUM(EDF[[#This Row],[Date]])</f>
        <v>31</v>
      </c>
      <c r="AH130" s="3">
        <f>YEAR(EDF[[#This Row],[Date]])</f>
        <v>2023</v>
      </c>
    </row>
    <row r="131" spans="1:34" x14ac:dyDescent="0.2">
      <c r="A131" s="1">
        <v>45138.646307870367</v>
      </c>
      <c r="B131" s="3" t="s">
        <v>106</v>
      </c>
      <c r="C131" s="2">
        <v>45138</v>
      </c>
      <c r="D131" s="3"/>
      <c r="E131" s="3">
        <v>4</v>
      </c>
      <c r="F131" s="3">
        <v>4</v>
      </c>
      <c r="G131" s="3">
        <v>4</v>
      </c>
      <c r="H131" s="3">
        <v>4</v>
      </c>
      <c r="I131" s="3">
        <v>4</v>
      </c>
      <c r="J131" s="3">
        <v>5</v>
      </c>
      <c r="K131" s="3"/>
      <c r="L131" s="11"/>
      <c r="M131" s="11"/>
      <c r="N131" s="3"/>
      <c r="AF131">
        <f t="shared" ref="AF131:AF194" si="2">SUM(E131:J131)</f>
        <v>25</v>
      </c>
      <c r="AG131" s="3">
        <f>_xlfn.ISOWEEKNUM(EDF[[#This Row],[Date]])</f>
        <v>31</v>
      </c>
      <c r="AH131" s="3">
        <f>YEAR(EDF[[#This Row],[Date]])</f>
        <v>2023</v>
      </c>
    </row>
    <row r="132" spans="1:34" x14ac:dyDescent="0.2">
      <c r="A132" s="1">
        <v>45138.805034722223</v>
      </c>
      <c r="B132" s="3" t="s">
        <v>93</v>
      </c>
      <c r="C132" s="2">
        <v>45138</v>
      </c>
      <c r="D132" s="3"/>
      <c r="E132" s="3">
        <v>2</v>
      </c>
      <c r="F132" s="3">
        <v>3</v>
      </c>
      <c r="G132" s="3">
        <v>3</v>
      </c>
      <c r="H132" s="3">
        <v>2</v>
      </c>
      <c r="I132" s="3">
        <v>4</v>
      </c>
      <c r="J132" s="3">
        <v>4</v>
      </c>
      <c r="K132" s="3"/>
      <c r="L132" s="11"/>
      <c r="M132" s="11"/>
      <c r="N132" s="3"/>
      <c r="AF132">
        <f t="shared" si="2"/>
        <v>18</v>
      </c>
      <c r="AG132" s="3">
        <f>_xlfn.ISOWEEKNUM(EDF[[#This Row],[Date]])</f>
        <v>31</v>
      </c>
      <c r="AH132" s="3">
        <f>YEAR(EDF[[#This Row],[Date]])</f>
        <v>2023</v>
      </c>
    </row>
    <row r="133" spans="1:34" x14ac:dyDescent="0.2">
      <c r="A133" s="1">
        <v>45139.280844907407</v>
      </c>
      <c r="B133" s="3" t="s">
        <v>75</v>
      </c>
      <c r="C133" s="2">
        <v>45139</v>
      </c>
      <c r="D133" s="3"/>
      <c r="E133" s="3">
        <v>2</v>
      </c>
      <c r="F133" s="3">
        <v>1</v>
      </c>
      <c r="G133" s="3">
        <v>3</v>
      </c>
      <c r="H133" s="3">
        <v>3</v>
      </c>
      <c r="I133" s="3">
        <v>2</v>
      </c>
      <c r="J133" s="3">
        <v>3</v>
      </c>
      <c r="K133" s="3"/>
      <c r="L133" s="11"/>
      <c r="M133" s="11"/>
      <c r="N133" s="3"/>
      <c r="AF133">
        <f t="shared" si="2"/>
        <v>14</v>
      </c>
      <c r="AG133" s="3">
        <f>_xlfn.ISOWEEKNUM(EDF[[#This Row],[Date]])</f>
        <v>31</v>
      </c>
      <c r="AH133" s="3">
        <f>YEAR(EDF[[#This Row],[Date]])</f>
        <v>2023</v>
      </c>
    </row>
    <row r="134" spans="1:34" x14ac:dyDescent="0.2">
      <c r="A134" s="1">
        <v>45139.377175925925</v>
      </c>
      <c r="B134" s="3" t="s">
        <v>83</v>
      </c>
      <c r="C134" s="2">
        <v>45139</v>
      </c>
      <c r="D134" s="3"/>
      <c r="E134" s="3">
        <v>5</v>
      </c>
      <c r="F134" s="3">
        <v>4</v>
      </c>
      <c r="G134" s="3">
        <v>4</v>
      </c>
      <c r="H134" s="3">
        <v>5</v>
      </c>
      <c r="I134" s="3">
        <v>5</v>
      </c>
      <c r="J134" s="3">
        <v>5</v>
      </c>
      <c r="K134" s="3"/>
      <c r="L134" s="11"/>
      <c r="M134" s="11"/>
      <c r="N134" s="3"/>
      <c r="AF134">
        <f t="shared" si="2"/>
        <v>28</v>
      </c>
      <c r="AG134" s="3">
        <f>_xlfn.ISOWEEKNUM(EDF[[#This Row],[Date]])</f>
        <v>31</v>
      </c>
      <c r="AH134" s="3">
        <f>YEAR(EDF[[#This Row],[Date]])</f>
        <v>2023</v>
      </c>
    </row>
    <row r="135" spans="1:34" x14ac:dyDescent="0.2">
      <c r="A135" s="1">
        <v>45139.405925925923</v>
      </c>
      <c r="B135" s="3" t="s">
        <v>99</v>
      </c>
      <c r="C135" s="2">
        <v>45139</v>
      </c>
      <c r="D135" s="3"/>
      <c r="E135" s="3">
        <v>3</v>
      </c>
      <c r="F135" s="3">
        <v>4</v>
      </c>
      <c r="G135" s="3">
        <v>4</v>
      </c>
      <c r="H135" s="3">
        <v>4</v>
      </c>
      <c r="I135" s="3">
        <v>2</v>
      </c>
      <c r="J135" s="3">
        <v>2</v>
      </c>
      <c r="K135" s="3"/>
      <c r="L135" s="11"/>
      <c r="M135" s="11"/>
      <c r="N135" s="3" t="s">
        <v>123</v>
      </c>
      <c r="AF135">
        <f t="shared" si="2"/>
        <v>19</v>
      </c>
      <c r="AG135" s="3">
        <f>_xlfn.ISOWEEKNUM(EDF[[#This Row],[Date]])</f>
        <v>31</v>
      </c>
      <c r="AH135" s="3">
        <f>YEAR(EDF[[#This Row],[Date]])</f>
        <v>2023</v>
      </c>
    </row>
    <row r="136" spans="1:34" x14ac:dyDescent="0.2">
      <c r="A136" s="1">
        <v>45139.473124999997</v>
      </c>
      <c r="B136" s="3" t="s">
        <v>81</v>
      </c>
      <c r="C136" s="2">
        <v>45139</v>
      </c>
      <c r="D136" s="3"/>
      <c r="E136" s="3">
        <v>4</v>
      </c>
      <c r="F136" s="3">
        <v>4</v>
      </c>
      <c r="G136" s="3">
        <v>5</v>
      </c>
      <c r="H136" s="3">
        <v>4</v>
      </c>
      <c r="I136" s="3">
        <v>3</v>
      </c>
      <c r="J136" s="3">
        <v>4</v>
      </c>
      <c r="K136" s="3"/>
      <c r="L136" s="3"/>
      <c r="M136" s="3"/>
      <c r="N136" s="3"/>
      <c r="AF136">
        <f t="shared" si="2"/>
        <v>24</v>
      </c>
      <c r="AG136" s="3">
        <f>_xlfn.ISOWEEKNUM(EDF[[#This Row],[Date]])</f>
        <v>31</v>
      </c>
      <c r="AH136" s="3">
        <f>YEAR(EDF[[#This Row],[Date]])</f>
        <v>2023</v>
      </c>
    </row>
    <row r="137" spans="1:34" x14ac:dyDescent="0.2">
      <c r="A137" s="1">
        <v>45139.523842592593</v>
      </c>
      <c r="B137" s="3" t="s">
        <v>78</v>
      </c>
      <c r="C137" s="2">
        <v>45139</v>
      </c>
      <c r="D137" s="3"/>
      <c r="E137" s="3">
        <v>3</v>
      </c>
      <c r="F137" s="3">
        <v>4</v>
      </c>
      <c r="G137" s="3">
        <v>2</v>
      </c>
      <c r="H137" s="3">
        <v>4</v>
      </c>
      <c r="I137" s="3">
        <v>4</v>
      </c>
      <c r="J137" s="3">
        <v>4</v>
      </c>
      <c r="K137" s="3"/>
      <c r="L137" s="11"/>
      <c r="M137" s="11"/>
      <c r="N137" s="3" t="s">
        <v>125</v>
      </c>
      <c r="AF137">
        <f t="shared" si="2"/>
        <v>21</v>
      </c>
      <c r="AG137" s="3">
        <f>_xlfn.ISOWEEKNUM(EDF[[#This Row],[Date]])</f>
        <v>31</v>
      </c>
      <c r="AH137" s="3">
        <f>YEAR(EDF[[#This Row],[Date]])</f>
        <v>2023</v>
      </c>
    </row>
    <row r="138" spans="1:34" x14ac:dyDescent="0.2">
      <c r="A138" s="1">
        <v>45139.631527777776</v>
      </c>
      <c r="B138" s="3" t="s">
        <v>80</v>
      </c>
      <c r="C138" s="2">
        <v>45139</v>
      </c>
      <c r="D138" s="3"/>
      <c r="E138" s="3">
        <v>4</v>
      </c>
      <c r="F138" s="3">
        <v>4</v>
      </c>
      <c r="G138" s="3">
        <v>4</v>
      </c>
      <c r="H138" s="3">
        <v>4</v>
      </c>
      <c r="I138" s="3">
        <v>3</v>
      </c>
      <c r="J138" s="3">
        <v>4</v>
      </c>
      <c r="K138" s="3"/>
      <c r="L138" s="3"/>
      <c r="M138" s="3"/>
      <c r="N138" s="3"/>
      <c r="AF138">
        <f t="shared" si="2"/>
        <v>23</v>
      </c>
      <c r="AG138" s="3">
        <f>_xlfn.ISOWEEKNUM(EDF[[#This Row],[Date]])</f>
        <v>31</v>
      </c>
      <c r="AH138" s="3">
        <f>YEAR(EDF[[#This Row],[Date]])</f>
        <v>2023</v>
      </c>
    </row>
    <row r="139" spans="1:34" x14ac:dyDescent="0.2">
      <c r="A139" s="1">
        <v>45139.700023148151</v>
      </c>
      <c r="B139" s="3" t="s">
        <v>111</v>
      </c>
      <c r="C139" s="2">
        <v>45139</v>
      </c>
      <c r="D139" s="3"/>
      <c r="E139" s="3">
        <v>3</v>
      </c>
      <c r="F139" s="3">
        <v>4</v>
      </c>
      <c r="G139" s="3">
        <v>2</v>
      </c>
      <c r="H139" s="3">
        <v>2</v>
      </c>
      <c r="I139" s="3">
        <v>3</v>
      </c>
      <c r="J139" s="3">
        <v>4</v>
      </c>
      <c r="K139" s="3"/>
      <c r="L139" s="3"/>
      <c r="M139" s="3"/>
      <c r="N139" s="3"/>
      <c r="AF139">
        <f t="shared" si="2"/>
        <v>18</v>
      </c>
      <c r="AG139" s="3">
        <f>_xlfn.ISOWEEKNUM(EDF[[#This Row],[Date]])</f>
        <v>31</v>
      </c>
      <c r="AH139" s="3">
        <f>YEAR(EDF[[#This Row],[Date]])</f>
        <v>2023</v>
      </c>
    </row>
    <row r="140" spans="1:34" x14ac:dyDescent="0.2">
      <c r="A140" s="1">
        <v>45139.817800925928</v>
      </c>
      <c r="B140" s="3" t="s">
        <v>84</v>
      </c>
      <c r="C140" s="2">
        <v>45138</v>
      </c>
      <c r="D140" s="3"/>
      <c r="E140" s="3">
        <v>4</v>
      </c>
      <c r="F140" s="3">
        <v>4</v>
      </c>
      <c r="G140" s="3">
        <v>4</v>
      </c>
      <c r="H140" s="3">
        <v>4</v>
      </c>
      <c r="I140" s="3">
        <v>4</v>
      </c>
      <c r="J140" s="3">
        <v>4</v>
      </c>
      <c r="K140" s="3"/>
      <c r="L140" s="11"/>
      <c r="M140" s="11"/>
      <c r="N140" s="3"/>
      <c r="AF140">
        <f t="shared" si="2"/>
        <v>24</v>
      </c>
      <c r="AG140" s="3">
        <f>_xlfn.ISOWEEKNUM(EDF[[#This Row],[Date]])</f>
        <v>31</v>
      </c>
      <c r="AH140" s="3">
        <f>YEAR(EDF[[#This Row],[Date]])</f>
        <v>2023</v>
      </c>
    </row>
    <row r="141" spans="1:34" x14ac:dyDescent="0.2">
      <c r="A141" s="1">
        <v>45139.818229166667</v>
      </c>
      <c r="B141" s="3" t="s">
        <v>84</v>
      </c>
      <c r="C141" s="2">
        <v>45139</v>
      </c>
      <c r="D141" s="3"/>
      <c r="E141" s="3">
        <v>4</v>
      </c>
      <c r="F141" s="3">
        <v>4</v>
      </c>
      <c r="G141" s="3">
        <v>4</v>
      </c>
      <c r="H141" s="3">
        <v>4</v>
      </c>
      <c r="I141" s="3">
        <v>4</v>
      </c>
      <c r="J141" s="3">
        <v>4</v>
      </c>
      <c r="K141" s="3"/>
      <c r="L141" s="11"/>
      <c r="M141" s="11"/>
      <c r="N141" s="3"/>
      <c r="AF141">
        <f t="shared" si="2"/>
        <v>24</v>
      </c>
      <c r="AG141" s="3">
        <f>_xlfn.ISOWEEKNUM(EDF[[#This Row],[Date]])</f>
        <v>31</v>
      </c>
      <c r="AH141" s="3">
        <f>YEAR(EDF[[#This Row],[Date]])</f>
        <v>2023</v>
      </c>
    </row>
    <row r="142" spans="1:34" x14ac:dyDescent="0.2">
      <c r="A142" s="1">
        <v>45140.354629629626</v>
      </c>
      <c r="B142" s="3" t="s">
        <v>106</v>
      </c>
      <c r="C142" s="2">
        <v>45140</v>
      </c>
      <c r="D142" s="3"/>
      <c r="E142" s="3">
        <v>3</v>
      </c>
      <c r="F142" s="3">
        <v>5</v>
      </c>
      <c r="G142" s="3">
        <v>2</v>
      </c>
      <c r="H142" s="3">
        <v>3</v>
      </c>
      <c r="I142" s="3">
        <v>4</v>
      </c>
      <c r="J142" s="3">
        <v>4</v>
      </c>
      <c r="K142" s="3"/>
      <c r="L142" s="11"/>
      <c r="M142" s="11"/>
      <c r="N142" s="3"/>
      <c r="AF142">
        <f t="shared" si="2"/>
        <v>21</v>
      </c>
      <c r="AG142" s="3">
        <f>_xlfn.ISOWEEKNUM(EDF[[#This Row],[Date]])</f>
        <v>31</v>
      </c>
      <c r="AH142" s="3">
        <f>YEAR(EDF[[#This Row],[Date]])</f>
        <v>2023</v>
      </c>
    </row>
    <row r="143" spans="1:34" x14ac:dyDescent="0.2">
      <c r="A143" s="1">
        <v>45140.361354166664</v>
      </c>
      <c r="B143" s="3" t="s">
        <v>121</v>
      </c>
      <c r="C143" s="2">
        <v>45139</v>
      </c>
      <c r="D143" s="3"/>
      <c r="E143" s="3">
        <v>4</v>
      </c>
      <c r="F143" s="3">
        <v>4</v>
      </c>
      <c r="G143" s="3">
        <v>3</v>
      </c>
      <c r="H143" s="3">
        <v>4</v>
      </c>
      <c r="I143" s="3">
        <v>3</v>
      </c>
      <c r="J143" s="3">
        <v>5</v>
      </c>
      <c r="K143" s="3"/>
      <c r="L143" s="3"/>
      <c r="M143" s="3"/>
      <c r="N143" s="3"/>
      <c r="AF143">
        <f t="shared" si="2"/>
        <v>23</v>
      </c>
      <c r="AG143" s="3">
        <f>_xlfn.ISOWEEKNUM(EDF[[#This Row],[Date]])</f>
        <v>31</v>
      </c>
      <c r="AH143" s="3">
        <f>YEAR(EDF[[#This Row],[Date]])</f>
        <v>2023</v>
      </c>
    </row>
    <row r="144" spans="1:34" x14ac:dyDescent="0.2">
      <c r="A144" s="1">
        <v>45140.362129629626</v>
      </c>
      <c r="B144" s="3" t="s">
        <v>121</v>
      </c>
      <c r="C144" s="2">
        <v>45140</v>
      </c>
      <c r="D144" s="3"/>
      <c r="E144" s="3">
        <v>2</v>
      </c>
      <c r="F144" s="3">
        <v>2</v>
      </c>
      <c r="G144" s="3">
        <v>1</v>
      </c>
      <c r="H144" s="3">
        <v>2</v>
      </c>
      <c r="I144" s="3">
        <v>3</v>
      </c>
      <c r="J144" s="3">
        <v>4</v>
      </c>
      <c r="K144" s="3"/>
      <c r="L144" s="3"/>
      <c r="M144" s="3"/>
      <c r="N144" s="3"/>
      <c r="AF144">
        <f t="shared" si="2"/>
        <v>14</v>
      </c>
      <c r="AG144" s="3">
        <f>_xlfn.ISOWEEKNUM(EDF[[#This Row],[Date]])</f>
        <v>31</v>
      </c>
      <c r="AH144" s="3">
        <f>YEAR(EDF[[#This Row],[Date]])</f>
        <v>2023</v>
      </c>
    </row>
    <row r="145" spans="1:34" x14ac:dyDescent="0.2">
      <c r="A145" s="1">
        <v>45140.393449074072</v>
      </c>
      <c r="B145" s="3" t="s">
        <v>99</v>
      </c>
      <c r="C145" s="2">
        <v>45140</v>
      </c>
      <c r="D145" s="3"/>
      <c r="E145" s="3">
        <v>4</v>
      </c>
      <c r="F145" s="3">
        <v>4</v>
      </c>
      <c r="G145" s="3">
        <v>4</v>
      </c>
      <c r="H145" s="3">
        <v>3</v>
      </c>
      <c r="I145" s="3">
        <v>3</v>
      </c>
      <c r="J145" s="3">
        <v>3</v>
      </c>
      <c r="K145" s="3"/>
      <c r="L145" s="11"/>
      <c r="M145" s="11"/>
      <c r="N145" s="3"/>
      <c r="AF145">
        <f t="shared" si="2"/>
        <v>21</v>
      </c>
      <c r="AG145" s="3">
        <f>_xlfn.ISOWEEKNUM(EDF[[#This Row],[Date]])</f>
        <v>31</v>
      </c>
      <c r="AH145" s="3">
        <f>YEAR(EDF[[#This Row],[Date]])</f>
        <v>2023</v>
      </c>
    </row>
    <row r="146" spans="1:34" x14ac:dyDescent="0.2">
      <c r="A146" s="1">
        <v>45140.402824074074</v>
      </c>
      <c r="B146" s="3" t="s">
        <v>86</v>
      </c>
      <c r="C146" s="2">
        <v>45140</v>
      </c>
      <c r="D146" s="3"/>
      <c r="E146" s="3">
        <v>4</v>
      </c>
      <c r="F146" s="3">
        <v>5</v>
      </c>
      <c r="G146" s="3">
        <v>5</v>
      </c>
      <c r="H146" s="3">
        <v>3</v>
      </c>
      <c r="I146" s="3">
        <v>5</v>
      </c>
      <c r="J146" s="3">
        <v>5</v>
      </c>
      <c r="K146" s="3"/>
      <c r="L146" s="11"/>
      <c r="M146" s="11"/>
      <c r="N146" s="3"/>
      <c r="AF146">
        <f t="shared" si="2"/>
        <v>27</v>
      </c>
      <c r="AG146" s="3">
        <f>_xlfn.ISOWEEKNUM(EDF[[#This Row],[Date]])</f>
        <v>31</v>
      </c>
      <c r="AH146" s="3">
        <f>YEAR(EDF[[#This Row],[Date]])</f>
        <v>2023</v>
      </c>
    </row>
    <row r="147" spans="1:34" x14ac:dyDescent="0.2">
      <c r="A147" s="1">
        <v>45140.412060185183</v>
      </c>
      <c r="B147" s="3" t="s">
        <v>107</v>
      </c>
      <c r="C147" s="2">
        <v>45140</v>
      </c>
      <c r="D147" s="3"/>
      <c r="E147" s="3">
        <v>3</v>
      </c>
      <c r="F147" s="3">
        <v>4</v>
      </c>
      <c r="G147" s="3">
        <v>3</v>
      </c>
      <c r="H147" s="3">
        <v>2</v>
      </c>
      <c r="I147" s="3">
        <v>3</v>
      </c>
      <c r="J147" s="3">
        <v>4</v>
      </c>
      <c r="K147" s="3"/>
      <c r="L147" s="11"/>
      <c r="M147" s="11"/>
      <c r="N147" s="3"/>
      <c r="AF147">
        <f t="shared" si="2"/>
        <v>19</v>
      </c>
      <c r="AG147" s="3">
        <f>_xlfn.ISOWEEKNUM(EDF[[#This Row],[Date]])</f>
        <v>31</v>
      </c>
      <c r="AH147" s="3">
        <f>YEAR(EDF[[#This Row],[Date]])</f>
        <v>2023</v>
      </c>
    </row>
    <row r="148" spans="1:34" x14ac:dyDescent="0.2">
      <c r="A148" s="1">
        <v>45140.441689814812</v>
      </c>
      <c r="B148" s="3" t="s">
        <v>100</v>
      </c>
      <c r="C148" s="2">
        <v>45140</v>
      </c>
      <c r="D148" s="3"/>
      <c r="E148" s="3">
        <v>4</v>
      </c>
      <c r="F148" s="3">
        <v>4</v>
      </c>
      <c r="G148" s="3">
        <v>3</v>
      </c>
      <c r="H148" s="3">
        <v>3</v>
      </c>
      <c r="I148" s="3">
        <v>2</v>
      </c>
      <c r="J148" s="3">
        <v>5</v>
      </c>
      <c r="K148" s="3"/>
      <c r="L148" s="11"/>
      <c r="M148" s="11"/>
      <c r="N148" s="3"/>
      <c r="AF148">
        <f t="shared" si="2"/>
        <v>21</v>
      </c>
      <c r="AG148" s="3">
        <f>_xlfn.ISOWEEKNUM(EDF[[#This Row],[Date]])</f>
        <v>31</v>
      </c>
      <c r="AH148" s="3">
        <f>YEAR(EDF[[#This Row],[Date]])</f>
        <v>2023</v>
      </c>
    </row>
    <row r="149" spans="1:34" x14ac:dyDescent="0.2">
      <c r="A149" s="1">
        <v>45140.449293981481</v>
      </c>
      <c r="B149" s="3" t="s">
        <v>81</v>
      </c>
      <c r="C149" s="2">
        <v>45140</v>
      </c>
      <c r="D149" s="3"/>
      <c r="E149" s="3">
        <v>3</v>
      </c>
      <c r="F149" s="3">
        <v>3</v>
      </c>
      <c r="G149" s="3">
        <v>5</v>
      </c>
      <c r="H149" s="3">
        <v>2</v>
      </c>
      <c r="I149" s="3">
        <v>3</v>
      </c>
      <c r="J149" s="3">
        <v>4</v>
      </c>
      <c r="K149" s="3"/>
      <c r="L149" s="3"/>
      <c r="M149" s="3"/>
      <c r="N149" s="3"/>
      <c r="AF149">
        <f t="shared" si="2"/>
        <v>20</v>
      </c>
      <c r="AG149" s="3">
        <f>_xlfn.ISOWEEKNUM(EDF[[#This Row],[Date]])</f>
        <v>31</v>
      </c>
      <c r="AH149" s="3">
        <f>YEAR(EDF[[#This Row],[Date]])</f>
        <v>2023</v>
      </c>
    </row>
    <row r="150" spans="1:34" x14ac:dyDescent="0.2">
      <c r="A150" s="1">
        <v>45140.490127314813</v>
      </c>
      <c r="B150" s="3" t="s">
        <v>109</v>
      </c>
      <c r="C150" s="2">
        <v>45140</v>
      </c>
      <c r="D150" s="3"/>
      <c r="E150" s="3">
        <v>2</v>
      </c>
      <c r="F150" s="3">
        <v>3</v>
      </c>
      <c r="G150" s="3">
        <v>4</v>
      </c>
      <c r="H150" s="3">
        <v>2</v>
      </c>
      <c r="I150" s="3">
        <v>3</v>
      </c>
      <c r="J150" s="3">
        <v>4</v>
      </c>
      <c r="K150" s="3"/>
      <c r="L150" s="11"/>
      <c r="M150" s="11"/>
      <c r="N150" s="3"/>
      <c r="AF150">
        <f t="shared" si="2"/>
        <v>18</v>
      </c>
      <c r="AG150" s="3">
        <f>_xlfn.ISOWEEKNUM(EDF[[#This Row],[Date]])</f>
        <v>31</v>
      </c>
      <c r="AH150" s="3">
        <f>YEAR(EDF[[#This Row],[Date]])</f>
        <v>2023</v>
      </c>
    </row>
    <row r="151" spans="1:34" x14ac:dyDescent="0.2">
      <c r="A151" s="1">
        <v>45140.532858796294</v>
      </c>
      <c r="B151" s="3" t="s">
        <v>75</v>
      </c>
      <c r="C151" s="2">
        <v>45140</v>
      </c>
      <c r="D151" s="3"/>
      <c r="E151" s="3">
        <v>3</v>
      </c>
      <c r="F151" s="3">
        <v>3</v>
      </c>
      <c r="G151" s="3">
        <v>3</v>
      </c>
      <c r="H151" s="3">
        <v>2</v>
      </c>
      <c r="I151" s="3">
        <v>2</v>
      </c>
      <c r="J151" s="3">
        <v>4</v>
      </c>
      <c r="K151" s="3"/>
      <c r="L151" s="11"/>
      <c r="M151" s="11"/>
      <c r="N151" s="3"/>
      <c r="AF151">
        <f t="shared" si="2"/>
        <v>17</v>
      </c>
      <c r="AG151" s="3">
        <f>_xlfn.ISOWEEKNUM(EDF[[#This Row],[Date]])</f>
        <v>31</v>
      </c>
      <c r="AH151" s="3">
        <f>YEAR(EDF[[#This Row],[Date]])</f>
        <v>2023</v>
      </c>
    </row>
    <row r="152" spans="1:34" x14ac:dyDescent="0.2">
      <c r="A152" s="1">
        <v>45140.540335648147</v>
      </c>
      <c r="B152" s="3" t="s">
        <v>78</v>
      </c>
      <c r="C152" s="2">
        <v>45140</v>
      </c>
      <c r="D152" s="3"/>
      <c r="E152" s="3">
        <v>2</v>
      </c>
      <c r="F152" s="3">
        <v>2</v>
      </c>
      <c r="G152" s="3">
        <v>4</v>
      </c>
      <c r="H152" s="3">
        <v>3</v>
      </c>
      <c r="I152" s="3">
        <v>4</v>
      </c>
      <c r="J152" s="3">
        <v>4</v>
      </c>
      <c r="K152" s="3"/>
      <c r="L152" s="11"/>
      <c r="M152" s="11"/>
      <c r="N152" s="3" t="s">
        <v>126</v>
      </c>
      <c r="AF152">
        <f t="shared" si="2"/>
        <v>19</v>
      </c>
      <c r="AG152" s="3">
        <f>_xlfn.ISOWEEKNUM(EDF[[#This Row],[Date]])</f>
        <v>31</v>
      </c>
      <c r="AH152" s="3">
        <f>YEAR(EDF[[#This Row],[Date]])</f>
        <v>2023</v>
      </c>
    </row>
    <row r="153" spans="1:34" x14ac:dyDescent="0.2">
      <c r="A153" s="1">
        <v>45140.749490740738</v>
      </c>
      <c r="B153" s="3" t="s">
        <v>80</v>
      </c>
      <c r="C153" s="2">
        <v>45140</v>
      </c>
      <c r="D153" s="3"/>
      <c r="E153" s="3">
        <v>3</v>
      </c>
      <c r="F153" s="3">
        <v>4</v>
      </c>
      <c r="G153" s="3">
        <v>5</v>
      </c>
      <c r="H153" s="3">
        <v>2</v>
      </c>
      <c r="I153" s="3">
        <v>1</v>
      </c>
      <c r="J153" s="3">
        <v>2</v>
      </c>
      <c r="K153" s="3"/>
      <c r="L153" s="3"/>
      <c r="M153" s="3"/>
      <c r="N153" s="3"/>
      <c r="AF153">
        <f t="shared" si="2"/>
        <v>17</v>
      </c>
      <c r="AG153" s="3">
        <f>_xlfn.ISOWEEKNUM(EDF[[#This Row],[Date]])</f>
        <v>31</v>
      </c>
      <c r="AH153" s="3">
        <f>YEAR(EDF[[#This Row],[Date]])</f>
        <v>2023</v>
      </c>
    </row>
    <row r="154" spans="1:34" x14ac:dyDescent="0.2">
      <c r="A154" s="1">
        <v>45141.346192129633</v>
      </c>
      <c r="B154" s="3" t="s">
        <v>106</v>
      </c>
      <c r="C154" s="2">
        <v>45141</v>
      </c>
      <c r="D154" s="3"/>
      <c r="E154" s="3">
        <v>2</v>
      </c>
      <c r="F154" s="3">
        <v>2</v>
      </c>
      <c r="G154" s="3">
        <v>1</v>
      </c>
      <c r="H154" s="3">
        <v>2</v>
      </c>
      <c r="I154" s="3">
        <v>3</v>
      </c>
      <c r="J154" s="3">
        <v>4</v>
      </c>
      <c r="K154" s="3"/>
      <c r="L154" s="11"/>
      <c r="M154" s="11"/>
      <c r="N154" s="3"/>
      <c r="AF154">
        <f t="shared" si="2"/>
        <v>14</v>
      </c>
      <c r="AG154" s="3">
        <f>_xlfn.ISOWEEKNUM(EDF[[#This Row],[Date]])</f>
        <v>31</v>
      </c>
      <c r="AH154" s="3">
        <f>YEAR(EDF[[#This Row],[Date]])</f>
        <v>2023</v>
      </c>
    </row>
    <row r="155" spans="1:34" x14ac:dyDescent="0.2">
      <c r="A155" s="1">
        <v>45141.406666666669</v>
      </c>
      <c r="B155" s="3" t="s">
        <v>75</v>
      </c>
      <c r="C155" s="2">
        <v>45141</v>
      </c>
      <c r="D155" s="3"/>
      <c r="E155" s="3">
        <v>2</v>
      </c>
      <c r="F155" s="3">
        <v>3</v>
      </c>
      <c r="G155" s="3">
        <v>2</v>
      </c>
      <c r="H155" s="3">
        <v>2</v>
      </c>
      <c r="I155" s="3">
        <v>2</v>
      </c>
      <c r="J155" s="3">
        <v>2</v>
      </c>
      <c r="K155" s="3"/>
      <c r="L155" s="11"/>
      <c r="M155" s="11"/>
      <c r="N155" s="3"/>
      <c r="AF155">
        <f t="shared" si="2"/>
        <v>13</v>
      </c>
      <c r="AG155" s="3">
        <f>_xlfn.ISOWEEKNUM(EDF[[#This Row],[Date]])</f>
        <v>31</v>
      </c>
      <c r="AH155" s="3">
        <f>YEAR(EDF[[#This Row],[Date]])</f>
        <v>2023</v>
      </c>
    </row>
    <row r="156" spans="1:34" x14ac:dyDescent="0.2">
      <c r="A156" s="1">
        <v>45141.415335648147</v>
      </c>
      <c r="B156" s="3" t="s">
        <v>78</v>
      </c>
      <c r="C156" s="2">
        <v>45141</v>
      </c>
      <c r="D156" s="3"/>
      <c r="E156" s="3">
        <v>2</v>
      </c>
      <c r="F156" s="3">
        <v>2</v>
      </c>
      <c r="G156" s="3">
        <v>2</v>
      </c>
      <c r="H156" s="3">
        <v>3</v>
      </c>
      <c r="I156" s="3">
        <v>4</v>
      </c>
      <c r="J156" s="3">
        <v>4</v>
      </c>
      <c r="K156" s="3"/>
      <c r="L156" s="11"/>
      <c r="M156" s="11"/>
      <c r="N156" s="3" t="s">
        <v>127</v>
      </c>
      <c r="AF156">
        <f t="shared" si="2"/>
        <v>17</v>
      </c>
      <c r="AG156" s="3">
        <f>_xlfn.ISOWEEKNUM(EDF[[#This Row],[Date]])</f>
        <v>31</v>
      </c>
      <c r="AH156" s="3">
        <f>YEAR(EDF[[#This Row],[Date]])</f>
        <v>2023</v>
      </c>
    </row>
    <row r="157" spans="1:34" x14ac:dyDescent="0.2">
      <c r="A157" s="1">
        <v>45141.557025462964</v>
      </c>
      <c r="B157" s="3" t="s">
        <v>107</v>
      </c>
      <c r="C157" s="2">
        <v>45141</v>
      </c>
      <c r="D157" s="3"/>
      <c r="E157" s="3">
        <v>2</v>
      </c>
      <c r="F157" s="3">
        <v>4</v>
      </c>
      <c r="G157" s="3">
        <v>3</v>
      </c>
      <c r="H157" s="3">
        <v>2</v>
      </c>
      <c r="I157" s="3">
        <v>3</v>
      </c>
      <c r="J157" s="3">
        <v>4</v>
      </c>
      <c r="K157" s="3"/>
      <c r="L157" s="11"/>
      <c r="M157" s="11"/>
      <c r="N157" s="3"/>
      <c r="AF157">
        <f t="shared" si="2"/>
        <v>18</v>
      </c>
      <c r="AG157" s="3">
        <f>_xlfn.ISOWEEKNUM(EDF[[#This Row],[Date]])</f>
        <v>31</v>
      </c>
      <c r="AH157" s="3">
        <f>YEAR(EDF[[#This Row],[Date]])</f>
        <v>2023</v>
      </c>
    </row>
    <row r="158" spans="1:34" x14ac:dyDescent="0.2">
      <c r="A158" s="1">
        <v>45142.448159722226</v>
      </c>
      <c r="B158" s="3" t="s">
        <v>78</v>
      </c>
      <c r="C158" s="2">
        <v>45142</v>
      </c>
      <c r="D158" s="3"/>
      <c r="E158" s="3">
        <v>3</v>
      </c>
      <c r="F158" s="3">
        <v>4</v>
      </c>
      <c r="G158" s="3">
        <v>4</v>
      </c>
      <c r="H158" s="3">
        <v>3</v>
      </c>
      <c r="I158" s="3">
        <v>4</v>
      </c>
      <c r="J158" s="3">
        <v>4</v>
      </c>
      <c r="K158" s="3"/>
      <c r="L158" s="11"/>
      <c r="M158" s="11"/>
      <c r="N158" s="3" t="s">
        <v>128</v>
      </c>
      <c r="AF158">
        <f t="shared" si="2"/>
        <v>22</v>
      </c>
      <c r="AG158" s="3">
        <f>_xlfn.ISOWEEKNUM(EDF[[#This Row],[Date]])</f>
        <v>31</v>
      </c>
      <c r="AH158" s="3">
        <f>YEAR(EDF[[#This Row],[Date]])</f>
        <v>2023</v>
      </c>
    </row>
    <row r="159" spans="1:34" x14ac:dyDescent="0.2">
      <c r="A159" s="1">
        <v>45142.461377314816</v>
      </c>
      <c r="B159" s="3" t="s">
        <v>81</v>
      </c>
      <c r="C159" s="2">
        <v>45142</v>
      </c>
      <c r="D159" s="3"/>
      <c r="E159" s="3">
        <v>4</v>
      </c>
      <c r="F159" s="3">
        <v>3</v>
      </c>
      <c r="G159" s="3">
        <v>4</v>
      </c>
      <c r="H159" s="3">
        <v>2</v>
      </c>
      <c r="I159" s="3">
        <v>4</v>
      </c>
      <c r="J159" s="3">
        <v>4</v>
      </c>
      <c r="K159" s="3"/>
      <c r="L159" s="3"/>
      <c r="M159" s="3"/>
      <c r="N159" s="3"/>
      <c r="AF159">
        <f t="shared" si="2"/>
        <v>21</v>
      </c>
      <c r="AG159" s="3">
        <f>_xlfn.ISOWEEKNUM(EDF[[#This Row],[Date]])</f>
        <v>31</v>
      </c>
      <c r="AH159" s="3">
        <f>YEAR(EDF[[#This Row],[Date]])</f>
        <v>2023</v>
      </c>
    </row>
    <row r="160" spans="1:34" x14ac:dyDescent="0.2">
      <c r="A160" s="1">
        <v>45142.567083333335</v>
      </c>
      <c r="B160" s="3" t="s">
        <v>75</v>
      </c>
      <c r="C160" s="2">
        <v>45142</v>
      </c>
      <c r="D160" s="3"/>
      <c r="E160" s="3">
        <v>2</v>
      </c>
      <c r="F160" s="3">
        <v>3</v>
      </c>
      <c r="G160" s="3">
        <v>2</v>
      </c>
      <c r="H160" s="3">
        <v>3</v>
      </c>
      <c r="I160" s="3">
        <v>2</v>
      </c>
      <c r="J160" s="3">
        <v>4</v>
      </c>
      <c r="K160" s="3"/>
      <c r="L160" s="11"/>
      <c r="M160" s="11"/>
      <c r="N160" s="3"/>
      <c r="AF160">
        <f t="shared" si="2"/>
        <v>16</v>
      </c>
      <c r="AG160" s="3">
        <f>_xlfn.ISOWEEKNUM(EDF[[#This Row],[Date]])</f>
        <v>31</v>
      </c>
      <c r="AH160" s="3">
        <f>YEAR(EDF[[#This Row],[Date]])</f>
        <v>2023</v>
      </c>
    </row>
    <row r="161" spans="1:34" x14ac:dyDescent="0.2">
      <c r="A161" s="1">
        <v>45142.604131944441</v>
      </c>
      <c r="B161" s="3" t="s">
        <v>80</v>
      </c>
      <c r="C161" s="2">
        <v>45142</v>
      </c>
      <c r="D161" s="3"/>
      <c r="E161" s="3">
        <v>4</v>
      </c>
      <c r="F161" s="3">
        <v>3</v>
      </c>
      <c r="G161" s="3">
        <v>4</v>
      </c>
      <c r="H161" s="3">
        <v>3</v>
      </c>
      <c r="I161" s="3">
        <v>2</v>
      </c>
      <c r="J161" s="3">
        <v>2</v>
      </c>
      <c r="K161" s="3"/>
      <c r="L161" s="3"/>
      <c r="M161" s="3"/>
      <c r="N161" s="3"/>
      <c r="AF161">
        <f t="shared" si="2"/>
        <v>18</v>
      </c>
      <c r="AG161" s="3">
        <f>_xlfn.ISOWEEKNUM(EDF[[#This Row],[Date]])</f>
        <v>31</v>
      </c>
      <c r="AH161" s="3">
        <f>YEAR(EDF[[#This Row],[Date]])</f>
        <v>2023</v>
      </c>
    </row>
    <row r="162" spans="1:34" x14ac:dyDescent="0.2">
      <c r="A162" s="1">
        <v>45142.673530092594</v>
      </c>
      <c r="B162" s="3" t="s">
        <v>84</v>
      </c>
      <c r="C162" s="2">
        <v>45140</v>
      </c>
      <c r="D162" s="3"/>
      <c r="E162" s="3">
        <v>4</v>
      </c>
      <c r="F162" s="3">
        <v>4</v>
      </c>
      <c r="G162" s="3">
        <v>4</v>
      </c>
      <c r="H162" s="3">
        <v>4</v>
      </c>
      <c r="I162" s="3">
        <v>4</v>
      </c>
      <c r="J162" s="3">
        <v>4</v>
      </c>
      <c r="K162" s="3"/>
      <c r="L162" s="11"/>
      <c r="M162" s="11"/>
      <c r="N162" s="3"/>
      <c r="AF162">
        <f t="shared" si="2"/>
        <v>24</v>
      </c>
      <c r="AG162" s="3">
        <f>_xlfn.ISOWEEKNUM(EDF[[#This Row],[Date]])</f>
        <v>31</v>
      </c>
      <c r="AH162" s="3">
        <f>YEAR(EDF[[#This Row],[Date]])</f>
        <v>2023</v>
      </c>
    </row>
    <row r="163" spans="1:34" x14ac:dyDescent="0.2">
      <c r="A163" s="1">
        <v>45142.674363425926</v>
      </c>
      <c r="B163" s="3" t="s">
        <v>84</v>
      </c>
      <c r="C163" s="2">
        <v>45142</v>
      </c>
      <c r="D163" s="3"/>
      <c r="E163" s="3">
        <v>4</v>
      </c>
      <c r="F163" s="3">
        <v>4</v>
      </c>
      <c r="G163" s="3">
        <v>3</v>
      </c>
      <c r="H163" s="3">
        <v>2</v>
      </c>
      <c r="I163" s="3">
        <v>4</v>
      </c>
      <c r="J163" s="3">
        <v>4</v>
      </c>
      <c r="K163" s="3"/>
      <c r="L163" s="11"/>
      <c r="M163" s="11"/>
      <c r="N163" s="3"/>
      <c r="AF163">
        <f t="shared" si="2"/>
        <v>21</v>
      </c>
      <c r="AG163" s="3">
        <f>_xlfn.ISOWEEKNUM(EDF[[#This Row],[Date]])</f>
        <v>31</v>
      </c>
      <c r="AH163" s="3">
        <f>YEAR(EDF[[#This Row],[Date]])</f>
        <v>2023</v>
      </c>
    </row>
    <row r="164" spans="1:34" x14ac:dyDescent="0.2">
      <c r="A164" s="1">
        <v>45143.331203703703</v>
      </c>
      <c r="B164" s="3" t="s">
        <v>106</v>
      </c>
      <c r="C164" s="2">
        <v>45143</v>
      </c>
      <c r="D164" s="3"/>
      <c r="E164" s="3">
        <v>3</v>
      </c>
      <c r="F164" s="3">
        <v>4</v>
      </c>
      <c r="G164" s="3">
        <v>3</v>
      </c>
      <c r="H164" s="3">
        <v>2</v>
      </c>
      <c r="I164" s="3">
        <v>3</v>
      </c>
      <c r="J164" s="3">
        <v>4</v>
      </c>
      <c r="K164" s="3"/>
      <c r="L164" s="11"/>
      <c r="M164" s="11"/>
      <c r="N164" s="3"/>
      <c r="AF164">
        <f t="shared" si="2"/>
        <v>19</v>
      </c>
      <c r="AG164" s="3">
        <f>_xlfn.ISOWEEKNUM(EDF[[#This Row],[Date]])</f>
        <v>31</v>
      </c>
      <c r="AH164" s="3">
        <f>YEAR(EDF[[#This Row],[Date]])</f>
        <v>2023</v>
      </c>
    </row>
    <row r="165" spans="1:34" x14ac:dyDescent="0.2">
      <c r="A165" s="1">
        <v>45143.360590277778</v>
      </c>
      <c r="B165" s="3" t="s">
        <v>81</v>
      </c>
      <c r="C165" s="2">
        <v>45143</v>
      </c>
      <c r="D165" s="3"/>
      <c r="E165" s="3">
        <v>4</v>
      </c>
      <c r="F165" s="3">
        <v>4</v>
      </c>
      <c r="G165" s="3">
        <v>5</v>
      </c>
      <c r="H165" s="3">
        <v>4</v>
      </c>
      <c r="I165" s="3">
        <v>4</v>
      </c>
      <c r="J165" s="3">
        <v>4</v>
      </c>
      <c r="K165" s="3"/>
      <c r="L165" s="3"/>
      <c r="M165" s="3"/>
      <c r="N165" s="3"/>
      <c r="AF165">
        <f t="shared" si="2"/>
        <v>25</v>
      </c>
      <c r="AG165" s="3">
        <f>_xlfn.ISOWEEKNUM(EDF[[#This Row],[Date]])</f>
        <v>31</v>
      </c>
      <c r="AH165" s="3">
        <f>YEAR(EDF[[#This Row],[Date]])</f>
        <v>2023</v>
      </c>
    </row>
    <row r="166" spans="1:34" x14ac:dyDescent="0.2">
      <c r="A166" s="1">
        <v>45143.841608796298</v>
      </c>
      <c r="B166" s="3" t="s">
        <v>80</v>
      </c>
      <c r="C166" s="2">
        <v>45143</v>
      </c>
      <c r="D166" s="3"/>
      <c r="E166" s="3">
        <v>4</v>
      </c>
      <c r="F166" s="3">
        <v>4</v>
      </c>
      <c r="G166" s="3">
        <v>3</v>
      </c>
      <c r="H166" s="3">
        <v>3</v>
      </c>
      <c r="I166" s="3">
        <v>2</v>
      </c>
      <c r="J166" s="3">
        <v>3</v>
      </c>
      <c r="K166" s="3"/>
      <c r="L166" s="3"/>
      <c r="M166" s="3"/>
      <c r="N166" s="3"/>
      <c r="AF166">
        <f t="shared" si="2"/>
        <v>19</v>
      </c>
      <c r="AG166" s="3">
        <f>_xlfn.ISOWEEKNUM(EDF[[#This Row],[Date]])</f>
        <v>31</v>
      </c>
      <c r="AH166" s="3">
        <f>YEAR(EDF[[#This Row],[Date]])</f>
        <v>2023</v>
      </c>
    </row>
    <row r="167" spans="1:34" x14ac:dyDescent="0.2">
      <c r="A167" s="1">
        <v>45144.468090277776</v>
      </c>
      <c r="B167" s="3" t="s">
        <v>106</v>
      </c>
      <c r="C167" s="2">
        <v>45144</v>
      </c>
      <c r="D167" s="3"/>
      <c r="E167" s="3">
        <v>3</v>
      </c>
      <c r="F167" s="3">
        <v>4</v>
      </c>
      <c r="G167" s="3">
        <v>5</v>
      </c>
      <c r="H167" s="3">
        <v>4</v>
      </c>
      <c r="I167" s="3">
        <v>4</v>
      </c>
      <c r="J167" s="3">
        <v>5</v>
      </c>
      <c r="K167" s="3"/>
      <c r="L167" s="11"/>
      <c r="M167" s="11"/>
      <c r="N167" s="3"/>
      <c r="AF167">
        <f t="shared" si="2"/>
        <v>25</v>
      </c>
      <c r="AG167" s="3">
        <f>_xlfn.ISOWEEKNUM(EDF[[#This Row],[Date]])</f>
        <v>31</v>
      </c>
      <c r="AH167" s="3">
        <f>YEAR(EDF[[#This Row],[Date]])</f>
        <v>2023</v>
      </c>
    </row>
    <row r="168" spans="1:34" x14ac:dyDescent="0.2">
      <c r="A168" s="1">
        <v>45144.485925925925</v>
      </c>
      <c r="B168" s="3" t="s">
        <v>78</v>
      </c>
      <c r="C168" s="2">
        <v>45144</v>
      </c>
      <c r="D168" s="3"/>
      <c r="E168" s="3">
        <v>3</v>
      </c>
      <c r="F168" s="3">
        <v>2</v>
      </c>
      <c r="G168" s="3">
        <v>2</v>
      </c>
      <c r="H168" s="3">
        <v>3</v>
      </c>
      <c r="I168" s="3">
        <v>4</v>
      </c>
      <c r="J168" s="3">
        <v>4</v>
      </c>
      <c r="K168" s="3"/>
      <c r="L168" s="11"/>
      <c r="M168" s="11"/>
      <c r="N168" s="3" t="s">
        <v>129</v>
      </c>
      <c r="AF168">
        <f t="shared" si="2"/>
        <v>18</v>
      </c>
      <c r="AG168" s="3">
        <f>_xlfn.ISOWEEKNUM(EDF[[#This Row],[Date]])</f>
        <v>31</v>
      </c>
      <c r="AH168" s="3">
        <f>YEAR(EDF[[#This Row],[Date]])</f>
        <v>2023</v>
      </c>
    </row>
    <row r="169" spans="1:34" x14ac:dyDescent="0.2">
      <c r="A169" s="1">
        <v>45145.305821759262</v>
      </c>
      <c r="B169" s="3" t="s">
        <v>109</v>
      </c>
      <c r="C169" s="2">
        <v>45145</v>
      </c>
      <c r="D169" s="3"/>
      <c r="E169" s="3">
        <v>2</v>
      </c>
      <c r="F169" s="3">
        <v>3</v>
      </c>
      <c r="G169" s="3">
        <v>5</v>
      </c>
      <c r="H169" s="3">
        <v>3</v>
      </c>
      <c r="I169" s="3">
        <v>4</v>
      </c>
      <c r="J169" s="3">
        <v>4</v>
      </c>
      <c r="K169" s="3"/>
      <c r="L169" s="11"/>
      <c r="M169" s="11"/>
      <c r="N169" s="3"/>
      <c r="AF169">
        <f t="shared" si="2"/>
        <v>21</v>
      </c>
      <c r="AG169" s="3">
        <f>_xlfn.ISOWEEKNUM(EDF[[#This Row],[Date]])</f>
        <v>32</v>
      </c>
      <c r="AH169" s="3">
        <f>YEAR(EDF[[#This Row],[Date]])</f>
        <v>2023</v>
      </c>
    </row>
    <row r="170" spans="1:34" x14ac:dyDescent="0.2">
      <c r="A170" s="1">
        <v>45145.379826388889</v>
      </c>
      <c r="B170" s="3" t="s">
        <v>84</v>
      </c>
      <c r="C170" s="2">
        <v>45145</v>
      </c>
      <c r="D170" s="3"/>
      <c r="E170" s="3">
        <v>4</v>
      </c>
      <c r="F170" s="3">
        <v>4</v>
      </c>
      <c r="G170" s="3">
        <v>4</v>
      </c>
      <c r="H170" s="3">
        <v>4</v>
      </c>
      <c r="I170" s="3">
        <v>4</v>
      </c>
      <c r="J170" s="3">
        <v>4</v>
      </c>
      <c r="K170" s="3"/>
      <c r="L170" s="11"/>
      <c r="M170" s="11"/>
      <c r="N170" s="3"/>
      <c r="AF170">
        <f t="shared" si="2"/>
        <v>24</v>
      </c>
      <c r="AG170" s="3">
        <f>_xlfn.ISOWEEKNUM(EDF[[#This Row],[Date]])</f>
        <v>32</v>
      </c>
      <c r="AH170" s="3">
        <f>YEAR(EDF[[#This Row],[Date]])</f>
        <v>2023</v>
      </c>
    </row>
    <row r="171" spans="1:34" x14ac:dyDescent="0.2">
      <c r="A171" s="1">
        <v>45145.388657407406</v>
      </c>
      <c r="B171" s="3" t="s">
        <v>75</v>
      </c>
      <c r="C171" s="2">
        <v>45145</v>
      </c>
      <c r="D171" s="3"/>
      <c r="E171" s="3">
        <v>3</v>
      </c>
      <c r="F171" s="3">
        <v>2</v>
      </c>
      <c r="G171" s="3">
        <v>3</v>
      </c>
      <c r="H171" s="3">
        <v>3</v>
      </c>
      <c r="I171" s="3">
        <v>2</v>
      </c>
      <c r="J171" s="3">
        <v>4</v>
      </c>
      <c r="K171" s="3"/>
      <c r="L171" s="11"/>
      <c r="M171" s="11"/>
      <c r="N171" s="3"/>
      <c r="AF171">
        <f t="shared" si="2"/>
        <v>17</v>
      </c>
      <c r="AG171" s="3">
        <f>_xlfn.ISOWEEKNUM(EDF[[#This Row],[Date]])</f>
        <v>32</v>
      </c>
      <c r="AH171" s="3">
        <f>YEAR(EDF[[#This Row],[Date]])</f>
        <v>2023</v>
      </c>
    </row>
    <row r="172" spans="1:34" x14ac:dyDescent="0.2">
      <c r="A172" s="1">
        <v>45145.441493055558</v>
      </c>
      <c r="B172" s="3" t="s">
        <v>81</v>
      </c>
      <c r="C172" s="2">
        <v>45145</v>
      </c>
      <c r="D172" s="3"/>
      <c r="E172" s="3">
        <v>4</v>
      </c>
      <c r="F172" s="3">
        <v>4</v>
      </c>
      <c r="G172" s="3">
        <v>5</v>
      </c>
      <c r="H172" s="3">
        <v>4</v>
      </c>
      <c r="I172" s="3">
        <v>4</v>
      </c>
      <c r="J172" s="3">
        <v>4</v>
      </c>
      <c r="K172" s="3"/>
      <c r="L172" s="3"/>
      <c r="M172" s="3"/>
      <c r="N172" s="3"/>
      <c r="AF172">
        <f t="shared" si="2"/>
        <v>25</v>
      </c>
      <c r="AG172" s="3">
        <f>_xlfn.ISOWEEKNUM(EDF[[#This Row],[Date]])</f>
        <v>32</v>
      </c>
      <c r="AH172" s="3">
        <f>YEAR(EDF[[#This Row],[Date]])</f>
        <v>2023</v>
      </c>
    </row>
    <row r="173" spans="1:34" x14ac:dyDescent="0.2">
      <c r="A173" s="1">
        <v>45145.563981481479</v>
      </c>
      <c r="B173" s="3" t="s">
        <v>100</v>
      </c>
      <c r="C173" s="2">
        <v>45145</v>
      </c>
      <c r="D173" s="3"/>
      <c r="E173" s="3">
        <v>4</v>
      </c>
      <c r="F173" s="3">
        <v>3</v>
      </c>
      <c r="G173" s="3">
        <v>5</v>
      </c>
      <c r="H173" s="3">
        <v>5</v>
      </c>
      <c r="I173" s="3">
        <v>4</v>
      </c>
      <c r="J173" s="3">
        <v>4</v>
      </c>
      <c r="K173" s="3"/>
      <c r="L173" s="11"/>
      <c r="M173" s="11"/>
      <c r="N173" s="3"/>
      <c r="AF173">
        <f t="shared" si="2"/>
        <v>25</v>
      </c>
      <c r="AG173" s="3">
        <f>_xlfn.ISOWEEKNUM(EDF[[#This Row],[Date]])</f>
        <v>32</v>
      </c>
      <c r="AH173" s="3">
        <f>YEAR(EDF[[#This Row],[Date]])</f>
        <v>2023</v>
      </c>
    </row>
    <row r="174" spans="1:34" x14ac:dyDescent="0.2">
      <c r="A174" s="1">
        <v>45146.277673611112</v>
      </c>
      <c r="B174" s="3" t="s">
        <v>84</v>
      </c>
      <c r="C174" s="2">
        <v>45146</v>
      </c>
      <c r="D174" s="3"/>
      <c r="E174" s="3">
        <v>4</v>
      </c>
      <c r="F174" s="3">
        <v>4</v>
      </c>
      <c r="G174" s="3">
        <v>4</v>
      </c>
      <c r="H174" s="3">
        <v>4</v>
      </c>
      <c r="I174" s="3">
        <v>4</v>
      </c>
      <c r="J174" s="3">
        <v>4</v>
      </c>
      <c r="K174" s="3"/>
      <c r="L174" s="11"/>
      <c r="M174" s="11"/>
      <c r="N174" s="3"/>
      <c r="AF174">
        <f t="shared" si="2"/>
        <v>24</v>
      </c>
      <c r="AG174" s="3">
        <f>_xlfn.ISOWEEKNUM(EDF[[#This Row],[Date]])</f>
        <v>32</v>
      </c>
      <c r="AH174" s="3">
        <f>YEAR(EDF[[#This Row],[Date]])</f>
        <v>2023</v>
      </c>
    </row>
    <row r="175" spans="1:34" x14ac:dyDescent="0.2">
      <c r="A175" s="1">
        <v>45146.40519675926</v>
      </c>
      <c r="B175" s="3" t="s">
        <v>81</v>
      </c>
      <c r="C175" s="2">
        <v>45146</v>
      </c>
      <c r="D175" s="3"/>
      <c r="E175" s="3">
        <v>2</v>
      </c>
      <c r="F175" s="3">
        <v>3</v>
      </c>
      <c r="G175" s="3">
        <v>5</v>
      </c>
      <c r="H175" s="3">
        <v>3</v>
      </c>
      <c r="I175" s="3">
        <v>2</v>
      </c>
      <c r="J175" s="3">
        <v>3</v>
      </c>
      <c r="K175" s="3"/>
      <c r="L175" s="3"/>
      <c r="M175" s="3"/>
      <c r="N175" s="3"/>
      <c r="AF175">
        <f t="shared" si="2"/>
        <v>18</v>
      </c>
      <c r="AG175" s="3">
        <f>_xlfn.ISOWEEKNUM(EDF[[#This Row],[Date]])</f>
        <v>32</v>
      </c>
      <c r="AH175" s="3">
        <f>YEAR(EDF[[#This Row],[Date]])</f>
        <v>2023</v>
      </c>
    </row>
    <row r="176" spans="1:34" x14ac:dyDescent="0.2">
      <c r="A176" s="1">
        <v>45146.407523148147</v>
      </c>
      <c r="B176" s="3" t="s">
        <v>77</v>
      </c>
      <c r="C176" s="2">
        <v>45146</v>
      </c>
      <c r="D176" s="3"/>
      <c r="E176" s="3">
        <v>1</v>
      </c>
      <c r="F176" s="3">
        <v>3</v>
      </c>
      <c r="G176" s="3">
        <v>2</v>
      </c>
      <c r="H176" s="3">
        <v>3</v>
      </c>
      <c r="I176" s="3">
        <v>2</v>
      </c>
      <c r="J176" s="3">
        <v>4</v>
      </c>
      <c r="K176" s="3"/>
      <c r="L176" s="3"/>
      <c r="M176" s="3"/>
      <c r="N176" s="3"/>
      <c r="AF176">
        <f t="shared" si="2"/>
        <v>15</v>
      </c>
      <c r="AG176" s="3">
        <f>_xlfn.ISOWEEKNUM(EDF[[#This Row],[Date]])</f>
        <v>32</v>
      </c>
      <c r="AH176" s="3">
        <f>YEAR(EDF[[#This Row],[Date]])</f>
        <v>2023</v>
      </c>
    </row>
    <row r="177" spans="1:34" x14ac:dyDescent="0.2">
      <c r="A177" s="1">
        <v>45146.42355324074</v>
      </c>
      <c r="B177" s="3" t="s">
        <v>86</v>
      </c>
      <c r="C177" s="2">
        <v>45146</v>
      </c>
      <c r="D177" s="3"/>
      <c r="E177" s="3">
        <v>4</v>
      </c>
      <c r="F177" s="3">
        <v>3</v>
      </c>
      <c r="G177" s="3">
        <v>5</v>
      </c>
      <c r="H177" s="3">
        <v>4</v>
      </c>
      <c r="I177" s="3">
        <v>5</v>
      </c>
      <c r="J177" s="3">
        <v>5</v>
      </c>
      <c r="K177" s="3"/>
      <c r="L177" s="11"/>
      <c r="M177" s="11"/>
      <c r="N177" s="3"/>
      <c r="AF177">
        <f t="shared" si="2"/>
        <v>26</v>
      </c>
      <c r="AG177" s="3">
        <f>_xlfn.ISOWEEKNUM(EDF[[#This Row],[Date]])</f>
        <v>32</v>
      </c>
      <c r="AH177" s="3">
        <f>YEAR(EDF[[#This Row],[Date]])</f>
        <v>2023</v>
      </c>
    </row>
    <row r="178" spans="1:34" x14ac:dyDescent="0.2">
      <c r="A178" s="1">
        <v>45146.521099537036</v>
      </c>
      <c r="B178" s="3" t="s">
        <v>80</v>
      </c>
      <c r="C178" s="2">
        <v>45146</v>
      </c>
      <c r="D178" s="3"/>
      <c r="E178" s="3">
        <v>4</v>
      </c>
      <c r="F178" s="3">
        <v>3</v>
      </c>
      <c r="G178" s="3">
        <v>5</v>
      </c>
      <c r="H178" s="3">
        <v>2</v>
      </c>
      <c r="I178" s="3">
        <v>2</v>
      </c>
      <c r="J178" s="3">
        <v>4</v>
      </c>
      <c r="K178" s="3"/>
      <c r="L178" s="3"/>
      <c r="M178" s="3"/>
      <c r="N178" s="3"/>
      <c r="AF178">
        <f t="shared" si="2"/>
        <v>20</v>
      </c>
      <c r="AG178" s="3">
        <f>_xlfn.ISOWEEKNUM(EDF[[#This Row],[Date]])</f>
        <v>32</v>
      </c>
      <c r="AH178" s="3">
        <f>YEAR(EDF[[#This Row],[Date]])</f>
        <v>2023</v>
      </c>
    </row>
    <row r="179" spans="1:34" x14ac:dyDescent="0.2">
      <c r="A179" s="1">
        <v>45146.537002314813</v>
      </c>
      <c r="B179" s="3" t="s">
        <v>85</v>
      </c>
      <c r="C179" s="2">
        <v>45146</v>
      </c>
      <c r="D179" s="3"/>
      <c r="E179" s="3">
        <v>1</v>
      </c>
      <c r="F179" s="3">
        <v>1</v>
      </c>
      <c r="G179" s="3">
        <v>3</v>
      </c>
      <c r="H179" s="3">
        <v>3</v>
      </c>
      <c r="I179" s="3">
        <v>2</v>
      </c>
      <c r="J179" s="3">
        <v>2</v>
      </c>
      <c r="K179" s="3"/>
      <c r="L179" s="3"/>
      <c r="M179" s="3"/>
      <c r="N179" s="3" t="s">
        <v>130</v>
      </c>
      <c r="AF179">
        <f t="shared" si="2"/>
        <v>12</v>
      </c>
      <c r="AG179" s="3">
        <f>_xlfn.ISOWEEKNUM(EDF[[#This Row],[Date]])</f>
        <v>32</v>
      </c>
      <c r="AH179" s="3">
        <f>YEAR(EDF[[#This Row],[Date]])</f>
        <v>2023</v>
      </c>
    </row>
    <row r="180" spans="1:34" x14ac:dyDescent="0.2">
      <c r="A180" s="1">
        <v>45146.589502314811</v>
      </c>
      <c r="B180" s="3" t="s">
        <v>131</v>
      </c>
      <c r="C180" s="2">
        <v>45146</v>
      </c>
      <c r="D180" s="3"/>
      <c r="E180" s="3">
        <v>2</v>
      </c>
      <c r="F180" s="3">
        <v>2</v>
      </c>
      <c r="G180" s="3">
        <v>3</v>
      </c>
      <c r="H180" s="3">
        <v>3</v>
      </c>
      <c r="I180" s="3">
        <v>2</v>
      </c>
      <c r="J180" s="3">
        <v>2</v>
      </c>
      <c r="K180" s="3"/>
      <c r="L180" s="11"/>
      <c r="M180" s="11"/>
      <c r="N180" s="3" t="s">
        <v>132</v>
      </c>
      <c r="AF180">
        <f t="shared" si="2"/>
        <v>14</v>
      </c>
      <c r="AG180" s="3">
        <f>_xlfn.ISOWEEKNUM(EDF[[#This Row],[Date]])</f>
        <v>32</v>
      </c>
      <c r="AH180" s="3">
        <f>YEAR(EDF[[#This Row],[Date]])</f>
        <v>2023</v>
      </c>
    </row>
    <row r="181" spans="1:34" x14ac:dyDescent="0.2">
      <c r="A181" s="1">
        <v>45146.6328125</v>
      </c>
      <c r="B181" s="3" t="s">
        <v>95</v>
      </c>
      <c r="C181" s="2">
        <v>45146</v>
      </c>
      <c r="D181" s="3"/>
      <c r="E181" s="3">
        <v>2</v>
      </c>
      <c r="F181" s="3">
        <v>2</v>
      </c>
      <c r="G181" s="3">
        <v>3</v>
      </c>
      <c r="H181" s="3">
        <v>2</v>
      </c>
      <c r="I181" s="3">
        <v>3</v>
      </c>
      <c r="J181" s="3">
        <v>4</v>
      </c>
      <c r="K181" s="3"/>
      <c r="L181" s="3"/>
      <c r="M181" s="3"/>
      <c r="N181" s="3"/>
      <c r="AF181">
        <f t="shared" si="2"/>
        <v>16</v>
      </c>
      <c r="AG181" s="3">
        <f>_xlfn.ISOWEEKNUM(EDF[[#This Row],[Date]])</f>
        <v>32</v>
      </c>
      <c r="AH181" s="3">
        <f>YEAR(EDF[[#This Row],[Date]])</f>
        <v>2023</v>
      </c>
    </row>
    <row r="182" spans="1:34" x14ac:dyDescent="0.2">
      <c r="A182" s="1">
        <v>45146.755983796298</v>
      </c>
      <c r="B182" s="3" t="s">
        <v>75</v>
      </c>
      <c r="C182" s="2">
        <v>45146</v>
      </c>
      <c r="D182" s="3"/>
      <c r="E182" s="3">
        <v>2</v>
      </c>
      <c r="F182" s="3">
        <v>3</v>
      </c>
      <c r="G182" s="3">
        <v>1</v>
      </c>
      <c r="H182" s="3">
        <v>2</v>
      </c>
      <c r="I182" s="3">
        <v>1</v>
      </c>
      <c r="J182" s="3">
        <v>3</v>
      </c>
      <c r="K182" s="3"/>
      <c r="L182" s="11"/>
      <c r="M182" s="11"/>
      <c r="N182" s="3"/>
      <c r="AF182">
        <f t="shared" si="2"/>
        <v>12</v>
      </c>
      <c r="AG182" s="3">
        <f>_xlfn.ISOWEEKNUM(EDF[[#This Row],[Date]])</f>
        <v>32</v>
      </c>
      <c r="AH182" s="3">
        <f>YEAR(EDF[[#This Row],[Date]])</f>
        <v>2023</v>
      </c>
    </row>
    <row r="183" spans="1:34" x14ac:dyDescent="0.2">
      <c r="A183" s="1">
        <v>45146.786111111112</v>
      </c>
      <c r="B183" s="3" t="s">
        <v>78</v>
      </c>
      <c r="C183" s="2">
        <v>45146</v>
      </c>
      <c r="D183" s="3"/>
      <c r="E183" s="3">
        <v>3</v>
      </c>
      <c r="F183" s="3">
        <v>2</v>
      </c>
      <c r="G183" s="3">
        <v>2</v>
      </c>
      <c r="H183" s="3">
        <v>3</v>
      </c>
      <c r="I183" s="3">
        <v>5</v>
      </c>
      <c r="J183" s="3">
        <v>5</v>
      </c>
      <c r="K183" s="3"/>
      <c r="L183" s="11"/>
      <c r="M183" s="11"/>
      <c r="N183" s="3" t="s">
        <v>133</v>
      </c>
      <c r="AF183">
        <f t="shared" si="2"/>
        <v>20</v>
      </c>
      <c r="AG183" s="3">
        <f>_xlfn.ISOWEEKNUM(EDF[[#This Row],[Date]])</f>
        <v>32</v>
      </c>
      <c r="AH183" s="3">
        <f>YEAR(EDF[[#This Row],[Date]])</f>
        <v>2023</v>
      </c>
    </row>
    <row r="184" spans="1:34" x14ac:dyDescent="0.2">
      <c r="A184" s="1">
        <v>45146.949803240743</v>
      </c>
      <c r="B184" s="3" t="s">
        <v>134</v>
      </c>
      <c r="C184" s="2">
        <v>45146</v>
      </c>
      <c r="D184" s="3"/>
      <c r="E184" s="3">
        <v>2</v>
      </c>
      <c r="F184" s="3">
        <v>5</v>
      </c>
      <c r="G184" s="3">
        <v>5</v>
      </c>
      <c r="H184" s="3">
        <v>2</v>
      </c>
      <c r="I184" s="3">
        <v>5</v>
      </c>
      <c r="J184" s="3">
        <v>4</v>
      </c>
      <c r="K184" s="3"/>
      <c r="L184" s="3"/>
      <c r="M184" s="3"/>
      <c r="N184" s="3"/>
      <c r="AF184">
        <f t="shared" si="2"/>
        <v>23</v>
      </c>
      <c r="AG184" s="3">
        <f>_xlfn.ISOWEEKNUM(EDF[[#This Row],[Date]])</f>
        <v>32</v>
      </c>
      <c r="AH184" s="3">
        <f>YEAR(EDF[[#This Row],[Date]])</f>
        <v>2023</v>
      </c>
    </row>
    <row r="185" spans="1:34" x14ac:dyDescent="0.2">
      <c r="A185" s="1">
        <v>45147.289421296293</v>
      </c>
      <c r="B185" s="3" t="s">
        <v>75</v>
      </c>
      <c r="C185" s="2">
        <v>45147</v>
      </c>
      <c r="D185" s="3"/>
      <c r="E185" s="3">
        <v>2</v>
      </c>
      <c r="F185" s="3">
        <v>3</v>
      </c>
      <c r="G185" s="3">
        <v>1</v>
      </c>
      <c r="H185" s="3">
        <v>2</v>
      </c>
      <c r="I185" s="3">
        <v>2</v>
      </c>
      <c r="J185" s="3">
        <v>4</v>
      </c>
      <c r="K185" s="3"/>
      <c r="L185" s="11"/>
      <c r="M185" s="11"/>
      <c r="N185" s="3"/>
      <c r="AF185">
        <f t="shared" si="2"/>
        <v>14</v>
      </c>
      <c r="AG185" s="3">
        <f>_xlfn.ISOWEEKNUM(EDF[[#This Row],[Date]])</f>
        <v>32</v>
      </c>
      <c r="AH185" s="3">
        <f>YEAR(EDF[[#This Row],[Date]])</f>
        <v>2023</v>
      </c>
    </row>
    <row r="186" spans="1:34" x14ac:dyDescent="0.2">
      <c r="A186" s="1">
        <v>45147.386412037034</v>
      </c>
      <c r="B186" s="3" t="s">
        <v>135</v>
      </c>
      <c r="C186" s="2">
        <v>45147</v>
      </c>
      <c r="D186" s="3"/>
      <c r="E186" s="3">
        <v>3</v>
      </c>
      <c r="F186" s="3">
        <v>4</v>
      </c>
      <c r="G186" s="3">
        <v>3</v>
      </c>
      <c r="H186" s="3">
        <v>3</v>
      </c>
      <c r="I186" s="3">
        <v>4</v>
      </c>
      <c r="J186" s="3">
        <v>4</v>
      </c>
      <c r="K186" s="3"/>
      <c r="L186" s="11"/>
      <c r="M186" s="11"/>
      <c r="N186" s="3"/>
      <c r="AF186">
        <f t="shared" si="2"/>
        <v>21</v>
      </c>
      <c r="AG186" s="3">
        <f>_xlfn.ISOWEEKNUM(EDF[[#This Row],[Date]])</f>
        <v>32</v>
      </c>
      <c r="AH186" s="3">
        <f>YEAR(EDF[[#This Row],[Date]])</f>
        <v>2023</v>
      </c>
    </row>
    <row r="187" spans="1:34" x14ac:dyDescent="0.2">
      <c r="A187" s="1">
        <v>45147.388043981482</v>
      </c>
      <c r="B187" s="3" t="s">
        <v>77</v>
      </c>
      <c r="C187" s="2">
        <v>45147</v>
      </c>
      <c r="D187" s="3"/>
      <c r="E187" s="3">
        <v>2</v>
      </c>
      <c r="F187" s="3">
        <v>4</v>
      </c>
      <c r="G187" s="3">
        <v>2</v>
      </c>
      <c r="H187" s="3">
        <v>2</v>
      </c>
      <c r="I187" s="3">
        <v>3</v>
      </c>
      <c r="J187" s="3">
        <v>4</v>
      </c>
      <c r="K187" s="3"/>
      <c r="L187" s="3"/>
      <c r="M187" s="3"/>
      <c r="N187" s="3" t="s">
        <v>136</v>
      </c>
      <c r="AF187">
        <f t="shared" si="2"/>
        <v>17</v>
      </c>
      <c r="AG187" s="3">
        <f>_xlfn.ISOWEEKNUM(EDF[[#This Row],[Date]])</f>
        <v>32</v>
      </c>
      <c r="AH187" s="3">
        <f>YEAR(EDF[[#This Row],[Date]])</f>
        <v>2023</v>
      </c>
    </row>
    <row r="188" spans="1:34" x14ac:dyDescent="0.2">
      <c r="A188" s="1">
        <v>45147.397453703707</v>
      </c>
      <c r="B188" s="3" t="s">
        <v>99</v>
      </c>
      <c r="C188" s="2">
        <v>45147</v>
      </c>
      <c r="D188" s="3"/>
      <c r="E188" s="3">
        <v>4</v>
      </c>
      <c r="F188" s="3">
        <v>4</v>
      </c>
      <c r="G188" s="3">
        <v>4</v>
      </c>
      <c r="H188" s="3">
        <v>4</v>
      </c>
      <c r="I188" s="3">
        <v>4</v>
      </c>
      <c r="J188" s="3">
        <v>4</v>
      </c>
      <c r="K188" s="3"/>
      <c r="L188" s="11"/>
      <c r="M188" s="11"/>
      <c r="N188" s="3"/>
      <c r="AF188">
        <f t="shared" si="2"/>
        <v>24</v>
      </c>
      <c r="AG188" s="3">
        <f>_xlfn.ISOWEEKNUM(EDF[[#This Row],[Date]])</f>
        <v>32</v>
      </c>
      <c r="AH188" s="3">
        <f>YEAR(EDF[[#This Row],[Date]])</f>
        <v>2023</v>
      </c>
    </row>
    <row r="189" spans="1:34" x14ac:dyDescent="0.2">
      <c r="A189" s="1">
        <v>45147.458541666667</v>
      </c>
      <c r="B189" s="3" t="s">
        <v>112</v>
      </c>
      <c r="C189" s="2">
        <v>45147</v>
      </c>
      <c r="D189" s="3"/>
      <c r="E189" s="3">
        <v>3</v>
      </c>
      <c r="F189" s="3">
        <v>4</v>
      </c>
      <c r="G189" s="3">
        <v>3</v>
      </c>
      <c r="H189" s="3">
        <v>3</v>
      </c>
      <c r="I189" s="3">
        <v>4</v>
      </c>
      <c r="J189" s="3">
        <v>4</v>
      </c>
      <c r="K189" s="3"/>
      <c r="L189" s="11"/>
      <c r="M189" s="11"/>
      <c r="N189" s="3"/>
      <c r="AF189">
        <f t="shared" si="2"/>
        <v>21</v>
      </c>
      <c r="AG189" s="3">
        <f>_xlfn.ISOWEEKNUM(EDF[[#This Row],[Date]])</f>
        <v>32</v>
      </c>
      <c r="AH189" s="3">
        <f>YEAR(EDF[[#This Row],[Date]])</f>
        <v>2023</v>
      </c>
    </row>
    <row r="190" spans="1:34" x14ac:dyDescent="0.2">
      <c r="A190" s="1">
        <v>45147.459594907406</v>
      </c>
      <c r="B190" s="3" t="s">
        <v>137</v>
      </c>
      <c r="C190" s="2">
        <v>45147</v>
      </c>
      <c r="D190" s="3"/>
      <c r="E190" s="3">
        <v>2</v>
      </c>
      <c r="F190" s="3">
        <v>4</v>
      </c>
      <c r="G190" s="3">
        <v>3</v>
      </c>
      <c r="H190" s="3">
        <v>2</v>
      </c>
      <c r="I190" s="3">
        <v>3</v>
      </c>
      <c r="J190" s="3">
        <v>4</v>
      </c>
      <c r="K190" s="3"/>
      <c r="L190" s="11"/>
      <c r="M190" s="11"/>
      <c r="N190" s="3"/>
      <c r="AF190">
        <f t="shared" si="2"/>
        <v>18</v>
      </c>
      <c r="AG190" s="3">
        <f>_xlfn.ISOWEEKNUM(EDF[[#This Row],[Date]])</f>
        <v>32</v>
      </c>
      <c r="AH190" s="3">
        <f>YEAR(EDF[[#This Row],[Date]])</f>
        <v>2023</v>
      </c>
    </row>
    <row r="191" spans="1:34" x14ac:dyDescent="0.2">
      <c r="A191" s="1">
        <v>45147.467789351853</v>
      </c>
      <c r="B191" s="3" t="s">
        <v>81</v>
      </c>
      <c r="C191" s="2">
        <v>45147</v>
      </c>
      <c r="D191" s="3"/>
      <c r="E191" s="3">
        <v>4</v>
      </c>
      <c r="F191" s="3">
        <v>4</v>
      </c>
      <c r="G191" s="3">
        <v>4</v>
      </c>
      <c r="H191" s="3">
        <v>3</v>
      </c>
      <c r="I191" s="3">
        <v>3</v>
      </c>
      <c r="J191" s="3">
        <v>4</v>
      </c>
      <c r="K191" s="3"/>
      <c r="L191" s="3"/>
      <c r="M191" s="3"/>
      <c r="N191" s="3"/>
      <c r="AF191">
        <f t="shared" si="2"/>
        <v>22</v>
      </c>
      <c r="AG191" s="3">
        <f>_xlfn.ISOWEEKNUM(EDF[[#This Row],[Date]])</f>
        <v>32</v>
      </c>
      <c r="AH191" s="3">
        <f>YEAR(EDF[[#This Row],[Date]])</f>
        <v>2023</v>
      </c>
    </row>
    <row r="192" spans="1:34" x14ac:dyDescent="0.2">
      <c r="A192" s="1">
        <v>45147.472314814811</v>
      </c>
      <c r="B192" s="3" t="s">
        <v>93</v>
      </c>
      <c r="C192" s="2">
        <v>45147</v>
      </c>
      <c r="D192" s="3"/>
      <c r="E192" s="3">
        <v>2</v>
      </c>
      <c r="F192" s="3">
        <v>4</v>
      </c>
      <c r="G192" s="3">
        <v>3</v>
      </c>
      <c r="H192" s="3">
        <v>2</v>
      </c>
      <c r="I192" s="3">
        <v>3</v>
      </c>
      <c r="J192" s="3">
        <v>4</v>
      </c>
      <c r="K192" s="3"/>
      <c r="L192" s="11"/>
      <c r="M192" s="11"/>
      <c r="N192" s="3"/>
      <c r="AF192">
        <f t="shared" si="2"/>
        <v>18</v>
      </c>
      <c r="AG192" s="3">
        <f>_xlfn.ISOWEEKNUM(EDF[[#This Row],[Date]])</f>
        <v>32</v>
      </c>
      <c r="AH192" s="3">
        <f>YEAR(EDF[[#This Row],[Date]])</f>
        <v>2023</v>
      </c>
    </row>
    <row r="193" spans="1:34" x14ac:dyDescent="0.2">
      <c r="A193" s="1">
        <v>45147.486990740741</v>
      </c>
      <c r="B193" s="3" t="s">
        <v>85</v>
      </c>
      <c r="C193" s="2">
        <v>45147</v>
      </c>
      <c r="D193" s="3"/>
      <c r="E193" s="3">
        <v>3</v>
      </c>
      <c r="F193" s="3">
        <v>3</v>
      </c>
      <c r="G193" s="3">
        <v>3</v>
      </c>
      <c r="H193" s="3">
        <v>3</v>
      </c>
      <c r="I193" s="3">
        <v>2</v>
      </c>
      <c r="J193" s="3">
        <v>3</v>
      </c>
      <c r="K193" s="3"/>
      <c r="L193" s="3"/>
      <c r="M193" s="3"/>
      <c r="N193" s="3" t="s">
        <v>138</v>
      </c>
      <c r="AF193">
        <f t="shared" si="2"/>
        <v>17</v>
      </c>
      <c r="AG193" s="3">
        <f>_xlfn.ISOWEEKNUM(EDF[[#This Row],[Date]])</f>
        <v>32</v>
      </c>
      <c r="AH193" s="3">
        <f>YEAR(EDF[[#This Row],[Date]])</f>
        <v>2023</v>
      </c>
    </row>
    <row r="194" spans="1:34" x14ac:dyDescent="0.2">
      <c r="A194" s="1">
        <v>45147.500740740739</v>
      </c>
      <c r="B194" s="3" t="s">
        <v>95</v>
      </c>
      <c r="C194" s="2">
        <v>45147</v>
      </c>
      <c r="D194" s="3"/>
      <c r="E194" s="3">
        <v>2</v>
      </c>
      <c r="F194" s="3">
        <v>2</v>
      </c>
      <c r="G194" s="3">
        <v>3</v>
      </c>
      <c r="H194" s="3">
        <v>3</v>
      </c>
      <c r="I194" s="3">
        <v>3</v>
      </c>
      <c r="J194" s="3">
        <v>4</v>
      </c>
      <c r="K194" s="3"/>
      <c r="L194" s="3"/>
      <c r="M194" s="3"/>
      <c r="N194" s="3"/>
      <c r="AF194">
        <f t="shared" si="2"/>
        <v>17</v>
      </c>
      <c r="AG194" s="3">
        <f>_xlfn.ISOWEEKNUM(EDF[[#This Row],[Date]])</f>
        <v>32</v>
      </c>
      <c r="AH194" s="3">
        <f>YEAR(EDF[[#This Row],[Date]])</f>
        <v>2023</v>
      </c>
    </row>
    <row r="195" spans="1:34" x14ac:dyDescent="0.2">
      <c r="A195" s="1">
        <v>45147.543009259258</v>
      </c>
      <c r="B195" s="3" t="s">
        <v>139</v>
      </c>
      <c r="C195" s="2">
        <v>45147</v>
      </c>
      <c r="D195" s="3"/>
      <c r="E195" s="3">
        <v>3</v>
      </c>
      <c r="F195" s="3">
        <v>4</v>
      </c>
      <c r="G195" s="3">
        <v>1</v>
      </c>
      <c r="H195" s="3">
        <v>3</v>
      </c>
      <c r="I195" s="3">
        <v>3</v>
      </c>
      <c r="J195" s="3">
        <v>4</v>
      </c>
      <c r="K195" s="3"/>
      <c r="L195" s="3"/>
      <c r="M195" s="3"/>
      <c r="N195" s="3"/>
      <c r="AF195">
        <f t="shared" ref="AF195:AF258" si="3">SUM(E195:J195)</f>
        <v>18</v>
      </c>
      <c r="AG195" s="3">
        <f>_xlfn.ISOWEEKNUM(EDF[[#This Row],[Date]])</f>
        <v>32</v>
      </c>
      <c r="AH195" s="3">
        <f>YEAR(EDF[[#This Row],[Date]])</f>
        <v>2023</v>
      </c>
    </row>
    <row r="196" spans="1:34" x14ac:dyDescent="0.2">
      <c r="A196" s="1">
        <v>45147.619756944441</v>
      </c>
      <c r="B196" s="3" t="s">
        <v>106</v>
      </c>
      <c r="C196" s="2">
        <v>45147</v>
      </c>
      <c r="D196" s="3"/>
      <c r="E196" s="3">
        <v>4</v>
      </c>
      <c r="F196" s="3">
        <v>4</v>
      </c>
      <c r="G196" s="3">
        <v>4</v>
      </c>
      <c r="H196" s="3">
        <v>4</v>
      </c>
      <c r="I196" s="3">
        <v>4</v>
      </c>
      <c r="J196" s="3">
        <v>5</v>
      </c>
      <c r="K196" s="3"/>
      <c r="L196" s="11"/>
      <c r="M196" s="11"/>
      <c r="N196" s="3"/>
      <c r="AF196">
        <f t="shared" si="3"/>
        <v>25</v>
      </c>
      <c r="AG196" s="3">
        <f>_xlfn.ISOWEEKNUM(EDF[[#This Row],[Date]])</f>
        <v>32</v>
      </c>
      <c r="AH196" s="3">
        <f>YEAR(EDF[[#This Row],[Date]])</f>
        <v>2023</v>
      </c>
    </row>
    <row r="197" spans="1:34" x14ac:dyDescent="0.2">
      <c r="A197" s="1">
        <v>45147.671273148146</v>
      </c>
      <c r="B197" s="3" t="s">
        <v>89</v>
      </c>
      <c r="C197" s="2">
        <v>45147</v>
      </c>
      <c r="D197" s="3"/>
      <c r="E197" s="3">
        <v>4</v>
      </c>
      <c r="F197" s="3">
        <v>4</v>
      </c>
      <c r="G197" s="3">
        <v>4</v>
      </c>
      <c r="H197" s="3">
        <v>3</v>
      </c>
      <c r="I197" s="3">
        <v>4</v>
      </c>
      <c r="J197" s="3">
        <v>4</v>
      </c>
      <c r="K197" s="3"/>
      <c r="L197" s="11"/>
      <c r="M197" s="11"/>
      <c r="N197" s="3"/>
      <c r="AF197">
        <f t="shared" si="3"/>
        <v>23</v>
      </c>
      <c r="AG197" s="3">
        <f>_xlfn.ISOWEEKNUM(EDF[[#This Row],[Date]])</f>
        <v>32</v>
      </c>
      <c r="AH197" s="3">
        <f>YEAR(EDF[[#This Row],[Date]])</f>
        <v>2023</v>
      </c>
    </row>
    <row r="198" spans="1:34" x14ac:dyDescent="0.2">
      <c r="A198" s="1">
        <v>45147.676261574074</v>
      </c>
      <c r="B198" s="3" t="s">
        <v>84</v>
      </c>
      <c r="C198" s="2">
        <v>45147</v>
      </c>
      <c r="D198" s="3"/>
      <c r="E198" s="3">
        <v>4</v>
      </c>
      <c r="F198" s="3">
        <v>4</v>
      </c>
      <c r="G198" s="3">
        <v>3</v>
      </c>
      <c r="H198" s="3">
        <v>2</v>
      </c>
      <c r="I198" s="3">
        <v>4</v>
      </c>
      <c r="J198" s="3">
        <v>4</v>
      </c>
      <c r="K198" s="3"/>
      <c r="L198" s="11"/>
      <c r="M198" s="11"/>
      <c r="N198" s="3"/>
      <c r="AF198">
        <f t="shared" si="3"/>
        <v>21</v>
      </c>
      <c r="AG198" s="3">
        <f>_xlfn.ISOWEEKNUM(EDF[[#This Row],[Date]])</f>
        <v>32</v>
      </c>
      <c r="AH198" s="3">
        <f>YEAR(EDF[[#This Row],[Date]])</f>
        <v>2023</v>
      </c>
    </row>
    <row r="199" spans="1:34" ht="169" x14ac:dyDescent="0.2">
      <c r="A199" s="1">
        <v>45148.238217592596</v>
      </c>
      <c r="B199" s="3" t="s">
        <v>85</v>
      </c>
      <c r="C199" s="2">
        <v>45148</v>
      </c>
      <c r="D199" s="3"/>
      <c r="E199" s="3">
        <v>1</v>
      </c>
      <c r="F199" s="3">
        <v>2</v>
      </c>
      <c r="G199" s="3">
        <v>2</v>
      </c>
      <c r="H199" s="3">
        <v>2</v>
      </c>
      <c r="I199" s="3">
        <v>2</v>
      </c>
      <c r="J199" s="3">
        <v>2</v>
      </c>
      <c r="K199" s="3"/>
      <c r="L199" s="11"/>
      <c r="M199" s="11"/>
      <c r="N199" s="13" t="s">
        <v>140</v>
      </c>
      <c r="AF199">
        <f t="shared" si="3"/>
        <v>11</v>
      </c>
      <c r="AG199" s="3">
        <f>_xlfn.ISOWEEKNUM(EDF[[#This Row],[Date]])</f>
        <v>32</v>
      </c>
      <c r="AH199" s="3">
        <f>YEAR(EDF[[#This Row],[Date]])</f>
        <v>2023</v>
      </c>
    </row>
    <row r="200" spans="1:34" x14ac:dyDescent="0.2">
      <c r="A200" s="1">
        <v>45148.293796296297</v>
      </c>
      <c r="B200" s="3" t="s">
        <v>75</v>
      </c>
      <c r="C200" s="2">
        <v>45148</v>
      </c>
      <c r="D200" s="3"/>
      <c r="E200" s="3">
        <v>2</v>
      </c>
      <c r="F200" s="3">
        <v>3</v>
      </c>
      <c r="G200" s="3">
        <v>2</v>
      </c>
      <c r="H200" s="3">
        <v>2</v>
      </c>
      <c r="I200" s="3">
        <v>2</v>
      </c>
      <c r="J200" s="3">
        <v>4</v>
      </c>
      <c r="K200" s="3"/>
      <c r="L200" s="11"/>
      <c r="M200" s="11"/>
      <c r="N200" s="3"/>
      <c r="AF200">
        <f t="shared" si="3"/>
        <v>15</v>
      </c>
      <c r="AG200" s="3">
        <f>_xlfn.ISOWEEKNUM(EDF[[#This Row],[Date]])</f>
        <v>32</v>
      </c>
      <c r="AH200" s="3">
        <f>YEAR(EDF[[#This Row],[Date]])</f>
        <v>2023</v>
      </c>
    </row>
    <row r="201" spans="1:34" x14ac:dyDescent="0.2">
      <c r="A201" s="1">
        <v>45148.370370370372</v>
      </c>
      <c r="B201" s="3" t="s">
        <v>81</v>
      </c>
      <c r="C201" s="2">
        <v>45148</v>
      </c>
      <c r="D201" s="3"/>
      <c r="E201" s="3">
        <v>3</v>
      </c>
      <c r="F201" s="3">
        <v>4</v>
      </c>
      <c r="G201" s="3">
        <v>2</v>
      </c>
      <c r="H201" s="3">
        <v>3</v>
      </c>
      <c r="I201" s="3">
        <v>4</v>
      </c>
      <c r="J201" s="3">
        <v>4</v>
      </c>
      <c r="K201" s="3"/>
      <c r="L201" s="3"/>
      <c r="M201" s="3"/>
      <c r="N201" s="3"/>
      <c r="AF201">
        <f t="shared" si="3"/>
        <v>20</v>
      </c>
      <c r="AG201" s="3">
        <f>_xlfn.ISOWEEKNUM(EDF[[#This Row],[Date]])</f>
        <v>32</v>
      </c>
      <c r="AH201" s="3">
        <f>YEAR(EDF[[#This Row],[Date]])</f>
        <v>2023</v>
      </c>
    </row>
    <row r="202" spans="1:34" x14ac:dyDescent="0.2">
      <c r="A202" s="1">
        <v>45148.370752314811</v>
      </c>
      <c r="B202" s="3" t="s">
        <v>84</v>
      </c>
      <c r="C202" s="2">
        <v>45148</v>
      </c>
      <c r="D202" s="3"/>
      <c r="E202" s="3">
        <v>4</v>
      </c>
      <c r="F202" s="3">
        <v>4</v>
      </c>
      <c r="G202" s="3">
        <v>2</v>
      </c>
      <c r="H202" s="3">
        <v>2</v>
      </c>
      <c r="I202" s="3">
        <v>4</v>
      </c>
      <c r="J202" s="3">
        <v>4</v>
      </c>
      <c r="K202" s="3"/>
      <c r="L202" s="11"/>
      <c r="M202" s="11"/>
      <c r="N202" s="3"/>
      <c r="AF202">
        <f t="shared" si="3"/>
        <v>20</v>
      </c>
      <c r="AG202" s="3">
        <f>_xlfn.ISOWEEKNUM(EDF[[#This Row],[Date]])</f>
        <v>32</v>
      </c>
      <c r="AH202" s="3">
        <f>YEAR(EDF[[#This Row],[Date]])</f>
        <v>2023</v>
      </c>
    </row>
    <row r="203" spans="1:34" x14ac:dyDescent="0.2">
      <c r="A203" s="1">
        <v>45148.386504629627</v>
      </c>
      <c r="B203" s="3" t="s">
        <v>99</v>
      </c>
      <c r="C203" s="2">
        <v>45148</v>
      </c>
      <c r="D203" s="3"/>
      <c r="E203" s="3">
        <v>3</v>
      </c>
      <c r="F203" s="3">
        <v>4</v>
      </c>
      <c r="G203" s="3">
        <v>4</v>
      </c>
      <c r="H203" s="3">
        <v>3</v>
      </c>
      <c r="I203" s="3">
        <v>3</v>
      </c>
      <c r="J203" s="3">
        <v>3</v>
      </c>
      <c r="K203" s="3"/>
      <c r="L203" s="11"/>
      <c r="M203" s="11"/>
      <c r="N203" s="3"/>
      <c r="AF203">
        <f t="shared" si="3"/>
        <v>20</v>
      </c>
      <c r="AG203" s="3">
        <f>_xlfn.ISOWEEKNUM(EDF[[#This Row],[Date]])</f>
        <v>32</v>
      </c>
      <c r="AH203" s="3">
        <f>YEAR(EDF[[#This Row],[Date]])</f>
        <v>2023</v>
      </c>
    </row>
    <row r="204" spans="1:34" x14ac:dyDescent="0.2">
      <c r="A204" s="1">
        <v>45148.398310185185</v>
      </c>
      <c r="B204" s="3" t="s">
        <v>86</v>
      </c>
      <c r="C204" s="2">
        <v>45148</v>
      </c>
      <c r="D204" s="3"/>
      <c r="E204" s="3">
        <v>4</v>
      </c>
      <c r="F204" s="3">
        <v>4</v>
      </c>
      <c r="G204" s="3">
        <v>4</v>
      </c>
      <c r="H204" s="3">
        <v>2</v>
      </c>
      <c r="I204" s="3">
        <v>5</v>
      </c>
      <c r="J204" s="3">
        <v>5</v>
      </c>
      <c r="K204" s="3"/>
      <c r="L204" s="11"/>
      <c r="M204" s="11"/>
      <c r="N204" s="3"/>
      <c r="AF204">
        <f t="shared" si="3"/>
        <v>24</v>
      </c>
      <c r="AG204" s="3">
        <f>_xlfn.ISOWEEKNUM(EDF[[#This Row],[Date]])</f>
        <v>32</v>
      </c>
      <c r="AH204" s="3">
        <f>YEAR(EDF[[#This Row],[Date]])</f>
        <v>2023</v>
      </c>
    </row>
    <row r="205" spans="1:34" x14ac:dyDescent="0.2">
      <c r="A205" s="1">
        <v>45148.44462962963</v>
      </c>
      <c r="B205" s="3" t="s">
        <v>83</v>
      </c>
      <c r="C205" s="2">
        <v>45148</v>
      </c>
      <c r="D205" s="3"/>
      <c r="E205" s="3">
        <v>4</v>
      </c>
      <c r="F205" s="3">
        <v>4</v>
      </c>
      <c r="G205" s="3">
        <v>2</v>
      </c>
      <c r="H205" s="3">
        <v>2</v>
      </c>
      <c r="I205" s="3">
        <v>2</v>
      </c>
      <c r="J205" s="3">
        <v>4</v>
      </c>
      <c r="K205" s="3"/>
      <c r="L205" s="11"/>
      <c r="M205" s="3"/>
      <c r="N205" s="3"/>
      <c r="AF205">
        <f t="shared" si="3"/>
        <v>18</v>
      </c>
      <c r="AG205" s="3">
        <f>_xlfn.ISOWEEKNUM(EDF[[#This Row],[Date]])</f>
        <v>32</v>
      </c>
      <c r="AH205" s="3">
        <f>YEAR(EDF[[#This Row],[Date]])</f>
        <v>2023</v>
      </c>
    </row>
    <row r="206" spans="1:34" x14ac:dyDescent="0.2">
      <c r="A206" s="1">
        <v>45148.510324074072</v>
      </c>
      <c r="B206" s="3" t="s">
        <v>89</v>
      </c>
      <c r="C206" s="2">
        <v>45148</v>
      </c>
      <c r="D206" s="3"/>
      <c r="E206" s="3">
        <v>4</v>
      </c>
      <c r="F206" s="3">
        <v>5</v>
      </c>
      <c r="G206" s="3">
        <v>2</v>
      </c>
      <c r="H206" s="3">
        <v>2</v>
      </c>
      <c r="I206" s="3">
        <v>5</v>
      </c>
      <c r="J206" s="3">
        <v>5</v>
      </c>
      <c r="K206" s="3"/>
      <c r="L206" s="11"/>
      <c r="M206" s="11"/>
      <c r="N206" s="3"/>
      <c r="AF206">
        <f t="shared" si="3"/>
        <v>23</v>
      </c>
      <c r="AG206" s="3">
        <f>_xlfn.ISOWEEKNUM(EDF[[#This Row],[Date]])</f>
        <v>32</v>
      </c>
      <c r="AH206" s="3">
        <f>YEAR(EDF[[#This Row],[Date]])</f>
        <v>2023</v>
      </c>
    </row>
    <row r="207" spans="1:34" x14ac:dyDescent="0.2">
      <c r="A207" s="1">
        <v>45148.5390625</v>
      </c>
      <c r="B207" s="3" t="s">
        <v>78</v>
      </c>
      <c r="C207" s="2">
        <v>45148</v>
      </c>
      <c r="D207" s="3"/>
      <c r="E207" s="3">
        <v>3</v>
      </c>
      <c r="F207" s="3">
        <v>3</v>
      </c>
      <c r="G207" s="3">
        <v>2</v>
      </c>
      <c r="H207" s="3">
        <v>3</v>
      </c>
      <c r="I207" s="3">
        <v>5</v>
      </c>
      <c r="J207" s="3">
        <v>5</v>
      </c>
      <c r="K207" s="3"/>
      <c r="L207" s="11"/>
      <c r="M207" s="11"/>
      <c r="N207" s="3" t="s">
        <v>141</v>
      </c>
      <c r="AF207">
        <f t="shared" si="3"/>
        <v>21</v>
      </c>
      <c r="AG207" s="3">
        <f>_xlfn.ISOWEEKNUM(EDF[[#This Row],[Date]])</f>
        <v>32</v>
      </c>
      <c r="AH207" s="3">
        <f>YEAR(EDF[[#This Row],[Date]])</f>
        <v>2023</v>
      </c>
    </row>
    <row r="208" spans="1:34" x14ac:dyDescent="0.2">
      <c r="A208" s="1">
        <v>45148.550925925927</v>
      </c>
      <c r="B208" s="3" t="s">
        <v>77</v>
      </c>
      <c r="C208" s="2">
        <v>45148</v>
      </c>
      <c r="D208" s="3"/>
      <c r="E208" s="3">
        <v>2</v>
      </c>
      <c r="F208" s="3">
        <v>4</v>
      </c>
      <c r="G208" s="3">
        <v>2</v>
      </c>
      <c r="H208" s="3">
        <v>2</v>
      </c>
      <c r="I208" s="3">
        <v>2</v>
      </c>
      <c r="J208" s="3">
        <v>3</v>
      </c>
      <c r="K208" s="3"/>
      <c r="L208" s="3"/>
      <c r="M208" s="3"/>
      <c r="N208" s="3"/>
      <c r="AF208">
        <f t="shared" si="3"/>
        <v>15</v>
      </c>
      <c r="AG208" s="3">
        <f>_xlfn.ISOWEEKNUM(EDF[[#This Row],[Date]])</f>
        <v>32</v>
      </c>
      <c r="AH208" s="3">
        <f>YEAR(EDF[[#This Row],[Date]])</f>
        <v>2023</v>
      </c>
    </row>
    <row r="209" spans="1:34" x14ac:dyDescent="0.2">
      <c r="A209" s="1">
        <v>45148.969212962962</v>
      </c>
      <c r="B209" s="3" t="s">
        <v>121</v>
      </c>
      <c r="C209" s="2">
        <v>45148</v>
      </c>
      <c r="D209" s="3"/>
      <c r="E209" s="3">
        <v>2</v>
      </c>
      <c r="F209" s="3">
        <v>4</v>
      </c>
      <c r="G209" s="3">
        <v>1</v>
      </c>
      <c r="H209" s="3">
        <v>1</v>
      </c>
      <c r="I209" s="3">
        <v>2</v>
      </c>
      <c r="J209" s="3">
        <v>2</v>
      </c>
      <c r="K209" s="3"/>
      <c r="L209" s="3"/>
      <c r="M209" s="3"/>
      <c r="N209" s="3"/>
      <c r="AF209">
        <f t="shared" si="3"/>
        <v>12</v>
      </c>
      <c r="AG209" s="3">
        <f>_xlfn.ISOWEEKNUM(EDF[[#This Row],[Date]])</f>
        <v>32</v>
      </c>
      <c r="AH209" s="3">
        <f>YEAR(EDF[[#This Row],[Date]])</f>
        <v>2023</v>
      </c>
    </row>
    <row r="210" spans="1:34" x14ac:dyDescent="0.2">
      <c r="A210" s="1">
        <v>45149.251932870371</v>
      </c>
      <c r="B210" s="3" t="s">
        <v>75</v>
      </c>
      <c r="C210" s="2">
        <v>45149</v>
      </c>
      <c r="D210" s="3"/>
      <c r="E210" s="3">
        <v>1</v>
      </c>
      <c r="F210" s="3">
        <v>3</v>
      </c>
      <c r="G210" s="3">
        <v>2</v>
      </c>
      <c r="H210" s="3">
        <v>2</v>
      </c>
      <c r="I210" s="3">
        <v>2</v>
      </c>
      <c r="J210" s="3">
        <v>3</v>
      </c>
      <c r="K210" s="3"/>
      <c r="L210" s="11"/>
      <c r="M210" s="11"/>
      <c r="N210" s="3"/>
      <c r="AF210">
        <f t="shared" si="3"/>
        <v>13</v>
      </c>
      <c r="AG210" s="3">
        <f>_xlfn.ISOWEEKNUM(EDF[[#This Row],[Date]])</f>
        <v>32</v>
      </c>
      <c r="AH210" s="3">
        <f>YEAR(EDF[[#This Row],[Date]])</f>
        <v>2023</v>
      </c>
    </row>
    <row r="211" spans="1:34" x14ac:dyDescent="0.2">
      <c r="A211" s="1">
        <v>45149.278356481482</v>
      </c>
      <c r="B211" s="3" t="s">
        <v>84</v>
      </c>
      <c r="C211" s="2">
        <v>45149</v>
      </c>
      <c r="D211" s="3"/>
      <c r="E211" s="3">
        <v>2</v>
      </c>
      <c r="F211" s="3">
        <v>4</v>
      </c>
      <c r="G211" s="3">
        <v>3</v>
      </c>
      <c r="H211" s="3">
        <v>2</v>
      </c>
      <c r="I211" s="3">
        <v>4</v>
      </c>
      <c r="J211" s="3">
        <v>4</v>
      </c>
      <c r="K211" s="3"/>
      <c r="L211" s="11"/>
      <c r="M211" s="11"/>
      <c r="N211" s="3"/>
      <c r="AF211">
        <f t="shared" si="3"/>
        <v>19</v>
      </c>
      <c r="AG211" s="3">
        <f>_xlfn.ISOWEEKNUM(EDF[[#This Row],[Date]])</f>
        <v>32</v>
      </c>
      <c r="AH211" s="3">
        <f>YEAR(EDF[[#This Row],[Date]])</f>
        <v>2023</v>
      </c>
    </row>
    <row r="212" spans="1:34" x14ac:dyDescent="0.2">
      <c r="A212" s="1">
        <v>45149.354722222219</v>
      </c>
      <c r="B212" s="3" t="s">
        <v>102</v>
      </c>
      <c r="C212" s="2">
        <v>45149</v>
      </c>
      <c r="D212" s="3"/>
      <c r="E212" s="3">
        <v>2</v>
      </c>
      <c r="F212" s="3">
        <v>4</v>
      </c>
      <c r="G212" s="3">
        <v>4</v>
      </c>
      <c r="H212" s="3">
        <v>2</v>
      </c>
      <c r="I212" s="3">
        <v>5</v>
      </c>
      <c r="J212" s="3">
        <v>5</v>
      </c>
      <c r="K212" s="3"/>
      <c r="L212" s="11"/>
      <c r="M212" s="11"/>
      <c r="N212" s="3"/>
      <c r="AF212">
        <f t="shared" si="3"/>
        <v>22</v>
      </c>
      <c r="AG212" s="3">
        <f>_xlfn.ISOWEEKNUM(EDF[[#This Row],[Date]])</f>
        <v>32</v>
      </c>
      <c r="AH212" s="3">
        <f>YEAR(EDF[[#This Row],[Date]])</f>
        <v>2023</v>
      </c>
    </row>
    <row r="213" spans="1:34" x14ac:dyDescent="0.2">
      <c r="A213" s="1">
        <v>45149.36519675926</v>
      </c>
      <c r="B213" s="3" t="s">
        <v>83</v>
      </c>
      <c r="C213" s="2">
        <v>45149</v>
      </c>
      <c r="D213" s="3"/>
      <c r="E213" s="3">
        <v>2</v>
      </c>
      <c r="F213" s="3">
        <v>4</v>
      </c>
      <c r="G213" s="3">
        <v>2</v>
      </c>
      <c r="H213" s="3">
        <v>1</v>
      </c>
      <c r="I213" s="3">
        <v>1</v>
      </c>
      <c r="J213" s="3">
        <v>3</v>
      </c>
      <c r="K213" s="3"/>
      <c r="L213" s="11"/>
      <c r="M213" s="11"/>
      <c r="N213" s="3"/>
      <c r="AF213">
        <f t="shared" si="3"/>
        <v>13</v>
      </c>
      <c r="AG213" s="3">
        <f>_xlfn.ISOWEEKNUM(EDF[[#This Row],[Date]])</f>
        <v>32</v>
      </c>
      <c r="AH213" s="3">
        <f>YEAR(EDF[[#This Row],[Date]])</f>
        <v>2023</v>
      </c>
    </row>
    <row r="214" spans="1:34" x14ac:dyDescent="0.2">
      <c r="A214" s="1">
        <v>45149.376550925925</v>
      </c>
      <c r="B214" s="3" t="s">
        <v>106</v>
      </c>
      <c r="C214" s="2">
        <v>45149</v>
      </c>
      <c r="D214" s="3"/>
      <c r="E214" s="3">
        <v>2</v>
      </c>
      <c r="F214" s="3">
        <v>2</v>
      </c>
      <c r="G214" s="3">
        <v>3</v>
      </c>
      <c r="H214" s="3">
        <v>2</v>
      </c>
      <c r="I214" s="3">
        <v>3</v>
      </c>
      <c r="J214" s="3">
        <v>4</v>
      </c>
      <c r="K214" s="3"/>
      <c r="L214" s="11"/>
      <c r="M214" s="11"/>
      <c r="N214" s="3"/>
      <c r="AF214">
        <f t="shared" si="3"/>
        <v>16</v>
      </c>
      <c r="AG214" s="3">
        <f>_xlfn.ISOWEEKNUM(EDF[[#This Row],[Date]])</f>
        <v>32</v>
      </c>
      <c r="AH214" s="3">
        <f>YEAR(EDF[[#This Row],[Date]])</f>
        <v>2023</v>
      </c>
    </row>
    <row r="215" spans="1:34" x14ac:dyDescent="0.2">
      <c r="A215" s="1">
        <v>45149.393240740741</v>
      </c>
      <c r="B215" s="3" t="s">
        <v>142</v>
      </c>
      <c r="C215" s="2">
        <v>45149</v>
      </c>
      <c r="D215" s="3"/>
      <c r="E215" s="3">
        <v>2</v>
      </c>
      <c r="F215" s="3">
        <v>3</v>
      </c>
      <c r="G215" s="3">
        <v>2</v>
      </c>
      <c r="H215" s="3">
        <v>2</v>
      </c>
      <c r="I215" s="3">
        <v>3</v>
      </c>
      <c r="J215" s="3">
        <v>4</v>
      </c>
      <c r="K215" s="3"/>
      <c r="L215" s="11"/>
      <c r="M215" s="11"/>
      <c r="N215" s="3"/>
      <c r="AF215">
        <f t="shared" si="3"/>
        <v>16</v>
      </c>
      <c r="AG215" s="3">
        <f>_xlfn.ISOWEEKNUM(EDF[[#This Row],[Date]])</f>
        <v>32</v>
      </c>
      <c r="AH215" s="3">
        <f>YEAR(EDF[[#This Row],[Date]])</f>
        <v>2023</v>
      </c>
    </row>
    <row r="216" spans="1:34" x14ac:dyDescent="0.2">
      <c r="A216" s="1">
        <v>45149.396319444444</v>
      </c>
      <c r="B216" s="3" t="s">
        <v>81</v>
      </c>
      <c r="C216" s="2">
        <v>45149</v>
      </c>
      <c r="D216" s="3"/>
      <c r="E216" s="3">
        <v>3</v>
      </c>
      <c r="F216" s="3">
        <v>4</v>
      </c>
      <c r="G216" s="3">
        <v>2</v>
      </c>
      <c r="H216" s="3">
        <v>2</v>
      </c>
      <c r="I216" s="3">
        <v>3</v>
      </c>
      <c r="J216" s="3">
        <v>4</v>
      </c>
      <c r="K216" s="3"/>
      <c r="L216" s="3"/>
      <c r="M216" s="3"/>
      <c r="N216" s="3"/>
      <c r="AF216">
        <f t="shared" si="3"/>
        <v>18</v>
      </c>
      <c r="AG216" s="3">
        <f>_xlfn.ISOWEEKNUM(EDF[[#This Row],[Date]])</f>
        <v>32</v>
      </c>
      <c r="AH216" s="3">
        <f>YEAR(EDF[[#This Row],[Date]])</f>
        <v>2023</v>
      </c>
    </row>
    <row r="217" spans="1:34" x14ac:dyDescent="0.2">
      <c r="A217" s="1">
        <v>45149.406712962962</v>
      </c>
      <c r="B217" s="3" t="s">
        <v>99</v>
      </c>
      <c r="C217" s="2">
        <v>45149</v>
      </c>
      <c r="D217" s="3"/>
      <c r="E217" s="3">
        <v>3</v>
      </c>
      <c r="F217" s="3">
        <v>4</v>
      </c>
      <c r="G217" s="3">
        <v>4</v>
      </c>
      <c r="H217" s="3">
        <v>3</v>
      </c>
      <c r="I217" s="3">
        <v>3</v>
      </c>
      <c r="J217" s="3">
        <v>4</v>
      </c>
      <c r="K217" s="3"/>
      <c r="L217" s="11"/>
      <c r="M217" s="11"/>
      <c r="N217" s="3"/>
      <c r="AF217">
        <f t="shared" si="3"/>
        <v>21</v>
      </c>
      <c r="AG217" s="3">
        <f>_xlfn.ISOWEEKNUM(EDF[[#This Row],[Date]])</f>
        <v>32</v>
      </c>
      <c r="AH217" s="3">
        <f>YEAR(EDF[[#This Row],[Date]])</f>
        <v>2023</v>
      </c>
    </row>
    <row r="218" spans="1:34" x14ac:dyDescent="0.2">
      <c r="A218" s="1">
        <v>45149.46770833333</v>
      </c>
      <c r="B218" s="3" t="s">
        <v>80</v>
      </c>
      <c r="C218" s="2">
        <v>45149</v>
      </c>
      <c r="D218" s="3"/>
      <c r="E218" s="3">
        <v>4</v>
      </c>
      <c r="F218" s="3">
        <v>4</v>
      </c>
      <c r="G218" s="3">
        <v>3</v>
      </c>
      <c r="H218" s="3">
        <v>2</v>
      </c>
      <c r="I218" s="3">
        <v>2</v>
      </c>
      <c r="J218" s="3">
        <v>3</v>
      </c>
      <c r="K218" s="3"/>
      <c r="L218" s="3"/>
      <c r="M218" s="3"/>
      <c r="N218" s="3" t="s">
        <v>143</v>
      </c>
      <c r="AF218">
        <f t="shared" si="3"/>
        <v>18</v>
      </c>
      <c r="AG218" s="3">
        <f>_xlfn.ISOWEEKNUM(EDF[[#This Row],[Date]])</f>
        <v>32</v>
      </c>
      <c r="AH218" s="3">
        <f>YEAR(EDF[[#This Row],[Date]])</f>
        <v>2023</v>
      </c>
    </row>
    <row r="219" spans="1:34" x14ac:dyDescent="0.2">
      <c r="A219" s="1">
        <v>45149.495138888888</v>
      </c>
      <c r="B219" s="3" t="s">
        <v>86</v>
      </c>
      <c r="C219" s="2">
        <v>45149</v>
      </c>
      <c r="D219" s="3"/>
      <c r="E219" s="3">
        <v>3</v>
      </c>
      <c r="F219" s="3">
        <v>4</v>
      </c>
      <c r="G219" s="3">
        <v>3</v>
      </c>
      <c r="H219" s="3">
        <v>2</v>
      </c>
      <c r="I219" s="3">
        <v>5</v>
      </c>
      <c r="J219" s="3">
        <v>4</v>
      </c>
      <c r="K219" s="3"/>
      <c r="L219" s="11"/>
      <c r="M219" s="11"/>
      <c r="N219" s="3"/>
      <c r="AF219">
        <f t="shared" si="3"/>
        <v>21</v>
      </c>
      <c r="AG219" s="3">
        <f>_xlfn.ISOWEEKNUM(EDF[[#This Row],[Date]])</f>
        <v>32</v>
      </c>
      <c r="AH219" s="3">
        <f>YEAR(EDF[[#This Row],[Date]])</f>
        <v>2023</v>
      </c>
    </row>
    <row r="220" spans="1:34" x14ac:dyDescent="0.2">
      <c r="A220" s="1">
        <v>45149.60528935185</v>
      </c>
      <c r="B220" s="3" t="s">
        <v>78</v>
      </c>
      <c r="C220" s="2">
        <v>45149</v>
      </c>
      <c r="D220" s="3"/>
      <c r="E220" s="3">
        <v>3</v>
      </c>
      <c r="F220" s="3">
        <v>2</v>
      </c>
      <c r="G220" s="3">
        <v>4</v>
      </c>
      <c r="H220" s="3">
        <v>3</v>
      </c>
      <c r="I220" s="3">
        <v>5</v>
      </c>
      <c r="J220" s="3">
        <v>5</v>
      </c>
      <c r="K220" s="3"/>
      <c r="L220" s="11"/>
      <c r="M220" s="11"/>
      <c r="N220" s="3" t="s">
        <v>144</v>
      </c>
      <c r="AF220">
        <f t="shared" si="3"/>
        <v>22</v>
      </c>
      <c r="AG220" s="3">
        <f>_xlfn.ISOWEEKNUM(EDF[[#This Row],[Date]])</f>
        <v>32</v>
      </c>
      <c r="AH220" s="3">
        <f>YEAR(EDF[[#This Row],[Date]])</f>
        <v>2023</v>
      </c>
    </row>
    <row r="221" spans="1:34" x14ac:dyDescent="0.2">
      <c r="A221" s="1">
        <v>45149.768125000002</v>
      </c>
      <c r="B221" s="3" t="s">
        <v>135</v>
      </c>
      <c r="C221" s="2">
        <v>45149</v>
      </c>
      <c r="D221" s="3"/>
      <c r="E221" s="3">
        <v>3</v>
      </c>
      <c r="F221" s="3">
        <v>3</v>
      </c>
      <c r="G221" s="3">
        <v>2</v>
      </c>
      <c r="H221" s="3">
        <v>2</v>
      </c>
      <c r="I221" s="3">
        <v>3</v>
      </c>
      <c r="J221" s="3">
        <v>3</v>
      </c>
      <c r="K221" s="3"/>
      <c r="L221" s="11"/>
      <c r="M221" s="11"/>
      <c r="N221" s="3"/>
      <c r="AF221">
        <f t="shared" si="3"/>
        <v>16</v>
      </c>
      <c r="AG221" s="3">
        <f>_xlfn.ISOWEEKNUM(EDF[[#This Row],[Date]])</f>
        <v>32</v>
      </c>
      <c r="AH221" s="3">
        <f>YEAR(EDF[[#This Row],[Date]])</f>
        <v>2023</v>
      </c>
    </row>
    <row r="222" spans="1:34" x14ac:dyDescent="0.2">
      <c r="A222" s="1">
        <v>45150.606064814812</v>
      </c>
      <c r="B222" s="3" t="s">
        <v>78</v>
      </c>
      <c r="C222" s="2">
        <v>45150</v>
      </c>
      <c r="D222" s="3"/>
      <c r="E222" s="3">
        <v>2</v>
      </c>
      <c r="F222" s="3">
        <v>2</v>
      </c>
      <c r="G222" s="3">
        <v>3</v>
      </c>
      <c r="H222" s="3">
        <v>2</v>
      </c>
      <c r="I222" s="3">
        <v>5</v>
      </c>
      <c r="J222" s="3">
        <v>5</v>
      </c>
      <c r="K222" s="3"/>
      <c r="L222" s="11"/>
      <c r="M222" s="11"/>
      <c r="N222" s="3" t="s">
        <v>145</v>
      </c>
      <c r="AF222">
        <f t="shared" si="3"/>
        <v>19</v>
      </c>
      <c r="AG222" s="3">
        <f>_xlfn.ISOWEEKNUM(EDF[[#This Row],[Date]])</f>
        <v>32</v>
      </c>
      <c r="AH222" s="3">
        <f>YEAR(EDF[[#This Row],[Date]])</f>
        <v>2023</v>
      </c>
    </row>
    <row r="223" spans="1:34" x14ac:dyDescent="0.2">
      <c r="A223" s="1">
        <v>45151.404247685183</v>
      </c>
      <c r="B223" s="3" t="s">
        <v>78</v>
      </c>
      <c r="C223" s="2">
        <v>45151</v>
      </c>
      <c r="D223" s="3"/>
      <c r="E223" s="3">
        <v>2</v>
      </c>
      <c r="F223" s="3">
        <v>4</v>
      </c>
      <c r="G223" s="3">
        <v>2</v>
      </c>
      <c r="H223" s="3">
        <v>3</v>
      </c>
      <c r="I223" s="3">
        <v>5</v>
      </c>
      <c r="J223" s="3">
        <v>5</v>
      </c>
      <c r="K223" s="3"/>
      <c r="L223" s="11"/>
      <c r="M223" s="11"/>
      <c r="N223" s="3" t="s">
        <v>146</v>
      </c>
      <c r="AF223">
        <f t="shared" si="3"/>
        <v>21</v>
      </c>
      <c r="AG223" s="3">
        <f>_xlfn.ISOWEEKNUM(EDF[[#This Row],[Date]])</f>
        <v>32</v>
      </c>
      <c r="AH223" s="3">
        <f>YEAR(EDF[[#This Row],[Date]])</f>
        <v>2023</v>
      </c>
    </row>
    <row r="224" spans="1:34" x14ac:dyDescent="0.2">
      <c r="A224" s="1">
        <v>45152.246446759258</v>
      </c>
      <c r="B224" s="3" t="s">
        <v>142</v>
      </c>
      <c r="C224" s="2">
        <v>45152</v>
      </c>
      <c r="D224" s="3"/>
      <c r="E224" s="3">
        <v>3</v>
      </c>
      <c r="F224" s="3">
        <v>3</v>
      </c>
      <c r="G224" s="3">
        <v>4</v>
      </c>
      <c r="H224" s="3">
        <v>4</v>
      </c>
      <c r="I224" s="3">
        <v>2</v>
      </c>
      <c r="J224" s="3">
        <v>2</v>
      </c>
      <c r="K224" s="3"/>
      <c r="L224" s="11"/>
      <c r="M224" s="11"/>
      <c r="N224" s="3"/>
      <c r="AF224">
        <f t="shared" si="3"/>
        <v>18</v>
      </c>
      <c r="AG224" s="3">
        <f>_xlfn.ISOWEEKNUM(EDF[[#This Row],[Date]])</f>
        <v>33</v>
      </c>
      <c r="AH224" s="3">
        <f>YEAR(EDF[[#This Row],[Date]])</f>
        <v>2023</v>
      </c>
    </row>
    <row r="225" spans="1:34" x14ac:dyDescent="0.2">
      <c r="A225" s="1">
        <v>45152.287083333336</v>
      </c>
      <c r="B225" s="3" t="s">
        <v>75</v>
      </c>
      <c r="C225" s="2">
        <v>45152</v>
      </c>
      <c r="D225" s="3"/>
      <c r="E225" s="3">
        <v>1</v>
      </c>
      <c r="F225" s="3">
        <v>1</v>
      </c>
      <c r="G225" s="3">
        <v>4</v>
      </c>
      <c r="H225" s="3">
        <v>4</v>
      </c>
      <c r="I225" s="3">
        <v>2</v>
      </c>
      <c r="J225" s="3">
        <v>3</v>
      </c>
      <c r="K225" s="3"/>
      <c r="L225" s="11"/>
      <c r="M225" s="11"/>
      <c r="N225" s="3"/>
      <c r="AF225">
        <f t="shared" si="3"/>
        <v>15</v>
      </c>
      <c r="AG225" s="3">
        <f>_xlfn.ISOWEEKNUM(EDF[[#This Row],[Date]])</f>
        <v>33</v>
      </c>
      <c r="AH225" s="3">
        <f>YEAR(EDF[[#This Row],[Date]])</f>
        <v>2023</v>
      </c>
    </row>
    <row r="226" spans="1:34" x14ac:dyDescent="0.2">
      <c r="A226" s="1">
        <v>45152.451412037037</v>
      </c>
      <c r="B226" s="3" t="s">
        <v>99</v>
      </c>
      <c r="C226" s="2">
        <v>45152</v>
      </c>
      <c r="D226" s="3"/>
      <c r="E226" s="3">
        <v>4</v>
      </c>
      <c r="F226" s="3">
        <v>4</v>
      </c>
      <c r="G226" s="3">
        <v>4</v>
      </c>
      <c r="H226" s="3">
        <v>4</v>
      </c>
      <c r="I226" s="3">
        <v>4</v>
      </c>
      <c r="J226" s="3">
        <v>4</v>
      </c>
      <c r="K226" s="3"/>
      <c r="L226" s="11"/>
      <c r="M226" s="11"/>
      <c r="N226" s="3"/>
      <c r="AF226">
        <f t="shared" si="3"/>
        <v>24</v>
      </c>
      <c r="AG226" s="3">
        <f>_xlfn.ISOWEEKNUM(EDF[[#This Row],[Date]])</f>
        <v>33</v>
      </c>
      <c r="AH226" s="3">
        <f>YEAR(EDF[[#This Row],[Date]])</f>
        <v>2023</v>
      </c>
    </row>
    <row r="227" spans="1:34" x14ac:dyDescent="0.2">
      <c r="A227" s="1">
        <v>45152.501793981479</v>
      </c>
      <c r="B227" s="3" t="s">
        <v>100</v>
      </c>
      <c r="C227" s="2">
        <v>45152</v>
      </c>
      <c r="D227" s="3"/>
      <c r="E227" s="3">
        <v>2</v>
      </c>
      <c r="F227" s="3">
        <v>2</v>
      </c>
      <c r="G227" s="3">
        <v>4</v>
      </c>
      <c r="H227" s="3">
        <v>4</v>
      </c>
      <c r="I227" s="3">
        <v>4</v>
      </c>
      <c r="J227" s="3">
        <v>4</v>
      </c>
      <c r="K227" s="3"/>
      <c r="L227" s="11"/>
      <c r="M227" s="11"/>
      <c r="N227" s="3"/>
      <c r="AF227">
        <f t="shared" si="3"/>
        <v>20</v>
      </c>
      <c r="AG227" s="3">
        <f>_xlfn.ISOWEEKNUM(EDF[[#This Row],[Date]])</f>
        <v>33</v>
      </c>
      <c r="AH227" s="3">
        <f>YEAR(EDF[[#This Row],[Date]])</f>
        <v>2023</v>
      </c>
    </row>
    <row r="228" spans="1:34" x14ac:dyDescent="0.2">
      <c r="A228" s="1">
        <v>45152.534305555557</v>
      </c>
      <c r="B228" s="3" t="s">
        <v>81</v>
      </c>
      <c r="C228" s="2">
        <v>45152</v>
      </c>
      <c r="D228" s="3"/>
      <c r="E228" s="3">
        <v>4</v>
      </c>
      <c r="F228" s="3">
        <v>4</v>
      </c>
      <c r="G228" s="3">
        <v>5</v>
      </c>
      <c r="H228" s="3">
        <v>4</v>
      </c>
      <c r="I228" s="3">
        <v>4</v>
      </c>
      <c r="J228" s="3">
        <v>4</v>
      </c>
      <c r="K228" s="3"/>
      <c r="L228" s="3"/>
      <c r="M228" s="3"/>
      <c r="N228" s="3"/>
      <c r="AF228">
        <f t="shared" si="3"/>
        <v>25</v>
      </c>
      <c r="AG228" s="3">
        <f>_xlfn.ISOWEEKNUM(EDF[[#This Row],[Date]])</f>
        <v>33</v>
      </c>
      <c r="AH228" s="3">
        <f>YEAR(EDF[[#This Row],[Date]])</f>
        <v>2023</v>
      </c>
    </row>
    <row r="229" spans="1:34" x14ac:dyDescent="0.2">
      <c r="A229" s="1">
        <v>45152.560624999998</v>
      </c>
      <c r="B229" s="3" t="s">
        <v>102</v>
      </c>
      <c r="C229" s="2">
        <v>45152</v>
      </c>
      <c r="D229" s="3"/>
      <c r="E229" s="3">
        <v>2</v>
      </c>
      <c r="F229" s="3">
        <v>3</v>
      </c>
      <c r="G229" s="3">
        <v>3</v>
      </c>
      <c r="H229" s="3">
        <v>3</v>
      </c>
      <c r="I229" s="3">
        <v>4</v>
      </c>
      <c r="J229" s="3">
        <v>5</v>
      </c>
      <c r="K229" s="3"/>
      <c r="L229" s="11"/>
      <c r="M229" s="11"/>
      <c r="N229" s="3"/>
      <c r="AF229">
        <f t="shared" si="3"/>
        <v>20</v>
      </c>
      <c r="AG229" s="3">
        <f>_xlfn.ISOWEEKNUM(EDF[[#This Row],[Date]])</f>
        <v>33</v>
      </c>
      <c r="AH229" s="3">
        <f>YEAR(EDF[[#This Row],[Date]])</f>
        <v>2023</v>
      </c>
    </row>
    <row r="230" spans="1:34" x14ac:dyDescent="0.2">
      <c r="A230" s="1">
        <v>45152.64398148148</v>
      </c>
      <c r="B230" s="3" t="s">
        <v>106</v>
      </c>
      <c r="C230" s="2">
        <v>45152</v>
      </c>
      <c r="D230" s="3"/>
      <c r="E230" s="3">
        <v>2</v>
      </c>
      <c r="F230" s="3">
        <v>3</v>
      </c>
      <c r="G230" s="3">
        <v>3</v>
      </c>
      <c r="H230" s="3">
        <v>2</v>
      </c>
      <c r="I230" s="3">
        <v>3</v>
      </c>
      <c r="J230" s="3">
        <v>4</v>
      </c>
      <c r="K230" s="3"/>
      <c r="L230" s="11"/>
      <c r="M230" s="11"/>
      <c r="N230" s="3"/>
      <c r="AF230">
        <f t="shared" si="3"/>
        <v>17</v>
      </c>
      <c r="AG230" s="3">
        <f>_xlfn.ISOWEEKNUM(EDF[[#This Row],[Date]])</f>
        <v>33</v>
      </c>
      <c r="AH230" s="3">
        <f>YEAR(EDF[[#This Row],[Date]])</f>
        <v>2023</v>
      </c>
    </row>
    <row r="231" spans="1:34" x14ac:dyDescent="0.2">
      <c r="A231" s="1">
        <v>45152.729675925926</v>
      </c>
      <c r="B231" s="3" t="s">
        <v>112</v>
      </c>
      <c r="C231" s="2">
        <v>45152</v>
      </c>
      <c r="D231" s="3"/>
      <c r="E231" s="3">
        <v>3</v>
      </c>
      <c r="F231" s="3">
        <v>4</v>
      </c>
      <c r="G231" s="3">
        <v>2</v>
      </c>
      <c r="H231" s="3">
        <v>3</v>
      </c>
      <c r="I231" s="3">
        <v>3</v>
      </c>
      <c r="J231" s="3">
        <v>4</v>
      </c>
      <c r="K231" s="3"/>
      <c r="L231" s="11"/>
      <c r="M231" s="11"/>
      <c r="N231" s="3"/>
      <c r="AF231">
        <f t="shared" si="3"/>
        <v>19</v>
      </c>
      <c r="AG231" s="3">
        <f>_xlfn.ISOWEEKNUM(EDF[[#This Row],[Date]])</f>
        <v>33</v>
      </c>
      <c r="AH231" s="3">
        <f>YEAR(EDF[[#This Row],[Date]])</f>
        <v>2023</v>
      </c>
    </row>
    <row r="232" spans="1:34" x14ac:dyDescent="0.2">
      <c r="A232" s="1">
        <v>45152.760578703703</v>
      </c>
      <c r="B232" s="3" t="s">
        <v>84</v>
      </c>
      <c r="C232" s="2">
        <v>45152</v>
      </c>
      <c r="D232" s="3"/>
      <c r="E232" s="3">
        <v>2</v>
      </c>
      <c r="F232" s="3">
        <v>1</v>
      </c>
      <c r="G232" s="3">
        <v>4</v>
      </c>
      <c r="H232" s="3">
        <v>4</v>
      </c>
      <c r="I232" s="3">
        <v>4</v>
      </c>
      <c r="J232" s="3">
        <v>4</v>
      </c>
      <c r="K232" s="3"/>
      <c r="L232" s="11"/>
      <c r="M232" s="11"/>
      <c r="N232" s="3" t="s">
        <v>147</v>
      </c>
      <c r="AF232">
        <f t="shared" si="3"/>
        <v>19</v>
      </c>
      <c r="AG232" s="3">
        <f>_xlfn.ISOWEEKNUM(EDF[[#This Row],[Date]])</f>
        <v>33</v>
      </c>
      <c r="AH232" s="3">
        <f>YEAR(EDF[[#This Row],[Date]])</f>
        <v>2023</v>
      </c>
    </row>
    <row r="233" spans="1:34" x14ac:dyDescent="0.2">
      <c r="A233" s="1">
        <v>45153.439259259256</v>
      </c>
      <c r="B233" s="3" t="s">
        <v>83</v>
      </c>
      <c r="C233" s="2">
        <v>45153</v>
      </c>
      <c r="D233" s="3"/>
      <c r="E233" s="3">
        <v>4</v>
      </c>
      <c r="F233" s="3">
        <v>5</v>
      </c>
      <c r="G233" s="3">
        <v>3</v>
      </c>
      <c r="H233" s="3">
        <v>2</v>
      </c>
      <c r="I233" s="3">
        <v>3</v>
      </c>
      <c r="J233" s="3">
        <v>4</v>
      </c>
      <c r="K233" s="3"/>
      <c r="L233" s="11"/>
      <c r="M233" s="11"/>
      <c r="N233" s="3"/>
      <c r="AF233">
        <f t="shared" si="3"/>
        <v>21</v>
      </c>
      <c r="AG233" s="3">
        <f>_xlfn.ISOWEEKNUM(EDF[[#This Row],[Date]])</f>
        <v>33</v>
      </c>
      <c r="AH233" s="3">
        <f>YEAR(EDF[[#This Row],[Date]])</f>
        <v>2023</v>
      </c>
    </row>
    <row r="234" spans="1:34" x14ac:dyDescent="0.2">
      <c r="A234" s="1">
        <v>45153.440844907411</v>
      </c>
      <c r="B234" s="3" t="s">
        <v>99</v>
      </c>
      <c r="C234" s="2">
        <v>45153</v>
      </c>
      <c r="D234" s="3"/>
      <c r="E234" s="3">
        <v>4</v>
      </c>
      <c r="F234" s="3">
        <v>4</v>
      </c>
      <c r="G234" s="3">
        <v>4</v>
      </c>
      <c r="H234" s="3">
        <v>3</v>
      </c>
      <c r="I234" s="3">
        <v>2</v>
      </c>
      <c r="J234" s="3">
        <v>4</v>
      </c>
      <c r="K234" s="3"/>
      <c r="L234" s="11"/>
      <c r="M234" s="11"/>
      <c r="N234" s="3"/>
      <c r="AF234">
        <f t="shared" si="3"/>
        <v>21</v>
      </c>
      <c r="AG234" s="3">
        <f>_xlfn.ISOWEEKNUM(EDF[[#This Row],[Date]])</f>
        <v>33</v>
      </c>
      <c r="AH234" s="3">
        <f>YEAR(EDF[[#This Row],[Date]])</f>
        <v>2023</v>
      </c>
    </row>
    <row r="235" spans="1:34" x14ac:dyDescent="0.2">
      <c r="A235" s="1">
        <v>45153.451273148145</v>
      </c>
      <c r="B235" s="3" t="s">
        <v>112</v>
      </c>
      <c r="C235" s="2">
        <v>45153</v>
      </c>
      <c r="D235" s="3"/>
      <c r="E235" s="3">
        <v>3</v>
      </c>
      <c r="F235" s="3">
        <v>3</v>
      </c>
      <c r="G235" s="3">
        <v>3</v>
      </c>
      <c r="H235" s="3">
        <v>3</v>
      </c>
      <c r="I235" s="3">
        <v>3</v>
      </c>
      <c r="J235" s="3">
        <v>4</v>
      </c>
      <c r="K235" s="3"/>
      <c r="L235" s="11"/>
      <c r="M235" s="11"/>
      <c r="N235" s="3"/>
      <c r="AF235">
        <f t="shared" si="3"/>
        <v>19</v>
      </c>
      <c r="AG235" s="3">
        <f>_xlfn.ISOWEEKNUM(EDF[[#This Row],[Date]])</f>
        <v>33</v>
      </c>
      <c r="AH235" s="3">
        <f>YEAR(EDF[[#This Row],[Date]])</f>
        <v>2023</v>
      </c>
    </row>
    <row r="236" spans="1:34" x14ac:dyDescent="0.2">
      <c r="A236" s="1">
        <v>45153.458993055552</v>
      </c>
      <c r="B236" s="3" t="s">
        <v>95</v>
      </c>
      <c r="C236" s="2">
        <v>45153</v>
      </c>
      <c r="D236" s="3"/>
      <c r="E236" s="3">
        <v>3</v>
      </c>
      <c r="F236" s="3">
        <v>3</v>
      </c>
      <c r="G236" s="3">
        <v>3</v>
      </c>
      <c r="H236" s="3">
        <v>3</v>
      </c>
      <c r="I236" s="3">
        <v>3</v>
      </c>
      <c r="J236" s="3">
        <v>4</v>
      </c>
      <c r="K236" s="3"/>
      <c r="L236" s="3"/>
      <c r="M236" s="3"/>
      <c r="N236" s="3"/>
      <c r="AF236">
        <f t="shared" si="3"/>
        <v>19</v>
      </c>
      <c r="AG236" s="3">
        <f>_xlfn.ISOWEEKNUM(EDF[[#This Row],[Date]])</f>
        <v>33</v>
      </c>
      <c r="AH236" s="3">
        <f>YEAR(EDF[[#This Row],[Date]])</f>
        <v>2023</v>
      </c>
    </row>
    <row r="237" spans="1:34" x14ac:dyDescent="0.2">
      <c r="A237" s="1">
        <v>45153.465057870373</v>
      </c>
      <c r="B237" s="3" t="s">
        <v>77</v>
      </c>
      <c r="C237" s="2">
        <v>45153</v>
      </c>
      <c r="D237" s="3"/>
      <c r="E237" s="3">
        <v>3</v>
      </c>
      <c r="F237" s="3">
        <v>4</v>
      </c>
      <c r="G237" s="3">
        <v>3</v>
      </c>
      <c r="H237" s="3">
        <v>3</v>
      </c>
      <c r="I237" s="3">
        <v>3</v>
      </c>
      <c r="J237" s="3">
        <v>4</v>
      </c>
      <c r="K237" s="3"/>
      <c r="L237" s="3"/>
      <c r="M237" s="3"/>
      <c r="N237" s="3"/>
      <c r="AF237">
        <f t="shared" si="3"/>
        <v>20</v>
      </c>
      <c r="AG237" s="3">
        <f>_xlfn.ISOWEEKNUM(EDF[[#This Row],[Date]])</f>
        <v>33</v>
      </c>
      <c r="AH237" s="3">
        <f>YEAR(EDF[[#This Row],[Date]])</f>
        <v>2023</v>
      </c>
    </row>
    <row r="238" spans="1:34" x14ac:dyDescent="0.2">
      <c r="A238" s="1">
        <v>45153.470995370371</v>
      </c>
      <c r="B238" s="3" t="s">
        <v>135</v>
      </c>
      <c r="C238" s="2">
        <v>45153</v>
      </c>
      <c r="D238" s="3"/>
      <c r="E238" s="3">
        <v>3</v>
      </c>
      <c r="F238" s="3">
        <v>3</v>
      </c>
      <c r="G238" s="3">
        <v>4</v>
      </c>
      <c r="H238" s="3">
        <v>3</v>
      </c>
      <c r="I238" s="3">
        <v>4</v>
      </c>
      <c r="J238" s="3">
        <v>4</v>
      </c>
      <c r="K238" s="3"/>
      <c r="L238" s="11"/>
      <c r="M238" s="11"/>
      <c r="N238" s="3"/>
      <c r="AF238">
        <f t="shared" si="3"/>
        <v>21</v>
      </c>
      <c r="AG238" s="3">
        <f>_xlfn.ISOWEEKNUM(EDF[[#This Row],[Date]])</f>
        <v>33</v>
      </c>
      <c r="AH238" s="3">
        <f>YEAR(EDF[[#This Row],[Date]])</f>
        <v>2023</v>
      </c>
    </row>
    <row r="239" spans="1:34" x14ac:dyDescent="0.2">
      <c r="A239" s="1">
        <v>45153.575370370374</v>
      </c>
      <c r="B239" s="3" t="s">
        <v>86</v>
      </c>
      <c r="C239" s="2">
        <v>45153</v>
      </c>
      <c r="D239" s="3"/>
      <c r="E239" s="3">
        <v>3</v>
      </c>
      <c r="F239" s="3">
        <v>4</v>
      </c>
      <c r="G239" s="3">
        <v>4</v>
      </c>
      <c r="H239" s="3">
        <v>3</v>
      </c>
      <c r="I239" s="3">
        <v>5</v>
      </c>
      <c r="J239" s="3">
        <v>5</v>
      </c>
      <c r="K239" s="3"/>
      <c r="L239" s="11"/>
      <c r="M239" s="11"/>
      <c r="N239" s="3"/>
      <c r="AF239">
        <f t="shared" si="3"/>
        <v>24</v>
      </c>
      <c r="AG239" s="3">
        <f>_xlfn.ISOWEEKNUM(EDF[[#This Row],[Date]])</f>
        <v>33</v>
      </c>
      <c r="AH239" s="3">
        <f>YEAR(EDF[[#This Row],[Date]])</f>
        <v>2023</v>
      </c>
    </row>
    <row r="240" spans="1:34" x14ac:dyDescent="0.2">
      <c r="A240" s="1">
        <v>45153.581192129626</v>
      </c>
      <c r="B240" s="3" t="s">
        <v>81</v>
      </c>
      <c r="C240" s="2">
        <v>45153</v>
      </c>
      <c r="D240" s="3"/>
      <c r="E240" s="3">
        <v>4</v>
      </c>
      <c r="F240" s="3">
        <v>4</v>
      </c>
      <c r="G240" s="3">
        <v>4</v>
      </c>
      <c r="H240" s="3">
        <v>4</v>
      </c>
      <c r="I240" s="3">
        <v>4</v>
      </c>
      <c r="J240" s="3">
        <v>4</v>
      </c>
      <c r="K240" s="3"/>
      <c r="L240" s="3"/>
      <c r="M240" s="3"/>
      <c r="N240" s="3"/>
      <c r="AF240">
        <f t="shared" si="3"/>
        <v>24</v>
      </c>
      <c r="AG240" s="3">
        <f>_xlfn.ISOWEEKNUM(EDF[[#This Row],[Date]])</f>
        <v>33</v>
      </c>
      <c r="AH240" s="3">
        <f>YEAR(EDF[[#This Row],[Date]])</f>
        <v>2023</v>
      </c>
    </row>
    <row r="241" spans="1:34" x14ac:dyDescent="0.2">
      <c r="A241" s="1">
        <v>45153.603773148148</v>
      </c>
      <c r="B241" s="3" t="s">
        <v>80</v>
      </c>
      <c r="C241" s="2">
        <v>45153</v>
      </c>
      <c r="D241" s="3"/>
      <c r="E241" s="3">
        <v>3</v>
      </c>
      <c r="F241" s="3">
        <v>4</v>
      </c>
      <c r="G241" s="3">
        <v>2</v>
      </c>
      <c r="H241" s="3">
        <v>3</v>
      </c>
      <c r="I241" s="3">
        <v>2</v>
      </c>
      <c r="J241" s="3">
        <v>4</v>
      </c>
      <c r="K241" s="3"/>
      <c r="L241" s="3"/>
      <c r="M241" s="3"/>
      <c r="N241" s="3" t="s">
        <v>148</v>
      </c>
      <c r="AF241">
        <f t="shared" si="3"/>
        <v>18</v>
      </c>
      <c r="AG241" s="3">
        <f>_xlfn.ISOWEEKNUM(EDF[[#This Row],[Date]])</f>
        <v>33</v>
      </c>
      <c r="AH241" s="3">
        <f>YEAR(EDF[[#This Row],[Date]])</f>
        <v>2023</v>
      </c>
    </row>
    <row r="242" spans="1:34" x14ac:dyDescent="0.2">
      <c r="A242" s="1">
        <v>45153.675682870373</v>
      </c>
      <c r="B242" s="3" t="s">
        <v>93</v>
      </c>
      <c r="C242" s="2">
        <v>45153</v>
      </c>
      <c r="D242" s="3"/>
      <c r="E242" s="3">
        <v>3</v>
      </c>
      <c r="F242" s="3">
        <v>4</v>
      </c>
      <c r="G242" s="3">
        <v>2</v>
      </c>
      <c r="H242" s="3">
        <v>2</v>
      </c>
      <c r="I242" s="3">
        <v>4</v>
      </c>
      <c r="J242" s="3">
        <v>4</v>
      </c>
      <c r="K242" s="3"/>
      <c r="L242" s="3"/>
      <c r="M242" s="3"/>
      <c r="N242" s="3"/>
      <c r="AF242">
        <f t="shared" si="3"/>
        <v>19</v>
      </c>
      <c r="AG242" s="3">
        <f>_xlfn.ISOWEEKNUM(EDF[[#This Row],[Date]])</f>
        <v>33</v>
      </c>
      <c r="AH242" s="3">
        <f>YEAR(EDF[[#This Row],[Date]])</f>
        <v>2023</v>
      </c>
    </row>
    <row r="243" spans="1:34" x14ac:dyDescent="0.2">
      <c r="A243" s="1">
        <v>45153.702615740738</v>
      </c>
      <c r="B243" s="3" t="s">
        <v>78</v>
      </c>
      <c r="C243" s="2">
        <v>45153</v>
      </c>
      <c r="D243" s="3"/>
      <c r="E243" s="3">
        <v>2</v>
      </c>
      <c r="F243" s="3">
        <v>2</v>
      </c>
      <c r="G243" s="3">
        <v>3</v>
      </c>
      <c r="H243" s="3">
        <v>3</v>
      </c>
      <c r="I243" s="3">
        <v>4</v>
      </c>
      <c r="J243" s="3">
        <v>4</v>
      </c>
      <c r="K243" s="3"/>
      <c r="L243" s="11"/>
      <c r="M243" s="11"/>
      <c r="N243" s="3" t="s">
        <v>149</v>
      </c>
      <c r="AF243">
        <f t="shared" si="3"/>
        <v>18</v>
      </c>
      <c r="AG243" s="3">
        <f>_xlfn.ISOWEEKNUM(EDF[[#This Row],[Date]])</f>
        <v>33</v>
      </c>
      <c r="AH243" s="3">
        <f>YEAR(EDF[[#This Row],[Date]])</f>
        <v>2023</v>
      </c>
    </row>
    <row r="244" spans="1:34" x14ac:dyDescent="0.2">
      <c r="A244" s="1">
        <v>45153.773622685185</v>
      </c>
      <c r="B244" s="3" t="s">
        <v>106</v>
      </c>
      <c r="C244" s="2">
        <v>45153</v>
      </c>
      <c r="D244" s="3"/>
      <c r="E244" s="3">
        <v>2</v>
      </c>
      <c r="F244" s="3">
        <v>4</v>
      </c>
      <c r="G244" s="3">
        <v>4</v>
      </c>
      <c r="H244" s="3">
        <v>3</v>
      </c>
      <c r="I244" s="3">
        <v>3</v>
      </c>
      <c r="J244" s="3">
        <v>4</v>
      </c>
      <c r="K244" s="3"/>
      <c r="L244" s="11"/>
      <c r="M244" s="11"/>
      <c r="N244" s="3" t="s">
        <v>150</v>
      </c>
      <c r="AF244">
        <f t="shared" si="3"/>
        <v>20</v>
      </c>
      <c r="AG244" s="3">
        <f>_xlfn.ISOWEEKNUM(EDF[[#This Row],[Date]])</f>
        <v>33</v>
      </c>
      <c r="AH244" s="3">
        <f>YEAR(EDF[[#This Row],[Date]])</f>
        <v>2023</v>
      </c>
    </row>
    <row r="245" spans="1:34" x14ac:dyDescent="0.2">
      <c r="A245" s="1">
        <v>45154.272719907407</v>
      </c>
      <c r="B245" s="3" t="s">
        <v>84</v>
      </c>
      <c r="C245" s="2">
        <v>45154</v>
      </c>
      <c r="D245" s="3"/>
      <c r="E245" s="3">
        <v>2</v>
      </c>
      <c r="F245" s="3">
        <v>4</v>
      </c>
      <c r="G245" s="3">
        <v>4</v>
      </c>
      <c r="H245" s="3">
        <v>4</v>
      </c>
      <c r="I245" s="3">
        <v>4</v>
      </c>
      <c r="J245" s="3">
        <v>4</v>
      </c>
      <c r="K245" s="3"/>
      <c r="L245" s="11"/>
      <c r="M245" s="11"/>
      <c r="N245" s="3"/>
      <c r="AF245">
        <f t="shared" si="3"/>
        <v>22</v>
      </c>
      <c r="AG245" s="3">
        <f>_xlfn.ISOWEEKNUM(EDF[[#This Row],[Date]])</f>
        <v>33</v>
      </c>
      <c r="AH245" s="3">
        <f>YEAR(EDF[[#This Row],[Date]])</f>
        <v>2023</v>
      </c>
    </row>
    <row r="246" spans="1:34" x14ac:dyDescent="0.2">
      <c r="A246" s="1">
        <v>45154.284375000003</v>
      </c>
      <c r="B246" s="3" t="s">
        <v>75</v>
      </c>
      <c r="C246" s="2">
        <v>45154</v>
      </c>
      <c r="D246" s="3"/>
      <c r="E246" s="3">
        <v>2</v>
      </c>
      <c r="F246" s="3">
        <v>2</v>
      </c>
      <c r="G246" s="3">
        <v>3</v>
      </c>
      <c r="H246" s="3">
        <v>3</v>
      </c>
      <c r="I246" s="3">
        <v>1</v>
      </c>
      <c r="J246" s="3">
        <v>2</v>
      </c>
      <c r="K246" s="3"/>
      <c r="L246" s="11"/>
      <c r="M246" s="11"/>
      <c r="N246" s="3" t="s">
        <v>151</v>
      </c>
      <c r="AF246">
        <f t="shared" si="3"/>
        <v>13</v>
      </c>
      <c r="AG246" s="3">
        <f>_xlfn.ISOWEEKNUM(EDF[[#This Row],[Date]])</f>
        <v>33</v>
      </c>
      <c r="AH246" s="3">
        <f>YEAR(EDF[[#This Row],[Date]])</f>
        <v>2023</v>
      </c>
    </row>
    <row r="247" spans="1:34" x14ac:dyDescent="0.2">
      <c r="A247" s="1">
        <v>45154.304826388892</v>
      </c>
      <c r="B247" s="3" t="s">
        <v>77</v>
      </c>
      <c r="C247" s="2">
        <v>45154</v>
      </c>
      <c r="D247" s="3"/>
      <c r="E247" s="3">
        <v>2</v>
      </c>
      <c r="F247" s="3">
        <v>1</v>
      </c>
      <c r="G247" s="3">
        <v>3</v>
      </c>
      <c r="H247" s="3">
        <v>3</v>
      </c>
      <c r="I247" s="3">
        <v>2</v>
      </c>
      <c r="J247" s="3">
        <v>3</v>
      </c>
      <c r="K247" s="3"/>
      <c r="L247" s="3"/>
      <c r="M247" s="3"/>
      <c r="N247" s="3" t="s">
        <v>152</v>
      </c>
      <c r="AF247">
        <f t="shared" si="3"/>
        <v>14</v>
      </c>
      <c r="AG247" s="3">
        <f>_xlfn.ISOWEEKNUM(EDF[[#This Row],[Date]])</f>
        <v>33</v>
      </c>
      <c r="AH247" s="3">
        <f>YEAR(EDF[[#This Row],[Date]])</f>
        <v>2023</v>
      </c>
    </row>
    <row r="248" spans="1:34" x14ac:dyDescent="0.2">
      <c r="A248" s="1">
        <v>45154.338148148148</v>
      </c>
      <c r="B248" s="3" t="s">
        <v>93</v>
      </c>
      <c r="C248" s="2">
        <v>45154</v>
      </c>
      <c r="D248" s="3"/>
      <c r="E248" s="3">
        <v>2</v>
      </c>
      <c r="F248" s="3">
        <v>3</v>
      </c>
      <c r="G248" s="3">
        <v>2</v>
      </c>
      <c r="H248" s="3">
        <v>2</v>
      </c>
      <c r="I248" s="3">
        <v>4</v>
      </c>
      <c r="J248" s="3">
        <v>4</v>
      </c>
      <c r="K248" s="3"/>
      <c r="L248" s="3"/>
      <c r="M248" s="3"/>
      <c r="N248" s="3"/>
      <c r="AF248">
        <f t="shared" si="3"/>
        <v>17</v>
      </c>
      <c r="AG248" s="3">
        <f>_xlfn.ISOWEEKNUM(EDF[[#This Row],[Date]])</f>
        <v>33</v>
      </c>
      <c r="AH248" s="3">
        <f>YEAR(EDF[[#This Row],[Date]])</f>
        <v>2023</v>
      </c>
    </row>
    <row r="249" spans="1:34" x14ac:dyDescent="0.2">
      <c r="A249" s="1">
        <v>45154.350925925923</v>
      </c>
      <c r="B249" s="3" t="s">
        <v>99</v>
      </c>
      <c r="C249" s="2">
        <v>45154</v>
      </c>
      <c r="D249" s="3"/>
      <c r="E249" s="3">
        <v>3</v>
      </c>
      <c r="F249" s="3">
        <v>4</v>
      </c>
      <c r="G249" s="3">
        <v>4</v>
      </c>
      <c r="H249" s="3">
        <v>2</v>
      </c>
      <c r="I249" s="3">
        <v>2</v>
      </c>
      <c r="J249" s="3">
        <v>2</v>
      </c>
      <c r="K249" s="3"/>
      <c r="L249" s="11"/>
      <c r="M249" s="11"/>
      <c r="N249" s="3"/>
      <c r="AF249">
        <f t="shared" si="3"/>
        <v>17</v>
      </c>
      <c r="AG249" s="3">
        <f>_xlfn.ISOWEEKNUM(EDF[[#This Row],[Date]])</f>
        <v>33</v>
      </c>
      <c r="AH249" s="3">
        <f>YEAR(EDF[[#This Row],[Date]])</f>
        <v>2023</v>
      </c>
    </row>
    <row r="250" spans="1:34" x14ac:dyDescent="0.2">
      <c r="A250" s="1">
        <v>45154.401550925926</v>
      </c>
      <c r="B250" s="3" t="s">
        <v>85</v>
      </c>
      <c r="C250" s="2">
        <v>45154</v>
      </c>
      <c r="D250" s="3"/>
      <c r="E250" s="3">
        <v>3</v>
      </c>
      <c r="F250" s="3">
        <v>4</v>
      </c>
      <c r="G250" s="3">
        <v>3</v>
      </c>
      <c r="H250" s="3">
        <v>3</v>
      </c>
      <c r="I250" s="3">
        <v>3</v>
      </c>
      <c r="J250" s="3">
        <v>3</v>
      </c>
      <c r="K250" s="3"/>
      <c r="L250" s="3"/>
      <c r="M250" s="3"/>
      <c r="N250" s="3"/>
      <c r="AF250">
        <f t="shared" si="3"/>
        <v>19</v>
      </c>
      <c r="AG250" s="3">
        <f>_xlfn.ISOWEEKNUM(EDF[[#This Row],[Date]])</f>
        <v>33</v>
      </c>
      <c r="AH250" s="3">
        <f>YEAR(EDF[[#This Row],[Date]])</f>
        <v>2023</v>
      </c>
    </row>
    <row r="251" spans="1:34" x14ac:dyDescent="0.2">
      <c r="A251" s="1">
        <v>45154.610810185186</v>
      </c>
      <c r="B251" s="3" t="s">
        <v>86</v>
      </c>
      <c r="C251" s="2">
        <v>45154</v>
      </c>
      <c r="D251" s="3"/>
      <c r="E251" s="3">
        <v>3</v>
      </c>
      <c r="F251" s="3">
        <v>4</v>
      </c>
      <c r="G251" s="3">
        <v>4</v>
      </c>
      <c r="H251" s="3">
        <v>3</v>
      </c>
      <c r="I251" s="3">
        <v>5</v>
      </c>
      <c r="J251" s="3">
        <v>5</v>
      </c>
      <c r="K251" s="3"/>
      <c r="L251" s="11"/>
      <c r="M251" s="11"/>
      <c r="N251" s="3"/>
      <c r="AF251">
        <f t="shared" si="3"/>
        <v>24</v>
      </c>
      <c r="AG251" s="3">
        <f>_xlfn.ISOWEEKNUM(EDF[[#This Row],[Date]])</f>
        <v>33</v>
      </c>
      <c r="AH251" s="3">
        <f>YEAR(EDF[[#This Row],[Date]])</f>
        <v>2023</v>
      </c>
    </row>
    <row r="252" spans="1:34" x14ac:dyDescent="0.2">
      <c r="A252" s="1">
        <v>45154.627453703702</v>
      </c>
      <c r="B252" s="3" t="s">
        <v>80</v>
      </c>
      <c r="C252" s="2">
        <v>45154</v>
      </c>
      <c r="D252" s="3"/>
      <c r="E252" s="3">
        <v>2</v>
      </c>
      <c r="F252" s="3">
        <v>3</v>
      </c>
      <c r="G252" s="3">
        <v>4</v>
      </c>
      <c r="H252" s="3">
        <v>3</v>
      </c>
      <c r="I252" s="3">
        <v>3</v>
      </c>
      <c r="J252" s="3">
        <v>4</v>
      </c>
      <c r="K252" s="3"/>
      <c r="L252" s="3"/>
      <c r="M252" s="3"/>
      <c r="N252" s="3"/>
      <c r="AF252">
        <f t="shared" si="3"/>
        <v>19</v>
      </c>
      <c r="AG252" s="3">
        <f>_xlfn.ISOWEEKNUM(EDF[[#This Row],[Date]])</f>
        <v>33</v>
      </c>
      <c r="AH252" s="3">
        <f>YEAR(EDF[[#This Row],[Date]])</f>
        <v>2023</v>
      </c>
    </row>
    <row r="253" spans="1:34" x14ac:dyDescent="0.2">
      <c r="A253" s="1">
        <v>45154.740324074075</v>
      </c>
      <c r="B253" s="3" t="s">
        <v>78</v>
      </c>
      <c r="C253" s="2">
        <v>45154</v>
      </c>
      <c r="D253" s="3"/>
      <c r="E253" s="3">
        <v>3</v>
      </c>
      <c r="F253" s="3">
        <v>2</v>
      </c>
      <c r="G253" s="3">
        <v>2</v>
      </c>
      <c r="H253" s="3">
        <v>3</v>
      </c>
      <c r="I253" s="3">
        <v>4</v>
      </c>
      <c r="J253" s="3">
        <v>4</v>
      </c>
      <c r="K253" s="3"/>
      <c r="L253" s="11"/>
      <c r="M253" s="11"/>
      <c r="N253" s="3" t="s">
        <v>153</v>
      </c>
      <c r="AF253">
        <f t="shared" si="3"/>
        <v>18</v>
      </c>
      <c r="AG253" s="3">
        <f>_xlfn.ISOWEEKNUM(EDF[[#This Row],[Date]])</f>
        <v>33</v>
      </c>
      <c r="AH253" s="3">
        <f>YEAR(EDF[[#This Row],[Date]])</f>
        <v>2023</v>
      </c>
    </row>
    <row r="254" spans="1:34" x14ac:dyDescent="0.2">
      <c r="A254" s="1">
        <v>45155.274537037039</v>
      </c>
      <c r="B254" s="3" t="s">
        <v>84</v>
      </c>
      <c r="C254" s="2">
        <v>45155</v>
      </c>
      <c r="D254" s="3"/>
      <c r="E254" s="3">
        <v>3</v>
      </c>
      <c r="F254" s="3">
        <v>3</v>
      </c>
      <c r="G254" s="3">
        <v>4</v>
      </c>
      <c r="H254" s="3">
        <v>4</v>
      </c>
      <c r="I254" s="3">
        <v>4</v>
      </c>
      <c r="J254" s="3">
        <v>4</v>
      </c>
      <c r="K254" s="3"/>
      <c r="L254" s="11"/>
      <c r="M254" s="11"/>
      <c r="N254" s="3"/>
      <c r="AF254">
        <f t="shared" si="3"/>
        <v>22</v>
      </c>
      <c r="AG254" s="3">
        <f>_xlfn.ISOWEEKNUM(EDF[[#This Row],[Date]])</f>
        <v>33</v>
      </c>
      <c r="AH254" s="3">
        <f>YEAR(EDF[[#This Row],[Date]])</f>
        <v>2023</v>
      </c>
    </row>
    <row r="255" spans="1:34" x14ac:dyDescent="0.2">
      <c r="A255" s="1">
        <v>45155.483090277776</v>
      </c>
      <c r="B255" s="3" t="s">
        <v>86</v>
      </c>
      <c r="C255" s="2">
        <v>45155</v>
      </c>
      <c r="D255" s="3"/>
      <c r="E255" s="3">
        <v>2</v>
      </c>
      <c r="F255" s="3">
        <v>4</v>
      </c>
      <c r="G255" s="3">
        <v>4</v>
      </c>
      <c r="H255" s="3">
        <v>2</v>
      </c>
      <c r="I255" s="3">
        <v>5</v>
      </c>
      <c r="J255" s="3">
        <v>5</v>
      </c>
      <c r="K255" s="3"/>
      <c r="L255" s="11"/>
      <c r="M255" s="11"/>
      <c r="N255" s="3"/>
      <c r="AF255">
        <f t="shared" si="3"/>
        <v>22</v>
      </c>
      <c r="AG255" s="3">
        <f>_xlfn.ISOWEEKNUM(EDF[[#This Row],[Date]])</f>
        <v>33</v>
      </c>
      <c r="AH255" s="3">
        <f>YEAR(EDF[[#This Row],[Date]])</f>
        <v>2023</v>
      </c>
    </row>
    <row r="256" spans="1:34" x14ac:dyDescent="0.2">
      <c r="A256" s="1">
        <v>45155.483159722222</v>
      </c>
      <c r="B256" s="3" t="s">
        <v>76</v>
      </c>
      <c r="C256" s="2">
        <v>45155</v>
      </c>
      <c r="D256" s="3"/>
      <c r="E256" s="3">
        <v>3</v>
      </c>
      <c r="F256" s="3">
        <v>3</v>
      </c>
      <c r="G256" s="3">
        <v>3</v>
      </c>
      <c r="H256" s="3">
        <v>2</v>
      </c>
      <c r="I256" s="3">
        <v>3</v>
      </c>
      <c r="J256" s="3">
        <v>4</v>
      </c>
      <c r="K256" s="3"/>
      <c r="L256" s="3"/>
      <c r="M256" s="3"/>
      <c r="N256" s="3"/>
      <c r="AF256">
        <f t="shared" si="3"/>
        <v>18</v>
      </c>
      <c r="AG256" s="3">
        <f>_xlfn.ISOWEEKNUM(EDF[[#This Row],[Date]])</f>
        <v>33</v>
      </c>
      <c r="AH256" s="3">
        <f>YEAR(EDF[[#This Row],[Date]])</f>
        <v>2023</v>
      </c>
    </row>
    <row r="257" spans="1:34" x14ac:dyDescent="0.2">
      <c r="A257" s="1">
        <v>45155.484988425924</v>
      </c>
      <c r="B257" s="3" t="s">
        <v>78</v>
      </c>
      <c r="C257" s="2">
        <v>45155</v>
      </c>
      <c r="D257" s="3"/>
      <c r="E257" s="3">
        <v>2</v>
      </c>
      <c r="F257" s="3">
        <v>2</v>
      </c>
      <c r="G257" s="3">
        <v>2</v>
      </c>
      <c r="H257" s="3">
        <v>2</v>
      </c>
      <c r="I257" s="3">
        <v>4</v>
      </c>
      <c r="J257" s="3">
        <v>4</v>
      </c>
      <c r="K257" s="3"/>
      <c r="L257" s="11"/>
      <c r="M257" s="11"/>
      <c r="N257" s="3" t="s">
        <v>154</v>
      </c>
      <c r="AF257">
        <f t="shared" si="3"/>
        <v>16</v>
      </c>
      <c r="AG257" s="3">
        <f>_xlfn.ISOWEEKNUM(EDF[[#This Row],[Date]])</f>
        <v>33</v>
      </c>
      <c r="AH257" s="3">
        <f>YEAR(EDF[[#This Row],[Date]])</f>
        <v>2023</v>
      </c>
    </row>
    <row r="258" spans="1:34" x14ac:dyDescent="0.2">
      <c r="A258" s="1">
        <v>45155.68341435185</v>
      </c>
      <c r="B258" s="3" t="s">
        <v>75</v>
      </c>
      <c r="C258" s="2">
        <v>45155</v>
      </c>
      <c r="D258" s="3"/>
      <c r="E258" s="3">
        <v>2</v>
      </c>
      <c r="F258" s="3">
        <v>3</v>
      </c>
      <c r="G258" s="3">
        <v>3</v>
      </c>
      <c r="H258" s="3">
        <v>3</v>
      </c>
      <c r="I258" s="3">
        <v>2</v>
      </c>
      <c r="J258" s="3">
        <v>3</v>
      </c>
      <c r="K258" s="3"/>
      <c r="L258" s="11"/>
      <c r="M258" s="11"/>
      <c r="N258" s="3"/>
      <c r="AF258">
        <f t="shared" si="3"/>
        <v>16</v>
      </c>
      <c r="AG258" s="3">
        <f>_xlfn.ISOWEEKNUM(EDF[[#This Row],[Date]])</f>
        <v>33</v>
      </c>
      <c r="AH258" s="3">
        <f>YEAR(EDF[[#This Row],[Date]])</f>
        <v>2023</v>
      </c>
    </row>
    <row r="259" spans="1:34" x14ac:dyDescent="0.2">
      <c r="A259" s="1">
        <v>45156.232523148145</v>
      </c>
      <c r="B259" s="3" t="s">
        <v>85</v>
      </c>
      <c r="C259" s="2">
        <v>45156</v>
      </c>
      <c r="D259" s="3"/>
      <c r="E259" s="3">
        <v>3</v>
      </c>
      <c r="F259" s="3">
        <v>4</v>
      </c>
      <c r="G259" s="3">
        <v>2</v>
      </c>
      <c r="H259" s="3">
        <v>2</v>
      </c>
      <c r="I259" s="3">
        <v>3</v>
      </c>
      <c r="J259" s="3">
        <v>3</v>
      </c>
      <c r="K259" s="3"/>
      <c r="L259" s="3"/>
      <c r="M259" s="3"/>
      <c r="N259" s="3"/>
      <c r="AF259">
        <f t="shared" ref="AF259:AF322" si="4">SUM(E259:J259)</f>
        <v>17</v>
      </c>
      <c r="AG259" s="3">
        <f>_xlfn.ISOWEEKNUM(EDF[[#This Row],[Date]])</f>
        <v>33</v>
      </c>
      <c r="AH259" s="3">
        <f>YEAR(EDF[[#This Row],[Date]])</f>
        <v>2023</v>
      </c>
    </row>
    <row r="260" spans="1:34" x14ac:dyDescent="0.2">
      <c r="A260" s="1">
        <v>45156.303472222222</v>
      </c>
      <c r="B260" s="3" t="s">
        <v>75</v>
      </c>
      <c r="C260" s="2">
        <v>45155</v>
      </c>
      <c r="D260" s="3"/>
      <c r="E260" s="3">
        <v>2</v>
      </c>
      <c r="F260" s="3">
        <v>3</v>
      </c>
      <c r="G260" s="3">
        <v>2</v>
      </c>
      <c r="H260" s="3">
        <v>2</v>
      </c>
      <c r="I260" s="3">
        <v>2</v>
      </c>
      <c r="J260" s="3">
        <v>3</v>
      </c>
      <c r="K260" s="3"/>
      <c r="L260" s="11"/>
      <c r="M260" s="11"/>
      <c r="N260" s="3" t="s">
        <v>155</v>
      </c>
      <c r="AF260">
        <f t="shared" si="4"/>
        <v>14</v>
      </c>
      <c r="AG260" s="3">
        <f>_xlfn.ISOWEEKNUM(EDF[[#This Row],[Date]])</f>
        <v>33</v>
      </c>
      <c r="AH260" s="3">
        <f>YEAR(EDF[[#This Row],[Date]])</f>
        <v>2023</v>
      </c>
    </row>
    <row r="261" spans="1:34" x14ac:dyDescent="0.2">
      <c r="A261" s="1">
        <v>45156.55541666667</v>
      </c>
      <c r="B261" s="3" t="s">
        <v>78</v>
      </c>
      <c r="C261" s="2">
        <v>45156</v>
      </c>
      <c r="D261" s="3"/>
      <c r="E261" s="3">
        <v>3</v>
      </c>
      <c r="F261" s="3">
        <v>2</v>
      </c>
      <c r="G261" s="3">
        <v>2</v>
      </c>
      <c r="H261" s="3">
        <v>1</v>
      </c>
      <c r="I261" s="3">
        <v>4</v>
      </c>
      <c r="J261" s="3">
        <v>4</v>
      </c>
      <c r="K261" s="3"/>
      <c r="L261" s="11"/>
      <c r="M261" s="11"/>
      <c r="N261" s="3" t="s">
        <v>156</v>
      </c>
      <c r="AF261">
        <f t="shared" si="4"/>
        <v>16</v>
      </c>
      <c r="AG261" s="3">
        <f>_xlfn.ISOWEEKNUM(EDF[[#This Row],[Date]])</f>
        <v>33</v>
      </c>
      <c r="AH261" s="3">
        <f>YEAR(EDF[[#This Row],[Date]])</f>
        <v>2023</v>
      </c>
    </row>
    <row r="262" spans="1:34" x14ac:dyDescent="0.2">
      <c r="A262" s="1">
        <v>45156.713159722225</v>
      </c>
      <c r="B262" s="3" t="s">
        <v>84</v>
      </c>
      <c r="C262" s="2">
        <v>45156</v>
      </c>
      <c r="D262" s="3"/>
      <c r="E262" s="3">
        <v>2</v>
      </c>
      <c r="F262" s="3">
        <v>4</v>
      </c>
      <c r="G262" s="3">
        <v>2</v>
      </c>
      <c r="H262" s="3">
        <v>3</v>
      </c>
      <c r="I262" s="3">
        <v>4</v>
      </c>
      <c r="J262" s="3">
        <v>4</v>
      </c>
      <c r="K262" s="3"/>
      <c r="L262" s="11"/>
      <c r="M262" s="11"/>
      <c r="N262" s="3"/>
      <c r="AF262">
        <f t="shared" si="4"/>
        <v>19</v>
      </c>
      <c r="AG262" s="3">
        <f>_xlfn.ISOWEEKNUM(EDF[[#This Row],[Date]])</f>
        <v>33</v>
      </c>
      <c r="AH262" s="3">
        <f>YEAR(EDF[[#This Row],[Date]])</f>
        <v>2023</v>
      </c>
    </row>
    <row r="263" spans="1:34" x14ac:dyDescent="0.2">
      <c r="A263" s="1">
        <v>45156.713969907411</v>
      </c>
      <c r="B263" s="3" t="s">
        <v>86</v>
      </c>
      <c r="C263" s="2">
        <v>45156</v>
      </c>
      <c r="D263" s="3"/>
      <c r="E263" s="3">
        <v>3</v>
      </c>
      <c r="F263" s="3">
        <v>4</v>
      </c>
      <c r="G263" s="3">
        <v>4</v>
      </c>
      <c r="H263" s="3">
        <v>2</v>
      </c>
      <c r="I263" s="3">
        <v>5</v>
      </c>
      <c r="J263" s="3">
        <v>5</v>
      </c>
      <c r="K263" s="3"/>
      <c r="L263" s="11"/>
      <c r="M263" s="11"/>
      <c r="N263" s="3"/>
      <c r="AF263">
        <f t="shared" si="4"/>
        <v>23</v>
      </c>
      <c r="AG263" s="3">
        <f>_xlfn.ISOWEEKNUM(EDF[[#This Row],[Date]])</f>
        <v>33</v>
      </c>
      <c r="AH263" s="3">
        <f>YEAR(EDF[[#This Row],[Date]])</f>
        <v>2023</v>
      </c>
    </row>
    <row r="264" spans="1:34" x14ac:dyDescent="0.2">
      <c r="A264" s="1">
        <v>45156.714236111111</v>
      </c>
      <c r="B264" s="3" t="s">
        <v>135</v>
      </c>
      <c r="C264" s="2">
        <v>45156</v>
      </c>
      <c r="D264" s="3"/>
      <c r="E264" s="3">
        <v>2</v>
      </c>
      <c r="F264" s="3">
        <v>4</v>
      </c>
      <c r="G264" s="3">
        <v>3</v>
      </c>
      <c r="H264" s="3">
        <v>3</v>
      </c>
      <c r="I264" s="3">
        <v>4</v>
      </c>
      <c r="J264" s="3">
        <v>4</v>
      </c>
      <c r="K264" s="3"/>
      <c r="L264" s="11"/>
      <c r="M264" s="11"/>
      <c r="N264" s="3"/>
      <c r="AF264">
        <f t="shared" si="4"/>
        <v>20</v>
      </c>
      <c r="AG264" s="3">
        <f>_xlfn.ISOWEEKNUM(EDF[[#This Row],[Date]])</f>
        <v>33</v>
      </c>
      <c r="AH264" s="3">
        <f>YEAR(EDF[[#This Row],[Date]])</f>
        <v>2023</v>
      </c>
    </row>
    <row r="265" spans="1:34" x14ac:dyDescent="0.2">
      <c r="A265" s="1">
        <v>45156.714236111111</v>
      </c>
      <c r="B265" s="3" t="s">
        <v>139</v>
      </c>
      <c r="C265" s="2">
        <v>45156</v>
      </c>
      <c r="D265" s="3"/>
      <c r="E265" s="3">
        <v>3</v>
      </c>
      <c r="F265" s="3">
        <v>3</v>
      </c>
      <c r="G265" s="3">
        <v>2</v>
      </c>
      <c r="H265" s="3">
        <v>2</v>
      </c>
      <c r="I265" s="3">
        <v>3</v>
      </c>
      <c r="J265" s="3">
        <v>4</v>
      </c>
      <c r="K265" s="3"/>
      <c r="L265" s="3"/>
      <c r="M265" s="3"/>
      <c r="N265" s="3"/>
      <c r="AF265">
        <f t="shared" si="4"/>
        <v>17</v>
      </c>
      <c r="AG265" s="3">
        <f>_xlfn.ISOWEEKNUM(EDF[[#This Row],[Date]])</f>
        <v>33</v>
      </c>
      <c r="AH265" s="3">
        <f>YEAR(EDF[[#This Row],[Date]])</f>
        <v>2023</v>
      </c>
    </row>
    <row r="266" spans="1:34" x14ac:dyDescent="0.2">
      <c r="A266" s="1">
        <v>45156.714490740742</v>
      </c>
      <c r="B266" s="3" t="s">
        <v>157</v>
      </c>
      <c r="C266" s="2">
        <v>45156</v>
      </c>
      <c r="D266" s="3"/>
      <c r="E266" s="3">
        <v>3</v>
      </c>
      <c r="F266" s="3">
        <v>4</v>
      </c>
      <c r="G266" s="3">
        <v>2</v>
      </c>
      <c r="H266" s="3">
        <v>1</v>
      </c>
      <c r="I266" s="3">
        <v>2</v>
      </c>
      <c r="J266" s="3">
        <v>5</v>
      </c>
      <c r="K266" s="3"/>
      <c r="L266" s="3"/>
      <c r="M266" s="3"/>
      <c r="N266" s="3"/>
      <c r="AF266">
        <f t="shared" si="4"/>
        <v>17</v>
      </c>
      <c r="AG266" s="3">
        <f>_xlfn.ISOWEEKNUM(EDF[[#This Row],[Date]])</f>
        <v>33</v>
      </c>
      <c r="AH266" s="3">
        <f>YEAR(EDF[[#This Row],[Date]])</f>
        <v>2023</v>
      </c>
    </row>
    <row r="267" spans="1:34" x14ac:dyDescent="0.2">
      <c r="A267" s="1">
        <v>45156.715694444443</v>
      </c>
      <c r="B267" s="3" t="s">
        <v>93</v>
      </c>
      <c r="C267" s="2">
        <v>45156</v>
      </c>
      <c r="D267" s="3"/>
      <c r="E267" s="3">
        <v>1</v>
      </c>
      <c r="F267" s="3">
        <v>3</v>
      </c>
      <c r="G267" s="3">
        <v>2</v>
      </c>
      <c r="H267" s="3">
        <v>2</v>
      </c>
      <c r="I267" s="3">
        <v>4</v>
      </c>
      <c r="J267" s="3">
        <v>4</v>
      </c>
      <c r="K267" s="3"/>
      <c r="L267" s="3"/>
      <c r="M267" s="3"/>
      <c r="N267" s="3"/>
      <c r="AF267">
        <f t="shared" si="4"/>
        <v>16</v>
      </c>
      <c r="AG267" s="3">
        <f>_xlfn.ISOWEEKNUM(EDF[[#This Row],[Date]])</f>
        <v>33</v>
      </c>
      <c r="AH267" s="3">
        <f>YEAR(EDF[[#This Row],[Date]])</f>
        <v>2023</v>
      </c>
    </row>
    <row r="268" spans="1:34" x14ac:dyDescent="0.2">
      <c r="A268" s="1">
        <v>45156.724039351851</v>
      </c>
      <c r="B268" s="3" t="s">
        <v>83</v>
      </c>
      <c r="C268" s="2">
        <v>45156</v>
      </c>
      <c r="D268" s="3"/>
      <c r="E268" s="3">
        <v>1</v>
      </c>
      <c r="F268" s="3">
        <v>2</v>
      </c>
      <c r="G268" s="3">
        <v>2</v>
      </c>
      <c r="H268" s="3">
        <v>3</v>
      </c>
      <c r="I268" s="3">
        <v>3</v>
      </c>
      <c r="J268" s="3">
        <v>3</v>
      </c>
      <c r="K268" s="3"/>
      <c r="L268" s="11"/>
      <c r="M268" s="11"/>
      <c r="N268" s="3" t="s">
        <v>158</v>
      </c>
      <c r="AF268">
        <f t="shared" si="4"/>
        <v>14</v>
      </c>
      <c r="AG268" s="3">
        <f>_xlfn.ISOWEEKNUM(EDF[[#This Row],[Date]])</f>
        <v>33</v>
      </c>
      <c r="AH268" s="3">
        <f>YEAR(EDF[[#This Row],[Date]])</f>
        <v>2023</v>
      </c>
    </row>
    <row r="269" spans="1:34" x14ac:dyDescent="0.2">
      <c r="A269" s="1">
        <v>45156.73578703704</v>
      </c>
      <c r="B269" s="3" t="s">
        <v>102</v>
      </c>
      <c r="C269" s="2">
        <v>45156</v>
      </c>
      <c r="D269" s="3"/>
      <c r="E269" s="3">
        <v>2</v>
      </c>
      <c r="F269" s="3">
        <v>2</v>
      </c>
      <c r="G269" s="3">
        <v>2</v>
      </c>
      <c r="H269" s="3">
        <v>3</v>
      </c>
      <c r="I269" s="3">
        <v>4</v>
      </c>
      <c r="J269" s="3">
        <v>4</v>
      </c>
      <c r="K269" s="3"/>
      <c r="L269" s="11"/>
      <c r="M269" s="11"/>
      <c r="N269" s="3" t="s">
        <v>159</v>
      </c>
      <c r="AF269">
        <f t="shared" si="4"/>
        <v>17</v>
      </c>
      <c r="AG269" s="3">
        <f>_xlfn.ISOWEEKNUM(EDF[[#This Row],[Date]])</f>
        <v>33</v>
      </c>
      <c r="AH269" s="3">
        <f>YEAR(EDF[[#This Row],[Date]])</f>
        <v>2023</v>
      </c>
    </row>
    <row r="270" spans="1:34" x14ac:dyDescent="0.2">
      <c r="A270" s="1">
        <v>45156.763437499998</v>
      </c>
      <c r="B270" s="3" t="s">
        <v>109</v>
      </c>
      <c r="C270" s="2">
        <v>45156</v>
      </c>
      <c r="D270" s="3"/>
      <c r="E270" s="3">
        <v>3</v>
      </c>
      <c r="F270" s="3">
        <v>5</v>
      </c>
      <c r="G270" s="3">
        <v>4</v>
      </c>
      <c r="H270" s="3">
        <v>2</v>
      </c>
      <c r="I270" s="3">
        <v>3</v>
      </c>
      <c r="J270" s="3">
        <v>4</v>
      </c>
      <c r="K270" s="3"/>
      <c r="L270" s="11"/>
      <c r="M270" s="11"/>
      <c r="N270" s="3"/>
      <c r="AF270">
        <f t="shared" si="4"/>
        <v>21</v>
      </c>
      <c r="AG270" s="3">
        <f>_xlfn.ISOWEEKNUM(EDF[[#This Row],[Date]])</f>
        <v>33</v>
      </c>
      <c r="AH270" s="3">
        <f>YEAR(EDF[[#This Row],[Date]])</f>
        <v>2023</v>
      </c>
    </row>
    <row r="271" spans="1:34" x14ac:dyDescent="0.2">
      <c r="A271" s="1">
        <v>45156.765636574077</v>
      </c>
      <c r="B271" s="3" t="s">
        <v>112</v>
      </c>
      <c r="C271" s="2">
        <v>45156</v>
      </c>
      <c r="D271" s="3"/>
      <c r="E271" s="3">
        <v>3</v>
      </c>
      <c r="F271" s="3">
        <v>4</v>
      </c>
      <c r="G271" s="3">
        <v>3</v>
      </c>
      <c r="H271" s="3">
        <v>2</v>
      </c>
      <c r="I271" s="3">
        <v>3</v>
      </c>
      <c r="J271" s="3">
        <v>4</v>
      </c>
      <c r="K271" s="3"/>
      <c r="L271" s="11"/>
      <c r="M271" s="11"/>
      <c r="N271" s="3"/>
      <c r="AF271">
        <f t="shared" si="4"/>
        <v>19</v>
      </c>
      <c r="AG271" s="3">
        <f>_xlfn.ISOWEEKNUM(EDF[[#This Row],[Date]])</f>
        <v>33</v>
      </c>
      <c r="AH271" s="3">
        <f>YEAR(EDF[[#This Row],[Date]])</f>
        <v>2023</v>
      </c>
    </row>
    <row r="272" spans="1:34" x14ac:dyDescent="0.2">
      <c r="A272" s="1">
        <v>45159.433530092596</v>
      </c>
      <c r="B272" s="3" t="s">
        <v>83</v>
      </c>
      <c r="C272" s="2">
        <v>45159</v>
      </c>
      <c r="D272" s="3"/>
      <c r="E272" s="3">
        <v>3</v>
      </c>
      <c r="F272" s="3">
        <v>4</v>
      </c>
      <c r="G272" s="3">
        <v>4</v>
      </c>
      <c r="H272" s="3">
        <v>5</v>
      </c>
      <c r="I272" s="3">
        <v>3</v>
      </c>
      <c r="J272" s="3">
        <v>4</v>
      </c>
      <c r="K272" s="3"/>
      <c r="L272" s="11"/>
      <c r="M272" s="11"/>
      <c r="N272" s="3"/>
      <c r="AF272">
        <f t="shared" si="4"/>
        <v>23</v>
      </c>
      <c r="AG272" s="3">
        <f>_xlfn.ISOWEEKNUM(EDF[[#This Row],[Date]])</f>
        <v>34</v>
      </c>
      <c r="AH272" s="3">
        <f>YEAR(EDF[[#This Row],[Date]])</f>
        <v>2023</v>
      </c>
    </row>
    <row r="273" spans="1:34" x14ac:dyDescent="0.2">
      <c r="A273" s="1">
        <v>45159.434374999997</v>
      </c>
      <c r="B273" s="3" t="s">
        <v>78</v>
      </c>
      <c r="C273" s="2">
        <v>45159</v>
      </c>
      <c r="D273" s="3"/>
      <c r="E273" s="3">
        <v>2</v>
      </c>
      <c r="F273" s="3">
        <v>3</v>
      </c>
      <c r="G273" s="3">
        <v>2</v>
      </c>
      <c r="H273" s="3">
        <v>4</v>
      </c>
      <c r="I273" s="3">
        <v>5</v>
      </c>
      <c r="J273" s="3">
        <v>5</v>
      </c>
      <c r="K273" s="3"/>
      <c r="L273" s="3"/>
      <c r="M273" s="11"/>
      <c r="N273" s="3" t="s">
        <v>160</v>
      </c>
      <c r="AF273">
        <f t="shared" si="4"/>
        <v>21</v>
      </c>
      <c r="AG273" s="3">
        <f>_xlfn.ISOWEEKNUM(EDF[[#This Row],[Date]])</f>
        <v>34</v>
      </c>
      <c r="AH273" s="3">
        <f>YEAR(EDF[[#This Row],[Date]])</f>
        <v>2023</v>
      </c>
    </row>
    <row r="274" spans="1:34" x14ac:dyDescent="0.2">
      <c r="A274" s="1">
        <v>45159.47446759259</v>
      </c>
      <c r="B274" s="3" t="s">
        <v>112</v>
      </c>
      <c r="C274" s="2">
        <v>45159</v>
      </c>
      <c r="D274" s="3"/>
      <c r="E274" s="3">
        <v>3</v>
      </c>
      <c r="F274" s="3">
        <v>4</v>
      </c>
      <c r="G274" s="3">
        <v>3</v>
      </c>
      <c r="H274" s="3">
        <v>3</v>
      </c>
      <c r="I274" s="3">
        <v>3</v>
      </c>
      <c r="J274" s="3">
        <v>4</v>
      </c>
      <c r="K274" s="3"/>
      <c r="L274" s="11"/>
      <c r="M274" s="11"/>
      <c r="N274" s="3"/>
      <c r="AF274">
        <f t="shared" si="4"/>
        <v>20</v>
      </c>
      <c r="AG274" s="3">
        <f>_xlfn.ISOWEEKNUM(EDF[[#This Row],[Date]])</f>
        <v>34</v>
      </c>
      <c r="AH274" s="3">
        <f>YEAR(EDF[[#This Row],[Date]])</f>
        <v>2023</v>
      </c>
    </row>
    <row r="275" spans="1:34" x14ac:dyDescent="0.2">
      <c r="A275" s="1">
        <v>45159.47934027778</v>
      </c>
      <c r="B275" s="3" t="s">
        <v>106</v>
      </c>
      <c r="C275" s="2">
        <v>45159</v>
      </c>
      <c r="D275" s="3"/>
      <c r="E275" s="3">
        <v>3</v>
      </c>
      <c r="F275" s="3">
        <v>3</v>
      </c>
      <c r="G275" s="3">
        <v>4</v>
      </c>
      <c r="H275" s="3">
        <v>3</v>
      </c>
      <c r="I275" s="3">
        <v>4</v>
      </c>
      <c r="J275" s="3">
        <v>5</v>
      </c>
      <c r="K275" s="3"/>
      <c r="L275" s="11"/>
      <c r="M275" s="11"/>
      <c r="N275" s="3" t="s">
        <v>161</v>
      </c>
      <c r="AF275">
        <f t="shared" si="4"/>
        <v>22</v>
      </c>
      <c r="AG275" s="3">
        <f>_xlfn.ISOWEEKNUM(EDF[[#This Row],[Date]])</f>
        <v>34</v>
      </c>
      <c r="AH275" s="3">
        <f>YEAR(EDF[[#This Row],[Date]])</f>
        <v>2023</v>
      </c>
    </row>
    <row r="276" spans="1:34" x14ac:dyDescent="0.2">
      <c r="A276" s="1">
        <v>45159.480150462965</v>
      </c>
      <c r="B276" s="3" t="s">
        <v>135</v>
      </c>
      <c r="C276" s="2">
        <v>45159</v>
      </c>
      <c r="D276" s="3"/>
      <c r="E276" s="3">
        <v>3</v>
      </c>
      <c r="F276" s="3">
        <v>3</v>
      </c>
      <c r="G276" s="3">
        <v>4</v>
      </c>
      <c r="H276" s="3">
        <v>4</v>
      </c>
      <c r="I276" s="3">
        <v>4</v>
      </c>
      <c r="J276" s="3">
        <v>4</v>
      </c>
      <c r="K276" s="3"/>
      <c r="L276" s="11"/>
      <c r="M276" s="11"/>
      <c r="N276" s="3"/>
      <c r="AF276">
        <f t="shared" si="4"/>
        <v>22</v>
      </c>
      <c r="AG276" s="3">
        <f>_xlfn.ISOWEEKNUM(EDF[[#This Row],[Date]])</f>
        <v>34</v>
      </c>
      <c r="AH276" s="3">
        <f>YEAR(EDF[[#This Row],[Date]])</f>
        <v>2023</v>
      </c>
    </row>
    <row r="277" spans="1:34" x14ac:dyDescent="0.2">
      <c r="A277" s="1">
        <v>45159.493738425925</v>
      </c>
      <c r="B277" s="3" t="s">
        <v>77</v>
      </c>
      <c r="C277" s="2">
        <v>45159</v>
      </c>
      <c r="D277" s="3"/>
      <c r="E277" s="3">
        <v>3</v>
      </c>
      <c r="F277" s="3">
        <v>1</v>
      </c>
      <c r="G277" s="3">
        <v>3</v>
      </c>
      <c r="H277" s="3">
        <v>3</v>
      </c>
      <c r="I277" s="3">
        <v>3</v>
      </c>
      <c r="J277" s="3">
        <v>4</v>
      </c>
      <c r="K277" s="3"/>
      <c r="L277" s="3"/>
      <c r="M277" s="3"/>
      <c r="N277" s="3" t="s">
        <v>162</v>
      </c>
      <c r="AF277">
        <f t="shared" si="4"/>
        <v>17</v>
      </c>
      <c r="AG277" s="3">
        <f>_xlfn.ISOWEEKNUM(EDF[[#This Row],[Date]])</f>
        <v>34</v>
      </c>
      <c r="AH277" s="3">
        <f>YEAR(EDF[[#This Row],[Date]])</f>
        <v>2023</v>
      </c>
    </row>
    <row r="278" spans="1:34" x14ac:dyDescent="0.2">
      <c r="A278" s="1">
        <v>45159.496759259258</v>
      </c>
      <c r="B278" s="3" t="s">
        <v>139</v>
      </c>
      <c r="C278" s="2">
        <v>45159</v>
      </c>
      <c r="D278" s="3"/>
      <c r="E278" s="3">
        <v>2</v>
      </c>
      <c r="F278" s="3">
        <v>4</v>
      </c>
      <c r="G278" s="3">
        <v>1</v>
      </c>
      <c r="H278" s="3">
        <v>1</v>
      </c>
      <c r="I278" s="3">
        <v>3</v>
      </c>
      <c r="J278" s="3">
        <v>4</v>
      </c>
      <c r="K278" s="3"/>
      <c r="L278" s="3"/>
      <c r="M278" s="3"/>
      <c r="N278" s="3"/>
      <c r="AF278">
        <f t="shared" si="4"/>
        <v>15</v>
      </c>
      <c r="AG278" s="3">
        <f>_xlfn.ISOWEEKNUM(EDF[[#This Row],[Date]])</f>
        <v>34</v>
      </c>
      <c r="AH278" s="3">
        <f>YEAR(EDF[[#This Row],[Date]])</f>
        <v>2023</v>
      </c>
    </row>
    <row r="279" spans="1:34" x14ac:dyDescent="0.2">
      <c r="A279" s="1">
        <v>45159.500324074077</v>
      </c>
      <c r="B279" s="3" t="s">
        <v>142</v>
      </c>
      <c r="C279" s="2">
        <v>45159</v>
      </c>
      <c r="D279" s="3"/>
      <c r="E279" s="3">
        <v>3</v>
      </c>
      <c r="F279" s="3">
        <v>4</v>
      </c>
      <c r="G279" s="3">
        <v>3</v>
      </c>
      <c r="H279" s="3">
        <v>2</v>
      </c>
      <c r="I279" s="3">
        <v>4</v>
      </c>
      <c r="J279" s="3">
        <v>4</v>
      </c>
      <c r="K279" s="3"/>
      <c r="L279" s="11"/>
      <c r="M279" s="11"/>
      <c r="N279" s="3"/>
      <c r="AF279">
        <f t="shared" si="4"/>
        <v>20</v>
      </c>
      <c r="AG279" s="3">
        <f>_xlfn.ISOWEEKNUM(EDF[[#This Row],[Date]])</f>
        <v>34</v>
      </c>
      <c r="AH279" s="3">
        <f>YEAR(EDF[[#This Row],[Date]])</f>
        <v>2023</v>
      </c>
    </row>
    <row r="280" spans="1:34" x14ac:dyDescent="0.2">
      <c r="A280" s="1">
        <v>45159.50472222222</v>
      </c>
      <c r="B280" s="3" t="s">
        <v>84</v>
      </c>
      <c r="C280" s="2">
        <v>45159</v>
      </c>
      <c r="D280" s="3"/>
      <c r="E280" s="3">
        <v>2</v>
      </c>
      <c r="F280" s="3">
        <v>4</v>
      </c>
      <c r="G280" s="3">
        <v>4</v>
      </c>
      <c r="H280" s="3">
        <v>4</v>
      </c>
      <c r="I280" s="3">
        <v>4</v>
      </c>
      <c r="J280" s="3">
        <v>4</v>
      </c>
      <c r="K280" s="3"/>
      <c r="L280" s="11"/>
      <c r="M280" s="11"/>
      <c r="N280" s="3"/>
      <c r="AF280">
        <f t="shared" si="4"/>
        <v>22</v>
      </c>
      <c r="AG280" s="3">
        <f>_xlfn.ISOWEEKNUM(EDF[[#This Row],[Date]])</f>
        <v>34</v>
      </c>
      <c r="AH280" s="3">
        <f>YEAR(EDF[[#This Row],[Date]])</f>
        <v>2023</v>
      </c>
    </row>
    <row r="281" spans="1:34" x14ac:dyDescent="0.2">
      <c r="A281" s="1">
        <v>45159.506747685184</v>
      </c>
      <c r="B281" s="3" t="s">
        <v>85</v>
      </c>
      <c r="C281" s="2">
        <v>45159</v>
      </c>
      <c r="D281" s="3"/>
      <c r="E281" s="3">
        <v>2</v>
      </c>
      <c r="F281" s="3">
        <v>3</v>
      </c>
      <c r="G281" s="3">
        <v>1</v>
      </c>
      <c r="H281" s="3">
        <v>3</v>
      </c>
      <c r="I281" s="3">
        <v>2</v>
      </c>
      <c r="J281" s="3">
        <v>2</v>
      </c>
      <c r="K281" s="3"/>
      <c r="L281" s="3"/>
      <c r="M281" s="3"/>
      <c r="N281" s="3" t="s">
        <v>163</v>
      </c>
      <c r="AF281">
        <f t="shared" si="4"/>
        <v>13</v>
      </c>
      <c r="AG281" s="3">
        <f>_xlfn.ISOWEEKNUM(EDF[[#This Row],[Date]])</f>
        <v>34</v>
      </c>
      <c r="AH281" s="3">
        <f>YEAR(EDF[[#This Row],[Date]])</f>
        <v>2023</v>
      </c>
    </row>
    <row r="282" spans="1:34" x14ac:dyDescent="0.2">
      <c r="A282" s="1">
        <v>45159.530127314814</v>
      </c>
      <c r="B282" s="3" t="s">
        <v>93</v>
      </c>
      <c r="C282" s="2">
        <v>45159</v>
      </c>
      <c r="D282" s="3"/>
      <c r="E282" s="3">
        <v>2</v>
      </c>
      <c r="F282" s="3">
        <v>2</v>
      </c>
      <c r="G282" s="3">
        <v>4</v>
      </c>
      <c r="H282" s="3">
        <v>3</v>
      </c>
      <c r="I282" s="3">
        <v>4</v>
      </c>
      <c r="J282" s="3">
        <v>4</v>
      </c>
      <c r="K282" s="3"/>
      <c r="L282" s="3"/>
      <c r="M282" s="3"/>
      <c r="N282" s="3"/>
      <c r="AF282">
        <f t="shared" si="4"/>
        <v>19</v>
      </c>
      <c r="AG282" s="3">
        <f>_xlfn.ISOWEEKNUM(EDF[[#This Row],[Date]])</f>
        <v>34</v>
      </c>
      <c r="AH282" s="3">
        <f>YEAR(EDF[[#This Row],[Date]])</f>
        <v>2023</v>
      </c>
    </row>
    <row r="283" spans="1:34" x14ac:dyDescent="0.2">
      <c r="A283" s="1">
        <v>45159.530509259261</v>
      </c>
      <c r="B283" s="3" t="s">
        <v>157</v>
      </c>
      <c r="C283" s="2">
        <v>45159</v>
      </c>
      <c r="D283" s="3"/>
      <c r="E283" s="3">
        <v>2</v>
      </c>
      <c r="F283" s="3">
        <v>3</v>
      </c>
      <c r="G283" s="3">
        <v>2</v>
      </c>
      <c r="H283" s="3">
        <v>2</v>
      </c>
      <c r="I283" s="3">
        <v>2</v>
      </c>
      <c r="J283" s="3">
        <v>5</v>
      </c>
      <c r="K283" s="3"/>
      <c r="L283" s="3"/>
      <c r="M283" s="3"/>
      <c r="N283" s="3"/>
      <c r="AF283">
        <f t="shared" si="4"/>
        <v>16</v>
      </c>
      <c r="AG283" s="3">
        <f>_xlfn.ISOWEEKNUM(EDF[[#This Row],[Date]])</f>
        <v>34</v>
      </c>
      <c r="AH283" s="3">
        <f>YEAR(EDF[[#This Row],[Date]])</f>
        <v>2023</v>
      </c>
    </row>
    <row r="284" spans="1:34" x14ac:dyDescent="0.2">
      <c r="A284" s="1">
        <v>45159.566689814812</v>
      </c>
      <c r="B284" s="3" t="s">
        <v>76</v>
      </c>
      <c r="C284" s="2">
        <v>45159</v>
      </c>
      <c r="D284" s="3"/>
      <c r="E284" s="3">
        <v>3</v>
      </c>
      <c r="F284" s="3">
        <v>3</v>
      </c>
      <c r="G284" s="3">
        <v>2</v>
      </c>
      <c r="H284" s="3">
        <v>2</v>
      </c>
      <c r="I284" s="3">
        <v>3</v>
      </c>
      <c r="J284" s="3">
        <v>4</v>
      </c>
      <c r="K284" s="3"/>
      <c r="L284" s="3"/>
      <c r="M284" s="3"/>
      <c r="N284" s="3"/>
      <c r="AF284">
        <f t="shared" si="4"/>
        <v>17</v>
      </c>
      <c r="AG284" s="3">
        <f>_xlfn.ISOWEEKNUM(EDF[[#This Row],[Date]])</f>
        <v>34</v>
      </c>
      <c r="AH284" s="3">
        <f>YEAR(EDF[[#This Row],[Date]])</f>
        <v>2023</v>
      </c>
    </row>
    <row r="285" spans="1:34" x14ac:dyDescent="0.2">
      <c r="A285" s="1">
        <v>45159.611481481479</v>
      </c>
      <c r="B285" s="3" t="s">
        <v>100</v>
      </c>
      <c r="C285" s="2">
        <v>45159</v>
      </c>
      <c r="D285" s="3"/>
      <c r="E285" s="3">
        <v>1</v>
      </c>
      <c r="F285" s="3">
        <v>1</v>
      </c>
      <c r="G285" s="3">
        <v>5</v>
      </c>
      <c r="H285" s="3">
        <v>5</v>
      </c>
      <c r="I285" s="3">
        <v>3</v>
      </c>
      <c r="J285" s="3">
        <v>3</v>
      </c>
      <c r="K285" s="3"/>
      <c r="L285" s="11"/>
      <c r="M285" s="11"/>
      <c r="N285" s="3" t="s">
        <v>164</v>
      </c>
      <c r="AF285">
        <f t="shared" si="4"/>
        <v>18</v>
      </c>
      <c r="AG285" s="3">
        <f>_xlfn.ISOWEEKNUM(EDF[[#This Row],[Date]])</f>
        <v>34</v>
      </c>
      <c r="AH285" s="3">
        <f>YEAR(EDF[[#This Row],[Date]])</f>
        <v>2023</v>
      </c>
    </row>
    <row r="286" spans="1:34" x14ac:dyDescent="0.2">
      <c r="A286" s="1">
        <v>45159.660231481481</v>
      </c>
      <c r="B286" s="3" t="s">
        <v>102</v>
      </c>
      <c r="C286" s="2">
        <v>45159</v>
      </c>
      <c r="D286" s="3"/>
      <c r="E286" s="3">
        <v>3</v>
      </c>
      <c r="F286" s="3">
        <v>4</v>
      </c>
      <c r="G286" s="3">
        <v>3</v>
      </c>
      <c r="H286" s="3">
        <v>3</v>
      </c>
      <c r="I286" s="3">
        <v>4</v>
      </c>
      <c r="J286" s="3">
        <v>4</v>
      </c>
      <c r="K286" s="3"/>
      <c r="L286" s="11"/>
      <c r="M286" s="11"/>
      <c r="N286" s="3"/>
      <c r="AF286">
        <f t="shared" si="4"/>
        <v>21</v>
      </c>
      <c r="AG286" s="3">
        <f>_xlfn.ISOWEEKNUM(EDF[[#This Row],[Date]])</f>
        <v>34</v>
      </c>
      <c r="AH286" s="3">
        <f>YEAR(EDF[[#This Row],[Date]])</f>
        <v>2023</v>
      </c>
    </row>
    <row r="287" spans="1:34" x14ac:dyDescent="0.2">
      <c r="A287" s="1">
        <v>45159.750856481478</v>
      </c>
      <c r="B287" s="3" t="s">
        <v>75</v>
      </c>
      <c r="C287" s="2">
        <v>45159</v>
      </c>
      <c r="D287" s="3"/>
      <c r="E287" s="3">
        <v>4</v>
      </c>
      <c r="F287" s="3">
        <v>3</v>
      </c>
      <c r="G287" s="3">
        <v>4</v>
      </c>
      <c r="H287" s="3">
        <v>4</v>
      </c>
      <c r="I287" s="3">
        <v>3</v>
      </c>
      <c r="J287" s="3">
        <v>4</v>
      </c>
      <c r="K287" s="3"/>
      <c r="L287" s="11"/>
      <c r="M287" s="11"/>
      <c r="N287" s="3"/>
      <c r="AF287">
        <f t="shared" si="4"/>
        <v>22</v>
      </c>
      <c r="AG287" s="3">
        <f>_xlfn.ISOWEEKNUM(EDF[[#This Row],[Date]])</f>
        <v>34</v>
      </c>
      <c r="AH287" s="3">
        <f>YEAR(EDF[[#This Row],[Date]])</f>
        <v>2023</v>
      </c>
    </row>
    <row r="288" spans="1:34" x14ac:dyDescent="0.2">
      <c r="A288" s="1">
        <v>45160.330069444448</v>
      </c>
      <c r="B288" s="3" t="s">
        <v>84</v>
      </c>
      <c r="C288" s="2">
        <v>45160</v>
      </c>
      <c r="D288" s="3"/>
      <c r="E288" s="3">
        <v>2</v>
      </c>
      <c r="F288" s="3">
        <v>4</v>
      </c>
      <c r="G288" s="3">
        <v>4</v>
      </c>
      <c r="H288" s="3">
        <v>4</v>
      </c>
      <c r="I288" s="3">
        <v>4</v>
      </c>
      <c r="J288" s="3">
        <v>4</v>
      </c>
      <c r="K288" s="3"/>
      <c r="L288" s="11"/>
      <c r="M288" s="11"/>
      <c r="N288" s="3"/>
      <c r="AF288">
        <f t="shared" si="4"/>
        <v>22</v>
      </c>
      <c r="AG288" s="3">
        <f>_xlfn.ISOWEEKNUM(EDF[[#This Row],[Date]])</f>
        <v>34</v>
      </c>
      <c r="AH288" s="3">
        <f>YEAR(EDF[[#This Row],[Date]])</f>
        <v>2023</v>
      </c>
    </row>
    <row r="289" spans="1:34" x14ac:dyDescent="0.2">
      <c r="A289" s="1">
        <v>45160.377766203703</v>
      </c>
      <c r="B289" s="3" t="s">
        <v>95</v>
      </c>
      <c r="C289" s="2">
        <v>45160</v>
      </c>
      <c r="D289" s="3"/>
      <c r="E289" s="3">
        <v>3</v>
      </c>
      <c r="F289" s="3">
        <v>3</v>
      </c>
      <c r="G289" s="3">
        <v>3</v>
      </c>
      <c r="H289" s="3">
        <v>2</v>
      </c>
      <c r="I289" s="3">
        <v>3</v>
      </c>
      <c r="J289" s="3">
        <v>4</v>
      </c>
      <c r="K289" s="3"/>
      <c r="L289" s="3"/>
      <c r="M289" s="3"/>
      <c r="N289" s="3"/>
      <c r="AF289">
        <f t="shared" si="4"/>
        <v>18</v>
      </c>
      <c r="AG289" s="3">
        <f>_xlfn.ISOWEEKNUM(EDF[[#This Row],[Date]])</f>
        <v>34</v>
      </c>
      <c r="AH289" s="3">
        <f>YEAR(EDF[[#This Row],[Date]])</f>
        <v>2023</v>
      </c>
    </row>
    <row r="290" spans="1:34" x14ac:dyDescent="0.2">
      <c r="A290" s="1">
        <v>45160.419722222221</v>
      </c>
      <c r="B290" s="3" t="s">
        <v>87</v>
      </c>
      <c r="C290" s="2">
        <v>45160</v>
      </c>
      <c r="D290" s="3"/>
      <c r="E290" s="3">
        <v>3</v>
      </c>
      <c r="F290" s="3">
        <v>4</v>
      </c>
      <c r="G290" s="3">
        <v>5</v>
      </c>
      <c r="H290" s="3">
        <v>4</v>
      </c>
      <c r="I290" s="3">
        <v>3</v>
      </c>
      <c r="J290" s="3">
        <v>4</v>
      </c>
      <c r="K290" s="3"/>
      <c r="L290" s="3"/>
      <c r="M290" s="3"/>
      <c r="N290" s="3"/>
      <c r="AF290">
        <f t="shared" si="4"/>
        <v>23</v>
      </c>
      <c r="AG290" s="3">
        <f>_xlfn.ISOWEEKNUM(EDF[[#This Row],[Date]])</f>
        <v>34</v>
      </c>
      <c r="AH290" s="3">
        <f>YEAR(EDF[[#This Row],[Date]])</f>
        <v>2023</v>
      </c>
    </row>
    <row r="291" spans="1:34" x14ac:dyDescent="0.2">
      <c r="A291" s="1">
        <v>45160.420185185183</v>
      </c>
      <c r="B291" s="3" t="s">
        <v>83</v>
      </c>
      <c r="C291" s="2">
        <v>45160</v>
      </c>
      <c r="D291" s="3"/>
      <c r="E291" s="3">
        <v>2</v>
      </c>
      <c r="F291" s="3">
        <v>4</v>
      </c>
      <c r="G291" s="3">
        <v>2</v>
      </c>
      <c r="H291" s="3">
        <v>4</v>
      </c>
      <c r="I291" s="3">
        <v>2</v>
      </c>
      <c r="J291" s="3">
        <v>3</v>
      </c>
      <c r="K291" s="3"/>
      <c r="L291" s="11"/>
      <c r="M291" s="11"/>
      <c r="N291" s="3"/>
      <c r="AF291">
        <f t="shared" si="4"/>
        <v>17</v>
      </c>
      <c r="AG291" s="3">
        <f>_xlfn.ISOWEEKNUM(EDF[[#This Row],[Date]])</f>
        <v>34</v>
      </c>
      <c r="AH291" s="3">
        <f>YEAR(EDF[[#This Row],[Date]])</f>
        <v>2023</v>
      </c>
    </row>
    <row r="292" spans="1:34" x14ac:dyDescent="0.2">
      <c r="A292" s="1">
        <v>45160.420381944445</v>
      </c>
      <c r="B292" s="3" t="s">
        <v>85</v>
      </c>
      <c r="C292" s="2">
        <v>45160</v>
      </c>
      <c r="D292" s="3"/>
      <c r="E292" s="3">
        <v>3</v>
      </c>
      <c r="F292" s="3">
        <v>4</v>
      </c>
      <c r="G292" s="3">
        <v>2</v>
      </c>
      <c r="H292" s="3">
        <v>3</v>
      </c>
      <c r="I292" s="3">
        <v>2</v>
      </c>
      <c r="J292" s="3">
        <v>4</v>
      </c>
      <c r="K292" s="3"/>
      <c r="L292" s="3"/>
      <c r="M292" s="3"/>
      <c r="N292" s="3"/>
      <c r="AF292">
        <f t="shared" si="4"/>
        <v>18</v>
      </c>
      <c r="AG292" s="3">
        <f>_xlfn.ISOWEEKNUM(EDF[[#This Row],[Date]])</f>
        <v>34</v>
      </c>
      <c r="AH292" s="3">
        <f>YEAR(EDF[[#This Row],[Date]])</f>
        <v>2023</v>
      </c>
    </row>
    <row r="293" spans="1:34" x14ac:dyDescent="0.2">
      <c r="A293" s="1">
        <v>45160.420416666668</v>
      </c>
      <c r="B293" s="3" t="s">
        <v>142</v>
      </c>
      <c r="C293" s="2">
        <v>45160</v>
      </c>
      <c r="D293" s="3"/>
      <c r="E293" s="3">
        <v>2</v>
      </c>
      <c r="F293" s="3">
        <v>2</v>
      </c>
      <c r="G293" s="3">
        <v>2</v>
      </c>
      <c r="H293" s="3">
        <v>3</v>
      </c>
      <c r="I293" s="3">
        <v>2</v>
      </c>
      <c r="J293" s="3">
        <v>2</v>
      </c>
      <c r="K293" s="3"/>
      <c r="L293" s="11"/>
      <c r="M293" s="11"/>
      <c r="N293" s="3"/>
      <c r="AF293">
        <f t="shared" si="4"/>
        <v>13</v>
      </c>
      <c r="AG293" s="3">
        <f>_xlfn.ISOWEEKNUM(EDF[[#This Row],[Date]])</f>
        <v>34</v>
      </c>
      <c r="AH293" s="3">
        <f>YEAR(EDF[[#This Row],[Date]])</f>
        <v>2023</v>
      </c>
    </row>
    <row r="294" spans="1:34" x14ac:dyDescent="0.2">
      <c r="A294" s="1">
        <v>45160.42260416667</v>
      </c>
      <c r="B294" s="3" t="s">
        <v>75</v>
      </c>
      <c r="C294" s="2">
        <v>45160</v>
      </c>
      <c r="D294" s="3"/>
      <c r="E294" s="3">
        <v>4</v>
      </c>
      <c r="F294" s="3">
        <v>3</v>
      </c>
      <c r="G294" s="3">
        <v>3</v>
      </c>
      <c r="H294" s="3">
        <v>3</v>
      </c>
      <c r="I294" s="3">
        <v>3</v>
      </c>
      <c r="J294" s="3">
        <v>4</v>
      </c>
      <c r="K294" s="3"/>
      <c r="L294" s="11"/>
      <c r="M294" s="11"/>
      <c r="N294" s="3"/>
      <c r="AF294">
        <f t="shared" si="4"/>
        <v>20</v>
      </c>
      <c r="AG294" s="3">
        <f>_xlfn.ISOWEEKNUM(EDF[[#This Row],[Date]])</f>
        <v>34</v>
      </c>
      <c r="AH294" s="3">
        <f>YEAR(EDF[[#This Row],[Date]])</f>
        <v>2023</v>
      </c>
    </row>
    <row r="295" spans="1:34" x14ac:dyDescent="0.2">
      <c r="A295" s="1">
        <v>45160.432083333333</v>
      </c>
      <c r="B295" s="3" t="s">
        <v>112</v>
      </c>
      <c r="C295" s="2">
        <v>45160</v>
      </c>
      <c r="D295" s="3"/>
      <c r="E295" s="3">
        <v>3</v>
      </c>
      <c r="F295" s="3">
        <v>3</v>
      </c>
      <c r="G295" s="3">
        <v>3</v>
      </c>
      <c r="H295" s="3">
        <v>3</v>
      </c>
      <c r="I295" s="3">
        <v>3</v>
      </c>
      <c r="J295" s="3">
        <v>4</v>
      </c>
      <c r="K295" s="3"/>
      <c r="L295" s="11"/>
      <c r="M295" s="11"/>
      <c r="N295" s="3"/>
      <c r="AF295">
        <f t="shared" si="4"/>
        <v>19</v>
      </c>
      <c r="AG295" s="3">
        <f>_xlfn.ISOWEEKNUM(EDF[[#This Row],[Date]])</f>
        <v>34</v>
      </c>
      <c r="AH295" s="3">
        <f>YEAR(EDF[[#This Row],[Date]])</f>
        <v>2023</v>
      </c>
    </row>
    <row r="296" spans="1:34" x14ac:dyDescent="0.2">
      <c r="A296" s="1">
        <v>45160.436226851853</v>
      </c>
      <c r="B296" s="3" t="s">
        <v>77</v>
      </c>
      <c r="C296" s="2">
        <v>45160</v>
      </c>
      <c r="D296" s="3"/>
      <c r="E296" s="3">
        <v>2</v>
      </c>
      <c r="F296" s="3">
        <v>4</v>
      </c>
      <c r="G296" s="3">
        <v>2</v>
      </c>
      <c r="H296" s="3">
        <v>3</v>
      </c>
      <c r="I296" s="3">
        <v>3</v>
      </c>
      <c r="J296" s="3">
        <v>4</v>
      </c>
      <c r="K296" s="3"/>
      <c r="L296" s="3"/>
      <c r="M296" s="3"/>
      <c r="N296" s="3"/>
      <c r="AF296">
        <f t="shared" si="4"/>
        <v>18</v>
      </c>
      <c r="AG296" s="3">
        <f>_xlfn.ISOWEEKNUM(EDF[[#This Row],[Date]])</f>
        <v>34</v>
      </c>
      <c r="AH296" s="3">
        <f>YEAR(EDF[[#This Row],[Date]])</f>
        <v>2023</v>
      </c>
    </row>
    <row r="297" spans="1:34" x14ac:dyDescent="0.2">
      <c r="A297" s="1">
        <v>45160.437719907408</v>
      </c>
      <c r="B297" s="3" t="s">
        <v>102</v>
      </c>
      <c r="C297" s="2">
        <v>45160</v>
      </c>
      <c r="D297" s="3"/>
      <c r="E297" s="3">
        <v>3</v>
      </c>
      <c r="F297" s="3">
        <v>4</v>
      </c>
      <c r="G297" s="3">
        <v>3</v>
      </c>
      <c r="H297" s="3">
        <v>3</v>
      </c>
      <c r="I297" s="3">
        <v>3</v>
      </c>
      <c r="J297" s="3">
        <v>4</v>
      </c>
      <c r="K297" s="3"/>
      <c r="L297" s="11"/>
      <c r="M297" s="11"/>
      <c r="N297" s="3"/>
      <c r="AF297">
        <f t="shared" si="4"/>
        <v>20</v>
      </c>
      <c r="AG297" s="3">
        <f>_xlfn.ISOWEEKNUM(EDF[[#This Row],[Date]])</f>
        <v>34</v>
      </c>
      <c r="AH297" s="3">
        <f>YEAR(EDF[[#This Row],[Date]])</f>
        <v>2023</v>
      </c>
    </row>
    <row r="298" spans="1:34" x14ac:dyDescent="0.2">
      <c r="A298" s="1">
        <v>45160.445185185185</v>
      </c>
      <c r="B298" s="3" t="s">
        <v>139</v>
      </c>
      <c r="C298" s="2">
        <v>45160</v>
      </c>
      <c r="D298" s="3"/>
      <c r="E298" s="3">
        <v>2</v>
      </c>
      <c r="F298" s="3">
        <v>4</v>
      </c>
      <c r="G298" s="3">
        <v>1</v>
      </c>
      <c r="H298" s="3">
        <v>1</v>
      </c>
      <c r="I298" s="3">
        <v>3</v>
      </c>
      <c r="J298" s="3">
        <v>4</v>
      </c>
      <c r="K298" s="3"/>
      <c r="L298" s="3"/>
      <c r="M298" s="3"/>
      <c r="N298" s="3"/>
      <c r="AF298">
        <f t="shared" si="4"/>
        <v>15</v>
      </c>
      <c r="AG298" s="3">
        <f>_xlfn.ISOWEEKNUM(EDF[[#This Row],[Date]])</f>
        <v>34</v>
      </c>
      <c r="AH298" s="3">
        <f>YEAR(EDF[[#This Row],[Date]])</f>
        <v>2023</v>
      </c>
    </row>
    <row r="299" spans="1:34" x14ac:dyDescent="0.2">
      <c r="A299" s="1">
        <v>45160.461261574077</v>
      </c>
      <c r="B299" s="3" t="s">
        <v>89</v>
      </c>
      <c r="C299" s="2">
        <v>45160</v>
      </c>
      <c r="D299" s="3"/>
      <c r="E299" s="3">
        <v>3</v>
      </c>
      <c r="F299" s="3">
        <v>4</v>
      </c>
      <c r="G299" s="3">
        <v>5</v>
      </c>
      <c r="H299" s="3">
        <v>4</v>
      </c>
      <c r="I299" s="3">
        <v>5</v>
      </c>
      <c r="J299" s="3">
        <v>5</v>
      </c>
      <c r="K299" s="3"/>
      <c r="L299" s="11"/>
      <c r="M299" s="11"/>
      <c r="N299" s="3" t="s">
        <v>165</v>
      </c>
      <c r="AF299">
        <f t="shared" si="4"/>
        <v>26</v>
      </c>
      <c r="AG299" s="3">
        <f>_xlfn.ISOWEEKNUM(EDF[[#This Row],[Date]])</f>
        <v>34</v>
      </c>
      <c r="AH299" s="3">
        <f>YEAR(EDF[[#This Row],[Date]])</f>
        <v>2023</v>
      </c>
    </row>
    <row r="300" spans="1:34" x14ac:dyDescent="0.2">
      <c r="A300" s="1">
        <v>45160.47861111111</v>
      </c>
      <c r="B300" s="3" t="s">
        <v>93</v>
      </c>
      <c r="C300" s="2">
        <v>45160</v>
      </c>
      <c r="D300" s="3"/>
      <c r="E300" s="3">
        <v>2</v>
      </c>
      <c r="F300" s="3">
        <v>2</v>
      </c>
      <c r="G300" s="3">
        <v>3</v>
      </c>
      <c r="H300" s="3">
        <v>2</v>
      </c>
      <c r="I300" s="3">
        <v>4</v>
      </c>
      <c r="J300" s="3">
        <v>4</v>
      </c>
      <c r="K300" s="3"/>
      <c r="L300" s="3"/>
      <c r="M300" s="3"/>
      <c r="N300" s="3"/>
      <c r="AF300">
        <f t="shared" si="4"/>
        <v>17</v>
      </c>
      <c r="AG300" s="3">
        <f>_xlfn.ISOWEEKNUM(EDF[[#This Row],[Date]])</f>
        <v>34</v>
      </c>
      <c r="AH300" s="3">
        <f>YEAR(EDF[[#This Row],[Date]])</f>
        <v>2023</v>
      </c>
    </row>
    <row r="301" spans="1:34" x14ac:dyDescent="0.2">
      <c r="A301" s="1">
        <v>45160.489027777781</v>
      </c>
      <c r="B301" s="3" t="s">
        <v>76</v>
      </c>
      <c r="C301" s="2">
        <v>45160</v>
      </c>
      <c r="D301" s="3"/>
      <c r="E301" s="3">
        <v>3</v>
      </c>
      <c r="F301" s="3">
        <v>3</v>
      </c>
      <c r="G301" s="3">
        <v>3</v>
      </c>
      <c r="H301" s="3">
        <v>2</v>
      </c>
      <c r="I301" s="3">
        <v>3</v>
      </c>
      <c r="J301" s="3">
        <v>4</v>
      </c>
      <c r="K301" s="3"/>
      <c r="L301" s="3"/>
      <c r="M301" s="3"/>
      <c r="N301" s="3"/>
      <c r="AF301">
        <f t="shared" si="4"/>
        <v>18</v>
      </c>
      <c r="AG301" s="3">
        <f>_xlfn.ISOWEEKNUM(EDF[[#This Row],[Date]])</f>
        <v>34</v>
      </c>
      <c r="AH301" s="3">
        <f>YEAR(EDF[[#This Row],[Date]])</f>
        <v>2023</v>
      </c>
    </row>
    <row r="302" spans="1:34" x14ac:dyDescent="0.2">
      <c r="A302" s="1">
        <v>45160.540439814817</v>
      </c>
      <c r="B302" s="3" t="s">
        <v>78</v>
      </c>
      <c r="C302" s="2">
        <v>45160</v>
      </c>
      <c r="D302" s="3"/>
      <c r="E302" s="3">
        <v>2</v>
      </c>
      <c r="F302" s="3">
        <v>2</v>
      </c>
      <c r="G302" s="3">
        <v>3</v>
      </c>
      <c r="H302" s="3">
        <v>2</v>
      </c>
      <c r="I302" s="3">
        <v>4</v>
      </c>
      <c r="J302" s="3">
        <v>4</v>
      </c>
      <c r="K302" s="3"/>
      <c r="L302" s="11"/>
      <c r="M302" s="11"/>
      <c r="N302" s="3" t="s">
        <v>166</v>
      </c>
      <c r="AF302">
        <f t="shared" si="4"/>
        <v>17</v>
      </c>
      <c r="AG302" s="3">
        <f>_xlfn.ISOWEEKNUM(EDF[[#This Row],[Date]])</f>
        <v>34</v>
      </c>
      <c r="AH302" s="3">
        <f>YEAR(EDF[[#This Row],[Date]])</f>
        <v>2023</v>
      </c>
    </row>
    <row r="303" spans="1:34" x14ac:dyDescent="0.2">
      <c r="A303" s="1">
        <v>45160.546944444446</v>
      </c>
      <c r="B303" s="3" t="s">
        <v>135</v>
      </c>
      <c r="C303" s="2">
        <v>45160</v>
      </c>
      <c r="D303" s="3"/>
      <c r="E303" s="3">
        <v>2</v>
      </c>
      <c r="F303" s="3">
        <v>4</v>
      </c>
      <c r="G303" s="3">
        <v>3</v>
      </c>
      <c r="H303" s="3">
        <v>3</v>
      </c>
      <c r="I303" s="3">
        <v>2</v>
      </c>
      <c r="J303" s="3">
        <v>4</v>
      </c>
      <c r="K303" s="3"/>
      <c r="L303" s="11"/>
      <c r="M303" s="11"/>
      <c r="N303" s="3"/>
      <c r="AF303">
        <f t="shared" si="4"/>
        <v>18</v>
      </c>
      <c r="AG303" s="3">
        <f>_xlfn.ISOWEEKNUM(EDF[[#This Row],[Date]])</f>
        <v>34</v>
      </c>
      <c r="AH303" s="3">
        <f>YEAR(EDF[[#This Row],[Date]])</f>
        <v>2023</v>
      </c>
    </row>
    <row r="304" spans="1:34" x14ac:dyDescent="0.2">
      <c r="A304" s="1">
        <v>45160.5702662037</v>
      </c>
      <c r="B304" s="3" t="s">
        <v>167</v>
      </c>
      <c r="C304" s="2">
        <v>45160</v>
      </c>
      <c r="D304" s="3"/>
      <c r="E304" s="3">
        <v>4</v>
      </c>
      <c r="F304" s="3">
        <v>5</v>
      </c>
      <c r="G304" s="3">
        <v>4</v>
      </c>
      <c r="H304" s="3">
        <v>3</v>
      </c>
      <c r="I304" s="3">
        <v>3</v>
      </c>
      <c r="J304" s="3">
        <v>4</v>
      </c>
      <c r="K304" s="3"/>
      <c r="L304" s="11"/>
      <c r="M304" s="11"/>
      <c r="N304" s="3"/>
      <c r="AF304">
        <f t="shared" si="4"/>
        <v>23</v>
      </c>
      <c r="AG304" s="3">
        <f>_xlfn.ISOWEEKNUM(EDF[[#This Row],[Date]])</f>
        <v>34</v>
      </c>
      <c r="AH304" s="3">
        <f>YEAR(EDF[[#This Row],[Date]])</f>
        <v>2023</v>
      </c>
    </row>
    <row r="305" spans="1:34" x14ac:dyDescent="0.2">
      <c r="A305" s="1">
        <v>45160.57984953704</v>
      </c>
      <c r="B305" s="3" t="s">
        <v>86</v>
      </c>
      <c r="C305" s="2">
        <v>45160</v>
      </c>
      <c r="D305" s="3"/>
      <c r="E305" s="3">
        <v>4</v>
      </c>
      <c r="F305" s="3">
        <v>4</v>
      </c>
      <c r="G305" s="3">
        <v>5</v>
      </c>
      <c r="H305" s="3">
        <v>4</v>
      </c>
      <c r="I305" s="3">
        <v>5</v>
      </c>
      <c r="J305" s="3">
        <v>5</v>
      </c>
      <c r="K305" s="3"/>
      <c r="L305" s="11"/>
      <c r="M305" s="11"/>
      <c r="N305" s="3"/>
      <c r="AF305">
        <f t="shared" si="4"/>
        <v>27</v>
      </c>
      <c r="AG305" s="3">
        <f>_xlfn.ISOWEEKNUM(EDF[[#This Row],[Date]])</f>
        <v>34</v>
      </c>
      <c r="AH305" s="3">
        <f>YEAR(EDF[[#This Row],[Date]])</f>
        <v>2023</v>
      </c>
    </row>
    <row r="306" spans="1:34" x14ac:dyDescent="0.2">
      <c r="A306" s="1">
        <v>45160.627430555556</v>
      </c>
      <c r="B306" s="3" t="s">
        <v>168</v>
      </c>
      <c r="C306" s="2">
        <v>45160</v>
      </c>
      <c r="D306" s="3"/>
      <c r="E306" s="3">
        <v>4</v>
      </c>
      <c r="F306" s="3">
        <v>4</v>
      </c>
      <c r="G306" s="3">
        <v>4</v>
      </c>
      <c r="H306" s="3">
        <v>2</v>
      </c>
      <c r="I306" s="3">
        <v>2</v>
      </c>
      <c r="J306" s="3">
        <v>4</v>
      </c>
      <c r="K306" s="3"/>
      <c r="L306" s="3"/>
      <c r="M306" s="3"/>
      <c r="N306" s="3"/>
      <c r="AF306">
        <f t="shared" si="4"/>
        <v>20</v>
      </c>
      <c r="AG306" s="3">
        <f>_xlfn.ISOWEEKNUM(EDF[[#This Row],[Date]])</f>
        <v>34</v>
      </c>
      <c r="AH306" s="3">
        <f>YEAR(EDF[[#This Row],[Date]])</f>
        <v>2023</v>
      </c>
    </row>
    <row r="307" spans="1:34" x14ac:dyDescent="0.2">
      <c r="A307" s="1">
        <v>45160.632025462961</v>
      </c>
      <c r="B307" s="3" t="s">
        <v>157</v>
      </c>
      <c r="C307" s="2">
        <v>45160</v>
      </c>
      <c r="D307" s="3"/>
      <c r="E307" s="3">
        <v>2</v>
      </c>
      <c r="F307" s="3">
        <v>3</v>
      </c>
      <c r="G307" s="3">
        <v>2</v>
      </c>
      <c r="H307" s="3">
        <v>2</v>
      </c>
      <c r="I307" s="3">
        <v>2</v>
      </c>
      <c r="J307" s="3">
        <v>5</v>
      </c>
      <c r="K307" s="3"/>
      <c r="L307" s="3"/>
      <c r="M307" s="3"/>
      <c r="N307" s="3"/>
      <c r="AF307">
        <f t="shared" si="4"/>
        <v>16</v>
      </c>
      <c r="AG307" s="3">
        <f>_xlfn.ISOWEEKNUM(EDF[[#This Row],[Date]])</f>
        <v>34</v>
      </c>
      <c r="AH307" s="3">
        <f>YEAR(EDF[[#This Row],[Date]])</f>
        <v>2023</v>
      </c>
    </row>
    <row r="308" spans="1:34" x14ac:dyDescent="0.2">
      <c r="A308" s="1">
        <v>45161.268865740742</v>
      </c>
      <c r="B308" s="3" t="s">
        <v>85</v>
      </c>
      <c r="C308" s="2">
        <v>45161</v>
      </c>
      <c r="D308" s="3"/>
      <c r="E308" s="3">
        <v>1</v>
      </c>
      <c r="F308" s="3">
        <v>2</v>
      </c>
      <c r="G308" s="3">
        <v>3</v>
      </c>
      <c r="H308" s="3">
        <v>2</v>
      </c>
      <c r="I308" s="3">
        <v>2</v>
      </c>
      <c r="J308" s="3">
        <v>2</v>
      </c>
      <c r="K308" s="3"/>
      <c r="L308" s="14"/>
      <c r="M308" s="14"/>
      <c r="N308" s="3"/>
      <c r="AF308">
        <f t="shared" si="4"/>
        <v>12</v>
      </c>
      <c r="AG308" s="3">
        <f>_xlfn.ISOWEEKNUM(EDF[[#This Row],[Date]])</f>
        <v>34</v>
      </c>
      <c r="AH308" s="3">
        <f>YEAR(EDF[[#This Row],[Date]])</f>
        <v>2023</v>
      </c>
    </row>
    <row r="309" spans="1:34" x14ac:dyDescent="0.2">
      <c r="A309" s="1">
        <v>45161.378923611112</v>
      </c>
      <c r="B309" s="3" t="s">
        <v>75</v>
      </c>
      <c r="C309" s="2">
        <v>45161</v>
      </c>
      <c r="D309" s="3"/>
      <c r="E309" s="3">
        <v>3</v>
      </c>
      <c r="F309" s="3">
        <v>4</v>
      </c>
      <c r="G309" s="3">
        <v>2</v>
      </c>
      <c r="H309" s="3">
        <v>2</v>
      </c>
      <c r="I309" s="3">
        <v>2</v>
      </c>
      <c r="J309" s="3">
        <v>2</v>
      </c>
      <c r="K309" s="3"/>
      <c r="L309" s="14"/>
      <c r="M309" s="14"/>
      <c r="N309" s="3"/>
      <c r="AF309">
        <f t="shared" si="4"/>
        <v>15</v>
      </c>
      <c r="AG309" s="3">
        <f>_xlfn.ISOWEEKNUM(EDF[[#This Row],[Date]])</f>
        <v>34</v>
      </c>
      <c r="AH309" s="3">
        <f>YEAR(EDF[[#This Row],[Date]])</f>
        <v>2023</v>
      </c>
    </row>
    <row r="310" spans="1:34" x14ac:dyDescent="0.2">
      <c r="A310" s="1">
        <v>45161.385972222219</v>
      </c>
      <c r="B310" s="3" t="s">
        <v>83</v>
      </c>
      <c r="C310" s="2">
        <v>45161</v>
      </c>
      <c r="D310" s="3"/>
      <c r="E310" s="3">
        <v>4</v>
      </c>
      <c r="F310" s="3">
        <v>4</v>
      </c>
      <c r="G310" s="3">
        <v>4</v>
      </c>
      <c r="H310" s="3">
        <v>3</v>
      </c>
      <c r="I310" s="3">
        <v>2</v>
      </c>
      <c r="J310" s="3">
        <v>4</v>
      </c>
      <c r="K310" s="3"/>
      <c r="L310" s="14"/>
      <c r="M310" s="14"/>
      <c r="N310" s="3" t="s">
        <v>169</v>
      </c>
      <c r="AF310">
        <f t="shared" si="4"/>
        <v>21</v>
      </c>
      <c r="AG310" s="3">
        <f>_xlfn.ISOWEEKNUM(EDF[[#This Row],[Date]])</f>
        <v>34</v>
      </c>
      <c r="AH310" s="3">
        <f>YEAR(EDF[[#This Row],[Date]])</f>
        <v>2023</v>
      </c>
    </row>
    <row r="311" spans="1:34" x14ac:dyDescent="0.2">
      <c r="A311" s="1">
        <v>45161.447291666664</v>
      </c>
      <c r="B311" s="3" t="s">
        <v>95</v>
      </c>
      <c r="C311" s="2">
        <v>45161</v>
      </c>
      <c r="D311" s="3"/>
      <c r="E311" s="3">
        <v>3</v>
      </c>
      <c r="F311" s="3">
        <v>3</v>
      </c>
      <c r="G311" s="3">
        <v>3</v>
      </c>
      <c r="H311" s="3">
        <v>2</v>
      </c>
      <c r="I311" s="3">
        <v>3</v>
      </c>
      <c r="J311" s="3">
        <v>4</v>
      </c>
      <c r="K311" s="3"/>
      <c r="L311" s="14"/>
      <c r="M311" s="14"/>
      <c r="N311" s="3"/>
      <c r="AF311">
        <f t="shared" si="4"/>
        <v>18</v>
      </c>
      <c r="AG311" s="3">
        <f>_xlfn.ISOWEEKNUM(EDF[[#This Row],[Date]])</f>
        <v>34</v>
      </c>
      <c r="AH311" s="3">
        <f>YEAR(EDF[[#This Row],[Date]])</f>
        <v>2023</v>
      </c>
    </row>
    <row r="312" spans="1:34" x14ac:dyDescent="0.2">
      <c r="A312" s="1">
        <v>45161.506643518522</v>
      </c>
      <c r="B312" s="3" t="s">
        <v>87</v>
      </c>
      <c r="C312" s="2">
        <v>45161</v>
      </c>
      <c r="D312" s="3"/>
      <c r="E312" s="3">
        <v>4</v>
      </c>
      <c r="F312" s="3">
        <v>4</v>
      </c>
      <c r="G312" s="3">
        <v>3</v>
      </c>
      <c r="H312" s="3">
        <v>3</v>
      </c>
      <c r="I312" s="3">
        <v>4</v>
      </c>
      <c r="J312" s="3">
        <v>5</v>
      </c>
      <c r="K312" s="3"/>
      <c r="L312" s="14"/>
      <c r="M312" s="14"/>
      <c r="N312" s="3"/>
      <c r="AF312">
        <f t="shared" si="4"/>
        <v>23</v>
      </c>
      <c r="AG312" s="3">
        <f>_xlfn.ISOWEEKNUM(EDF[[#This Row],[Date]])</f>
        <v>34</v>
      </c>
      <c r="AH312" s="3">
        <f>YEAR(EDF[[#This Row],[Date]])</f>
        <v>2023</v>
      </c>
    </row>
    <row r="313" spans="1:34" x14ac:dyDescent="0.2">
      <c r="A313" s="1">
        <v>45161.545173611114</v>
      </c>
      <c r="B313" s="3" t="s">
        <v>93</v>
      </c>
      <c r="C313" s="2">
        <v>45161</v>
      </c>
      <c r="D313" s="3"/>
      <c r="E313" s="3">
        <v>1</v>
      </c>
      <c r="F313" s="3">
        <v>2</v>
      </c>
      <c r="G313" s="3">
        <v>2</v>
      </c>
      <c r="H313" s="3">
        <v>2</v>
      </c>
      <c r="I313" s="3">
        <v>4</v>
      </c>
      <c r="J313" s="3">
        <v>4</v>
      </c>
      <c r="K313" s="3"/>
      <c r="L313" s="14"/>
      <c r="M313" s="14"/>
      <c r="N313" s="3"/>
      <c r="AF313">
        <f t="shared" si="4"/>
        <v>15</v>
      </c>
      <c r="AG313" s="3">
        <f>_xlfn.ISOWEEKNUM(EDF[[#This Row],[Date]])</f>
        <v>34</v>
      </c>
      <c r="AH313" s="3">
        <f>YEAR(EDF[[#This Row],[Date]])</f>
        <v>2023</v>
      </c>
    </row>
    <row r="314" spans="1:34" x14ac:dyDescent="0.2">
      <c r="A314" s="1">
        <v>45161.572175925925</v>
      </c>
      <c r="B314" s="3" t="s">
        <v>167</v>
      </c>
      <c r="C314" s="2">
        <v>45161</v>
      </c>
      <c r="D314" s="3"/>
      <c r="E314" s="3">
        <v>4</v>
      </c>
      <c r="F314" s="3">
        <v>4</v>
      </c>
      <c r="G314" s="3">
        <v>2</v>
      </c>
      <c r="H314" s="3">
        <v>2</v>
      </c>
      <c r="I314" s="3">
        <v>3</v>
      </c>
      <c r="J314" s="3">
        <v>4</v>
      </c>
      <c r="K314" s="3"/>
      <c r="L314" s="14"/>
      <c r="M314" s="14"/>
      <c r="N314" s="3"/>
      <c r="AF314">
        <f t="shared" si="4"/>
        <v>19</v>
      </c>
      <c r="AG314" s="3">
        <f>_xlfn.ISOWEEKNUM(EDF[[#This Row],[Date]])</f>
        <v>34</v>
      </c>
      <c r="AH314" s="3">
        <f>YEAR(EDF[[#This Row],[Date]])</f>
        <v>2023</v>
      </c>
    </row>
    <row r="315" spans="1:34" x14ac:dyDescent="0.2">
      <c r="A315" s="1">
        <v>45161.572245370371</v>
      </c>
      <c r="B315" s="3" t="s">
        <v>89</v>
      </c>
      <c r="C315" s="2">
        <v>45161</v>
      </c>
      <c r="D315" s="3"/>
      <c r="E315" s="3">
        <v>4</v>
      </c>
      <c r="F315" s="3">
        <v>5</v>
      </c>
      <c r="G315" s="3">
        <v>4</v>
      </c>
      <c r="H315" s="3">
        <v>4</v>
      </c>
      <c r="I315" s="3">
        <v>5</v>
      </c>
      <c r="J315" s="3">
        <v>5</v>
      </c>
      <c r="K315" s="3"/>
      <c r="L315" s="14"/>
      <c r="M315" s="14"/>
      <c r="N315" s="3"/>
      <c r="AF315">
        <f t="shared" si="4"/>
        <v>27</v>
      </c>
      <c r="AG315" s="3">
        <f>_xlfn.ISOWEEKNUM(EDF[[#This Row],[Date]])</f>
        <v>34</v>
      </c>
      <c r="AH315" s="3">
        <f>YEAR(EDF[[#This Row],[Date]])</f>
        <v>2023</v>
      </c>
    </row>
    <row r="316" spans="1:34" x14ac:dyDescent="0.2">
      <c r="A316" s="1">
        <v>45161.572777777779</v>
      </c>
      <c r="B316" s="3" t="s">
        <v>100</v>
      </c>
      <c r="C316" s="2">
        <v>45161</v>
      </c>
      <c r="D316" s="3"/>
      <c r="E316" s="3">
        <v>1</v>
      </c>
      <c r="F316" s="3">
        <v>4</v>
      </c>
      <c r="G316" s="3">
        <v>4</v>
      </c>
      <c r="H316" s="3">
        <v>4</v>
      </c>
      <c r="I316" s="3">
        <v>2</v>
      </c>
      <c r="J316" s="3">
        <v>3</v>
      </c>
      <c r="K316" s="3"/>
      <c r="L316" s="14"/>
      <c r="M316" s="14"/>
      <c r="N316" s="3" t="s">
        <v>170</v>
      </c>
      <c r="AF316">
        <f t="shared" si="4"/>
        <v>18</v>
      </c>
      <c r="AG316" s="3">
        <f>_xlfn.ISOWEEKNUM(EDF[[#This Row],[Date]])</f>
        <v>34</v>
      </c>
      <c r="AH316" s="3">
        <f>YEAR(EDF[[#This Row],[Date]])</f>
        <v>2023</v>
      </c>
    </row>
    <row r="317" spans="1:34" x14ac:dyDescent="0.2">
      <c r="A317" s="1">
        <v>45161.572789351849</v>
      </c>
      <c r="B317" s="3" t="s">
        <v>112</v>
      </c>
      <c r="C317" s="2">
        <v>45161</v>
      </c>
      <c r="D317" s="3"/>
      <c r="E317" s="3">
        <v>3</v>
      </c>
      <c r="F317" s="3">
        <v>3</v>
      </c>
      <c r="G317" s="3">
        <v>3</v>
      </c>
      <c r="H317" s="3">
        <v>2</v>
      </c>
      <c r="I317" s="3">
        <v>3</v>
      </c>
      <c r="J317" s="3">
        <v>4</v>
      </c>
      <c r="K317" s="3"/>
      <c r="L317" s="14"/>
      <c r="M317" s="14"/>
      <c r="N317" s="3"/>
      <c r="AF317">
        <f t="shared" si="4"/>
        <v>18</v>
      </c>
      <c r="AG317" s="3">
        <f>_xlfn.ISOWEEKNUM(EDF[[#This Row],[Date]])</f>
        <v>34</v>
      </c>
      <c r="AH317" s="3">
        <f>YEAR(EDF[[#This Row],[Date]])</f>
        <v>2023</v>
      </c>
    </row>
    <row r="318" spans="1:34" x14ac:dyDescent="0.2">
      <c r="A318" s="1">
        <v>45161.572893518518</v>
      </c>
      <c r="B318" s="3" t="s">
        <v>142</v>
      </c>
      <c r="C318" s="2">
        <v>45161</v>
      </c>
      <c r="D318" s="3"/>
      <c r="E318" s="3">
        <v>3</v>
      </c>
      <c r="F318" s="3">
        <v>4</v>
      </c>
      <c r="G318" s="3">
        <v>3</v>
      </c>
      <c r="H318" s="3">
        <v>2</v>
      </c>
      <c r="I318" s="3">
        <v>3</v>
      </c>
      <c r="J318" s="3">
        <v>4</v>
      </c>
      <c r="K318" s="3"/>
      <c r="L318" s="14"/>
      <c r="M318" s="14"/>
      <c r="N318" s="3"/>
      <c r="AF318">
        <f t="shared" si="4"/>
        <v>19</v>
      </c>
      <c r="AG318" s="3">
        <f>_xlfn.ISOWEEKNUM(EDF[[#This Row],[Date]])</f>
        <v>34</v>
      </c>
      <c r="AH318" s="3">
        <f>YEAR(EDF[[#This Row],[Date]])</f>
        <v>2023</v>
      </c>
    </row>
    <row r="319" spans="1:34" x14ac:dyDescent="0.2">
      <c r="A319" s="1">
        <v>45161.573333333334</v>
      </c>
      <c r="B319" s="3" t="s">
        <v>135</v>
      </c>
      <c r="C319" s="2">
        <v>45161</v>
      </c>
      <c r="D319" s="3"/>
      <c r="E319" s="3">
        <v>3</v>
      </c>
      <c r="F319" s="3">
        <v>5</v>
      </c>
      <c r="G319" s="3">
        <v>3</v>
      </c>
      <c r="H319" s="3">
        <v>3</v>
      </c>
      <c r="I319" s="3">
        <v>4</v>
      </c>
      <c r="J319" s="3">
        <v>4</v>
      </c>
      <c r="K319" s="3"/>
      <c r="L319" s="14"/>
      <c r="M319" s="14"/>
      <c r="N319" s="3"/>
      <c r="AF319">
        <f t="shared" si="4"/>
        <v>22</v>
      </c>
      <c r="AG319" s="3">
        <f>_xlfn.ISOWEEKNUM(EDF[[#This Row],[Date]])</f>
        <v>34</v>
      </c>
      <c r="AH319" s="3">
        <f>YEAR(EDF[[#This Row],[Date]])</f>
        <v>2023</v>
      </c>
    </row>
    <row r="320" spans="1:34" x14ac:dyDescent="0.2">
      <c r="A320" s="1">
        <v>45161.573634259257</v>
      </c>
      <c r="B320" s="3" t="s">
        <v>139</v>
      </c>
      <c r="C320" s="2">
        <v>45161</v>
      </c>
      <c r="D320" s="3"/>
      <c r="E320" s="3">
        <v>2</v>
      </c>
      <c r="F320" s="3">
        <v>4</v>
      </c>
      <c r="G320" s="3">
        <v>2</v>
      </c>
      <c r="H320" s="3">
        <v>2</v>
      </c>
      <c r="I320" s="3">
        <v>3</v>
      </c>
      <c r="J320" s="3">
        <v>4</v>
      </c>
      <c r="K320" s="3"/>
      <c r="L320" s="14"/>
      <c r="M320" s="14"/>
      <c r="N320" s="3"/>
      <c r="AF320">
        <f t="shared" si="4"/>
        <v>17</v>
      </c>
      <c r="AG320" s="3">
        <f>_xlfn.ISOWEEKNUM(EDF[[#This Row],[Date]])</f>
        <v>34</v>
      </c>
      <c r="AH320" s="3">
        <f>YEAR(EDF[[#This Row],[Date]])</f>
        <v>2023</v>
      </c>
    </row>
    <row r="321" spans="1:34" x14ac:dyDescent="0.2">
      <c r="A321" s="1">
        <v>45161.574814814812</v>
      </c>
      <c r="B321" s="3" t="s">
        <v>76</v>
      </c>
      <c r="C321" s="2">
        <v>45192</v>
      </c>
      <c r="D321" s="3"/>
      <c r="E321" s="3">
        <v>3</v>
      </c>
      <c r="F321" s="3">
        <v>3</v>
      </c>
      <c r="G321" s="3">
        <v>2</v>
      </c>
      <c r="H321" s="3">
        <v>2</v>
      </c>
      <c r="I321" s="3">
        <v>3</v>
      </c>
      <c r="J321" s="3">
        <v>4</v>
      </c>
      <c r="K321" s="3"/>
      <c r="L321" s="14"/>
      <c r="M321" s="14"/>
      <c r="N321" s="3"/>
      <c r="AF321">
        <f t="shared" si="4"/>
        <v>17</v>
      </c>
      <c r="AG321" s="3">
        <f>_xlfn.ISOWEEKNUM(EDF[[#This Row],[Date]])</f>
        <v>38</v>
      </c>
      <c r="AH321" s="3">
        <f>YEAR(EDF[[#This Row],[Date]])</f>
        <v>2023</v>
      </c>
    </row>
    <row r="322" spans="1:34" x14ac:dyDescent="0.2">
      <c r="A322" s="1">
        <v>45161.576921296299</v>
      </c>
      <c r="B322" s="3" t="s">
        <v>86</v>
      </c>
      <c r="C322" s="2">
        <v>45161</v>
      </c>
      <c r="D322" s="3"/>
      <c r="E322" s="3">
        <v>4</v>
      </c>
      <c r="F322" s="3">
        <v>4</v>
      </c>
      <c r="G322" s="3">
        <v>2</v>
      </c>
      <c r="H322" s="3">
        <v>4</v>
      </c>
      <c r="I322" s="3">
        <v>4</v>
      </c>
      <c r="J322" s="3">
        <v>4</v>
      </c>
      <c r="K322" s="3"/>
      <c r="L322" s="14"/>
      <c r="M322" s="14"/>
      <c r="N322" s="3"/>
      <c r="AF322">
        <f t="shared" si="4"/>
        <v>22</v>
      </c>
      <c r="AG322" s="3">
        <f>_xlfn.ISOWEEKNUM(EDF[[#This Row],[Date]])</f>
        <v>34</v>
      </c>
      <c r="AH322" s="3">
        <f>YEAR(EDF[[#This Row],[Date]])</f>
        <v>2023</v>
      </c>
    </row>
    <row r="323" spans="1:34" x14ac:dyDescent="0.2">
      <c r="A323" s="1">
        <v>45161.587314814817</v>
      </c>
      <c r="B323" s="3" t="s">
        <v>171</v>
      </c>
      <c r="C323" s="2">
        <v>45161</v>
      </c>
      <c r="D323" s="3"/>
      <c r="E323" s="3">
        <v>2</v>
      </c>
      <c r="F323" s="3">
        <v>3</v>
      </c>
      <c r="G323" s="3">
        <v>3</v>
      </c>
      <c r="H323" s="3">
        <v>3</v>
      </c>
      <c r="I323" s="3">
        <v>3</v>
      </c>
      <c r="J323" s="3">
        <v>4</v>
      </c>
      <c r="K323" s="3"/>
      <c r="L323" s="14"/>
      <c r="M323" s="14"/>
      <c r="N323" s="3"/>
      <c r="AF323">
        <f t="shared" ref="AF323:AF386" si="5">SUM(E323:J323)</f>
        <v>18</v>
      </c>
      <c r="AG323" s="3">
        <f>_xlfn.ISOWEEKNUM(EDF[[#This Row],[Date]])</f>
        <v>34</v>
      </c>
      <c r="AH323" s="3">
        <f>YEAR(EDF[[#This Row],[Date]])</f>
        <v>2023</v>
      </c>
    </row>
    <row r="324" spans="1:34" x14ac:dyDescent="0.2">
      <c r="A324" s="1">
        <v>45161.594004629631</v>
      </c>
      <c r="B324" s="3" t="s">
        <v>84</v>
      </c>
      <c r="C324" s="2">
        <v>45161</v>
      </c>
      <c r="D324" s="3"/>
      <c r="E324" s="3">
        <v>2</v>
      </c>
      <c r="F324" s="3">
        <v>4</v>
      </c>
      <c r="G324" s="3">
        <v>4</v>
      </c>
      <c r="H324" s="3">
        <v>4</v>
      </c>
      <c r="I324" s="3">
        <v>4</v>
      </c>
      <c r="J324" s="3">
        <v>4</v>
      </c>
      <c r="K324" s="3"/>
      <c r="L324" s="14"/>
      <c r="M324" s="14"/>
      <c r="N324" s="3"/>
      <c r="AF324">
        <f t="shared" si="5"/>
        <v>22</v>
      </c>
      <c r="AG324" s="3">
        <f>_xlfn.ISOWEEKNUM(EDF[[#This Row],[Date]])</f>
        <v>34</v>
      </c>
      <c r="AH324" s="3">
        <f>YEAR(EDF[[#This Row],[Date]])</f>
        <v>2023</v>
      </c>
    </row>
    <row r="325" spans="1:34" x14ac:dyDescent="0.2">
      <c r="A325" s="1">
        <v>45161.596203703702</v>
      </c>
      <c r="B325" s="3" t="s">
        <v>168</v>
      </c>
      <c r="C325" s="2">
        <v>45161</v>
      </c>
      <c r="D325" s="3"/>
      <c r="E325" s="3">
        <v>4</v>
      </c>
      <c r="F325" s="3">
        <v>2</v>
      </c>
      <c r="G325" s="3">
        <v>2</v>
      </c>
      <c r="H325" s="3">
        <v>3</v>
      </c>
      <c r="I325" s="3">
        <v>2</v>
      </c>
      <c r="J325" s="3">
        <v>4</v>
      </c>
      <c r="K325" s="3"/>
      <c r="L325" s="14"/>
      <c r="M325" s="14"/>
      <c r="N325" s="3"/>
      <c r="AF325">
        <f t="shared" si="5"/>
        <v>17</v>
      </c>
      <c r="AG325" s="3">
        <f>_xlfn.ISOWEEKNUM(EDF[[#This Row],[Date]])</f>
        <v>34</v>
      </c>
      <c r="AH325" s="3">
        <f>YEAR(EDF[[#This Row],[Date]])</f>
        <v>2023</v>
      </c>
    </row>
    <row r="326" spans="1:34" x14ac:dyDescent="0.2">
      <c r="A326" s="1">
        <v>45161.596226851849</v>
      </c>
      <c r="B326" s="3" t="s">
        <v>77</v>
      </c>
      <c r="C326" s="2">
        <v>45161</v>
      </c>
      <c r="D326" s="3"/>
      <c r="E326" s="3">
        <v>3</v>
      </c>
      <c r="F326" s="3">
        <v>4</v>
      </c>
      <c r="G326" s="3">
        <v>3</v>
      </c>
      <c r="H326" s="3">
        <v>3</v>
      </c>
      <c r="I326" s="3">
        <v>2</v>
      </c>
      <c r="J326" s="3">
        <v>4</v>
      </c>
      <c r="K326" s="3"/>
      <c r="L326" s="14"/>
      <c r="M326" s="14"/>
      <c r="N326" s="3"/>
      <c r="AF326">
        <f t="shared" si="5"/>
        <v>19</v>
      </c>
      <c r="AG326" s="3">
        <f>_xlfn.ISOWEEKNUM(EDF[[#This Row],[Date]])</f>
        <v>34</v>
      </c>
      <c r="AH326" s="3">
        <f>YEAR(EDF[[#This Row],[Date]])</f>
        <v>2023</v>
      </c>
    </row>
    <row r="327" spans="1:34" x14ac:dyDescent="0.2">
      <c r="A327" s="1">
        <v>45161.596493055556</v>
      </c>
      <c r="B327" s="3" t="s">
        <v>172</v>
      </c>
      <c r="C327" s="2">
        <v>45161</v>
      </c>
      <c r="D327" s="3"/>
      <c r="E327" s="3">
        <v>3</v>
      </c>
      <c r="F327" s="3">
        <v>3</v>
      </c>
      <c r="G327" s="3">
        <v>2</v>
      </c>
      <c r="H327" s="3">
        <v>2</v>
      </c>
      <c r="I327" s="3">
        <v>4</v>
      </c>
      <c r="J327" s="3">
        <v>4</v>
      </c>
      <c r="K327" s="3"/>
      <c r="L327" s="14"/>
      <c r="M327" s="14"/>
      <c r="N327" s="3"/>
      <c r="AF327">
        <f t="shared" si="5"/>
        <v>18</v>
      </c>
      <c r="AG327" s="3">
        <f>_xlfn.ISOWEEKNUM(EDF[[#This Row],[Date]])</f>
        <v>34</v>
      </c>
      <c r="AH327" s="3">
        <f>YEAR(EDF[[#This Row],[Date]])</f>
        <v>2023</v>
      </c>
    </row>
    <row r="328" spans="1:34" x14ac:dyDescent="0.2">
      <c r="A328" s="1">
        <v>45161.633391203701</v>
      </c>
      <c r="B328" s="3" t="s">
        <v>78</v>
      </c>
      <c r="C328" s="2">
        <v>45161</v>
      </c>
      <c r="D328" s="3"/>
      <c r="E328" s="3">
        <v>3</v>
      </c>
      <c r="F328" s="3">
        <v>4</v>
      </c>
      <c r="G328" s="3">
        <v>3</v>
      </c>
      <c r="H328" s="3">
        <v>2</v>
      </c>
      <c r="I328" s="3">
        <v>4</v>
      </c>
      <c r="J328" s="3">
        <v>4</v>
      </c>
      <c r="K328" s="3"/>
      <c r="L328" s="14"/>
      <c r="M328" s="14"/>
      <c r="N328" s="3" t="s">
        <v>173</v>
      </c>
      <c r="AF328">
        <f t="shared" si="5"/>
        <v>20</v>
      </c>
      <c r="AG328" s="3">
        <f>_xlfn.ISOWEEKNUM(EDF[[#This Row],[Date]])</f>
        <v>34</v>
      </c>
      <c r="AH328" s="3">
        <f>YEAR(EDF[[#This Row],[Date]])</f>
        <v>2023</v>
      </c>
    </row>
    <row r="329" spans="1:34" x14ac:dyDescent="0.2">
      <c r="A329" s="1">
        <v>45161.651006944441</v>
      </c>
      <c r="B329" s="3" t="s">
        <v>102</v>
      </c>
      <c r="C329" s="2">
        <v>45161</v>
      </c>
      <c r="D329" s="3"/>
      <c r="E329" s="3">
        <v>2</v>
      </c>
      <c r="F329" s="3">
        <v>2</v>
      </c>
      <c r="G329" s="3">
        <v>3</v>
      </c>
      <c r="H329" s="3">
        <v>2</v>
      </c>
      <c r="I329" s="3">
        <v>3</v>
      </c>
      <c r="J329" s="3">
        <v>3</v>
      </c>
      <c r="K329" s="3"/>
      <c r="L329" s="14"/>
      <c r="M329" s="14"/>
      <c r="N329" s="3"/>
      <c r="AF329">
        <f t="shared" si="5"/>
        <v>15</v>
      </c>
      <c r="AG329" s="3">
        <f>_xlfn.ISOWEEKNUM(EDF[[#This Row],[Date]])</f>
        <v>34</v>
      </c>
      <c r="AH329" s="3">
        <f>YEAR(EDF[[#This Row],[Date]])</f>
        <v>2023</v>
      </c>
    </row>
    <row r="330" spans="1:34" x14ac:dyDescent="0.2">
      <c r="A330" s="1">
        <v>45162.218240740738</v>
      </c>
      <c r="B330" s="3" t="s">
        <v>135</v>
      </c>
      <c r="C330" s="2">
        <v>45162</v>
      </c>
      <c r="D330" s="3"/>
      <c r="E330" s="3">
        <v>2</v>
      </c>
      <c r="F330" s="3">
        <v>3</v>
      </c>
      <c r="G330" s="3">
        <v>3</v>
      </c>
      <c r="H330" s="3">
        <v>2</v>
      </c>
      <c r="I330" s="3">
        <v>3</v>
      </c>
      <c r="J330" s="3">
        <v>4</v>
      </c>
      <c r="K330" s="3"/>
      <c r="L330" s="14"/>
      <c r="M330" s="14"/>
      <c r="N330" s="3"/>
      <c r="AF330">
        <f t="shared" si="5"/>
        <v>17</v>
      </c>
      <c r="AG330" s="3">
        <f>_xlfn.ISOWEEKNUM(EDF[[#This Row],[Date]])</f>
        <v>34</v>
      </c>
      <c r="AH330" s="3">
        <f>YEAR(EDF[[#This Row],[Date]])</f>
        <v>2023</v>
      </c>
    </row>
    <row r="331" spans="1:34" x14ac:dyDescent="0.2">
      <c r="A331" s="1">
        <v>45162.33625</v>
      </c>
      <c r="B331" s="3" t="s">
        <v>102</v>
      </c>
      <c r="C331" s="2">
        <v>45162</v>
      </c>
      <c r="D331" s="3"/>
      <c r="E331" s="3">
        <v>3</v>
      </c>
      <c r="F331" s="3">
        <v>4</v>
      </c>
      <c r="G331" s="3">
        <v>3</v>
      </c>
      <c r="H331" s="3">
        <v>2</v>
      </c>
      <c r="I331" s="3">
        <v>3</v>
      </c>
      <c r="J331" s="3">
        <v>4</v>
      </c>
      <c r="K331" s="3"/>
      <c r="L331" s="14"/>
      <c r="M331" s="14"/>
      <c r="N331" s="3"/>
      <c r="AF331">
        <f t="shared" si="5"/>
        <v>19</v>
      </c>
      <c r="AG331" s="3">
        <f>_xlfn.ISOWEEKNUM(EDF[[#This Row],[Date]])</f>
        <v>34</v>
      </c>
      <c r="AH331" s="3">
        <f>YEAR(EDF[[#This Row],[Date]])</f>
        <v>2023</v>
      </c>
    </row>
    <row r="332" spans="1:34" x14ac:dyDescent="0.2">
      <c r="A332" s="1">
        <v>45162.351469907408</v>
      </c>
      <c r="B332" s="3" t="s">
        <v>142</v>
      </c>
      <c r="C332" s="2">
        <v>45162</v>
      </c>
      <c r="D332" s="3"/>
      <c r="E332" s="3">
        <v>3</v>
      </c>
      <c r="F332" s="3">
        <v>4</v>
      </c>
      <c r="G332" s="3">
        <v>3</v>
      </c>
      <c r="H332" s="3">
        <v>3</v>
      </c>
      <c r="I332" s="3">
        <v>3</v>
      </c>
      <c r="J332" s="3">
        <v>4</v>
      </c>
      <c r="K332" s="3"/>
      <c r="L332" s="14"/>
      <c r="M332" s="14"/>
      <c r="N332" s="3"/>
      <c r="AF332">
        <f t="shared" si="5"/>
        <v>20</v>
      </c>
      <c r="AG332" s="3">
        <f>_xlfn.ISOWEEKNUM(EDF[[#This Row],[Date]])</f>
        <v>34</v>
      </c>
      <c r="AH332" s="3">
        <f>YEAR(EDF[[#This Row],[Date]])</f>
        <v>2023</v>
      </c>
    </row>
    <row r="333" spans="1:34" x14ac:dyDescent="0.2">
      <c r="A333" s="1">
        <v>45162.416446759256</v>
      </c>
      <c r="B333" s="3" t="s">
        <v>78</v>
      </c>
      <c r="C333" s="2">
        <v>45162</v>
      </c>
      <c r="D333" s="3"/>
      <c r="E333" s="3">
        <v>2</v>
      </c>
      <c r="F333" s="3">
        <v>2</v>
      </c>
      <c r="G333" s="3">
        <v>3</v>
      </c>
      <c r="H333" s="3">
        <v>1</v>
      </c>
      <c r="I333" s="3">
        <v>4</v>
      </c>
      <c r="J333" s="3">
        <v>4</v>
      </c>
      <c r="K333" s="3"/>
      <c r="L333" s="14"/>
      <c r="M333" s="14"/>
      <c r="N333" s="3" t="s">
        <v>174</v>
      </c>
      <c r="AF333">
        <f t="shared" si="5"/>
        <v>16</v>
      </c>
      <c r="AG333" s="3">
        <f>_xlfn.ISOWEEKNUM(EDF[[#This Row],[Date]])</f>
        <v>34</v>
      </c>
      <c r="AH333" s="3">
        <f>YEAR(EDF[[#This Row],[Date]])</f>
        <v>2023</v>
      </c>
    </row>
    <row r="334" spans="1:34" x14ac:dyDescent="0.2">
      <c r="A334" s="1">
        <v>45162.434305555558</v>
      </c>
      <c r="B334" s="3" t="s">
        <v>95</v>
      </c>
      <c r="C334" s="2">
        <v>45162</v>
      </c>
      <c r="D334" s="3"/>
      <c r="E334" s="3">
        <v>2</v>
      </c>
      <c r="F334" s="3">
        <v>3</v>
      </c>
      <c r="G334" s="3">
        <v>3</v>
      </c>
      <c r="H334" s="3">
        <v>2</v>
      </c>
      <c r="I334" s="3">
        <v>3</v>
      </c>
      <c r="J334" s="3">
        <v>4</v>
      </c>
      <c r="K334" s="3"/>
      <c r="L334" s="14"/>
      <c r="M334" s="14"/>
      <c r="N334" s="3"/>
      <c r="AF334">
        <f t="shared" si="5"/>
        <v>17</v>
      </c>
      <c r="AG334" s="3">
        <f>_xlfn.ISOWEEKNUM(EDF[[#This Row],[Date]])</f>
        <v>34</v>
      </c>
      <c r="AH334" s="3">
        <f>YEAR(EDF[[#This Row],[Date]])</f>
        <v>2023</v>
      </c>
    </row>
    <row r="335" spans="1:34" x14ac:dyDescent="0.2">
      <c r="A335" s="1">
        <v>45162.444027777776</v>
      </c>
      <c r="B335" s="3" t="s">
        <v>100</v>
      </c>
      <c r="C335" s="2">
        <v>45162</v>
      </c>
      <c r="D335" s="3"/>
      <c r="E335" s="3">
        <v>1</v>
      </c>
      <c r="F335" s="3">
        <v>4</v>
      </c>
      <c r="G335" s="3">
        <v>5</v>
      </c>
      <c r="H335" s="3">
        <v>5</v>
      </c>
      <c r="I335" s="3">
        <v>3</v>
      </c>
      <c r="J335" s="3">
        <v>3</v>
      </c>
      <c r="K335" s="3"/>
      <c r="L335" s="14"/>
      <c r="M335" s="14"/>
      <c r="N335" s="3"/>
      <c r="AF335">
        <f t="shared" si="5"/>
        <v>21</v>
      </c>
      <c r="AG335" s="3">
        <f>_xlfn.ISOWEEKNUM(EDF[[#This Row],[Date]])</f>
        <v>34</v>
      </c>
      <c r="AH335" s="3">
        <f>YEAR(EDF[[#This Row],[Date]])</f>
        <v>2023</v>
      </c>
    </row>
    <row r="336" spans="1:34" x14ac:dyDescent="0.2">
      <c r="A336" s="1">
        <v>45162.444930555554</v>
      </c>
      <c r="B336" s="3" t="s">
        <v>83</v>
      </c>
      <c r="C336" s="2">
        <v>45162</v>
      </c>
      <c r="D336" s="3"/>
      <c r="E336" s="3">
        <v>3</v>
      </c>
      <c r="F336" s="3">
        <v>3</v>
      </c>
      <c r="G336" s="3">
        <v>4</v>
      </c>
      <c r="H336" s="3">
        <v>2</v>
      </c>
      <c r="I336" s="3">
        <v>2</v>
      </c>
      <c r="J336" s="3">
        <v>3</v>
      </c>
      <c r="K336" s="3"/>
      <c r="L336" s="14"/>
      <c r="M336" s="14"/>
      <c r="N336" s="3" t="s">
        <v>175</v>
      </c>
      <c r="AF336">
        <f t="shared" si="5"/>
        <v>17</v>
      </c>
      <c r="AG336" s="3">
        <f>_xlfn.ISOWEEKNUM(EDF[[#This Row],[Date]])</f>
        <v>34</v>
      </c>
      <c r="AH336" s="3">
        <f>YEAR(EDF[[#This Row],[Date]])</f>
        <v>2023</v>
      </c>
    </row>
    <row r="337" spans="1:34" x14ac:dyDescent="0.2">
      <c r="A337" s="1">
        <v>45162.480729166666</v>
      </c>
      <c r="B337" s="3" t="s">
        <v>87</v>
      </c>
      <c r="C337" s="2">
        <v>45162</v>
      </c>
      <c r="D337" s="3"/>
      <c r="E337" s="3">
        <v>3</v>
      </c>
      <c r="F337" s="3">
        <v>4</v>
      </c>
      <c r="G337" s="3">
        <v>2</v>
      </c>
      <c r="H337" s="3">
        <v>3</v>
      </c>
      <c r="I337" s="3">
        <v>4</v>
      </c>
      <c r="J337" s="3">
        <v>5</v>
      </c>
      <c r="K337" s="3"/>
      <c r="L337" s="14"/>
      <c r="M337" s="14"/>
      <c r="N337" s="3"/>
      <c r="AF337">
        <f t="shared" si="5"/>
        <v>21</v>
      </c>
      <c r="AG337" s="3">
        <f>_xlfn.ISOWEEKNUM(EDF[[#This Row],[Date]])</f>
        <v>34</v>
      </c>
      <c r="AH337" s="3">
        <f>YEAR(EDF[[#This Row],[Date]])</f>
        <v>2023</v>
      </c>
    </row>
    <row r="338" spans="1:34" x14ac:dyDescent="0.2">
      <c r="A338" s="1">
        <v>45162.495138888888</v>
      </c>
      <c r="B338" s="3" t="s">
        <v>167</v>
      </c>
      <c r="C338" s="2">
        <v>45162</v>
      </c>
      <c r="D338" s="3"/>
      <c r="E338" s="3">
        <v>2</v>
      </c>
      <c r="F338" s="3">
        <v>4</v>
      </c>
      <c r="G338" s="3">
        <v>1</v>
      </c>
      <c r="H338" s="3">
        <v>2</v>
      </c>
      <c r="I338" s="3">
        <v>3</v>
      </c>
      <c r="J338" s="3">
        <v>4</v>
      </c>
      <c r="K338" s="3"/>
      <c r="L338" s="14"/>
      <c r="M338" s="14"/>
      <c r="N338" s="3"/>
      <c r="AF338">
        <f t="shared" si="5"/>
        <v>16</v>
      </c>
      <c r="AG338" s="3">
        <f>_xlfn.ISOWEEKNUM(EDF[[#This Row],[Date]])</f>
        <v>34</v>
      </c>
      <c r="AH338" s="3">
        <f>YEAR(EDF[[#This Row],[Date]])</f>
        <v>2023</v>
      </c>
    </row>
    <row r="339" spans="1:34" x14ac:dyDescent="0.2">
      <c r="A339" s="1">
        <v>45162.499513888892</v>
      </c>
      <c r="B339" s="3" t="s">
        <v>76</v>
      </c>
      <c r="C339" s="2">
        <v>45162</v>
      </c>
      <c r="D339" s="3"/>
      <c r="E339" s="3">
        <v>3</v>
      </c>
      <c r="F339" s="3">
        <v>2</v>
      </c>
      <c r="G339" s="3">
        <v>2</v>
      </c>
      <c r="H339" s="3">
        <v>2</v>
      </c>
      <c r="I339" s="3">
        <v>3</v>
      </c>
      <c r="J339" s="3">
        <v>4</v>
      </c>
      <c r="K339" s="3"/>
      <c r="L339" s="14"/>
      <c r="M339" s="14"/>
      <c r="N339" s="3"/>
      <c r="AF339">
        <f t="shared" si="5"/>
        <v>16</v>
      </c>
      <c r="AG339" s="3">
        <f>_xlfn.ISOWEEKNUM(EDF[[#This Row],[Date]])</f>
        <v>34</v>
      </c>
      <c r="AH339" s="3">
        <f>YEAR(EDF[[#This Row],[Date]])</f>
        <v>2023</v>
      </c>
    </row>
    <row r="340" spans="1:34" x14ac:dyDescent="0.2">
      <c r="A340" s="1">
        <v>45162.502337962964</v>
      </c>
      <c r="B340" s="3" t="s">
        <v>89</v>
      </c>
      <c r="C340" s="2">
        <v>45162</v>
      </c>
      <c r="D340" s="3"/>
      <c r="E340" s="3">
        <v>5</v>
      </c>
      <c r="F340" s="3">
        <v>5</v>
      </c>
      <c r="G340" s="3">
        <v>2</v>
      </c>
      <c r="H340" s="3">
        <v>5</v>
      </c>
      <c r="I340" s="3">
        <v>5</v>
      </c>
      <c r="J340" s="3">
        <v>4</v>
      </c>
      <c r="K340" s="3"/>
      <c r="L340" s="14"/>
      <c r="M340" s="14"/>
      <c r="N340" s="3"/>
      <c r="AF340">
        <f t="shared" si="5"/>
        <v>26</v>
      </c>
      <c r="AG340" s="3">
        <f>_xlfn.ISOWEEKNUM(EDF[[#This Row],[Date]])</f>
        <v>34</v>
      </c>
      <c r="AH340" s="3">
        <f>YEAR(EDF[[#This Row],[Date]])</f>
        <v>2023</v>
      </c>
    </row>
    <row r="341" spans="1:34" x14ac:dyDescent="0.2">
      <c r="A341" s="1">
        <v>45162.503518518519</v>
      </c>
      <c r="B341" s="3" t="s">
        <v>112</v>
      </c>
      <c r="C341" s="2">
        <v>45162</v>
      </c>
      <c r="D341" s="3"/>
      <c r="E341" s="3">
        <v>3</v>
      </c>
      <c r="F341" s="3">
        <v>3</v>
      </c>
      <c r="G341" s="3">
        <v>3</v>
      </c>
      <c r="H341" s="3">
        <v>1</v>
      </c>
      <c r="I341" s="3">
        <v>3</v>
      </c>
      <c r="J341" s="3">
        <v>4</v>
      </c>
      <c r="K341" s="3"/>
      <c r="L341" s="14"/>
      <c r="M341" s="14"/>
      <c r="N341" s="3"/>
      <c r="AF341">
        <f t="shared" si="5"/>
        <v>17</v>
      </c>
      <c r="AG341" s="3">
        <f>_xlfn.ISOWEEKNUM(EDF[[#This Row],[Date]])</f>
        <v>34</v>
      </c>
      <c r="AH341" s="3">
        <f>YEAR(EDF[[#This Row],[Date]])</f>
        <v>2023</v>
      </c>
    </row>
    <row r="342" spans="1:34" x14ac:dyDescent="0.2">
      <c r="A342" s="1">
        <v>45162.506574074076</v>
      </c>
      <c r="B342" s="3" t="s">
        <v>172</v>
      </c>
      <c r="C342" s="2">
        <v>45162</v>
      </c>
      <c r="D342" s="3"/>
      <c r="E342" s="3">
        <v>2</v>
      </c>
      <c r="F342" s="3">
        <v>3</v>
      </c>
      <c r="G342" s="3">
        <v>2</v>
      </c>
      <c r="H342" s="3">
        <v>2</v>
      </c>
      <c r="I342" s="3">
        <v>4</v>
      </c>
      <c r="J342" s="3">
        <v>4</v>
      </c>
      <c r="K342" s="3"/>
      <c r="L342" s="14"/>
      <c r="M342" s="14"/>
      <c r="N342" s="3"/>
      <c r="AF342">
        <f t="shared" si="5"/>
        <v>17</v>
      </c>
      <c r="AG342" s="3">
        <f>_xlfn.ISOWEEKNUM(EDF[[#This Row],[Date]])</f>
        <v>34</v>
      </c>
      <c r="AH342" s="3">
        <f>YEAR(EDF[[#This Row],[Date]])</f>
        <v>2023</v>
      </c>
    </row>
    <row r="343" spans="1:34" x14ac:dyDescent="0.2">
      <c r="A343" s="1">
        <v>45162.509293981479</v>
      </c>
      <c r="B343" s="3" t="s">
        <v>75</v>
      </c>
      <c r="C343" s="2">
        <v>45162</v>
      </c>
      <c r="D343" s="3"/>
      <c r="E343" s="3">
        <v>2</v>
      </c>
      <c r="F343" s="3">
        <v>4</v>
      </c>
      <c r="G343" s="3">
        <v>4</v>
      </c>
      <c r="H343" s="3">
        <v>4</v>
      </c>
      <c r="I343" s="3">
        <v>2</v>
      </c>
      <c r="J343" s="3">
        <v>3</v>
      </c>
      <c r="K343" s="3"/>
      <c r="L343" s="14"/>
      <c r="M343" s="14"/>
      <c r="N343" s="3" t="s">
        <v>176</v>
      </c>
      <c r="AF343">
        <f t="shared" si="5"/>
        <v>19</v>
      </c>
      <c r="AG343" s="3">
        <f>_xlfn.ISOWEEKNUM(EDF[[#This Row],[Date]])</f>
        <v>34</v>
      </c>
      <c r="AH343" s="3">
        <f>YEAR(EDF[[#This Row],[Date]])</f>
        <v>2023</v>
      </c>
    </row>
    <row r="344" spans="1:34" x14ac:dyDescent="0.2">
      <c r="A344" s="1">
        <v>45162.518564814818</v>
      </c>
      <c r="B344" s="3" t="s">
        <v>93</v>
      </c>
      <c r="C344" s="2">
        <v>45162</v>
      </c>
      <c r="D344" s="3"/>
      <c r="E344" s="3">
        <v>2</v>
      </c>
      <c r="F344" s="3">
        <v>2</v>
      </c>
      <c r="G344" s="3">
        <v>2</v>
      </c>
      <c r="H344" s="3">
        <v>2</v>
      </c>
      <c r="I344" s="3">
        <v>4</v>
      </c>
      <c r="J344" s="3">
        <v>4</v>
      </c>
      <c r="K344" s="3"/>
      <c r="L344" s="14"/>
      <c r="M344" s="14"/>
      <c r="N344" s="3"/>
      <c r="AF344">
        <f t="shared" si="5"/>
        <v>16</v>
      </c>
      <c r="AG344" s="3">
        <f>_xlfn.ISOWEEKNUM(EDF[[#This Row],[Date]])</f>
        <v>34</v>
      </c>
      <c r="AH344" s="3">
        <f>YEAR(EDF[[#This Row],[Date]])</f>
        <v>2023</v>
      </c>
    </row>
    <row r="345" spans="1:34" x14ac:dyDescent="0.2">
      <c r="A345" s="1">
        <v>45162.522627314815</v>
      </c>
      <c r="B345" s="3" t="s">
        <v>168</v>
      </c>
      <c r="C345" s="2">
        <v>45162</v>
      </c>
      <c r="D345" s="3"/>
      <c r="E345" s="3">
        <v>2</v>
      </c>
      <c r="F345" s="3">
        <v>2</v>
      </c>
      <c r="G345" s="3">
        <v>2</v>
      </c>
      <c r="H345" s="3">
        <v>2</v>
      </c>
      <c r="I345" s="3">
        <v>2</v>
      </c>
      <c r="J345" s="3">
        <v>4</v>
      </c>
      <c r="K345" s="3"/>
      <c r="L345" s="14"/>
      <c r="M345" s="14"/>
      <c r="N345" s="3" t="s">
        <v>177</v>
      </c>
      <c r="AF345">
        <f t="shared" si="5"/>
        <v>14</v>
      </c>
      <c r="AG345" s="3">
        <f>_xlfn.ISOWEEKNUM(EDF[[#This Row],[Date]])</f>
        <v>34</v>
      </c>
      <c r="AH345" s="3">
        <f>YEAR(EDF[[#This Row],[Date]])</f>
        <v>2023</v>
      </c>
    </row>
    <row r="346" spans="1:34" x14ac:dyDescent="0.2">
      <c r="A346" s="1">
        <v>45163.355891203704</v>
      </c>
      <c r="B346" s="3" t="s">
        <v>95</v>
      </c>
      <c r="C346" s="2">
        <v>45163</v>
      </c>
      <c r="D346" s="3"/>
      <c r="E346" s="3">
        <v>2</v>
      </c>
      <c r="F346" s="3">
        <v>3</v>
      </c>
      <c r="G346" s="3">
        <v>3</v>
      </c>
      <c r="H346" s="3">
        <v>2</v>
      </c>
      <c r="I346" s="3">
        <v>3</v>
      </c>
      <c r="J346" s="3">
        <v>4</v>
      </c>
      <c r="K346" s="3"/>
      <c r="L346" s="14"/>
      <c r="M346" s="14"/>
      <c r="N346" s="3" t="s">
        <v>178</v>
      </c>
      <c r="AF346">
        <f t="shared" si="5"/>
        <v>17</v>
      </c>
      <c r="AG346" s="3">
        <f>_xlfn.ISOWEEKNUM(EDF[[#This Row],[Date]])</f>
        <v>34</v>
      </c>
      <c r="AH346" s="3">
        <f>YEAR(EDF[[#This Row],[Date]])</f>
        <v>2023</v>
      </c>
    </row>
    <row r="347" spans="1:34" x14ac:dyDescent="0.2">
      <c r="A347" s="1">
        <v>45163.370868055557</v>
      </c>
      <c r="B347" s="3" t="s">
        <v>83</v>
      </c>
      <c r="C347" s="2">
        <v>45163</v>
      </c>
      <c r="D347" s="3"/>
      <c r="E347" s="3">
        <v>4</v>
      </c>
      <c r="F347" s="3">
        <v>4</v>
      </c>
      <c r="G347" s="3">
        <v>4</v>
      </c>
      <c r="H347" s="3">
        <v>2</v>
      </c>
      <c r="I347" s="3">
        <v>3</v>
      </c>
      <c r="J347" s="3">
        <v>4</v>
      </c>
      <c r="K347" s="3"/>
      <c r="L347" s="14"/>
      <c r="M347" s="14"/>
      <c r="N347" s="3"/>
      <c r="AF347">
        <f t="shared" si="5"/>
        <v>21</v>
      </c>
      <c r="AG347" s="3">
        <f>_xlfn.ISOWEEKNUM(EDF[[#This Row],[Date]])</f>
        <v>34</v>
      </c>
      <c r="AH347" s="3">
        <f>YEAR(EDF[[#This Row],[Date]])</f>
        <v>2023</v>
      </c>
    </row>
    <row r="348" spans="1:34" x14ac:dyDescent="0.2">
      <c r="A348" s="1">
        <v>45163.377418981479</v>
      </c>
      <c r="B348" s="3" t="s">
        <v>102</v>
      </c>
      <c r="C348" s="2">
        <v>45163</v>
      </c>
      <c r="D348" s="3"/>
      <c r="E348" s="3">
        <v>3</v>
      </c>
      <c r="F348" s="3">
        <v>4</v>
      </c>
      <c r="G348" s="3">
        <v>3</v>
      </c>
      <c r="H348" s="3">
        <v>2</v>
      </c>
      <c r="I348" s="3">
        <v>4</v>
      </c>
      <c r="J348" s="3">
        <v>5</v>
      </c>
      <c r="K348" s="3"/>
      <c r="L348" s="14"/>
      <c r="M348" s="14"/>
      <c r="N348" s="3"/>
      <c r="AF348">
        <f t="shared" si="5"/>
        <v>21</v>
      </c>
      <c r="AG348" s="3">
        <f>_xlfn.ISOWEEKNUM(EDF[[#This Row],[Date]])</f>
        <v>34</v>
      </c>
      <c r="AH348" s="3">
        <f>YEAR(EDF[[#This Row],[Date]])</f>
        <v>2023</v>
      </c>
    </row>
    <row r="349" spans="1:34" x14ac:dyDescent="0.2">
      <c r="A349" s="1">
        <v>45163.380995370368</v>
      </c>
      <c r="B349" s="3" t="s">
        <v>93</v>
      </c>
      <c r="C349" s="2">
        <v>45163</v>
      </c>
      <c r="D349" s="3"/>
      <c r="E349" s="3">
        <v>2</v>
      </c>
      <c r="F349" s="3">
        <v>3</v>
      </c>
      <c r="G349" s="3">
        <v>2</v>
      </c>
      <c r="H349" s="3">
        <v>2</v>
      </c>
      <c r="I349" s="3">
        <v>4</v>
      </c>
      <c r="J349" s="3">
        <v>4</v>
      </c>
      <c r="K349" s="3"/>
      <c r="L349" s="14"/>
      <c r="M349" s="14"/>
      <c r="N349" s="3"/>
      <c r="AF349">
        <f t="shared" si="5"/>
        <v>17</v>
      </c>
      <c r="AG349" s="3">
        <f>_xlfn.ISOWEEKNUM(EDF[[#This Row],[Date]])</f>
        <v>34</v>
      </c>
      <c r="AH349" s="3">
        <f>YEAR(EDF[[#This Row],[Date]])</f>
        <v>2023</v>
      </c>
    </row>
    <row r="350" spans="1:34" x14ac:dyDescent="0.2">
      <c r="A350" s="1">
        <v>45163.396493055552</v>
      </c>
      <c r="B350" s="3" t="s">
        <v>142</v>
      </c>
      <c r="C350" s="2">
        <v>45163</v>
      </c>
      <c r="D350" s="3"/>
      <c r="E350" s="3">
        <v>2</v>
      </c>
      <c r="F350" s="3">
        <v>2</v>
      </c>
      <c r="G350" s="3">
        <v>2</v>
      </c>
      <c r="H350" s="3">
        <v>3</v>
      </c>
      <c r="I350" s="3">
        <v>3</v>
      </c>
      <c r="J350" s="3">
        <v>4</v>
      </c>
      <c r="K350" s="3"/>
      <c r="L350" s="14"/>
      <c r="M350" s="14"/>
      <c r="N350" s="3"/>
      <c r="AF350">
        <f t="shared" si="5"/>
        <v>16</v>
      </c>
      <c r="AG350" s="3">
        <f>_xlfn.ISOWEEKNUM(EDF[[#This Row],[Date]])</f>
        <v>34</v>
      </c>
      <c r="AH350" s="3">
        <f>YEAR(EDF[[#This Row],[Date]])</f>
        <v>2023</v>
      </c>
    </row>
    <row r="351" spans="1:34" x14ac:dyDescent="0.2">
      <c r="A351" s="1">
        <v>45163.396874999999</v>
      </c>
      <c r="B351" s="3" t="s">
        <v>135</v>
      </c>
      <c r="C351" s="2">
        <v>45163</v>
      </c>
      <c r="D351" s="3"/>
      <c r="E351" s="3">
        <v>2</v>
      </c>
      <c r="F351" s="3">
        <v>4</v>
      </c>
      <c r="G351" s="3">
        <v>3</v>
      </c>
      <c r="H351" s="3">
        <v>3</v>
      </c>
      <c r="I351" s="3">
        <v>3</v>
      </c>
      <c r="J351" s="3">
        <v>4</v>
      </c>
      <c r="K351" s="3"/>
      <c r="L351" s="14"/>
      <c r="M351" s="14"/>
      <c r="N351" s="3"/>
      <c r="AF351">
        <f t="shared" si="5"/>
        <v>19</v>
      </c>
      <c r="AG351" s="3">
        <f>_xlfn.ISOWEEKNUM(EDF[[#This Row],[Date]])</f>
        <v>34</v>
      </c>
      <c r="AH351" s="3">
        <f>YEAR(EDF[[#This Row],[Date]])</f>
        <v>2023</v>
      </c>
    </row>
    <row r="352" spans="1:34" x14ac:dyDescent="0.2">
      <c r="A352" s="1">
        <v>45163.412199074075</v>
      </c>
      <c r="B352" s="3" t="s">
        <v>75</v>
      </c>
      <c r="C352" s="2">
        <v>45163</v>
      </c>
      <c r="D352" s="3"/>
      <c r="E352" s="3">
        <v>3</v>
      </c>
      <c r="F352" s="3">
        <v>3</v>
      </c>
      <c r="G352" s="3">
        <v>3</v>
      </c>
      <c r="H352" s="3">
        <v>3</v>
      </c>
      <c r="I352" s="3">
        <v>2</v>
      </c>
      <c r="J352" s="3">
        <v>3</v>
      </c>
      <c r="K352" s="3"/>
      <c r="L352" s="14"/>
      <c r="M352" s="14"/>
      <c r="N352" s="3"/>
      <c r="AF352">
        <f t="shared" si="5"/>
        <v>17</v>
      </c>
      <c r="AG352" s="3">
        <f>_xlfn.ISOWEEKNUM(EDF[[#This Row],[Date]])</f>
        <v>34</v>
      </c>
      <c r="AH352" s="3">
        <f>YEAR(EDF[[#This Row],[Date]])</f>
        <v>2023</v>
      </c>
    </row>
    <row r="353" spans="1:34" x14ac:dyDescent="0.2">
      <c r="A353" s="1">
        <v>45163.440555555557</v>
      </c>
      <c r="B353" s="3" t="s">
        <v>77</v>
      </c>
      <c r="C353" s="2">
        <v>45163</v>
      </c>
      <c r="D353" s="3"/>
      <c r="E353" s="3">
        <v>3</v>
      </c>
      <c r="F353" s="3">
        <v>4</v>
      </c>
      <c r="G353" s="3">
        <v>3</v>
      </c>
      <c r="H353" s="3">
        <v>3</v>
      </c>
      <c r="I353" s="3">
        <v>2</v>
      </c>
      <c r="J353" s="3">
        <v>4</v>
      </c>
      <c r="K353" s="3"/>
      <c r="L353" s="14"/>
      <c r="M353" s="14"/>
      <c r="N353" s="3" t="s">
        <v>179</v>
      </c>
      <c r="AF353">
        <f t="shared" si="5"/>
        <v>19</v>
      </c>
      <c r="AG353" s="3">
        <f>_xlfn.ISOWEEKNUM(EDF[[#This Row],[Date]])</f>
        <v>34</v>
      </c>
      <c r="AH353" s="3">
        <f>YEAR(EDF[[#This Row],[Date]])</f>
        <v>2023</v>
      </c>
    </row>
    <row r="354" spans="1:34" x14ac:dyDescent="0.2">
      <c r="A354" s="1">
        <v>45163.451805555553</v>
      </c>
      <c r="B354" s="3" t="s">
        <v>76</v>
      </c>
      <c r="C354" s="2">
        <v>45163</v>
      </c>
      <c r="D354" s="3"/>
      <c r="E354" s="3">
        <v>3</v>
      </c>
      <c r="F354" s="3">
        <v>3</v>
      </c>
      <c r="G354" s="3">
        <v>2</v>
      </c>
      <c r="H354" s="3">
        <v>3</v>
      </c>
      <c r="I354" s="3">
        <v>3</v>
      </c>
      <c r="J354" s="3">
        <v>4</v>
      </c>
      <c r="K354" s="3"/>
      <c r="L354" s="14"/>
      <c r="M354" s="14"/>
      <c r="N354" s="3"/>
      <c r="AF354">
        <f t="shared" si="5"/>
        <v>18</v>
      </c>
      <c r="AG354" s="3">
        <f>_xlfn.ISOWEEKNUM(EDF[[#This Row],[Date]])</f>
        <v>34</v>
      </c>
      <c r="AH354" s="3">
        <f>YEAR(EDF[[#This Row],[Date]])</f>
        <v>2023</v>
      </c>
    </row>
    <row r="355" spans="1:34" x14ac:dyDescent="0.2">
      <c r="A355" s="1">
        <v>45163.452708333331</v>
      </c>
      <c r="B355" s="3" t="s">
        <v>86</v>
      </c>
      <c r="C355" s="2">
        <v>45163</v>
      </c>
      <c r="D355" s="3"/>
      <c r="E355" s="3">
        <v>2</v>
      </c>
      <c r="F355" s="3">
        <v>2</v>
      </c>
      <c r="G355" s="3">
        <v>3</v>
      </c>
      <c r="H355" s="3">
        <v>3</v>
      </c>
      <c r="I355" s="3">
        <v>5</v>
      </c>
      <c r="J355" s="3">
        <v>4</v>
      </c>
      <c r="K355" s="3"/>
      <c r="L355" s="14"/>
      <c r="M355" s="14"/>
      <c r="N355" s="3"/>
      <c r="AF355">
        <f t="shared" si="5"/>
        <v>19</v>
      </c>
      <c r="AG355" s="3">
        <f>_xlfn.ISOWEEKNUM(EDF[[#This Row],[Date]])</f>
        <v>34</v>
      </c>
      <c r="AH355" s="3">
        <f>YEAR(EDF[[#This Row],[Date]])</f>
        <v>2023</v>
      </c>
    </row>
    <row r="356" spans="1:34" x14ac:dyDescent="0.2">
      <c r="A356" s="1">
        <v>45163.492673611108</v>
      </c>
      <c r="B356" s="3" t="s">
        <v>112</v>
      </c>
      <c r="C356" s="2">
        <v>45163</v>
      </c>
      <c r="D356" s="3"/>
      <c r="E356" s="3">
        <v>2</v>
      </c>
      <c r="F356" s="3">
        <v>4</v>
      </c>
      <c r="G356" s="3">
        <v>3</v>
      </c>
      <c r="H356" s="3">
        <v>1</v>
      </c>
      <c r="I356" s="3">
        <v>3</v>
      </c>
      <c r="J356" s="3">
        <v>4</v>
      </c>
      <c r="K356" s="3"/>
      <c r="L356" s="14"/>
      <c r="M356" s="14"/>
      <c r="N356" s="3"/>
      <c r="AF356">
        <f t="shared" si="5"/>
        <v>17</v>
      </c>
      <c r="AG356" s="3">
        <f>_xlfn.ISOWEEKNUM(EDF[[#This Row],[Date]])</f>
        <v>34</v>
      </c>
      <c r="AH356" s="3">
        <f>YEAR(EDF[[#This Row],[Date]])</f>
        <v>2023</v>
      </c>
    </row>
    <row r="357" spans="1:34" x14ac:dyDescent="0.2">
      <c r="A357" s="1">
        <v>45163.493622685186</v>
      </c>
      <c r="B357" s="3" t="s">
        <v>172</v>
      </c>
      <c r="C357" s="2">
        <v>45163</v>
      </c>
      <c r="D357" s="3"/>
      <c r="E357" s="3">
        <v>2</v>
      </c>
      <c r="F357" s="3">
        <v>3</v>
      </c>
      <c r="G357" s="3">
        <v>2</v>
      </c>
      <c r="H357" s="3">
        <v>2</v>
      </c>
      <c r="I357" s="3">
        <v>3</v>
      </c>
      <c r="J357" s="3">
        <v>4</v>
      </c>
      <c r="K357" s="3"/>
      <c r="L357" s="14"/>
      <c r="M357" s="14"/>
      <c r="N357" s="3"/>
      <c r="AF357">
        <f t="shared" si="5"/>
        <v>16</v>
      </c>
      <c r="AG357" s="3">
        <f>_xlfn.ISOWEEKNUM(EDF[[#This Row],[Date]])</f>
        <v>34</v>
      </c>
      <c r="AH357" s="3">
        <f>YEAR(EDF[[#This Row],[Date]])</f>
        <v>2023</v>
      </c>
    </row>
    <row r="358" spans="1:34" x14ac:dyDescent="0.2">
      <c r="A358" s="1">
        <v>45163.564432870371</v>
      </c>
      <c r="B358" s="3" t="s">
        <v>89</v>
      </c>
      <c r="C358" s="2">
        <v>45163</v>
      </c>
      <c r="D358" s="3"/>
      <c r="E358" s="3">
        <v>5</v>
      </c>
      <c r="F358" s="3">
        <v>5</v>
      </c>
      <c r="G358" s="3">
        <v>3</v>
      </c>
      <c r="H358" s="3">
        <v>2</v>
      </c>
      <c r="I358" s="3">
        <v>5</v>
      </c>
      <c r="J358" s="3">
        <v>5</v>
      </c>
      <c r="K358" s="3"/>
      <c r="L358" s="14"/>
      <c r="M358" s="14"/>
      <c r="N358" s="3"/>
      <c r="AF358">
        <f t="shared" si="5"/>
        <v>25</v>
      </c>
      <c r="AG358" s="3">
        <f>_xlfn.ISOWEEKNUM(EDF[[#This Row],[Date]])</f>
        <v>34</v>
      </c>
      <c r="AH358" s="3">
        <f>YEAR(EDF[[#This Row],[Date]])</f>
        <v>2023</v>
      </c>
    </row>
    <row r="359" spans="1:34" x14ac:dyDescent="0.2">
      <c r="A359" s="1">
        <v>45163.599074074074</v>
      </c>
      <c r="B359" s="3" t="s">
        <v>78</v>
      </c>
      <c r="C359" s="2">
        <v>45163</v>
      </c>
      <c r="D359" s="3"/>
      <c r="E359" s="3">
        <v>3</v>
      </c>
      <c r="F359" s="3">
        <v>3</v>
      </c>
      <c r="G359" s="3">
        <v>2</v>
      </c>
      <c r="H359" s="3">
        <v>2</v>
      </c>
      <c r="I359" s="3">
        <v>4</v>
      </c>
      <c r="J359" s="3">
        <v>4</v>
      </c>
      <c r="K359" s="3"/>
      <c r="L359" s="14"/>
      <c r="M359" s="14"/>
      <c r="N359" s="3" t="s">
        <v>180</v>
      </c>
      <c r="AF359">
        <f t="shared" si="5"/>
        <v>18</v>
      </c>
      <c r="AG359" s="3">
        <f>_xlfn.ISOWEEKNUM(EDF[[#This Row],[Date]])</f>
        <v>34</v>
      </c>
      <c r="AH359" s="3">
        <f>YEAR(EDF[[#This Row],[Date]])</f>
        <v>2023</v>
      </c>
    </row>
    <row r="360" spans="1:34" x14ac:dyDescent="0.2">
      <c r="A360" s="1">
        <v>45163.634884259256</v>
      </c>
      <c r="B360" s="3" t="s">
        <v>87</v>
      </c>
      <c r="C360" s="2">
        <v>45163</v>
      </c>
      <c r="D360" s="3"/>
      <c r="E360" s="3">
        <v>4</v>
      </c>
      <c r="F360" s="3">
        <v>5</v>
      </c>
      <c r="G360" s="3">
        <v>2</v>
      </c>
      <c r="H360" s="3">
        <v>3</v>
      </c>
      <c r="I360" s="3">
        <v>4</v>
      </c>
      <c r="J360" s="3">
        <v>5</v>
      </c>
      <c r="K360" s="3"/>
      <c r="L360" s="14"/>
      <c r="M360" s="14"/>
      <c r="N360" s="3"/>
      <c r="AF360">
        <f t="shared" si="5"/>
        <v>23</v>
      </c>
      <c r="AG360" s="3">
        <f>_xlfn.ISOWEEKNUM(EDF[[#This Row],[Date]])</f>
        <v>34</v>
      </c>
      <c r="AH360" s="3">
        <f>YEAR(EDF[[#This Row],[Date]])</f>
        <v>2023</v>
      </c>
    </row>
    <row r="361" spans="1:34" x14ac:dyDescent="0.2">
      <c r="A361" s="1">
        <v>45163.67423611111</v>
      </c>
      <c r="B361" s="3" t="s">
        <v>100</v>
      </c>
      <c r="C361" s="2">
        <v>45163</v>
      </c>
      <c r="D361" s="3"/>
      <c r="E361" s="3">
        <v>1</v>
      </c>
      <c r="F361" s="3">
        <v>3</v>
      </c>
      <c r="G361" s="3">
        <v>4</v>
      </c>
      <c r="H361" s="3">
        <v>4</v>
      </c>
      <c r="I361" s="3">
        <v>3</v>
      </c>
      <c r="J361" s="3">
        <v>4</v>
      </c>
      <c r="K361" s="3"/>
      <c r="L361" s="14"/>
      <c r="M361" s="14"/>
      <c r="N361" s="3"/>
      <c r="AF361">
        <f t="shared" si="5"/>
        <v>19</v>
      </c>
      <c r="AG361" s="3">
        <f>_xlfn.ISOWEEKNUM(EDF[[#This Row],[Date]])</f>
        <v>34</v>
      </c>
      <c r="AH361" s="3">
        <f>YEAR(EDF[[#This Row],[Date]])</f>
        <v>2023</v>
      </c>
    </row>
    <row r="362" spans="1:34" x14ac:dyDescent="0.2">
      <c r="A362" s="1">
        <v>45163.678101851852</v>
      </c>
      <c r="B362" s="3" t="s">
        <v>181</v>
      </c>
      <c r="C362" s="2">
        <v>45163</v>
      </c>
      <c r="D362" s="3"/>
      <c r="E362" s="3">
        <v>3</v>
      </c>
      <c r="F362" s="3">
        <v>4</v>
      </c>
      <c r="G362" s="3">
        <v>2</v>
      </c>
      <c r="H362" s="3">
        <v>2</v>
      </c>
      <c r="I362" s="3">
        <v>3</v>
      </c>
      <c r="J362" s="3">
        <v>4</v>
      </c>
      <c r="K362" s="3"/>
      <c r="L362" s="14"/>
      <c r="M362" s="14"/>
      <c r="N362" s="3"/>
      <c r="AF362">
        <f t="shared" si="5"/>
        <v>18</v>
      </c>
      <c r="AG362" s="3">
        <f>_xlfn.ISOWEEKNUM(EDF[[#This Row],[Date]])</f>
        <v>34</v>
      </c>
      <c r="AH362" s="3">
        <f>YEAR(EDF[[#This Row],[Date]])</f>
        <v>2023</v>
      </c>
    </row>
    <row r="363" spans="1:34" x14ac:dyDescent="0.2">
      <c r="A363" s="1">
        <v>45163.681504629632</v>
      </c>
      <c r="B363" s="3" t="s">
        <v>168</v>
      </c>
      <c r="C363" s="2">
        <v>45163</v>
      </c>
      <c r="D363" s="3"/>
      <c r="E363" s="3">
        <v>4</v>
      </c>
      <c r="F363" s="3">
        <v>5</v>
      </c>
      <c r="G363" s="3">
        <v>2</v>
      </c>
      <c r="H363" s="3">
        <v>3</v>
      </c>
      <c r="I363" s="3">
        <v>2</v>
      </c>
      <c r="J363" s="3">
        <v>4</v>
      </c>
      <c r="K363" s="3"/>
      <c r="L363" s="14"/>
      <c r="M363" s="14"/>
      <c r="N363" s="3"/>
      <c r="AF363">
        <f t="shared" si="5"/>
        <v>20</v>
      </c>
      <c r="AG363" s="3">
        <f>_xlfn.ISOWEEKNUM(EDF[[#This Row],[Date]])</f>
        <v>34</v>
      </c>
      <c r="AH363" s="3">
        <f>YEAR(EDF[[#This Row],[Date]])</f>
        <v>2023</v>
      </c>
    </row>
    <row r="364" spans="1:34" x14ac:dyDescent="0.2">
      <c r="A364" s="1">
        <v>45166.450543981482</v>
      </c>
      <c r="B364" s="3" t="s">
        <v>78</v>
      </c>
      <c r="C364" s="2">
        <v>45166</v>
      </c>
      <c r="D364" s="3"/>
      <c r="E364" s="3">
        <v>2</v>
      </c>
      <c r="F364" s="3">
        <v>2</v>
      </c>
      <c r="G364" s="3">
        <v>3</v>
      </c>
      <c r="H364" s="3">
        <v>4</v>
      </c>
      <c r="I364" s="3">
        <v>4</v>
      </c>
      <c r="J364" s="3">
        <v>4</v>
      </c>
      <c r="K364" s="3"/>
      <c r="L364" s="14"/>
      <c r="M364" s="14"/>
      <c r="N364" s="3"/>
      <c r="AF364">
        <f t="shared" si="5"/>
        <v>19</v>
      </c>
      <c r="AG364" s="3">
        <f>_xlfn.ISOWEEKNUM(EDF[[#This Row],[Date]])</f>
        <v>35</v>
      </c>
      <c r="AH364" s="3">
        <f>YEAR(EDF[[#This Row],[Date]])</f>
        <v>2023</v>
      </c>
    </row>
    <row r="365" spans="1:34" x14ac:dyDescent="0.2">
      <c r="A365" s="1">
        <v>45167.496238425927</v>
      </c>
      <c r="B365" s="3" t="s">
        <v>78</v>
      </c>
      <c r="C365" s="2">
        <v>45167</v>
      </c>
      <c r="D365" s="3"/>
      <c r="E365" s="3">
        <v>2</v>
      </c>
      <c r="F365" s="3">
        <v>3</v>
      </c>
      <c r="G365" s="3">
        <v>3</v>
      </c>
      <c r="H365" s="3">
        <v>3</v>
      </c>
      <c r="I365" s="3">
        <v>4</v>
      </c>
      <c r="J365" s="3">
        <v>4</v>
      </c>
      <c r="K365" s="3"/>
      <c r="L365" s="14"/>
      <c r="M365" s="14"/>
      <c r="N365" s="3" t="s">
        <v>182</v>
      </c>
      <c r="AF365">
        <f t="shared" si="5"/>
        <v>19</v>
      </c>
      <c r="AG365" s="3">
        <f>_xlfn.ISOWEEKNUM(EDF[[#This Row],[Date]])</f>
        <v>35</v>
      </c>
      <c r="AH365" s="3">
        <f>YEAR(EDF[[#This Row],[Date]])</f>
        <v>2023</v>
      </c>
    </row>
    <row r="366" spans="1:34" x14ac:dyDescent="0.2">
      <c r="A366" s="1">
        <v>45167.497673611113</v>
      </c>
      <c r="B366" s="3" t="s">
        <v>100</v>
      </c>
      <c r="C366" s="2">
        <v>45167</v>
      </c>
      <c r="D366" s="3"/>
      <c r="E366" s="3">
        <v>1</v>
      </c>
      <c r="F366" s="3">
        <v>3</v>
      </c>
      <c r="G366" s="3">
        <v>5</v>
      </c>
      <c r="H366" s="3">
        <v>5</v>
      </c>
      <c r="I366" s="3">
        <v>3</v>
      </c>
      <c r="J366" s="3">
        <v>4</v>
      </c>
      <c r="K366" s="3"/>
      <c r="L366" s="14"/>
      <c r="M366" s="14"/>
      <c r="N366" s="3" t="s">
        <v>183</v>
      </c>
      <c r="AF366">
        <f t="shared" si="5"/>
        <v>21</v>
      </c>
      <c r="AG366" s="3">
        <f>_xlfn.ISOWEEKNUM(EDF[[#This Row],[Date]])</f>
        <v>35</v>
      </c>
      <c r="AH366" s="3">
        <f>YEAR(EDF[[#This Row],[Date]])</f>
        <v>2023</v>
      </c>
    </row>
    <row r="367" spans="1:34" x14ac:dyDescent="0.2">
      <c r="A367" s="1">
        <v>45168.002025462964</v>
      </c>
      <c r="B367" s="3" t="s">
        <v>106</v>
      </c>
      <c r="C367" s="2">
        <v>45167</v>
      </c>
      <c r="D367" s="3"/>
      <c r="E367" s="3">
        <v>3</v>
      </c>
      <c r="F367" s="3">
        <v>4</v>
      </c>
      <c r="G367" s="3">
        <v>4</v>
      </c>
      <c r="H367" s="3">
        <v>3</v>
      </c>
      <c r="I367" s="3">
        <v>4</v>
      </c>
      <c r="J367" s="3">
        <v>4</v>
      </c>
      <c r="K367" s="3"/>
      <c r="L367" s="14"/>
      <c r="M367" s="14"/>
      <c r="N367" s="3"/>
      <c r="AF367">
        <f t="shared" si="5"/>
        <v>22</v>
      </c>
      <c r="AG367" s="3">
        <f>_xlfn.ISOWEEKNUM(EDF[[#This Row],[Date]])</f>
        <v>35</v>
      </c>
      <c r="AH367" s="3">
        <f>YEAR(EDF[[#This Row],[Date]])</f>
        <v>2023</v>
      </c>
    </row>
    <row r="368" spans="1:34" x14ac:dyDescent="0.2">
      <c r="A368" s="1">
        <v>45168.62605324074</v>
      </c>
      <c r="B368" s="3" t="s">
        <v>78</v>
      </c>
      <c r="C368" s="2">
        <v>45168</v>
      </c>
      <c r="D368" s="3"/>
      <c r="E368" s="3">
        <v>2</v>
      </c>
      <c r="F368" s="3">
        <v>2</v>
      </c>
      <c r="G368" s="3">
        <v>3</v>
      </c>
      <c r="H368" s="3">
        <v>3</v>
      </c>
      <c r="I368" s="3">
        <v>4</v>
      </c>
      <c r="J368" s="3">
        <v>4</v>
      </c>
      <c r="K368" s="3"/>
      <c r="L368" s="14"/>
      <c r="M368" s="14"/>
      <c r="N368" s="3"/>
      <c r="AF368">
        <f t="shared" si="5"/>
        <v>18</v>
      </c>
      <c r="AG368" s="3">
        <f>_xlfn.ISOWEEKNUM(EDF[[#This Row],[Date]])</f>
        <v>35</v>
      </c>
      <c r="AH368" s="3">
        <f>YEAR(EDF[[#This Row],[Date]])</f>
        <v>2023</v>
      </c>
    </row>
    <row r="369" spans="1:34" x14ac:dyDescent="0.2">
      <c r="A369" s="1">
        <v>45169.781550925924</v>
      </c>
      <c r="B369" s="3" t="s">
        <v>78</v>
      </c>
      <c r="C369" s="2">
        <v>45169</v>
      </c>
      <c r="D369" s="3"/>
      <c r="E369" s="3">
        <v>3</v>
      </c>
      <c r="F369" s="3">
        <v>3</v>
      </c>
      <c r="G369" s="3">
        <v>3</v>
      </c>
      <c r="H369" s="3">
        <v>3</v>
      </c>
      <c r="I369" s="3">
        <v>4</v>
      </c>
      <c r="J369" s="3">
        <v>4</v>
      </c>
      <c r="K369" s="3"/>
      <c r="L369" s="14"/>
      <c r="M369" s="14"/>
      <c r="N369" s="3" t="s">
        <v>184</v>
      </c>
      <c r="AF369">
        <f t="shared" si="5"/>
        <v>20</v>
      </c>
      <c r="AG369" s="3">
        <f>_xlfn.ISOWEEKNUM(EDF[[#This Row],[Date]])</f>
        <v>35</v>
      </c>
      <c r="AH369" s="3">
        <f>YEAR(EDF[[#This Row],[Date]])</f>
        <v>2023</v>
      </c>
    </row>
    <row r="370" spans="1:34" x14ac:dyDescent="0.2">
      <c r="A370" s="1">
        <v>45173.360844907409</v>
      </c>
      <c r="B370" s="3" t="s">
        <v>185</v>
      </c>
      <c r="C370" s="2">
        <v>45173</v>
      </c>
      <c r="D370" s="3"/>
      <c r="E370" s="3">
        <v>5</v>
      </c>
      <c r="F370" s="3">
        <v>4</v>
      </c>
      <c r="G370" s="3">
        <v>4</v>
      </c>
      <c r="H370" s="3">
        <v>5</v>
      </c>
      <c r="I370" s="3">
        <v>3</v>
      </c>
      <c r="J370" s="3">
        <v>3</v>
      </c>
      <c r="K370" s="3"/>
      <c r="L370" s="14"/>
      <c r="M370" s="14"/>
      <c r="N370" s="3"/>
      <c r="AF370">
        <f t="shared" si="5"/>
        <v>24</v>
      </c>
      <c r="AG370" s="3">
        <f>_xlfn.ISOWEEKNUM(EDF[[#This Row],[Date]])</f>
        <v>36</v>
      </c>
      <c r="AH370" s="3">
        <f>YEAR(EDF[[#This Row],[Date]])</f>
        <v>2023</v>
      </c>
    </row>
    <row r="371" spans="1:34" x14ac:dyDescent="0.2">
      <c r="A371" s="1">
        <v>45173.374062499999</v>
      </c>
      <c r="B371" s="3" t="s">
        <v>109</v>
      </c>
      <c r="C371" s="2">
        <v>45173</v>
      </c>
      <c r="D371" s="3"/>
      <c r="E371" s="3">
        <v>4</v>
      </c>
      <c r="F371" s="3">
        <v>3</v>
      </c>
      <c r="G371" s="3">
        <v>5</v>
      </c>
      <c r="H371" s="3">
        <v>5</v>
      </c>
      <c r="I371" s="3">
        <v>4</v>
      </c>
      <c r="J371" s="3">
        <v>4</v>
      </c>
      <c r="K371" s="3"/>
      <c r="L371" s="14"/>
      <c r="M371" s="14"/>
      <c r="N371" s="3"/>
      <c r="AF371">
        <f t="shared" si="5"/>
        <v>25</v>
      </c>
      <c r="AG371" s="3">
        <f>_xlfn.ISOWEEKNUM(EDF[[#This Row],[Date]])</f>
        <v>36</v>
      </c>
      <c r="AH371" s="3">
        <f>YEAR(EDF[[#This Row],[Date]])</f>
        <v>2023</v>
      </c>
    </row>
    <row r="372" spans="1:34" x14ac:dyDescent="0.2">
      <c r="A372" s="1">
        <v>45173.452627314815</v>
      </c>
      <c r="B372" s="3" t="s">
        <v>78</v>
      </c>
      <c r="C372" s="2">
        <v>45173</v>
      </c>
      <c r="D372" s="3"/>
      <c r="E372" s="3">
        <v>3</v>
      </c>
      <c r="F372" s="3">
        <v>4</v>
      </c>
      <c r="G372" s="3">
        <v>4</v>
      </c>
      <c r="H372" s="3">
        <v>4</v>
      </c>
      <c r="I372" s="3">
        <v>4</v>
      </c>
      <c r="J372" s="3">
        <v>4</v>
      </c>
      <c r="K372" s="3"/>
      <c r="L372" s="14"/>
      <c r="M372" s="14"/>
      <c r="N372" s="3"/>
      <c r="AF372">
        <f t="shared" si="5"/>
        <v>23</v>
      </c>
      <c r="AG372" s="3">
        <f>_xlfn.ISOWEEKNUM(EDF[[#This Row],[Date]])</f>
        <v>36</v>
      </c>
      <c r="AH372" s="3">
        <f>YEAR(EDF[[#This Row],[Date]])</f>
        <v>2023</v>
      </c>
    </row>
    <row r="373" spans="1:34" x14ac:dyDescent="0.2">
      <c r="A373" s="1">
        <v>45174.371423611112</v>
      </c>
      <c r="B373" s="3" t="s">
        <v>89</v>
      </c>
      <c r="C373" s="2">
        <v>45143</v>
      </c>
      <c r="D373" s="3"/>
      <c r="E373" s="3">
        <v>2</v>
      </c>
      <c r="F373" s="3">
        <v>2</v>
      </c>
      <c r="G373" s="3">
        <v>5</v>
      </c>
      <c r="H373" s="3">
        <v>3</v>
      </c>
      <c r="I373" s="3">
        <v>2</v>
      </c>
      <c r="J373" s="3">
        <v>5</v>
      </c>
      <c r="K373" s="3"/>
      <c r="L373" s="14"/>
      <c r="M373" s="14"/>
      <c r="N373" s="3"/>
      <c r="AF373">
        <f t="shared" si="5"/>
        <v>19</v>
      </c>
      <c r="AG373" s="3">
        <f>_xlfn.ISOWEEKNUM(EDF[[#This Row],[Date]])</f>
        <v>31</v>
      </c>
      <c r="AH373" s="3">
        <f>YEAR(EDF[[#This Row],[Date]])</f>
        <v>2023</v>
      </c>
    </row>
    <row r="374" spans="1:34" x14ac:dyDescent="0.2">
      <c r="A374" s="1">
        <v>45174.435069444444</v>
      </c>
      <c r="B374" s="3" t="s">
        <v>95</v>
      </c>
      <c r="C374" s="2">
        <v>45174</v>
      </c>
      <c r="D374" s="3"/>
      <c r="E374" s="3">
        <v>3</v>
      </c>
      <c r="F374" s="3">
        <v>3</v>
      </c>
      <c r="G374" s="3">
        <v>3</v>
      </c>
      <c r="H374" s="3">
        <v>2</v>
      </c>
      <c r="I374" s="3">
        <v>3</v>
      </c>
      <c r="J374" s="3">
        <v>4</v>
      </c>
      <c r="K374" s="3"/>
      <c r="L374" s="14"/>
      <c r="M374" s="14"/>
      <c r="N374" s="3" t="s">
        <v>186</v>
      </c>
      <c r="AF374">
        <f t="shared" si="5"/>
        <v>18</v>
      </c>
      <c r="AG374" s="3">
        <f>_xlfn.ISOWEEKNUM(EDF[[#This Row],[Date]])</f>
        <v>36</v>
      </c>
      <c r="AH374" s="3">
        <f>YEAR(EDF[[#This Row],[Date]])</f>
        <v>2023</v>
      </c>
    </row>
    <row r="375" spans="1:34" x14ac:dyDescent="0.2">
      <c r="A375" s="1">
        <v>45174.448495370372</v>
      </c>
      <c r="B375" s="3" t="s">
        <v>86</v>
      </c>
      <c r="C375" s="2">
        <v>45174</v>
      </c>
      <c r="D375" s="3"/>
      <c r="E375" s="3">
        <v>5</v>
      </c>
      <c r="F375" s="3">
        <v>5</v>
      </c>
      <c r="G375" s="3">
        <v>4</v>
      </c>
      <c r="H375" s="3">
        <v>4</v>
      </c>
      <c r="I375" s="3">
        <v>5</v>
      </c>
      <c r="J375" s="3">
        <v>5</v>
      </c>
      <c r="K375" s="3"/>
      <c r="L375" s="14"/>
      <c r="M375" s="14"/>
      <c r="N375" s="3"/>
      <c r="AF375">
        <f t="shared" si="5"/>
        <v>28</v>
      </c>
      <c r="AG375" s="3">
        <f>_xlfn.ISOWEEKNUM(EDF[[#This Row],[Date]])</f>
        <v>36</v>
      </c>
      <c r="AH375" s="3">
        <f>YEAR(EDF[[#This Row],[Date]])</f>
        <v>2023</v>
      </c>
    </row>
    <row r="376" spans="1:34" x14ac:dyDescent="0.2">
      <c r="A376" s="1">
        <v>45174.468692129631</v>
      </c>
      <c r="B376" s="3" t="s">
        <v>135</v>
      </c>
      <c r="C376" s="2">
        <v>45174</v>
      </c>
      <c r="D376" s="3"/>
      <c r="E376" s="3">
        <v>2</v>
      </c>
      <c r="F376" s="3">
        <v>3</v>
      </c>
      <c r="G376" s="3">
        <v>4</v>
      </c>
      <c r="H376" s="3">
        <v>2</v>
      </c>
      <c r="I376" s="3">
        <v>3</v>
      </c>
      <c r="J376" s="3">
        <v>4</v>
      </c>
      <c r="K376" s="3"/>
      <c r="L376" s="14"/>
      <c r="M376" s="14"/>
      <c r="N376" s="3"/>
      <c r="AF376">
        <f t="shared" si="5"/>
        <v>18</v>
      </c>
      <c r="AG376" s="3">
        <f>_xlfn.ISOWEEKNUM(EDF[[#This Row],[Date]])</f>
        <v>36</v>
      </c>
      <c r="AH376" s="3">
        <f>YEAR(EDF[[#This Row],[Date]])</f>
        <v>2023</v>
      </c>
    </row>
    <row r="377" spans="1:34" x14ac:dyDescent="0.2">
      <c r="A377" s="1">
        <v>45174.468923611108</v>
      </c>
      <c r="B377" s="3" t="s">
        <v>106</v>
      </c>
      <c r="C377" s="2">
        <v>45174</v>
      </c>
      <c r="D377" s="3"/>
      <c r="E377" s="3">
        <v>4</v>
      </c>
      <c r="F377" s="3">
        <v>4</v>
      </c>
      <c r="G377" s="3">
        <v>4</v>
      </c>
      <c r="H377" s="3">
        <v>4</v>
      </c>
      <c r="I377" s="3">
        <v>5</v>
      </c>
      <c r="J377" s="3">
        <v>5</v>
      </c>
      <c r="K377" s="3"/>
      <c r="L377" s="14"/>
      <c r="M377" s="14"/>
      <c r="N377" s="3"/>
      <c r="AF377">
        <f t="shared" si="5"/>
        <v>26</v>
      </c>
      <c r="AG377" s="3">
        <f>_xlfn.ISOWEEKNUM(EDF[[#This Row],[Date]])</f>
        <v>36</v>
      </c>
      <c r="AH377" s="3">
        <f>YEAR(EDF[[#This Row],[Date]])</f>
        <v>2023</v>
      </c>
    </row>
    <row r="378" spans="1:34" x14ac:dyDescent="0.2">
      <c r="A378" s="1">
        <v>45174.468946759262</v>
      </c>
      <c r="B378" s="3" t="s">
        <v>142</v>
      </c>
      <c r="C378" s="2">
        <v>45174</v>
      </c>
      <c r="D378" s="3"/>
      <c r="E378" s="3">
        <v>3</v>
      </c>
      <c r="F378" s="3">
        <v>4</v>
      </c>
      <c r="G378" s="3">
        <v>2</v>
      </c>
      <c r="H378" s="3">
        <v>3</v>
      </c>
      <c r="I378" s="3">
        <v>2</v>
      </c>
      <c r="J378" s="3">
        <v>2</v>
      </c>
      <c r="K378" s="3"/>
      <c r="L378" s="14"/>
      <c r="M378" s="14"/>
      <c r="N378" s="3"/>
      <c r="AF378">
        <f t="shared" si="5"/>
        <v>16</v>
      </c>
      <c r="AG378" s="3">
        <f>_xlfn.ISOWEEKNUM(EDF[[#This Row],[Date]])</f>
        <v>36</v>
      </c>
      <c r="AH378" s="3">
        <f>YEAR(EDF[[#This Row],[Date]])</f>
        <v>2023</v>
      </c>
    </row>
    <row r="379" spans="1:34" x14ac:dyDescent="0.2">
      <c r="A379" s="1">
        <v>45174.469027777777</v>
      </c>
      <c r="B379" s="3" t="s">
        <v>78</v>
      </c>
      <c r="C379" s="2">
        <v>45174</v>
      </c>
      <c r="D379" s="3"/>
      <c r="E379" s="3">
        <v>3</v>
      </c>
      <c r="F379" s="3">
        <v>3</v>
      </c>
      <c r="G379" s="3">
        <v>3</v>
      </c>
      <c r="H379" s="3">
        <v>4</v>
      </c>
      <c r="I379" s="3">
        <v>4</v>
      </c>
      <c r="J379" s="3">
        <v>4</v>
      </c>
      <c r="K379" s="3"/>
      <c r="L379" s="14"/>
      <c r="M379" s="14"/>
      <c r="N379" s="3" t="s">
        <v>187</v>
      </c>
      <c r="AF379">
        <f t="shared" si="5"/>
        <v>21</v>
      </c>
      <c r="AG379" s="3">
        <f>_xlfn.ISOWEEKNUM(EDF[[#This Row],[Date]])</f>
        <v>36</v>
      </c>
      <c r="AH379" s="3">
        <f>YEAR(EDF[[#This Row],[Date]])</f>
        <v>2023</v>
      </c>
    </row>
    <row r="380" spans="1:34" x14ac:dyDescent="0.2">
      <c r="A380" s="1">
        <v>45174.469282407408</v>
      </c>
      <c r="B380" s="3" t="s">
        <v>188</v>
      </c>
      <c r="C380" s="2">
        <v>45174</v>
      </c>
      <c r="D380" s="3"/>
      <c r="E380" s="3">
        <v>4</v>
      </c>
      <c r="F380" s="3">
        <v>4</v>
      </c>
      <c r="G380" s="3">
        <v>5</v>
      </c>
      <c r="H380" s="3">
        <v>4</v>
      </c>
      <c r="I380" s="3">
        <v>4</v>
      </c>
      <c r="J380" s="3">
        <v>4</v>
      </c>
      <c r="K380" s="3"/>
      <c r="L380" s="14"/>
      <c r="M380" s="14"/>
      <c r="N380" s="3" t="s">
        <v>189</v>
      </c>
      <c r="AF380">
        <f t="shared" si="5"/>
        <v>25</v>
      </c>
      <c r="AG380" s="3">
        <f>_xlfn.ISOWEEKNUM(EDF[[#This Row],[Date]])</f>
        <v>36</v>
      </c>
      <c r="AH380" s="3">
        <f>YEAR(EDF[[#This Row],[Date]])</f>
        <v>2023</v>
      </c>
    </row>
    <row r="381" spans="1:34" x14ac:dyDescent="0.2">
      <c r="A381" s="1">
        <v>45174.469930555555</v>
      </c>
      <c r="B381" s="3" t="s">
        <v>111</v>
      </c>
      <c r="C381" s="2">
        <v>45174</v>
      </c>
      <c r="D381" s="3"/>
      <c r="E381" s="3">
        <v>3</v>
      </c>
      <c r="F381" s="3">
        <v>3</v>
      </c>
      <c r="G381" s="3">
        <v>3</v>
      </c>
      <c r="H381" s="3">
        <v>2</v>
      </c>
      <c r="I381" s="3">
        <v>2</v>
      </c>
      <c r="J381" s="3">
        <v>4</v>
      </c>
      <c r="K381" s="3"/>
      <c r="L381" s="14"/>
      <c r="M381" s="14"/>
      <c r="N381" s="3"/>
      <c r="AF381">
        <f t="shared" si="5"/>
        <v>17</v>
      </c>
      <c r="AG381" s="3">
        <f>_xlfn.ISOWEEKNUM(EDF[[#This Row],[Date]])</f>
        <v>36</v>
      </c>
      <c r="AH381" s="3">
        <f>YEAR(EDF[[#This Row],[Date]])</f>
        <v>2023</v>
      </c>
    </row>
    <row r="382" spans="1:34" x14ac:dyDescent="0.2">
      <c r="A382" s="1">
        <v>45174.470497685186</v>
      </c>
      <c r="B382" s="3" t="s">
        <v>88</v>
      </c>
      <c r="C382" s="2">
        <v>45174</v>
      </c>
      <c r="D382" s="3"/>
      <c r="E382" s="3">
        <v>3</v>
      </c>
      <c r="F382" s="3">
        <v>2</v>
      </c>
      <c r="G382" s="3">
        <v>3</v>
      </c>
      <c r="H382" s="3">
        <v>3</v>
      </c>
      <c r="I382" s="3">
        <v>2</v>
      </c>
      <c r="J382" s="3">
        <v>4</v>
      </c>
      <c r="K382" s="3"/>
      <c r="L382" s="14"/>
      <c r="M382" s="14"/>
      <c r="N382" s="3"/>
      <c r="AF382">
        <f t="shared" si="5"/>
        <v>17</v>
      </c>
      <c r="AG382" s="3">
        <f>_xlfn.ISOWEEKNUM(EDF[[#This Row],[Date]])</f>
        <v>36</v>
      </c>
      <c r="AH382" s="3">
        <f>YEAR(EDF[[#This Row],[Date]])</f>
        <v>2023</v>
      </c>
    </row>
    <row r="383" spans="1:34" x14ac:dyDescent="0.2">
      <c r="A383" s="1">
        <v>45174.471493055556</v>
      </c>
      <c r="B383" s="3" t="s">
        <v>76</v>
      </c>
      <c r="C383" s="2">
        <v>45174</v>
      </c>
      <c r="D383" s="3"/>
      <c r="E383" s="3">
        <v>3</v>
      </c>
      <c r="F383" s="3">
        <v>2</v>
      </c>
      <c r="G383" s="3">
        <v>3</v>
      </c>
      <c r="H383" s="3">
        <v>3</v>
      </c>
      <c r="I383" s="3">
        <v>3</v>
      </c>
      <c r="J383" s="3">
        <v>4</v>
      </c>
      <c r="K383" s="3"/>
      <c r="L383" s="14"/>
      <c r="M383" s="14"/>
      <c r="N383" s="3"/>
      <c r="AF383">
        <f t="shared" si="5"/>
        <v>18</v>
      </c>
      <c r="AG383" s="3">
        <f>_xlfn.ISOWEEKNUM(EDF[[#This Row],[Date]])</f>
        <v>36</v>
      </c>
      <c r="AH383" s="3">
        <f>YEAR(EDF[[#This Row],[Date]])</f>
        <v>2023</v>
      </c>
    </row>
    <row r="384" spans="1:34" x14ac:dyDescent="0.2">
      <c r="A384" s="1">
        <v>45174.482824074075</v>
      </c>
      <c r="B384" s="3" t="s">
        <v>134</v>
      </c>
      <c r="C384" s="2">
        <v>45174</v>
      </c>
      <c r="D384" s="3"/>
      <c r="E384" s="3">
        <v>3</v>
      </c>
      <c r="F384" s="3">
        <v>3</v>
      </c>
      <c r="G384" s="3">
        <v>2</v>
      </c>
      <c r="H384" s="3">
        <v>2</v>
      </c>
      <c r="I384" s="3">
        <v>3</v>
      </c>
      <c r="J384" s="3">
        <v>4</v>
      </c>
      <c r="K384" s="3"/>
      <c r="L384" s="14"/>
      <c r="M384" s="14"/>
      <c r="N384" s="3"/>
      <c r="AF384">
        <f t="shared" si="5"/>
        <v>17</v>
      </c>
      <c r="AG384" s="3">
        <f>_xlfn.ISOWEEKNUM(EDF[[#This Row],[Date]])</f>
        <v>36</v>
      </c>
      <c r="AH384" s="3">
        <f>YEAR(EDF[[#This Row],[Date]])</f>
        <v>2023</v>
      </c>
    </row>
    <row r="385" spans="1:34" x14ac:dyDescent="0.2">
      <c r="A385" s="1">
        <v>45174.482858796298</v>
      </c>
      <c r="B385" s="3" t="s">
        <v>167</v>
      </c>
      <c r="C385" s="2">
        <v>45174</v>
      </c>
      <c r="D385" s="3"/>
      <c r="E385" s="3">
        <v>2</v>
      </c>
      <c r="F385" s="3">
        <v>4</v>
      </c>
      <c r="G385" s="3">
        <v>3</v>
      </c>
      <c r="H385" s="3">
        <v>3</v>
      </c>
      <c r="I385" s="3">
        <v>3</v>
      </c>
      <c r="J385" s="3">
        <v>4</v>
      </c>
      <c r="K385" s="3"/>
      <c r="L385" s="14"/>
      <c r="M385" s="14"/>
      <c r="N385" s="3" t="s">
        <v>190</v>
      </c>
      <c r="AF385">
        <f t="shared" si="5"/>
        <v>19</v>
      </c>
      <c r="AG385" s="3">
        <f>_xlfn.ISOWEEKNUM(EDF[[#This Row],[Date]])</f>
        <v>36</v>
      </c>
      <c r="AH385" s="3">
        <f>YEAR(EDF[[#This Row],[Date]])</f>
        <v>2023</v>
      </c>
    </row>
    <row r="386" spans="1:34" x14ac:dyDescent="0.2">
      <c r="A386" s="1">
        <v>45174.48300925926</v>
      </c>
      <c r="B386" s="3" t="s">
        <v>93</v>
      </c>
      <c r="C386" s="2">
        <v>45174</v>
      </c>
      <c r="D386" s="3"/>
      <c r="E386" s="3">
        <v>3</v>
      </c>
      <c r="F386" s="3">
        <v>4</v>
      </c>
      <c r="G386" s="3">
        <v>4</v>
      </c>
      <c r="H386" s="3">
        <v>4</v>
      </c>
      <c r="I386" s="3">
        <v>3</v>
      </c>
      <c r="J386" s="3">
        <v>4</v>
      </c>
      <c r="K386" s="3"/>
      <c r="L386" s="14"/>
      <c r="M386" s="14"/>
      <c r="N386" s="3"/>
      <c r="AF386">
        <f t="shared" si="5"/>
        <v>22</v>
      </c>
      <c r="AG386" s="3">
        <f>_xlfn.ISOWEEKNUM(EDF[[#This Row],[Date]])</f>
        <v>36</v>
      </c>
      <c r="AH386" s="3">
        <f>YEAR(EDF[[#This Row],[Date]])</f>
        <v>2023</v>
      </c>
    </row>
    <row r="387" spans="1:34" x14ac:dyDescent="0.2">
      <c r="A387" s="1">
        <v>45174.486562500002</v>
      </c>
      <c r="B387" s="3" t="s">
        <v>83</v>
      </c>
      <c r="C387" s="2">
        <v>45174</v>
      </c>
      <c r="D387" s="3"/>
      <c r="E387" s="3">
        <v>5</v>
      </c>
      <c r="F387" s="3">
        <v>4</v>
      </c>
      <c r="G387" s="3">
        <v>5</v>
      </c>
      <c r="H387" s="3">
        <v>4</v>
      </c>
      <c r="I387" s="3">
        <v>2</v>
      </c>
      <c r="J387" s="3">
        <v>5</v>
      </c>
      <c r="K387" s="3"/>
      <c r="L387" s="14"/>
      <c r="M387" s="14"/>
      <c r="N387" s="3"/>
      <c r="AF387">
        <f t="shared" ref="AF387:AF450" si="6">SUM(E387:J387)</f>
        <v>25</v>
      </c>
      <c r="AG387" s="3">
        <f>_xlfn.ISOWEEKNUM(EDF[[#This Row],[Date]])</f>
        <v>36</v>
      </c>
      <c r="AH387" s="3">
        <f>YEAR(EDF[[#This Row],[Date]])</f>
        <v>2023</v>
      </c>
    </row>
    <row r="388" spans="1:34" x14ac:dyDescent="0.2">
      <c r="A388" s="1">
        <v>45174.488379629627</v>
      </c>
      <c r="B388" s="3" t="s">
        <v>185</v>
      </c>
      <c r="C388" s="2">
        <v>45174</v>
      </c>
      <c r="D388" s="3"/>
      <c r="E388" s="3">
        <v>5</v>
      </c>
      <c r="F388" s="3">
        <v>4</v>
      </c>
      <c r="G388" s="3">
        <v>4</v>
      </c>
      <c r="H388" s="3">
        <v>4</v>
      </c>
      <c r="I388" s="3">
        <v>3</v>
      </c>
      <c r="J388" s="3">
        <v>3</v>
      </c>
      <c r="K388" s="3"/>
      <c r="L388" s="14"/>
      <c r="M388" s="14"/>
      <c r="N388" s="3"/>
      <c r="AF388">
        <f t="shared" si="6"/>
        <v>23</v>
      </c>
      <c r="AG388" s="3">
        <f>_xlfn.ISOWEEKNUM(EDF[[#This Row],[Date]])</f>
        <v>36</v>
      </c>
      <c r="AH388" s="3">
        <f>YEAR(EDF[[#This Row],[Date]])</f>
        <v>2023</v>
      </c>
    </row>
    <row r="389" spans="1:34" x14ac:dyDescent="0.2">
      <c r="A389" s="1">
        <v>45174.493761574071</v>
      </c>
      <c r="B389" s="3" t="s">
        <v>109</v>
      </c>
      <c r="C389" s="2">
        <v>45174</v>
      </c>
      <c r="D389" s="3"/>
      <c r="E389" s="3">
        <v>5</v>
      </c>
      <c r="F389" s="3">
        <v>3</v>
      </c>
      <c r="G389" s="3">
        <v>5</v>
      </c>
      <c r="H389" s="3">
        <v>5</v>
      </c>
      <c r="I389" s="3">
        <v>4</v>
      </c>
      <c r="J389" s="3">
        <v>5</v>
      </c>
      <c r="K389" s="3"/>
      <c r="L389" s="14"/>
      <c r="M389" s="14"/>
      <c r="N389" s="3"/>
      <c r="AF389">
        <f t="shared" si="6"/>
        <v>27</v>
      </c>
      <c r="AG389" s="3">
        <f>_xlfn.ISOWEEKNUM(EDF[[#This Row],[Date]])</f>
        <v>36</v>
      </c>
      <c r="AH389" s="3">
        <f>YEAR(EDF[[#This Row],[Date]])</f>
        <v>2023</v>
      </c>
    </row>
    <row r="390" spans="1:34" x14ac:dyDescent="0.2">
      <c r="A390" s="1">
        <v>45174.494525462964</v>
      </c>
      <c r="B390" s="3" t="s">
        <v>168</v>
      </c>
      <c r="C390" s="2">
        <v>45174</v>
      </c>
      <c r="D390" s="3"/>
      <c r="E390" s="3">
        <v>4</v>
      </c>
      <c r="F390" s="3">
        <v>4</v>
      </c>
      <c r="G390" s="3">
        <v>4</v>
      </c>
      <c r="H390" s="3">
        <v>4</v>
      </c>
      <c r="I390" s="3">
        <v>2</v>
      </c>
      <c r="J390" s="3">
        <v>4</v>
      </c>
      <c r="K390" s="3"/>
      <c r="L390" s="14"/>
      <c r="M390" s="14"/>
      <c r="N390" s="3"/>
      <c r="AF390">
        <f t="shared" si="6"/>
        <v>22</v>
      </c>
      <c r="AG390" s="3">
        <f>_xlfn.ISOWEEKNUM(EDF[[#This Row],[Date]])</f>
        <v>36</v>
      </c>
      <c r="AH390" s="3">
        <f>YEAR(EDF[[#This Row],[Date]])</f>
        <v>2023</v>
      </c>
    </row>
    <row r="391" spans="1:34" x14ac:dyDescent="0.2">
      <c r="A391" s="1">
        <v>45174.496249999997</v>
      </c>
      <c r="B391" s="3" t="s">
        <v>191</v>
      </c>
      <c r="C391" s="2">
        <v>45174</v>
      </c>
      <c r="D391" s="3"/>
      <c r="E391" s="3">
        <v>4</v>
      </c>
      <c r="F391" s="3">
        <v>4</v>
      </c>
      <c r="G391" s="3">
        <v>5</v>
      </c>
      <c r="H391" s="3">
        <v>4</v>
      </c>
      <c r="I391" s="3">
        <v>4</v>
      </c>
      <c r="J391" s="3">
        <v>5</v>
      </c>
      <c r="K391" s="3"/>
      <c r="L391" s="14"/>
      <c r="M391" s="14"/>
      <c r="N391" s="3"/>
      <c r="AF391">
        <f t="shared" si="6"/>
        <v>26</v>
      </c>
      <c r="AG391" s="3">
        <f>_xlfn.ISOWEEKNUM(EDF[[#This Row],[Date]])</f>
        <v>36</v>
      </c>
      <c r="AH391" s="3">
        <f>YEAR(EDF[[#This Row],[Date]])</f>
        <v>2023</v>
      </c>
    </row>
    <row r="392" spans="1:34" x14ac:dyDescent="0.2">
      <c r="A392" s="1">
        <v>45174.505439814813</v>
      </c>
      <c r="B392" s="3" t="s">
        <v>112</v>
      </c>
      <c r="C392" s="2">
        <v>45174</v>
      </c>
      <c r="D392" s="3"/>
      <c r="E392" s="3">
        <v>3</v>
      </c>
      <c r="F392" s="3">
        <v>3</v>
      </c>
      <c r="G392" s="3">
        <v>4</v>
      </c>
      <c r="H392" s="3">
        <v>4</v>
      </c>
      <c r="I392" s="3">
        <v>3</v>
      </c>
      <c r="J392" s="3">
        <v>4</v>
      </c>
      <c r="K392" s="3"/>
      <c r="L392" s="14"/>
      <c r="M392" s="14"/>
      <c r="N392" s="3"/>
      <c r="AF392">
        <f t="shared" si="6"/>
        <v>21</v>
      </c>
      <c r="AG392" s="3">
        <f>_xlfn.ISOWEEKNUM(EDF[[#This Row],[Date]])</f>
        <v>36</v>
      </c>
      <c r="AH392" s="3">
        <f>YEAR(EDF[[#This Row],[Date]])</f>
        <v>2023</v>
      </c>
    </row>
    <row r="393" spans="1:34" x14ac:dyDescent="0.2">
      <c r="A393" s="1">
        <v>45174.511018518519</v>
      </c>
      <c r="B393" s="3" t="s">
        <v>192</v>
      </c>
      <c r="C393" s="2">
        <v>45174</v>
      </c>
      <c r="D393" s="3"/>
      <c r="E393" s="3">
        <v>3</v>
      </c>
      <c r="F393" s="3">
        <v>3</v>
      </c>
      <c r="G393" s="3">
        <v>3</v>
      </c>
      <c r="H393" s="3">
        <v>3</v>
      </c>
      <c r="I393" s="3">
        <v>3</v>
      </c>
      <c r="J393" s="3">
        <v>4</v>
      </c>
      <c r="K393" s="3"/>
      <c r="L393" s="14"/>
      <c r="M393" s="14"/>
      <c r="N393" s="3"/>
      <c r="AF393">
        <f t="shared" si="6"/>
        <v>19</v>
      </c>
      <c r="AG393" s="3">
        <f>_xlfn.ISOWEEKNUM(EDF[[#This Row],[Date]])</f>
        <v>36</v>
      </c>
      <c r="AH393" s="3">
        <f>YEAR(EDF[[#This Row],[Date]])</f>
        <v>2023</v>
      </c>
    </row>
    <row r="394" spans="1:34" x14ac:dyDescent="0.2">
      <c r="A394" s="1">
        <v>45174.520856481482</v>
      </c>
      <c r="B394" s="3" t="s">
        <v>87</v>
      </c>
      <c r="C394" s="2">
        <v>45174</v>
      </c>
      <c r="D394" s="3"/>
      <c r="E394" s="3">
        <v>4</v>
      </c>
      <c r="F394" s="3">
        <v>5</v>
      </c>
      <c r="G394" s="3">
        <v>5</v>
      </c>
      <c r="H394" s="3">
        <v>4</v>
      </c>
      <c r="I394" s="3">
        <v>5</v>
      </c>
      <c r="J394" s="3">
        <v>5</v>
      </c>
      <c r="K394" s="3"/>
      <c r="L394" s="14"/>
      <c r="M394" s="14"/>
      <c r="N394" s="3"/>
      <c r="AF394">
        <f t="shared" si="6"/>
        <v>28</v>
      </c>
      <c r="AG394" s="3">
        <f>_xlfn.ISOWEEKNUM(EDF[[#This Row],[Date]])</f>
        <v>36</v>
      </c>
      <c r="AH394" s="3">
        <f>YEAR(EDF[[#This Row],[Date]])</f>
        <v>2023</v>
      </c>
    </row>
    <row r="395" spans="1:34" x14ac:dyDescent="0.2">
      <c r="A395" s="1">
        <v>45174.543657407405</v>
      </c>
      <c r="B395" s="3" t="s">
        <v>77</v>
      </c>
      <c r="C395" s="2">
        <v>45174</v>
      </c>
      <c r="D395" s="3"/>
      <c r="E395" s="3">
        <v>3</v>
      </c>
      <c r="F395" s="3">
        <v>4</v>
      </c>
      <c r="G395" s="3">
        <v>3</v>
      </c>
      <c r="H395" s="3">
        <v>2</v>
      </c>
      <c r="I395" s="3">
        <v>2</v>
      </c>
      <c r="J395" s="3">
        <v>4</v>
      </c>
      <c r="K395" s="3"/>
      <c r="L395" s="14"/>
      <c r="M395" s="14"/>
      <c r="N395" s="3"/>
      <c r="AF395">
        <f t="shared" si="6"/>
        <v>18</v>
      </c>
      <c r="AG395" s="3">
        <f>_xlfn.ISOWEEKNUM(EDF[[#This Row],[Date]])</f>
        <v>36</v>
      </c>
      <c r="AH395" s="3">
        <f>YEAR(EDF[[#This Row],[Date]])</f>
        <v>2023</v>
      </c>
    </row>
    <row r="396" spans="1:34" x14ac:dyDescent="0.2">
      <c r="A396" s="1">
        <v>45174.57503472222</v>
      </c>
      <c r="B396" s="3" t="s">
        <v>99</v>
      </c>
      <c r="C396" s="2">
        <v>45174</v>
      </c>
      <c r="D396" s="3"/>
      <c r="E396" s="3">
        <v>2</v>
      </c>
      <c r="F396" s="3">
        <v>4</v>
      </c>
      <c r="G396" s="3">
        <v>4</v>
      </c>
      <c r="H396" s="3">
        <v>4</v>
      </c>
      <c r="I396" s="3">
        <v>2</v>
      </c>
      <c r="J396" s="3">
        <v>4</v>
      </c>
      <c r="K396" s="3"/>
      <c r="L396" s="14"/>
      <c r="M396" s="14"/>
      <c r="N396" s="3"/>
      <c r="AF396">
        <f t="shared" si="6"/>
        <v>20</v>
      </c>
      <c r="AG396" s="3">
        <f>_xlfn.ISOWEEKNUM(EDF[[#This Row],[Date]])</f>
        <v>36</v>
      </c>
      <c r="AH396" s="3">
        <f>YEAR(EDF[[#This Row],[Date]])</f>
        <v>2023</v>
      </c>
    </row>
    <row r="397" spans="1:34" x14ac:dyDescent="0.2">
      <c r="A397" s="1">
        <v>45174.632268518515</v>
      </c>
      <c r="B397" s="3" t="s">
        <v>181</v>
      </c>
      <c r="C397" s="2">
        <v>45174</v>
      </c>
      <c r="D397" s="3"/>
      <c r="E397" s="3">
        <v>3</v>
      </c>
      <c r="F397" s="3">
        <v>4</v>
      </c>
      <c r="G397" s="3">
        <v>3</v>
      </c>
      <c r="H397" s="3">
        <v>3</v>
      </c>
      <c r="I397" s="3">
        <v>4</v>
      </c>
      <c r="J397" s="3">
        <v>4</v>
      </c>
      <c r="K397" s="3"/>
      <c r="L397" s="14"/>
      <c r="M397" s="14"/>
      <c r="N397" s="3"/>
      <c r="AF397">
        <f t="shared" si="6"/>
        <v>21</v>
      </c>
      <c r="AG397" s="3">
        <f>_xlfn.ISOWEEKNUM(EDF[[#This Row],[Date]])</f>
        <v>36</v>
      </c>
      <c r="AH397" s="3">
        <f>YEAR(EDF[[#This Row],[Date]])</f>
        <v>2023</v>
      </c>
    </row>
    <row r="398" spans="1:34" x14ac:dyDescent="0.2">
      <c r="A398" s="1">
        <v>45174.669629629629</v>
      </c>
      <c r="B398" s="3" t="s">
        <v>107</v>
      </c>
      <c r="C398" s="2">
        <v>45174</v>
      </c>
      <c r="D398" s="3"/>
      <c r="E398" s="3">
        <v>3</v>
      </c>
      <c r="F398" s="3">
        <v>4</v>
      </c>
      <c r="G398" s="3">
        <v>3</v>
      </c>
      <c r="H398" s="3">
        <v>3</v>
      </c>
      <c r="I398" s="3">
        <v>3</v>
      </c>
      <c r="J398" s="3">
        <v>4</v>
      </c>
      <c r="K398" s="3"/>
      <c r="L398" s="14"/>
      <c r="M398" s="14"/>
      <c r="N398" s="3"/>
      <c r="AF398">
        <f t="shared" si="6"/>
        <v>20</v>
      </c>
      <c r="AG398" s="3">
        <f>_xlfn.ISOWEEKNUM(EDF[[#This Row],[Date]])</f>
        <v>36</v>
      </c>
      <c r="AH398" s="3">
        <f>YEAR(EDF[[#This Row],[Date]])</f>
        <v>2023</v>
      </c>
    </row>
    <row r="399" spans="1:34" x14ac:dyDescent="0.2">
      <c r="A399" s="1">
        <v>45175.302523148152</v>
      </c>
      <c r="B399" s="3" t="s">
        <v>99</v>
      </c>
      <c r="C399" s="2">
        <v>45175</v>
      </c>
      <c r="D399" s="3"/>
      <c r="E399" s="3">
        <v>2</v>
      </c>
      <c r="F399" s="3">
        <v>4</v>
      </c>
      <c r="G399" s="3">
        <v>4</v>
      </c>
      <c r="H399" s="3">
        <v>3</v>
      </c>
      <c r="I399" s="3">
        <v>2</v>
      </c>
      <c r="J399" s="3">
        <v>3</v>
      </c>
      <c r="K399" s="3"/>
      <c r="L399" s="14"/>
      <c r="M399" s="14"/>
      <c r="N399" s="3"/>
      <c r="AF399">
        <f t="shared" si="6"/>
        <v>18</v>
      </c>
      <c r="AG399" s="3">
        <f>_xlfn.ISOWEEKNUM(EDF[[#This Row],[Date]])</f>
        <v>36</v>
      </c>
      <c r="AH399" s="3">
        <f>YEAR(EDF[[#This Row],[Date]])</f>
        <v>2023</v>
      </c>
    </row>
    <row r="400" spans="1:34" x14ac:dyDescent="0.2">
      <c r="A400" s="1">
        <v>45175.331238425926</v>
      </c>
      <c r="B400" s="3" t="s">
        <v>77</v>
      </c>
      <c r="C400" s="2">
        <v>45175</v>
      </c>
      <c r="D400" s="3"/>
      <c r="E400" s="3">
        <v>3</v>
      </c>
      <c r="F400" s="3">
        <v>4</v>
      </c>
      <c r="G400" s="3">
        <v>2</v>
      </c>
      <c r="H400" s="3">
        <v>1</v>
      </c>
      <c r="I400" s="3">
        <v>1</v>
      </c>
      <c r="J400" s="3">
        <v>4</v>
      </c>
      <c r="K400" s="3"/>
      <c r="L400" s="14"/>
      <c r="M400" s="14"/>
      <c r="N400" s="3"/>
      <c r="AF400">
        <f t="shared" si="6"/>
        <v>15</v>
      </c>
      <c r="AG400" s="3">
        <f>_xlfn.ISOWEEKNUM(EDF[[#This Row],[Date]])</f>
        <v>36</v>
      </c>
      <c r="AH400" s="3">
        <f>YEAR(EDF[[#This Row],[Date]])</f>
        <v>2023</v>
      </c>
    </row>
    <row r="401" spans="1:34" x14ac:dyDescent="0.2">
      <c r="A401" s="1">
        <v>45175.379618055558</v>
      </c>
      <c r="B401" s="3" t="s">
        <v>88</v>
      </c>
      <c r="C401" s="2">
        <v>45175</v>
      </c>
      <c r="D401" s="3"/>
      <c r="E401" s="3">
        <v>3</v>
      </c>
      <c r="F401" s="3">
        <v>2</v>
      </c>
      <c r="G401" s="3">
        <v>2</v>
      </c>
      <c r="H401" s="3">
        <v>3</v>
      </c>
      <c r="I401" s="3">
        <v>2</v>
      </c>
      <c r="J401" s="3">
        <v>4</v>
      </c>
      <c r="K401" s="3"/>
      <c r="L401" s="14"/>
      <c r="M401" s="14"/>
      <c r="N401" s="3"/>
      <c r="AF401">
        <f t="shared" si="6"/>
        <v>16</v>
      </c>
      <c r="AG401" s="3">
        <f>_xlfn.ISOWEEKNUM(EDF[[#This Row],[Date]])</f>
        <v>36</v>
      </c>
      <c r="AH401" s="3">
        <f>YEAR(EDF[[#This Row],[Date]])</f>
        <v>2023</v>
      </c>
    </row>
    <row r="402" spans="1:34" x14ac:dyDescent="0.2">
      <c r="A402" s="1">
        <v>45175.379641203705</v>
      </c>
      <c r="B402" s="3" t="s">
        <v>188</v>
      </c>
      <c r="C402" s="2">
        <v>45175</v>
      </c>
      <c r="D402" s="3"/>
      <c r="E402" s="3">
        <v>4</v>
      </c>
      <c r="F402" s="3">
        <v>3</v>
      </c>
      <c r="G402" s="3">
        <v>3</v>
      </c>
      <c r="H402" s="3">
        <v>2</v>
      </c>
      <c r="I402" s="3">
        <v>4</v>
      </c>
      <c r="J402" s="3">
        <v>4</v>
      </c>
      <c r="K402" s="3"/>
      <c r="L402" s="14"/>
      <c r="M402" s="14"/>
      <c r="N402" s="3"/>
      <c r="AF402">
        <f t="shared" si="6"/>
        <v>20</v>
      </c>
      <c r="AG402" s="3">
        <f>_xlfn.ISOWEEKNUM(EDF[[#This Row],[Date]])</f>
        <v>36</v>
      </c>
      <c r="AH402" s="3">
        <f>YEAR(EDF[[#This Row],[Date]])</f>
        <v>2023</v>
      </c>
    </row>
    <row r="403" spans="1:34" x14ac:dyDescent="0.2">
      <c r="A403" s="1">
        <v>45175.387592592589</v>
      </c>
      <c r="B403" s="3" t="s">
        <v>134</v>
      </c>
      <c r="C403" s="2">
        <v>45175</v>
      </c>
      <c r="D403" s="3"/>
      <c r="E403" s="3">
        <v>3</v>
      </c>
      <c r="F403" s="3">
        <v>2</v>
      </c>
      <c r="G403" s="3">
        <v>3</v>
      </c>
      <c r="H403" s="3">
        <v>2</v>
      </c>
      <c r="I403" s="3">
        <v>3</v>
      </c>
      <c r="J403" s="3">
        <v>3</v>
      </c>
      <c r="K403" s="3"/>
      <c r="L403" s="14"/>
      <c r="M403" s="14"/>
      <c r="N403" s="3"/>
      <c r="AF403">
        <f t="shared" si="6"/>
        <v>16</v>
      </c>
      <c r="AG403" s="3">
        <f>_xlfn.ISOWEEKNUM(EDF[[#This Row],[Date]])</f>
        <v>36</v>
      </c>
      <c r="AH403" s="3">
        <f>YEAR(EDF[[#This Row],[Date]])</f>
        <v>2023</v>
      </c>
    </row>
    <row r="404" spans="1:34" x14ac:dyDescent="0.2">
      <c r="A404" s="1">
        <v>45175.397916666669</v>
      </c>
      <c r="B404" s="3" t="s">
        <v>168</v>
      </c>
      <c r="C404" s="2">
        <v>45175</v>
      </c>
      <c r="D404" s="3"/>
      <c r="E404" s="3">
        <v>4</v>
      </c>
      <c r="F404" s="3">
        <v>4</v>
      </c>
      <c r="G404" s="3">
        <v>2</v>
      </c>
      <c r="H404" s="3">
        <v>2</v>
      </c>
      <c r="I404" s="3">
        <v>2</v>
      </c>
      <c r="J404" s="3">
        <v>4</v>
      </c>
      <c r="K404" s="3"/>
      <c r="L404" s="14"/>
      <c r="M404" s="14"/>
      <c r="N404" s="3"/>
      <c r="AF404">
        <f t="shared" si="6"/>
        <v>18</v>
      </c>
      <c r="AG404" s="3">
        <f>_xlfn.ISOWEEKNUM(EDF[[#This Row],[Date]])</f>
        <v>36</v>
      </c>
      <c r="AH404" s="3">
        <f>YEAR(EDF[[#This Row],[Date]])</f>
        <v>2023</v>
      </c>
    </row>
    <row r="405" spans="1:34" x14ac:dyDescent="0.2">
      <c r="A405" s="1">
        <v>45175.399375000001</v>
      </c>
      <c r="B405" s="3" t="s">
        <v>76</v>
      </c>
      <c r="C405" s="2">
        <v>45175</v>
      </c>
      <c r="D405" s="3"/>
      <c r="E405" s="3">
        <v>2</v>
      </c>
      <c r="F405" s="3">
        <v>2</v>
      </c>
      <c r="G405" s="3">
        <v>3</v>
      </c>
      <c r="H405" s="3">
        <v>3</v>
      </c>
      <c r="I405" s="3">
        <v>3</v>
      </c>
      <c r="J405" s="3">
        <v>4</v>
      </c>
      <c r="K405" s="3"/>
      <c r="L405" s="14"/>
      <c r="M405" s="14"/>
      <c r="N405" s="3"/>
      <c r="AF405">
        <f t="shared" si="6"/>
        <v>17</v>
      </c>
      <c r="AG405" s="3">
        <f>_xlfn.ISOWEEKNUM(EDF[[#This Row],[Date]])</f>
        <v>36</v>
      </c>
      <c r="AH405" s="3">
        <f>YEAR(EDF[[#This Row],[Date]])</f>
        <v>2023</v>
      </c>
    </row>
    <row r="406" spans="1:34" x14ac:dyDescent="0.2">
      <c r="A406" s="1">
        <v>45175.403194444443</v>
      </c>
      <c r="B406" s="3" t="s">
        <v>111</v>
      </c>
      <c r="C406" s="2">
        <v>45175</v>
      </c>
      <c r="D406" s="3"/>
      <c r="E406" s="3">
        <v>3</v>
      </c>
      <c r="F406" s="3">
        <v>4</v>
      </c>
      <c r="G406" s="3">
        <v>3</v>
      </c>
      <c r="H406" s="3">
        <v>3</v>
      </c>
      <c r="I406" s="3">
        <v>3</v>
      </c>
      <c r="J406" s="3">
        <v>4</v>
      </c>
      <c r="K406" s="3"/>
      <c r="L406" s="14"/>
      <c r="M406" s="14"/>
      <c r="N406" s="3"/>
      <c r="AF406">
        <f t="shared" si="6"/>
        <v>20</v>
      </c>
      <c r="AG406" s="3">
        <f>_xlfn.ISOWEEKNUM(EDF[[#This Row],[Date]])</f>
        <v>36</v>
      </c>
      <c r="AH406" s="3">
        <f>YEAR(EDF[[#This Row],[Date]])</f>
        <v>2023</v>
      </c>
    </row>
    <row r="407" spans="1:34" x14ac:dyDescent="0.2">
      <c r="A407" s="1">
        <v>45175.403344907405</v>
      </c>
      <c r="B407" s="3" t="s">
        <v>193</v>
      </c>
      <c r="C407" s="2">
        <v>45175</v>
      </c>
      <c r="D407" s="3"/>
      <c r="E407" s="3">
        <v>5</v>
      </c>
      <c r="F407" s="3">
        <v>3</v>
      </c>
      <c r="G407" s="3">
        <v>5</v>
      </c>
      <c r="H407" s="3">
        <v>5</v>
      </c>
      <c r="I407" s="3">
        <v>4</v>
      </c>
      <c r="J407" s="3">
        <v>3</v>
      </c>
      <c r="K407" s="3"/>
      <c r="L407" s="14"/>
      <c r="M407" s="14"/>
      <c r="N407" s="3"/>
      <c r="AF407">
        <f t="shared" si="6"/>
        <v>25</v>
      </c>
      <c r="AG407" s="3">
        <f>_xlfn.ISOWEEKNUM(EDF[[#This Row],[Date]])</f>
        <v>36</v>
      </c>
      <c r="AH407" s="3">
        <f>YEAR(EDF[[#This Row],[Date]])</f>
        <v>2023</v>
      </c>
    </row>
    <row r="408" spans="1:34" x14ac:dyDescent="0.2">
      <c r="A408" s="1">
        <v>45175.40420138889</v>
      </c>
      <c r="B408" s="3" t="s">
        <v>191</v>
      </c>
      <c r="C408" s="2">
        <v>45175</v>
      </c>
      <c r="D408" s="3"/>
      <c r="E408" s="3">
        <v>4</v>
      </c>
      <c r="F408" s="3">
        <v>4</v>
      </c>
      <c r="G408" s="3">
        <v>5</v>
      </c>
      <c r="H408" s="3">
        <v>4</v>
      </c>
      <c r="I408" s="3">
        <v>4</v>
      </c>
      <c r="J408" s="3">
        <v>5</v>
      </c>
      <c r="K408" s="3"/>
      <c r="L408" s="14"/>
      <c r="M408" s="14"/>
      <c r="N408" s="3"/>
      <c r="AF408">
        <f t="shared" si="6"/>
        <v>26</v>
      </c>
      <c r="AG408" s="3">
        <f>_xlfn.ISOWEEKNUM(EDF[[#This Row],[Date]])</f>
        <v>36</v>
      </c>
      <c r="AH408" s="3">
        <f>YEAR(EDF[[#This Row],[Date]])</f>
        <v>2023</v>
      </c>
    </row>
    <row r="409" spans="1:34" x14ac:dyDescent="0.2">
      <c r="A409" s="1">
        <v>45175.404479166667</v>
      </c>
      <c r="B409" s="3" t="s">
        <v>78</v>
      </c>
      <c r="C409" s="2">
        <v>45175</v>
      </c>
      <c r="D409" s="3"/>
      <c r="E409" s="3">
        <v>3</v>
      </c>
      <c r="F409" s="3">
        <v>3</v>
      </c>
      <c r="G409" s="3">
        <v>2</v>
      </c>
      <c r="H409" s="3">
        <v>2</v>
      </c>
      <c r="I409" s="3">
        <v>4</v>
      </c>
      <c r="J409" s="3">
        <v>4</v>
      </c>
      <c r="K409" s="3"/>
      <c r="L409" s="14"/>
      <c r="M409" s="14"/>
      <c r="N409" s="3" t="s">
        <v>194</v>
      </c>
      <c r="AF409">
        <f t="shared" si="6"/>
        <v>18</v>
      </c>
      <c r="AG409" s="3">
        <f>_xlfn.ISOWEEKNUM(EDF[[#This Row],[Date]])</f>
        <v>36</v>
      </c>
      <c r="AH409" s="3">
        <f>YEAR(EDF[[#This Row],[Date]])</f>
        <v>2023</v>
      </c>
    </row>
    <row r="410" spans="1:34" x14ac:dyDescent="0.2">
      <c r="A410" s="1">
        <v>45175.404918981483</v>
      </c>
      <c r="B410" s="3" t="s">
        <v>131</v>
      </c>
      <c r="C410" s="2">
        <v>45175</v>
      </c>
      <c r="D410" s="3"/>
      <c r="E410" s="3">
        <v>3</v>
      </c>
      <c r="F410" s="3">
        <v>2</v>
      </c>
      <c r="G410" s="3">
        <v>3</v>
      </c>
      <c r="H410" s="3">
        <v>3</v>
      </c>
      <c r="I410" s="3">
        <v>3</v>
      </c>
      <c r="J410" s="3">
        <v>4</v>
      </c>
      <c r="K410" s="3"/>
      <c r="L410" s="14"/>
      <c r="M410" s="14"/>
      <c r="N410" s="3"/>
      <c r="AF410">
        <f t="shared" si="6"/>
        <v>18</v>
      </c>
      <c r="AG410" s="3">
        <f>_xlfn.ISOWEEKNUM(EDF[[#This Row],[Date]])</f>
        <v>36</v>
      </c>
      <c r="AH410" s="3">
        <f>YEAR(EDF[[#This Row],[Date]])</f>
        <v>2023</v>
      </c>
    </row>
    <row r="411" spans="1:34" x14ac:dyDescent="0.2">
      <c r="A411" s="1">
        <v>45175.40525462963</v>
      </c>
      <c r="B411" s="3" t="s">
        <v>83</v>
      </c>
      <c r="C411" s="2">
        <v>45175</v>
      </c>
      <c r="D411" s="3"/>
      <c r="E411" s="3">
        <v>2</v>
      </c>
      <c r="F411" s="3">
        <v>3</v>
      </c>
      <c r="G411" s="3">
        <v>3</v>
      </c>
      <c r="H411" s="3">
        <v>3</v>
      </c>
      <c r="I411" s="3">
        <v>1</v>
      </c>
      <c r="J411" s="3">
        <v>2</v>
      </c>
      <c r="K411" s="3"/>
      <c r="L411" s="14"/>
      <c r="M411" s="14"/>
      <c r="N411" s="3"/>
      <c r="AF411">
        <f t="shared" si="6"/>
        <v>14</v>
      </c>
      <c r="AG411" s="3">
        <f>_xlfn.ISOWEEKNUM(EDF[[#This Row],[Date]])</f>
        <v>36</v>
      </c>
      <c r="AH411" s="3">
        <f>YEAR(EDF[[#This Row],[Date]])</f>
        <v>2023</v>
      </c>
    </row>
    <row r="412" spans="1:34" x14ac:dyDescent="0.2">
      <c r="A412" s="1">
        <v>45175.405324074076</v>
      </c>
      <c r="B412" s="3" t="s">
        <v>87</v>
      </c>
      <c r="C412" s="2">
        <v>45175</v>
      </c>
      <c r="D412" s="3"/>
      <c r="E412" s="3">
        <v>4</v>
      </c>
      <c r="F412" s="3">
        <v>4</v>
      </c>
      <c r="G412" s="3">
        <v>4</v>
      </c>
      <c r="H412" s="3">
        <v>2</v>
      </c>
      <c r="I412" s="3">
        <v>4</v>
      </c>
      <c r="J412" s="3">
        <v>5</v>
      </c>
      <c r="K412" s="3"/>
      <c r="L412" s="14"/>
      <c r="M412" s="14"/>
      <c r="N412" s="3"/>
      <c r="AF412">
        <f t="shared" si="6"/>
        <v>23</v>
      </c>
      <c r="AG412" s="3">
        <f>_xlfn.ISOWEEKNUM(EDF[[#This Row],[Date]])</f>
        <v>36</v>
      </c>
      <c r="AH412" s="3">
        <f>YEAR(EDF[[#This Row],[Date]])</f>
        <v>2023</v>
      </c>
    </row>
    <row r="413" spans="1:34" x14ac:dyDescent="0.2">
      <c r="A413" s="1">
        <v>45175.405636574076</v>
      </c>
      <c r="B413" s="3" t="s">
        <v>185</v>
      </c>
      <c r="C413" s="2">
        <v>45174</v>
      </c>
      <c r="D413" s="3"/>
      <c r="E413" s="3">
        <v>3</v>
      </c>
      <c r="F413" s="3">
        <v>5</v>
      </c>
      <c r="G413" s="3">
        <v>5</v>
      </c>
      <c r="H413" s="3">
        <v>2</v>
      </c>
      <c r="I413" s="3">
        <v>3</v>
      </c>
      <c r="J413" s="3">
        <v>3</v>
      </c>
      <c r="K413" s="3"/>
      <c r="L413" s="14"/>
      <c r="M413" s="14"/>
      <c r="N413" s="3"/>
      <c r="AF413">
        <f t="shared" si="6"/>
        <v>21</v>
      </c>
      <c r="AG413" s="3">
        <f>_xlfn.ISOWEEKNUM(EDF[[#This Row],[Date]])</f>
        <v>36</v>
      </c>
      <c r="AH413" s="3">
        <f>YEAR(EDF[[#This Row],[Date]])</f>
        <v>2023</v>
      </c>
    </row>
    <row r="414" spans="1:34" x14ac:dyDescent="0.2">
      <c r="A414" s="1">
        <v>45175.410046296296</v>
      </c>
      <c r="B414" s="3" t="s">
        <v>89</v>
      </c>
      <c r="C414" s="2">
        <v>45144</v>
      </c>
      <c r="D414" s="3"/>
      <c r="E414" s="3">
        <v>2</v>
      </c>
      <c r="F414" s="3">
        <v>4</v>
      </c>
      <c r="G414" s="3">
        <v>3</v>
      </c>
      <c r="H414" s="3">
        <v>3</v>
      </c>
      <c r="I414" s="3">
        <v>3</v>
      </c>
      <c r="J414" s="3">
        <v>4</v>
      </c>
      <c r="K414" s="3"/>
      <c r="L414" s="14"/>
      <c r="M414" s="14"/>
      <c r="N414" s="3"/>
      <c r="AF414">
        <f t="shared" si="6"/>
        <v>19</v>
      </c>
      <c r="AG414" s="3">
        <f>_xlfn.ISOWEEKNUM(EDF[[#This Row],[Date]])</f>
        <v>31</v>
      </c>
      <c r="AH414" s="3">
        <f>YEAR(EDF[[#This Row],[Date]])</f>
        <v>2023</v>
      </c>
    </row>
    <row r="415" spans="1:34" x14ac:dyDescent="0.2">
      <c r="A415" s="1">
        <v>45175.412719907406</v>
      </c>
      <c r="B415" s="3" t="s">
        <v>142</v>
      </c>
      <c r="C415" s="2">
        <v>45175</v>
      </c>
      <c r="D415" s="3"/>
      <c r="E415" s="3">
        <v>2</v>
      </c>
      <c r="F415" s="3">
        <v>3</v>
      </c>
      <c r="G415" s="3">
        <v>3</v>
      </c>
      <c r="H415" s="3">
        <v>3</v>
      </c>
      <c r="I415" s="3">
        <v>1</v>
      </c>
      <c r="J415" s="3">
        <v>2</v>
      </c>
      <c r="K415" s="3"/>
      <c r="L415" s="14"/>
      <c r="M415" s="14"/>
      <c r="N415" s="3"/>
      <c r="AF415">
        <f t="shared" si="6"/>
        <v>14</v>
      </c>
      <c r="AG415" s="3">
        <f>_xlfn.ISOWEEKNUM(EDF[[#This Row],[Date]])</f>
        <v>36</v>
      </c>
      <c r="AH415" s="3">
        <f>YEAR(EDF[[#This Row],[Date]])</f>
        <v>2023</v>
      </c>
    </row>
    <row r="416" spans="1:34" x14ac:dyDescent="0.2">
      <c r="A416" s="1">
        <v>45175.413055555553</v>
      </c>
      <c r="B416" s="3" t="s">
        <v>95</v>
      </c>
      <c r="C416" s="2">
        <v>45175</v>
      </c>
      <c r="D416" s="3"/>
      <c r="E416" s="3">
        <v>2</v>
      </c>
      <c r="F416" s="3">
        <v>2</v>
      </c>
      <c r="G416" s="3">
        <v>2</v>
      </c>
      <c r="H416" s="3">
        <v>2</v>
      </c>
      <c r="I416" s="3">
        <v>3</v>
      </c>
      <c r="J416" s="3">
        <v>4</v>
      </c>
      <c r="K416" s="3"/>
      <c r="L416" s="14"/>
      <c r="M416" s="14"/>
      <c r="N416" s="3" t="s">
        <v>195</v>
      </c>
      <c r="AF416">
        <f t="shared" si="6"/>
        <v>15</v>
      </c>
      <c r="AG416" s="3">
        <f>_xlfn.ISOWEEKNUM(EDF[[#This Row],[Date]])</f>
        <v>36</v>
      </c>
      <c r="AH416" s="3">
        <f>YEAR(EDF[[#This Row],[Date]])</f>
        <v>2023</v>
      </c>
    </row>
    <row r="417" spans="1:34" x14ac:dyDescent="0.2">
      <c r="A417" s="1">
        <v>45175.415937500002</v>
      </c>
      <c r="B417" s="3" t="s">
        <v>93</v>
      </c>
      <c r="C417" s="2">
        <v>45175</v>
      </c>
      <c r="D417" s="3"/>
      <c r="E417" s="3">
        <v>3</v>
      </c>
      <c r="F417" s="3">
        <v>4</v>
      </c>
      <c r="G417" s="3">
        <v>3</v>
      </c>
      <c r="H417" s="3">
        <v>2</v>
      </c>
      <c r="I417" s="3">
        <v>3</v>
      </c>
      <c r="J417" s="3">
        <v>4</v>
      </c>
      <c r="K417" s="3"/>
      <c r="L417" s="14"/>
      <c r="M417" s="14"/>
      <c r="N417" s="3"/>
      <c r="AF417">
        <f t="shared" si="6"/>
        <v>19</v>
      </c>
      <c r="AG417" s="3">
        <f>_xlfn.ISOWEEKNUM(EDF[[#This Row],[Date]])</f>
        <v>36</v>
      </c>
      <c r="AH417" s="3">
        <f>YEAR(EDF[[#This Row],[Date]])</f>
        <v>2023</v>
      </c>
    </row>
    <row r="418" spans="1:34" x14ac:dyDescent="0.2">
      <c r="A418" s="1">
        <v>45175.417233796295</v>
      </c>
      <c r="B418" s="3" t="s">
        <v>109</v>
      </c>
      <c r="C418" s="2">
        <v>45175</v>
      </c>
      <c r="D418" s="3"/>
      <c r="E418" s="3">
        <v>4</v>
      </c>
      <c r="F418" s="3">
        <v>3</v>
      </c>
      <c r="G418" s="3">
        <v>4</v>
      </c>
      <c r="H418" s="3">
        <v>2</v>
      </c>
      <c r="I418" s="3">
        <v>4</v>
      </c>
      <c r="J418" s="3">
        <v>5</v>
      </c>
      <c r="K418" s="3"/>
      <c r="L418" s="14"/>
      <c r="M418" s="14"/>
      <c r="N418" s="3"/>
      <c r="AF418">
        <f t="shared" si="6"/>
        <v>22</v>
      </c>
      <c r="AG418" s="3">
        <f>_xlfn.ISOWEEKNUM(EDF[[#This Row],[Date]])</f>
        <v>36</v>
      </c>
      <c r="AH418" s="3">
        <f>YEAR(EDF[[#This Row],[Date]])</f>
        <v>2023</v>
      </c>
    </row>
    <row r="419" spans="1:34" x14ac:dyDescent="0.2">
      <c r="A419" s="1">
        <v>45175.429583333331</v>
      </c>
      <c r="B419" s="3" t="s">
        <v>167</v>
      </c>
      <c r="C419" s="2">
        <v>45175</v>
      </c>
      <c r="D419" s="3"/>
      <c r="E419" s="3">
        <v>2</v>
      </c>
      <c r="F419" s="3">
        <v>3</v>
      </c>
      <c r="G419" s="3">
        <v>3</v>
      </c>
      <c r="H419" s="3">
        <v>2</v>
      </c>
      <c r="I419" s="3">
        <v>2</v>
      </c>
      <c r="J419" s="3">
        <v>4</v>
      </c>
      <c r="K419" s="3"/>
      <c r="L419" s="14"/>
      <c r="M419" s="14"/>
      <c r="N419" s="3" t="s">
        <v>196</v>
      </c>
      <c r="AF419">
        <f t="shared" si="6"/>
        <v>16</v>
      </c>
      <c r="AG419" s="3">
        <f>_xlfn.ISOWEEKNUM(EDF[[#This Row],[Date]])</f>
        <v>36</v>
      </c>
      <c r="AH419" s="3">
        <f>YEAR(EDF[[#This Row],[Date]])</f>
        <v>2023</v>
      </c>
    </row>
    <row r="420" spans="1:34" x14ac:dyDescent="0.2">
      <c r="A420" s="1">
        <v>45175.443090277775</v>
      </c>
      <c r="B420" s="3" t="s">
        <v>192</v>
      </c>
      <c r="C420" s="2">
        <v>45175</v>
      </c>
      <c r="D420" s="3"/>
      <c r="E420" s="3">
        <v>3</v>
      </c>
      <c r="F420" s="3">
        <v>3</v>
      </c>
      <c r="G420" s="3">
        <v>3</v>
      </c>
      <c r="H420" s="3">
        <v>2</v>
      </c>
      <c r="I420" s="3">
        <v>2</v>
      </c>
      <c r="J420" s="3">
        <v>4</v>
      </c>
      <c r="K420" s="3"/>
      <c r="L420" s="14"/>
      <c r="M420" s="14"/>
      <c r="N420" s="3" t="s">
        <v>197</v>
      </c>
      <c r="AF420">
        <f t="shared" si="6"/>
        <v>17</v>
      </c>
      <c r="AG420" s="3">
        <f>_xlfn.ISOWEEKNUM(EDF[[#This Row],[Date]])</f>
        <v>36</v>
      </c>
      <c r="AH420" s="3">
        <f>YEAR(EDF[[#This Row],[Date]])</f>
        <v>2023</v>
      </c>
    </row>
    <row r="421" spans="1:34" x14ac:dyDescent="0.2">
      <c r="A421" s="1">
        <v>45175.461423611108</v>
      </c>
      <c r="B421" s="3" t="s">
        <v>112</v>
      </c>
      <c r="C421" s="2">
        <v>45175</v>
      </c>
      <c r="D421" s="3"/>
      <c r="E421" s="3">
        <v>2</v>
      </c>
      <c r="F421" s="3">
        <v>3</v>
      </c>
      <c r="G421" s="3">
        <v>3</v>
      </c>
      <c r="H421" s="3">
        <v>2</v>
      </c>
      <c r="I421" s="3">
        <v>3</v>
      </c>
      <c r="J421" s="3">
        <v>4</v>
      </c>
      <c r="K421" s="3"/>
      <c r="L421" s="14"/>
      <c r="M421" s="14"/>
      <c r="N421" s="3"/>
      <c r="AF421">
        <f t="shared" si="6"/>
        <v>17</v>
      </c>
      <c r="AG421" s="3">
        <f>_xlfn.ISOWEEKNUM(EDF[[#This Row],[Date]])</f>
        <v>36</v>
      </c>
      <c r="AH421" s="3">
        <f>YEAR(EDF[[#This Row],[Date]])</f>
        <v>2023</v>
      </c>
    </row>
    <row r="422" spans="1:34" x14ac:dyDescent="0.2">
      <c r="A422" s="1">
        <v>45175.475763888891</v>
      </c>
      <c r="B422" s="3" t="s">
        <v>86</v>
      </c>
      <c r="C422" s="2">
        <v>45175</v>
      </c>
      <c r="D422" s="3"/>
      <c r="E422" s="3">
        <v>4</v>
      </c>
      <c r="F422" s="3">
        <v>4</v>
      </c>
      <c r="G422" s="3">
        <v>5</v>
      </c>
      <c r="H422" s="3">
        <v>3</v>
      </c>
      <c r="I422" s="3">
        <v>3</v>
      </c>
      <c r="J422" s="3">
        <v>4</v>
      </c>
      <c r="K422" s="3"/>
      <c r="L422" s="14"/>
      <c r="M422" s="14"/>
      <c r="N422" s="3"/>
      <c r="AF422">
        <f t="shared" si="6"/>
        <v>23</v>
      </c>
      <c r="AG422" s="3">
        <f>_xlfn.ISOWEEKNUM(EDF[[#This Row],[Date]])</f>
        <v>36</v>
      </c>
      <c r="AH422" s="3">
        <f>YEAR(EDF[[#This Row],[Date]])</f>
        <v>2023</v>
      </c>
    </row>
    <row r="423" spans="1:34" x14ac:dyDescent="0.2">
      <c r="A423" s="1">
        <v>45175.50136574074</v>
      </c>
      <c r="B423" s="3" t="s">
        <v>135</v>
      </c>
      <c r="C423" s="2">
        <v>45175</v>
      </c>
      <c r="D423" s="3"/>
      <c r="E423" s="3">
        <v>3</v>
      </c>
      <c r="F423" s="3">
        <v>4</v>
      </c>
      <c r="G423" s="3">
        <v>4</v>
      </c>
      <c r="H423" s="3">
        <v>2</v>
      </c>
      <c r="I423" s="3">
        <v>4</v>
      </c>
      <c r="J423" s="3">
        <v>4</v>
      </c>
      <c r="K423" s="3"/>
      <c r="L423" s="14"/>
      <c r="M423" s="14"/>
      <c r="N423" s="3"/>
      <c r="AF423">
        <f t="shared" si="6"/>
        <v>21</v>
      </c>
      <c r="AG423" s="3">
        <f>_xlfn.ISOWEEKNUM(EDF[[#This Row],[Date]])</f>
        <v>36</v>
      </c>
      <c r="AH423" s="3">
        <f>YEAR(EDF[[#This Row],[Date]])</f>
        <v>2023</v>
      </c>
    </row>
    <row r="424" spans="1:34" x14ac:dyDescent="0.2">
      <c r="A424" s="1">
        <v>45175.54923611111</v>
      </c>
      <c r="B424" s="3" t="s">
        <v>181</v>
      </c>
      <c r="C424" s="2">
        <v>45175</v>
      </c>
      <c r="D424" s="3"/>
      <c r="E424" s="3">
        <v>2</v>
      </c>
      <c r="F424" s="3">
        <v>4</v>
      </c>
      <c r="G424" s="3">
        <v>2</v>
      </c>
      <c r="H424" s="3">
        <v>2</v>
      </c>
      <c r="I424" s="3">
        <v>3</v>
      </c>
      <c r="J424" s="3">
        <v>4</v>
      </c>
      <c r="K424" s="3"/>
      <c r="L424" s="14"/>
      <c r="M424" s="14"/>
      <c r="N424" s="3" t="s">
        <v>198</v>
      </c>
      <c r="AF424">
        <f t="shared" si="6"/>
        <v>17</v>
      </c>
      <c r="AG424" s="3">
        <f>_xlfn.ISOWEEKNUM(EDF[[#This Row],[Date]])</f>
        <v>36</v>
      </c>
      <c r="AH424" s="3">
        <f>YEAR(EDF[[#This Row],[Date]])</f>
        <v>2023</v>
      </c>
    </row>
    <row r="425" spans="1:34" x14ac:dyDescent="0.2">
      <c r="A425" s="1">
        <v>45175.570127314815</v>
      </c>
      <c r="B425" s="3" t="s">
        <v>106</v>
      </c>
      <c r="C425" s="2">
        <v>45175</v>
      </c>
      <c r="D425" s="3"/>
      <c r="E425" s="3">
        <v>2</v>
      </c>
      <c r="F425" s="3">
        <v>2</v>
      </c>
      <c r="G425" s="3">
        <v>3</v>
      </c>
      <c r="H425" s="3">
        <v>2</v>
      </c>
      <c r="I425" s="3">
        <v>3</v>
      </c>
      <c r="J425" s="3">
        <v>4</v>
      </c>
      <c r="K425" s="3"/>
      <c r="L425" s="14"/>
      <c r="M425" s="14"/>
      <c r="N425" s="3" t="s">
        <v>199</v>
      </c>
      <c r="AF425">
        <f t="shared" si="6"/>
        <v>16</v>
      </c>
      <c r="AG425" s="3">
        <f>_xlfn.ISOWEEKNUM(EDF[[#This Row],[Date]])</f>
        <v>36</v>
      </c>
      <c r="AH425" s="3">
        <f>YEAR(EDF[[#This Row],[Date]])</f>
        <v>2023</v>
      </c>
    </row>
    <row r="426" spans="1:34" x14ac:dyDescent="0.2">
      <c r="A426" s="1">
        <v>45175.599131944444</v>
      </c>
      <c r="B426" s="3" t="s">
        <v>200</v>
      </c>
      <c r="C426" s="2">
        <v>45175</v>
      </c>
      <c r="D426" s="3"/>
      <c r="E426" s="3">
        <v>3</v>
      </c>
      <c r="F426" s="3">
        <v>3</v>
      </c>
      <c r="G426" s="3">
        <v>3</v>
      </c>
      <c r="H426" s="3">
        <v>3</v>
      </c>
      <c r="I426" s="3">
        <v>3</v>
      </c>
      <c r="J426" s="3">
        <v>4</v>
      </c>
      <c r="K426" s="3"/>
      <c r="L426" s="14"/>
      <c r="M426" s="14"/>
      <c r="N426" s="3" t="s">
        <v>201</v>
      </c>
      <c r="AF426">
        <f t="shared" si="6"/>
        <v>19</v>
      </c>
      <c r="AG426" s="3">
        <f>_xlfn.ISOWEEKNUM(EDF[[#This Row],[Date]])</f>
        <v>36</v>
      </c>
      <c r="AH426" s="3">
        <f>YEAR(EDF[[#This Row],[Date]])</f>
        <v>2023</v>
      </c>
    </row>
    <row r="427" spans="1:34" x14ac:dyDescent="0.2">
      <c r="A427" s="1">
        <v>45175.695023148146</v>
      </c>
      <c r="B427" s="3" t="s">
        <v>107</v>
      </c>
      <c r="C427" s="2">
        <v>45175</v>
      </c>
      <c r="D427" s="3"/>
      <c r="E427" s="3">
        <v>3</v>
      </c>
      <c r="F427" s="3">
        <v>4</v>
      </c>
      <c r="G427" s="3">
        <v>3</v>
      </c>
      <c r="H427" s="3">
        <v>2</v>
      </c>
      <c r="I427" s="3">
        <v>3</v>
      </c>
      <c r="J427" s="3">
        <v>4</v>
      </c>
      <c r="K427" s="3"/>
      <c r="L427" s="14"/>
      <c r="M427" s="14"/>
      <c r="N427" s="3"/>
      <c r="AF427">
        <f t="shared" si="6"/>
        <v>19</v>
      </c>
      <c r="AG427" s="3">
        <f>_xlfn.ISOWEEKNUM(EDF[[#This Row],[Date]])</f>
        <v>36</v>
      </c>
      <c r="AH427" s="3">
        <f>YEAR(EDF[[#This Row],[Date]])</f>
        <v>2023</v>
      </c>
    </row>
    <row r="428" spans="1:34" x14ac:dyDescent="0.2">
      <c r="A428" s="1">
        <v>45176.355856481481</v>
      </c>
      <c r="B428" s="3" t="s">
        <v>75</v>
      </c>
      <c r="C428" s="2">
        <v>45176</v>
      </c>
      <c r="D428" s="3"/>
      <c r="E428" s="3">
        <v>3</v>
      </c>
      <c r="F428" s="3">
        <v>1</v>
      </c>
      <c r="G428" s="3">
        <v>3</v>
      </c>
      <c r="H428" s="3">
        <v>3</v>
      </c>
      <c r="I428" s="3">
        <v>1</v>
      </c>
      <c r="J428" s="3">
        <v>4</v>
      </c>
      <c r="K428" s="3"/>
      <c r="L428" s="14"/>
      <c r="M428" s="14"/>
      <c r="N428" s="3"/>
      <c r="AF428">
        <f t="shared" si="6"/>
        <v>15</v>
      </c>
      <c r="AG428" s="3">
        <f>_xlfn.ISOWEEKNUM(EDF[[#This Row],[Date]])</f>
        <v>36</v>
      </c>
      <c r="AH428" s="3">
        <f>YEAR(EDF[[#This Row],[Date]])</f>
        <v>2023</v>
      </c>
    </row>
    <row r="429" spans="1:34" x14ac:dyDescent="0.2">
      <c r="A429" s="1">
        <v>45178.321481481478</v>
      </c>
      <c r="B429" s="3" t="s">
        <v>95</v>
      </c>
      <c r="C429" s="2">
        <v>45178</v>
      </c>
      <c r="D429" s="3"/>
      <c r="E429" s="3">
        <v>2</v>
      </c>
      <c r="F429" s="3">
        <v>3</v>
      </c>
      <c r="G429" s="3">
        <v>3</v>
      </c>
      <c r="H429" s="3">
        <v>2</v>
      </c>
      <c r="I429" s="3">
        <v>3</v>
      </c>
      <c r="J429" s="3">
        <v>3</v>
      </c>
      <c r="K429" s="3"/>
      <c r="L429" s="14"/>
      <c r="M429" s="14"/>
      <c r="N429" s="3"/>
      <c r="AF429">
        <f t="shared" si="6"/>
        <v>16</v>
      </c>
      <c r="AG429" s="3">
        <f>_xlfn.ISOWEEKNUM(EDF[[#This Row],[Date]])</f>
        <v>36</v>
      </c>
      <c r="AH429" s="3">
        <f>YEAR(EDF[[#This Row],[Date]])</f>
        <v>2023</v>
      </c>
    </row>
    <row r="430" spans="1:34" x14ac:dyDescent="0.2">
      <c r="A430" s="1">
        <v>45178.324907407405</v>
      </c>
      <c r="B430" s="3" t="s">
        <v>188</v>
      </c>
      <c r="C430" s="2">
        <v>45178</v>
      </c>
      <c r="D430" s="3"/>
      <c r="E430" s="3">
        <v>3</v>
      </c>
      <c r="F430" s="3">
        <v>3</v>
      </c>
      <c r="G430" s="3">
        <v>4</v>
      </c>
      <c r="H430" s="3">
        <v>3</v>
      </c>
      <c r="I430" s="3">
        <v>4</v>
      </c>
      <c r="J430" s="3">
        <v>4</v>
      </c>
      <c r="K430" s="3"/>
      <c r="L430" s="14"/>
      <c r="M430" s="14"/>
      <c r="N430" s="3"/>
      <c r="AF430">
        <f t="shared" si="6"/>
        <v>21</v>
      </c>
      <c r="AG430" s="3">
        <f>_xlfn.ISOWEEKNUM(EDF[[#This Row],[Date]])</f>
        <v>36</v>
      </c>
      <c r="AH430" s="3">
        <f>YEAR(EDF[[#This Row],[Date]])</f>
        <v>2023</v>
      </c>
    </row>
    <row r="431" spans="1:34" x14ac:dyDescent="0.2">
      <c r="A431" s="1">
        <v>45178.329016203701</v>
      </c>
      <c r="B431" s="3" t="s">
        <v>107</v>
      </c>
      <c r="C431" s="2">
        <v>45178</v>
      </c>
      <c r="D431" s="3"/>
      <c r="E431" s="3">
        <v>3</v>
      </c>
      <c r="F431" s="3">
        <v>3</v>
      </c>
      <c r="G431" s="3">
        <v>3</v>
      </c>
      <c r="H431" s="3">
        <v>3</v>
      </c>
      <c r="I431" s="3">
        <v>3</v>
      </c>
      <c r="J431" s="3">
        <v>4</v>
      </c>
      <c r="K431" s="3"/>
      <c r="L431" s="14"/>
      <c r="M431" s="14"/>
      <c r="N431" s="3"/>
      <c r="AF431">
        <f t="shared" si="6"/>
        <v>19</v>
      </c>
      <c r="AG431" s="3">
        <f>_xlfn.ISOWEEKNUM(EDF[[#This Row],[Date]])</f>
        <v>36</v>
      </c>
      <c r="AH431" s="3">
        <f>YEAR(EDF[[#This Row],[Date]])</f>
        <v>2023</v>
      </c>
    </row>
    <row r="432" spans="1:34" x14ac:dyDescent="0.2">
      <c r="A432" s="1">
        <v>45178.330810185187</v>
      </c>
      <c r="B432" s="3" t="s">
        <v>88</v>
      </c>
      <c r="C432" s="2">
        <v>45178</v>
      </c>
      <c r="D432" s="3"/>
      <c r="E432" s="3">
        <v>3</v>
      </c>
      <c r="F432" s="3">
        <v>2</v>
      </c>
      <c r="G432" s="3">
        <v>3</v>
      </c>
      <c r="H432" s="3">
        <v>2</v>
      </c>
      <c r="I432" s="3">
        <v>2</v>
      </c>
      <c r="J432" s="3">
        <v>4</v>
      </c>
      <c r="K432" s="3"/>
      <c r="L432" s="14"/>
      <c r="M432" s="14"/>
      <c r="N432" s="3"/>
      <c r="AF432">
        <f t="shared" si="6"/>
        <v>16</v>
      </c>
      <c r="AG432" s="3">
        <f>_xlfn.ISOWEEKNUM(EDF[[#This Row],[Date]])</f>
        <v>36</v>
      </c>
      <c r="AH432" s="3">
        <f>YEAR(EDF[[#This Row],[Date]])</f>
        <v>2023</v>
      </c>
    </row>
    <row r="433" spans="1:34" x14ac:dyDescent="0.2">
      <c r="A433" s="1">
        <v>45178.33216435185</v>
      </c>
      <c r="B433" s="3" t="s">
        <v>106</v>
      </c>
      <c r="C433" s="2">
        <v>45178</v>
      </c>
      <c r="D433" s="3"/>
      <c r="E433" s="3">
        <v>2</v>
      </c>
      <c r="F433" s="3">
        <v>4</v>
      </c>
      <c r="G433" s="3">
        <v>2</v>
      </c>
      <c r="H433" s="3">
        <v>2</v>
      </c>
      <c r="I433" s="3">
        <v>3</v>
      </c>
      <c r="J433" s="3">
        <v>4</v>
      </c>
      <c r="K433" s="3"/>
      <c r="L433" s="14"/>
      <c r="M433" s="14"/>
      <c r="N433" s="3" t="s">
        <v>202</v>
      </c>
      <c r="AF433">
        <f t="shared" si="6"/>
        <v>17</v>
      </c>
      <c r="AG433" s="3">
        <f>_xlfn.ISOWEEKNUM(EDF[[#This Row],[Date]])</f>
        <v>36</v>
      </c>
      <c r="AH433" s="3">
        <f>YEAR(EDF[[#This Row],[Date]])</f>
        <v>2023</v>
      </c>
    </row>
    <row r="434" spans="1:34" x14ac:dyDescent="0.2">
      <c r="A434" s="1">
        <v>45178.33252314815</v>
      </c>
      <c r="B434" s="3" t="s">
        <v>191</v>
      </c>
      <c r="C434" s="2">
        <v>45178</v>
      </c>
      <c r="D434" s="3"/>
      <c r="E434" s="3">
        <v>4</v>
      </c>
      <c r="F434" s="3">
        <v>4</v>
      </c>
      <c r="G434" s="3">
        <v>5</v>
      </c>
      <c r="H434" s="3">
        <v>4</v>
      </c>
      <c r="I434" s="3">
        <v>4</v>
      </c>
      <c r="J434" s="3">
        <v>5</v>
      </c>
      <c r="K434" s="3"/>
      <c r="L434" s="14"/>
      <c r="M434" s="14"/>
      <c r="N434" s="3"/>
      <c r="AF434">
        <f t="shared" si="6"/>
        <v>26</v>
      </c>
      <c r="AG434" s="3">
        <f>_xlfn.ISOWEEKNUM(EDF[[#This Row],[Date]])</f>
        <v>36</v>
      </c>
      <c r="AH434" s="3">
        <f>YEAR(EDF[[#This Row],[Date]])</f>
        <v>2023</v>
      </c>
    </row>
    <row r="435" spans="1:34" x14ac:dyDescent="0.2">
      <c r="A435" s="1">
        <v>45178.333379629628</v>
      </c>
      <c r="B435" s="3" t="s">
        <v>109</v>
      </c>
      <c r="C435" s="2">
        <v>45178</v>
      </c>
      <c r="D435" s="3"/>
      <c r="E435" s="3">
        <v>4</v>
      </c>
      <c r="F435" s="3">
        <v>4</v>
      </c>
      <c r="G435" s="3">
        <v>5</v>
      </c>
      <c r="H435" s="3">
        <v>4</v>
      </c>
      <c r="I435" s="3">
        <v>4</v>
      </c>
      <c r="J435" s="3">
        <v>4</v>
      </c>
      <c r="K435" s="3"/>
      <c r="L435" s="14"/>
      <c r="M435" s="14"/>
      <c r="N435" s="3"/>
      <c r="AF435">
        <f t="shared" si="6"/>
        <v>25</v>
      </c>
      <c r="AG435" s="3">
        <f>_xlfn.ISOWEEKNUM(EDF[[#This Row],[Date]])</f>
        <v>36</v>
      </c>
      <c r="AH435" s="3">
        <f>YEAR(EDF[[#This Row],[Date]])</f>
        <v>2023</v>
      </c>
    </row>
    <row r="436" spans="1:34" x14ac:dyDescent="0.2">
      <c r="A436" s="1">
        <v>45178.335081018522</v>
      </c>
      <c r="B436" s="3" t="s">
        <v>84</v>
      </c>
      <c r="C436" s="2">
        <v>45178</v>
      </c>
      <c r="D436" s="3"/>
      <c r="E436" s="3">
        <v>2</v>
      </c>
      <c r="F436" s="3">
        <v>4</v>
      </c>
      <c r="G436" s="3">
        <v>2</v>
      </c>
      <c r="H436" s="3">
        <v>2</v>
      </c>
      <c r="I436" s="3">
        <v>4</v>
      </c>
      <c r="J436" s="3">
        <v>4</v>
      </c>
      <c r="K436" s="3"/>
      <c r="L436" s="14"/>
      <c r="M436" s="14"/>
      <c r="N436" s="3"/>
      <c r="AF436">
        <f t="shared" si="6"/>
        <v>18</v>
      </c>
      <c r="AG436" s="3">
        <f>_xlfn.ISOWEEKNUM(EDF[[#This Row],[Date]])</f>
        <v>36</v>
      </c>
      <c r="AH436" s="3">
        <f>YEAR(EDF[[#This Row],[Date]])</f>
        <v>2023</v>
      </c>
    </row>
    <row r="437" spans="1:34" x14ac:dyDescent="0.2">
      <c r="A437" s="1">
        <v>45178.335439814815</v>
      </c>
      <c r="B437" s="3" t="s">
        <v>93</v>
      </c>
      <c r="C437" s="2">
        <v>45178</v>
      </c>
      <c r="D437" s="3"/>
      <c r="E437" s="3">
        <v>2</v>
      </c>
      <c r="F437" s="3">
        <v>3</v>
      </c>
      <c r="G437" s="3">
        <v>3</v>
      </c>
      <c r="H437" s="3">
        <v>3</v>
      </c>
      <c r="I437" s="3">
        <v>3</v>
      </c>
      <c r="J437" s="3">
        <v>4</v>
      </c>
      <c r="K437" s="3"/>
      <c r="L437" s="14"/>
      <c r="M437" s="14"/>
      <c r="N437" s="3"/>
      <c r="AF437">
        <f t="shared" si="6"/>
        <v>18</v>
      </c>
      <c r="AG437" s="3">
        <f>_xlfn.ISOWEEKNUM(EDF[[#This Row],[Date]])</f>
        <v>36</v>
      </c>
      <c r="AH437" s="3">
        <f>YEAR(EDF[[#This Row],[Date]])</f>
        <v>2023</v>
      </c>
    </row>
    <row r="438" spans="1:34" x14ac:dyDescent="0.2">
      <c r="A438" s="1">
        <v>45178.3358912037</v>
      </c>
      <c r="B438" s="3" t="s">
        <v>75</v>
      </c>
      <c r="C438" s="2">
        <v>45178</v>
      </c>
      <c r="D438" s="3"/>
      <c r="E438" s="3">
        <v>3</v>
      </c>
      <c r="F438" s="3">
        <v>3</v>
      </c>
      <c r="G438" s="3">
        <v>3</v>
      </c>
      <c r="H438" s="3">
        <v>3</v>
      </c>
      <c r="I438" s="3">
        <v>2</v>
      </c>
      <c r="J438" s="3">
        <v>4</v>
      </c>
      <c r="K438" s="3"/>
      <c r="L438" s="14"/>
      <c r="M438" s="14"/>
      <c r="N438" s="3"/>
      <c r="AF438">
        <f t="shared" si="6"/>
        <v>18</v>
      </c>
      <c r="AG438" s="3">
        <f>_xlfn.ISOWEEKNUM(EDF[[#This Row],[Date]])</f>
        <v>36</v>
      </c>
      <c r="AH438" s="3">
        <f>YEAR(EDF[[#This Row],[Date]])</f>
        <v>2023</v>
      </c>
    </row>
    <row r="439" spans="1:34" x14ac:dyDescent="0.2">
      <c r="A439" s="1">
        <v>45178.336898148147</v>
      </c>
      <c r="B439" s="3" t="s">
        <v>168</v>
      </c>
      <c r="C439" s="2">
        <v>45178</v>
      </c>
      <c r="D439" s="3"/>
      <c r="E439" s="3">
        <v>2</v>
      </c>
      <c r="F439" s="3">
        <v>4</v>
      </c>
      <c r="G439" s="3">
        <v>2</v>
      </c>
      <c r="H439" s="3">
        <v>2</v>
      </c>
      <c r="I439" s="3">
        <v>2</v>
      </c>
      <c r="J439" s="3">
        <v>4</v>
      </c>
      <c r="K439" s="3"/>
      <c r="L439" s="14"/>
      <c r="M439" s="14"/>
      <c r="N439" s="3" t="s">
        <v>203</v>
      </c>
      <c r="AF439">
        <f t="shared" si="6"/>
        <v>16</v>
      </c>
      <c r="AG439" s="3">
        <f>_xlfn.ISOWEEKNUM(EDF[[#This Row],[Date]])</f>
        <v>36</v>
      </c>
      <c r="AH439" s="3">
        <f>YEAR(EDF[[#This Row],[Date]])</f>
        <v>2023</v>
      </c>
    </row>
    <row r="440" spans="1:34" x14ac:dyDescent="0.2">
      <c r="A440" s="1">
        <v>45178.338587962964</v>
      </c>
      <c r="B440" s="3" t="s">
        <v>139</v>
      </c>
      <c r="C440" s="2">
        <v>45178</v>
      </c>
      <c r="D440" s="3"/>
      <c r="E440" s="3">
        <v>2</v>
      </c>
      <c r="F440" s="3">
        <v>4</v>
      </c>
      <c r="G440" s="3">
        <v>1</v>
      </c>
      <c r="H440" s="3">
        <v>2</v>
      </c>
      <c r="I440" s="3">
        <v>3</v>
      </c>
      <c r="J440" s="3">
        <v>4</v>
      </c>
      <c r="K440" s="3"/>
      <c r="L440" s="14"/>
      <c r="M440" s="14"/>
      <c r="N440" s="3"/>
      <c r="AF440">
        <f t="shared" si="6"/>
        <v>16</v>
      </c>
      <c r="AG440" s="3">
        <f>_xlfn.ISOWEEKNUM(EDF[[#This Row],[Date]])</f>
        <v>36</v>
      </c>
      <c r="AH440" s="3">
        <f>YEAR(EDF[[#This Row],[Date]])</f>
        <v>2023</v>
      </c>
    </row>
    <row r="441" spans="1:34" x14ac:dyDescent="0.2">
      <c r="A441" s="1">
        <v>45178.339849537035</v>
      </c>
      <c r="B441" s="3" t="s">
        <v>135</v>
      </c>
      <c r="C441" s="2">
        <v>45178</v>
      </c>
      <c r="D441" s="3"/>
      <c r="E441" s="3">
        <v>3</v>
      </c>
      <c r="F441" s="3">
        <v>4</v>
      </c>
      <c r="G441" s="3">
        <v>3</v>
      </c>
      <c r="H441" s="3">
        <v>3</v>
      </c>
      <c r="I441" s="3">
        <v>4</v>
      </c>
      <c r="J441" s="3">
        <v>4</v>
      </c>
      <c r="K441" s="3"/>
      <c r="L441" s="14"/>
      <c r="M441" s="14"/>
      <c r="N441" s="3"/>
      <c r="AF441">
        <f t="shared" si="6"/>
        <v>21</v>
      </c>
      <c r="AG441" s="3">
        <f>_xlfn.ISOWEEKNUM(EDF[[#This Row],[Date]])</f>
        <v>36</v>
      </c>
      <c r="AH441" s="3">
        <f>YEAR(EDF[[#This Row],[Date]])</f>
        <v>2023</v>
      </c>
    </row>
    <row r="442" spans="1:34" x14ac:dyDescent="0.2">
      <c r="A442" s="1">
        <v>45178.340381944443</v>
      </c>
      <c r="B442" s="3" t="s">
        <v>77</v>
      </c>
      <c r="C442" s="2">
        <v>45178</v>
      </c>
      <c r="D442" s="3"/>
      <c r="E442" s="3">
        <v>2</v>
      </c>
      <c r="F442" s="3">
        <v>4</v>
      </c>
      <c r="G442" s="3">
        <v>2</v>
      </c>
      <c r="H442" s="3">
        <v>3</v>
      </c>
      <c r="I442" s="3">
        <v>3</v>
      </c>
      <c r="J442" s="3">
        <v>4</v>
      </c>
      <c r="K442" s="3"/>
      <c r="L442" s="14"/>
      <c r="M442" s="14"/>
      <c r="N442" s="3" t="s">
        <v>204</v>
      </c>
      <c r="AF442">
        <f t="shared" si="6"/>
        <v>18</v>
      </c>
      <c r="AG442" s="3">
        <f>_xlfn.ISOWEEKNUM(EDF[[#This Row],[Date]])</f>
        <v>36</v>
      </c>
      <c r="AH442" s="3">
        <f>YEAR(EDF[[#This Row],[Date]])</f>
        <v>2023</v>
      </c>
    </row>
    <row r="443" spans="1:34" x14ac:dyDescent="0.2">
      <c r="A443" s="1">
        <v>45178.342974537038</v>
      </c>
      <c r="B443" s="3" t="s">
        <v>185</v>
      </c>
      <c r="C443" s="2">
        <v>45178</v>
      </c>
      <c r="D443" s="3"/>
      <c r="E443" s="3">
        <v>4</v>
      </c>
      <c r="F443" s="3">
        <v>5</v>
      </c>
      <c r="G443" s="3">
        <v>4</v>
      </c>
      <c r="H443" s="3">
        <v>3</v>
      </c>
      <c r="I443" s="3">
        <v>5</v>
      </c>
      <c r="J443" s="3">
        <v>4</v>
      </c>
      <c r="K443" s="3"/>
      <c r="L443" s="14"/>
      <c r="M443" s="14"/>
      <c r="N443" s="3"/>
      <c r="AF443">
        <f t="shared" si="6"/>
        <v>25</v>
      </c>
      <c r="AG443" s="3">
        <f>_xlfn.ISOWEEKNUM(EDF[[#This Row],[Date]])</f>
        <v>36</v>
      </c>
      <c r="AH443" s="3">
        <f>YEAR(EDF[[#This Row],[Date]])</f>
        <v>2023</v>
      </c>
    </row>
    <row r="444" spans="1:34" x14ac:dyDescent="0.2">
      <c r="A444" s="1">
        <v>45178.344317129631</v>
      </c>
      <c r="B444" s="3" t="s">
        <v>131</v>
      </c>
      <c r="C444" s="2">
        <v>45178</v>
      </c>
      <c r="D444" s="3"/>
      <c r="E444" s="3">
        <v>3</v>
      </c>
      <c r="F444" s="3">
        <v>3</v>
      </c>
      <c r="G444" s="3">
        <v>2</v>
      </c>
      <c r="H444" s="3">
        <v>4</v>
      </c>
      <c r="I444" s="3">
        <v>2</v>
      </c>
      <c r="J444" s="3">
        <v>3</v>
      </c>
      <c r="K444" s="3"/>
      <c r="L444" s="14"/>
      <c r="M444" s="14"/>
      <c r="N444" s="3"/>
      <c r="AF444">
        <f t="shared" si="6"/>
        <v>17</v>
      </c>
      <c r="AG444" s="3">
        <f>_xlfn.ISOWEEKNUM(EDF[[#This Row],[Date]])</f>
        <v>36</v>
      </c>
      <c r="AH444" s="3">
        <f>YEAR(EDF[[#This Row],[Date]])</f>
        <v>2023</v>
      </c>
    </row>
    <row r="445" spans="1:34" x14ac:dyDescent="0.2">
      <c r="A445" s="1">
        <v>45178.346238425926</v>
      </c>
      <c r="B445" s="3" t="s">
        <v>100</v>
      </c>
      <c r="C445" s="2">
        <v>45178</v>
      </c>
      <c r="D445" s="3"/>
      <c r="E445" s="3">
        <v>1</v>
      </c>
      <c r="F445" s="3">
        <v>3</v>
      </c>
      <c r="G445" s="3">
        <v>3</v>
      </c>
      <c r="H445" s="3">
        <v>3</v>
      </c>
      <c r="I445" s="3">
        <v>3</v>
      </c>
      <c r="J445" s="3">
        <v>4</v>
      </c>
      <c r="K445" s="3"/>
      <c r="L445" s="14"/>
      <c r="M445" s="14"/>
      <c r="N445" s="3"/>
      <c r="AF445">
        <f t="shared" si="6"/>
        <v>17</v>
      </c>
      <c r="AG445" s="3">
        <f>_xlfn.ISOWEEKNUM(EDF[[#This Row],[Date]])</f>
        <v>36</v>
      </c>
      <c r="AH445" s="3">
        <f>YEAR(EDF[[#This Row],[Date]])</f>
        <v>2023</v>
      </c>
    </row>
    <row r="446" spans="1:34" x14ac:dyDescent="0.2">
      <c r="A446" s="1">
        <v>45178.34648148148</v>
      </c>
      <c r="B446" s="3" t="s">
        <v>142</v>
      </c>
      <c r="C446" s="2">
        <v>45178</v>
      </c>
      <c r="D446" s="3"/>
      <c r="E446" s="3">
        <v>2</v>
      </c>
      <c r="F446" s="3">
        <v>2</v>
      </c>
      <c r="G446" s="3">
        <v>3</v>
      </c>
      <c r="H446" s="3">
        <v>3</v>
      </c>
      <c r="I446" s="3">
        <v>2</v>
      </c>
      <c r="J446" s="3">
        <v>4</v>
      </c>
      <c r="K446" s="3"/>
      <c r="L446" s="14"/>
      <c r="M446" s="14"/>
      <c r="N446" s="3"/>
      <c r="AF446">
        <f t="shared" si="6"/>
        <v>16</v>
      </c>
      <c r="AG446" s="3">
        <f>_xlfn.ISOWEEKNUM(EDF[[#This Row],[Date]])</f>
        <v>36</v>
      </c>
      <c r="AH446" s="3">
        <f>YEAR(EDF[[#This Row],[Date]])</f>
        <v>2023</v>
      </c>
    </row>
    <row r="447" spans="1:34" x14ac:dyDescent="0.2">
      <c r="A447" s="1">
        <v>45178.347071759257</v>
      </c>
      <c r="B447" s="3" t="s">
        <v>205</v>
      </c>
      <c r="C447" s="2">
        <v>45178</v>
      </c>
      <c r="D447" s="3"/>
      <c r="E447" s="3">
        <v>2</v>
      </c>
      <c r="F447" s="3">
        <v>3</v>
      </c>
      <c r="G447" s="3">
        <v>3</v>
      </c>
      <c r="H447" s="3">
        <v>2</v>
      </c>
      <c r="I447" s="3">
        <v>2</v>
      </c>
      <c r="J447" s="3">
        <v>4</v>
      </c>
      <c r="K447" s="3"/>
      <c r="L447" s="14"/>
      <c r="M447" s="14"/>
      <c r="N447" s="3"/>
      <c r="AF447">
        <f t="shared" si="6"/>
        <v>16</v>
      </c>
      <c r="AG447" s="3">
        <f>_xlfn.ISOWEEKNUM(EDF[[#This Row],[Date]])</f>
        <v>36</v>
      </c>
      <c r="AH447" s="3">
        <f>YEAR(EDF[[#This Row],[Date]])</f>
        <v>2023</v>
      </c>
    </row>
    <row r="448" spans="1:34" x14ac:dyDescent="0.2">
      <c r="A448" s="1">
        <v>45178.348182870373</v>
      </c>
      <c r="B448" s="3" t="s">
        <v>137</v>
      </c>
      <c r="C448" s="2">
        <v>45178</v>
      </c>
      <c r="D448" s="3"/>
      <c r="E448" s="3">
        <v>2</v>
      </c>
      <c r="F448" s="3">
        <v>4</v>
      </c>
      <c r="G448" s="3">
        <v>3</v>
      </c>
      <c r="H448" s="3">
        <v>2</v>
      </c>
      <c r="I448" s="3">
        <v>3</v>
      </c>
      <c r="J448" s="3">
        <v>4</v>
      </c>
      <c r="K448" s="3"/>
      <c r="L448" s="14"/>
      <c r="M448" s="14"/>
      <c r="N448" s="3"/>
      <c r="AF448">
        <f t="shared" si="6"/>
        <v>18</v>
      </c>
      <c r="AG448" s="3">
        <f>_xlfn.ISOWEEKNUM(EDF[[#This Row],[Date]])</f>
        <v>36</v>
      </c>
      <c r="AH448" s="3">
        <f>YEAR(EDF[[#This Row],[Date]])</f>
        <v>2023</v>
      </c>
    </row>
    <row r="449" spans="1:34" x14ac:dyDescent="0.2">
      <c r="A449" s="1">
        <v>45178.349120370367</v>
      </c>
      <c r="B449" s="3" t="s">
        <v>86</v>
      </c>
      <c r="C449" s="2">
        <v>45178</v>
      </c>
      <c r="D449" s="3"/>
      <c r="E449" s="3">
        <v>3</v>
      </c>
      <c r="F449" s="3">
        <v>3</v>
      </c>
      <c r="G449" s="3">
        <v>4</v>
      </c>
      <c r="H449" s="3">
        <v>4</v>
      </c>
      <c r="I449" s="3">
        <v>5</v>
      </c>
      <c r="J449" s="3">
        <v>5</v>
      </c>
      <c r="K449" s="3"/>
      <c r="L449" s="14"/>
      <c r="M449" s="14"/>
      <c r="N449" s="3"/>
      <c r="AF449">
        <f t="shared" si="6"/>
        <v>24</v>
      </c>
      <c r="AG449" s="3">
        <f>_xlfn.ISOWEEKNUM(EDF[[#This Row],[Date]])</f>
        <v>36</v>
      </c>
      <c r="AH449" s="3">
        <f>YEAR(EDF[[#This Row],[Date]])</f>
        <v>2023</v>
      </c>
    </row>
    <row r="450" spans="1:34" x14ac:dyDescent="0.2">
      <c r="A450" s="1">
        <v>45178.351863425924</v>
      </c>
      <c r="B450" s="3" t="s">
        <v>171</v>
      </c>
      <c r="C450" s="2">
        <v>45178</v>
      </c>
      <c r="D450" s="3"/>
      <c r="E450" s="3">
        <v>1</v>
      </c>
      <c r="F450" s="3">
        <v>1</v>
      </c>
      <c r="G450" s="3">
        <v>3</v>
      </c>
      <c r="H450" s="3">
        <v>1</v>
      </c>
      <c r="I450" s="3">
        <v>1</v>
      </c>
      <c r="J450" s="3">
        <v>2</v>
      </c>
      <c r="K450" s="3"/>
      <c r="L450" s="14"/>
      <c r="M450" s="14"/>
      <c r="N450" s="3"/>
      <c r="AF450">
        <f t="shared" si="6"/>
        <v>9</v>
      </c>
      <c r="AG450" s="3">
        <f>_xlfn.ISOWEEKNUM(EDF[[#This Row],[Date]])</f>
        <v>36</v>
      </c>
      <c r="AH450" s="3">
        <f>YEAR(EDF[[#This Row],[Date]])</f>
        <v>2023</v>
      </c>
    </row>
    <row r="451" spans="1:34" x14ac:dyDescent="0.2">
      <c r="A451" s="1">
        <v>45178.35193287037</v>
      </c>
      <c r="B451" s="3" t="s">
        <v>89</v>
      </c>
      <c r="C451" s="2">
        <v>45178</v>
      </c>
      <c r="D451" s="3"/>
      <c r="E451" s="3">
        <v>2</v>
      </c>
      <c r="F451" s="3">
        <v>2</v>
      </c>
      <c r="G451" s="3">
        <v>4</v>
      </c>
      <c r="H451" s="3">
        <v>4</v>
      </c>
      <c r="I451" s="3">
        <v>4</v>
      </c>
      <c r="J451" s="3">
        <v>4</v>
      </c>
      <c r="K451" s="3"/>
      <c r="L451" s="14"/>
      <c r="M451" s="14"/>
      <c r="N451" s="3"/>
      <c r="AF451">
        <f t="shared" ref="AF451:AF514" si="7">SUM(E451:J451)</f>
        <v>20</v>
      </c>
      <c r="AG451" s="3">
        <f>_xlfn.ISOWEEKNUM(EDF[[#This Row],[Date]])</f>
        <v>36</v>
      </c>
      <c r="AH451" s="3">
        <f>YEAR(EDF[[#This Row],[Date]])</f>
        <v>2023</v>
      </c>
    </row>
    <row r="452" spans="1:34" x14ac:dyDescent="0.2">
      <c r="A452" s="1">
        <v>45178.356134259258</v>
      </c>
      <c r="B452" s="3" t="s">
        <v>80</v>
      </c>
      <c r="C452" s="2">
        <v>45178</v>
      </c>
      <c r="D452" s="3"/>
      <c r="E452" s="3">
        <v>4</v>
      </c>
      <c r="F452" s="3">
        <v>3</v>
      </c>
      <c r="G452" s="3">
        <v>4</v>
      </c>
      <c r="H452" s="3">
        <v>4</v>
      </c>
      <c r="I452" s="3">
        <v>3</v>
      </c>
      <c r="J452" s="3">
        <v>4</v>
      </c>
      <c r="K452" s="3"/>
      <c r="L452" s="14"/>
      <c r="M452" s="14"/>
      <c r="N452" s="3"/>
      <c r="AF452">
        <f t="shared" si="7"/>
        <v>22</v>
      </c>
      <c r="AG452" s="3">
        <f>_xlfn.ISOWEEKNUM(EDF[[#This Row],[Date]])</f>
        <v>36</v>
      </c>
      <c r="AH452" s="3">
        <f>YEAR(EDF[[#This Row],[Date]])</f>
        <v>2023</v>
      </c>
    </row>
    <row r="453" spans="1:34" x14ac:dyDescent="0.2">
      <c r="A453" s="1">
        <v>45178.360578703701</v>
      </c>
      <c r="B453" s="3" t="s">
        <v>193</v>
      </c>
      <c r="C453" s="2">
        <v>45178</v>
      </c>
      <c r="D453" s="3"/>
      <c r="E453" s="3">
        <v>2</v>
      </c>
      <c r="F453" s="3">
        <v>2</v>
      </c>
      <c r="G453" s="3">
        <v>5</v>
      </c>
      <c r="H453" s="3">
        <v>3</v>
      </c>
      <c r="I453" s="3">
        <v>2</v>
      </c>
      <c r="J453" s="3">
        <v>4</v>
      </c>
      <c r="K453" s="3"/>
      <c r="L453" s="14"/>
      <c r="M453" s="14"/>
      <c r="N453" s="3" t="s">
        <v>206</v>
      </c>
      <c r="AF453">
        <f t="shared" si="7"/>
        <v>18</v>
      </c>
      <c r="AG453" s="3">
        <f>_xlfn.ISOWEEKNUM(EDF[[#This Row],[Date]])</f>
        <v>36</v>
      </c>
      <c r="AH453" s="3">
        <f>YEAR(EDF[[#This Row],[Date]])</f>
        <v>2023</v>
      </c>
    </row>
    <row r="454" spans="1:34" x14ac:dyDescent="0.2">
      <c r="A454" s="1">
        <v>45178.360879629632</v>
      </c>
      <c r="B454" s="3" t="s">
        <v>181</v>
      </c>
      <c r="C454" s="2">
        <v>45178</v>
      </c>
      <c r="D454" s="3"/>
      <c r="E454" s="3">
        <v>2</v>
      </c>
      <c r="F454" s="3">
        <v>2</v>
      </c>
      <c r="G454" s="3">
        <v>3</v>
      </c>
      <c r="H454" s="3">
        <v>3</v>
      </c>
      <c r="I454" s="3">
        <v>3</v>
      </c>
      <c r="J454" s="3">
        <v>3</v>
      </c>
      <c r="K454" s="3"/>
      <c r="L454" s="14"/>
      <c r="M454" s="14"/>
      <c r="N454" s="3" t="s">
        <v>207</v>
      </c>
      <c r="AF454">
        <f t="shared" si="7"/>
        <v>16</v>
      </c>
      <c r="AG454" s="3">
        <f>_xlfn.ISOWEEKNUM(EDF[[#This Row],[Date]])</f>
        <v>36</v>
      </c>
      <c r="AH454" s="3">
        <f>YEAR(EDF[[#This Row],[Date]])</f>
        <v>2023</v>
      </c>
    </row>
    <row r="455" spans="1:34" x14ac:dyDescent="0.2">
      <c r="A455" s="1">
        <v>45178.368900462963</v>
      </c>
      <c r="B455" s="3" t="s">
        <v>112</v>
      </c>
      <c r="C455" s="2">
        <v>45178</v>
      </c>
      <c r="D455" s="3"/>
      <c r="E455" s="3">
        <v>3</v>
      </c>
      <c r="F455" s="3">
        <v>4</v>
      </c>
      <c r="G455" s="3">
        <v>3</v>
      </c>
      <c r="H455" s="3">
        <v>3</v>
      </c>
      <c r="I455" s="3">
        <v>3</v>
      </c>
      <c r="J455" s="3">
        <v>4</v>
      </c>
      <c r="K455" s="3"/>
      <c r="L455" s="14"/>
      <c r="M455" s="14"/>
      <c r="N455" s="3"/>
      <c r="AF455">
        <f t="shared" si="7"/>
        <v>20</v>
      </c>
      <c r="AG455" s="3">
        <f>_xlfn.ISOWEEKNUM(EDF[[#This Row],[Date]])</f>
        <v>36</v>
      </c>
      <c r="AH455" s="3">
        <f>YEAR(EDF[[#This Row],[Date]])</f>
        <v>2023</v>
      </c>
    </row>
    <row r="456" spans="1:34" x14ac:dyDescent="0.2">
      <c r="A456" s="1">
        <v>45178.369293981479</v>
      </c>
      <c r="B456" s="3" t="s">
        <v>208</v>
      </c>
      <c r="C456" s="2">
        <v>45147</v>
      </c>
      <c r="D456" s="3"/>
      <c r="E456" s="3">
        <v>5</v>
      </c>
      <c r="F456" s="3">
        <v>4</v>
      </c>
      <c r="G456" s="3">
        <v>1</v>
      </c>
      <c r="H456" s="3">
        <v>2</v>
      </c>
      <c r="I456" s="3">
        <v>3</v>
      </c>
      <c r="J456" s="3">
        <v>4</v>
      </c>
      <c r="K456" s="3"/>
      <c r="L456" s="14"/>
      <c r="M456" s="14"/>
      <c r="N456" s="3"/>
      <c r="AF456">
        <f t="shared" si="7"/>
        <v>19</v>
      </c>
      <c r="AG456" s="3">
        <f>_xlfn.ISOWEEKNUM(EDF[[#This Row],[Date]])</f>
        <v>32</v>
      </c>
      <c r="AH456" s="3">
        <f>YEAR(EDF[[#This Row],[Date]])</f>
        <v>2023</v>
      </c>
    </row>
    <row r="457" spans="1:34" x14ac:dyDescent="0.2">
      <c r="A457" s="1">
        <v>45178.369641203702</v>
      </c>
      <c r="B457" s="3" t="s">
        <v>87</v>
      </c>
      <c r="C457" s="2">
        <v>45178</v>
      </c>
      <c r="D457" s="3"/>
      <c r="E457" s="3">
        <v>4</v>
      </c>
      <c r="F457" s="3">
        <v>4</v>
      </c>
      <c r="G457" s="3">
        <v>4</v>
      </c>
      <c r="H457" s="3">
        <v>4</v>
      </c>
      <c r="I457" s="3">
        <v>4</v>
      </c>
      <c r="J457" s="3">
        <v>5</v>
      </c>
      <c r="K457" s="3"/>
      <c r="L457" s="14"/>
      <c r="M457" s="14"/>
      <c r="N457" s="3"/>
      <c r="AF457">
        <f t="shared" si="7"/>
        <v>25</v>
      </c>
      <c r="AG457" s="3">
        <f>_xlfn.ISOWEEKNUM(EDF[[#This Row],[Date]])</f>
        <v>36</v>
      </c>
      <c r="AH457" s="3">
        <f>YEAR(EDF[[#This Row],[Date]])</f>
        <v>2023</v>
      </c>
    </row>
    <row r="458" spans="1:34" x14ac:dyDescent="0.2">
      <c r="A458" s="1">
        <v>45178.369652777779</v>
      </c>
      <c r="B458" s="3" t="s">
        <v>83</v>
      </c>
      <c r="C458" s="2">
        <v>45178</v>
      </c>
      <c r="D458" s="3"/>
      <c r="E458" s="3">
        <v>3</v>
      </c>
      <c r="F458" s="3">
        <v>3</v>
      </c>
      <c r="G458" s="3">
        <v>2</v>
      </c>
      <c r="H458" s="3">
        <v>3</v>
      </c>
      <c r="I458" s="3">
        <v>4</v>
      </c>
      <c r="J458" s="3">
        <v>5</v>
      </c>
      <c r="K458" s="3"/>
      <c r="L458" s="14"/>
      <c r="M458" s="14"/>
      <c r="N458" s="3"/>
      <c r="AF458">
        <f t="shared" si="7"/>
        <v>20</v>
      </c>
      <c r="AG458" s="3">
        <f>_xlfn.ISOWEEKNUM(EDF[[#This Row],[Date]])</f>
        <v>36</v>
      </c>
      <c r="AH458" s="3">
        <f>YEAR(EDF[[#This Row],[Date]])</f>
        <v>2023</v>
      </c>
    </row>
    <row r="459" spans="1:34" x14ac:dyDescent="0.2">
      <c r="A459" s="1">
        <v>45178.369722222225</v>
      </c>
      <c r="B459" s="3" t="s">
        <v>78</v>
      </c>
      <c r="C459" s="2">
        <v>45178</v>
      </c>
      <c r="D459" s="3"/>
      <c r="E459" s="3">
        <v>3</v>
      </c>
      <c r="F459" s="3">
        <v>4</v>
      </c>
      <c r="G459" s="3">
        <v>3</v>
      </c>
      <c r="H459" s="3">
        <v>3</v>
      </c>
      <c r="I459" s="3">
        <v>4</v>
      </c>
      <c r="J459" s="3">
        <v>4</v>
      </c>
      <c r="K459" s="3"/>
      <c r="L459" s="14"/>
      <c r="M459" s="14"/>
      <c r="N459" s="3" t="s">
        <v>209</v>
      </c>
      <c r="AF459">
        <f t="shared" si="7"/>
        <v>21</v>
      </c>
      <c r="AG459" s="3">
        <f>_xlfn.ISOWEEKNUM(EDF[[#This Row],[Date]])</f>
        <v>36</v>
      </c>
      <c r="AH459" s="3">
        <f>YEAR(EDF[[#This Row],[Date]])</f>
        <v>2023</v>
      </c>
    </row>
    <row r="460" spans="1:34" x14ac:dyDescent="0.2">
      <c r="A460" s="1">
        <v>45178.370069444441</v>
      </c>
      <c r="B460" s="3" t="s">
        <v>200</v>
      </c>
      <c r="C460" s="2">
        <v>45178</v>
      </c>
      <c r="D460" s="3"/>
      <c r="E460" s="3">
        <v>3</v>
      </c>
      <c r="F460" s="3">
        <v>3</v>
      </c>
      <c r="G460" s="3">
        <v>3</v>
      </c>
      <c r="H460" s="3">
        <v>3</v>
      </c>
      <c r="I460" s="3">
        <v>3</v>
      </c>
      <c r="J460" s="3">
        <v>4</v>
      </c>
      <c r="K460" s="3"/>
      <c r="L460" s="14"/>
      <c r="M460" s="14"/>
      <c r="N460" s="3" t="s">
        <v>210</v>
      </c>
      <c r="AF460">
        <f t="shared" si="7"/>
        <v>19</v>
      </c>
      <c r="AG460" s="3">
        <f>_xlfn.ISOWEEKNUM(EDF[[#This Row],[Date]])</f>
        <v>36</v>
      </c>
      <c r="AH460" s="3">
        <f>YEAR(EDF[[#This Row],[Date]])</f>
        <v>2023</v>
      </c>
    </row>
    <row r="461" spans="1:34" x14ac:dyDescent="0.2">
      <c r="A461" s="1">
        <v>45178.370289351849</v>
      </c>
      <c r="B461" s="3" t="s">
        <v>102</v>
      </c>
      <c r="C461" s="2">
        <v>45178</v>
      </c>
      <c r="D461" s="3"/>
      <c r="E461" s="3">
        <v>3</v>
      </c>
      <c r="F461" s="3">
        <v>4</v>
      </c>
      <c r="G461" s="3">
        <v>3</v>
      </c>
      <c r="H461" s="3">
        <v>3</v>
      </c>
      <c r="I461" s="3">
        <v>4</v>
      </c>
      <c r="J461" s="3">
        <v>5</v>
      </c>
      <c r="K461" s="3"/>
      <c r="L461" s="14"/>
      <c r="M461" s="14"/>
      <c r="N461" s="3"/>
      <c r="AF461">
        <f t="shared" si="7"/>
        <v>22</v>
      </c>
      <c r="AG461" s="3">
        <f>_xlfn.ISOWEEKNUM(EDF[[#This Row],[Date]])</f>
        <v>36</v>
      </c>
      <c r="AH461" s="3">
        <f>YEAR(EDF[[#This Row],[Date]])</f>
        <v>2023</v>
      </c>
    </row>
    <row r="462" spans="1:34" x14ac:dyDescent="0.2">
      <c r="A462" s="1">
        <v>45178.370856481481</v>
      </c>
      <c r="B462" s="3" t="s">
        <v>192</v>
      </c>
      <c r="C462" s="2">
        <v>45178</v>
      </c>
      <c r="D462" s="3"/>
      <c r="E462" s="3">
        <v>2</v>
      </c>
      <c r="F462" s="3">
        <v>2</v>
      </c>
      <c r="G462" s="3">
        <v>3</v>
      </c>
      <c r="H462" s="3">
        <v>3</v>
      </c>
      <c r="I462" s="3">
        <v>3</v>
      </c>
      <c r="J462" s="3">
        <v>4</v>
      </c>
      <c r="K462" s="3"/>
      <c r="L462" s="14"/>
      <c r="M462" s="14"/>
      <c r="N462" s="3"/>
      <c r="AF462">
        <f t="shared" si="7"/>
        <v>17</v>
      </c>
      <c r="AG462" s="3">
        <f>_xlfn.ISOWEEKNUM(EDF[[#This Row],[Date]])</f>
        <v>36</v>
      </c>
      <c r="AH462" s="3">
        <f>YEAR(EDF[[#This Row],[Date]])</f>
        <v>2023</v>
      </c>
    </row>
    <row r="463" spans="1:34" x14ac:dyDescent="0.2">
      <c r="A463" s="1">
        <v>45178.370891203704</v>
      </c>
      <c r="B463" s="3" t="s">
        <v>211</v>
      </c>
      <c r="C463" s="2">
        <v>45178</v>
      </c>
      <c r="D463" s="3"/>
      <c r="E463" s="3">
        <v>3</v>
      </c>
      <c r="F463" s="3">
        <v>4</v>
      </c>
      <c r="G463" s="3">
        <v>3</v>
      </c>
      <c r="H463" s="3">
        <v>4</v>
      </c>
      <c r="I463" s="3">
        <v>2</v>
      </c>
      <c r="J463" s="3">
        <v>4</v>
      </c>
      <c r="K463" s="3"/>
      <c r="L463" s="14"/>
      <c r="M463" s="14"/>
      <c r="N463" s="3"/>
      <c r="AF463">
        <f t="shared" si="7"/>
        <v>20</v>
      </c>
      <c r="AG463" s="3">
        <f>_xlfn.ISOWEEKNUM(EDF[[#This Row],[Date]])</f>
        <v>36</v>
      </c>
      <c r="AH463" s="3">
        <f>YEAR(EDF[[#This Row],[Date]])</f>
        <v>2023</v>
      </c>
    </row>
    <row r="464" spans="1:34" x14ac:dyDescent="0.2">
      <c r="A464" s="1">
        <v>45178.371446759258</v>
      </c>
      <c r="B464" s="3" t="s">
        <v>212</v>
      </c>
      <c r="C464" s="2">
        <v>45178</v>
      </c>
      <c r="D464" s="3"/>
      <c r="E464" s="3">
        <v>2</v>
      </c>
      <c r="F464" s="3">
        <v>2</v>
      </c>
      <c r="G464" s="3">
        <v>3</v>
      </c>
      <c r="H464" s="3">
        <v>3</v>
      </c>
      <c r="I464" s="3">
        <v>3</v>
      </c>
      <c r="J464" s="3">
        <v>4</v>
      </c>
      <c r="K464" s="3"/>
      <c r="L464" s="14"/>
      <c r="M464" s="14"/>
      <c r="N464" s="3"/>
      <c r="AF464">
        <f t="shared" si="7"/>
        <v>17</v>
      </c>
      <c r="AG464" s="3">
        <f>_xlfn.ISOWEEKNUM(EDF[[#This Row],[Date]])</f>
        <v>36</v>
      </c>
      <c r="AH464" s="3">
        <f>YEAR(EDF[[#This Row],[Date]])</f>
        <v>2023</v>
      </c>
    </row>
    <row r="465" spans="1:34" x14ac:dyDescent="0.2">
      <c r="A465" s="1">
        <v>45178.371516203704</v>
      </c>
      <c r="B465" s="3" t="s">
        <v>76</v>
      </c>
      <c r="C465" s="2">
        <v>45178</v>
      </c>
      <c r="D465" s="3"/>
      <c r="E465" s="3">
        <v>3</v>
      </c>
      <c r="F465" s="3">
        <v>2</v>
      </c>
      <c r="G465" s="3">
        <v>3</v>
      </c>
      <c r="H465" s="3">
        <v>3</v>
      </c>
      <c r="I465" s="3">
        <v>3</v>
      </c>
      <c r="J465" s="3">
        <v>4</v>
      </c>
      <c r="K465" s="3"/>
      <c r="L465" s="14"/>
      <c r="M465" s="14"/>
      <c r="N465" s="3" t="s">
        <v>213</v>
      </c>
      <c r="AF465">
        <f t="shared" si="7"/>
        <v>18</v>
      </c>
      <c r="AG465" s="3">
        <f>_xlfn.ISOWEEKNUM(EDF[[#This Row],[Date]])</f>
        <v>36</v>
      </c>
      <c r="AH465" s="3">
        <f>YEAR(EDF[[#This Row],[Date]])</f>
        <v>2023</v>
      </c>
    </row>
    <row r="466" spans="1:34" x14ac:dyDescent="0.2">
      <c r="A466" s="1">
        <v>45178.372916666667</v>
      </c>
      <c r="B466" s="3" t="s">
        <v>134</v>
      </c>
      <c r="C466" s="2">
        <v>45178</v>
      </c>
      <c r="D466" s="3"/>
      <c r="E466" s="3">
        <v>2</v>
      </c>
      <c r="F466" s="3">
        <v>2</v>
      </c>
      <c r="G466" s="3">
        <v>3</v>
      </c>
      <c r="H466" s="3">
        <v>2</v>
      </c>
      <c r="I466" s="3">
        <v>3</v>
      </c>
      <c r="J466" s="3">
        <v>3</v>
      </c>
      <c r="K466" s="3"/>
      <c r="L466" s="14"/>
      <c r="M466" s="14"/>
      <c r="N466" s="3"/>
      <c r="AF466">
        <f t="shared" si="7"/>
        <v>15</v>
      </c>
      <c r="AG466" s="3">
        <f>_xlfn.ISOWEEKNUM(EDF[[#This Row],[Date]])</f>
        <v>36</v>
      </c>
      <c r="AH466" s="3">
        <f>YEAR(EDF[[#This Row],[Date]])</f>
        <v>2023</v>
      </c>
    </row>
    <row r="467" spans="1:34" x14ac:dyDescent="0.2">
      <c r="A467" s="1">
        <v>45179.326261574075</v>
      </c>
      <c r="B467" s="3" t="s">
        <v>188</v>
      </c>
      <c r="C467" s="2">
        <v>45179</v>
      </c>
      <c r="D467" s="3"/>
      <c r="E467" s="3">
        <v>3</v>
      </c>
      <c r="F467" s="3">
        <v>4</v>
      </c>
      <c r="G467" s="3">
        <v>2</v>
      </c>
      <c r="H467" s="3">
        <v>3</v>
      </c>
      <c r="I467" s="3">
        <v>4</v>
      </c>
      <c r="J467" s="3">
        <v>4</v>
      </c>
      <c r="K467" s="3"/>
      <c r="L467" s="14"/>
      <c r="M467" s="14"/>
      <c r="N467" s="3"/>
      <c r="AF467">
        <f t="shared" si="7"/>
        <v>20</v>
      </c>
      <c r="AG467" s="3">
        <f>_xlfn.ISOWEEKNUM(EDF[[#This Row],[Date]])</f>
        <v>36</v>
      </c>
      <c r="AH467" s="3">
        <f>YEAR(EDF[[#This Row],[Date]])</f>
        <v>2023</v>
      </c>
    </row>
    <row r="468" spans="1:34" x14ac:dyDescent="0.2">
      <c r="A468" s="1">
        <v>45179.336493055554</v>
      </c>
      <c r="B468" s="3" t="s">
        <v>135</v>
      </c>
      <c r="C468" s="2">
        <v>45179</v>
      </c>
      <c r="D468" s="3"/>
      <c r="E468" s="3">
        <v>3</v>
      </c>
      <c r="F468" s="3">
        <v>4</v>
      </c>
      <c r="G468" s="3">
        <v>3</v>
      </c>
      <c r="H468" s="3">
        <v>3</v>
      </c>
      <c r="I468" s="3">
        <v>4</v>
      </c>
      <c r="J468" s="3">
        <v>4</v>
      </c>
      <c r="K468" s="3"/>
      <c r="L468" s="14"/>
      <c r="M468" s="14"/>
      <c r="N468" s="3"/>
      <c r="AF468">
        <f t="shared" si="7"/>
        <v>21</v>
      </c>
      <c r="AG468" s="3">
        <f>_xlfn.ISOWEEKNUM(EDF[[#This Row],[Date]])</f>
        <v>36</v>
      </c>
      <c r="AH468" s="3">
        <f>YEAR(EDF[[#This Row],[Date]])</f>
        <v>2023</v>
      </c>
    </row>
    <row r="469" spans="1:34" x14ac:dyDescent="0.2">
      <c r="A469" s="1">
        <v>45179.346724537034</v>
      </c>
      <c r="B469" s="3" t="s">
        <v>185</v>
      </c>
      <c r="C469" s="2">
        <v>45179</v>
      </c>
      <c r="D469" s="3"/>
      <c r="E469" s="3">
        <v>3</v>
      </c>
      <c r="F469" s="3">
        <v>5</v>
      </c>
      <c r="G469" s="3">
        <v>4</v>
      </c>
      <c r="H469" s="3">
        <v>2</v>
      </c>
      <c r="I469" s="3">
        <v>4</v>
      </c>
      <c r="J469" s="3">
        <v>5</v>
      </c>
      <c r="K469" s="3"/>
      <c r="L469" s="14"/>
      <c r="M469" s="14"/>
      <c r="N469" s="3"/>
      <c r="AF469">
        <f t="shared" si="7"/>
        <v>23</v>
      </c>
      <c r="AG469" s="3">
        <f>_xlfn.ISOWEEKNUM(EDF[[#This Row],[Date]])</f>
        <v>36</v>
      </c>
      <c r="AH469" s="3">
        <f>YEAR(EDF[[#This Row],[Date]])</f>
        <v>2023</v>
      </c>
    </row>
    <row r="470" spans="1:34" x14ac:dyDescent="0.2">
      <c r="A470" s="1">
        <v>45179.346886574072</v>
      </c>
      <c r="B470" s="3" t="s">
        <v>93</v>
      </c>
      <c r="C470" s="2">
        <v>45179</v>
      </c>
      <c r="D470" s="3"/>
      <c r="E470" s="3">
        <v>2</v>
      </c>
      <c r="F470" s="3">
        <v>3</v>
      </c>
      <c r="G470" s="3">
        <v>2</v>
      </c>
      <c r="H470" s="3">
        <v>2</v>
      </c>
      <c r="I470" s="3">
        <v>3</v>
      </c>
      <c r="J470" s="3">
        <v>4</v>
      </c>
      <c r="K470" s="3"/>
      <c r="L470" s="14"/>
      <c r="M470" s="14"/>
      <c r="N470" s="3"/>
      <c r="AF470">
        <f t="shared" si="7"/>
        <v>16</v>
      </c>
      <c r="AG470" s="3">
        <f>_xlfn.ISOWEEKNUM(EDF[[#This Row],[Date]])</f>
        <v>36</v>
      </c>
      <c r="AH470" s="3">
        <f>YEAR(EDF[[#This Row],[Date]])</f>
        <v>2023</v>
      </c>
    </row>
    <row r="471" spans="1:34" x14ac:dyDescent="0.2">
      <c r="A471" s="1">
        <v>45179.347418981481</v>
      </c>
      <c r="B471" s="3" t="s">
        <v>112</v>
      </c>
      <c r="C471" s="2">
        <v>45179</v>
      </c>
      <c r="D471" s="3"/>
      <c r="E471" s="3">
        <v>1</v>
      </c>
      <c r="F471" s="3">
        <v>4</v>
      </c>
      <c r="G471" s="3">
        <v>2</v>
      </c>
      <c r="H471" s="3">
        <v>2</v>
      </c>
      <c r="I471" s="3">
        <v>3</v>
      </c>
      <c r="J471" s="3">
        <v>4</v>
      </c>
      <c r="K471" s="3"/>
      <c r="L471" s="14"/>
      <c r="M471" s="14"/>
      <c r="N471" s="3"/>
      <c r="AF471">
        <f t="shared" si="7"/>
        <v>16</v>
      </c>
      <c r="AG471" s="3">
        <f>_xlfn.ISOWEEKNUM(EDF[[#This Row],[Date]])</f>
        <v>36</v>
      </c>
      <c r="AH471" s="3">
        <f>YEAR(EDF[[#This Row],[Date]])</f>
        <v>2023</v>
      </c>
    </row>
    <row r="472" spans="1:34" x14ac:dyDescent="0.2">
      <c r="A472" s="1">
        <v>45179.347766203704</v>
      </c>
      <c r="B472" s="3" t="s">
        <v>107</v>
      </c>
      <c r="C472" s="2">
        <v>45179</v>
      </c>
      <c r="D472" s="3"/>
      <c r="E472" s="3">
        <v>2</v>
      </c>
      <c r="F472" s="3">
        <v>3</v>
      </c>
      <c r="G472" s="3">
        <v>2</v>
      </c>
      <c r="H472" s="3">
        <v>2</v>
      </c>
      <c r="I472" s="3">
        <v>3</v>
      </c>
      <c r="J472" s="3">
        <v>4</v>
      </c>
      <c r="K472" s="3"/>
      <c r="L472" s="14"/>
      <c r="M472" s="14"/>
      <c r="N472" s="3"/>
      <c r="AF472">
        <f t="shared" si="7"/>
        <v>16</v>
      </c>
      <c r="AG472" s="3">
        <f>_xlfn.ISOWEEKNUM(EDF[[#This Row],[Date]])</f>
        <v>36</v>
      </c>
      <c r="AH472" s="3">
        <f>YEAR(EDF[[#This Row],[Date]])</f>
        <v>2023</v>
      </c>
    </row>
    <row r="473" spans="1:34" x14ac:dyDescent="0.2">
      <c r="A473" s="1">
        <v>45179.348055555558</v>
      </c>
      <c r="B473" s="3" t="s">
        <v>193</v>
      </c>
      <c r="C473" s="2">
        <v>45179</v>
      </c>
      <c r="D473" s="3"/>
      <c r="E473" s="3">
        <v>3</v>
      </c>
      <c r="F473" s="3">
        <v>2</v>
      </c>
      <c r="G473" s="3">
        <v>5</v>
      </c>
      <c r="H473" s="3">
        <v>4</v>
      </c>
      <c r="I473" s="3">
        <v>4</v>
      </c>
      <c r="J473" s="3">
        <v>4</v>
      </c>
      <c r="K473" s="3"/>
      <c r="L473" s="14"/>
      <c r="M473" s="14"/>
      <c r="N473" s="3"/>
      <c r="AF473">
        <f t="shared" si="7"/>
        <v>22</v>
      </c>
      <c r="AG473" s="3">
        <f>_xlfn.ISOWEEKNUM(EDF[[#This Row],[Date]])</f>
        <v>36</v>
      </c>
      <c r="AH473" s="3">
        <f>YEAR(EDF[[#This Row],[Date]])</f>
        <v>2023</v>
      </c>
    </row>
    <row r="474" spans="1:34" x14ac:dyDescent="0.2">
      <c r="A474" s="1">
        <v>45179.348368055558</v>
      </c>
      <c r="B474" s="3" t="s">
        <v>139</v>
      </c>
      <c r="C474" s="2">
        <v>45179</v>
      </c>
      <c r="D474" s="3"/>
      <c r="E474" s="3">
        <v>2</v>
      </c>
      <c r="F474" s="3">
        <v>3</v>
      </c>
      <c r="G474" s="3">
        <v>1</v>
      </c>
      <c r="H474" s="3">
        <v>2</v>
      </c>
      <c r="I474" s="3">
        <v>3</v>
      </c>
      <c r="J474" s="3">
        <v>4</v>
      </c>
      <c r="K474" s="3"/>
      <c r="L474" s="14"/>
      <c r="M474" s="14"/>
      <c r="N474" s="3"/>
      <c r="AF474">
        <f t="shared" si="7"/>
        <v>15</v>
      </c>
      <c r="AG474" s="3">
        <f>_xlfn.ISOWEEKNUM(EDF[[#This Row],[Date]])</f>
        <v>36</v>
      </c>
      <c r="AH474" s="3">
        <f>YEAR(EDF[[#This Row],[Date]])</f>
        <v>2023</v>
      </c>
    </row>
    <row r="475" spans="1:34" x14ac:dyDescent="0.2">
      <c r="A475" s="1">
        <v>45179.34851851852</v>
      </c>
      <c r="B475" s="3" t="s">
        <v>78</v>
      </c>
      <c r="C475" s="2">
        <v>45179</v>
      </c>
      <c r="D475" s="3"/>
      <c r="E475" s="3">
        <v>2</v>
      </c>
      <c r="F475" s="3">
        <v>4</v>
      </c>
      <c r="G475" s="3">
        <v>2</v>
      </c>
      <c r="H475" s="3">
        <v>2</v>
      </c>
      <c r="I475" s="3">
        <v>4</v>
      </c>
      <c r="J475" s="3">
        <v>4</v>
      </c>
      <c r="K475" s="3"/>
      <c r="L475" s="14"/>
      <c r="M475" s="14"/>
      <c r="N475" s="3" t="s">
        <v>214</v>
      </c>
      <c r="AF475">
        <f t="shared" si="7"/>
        <v>18</v>
      </c>
      <c r="AG475" s="3">
        <f>_xlfn.ISOWEEKNUM(EDF[[#This Row],[Date]])</f>
        <v>36</v>
      </c>
      <c r="AH475" s="3">
        <f>YEAR(EDF[[#This Row],[Date]])</f>
        <v>2023</v>
      </c>
    </row>
    <row r="476" spans="1:34" x14ac:dyDescent="0.2">
      <c r="A476" s="1">
        <v>45179.348611111112</v>
      </c>
      <c r="B476" s="3" t="s">
        <v>109</v>
      </c>
      <c r="C476" s="2">
        <v>45179</v>
      </c>
      <c r="D476" s="3"/>
      <c r="E476" s="3">
        <v>3</v>
      </c>
      <c r="F476" s="3">
        <v>4</v>
      </c>
      <c r="G476" s="3">
        <v>5</v>
      </c>
      <c r="H476" s="3">
        <v>4</v>
      </c>
      <c r="I476" s="3">
        <v>4</v>
      </c>
      <c r="J476" s="3">
        <v>5</v>
      </c>
      <c r="K476" s="3"/>
      <c r="L476" s="14"/>
      <c r="M476" s="14"/>
      <c r="N476" s="3"/>
      <c r="AF476">
        <f t="shared" si="7"/>
        <v>25</v>
      </c>
      <c r="AG476" s="3">
        <f>_xlfn.ISOWEEKNUM(EDF[[#This Row],[Date]])</f>
        <v>36</v>
      </c>
      <c r="AH476" s="3">
        <f>YEAR(EDF[[#This Row],[Date]])</f>
        <v>2023</v>
      </c>
    </row>
    <row r="477" spans="1:34" x14ac:dyDescent="0.2">
      <c r="A477" s="1">
        <v>45179.349236111113</v>
      </c>
      <c r="B477" s="3" t="s">
        <v>137</v>
      </c>
      <c r="C477" s="2">
        <v>45179</v>
      </c>
      <c r="D477" s="3"/>
      <c r="E477" s="3">
        <v>2</v>
      </c>
      <c r="F477" s="3">
        <v>4</v>
      </c>
      <c r="G477" s="3">
        <v>2</v>
      </c>
      <c r="H477" s="3">
        <v>2</v>
      </c>
      <c r="I477" s="3">
        <v>3</v>
      </c>
      <c r="J477" s="3">
        <v>4</v>
      </c>
      <c r="K477" s="3"/>
      <c r="L477" s="14"/>
      <c r="M477" s="14"/>
      <c r="N477" s="3"/>
      <c r="AF477">
        <f t="shared" si="7"/>
        <v>17</v>
      </c>
      <c r="AG477" s="3">
        <f>_xlfn.ISOWEEKNUM(EDF[[#This Row],[Date]])</f>
        <v>36</v>
      </c>
      <c r="AH477" s="3">
        <f>YEAR(EDF[[#This Row],[Date]])</f>
        <v>2023</v>
      </c>
    </row>
    <row r="478" spans="1:34" x14ac:dyDescent="0.2">
      <c r="A478" s="1">
        <v>45179.34946759259</v>
      </c>
      <c r="B478" s="3" t="s">
        <v>142</v>
      </c>
      <c r="C478" s="2">
        <v>45179</v>
      </c>
      <c r="D478" s="3"/>
      <c r="E478" s="3">
        <v>1</v>
      </c>
      <c r="F478" s="3">
        <v>2</v>
      </c>
      <c r="G478" s="3">
        <v>2</v>
      </c>
      <c r="H478" s="3">
        <v>2</v>
      </c>
      <c r="I478" s="3">
        <v>2</v>
      </c>
      <c r="J478" s="3">
        <v>4</v>
      </c>
      <c r="K478" s="3"/>
      <c r="L478" s="14"/>
      <c r="M478" s="14"/>
      <c r="N478" s="3"/>
      <c r="AF478">
        <f t="shared" si="7"/>
        <v>13</v>
      </c>
      <c r="AG478" s="3">
        <f>_xlfn.ISOWEEKNUM(EDF[[#This Row],[Date]])</f>
        <v>36</v>
      </c>
      <c r="AH478" s="3">
        <f>YEAR(EDF[[#This Row],[Date]])</f>
        <v>2023</v>
      </c>
    </row>
    <row r="479" spans="1:34" x14ac:dyDescent="0.2">
      <c r="A479" s="1">
        <v>45179.34952546296</v>
      </c>
      <c r="B479" s="3" t="s">
        <v>191</v>
      </c>
      <c r="C479" s="2">
        <v>45179</v>
      </c>
      <c r="D479" s="3"/>
      <c r="E479" s="3">
        <v>3</v>
      </c>
      <c r="F479" s="3">
        <v>4</v>
      </c>
      <c r="G479" s="3">
        <v>4</v>
      </c>
      <c r="H479" s="3">
        <v>4</v>
      </c>
      <c r="I479" s="3">
        <v>4</v>
      </c>
      <c r="J479" s="3">
        <v>5</v>
      </c>
      <c r="K479" s="3"/>
      <c r="L479" s="14"/>
      <c r="M479" s="14"/>
      <c r="N479" s="3"/>
      <c r="AF479">
        <f t="shared" si="7"/>
        <v>24</v>
      </c>
      <c r="AG479" s="3">
        <f>_xlfn.ISOWEEKNUM(EDF[[#This Row],[Date]])</f>
        <v>36</v>
      </c>
      <c r="AH479" s="3">
        <f>YEAR(EDF[[#This Row],[Date]])</f>
        <v>2023</v>
      </c>
    </row>
    <row r="480" spans="1:34" x14ac:dyDescent="0.2">
      <c r="A480" s="1">
        <v>45179.34957175926</v>
      </c>
      <c r="B480" s="3" t="s">
        <v>83</v>
      </c>
      <c r="C480" s="2">
        <v>45179</v>
      </c>
      <c r="D480" s="3"/>
      <c r="E480" s="3">
        <v>3</v>
      </c>
      <c r="F480" s="3">
        <v>5</v>
      </c>
      <c r="G480" s="3">
        <v>2</v>
      </c>
      <c r="H480" s="3">
        <v>2</v>
      </c>
      <c r="I480" s="3">
        <v>4</v>
      </c>
      <c r="J480" s="3">
        <v>5</v>
      </c>
      <c r="K480" s="3"/>
      <c r="L480" s="14"/>
      <c r="M480" s="14"/>
      <c r="N480" s="3"/>
      <c r="AF480">
        <f t="shared" si="7"/>
        <v>21</v>
      </c>
      <c r="AG480" s="3">
        <f>_xlfn.ISOWEEKNUM(EDF[[#This Row],[Date]])</f>
        <v>36</v>
      </c>
      <c r="AH480" s="3">
        <f>YEAR(EDF[[#This Row],[Date]])</f>
        <v>2023</v>
      </c>
    </row>
    <row r="481" spans="1:34" x14ac:dyDescent="0.2">
      <c r="A481" s="1">
        <v>45179.34988425926</v>
      </c>
      <c r="B481" s="3" t="s">
        <v>171</v>
      </c>
      <c r="C481" s="2">
        <v>45179</v>
      </c>
      <c r="D481" s="3"/>
      <c r="E481" s="3">
        <v>2</v>
      </c>
      <c r="F481" s="3">
        <v>3</v>
      </c>
      <c r="G481" s="3">
        <v>3</v>
      </c>
      <c r="H481" s="3">
        <v>2</v>
      </c>
      <c r="I481" s="3">
        <v>2</v>
      </c>
      <c r="J481" s="3">
        <v>4</v>
      </c>
      <c r="K481" s="3"/>
      <c r="L481" s="14"/>
      <c r="M481" s="14"/>
      <c r="N481" s="3"/>
      <c r="AF481">
        <f t="shared" si="7"/>
        <v>16</v>
      </c>
      <c r="AG481" s="3">
        <f>_xlfn.ISOWEEKNUM(EDF[[#This Row],[Date]])</f>
        <v>36</v>
      </c>
      <c r="AH481" s="3">
        <f>YEAR(EDF[[#This Row],[Date]])</f>
        <v>2023</v>
      </c>
    </row>
    <row r="482" spans="1:34" x14ac:dyDescent="0.2">
      <c r="A482" s="1">
        <v>45179.350115740737</v>
      </c>
      <c r="B482" s="3" t="s">
        <v>88</v>
      </c>
      <c r="C482" s="2">
        <v>45179</v>
      </c>
      <c r="D482" s="3"/>
      <c r="E482" s="3">
        <v>2</v>
      </c>
      <c r="F482" s="3">
        <v>2</v>
      </c>
      <c r="G482" s="3">
        <v>2</v>
      </c>
      <c r="H482" s="3">
        <v>2</v>
      </c>
      <c r="I482" s="3">
        <v>2</v>
      </c>
      <c r="J482" s="3">
        <v>3</v>
      </c>
      <c r="K482" s="3"/>
      <c r="L482" s="14"/>
      <c r="M482" s="14"/>
      <c r="N482" s="3" t="s">
        <v>215</v>
      </c>
      <c r="AF482">
        <f t="shared" si="7"/>
        <v>13</v>
      </c>
      <c r="AG482" s="3">
        <f>_xlfn.ISOWEEKNUM(EDF[[#This Row],[Date]])</f>
        <v>36</v>
      </c>
      <c r="AH482" s="3">
        <f>YEAR(EDF[[#This Row],[Date]])</f>
        <v>2023</v>
      </c>
    </row>
    <row r="483" spans="1:34" x14ac:dyDescent="0.2">
      <c r="A483" s="1">
        <v>45179.350428240738</v>
      </c>
      <c r="B483" s="3" t="s">
        <v>95</v>
      </c>
      <c r="C483" s="2">
        <v>45179</v>
      </c>
      <c r="D483" s="3"/>
      <c r="E483" s="3">
        <v>2</v>
      </c>
      <c r="F483" s="3">
        <v>3</v>
      </c>
      <c r="G483" s="3">
        <v>2</v>
      </c>
      <c r="H483" s="3">
        <v>2</v>
      </c>
      <c r="I483" s="3">
        <v>3</v>
      </c>
      <c r="J483" s="3">
        <v>4</v>
      </c>
      <c r="K483" s="3"/>
      <c r="L483" s="14"/>
      <c r="M483" s="14"/>
      <c r="N483" s="3" t="s">
        <v>216</v>
      </c>
      <c r="AF483">
        <f t="shared" si="7"/>
        <v>16</v>
      </c>
      <c r="AG483" s="3">
        <f>_xlfn.ISOWEEKNUM(EDF[[#This Row],[Date]])</f>
        <v>36</v>
      </c>
      <c r="AH483" s="3">
        <f>YEAR(EDF[[#This Row],[Date]])</f>
        <v>2023</v>
      </c>
    </row>
    <row r="484" spans="1:34" x14ac:dyDescent="0.2">
      <c r="A484" s="1">
        <v>45179.350497685184</v>
      </c>
      <c r="B484" s="3" t="s">
        <v>208</v>
      </c>
      <c r="C484" s="2">
        <v>45179</v>
      </c>
      <c r="D484" s="3"/>
      <c r="E484" s="3">
        <v>3</v>
      </c>
      <c r="F484" s="3">
        <v>4</v>
      </c>
      <c r="G484" s="3">
        <v>2</v>
      </c>
      <c r="H484" s="3">
        <v>3</v>
      </c>
      <c r="I484" s="3">
        <v>4</v>
      </c>
      <c r="J484" s="3">
        <v>4</v>
      </c>
      <c r="K484" s="3"/>
      <c r="L484" s="14"/>
      <c r="M484" s="14"/>
      <c r="N484" s="3"/>
      <c r="AF484">
        <f t="shared" si="7"/>
        <v>20</v>
      </c>
      <c r="AG484" s="3">
        <f>_xlfn.ISOWEEKNUM(EDF[[#This Row],[Date]])</f>
        <v>36</v>
      </c>
      <c r="AH484" s="3">
        <f>YEAR(EDF[[#This Row],[Date]])</f>
        <v>2023</v>
      </c>
    </row>
    <row r="485" spans="1:34" x14ac:dyDescent="0.2">
      <c r="A485" s="1">
        <v>45179.350740740738</v>
      </c>
      <c r="B485" s="3" t="s">
        <v>131</v>
      </c>
      <c r="C485" s="2">
        <v>45179</v>
      </c>
      <c r="D485" s="3"/>
      <c r="E485" s="3">
        <v>2</v>
      </c>
      <c r="F485" s="3">
        <v>2</v>
      </c>
      <c r="G485" s="3">
        <v>1</v>
      </c>
      <c r="H485" s="3">
        <v>1</v>
      </c>
      <c r="I485" s="3">
        <v>3</v>
      </c>
      <c r="J485" s="3">
        <v>3</v>
      </c>
      <c r="K485" s="3"/>
      <c r="L485" s="14"/>
      <c r="M485" s="14"/>
      <c r="N485" s="3"/>
      <c r="AF485">
        <f t="shared" si="7"/>
        <v>12</v>
      </c>
      <c r="AG485" s="3">
        <f>_xlfn.ISOWEEKNUM(EDF[[#This Row],[Date]])</f>
        <v>36</v>
      </c>
      <c r="AH485" s="3">
        <f>YEAR(EDF[[#This Row],[Date]])</f>
        <v>2023</v>
      </c>
    </row>
    <row r="486" spans="1:34" x14ac:dyDescent="0.2">
      <c r="A486" s="1">
        <v>45179.35083333333</v>
      </c>
      <c r="B486" s="3" t="s">
        <v>87</v>
      </c>
      <c r="C486" s="2">
        <v>45179</v>
      </c>
      <c r="D486" s="3"/>
      <c r="E486" s="3">
        <v>3</v>
      </c>
      <c r="F486" s="3">
        <v>5</v>
      </c>
      <c r="G486" s="3">
        <v>2</v>
      </c>
      <c r="H486" s="3">
        <v>3</v>
      </c>
      <c r="I486" s="3">
        <v>3</v>
      </c>
      <c r="J486" s="3">
        <v>3</v>
      </c>
      <c r="K486" s="3"/>
      <c r="L486" s="14"/>
      <c r="M486" s="14"/>
      <c r="N486" s="3"/>
      <c r="AF486">
        <f t="shared" si="7"/>
        <v>19</v>
      </c>
      <c r="AG486" s="3">
        <f>_xlfn.ISOWEEKNUM(EDF[[#This Row],[Date]])</f>
        <v>36</v>
      </c>
      <c r="AH486" s="3">
        <f>YEAR(EDF[[#This Row],[Date]])</f>
        <v>2023</v>
      </c>
    </row>
    <row r="487" spans="1:34" x14ac:dyDescent="0.2">
      <c r="A487" s="1">
        <v>45179.350891203707</v>
      </c>
      <c r="B487" s="3" t="s">
        <v>192</v>
      </c>
      <c r="C487" s="2">
        <v>45179</v>
      </c>
      <c r="D487" s="3"/>
      <c r="E487" s="3">
        <v>2</v>
      </c>
      <c r="F487" s="3">
        <v>3</v>
      </c>
      <c r="G487" s="3">
        <v>2</v>
      </c>
      <c r="H487" s="3">
        <v>2</v>
      </c>
      <c r="I487" s="3">
        <v>3</v>
      </c>
      <c r="J487" s="3">
        <v>4</v>
      </c>
      <c r="K487" s="3"/>
      <c r="L487" s="14"/>
      <c r="M487" s="14"/>
      <c r="N487" s="3" t="s">
        <v>217</v>
      </c>
      <c r="AF487">
        <f t="shared" si="7"/>
        <v>16</v>
      </c>
      <c r="AG487" s="3">
        <f>_xlfn.ISOWEEKNUM(EDF[[#This Row],[Date]])</f>
        <v>36</v>
      </c>
      <c r="AH487" s="3">
        <f>YEAR(EDF[[#This Row],[Date]])</f>
        <v>2023</v>
      </c>
    </row>
    <row r="488" spans="1:34" x14ac:dyDescent="0.2">
      <c r="A488" s="1">
        <v>45179.351354166669</v>
      </c>
      <c r="B488" s="3" t="s">
        <v>102</v>
      </c>
      <c r="C488" s="2">
        <v>45179</v>
      </c>
      <c r="D488" s="3"/>
      <c r="E488" s="3">
        <v>3</v>
      </c>
      <c r="F488" s="3">
        <v>4</v>
      </c>
      <c r="G488" s="3">
        <v>3</v>
      </c>
      <c r="H488" s="3">
        <v>1</v>
      </c>
      <c r="I488" s="3">
        <v>4</v>
      </c>
      <c r="J488" s="3">
        <v>4</v>
      </c>
      <c r="K488" s="3"/>
      <c r="L488" s="14"/>
      <c r="M488" s="14"/>
      <c r="N488" s="3"/>
      <c r="AF488">
        <f t="shared" si="7"/>
        <v>19</v>
      </c>
      <c r="AG488" s="3">
        <f>_xlfn.ISOWEEKNUM(EDF[[#This Row],[Date]])</f>
        <v>36</v>
      </c>
      <c r="AH488" s="3">
        <f>YEAR(EDF[[#This Row],[Date]])</f>
        <v>2023</v>
      </c>
    </row>
    <row r="489" spans="1:34" x14ac:dyDescent="0.2">
      <c r="A489" s="1">
        <v>45179.351655092592</v>
      </c>
      <c r="B489" s="3" t="s">
        <v>75</v>
      </c>
      <c r="C489" s="2">
        <v>45179</v>
      </c>
      <c r="D489" s="3"/>
      <c r="E489" s="3">
        <v>4</v>
      </c>
      <c r="F489" s="3">
        <v>4</v>
      </c>
      <c r="G489" s="3">
        <v>1</v>
      </c>
      <c r="H489" s="3">
        <v>3</v>
      </c>
      <c r="I489" s="3">
        <v>2</v>
      </c>
      <c r="J489" s="3">
        <v>4</v>
      </c>
      <c r="K489" s="3"/>
      <c r="L489" s="14"/>
      <c r="M489" s="14"/>
      <c r="N489" s="3" t="s">
        <v>218</v>
      </c>
      <c r="AF489">
        <f t="shared" si="7"/>
        <v>18</v>
      </c>
      <c r="AG489" s="3">
        <f>_xlfn.ISOWEEKNUM(EDF[[#This Row],[Date]])</f>
        <v>36</v>
      </c>
      <c r="AH489" s="3">
        <f>YEAR(EDF[[#This Row],[Date]])</f>
        <v>2023</v>
      </c>
    </row>
    <row r="490" spans="1:34" x14ac:dyDescent="0.2">
      <c r="A490" s="1">
        <v>45179.351736111108</v>
      </c>
      <c r="B490" s="3" t="s">
        <v>205</v>
      </c>
      <c r="C490" s="2">
        <v>45179</v>
      </c>
      <c r="D490" s="3"/>
      <c r="E490" s="3">
        <v>1</v>
      </c>
      <c r="F490" s="3">
        <v>3</v>
      </c>
      <c r="G490" s="3">
        <v>2</v>
      </c>
      <c r="H490" s="3">
        <v>2</v>
      </c>
      <c r="I490" s="3">
        <v>2</v>
      </c>
      <c r="J490" s="3">
        <v>3</v>
      </c>
      <c r="K490" s="3"/>
      <c r="L490" s="14"/>
      <c r="M490" s="14"/>
      <c r="N490" s="3"/>
      <c r="AF490">
        <f t="shared" si="7"/>
        <v>13</v>
      </c>
      <c r="AG490" s="3">
        <f>_xlfn.ISOWEEKNUM(EDF[[#This Row],[Date]])</f>
        <v>36</v>
      </c>
      <c r="AH490" s="3">
        <f>YEAR(EDF[[#This Row],[Date]])</f>
        <v>2023</v>
      </c>
    </row>
    <row r="491" spans="1:34" x14ac:dyDescent="0.2">
      <c r="A491" s="1">
        <v>45179.351967592593</v>
      </c>
      <c r="B491" s="3" t="s">
        <v>76</v>
      </c>
      <c r="C491" s="2">
        <v>45179</v>
      </c>
      <c r="D491" s="3"/>
      <c r="E491" s="3">
        <v>3</v>
      </c>
      <c r="F491" s="3">
        <v>2</v>
      </c>
      <c r="G491" s="3">
        <v>2</v>
      </c>
      <c r="H491" s="3">
        <v>2</v>
      </c>
      <c r="I491" s="3">
        <v>3</v>
      </c>
      <c r="J491" s="3">
        <v>4</v>
      </c>
      <c r="K491" s="3"/>
      <c r="L491" s="14"/>
      <c r="M491" s="14"/>
      <c r="N491" s="3"/>
      <c r="AF491">
        <f t="shared" si="7"/>
        <v>16</v>
      </c>
      <c r="AG491" s="3">
        <f>_xlfn.ISOWEEKNUM(EDF[[#This Row],[Date]])</f>
        <v>36</v>
      </c>
      <c r="AH491" s="3">
        <f>YEAR(EDF[[#This Row],[Date]])</f>
        <v>2023</v>
      </c>
    </row>
    <row r="492" spans="1:34" x14ac:dyDescent="0.2">
      <c r="A492" s="1">
        <v>45179.35224537037</v>
      </c>
      <c r="B492" s="3" t="s">
        <v>89</v>
      </c>
      <c r="C492" s="2">
        <v>45179</v>
      </c>
      <c r="D492" s="3"/>
      <c r="E492" s="3">
        <v>2</v>
      </c>
      <c r="F492" s="3">
        <v>2</v>
      </c>
      <c r="G492" s="3">
        <v>2</v>
      </c>
      <c r="H492" s="3">
        <v>3</v>
      </c>
      <c r="I492" s="3">
        <v>3</v>
      </c>
      <c r="J492" s="3">
        <v>4</v>
      </c>
      <c r="K492" s="3"/>
      <c r="L492" s="14"/>
      <c r="M492" s="14"/>
      <c r="N492" s="3"/>
      <c r="AF492">
        <f t="shared" si="7"/>
        <v>16</v>
      </c>
      <c r="AG492" s="3">
        <f>_xlfn.ISOWEEKNUM(EDF[[#This Row],[Date]])</f>
        <v>36</v>
      </c>
      <c r="AH492" s="3">
        <f>YEAR(EDF[[#This Row],[Date]])</f>
        <v>2023</v>
      </c>
    </row>
    <row r="493" spans="1:34" x14ac:dyDescent="0.2">
      <c r="A493" s="1">
        <v>45179.35260416667</v>
      </c>
      <c r="B493" s="3" t="s">
        <v>86</v>
      </c>
      <c r="C493" s="2">
        <v>45179</v>
      </c>
      <c r="D493" s="3"/>
      <c r="E493" s="3">
        <v>2</v>
      </c>
      <c r="F493" s="3">
        <v>2</v>
      </c>
      <c r="G493" s="3">
        <v>3</v>
      </c>
      <c r="H493" s="3">
        <v>3</v>
      </c>
      <c r="I493" s="3">
        <v>4</v>
      </c>
      <c r="J493" s="3">
        <v>3</v>
      </c>
      <c r="K493" s="3"/>
      <c r="L493" s="14"/>
      <c r="M493" s="14"/>
      <c r="N493" s="3"/>
      <c r="AF493">
        <f t="shared" si="7"/>
        <v>17</v>
      </c>
      <c r="AG493" s="3">
        <f>_xlfn.ISOWEEKNUM(EDF[[#This Row],[Date]])</f>
        <v>36</v>
      </c>
      <c r="AH493" s="3">
        <f>YEAR(EDF[[#This Row],[Date]])</f>
        <v>2023</v>
      </c>
    </row>
    <row r="494" spans="1:34" x14ac:dyDescent="0.2">
      <c r="A494" s="1">
        <v>45179.352685185186</v>
      </c>
      <c r="B494" s="3" t="s">
        <v>100</v>
      </c>
      <c r="C494" s="2">
        <v>45179</v>
      </c>
      <c r="D494" s="3"/>
      <c r="E494" s="3">
        <v>2</v>
      </c>
      <c r="F494" s="3">
        <v>4</v>
      </c>
      <c r="G494" s="3">
        <v>2</v>
      </c>
      <c r="H494" s="3">
        <v>3</v>
      </c>
      <c r="I494" s="3">
        <v>3</v>
      </c>
      <c r="J494" s="3">
        <v>4</v>
      </c>
      <c r="K494" s="3"/>
      <c r="L494" s="14"/>
      <c r="M494" s="14"/>
      <c r="N494" s="3"/>
      <c r="AF494">
        <f t="shared" si="7"/>
        <v>18</v>
      </c>
      <c r="AG494" s="3">
        <f>_xlfn.ISOWEEKNUM(EDF[[#This Row],[Date]])</f>
        <v>36</v>
      </c>
      <c r="AH494" s="3">
        <f>YEAR(EDF[[#This Row],[Date]])</f>
        <v>2023</v>
      </c>
    </row>
    <row r="495" spans="1:34" x14ac:dyDescent="0.2">
      <c r="A495" s="1">
        <v>45179.353101851855</v>
      </c>
      <c r="B495" s="3" t="s">
        <v>111</v>
      </c>
      <c r="C495" s="2">
        <v>45179</v>
      </c>
      <c r="D495" s="3"/>
      <c r="E495" s="3">
        <v>3</v>
      </c>
      <c r="F495" s="3">
        <v>5</v>
      </c>
      <c r="G495" s="3">
        <v>2</v>
      </c>
      <c r="H495" s="3">
        <v>3</v>
      </c>
      <c r="I495" s="3">
        <v>3</v>
      </c>
      <c r="J495" s="3">
        <v>4</v>
      </c>
      <c r="K495" s="3"/>
      <c r="L495" s="14"/>
      <c r="M495" s="14"/>
      <c r="N495" s="3" t="s">
        <v>219</v>
      </c>
      <c r="AF495">
        <f t="shared" si="7"/>
        <v>20</v>
      </c>
      <c r="AG495" s="3">
        <f>_xlfn.ISOWEEKNUM(EDF[[#This Row],[Date]])</f>
        <v>36</v>
      </c>
      <c r="AH495" s="3">
        <f>YEAR(EDF[[#This Row],[Date]])</f>
        <v>2023</v>
      </c>
    </row>
    <row r="496" spans="1:34" x14ac:dyDescent="0.2">
      <c r="A496" s="1">
        <v>45179.353761574072</v>
      </c>
      <c r="B496" s="3" t="s">
        <v>211</v>
      </c>
      <c r="C496" s="2">
        <v>45179</v>
      </c>
      <c r="D496" s="3"/>
      <c r="E496" s="3">
        <v>4</v>
      </c>
      <c r="F496" s="3">
        <v>4</v>
      </c>
      <c r="G496" s="3">
        <v>2</v>
      </c>
      <c r="H496" s="3">
        <v>2</v>
      </c>
      <c r="I496" s="3">
        <v>2</v>
      </c>
      <c r="J496" s="3">
        <v>4</v>
      </c>
      <c r="K496" s="3"/>
      <c r="L496" s="14"/>
      <c r="M496" s="14"/>
      <c r="N496" s="3" t="s">
        <v>220</v>
      </c>
      <c r="AF496">
        <f t="shared" si="7"/>
        <v>18</v>
      </c>
      <c r="AG496" s="3">
        <f>_xlfn.ISOWEEKNUM(EDF[[#This Row],[Date]])</f>
        <v>36</v>
      </c>
      <c r="AH496" s="3">
        <f>YEAR(EDF[[#This Row],[Date]])</f>
        <v>2023</v>
      </c>
    </row>
    <row r="497" spans="1:34" x14ac:dyDescent="0.2">
      <c r="A497" s="1">
        <v>45179.354780092595</v>
      </c>
      <c r="B497" s="3" t="s">
        <v>181</v>
      </c>
      <c r="C497" s="2">
        <v>45179</v>
      </c>
      <c r="D497" s="3"/>
      <c r="E497" s="3">
        <v>2</v>
      </c>
      <c r="F497" s="3">
        <v>3</v>
      </c>
      <c r="G497" s="3">
        <v>2</v>
      </c>
      <c r="H497" s="3">
        <v>2</v>
      </c>
      <c r="I497" s="3">
        <v>3</v>
      </c>
      <c r="J497" s="3">
        <v>4</v>
      </c>
      <c r="K497" s="3"/>
      <c r="L497" s="14"/>
      <c r="M497" s="14"/>
      <c r="N497" s="3"/>
      <c r="AF497">
        <f t="shared" si="7"/>
        <v>16</v>
      </c>
      <c r="AG497" s="3">
        <f>_xlfn.ISOWEEKNUM(EDF[[#This Row],[Date]])</f>
        <v>36</v>
      </c>
      <c r="AH497" s="3">
        <f>YEAR(EDF[[#This Row],[Date]])</f>
        <v>2023</v>
      </c>
    </row>
    <row r="498" spans="1:34" x14ac:dyDescent="0.2">
      <c r="A498" s="1">
        <v>45179.35491898148</v>
      </c>
      <c r="B498" s="3" t="s">
        <v>168</v>
      </c>
      <c r="C498" s="2">
        <v>45179</v>
      </c>
      <c r="D498" s="3"/>
      <c r="E498" s="3">
        <v>2</v>
      </c>
      <c r="F498" s="3">
        <v>4</v>
      </c>
      <c r="G498" s="3">
        <v>2</v>
      </c>
      <c r="H498" s="3">
        <v>3</v>
      </c>
      <c r="I498" s="3">
        <v>2</v>
      </c>
      <c r="J498" s="3">
        <v>4</v>
      </c>
      <c r="K498" s="3"/>
      <c r="L498" s="14"/>
      <c r="M498" s="14"/>
      <c r="N498" s="3" t="s">
        <v>221</v>
      </c>
      <c r="AF498">
        <f t="shared" si="7"/>
        <v>17</v>
      </c>
      <c r="AG498" s="3">
        <f>_xlfn.ISOWEEKNUM(EDF[[#This Row],[Date]])</f>
        <v>36</v>
      </c>
      <c r="AH498" s="3">
        <f>YEAR(EDF[[#This Row],[Date]])</f>
        <v>2023</v>
      </c>
    </row>
    <row r="499" spans="1:34" x14ac:dyDescent="0.2">
      <c r="A499" s="1">
        <v>45179.362222222226</v>
      </c>
      <c r="B499" s="3" t="s">
        <v>77</v>
      </c>
      <c r="C499" s="2">
        <v>45179</v>
      </c>
      <c r="D499" s="3"/>
      <c r="E499" s="3">
        <v>2</v>
      </c>
      <c r="F499" s="3">
        <v>4</v>
      </c>
      <c r="G499" s="3">
        <v>1</v>
      </c>
      <c r="H499" s="3">
        <v>2</v>
      </c>
      <c r="I499" s="3">
        <v>2</v>
      </c>
      <c r="J499" s="3">
        <v>4</v>
      </c>
      <c r="K499" s="3"/>
      <c r="L499" s="14"/>
      <c r="M499" s="14"/>
      <c r="N499" s="3"/>
      <c r="AF499">
        <f t="shared" si="7"/>
        <v>15</v>
      </c>
      <c r="AG499" s="3">
        <f>_xlfn.ISOWEEKNUM(EDF[[#This Row],[Date]])</f>
        <v>36</v>
      </c>
      <c r="AH499" s="3">
        <f>YEAR(EDF[[#This Row],[Date]])</f>
        <v>2023</v>
      </c>
    </row>
    <row r="500" spans="1:34" x14ac:dyDescent="0.2">
      <c r="A500" s="1">
        <v>45179.362743055557</v>
      </c>
      <c r="B500" s="3" t="s">
        <v>134</v>
      </c>
      <c r="C500" s="2">
        <v>45179</v>
      </c>
      <c r="D500" s="3"/>
      <c r="E500" s="3">
        <v>2</v>
      </c>
      <c r="F500" s="3">
        <v>4</v>
      </c>
      <c r="G500" s="3">
        <v>3</v>
      </c>
      <c r="H500" s="3">
        <v>3</v>
      </c>
      <c r="I500" s="3">
        <v>3</v>
      </c>
      <c r="J500" s="3">
        <v>3</v>
      </c>
      <c r="K500" s="3"/>
      <c r="L500" s="14"/>
      <c r="M500" s="14"/>
      <c r="N500" s="3"/>
      <c r="AF500">
        <f t="shared" si="7"/>
        <v>18</v>
      </c>
      <c r="AG500" s="3">
        <f>_xlfn.ISOWEEKNUM(EDF[[#This Row],[Date]])</f>
        <v>36</v>
      </c>
      <c r="AH500" s="3">
        <f>YEAR(EDF[[#This Row],[Date]])</f>
        <v>2023</v>
      </c>
    </row>
    <row r="501" spans="1:34" x14ac:dyDescent="0.2">
      <c r="A501" s="1">
        <v>45179.367881944447</v>
      </c>
      <c r="B501" s="3" t="s">
        <v>212</v>
      </c>
      <c r="C501" s="2">
        <v>45179</v>
      </c>
      <c r="D501" s="3"/>
      <c r="E501" s="3">
        <v>2</v>
      </c>
      <c r="F501" s="3">
        <v>2</v>
      </c>
      <c r="G501" s="3">
        <v>1</v>
      </c>
      <c r="H501" s="3">
        <v>1</v>
      </c>
      <c r="I501" s="3">
        <v>3</v>
      </c>
      <c r="J501" s="3">
        <v>4</v>
      </c>
      <c r="K501" s="3"/>
      <c r="L501" s="14"/>
      <c r="M501" s="14"/>
      <c r="N501" s="3"/>
      <c r="AF501">
        <f t="shared" si="7"/>
        <v>13</v>
      </c>
      <c r="AG501" s="3">
        <f>_xlfn.ISOWEEKNUM(EDF[[#This Row],[Date]])</f>
        <v>36</v>
      </c>
      <c r="AH501" s="3">
        <f>YEAR(EDF[[#This Row],[Date]])</f>
        <v>2023</v>
      </c>
    </row>
    <row r="502" spans="1:34" ht="29" x14ac:dyDescent="0.2">
      <c r="A502" s="1">
        <v>45179.36791666667</v>
      </c>
      <c r="B502" s="3" t="s">
        <v>200</v>
      </c>
      <c r="C502" s="2">
        <v>45179</v>
      </c>
      <c r="D502" s="3"/>
      <c r="E502" s="3">
        <v>2</v>
      </c>
      <c r="F502" s="3">
        <v>2</v>
      </c>
      <c r="G502" s="3">
        <v>3</v>
      </c>
      <c r="H502" s="3">
        <v>3</v>
      </c>
      <c r="I502" s="3">
        <v>3</v>
      </c>
      <c r="J502" s="3">
        <v>4</v>
      </c>
      <c r="K502" s="3"/>
      <c r="L502" s="14"/>
      <c r="M502" s="14"/>
      <c r="N502" s="13" t="s">
        <v>222</v>
      </c>
      <c r="AF502">
        <f t="shared" si="7"/>
        <v>17</v>
      </c>
      <c r="AG502" s="3">
        <f>_xlfn.ISOWEEKNUM(EDF[[#This Row],[Date]])</f>
        <v>36</v>
      </c>
      <c r="AH502" s="3">
        <f>YEAR(EDF[[#This Row],[Date]])</f>
        <v>2023</v>
      </c>
    </row>
    <row r="503" spans="1:34" x14ac:dyDescent="0.2">
      <c r="A503" s="1">
        <v>45179.367997685185</v>
      </c>
      <c r="B503" s="3" t="s">
        <v>84</v>
      </c>
      <c r="C503" s="2">
        <v>45179</v>
      </c>
      <c r="D503" s="3"/>
      <c r="E503" s="3">
        <v>2</v>
      </c>
      <c r="F503" s="3">
        <v>4</v>
      </c>
      <c r="G503" s="3">
        <v>2</v>
      </c>
      <c r="H503" s="3">
        <v>3</v>
      </c>
      <c r="I503" s="3">
        <v>3</v>
      </c>
      <c r="J503" s="3">
        <v>3</v>
      </c>
      <c r="K503" s="3"/>
      <c r="L503" s="14"/>
      <c r="M503" s="14"/>
      <c r="N503" s="3"/>
      <c r="AF503">
        <f t="shared" si="7"/>
        <v>17</v>
      </c>
      <c r="AG503" s="3">
        <f>_xlfn.ISOWEEKNUM(EDF[[#This Row],[Date]])</f>
        <v>36</v>
      </c>
      <c r="AH503" s="3">
        <f>YEAR(EDF[[#This Row],[Date]])</f>
        <v>2023</v>
      </c>
    </row>
    <row r="504" spans="1:34" x14ac:dyDescent="0.2">
      <c r="A504" s="1">
        <v>45179.369363425925</v>
      </c>
      <c r="B504" s="3" t="s">
        <v>106</v>
      </c>
      <c r="C504" s="2">
        <v>45179</v>
      </c>
      <c r="D504" s="3"/>
      <c r="E504" s="3">
        <v>2</v>
      </c>
      <c r="F504" s="3">
        <v>2</v>
      </c>
      <c r="G504" s="3">
        <v>3</v>
      </c>
      <c r="H504" s="3">
        <v>3</v>
      </c>
      <c r="I504" s="3">
        <v>3</v>
      </c>
      <c r="J504" s="3">
        <v>5</v>
      </c>
      <c r="K504" s="3"/>
      <c r="L504" s="14"/>
      <c r="M504" s="14"/>
      <c r="N504" s="3"/>
      <c r="AF504">
        <f t="shared" si="7"/>
        <v>18</v>
      </c>
      <c r="AG504" s="3">
        <f>_xlfn.ISOWEEKNUM(EDF[[#This Row],[Date]])</f>
        <v>36</v>
      </c>
      <c r="AH504" s="3">
        <f>YEAR(EDF[[#This Row],[Date]])</f>
        <v>2023</v>
      </c>
    </row>
    <row r="505" spans="1:34" x14ac:dyDescent="0.2">
      <c r="A505" s="1">
        <v>45179.378912037035</v>
      </c>
      <c r="B505" s="3" t="s">
        <v>80</v>
      </c>
      <c r="C505" s="2">
        <v>45179</v>
      </c>
      <c r="D505" s="3"/>
      <c r="E505" s="3">
        <v>2</v>
      </c>
      <c r="F505" s="3">
        <v>4</v>
      </c>
      <c r="G505" s="3">
        <v>2</v>
      </c>
      <c r="H505" s="3">
        <v>2</v>
      </c>
      <c r="I505" s="3">
        <v>3</v>
      </c>
      <c r="J505" s="3">
        <v>4</v>
      </c>
      <c r="K505" s="3"/>
      <c r="L505" s="14"/>
      <c r="M505" s="14"/>
      <c r="N505" s="3" t="s">
        <v>69</v>
      </c>
      <c r="AF505">
        <f t="shared" si="7"/>
        <v>17</v>
      </c>
      <c r="AG505" s="3">
        <f>_xlfn.ISOWEEKNUM(EDF[[#This Row],[Date]])</f>
        <v>36</v>
      </c>
      <c r="AH505" s="3">
        <f>YEAR(EDF[[#This Row],[Date]])</f>
        <v>2023</v>
      </c>
    </row>
    <row r="506" spans="1:34" x14ac:dyDescent="0.2">
      <c r="A506" s="1">
        <v>45180.324467592596</v>
      </c>
      <c r="B506" s="3" t="s">
        <v>75</v>
      </c>
      <c r="C506" s="2">
        <v>45180</v>
      </c>
      <c r="D506" s="3"/>
      <c r="E506" s="3">
        <v>2</v>
      </c>
      <c r="F506" s="3">
        <v>1</v>
      </c>
      <c r="G506" s="3">
        <v>1</v>
      </c>
      <c r="H506" s="3">
        <v>2</v>
      </c>
      <c r="I506" s="3">
        <v>1</v>
      </c>
      <c r="J506" s="3">
        <v>3</v>
      </c>
      <c r="K506" s="3"/>
      <c r="L506" s="14"/>
      <c r="M506" s="14"/>
      <c r="N506" s="3"/>
      <c r="AF506">
        <f t="shared" si="7"/>
        <v>10</v>
      </c>
      <c r="AG506" s="3">
        <f>_xlfn.ISOWEEKNUM(EDF[[#This Row],[Date]])</f>
        <v>37</v>
      </c>
      <c r="AH506" s="3">
        <f>YEAR(EDF[[#This Row],[Date]])</f>
        <v>2023</v>
      </c>
    </row>
    <row r="507" spans="1:34" x14ac:dyDescent="0.2">
      <c r="A507" s="1">
        <v>45181.275277777779</v>
      </c>
      <c r="B507" s="3" t="s">
        <v>84</v>
      </c>
      <c r="C507" s="2">
        <v>45181</v>
      </c>
      <c r="D507" s="3"/>
      <c r="E507" s="3">
        <v>2</v>
      </c>
      <c r="F507" s="3">
        <v>3</v>
      </c>
      <c r="G507" s="3">
        <v>2</v>
      </c>
      <c r="H507" s="3">
        <v>2</v>
      </c>
      <c r="I507" s="3">
        <v>3</v>
      </c>
      <c r="J507" s="3">
        <v>3</v>
      </c>
      <c r="K507" s="3"/>
      <c r="L507" s="14"/>
      <c r="M507" s="14"/>
      <c r="N507" s="3"/>
      <c r="AF507">
        <f t="shared" si="7"/>
        <v>15</v>
      </c>
      <c r="AG507" s="3">
        <f>_xlfn.ISOWEEKNUM(EDF[[#This Row],[Date]])</f>
        <v>37</v>
      </c>
      <c r="AH507" s="3">
        <f>YEAR(EDF[[#This Row],[Date]])</f>
        <v>2023</v>
      </c>
    </row>
    <row r="508" spans="1:34" x14ac:dyDescent="0.2">
      <c r="A508" s="1">
        <v>45181.312847222223</v>
      </c>
      <c r="B508" s="3" t="s">
        <v>109</v>
      </c>
      <c r="C508" s="2">
        <v>45181</v>
      </c>
      <c r="D508" s="3"/>
      <c r="E508" s="3">
        <v>3</v>
      </c>
      <c r="F508" s="3">
        <v>4</v>
      </c>
      <c r="G508" s="3">
        <v>4</v>
      </c>
      <c r="H508" s="3">
        <v>4</v>
      </c>
      <c r="I508" s="3">
        <v>4</v>
      </c>
      <c r="J508" s="3">
        <v>4</v>
      </c>
      <c r="K508" s="3"/>
      <c r="L508" s="14"/>
      <c r="M508" s="14"/>
      <c r="N508" s="3"/>
      <c r="AF508">
        <f t="shared" si="7"/>
        <v>23</v>
      </c>
      <c r="AG508" s="3">
        <f>_xlfn.ISOWEEKNUM(EDF[[#This Row],[Date]])</f>
        <v>37</v>
      </c>
      <c r="AH508" s="3">
        <f>YEAR(EDF[[#This Row],[Date]])</f>
        <v>2023</v>
      </c>
    </row>
    <row r="509" spans="1:34" x14ac:dyDescent="0.2">
      <c r="A509" s="1">
        <v>45181.312858796293</v>
      </c>
      <c r="B509" s="3" t="s">
        <v>135</v>
      </c>
      <c r="C509" s="2">
        <v>45181</v>
      </c>
      <c r="D509" s="3"/>
      <c r="E509" s="3">
        <v>2</v>
      </c>
      <c r="F509" s="3">
        <v>4</v>
      </c>
      <c r="G509" s="3">
        <v>2</v>
      </c>
      <c r="H509" s="3">
        <v>3</v>
      </c>
      <c r="I509" s="3">
        <v>3</v>
      </c>
      <c r="J509" s="3">
        <v>4</v>
      </c>
      <c r="K509" s="3"/>
      <c r="L509" s="14"/>
      <c r="M509" s="14"/>
      <c r="N509" s="3"/>
      <c r="AF509">
        <f t="shared" si="7"/>
        <v>18</v>
      </c>
      <c r="AG509" s="3">
        <f>_xlfn.ISOWEEKNUM(EDF[[#This Row],[Date]])</f>
        <v>37</v>
      </c>
      <c r="AH509" s="3">
        <f>YEAR(EDF[[#This Row],[Date]])</f>
        <v>2023</v>
      </c>
    </row>
    <row r="510" spans="1:34" x14ac:dyDescent="0.2">
      <c r="A510" s="1">
        <v>45181.313518518517</v>
      </c>
      <c r="B510" s="3" t="s">
        <v>208</v>
      </c>
      <c r="C510" s="2">
        <v>45181</v>
      </c>
      <c r="D510" s="3"/>
      <c r="E510" s="3">
        <v>4</v>
      </c>
      <c r="F510" s="3">
        <v>4</v>
      </c>
      <c r="G510" s="3">
        <v>4</v>
      </c>
      <c r="H510" s="3">
        <v>2</v>
      </c>
      <c r="I510" s="3">
        <v>3</v>
      </c>
      <c r="J510" s="3">
        <v>4</v>
      </c>
      <c r="K510" s="3"/>
      <c r="L510" s="14"/>
      <c r="M510" s="14"/>
      <c r="N510" s="3"/>
      <c r="AF510">
        <f t="shared" si="7"/>
        <v>21</v>
      </c>
      <c r="AG510" s="3">
        <f>_xlfn.ISOWEEKNUM(EDF[[#This Row],[Date]])</f>
        <v>37</v>
      </c>
      <c r="AH510" s="3">
        <f>YEAR(EDF[[#This Row],[Date]])</f>
        <v>2023</v>
      </c>
    </row>
    <row r="511" spans="1:34" x14ac:dyDescent="0.2">
      <c r="A511" s="1">
        <v>45181.316886574074</v>
      </c>
      <c r="B511" s="3" t="s">
        <v>76</v>
      </c>
      <c r="C511" s="2">
        <v>45181</v>
      </c>
      <c r="D511" s="3"/>
      <c r="E511" s="3">
        <v>3</v>
      </c>
      <c r="F511" s="3">
        <v>4</v>
      </c>
      <c r="G511" s="3">
        <v>2</v>
      </c>
      <c r="H511" s="3">
        <v>2</v>
      </c>
      <c r="I511" s="3">
        <v>3</v>
      </c>
      <c r="J511" s="3">
        <v>4</v>
      </c>
      <c r="K511" s="3"/>
      <c r="L511" s="14"/>
      <c r="M511" s="14"/>
      <c r="N511" s="3"/>
      <c r="AF511">
        <f t="shared" si="7"/>
        <v>18</v>
      </c>
      <c r="AG511" s="3">
        <f>_xlfn.ISOWEEKNUM(EDF[[#This Row],[Date]])</f>
        <v>37</v>
      </c>
      <c r="AH511" s="3">
        <f>YEAR(EDF[[#This Row],[Date]])</f>
        <v>2023</v>
      </c>
    </row>
    <row r="512" spans="1:34" x14ac:dyDescent="0.2">
      <c r="A512" s="1">
        <v>45181.324201388888</v>
      </c>
      <c r="B512" s="3" t="s">
        <v>99</v>
      </c>
      <c r="C512" s="2">
        <v>45181</v>
      </c>
      <c r="D512" s="3"/>
      <c r="E512" s="3">
        <v>2</v>
      </c>
      <c r="F512" s="3">
        <v>3</v>
      </c>
      <c r="G512" s="3">
        <v>3</v>
      </c>
      <c r="H512" s="3">
        <v>3</v>
      </c>
      <c r="I512" s="3">
        <v>2</v>
      </c>
      <c r="J512" s="3">
        <v>4</v>
      </c>
      <c r="K512" s="3"/>
      <c r="L512" s="14"/>
      <c r="M512" s="14"/>
      <c r="N512" s="3"/>
      <c r="AF512">
        <f t="shared" si="7"/>
        <v>17</v>
      </c>
      <c r="AG512" s="3">
        <f>_xlfn.ISOWEEKNUM(EDF[[#This Row],[Date]])</f>
        <v>37</v>
      </c>
      <c r="AH512" s="3">
        <f>YEAR(EDF[[#This Row],[Date]])</f>
        <v>2023</v>
      </c>
    </row>
    <row r="513" spans="1:34" x14ac:dyDescent="0.2">
      <c r="A513" s="1">
        <v>45181.33011574074</v>
      </c>
      <c r="B513" s="3" t="s">
        <v>95</v>
      </c>
      <c r="C513" s="2">
        <v>45181</v>
      </c>
      <c r="D513" s="3"/>
      <c r="E513" s="3">
        <v>2</v>
      </c>
      <c r="F513" s="3">
        <v>1</v>
      </c>
      <c r="G513" s="3">
        <v>3</v>
      </c>
      <c r="H513" s="3">
        <v>3</v>
      </c>
      <c r="I513" s="3">
        <v>3</v>
      </c>
      <c r="J513" s="3">
        <v>4</v>
      </c>
      <c r="K513" s="3"/>
      <c r="L513" s="14"/>
      <c r="M513" s="14"/>
      <c r="N513" s="3"/>
      <c r="AF513">
        <f t="shared" si="7"/>
        <v>16</v>
      </c>
      <c r="AG513" s="3">
        <f>_xlfn.ISOWEEKNUM(EDF[[#This Row],[Date]])</f>
        <v>37</v>
      </c>
      <c r="AH513" s="3">
        <f>YEAR(EDF[[#This Row],[Date]])</f>
        <v>2023</v>
      </c>
    </row>
    <row r="514" spans="1:34" x14ac:dyDescent="0.2">
      <c r="A514" s="1">
        <v>45181.332071759258</v>
      </c>
      <c r="B514" s="3" t="s">
        <v>142</v>
      </c>
      <c r="C514" s="2">
        <v>45181</v>
      </c>
      <c r="D514" s="3"/>
      <c r="E514" s="3">
        <v>3</v>
      </c>
      <c r="F514" s="3">
        <v>3</v>
      </c>
      <c r="G514" s="3">
        <v>3</v>
      </c>
      <c r="H514" s="3">
        <v>3</v>
      </c>
      <c r="I514" s="3">
        <v>2</v>
      </c>
      <c r="J514" s="3">
        <v>2</v>
      </c>
      <c r="K514" s="3"/>
      <c r="L514" s="14"/>
      <c r="M514" s="14"/>
      <c r="N514" s="3"/>
      <c r="AF514">
        <f t="shared" si="7"/>
        <v>16</v>
      </c>
      <c r="AG514" s="3">
        <f>_xlfn.ISOWEEKNUM(EDF[[#This Row],[Date]])</f>
        <v>37</v>
      </c>
      <c r="AH514" s="3">
        <f>YEAR(EDF[[#This Row],[Date]])</f>
        <v>2023</v>
      </c>
    </row>
    <row r="515" spans="1:34" x14ac:dyDescent="0.2">
      <c r="A515" s="1">
        <v>45181.334328703706</v>
      </c>
      <c r="B515" s="3" t="s">
        <v>87</v>
      </c>
      <c r="C515" s="2">
        <v>45181</v>
      </c>
      <c r="D515" s="3"/>
      <c r="E515" s="3">
        <v>4</v>
      </c>
      <c r="F515" s="3">
        <v>4</v>
      </c>
      <c r="G515" s="3">
        <v>3</v>
      </c>
      <c r="H515" s="3">
        <v>3</v>
      </c>
      <c r="I515" s="3">
        <v>4</v>
      </c>
      <c r="J515" s="3">
        <v>5</v>
      </c>
      <c r="K515" s="3"/>
      <c r="L515" s="14"/>
      <c r="M515" s="14"/>
      <c r="N515" s="3"/>
      <c r="AF515">
        <f t="shared" ref="AF515:AF578" si="8">SUM(E515:J515)</f>
        <v>23</v>
      </c>
      <c r="AG515" s="3">
        <f>_xlfn.ISOWEEKNUM(EDF[[#This Row],[Date]])</f>
        <v>37</v>
      </c>
      <c r="AH515" s="3">
        <f>YEAR(EDF[[#This Row],[Date]])</f>
        <v>2023</v>
      </c>
    </row>
    <row r="516" spans="1:34" x14ac:dyDescent="0.2">
      <c r="A516" s="1">
        <v>45181.334710648145</v>
      </c>
      <c r="B516" s="3" t="s">
        <v>102</v>
      </c>
      <c r="C516" s="2">
        <v>45181</v>
      </c>
      <c r="D516" s="3"/>
      <c r="E516" s="3">
        <v>3</v>
      </c>
      <c r="F516" s="3">
        <v>5</v>
      </c>
      <c r="G516" s="3">
        <v>3</v>
      </c>
      <c r="H516" s="3">
        <v>3</v>
      </c>
      <c r="I516" s="3">
        <v>4</v>
      </c>
      <c r="J516" s="3">
        <v>4</v>
      </c>
      <c r="K516" s="3"/>
      <c r="L516" s="14"/>
      <c r="M516" s="14"/>
      <c r="N516" s="3"/>
      <c r="AF516">
        <f t="shared" si="8"/>
        <v>22</v>
      </c>
      <c r="AG516" s="3">
        <f>_xlfn.ISOWEEKNUM(EDF[[#This Row],[Date]])</f>
        <v>37</v>
      </c>
      <c r="AH516" s="3">
        <f>YEAR(EDF[[#This Row],[Date]])</f>
        <v>2023</v>
      </c>
    </row>
    <row r="517" spans="1:34" x14ac:dyDescent="0.2">
      <c r="A517" s="1">
        <v>45181.341898148145</v>
      </c>
      <c r="B517" s="3" t="s">
        <v>181</v>
      </c>
      <c r="C517" s="2">
        <v>45181</v>
      </c>
      <c r="D517" s="3"/>
      <c r="E517" s="3">
        <v>2</v>
      </c>
      <c r="F517" s="3">
        <v>3</v>
      </c>
      <c r="G517" s="3">
        <v>2</v>
      </c>
      <c r="H517" s="3">
        <v>3</v>
      </c>
      <c r="I517" s="3">
        <v>3</v>
      </c>
      <c r="J517" s="3">
        <v>4</v>
      </c>
      <c r="K517" s="3"/>
      <c r="L517" s="14"/>
      <c r="M517" s="14"/>
      <c r="N517" s="3"/>
      <c r="AF517">
        <f t="shared" si="8"/>
        <v>17</v>
      </c>
      <c r="AG517" s="3">
        <f>_xlfn.ISOWEEKNUM(EDF[[#This Row],[Date]])</f>
        <v>37</v>
      </c>
      <c r="AH517" s="3">
        <f>YEAR(EDF[[#This Row],[Date]])</f>
        <v>2023</v>
      </c>
    </row>
    <row r="518" spans="1:34" x14ac:dyDescent="0.2">
      <c r="A518" s="1">
        <v>45181.354166666664</v>
      </c>
      <c r="B518" s="3" t="s">
        <v>86</v>
      </c>
      <c r="C518" s="2">
        <v>45181</v>
      </c>
      <c r="D518" s="3"/>
      <c r="E518" s="3">
        <v>3</v>
      </c>
      <c r="F518" s="3">
        <v>3</v>
      </c>
      <c r="G518" s="3">
        <v>4</v>
      </c>
      <c r="H518" s="3">
        <v>2</v>
      </c>
      <c r="I518" s="3">
        <v>2</v>
      </c>
      <c r="J518" s="3">
        <v>3</v>
      </c>
      <c r="K518" s="3"/>
      <c r="L518" s="14"/>
      <c r="M518" s="14"/>
      <c r="N518" s="3"/>
      <c r="AF518">
        <f t="shared" si="8"/>
        <v>17</v>
      </c>
      <c r="AG518" s="3">
        <f>_xlfn.ISOWEEKNUM(EDF[[#This Row],[Date]])</f>
        <v>37</v>
      </c>
      <c r="AH518" s="3">
        <f>YEAR(EDF[[#This Row],[Date]])</f>
        <v>2023</v>
      </c>
    </row>
    <row r="519" spans="1:34" x14ac:dyDescent="0.2">
      <c r="A519" s="1">
        <v>45181.378576388888</v>
      </c>
      <c r="B519" s="3" t="s">
        <v>75</v>
      </c>
      <c r="C519" s="2">
        <v>45181</v>
      </c>
      <c r="D519" s="3"/>
      <c r="E519" s="3">
        <v>3</v>
      </c>
      <c r="F519" s="3">
        <v>2</v>
      </c>
      <c r="G519" s="3">
        <v>1</v>
      </c>
      <c r="H519" s="3">
        <v>2</v>
      </c>
      <c r="I519" s="3">
        <v>2</v>
      </c>
      <c r="J519" s="3">
        <v>3</v>
      </c>
      <c r="K519" s="3"/>
      <c r="L519" s="14"/>
      <c r="M519" s="14"/>
      <c r="N519" s="3"/>
      <c r="AF519">
        <f t="shared" si="8"/>
        <v>13</v>
      </c>
      <c r="AG519" s="3">
        <f>_xlfn.ISOWEEKNUM(EDF[[#This Row],[Date]])</f>
        <v>37</v>
      </c>
      <c r="AH519" s="3">
        <f>YEAR(EDF[[#This Row],[Date]])</f>
        <v>2023</v>
      </c>
    </row>
    <row r="520" spans="1:34" x14ac:dyDescent="0.2">
      <c r="A520" s="1">
        <v>45181.38</v>
      </c>
      <c r="B520" s="3" t="s">
        <v>191</v>
      </c>
      <c r="C520" s="2">
        <v>45181</v>
      </c>
      <c r="D520" s="3"/>
      <c r="E520" s="3">
        <v>4</v>
      </c>
      <c r="F520" s="3">
        <v>4</v>
      </c>
      <c r="G520" s="3">
        <v>4</v>
      </c>
      <c r="H520" s="3">
        <v>3</v>
      </c>
      <c r="I520" s="3">
        <v>5</v>
      </c>
      <c r="J520" s="3">
        <v>5</v>
      </c>
      <c r="K520" s="3"/>
      <c r="L520" s="14"/>
      <c r="M520" s="14"/>
      <c r="N520" s="3"/>
      <c r="AF520">
        <f t="shared" si="8"/>
        <v>25</v>
      </c>
      <c r="AG520" s="3">
        <f>_xlfn.ISOWEEKNUM(EDF[[#This Row],[Date]])</f>
        <v>37</v>
      </c>
      <c r="AH520" s="3">
        <f>YEAR(EDF[[#This Row],[Date]])</f>
        <v>2023</v>
      </c>
    </row>
    <row r="521" spans="1:34" ht="85" x14ac:dyDescent="0.2">
      <c r="A521" s="1">
        <v>45181.382939814815</v>
      </c>
      <c r="B521" s="3" t="s">
        <v>168</v>
      </c>
      <c r="C521" s="2">
        <v>45181</v>
      </c>
      <c r="D521" s="3"/>
      <c r="E521" s="3">
        <v>4</v>
      </c>
      <c r="F521" s="3">
        <v>4</v>
      </c>
      <c r="G521" s="3">
        <v>3</v>
      </c>
      <c r="H521" s="3">
        <v>3</v>
      </c>
      <c r="I521" s="3">
        <v>2</v>
      </c>
      <c r="J521" s="3">
        <v>4</v>
      </c>
      <c r="K521" s="3"/>
      <c r="L521" s="14"/>
      <c r="M521" s="14"/>
      <c r="N521" s="13" t="s">
        <v>223</v>
      </c>
      <c r="AF521">
        <f t="shared" si="8"/>
        <v>20</v>
      </c>
      <c r="AG521" s="3">
        <f>_xlfn.ISOWEEKNUM(EDF[[#This Row],[Date]])</f>
        <v>37</v>
      </c>
      <c r="AH521" s="3">
        <f>YEAR(EDF[[#This Row],[Date]])</f>
        <v>2023</v>
      </c>
    </row>
    <row r="522" spans="1:34" x14ac:dyDescent="0.2">
      <c r="A522" s="1">
        <v>45181.383923611109</v>
      </c>
      <c r="B522" s="3" t="s">
        <v>106</v>
      </c>
      <c r="C522" s="2">
        <v>45181</v>
      </c>
      <c r="D522" s="3"/>
      <c r="E522" s="3">
        <v>3</v>
      </c>
      <c r="F522" s="3">
        <v>4</v>
      </c>
      <c r="G522" s="3">
        <v>3</v>
      </c>
      <c r="H522" s="3">
        <v>3</v>
      </c>
      <c r="I522" s="3">
        <v>3</v>
      </c>
      <c r="J522" s="3">
        <v>2</v>
      </c>
      <c r="K522" s="3"/>
      <c r="L522" s="14"/>
      <c r="M522" s="14"/>
      <c r="N522" s="3"/>
      <c r="AF522">
        <f t="shared" si="8"/>
        <v>18</v>
      </c>
      <c r="AG522" s="3">
        <f>_xlfn.ISOWEEKNUM(EDF[[#This Row],[Date]])</f>
        <v>37</v>
      </c>
      <c r="AH522" s="3">
        <f>YEAR(EDF[[#This Row],[Date]])</f>
        <v>2023</v>
      </c>
    </row>
    <row r="523" spans="1:34" x14ac:dyDescent="0.2">
      <c r="A523" s="1">
        <v>45181.396203703705</v>
      </c>
      <c r="B523" s="3" t="s">
        <v>107</v>
      </c>
      <c r="C523" s="2">
        <v>45181</v>
      </c>
      <c r="D523" s="3"/>
      <c r="E523" s="3">
        <v>2</v>
      </c>
      <c r="F523" s="3">
        <v>3</v>
      </c>
      <c r="G523" s="3">
        <v>2</v>
      </c>
      <c r="H523" s="3">
        <v>2</v>
      </c>
      <c r="I523" s="3">
        <v>2</v>
      </c>
      <c r="J523" s="3">
        <v>4</v>
      </c>
      <c r="K523" s="3"/>
      <c r="L523" s="14"/>
      <c r="M523" s="14"/>
      <c r="N523" s="3" t="s">
        <v>224</v>
      </c>
      <c r="AF523">
        <f t="shared" si="8"/>
        <v>15</v>
      </c>
      <c r="AG523" s="3">
        <f>_xlfn.ISOWEEKNUM(EDF[[#This Row],[Date]])</f>
        <v>37</v>
      </c>
      <c r="AH523" s="3">
        <f>YEAR(EDF[[#This Row],[Date]])</f>
        <v>2023</v>
      </c>
    </row>
    <row r="524" spans="1:34" x14ac:dyDescent="0.2">
      <c r="A524" s="1">
        <v>45181.411944444444</v>
      </c>
      <c r="B524" s="3" t="s">
        <v>167</v>
      </c>
      <c r="C524" s="2">
        <v>45181</v>
      </c>
      <c r="D524" s="3"/>
      <c r="E524" s="3">
        <v>2</v>
      </c>
      <c r="F524" s="3">
        <v>4</v>
      </c>
      <c r="G524" s="3">
        <v>3</v>
      </c>
      <c r="H524" s="3">
        <v>3</v>
      </c>
      <c r="I524" s="3">
        <v>3</v>
      </c>
      <c r="J524" s="3">
        <v>4</v>
      </c>
      <c r="K524" s="3"/>
      <c r="L524" s="14"/>
      <c r="M524" s="14"/>
      <c r="N524" s="3"/>
      <c r="AF524">
        <f t="shared" si="8"/>
        <v>19</v>
      </c>
      <c r="AG524" s="3">
        <f>_xlfn.ISOWEEKNUM(EDF[[#This Row],[Date]])</f>
        <v>37</v>
      </c>
      <c r="AH524" s="3">
        <f>YEAR(EDF[[#This Row],[Date]])</f>
        <v>2023</v>
      </c>
    </row>
    <row r="525" spans="1:34" x14ac:dyDescent="0.2">
      <c r="A525" s="1">
        <v>45181.424722222226</v>
      </c>
      <c r="B525" s="3" t="s">
        <v>111</v>
      </c>
      <c r="C525" s="2">
        <v>45181</v>
      </c>
      <c r="D525" s="3"/>
      <c r="E525" s="3">
        <v>4</v>
      </c>
      <c r="F525" s="3">
        <v>5</v>
      </c>
      <c r="G525" s="3">
        <v>2</v>
      </c>
      <c r="H525" s="3">
        <v>3</v>
      </c>
      <c r="I525" s="3">
        <v>4</v>
      </c>
      <c r="J525" s="3">
        <v>5</v>
      </c>
      <c r="K525" s="3"/>
      <c r="L525" s="14"/>
      <c r="M525" s="14"/>
      <c r="N525" s="3" t="s">
        <v>225</v>
      </c>
      <c r="AF525">
        <f t="shared" si="8"/>
        <v>23</v>
      </c>
      <c r="AG525" s="3">
        <f>_xlfn.ISOWEEKNUM(EDF[[#This Row],[Date]])</f>
        <v>37</v>
      </c>
      <c r="AH525" s="3">
        <f>YEAR(EDF[[#This Row],[Date]])</f>
        <v>2023</v>
      </c>
    </row>
    <row r="526" spans="1:34" x14ac:dyDescent="0.2">
      <c r="A526" s="1">
        <v>45181.438738425924</v>
      </c>
      <c r="B526" s="3" t="s">
        <v>171</v>
      </c>
      <c r="C526" s="2">
        <v>45181</v>
      </c>
      <c r="D526" s="3"/>
      <c r="E526" s="3">
        <v>3</v>
      </c>
      <c r="F526" s="3">
        <v>3</v>
      </c>
      <c r="G526" s="3">
        <v>3</v>
      </c>
      <c r="H526" s="3">
        <v>3</v>
      </c>
      <c r="I526" s="3">
        <v>1</v>
      </c>
      <c r="J526" s="3">
        <v>2</v>
      </c>
      <c r="K526" s="3"/>
      <c r="L526" s="14"/>
      <c r="M526" s="14"/>
      <c r="N526" s="3"/>
      <c r="AF526">
        <f t="shared" si="8"/>
        <v>15</v>
      </c>
      <c r="AG526" s="3">
        <f>_xlfn.ISOWEEKNUM(EDF[[#This Row],[Date]])</f>
        <v>37</v>
      </c>
      <c r="AH526" s="3">
        <f>YEAR(EDF[[#This Row],[Date]])</f>
        <v>2023</v>
      </c>
    </row>
    <row r="527" spans="1:34" x14ac:dyDescent="0.2">
      <c r="A527" s="1">
        <v>45181.443240740744</v>
      </c>
      <c r="B527" s="3" t="s">
        <v>192</v>
      </c>
      <c r="C527" s="2">
        <v>45181</v>
      </c>
      <c r="D527" s="3"/>
      <c r="E527" s="3">
        <v>2</v>
      </c>
      <c r="F527" s="3">
        <v>4</v>
      </c>
      <c r="G527" s="3">
        <v>2</v>
      </c>
      <c r="H527" s="3">
        <v>3</v>
      </c>
      <c r="I527" s="3">
        <v>3</v>
      </c>
      <c r="J527" s="3">
        <v>4</v>
      </c>
      <c r="K527" s="3"/>
      <c r="L527" s="14"/>
      <c r="M527" s="14"/>
      <c r="N527" s="3" t="s">
        <v>226</v>
      </c>
      <c r="AF527">
        <f t="shared" si="8"/>
        <v>18</v>
      </c>
      <c r="AG527" s="3">
        <f>_xlfn.ISOWEEKNUM(EDF[[#This Row],[Date]])</f>
        <v>37</v>
      </c>
      <c r="AH527" s="3">
        <f>YEAR(EDF[[#This Row],[Date]])</f>
        <v>2023</v>
      </c>
    </row>
    <row r="528" spans="1:34" x14ac:dyDescent="0.2">
      <c r="A528" s="1">
        <v>45181.473773148151</v>
      </c>
      <c r="B528" s="3" t="s">
        <v>83</v>
      </c>
      <c r="C528" s="2">
        <v>45181</v>
      </c>
      <c r="D528" s="3"/>
      <c r="E528" s="3">
        <v>2</v>
      </c>
      <c r="F528" s="3">
        <v>2</v>
      </c>
      <c r="G528" s="3">
        <v>2</v>
      </c>
      <c r="H528" s="3">
        <v>3</v>
      </c>
      <c r="I528" s="3">
        <v>2</v>
      </c>
      <c r="J528" s="3">
        <v>2</v>
      </c>
      <c r="K528" s="3"/>
      <c r="L528" s="14"/>
      <c r="M528" s="14"/>
      <c r="N528" s="3" t="s">
        <v>227</v>
      </c>
      <c r="AF528">
        <f t="shared" si="8"/>
        <v>13</v>
      </c>
      <c r="AG528" s="3">
        <f>_xlfn.ISOWEEKNUM(EDF[[#This Row],[Date]])</f>
        <v>37</v>
      </c>
      <c r="AH528" s="3">
        <f>YEAR(EDF[[#This Row],[Date]])</f>
        <v>2023</v>
      </c>
    </row>
    <row r="529" spans="1:34" x14ac:dyDescent="0.2">
      <c r="A529" s="1">
        <v>45181.485185185185</v>
      </c>
      <c r="B529" s="3" t="s">
        <v>78</v>
      </c>
      <c r="C529" s="2">
        <v>45181</v>
      </c>
      <c r="D529" s="3"/>
      <c r="E529" s="3">
        <v>4</v>
      </c>
      <c r="F529" s="3">
        <v>4</v>
      </c>
      <c r="G529" s="3">
        <v>2</v>
      </c>
      <c r="H529" s="3">
        <v>3</v>
      </c>
      <c r="I529" s="3">
        <v>4</v>
      </c>
      <c r="J529" s="3">
        <v>4</v>
      </c>
      <c r="K529" s="3"/>
      <c r="L529" s="14"/>
      <c r="M529" s="14"/>
      <c r="N529" s="3" t="s">
        <v>228</v>
      </c>
      <c r="AF529">
        <f t="shared" si="8"/>
        <v>21</v>
      </c>
      <c r="AG529" s="3">
        <f>_xlfn.ISOWEEKNUM(EDF[[#This Row],[Date]])</f>
        <v>37</v>
      </c>
      <c r="AH529" s="3">
        <f>YEAR(EDF[[#This Row],[Date]])</f>
        <v>2023</v>
      </c>
    </row>
    <row r="530" spans="1:34" x14ac:dyDescent="0.2">
      <c r="A530" s="1">
        <v>45181.520914351851</v>
      </c>
      <c r="B530" s="3" t="s">
        <v>88</v>
      </c>
      <c r="C530" s="2">
        <v>45181</v>
      </c>
      <c r="D530" s="3"/>
      <c r="E530" s="3">
        <v>3</v>
      </c>
      <c r="F530" s="3">
        <v>2</v>
      </c>
      <c r="G530" s="3">
        <v>2</v>
      </c>
      <c r="H530" s="3">
        <v>3</v>
      </c>
      <c r="I530" s="3">
        <v>2</v>
      </c>
      <c r="J530" s="3">
        <v>4</v>
      </c>
      <c r="K530" s="3"/>
      <c r="L530" s="14"/>
      <c r="M530" s="14"/>
      <c r="N530" s="3"/>
      <c r="AF530">
        <f t="shared" si="8"/>
        <v>16</v>
      </c>
      <c r="AG530" s="3">
        <f>_xlfn.ISOWEEKNUM(EDF[[#This Row],[Date]])</f>
        <v>37</v>
      </c>
      <c r="AH530" s="3">
        <f>YEAR(EDF[[#This Row],[Date]])</f>
        <v>2023</v>
      </c>
    </row>
    <row r="531" spans="1:34" x14ac:dyDescent="0.2">
      <c r="A531" s="1">
        <v>45181.522187499999</v>
      </c>
      <c r="B531" s="3" t="s">
        <v>188</v>
      </c>
      <c r="C531" s="2">
        <v>45181</v>
      </c>
      <c r="D531" s="3"/>
      <c r="E531" s="3">
        <v>4</v>
      </c>
      <c r="F531" s="3">
        <v>4</v>
      </c>
      <c r="G531" s="3">
        <v>3</v>
      </c>
      <c r="H531" s="3">
        <v>3</v>
      </c>
      <c r="I531" s="3">
        <v>4</v>
      </c>
      <c r="J531" s="3">
        <v>4</v>
      </c>
      <c r="K531" s="3"/>
      <c r="L531" s="14"/>
      <c r="M531" s="14"/>
      <c r="N531" s="3"/>
      <c r="AF531">
        <f t="shared" si="8"/>
        <v>22</v>
      </c>
      <c r="AG531" s="3">
        <f>_xlfn.ISOWEEKNUM(EDF[[#This Row],[Date]])</f>
        <v>37</v>
      </c>
      <c r="AH531" s="3">
        <f>YEAR(EDF[[#This Row],[Date]])</f>
        <v>2023</v>
      </c>
    </row>
    <row r="532" spans="1:34" x14ac:dyDescent="0.2">
      <c r="A532" s="1">
        <v>45181.542025462964</v>
      </c>
      <c r="B532" s="3" t="s">
        <v>211</v>
      </c>
      <c r="C532" s="2">
        <v>45181</v>
      </c>
      <c r="D532" s="3"/>
      <c r="E532" s="3">
        <v>4</v>
      </c>
      <c r="F532" s="3">
        <v>4</v>
      </c>
      <c r="G532" s="3">
        <v>4</v>
      </c>
      <c r="H532" s="3">
        <v>2</v>
      </c>
      <c r="I532" s="3">
        <v>2</v>
      </c>
      <c r="J532" s="3">
        <v>4</v>
      </c>
      <c r="K532" s="3"/>
      <c r="L532" s="14"/>
      <c r="M532" s="14"/>
      <c r="N532" s="3"/>
      <c r="AF532">
        <f t="shared" si="8"/>
        <v>20</v>
      </c>
      <c r="AG532" s="3">
        <f>_xlfn.ISOWEEKNUM(EDF[[#This Row],[Date]])</f>
        <v>37</v>
      </c>
      <c r="AH532" s="3">
        <f>YEAR(EDF[[#This Row],[Date]])</f>
        <v>2023</v>
      </c>
    </row>
    <row r="533" spans="1:34" x14ac:dyDescent="0.2">
      <c r="A533" s="1">
        <v>45181.555092592593</v>
      </c>
      <c r="B533" s="3" t="s">
        <v>131</v>
      </c>
      <c r="C533" s="2">
        <v>45181</v>
      </c>
      <c r="D533" s="3"/>
      <c r="E533" s="3">
        <v>2</v>
      </c>
      <c r="F533" s="3">
        <v>3</v>
      </c>
      <c r="G533" s="3">
        <v>1</v>
      </c>
      <c r="H533" s="3">
        <v>2</v>
      </c>
      <c r="I533" s="3">
        <v>3</v>
      </c>
      <c r="J533" s="3">
        <v>3</v>
      </c>
      <c r="K533" s="3"/>
      <c r="L533" s="14"/>
      <c r="M533" s="14"/>
      <c r="N533" s="3" t="s">
        <v>229</v>
      </c>
      <c r="AF533">
        <f t="shared" si="8"/>
        <v>14</v>
      </c>
      <c r="AG533" s="3">
        <f>_xlfn.ISOWEEKNUM(EDF[[#This Row],[Date]])</f>
        <v>37</v>
      </c>
      <c r="AH533" s="3">
        <f>YEAR(EDF[[#This Row],[Date]])</f>
        <v>2023</v>
      </c>
    </row>
    <row r="534" spans="1:34" x14ac:dyDescent="0.2">
      <c r="A534" s="1">
        <v>45181.699965277781</v>
      </c>
      <c r="B534" s="3" t="s">
        <v>230</v>
      </c>
      <c r="C534" s="2">
        <v>45181</v>
      </c>
      <c r="D534" s="3"/>
      <c r="E534" s="3">
        <v>4</v>
      </c>
      <c r="F534" s="3">
        <v>5</v>
      </c>
      <c r="G534" s="3">
        <v>3</v>
      </c>
      <c r="H534" s="3">
        <v>3</v>
      </c>
      <c r="I534" s="3">
        <v>4</v>
      </c>
      <c r="J534" s="3">
        <v>5</v>
      </c>
      <c r="K534" s="3"/>
      <c r="L534" s="14"/>
      <c r="M534" s="14"/>
      <c r="N534" s="3"/>
      <c r="AF534">
        <f t="shared" si="8"/>
        <v>24</v>
      </c>
      <c r="AG534" s="3">
        <f>_xlfn.ISOWEEKNUM(EDF[[#This Row],[Date]])</f>
        <v>37</v>
      </c>
      <c r="AH534" s="3">
        <f>YEAR(EDF[[#This Row],[Date]])</f>
        <v>2023</v>
      </c>
    </row>
    <row r="535" spans="1:34" x14ac:dyDescent="0.2">
      <c r="A535" s="1">
        <v>45182.311574074076</v>
      </c>
      <c r="B535" s="3" t="s">
        <v>76</v>
      </c>
      <c r="C535" s="2">
        <v>45182</v>
      </c>
      <c r="D535" s="3"/>
      <c r="E535" s="3">
        <v>3</v>
      </c>
      <c r="F535" s="3">
        <v>4</v>
      </c>
      <c r="G535" s="3">
        <v>2</v>
      </c>
      <c r="H535" s="3">
        <v>2</v>
      </c>
      <c r="I535" s="3">
        <v>3</v>
      </c>
      <c r="J535" s="3">
        <v>4</v>
      </c>
      <c r="K535" s="3"/>
      <c r="L535" s="14"/>
      <c r="M535" s="14"/>
      <c r="N535" s="3"/>
      <c r="AF535">
        <f t="shared" si="8"/>
        <v>18</v>
      </c>
      <c r="AG535" s="3">
        <f>_xlfn.ISOWEEKNUM(EDF[[#This Row],[Date]])</f>
        <v>37</v>
      </c>
      <c r="AH535" s="3">
        <f>YEAR(EDF[[#This Row],[Date]])</f>
        <v>2023</v>
      </c>
    </row>
    <row r="536" spans="1:34" x14ac:dyDescent="0.2">
      <c r="A536" s="1">
        <v>45182.327245370368</v>
      </c>
      <c r="B536" s="3" t="s">
        <v>86</v>
      </c>
      <c r="C536" s="2">
        <v>45182</v>
      </c>
      <c r="D536" s="3"/>
      <c r="E536" s="3">
        <v>2</v>
      </c>
      <c r="F536" s="3">
        <v>2</v>
      </c>
      <c r="G536" s="3">
        <v>3</v>
      </c>
      <c r="H536" s="3">
        <v>2</v>
      </c>
      <c r="I536" s="3">
        <v>3</v>
      </c>
      <c r="J536" s="3">
        <v>4</v>
      </c>
      <c r="K536" s="3"/>
      <c r="L536" s="14"/>
      <c r="M536" s="14"/>
      <c r="N536" s="3" t="s">
        <v>231</v>
      </c>
      <c r="AF536">
        <f t="shared" si="8"/>
        <v>16</v>
      </c>
      <c r="AG536" s="3">
        <f>_xlfn.ISOWEEKNUM(EDF[[#This Row],[Date]])</f>
        <v>37</v>
      </c>
      <c r="AH536" s="3">
        <f>YEAR(EDF[[#This Row],[Date]])</f>
        <v>2023</v>
      </c>
    </row>
    <row r="537" spans="1:34" x14ac:dyDescent="0.2">
      <c r="A537" s="1">
        <v>45182.335787037038</v>
      </c>
      <c r="B537" s="3" t="s">
        <v>99</v>
      </c>
      <c r="C537" s="2">
        <v>45182</v>
      </c>
      <c r="D537" s="3"/>
      <c r="E537" s="3">
        <v>2</v>
      </c>
      <c r="F537" s="3">
        <v>3</v>
      </c>
      <c r="G537" s="3">
        <v>4</v>
      </c>
      <c r="H537" s="3">
        <v>2</v>
      </c>
      <c r="I537" s="3">
        <v>2</v>
      </c>
      <c r="J537" s="3">
        <v>4</v>
      </c>
      <c r="K537" s="3"/>
      <c r="L537" s="14"/>
      <c r="M537" s="14"/>
      <c r="N537" s="3"/>
      <c r="AF537">
        <f t="shared" si="8"/>
        <v>17</v>
      </c>
      <c r="AG537" s="3">
        <f>_xlfn.ISOWEEKNUM(EDF[[#This Row],[Date]])</f>
        <v>37</v>
      </c>
      <c r="AH537" s="3">
        <f>YEAR(EDF[[#This Row],[Date]])</f>
        <v>2023</v>
      </c>
    </row>
    <row r="538" spans="1:34" x14ac:dyDescent="0.2">
      <c r="A538" s="1">
        <v>45182.377187500002</v>
      </c>
      <c r="B538" s="3" t="s">
        <v>102</v>
      </c>
      <c r="C538" s="2">
        <v>45182</v>
      </c>
      <c r="D538" s="3"/>
      <c r="E538" s="3">
        <v>3</v>
      </c>
      <c r="F538" s="3">
        <v>5</v>
      </c>
      <c r="G538" s="3">
        <v>3</v>
      </c>
      <c r="H538" s="3">
        <v>2</v>
      </c>
      <c r="I538" s="3">
        <v>4</v>
      </c>
      <c r="J538" s="3">
        <v>3</v>
      </c>
      <c r="K538" s="3"/>
      <c r="L538" s="14"/>
      <c r="M538" s="14"/>
      <c r="N538" s="3"/>
      <c r="AF538">
        <f t="shared" si="8"/>
        <v>20</v>
      </c>
      <c r="AG538" s="3">
        <f>_xlfn.ISOWEEKNUM(EDF[[#This Row],[Date]])</f>
        <v>37</v>
      </c>
      <c r="AH538" s="3">
        <f>YEAR(EDF[[#This Row],[Date]])</f>
        <v>2023</v>
      </c>
    </row>
    <row r="539" spans="1:34" x14ac:dyDescent="0.2">
      <c r="A539" s="1">
        <v>45182.418425925927</v>
      </c>
      <c r="B539" s="3" t="s">
        <v>78</v>
      </c>
      <c r="C539" s="2">
        <v>45182</v>
      </c>
      <c r="D539" s="3"/>
      <c r="E539" s="3">
        <v>2</v>
      </c>
      <c r="F539" s="3">
        <v>2</v>
      </c>
      <c r="G539" s="3">
        <v>2</v>
      </c>
      <c r="H539" s="3">
        <v>3</v>
      </c>
      <c r="I539" s="3">
        <v>3</v>
      </c>
      <c r="J539" s="3">
        <v>4</v>
      </c>
      <c r="K539" s="3"/>
      <c r="L539" s="14"/>
      <c r="M539" s="14"/>
      <c r="N539" s="3" t="s">
        <v>232</v>
      </c>
      <c r="AF539">
        <f t="shared" si="8"/>
        <v>16</v>
      </c>
      <c r="AG539" s="3">
        <f>_xlfn.ISOWEEKNUM(EDF[[#This Row],[Date]])</f>
        <v>37</v>
      </c>
      <c r="AH539" s="3">
        <f>YEAR(EDF[[#This Row],[Date]])</f>
        <v>2023</v>
      </c>
    </row>
    <row r="540" spans="1:34" x14ac:dyDescent="0.2">
      <c r="A540" s="1">
        <v>45182.431712962964</v>
      </c>
      <c r="B540" s="3" t="s">
        <v>167</v>
      </c>
      <c r="C540" s="2">
        <v>45182</v>
      </c>
      <c r="D540" s="3"/>
      <c r="E540" s="3">
        <v>4</v>
      </c>
      <c r="F540" s="3">
        <v>4</v>
      </c>
      <c r="G540" s="3">
        <v>4</v>
      </c>
      <c r="H540" s="3">
        <v>2</v>
      </c>
      <c r="I540" s="3">
        <v>3</v>
      </c>
      <c r="J540" s="3">
        <v>4</v>
      </c>
      <c r="K540" s="3"/>
      <c r="L540" s="14"/>
      <c r="M540" s="14"/>
      <c r="N540" s="3"/>
      <c r="AF540">
        <f t="shared" si="8"/>
        <v>21</v>
      </c>
      <c r="AG540" s="3">
        <f>_xlfn.ISOWEEKNUM(EDF[[#This Row],[Date]])</f>
        <v>37</v>
      </c>
      <c r="AH540" s="3">
        <f>YEAR(EDF[[#This Row],[Date]])</f>
        <v>2023</v>
      </c>
    </row>
    <row r="541" spans="1:34" x14ac:dyDescent="0.2">
      <c r="A541" s="1">
        <v>45182.435578703706</v>
      </c>
      <c r="B541" s="3" t="s">
        <v>87</v>
      </c>
      <c r="C541" s="2">
        <v>45182</v>
      </c>
      <c r="D541" s="3"/>
      <c r="E541" s="3">
        <v>4</v>
      </c>
      <c r="F541" s="3">
        <v>4</v>
      </c>
      <c r="G541" s="3">
        <v>4</v>
      </c>
      <c r="H541" s="3">
        <v>3</v>
      </c>
      <c r="I541" s="3">
        <v>4</v>
      </c>
      <c r="J541" s="3">
        <v>4</v>
      </c>
      <c r="K541" s="3"/>
      <c r="L541" s="14"/>
      <c r="M541" s="14"/>
      <c r="N541" s="3"/>
      <c r="AF541">
        <f t="shared" si="8"/>
        <v>23</v>
      </c>
      <c r="AG541" s="3">
        <f>_xlfn.ISOWEEKNUM(EDF[[#This Row],[Date]])</f>
        <v>37</v>
      </c>
      <c r="AH541" s="3">
        <f>YEAR(EDF[[#This Row],[Date]])</f>
        <v>2023</v>
      </c>
    </row>
    <row r="542" spans="1:34" x14ac:dyDescent="0.2">
      <c r="A542" s="1">
        <v>45182.435787037037</v>
      </c>
      <c r="B542" s="3" t="s">
        <v>93</v>
      </c>
      <c r="C542" s="2">
        <v>45182</v>
      </c>
      <c r="D542" s="3"/>
      <c r="E542" s="3">
        <v>2</v>
      </c>
      <c r="F542" s="3">
        <v>3</v>
      </c>
      <c r="G542" s="3">
        <v>3</v>
      </c>
      <c r="H542" s="3">
        <v>3</v>
      </c>
      <c r="I542" s="3">
        <v>2</v>
      </c>
      <c r="J542" s="3">
        <v>4</v>
      </c>
      <c r="K542" s="3"/>
      <c r="L542" s="14"/>
      <c r="M542" s="14"/>
      <c r="N542" s="3"/>
      <c r="AF542">
        <f t="shared" si="8"/>
        <v>17</v>
      </c>
      <c r="AG542" s="3">
        <f>_xlfn.ISOWEEKNUM(EDF[[#This Row],[Date]])</f>
        <v>37</v>
      </c>
      <c r="AH542" s="3">
        <f>YEAR(EDF[[#This Row],[Date]])</f>
        <v>2023</v>
      </c>
    </row>
    <row r="543" spans="1:34" x14ac:dyDescent="0.2">
      <c r="A543" s="1">
        <v>45182.436006944445</v>
      </c>
      <c r="B543" s="3" t="s">
        <v>233</v>
      </c>
      <c r="C543" s="2">
        <v>45182</v>
      </c>
      <c r="D543" s="3"/>
      <c r="E543" s="3">
        <v>2</v>
      </c>
      <c r="F543" s="3">
        <v>3</v>
      </c>
      <c r="G543" s="3">
        <v>4</v>
      </c>
      <c r="H543" s="3">
        <v>1</v>
      </c>
      <c r="I543" s="3">
        <v>5</v>
      </c>
      <c r="J543" s="3">
        <v>4</v>
      </c>
      <c r="K543" s="3"/>
      <c r="L543" s="14"/>
      <c r="M543" s="14"/>
      <c r="N543" s="3"/>
      <c r="AF543">
        <f t="shared" si="8"/>
        <v>19</v>
      </c>
      <c r="AG543" s="3">
        <f>_xlfn.ISOWEEKNUM(EDF[[#This Row],[Date]])</f>
        <v>37</v>
      </c>
      <c r="AH543" s="3">
        <f>YEAR(EDF[[#This Row],[Date]])</f>
        <v>2023</v>
      </c>
    </row>
    <row r="544" spans="1:34" x14ac:dyDescent="0.2">
      <c r="A544" s="1">
        <v>45182.436238425929</v>
      </c>
      <c r="B544" s="3" t="s">
        <v>135</v>
      </c>
      <c r="C544" s="2">
        <v>45182</v>
      </c>
      <c r="D544" s="3"/>
      <c r="E544" s="3">
        <v>3</v>
      </c>
      <c r="F544" s="3">
        <v>4</v>
      </c>
      <c r="G544" s="3">
        <v>3</v>
      </c>
      <c r="H544" s="3">
        <v>3</v>
      </c>
      <c r="I544" s="3">
        <v>4</v>
      </c>
      <c r="J544" s="3">
        <v>4</v>
      </c>
      <c r="K544" s="3"/>
      <c r="L544" s="14"/>
      <c r="M544" s="14"/>
      <c r="N544" s="3"/>
      <c r="AF544">
        <f t="shared" si="8"/>
        <v>21</v>
      </c>
      <c r="AG544" s="3">
        <f>_xlfn.ISOWEEKNUM(EDF[[#This Row],[Date]])</f>
        <v>37</v>
      </c>
      <c r="AH544" s="3">
        <f>YEAR(EDF[[#This Row],[Date]])</f>
        <v>2023</v>
      </c>
    </row>
    <row r="545" spans="1:34" x14ac:dyDescent="0.2">
      <c r="A545" s="1">
        <v>45182.436365740738</v>
      </c>
      <c r="B545" s="3" t="s">
        <v>205</v>
      </c>
      <c r="C545" s="2">
        <v>45182</v>
      </c>
      <c r="D545" s="3"/>
      <c r="E545" s="3">
        <v>3</v>
      </c>
      <c r="F545" s="3">
        <v>3</v>
      </c>
      <c r="G545" s="3">
        <v>2</v>
      </c>
      <c r="H545" s="3">
        <v>4</v>
      </c>
      <c r="I545" s="3">
        <v>4</v>
      </c>
      <c r="J545" s="3">
        <v>4</v>
      </c>
      <c r="K545" s="3"/>
      <c r="L545" s="14"/>
      <c r="M545" s="14"/>
      <c r="N545" s="3"/>
      <c r="AF545">
        <f t="shared" si="8"/>
        <v>20</v>
      </c>
      <c r="AG545" s="3">
        <f>_xlfn.ISOWEEKNUM(EDF[[#This Row],[Date]])</f>
        <v>37</v>
      </c>
      <c r="AH545" s="3">
        <f>YEAR(EDF[[#This Row],[Date]])</f>
        <v>2023</v>
      </c>
    </row>
    <row r="546" spans="1:34" x14ac:dyDescent="0.2">
      <c r="A546" s="1">
        <v>45182.436805555553</v>
      </c>
      <c r="B546" s="3" t="s">
        <v>88</v>
      </c>
      <c r="C546" s="2">
        <v>45182</v>
      </c>
      <c r="D546" s="3"/>
      <c r="E546" s="3">
        <v>3</v>
      </c>
      <c r="F546" s="3">
        <v>2</v>
      </c>
      <c r="G546" s="3">
        <v>2</v>
      </c>
      <c r="H546" s="3">
        <v>3</v>
      </c>
      <c r="I546" s="3">
        <v>2</v>
      </c>
      <c r="J546" s="3">
        <v>4</v>
      </c>
      <c r="K546" s="3"/>
      <c r="L546" s="14"/>
      <c r="M546" s="14"/>
      <c r="N546" s="3" t="s">
        <v>234</v>
      </c>
      <c r="AF546">
        <f t="shared" si="8"/>
        <v>16</v>
      </c>
      <c r="AG546" s="3">
        <f>_xlfn.ISOWEEKNUM(EDF[[#This Row],[Date]])</f>
        <v>37</v>
      </c>
      <c r="AH546" s="3">
        <f>YEAR(EDF[[#This Row],[Date]])</f>
        <v>2023</v>
      </c>
    </row>
    <row r="547" spans="1:34" x14ac:dyDescent="0.2">
      <c r="A547" s="1">
        <v>45182.437592592592</v>
      </c>
      <c r="B547" s="3" t="s">
        <v>83</v>
      </c>
      <c r="C547" s="2">
        <v>45182</v>
      </c>
      <c r="D547" s="3"/>
      <c r="E547" s="3">
        <v>2</v>
      </c>
      <c r="F547" s="3">
        <v>4</v>
      </c>
      <c r="G547" s="3">
        <v>3</v>
      </c>
      <c r="H547" s="3">
        <v>3</v>
      </c>
      <c r="I547" s="3">
        <v>3</v>
      </c>
      <c r="J547" s="3">
        <v>4</v>
      </c>
      <c r="K547" s="3"/>
      <c r="L547" s="14"/>
      <c r="M547" s="14"/>
      <c r="N547" s="3" t="s">
        <v>235</v>
      </c>
      <c r="AF547">
        <f t="shared" si="8"/>
        <v>19</v>
      </c>
      <c r="AG547" s="3">
        <f>_xlfn.ISOWEEKNUM(EDF[[#This Row],[Date]])</f>
        <v>37</v>
      </c>
      <c r="AH547" s="3">
        <f>YEAR(EDF[[#This Row],[Date]])</f>
        <v>2023</v>
      </c>
    </row>
    <row r="548" spans="1:34" x14ac:dyDescent="0.2">
      <c r="A548" s="1">
        <v>45182.44023148148</v>
      </c>
      <c r="B548" s="3" t="s">
        <v>191</v>
      </c>
      <c r="C548" s="2">
        <v>45182</v>
      </c>
      <c r="D548" s="3"/>
      <c r="E548" s="3">
        <v>4</v>
      </c>
      <c r="F548" s="3">
        <v>4</v>
      </c>
      <c r="G548" s="3">
        <v>5</v>
      </c>
      <c r="H548" s="3">
        <v>3</v>
      </c>
      <c r="I548" s="3">
        <v>5</v>
      </c>
      <c r="J548" s="3">
        <v>5</v>
      </c>
      <c r="K548" s="3"/>
      <c r="L548" s="14"/>
      <c r="M548" s="14"/>
      <c r="N548" s="3"/>
      <c r="AF548">
        <f t="shared" si="8"/>
        <v>26</v>
      </c>
      <c r="AG548" s="3">
        <f>_xlfn.ISOWEEKNUM(EDF[[#This Row],[Date]])</f>
        <v>37</v>
      </c>
      <c r="AH548" s="3">
        <f>YEAR(EDF[[#This Row],[Date]])</f>
        <v>2023</v>
      </c>
    </row>
    <row r="549" spans="1:34" x14ac:dyDescent="0.2">
      <c r="A549" s="1">
        <v>45182.442326388889</v>
      </c>
      <c r="B549" s="3" t="s">
        <v>106</v>
      </c>
      <c r="C549" s="2">
        <v>45182</v>
      </c>
      <c r="D549" s="3"/>
      <c r="E549" s="3">
        <v>3</v>
      </c>
      <c r="F549" s="3">
        <v>2</v>
      </c>
      <c r="G549" s="3">
        <v>2</v>
      </c>
      <c r="H549" s="3">
        <v>3</v>
      </c>
      <c r="I549" s="3">
        <v>4</v>
      </c>
      <c r="J549" s="3">
        <v>5</v>
      </c>
      <c r="K549" s="3"/>
      <c r="L549" s="14"/>
      <c r="M549" s="14"/>
      <c r="N549" s="3" t="s">
        <v>236</v>
      </c>
      <c r="AF549">
        <f t="shared" si="8"/>
        <v>19</v>
      </c>
      <c r="AG549" s="3">
        <f>_xlfn.ISOWEEKNUM(EDF[[#This Row],[Date]])</f>
        <v>37</v>
      </c>
      <c r="AH549" s="3">
        <f>YEAR(EDF[[#This Row],[Date]])</f>
        <v>2023</v>
      </c>
    </row>
    <row r="550" spans="1:34" x14ac:dyDescent="0.2">
      <c r="A550" s="1">
        <v>45182.443564814814</v>
      </c>
      <c r="B550" s="3" t="s">
        <v>142</v>
      </c>
      <c r="C550" s="2">
        <v>45182</v>
      </c>
      <c r="D550" s="3"/>
      <c r="E550" s="3">
        <v>3</v>
      </c>
      <c r="F550" s="3">
        <v>3</v>
      </c>
      <c r="G550" s="3">
        <v>3</v>
      </c>
      <c r="H550" s="3">
        <v>3</v>
      </c>
      <c r="I550" s="3">
        <v>2</v>
      </c>
      <c r="J550" s="3">
        <v>3</v>
      </c>
      <c r="K550" s="3"/>
      <c r="L550" s="14"/>
      <c r="M550" s="14"/>
      <c r="N550" s="3"/>
      <c r="AF550">
        <f t="shared" si="8"/>
        <v>17</v>
      </c>
      <c r="AG550" s="3">
        <f>_xlfn.ISOWEEKNUM(EDF[[#This Row],[Date]])</f>
        <v>37</v>
      </c>
      <c r="AH550" s="3">
        <f>YEAR(EDF[[#This Row],[Date]])</f>
        <v>2023</v>
      </c>
    </row>
    <row r="551" spans="1:34" x14ac:dyDescent="0.2">
      <c r="A551" s="1">
        <v>45182.445127314815</v>
      </c>
      <c r="B551" s="3" t="s">
        <v>192</v>
      </c>
      <c r="C551" s="2">
        <v>45182</v>
      </c>
      <c r="D551" s="3"/>
      <c r="E551" s="3">
        <v>2</v>
      </c>
      <c r="F551" s="3">
        <v>4</v>
      </c>
      <c r="G551" s="3">
        <v>3</v>
      </c>
      <c r="H551" s="3">
        <v>2</v>
      </c>
      <c r="I551" s="3">
        <v>3</v>
      </c>
      <c r="J551" s="3">
        <v>4</v>
      </c>
      <c r="K551" s="3"/>
      <c r="L551" s="14"/>
      <c r="M551" s="14"/>
      <c r="N551" s="3" t="s">
        <v>237</v>
      </c>
      <c r="AF551">
        <f t="shared" si="8"/>
        <v>18</v>
      </c>
      <c r="AG551" s="3">
        <f>_xlfn.ISOWEEKNUM(EDF[[#This Row],[Date]])</f>
        <v>37</v>
      </c>
      <c r="AH551" s="3">
        <f>YEAR(EDF[[#This Row],[Date]])</f>
        <v>2023</v>
      </c>
    </row>
    <row r="552" spans="1:34" x14ac:dyDescent="0.2">
      <c r="A552" s="1">
        <v>45182.446053240739</v>
      </c>
      <c r="B552" s="3" t="s">
        <v>134</v>
      </c>
      <c r="C552" s="2">
        <v>45182</v>
      </c>
      <c r="D552" s="3"/>
      <c r="E552" s="3">
        <v>2</v>
      </c>
      <c r="F552" s="3">
        <v>2</v>
      </c>
      <c r="G552" s="3">
        <v>3</v>
      </c>
      <c r="H552" s="3">
        <v>2</v>
      </c>
      <c r="I552" s="3">
        <v>3</v>
      </c>
      <c r="J552" s="3">
        <v>2</v>
      </c>
      <c r="K552" s="3"/>
      <c r="L552" s="14"/>
      <c r="M552" s="14"/>
      <c r="N552" s="3"/>
      <c r="AF552">
        <f t="shared" si="8"/>
        <v>14</v>
      </c>
      <c r="AG552" s="3">
        <f>_xlfn.ISOWEEKNUM(EDF[[#This Row],[Date]])</f>
        <v>37</v>
      </c>
      <c r="AH552" s="3">
        <f>YEAR(EDF[[#This Row],[Date]])</f>
        <v>2023</v>
      </c>
    </row>
    <row r="553" spans="1:34" x14ac:dyDescent="0.2">
      <c r="A553" s="1">
        <v>45182.44976851852</v>
      </c>
      <c r="B553" s="3" t="s">
        <v>77</v>
      </c>
      <c r="C553" s="2">
        <v>45182</v>
      </c>
      <c r="D553" s="3"/>
      <c r="E553" s="3">
        <v>3</v>
      </c>
      <c r="F553" s="3">
        <v>4</v>
      </c>
      <c r="G553" s="3">
        <v>2</v>
      </c>
      <c r="H553" s="3">
        <v>2</v>
      </c>
      <c r="I553" s="3">
        <v>2</v>
      </c>
      <c r="J553" s="3">
        <v>4</v>
      </c>
      <c r="K553" s="3"/>
      <c r="L553" s="14"/>
      <c r="M553" s="14"/>
      <c r="N553" s="3"/>
      <c r="AF553">
        <f t="shared" si="8"/>
        <v>17</v>
      </c>
      <c r="AG553" s="3">
        <f>_xlfn.ISOWEEKNUM(EDF[[#This Row],[Date]])</f>
        <v>37</v>
      </c>
      <c r="AH553" s="3">
        <f>YEAR(EDF[[#This Row],[Date]])</f>
        <v>2023</v>
      </c>
    </row>
    <row r="554" spans="1:34" x14ac:dyDescent="0.2">
      <c r="A554" s="1">
        <v>45182.451469907406</v>
      </c>
      <c r="B554" s="3" t="s">
        <v>230</v>
      </c>
      <c r="C554" s="2">
        <v>45182</v>
      </c>
      <c r="D554" s="3"/>
      <c r="E554" s="3">
        <v>5</v>
      </c>
      <c r="F554" s="3">
        <v>5</v>
      </c>
      <c r="G554" s="3">
        <v>4</v>
      </c>
      <c r="H554" s="3">
        <v>3</v>
      </c>
      <c r="I554" s="3">
        <v>4</v>
      </c>
      <c r="J554" s="3">
        <v>5</v>
      </c>
      <c r="K554" s="3"/>
      <c r="L554" s="14"/>
      <c r="M554" s="14"/>
      <c r="N554" s="3"/>
      <c r="AF554">
        <f t="shared" si="8"/>
        <v>26</v>
      </c>
      <c r="AG554" s="3">
        <f>_xlfn.ISOWEEKNUM(EDF[[#This Row],[Date]])</f>
        <v>37</v>
      </c>
      <c r="AH554" s="3">
        <f>YEAR(EDF[[#This Row],[Date]])</f>
        <v>2023</v>
      </c>
    </row>
    <row r="555" spans="1:34" x14ac:dyDescent="0.2">
      <c r="A555" s="1">
        <v>45182.461481481485</v>
      </c>
      <c r="B555" s="3" t="s">
        <v>75</v>
      </c>
      <c r="C555" s="2">
        <v>45182</v>
      </c>
      <c r="D555" s="3"/>
      <c r="E555" s="3">
        <v>3</v>
      </c>
      <c r="F555" s="3">
        <v>3</v>
      </c>
      <c r="G555" s="3">
        <v>2</v>
      </c>
      <c r="H555" s="3">
        <v>2</v>
      </c>
      <c r="I555" s="3">
        <v>2</v>
      </c>
      <c r="J555" s="3">
        <v>4</v>
      </c>
      <c r="K555" s="3"/>
      <c r="L555" s="14"/>
      <c r="M555" s="14"/>
      <c r="N555" s="3"/>
      <c r="AF555">
        <f t="shared" si="8"/>
        <v>16</v>
      </c>
      <c r="AG555" s="3">
        <f>_xlfn.ISOWEEKNUM(EDF[[#This Row],[Date]])</f>
        <v>37</v>
      </c>
      <c r="AH555" s="3">
        <f>YEAR(EDF[[#This Row],[Date]])</f>
        <v>2023</v>
      </c>
    </row>
    <row r="556" spans="1:34" x14ac:dyDescent="0.2">
      <c r="A556" s="1">
        <v>45182.466134259259</v>
      </c>
      <c r="B556" s="3" t="s">
        <v>112</v>
      </c>
      <c r="C556" s="2">
        <v>45182</v>
      </c>
      <c r="D556" s="3"/>
      <c r="E556" s="3">
        <v>3</v>
      </c>
      <c r="F556" s="3">
        <v>4</v>
      </c>
      <c r="G556" s="3">
        <v>3</v>
      </c>
      <c r="H556" s="3">
        <v>3</v>
      </c>
      <c r="I556" s="3">
        <v>3</v>
      </c>
      <c r="J556" s="3">
        <v>4</v>
      </c>
      <c r="K556" s="3"/>
      <c r="L556" s="14"/>
      <c r="M556" s="14"/>
      <c r="N556" s="3"/>
      <c r="AF556">
        <f t="shared" si="8"/>
        <v>20</v>
      </c>
      <c r="AG556" s="3">
        <f>_xlfn.ISOWEEKNUM(EDF[[#This Row],[Date]])</f>
        <v>37</v>
      </c>
      <c r="AH556" s="3">
        <f>YEAR(EDF[[#This Row],[Date]])</f>
        <v>2023</v>
      </c>
    </row>
    <row r="557" spans="1:34" x14ac:dyDescent="0.2">
      <c r="A557" s="1">
        <v>45182.472731481481</v>
      </c>
      <c r="B557" s="3" t="s">
        <v>193</v>
      </c>
      <c r="C557" s="2">
        <v>45182</v>
      </c>
      <c r="D557" s="3"/>
      <c r="E557" s="3">
        <v>4</v>
      </c>
      <c r="F557" s="3">
        <v>5</v>
      </c>
      <c r="G557" s="3">
        <v>5</v>
      </c>
      <c r="H557" s="3">
        <v>4</v>
      </c>
      <c r="I557" s="3">
        <v>4</v>
      </c>
      <c r="J557" s="3">
        <v>4</v>
      </c>
      <c r="K557" s="3"/>
      <c r="L557" s="14"/>
      <c r="M557" s="14"/>
      <c r="N557" s="3"/>
      <c r="AF557">
        <f t="shared" si="8"/>
        <v>26</v>
      </c>
      <c r="AG557" s="3">
        <f>_xlfn.ISOWEEKNUM(EDF[[#This Row],[Date]])</f>
        <v>37</v>
      </c>
      <c r="AH557" s="3">
        <f>YEAR(EDF[[#This Row],[Date]])</f>
        <v>2023</v>
      </c>
    </row>
    <row r="558" spans="1:34" x14ac:dyDescent="0.2">
      <c r="A558" s="1">
        <v>45182.480104166665</v>
      </c>
      <c r="B558" s="3" t="s">
        <v>107</v>
      </c>
      <c r="C558" s="2">
        <v>45182</v>
      </c>
      <c r="D558" s="3"/>
      <c r="E558" s="3">
        <v>1</v>
      </c>
      <c r="F558" s="3">
        <v>2</v>
      </c>
      <c r="G558" s="3">
        <v>3</v>
      </c>
      <c r="H558" s="3">
        <v>2</v>
      </c>
      <c r="I558" s="3">
        <v>2</v>
      </c>
      <c r="J558" s="3">
        <v>4</v>
      </c>
      <c r="K558" s="3"/>
      <c r="L558" s="14"/>
      <c r="M558" s="14"/>
      <c r="N558" s="3" t="s">
        <v>238</v>
      </c>
      <c r="AF558">
        <f t="shared" si="8"/>
        <v>14</v>
      </c>
      <c r="AG558" s="3">
        <f>_xlfn.ISOWEEKNUM(EDF[[#This Row],[Date]])</f>
        <v>37</v>
      </c>
      <c r="AH558" s="3">
        <f>YEAR(EDF[[#This Row],[Date]])</f>
        <v>2023</v>
      </c>
    </row>
    <row r="559" spans="1:34" x14ac:dyDescent="0.2">
      <c r="A559" s="1">
        <v>45182.482210648152</v>
      </c>
      <c r="B559" s="3" t="s">
        <v>208</v>
      </c>
      <c r="C559" s="2">
        <v>45182</v>
      </c>
      <c r="D559" s="3"/>
      <c r="E559" s="3">
        <v>4</v>
      </c>
      <c r="F559" s="3">
        <v>4</v>
      </c>
      <c r="G559" s="3">
        <v>4</v>
      </c>
      <c r="H559" s="3">
        <v>3</v>
      </c>
      <c r="I559" s="3">
        <v>4</v>
      </c>
      <c r="J559" s="3">
        <v>4</v>
      </c>
      <c r="K559" s="3"/>
      <c r="L559" s="14"/>
      <c r="M559" s="14"/>
      <c r="N559" s="3"/>
      <c r="AF559">
        <f t="shared" si="8"/>
        <v>23</v>
      </c>
      <c r="AG559" s="3">
        <f>_xlfn.ISOWEEKNUM(EDF[[#This Row],[Date]])</f>
        <v>37</v>
      </c>
      <c r="AH559" s="3">
        <f>YEAR(EDF[[#This Row],[Date]])</f>
        <v>2023</v>
      </c>
    </row>
    <row r="560" spans="1:34" x14ac:dyDescent="0.2">
      <c r="A560" s="1">
        <v>45182.485208333332</v>
      </c>
      <c r="B560" s="3" t="s">
        <v>109</v>
      </c>
      <c r="C560" s="2">
        <v>45182</v>
      </c>
      <c r="D560" s="3"/>
      <c r="E560" s="3">
        <v>3</v>
      </c>
      <c r="F560" s="3">
        <v>3</v>
      </c>
      <c r="G560" s="3">
        <v>5</v>
      </c>
      <c r="H560" s="3">
        <v>4</v>
      </c>
      <c r="I560" s="3">
        <v>4</v>
      </c>
      <c r="J560" s="3">
        <v>5</v>
      </c>
      <c r="K560" s="3"/>
      <c r="L560" s="14"/>
      <c r="M560" s="14"/>
      <c r="N560" s="3"/>
      <c r="AF560">
        <f t="shared" si="8"/>
        <v>24</v>
      </c>
      <c r="AG560" s="3">
        <f>_xlfn.ISOWEEKNUM(EDF[[#This Row],[Date]])</f>
        <v>37</v>
      </c>
      <c r="AH560" s="3">
        <f>YEAR(EDF[[#This Row],[Date]])</f>
        <v>2023</v>
      </c>
    </row>
    <row r="561" spans="1:34" x14ac:dyDescent="0.2">
      <c r="A561" s="1">
        <v>45182.486458333333</v>
      </c>
      <c r="B561" s="3" t="s">
        <v>95</v>
      </c>
      <c r="C561" s="2">
        <v>45182</v>
      </c>
      <c r="D561" s="3"/>
      <c r="E561" s="3">
        <v>2</v>
      </c>
      <c r="F561" s="3">
        <v>2</v>
      </c>
      <c r="G561" s="3">
        <v>3</v>
      </c>
      <c r="H561" s="3">
        <v>3</v>
      </c>
      <c r="I561" s="3">
        <v>3</v>
      </c>
      <c r="J561" s="3">
        <v>3</v>
      </c>
      <c r="K561" s="3"/>
      <c r="L561" s="14"/>
      <c r="M561" s="14"/>
      <c r="N561" s="3"/>
      <c r="AF561">
        <f t="shared" si="8"/>
        <v>16</v>
      </c>
      <c r="AG561" s="3">
        <f>_xlfn.ISOWEEKNUM(EDF[[#This Row],[Date]])</f>
        <v>37</v>
      </c>
      <c r="AH561" s="3">
        <f>YEAR(EDF[[#This Row],[Date]])</f>
        <v>2023</v>
      </c>
    </row>
    <row r="562" spans="1:34" x14ac:dyDescent="0.2">
      <c r="A562" s="1">
        <v>45182.52484953704</v>
      </c>
      <c r="B562" s="3" t="s">
        <v>185</v>
      </c>
      <c r="C562" s="2">
        <v>45182</v>
      </c>
      <c r="D562" s="3"/>
      <c r="E562" s="3">
        <v>2</v>
      </c>
      <c r="F562" s="3">
        <v>5</v>
      </c>
      <c r="G562" s="3">
        <v>4</v>
      </c>
      <c r="H562" s="3">
        <v>1</v>
      </c>
      <c r="I562" s="3">
        <v>5</v>
      </c>
      <c r="J562" s="3">
        <v>4</v>
      </c>
      <c r="K562" s="3"/>
      <c r="L562" s="14"/>
      <c r="M562" s="14"/>
      <c r="N562" s="3"/>
      <c r="AF562">
        <f t="shared" si="8"/>
        <v>21</v>
      </c>
      <c r="AG562" s="3">
        <f>_xlfn.ISOWEEKNUM(EDF[[#This Row],[Date]])</f>
        <v>37</v>
      </c>
      <c r="AH562" s="3">
        <f>YEAR(EDF[[#This Row],[Date]])</f>
        <v>2023</v>
      </c>
    </row>
    <row r="563" spans="1:34" x14ac:dyDescent="0.2">
      <c r="A563" s="1">
        <v>45182.547222222223</v>
      </c>
      <c r="B563" s="3" t="s">
        <v>80</v>
      </c>
      <c r="C563" s="2">
        <v>45182</v>
      </c>
      <c r="D563" s="3"/>
      <c r="E563" s="3">
        <v>3</v>
      </c>
      <c r="F563" s="3">
        <v>4</v>
      </c>
      <c r="G563" s="3">
        <v>3</v>
      </c>
      <c r="H563" s="3">
        <v>4</v>
      </c>
      <c r="I563" s="3">
        <v>3</v>
      </c>
      <c r="J563" s="3">
        <v>4</v>
      </c>
      <c r="K563" s="3"/>
      <c r="L563" s="14"/>
      <c r="M563" s="14"/>
      <c r="N563" s="3"/>
      <c r="AF563">
        <f t="shared" si="8"/>
        <v>21</v>
      </c>
      <c r="AG563" s="3">
        <f>_xlfn.ISOWEEKNUM(EDF[[#This Row],[Date]])</f>
        <v>37</v>
      </c>
      <c r="AH563" s="3">
        <f>YEAR(EDF[[#This Row],[Date]])</f>
        <v>2023</v>
      </c>
    </row>
    <row r="564" spans="1:34" x14ac:dyDescent="0.2">
      <c r="A564" s="1">
        <v>45182.61923611111</v>
      </c>
      <c r="B564" s="3" t="s">
        <v>85</v>
      </c>
      <c r="C564" s="2">
        <v>45182</v>
      </c>
      <c r="D564" s="3"/>
      <c r="E564" s="3">
        <v>3</v>
      </c>
      <c r="F564" s="3">
        <v>3</v>
      </c>
      <c r="G564" s="3">
        <v>2</v>
      </c>
      <c r="H564" s="3">
        <v>2</v>
      </c>
      <c r="I564" s="3">
        <v>3</v>
      </c>
      <c r="J564" s="3">
        <v>4</v>
      </c>
      <c r="K564" s="3"/>
      <c r="L564" s="14"/>
      <c r="M564" s="14"/>
      <c r="N564" s="3"/>
      <c r="AF564">
        <f t="shared" si="8"/>
        <v>17</v>
      </c>
      <c r="AG564" s="3">
        <f>_xlfn.ISOWEEKNUM(EDF[[#This Row],[Date]])</f>
        <v>37</v>
      </c>
      <c r="AH564" s="3">
        <f>YEAR(EDF[[#This Row],[Date]])</f>
        <v>2023</v>
      </c>
    </row>
    <row r="565" spans="1:34" x14ac:dyDescent="0.2">
      <c r="A565" s="1">
        <v>45182.686180555553</v>
      </c>
      <c r="B565" s="3" t="s">
        <v>181</v>
      </c>
      <c r="C565" s="2">
        <v>45182</v>
      </c>
      <c r="D565" s="3"/>
      <c r="E565" s="3">
        <v>2</v>
      </c>
      <c r="F565" s="3">
        <v>2</v>
      </c>
      <c r="G565" s="3">
        <v>3</v>
      </c>
      <c r="H565" s="3">
        <v>3</v>
      </c>
      <c r="I565" s="3">
        <v>2</v>
      </c>
      <c r="J565" s="3">
        <v>3</v>
      </c>
      <c r="K565" s="3"/>
      <c r="L565" s="14"/>
      <c r="M565" s="14"/>
      <c r="N565" s="3" t="s">
        <v>239</v>
      </c>
      <c r="AF565">
        <f t="shared" si="8"/>
        <v>15</v>
      </c>
      <c r="AG565" s="3">
        <f>_xlfn.ISOWEEKNUM(EDF[[#This Row],[Date]])</f>
        <v>37</v>
      </c>
      <c r="AH565" s="3">
        <f>YEAR(EDF[[#This Row],[Date]])</f>
        <v>2023</v>
      </c>
    </row>
    <row r="566" spans="1:34" x14ac:dyDescent="0.2">
      <c r="A566" s="1">
        <v>45182.726793981485</v>
      </c>
      <c r="B566" s="3" t="s">
        <v>240</v>
      </c>
      <c r="C566" s="2">
        <v>45182</v>
      </c>
      <c r="D566" s="3"/>
      <c r="E566" s="3">
        <v>2</v>
      </c>
      <c r="F566" s="3">
        <v>4</v>
      </c>
      <c r="G566" s="3">
        <v>4</v>
      </c>
      <c r="H566" s="3">
        <v>2</v>
      </c>
      <c r="I566" s="3">
        <v>4</v>
      </c>
      <c r="J566" s="3">
        <v>4</v>
      </c>
      <c r="K566" s="3"/>
      <c r="L566" s="14"/>
      <c r="M566" s="14"/>
      <c r="N566" s="3"/>
      <c r="AF566">
        <f t="shared" si="8"/>
        <v>20</v>
      </c>
      <c r="AG566" s="3">
        <f>_xlfn.ISOWEEKNUM(EDF[[#This Row],[Date]])</f>
        <v>37</v>
      </c>
      <c r="AH566" s="3">
        <f>YEAR(EDF[[#This Row],[Date]])</f>
        <v>2023</v>
      </c>
    </row>
    <row r="567" spans="1:34" x14ac:dyDescent="0.2">
      <c r="A567" s="1">
        <v>45183.346909722219</v>
      </c>
      <c r="B567" s="3" t="s">
        <v>75</v>
      </c>
      <c r="C567" s="2">
        <v>45183</v>
      </c>
      <c r="D567" s="3"/>
      <c r="E567" s="3">
        <v>3</v>
      </c>
      <c r="F567" s="3">
        <v>3</v>
      </c>
      <c r="G567" s="3">
        <v>2</v>
      </c>
      <c r="H567" s="3">
        <v>3</v>
      </c>
      <c r="I567" s="3">
        <v>2</v>
      </c>
      <c r="J567" s="3">
        <v>3</v>
      </c>
      <c r="K567" s="3"/>
      <c r="L567" s="14"/>
      <c r="M567" s="14"/>
      <c r="N567" s="3"/>
      <c r="AF567">
        <f t="shared" si="8"/>
        <v>16</v>
      </c>
      <c r="AG567" s="3">
        <f>_xlfn.ISOWEEKNUM(EDF[[#This Row],[Date]])</f>
        <v>37</v>
      </c>
      <c r="AH567" s="3">
        <f>YEAR(EDF[[#This Row],[Date]])</f>
        <v>2023</v>
      </c>
    </row>
    <row r="568" spans="1:34" x14ac:dyDescent="0.2">
      <c r="A568" s="1">
        <v>45183.717662037037</v>
      </c>
      <c r="B568" s="3" t="s">
        <v>78</v>
      </c>
      <c r="C568" s="2">
        <v>45183</v>
      </c>
      <c r="D568" s="3"/>
      <c r="E568" s="3">
        <v>2</v>
      </c>
      <c r="F568" s="3">
        <v>2</v>
      </c>
      <c r="G568" s="3">
        <v>2</v>
      </c>
      <c r="H568" s="3">
        <v>1</v>
      </c>
      <c r="I568" s="3">
        <v>4</v>
      </c>
      <c r="J568" s="3">
        <v>4</v>
      </c>
      <c r="K568" s="3"/>
      <c r="L568" s="14"/>
      <c r="M568" s="14"/>
      <c r="N568" s="3" t="s">
        <v>241</v>
      </c>
      <c r="AF568">
        <f t="shared" si="8"/>
        <v>15</v>
      </c>
      <c r="AG568" s="3">
        <f>_xlfn.ISOWEEKNUM(EDF[[#This Row],[Date]])</f>
        <v>37</v>
      </c>
      <c r="AH568" s="3">
        <f>YEAR(EDF[[#This Row],[Date]])</f>
        <v>2023</v>
      </c>
    </row>
    <row r="569" spans="1:34" x14ac:dyDescent="0.2">
      <c r="A569" s="1">
        <v>45184.302928240744</v>
      </c>
      <c r="B569" s="3" t="s">
        <v>135</v>
      </c>
      <c r="C569" s="2">
        <v>45184</v>
      </c>
      <c r="D569" s="3"/>
      <c r="E569" s="3">
        <v>2</v>
      </c>
      <c r="F569" s="3">
        <v>3</v>
      </c>
      <c r="G569" s="3">
        <v>2</v>
      </c>
      <c r="H569" s="3">
        <v>3</v>
      </c>
      <c r="I569" s="3">
        <v>4</v>
      </c>
      <c r="J569" s="3">
        <v>4</v>
      </c>
      <c r="K569" s="3"/>
      <c r="L569" s="14"/>
      <c r="M569" s="14"/>
      <c r="N569" s="3"/>
      <c r="AF569">
        <f t="shared" si="8"/>
        <v>18</v>
      </c>
      <c r="AG569" s="3">
        <f>_xlfn.ISOWEEKNUM(EDF[[#This Row],[Date]])</f>
        <v>37</v>
      </c>
      <c r="AH569" s="3">
        <f>YEAR(EDF[[#This Row],[Date]])</f>
        <v>2023</v>
      </c>
    </row>
    <row r="570" spans="1:34" x14ac:dyDescent="0.2">
      <c r="A570" s="1">
        <v>45184.316087962965</v>
      </c>
      <c r="B570" s="3" t="s">
        <v>76</v>
      </c>
      <c r="C570" s="2">
        <v>45184</v>
      </c>
      <c r="D570" s="3"/>
      <c r="E570" s="3">
        <v>2</v>
      </c>
      <c r="F570" s="3">
        <v>2</v>
      </c>
      <c r="G570" s="3">
        <v>1</v>
      </c>
      <c r="H570" s="3">
        <v>1</v>
      </c>
      <c r="I570" s="3">
        <v>3</v>
      </c>
      <c r="J570" s="3">
        <v>4</v>
      </c>
      <c r="K570" s="3"/>
      <c r="L570" s="14"/>
      <c r="M570" s="14"/>
      <c r="N570" s="3"/>
      <c r="AF570">
        <f t="shared" si="8"/>
        <v>13</v>
      </c>
      <c r="AG570" s="3">
        <f>_xlfn.ISOWEEKNUM(EDF[[#This Row],[Date]])</f>
        <v>37</v>
      </c>
      <c r="AH570" s="3">
        <f>YEAR(EDF[[#This Row],[Date]])</f>
        <v>2023</v>
      </c>
    </row>
    <row r="571" spans="1:34" x14ac:dyDescent="0.2">
      <c r="A571" s="1">
        <v>45184.346967592595</v>
      </c>
      <c r="B571" s="3" t="s">
        <v>191</v>
      </c>
      <c r="C571" s="2">
        <v>45184</v>
      </c>
      <c r="D571" s="3"/>
      <c r="E571" s="3">
        <v>4</v>
      </c>
      <c r="F571" s="3">
        <v>4</v>
      </c>
      <c r="G571" s="3">
        <v>5</v>
      </c>
      <c r="H571" s="3">
        <v>3</v>
      </c>
      <c r="I571" s="3">
        <v>5</v>
      </c>
      <c r="J571" s="3">
        <v>5</v>
      </c>
      <c r="K571" s="3"/>
      <c r="L571" s="14"/>
      <c r="M571" s="14"/>
      <c r="N571" s="3"/>
      <c r="AF571">
        <f t="shared" si="8"/>
        <v>26</v>
      </c>
      <c r="AG571" s="3">
        <f>_xlfn.ISOWEEKNUM(EDF[[#This Row],[Date]])</f>
        <v>37</v>
      </c>
      <c r="AH571" s="3">
        <f>YEAR(EDF[[#This Row],[Date]])</f>
        <v>2023</v>
      </c>
    </row>
    <row r="572" spans="1:34" x14ac:dyDescent="0.2">
      <c r="A572" s="1">
        <v>45184.353009259263</v>
      </c>
      <c r="B572" s="3" t="s">
        <v>87</v>
      </c>
      <c r="C572" s="2">
        <v>45184</v>
      </c>
      <c r="D572" s="3"/>
      <c r="E572" s="3">
        <v>2</v>
      </c>
      <c r="F572" s="3">
        <v>4</v>
      </c>
      <c r="G572" s="3">
        <v>3</v>
      </c>
      <c r="H572" s="3">
        <v>3</v>
      </c>
      <c r="I572" s="3">
        <v>4</v>
      </c>
      <c r="J572" s="3">
        <v>5</v>
      </c>
      <c r="K572" s="3"/>
      <c r="L572" s="14"/>
      <c r="M572" s="14"/>
      <c r="N572" s="3"/>
      <c r="AF572">
        <f t="shared" si="8"/>
        <v>21</v>
      </c>
      <c r="AG572" s="3">
        <f>_xlfn.ISOWEEKNUM(EDF[[#This Row],[Date]])</f>
        <v>37</v>
      </c>
      <c r="AH572" s="3">
        <f>YEAR(EDF[[#This Row],[Date]])</f>
        <v>2023</v>
      </c>
    </row>
    <row r="573" spans="1:34" x14ac:dyDescent="0.2">
      <c r="A573" s="1">
        <v>45184.363923611112</v>
      </c>
      <c r="B573" s="3" t="s">
        <v>185</v>
      </c>
      <c r="C573" s="2">
        <v>45184</v>
      </c>
      <c r="D573" s="3"/>
      <c r="E573" s="3">
        <v>3</v>
      </c>
      <c r="F573" s="3">
        <v>5</v>
      </c>
      <c r="G573" s="3">
        <v>5</v>
      </c>
      <c r="H573" s="3">
        <v>3</v>
      </c>
      <c r="I573" s="3">
        <v>5</v>
      </c>
      <c r="J573" s="3">
        <v>5</v>
      </c>
      <c r="K573" s="3"/>
      <c r="L573" s="14"/>
      <c r="M573" s="14"/>
      <c r="N573" s="3"/>
      <c r="AF573">
        <f t="shared" si="8"/>
        <v>26</v>
      </c>
      <c r="AG573" s="3">
        <f>_xlfn.ISOWEEKNUM(EDF[[#This Row],[Date]])</f>
        <v>37</v>
      </c>
      <c r="AH573" s="3">
        <f>YEAR(EDF[[#This Row],[Date]])</f>
        <v>2023</v>
      </c>
    </row>
    <row r="574" spans="1:34" x14ac:dyDescent="0.2">
      <c r="A574" s="1">
        <v>45184.374363425923</v>
      </c>
      <c r="B574" s="3" t="s">
        <v>99</v>
      </c>
      <c r="C574" s="2">
        <v>45184</v>
      </c>
      <c r="D574" s="3"/>
      <c r="E574" s="3">
        <v>3</v>
      </c>
      <c r="F574" s="3">
        <v>4</v>
      </c>
      <c r="G574" s="3">
        <v>4</v>
      </c>
      <c r="H574" s="3">
        <v>3</v>
      </c>
      <c r="I574" s="3">
        <v>2</v>
      </c>
      <c r="J574" s="3">
        <v>4</v>
      </c>
      <c r="K574" s="3"/>
      <c r="L574" s="14"/>
      <c r="M574" s="14"/>
      <c r="N574" s="3"/>
      <c r="AF574">
        <f t="shared" si="8"/>
        <v>20</v>
      </c>
      <c r="AG574" s="3">
        <f>_xlfn.ISOWEEKNUM(EDF[[#This Row],[Date]])</f>
        <v>37</v>
      </c>
      <c r="AH574" s="3">
        <f>YEAR(EDF[[#This Row],[Date]])</f>
        <v>2023</v>
      </c>
    </row>
    <row r="575" spans="1:34" x14ac:dyDescent="0.2">
      <c r="A575" s="1">
        <v>45184.441192129627</v>
      </c>
      <c r="B575" s="3" t="s">
        <v>230</v>
      </c>
      <c r="C575" s="2">
        <v>45184</v>
      </c>
      <c r="D575" s="3"/>
      <c r="E575" s="3">
        <v>5</v>
      </c>
      <c r="F575" s="3">
        <v>5</v>
      </c>
      <c r="G575" s="3">
        <v>4</v>
      </c>
      <c r="H575" s="3">
        <v>3</v>
      </c>
      <c r="I575" s="3">
        <v>4</v>
      </c>
      <c r="J575" s="3">
        <v>5</v>
      </c>
      <c r="K575" s="3"/>
      <c r="L575" s="14"/>
      <c r="M575" s="14"/>
      <c r="N575" s="3"/>
      <c r="AF575">
        <f t="shared" si="8"/>
        <v>26</v>
      </c>
      <c r="AG575" s="3">
        <f>_xlfn.ISOWEEKNUM(EDF[[#This Row],[Date]])</f>
        <v>37</v>
      </c>
      <c r="AH575" s="3">
        <f>YEAR(EDF[[#This Row],[Date]])</f>
        <v>2023</v>
      </c>
    </row>
    <row r="576" spans="1:34" x14ac:dyDescent="0.2">
      <c r="A576" s="1">
        <v>45184.444641203707</v>
      </c>
      <c r="B576" s="3" t="s">
        <v>86</v>
      </c>
      <c r="C576" s="2">
        <v>45183</v>
      </c>
      <c r="D576" s="3"/>
      <c r="E576" s="3">
        <v>3</v>
      </c>
      <c r="F576" s="3">
        <v>4</v>
      </c>
      <c r="G576" s="3">
        <v>5</v>
      </c>
      <c r="H576" s="3">
        <v>3</v>
      </c>
      <c r="I576" s="3">
        <v>2</v>
      </c>
      <c r="J576" s="3">
        <v>3</v>
      </c>
      <c r="K576" s="3"/>
      <c r="L576" s="14"/>
      <c r="M576" s="14"/>
      <c r="N576" s="3"/>
      <c r="AF576">
        <f t="shared" si="8"/>
        <v>20</v>
      </c>
      <c r="AG576" s="3">
        <f>_xlfn.ISOWEEKNUM(EDF[[#This Row],[Date]])</f>
        <v>37</v>
      </c>
      <c r="AH576" s="3">
        <f>YEAR(EDF[[#This Row],[Date]])</f>
        <v>2023</v>
      </c>
    </row>
    <row r="577" spans="1:34" x14ac:dyDescent="0.2">
      <c r="A577" s="1">
        <v>45184.448206018518</v>
      </c>
      <c r="B577" s="3" t="s">
        <v>77</v>
      </c>
      <c r="C577" s="2">
        <v>45184</v>
      </c>
      <c r="D577" s="3"/>
      <c r="E577" s="3">
        <v>2</v>
      </c>
      <c r="F577" s="3">
        <v>4</v>
      </c>
      <c r="G577" s="3">
        <v>2</v>
      </c>
      <c r="H577" s="3">
        <v>2</v>
      </c>
      <c r="I577" s="3">
        <v>1</v>
      </c>
      <c r="J577" s="3">
        <v>4</v>
      </c>
      <c r="K577" s="3"/>
      <c r="L577" s="14"/>
      <c r="M577" s="14"/>
      <c r="N577" s="3" t="s">
        <v>242</v>
      </c>
      <c r="AF577">
        <f t="shared" si="8"/>
        <v>15</v>
      </c>
      <c r="AG577" s="3">
        <f>_xlfn.ISOWEEKNUM(EDF[[#This Row],[Date]])</f>
        <v>37</v>
      </c>
      <c r="AH577" s="3">
        <f>YEAR(EDF[[#This Row],[Date]])</f>
        <v>2023</v>
      </c>
    </row>
    <row r="578" spans="1:34" x14ac:dyDescent="0.2">
      <c r="A578" s="1">
        <v>45184.46875</v>
      </c>
      <c r="B578" s="3" t="s">
        <v>107</v>
      </c>
      <c r="C578" s="2">
        <v>45184</v>
      </c>
      <c r="D578" s="3"/>
      <c r="E578" s="3">
        <v>4</v>
      </c>
      <c r="F578" s="3">
        <v>4</v>
      </c>
      <c r="G578" s="3">
        <v>2</v>
      </c>
      <c r="H578" s="3">
        <v>4</v>
      </c>
      <c r="I578" s="3">
        <v>3</v>
      </c>
      <c r="J578" s="3">
        <v>5</v>
      </c>
      <c r="K578" s="3"/>
      <c r="L578" s="14"/>
      <c r="M578" s="14"/>
      <c r="N578" s="3"/>
      <c r="AF578">
        <f t="shared" si="8"/>
        <v>22</v>
      </c>
      <c r="AG578" s="3">
        <f>_xlfn.ISOWEEKNUM(EDF[[#This Row],[Date]])</f>
        <v>37</v>
      </c>
      <c r="AH578" s="3">
        <f>YEAR(EDF[[#This Row],[Date]])</f>
        <v>2023</v>
      </c>
    </row>
    <row r="579" spans="1:34" x14ac:dyDescent="0.2">
      <c r="A579" s="1">
        <v>45184.471631944441</v>
      </c>
      <c r="B579" s="3" t="s">
        <v>134</v>
      </c>
      <c r="C579" s="2">
        <v>45184</v>
      </c>
      <c r="D579" s="3"/>
      <c r="E579" s="3">
        <v>1</v>
      </c>
      <c r="F579" s="3">
        <v>2</v>
      </c>
      <c r="G579" s="3">
        <v>2</v>
      </c>
      <c r="H579" s="3">
        <v>2</v>
      </c>
      <c r="I579" s="3">
        <v>3</v>
      </c>
      <c r="J579" s="3">
        <v>3</v>
      </c>
      <c r="K579" s="3"/>
      <c r="L579" s="14"/>
      <c r="M579" s="14"/>
      <c r="N579" s="3"/>
      <c r="AF579">
        <f t="shared" ref="AF579:AF642" si="9">SUM(E579:J579)</f>
        <v>13</v>
      </c>
      <c r="AG579" s="3">
        <f>_xlfn.ISOWEEKNUM(EDF[[#This Row],[Date]])</f>
        <v>37</v>
      </c>
      <c r="AH579" s="3">
        <f>YEAR(EDF[[#This Row],[Date]])</f>
        <v>2023</v>
      </c>
    </row>
    <row r="580" spans="1:34" x14ac:dyDescent="0.2">
      <c r="A580" s="1">
        <v>45184.471655092595</v>
      </c>
      <c r="B580" s="3" t="s">
        <v>100</v>
      </c>
      <c r="C580" s="2">
        <v>45184</v>
      </c>
      <c r="D580" s="3"/>
      <c r="E580" s="3">
        <v>3</v>
      </c>
      <c r="F580" s="3">
        <v>4</v>
      </c>
      <c r="G580" s="3">
        <v>3</v>
      </c>
      <c r="H580" s="3">
        <v>3</v>
      </c>
      <c r="I580" s="3">
        <v>3</v>
      </c>
      <c r="J580" s="3">
        <v>4</v>
      </c>
      <c r="K580" s="3"/>
      <c r="L580" s="14"/>
      <c r="M580" s="14"/>
      <c r="N580" s="3"/>
      <c r="AF580">
        <f t="shared" si="9"/>
        <v>20</v>
      </c>
      <c r="AG580" s="3">
        <f>_xlfn.ISOWEEKNUM(EDF[[#This Row],[Date]])</f>
        <v>37</v>
      </c>
      <c r="AH580" s="3">
        <f>YEAR(EDF[[#This Row],[Date]])</f>
        <v>2023</v>
      </c>
    </row>
    <row r="581" spans="1:34" x14ac:dyDescent="0.2">
      <c r="A581" s="1">
        <v>45184.472129629627</v>
      </c>
      <c r="B581" s="3" t="s">
        <v>93</v>
      </c>
      <c r="C581" s="2">
        <v>45184</v>
      </c>
      <c r="D581" s="3"/>
      <c r="E581" s="3">
        <v>2</v>
      </c>
      <c r="F581" s="3">
        <v>3</v>
      </c>
      <c r="G581" s="3">
        <v>2</v>
      </c>
      <c r="H581" s="3">
        <v>3</v>
      </c>
      <c r="I581" s="3">
        <v>3</v>
      </c>
      <c r="J581" s="3">
        <v>4</v>
      </c>
      <c r="K581" s="3"/>
      <c r="L581" s="14"/>
      <c r="M581" s="14"/>
      <c r="N581" s="3"/>
      <c r="AF581">
        <f t="shared" si="9"/>
        <v>17</v>
      </c>
      <c r="AG581" s="3">
        <f>_xlfn.ISOWEEKNUM(EDF[[#This Row],[Date]])</f>
        <v>37</v>
      </c>
      <c r="AH581" s="3">
        <f>YEAR(EDF[[#This Row],[Date]])</f>
        <v>2023</v>
      </c>
    </row>
    <row r="582" spans="1:34" x14ac:dyDescent="0.2">
      <c r="A582" s="1">
        <v>45184.472291666665</v>
      </c>
      <c r="B582" s="3" t="s">
        <v>106</v>
      </c>
      <c r="C582" s="2">
        <v>45184</v>
      </c>
      <c r="D582" s="3"/>
      <c r="E582" s="3">
        <v>3</v>
      </c>
      <c r="F582" s="3">
        <v>4</v>
      </c>
      <c r="G582" s="3">
        <v>2</v>
      </c>
      <c r="H582" s="3">
        <v>4</v>
      </c>
      <c r="I582" s="3">
        <v>3</v>
      </c>
      <c r="J582" s="3">
        <v>5</v>
      </c>
      <c r="K582" s="3"/>
      <c r="L582" s="14"/>
      <c r="M582" s="14"/>
      <c r="N582" s="3"/>
      <c r="AF582">
        <f t="shared" si="9"/>
        <v>21</v>
      </c>
      <c r="AG582" s="3">
        <f>_xlfn.ISOWEEKNUM(EDF[[#This Row],[Date]])</f>
        <v>37</v>
      </c>
      <c r="AH582" s="3">
        <f>YEAR(EDF[[#This Row],[Date]])</f>
        <v>2023</v>
      </c>
    </row>
    <row r="583" spans="1:34" x14ac:dyDescent="0.2">
      <c r="A583" s="1">
        <v>45184.47315972222</v>
      </c>
      <c r="B583" s="3" t="s">
        <v>243</v>
      </c>
      <c r="C583" s="2">
        <v>45184</v>
      </c>
      <c r="D583" s="3"/>
      <c r="E583" s="3">
        <v>4</v>
      </c>
      <c r="F583" s="3">
        <v>4</v>
      </c>
      <c r="G583" s="3">
        <v>4</v>
      </c>
      <c r="H583" s="3">
        <v>4</v>
      </c>
      <c r="I583" s="3">
        <v>4</v>
      </c>
      <c r="J583" s="3">
        <v>2</v>
      </c>
      <c r="K583" s="3"/>
      <c r="L583" s="14"/>
      <c r="M583" s="14"/>
      <c r="N583" s="3"/>
      <c r="AF583">
        <f t="shared" si="9"/>
        <v>22</v>
      </c>
      <c r="AG583" s="3">
        <f>_xlfn.ISOWEEKNUM(EDF[[#This Row],[Date]])</f>
        <v>37</v>
      </c>
      <c r="AH583" s="3">
        <f>YEAR(EDF[[#This Row],[Date]])</f>
        <v>2023</v>
      </c>
    </row>
    <row r="584" spans="1:34" x14ac:dyDescent="0.2">
      <c r="A584" s="1">
        <v>45184.473449074074</v>
      </c>
      <c r="B584" s="3" t="s">
        <v>244</v>
      </c>
      <c r="C584" s="2">
        <v>45184</v>
      </c>
      <c r="D584" s="3"/>
      <c r="E584" s="3">
        <v>2</v>
      </c>
      <c r="F584" s="3">
        <v>2</v>
      </c>
      <c r="G584" s="3">
        <v>3</v>
      </c>
      <c r="H584" s="3">
        <v>2</v>
      </c>
      <c r="I584" s="3">
        <v>1</v>
      </c>
      <c r="J584" s="3">
        <v>4</v>
      </c>
      <c r="K584" s="3"/>
      <c r="L584" s="14"/>
      <c r="M584" s="14"/>
      <c r="N584" s="3"/>
      <c r="AF584">
        <f t="shared" si="9"/>
        <v>14</v>
      </c>
      <c r="AG584" s="3">
        <f>_xlfn.ISOWEEKNUM(EDF[[#This Row],[Date]])</f>
        <v>37</v>
      </c>
      <c r="AH584" s="3">
        <f>YEAR(EDF[[#This Row],[Date]])</f>
        <v>2023</v>
      </c>
    </row>
    <row r="585" spans="1:34" x14ac:dyDescent="0.2">
      <c r="A585" s="1">
        <v>45184.528275462966</v>
      </c>
      <c r="B585" s="3" t="s">
        <v>167</v>
      </c>
      <c r="C585" s="2">
        <v>45184</v>
      </c>
      <c r="D585" s="3"/>
      <c r="E585" s="3">
        <v>4</v>
      </c>
      <c r="F585" s="3">
        <v>4</v>
      </c>
      <c r="G585" s="3">
        <v>2</v>
      </c>
      <c r="H585" s="3">
        <v>3</v>
      </c>
      <c r="I585" s="3">
        <v>3</v>
      </c>
      <c r="J585" s="3">
        <v>4</v>
      </c>
      <c r="K585" s="3"/>
      <c r="L585" s="14"/>
      <c r="M585" s="14"/>
      <c r="N585" s="3"/>
      <c r="AF585">
        <f t="shared" si="9"/>
        <v>20</v>
      </c>
      <c r="AG585" s="3">
        <f>_xlfn.ISOWEEKNUM(EDF[[#This Row],[Date]])</f>
        <v>37</v>
      </c>
      <c r="AH585" s="3">
        <f>YEAR(EDF[[#This Row],[Date]])</f>
        <v>2023</v>
      </c>
    </row>
    <row r="586" spans="1:34" x14ac:dyDescent="0.2">
      <c r="A586" s="1">
        <v>45184.558657407404</v>
      </c>
      <c r="B586" s="3" t="s">
        <v>112</v>
      </c>
      <c r="C586" s="2">
        <v>45184</v>
      </c>
      <c r="D586" s="3"/>
      <c r="E586" s="3">
        <v>3</v>
      </c>
      <c r="F586" s="3">
        <v>2</v>
      </c>
      <c r="G586" s="3">
        <v>3</v>
      </c>
      <c r="H586" s="3">
        <v>3</v>
      </c>
      <c r="I586" s="3">
        <v>3</v>
      </c>
      <c r="J586" s="3">
        <v>4</v>
      </c>
      <c r="K586" s="3"/>
      <c r="L586" s="14"/>
      <c r="M586" s="14"/>
      <c r="N586" s="3"/>
      <c r="AF586">
        <f t="shared" si="9"/>
        <v>18</v>
      </c>
      <c r="AG586" s="3">
        <f>_xlfn.ISOWEEKNUM(EDF[[#This Row],[Date]])</f>
        <v>37</v>
      </c>
      <c r="AH586" s="3">
        <f>YEAR(EDF[[#This Row],[Date]])</f>
        <v>2023</v>
      </c>
    </row>
    <row r="587" spans="1:34" x14ac:dyDescent="0.2">
      <c r="A587" s="1">
        <v>45184.561898148146</v>
      </c>
      <c r="B587" s="3" t="s">
        <v>168</v>
      </c>
      <c r="C587" s="2">
        <v>45184</v>
      </c>
      <c r="D587" s="3"/>
      <c r="E587" s="3">
        <v>4</v>
      </c>
      <c r="F587" s="3">
        <v>4</v>
      </c>
      <c r="G587" s="3">
        <v>4</v>
      </c>
      <c r="H587" s="3">
        <v>3</v>
      </c>
      <c r="I587" s="3">
        <v>1</v>
      </c>
      <c r="J587" s="3">
        <v>2</v>
      </c>
      <c r="K587" s="3"/>
      <c r="L587" s="14"/>
      <c r="M587" s="14"/>
      <c r="N587" s="3"/>
      <c r="AF587">
        <f t="shared" si="9"/>
        <v>18</v>
      </c>
      <c r="AG587" s="3">
        <f>_xlfn.ISOWEEKNUM(EDF[[#This Row],[Date]])</f>
        <v>37</v>
      </c>
      <c r="AH587" s="3">
        <f>YEAR(EDF[[#This Row],[Date]])</f>
        <v>2023</v>
      </c>
    </row>
    <row r="588" spans="1:34" x14ac:dyDescent="0.2">
      <c r="A588" s="1">
        <v>45184.581064814818</v>
      </c>
      <c r="B588" s="3" t="s">
        <v>188</v>
      </c>
      <c r="C588" s="2">
        <v>45184</v>
      </c>
      <c r="D588" s="3"/>
      <c r="E588" s="3">
        <v>4</v>
      </c>
      <c r="F588" s="3">
        <v>4</v>
      </c>
      <c r="G588" s="3">
        <v>3</v>
      </c>
      <c r="H588" s="3">
        <v>3</v>
      </c>
      <c r="I588" s="3">
        <v>4</v>
      </c>
      <c r="J588" s="3">
        <v>4</v>
      </c>
      <c r="K588" s="3"/>
      <c r="L588" s="14"/>
      <c r="M588" s="14"/>
      <c r="N588" s="3"/>
      <c r="AF588">
        <f t="shared" si="9"/>
        <v>22</v>
      </c>
      <c r="AG588" s="3">
        <f>_xlfn.ISOWEEKNUM(EDF[[#This Row],[Date]])</f>
        <v>37</v>
      </c>
      <c r="AH588" s="3">
        <f>YEAR(EDF[[#This Row],[Date]])</f>
        <v>2023</v>
      </c>
    </row>
    <row r="589" spans="1:34" x14ac:dyDescent="0.2">
      <c r="A589" s="1">
        <v>45184.664039351854</v>
      </c>
      <c r="B589" s="3" t="s">
        <v>78</v>
      </c>
      <c r="C589" s="2">
        <v>45184</v>
      </c>
      <c r="D589" s="3"/>
      <c r="E589" s="3">
        <v>1</v>
      </c>
      <c r="F589" s="3">
        <v>2</v>
      </c>
      <c r="G589" s="3">
        <v>4</v>
      </c>
      <c r="H589" s="3">
        <v>2</v>
      </c>
      <c r="I589" s="3">
        <v>4</v>
      </c>
      <c r="J589" s="3">
        <v>4</v>
      </c>
      <c r="K589" s="3"/>
      <c r="L589" s="14"/>
      <c r="M589" s="14"/>
      <c r="N589" s="3" t="s">
        <v>245</v>
      </c>
      <c r="AF589">
        <f t="shared" si="9"/>
        <v>17</v>
      </c>
      <c r="AG589" s="3">
        <f>_xlfn.ISOWEEKNUM(EDF[[#This Row],[Date]])</f>
        <v>37</v>
      </c>
      <c r="AH589" s="3">
        <f>YEAR(EDF[[#This Row],[Date]])</f>
        <v>2023</v>
      </c>
    </row>
    <row r="590" spans="1:34" x14ac:dyDescent="0.2">
      <c r="A590" s="1">
        <v>45184.764016203706</v>
      </c>
      <c r="B590" s="3" t="s">
        <v>240</v>
      </c>
      <c r="C590" s="2">
        <v>45184</v>
      </c>
      <c r="D590" s="3"/>
      <c r="E590" s="3">
        <v>2</v>
      </c>
      <c r="F590" s="3">
        <v>4</v>
      </c>
      <c r="G590" s="3">
        <v>4</v>
      </c>
      <c r="H590" s="3">
        <v>2</v>
      </c>
      <c r="I590" s="3">
        <v>4</v>
      </c>
      <c r="J590" s="3">
        <v>4</v>
      </c>
      <c r="K590" s="3"/>
      <c r="L590" s="14"/>
      <c r="M590" s="14"/>
      <c r="N590" s="3" t="s">
        <v>246</v>
      </c>
      <c r="AF590">
        <f t="shared" si="9"/>
        <v>20</v>
      </c>
      <c r="AG590" s="3">
        <f>_xlfn.ISOWEEKNUM(EDF[[#This Row],[Date]])</f>
        <v>37</v>
      </c>
      <c r="AH590" s="3">
        <f>YEAR(EDF[[#This Row],[Date]])</f>
        <v>2023</v>
      </c>
    </row>
    <row r="591" spans="1:34" x14ac:dyDescent="0.2">
      <c r="A591" s="1">
        <v>45187.429699074077</v>
      </c>
      <c r="B591" s="3" t="s">
        <v>89</v>
      </c>
      <c r="C591" s="2">
        <v>45187</v>
      </c>
      <c r="D591" s="3"/>
      <c r="E591" s="3">
        <v>2</v>
      </c>
      <c r="F591" s="3">
        <v>4</v>
      </c>
      <c r="G591" s="3">
        <v>4</v>
      </c>
      <c r="H591" s="3">
        <v>3</v>
      </c>
      <c r="I591" s="3">
        <v>2</v>
      </c>
      <c r="J591" s="3">
        <v>4</v>
      </c>
      <c r="K591" s="3"/>
      <c r="L591" s="14"/>
      <c r="M591" s="14"/>
      <c r="N591" s="3"/>
      <c r="AF591">
        <f t="shared" si="9"/>
        <v>19</v>
      </c>
      <c r="AG591" s="3">
        <f>_xlfn.ISOWEEKNUM(EDF[[#This Row],[Date]])</f>
        <v>38</v>
      </c>
      <c r="AH591" s="3">
        <f>YEAR(EDF[[#This Row],[Date]])</f>
        <v>2023</v>
      </c>
    </row>
    <row r="592" spans="1:34" x14ac:dyDescent="0.2">
      <c r="A592" s="1">
        <v>45187.448483796295</v>
      </c>
      <c r="B592" s="3" t="s">
        <v>75</v>
      </c>
      <c r="C592" s="2">
        <v>45187</v>
      </c>
      <c r="D592" s="3"/>
      <c r="E592" s="3">
        <v>1</v>
      </c>
      <c r="F592" s="3">
        <v>2</v>
      </c>
      <c r="G592" s="3">
        <v>2</v>
      </c>
      <c r="H592" s="3">
        <v>3</v>
      </c>
      <c r="I592" s="3">
        <v>2</v>
      </c>
      <c r="J592" s="3">
        <v>2</v>
      </c>
      <c r="K592" s="3"/>
      <c r="L592" s="14"/>
      <c r="M592" s="14"/>
      <c r="N592" s="3" t="s">
        <v>247</v>
      </c>
      <c r="AF592">
        <f t="shared" si="9"/>
        <v>12</v>
      </c>
      <c r="AG592" s="3">
        <f>_xlfn.ISOWEEKNUM(EDF[[#This Row],[Date]])</f>
        <v>38</v>
      </c>
      <c r="AH592" s="3">
        <f>YEAR(EDF[[#This Row],[Date]])</f>
        <v>2023</v>
      </c>
    </row>
    <row r="593" spans="1:34" x14ac:dyDescent="0.2">
      <c r="A593" s="1">
        <v>45188.317199074074</v>
      </c>
      <c r="B593" s="3" t="s">
        <v>205</v>
      </c>
      <c r="C593" s="2">
        <v>45188</v>
      </c>
      <c r="D593" s="3"/>
      <c r="E593" s="3">
        <v>1</v>
      </c>
      <c r="F593" s="3">
        <v>3</v>
      </c>
      <c r="G593" s="3">
        <v>3</v>
      </c>
      <c r="H593" s="3">
        <v>3</v>
      </c>
      <c r="I593" s="3">
        <v>3</v>
      </c>
      <c r="J593" s="3">
        <v>3</v>
      </c>
      <c r="K593" s="3"/>
      <c r="L593" s="14"/>
      <c r="M593" s="14"/>
      <c r="N593" s="3"/>
      <c r="AF593">
        <f t="shared" si="9"/>
        <v>16</v>
      </c>
      <c r="AG593" s="3">
        <f>_xlfn.ISOWEEKNUM(EDF[[#This Row],[Date]])</f>
        <v>38</v>
      </c>
      <c r="AH593" s="3">
        <f>YEAR(EDF[[#This Row],[Date]])</f>
        <v>2023</v>
      </c>
    </row>
    <row r="594" spans="1:34" x14ac:dyDescent="0.2">
      <c r="A594" s="1">
        <v>45188.329930555556</v>
      </c>
      <c r="B594" s="3" t="s">
        <v>76</v>
      </c>
      <c r="C594" s="2">
        <v>45188</v>
      </c>
      <c r="D594" s="3"/>
      <c r="E594" s="3">
        <v>2</v>
      </c>
      <c r="F594" s="3">
        <v>3</v>
      </c>
      <c r="G594" s="3">
        <v>3</v>
      </c>
      <c r="H594" s="3">
        <v>3</v>
      </c>
      <c r="I594" s="3">
        <v>3</v>
      </c>
      <c r="J594" s="3">
        <v>4</v>
      </c>
      <c r="K594" s="3"/>
      <c r="L594" s="14"/>
      <c r="M594" s="14"/>
      <c r="N594" s="3"/>
      <c r="AF594">
        <f t="shared" si="9"/>
        <v>18</v>
      </c>
      <c r="AG594" s="3">
        <f>_xlfn.ISOWEEKNUM(EDF[[#This Row],[Date]])</f>
        <v>38</v>
      </c>
      <c r="AH594" s="3">
        <f>YEAR(EDF[[#This Row],[Date]])</f>
        <v>2023</v>
      </c>
    </row>
    <row r="595" spans="1:34" x14ac:dyDescent="0.2">
      <c r="A595" s="1">
        <v>45188.332442129627</v>
      </c>
      <c r="B595" s="3" t="s">
        <v>106</v>
      </c>
      <c r="C595" s="2">
        <v>45188</v>
      </c>
      <c r="D595" s="3"/>
      <c r="E595" s="3">
        <v>2</v>
      </c>
      <c r="F595" s="3">
        <v>4</v>
      </c>
      <c r="G595" s="3">
        <v>3</v>
      </c>
      <c r="H595" s="3">
        <v>2</v>
      </c>
      <c r="I595" s="3">
        <v>3</v>
      </c>
      <c r="J595" s="3">
        <v>4</v>
      </c>
      <c r="K595" s="3"/>
      <c r="L595" s="14"/>
      <c r="M595" s="14"/>
      <c r="N595" s="3"/>
      <c r="AF595">
        <f t="shared" si="9"/>
        <v>18</v>
      </c>
      <c r="AG595" s="3">
        <f>_xlfn.ISOWEEKNUM(EDF[[#This Row],[Date]])</f>
        <v>38</v>
      </c>
      <c r="AH595" s="3">
        <f>YEAR(EDF[[#This Row],[Date]])</f>
        <v>2023</v>
      </c>
    </row>
    <row r="596" spans="1:34" x14ac:dyDescent="0.2">
      <c r="A596" s="1">
        <v>45188.347870370373</v>
      </c>
      <c r="B596" s="3" t="s">
        <v>86</v>
      </c>
      <c r="C596" s="2">
        <v>45188</v>
      </c>
      <c r="D596" s="3"/>
      <c r="E596" s="3">
        <v>4</v>
      </c>
      <c r="F596" s="3">
        <v>3</v>
      </c>
      <c r="G596" s="3">
        <v>5</v>
      </c>
      <c r="H596" s="3">
        <v>3</v>
      </c>
      <c r="I596" s="3">
        <v>4</v>
      </c>
      <c r="J596" s="3">
        <v>4</v>
      </c>
      <c r="K596" s="3"/>
      <c r="L596" s="14"/>
      <c r="M596" s="14"/>
      <c r="N596" s="3"/>
      <c r="AF596">
        <f t="shared" si="9"/>
        <v>23</v>
      </c>
      <c r="AG596" s="3">
        <f>_xlfn.ISOWEEKNUM(EDF[[#This Row],[Date]])</f>
        <v>38</v>
      </c>
      <c r="AH596" s="3">
        <f>YEAR(EDF[[#This Row],[Date]])</f>
        <v>2023</v>
      </c>
    </row>
    <row r="597" spans="1:34" x14ac:dyDescent="0.2">
      <c r="A597" s="1">
        <v>45188.368634259263</v>
      </c>
      <c r="B597" s="3" t="s">
        <v>99</v>
      </c>
      <c r="C597" s="2">
        <v>45188</v>
      </c>
      <c r="D597" s="3"/>
      <c r="E597" s="3">
        <v>3</v>
      </c>
      <c r="F597" s="3">
        <v>3</v>
      </c>
      <c r="G597" s="3">
        <v>4</v>
      </c>
      <c r="H597" s="3">
        <v>4</v>
      </c>
      <c r="I597" s="3">
        <v>2</v>
      </c>
      <c r="J597" s="3">
        <v>2</v>
      </c>
      <c r="K597" s="3"/>
      <c r="L597" s="14"/>
      <c r="M597" s="14"/>
      <c r="N597" s="3"/>
      <c r="AF597">
        <f t="shared" si="9"/>
        <v>18</v>
      </c>
      <c r="AG597" s="3">
        <f>_xlfn.ISOWEEKNUM(EDF[[#This Row],[Date]])</f>
        <v>38</v>
      </c>
      <c r="AH597" s="3">
        <f>YEAR(EDF[[#This Row],[Date]])</f>
        <v>2023</v>
      </c>
    </row>
    <row r="598" spans="1:34" x14ac:dyDescent="0.2">
      <c r="A598" s="1">
        <v>45188.37835648148</v>
      </c>
      <c r="B598" s="3" t="s">
        <v>87</v>
      </c>
      <c r="C598" s="2">
        <v>45188</v>
      </c>
      <c r="D598" s="3"/>
      <c r="E598" s="3">
        <v>5</v>
      </c>
      <c r="F598" s="3">
        <v>5</v>
      </c>
      <c r="G598" s="3">
        <v>4</v>
      </c>
      <c r="H598" s="3">
        <v>4</v>
      </c>
      <c r="I598" s="3">
        <v>5</v>
      </c>
      <c r="J598" s="3">
        <v>4</v>
      </c>
      <c r="K598" s="3"/>
      <c r="L598" s="14"/>
      <c r="M598" s="14"/>
      <c r="N598" s="3"/>
      <c r="AF598">
        <f t="shared" si="9"/>
        <v>27</v>
      </c>
      <c r="AG598" s="3">
        <f>_xlfn.ISOWEEKNUM(EDF[[#This Row],[Date]])</f>
        <v>38</v>
      </c>
      <c r="AH598" s="3">
        <f>YEAR(EDF[[#This Row],[Date]])</f>
        <v>2023</v>
      </c>
    </row>
    <row r="599" spans="1:34" x14ac:dyDescent="0.2">
      <c r="A599" s="1">
        <v>45188.379965277774</v>
      </c>
      <c r="B599" s="3" t="s">
        <v>102</v>
      </c>
      <c r="C599" s="2">
        <v>45188</v>
      </c>
      <c r="D599" s="3"/>
      <c r="E599" s="3">
        <v>3</v>
      </c>
      <c r="F599" s="3">
        <v>4</v>
      </c>
      <c r="G599" s="3">
        <v>3</v>
      </c>
      <c r="H599" s="3">
        <v>3</v>
      </c>
      <c r="I599" s="3">
        <v>3</v>
      </c>
      <c r="J599" s="3">
        <v>5</v>
      </c>
      <c r="K599" s="3"/>
      <c r="L599" s="14"/>
      <c r="M599" s="14"/>
      <c r="N599" s="3" t="s">
        <v>248</v>
      </c>
      <c r="AF599">
        <f t="shared" si="9"/>
        <v>21</v>
      </c>
      <c r="AG599" s="3">
        <f>_xlfn.ISOWEEKNUM(EDF[[#This Row],[Date]])</f>
        <v>38</v>
      </c>
      <c r="AH599" s="3">
        <f>YEAR(EDF[[#This Row],[Date]])</f>
        <v>2023</v>
      </c>
    </row>
    <row r="600" spans="1:34" x14ac:dyDescent="0.2">
      <c r="A600" s="1">
        <v>45188.384502314817</v>
      </c>
      <c r="B600" s="3" t="s">
        <v>185</v>
      </c>
      <c r="C600" s="2">
        <v>45188</v>
      </c>
      <c r="D600" s="3"/>
      <c r="E600" s="3">
        <v>4</v>
      </c>
      <c r="F600" s="3">
        <v>3</v>
      </c>
      <c r="G600" s="3">
        <v>5</v>
      </c>
      <c r="H600" s="3">
        <v>4</v>
      </c>
      <c r="I600" s="3">
        <v>5</v>
      </c>
      <c r="J600" s="3">
        <v>5</v>
      </c>
      <c r="K600" s="3"/>
      <c r="L600" s="14"/>
      <c r="M600" s="14"/>
      <c r="N600" s="3"/>
      <c r="AF600">
        <f t="shared" si="9"/>
        <v>26</v>
      </c>
      <c r="AG600" s="3">
        <f>_xlfn.ISOWEEKNUM(EDF[[#This Row],[Date]])</f>
        <v>38</v>
      </c>
      <c r="AH600" s="3">
        <f>YEAR(EDF[[#This Row],[Date]])</f>
        <v>2023</v>
      </c>
    </row>
    <row r="601" spans="1:34" x14ac:dyDescent="0.2">
      <c r="A601" s="1">
        <v>45188.387118055558</v>
      </c>
      <c r="B601" s="3" t="s">
        <v>88</v>
      </c>
      <c r="C601" s="2">
        <v>45188</v>
      </c>
      <c r="D601" s="3"/>
      <c r="E601" s="3">
        <v>2</v>
      </c>
      <c r="F601" s="3">
        <v>3</v>
      </c>
      <c r="G601" s="3">
        <v>3</v>
      </c>
      <c r="H601" s="3">
        <v>3</v>
      </c>
      <c r="I601" s="3">
        <v>2</v>
      </c>
      <c r="J601" s="3">
        <v>3</v>
      </c>
      <c r="K601" s="3"/>
      <c r="L601" s="14"/>
      <c r="M601" s="14"/>
      <c r="N601" s="3" t="s">
        <v>249</v>
      </c>
      <c r="AF601">
        <f t="shared" si="9"/>
        <v>16</v>
      </c>
      <c r="AG601" s="3">
        <f>_xlfn.ISOWEEKNUM(EDF[[#This Row],[Date]])</f>
        <v>38</v>
      </c>
      <c r="AH601" s="3">
        <f>YEAR(EDF[[#This Row],[Date]])</f>
        <v>2023</v>
      </c>
    </row>
    <row r="602" spans="1:34" x14ac:dyDescent="0.2">
      <c r="A602" s="1">
        <v>45188.390590277777</v>
      </c>
      <c r="B602" s="3" t="s">
        <v>188</v>
      </c>
      <c r="C602" s="2">
        <v>45188</v>
      </c>
      <c r="D602" s="3"/>
      <c r="E602" s="3">
        <v>3</v>
      </c>
      <c r="F602" s="3">
        <v>4</v>
      </c>
      <c r="G602" s="3">
        <v>3</v>
      </c>
      <c r="H602" s="3">
        <v>3</v>
      </c>
      <c r="I602" s="3">
        <v>4</v>
      </c>
      <c r="J602" s="3">
        <v>4</v>
      </c>
      <c r="K602" s="3"/>
      <c r="L602" s="14"/>
      <c r="M602" s="14"/>
      <c r="N602" s="3" t="s">
        <v>213</v>
      </c>
      <c r="AF602">
        <f t="shared" si="9"/>
        <v>21</v>
      </c>
      <c r="AG602" s="3">
        <f>_xlfn.ISOWEEKNUM(EDF[[#This Row],[Date]])</f>
        <v>38</v>
      </c>
      <c r="AH602" s="3">
        <f>YEAR(EDF[[#This Row],[Date]])</f>
        <v>2023</v>
      </c>
    </row>
    <row r="603" spans="1:34" x14ac:dyDescent="0.2">
      <c r="A603" s="1">
        <v>45188.406481481485</v>
      </c>
      <c r="B603" s="3" t="s">
        <v>135</v>
      </c>
      <c r="C603" s="2">
        <v>45188</v>
      </c>
      <c r="D603" s="3"/>
      <c r="E603" s="3">
        <v>4</v>
      </c>
      <c r="F603" s="3">
        <v>4</v>
      </c>
      <c r="G603" s="3">
        <v>4</v>
      </c>
      <c r="H603" s="3">
        <v>3</v>
      </c>
      <c r="I603" s="3">
        <v>4</v>
      </c>
      <c r="J603" s="3">
        <v>4</v>
      </c>
      <c r="K603" s="3"/>
      <c r="L603" s="14"/>
      <c r="M603" s="14"/>
      <c r="N603" s="3"/>
      <c r="AF603">
        <f t="shared" si="9"/>
        <v>23</v>
      </c>
      <c r="AG603" s="3">
        <f>_xlfn.ISOWEEKNUM(EDF[[#This Row],[Date]])</f>
        <v>38</v>
      </c>
      <c r="AH603" s="3">
        <f>YEAR(EDF[[#This Row],[Date]])</f>
        <v>2023</v>
      </c>
    </row>
    <row r="604" spans="1:34" x14ac:dyDescent="0.2">
      <c r="A604" s="1">
        <v>45188.417268518519</v>
      </c>
      <c r="B604" s="3" t="s">
        <v>243</v>
      </c>
      <c r="C604" s="2">
        <v>45188</v>
      </c>
      <c r="D604" s="3"/>
      <c r="E604" s="3">
        <v>4</v>
      </c>
      <c r="F604" s="3">
        <v>3</v>
      </c>
      <c r="G604" s="3">
        <v>5</v>
      </c>
      <c r="H604" s="3">
        <v>3</v>
      </c>
      <c r="I604" s="3">
        <v>4</v>
      </c>
      <c r="J604" s="3">
        <v>4</v>
      </c>
      <c r="K604" s="3"/>
      <c r="L604" s="14"/>
      <c r="M604" s="14"/>
      <c r="N604" s="3"/>
      <c r="AF604">
        <f t="shared" si="9"/>
        <v>23</v>
      </c>
      <c r="AG604" s="3">
        <f>_xlfn.ISOWEEKNUM(EDF[[#This Row],[Date]])</f>
        <v>38</v>
      </c>
      <c r="AH604" s="3">
        <f>YEAR(EDF[[#This Row],[Date]])</f>
        <v>2023</v>
      </c>
    </row>
    <row r="605" spans="1:34" x14ac:dyDescent="0.2">
      <c r="A605" s="1">
        <v>45188.417268518519</v>
      </c>
      <c r="B605" s="3" t="s">
        <v>89</v>
      </c>
      <c r="C605" s="2">
        <v>45188</v>
      </c>
      <c r="D605" s="3"/>
      <c r="E605" s="3">
        <v>1</v>
      </c>
      <c r="F605" s="3">
        <v>4</v>
      </c>
      <c r="G605" s="3">
        <v>3</v>
      </c>
      <c r="H605" s="3">
        <v>3</v>
      </c>
      <c r="I605" s="3">
        <v>3</v>
      </c>
      <c r="J605" s="3">
        <v>5</v>
      </c>
      <c r="K605" s="3"/>
      <c r="L605" s="14"/>
      <c r="M605" s="14"/>
      <c r="N605" s="3"/>
      <c r="AF605">
        <f t="shared" si="9"/>
        <v>19</v>
      </c>
      <c r="AG605" s="3">
        <f>_xlfn.ISOWEEKNUM(EDF[[#This Row],[Date]])</f>
        <v>38</v>
      </c>
      <c r="AH605" s="3">
        <f>YEAR(EDF[[#This Row],[Date]])</f>
        <v>2023</v>
      </c>
    </row>
    <row r="606" spans="1:34" x14ac:dyDescent="0.2">
      <c r="A606" s="1">
        <v>45188.417569444442</v>
      </c>
      <c r="B606" s="3" t="s">
        <v>77</v>
      </c>
      <c r="C606" s="2">
        <v>45188</v>
      </c>
      <c r="D606" s="3"/>
      <c r="E606" s="3">
        <v>2</v>
      </c>
      <c r="F606" s="3">
        <v>4</v>
      </c>
      <c r="G606" s="3">
        <v>3</v>
      </c>
      <c r="H606" s="3">
        <v>2</v>
      </c>
      <c r="I606" s="3">
        <v>1</v>
      </c>
      <c r="J606" s="3">
        <v>4</v>
      </c>
      <c r="K606" s="3"/>
      <c r="L606" s="14"/>
      <c r="M606" s="14"/>
      <c r="N606" s="3" t="s">
        <v>250</v>
      </c>
      <c r="AF606">
        <f t="shared" si="9"/>
        <v>16</v>
      </c>
      <c r="AG606" s="3">
        <f>_xlfn.ISOWEEKNUM(EDF[[#This Row],[Date]])</f>
        <v>38</v>
      </c>
      <c r="AH606" s="3">
        <f>YEAR(EDF[[#This Row],[Date]])</f>
        <v>2023</v>
      </c>
    </row>
    <row r="607" spans="1:34" x14ac:dyDescent="0.2">
      <c r="A607" s="1">
        <v>45188.417962962965</v>
      </c>
      <c r="B607" s="3" t="s">
        <v>93</v>
      </c>
      <c r="C607" s="2">
        <v>45188</v>
      </c>
      <c r="D607" s="3"/>
      <c r="E607" s="3">
        <v>2</v>
      </c>
      <c r="F607" s="3">
        <v>3</v>
      </c>
      <c r="G607" s="3">
        <v>3</v>
      </c>
      <c r="H607" s="3">
        <v>2</v>
      </c>
      <c r="I607" s="3">
        <v>2</v>
      </c>
      <c r="J607" s="3">
        <v>4</v>
      </c>
      <c r="K607" s="3"/>
      <c r="L607" s="14"/>
      <c r="M607" s="14"/>
      <c r="N607" s="3"/>
      <c r="AF607">
        <f t="shared" si="9"/>
        <v>16</v>
      </c>
      <c r="AG607" s="3">
        <f>_xlfn.ISOWEEKNUM(EDF[[#This Row],[Date]])</f>
        <v>38</v>
      </c>
      <c r="AH607" s="3">
        <f>YEAR(EDF[[#This Row],[Date]])</f>
        <v>2023</v>
      </c>
    </row>
    <row r="608" spans="1:34" x14ac:dyDescent="0.2">
      <c r="A608" s="1">
        <v>45188.41810185185</v>
      </c>
      <c r="B608" s="3" t="s">
        <v>112</v>
      </c>
      <c r="C608" s="2">
        <v>45188</v>
      </c>
      <c r="D608" s="3"/>
      <c r="E608" s="3">
        <v>2</v>
      </c>
      <c r="F608" s="3">
        <v>3</v>
      </c>
      <c r="G608" s="3">
        <v>3</v>
      </c>
      <c r="H608" s="3">
        <v>2</v>
      </c>
      <c r="I608" s="3">
        <v>3</v>
      </c>
      <c r="J608" s="3">
        <v>4</v>
      </c>
      <c r="K608" s="3"/>
      <c r="L608" s="14"/>
      <c r="M608" s="14"/>
      <c r="N608" s="3"/>
      <c r="AF608">
        <f t="shared" si="9"/>
        <v>17</v>
      </c>
      <c r="AG608" s="3">
        <f>_xlfn.ISOWEEKNUM(EDF[[#This Row],[Date]])</f>
        <v>38</v>
      </c>
      <c r="AH608" s="3">
        <f>YEAR(EDF[[#This Row],[Date]])</f>
        <v>2023</v>
      </c>
    </row>
    <row r="609" spans="1:34" x14ac:dyDescent="0.2">
      <c r="A609" s="1">
        <v>45188.418726851851</v>
      </c>
      <c r="B609" s="3" t="s">
        <v>244</v>
      </c>
      <c r="C609" s="2">
        <v>45188</v>
      </c>
      <c r="D609" s="3"/>
      <c r="E609" s="3">
        <v>2</v>
      </c>
      <c r="F609" s="3">
        <v>4</v>
      </c>
      <c r="G609" s="3">
        <v>2</v>
      </c>
      <c r="H609" s="3">
        <v>2</v>
      </c>
      <c r="I609" s="3">
        <v>3</v>
      </c>
      <c r="J609" s="3">
        <v>4</v>
      </c>
      <c r="K609" s="3"/>
      <c r="L609" s="14"/>
      <c r="M609" s="14"/>
      <c r="N609" s="3"/>
      <c r="AF609">
        <f t="shared" si="9"/>
        <v>17</v>
      </c>
      <c r="AG609" s="3">
        <f>_xlfn.ISOWEEKNUM(EDF[[#This Row],[Date]])</f>
        <v>38</v>
      </c>
      <c r="AH609" s="3">
        <f>YEAR(EDF[[#This Row],[Date]])</f>
        <v>2023</v>
      </c>
    </row>
    <row r="610" spans="1:34" x14ac:dyDescent="0.2">
      <c r="A610" s="1">
        <v>45188.419236111113</v>
      </c>
      <c r="B610" s="3" t="s">
        <v>142</v>
      </c>
      <c r="C610" s="2">
        <v>45188</v>
      </c>
      <c r="D610" s="3"/>
      <c r="E610" s="3">
        <v>3</v>
      </c>
      <c r="F610" s="3">
        <v>3</v>
      </c>
      <c r="G610" s="3">
        <v>3</v>
      </c>
      <c r="H610" s="3">
        <v>3</v>
      </c>
      <c r="I610" s="3">
        <v>2</v>
      </c>
      <c r="J610" s="3">
        <v>4</v>
      </c>
      <c r="K610" s="3"/>
      <c r="L610" s="14"/>
      <c r="M610" s="14"/>
      <c r="N610" s="3"/>
      <c r="AF610">
        <f t="shared" si="9"/>
        <v>18</v>
      </c>
      <c r="AG610" s="3">
        <f>_xlfn.ISOWEEKNUM(EDF[[#This Row],[Date]])</f>
        <v>38</v>
      </c>
      <c r="AH610" s="3">
        <f>YEAR(EDF[[#This Row],[Date]])</f>
        <v>2023</v>
      </c>
    </row>
    <row r="611" spans="1:34" x14ac:dyDescent="0.2">
      <c r="A611" s="1">
        <v>45188.42083333333</v>
      </c>
      <c r="B611" s="3" t="s">
        <v>191</v>
      </c>
      <c r="C611" s="2">
        <v>45188</v>
      </c>
      <c r="D611" s="3"/>
      <c r="E611" s="3">
        <v>4</v>
      </c>
      <c r="F611" s="3">
        <v>4</v>
      </c>
      <c r="G611" s="3">
        <v>5</v>
      </c>
      <c r="H611" s="3">
        <v>4</v>
      </c>
      <c r="I611" s="3">
        <v>4</v>
      </c>
      <c r="J611" s="3">
        <v>4</v>
      </c>
      <c r="K611" s="3"/>
      <c r="L611" s="14"/>
      <c r="M611" s="14"/>
      <c r="N611" s="3"/>
      <c r="AF611">
        <f t="shared" si="9"/>
        <v>25</v>
      </c>
      <c r="AG611" s="3">
        <f>_xlfn.ISOWEEKNUM(EDF[[#This Row],[Date]])</f>
        <v>38</v>
      </c>
      <c r="AH611" s="3">
        <f>YEAR(EDF[[#This Row],[Date]])</f>
        <v>2023</v>
      </c>
    </row>
    <row r="612" spans="1:34" x14ac:dyDescent="0.2">
      <c r="A612" s="1">
        <v>45188.421539351853</v>
      </c>
      <c r="B612" s="3" t="s">
        <v>167</v>
      </c>
      <c r="C612" s="2">
        <v>45188</v>
      </c>
      <c r="D612" s="3"/>
      <c r="E612" s="3">
        <v>3</v>
      </c>
      <c r="F612" s="3">
        <v>3</v>
      </c>
      <c r="G612" s="3">
        <v>2</v>
      </c>
      <c r="H612" s="3">
        <v>3</v>
      </c>
      <c r="I612" s="3">
        <v>3</v>
      </c>
      <c r="J612" s="3">
        <v>4</v>
      </c>
      <c r="K612" s="3"/>
      <c r="L612" s="14"/>
      <c r="M612" s="14"/>
      <c r="N612" s="3"/>
      <c r="AF612">
        <f t="shared" si="9"/>
        <v>18</v>
      </c>
      <c r="AG612" s="3">
        <f>_xlfn.ISOWEEKNUM(EDF[[#This Row],[Date]])</f>
        <v>38</v>
      </c>
      <c r="AH612" s="3">
        <f>YEAR(EDF[[#This Row],[Date]])</f>
        <v>2023</v>
      </c>
    </row>
    <row r="613" spans="1:34" x14ac:dyDescent="0.2">
      <c r="A613" s="1">
        <v>45188.424826388888</v>
      </c>
      <c r="B613" s="3" t="s">
        <v>211</v>
      </c>
      <c r="C613" s="2">
        <v>45188</v>
      </c>
      <c r="D613" s="3"/>
      <c r="E613" s="3">
        <v>2</v>
      </c>
      <c r="F613" s="3">
        <v>4</v>
      </c>
      <c r="G613" s="3">
        <v>4</v>
      </c>
      <c r="H613" s="3">
        <v>4</v>
      </c>
      <c r="I613" s="3">
        <v>1</v>
      </c>
      <c r="J613" s="3">
        <v>2</v>
      </c>
      <c r="K613" s="3"/>
      <c r="L613" s="14"/>
      <c r="M613" s="14"/>
      <c r="N613" s="3"/>
      <c r="AF613">
        <f t="shared" si="9"/>
        <v>17</v>
      </c>
      <c r="AG613" s="3">
        <f>_xlfn.ISOWEEKNUM(EDF[[#This Row],[Date]])</f>
        <v>38</v>
      </c>
      <c r="AH613" s="3">
        <f>YEAR(EDF[[#This Row],[Date]])</f>
        <v>2023</v>
      </c>
    </row>
    <row r="614" spans="1:34" x14ac:dyDescent="0.2">
      <c r="A614" s="1">
        <v>45188.425787037035</v>
      </c>
      <c r="B614" s="3" t="s">
        <v>95</v>
      </c>
      <c r="C614" s="2">
        <v>45188</v>
      </c>
      <c r="D614" s="3"/>
      <c r="E614" s="3">
        <v>3</v>
      </c>
      <c r="F614" s="3">
        <v>3</v>
      </c>
      <c r="G614" s="3">
        <v>3</v>
      </c>
      <c r="H614" s="3">
        <v>3</v>
      </c>
      <c r="I614" s="3">
        <v>3</v>
      </c>
      <c r="J614" s="3">
        <v>3</v>
      </c>
      <c r="K614" s="3"/>
      <c r="L614" s="14"/>
      <c r="M614" s="14"/>
      <c r="N614" s="3"/>
      <c r="AF614">
        <f t="shared" si="9"/>
        <v>18</v>
      </c>
      <c r="AG614" s="3">
        <f>_xlfn.ISOWEEKNUM(EDF[[#This Row],[Date]])</f>
        <v>38</v>
      </c>
      <c r="AH614" s="3">
        <f>YEAR(EDF[[#This Row],[Date]])</f>
        <v>2023</v>
      </c>
    </row>
    <row r="615" spans="1:34" x14ac:dyDescent="0.2">
      <c r="A615" s="1">
        <v>45188.434745370374</v>
      </c>
      <c r="B615" s="3" t="s">
        <v>83</v>
      </c>
      <c r="C615" s="2">
        <v>45188</v>
      </c>
      <c r="D615" s="3"/>
      <c r="E615" s="3">
        <v>3</v>
      </c>
      <c r="F615" s="3">
        <v>3</v>
      </c>
      <c r="G615" s="3">
        <v>4</v>
      </c>
      <c r="H615" s="3">
        <v>5</v>
      </c>
      <c r="I615" s="3">
        <v>3</v>
      </c>
      <c r="J615" s="3">
        <v>4</v>
      </c>
      <c r="K615" s="3"/>
      <c r="L615" s="14"/>
      <c r="M615" s="14"/>
      <c r="N615" s="3"/>
      <c r="AF615">
        <f t="shared" si="9"/>
        <v>22</v>
      </c>
      <c r="AG615" s="3">
        <f>_xlfn.ISOWEEKNUM(EDF[[#This Row],[Date]])</f>
        <v>38</v>
      </c>
      <c r="AH615" s="3">
        <f>YEAR(EDF[[#This Row],[Date]])</f>
        <v>2023</v>
      </c>
    </row>
    <row r="616" spans="1:34" x14ac:dyDescent="0.2">
      <c r="A616" s="1">
        <v>45188.435150462959</v>
      </c>
      <c r="B616" s="3" t="s">
        <v>193</v>
      </c>
      <c r="C616" s="2">
        <v>45188</v>
      </c>
      <c r="D616" s="3"/>
      <c r="E616" s="3">
        <v>4</v>
      </c>
      <c r="F616" s="3">
        <v>5</v>
      </c>
      <c r="G616" s="3">
        <v>5</v>
      </c>
      <c r="H616" s="3">
        <v>5</v>
      </c>
      <c r="I616" s="3">
        <v>5</v>
      </c>
      <c r="J616" s="3">
        <v>5</v>
      </c>
      <c r="K616" s="3"/>
      <c r="L616" s="14"/>
      <c r="M616" s="14"/>
      <c r="N616" s="3"/>
      <c r="AF616">
        <f t="shared" si="9"/>
        <v>29</v>
      </c>
      <c r="AG616" s="3">
        <f>_xlfn.ISOWEEKNUM(EDF[[#This Row],[Date]])</f>
        <v>38</v>
      </c>
      <c r="AH616" s="3">
        <f>YEAR(EDF[[#This Row],[Date]])</f>
        <v>2023</v>
      </c>
    </row>
    <row r="617" spans="1:34" x14ac:dyDescent="0.2">
      <c r="A617" s="1">
        <v>45188.439837962964</v>
      </c>
      <c r="B617" s="3" t="s">
        <v>78</v>
      </c>
      <c r="C617" s="2">
        <v>45188</v>
      </c>
      <c r="D617" s="3"/>
      <c r="E617" s="3">
        <v>1</v>
      </c>
      <c r="F617" s="3">
        <v>4</v>
      </c>
      <c r="G617" s="3">
        <v>2</v>
      </c>
      <c r="H617" s="3">
        <v>4</v>
      </c>
      <c r="I617" s="3">
        <v>4</v>
      </c>
      <c r="J617" s="3">
        <v>3</v>
      </c>
      <c r="K617" s="3"/>
      <c r="L617" s="14"/>
      <c r="M617" s="14"/>
      <c r="N617" s="3" t="s">
        <v>251</v>
      </c>
      <c r="AF617">
        <f t="shared" si="9"/>
        <v>18</v>
      </c>
      <c r="AG617" s="3">
        <f>_xlfn.ISOWEEKNUM(EDF[[#This Row],[Date]])</f>
        <v>38</v>
      </c>
      <c r="AH617" s="3">
        <f>YEAR(EDF[[#This Row],[Date]])</f>
        <v>2023</v>
      </c>
    </row>
    <row r="618" spans="1:34" x14ac:dyDescent="0.2">
      <c r="A618" s="1">
        <v>45188.441643518519</v>
      </c>
      <c r="B618" s="3" t="s">
        <v>171</v>
      </c>
      <c r="C618" s="2">
        <v>45126</v>
      </c>
      <c r="D618" s="3"/>
      <c r="E618" s="3">
        <v>2</v>
      </c>
      <c r="F618" s="3">
        <v>3</v>
      </c>
      <c r="G618" s="3">
        <v>3</v>
      </c>
      <c r="H618" s="3">
        <v>3</v>
      </c>
      <c r="I618" s="3">
        <v>1</v>
      </c>
      <c r="J618" s="3">
        <v>2</v>
      </c>
      <c r="K618" s="3"/>
      <c r="L618" s="14"/>
      <c r="M618" s="14"/>
      <c r="N618" s="3" t="s">
        <v>252</v>
      </c>
      <c r="AF618">
        <f t="shared" si="9"/>
        <v>14</v>
      </c>
      <c r="AG618" s="3">
        <f>_xlfn.ISOWEEKNUM(EDF[[#This Row],[Date]])</f>
        <v>29</v>
      </c>
      <c r="AH618" s="3">
        <f>YEAR(EDF[[#This Row],[Date]])</f>
        <v>2023</v>
      </c>
    </row>
    <row r="619" spans="1:34" x14ac:dyDescent="0.2">
      <c r="A619" s="1">
        <v>45188.442523148151</v>
      </c>
      <c r="B619" s="3" t="s">
        <v>192</v>
      </c>
      <c r="C619" s="2">
        <v>45188</v>
      </c>
      <c r="D619" s="3"/>
      <c r="E619" s="3">
        <v>2</v>
      </c>
      <c r="F619" s="3">
        <v>3</v>
      </c>
      <c r="G619" s="3">
        <v>3</v>
      </c>
      <c r="H619" s="3">
        <v>3</v>
      </c>
      <c r="I619" s="3">
        <v>3</v>
      </c>
      <c r="J619" s="3">
        <v>4</v>
      </c>
      <c r="K619" s="3"/>
      <c r="L619" s="14"/>
      <c r="M619" s="14"/>
      <c r="N619" s="3"/>
      <c r="AF619">
        <f t="shared" si="9"/>
        <v>18</v>
      </c>
      <c r="AG619" s="3">
        <f>_xlfn.ISOWEEKNUM(EDF[[#This Row],[Date]])</f>
        <v>38</v>
      </c>
      <c r="AH619" s="3">
        <f>YEAR(EDF[[#This Row],[Date]])</f>
        <v>2023</v>
      </c>
    </row>
    <row r="620" spans="1:34" x14ac:dyDescent="0.2">
      <c r="A620" s="1">
        <v>45188.473078703704</v>
      </c>
      <c r="B620" s="3" t="s">
        <v>181</v>
      </c>
      <c r="C620" s="2">
        <v>45188</v>
      </c>
      <c r="D620" s="3"/>
      <c r="E620" s="3">
        <v>2</v>
      </c>
      <c r="F620" s="3">
        <v>3</v>
      </c>
      <c r="G620" s="3">
        <v>3</v>
      </c>
      <c r="H620" s="3">
        <v>3</v>
      </c>
      <c r="I620" s="3">
        <v>3</v>
      </c>
      <c r="J620" s="3">
        <v>4</v>
      </c>
      <c r="K620" s="3"/>
      <c r="L620" s="14"/>
      <c r="M620" s="14"/>
      <c r="N620" s="3"/>
      <c r="AF620">
        <f t="shared" si="9"/>
        <v>18</v>
      </c>
      <c r="AG620" s="3">
        <f>_xlfn.ISOWEEKNUM(EDF[[#This Row],[Date]])</f>
        <v>38</v>
      </c>
      <c r="AH620" s="3">
        <f>YEAR(EDF[[#This Row],[Date]])</f>
        <v>2023</v>
      </c>
    </row>
    <row r="621" spans="1:34" x14ac:dyDescent="0.2">
      <c r="A621" s="1">
        <v>45188.495335648149</v>
      </c>
      <c r="B621" s="3" t="s">
        <v>107</v>
      </c>
      <c r="C621" s="2">
        <v>45188</v>
      </c>
      <c r="D621" s="3"/>
      <c r="E621" s="3">
        <v>2</v>
      </c>
      <c r="F621" s="3">
        <v>3</v>
      </c>
      <c r="G621" s="3">
        <v>4</v>
      </c>
      <c r="H621" s="3">
        <v>2</v>
      </c>
      <c r="I621" s="3">
        <v>2</v>
      </c>
      <c r="J621" s="3">
        <v>3</v>
      </c>
      <c r="K621" s="3"/>
      <c r="L621" s="14"/>
      <c r="M621" s="14"/>
      <c r="N621" s="3"/>
      <c r="AF621">
        <f t="shared" si="9"/>
        <v>16</v>
      </c>
      <c r="AG621" s="3">
        <f>_xlfn.ISOWEEKNUM(EDF[[#This Row],[Date]])</f>
        <v>38</v>
      </c>
      <c r="AH621" s="3">
        <f>YEAR(EDF[[#This Row],[Date]])</f>
        <v>2023</v>
      </c>
    </row>
    <row r="622" spans="1:34" x14ac:dyDescent="0.2">
      <c r="A622" s="1">
        <v>45188.56391203704</v>
      </c>
      <c r="B622" s="3" t="s">
        <v>75</v>
      </c>
      <c r="C622" s="2">
        <v>45188</v>
      </c>
      <c r="D622" s="3"/>
      <c r="E622" s="3">
        <v>1</v>
      </c>
      <c r="F622" s="3">
        <v>3</v>
      </c>
      <c r="G622" s="3">
        <v>2</v>
      </c>
      <c r="H622" s="3">
        <v>2</v>
      </c>
      <c r="I622" s="3">
        <v>2</v>
      </c>
      <c r="J622" s="3">
        <v>3</v>
      </c>
      <c r="K622" s="3"/>
      <c r="L622" s="14"/>
      <c r="M622" s="14"/>
      <c r="N622" s="3" t="s">
        <v>253</v>
      </c>
      <c r="AF622">
        <f t="shared" si="9"/>
        <v>13</v>
      </c>
      <c r="AG622" s="3">
        <f>_xlfn.ISOWEEKNUM(EDF[[#This Row],[Date]])</f>
        <v>38</v>
      </c>
      <c r="AH622" s="3">
        <f>YEAR(EDF[[#This Row],[Date]])</f>
        <v>2023</v>
      </c>
    </row>
    <row r="623" spans="1:34" x14ac:dyDescent="0.2">
      <c r="A623" s="1">
        <v>45188.567754629628</v>
      </c>
      <c r="B623" s="3" t="s">
        <v>240</v>
      </c>
      <c r="C623" s="2">
        <v>45188</v>
      </c>
      <c r="D623" s="3"/>
      <c r="E623" s="3">
        <v>3</v>
      </c>
      <c r="F623" s="3">
        <v>4</v>
      </c>
      <c r="G623" s="3">
        <v>4</v>
      </c>
      <c r="H623" s="3">
        <v>2</v>
      </c>
      <c r="I623" s="3">
        <v>3</v>
      </c>
      <c r="J623" s="3">
        <v>4</v>
      </c>
      <c r="K623" s="3"/>
      <c r="L623" s="14"/>
      <c r="M623" s="14"/>
      <c r="N623" s="3" t="s">
        <v>246</v>
      </c>
      <c r="AF623">
        <f t="shared" si="9"/>
        <v>20</v>
      </c>
      <c r="AG623" s="3">
        <f>_xlfn.ISOWEEKNUM(EDF[[#This Row],[Date]])</f>
        <v>38</v>
      </c>
      <c r="AH623" s="3">
        <f>YEAR(EDF[[#This Row],[Date]])</f>
        <v>2023</v>
      </c>
    </row>
    <row r="624" spans="1:34" x14ac:dyDescent="0.2">
      <c r="A624" s="1">
        <v>45188.578483796293</v>
      </c>
      <c r="B624" s="3" t="s">
        <v>100</v>
      </c>
      <c r="C624" s="2">
        <v>45188</v>
      </c>
      <c r="D624" s="3"/>
      <c r="E624" s="3">
        <v>2</v>
      </c>
      <c r="F624" s="3">
        <v>3</v>
      </c>
      <c r="G624" s="3">
        <v>4</v>
      </c>
      <c r="H624" s="3">
        <v>4</v>
      </c>
      <c r="I624" s="3">
        <v>3</v>
      </c>
      <c r="J624" s="3">
        <v>4</v>
      </c>
      <c r="K624" s="3"/>
      <c r="L624" s="14"/>
      <c r="M624" s="14"/>
      <c r="N624" s="3" t="s">
        <v>254</v>
      </c>
      <c r="AF624">
        <f t="shared" si="9"/>
        <v>20</v>
      </c>
      <c r="AG624" s="3">
        <f>_xlfn.ISOWEEKNUM(EDF[[#This Row],[Date]])</f>
        <v>38</v>
      </c>
      <c r="AH624" s="3">
        <f>YEAR(EDF[[#This Row],[Date]])</f>
        <v>2023</v>
      </c>
    </row>
    <row r="625" spans="1:34" x14ac:dyDescent="0.2">
      <c r="A625" s="1">
        <v>45188.633217592593</v>
      </c>
      <c r="B625" s="3" t="s">
        <v>134</v>
      </c>
      <c r="C625" s="2">
        <v>45188</v>
      </c>
      <c r="D625" s="3"/>
      <c r="E625" s="3">
        <v>2</v>
      </c>
      <c r="F625" s="3">
        <v>4</v>
      </c>
      <c r="G625" s="3">
        <v>3</v>
      </c>
      <c r="H625" s="3">
        <v>2</v>
      </c>
      <c r="I625" s="3">
        <v>3</v>
      </c>
      <c r="J625" s="3">
        <v>3</v>
      </c>
      <c r="K625" s="3"/>
      <c r="L625" s="14"/>
      <c r="M625" s="14"/>
      <c r="N625" s="3"/>
      <c r="AF625">
        <f t="shared" si="9"/>
        <v>17</v>
      </c>
      <c r="AG625" s="3">
        <f>_xlfn.ISOWEEKNUM(EDF[[#This Row],[Date]])</f>
        <v>38</v>
      </c>
      <c r="AH625" s="3">
        <f>YEAR(EDF[[#This Row],[Date]])</f>
        <v>2023</v>
      </c>
    </row>
    <row r="626" spans="1:34" ht="43" x14ac:dyDescent="0.2">
      <c r="A626" s="1">
        <v>45188.683564814812</v>
      </c>
      <c r="B626" s="3" t="s">
        <v>131</v>
      </c>
      <c r="C626" s="2">
        <v>45188</v>
      </c>
      <c r="D626" s="3"/>
      <c r="E626" s="3">
        <v>3</v>
      </c>
      <c r="F626" s="3">
        <v>4</v>
      </c>
      <c r="G626" s="3">
        <v>3</v>
      </c>
      <c r="H626" s="3">
        <v>3</v>
      </c>
      <c r="I626" s="3">
        <v>2</v>
      </c>
      <c r="J626" s="3">
        <v>3</v>
      </c>
      <c r="K626" s="3"/>
      <c r="L626" s="14"/>
      <c r="M626" s="14"/>
      <c r="N626" s="13" t="s">
        <v>255</v>
      </c>
      <c r="AF626">
        <f t="shared" si="9"/>
        <v>18</v>
      </c>
      <c r="AG626" s="3">
        <f>_xlfn.ISOWEEKNUM(EDF[[#This Row],[Date]])</f>
        <v>38</v>
      </c>
      <c r="AH626" s="3">
        <f>YEAR(EDF[[#This Row],[Date]])</f>
        <v>2023</v>
      </c>
    </row>
    <row r="627" spans="1:34" x14ac:dyDescent="0.2">
      <c r="A627" s="1">
        <v>45189.304224537038</v>
      </c>
      <c r="B627" s="3" t="s">
        <v>99</v>
      </c>
      <c r="C627" s="2">
        <v>45189</v>
      </c>
      <c r="D627" s="3"/>
      <c r="E627" s="3">
        <v>3</v>
      </c>
      <c r="F627" s="3">
        <v>3</v>
      </c>
      <c r="G627" s="3">
        <v>4</v>
      </c>
      <c r="H627" s="3">
        <v>4</v>
      </c>
      <c r="I627" s="3">
        <v>2</v>
      </c>
      <c r="J627" s="3">
        <v>2</v>
      </c>
      <c r="K627" s="3"/>
      <c r="L627" s="14"/>
      <c r="M627" s="14"/>
      <c r="N627" s="3"/>
      <c r="AF627">
        <f t="shared" si="9"/>
        <v>18</v>
      </c>
      <c r="AG627" s="3">
        <f>_xlfn.ISOWEEKNUM(EDF[[#This Row],[Date]])</f>
        <v>38</v>
      </c>
      <c r="AH627" s="3">
        <f>YEAR(EDF[[#This Row],[Date]])</f>
        <v>2023</v>
      </c>
    </row>
    <row r="628" spans="1:34" x14ac:dyDescent="0.2">
      <c r="A628" s="1">
        <v>45189.315046296295</v>
      </c>
      <c r="B628" s="3" t="s">
        <v>76</v>
      </c>
      <c r="C628" s="2">
        <v>45189</v>
      </c>
      <c r="D628" s="3"/>
      <c r="E628" s="3">
        <v>3</v>
      </c>
      <c r="F628" s="3">
        <v>3</v>
      </c>
      <c r="G628" s="3">
        <v>3</v>
      </c>
      <c r="H628" s="3">
        <v>3</v>
      </c>
      <c r="I628" s="3">
        <v>3</v>
      </c>
      <c r="J628" s="3">
        <v>4</v>
      </c>
      <c r="K628" s="3"/>
      <c r="L628" s="14"/>
      <c r="M628" s="14"/>
      <c r="N628" s="3"/>
      <c r="AF628">
        <f t="shared" si="9"/>
        <v>19</v>
      </c>
      <c r="AG628" s="3">
        <f>_xlfn.ISOWEEKNUM(EDF[[#This Row],[Date]])</f>
        <v>38</v>
      </c>
      <c r="AH628" s="3">
        <f>YEAR(EDF[[#This Row],[Date]])</f>
        <v>2023</v>
      </c>
    </row>
    <row r="629" spans="1:34" ht="85" x14ac:dyDescent="0.2">
      <c r="A629" s="1">
        <v>45189.326180555552</v>
      </c>
      <c r="B629" s="3" t="s">
        <v>88</v>
      </c>
      <c r="C629" s="2">
        <v>45189</v>
      </c>
      <c r="D629" s="3"/>
      <c r="E629" s="3">
        <v>2</v>
      </c>
      <c r="F629" s="3">
        <v>2</v>
      </c>
      <c r="G629" s="3">
        <v>3</v>
      </c>
      <c r="H629" s="3">
        <v>3</v>
      </c>
      <c r="I629" s="3">
        <v>2</v>
      </c>
      <c r="J629" s="3">
        <v>3</v>
      </c>
      <c r="K629" s="3"/>
      <c r="L629" s="14"/>
      <c r="M629" s="14"/>
      <c r="N629" s="13" t="s">
        <v>256</v>
      </c>
      <c r="AF629">
        <f t="shared" si="9"/>
        <v>15</v>
      </c>
      <c r="AG629" s="3">
        <f>_xlfn.ISOWEEKNUM(EDF[[#This Row],[Date]])</f>
        <v>38</v>
      </c>
      <c r="AH629" s="3">
        <f>YEAR(EDF[[#This Row],[Date]])</f>
        <v>2023</v>
      </c>
    </row>
    <row r="630" spans="1:34" x14ac:dyDescent="0.2">
      <c r="A630" s="1">
        <v>45189.329641203702</v>
      </c>
      <c r="B630" s="3" t="s">
        <v>142</v>
      </c>
      <c r="C630" s="2">
        <v>45189</v>
      </c>
      <c r="D630" s="3"/>
      <c r="E630" s="3">
        <v>2</v>
      </c>
      <c r="F630" s="3">
        <v>2</v>
      </c>
      <c r="G630" s="3">
        <v>2</v>
      </c>
      <c r="H630" s="3">
        <v>2</v>
      </c>
      <c r="I630" s="3">
        <v>1</v>
      </c>
      <c r="J630" s="3">
        <v>2</v>
      </c>
      <c r="K630" s="3"/>
      <c r="L630" s="14"/>
      <c r="M630" s="14"/>
      <c r="N630" s="3"/>
      <c r="AF630">
        <f t="shared" si="9"/>
        <v>11</v>
      </c>
      <c r="AG630" s="3">
        <f>_xlfn.ISOWEEKNUM(EDF[[#This Row],[Date]])</f>
        <v>38</v>
      </c>
      <c r="AH630" s="3">
        <f>YEAR(EDF[[#This Row],[Date]])</f>
        <v>2023</v>
      </c>
    </row>
    <row r="631" spans="1:34" x14ac:dyDescent="0.2">
      <c r="A631" s="1">
        <v>45189.333368055559</v>
      </c>
      <c r="B631" s="3" t="s">
        <v>185</v>
      </c>
      <c r="C631" s="2">
        <v>45189</v>
      </c>
      <c r="D631" s="3"/>
      <c r="E631" s="3">
        <v>4</v>
      </c>
      <c r="F631" s="3">
        <v>5</v>
      </c>
      <c r="G631" s="3">
        <v>5</v>
      </c>
      <c r="H631" s="3">
        <v>3</v>
      </c>
      <c r="I631" s="3">
        <v>5</v>
      </c>
      <c r="J631" s="3">
        <v>5</v>
      </c>
      <c r="K631" s="3"/>
      <c r="L631" s="14"/>
      <c r="M631" s="14"/>
      <c r="N631" s="3"/>
      <c r="AF631">
        <f t="shared" si="9"/>
        <v>27</v>
      </c>
      <c r="AG631" s="3">
        <f>_xlfn.ISOWEEKNUM(EDF[[#This Row],[Date]])</f>
        <v>38</v>
      </c>
      <c r="AH631" s="3">
        <f>YEAR(EDF[[#This Row],[Date]])</f>
        <v>2023</v>
      </c>
    </row>
    <row r="632" spans="1:34" x14ac:dyDescent="0.2">
      <c r="A632" s="1">
        <v>45189.345960648148</v>
      </c>
      <c r="B632" s="3" t="s">
        <v>86</v>
      </c>
      <c r="C632" s="2">
        <v>45189</v>
      </c>
      <c r="D632" s="3"/>
      <c r="E632" s="3">
        <v>4</v>
      </c>
      <c r="F632" s="3">
        <v>4</v>
      </c>
      <c r="G632" s="3">
        <v>5</v>
      </c>
      <c r="H632" s="3">
        <v>2</v>
      </c>
      <c r="I632" s="3">
        <v>3</v>
      </c>
      <c r="J632" s="3">
        <v>4</v>
      </c>
      <c r="K632" s="3"/>
      <c r="L632" s="14"/>
      <c r="M632" s="14"/>
      <c r="N632" s="3"/>
      <c r="AF632">
        <f t="shared" si="9"/>
        <v>22</v>
      </c>
      <c r="AG632" s="3">
        <f>_xlfn.ISOWEEKNUM(EDF[[#This Row],[Date]])</f>
        <v>38</v>
      </c>
      <c r="AH632" s="3">
        <f>YEAR(EDF[[#This Row],[Date]])</f>
        <v>2023</v>
      </c>
    </row>
    <row r="633" spans="1:34" x14ac:dyDescent="0.2">
      <c r="A633" s="1">
        <v>45189.356076388889</v>
      </c>
      <c r="B633" s="3" t="s">
        <v>77</v>
      </c>
      <c r="C633" s="2">
        <v>45189</v>
      </c>
      <c r="D633" s="3"/>
      <c r="E633" s="3">
        <v>2</v>
      </c>
      <c r="F633" s="3">
        <v>2</v>
      </c>
      <c r="G633" s="3">
        <v>3</v>
      </c>
      <c r="H633" s="3">
        <v>3</v>
      </c>
      <c r="I633" s="3">
        <v>1</v>
      </c>
      <c r="J633" s="3">
        <v>4</v>
      </c>
      <c r="K633" s="3"/>
      <c r="L633" s="14"/>
      <c r="M633" s="14"/>
      <c r="N633" s="3" t="s">
        <v>257</v>
      </c>
      <c r="AF633">
        <f t="shared" si="9"/>
        <v>15</v>
      </c>
      <c r="AG633" s="3">
        <f>_xlfn.ISOWEEKNUM(EDF[[#This Row],[Date]])</f>
        <v>38</v>
      </c>
      <c r="AH633" s="3">
        <f>YEAR(EDF[[#This Row],[Date]])</f>
        <v>2023</v>
      </c>
    </row>
    <row r="634" spans="1:34" x14ac:dyDescent="0.2">
      <c r="A634" s="1">
        <v>45189.372893518521</v>
      </c>
      <c r="B634" s="3" t="s">
        <v>191</v>
      </c>
      <c r="C634" s="2">
        <v>45189</v>
      </c>
      <c r="D634" s="3"/>
      <c r="E634" s="3">
        <v>4</v>
      </c>
      <c r="F634" s="3">
        <v>4</v>
      </c>
      <c r="G634" s="3">
        <v>5</v>
      </c>
      <c r="H634" s="3">
        <v>3</v>
      </c>
      <c r="I634" s="3">
        <v>4</v>
      </c>
      <c r="J634" s="3">
        <v>5</v>
      </c>
      <c r="K634" s="3"/>
      <c r="L634" s="14"/>
      <c r="M634" s="14"/>
      <c r="N634" s="3"/>
      <c r="AF634">
        <f t="shared" si="9"/>
        <v>25</v>
      </c>
      <c r="AG634" s="3">
        <f>_xlfn.ISOWEEKNUM(EDF[[#This Row],[Date]])</f>
        <v>38</v>
      </c>
      <c r="AH634" s="3">
        <f>YEAR(EDF[[#This Row],[Date]])</f>
        <v>2023</v>
      </c>
    </row>
    <row r="635" spans="1:34" x14ac:dyDescent="0.2">
      <c r="A635" s="1">
        <v>45189.405092592591</v>
      </c>
      <c r="B635" s="3" t="s">
        <v>188</v>
      </c>
      <c r="C635" s="2">
        <v>45189</v>
      </c>
      <c r="D635" s="3"/>
      <c r="E635" s="3">
        <v>2</v>
      </c>
      <c r="F635" s="3">
        <v>3</v>
      </c>
      <c r="G635" s="3">
        <v>3</v>
      </c>
      <c r="H635" s="3">
        <v>3</v>
      </c>
      <c r="I635" s="3">
        <v>3</v>
      </c>
      <c r="J635" s="3">
        <v>2</v>
      </c>
      <c r="K635" s="3"/>
      <c r="L635" s="14"/>
      <c r="M635" s="14"/>
      <c r="N635" s="3"/>
      <c r="AF635">
        <f t="shared" si="9"/>
        <v>16</v>
      </c>
      <c r="AG635" s="3">
        <f>_xlfn.ISOWEEKNUM(EDF[[#This Row],[Date]])</f>
        <v>38</v>
      </c>
      <c r="AH635" s="3">
        <f>YEAR(EDF[[#This Row],[Date]])</f>
        <v>2023</v>
      </c>
    </row>
    <row r="636" spans="1:34" x14ac:dyDescent="0.2">
      <c r="A636" s="1">
        <v>45189.420393518521</v>
      </c>
      <c r="B636" s="3" t="s">
        <v>167</v>
      </c>
      <c r="C636" s="2">
        <v>45189</v>
      </c>
      <c r="D636" s="3"/>
      <c r="E636" s="3">
        <v>2</v>
      </c>
      <c r="F636" s="3">
        <v>4</v>
      </c>
      <c r="G636" s="3">
        <v>2</v>
      </c>
      <c r="H636" s="3">
        <v>3</v>
      </c>
      <c r="I636" s="3">
        <v>3</v>
      </c>
      <c r="J636" s="3">
        <v>4</v>
      </c>
      <c r="K636" s="3"/>
      <c r="L636" s="14"/>
      <c r="M636" s="14"/>
      <c r="N636" s="3"/>
      <c r="AF636">
        <f t="shared" si="9"/>
        <v>18</v>
      </c>
      <c r="AG636" s="3">
        <f>_xlfn.ISOWEEKNUM(EDF[[#This Row],[Date]])</f>
        <v>38</v>
      </c>
      <c r="AH636" s="3">
        <f>YEAR(EDF[[#This Row],[Date]])</f>
        <v>2023</v>
      </c>
    </row>
    <row r="637" spans="1:34" x14ac:dyDescent="0.2">
      <c r="A637" s="1">
        <v>45189.439525462964</v>
      </c>
      <c r="B637" s="3" t="s">
        <v>192</v>
      </c>
      <c r="C637" s="2">
        <v>45189</v>
      </c>
      <c r="D637" s="3"/>
      <c r="E637" s="3">
        <v>2</v>
      </c>
      <c r="F637" s="3">
        <v>3</v>
      </c>
      <c r="G637" s="3">
        <v>2</v>
      </c>
      <c r="H637" s="3">
        <v>2</v>
      </c>
      <c r="I637" s="3">
        <v>3</v>
      </c>
      <c r="J637" s="3">
        <v>4</v>
      </c>
      <c r="K637" s="3"/>
      <c r="L637" s="14"/>
      <c r="M637" s="14"/>
      <c r="N637" s="3"/>
      <c r="AF637">
        <f t="shared" si="9"/>
        <v>16</v>
      </c>
      <c r="AG637" s="3">
        <f>_xlfn.ISOWEEKNUM(EDF[[#This Row],[Date]])</f>
        <v>38</v>
      </c>
      <c r="AH637" s="3">
        <f>YEAR(EDF[[#This Row],[Date]])</f>
        <v>2023</v>
      </c>
    </row>
    <row r="638" spans="1:34" x14ac:dyDescent="0.2">
      <c r="A638" s="1">
        <v>45189.445486111108</v>
      </c>
      <c r="B638" s="3" t="s">
        <v>102</v>
      </c>
      <c r="C638" s="2">
        <v>45189</v>
      </c>
      <c r="D638" s="3"/>
      <c r="E638" s="3">
        <v>3</v>
      </c>
      <c r="F638" s="3">
        <v>3</v>
      </c>
      <c r="G638" s="3">
        <v>3</v>
      </c>
      <c r="H638" s="3">
        <v>2</v>
      </c>
      <c r="I638" s="3">
        <v>2</v>
      </c>
      <c r="J638" s="3">
        <v>4</v>
      </c>
      <c r="K638" s="3"/>
      <c r="L638" s="14"/>
      <c r="M638" s="14"/>
      <c r="N638" s="3"/>
      <c r="AF638">
        <f t="shared" si="9"/>
        <v>17</v>
      </c>
      <c r="AG638" s="3">
        <f>_xlfn.ISOWEEKNUM(EDF[[#This Row],[Date]])</f>
        <v>38</v>
      </c>
      <c r="AH638" s="3">
        <f>YEAR(EDF[[#This Row],[Date]])</f>
        <v>2023</v>
      </c>
    </row>
    <row r="639" spans="1:34" x14ac:dyDescent="0.2">
      <c r="A639" s="1">
        <v>45189.456365740742</v>
      </c>
      <c r="B639" s="3" t="s">
        <v>87</v>
      </c>
      <c r="C639" s="2">
        <v>45189</v>
      </c>
      <c r="D639" s="3"/>
      <c r="E639" s="3">
        <v>4</v>
      </c>
      <c r="F639" s="3">
        <v>4</v>
      </c>
      <c r="G639" s="3">
        <v>3</v>
      </c>
      <c r="H639" s="3">
        <v>2</v>
      </c>
      <c r="I639" s="3">
        <v>4</v>
      </c>
      <c r="J639" s="3">
        <v>5</v>
      </c>
      <c r="K639" s="3"/>
      <c r="L639" s="14"/>
      <c r="M639" s="14"/>
      <c r="N639" s="3"/>
      <c r="AF639">
        <f t="shared" si="9"/>
        <v>22</v>
      </c>
      <c r="AG639" s="3">
        <f>_xlfn.ISOWEEKNUM(EDF[[#This Row],[Date]])</f>
        <v>38</v>
      </c>
      <c r="AH639" s="3">
        <f>YEAR(EDF[[#This Row],[Date]])</f>
        <v>2023</v>
      </c>
    </row>
    <row r="640" spans="1:34" x14ac:dyDescent="0.2">
      <c r="A640" s="1">
        <v>45189.457442129627</v>
      </c>
      <c r="B640" s="3" t="s">
        <v>244</v>
      </c>
      <c r="C640" s="2">
        <v>45189</v>
      </c>
      <c r="D640" s="3"/>
      <c r="E640" s="3">
        <v>2</v>
      </c>
      <c r="F640" s="3">
        <v>2</v>
      </c>
      <c r="G640" s="3">
        <v>2</v>
      </c>
      <c r="H640" s="3">
        <v>2</v>
      </c>
      <c r="I640" s="3">
        <v>3</v>
      </c>
      <c r="J640" s="3">
        <v>2</v>
      </c>
      <c r="K640" s="3"/>
      <c r="L640" s="14"/>
      <c r="M640" s="14"/>
      <c r="N640" s="3"/>
      <c r="AF640">
        <f t="shared" si="9"/>
        <v>13</v>
      </c>
      <c r="AG640" s="3">
        <f>_xlfn.ISOWEEKNUM(EDF[[#This Row],[Date]])</f>
        <v>38</v>
      </c>
      <c r="AH640" s="3">
        <f>YEAR(EDF[[#This Row],[Date]])</f>
        <v>2023</v>
      </c>
    </row>
    <row r="641" spans="1:34" x14ac:dyDescent="0.2">
      <c r="A641" s="1">
        <v>45189.462013888886</v>
      </c>
      <c r="B641" s="3" t="s">
        <v>83</v>
      </c>
      <c r="C641" s="2">
        <v>45189</v>
      </c>
      <c r="D641" s="3"/>
      <c r="E641" s="3">
        <v>2</v>
      </c>
      <c r="F641" s="3">
        <v>4</v>
      </c>
      <c r="G641" s="3">
        <v>3</v>
      </c>
      <c r="H641" s="3">
        <v>3</v>
      </c>
      <c r="I641" s="3">
        <v>3</v>
      </c>
      <c r="J641" s="3">
        <v>4</v>
      </c>
      <c r="K641" s="3"/>
      <c r="L641" s="14"/>
      <c r="M641" s="14"/>
      <c r="N641" s="3"/>
      <c r="AF641">
        <f t="shared" si="9"/>
        <v>19</v>
      </c>
      <c r="AG641" s="3">
        <f>_xlfn.ISOWEEKNUM(EDF[[#This Row],[Date]])</f>
        <v>38</v>
      </c>
      <c r="AH641" s="3">
        <f>YEAR(EDF[[#This Row],[Date]])</f>
        <v>2023</v>
      </c>
    </row>
    <row r="642" spans="1:34" x14ac:dyDescent="0.2">
      <c r="A642" s="1">
        <v>45189.47960648148</v>
      </c>
      <c r="B642" s="3" t="s">
        <v>85</v>
      </c>
      <c r="C642" s="2">
        <v>45189</v>
      </c>
      <c r="D642" s="3"/>
      <c r="E642" s="3">
        <v>3</v>
      </c>
      <c r="F642" s="3">
        <v>4</v>
      </c>
      <c r="G642" s="3">
        <v>1</v>
      </c>
      <c r="H642" s="3">
        <v>2</v>
      </c>
      <c r="I642" s="3">
        <v>2</v>
      </c>
      <c r="J642" s="3">
        <v>4</v>
      </c>
      <c r="K642" s="3"/>
      <c r="L642" s="14"/>
      <c r="M642" s="14"/>
      <c r="N642" s="3" t="s">
        <v>258</v>
      </c>
      <c r="AF642">
        <f t="shared" si="9"/>
        <v>16</v>
      </c>
      <c r="AG642" s="3">
        <f>_xlfn.ISOWEEKNUM(EDF[[#This Row],[Date]])</f>
        <v>38</v>
      </c>
      <c r="AH642" s="3">
        <f>YEAR(EDF[[#This Row],[Date]])</f>
        <v>2023</v>
      </c>
    </row>
    <row r="643" spans="1:34" x14ac:dyDescent="0.2">
      <c r="A643" s="1">
        <v>45189.500590277778</v>
      </c>
      <c r="B643" s="3" t="s">
        <v>112</v>
      </c>
      <c r="C643" s="2">
        <v>45189</v>
      </c>
      <c r="D643" s="3"/>
      <c r="E643" s="3">
        <v>3</v>
      </c>
      <c r="F643" s="3">
        <v>4</v>
      </c>
      <c r="G643" s="3">
        <v>3</v>
      </c>
      <c r="H643" s="3">
        <v>2</v>
      </c>
      <c r="I643" s="3">
        <v>3</v>
      </c>
      <c r="J643" s="3">
        <v>4</v>
      </c>
      <c r="K643" s="3"/>
      <c r="L643" s="14"/>
      <c r="M643" s="14"/>
      <c r="N643" s="3"/>
      <c r="AF643">
        <f t="shared" ref="AF643:AF706" si="10">SUM(E643:J643)</f>
        <v>19</v>
      </c>
      <c r="AG643" s="3">
        <f>_xlfn.ISOWEEKNUM(EDF[[#This Row],[Date]])</f>
        <v>38</v>
      </c>
      <c r="AH643" s="3">
        <f>YEAR(EDF[[#This Row],[Date]])</f>
        <v>2023</v>
      </c>
    </row>
    <row r="644" spans="1:34" x14ac:dyDescent="0.2">
      <c r="A644" s="1">
        <v>45189.518750000003</v>
      </c>
      <c r="B644" s="3" t="s">
        <v>168</v>
      </c>
      <c r="C644" s="2">
        <v>45189</v>
      </c>
      <c r="D644" s="3"/>
      <c r="E644" s="3">
        <v>4</v>
      </c>
      <c r="F644" s="3">
        <v>5</v>
      </c>
      <c r="G644" s="3">
        <v>2</v>
      </c>
      <c r="H644" s="3">
        <v>3</v>
      </c>
      <c r="I644" s="3">
        <v>2</v>
      </c>
      <c r="J644" s="3">
        <v>5</v>
      </c>
      <c r="K644" s="3"/>
      <c r="L644" s="14"/>
      <c r="M644" s="14"/>
      <c r="N644" s="3"/>
      <c r="AF644">
        <f t="shared" si="10"/>
        <v>21</v>
      </c>
      <c r="AG644" s="3">
        <f>_xlfn.ISOWEEKNUM(EDF[[#This Row],[Date]])</f>
        <v>38</v>
      </c>
      <c r="AH644" s="3">
        <f>YEAR(EDF[[#This Row],[Date]])</f>
        <v>2023</v>
      </c>
    </row>
    <row r="645" spans="1:34" x14ac:dyDescent="0.2">
      <c r="A645" s="1">
        <v>45189.526365740741</v>
      </c>
      <c r="B645" s="3" t="s">
        <v>89</v>
      </c>
      <c r="C645" s="2">
        <v>45189</v>
      </c>
      <c r="D645" s="3"/>
      <c r="E645" s="3">
        <v>2</v>
      </c>
      <c r="F645" s="3">
        <v>4</v>
      </c>
      <c r="G645" s="3">
        <v>2</v>
      </c>
      <c r="H645" s="3">
        <v>2</v>
      </c>
      <c r="I645" s="3">
        <v>4</v>
      </c>
      <c r="J645" s="3">
        <v>4</v>
      </c>
      <c r="K645" s="3"/>
      <c r="L645" s="14"/>
      <c r="M645" s="14"/>
      <c r="N645" s="3"/>
      <c r="AF645">
        <f t="shared" si="10"/>
        <v>18</v>
      </c>
      <c r="AG645" s="3">
        <f>_xlfn.ISOWEEKNUM(EDF[[#This Row],[Date]])</f>
        <v>38</v>
      </c>
      <c r="AH645" s="3">
        <f>YEAR(EDF[[#This Row],[Date]])</f>
        <v>2023</v>
      </c>
    </row>
    <row r="646" spans="1:34" x14ac:dyDescent="0.2">
      <c r="A646" s="1">
        <v>45189.527731481481</v>
      </c>
      <c r="B646" s="3" t="s">
        <v>78</v>
      </c>
      <c r="C646" s="2">
        <v>45189</v>
      </c>
      <c r="D646" s="3"/>
      <c r="E646" s="3">
        <v>1</v>
      </c>
      <c r="F646" s="3">
        <v>2</v>
      </c>
      <c r="G646" s="3">
        <v>2</v>
      </c>
      <c r="H646" s="3">
        <v>3</v>
      </c>
      <c r="I646" s="3">
        <v>3</v>
      </c>
      <c r="J646" s="3">
        <v>3</v>
      </c>
      <c r="K646" s="3"/>
      <c r="L646" s="14"/>
      <c r="M646" s="14"/>
      <c r="N646" s="3" t="s">
        <v>259</v>
      </c>
      <c r="AF646">
        <f t="shared" si="10"/>
        <v>14</v>
      </c>
      <c r="AG646" s="3">
        <f>_xlfn.ISOWEEKNUM(EDF[[#This Row],[Date]])</f>
        <v>38</v>
      </c>
      <c r="AH646" s="3">
        <f>YEAR(EDF[[#This Row],[Date]])</f>
        <v>2023</v>
      </c>
    </row>
    <row r="647" spans="1:34" x14ac:dyDescent="0.2">
      <c r="A647" s="1">
        <v>45189.529074074075</v>
      </c>
      <c r="B647" s="3" t="s">
        <v>131</v>
      </c>
      <c r="C647" s="2">
        <v>45189</v>
      </c>
      <c r="D647" s="3"/>
      <c r="E647" s="3">
        <v>2</v>
      </c>
      <c r="F647" s="3">
        <v>4</v>
      </c>
      <c r="G647" s="3">
        <v>3</v>
      </c>
      <c r="H647" s="3">
        <v>3</v>
      </c>
      <c r="I647" s="3">
        <v>2</v>
      </c>
      <c r="J647" s="3">
        <v>2</v>
      </c>
      <c r="K647" s="3"/>
      <c r="L647" s="14"/>
      <c r="M647" s="14"/>
      <c r="N647" s="3"/>
      <c r="AF647">
        <f t="shared" si="10"/>
        <v>16</v>
      </c>
      <c r="AG647" s="3">
        <f>_xlfn.ISOWEEKNUM(EDF[[#This Row],[Date]])</f>
        <v>38</v>
      </c>
      <c r="AH647" s="3">
        <f>YEAR(EDF[[#This Row],[Date]])</f>
        <v>2023</v>
      </c>
    </row>
    <row r="648" spans="1:34" x14ac:dyDescent="0.2">
      <c r="A648" s="1">
        <v>45189.539444444446</v>
      </c>
      <c r="B648" s="3" t="s">
        <v>211</v>
      </c>
      <c r="C648" s="2">
        <v>45189</v>
      </c>
      <c r="D648" s="3"/>
      <c r="E648" s="3">
        <v>3</v>
      </c>
      <c r="F648" s="3">
        <v>4</v>
      </c>
      <c r="G648" s="3">
        <v>4</v>
      </c>
      <c r="H648" s="3">
        <v>4</v>
      </c>
      <c r="I648" s="3">
        <v>2</v>
      </c>
      <c r="J648" s="3">
        <v>2</v>
      </c>
      <c r="K648" s="3"/>
      <c r="L648" s="14"/>
      <c r="M648" s="14"/>
      <c r="N648" s="3"/>
      <c r="AF648">
        <f t="shared" si="10"/>
        <v>19</v>
      </c>
      <c r="AG648" s="3">
        <f>_xlfn.ISOWEEKNUM(EDF[[#This Row],[Date]])</f>
        <v>38</v>
      </c>
      <c r="AH648" s="3">
        <f>YEAR(EDF[[#This Row],[Date]])</f>
        <v>2023</v>
      </c>
    </row>
    <row r="649" spans="1:34" x14ac:dyDescent="0.2">
      <c r="A649" s="1">
        <v>45189.546898148146</v>
      </c>
      <c r="B649" s="3" t="s">
        <v>193</v>
      </c>
      <c r="C649" s="2">
        <v>45189</v>
      </c>
      <c r="D649" s="3"/>
      <c r="E649" s="3">
        <v>3</v>
      </c>
      <c r="F649" s="3">
        <v>5</v>
      </c>
      <c r="G649" s="3">
        <v>3</v>
      </c>
      <c r="H649" s="3">
        <v>2</v>
      </c>
      <c r="I649" s="3">
        <v>4</v>
      </c>
      <c r="J649" s="3">
        <v>4</v>
      </c>
      <c r="K649" s="3"/>
      <c r="L649" s="14"/>
      <c r="M649" s="14"/>
      <c r="N649" s="3"/>
      <c r="AF649">
        <f t="shared" si="10"/>
        <v>21</v>
      </c>
      <c r="AG649" s="3">
        <f>_xlfn.ISOWEEKNUM(EDF[[#This Row],[Date]])</f>
        <v>38</v>
      </c>
      <c r="AH649" s="3">
        <f>YEAR(EDF[[#This Row],[Date]])</f>
        <v>2023</v>
      </c>
    </row>
    <row r="650" spans="1:34" x14ac:dyDescent="0.2">
      <c r="A650" s="1">
        <v>45189.621562499997</v>
      </c>
      <c r="B650" s="3" t="s">
        <v>135</v>
      </c>
      <c r="C650" s="2">
        <v>45189</v>
      </c>
      <c r="D650" s="3"/>
      <c r="E650" s="3">
        <v>2</v>
      </c>
      <c r="F650" s="3">
        <v>3</v>
      </c>
      <c r="G650" s="3">
        <v>2</v>
      </c>
      <c r="H650" s="3">
        <v>2</v>
      </c>
      <c r="I650" s="3">
        <v>3</v>
      </c>
      <c r="J650" s="3">
        <v>4</v>
      </c>
      <c r="K650" s="3"/>
      <c r="L650" s="14"/>
      <c r="M650" s="14"/>
      <c r="N650" s="3" t="s">
        <v>260</v>
      </c>
      <c r="AF650">
        <f t="shared" si="10"/>
        <v>16</v>
      </c>
      <c r="AG650" s="3">
        <f>_xlfn.ISOWEEKNUM(EDF[[#This Row],[Date]])</f>
        <v>38</v>
      </c>
      <c r="AH650" s="3">
        <f>YEAR(EDF[[#This Row],[Date]])</f>
        <v>2023</v>
      </c>
    </row>
    <row r="651" spans="1:34" x14ac:dyDescent="0.2">
      <c r="A651" s="1">
        <v>45189.629826388889</v>
      </c>
      <c r="B651" s="3" t="s">
        <v>100</v>
      </c>
      <c r="C651" s="2">
        <v>45189</v>
      </c>
      <c r="D651" s="3"/>
      <c r="E651" s="3">
        <v>2</v>
      </c>
      <c r="F651" s="3">
        <v>2</v>
      </c>
      <c r="G651" s="3">
        <v>2</v>
      </c>
      <c r="H651" s="3">
        <v>2</v>
      </c>
      <c r="I651" s="3">
        <v>3</v>
      </c>
      <c r="J651" s="3">
        <v>4</v>
      </c>
      <c r="K651" s="3"/>
      <c r="L651" s="14"/>
      <c r="M651" s="14"/>
      <c r="N651" s="3" t="s">
        <v>261</v>
      </c>
      <c r="AF651">
        <f t="shared" si="10"/>
        <v>15</v>
      </c>
      <c r="AG651" s="3">
        <f>_xlfn.ISOWEEKNUM(EDF[[#This Row],[Date]])</f>
        <v>38</v>
      </c>
      <c r="AH651" s="3">
        <f>YEAR(EDF[[#This Row],[Date]])</f>
        <v>2023</v>
      </c>
    </row>
    <row r="652" spans="1:34" x14ac:dyDescent="0.2">
      <c r="A652" s="1">
        <v>45189.642754629633</v>
      </c>
      <c r="B652" s="3" t="s">
        <v>200</v>
      </c>
      <c r="C652" s="2">
        <v>45189</v>
      </c>
      <c r="D652" s="3"/>
      <c r="E652" s="3">
        <v>2</v>
      </c>
      <c r="F652" s="3">
        <v>2</v>
      </c>
      <c r="G652" s="3">
        <v>3</v>
      </c>
      <c r="H652" s="3">
        <v>3</v>
      </c>
      <c r="I652" s="3">
        <v>3</v>
      </c>
      <c r="J652" s="3">
        <v>4</v>
      </c>
      <c r="K652" s="3"/>
      <c r="L652" s="14"/>
      <c r="M652" s="14"/>
      <c r="N652" s="3"/>
      <c r="AF652">
        <f t="shared" si="10"/>
        <v>17</v>
      </c>
      <c r="AG652" s="3">
        <f>_xlfn.ISOWEEKNUM(EDF[[#This Row],[Date]])</f>
        <v>38</v>
      </c>
      <c r="AH652" s="3">
        <f>YEAR(EDF[[#This Row],[Date]])</f>
        <v>2023</v>
      </c>
    </row>
    <row r="653" spans="1:34" x14ac:dyDescent="0.2">
      <c r="A653" s="1">
        <v>45189.662557870368</v>
      </c>
      <c r="B653" s="3" t="s">
        <v>171</v>
      </c>
      <c r="C653" s="2">
        <v>45189</v>
      </c>
      <c r="D653" s="3"/>
      <c r="E653" s="3">
        <v>2</v>
      </c>
      <c r="F653" s="3">
        <v>3</v>
      </c>
      <c r="G653" s="3">
        <v>3</v>
      </c>
      <c r="H653" s="3">
        <v>2</v>
      </c>
      <c r="I653" s="3">
        <v>2</v>
      </c>
      <c r="J653" s="3">
        <v>4</v>
      </c>
      <c r="K653" s="3"/>
      <c r="L653" s="14"/>
      <c r="M653" s="14"/>
      <c r="N653" s="3"/>
      <c r="AF653">
        <f t="shared" si="10"/>
        <v>16</v>
      </c>
      <c r="AG653" s="3">
        <f>_xlfn.ISOWEEKNUM(EDF[[#This Row],[Date]])</f>
        <v>38</v>
      </c>
      <c r="AH653" s="3">
        <f>YEAR(EDF[[#This Row],[Date]])</f>
        <v>2023</v>
      </c>
    </row>
    <row r="654" spans="1:34" x14ac:dyDescent="0.2">
      <c r="A654" s="1">
        <v>45189.662638888891</v>
      </c>
      <c r="B654" s="3" t="s">
        <v>243</v>
      </c>
      <c r="C654" s="2">
        <v>45189</v>
      </c>
      <c r="D654" s="3"/>
      <c r="E654" s="3">
        <v>4</v>
      </c>
      <c r="F654" s="3">
        <v>4</v>
      </c>
      <c r="G654" s="3">
        <v>4</v>
      </c>
      <c r="H654" s="3">
        <v>2</v>
      </c>
      <c r="I654" s="3">
        <v>4</v>
      </c>
      <c r="J654" s="3">
        <v>3</v>
      </c>
      <c r="K654" s="3"/>
      <c r="L654" s="14"/>
      <c r="M654" s="14"/>
      <c r="N654" s="3"/>
      <c r="AF654">
        <f t="shared" si="10"/>
        <v>21</v>
      </c>
      <c r="AG654" s="3">
        <f>_xlfn.ISOWEEKNUM(EDF[[#This Row],[Date]])</f>
        <v>38</v>
      </c>
      <c r="AH654" s="3">
        <f>YEAR(EDF[[#This Row],[Date]])</f>
        <v>2023</v>
      </c>
    </row>
    <row r="655" spans="1:34" x14ac:dyDescent="0.2">
      <c r="A655" s="1">
        <v>45189.6637962963</v>
      </c>
      <c r="B655" s="3" t="s">
        <v>111</v>
      </c>
      <c r="C655" s="2">
        <v>45189</v>
      </c>
      <c r="D655" s="3"/>
      <c r="E655" s="3">
        <v>2</v>
      </c>
      <c r="F655" s="3">
        <v>3</v>
      </c>
      <c r="G655" s="3">
        <v>3</v>
      </c>
      <c r="H655" s="3">
        <v>2</v>
      </c>
      <c r="I655" s="3">
        <v>4</v>
      </c>
      <c r="J655" s="3">
        <v>4</v>
      </c>
      <c r="K655" s="3"/>
      <c r="L655" s="14"/>
      <c r="M655" s="14"/>
      <c r="N655" s="3" t="s">
        <v>262</v>
      </c>
      <c r="AF655">
        <f t="shared" si="10"/>
        <v>18</v>
      </c>
      <c r="AG655" s="3">
        <f>_xlfn.ISOWEEKNUM(EDF[[#This Row],[Date]])</f>
        <v>38</v>
      </c>
      <c r="AH655" s="3">
        <f>YEAR(EDF[[#This Row],[Date]])</f>
        <v>2023</v>
      </c>
    </row>
    <row r="656" spans="1:34" x14ac:dyDescent="0.2">
      <c r="A656" s="1">
        <v>45189.666087962964</v>
      </c>
      <c r="B656" s="3" t="s">
        <v>233</v>
      </c>
      <c r="C656" s="2">
        <v>45189</v>
      </c>
      <c r="D656" s="3"/>
      <c r="E656" s="3">
        <v>4</v>
      </c>
      <c r="F656" s="3">
        <v>4</v>
      </c>
      <c r="G656" s="3">
        <v>4</v>
      </c>
      <c r="H656" s="3">
        <v>4</v>
      </c>
      <c r="I656" s="3">
        <v>4</v>
      </c>
      <c r="J656" s="3">
        <v>5</v>
      </c>
      <c r="K656" s="3"/>
      <c r="L656" s="14"/>
      <c r="M656" s="14"/>
      <c r="N656" s="3"/>
      <c r="AF656">
        <f t="shared" si="10"/>
        <v>25</v>
      </c>
      <c r="AG656" s="3">
        <f>_xlfn.ISOWEEKNUM(EDF[[#This Row],[Date]])</f>
        <v>38</v>
      </c>
      <c r="AH656" s="3">
        <f>YEAR(EDF[[#This Row],[Date]])</f>
        <v>2023</v>
      </c>
    </row>
    <row r="657" spans="1:34" x14ac:dyDescent="0.2">
      <c r="A657" s="1">
        <v>45189.668368055558</v>
      </c>
      <c r="B657" s="3" t="s">
        <v>93</v>
      </c>
      <c r="C657" s="2">
        <v>45189</v>
      </c>
      <c r="D657" s="3"/>
      <c r="E657" s="3">
        <v>2</v>
      </c>
      <c r="F657" s="3">
        <v>2</v>
      </c>
      <c r="G657" s="3">
        <v>3</v>
      </c>
      <c r="H657" s="3">
        <v>1</v>
      </c>
      <c r="I657" s="3">
        <v>2</v>
      </c>
      <c r="J657" s="3">
        <v>3</v>
      </c>
      <c r="K657" s="3"/>
      <c r="L657" s="14"/>
      <c r="M657" s="14"/>
      <c r="N657" s="3"/>
      <c r="AF657">
        <f t="shared" si="10"/>
        <v>13</v>
      </c>
      <c r="AG657" s="3">
        <f>_xlfn.ISOWEEKNUM(EDF[[#This Row],[Date]])</f>
        <v>38</v>
      </c>
      <c r="AH657" s="3">
        <f>YEAR(EDF[[#This Row],[Date]])</f>
        <v>2023</v>
      </c>
    </row>
    <row r="658" spans="1:34" x14ac:dyDescent="0.2">
      <c r="A658" s="1">
        <v>45189.672465277778</v>
      </c>
      <c r="B658" s="3" t="s">
        <v>205</v>
      </c>
      <c r="C658" s="2">
        <v>45189</v>
      </c>
      <c r="D658" s="3"/>
      <c r="E658" s="3">
        <v>2</v>
      </c>
      <c r="F658" s="3">
        <v>3</v>
      </c>
      <c r="G658" s="3">
        <v>3</v>
      </c>
      <c r="H658" s="3">
        <v>3</v>
      </c>
      <c r="I658" s="3">
        <v>4</v>
      </c>
      <c r="J658" s="3">
        <v>2</v>
      </c>
      <c r="K658" s="3"/>
      <c r="L658" s="14"/>
      <c r="M658" s="14"/>
      <c r="N658" s="3"/>
      <c r="AF658">
        <f t="shared" si="10"/>
        <v>17</v>
      </c>
      <c r="AG658" s="3">
        <f>_xlfn.ISOWEEKNUM(EDF[[#This Row],[Date]])</f>
        <v>38</v>
      </c>
      <c r="AH658" s="3">
        <f>YEAR(EDF[[#This Row],[Date]])</f>
        <v>2023</v>
      </c>
    </row>
    <row r="659" spans="1:34" x14ac:dyDescent="0.2">
      <c r="A659" s="1">
        <v>45189.677743055552</v>
      </c>
      <c r="B659" s="3" t="s">
        <v>208</v>
      </c>
      <c r="C659" s="2">
        <v>45189</v>
      </c>
      <c r="D659" s="3"/>
      <c r="E659" s="3">
        <v>4</v>
      </c>
      <c r="F659" s="3">
        <v>4</v>
      </c>
      <c r="G659" s="3">
        <v>4</v>
      </c>
      <c r="H659" s="3">
        <v>2</v>
      </c>
      <c r="I659" s="3">
        <v>2</v>
      </c>
      <c r="J659" s="3">
        <v>4</v>
      </c>
      <c r="K659" s="3"/>
      <c r="L659" s="14"/>
      <c r="M659" s="14"/>
      <c r="N659" s="3"/>
      <c r="AF659">
        <f t="shared" si="10"/>
        <v>20</v>
      </c>
      <c r="AG659" s="3">
        <f>_xlfn.ISOWEEKNUM(EDF[[#This Row],[Date]])</f>
        <v>38</v>
      </c>
      <c r="AH659" s="3">
        <f>YEAR(EDF[[#This Row],[Date]])</f>
        <v>2023</v>
      </c>
    </row>
    <row r="660" spans="1:34" x14ac:dyDescent="0.2">
      <c r="A660" s="1">
        <v>45189.695196759261</v>
      </c>
      <c r="B660" s="3" t="s">
        <v>95</v>
      </c>
      <c r="C660" s="2">
        <v>45189</v>
      </c>
      <c r="D660" s="3"/>
      <c r="E660" s="3">
        <v>2</v>
      </c>
      <c r="F660" s="3">
        <v>3</v>
      </c>
      <c r="G660" s="3">
        <v>3</v>
      </c>
      <c r="H660" s="3">
        <v>2</v>
      </c>
      <c r="I660" s="3">
        <v>3</v>
      </c>
      <c r="J660" s="3">
        <v>3</v>
      </c>
      <c r="K660" s="3"/>
      <c r="L660" s="14"/>
      <c r="M660" s="14"/>
      <c r="N660" s="3"/>
      <c r="AF660">
        <f t="shared" si="10"/>
        <v>16</v>
      </c>
      <c r="AG660" s="3">
        <f>_xlfn.ISOWEEKNUM(EDF[[#This Row],[Date]])</f>
        <v>38</v>
      </c>
      <c r="AH660" s="3">
        <f>YEAR(EDF[[#This Row],[Date]])</f>
        <v>2023</v>
      </c>
    </row>
    <row r="661" spans="1:34" x14ac:dyDescent="0.2">
      <c r="A661" s="1">
        <v>45189.713067129633</v>
      </c>
      <c r="B661" s="3" t="s">
        <v>240</v>
      </c>
      <c r="C661" s="2">
        <v>45189</v>
      </c>
      <c r="D661" s="3"/>
      <c r="E661" s="3">
        <v>3</v>
      </c>
      <c r="F661" s="3">
        <v>4</v>
      </c>
      <c r="G661" s="3">
        <v>5</v>
      </c>
      <c r="H661" s="3">
        <v>2</v>
      </c>
      <c r="I661" s="3">
        <v>4</v>
      </c>
      <c r="J661" s="3">
        <v>3</v>
      </c>
      <c r="K661" s="3"/>
      <c r="L661" s="14"/>
      <c r="M661" s="14"/>
      <c r="N661" s="3" t="s">
        <v>263</v>
      </c>
      <c r="AF661">
        <f t="shared" si="10"/>
        <v>21</v>
      </c>
      <c r="AG661" s="3">
        <f>_xlfn.ISOWEEKNUM(EDF[[#This Row],[Date]])</f>
        <v>38</v>
      </c>
      <c r="AH661" s="3">
        <f>YEAR(EDF[[#This Row],[Date]])</f>
        <v>2023</v>
      </c>
    </row>
    <row r="662" spans="1:34" x14ac:dyDescent="0.2">
      <c r="A662" s="1">
        <v>45189.726458333331</v>
      </c>
      <c r="B662" s="3" t="s">
        <v>80</v>
      </c>
      <c r="C662" s="2">
        <v>45189</v>
      </c>
      <c r="D662" s="3"/>
      <c r="E662" s="3">
        <v>2</v>
      </c>
      <c r="F662" s="3">
        <v>3</v>
      </c>
      <c r="G662" s="3">
        <v>4</v>
      </c>
      <c r="H662" s="3">
        <v>2</v>
      </c>
      <c r="I662" s="3">
        <v>2</v>
      </c>
      <c r="J662" s="3">
        <v>2</v>
      </c>
      <c r="K662" s="3"/>
      <c r="L662" s="14"/>
      <c r="M662" s="14"/>
      <c r="N662" s="3" t="s">
        <v>69</v>
      </c>
      <c r="AF662">
        <f t="shared" si="10"/>
        <v>15</v>
      </c>
      <c r="AG662" s="3">
        <f>_xlfn.ISOWEEKNUM(EDF[[#This Row],[Date]])</f>
        <v>38</v>
      </c>
      <c r="AH662" s="3">
        <f>YEAR(EDF[[#This Row],[Date]])</f>
        <v>2023</v>
      </c>
    </row>
    <row r="663" spans="1:34" x14ac:dyDescent="0.2">
      <c r="A663" s="1">
        <v>45189.728761574072</v>
      </c>
      <c r="B663" s="3" t="s">
        <v>107</v>
      </c>
      <c r="C663" s="2">
        <v>45189</v>
      </c>
      <c r="D663" s="3"/>
      <c r="E663" s="3">
        <v>2</v>
      </c>
      <c r="F663" s="3">
        <v>4</v>
      </c>
      <c r="G663" s="3">
        <v>4</v>
      </c>
      <c r="H663" s="3">
        <v>2</v>
      </c>
      <c r="I663" s="3">
        <v>2</v>
      </c>
      <c r="J663" s="3">
        <v>3</v>
      </c>
      <c r="K663" s="3"/>
      <c r="L663" s="14"/>
      <c r="M663" s="14"/>
      <c r="N663" s="3"/>
      <c r="AF663">
        <f t="shared" si="10"/>
        <v>17</v>
      </c>
      <c r="AG663" s="3">
        <f>_xlfn.ISOWEEKNUM(EDF[[#This Row],[Date]])</f>
        <v>38</v>
      </c>
      <c r="AH663" s="3">
        <f>YEAR(EDF[[#This Row],[Date]])</f>
        <v>2023</v>
      </c>
    </row>
    <row r="664" spans="1:34" x14ac:dyDescent="0.2">
      <c r="A664" s="1">
        <v>45189.734525462962</v>
      </c>
      <c r="B664" s="3" t="s">
        <v>181</v>
      </c>
      <c r="C664" s="2">
        <v>45189</v>
      </c>
      <c r="D664" s="3"/>
      <c r="E664" s="3">
        <v>2</v>
      </c>
      <c r="F664" s="3">
        <v>4</v>
      </c>
      <c r="G664" s="3">
        <v>3</v>
      </c>
      <c r="H664" s="3">
        <v>3</v>
      </c>
      <c r="I664" s="3">
        <v>3</v>
      </c>
      <c r="J664" s="3">
        <v>4</v>
      </c>
      <c r="K664" s="3"/>
      <c r="L664" s="14"/>
      <c r="M664" s="14"/>
      <c r="N664" s="3"/>
      <c r="AF664">
        <f t="shared" si="10"/>
        <v>19</v>
      </c>
      <c r="AG664" s="3">
        <f>_xlfn.ISOWEEKNUM(EDF[[#This Row],[Date]])</f>
        <v>38</v>
      </c>
      <c r="AH664" s="3">
        <f>YEAR(EDF[[#This Row],[Date]])</f>
        <v>2023</v>
      </c>
    </row>
    <row r="665" spans="1:34" x14ac:dyDescent="0.2">
      <c r="A665" s="1">
        <v>45191.295474537037</v>
      </c>
      <c r="B665" s="3" t="s">
        <v>85</v>
      </c>
      <c r="C665" s="2">
        <v>45191</v>
      </c>
      <c r="D665" s="3"/>
      <c r="E665" s="3">
        <v>2</v>
      </c>
      <c r="F665" s="3">
        <v>2</v>
      </c>
      <c r="G665" s="3">
        <v>2</v>
      </c>
      <c r="H665" s="3">
        <v>2</v>
      </c>
      <c r="I665" s="3">
        <v>2</v>
      </c>
      <c r="J665" s="3">
        <v>3</v>
      </c>
      <c r="K665" s="3"/>
      <c r="L665" s="14"/>
      <c r="M665" s="14"/>
      <c r="N665" s="3" t="s">
        <v>264</v>
      </c>
      <c r="AF665">
        <f t="shared" si="10"/>
        <v>13</v>
      </c>
      <c r="AG665" s="3">
        <f>_xlfn.ISOWEEKNUM(EDF[[#This Row],[Date]])</f>
        <v>38</v>
      </c>
      <c r="AH665" s="3">
        <f>YEAR(EDF[[#This Row],[Date]])</f>
        <v>2023</v>
      </c>
    </row>
    <row r="666" spans="1:34" x14ac:dyDescent="0.2">
      <c r="A666" s="1">
        <v>45191.349317129629</v>
      </c>
      <c r="B666" s="3" t="s">
        <v>185</v>
      </c>
      <c r="C666" s="2">
        <v>45191</v>
      </c>
      <c r="D666" s="3"/>
      <c r="E666" s="3">
        <v>4</v>
      </c>
      <c r="F666" s="3">
        <v>5</v>
      </c>
      <c r="G666" s="3">
        <v>4</v>
      </c>
      <c r="H666" s="3">
        <v>4</v>
      </c>
      <c r="I666" s="3">
        <v>4</v>
      </c>
      <c r="J666" s="3">
        <v>5</v>
      </c>
      <c r="K666" s="3"/>
      <c r="L666" s="14"/>
      <c r="M666" s="14"/>
      <c r="N666" s="3"/>
      <c r="AF666">
        <f t="shared" si="10"/>
        <v>26</v>
      </c>
      <c r="AG666" s="3">
        <f>_xlfn.ISOWEEKNUM(EDF[[#This Row],[Date]])</f>
        <v>38</v>
      </c>
      <c r="AH666" s="3">
        <f>YEAR(EDF[[#This Row],[Date]])</f>
        <v>2023</v>
      </c>
    </row>
    <row r="667" spans="1:34" x14ac:dyDescent="0.2">
      <c r="A667" s="1">
        <v>45191.351180555554</v>
      </c>
      <c r="B667" s="3" t="s">
        <v>99</v>
      </c>
      <c r="C667" s="2">
        <v>45191</v>
      </c>
      <c r="D667" s="3"/>
      <c r="E667" s="3">
        <v>3</v>
      </c>
      <c r="F667" s="3">
        <v>4</v>
      </c>
      <c r="G667" s="3">
        <v>2</v>
      </c>
      <c r="H667" s="3">
        <v>4</v>
      </c>
      <c r="I667" s="3">
        <v>2</v>
      </c>
      <c r="J667" s="3">
        <v>4</v>
      </c>
      <c r="K667" s="3"/>
      <c r="L667" s="14"/>
      <c r="M667" s="14"/>
      <c r="N667" s="3"/>
      <c r="AF667">
        <f t="shared" si="10"/>
        <v>19</v>
      </c>
      <c r="AG667" s="3">
        <f>_xlfn.ISOWEEKNUM(EDF[[#This Row],[Date]])</f>
        <v>38</v>
      </c>
      <c r="AH667" s="3">
        <f>YEAR(EDF[[#This Row],[Date]])</f>
        <v>2023</v>
      </c>
    </row>
    <row r="668" spans="1:34" x14ac:dyDescent="0.2">
      <c r="A668" s="1">
        <v>45191.37777777778</v>
      </c>
      <c r="B668" s="3" t="s">
        <v>142</v>
      </c>
      <c r="C668" s="2">
        <v>45191</v>
      </c>
      <c r="D668" s="3"/>
      <c r="E668" s="3">
        <v>2</v>
      </c>
      <c r="F668" s="3">
        <v>2</v>
      </c>
      <c r="G668" s="3">
        <v>2</v>
      </c>
      <c r="H668" s="3">
        <v>2</v>
      </c>
      <c r="I668" s="3">
        <v>2</v>
      </c>
      <c r="J668" s="3">
        <v>3</v>
      </c>
      <c r="K668" s="3"/>
      <c r="L668" s="14"/>
      <c r="M668" s="14"/>
      <c r="N668" s="3"/>
      <c r="AF668">
        <f t="shared" si="10"/>
        <v>13</v>
      </c>
      <c r="AG668" s="3">
        <f>_xlfn.ISOWEEKNUM(EDF[[#This Row],[Date]])</f>
        <v>38</v>
      </c>
      <c r="AH668" s="3">
        <f>YEAR(EDF[[#This Row],[Date]])</f>
        <v>2023</v>
      </c>
    </row>
    <row r="669" spans="1:34" x14ac:dyDescent="0.2">
      <c r="A669" s="1">
        <v>45191.415462962963</v>
      </c>
      <c r="B669" s="3" t="s">
        <v>87</v>
      </c>
      <c r="C669" s="2">
        <v>45191</v>
      </c>
      <c r="D669" s="3"/>
      <c r="E669" s="3">
        <v>4</v>
      </c>
      <c r="F669" s="3">
        <v>4</v>
      </c>
      <c r="G669" s="3">
        <v>3</v>
      </c>
      <c r="H669" s="3">
        <v>4</v>
      </c>
      <c r="I669" s="3">
        <v>4</v>
      </c>
      <c r="J669" s="3">
        <v>5</v>
      </c>
      <c r="K669" s="3"/>
      <c r="L669" s="14"/>
      <c r="M669" s="14"/>
      <c r="N669" s="3"/>
      <c r="AF669">
        <f t="shared" si="10"/>
        <v>24</v>
      </c>
      <c r="AG669" s="3">
        <f>_xlfn.ISOWEEKNUM(EDF[[#This Row],[Date]])</f>
        <v>38</v>
      </c>
      <c r="AH669" s="3">
        <f>YEAR(EDF[[#This Row],[Date]])</f>
        <v>2023</v>
      </c>
    </row>
    <row r="670" spans="1:34" ht="113" x14ac:dyDescent="0.2">
      <c r="A670" s="1">
        <v>45191.441886574074</v>
      </c>
      <c r="B670" s="3" t="s">
        <v>88</v>
      </c>
      <c r="C670" s="2">
        <v>45190</v>
      </c>
      <c r="D670" s="3"/>
      <c r="E670" s="3">
        <v>3</v>
      </c>
      <c r="F670" s="3">
        <v>3</v>
      </c>
      <c r="G670" s="3">
        <v>3</v>
      </c>
      <c r="H670" s="3">
        <v>3</v>
      </c>
      <c r="I670" s="3">
        <v>2</v>
      </c>
      <c r="J670" s="3">
        <v>4</v>
      </c>
      <c r="K670" s="3"/>
      <c r="L670" s="14"/>
      <c r="M670" s="14"/>
      <c r="N670" s="13" t="s">
        <v>265</v>
      </c>
      <c r="AF670">
        <f t="shared" si="10"/>
        <v>18</v>
      </c>
      <c r="AG670" s="3">
        <f>_xlfn.ISOWEEKNUM(EDF[[#This Row],[Date]])</f>
        <v>38</v>
      </c>
      <c r="AH670" s="3">
        <f>YEAR(EDF[[#This Row],[Date]])</f>
        <v>2023</v>
      </c>
    </row>
    <row r="671" spans="1:34" x14ac:dyDescent="0.2">
      <c r="A671" s="1">
        <v>45191.461238425924</v>
      </c>
      <c r="B671" s="3" t="s">
        <v>86</v>
      </c>
      <c r="C671" s="2">
        <v>45191</v>
      </c>
      <c r="D671" s="3"/>
      <c r="E671" s="3">
        <v>4</v>
      </c>
      <c r="F671" s="3">
        <v>5</v>
      </c>
      <c r="G671" s="3">
        <v>4</v>
      </c>
      <c r="H671" s="3">
        <v>3</v>
      </c>
      <c r="I671" s="3">
        <v>3</v>
      </c>
      <c r="J671" s="3">
        <v>3</v>
      </c>
      <c r="K671" s="3"/>
      <c r="L671" s="14"/>
      <c r="M671" s="14"/>
      <c r="N671" s="3"/>
      <c r="AF671">
        <f t="shared" si="10"/>
        <v>22</v>
      </c>
      <c r="AG671" s="3">
        <f>_xlfn.ISOWEEKNUM(EDF[[#This Row],[Date]])</f>
        <v>38</v>
      </c>
      <c r="AH671" s="3">
        <f>YEAR(EDF[[#This Row],[Date]])</f>
        <v>2023</v>
      </c>
    </row>
    <row r="672" spans="1:34" x14ac:dyDescent="0.2">
      <c r="A672" s="1">
        <v>45191.474699074075</v>
      </c>
      <c r="B672" s="3" t="s">
        <v>76</v>
      </c>
      <c r="C672" s="2">
        <v>45191</v>
      </c>
      <c r="D672" s="3"/>
      <c r="E672" s="3">
        <v>3</v>
      </c>
      <c r="F672" s="3">
        <v>3</v>
      </c>
      <c r="G672" s="3">
        <v>3</v>
      </c>
      <c r="H672" s="3">
        <v>2</v>
      </c>
      <c r="I672" s="3">
        <v>3</v>
      </c>
      <c r="J672" s="3">
        <v>4</v>
      </c>
      <c r="K672" s="3"/>
      <c r="L672" s="14"/>
      <c r="M672" s="14"/>
      <c r="N672" s="3"/>
      <c r="AF672">
        <f t="shared" si="10"/>
        <v>18</v>
      </c>
      <c r="AG672" s="3">
        <f>_xlfn.ISOWEEKNUM(EDF[[#This Row],[Date]])</f>
        <v>38</v>
      </c>
      <c r="AH672" s="3">
        <f>YEAR(EDF[[#This Row],[Date]])</f>
        <v>2023</v>
      </c>
    </row>
    <row r="673" spans="1:34" x14ac:dyDescent="0.2">
      <c r="A673" s="1">
        <v>45191.500543981485</v>
      </c>
      <c r="B673" s="3" t="s">
        <v>168</v>
      </c>
      <c r="C673" s="2">
        <v>45191</v>
      </c>
      <c r="D673" s="3"/>
      <c r="E673" s="3">
        <v>4</v>
      </c>
      <c r="F673" s="3">
        <v>4</v>
      </c>
      <c r="G673" s="3">
        <v>3</v>
      </c>
      <c r="H673" s="3">
        <v>4</v>
      </c>
      <c r="I673" s="3">
        <v>2</v>
      </c>
      <c r="J673" s="3">
        <v>4</v>
      </c>
      <c r="K673" s="3"/>
      <c r="L673" s="14"/>
      <c r="M673" s="14"/>
      <c r="N673" s="3"/>
      <c r="AF673">
        <f t="shared" si="10"/>
        <v>21</v>
      </c>
      <c r="AG673" s="3">
        <f>_xlfn.ISOWEEKNUM(EDF[[#This Row],[Date]])</f>
        <v>38</v>
      </c>
      <c r="AH673" s="3">
        <f>YEAR(EDF[[#This Row],[Date]])</f>
        <v>2023</v>
      </c>
    </row>
    <row r="674" spans="1:34" x14ac:dyDescent="0.2">
      <c r="A674" s="1">
        <v>45191.506736111114</v>
      </c>
      <c r="B674" s="3" t="s">
        <v>89</v>
      </c>
      <c r="C674" s="2">
        <v>45191</v>
      </c>
      <c r="D674" s="3"/>
      <c r="E674" s="3">
        <v>1</v>
      </c>
      <c r="F674" s="3">
        <v>4</v>
      </c>
      <c r="G674" s="3">
        <v>2</v>
      </c>
      <c r="H674" s="3">
        <v>3</v>
      </c>
      <c r="I674" s="3">
        <v>4</v>
      </c>
      <c r="J674" s="3">
        <v>4</v>
      </c>
      <c r="K674" s="3"/>
      <c r="L674" s="14"/>
      <c r="M674" s="14"/>
      <c r="N674" s="3"/>
      <c r="AF674">
        <f t="shared" si="10"/>
        <v>18</v>
      </c>
      <c r="AG674" s="3">
        <f>_xlfn.ISOWEEKNUM(EDF[[#This Row],[Date]])</f>
        <v>38</v>
      </c>
      <c r="AH674" s="3">
        <f>YEAR(EDF[[#This Row],[Date]])</f>
        <v>2023</v>
      </c>
    </row>
    <row r="675" spans="1:34" x14ac:dyDescent="0.2">
      <c r="A675" s="1">
        <v>45191.506840277776</v>
      </c>
      <c r="B675" s="3" t="s">
        <v>171</v>
      </c>
      <c r="C675" s="2">
        <v>45191</v>
      </c>
      <c r="D675" s="3"/>
      <c r="E675" s="3">
        <v>3</v>
      </c>
      <c r="F675" s="3">
        <v>4</v>
      </c>
      <c r="G675" s="3">
        <v>3</v>
      </c>
      <c r="H675" s="3">
        <v>3</v>
      </c>
      <c r="I675" s="3">
        <v>3</v>
      </c>
      <c r="J675" s="3">
        <v>4</v>
      </c>
      <c r="K675" s="3"/>
      <c r="L675" s="14"/>
      <c r="M675" s="14"/>
      <c r="N675" s="3"/>
      <c r="AF675">
        <f t="shared" si="10"/>
        <v>20</v>
      </c>
      <c r="AG675" s="3">
        <f>_xlfn.ISOWEEKNUM(EDF[[#This Row],[Date]])</f>
        <v>38</v>
      </c>
      <c r="AH675" s="3">
        <f>YEAR(EDF[[#This Row],[Date]])</f>
        <v>2023</v>
      </c>
    </row>
    <row r="676" spans="1:34" x14ac:dyDescent="0.2">
      <c r="A676" s="1">
        <v>45191.507488425923</v>
      </c>
      <c r="B676" s="3" t="s">
        <v>135</v>
      </c>
      <c r="C676" s="2">
        <v>45191</v>
      </c>
      <c r="D676" s="3"/>
      <c r="E676" s="3">
        <v>3</v>
      </c>
      <c r="F676" s="3">
        <v>4</v>
      </c>
      <c r="G676" s="3">
        <v>3</v>
      </c>
      <c r="H676" s="3">
        <v>3</v>
      </c>
      <c r="I676" s="3">
        <v>3</v>
      </c>
      <c r="J676" s="3">
        <v>4</v>
      </c>
      <c r="K676" s="3"/>
      <c r="L676" s="14"/>
      <c r="M676" s="14"/>
      <c r="N676" s="3"/>
      <c r="AF676">
        <f t="shared" si="10"/>
        <v>20</v>
      </c>
      <c r="AG676" s="3">
        <f>_xlfn.ISOWEEKNUM(EDF[[#This Row],[Date]])</f>
        <v>38</v>
      </c>
      <c r="AH676" s="3">
        <f>YEAR(EDF[[#This Row],[Date]])</f>
        <v>2023</v>
      </c>
    </row>
    <row r="677" spans="1:34" ht="29" x14ac:dyDescent="0.2">
      <c r="A677" s="1">
        <v>45191.507870370369</v>
      </c>
      <c r="B677" s="3" t="s">
        <v>111</v>
      </c>
      <c r="C677" s="2">
        <v>45191</v>
      </c>
      <c r="D677" s="3"/>
      <c r="E677" s="3">
        <v>3</v>
      </c>
      <c r="F677" s="3">
        <v>5</v>
      </c>
      <c r="G677" s="3">
        <v>2</v>
      </c>
      <c r="H677" s="3">
        <v>3</v>
      </c>
      <c r="I677" s="3">
        <v>4</v>
      </c>
      <c r="J677" s="3">
        <v>4</v>
      </c>
      <c r="K677" s="3"/>
      <c r="L677" s="14"/>
      <c r="M677" s="14"/>
      <c r="N677" s="13" t="s">
        <v>266</v>
      </c>
      <c r="AF677">
        <f t="shared" si="10"/>
        <v>21</v>
      </c>
      <c r="AG677" s="3">
        <f>_xlfn.ISOWEEKNUM(EDF[[#This Row],[Date]])</f>
        <v>38</v>
      </c>
      <c r="AH677" s="3">
        <f>YEAR(EDF[[#This Row],[Date]])</f>
        <v>2023</v>
      </c>
    </row>
    <row r="678" spans="1:34" x14ac:dyDescent="0.2">
      <c r="A678" s="1">
        <v>45191.508425925924</v>
      </c>
      <c r="B678" s="3" t="s">
        <v>167</v>
      </c>
      <c r="C678" s="2">
        <v>45191</v>
      </c>
      <c r="D678" s="3"/>
      <c r="E678" s="3">
        <v>2</v>
      </c>
      <c r="F678" s="3">
        <v>4</v>
      </c>
      <c r="G678" s="3">
        <v>2</v>
      </c>
      <c r="H678" s="3">
        <v>2</v>
      </c>
      <c r="I678" s="3">
        <v>3</v>
      </c>
      <c r="J678" s="3">
        <v>3</v>
      </c>
      <c r="K678" s="3"/>
      <c r="L678" s="14"/>
      <c r="M678" s="14"/>
      <c r="N678" s="3"/>
      <c r="AF678">
        <f t="shared" si="10"/>
        <v>16</v>
      </c>
      <c r="AG678" s="3">
        <f>_xlfn.ISOWEEKNUM(EDF[[#This Row],[Date]])</f>
        <v>38</v>
      </c>
      <c r="AH678" s="3">
        <f>YEAR(EDF[[#This Row],[Date]])</f>
        <v>2023</v>
      </c>
    </row>
    <row r="679" spans="1:34" x14ac:dyDescent="0.2">
      <c r="A679" s="1">
        <v>45191.509884259256</v>
      </c>
      <c r="B679" s="3" t="s">
        <v>83</v>
      </c>
      <c r="C679" s="2">
        <v>45191</v>
      </c>
      <c r="D679" s="3"/>
      <c r="E679" s="3">
        <v>4</v>
      </c>
      <c r="F679" s="3">
        <v>5</v>
      </c>
      <c r="G679" s="3">
        <v>4</v>
      </c>
      <c r="H679" s="3">
        <v>2</v>
      </c>
      <c r="I679" s="3">
        <v>3</v>
      </c>
      <c r="J679" s="3">
        <v>5</v>
      </c>
      <c r="K679" s="3"/>
      <c r="L679" s="14"/>
      <c r="M679" s="14"/>
      <c r="N679" s="3"/>
      <c r="AF679">
        <f t="shared" si="10"/>
        <v>23</v>
      </c>
      <c r="AG679" s="3">
        <f>_xlfn.ISOWEEKNUM(EDF[[#This Row],[Date]])</f>
        <v>38</v>
      </c>
      <c r="AH679" s="3">
        <f>YEAR(EDF[[#This Row],[Date]])</f>
        <v>2023</v>
      </c>
    </row>
    <row r="680" spans="1:34" x14ac:dyDescent="0.2">
      <c r="A680" s="1">
        <v>45191.511354166665</v>
      </c>
      <c r="B680" s="3" t="s">
        <v>80</v>
      </c>
      <c r="C680" s="2">
        <v>45191</v>
      </c>
      <c r="D680" s="3"/>
      <c r="E680" s="3">
        <v>4</v>
      </c>
      <c r="F680" s="3">
        <v>3</v>
      </c>
      <c r="G680" s="3">
        <v>4</v>
      </c>
      <c r="H680" s="3">
        <v>3</v>
      </c>
      <c r="I680" s="3">
        <v>3</v>
      </c>
      <c r="J680" s="3">
        <v>4</v>
      </c>
      <c r="K680" s="3"/>
      <c r="L680" s="14"/>
      <c r="M680" s="14"/>
      <c r="N680" s="3"/>
      <c r="AF680">
        <f t="shared" si="10"/>
        <v>21</v>
      </c>
      <c r="AG680" s="3">
        <f>_xlfn.ISOWEEKNUM(EDF[[#This Row],[Date]])</f>
        <v>38</v>
      </c>
      <c r="AH680" s="3">
        <f>YEAR(EDF[[#This Row],[Date]])</f>
        <v>2023</v>
      </c>
    </row>
    <row r="681" spans="1:34" x14ac:dyDescent="0.2">
      <c r="A681" s="1">
        <v>45191.511643518519</v>
      </c>
      <c r="B681" s="3" t="s">
        <v>193</v>
      </c>
      <c r="C681" s="2">
        <v>45191</v>
      </c>
      <c r="D681" s="3"/>
      <c r="E681" s="3">
        <v>4</v>
      </c>
      <c r="F681" s="3">
        <v>2</v>
      </c>
      <c r="G681" s="3">
        <v>4</v>
      </c>
      <c r="H681" s="3">
        <v>2</v>
      </c>
      <c r="I681" s="3">
        <v>5</v>
      </c>
      <c r="J681" s="3">
        <v>5</v>
      </c>
      <c r="K681" s="3"/>
      <c r="L681" s="14"/>
      <c r="M681" s="14"/>
      <c r="N681" s="3"/>
      <c r="AF681">
        <f t="shared" si="10"/>
        <v>22</v>
      </c>
      <c r="AG681" s="3">
        <f>_xlfn.ISOWEEKNUM(EDF[[#This Row],[Date]])</f>
        <v>38</v>
      </c>
      <c r="AH681" s="3">
        <f>YEAR(EDF[[#This Row],[Date]])</f>
        <v>2023</v>
      </c>
    </row>
    <row r="682" spans="1:34" x14ac:dyDescent="0.2">
      <c r="A682" s="1">
        <v>45191.512858796297</v>
      </c>
      <c r="B682" s="3" t="s">
        <v>191</v>
      </c>
      <c r="C682" s="2">
        <v>45191</v>
      </c>
      <c r="D682" s="3"/>
      <c r="E682" s="3">
        <v>4</v>
      </c>
      <c r="F682" s="3">
        <v>4</v>
      </c>
      <c r="G682" s="3">
        <v>5</v>
      </c>
      <c r="H682" s="3">
        <v>4</v>
      </c>
      <c r="I682" s="3">
        <v>3</v>
      </c>
      <c r="J682" s="3">
        <v>4</v>
      </c>
      <c r="K682" s="3"/>
      <c r="L682" s="14"/>
      <c r="M682" s="14"/>
      <c r="N682" s="3"/>
      <c r="AF682">
        <f t="shared" si="10"/>
        <v>24</v>
      </c>
      <c r="AG682" s="3">
        <f>_xlfn.ISOWEEKNUM(EDF[[#This Row],[Date]])</f>
        <v>38</v>
      </c>
      <c r="AH682" s="3">
        <f>YEAR(EDF[[#This Row],[Date]])</f>
        <v>2023</v>
      </c>
    </row>
    <row r="683" spans="1:34" x14ac:dyDescent="0.2">
      <c r="A683" s="1">
        <v>45191.516203703701</v>
      </c>
      <c r="B683" s="3" t="s">
        <v>243</v>
      </c>
      <c r="C683" s="2">
        <v>45191</v>
      </c>
      <c r="D683" s="3"/>
      <c r="E683" s="3">
        <v>2</v>
      </c>
      <c r="F683" s="3">
        <v>3</v>
      </c>
      <c r="G683" s="3">
        <v>3</v>
      </c>
      <c r="H683" s="3">
        <v>4</v>
      </c>
      <c r="I683" s="3">
        <v>4</v>
      </c>
      <c r="J683" s="3">
        <v>4</v>
      </c>
      <c r="K683" s="3"/>
      <c r="L683" s="14"/>
      <c r="M683" s="14"/>
      <c r="N683" s="3"/>
      <c r="AF683">
        <f t="shared" si="10"/>
        <v>20</v>
      </c>
      <c r="AG683" s="3">
        <f>_xlfn.ISOWEEKNUM(EDF[[#This Row],[Date]])</f>
        <v>38</v>
      </c>
      <c r="AH683" s="3">
        <f>YEAR(EDF[[#This Row],[Date]])</f>
        <v>2023</v>
      </c>
    </row>
    <row r="684" spans="1:34" x14ac:dyDescent="0.2">
      <c r="A684" s="1">
        <v>45191.516724537039</v>
      </c>
      <c r="B684" s="3" t="s">
        <v>134</v>
      </c>
      <c r="C684" s="2">
        <v>45191</v>
      </c>
      <c r="D684" s="3"/>
      <c r="E684" s="3">
        <v>1</v>
      </c>
      <c r="F684" s="3">
        <v>3</v>
      </c>
      <c r="G684" s="3">
        <v>2</v>
      </c>
      <c r="H684" s="3">
        <v>2</v>
      </c>
      <c r="I684" s="3">
        <v>2</v>
      </c>
      <c r="J684" s="3">
        <v>1</v>
      </c>
      <c r="K684" s="3"/>
      <c r="L684" s="14"/>
      <c r="M684" s="14"/>
      <c r="N684" s="3"/>
      <c r="AF684">
        <f t="shared" si="10"/>
        <v>11</v>
      </c>
      <c r="AG684" s="3">
        <f>_xlfn.ISOWEEKNUM(EDF[[#This Row],[Date]])</f>
        <v>38</v>
      </c>
      <c r="AH684" s="3">
        <f>YEAR(EDF[[#This Row],[Date]])</f>
        <v>2023</v>
      </c>
    </row>
    <row r="685" spans="1:34" x14ac:dyDescent="0.2">
      <c r="A685" s="1">
        <v>45191.521828703706</v>
      </c>
      <c r="B685" s="3" t="s">
        <v>77</v>
      </c>
      <c r="C685" s="2">
        <v>45191</v>
      </c>
      <c r="D685" s="3"/>
      <c r="E685" s="3">
        <v>1</v>
      </c>
      <c r="F685" s="3">
        <v>3</v>
      </c>
      <c r="G685" s="3">
        <v>3</v>
      </c>
      <c r="H685" s="3">
        <v>2</v>
      </c>
      <c r="I685" s="3">
        <v>1</v>
      </c>
      <c r="J685" s="3">
        <v>2</v>
      </c>
      <c r="K685" s="3"/>
      <c r="L685" s="14"/>
      <c r="M685" s="14"/>
      <c r="N685" s="3"/>
      <c r="AF685">
        <f t="shared" si="10"/>
        <v>12</v>
      </c>
      <c r="AG685" s="3">
        <f>_xlfn.ISOWEEKNUM(EDF[[#This Row],[Date]])</f>
        <v>38</v>
      </c>
      <c r="AH685" s="3">
        <f>YEAR(EDF[[#This Row],[Date]])</f>
        <v>2023</v>
      </c>
    </row>
    <row r="686" spans="1:34" x14ac:dyDescent="0.2">
      <c r="A686" s="1">
        <v>45191.522349537037</v>
      </c>
      <c r="B686" s="3" t="s">
        <v>192</v>
      </c>
      <c r="C686" s="2">
        <v>45191</v>
      </c>
      <c r="D686" s="3"/>
      <c r="E686" s="3">
        <v>2</v>
      </c>
      <c r="F686" s="3">
        <v>3</v>
      </c>
      <c r="G686" s="3">
        <v>2</v>
      </c>
      <c r="H686" s="3">
        <v>2</v>
      </c>
      <c r="I686" s="3">
        <v>3</v>
      </c>
      <c r="J686" s="3">
        <v>4</v>
      </c>
      <c r="K686" s="3"/>
      <c r="L686" s="14"/>
      <c r="M686" s="14"/>
      <c r="N686" s="3"/>
      <c r="AF686">
        <f t="shared" si="10"/>
        <v>16</v>
      </c>
      <c r="AG686" s="3">
        <f>_xlfn.ISOWEEKNUM(EDF[[#This Row],[Date]])</f>
        <v>38</v>
      </c>
      <c r="AH686" s="3">
        <f>YEAR(EDF[[#This Row],[Date]])</f>
        <v>2023</v>
      </c>
    </row>
    <row r="687" spans="1:34" x14ac:dyDescent="0.2">
      <c r="A687" s="1">
        <v>45191.522430555553</v>
      </c>
      <c r="B687" s="3" t="s">
        <v>78</v>
      </c>
      <c r="C687" s="2">
        <v>45191</v>
      </c>
      <c r="D687" s="3"/>
      <c r="E687" s="3">
        <v>2</v>
      </c>
      <c r="F687" s="3">
        <v>4</v>
      </c>
      <c r="G687" s="3">
        <v>2</v>
      </c>
      <c r="H687" s="3">
        <v>3</v>
      </c>
      <c r="I687" s="3">
        <v>4</v>
      </c>
      <c r="J687" s="3">
        <v>4</v>
      </c>
      <c r="K687" s="3"/>
      <c r="L687" s="14"/>
      <c r="M687" s="14"/>
      <c r="N687" s="3" t="s">
        <v>267</v>
      </c>
      <c r="AF687">
        <f t="shared" si="10"/>
        <v>19</v>
      </c>
      <c r="AG687" s="3">
        <f>_xlfn.ISOWEEKNUM(EDF[[#This Row],[Date]])</f>
        <v>38</v>
      </c>
      <c r="AH687" s="3">
        <f>YEAR(EDF[[#This Row],[Date]])</f>
        <v>2023</v>
      </c>
    </row>
    <row r="688" spans="1:34" x14ac:dyDescent="0.2">
      <c r="A688" s="1">
        <v>45191.526261574072</v>
      </c>
      <c r="B688" s="3" t="s">
        <v>188</v>
      </c>
      <c r="C688" s="2">
        <v>45191</v>
      </c>
      <c r="D688" s="3"/>
      <c r="E688" s="3">
        <v>3</v>
      </c>
      <c r="F688" s="3">
        <v>4</v>
      </c>
      <c r="G688" s="3">
        <v>3</v>
      </c>
      <c r="H688" s="3">
        <v>3</v>
      </c>
      <c r="I688" s="3">
        <v>3</v>
      </c>
      <c r="J688" s="3">
        <v>4</v>
      </c>
      <c r="K688" s="3"/>
      <c r="L688" s="14"/>
      <c r="M688" s="14"/>
      <c r="N688" s="3"/>
      <c r="AF688">
        <f t="shared" si="10"/>
        <v>20</v>
      </c>
      <c r="AG688" s="3">
        <f>_xlfn.ISOWEEKNUM(EDF[[#This Row],[Date]])</f>
        <v>38</v>
      </c>
      <c r="AH688" s="3">
        <f>YEAR(EDF[[#This Row],[Date]])</f>
        <v>2023</v>
      </c>
    </row>
    <row r="689" spans="1:34" x14ac:dyDescent="0.2">
      <c r="A689" s="1">
        <v>45191.53261574074</v>
      </c>
      <c r="B689" s="3" t="s">
        <v>84</v>
      </c>
      <c r="C689" s="2">
        <v>45191</v>
      </c>
      <c r="D689" s="3"/>
      <c r="E689" s="3">
        <v>3</v>
      </c>
      <c r="F689" s="3">
        <v>4</v>
      </c>
      <c r="G689" s="3">
        <v>3</v>
      </c>
      <c r="H689" s="3">
        <v>3</v>
      </c>
      <c r="I689" s="3">
        <v>3</v>
      </c>
      <c r="J689" s="3">
        <v>3</v>
      </c>
      <c r="K689" s="3"/>
      <c r="L689" s="14"/>
      <c r="M689" s="14"/>
      <c r="N689" s="3"/>
      <c r="AF689">
        <f t="shared" si="10"/>
        <v>19</v>
      </c>
      <c r="AG689" s="3">
        <f>_xlfn.ISOWEEKNUM(EDF[[#This Row],[Date]])</f>
        <v>38</v>
      </c>
      <c r="AH689" s="3">
        <f>YEAR(EDF[[#This Row],[Date]])</f>
        <v>2023</v>
      </c>
    </row>
    <row r="690" spans="1:34" x14ac:dyDescent="0.2">
      <c r="A690" s="1">
        <v>45191.545995370368</v>
      </c>
      <c r="B690" s="3" t="s">
        <v>205</v>
      </c>
      <c r="C690" s="2">
        <v>45191</v>
      </c>
      <c r="D690" s="3"/>
      <c r="E690" s="3">
        <v>2</v>
      </c>
      <c r="F690" s="3">
        <v>3</v>
      </c>
      <c r="G690" s="3">
        <v>4</v>
      </c>
      <c r="H690" s="3">
        <v>4</v>
      </c>
      <c r="I690" s="3">
        <v>4</v>
      </c>
      <c r="J690" s="3">
        <v>5</v>
      </c>
      <c r="K690" s="3"/>
      <c r="L690" s="14"/>
      <c r="M690" s="14"/>
      <c r="N690" s="3"/>
      <c r="AF690">
        <f t="shared" si="10"/>
        <v>22</v>
      </c>
      <c r="AG690" s="3">
        <f>_xlfn.ISOWEEKNUM(EDF[[#This Row],[Date]])</f>
        <v>38</v>
      </c>
      <c r="AH690" s="3">
        <f>YEAR(EDF[[#This Row],[Date]])</f>
        <v>2023</v>
      </c>
    </row>
    <row r="691" spans="1:34" x14ac:dyDescent="0.2">
      <c r="A691" s="1">
        <v>45191.547592592593</v>
      </c>
      <c r="B691" s="3" t="s">
        <v>112</v>
      </c>
      <c r="C691" s="2">
        <v>45191</v>
      </c>
      <c r="D691" s="3"/>
      <c r="E691" s="3">
        <v>3</v>
      </c>
      <c r="F691" s="3">
        <v>4</v>
      </c>
      <c r="G691" s="3">
        <v>3</v>
      </c>
      <c r="H691" s="3">
        <v>2</v>
      </c>
      <c r="I691" s="3">
        <v>3</v>
      </c>
      <c r="J691" s="3">
        <v>4</v>
      </c>
      <c r="K691" s="3"/>
      <c r="L691" s="14"/>
      <c r="M691" s="14"/>
      <c r="N691" s="3"/>
      <c r="AF691">
        <f t="shared" si="10"/>
        <v>19</v>
      </c>
      <c r="AG691" s="3">
        <f>_xlfn.ISOWEEKNUM(EDF[[#This Row],[Date]])</f>
        <v>38</v>
      </c>
      <c r="AH691" s="3">
        <f>YEAR(EDF[[#This Row],[Date]])</f>
        <v>2023</v>
      </c>
    </row>
    <row r="692" spans="1:34" x14ac:dyDescent="0.2">
      <c r="A692" s="1">
        <v>45191.549745370372</v>
      </c>
      <c r="B692" s="3" t="s">
        <v>107</v>
      </c>
      <c r="C692" s="2">
        <v>45191</v>
      </c>
      <c r="D692" s="3"/>
      <c r="E692" s="3">
        <v>2</v>
      </c>
      <c r="F692" s="3">
        <v>2</v>
      </c>
      <c r="G692" s="3">
        <v>3</v>
      </c>
      <c r="H692" s="3">
        <v>2</v>
      </c>
      <c r="I692" s="3">
        <v>2</v>
      </c>
      <c r="J692" s="3">
        <v>3</v>
      </c>
      <c r="K692" s="3"/>
      <c r="L692" s="14"/>
      <c r="M692" s="14"/>
      <c r="N692" s="3"/>
      <c r="AF692">
        <f t="shared" si="10"/>
        <v>14</v>
      </c>
      <c r="AG692" s="3">
        <f>_xlfn.ISOWEEKNUM(EDF[[#This Row],[Date]])</f>
        <v>38</v>
      </c>
      <c r="AH692" s="3">
        <f>YEAR(EDF[[#This Row],[Date]])</f>
        <v>2023</v>
      </c>
    </row>
    <row r="693" spans="1:34" x14ac:dyDescent="0.2">
      <c r="A693" s="1">
        <v>45191.550034722219</v>
      </c>
      <c r="B693" s="3" t="s">
        <v>131</v>
      </c>
      <c r="C693" s="2">
        <v>45191</v>
      </c>
      <c r="D693" s="3"/>
      <c r="E693" s="3">
        <v>3</v>
      </c>
      <c r="F693" s="3">
        <v>4</v>
      </c>
      <c r="G693" s="3">
        <v>3</v>
      </c>
      <c r="H693" s="3">
        <v>3</v>
      </c>
      <c r="I693" s="3">
        <v>3</v>
      </c>
      <c r="J693" s="3">
        <v>4</v>
      </c>
      <c r="K693" s="3"/>
      <c r="L693" s="14"/>
      <c r="M693" s="14"/>
      <c r="N693" s="3"/>
      <c r="AF693">
        <f t="shared" si="10"/>
        <v>20</v>
      </c>
      <c r="AG693" s="3">
        <f>_xlfn.ISOWEEKNUM(EDF[[#This Row],[Date]])</f>
        <v>38</v>
      </c>
      <c r="AH693" s="3">
        <f>YEAR(EDF[[#This Row],[Date]])</f>
        <v>2023</v>
      </c>
    </row>
    <row r="694" spans="1:34" x14ac:dyDescent="0.2">
      <c r="A694" s="1">
        <v>45191.562824074077</v>
      </c>
      <c r="B694" s="3" t="s">
        <v>211</v>
      </c>
      <c r="C694" s="2">
        <v>45191</v>
      </c>
      <c r="D694" s="3"/>
      <c r="E694" s="3">
        <v>3</v>
      </c>
      <c r="F694" s="3">
        <v>4</v>
      </c>
      <c r="G694" s="3">
        <v>2</v>
      </c>
      <c r="H694" s="3">
        <v>4</v>
      </c>
      <c r="I694" s="3">
        <v>2</v>
      </c>
      <c r="J694" s="3">
        <v>4</v>
      </c>
      <c r="K694" s="3"/>
      <c r="L694" s="14"/>
      <c r="M694" s="14"/>
      <c r="N694" s="3"/>
      <c r="AF694">
        <f t="shared" si="10"/>
        <v>19</v>
      </c>
      <c r="AG694" s="3">
        <f>_xlfn.ISOWEEKNUM(EDF[[#This Row],[Date]])</f>
        <v>38</v>
      </c>
      <c r="AH694" s="3">
        <f>YEAR(EDF[[#This Row],[Date]])</f>
        <v>2023</v>
      </c>
    </row>
    <row r="695" spans="1:34" x14ac:dyDescent="0.2">
      <c r="A695" s="1">
        <v>45191.572835648149</v>
      </c>
      <c r="B695" s="3" t="s">
        <v>244</v>
      </c>
      <c r="C695" s="2">
        <v>45191</v>
      </c>
      <c r="D695" s="3"/>
      <c r="E695" s="3">
        <v>2</v>
      </c>
      <c r="F695" s="3">
        <v>2</v>
      </c>
      <c r="G695" s="3">
        <v>3</v>
      </c>
      <c r="H695" s="3">
        <v>2</v>
      </c>
      <c r="I695" s="3">
        <v>3</v>
      </c>
      <c r="J695" s="3">
        <v>4</v>
      </c>
      <c r="K695" s="3"/>
      <c r="L695" s="14"/>
      <c r="M695" s="14"/>
      <c r="N695" s="3"/>
      <c r="AF695">
        <f t="shared" si="10"/>
        <v>16</v>
      </c>
      <c r="AG695" s="3">
        <f>_xlfn.ISOWEEKNUM(EDF[[#This Row],[Date]])</f>
        <v>38</v>
      </c>
      <c r="AH695" s="3">
        <f>YEAR(EDF[[#This Row],[Date]])</f>
        <v>2023</v>
      </c>
    </row>
    <row r="696" spans="1:34" x14ac:dyDescent="0.2">
      <c r="A696" s="1">
        <v>45191.573391203703</v>
      </c>
      <c r="B696" s="3" t="s">
        <v>100</v>
      </c>
      <c r="C696" s="2">
        <v>45191</v>
      </c>
      <c r="D696" s="3"/>
      <c r="E696" s="3">
        <v>3</v>
      </c>
      <c r="F696" s="3">
        <v>4</v>
      </c>
      <c r="G696" s="3">
        <v>3</v>
      </c>
      <c r="H696" s="3">
        <v>3</v>
      </c>
      <c r="I696" s="3">
        <v>3</v>
      </c>
      <c r="J696" s="3">
        <v>4</v>
      </c>
      <c r="K696" s="3"/>
      <c r="L696" s="14"/>
      <c r="M696" s="14"/>
      <c r="N696" s="3" t="s">
        <v>268</v>
      </c>
      <c r="AF696">
        <f t="shared" si="10"/>
        <v>20</v>
      </c>
      <c r="AG696" s="3">
        <f>_xlfn.ISOWEEKNUM(EDF[[#This Row],[Date]])</f>
        <v>38</v>
      </c>
      <c r="AH696" s="3">
        <f>YEAR(EDF[[#This Row],[Date]])</f>
        <v>2023</v>
      </c>
    </row>
    <row r="697" spans="1:34" x14ac:dyDescent="0.2">
      <c r="A697" s="1">
        <v>45191.606099537035</v>
      </c>
      <c r="B697" s="3" t="s">
        <v>93</v>
      </c>
      <c r="C697" s="2">
        <v>45191</v>
      </c>
      <c r="D697" s="3"/>
      <c r="E697" s="3">
        <v>2</v>
      </c>
      <c r="F697" s="3">
        <v>3</v>
      </c>
      <c r="G697" s="3">
        <v>2</v>
      </c>
      <c r="H697" s="3">
        <v>2</v>
      </c>
      <c r="I697" s="3">
        <v>2</v>
      </c>
      <c r="J697" s="3">
        <v>4</v>
      </c>
      <c r="K697" s="3"/>
      <c r="L697" s="14"/>
      <c r="M697" s="14"/>
      <c r="N697" s="3"/>
      <c r="AF697">
        <f t="shared" si="10"/>
        <v>15</v>
      </c>
      <c r="AG697" s="3">
        <f>_xlfn.ISOWEEKNUM(EDF[[#This Row],[Date]])</f>
        <v>38</v>
      </c>
      <c r="AH697" s="3">
        <f>YEAR(EDF[[#This Row],[Date]])</f>
        <v>2023</v>
      </c>
    </row>
    <row r="698" spans="1:34" x14ac:dyDescent="0.2">
      <c r="A698" s="1">
        <v>45191.674293981479</v>
      </c>
      <c r="B698" s="3" t="s">
        <v>106</v>
      </c>
      <c r="C698" s="2">
        <v>45191</v>
      </c>
      <c r="D698" s="3"/>
      <c r="E698" s="3">
        <v>2</v>
      </c>
      <c r="F698" s="3">
        <v>2</v>
      </c>
      <c r="G698" s="3">
        <v>3</v>
      </c>
      <c r="H698" s="3">
        <v>3</v>
      </c>
      <c r="I698" s="3">
        <v>2</v>
      </c>
      <c r="J698" s="3">
        <v>4</v>
      </c>
      <c r="K698" s="3"/>
      <c r="L698" s="14"/>
      <c r="M698" s="14"/>
      <c r="N698" s="3"/>
      <c r="AF698">
        <f t="shared" si="10"/>
        <v>16</v>
      </c>
      <c r="AG698" s="3">
        <f>_xlfn.ISOWEEKNUM(EDF[[#This Row],[Date]])</f>
        <v>38</v>
      </c>
      <c r="AH698" s="3">
        <f>YEAR(EDF[[#This Row],[Date]])</f>
        <v>2023</v>
      </c>
    </row>
    <row r="699" spans="1:34" x14ac:dyDescent="0.2">
      <c r="A699" s="1">
        <v>45191.691886574074</v>
      </c>
      <c r="B699" s="3" t="s">
        <v>181</v>
      </c>
      <c r="C699" s="2">
        <v>45191</v>
      </c>
      <c r="D699" s="3"/>
      <c r="E699" s="3">
        <v>3</v>
      </c>
      <c r="F699" s="3">
        <v>4</v>
      </c>
      <c r="G699" s="3">
        <v>3</v>
      </c>
      <c r="H699" s="3">
        <v>3</v>
      </c>
      <c r="I699" s="3">
        <v>3</v>
      </c>
      <c r="J699" s="3">
        <v>4</v>
      </c>
      <c r="K699" s="3"/>
      <c r="L699" s="14"/>
      <c r="M699" s="14"/>
      <c r="N699" s="3"/>
      <c r="AF699">
        <f t="shared" si="10"/>
        <v>20</v>
      </c>
      <c r="AG699" s="3">
        <f>_xlfn.ISOWEEKNUM(EDF[[#This Row],[Date]])</f>
        <v>38</v>
      </c>
      <c r="AH699" s="3">
        <f>YEAR(EDF[[#This Row],[Date]])</f>
        <v>2023</v>
      </c>
    </row>
    <row r="700" spans="1:34" x14ac:dyDescent="0.2">
      <c r="A700" s="1">
        <v>45191.718993055554</v>
      </c>
      <c r="B700" s="3" t="s">
        <v>240</v>
      </c>
      <c r="C700" s="2">
        <v>45191</v>
      </c>
      <c r="D700" s="3"/>
      <c r="E700" s="3">
        <v>2</v>
      </c>
      <c r="F700" s="3">
        <v>3</v>
      </c>
      <c r="G700" s="3">
        <v>4</v>
      </c>
      <c r="H700" s="3">
        <v>2</v>
      </c>
      <c r="I700" s="3">
        <v>3</v>
      </c>
      <c r="J700" s="3">
        <v>3</v>
      </c>
      <c r="K700" s="3"/>
      <c r="L700" s="14"/>
      <c r="M700" s="14"/>
      <c r="N700" s="3"/>
      <c r="AF700">
        <f t="shared" si="10"/>
        <v>17</v>
      </c>
      <c r="AG700" s="3">
        <f>_xlfn.ISOWEEKNUM(EDF[[#This Row],[Date]])</f>
        <v>38</v>
      </c>
      <c r="AH700" s="3">
        <f>YEAR(EDF[[#This Row],[Date]])</f>
        <v>2023</v>
      </c>
    </row>
    <row r="701" spans="1:34" x14ac:dyDescent="0.2">
      <c r="A701" s="1">
        <v>45192.300787037035</v>
      </c>
      <c r="B701" s="3" t="s">
        <v>102</v>
      </c>
      <c r="C701" s="2">
        <v>45192</v>
      </c>
      <c r="D701" s="3"/>
      <c r="E701" s="3">
        <v>1</v>
      </c>
      <c r="F701" s="3">
        <v>4</v>
      </c>
      <c r="G701" s="3">
        <v>3</v>
      </c>
      <c r="H701" s="3">
        <v>3</v>
      </c>
      <c r="I701" s="3">
        <v>4</v>
      </c>
      <c r="J701" s="3">
        <v>5</v>
      </c>
      <c r="K701" s="3"/>
      <c r="L701" s="14"/>
      <c r="M701" s="14"/>
      <c r="N701" s="3"/>
      <c r="AF701">
        <f t="shared" si="10"/>
        <v>20</v>
      </c>
      <c r="AG701" s="3">
        <f>_xlfn.ISOWEEKNUM(EDF[[#This Row],[Date]])</f>
        <v>38</v>
      </c>
      <c r="AH701" s="3">
        <f>YEAR(EDF[[#This Row],[Date]])</f>
        <v>2023</v>
      </c>
    </row>
    <row r="702" spans="1:34" x14ac:dyDescent="0.2">
      <c r="A702" s="1">
        <v>45193.267245370371</v>
      </c>
      <c r="B702" s="3" t="s">
        <v>77</v>
      </c>
      <c r="C702" s="2">
        <v>45193</v>
      </c>
      <c r="D702" s="3"/>
      <c r="E702" s="3">
        <v>1</v>
      </c>
      <c r="F702" s="3">
        <v>4</v>
      </c>
      <c r="G702" s="3">
        <v>3</v>
      </c>
      <c r="H702" s="3">
        <v>3</v>
      </c>
      <c r="I702" s="3">
        <v>1</v>
      </c>
      <c r="J702" s="3">
        <v>4</v>
      </c>
      <c r="K702" s="3"/>
      <c r="L702" s="14"/>
      <c r="M702" s="14"/>
      <c r="N702" s="3"/>
      <c r="AF702">
        <f t="shared" si="10"/>
        <v>16</v>
      </c>
      <c r="AG702" s="3">
        <f>_xlfn.ISOWEEKNUM(EDF[[#This Row],[Date]])</f>
        <v>38</v>
      </c>
      <c r="AH702" s="3">
        <f>YEAR(EDF[[#This Row],[Date]])</f>
        <v>2023</v>
      </c>
    </row>
    <row r="703" spans="1:34" x14ac:dyDescent="0.2">
      <c r="A703" s="1">
        <v>45193.267754629633</v>
      </c>
      <c r="B703" s="3" t="s">
        <v>78</v>
      </c>
      <c r="C703" s="2">
        <v>45193</v>
      </c>
      <c r="D703" s="3"/>
      <c r="E703" s="3">
        <v>2</v>
      </c>
      <c r="F703" s="3">
        <v>4</v>
      </c>
      <c r="G703" s="3">
        <v>3</v>
      </c>
      <c r="H703" s="3">
        <v>2</v>
      </c>
      <c r="I703" s="3">
        <v>4</v>
      </c>
      <c r="J703" s="3">
        <v>4</v>
      </c>
      <c r="K703" s="3"/>
      <c r="L703" s="14"/>
      <c r="M703" s="14"/>
      <c r="N703" s="3" t="s">
        <v>269</v>
      </c>
      <c r="AF703">
        <f t="shared" si="10"/>
        <v>19</v>
      </c>
      <c r="AG703" s="3">
        <f>_xlfn.ISOWEEKNUM(EDF[[#This Row],[Date]])</f>
        <v>38</v>
      </c>
      <c r="AH703" s="3">
        <f>YEAR(EDF[[#This Row],[Date]])</f>
        <v>2023</v>
      </c>
    </row>
    <row r="704" spans="1:34" x14ac:dyDescent="0.2">
      <c r="A704" s="1">
        <v>45193.336562500001</v>
      </c>
      <c r="B704" s="3" t="s">
        <v>185</v>
      </c>
      <c r="C704" s="2">
        <v>45193</v>
      </c>
      <c r="D704" s="3"/>
      <c r="E704" s="3">
        <v>5</v>
      </c>
      <c r="F704" s="3">
        <v>4</v>
      </c>
      <c r="G704" s="3">
        <v>4</v>
      </c>
      <c r="H704" s="3">
        <v>4</v>
      </c>
      <c r="I704" s="3">
        <v>3</v>
      </c>
      <c r="J704" s="3">
        <v>4</v>
      </c>
      <c r="K704" s="3"/>
      <c r="L704" s="14"/>
      <c r="M704" s="14"/>
      <c r="N704" s="3"/>
      <c r="AF704">
        <f t="shared" si="10"/>
        <v>24</v>
      </c>
      <c r="AG704" s="3">
        <f>_xlfn.ISOWEEKNUM(EDF[[#This Row],[Date]])</f>
        <v>38</v>
      </c>
      <c r="AH704" s="3">
        <f>YEAR(EDF[[#This Row],[Date]])</f>
        <v>2023</v>
      </c>
    </row>
    <row r="705" spans="1:34" x14ac:dyDescent="0.2">
      <c r="A705" s="1">
        <v>45193.33666666667</v>
      </c>
      <c r="B705" s="3" t="s">
        <v>99</v>
      </c>
      <c r="C705" s="2">
        <v>45193</v>
      </c>
      <c r="D705" s="3"/>
      <c r="E705" s="3">
        <v>4</v>
      </c>
      <c r="F705" s="3">
        <v>4</v>
      </c>
      <c r="G705" s="3">
        <v>4</v>
      </c>
      <c r="H705" s="3">
        <v>4</v>
      </c>
      <c r="I705" s="3">
        <v>2</v>
      </c>
      <c r="J705" s="3">
        <v>4</v>
      </c>
      <c r="K705" s="3"/>
      <c r="L705" s="14"/>
      <c r="M705" s="14"/>
      <c r="N705" s="3"/>
      <c r="AF705">
        <f t="shared" si="10"/>
        <v>22</v>
      </c>
      <c r="AG705" s="3">
        <f>_xlfn.ISOWEEKNUM(EDF[[#This Row],[Date]])</f>
        <v>38</v>
      </c>
      <c r="AH705" s="3">
        <f>YEAR(EDF[[#This Row],[Date]])</f>
        <v>2023</v>
      </c>
    </row>
    <row r="706" spans="1:34" x14ac:dyDescent="0.2">
      <c r="A706" s="1">
        <v>45193.337129629632</v>
      </c>
      <c r="B706" s="3" t="s">
        <v>135</v>
      </c>
      <c r="C706" s="2">
        <v>45193</v>
      </c>
      <c r="D706" s="3"/>
      <c r="E706" s="3">
        <v>2</v>
      </c>
      <c r="F706" s="3">
        <v>4</v>
      </c>
      <c r="G706" s="3">
        <v>3</v>
      </c>
      <c r="H706" s="3">
        <v>3</v>
      </c>
      <c r="I706" s="3">
        <v>3</v>
      </c>
      <c r="J706" s="3">
        <v>4</v>
      </c>
      <c r="K706" s="3"/>
      <c r="L706" s="14"/>
      <c r="M706" s="14"/>
      <c r="N706" s="3"/>
      <c r="AF706">
        <f t="shared" si="10"/>
        <v>19</v>
      </c>
      <c r="AG706" s="3">
        <f>_xlfn.ISOWEEKNUM(EDF[[#This Row],[Date]])</f>
        <v>38</v>
      </c>
      <c r="AH706" s="3">
        <f>YEAR(EDF[[#This Row],[Date]])</f>
        <v>2023</v>
      </c>
    </row>
    <row r="707" spans="1:34" x14ac:dyDescent="0.2">
      <c r="A707" s="1">
        <v>45193.338067129633</v>
      </c>
      <c r="B707" s="3" t="s">
        <v>93</v>
      </c>
      <c r="C707" s="2">
        <v>45193</v>
      </c>
      <c r="D707" s="3"/>
      <c r="E707" s="3">
        <v>2</v>
      </c>
      <c r="F707" s="3">
        <v>2</v>
      </c>
      <c r="G707" s="3">
        <v>3</v>
      </c>
      <c r="H707" s="3">
        <v>2</v>
      </c>
      <c r="I707" s="3">
        <v>1</v>
      </c>
      <c r="J707" s="3">
        <v>3</v>
      </c>
      <c r="K707" s="3"/>
      <c r="L707" s="14"/>
      <c r="M707" s="14"/>
      <c r="N707" s="3"/>
      <c r="AF707">
        <f t="shared" ref="AF707:AF770" si="11">SUM(E707:J707)</f>
        <v>13</v>
      </c>
      <c r="AG707" s="3">
        <f>_xlfn.ISOWEEKNUM(EDF[[#This Row],[Date]])</f>
        <v>38</v>
      </c>
      <c r="AH707" s="3">
        <f>YEAR(EDF[[#This Row],[Date]])</f>
        <v>2023</v>
      </c>
    </row>
    <row r="708" spans="1:34" x14ac:dyDescent="0.2">
      <c r="A708" s="1">
        <v>45193.338900462964</v>
      </c>
      <c r="B708" s="3" t="s">
        <v>80</v>
      </c>
      <c r="C708" s="2">
        <v>45193</v>
      </c>
      <c r="D708" s="3"/>
      <c r="E708" s="3">
        <v>3</v>
      </c>
      <c r="F708" s="3">
        <v>2</v>
      </c>
      <c r="G708" s="3">
        <v>2</v>
      </c>
      <c r="H708" s="3">
        <v>3</v>
      </c>
      <c r="I708" s="3">
        <v>2</v>
      </c>
      <c r="J708" s="3">
        <v>4</v>
      </c>
      <c r="K708" s="3"/>
      <c r="L708" s="14"/>
      <c r="M708" s="14"/>
      <c r="N708" s="3"/>
      <c r="AF708">
        <f t="shared" si="11"/>
        <v>16</v>
      </c>
      <c r="AG708" s="3">
        <f>_xlfn.ISOWEEKNUM(EDF[[#This Row],[Date]])</f>
        <v>38</v>
      </c>
      <c r="AH708" s="3">
        <f>YEAR(EDF[[#This Row],[Date]])</f>
        <v>2023</v>
      </c>
    </row>
    <row r="709" spans="1:34" x14ac:dyDescent="0.2">
      <c r="A709" s="1">
        <v>45193.339282407411</v>
      </c>
      <c r="B709" s="3" t="s">
        <v>243</v>
      </c>
      <c r="C709" s="2">
        <v>45193</v>
      </c>
      <c r="D709" s="3"/>
      <c r="E709" s="3">
        <v>2</v>
      </c>
      <c r="F709" s="3">
        <v>3</v>
      </c>
      <c r="G709" s="3">
        <v>4</v>
      </c>
      <c r="H709" s="3">
        <v>4</v>
      </c>
      <c r="I709" s="3">
        <v>4</v>
      </c>
      <c r="J709" s="3">
        <v>5</v>
      </c>
      <c r="K709" s="3"/>
      <c r="L709" s="14"/>
      <c r="M709" s="14"/>
      <c r="N709" s="3"/>
      <c r="AF709">
        <f t="shared" si="11"/>
        <v>22</v>
      </c>
      <c r="AG709" s="3">
        <f>_xlfn.ISOWEEKNUM(EDF[[#This Row],[Date]])</f>
        <v>38</v>
      </c>
      <c r="AH709" s="3">
        <f>YEAR(EDF[[#This Row],[Date]])</f>
        <v>2023</v>
      </c>
    </row>
    <row r="710" spans="1:34" x14ac:dyDescent="0.2">
      <c r="A710" s="1">
        <v>45193.349675925929</v>
      </c>
      <c r="B710" s="3" t="s">
        <v>95</v>
      </c>
      <c r="C710" s="2">
        <v>45193</v>
      </c>
      <c r="D710" s="3"/>
      <c r="E710" s="3">
        <v>2</v>
      </c>
      <c r="F710" s="3">
        <v>2</v>
      </c>
      <c r="G710" s="3">
        <v>3</v>
      </c>
      <c r="H710" s="3">
        <v>2</v>
      </c>
      <c r="I710" s="3">
        <v>2</v>
      </c>
      <c r="J710" s="3">
        <v>3</v>
      </c>
      <c r="K710" s="3"/>
      <c r="L710" s="14"/>
      <c r="M710" s="14"/>
      <c r="N710" s="3" t="s">
        <v>270</v>
      </c>
      <c r="AF710">
        <f t="shared" si="11"/>
        <v>14</v>
      </c>
      <c r="AG710" s="3">
        <f>_xlfn.ISOWEEKNUM(EDF[[#This Row],[Date]])</f>
        <v>38</v>
      </c>
      <c r="AH710" s="3">
        <f>YEAR(EDF[[#This Row],[Date]])</f>
        <v>2023</v>
      </c>
    </row>
    <row r="711" spans="1:34" x14ac:dyDescent="0.2">
      <c r="A711" s="1">
        <v>45193.357268518521</v>
      </c>
      <c r="B711" s="3" t="s">
        <v>112</v>
      </c>
      <c r="C711" s="2">
        <v>45193</v>
      </c>
      <c r="D711" s="3"/>
      <c r="E711" s="3">
        <v>3</v>
      </c>
      <c r="F711" s="3">
        <v>3</v>
      </c>
      <c r="G711" s="3">
        <v>3</v>
      </c>
      <c r="H711" s="3">
        <v>3</v>
      </c>
      <c r="I711" s="3">
        <v>3</v>
      </c>
      <c r="J711" s="3">
        <v>4</v>
      </c>
      <c r="K711" s="3"/>
      <c r="L711" s="14"/>
      <c r="M711" s="14"/>
      <c r="N711" s="3"/>
      <c r="AF711">
        <f t="shared" si="11"/>
        <v>19</v>
      </c>
      <c r="AG711" s="3">
        <f>_xlfn.ISOWEEKNUM(EDF[[#This Row],[Date]])</f>
        <v>38</v>
      </c>
      <c r="AH711" s="3">
        <f>YEAR(EDF[[#This Row],[Date]])</f>
        <v>2023</v>
      </c>
    </row>
    <row r="712" spans="1:34" x14ac:dyDescent="0.2">
      <c r="A712" s="1">
        <v>45193.357766203706</v>
      </c>
      <c r="B712" s="3" t="s">
        <v>181</v>
      </c>
      <c r="C712" s="2">
        <v>45193</v>
      </c>
      <c r="D712" s="3"/>
      <c r="E712" s="3">
        <v>2</v>
      </c>
      <c r="F712" s="3">
        <v>1</v>
      </c>
      <c r="G712" s="3">
        <v>3</v>
      </c>
      <c r="H712" s="3">
        <v>3</v>
      </c>
      <c r="I712" s="3">
        <v>2</v>
      </c>
      <c r="J712" s="3">
        <v>2</v>
      </c>
      <c r="K712" s="3"/>
      <c r="L712" s="14"/>
      <c r="M712" s="14"/>
      <c r="N712" s="3" t="s">
        <v>271</v>
      </c>
      <c r="AF712">
        <f t="shared" si="11"/>
        <v>13</v>
      </c>
      <c r="AG712" s="3">
        <f>_xlfn.ISOWEEKNUM(EDF[[#This Row],[Date]])</f>
        <v>38</v>
      </c>
      <c r="AH712" s="3">
        <f>YEAR(EDF[[#This Row],[Date]])</f>
        <v>2023</v>
      </c>
    </row>
    <row r="713" spans="1:34" x14ac:dyDescent="0.2">
      <c r="A713" s="1">
        <v>45193.364201388889</v>
      </c>
      <c r="B713" s="3" t="s">
        <v>100</v>
      </c>
      <c r="C713" s="2">
        <v>45193</v>
      </c>
      <c r="D713" s="3"/>
      <c r="E713" s="3">
        <v>1</v>
      </c>
      <c r="F713" s="3">
        <v>2</v>
      </c>
      <c r="G713" s="3">
        <v>3</v>
      </c>
      <c r="H713" s="3">
        <v>3</v>
      </c>
      <c r="I713" s="3">
        <v>3</v>
      </c>
      <c r="J713" s="3">
        <v>4</v>
      </c>
      <c r="K713" s="3"/>
      <c r="L713" s="14"/>
      <c r="M713" s="14"/>
      <c r="N713" s="3"/>
      <c r="AF713">
        <f t="shared" si="11"/>
        <v>16</v>
      </c>
      <c r="AG713" s="3">
        <f>_xlfn.ISOWEEKNUM(EDF[[#This Row],[Date]])</f>
        <v>38</v>
      </c>
      <c r="AH713" s="3">
        <f>YEAR(EDF[[#This Row],[Date]])</f>
        <v>2023</v>
      </c>
    </row>
    <row r="714" spans="1:34" x14ac:dyDescent="0.2">
      <c r="A714" s="1">
        <v>45193.370127314818</v>
      </c>
      <c r="B714" s="3" t="s">
        <v>88</v>
      </c>
      <c r="C714" s="2">
        <v>45193</v>
      </c>
      <c r="D714" s="3"/>
      <c r="E714" s="3">
        <v>2</v>
      </c>
      <c r="F714" s="3">
        <v>2</v>
      </c>
      <c r="G714" s="3">
        <v>3</v>
      </c>
      <c r="H714" s="3">
        <v>3</v>
      </c>
      <c r="I714" s="3">
        <v>2</v>
      </c>
      <c r="J714" s="3">
        <v>3</v>
      </c>
      <c r="K714" s="3"/>
      <c r="L714" s="14"/>
      <c r="M714" s="14"/>
      <c r="N714" s="3"/>
      <c r="AF714">
        <f t="shared" si="11"/>
        <v>15</v>
      </c>
      <c r="AG714" s="3">
        <f>_xlfn.ISOWEEKNUM(EDF[[#This Row],[Date]])</f>
        <v>38</v>
      </c>
      <c r="AH714" s="3">
        <f>YEAR(EDF[[#This Row],[Date]])</f>
        <v>2023</v>
      </c>
    </row>
    <row r="715" spans="1:34" x14ac:dyDescent="0.2">
      <c r="A715" s="1">
        <v>45193.370173611111</v>
      </c>
      <c r="B715" s="3" t="s">
        <v>168</v>
      </c>
      <c r="C715" s="2">
        <v>45193</v>
      </c>
      <c r="D715" s="3"/>
      <c r="E715" s="3">
        <v>4</v>
      </c>
      <c r="F715" s="3">
        <v>4</v>
      </c>
      <c r="G715" s="3">
        <v>2</v>
      </c>
      <c r="H715" s="3">
        <v>4</v>
      </c>
      <c r="I715" s="3">
        <v>2</v>
      </c>
      <c r="J715" s="3">
        <v>4</v>
      </c>
      <c r="K715" s="3"/>
      <c r="L715" s="14"/>
      <c r="M715" s="14"/>
      <c r="N715" s="3"/>
      <c r="AF715">
        <f t="shared" si="11"/>
        <v>20</v>
      </c>
      <c r="AG715" s="3">
        <f>_xlfn.ISOWEEKNUM(EDF[[#This Row],[Date]])</f>
        <v>38</v>
      </c>
      <c r="AH715" s="3">
        <f>YEAR(EDF[[#This Row],[Date]])</f>
        <v>2023</v>
      </c>
    </row>
    <row r="716" spans="1:34" x14ac:dyDescent="0.2">
      <c r="A716" s="1">
        <v>45193.370949074073</v>
      </c>
      <c r="B716" s="3" t="s">
        <v>167</v>
      </c>
      <c r="C716" s="2">
        <v>45193</v>
      </c>
      <c r="D716" s="3"/>
      <c r="E716" s="3">
        <v>2</v>
      </c>
      <c r="F716" s="3">
        <v>2</v>
      </c>
      <c r="G716" s="3">
        <v>2</v>
      </c>
      <c r="H716" s="3">
        <v>2</v>
      </c>
      <c r="I716" s="3">
        <v>1</v>
      </c>
      <c r="J716" s="3">
        <v>4</v>
      </c>
      <c r="K716" s="3"/>
      <c r="L716" s="14"/>
      <c r="M716" s="14"/>
      <c r="N716" s="3"/>
      <c r="AF716">
        <f t="shared" si="11"/>
        <v>13</v>
      </c>
      <c r="AG716" s="3">
        <f>_xlfn.ISOWEEKNUM(EDF[[#This Row],[Date]])</f>
        <v>38</v>
      </c>
      <c r="AH716" s="3">
        <f>YEAR(EDF[[#This Row],[Date]])</f>
        <v>2023</v>
      </c>
    </row>
    <row r="717" spans="1:34" x14ac:dyDescent="0.2">
      <c r="A717" s="1">
        <v>45193.385578703703</v>
      </c>
      <c r="B717" s="3" t="s">
        <v>109</v>
      </c>
      <c r="C717" s="2">
        <v>45193</v>
      </c>
      <c r="D717" s="3"/>
      <c r="E717" s="3">
        <v>3</v>
      </c>
      <c r="F717" s="3">
        <v>3</v>
      </c>
      <c r="G717" s="3">
        <v>4</v>
      </c>
      <c r="H717" s="3">
        <v>3</v>
      </c>
      <c r="I717" s="3">
        <v>4</v>
      </c>
      <c r="J717" s="3">
        <v>4</v>
      </c>
      <c r="K717" s="3"/>
      <c r="L717" s="14"/>
      <c r="M717" s="14"/>
      <c r="N717" s="3"/>
      <c r="AF717">
        <f t="shared" si="11"/>
        <v>21</v>
      </c>
      <c r="AG717" s="3">
        <f>_xlfn.ISOWEEKNUM(EDF[[#This Row],[Date]])</f>
        <v>38</v>
      </c>
      <c r="AH717" s="3">
        <f>YEAR(EDF[[#This Row],[Date]])</f>
        <v>2023</v>
      </c>
    </row>
    <row r="718" spans="1:34" x14ac:dyDescent="0.2">
      <c r="A718" s="1">
        <v>45193.389814814815</v>
      </c>
      <c r="B718" s="3" t="s">
        <v>171</v>
      </c>
      <c r="C718" s="2">
        <v>45193</v>
      </c>
      <c r="D718" s="3"/>
      <c r="E718" s="3">
        <v>2</v>
      </c>
      <c r="F718" s="3">
        <v>3</v>
      </c>
      <c r="G718" s="3">
        <v>3</v>
      </c>
      <c r="H718" s="3">
        <v>3</v>
      </c>
      <c r="I718" s="3">
        <v>3</v>
      </c>
      <c r="J718" s="3">
        <v>4</v>
      </c>
      <c r="K718" s="3"/>
      <c r="L718" s="14"/>
      <c r="M718" s="14"/>
      <c r="N718" s="3"/>
      <c r="AF718">
        <f t="shared" si="11"/>
        <v>18</v>
      </c>
      <c r="AG718" s="3">
        <f>_xlfn.ISOWEEKNUM(EDF[[#This Row],[Date]])</f>
        <v>38</v>
      </c>
      <c r="AH718" s="3">
        <f>YEAR(EDF[[#This Row],[Date]])</f>
        <v>2023</v>
      </c>
    </row>
    <row r="719" spans="1:34" x14ac:dyDescent="0.2">
      <c r="A719" s="1">
        <v>45193.390694444446</v>
      </c>
      <c r="B719" s="3" t="s">
        <v>142</v>
      </c>
      <c r="C719" s="2">
        <v>45193</v>
      </c>
      <c r="D719" s="3"/>
      <c r="E719" s="3">
        <v>2</v>
      </c>
      <c r="F719" s="3">
        <v>2</v>
      </c>
      <c r="G719" s="3">
        <v>3</v>
      </c>
      <c r="H719" s="3">
        <v>3</v>
      </c>
      <c r="I719" s="3">
        <v>2</v>
      </c>
      <c r="J719" s="3">
        <v>4</v>
      </c>
      <c r="K719" s="3"/>
      <c r="L719" s="14"/>
      <c r="M719" s="14"/>
      <c r="N719" s="3"/>
      <c r="AF719">
        <f t="shared" si="11"/>
        <v>16</v>
      </c>
      <c r="AG719" s="3">
        <f>_xlfn.ISOWEEKNUM(EDF[[#This Row],[Date]])</f>
        <v>38</v>
      </c>
      <c r="AH719" s="3">
        <f>YEAR(EDF[[#This Row],[Date]])</f>
        <v>2023</v>
      </c>
    </row>
    <row r="720" spans="1:34" x14ac:dyDescent="0.2">
      <c r="A720" s="1">
        <v>45193.394988425927</v>
      </c>
      <c r="B720" s="3" t="s">
        <v>102</v>
      </c>
      <c r="C720" s="2">
        <v>45193</v>
      </c>
      <c r="D720" s="3"/>
      <c r="E720" s="3">
        <v>2</v>
      </c>
      <c r="F720" s="3">
        <v>3</v>
      </c>
      <c r="G720" s="3">
        <v>3</v>
      </c>
      <c r="H720" s="3">
        <v>3</v>
      </c>
      <c r="I720" s="3">
        <v>4</v>
      </c>
      <c r="J720" s="3">
        <v>5</v>
      </c>
      <c r="K720" s="3"/>
      <c r="L720" s="14"/>
      <c r="M720" s="14"/>
      <c r="N720" s="3"/>
      <c r="AF720">
        <f t="shared" si="11"/>
        <v>20</v>
      </c>
      <c r="AG720" s="3">
        <f>_xlfn.ISOWEEKNUM(EDF[[#This Row],[Date]])</f>
        <v>38</v>
      </c>
      <c r="AH720" s="3">
        <f>YEAR(EDF[[#This Row],[Date]])</f>
        <v>2023</v>
      </c>
    </row>
    <row r="721" spans="1:34" x14ac:dyDescent="0.2">
      <c r="A721" s="1">
        <v>45193.395115740743</v>
      </c>
      <c r="B721" s="3" t="s">
        <v>181</v>
      </c>
      <c r="C721" s="2">
        <v>45193</v>
      </c>
      <c r="D721" s="3"/>
      <c r="E721" s="3">
        <v>2</v>
      </c>
      <c r="F721" s="3">
        <v>2</v>
      </c>
      <c r="G721" s="3">
        <v>2</v>
      </c>
      <c r="H721" s="3">
        <v>3</v>
      </c>
      <c r="I721" s="3">
        <v>2</v>
      </c>
      <c r="J721" s="3">
        <v>4</v>
      </c>
      <c r="K721" s="3"/>
      <c r="L721" s="14"/>
      <c r="M721" s="14"/>
      <c r="N721" s="3"/>
      <c r="AF721">
        <f t="shared" si="11"/>
        <v>15</v>
      </c>
      <c r="AG721" s="3">
        <f>_xlfn.ISOWEEKNUM(EDF[[#This Row],[Date]])</f>
        <v>38</v>
      </c>
      <c r="AH721" s="3">
        <f>YEAR(EDF[[#This Row],[Date]])</f>
        <v>2023</v>
      </c>
    </row>
    <row r="722" spans="1:34" x14ac:dyDescent="0.2">
      <c r="A722" s="1">
        <v>45193.395300925928</v>
      </c>
      <c r="B722" s="3" t="s">
        <v>83</v>
      </c>
      <c r="C722" s="2">
        <v>45193</v>
      </c>
      <c r="D722" s="3"/>
      <c r="E722" s="3">
        <v>2</v>
      </c>
      <c r="F722" s="3">
        <v>3</v>
      </c>
      <c r="G722" s="3">
        <v>3</v>
      </c>
      <c r="H722" s="3">
        <v>3</v>
      </c>
      <c r="I722" s="3">
        <v>2</v>
      </c>
      <c r="J722" s="3">
        <v>4</v>
      </c>
      <c r="K722" s="3"/>
      <c r="L722" s="14"/>
      <c r="M722" s="14"/>
      <c r="N722" s="3"/>
      <c r="AF722">
        <f t="shared" si="11"/>
        <v>17</v>
      </c>
      <c r="AG722" s="3">
        <f>_xlfn.ISOWEEKNUM(EDF[[#This Row],[Date]])</f>
        <v>38</v>
      </c>
      <c r="AH722" s="3">
        <f>YEAR(EDF[[#This Row],[Date]])</f>
        <v>2023</v>
      </c>
    </row>
    <row r="723" spans="1:34" x14ac:dyDescent="0.2">
      <c r="A723" s="1">
        <v>45193.395370370374</v>
      </c>
      <c r="B723" s="3" t="s">
        <v>87</v>
      </c>
      <c r="C723" s="2">
        <v>45193</v>
      </c>
      <c r="D723" s="3"/>
      <c r="E723" s="3">
        <v>3</v>
      </c>
      <c r="F723" s="3">
        <v>3</v>
      </c>
      <c r="G723" s="3">
        <v>4</v>
      </c>
      <c r="H723" s="3">
        <v>4</v>
      </c>
      <c r="I723" s="3">
        <v>2</v>
      </c>
      <c r="J723" s="3">
        <v>4</v>
      </c>
      <c r="K723" s="3"/>
      <c r="L723" s="14"/>
      <c r="M723" s="14"/>
      <c r="N723" s="3"/>
      <c r="AF723">
        <f t="shared" si="11"/>
        <v>20</v>
      </c>
      <c r="AG723" s="3">
        <f>_xlfn.ISOWEEKNUM(EDF[[#This Row],[Date]])</f>
        <v>38</v>
      </c>
      <c r="AH723" s="3">
        <f>YEAR(EDF[[#This Row],[Date]])</f>
        <v>2023</v>
      </c>
    </row>
    <row r="724" spans="1:34" x14ac:dyDescent="0.2">
      <c r="A724" s="1">
        <v>45193.395416666666</v>
      </c>
      <c r="B724" s="3" t="s">
        <v>191</v>
      </c>
      <c r="C724" s="2">
        <v>45193</v>
      </c>
      <c r="D724" s="3"/>
      <c r="E724" s="3">
        <v>5</v>
      </c>
      <c r="F724" s="3">
        <v>4</v>
      </c>
      <c r="G724" s="3">
        <v>5</v>
      </c>
      <c r="H724" s="3">
        <v>4</v>
      </c>
      <c r="I724" s="3">
        <v>3</v>
      </c>
      <c r="J724" s="3">
        <v>4</v>
      </c>
      <c r="K724" s="3"/>
      <c r="L724" s="14"/>
      <c r="M724" s="14"/>
      <c r="N724" s="3"/>
      <c r="AF724">
        <f t="shared" si="11"/>
        <v>25</v>
      </c>
      <c r="AG724" s="3">
        <f>_xlfn.ISOWEEKNUM(EDF[[#This Row],[Date]])</f>
        <v>38</v>
      </c>
      <c r="AH724" s="3">
        <f>YEAR(EDF[[#This Row],[Date]])</f>
        <v>2023</v>
      </c>
    </row>
    <row r="725" spans="1:34" x14ac:dyDescent="0.2">
      <c r="A725" s="1">
        <v>45193.395798611113</v>
      </c>
      <c r="B725" s="3" t="s">
        <v>111</v>
      </c>
      <c r="C725" s="2">
        <v>45193</v>
      </c>
      <c r="D725" s="3"/>
      <c r="E725" s="3">
        <v>3</v>
      </c>
      <c r="F725" s="3">
        <v>4</v>
      </c>
      <c r="G725" s="3">
        <v>3</v>
      </c>
      <c r="H725" s="3">
        <v>3</v>
      </c>
      <c r="I725" s="3">
        <v>3</v>
      </c>
      <c r="J725" s="3">
        <v>5</v>
      </c>
      <c r="K725" s="3"/>
      <c r="L725" s="14"/>
      <c r="M725" s="14"/>
      <c r="N725" s="3" t="s">
        <v>262</v>
      </c>
      <c r="AF725">
        <f t="shared" si="11"/>
        <v>21</v>
      </c>
      <c r="AG725" s="3">
        <f>_xlfn.ISOWEEKNUM(EDF[[#This Row],[Date]])</f>
        <v>38</v>
      </c>
      <c r="AH725" s="3">
        <f>YEAR(EDF[[#This Row],[Date]])</f>
        <v>2023</v>
      </c>
    </row>
    <row r="726" spans="1:34" x14ac:dyDescent="0.2">
      <c r="A726" s="1">
        <v>45193.396504629629</v>
      </c>
      <c r="B726" s="3" t="s">
        <v>84</v>
      </c>
      <c r="C726" s="2">
        <v>45193</v>
      </c>
      <c r="D726" s="3"/>
      <c r="E726" s="3">
        <v>3</v>
      </c>
      <c r="F726" s="3">
        <v>4</v>
      </c>
      <c r="G726" s="3">
        <v>3</v>
      </c>
      <c r="H726" s="3">
        <v>3</v>
      </c>
      <c r="I726" s="3">
        <v>2</v>
      </c>
      <c r="J726" s="3">
        <v>3</v>
      </c>
      <c r="K726" s="3"/>
      <c r="L726" s="14"/>
      <c r="M726" s="14"/>
      <c r="N726" s="3"/>
      <c r="AF726">
        <f t="shared" si="11"/>
        <v>18</v>
      </c>
      <c r="AG726" s="3">
        <f>_xlfn.ISOWEEKNUM(EDF[[#This Row],[Date]])</f>
        <v>38</v>
      </c>
      <c r="AH726" s="3">
        <f>YEAR(EDF[[#This Row],[Date]])</f>
        <v>2023</v>
      </c>
    </row>
    <row r="727" spans="1:34" x14ac:dyDescent="0.2">
      <c r="A727" s="1">
        <v>45193.396562499998</v>
      </c>
      <c r="B727" s="3" t="s">
        <v>192</v>
      </c>
      <c r="C727" s="2">
        <v>45193</v>
      </c>
      <c r="D727" s="3"/>
      <c r="E727" s="3">
        <v>2</v>
      </c>
      <c r="F727" s="3">
        <v>2</v>
      </c>
      <c r="G727" s="3">
        <v>3</v>
      </c>
      <c r="H727" s="3">
        <v>3</v>
      </c>
      <c r="I727" s="3">
        <v>2</v>
      </c>
      <c r="J727" s="3">
        <v>4</v>
      </c>
      <c r="K727" s="3"/>
      <c r="L727" s="14"/>
      <c r="M727" s="14"/>
      <c r="N727" s="3"/>
      <c r="AF727">
        <f t="shared" si="11"/>
        <v>16</v>
      </c>
      <c r="AG727" s="3">
        <f>_xlfn.ISOWEEKNUM(EDF[[#This Row],[Date]])</f>
        <v>38</v>
      </c>
      <c r="AH727" s="3">
        <f>YEAR(EDF[[#This Row],[Date]])</f>
        <v>2023</v>
      </c>
    </row>
    <row r="728" spans="1:34" x14ac:dyDescent="0.2">
      <c r="A728" s="1">
        <v>45193.396990740737</v>
      </c>
      <c r="B728" s="3" t="s">
        <v>211</v>
      </c>
      <c r="C728" s="2">
        <v>45193</v>
      </c>
      <c r="D728" s="3"/>
      <c r="E728" s="3">
        <v>2</v>
      </c>
      <c r="F728" s="3">
        <v>4</v>
      </c>
      <c r="G728" s="3">
        <v>2</v>
      </c>
      <c r="H728" s="3">
        <v>3</v>
      </c>
      <c r="I728" s="3">
        <v>1</v>
      </c>
      <c r="J728" s="3">
        <v>4</v>
      </c>
      <c r="K728" s="3"/>
      <c r="L728" s="14"/>
      <c r="M728" s="14"/>
      <c r="N728" s="3"/>
      <c r="AF728">
        <f t="shared" si="11"/>
        <v>16</v>
      </c>
      <c r="AG728" s="3">
        <f>_xlfn.ISOWEEKNUM(EDF[[#This Row],[Date]])</f>
        <v>38</v>
      </c>
      <c r="AH728" s="3">
        <f>YEAR(EDF[[#This Row],[Date]])</f>
        <v>2023</v>
      </c>
    </row>
    <row r="729" spans="1:34" x14ac:dyDescent="0.2">
      <c r="A729" s="1">
        <v>45193.409502314818</v>
      </c>
      <c r="B729" s="3" t="s">
        <v>75</v>
      </c>
      <c r="C729" s="2">
        <v>45193</v>
      </c>
      <c r="D729" s="3"/>
      <c r="E729" s="3">
        <v>4</v>
      </c>
      <c r="F729" s="3">
        <v>3</v>
      </c>
      <c r="G729" s="3">
        <v>3</v>
      </c>
      <c r="H729" s="3">
        <v>3</v>
      </c>
      <c r="I729" s="3">
        <v>2</v>
      </c>
      <c r="J729" s="3">
        <v>5</v>
      </c>
      <c r="K729" s="3"/>
      <c r="L729" s="14"/>
      <c r="M729" s="14"/>
      <c r="N729" s="3"/>
      <c r="AF729">
        <f t="shared" si="11"/>
        <v>20</v>
      </c>
      <c r="AG729" s="3">
        <f>_xlfn.ISOWEEKNUM(EDF[[#This Row],[Date]])</f>
        <v>38</v>
      </c>
      <c r="AH729" s="3">
        <f>YEAR(EDF[[#This Row],[Date]])</f>
        <v>2023</v>
      </c>
    </row>
    <row r="730" spans="1:34" x14ac:dyDescent="0.2">
      <c r="A730" s="1">
        <v>45193.426759259259</v>
      </c>
      <c r="B730" s="3" t="s">
        <v>188</v>
      </c>
      <c r="C730" s="2">
        <v>45193</v>
      </c>
      <c r="D730" s="3"/>
      <c r="E730" s="3">
        <v>3</v>
      </c>
      <c r="F730" s="3">
        <v>4</v>
      </c>
      <c r="G730" s="3">
        <v>3</v>
      </c>
      <c r="H730" s="3">
        <v>3</v>
      </c>
      <c r="I730" s="3">
        <v>3</v>
      </c>
      <c r="J730" s="3">
        <v>4</v>
      </c>
      <c r="K730" s="3"/>
      <c r="L730" s="14"/>
      <c r="M730" s="14"/>
      <c r="N730" s="3"/>
      <c r="AF730">
        <f t="shared" si="11"/>
        <v>20</v>
      </c>
      <c r="AG730" s="3">
        <f>_xlfn.ISOWEEKNUM(EDF[[#This Row],[Date]])</f>
        <v>38</v>
      </c>
      <c r="AH730" s="3">
        <f>YEAR(EDF[[#This Row],[Date]])</f>
        <v>2023</v>
      </c>
    </row>
    <row r="731" spans="1:34" x14ac:dyDescent="0.2">
      <c r="A731" s="1">
        <v>45193.428217592591</v>
      </c>
      <c r="B731" s="3" t="s">
        <v>131</v>
      </c>
      <c r="C731" s="2">
        <v>45193</v>
      </c>
      <c r="D731" s="3"/>
      <c r="E731" s="3">
        <v>2</v>
      </c>
      <c r="F731" s="3">
        <v>3</v>
      </c>
      <c r="G731" s="3">
        <v>3</v>
      </c>
      <c r="H731" s="3">
        <v>3</v>
      </c>
      <c r="I731" s="3">
        <v>2</v>
      </c>
      <c r="J731" s="3">
        <v>3</v>
      </c>
      <c r="K731" s="3"/>
      <c r="L731" s="14"/>
      <c r="M731" s="14"/>
      <c r="N731" s="3"/>
      <c r="AF731">
        <f t="shared" si="11"/>
        <v>16</v>
      </c>
      <c r="AG731" s="3">
        <f>_xlfn.ISOWEEKNUM(EDF[[#This Row],[Date]])</f>
        <v>38</v>
      </c>
      <c r="AH731" s="3">
        <f>YEAR(EDF[[#This Row],[Date]])</f>
        <v>2023</v>
      </c>
    </row>
    <row r="732" spans="1:34" x14ac:dyDescent="0.2">
      <c r="A732" s="1">
        <v>45193.42895833333</v>
      </c>
      <c r="B732" s="3" t="s">
        <v>200</v>
      </c>
      <c r="C732" s="2">
        <v>45193</v>
      </c>
      <c r="D732" s="3"/>
      <c r="E732" s="3">
        <v>3</v>
      </c>
      <c r="F732" s="3">
        <v>3</v>
      </c>
      <c r="G732" s="3">
        <v>3</v>
      </c>
      <c r="H732" s="3">
        <v>3</v>
      </c>
      <c r="I732" s="3">
        <v>1</v>
      </c>
      <c r="J732" s="3">
        <v>3</v>
      </c>
      <c r="K732" s="3"/>
      <c r="L732" s="14"/>
      <c r="M732" s="14"/>
      <c r="N732" s="3"/>
      <c r="AF732">
        <f t="shared" si="11"/>
        <v>16</v>
      </c>
      <c r="AG732" s="3">
        <f>_xlfn.ISOWEEKNUM(EDF[[#This Row],[Date]])</f>
        <v>38</v>
      </c>
      <c r="AH732" s="3">
        <f>YEAR(EDF[[#This Row],[Date]])</f>
        <v>2023</v>
      </c>
    </row>
    <row r="733" spans="1:34" x14ac:dyDescent="0.2">
      <c r="A733" s="1">
        <v>45193.438437500001</v>
      </c>
      <c r="B733" s="3" t="s">
        <v>240</v>
      </c>
      <c r="C733" s="2">
        <v>45193</v>
      </c>
      <c r="D733" s="3"/>
      <c r="E733" s="3">
        <v>3</v>
      </c>
      <c r="F733" s="3">
        <v>3</v>
      </c>
      <c r="G733" s="3">
        <v>4</v>
      </c>
      <c r="H733" s="3">
        <v>4</v>
      </c>
      <c r="I733" s="3">
        <v>2</v>
      </c>
      <c r="J733" s="3">
        <v>4</v>
      </c>
      <c r="K733" s="3"/>
      <c r="L733" s="14"/>
      <c r="M733" s="14"/>
      <c r="N733" s="3"/>
      <c r="AF733">
        <f t="shared" si="11"/>
        <v>20</v>
      </c>
      <c r="AG733" s="3">
        <f>_xlfn.ISOWEEKNUM(EDF[[#This Row],[Date]])</f>
        <v>38</v>
      </c>
      <c r="AH733" s="3">
        <f>YEAR(EDF[[#This Row],[Date]])</f>
        <v>2023</v>
      </c>
    </row>
    <row r="734" spans="1:34" x14ac:dyDescent="0.2">
      <c r="A734" s="1">
        <v>45193.439027777778</v>
      </c>
      <c r="B734" s="3" t="s">
        <v>86</v>
      </c>
      <c r="C734" s="2">
        <v>45193</v>
      </c>
      <c r="D734" s="3"/>
      <c r="E734" s="3">
        <v>3</v>
      </c>
      <c r="F734" s="3">
        <v>3</v>
      </c>
      <c r="G734" s="3">
        <v>4</v>
      </c>
      <c r="H734" s="3">
        <v>3</v>
      </c>
      <c r="I734" s="3">
        <v>2</v>
      </c>
      <c r="J734" s="3">
        <v>3</v>
      </c>
      <c r="K734" s="3"/>
      <c r="L734" s="14"/>
      <c r="M734" s="14"/>
      <c r="N734" s="3" t="s">
        <v>272</v>
      </c>
      <c r="AF734">
        <f t="shared" si="11"/>
        <v>18</v>
      </c>
      <c r="AG734" s="3">
        <f>_xlfn.ISOWEEKNUM(EDF[[#This Row],[Date]])</f>
        <v>38</v>
      </c>
      <c r="AH734" s="3">
        <f>YEAR(EDF[[#This Row],[Date]])</f>
        <v>2023</v>
      </c>
    </row>
    <row r="735" spans="1:34" x14ac:dyDescent="0.2">
      <c r="A735" s="1">
        <v>45193.441018518519</v>
      </c>
      <c r="B735" s="3" t="s">
        <v>76</v>
      </c>
      <c r="C735" s="2">
        <v>45193</v>
      </c>
      <c r="D735" s="3"/>
      <c r="E735" s="3">
        <v>3</v>
      </c>
      <c r="F735" s="3">
        <v>3</v>
      </c>
      <c r="G735" s="3">
        <v>3</v>
      </c>
      <c r="H735" s="3">
        <v>3</v>
      </c>
      <c r="I735" s="3">
        <v>3</v>
      </c>
      <c r="J735" s="3">
        <v>4</v>
      </c>
      <c r="K735" s="3"/>
      <c r="L735" s="14"/>
      <c r="M735" s="14"/>
      <c r="N735" s="3"/>
      <c r="AF735">
        <f t="shared" si="11"/>
        <v>19</v>
      </c>
      <c r="AG735" s="3">
        <f>_xlfn.ISOWEEKNUM(EDF[[#This Row],[Date]])</f>
        <v>38</v>
      </c>
      <c r="AH735" s="3">
        <f>YEAR(EDF[[#This Row],[Date]])</f>
        <v>2023</v>
      </c>
    </row>
    <row r="736" spans="1:34" x14ac:dyDescent="0.2">
      <c r="A736" s="1">
        <v>45193.441620370373</v>
      </c>
      <c r="B736" s="3" t="s">
        <v>134</v>
      </c>
      <c r="C736" s="2">
        <v>45193</v>
      </c>
      <c r="D736" s="3"/>
      <c r="E736" s="3">
        <v>2</v>
      </c>
      <c r="F736" s="3">
        <v>1</v>
      </c>
      <c r="G736" s="3">
        <v>3</v>
      </c>
      <c r="H736" s="3">
        <v>3</v>
      </c>
      <c r="I736" s="3">
        <v>2</v>
      </c>
      <c r="J736" s="3">
        <v>2</v>
      </c>
      <c r="K736" s="3"/>
      <c r="L736" s="14"/>
      <c r="M736" s="14"/>
      <c r="N736" s="3" t="s">
        <v>273</v>
      </c>
      <c r="AF736">
        <f t="shared" si="11"/>
        <v>13</v>
      </c>
      <c r="AG736" s="3">
        <f>_xlfn.ISOWEEKNUM(EDF[[#This Row],[Date]])</f>
        <v>38</v>
      </c>
      <c r="AH736" s="3">
        <f>YEAR(EDF[[#This Row],[Date]])</f>
        <v>2023</v>
      </c>
    </row>
    <row r="737" spans="1:34" x14ac:dyDescent="0.2">
      <c r="A737" s="1">
        <v>45193.442812499998</v>
      </c>
      <c r="B737" s="3" t="s">
        <v>230</v>
      </c>
      <c r="C737" s="2">
        <v>45193</v>
      </c>
      <c r="D737" s="3"/>
      <c r="E737" s="3">
        <v>3</v>
      </c>
      <c r="F737" s="3">
        <v>4</v>
      </c>
      <c r="G737" s="3">
        <v>4</v>
      </c>
      <c r="H737" s="3">
        <v>4</v>
      </c>
      <c r="I737" s="3">
        <v>3</v>
      </c>
      <c r="J737" s="3">
        <v>5</v>
      </c>
      <c r="K737" s="3"/>
      <c r="L737" s="14"/>
      <c r="M737" s="14"/>
      <c r="N737" s="3"/>
      <c r="AF737">
        <f t="shared" si="11"/>
        <v>23</v>
      </c>
      <c r="AG737" s="3">
        <f>_xlfn.ISOWEEKNUM(EDF[[#This Row],[Date]])</f>
        <v>38</v>
      </c>
      <c r="AH737" s="3">
        <f>YEAR(EDF[[#This Row],[Date]])</f>
        <v>2023</v>
      </c>
    </row>
    <row r="738" spans="1:34" x14ac:dyDescent="0.2">
      <c r="A738" s="1">
        <v>45194.348449074074</v>
      </c>
      <c r="B738" s="3" t="s">
        <v>109</v>
      </c>
      <c r="C738" s="2">
        <v>45194</v>
      </c>
      <c r="D738" s="3"/>
      <c r="E738" s="3">
        <v>3</v>
      </c>
      <c r="F738" s="3">
        <v>3</v>
      </c>
      <c r="G738" s="3">
        <v>4</v>
      </c>
      <c r="H738" s="3">
        <v>4</v>
      </c>
      <c r="I738" s="3">
        <v>4</v>
      </c>
      <c r="J738" s="3">
        <v>3</v>
      </c>
      <c r="K738" s="3"/>
      <c r="L738" s="14"/>
      <c r="M738" s="14"/>
      <c r="N738" s="3"/>
      <c r="AF738">
        <f t="shared" si="11"/>
        <v>21</v>
      </c>
      <c r="AG738" s="3">
        <f>_xlfn.ISOWEEKNUM(EDF[[#This Row],[Date]])</f>
        <v>39</v>
      </c>
      <c r="AH738" s="3">
        <f>YEAR(EDF[[#This Row],[Date]])</f>
        <v>2023</v>
      </c>
    </row>
    <row r="739" spans="1:34" x14ac:dyDescent="0.2">
      <c r="A739" s="1">
        <v>45194.353842592594</v>
      </c>
      <c r="B739" s="3" t="s">
        <v>75</v>
      </c>
      <c r="C739" s="2">
        <v>45194</v>
      </c>
      <c r="D739" s="3"/>
      <c r="E739" s="3">
        <v>2</v>
      </c>
      <c r="F739" s="3">
        <v>2</v>
      </c>
      <c r="G739" s="3">
        <v>1</v>
      </c>
      <c r="H739" s="3">
        <v>2</v>
      </c>
      <c r="I739" s="3">
        <v>3</v>
      </c>
      <c r="J739" s="3">
        <v>4</v>
      </c>
      <c r="K739" s="3"/>
      <c r="L739" s="14"/>
      <c r="M739" s="14"/>
      <c r="N739" s="3"/>
      <c r="AF739">
        <f t="shared" si="11"/>
        <v>14</v>
      </c>
      <c r="AG739" s="3">
        <f>_xlfn.ISOWEEKNUM(EDF[[#This Row],[Date]])</f>
        <v>39</v>
      </c>
      <c r="AH739" s="3">
        <f>YEAR(EDF[[#This Row],[Date]])</f>
        <v>2023</v>
      </c>
    </row>
    <row r="740" spans="1:34" x14ac:dyDescent="0.2">
      <c r="A740" s="1">
        <v>45194.829479166663</v>
      </c>
      <c r="B740" s="3" t="s">
        <v>78</v>
      </c>
      <c r="C740" s="2">
        <v>45194</v>
      </c>
      <c r="D740" s="3"/>
      <c r="E740" s="3">
        <v>3</v>
      </c>
      <c r="F740" s="3">
        <v>4</v>
      </c>
      <c r="G740" s="3">
        <v>1</v>
      </c>
      <c r="H740" s="3">
        <v>2</v>
      </c>
      <c r="I740" s="3">
        <v>4</v>
      </c>
      <c r="J740" s="3">
        <v>4</v>
      </c>
      <c r="K740" s="3"/>
      <c r="L740" s="14"/>
      <c r="M740" s="14"/>
      <c r="N740" s="3" t="s">
        <v>274</v>
      </c>
      <c r="AF740">
        <f t="shared" si="11"/>
        <v>18</v>
      </c>
      <c r="AG740" s="3">
        <f>_xlfn.ISOWEEKNUM(EDF[[#This Row],[Date]])</f>
        <v>39</v>
      </c>
      <c r="AH740" s="3">
        <f>YEAR(EDF[[#This Row],[Date]])</f>
        <v>2023</v>
      </c>
    </row>
    <row r="741" spans="1:34" x14ac:dyDescent="0.2">
      <c r="A741" s="1">
        <v>45195.287627314814</v>
      </c>
      <c r="B741" s="3" t="s">
        <v>99</v>
      </c>
      <c r="C741" s="2">
        <v>45195</v>
      </c>
      <c r="D741" s="3"/>
      <c r="E741" s="3">
        <v>3</v>
      </c>
      <c r="F741" s="3">
        <v>4</v>
      </c>
      <c r="G741" s="3">
        <v>3</v>
      </c>
      <c r="H741" s="3">
        <v>4</v>
      </c>
      <c r="I741" s="3">
        <v>2</v>
      </c>
      <c r="J741" s="3">
        <v>4</v>
      </c>
      <c r="K741" s="3"/>
      <c r="L741" s="14"/>
      <c r="M741" s="14"/>
      <c r="N741" s="3"/>
      <c r="AF741">
        <f t="shared" si="11"/>
        <v>20</v>
      </c>
      <c r="AG741" s="3">
        <f>_xlfn.ISOWEEKNUM(EDF[[#This Row],[Date]])</f>
        <v>39</v>
      </c>
      <c r="AH741" s="3">
        <f>YEAR(EDF[[#This Row],[Date]])</f>
        <v>2023</v>
      </c>
    </row>
    <row r="742" spans="1:34" x14ac:dyDescent="0.2">
      <c r="A742" s="1">
        <v>45195.302361111113</v>
      </c>
      <c r="B742" s="3" t="s">
        <v>181</v>
      </c>
      <c r="C742" s="2">
        <v>45195</v>
      </c>
      <c r="D742" s="3"/>
      <c r="E742" s="3">
        <v>3</v>
      </c>
      <c r="F742" s="3">
        <v>3</v>
      </c>
      <c r="G742" s="3">
        <v>2</v>
      </c>
      <c r="H742" s="3">
        <v>2</v>
      </c>
      <c r="I742" s="3">
        <v>3</v>
      </c>
      <c r="J742" s="3">
        <v>4</v>
      </c>
      <c r="K742" s="3"/>
      <c r="L742" s="14"/>
      <c r="M742" s="14"/>
      <c r="N742" s="3"/>
      <c r="AF742">
        <f t="shared" si="11"/>
        <v>17</v>
      </c>
      <c r="AG742" s="3">
        <f>_xlfn.ISOWEEKNUM(EDF[[#This Row],[Date]])</f>
        <v>39</v>
      </c>
      <c r="AH742" s="3">
        <f>YEAR(EDF[[#This Row],[Date]])</f>
        <v>2023</v>
      </c>
    </row>
    <row r="743" spans="1:34" x14ac:dyDescent="0.2">
      <c r="A743" s="1">
        <v>45195.324664351851</v>
      </c>
      <c r="B743" s="3" t="s">
        <v>208</v>
      </c>
      <c r="C743" s="2">
        <v>45195</v>
      </c>
      <c r="D743" s="3"/>
      <c r="E743" s="3">
        <v>4</v>
      </c>
      <c r="F743" s="3">
        <v>4</v>
      </c>
      <c r="G743" s="3">
        <v>4</v>
      </c>
      <c r="H743" s="3">
        <v>4</v>
      </c>
      <c r="I743" s="3">
        <v>4</v>
      </c>
      <c r="J743" s="3">
        <v>4</v>
      </c>
      <c r="K743" s="3"/>
      <c r="L743" s="14"/>
      <c r="M743" s="14"/>
      <c r="N743" s="3"/>
      <c r="AF743">
        <f t="shared" si="11"/>
        <v>24</v>
      </c>
      <c r="AG743" s="3">
        <f>_xlfn.ISOWEEKNUM(EDF[[#This Row],[Date]])</f>
        <v>39</v>
      </c>
      <c r="AH743" s="3">
        <f>YEAR(EDF[[#This Row],[Date]])</f>
        <v>2023</v>
      </c>
    </row>
    <row r="744" spans="1:34" x14ac:dyDescent="0.2">
      <c r="A744" s="1">
        <v>45195.335648148146</v>
      </c>
      <c r="B744" s="3" t="s">
        <v>188</v>
      </c>
      <c r="C744" s="2">
        <v>45195</v>
      </c>
      <c r="D744" s="3"/>
      <c r="E744" s="3">
        <v>3</v>
      </c>
      <c r="F744" s="3">
        <v>4</v>
      </c>
      <c r="G744" s="3">
        <v>2</v>
      </c>
      <c r="H744" s="3">
        <v>2</v>
      </c>
      <c r="I744" s="3">
        <v>3</v>
      </c>
      <c r="J744" s="3">
        <v>4</v>
      </c>
      <c r="K744" s="3"/>
      <c r="L744" s="14"/>
      <c r="M744" s="14"/>
      <c r="N744" s="3" t="s">
        <v>275</v>
      </c>
      <c r="AF744">
        <f t="shared" si="11"/>
        <v>18</v>
      </c>
      <c r="AG744" s="3">
        <f>_xlfn.ISOWEEKNUM(EDF[[#This Row],[Date]])</f>
        <v>39</v>
      </c>
      <c r="AH744" s="3">
        <f>YEAR(EDF[[#This Row],[Date]])</f>
        <v>2023</v>
      </c>
    </row>
    <row r="745" spans="1:34" x14ac:dyDescent="0.2">
      <c r="A745" s="1">
        <v>45195.335833333331</v>
      </c>
      <c r="B745" s="3" t="s">
        <v>135</v>
      </c>
      <c r="C745" s="2">
        <v>45195</v>
      </c>
      <c r="D745" s="3"/>
      <c r="E745" s="3">
        <v>3</v>
      </c>
      <c r="F745" s="3">
        <v>4</v>
      </c>
      <c r="G745" s="3">
        <v>2</v>
      </c>
      <c r="H745" s="3">
        <v>3</v>
      </c>
      <c r="I745" s="3">
        <v>2</v>
      </c>
      <c r="J745" s="3">
        <v>4</v>
      </c>
      <c r="K745" s="3"/>
      <c r="L745" s="14"/>
      <c r="M745" s="14"/>
      <c r="N745" s="3"/>
      <c r="AF745">
        <f t="shared" si="11"/>
        <v>18</v>
      </c>
      <c r="AG745" s="3">
        <f>_xlfn.ISOWEEKNUM(EDF[[#This Row],[Date]])</f>
        <v>39</v>
      </c>
      <c r="AH745" s="3">
        <f>YEAR(EDF[[#This Row],[Date]])</f>
        <v>2023</v>
      </c>
    </row>
    <row r="746" spans="1:34" x14ac:dyDescent="0.2">
      <c r="A746" s="1">
        <v>45195.339016203703</v>
      </c>
      <c r="B746" s="3" t="s">
        <v>93</v>
      </c>
      <c r="C746" s="2">
        <v>45195</v>
      </c>
      <c r="D746" s="3"/>
      <c r="E746" s="3">
        <v>3</v>
      </c>
      <c r="F746" s="3">
        <v>4</v>
      </c>
      <c r="G746" s="3">
        <v>3</v>
      </c>
      <c r="H746" s="3">
        <v>2</v>
      </c>
      <c r="I746" s="3">
        <v>3</v>
      </c>
      <c r="J746" s="3">
        <v>4</v>
      </c>
      <c r="K746" s="3"/>
      <c r="L746" s="14"/>
      <c r="M746" s="14"/>
      <c r="N746" s="3"/>
      <c r="AF746">
        <f t="shared" si="11"/>
        <v>19</v>
      </c>
      <c r="AG746" s="3">
        <f>_xlfn.ISOWEEKNUM(EDF[[#This Row],[Date]])</f>
        <v>39</v>
      </c>
      <c r="AH746" s="3">
        <f>YEAR(EDF[[#This Row],[Date]])</f>
        <v>2023</v>
      </c>
    </row>
    <row r="747" spans="1:34" x14ac:dyDescent="0.2">
      <c r="A747" s="1">
        <v>45195.341898148145</v>
      </c>
      <c r="B747" s="3" t="s">
        <v>112</v>
      </c>
      <c r="C747" s="2">
        <v>45195</v>
      </c>
      <c r="D747" s="3"/>
      <c r="E747" s="3">
        <v>3</v>
      </c>
      <c r="F747" s="3">
        <v>4</v>
      </c>
      <c r="G747" s="3">
        <v>2</v>
      </c>
      <c r="H747" s="3">
        <v>2</v>
      </c>
      <c r="I747" s="3">
        <v>3</v>
      </c>
      <c r="J747" s="3">
        <v>4</v>
      </c>
      <c r="K747" s="3"/>
      <c r="L747" s="14"/>
      <c r="M747" s="14"/>
      <c r="N747" s="3"/>
      <c r="AF747">
        <f t="shared" si="11"/>
        <v>18</v>
      </c>
      <c r="AG747" s="3">
        <f>_xlfn.ISOWEEKNUM(EDF[[#This Row],[Date]])</f>
        <v>39</v>
      </c>
      <c r="AH747" s="3">
        <f>YEAR(EDF[[#This Row],[Date]])</f>
        <v>2023</v>
      </c>
    </row>
    <row r="748" spans="1:34" x14ac:dyDescent="0.2">
      <c r="A748" s="1">
        <v>45195.342893518522</v>
      </c>
      <c r="B748" s="3" t="s">
        <v>109</v>
      </c>
      <c r="C748" s="2">
        <v>45195</v>
      </c>
      <c r="D748" s="3"/>
      <c r="E748" s="3">
        <v>3</v>
      </c>
      <c r="F748" s="3">
        <v>4</v>
      </c>
      <c r="G748" s="3">
        <v>5</v>
      </c>
      <c r="H748" s="3">
        <v>5</v>
      </c>
      <c r="I748" s="3">
        <v>4</v>
      </c>
      <c r="J748" s="3">
        <v>4</v>
      </c>
      <c r="K748" s="3"/>
      <c r="L748" s="14"/>
      <c r="M748" s="14"/>
      <c r="N748" s="3"/>
      <c r="AF748">
        <f t="shared" si="11"/>
        <v>25</v>
      </c>
      <c r="AG748" s="3">
        <f>_xlfn.ISOWEEKNUM(EDF[[#This Row],[Date]])</f>
        <v>39</v>
      </c>
      <c r="AH748" s="3">
        <f>YEAR(EDF[[#This Row],[Date]])</f>
        <v>2023</v>
      </c>
    </row>
    <row r="749" spans="1:34" x14ac:dyDescent="0.2">
      <c r="A749" s="1">
        <v>45195.344155092593</v>
      </c>
      <c r="B749" s="3" t="s">
        <v>95</v>
      </c>
      <c r="C749" s="2">
        <v>45195</v>
      </c>
      <c r="D749" s="3"/>
      <c r="E749" s="3">
        <v>2</v>
      </c>
      <c r="F749" s="3">
        <v>3</v>
      </c>
      <c r="G749" s="3">
        <v>2</v>
      </c>
      <c r="H749" s="3">
        <v>2</v>
      </c>
      <c r="I749" s="3">
        <v>3</v>
      </c>
      <c r="J749" s="3">
        <v>4</v>
      </c>
      <c r="K749" s="3"/>
      <c r="L749" s="14"/>
      <c r="M749" s="14"/>
      <c r="N749" s="3"/>
      <c r="AF749">
        <f t="shared" si="11"/>
        <v>16</v>
      </c>
      <c r="AG749" s="3">
        <f>_xlfn.ISOWEEKNUM(EDF[[#This Row],[Date]])</f>
        <v>39</v>
      </c>
      <c r="AH749" s="3">
        <f>YEAR(EDF[[#This Row],[Date]])</f>
        <v>2023</v>
      </c>
    </row>
    <row r="750" spans="1:34" x14ac:dyDescent="0.2">
      <c r="A750" s="1">
        <v>45195.345590277779</v>
      </c>
      <c r="B750" s="3" t="s">
        <v>193</v>
      </c>
      <c r="C750" s="2">
        <v>45195</v>
      </c>
      <c r="D750" s="3"/>
      <c r="E750" s="3">
        <v>4</v>
      </c>
      <c r="F750" s="3">
        <v>4</v>
      </c>
      <c r="G750" s="3">
        <v>5</v>
      </c>
      <c r="H750" s="3">
        <v>4</v>
      </c>
      <c r="I750" s="3">
        <v>3</v>
      </c>
      <c r="J750" s="3">
        <v>4</v>
      </c>
      <c r="K750" s="3"/>
      <c r="L750" s="14"/>
      <c r="M750" s="14"/>
      <c r="N750" s="3"/>
      <c r="AF750">
        <f t="shared" si="11"/>
        <v>24</v>
      </c>
      <c r="AG750" s="3">
        <f>_xlfn.ISOWEEKNUM(EDF[[#This Row],[Date]])</f>
        <v>39</v>
      </c>
      <c r="AH750" s="3">
        <f>YEAR(EDF[[#This Row],[Date]])</f>
        <v>2023</v>
      </c>
    </row>
    <row r="751" spans="1:34" x14ac:dyDescent="0.2">
      <c r="A751" s="1">
        <v>45195.382777777777</v>
      </c>
      <c r="B751" s="3" t="s">
        <v>77</v>
      </c>
      <c r="C751" s="2">
        <v>45195</v>
      </c>
      <c r="D751" s="3"/>
      <c r="E751" s="3">
        <v>2</v>
      </c>
      <c r="F751" s="3">
        <v>4</v>
      </c>
      <c r="G751" s="3">
        <v>2</v>
      </c>
      <c r="H751" s="3">
        <v>2</v>
      </c>
      <c r="I751" s="3">
        <v>2</v>
      </c>
      <c r="J751" s="3">
        <v>4</v>
      </c>
      <c r="K751" s="3"/>
      <c r="L751" s="14"/>
      <c r="M751" s="14"/>
      <c r="N751" s="3"/>
      <c r="AF751">
        <f t="shared" si="11"/>
        <v>16</v>
      </c>
      <c r="AG751" s="3">
        <f>_xlfn.ISOWEEKNUM(EDF[[#This Row],[Date]])</f>
        <v>39</v>
      </c>
      <c r="AH751" s="3">
        <f>YEAR(EDF[[#This Row],[Date]])</f>
        <v>2023</v>
      </c>
    </row>
    <row r="752" spans="1:34" x14ac:dyDescent="0.2">
      <c r="A752" s="1">
        <v>45195.395358796297</v>
      </c>
      <c r="B752" s="3" t="s">
        <v>167</v>
      </c>
      <c r="C752" s="2">
        <v>45195</v>
      </c>
      <c r="D752" s="3"/>
      <c r="E752" s="3">
        <v>1</v>
      </c>
      <c r="F752" s="3">
        <v>2</v>
      </c>
      <c r="G752" s="3">
        <v>1</v>
      </c>
      <c r="H752" s="3">
        <v>2</v>
      </c>
      <c r="I752" s="3">
        <v>3</v>
      </c>
      <c r="J752" s="3">
        <v>4</v>
      </c>
      <c r="K752" s="3"/>
      <c r="L752" s="14"/>
      <c r="M752" s="14"/>
      <c r="N752" s="3"/>
      <c r="AF752">
        <f t="shared" si="11"/>
        <v>13</v>
      </c>
      <c r="AG752" s="3">
        <f>_xlfn.ISOWEEKNUM(EDF[[#This Row],[Date]])</f>
        <v>39</v>
      </c>
      <c r="AH752" s="3">
        <f>YEAR(EDF[[#This Row],[Date]])</f>
        <v>2023</v>
      </c>
    </row>
    <row r="753" spans="1:34" x14ac:dyDescent="0.2">
      <c r="A753" s="1">
        <v>45195.402037037034</v>
      </c>
      <c r="B753" s="3" t="s">
        <v>86</v>
      </c>
      <c r="C753" s="2">
        <v>45194</v>
      </c>
      <c r="D753" s="3"/>
      <c r="E753" s="3">
        <v>4</v>
      </c>
      <c r="F753" s="3">
        <v>3</v>
      </c>
      <c r="G753" s="3">
        <v>4</v>
      </c>
      <c r="H753" s="3">
        <v>2</v>
      </c>
      <c r="I753" s="3">
        <v>2</v>
      </c>
      <c r="J753" s="3">
        <v>3</v>
      </c>
      <c r="K753" s="3"/>
      <c r="L753" s="14"/>
      <c r="M753" s="14"/>
      <c r="N753" s="3" t="s">
        <v>276</v>
      </c>
      <c r="AF753">
        <f t="shared" si="11"/>
        <v>18</v>
      </c>
      <c r="AG753" s="3">
        <f>_xlfn.ISOWEEKNUM(EDF[[#This Row],[Date]])</f>
        <v>39</v>
      </c>
      <c r="AH753" s="3">
        <f>YEAR(EDF[[#This Row],[Date]])</f>
        <v>2023</v>
      </c>
    </row>
    <row r="754" spans="1:34" x14ac:dyDescent="0.2">
      <c r="A754" s="1">
        <v>45195.419918981483</v>
      </c>
      <c r="B754" s="3" t="s">
        <v>142</v>
      </c>
      <c r="C754" s="2">
        <v>45195</v>
      </c>
      <c r="D754" s="3"/>
      <c r="E754" s="3">
        <v>2</v>
      </c>
      <c r="F754" s="3">
        <v>4</v>
      </c>
      <c r="G754" s="3">
        <v>2</v>
      </c>
      <c r="H754" s="3">
        <v>2</v>
      </c>
      <c r="I754" s="3">
        <v>3</v>
      </c>
      <c r="J754" s="3">
        <v>4</v>
      </c>
      <c r="K754" s="3"/>
      <c r="L754" s="14"/>
      <c r="M754" s="14"/>
      <c r="N754" s="3"/>
      <c r="AF754">
        <f t="shared" si="11"/>
        <v>17</v>
      </c>
      <c r="AG754" s="3">
        <f>_xlfn.ISOWEEKNUM(EDF[[#This Row],[Date]])</f>
        <v>39</v>
      </c>
      <c r="AH754" s="3">
        <f>YEAR(EDF[[#This Row],[Date]])</f>
        <v>2023</v>
      </c>
    </row>
    <row r="755" spans="1:34" x14ac:dyDescent="0.2">
      <c r="A755" s="1">
        <v>45195.4221412037</v>
      </c>
      <c r="B755" s="3" t="s">
        <v>211</v>
      </c>
      <c r="C755" s="2">
        <v>45195</v>
      </c>
      <c r="D755" s="3"/>
      <c r="E755" s="3">
        <v>4</v>
      </c>
      <c r="F755" s="3">
        <v>5</v>
      </c>
      <c r="G755" s="3">
        <v>1</v>
      </c>
      <c r="H755" s="3">
        <v>2</v>
      </c>
      <c r="I755" s="3">
        <v>2</v>
      </c>
      <c r="J755" s="3">
        <v>4</v>
      </c>
      <c r="K755" s="3"/>
      <c r="L755" s="14"/>
      <c r="M755" s="14"/>
      <c r="N755" s="3"/>
      <c r="AF755">
        <f t="shared" si="11"/>
        <v>18</v>
      </c>
      <c r="AG755" s="3">
        <f>_xlfn.ISOWEEKNUM(EDF[[#This Row],[Date]])</f>
        <v>39</v>
      </c>
      <c r="AH755" s="3">
        <f>YEAR(EDF[[#This Row],[Date]])</f>
        <v>2023</v>
      </c>
    </row>
    <row r="756" spans="1:34" x14ac:dyDescent="0.2">
      <c r="A756" s="1">
        <v>45195.433368055557</v>
      </c>
      <c r="B756" s="3" t="s">
        <v>230</v>
      </c>
      <c r="C756" s="2">
        <v>45195</v>
      </c>
      <c r="D756" s="3"/>
      <c r="E756" s="3">
        <v>3</v>
      </c>
      <c r="F756" s="3">
        <v>4</v>
      </c>
      <c r="G756" s="3">
        <v>2</v>
      </c>
      <c r="H756" s="3">
        <v>2</v>
      </c>
      <c r="I756" s="3">
        <v>4</v>
      </c>
      <c r="J756" s="3">
        <v>5</v>
      </c>
      <c r="K756" s="3"/>
      <c r="L756" s="14"/>
      <c r="M756" s="14"/>
      <c r="N756" s="3"/>
      <c r="AF756">
        <f t="shared" si="11"/>
        <v>20</v>
      </c>
      <c r="AG756" s="3">
        <f>_xlfn.ISOWEEKNUM(EDF[[#This Row],[Date]])</f>
        <v>39</v>
      </c>
      <c r="AH756" s="3">
        <f>YEAR(EDF[[#This Row],[Date]])</f>
        <v>2023</v>
      </c>
    </row>
    <row r="757" spans="1:34" x14ac:dyDescent="0.2">
      <c r="A757" s="1">
        <v>45195.439293981479</v>
      </c>
      <c r="B757" s="3" t="s">
        <v>192</v>
      </c>
      <c r="C757" s="2">
        <v>45195</v>
      </c>
      <c r="D757" s="3"/>
      <c r="E757" s="3">
        <v>3</v>
      </c>
      <c r="F757" s="3">
        <v>4</v>
      </c>
      <c r="G757" s="3">
        <v>2</v>
      </c>
      <c r="H757" s="3">
        <v>3</v>
      </c>
      <c r="I757" s="3">
        <v>3</v>
      </c>
      <c r="J757" s="3">
        <v>4</v>
      </c>
      <c r="K757" s="3"/>
      <c r="L757" s="14"/>
      <c r="M757" s="14"/>
      <c r="N757" s="3"/>
      <c r="AF757">
        <f t="shared" si="11"/>
        <v>19</v>
      </c>
      <c r="AG757" s="3">
        <f>_xlfn.ISOWEEKNUM(EDF[[#This Row],[Date]])</f>
        <v>39</v>
      </c>
      <c r="AH757" s="3">
        <f>YEAR(EDF[[#This Row],[Date]])</f>
        <v>2023</v>
      </c>
    </row>
    <row r="758" spans="1:34" x14ac:dyDescent="0.2">
      <c r="A758" s="1">
        <v>45195.442395833335</v>
      </c>
      <c r="B758" s="3" t="s">
        <v>78</v>
      </c>
      <c r="C758" s="2">
        <v>45195</v>
      </c>
      <c r="D758" s="3"/>
      <c r="E758" s="3">
        <v>2</v>
      </c>
      <c r="F758" s="3">
        <v>2</v>
      </c>
      <c r="G758" s="3">
        <v>1</v>
      </c>
      <c r="H758" s="3">
        <v>4</v>
      </c>
      <c r="I758" s="3">
        <v>2</v>
      </c>
      <c r="J758" s="3">
        <v>1</v>
      </c>
      <c r="K758" s="3"/>
      <c r="L758" s="14"/>
      <c r="M758" s="14"/>
      <c r="N758" s="3" t="s">
        <v>277</v>
      </c>
      <c r="AF758">
        <f t="shared" si="11"/>
        <v>12</v>
      </c>
      <c r="AG758" s="3">
        <f>_xlfn.ISOWEEKNUM(EDF[[#This Row],[Date]])</f>
        <v>39</v>
      </c>
      <c r="AH758" s="3">
        <f>YEAR(EDF[[#This Row],[Date]])</f>
        <v>2023</v>
      </c>
    </row>
    <row r="759" spans="1:34" x14ac:dyDescent="0.2">
      <c r="A759" s="1">
        <v>45195.447615740741</v>
      </c>
      <c r="B759" s="3" t="s">
        <v>107</v>
      </c>
      <c r="C759" s="2">
        <v>45195</v>
      </c>
      <c r="D759" s="3"/>
      <c r="E759" s="3">
        <v>1</v>
      </c>
      <c r="F759" s="3">
        <v>2</v>
      </c>
      <c r="G759" s="3">
        <v>3</v>
      </c>
      <c r="H759" s="3">
        <v>3</v>
      </c>
      <c r="I759" s="3">
        <v>1</v>
      </c>
      <c r="J759" s="3">
        <v>1</v>
      </c>
      <c r="K759" s="3"/>
      <c r="L759" s="14"/>
      <c r="M759" s="14"/>
      <c r="N759" s="3" t="s">
        <v>278</v>
      </c>
      <c r="AF759">
        <f t="shared" si="11"/>
        <v>11</v>
      </c>
      <c r="AG759" s="3">
        <f>_xlfn.ISOWEEKNUM(EDF[[#This Row],[Date]])</f>
        <v>39</v>
      </c>
      <c r="AH759" s="3">
        <f>YEAR(EDF[[#This Row],[Date]])</f>
        <v>2023</v>
      </c>
    </row>
    <row r="760" spans="1:34" x14ac:dyDescent="0.2">
      <c r="A760" s="1">
        <v>45195.452939814815</v>
      </c>
      <c r="B760" s="3" t="s">
        <v>243</v>
      </c>
      <c r="C760" s="2">
        <v>45195</v>
      </c>
      <c r="D760" s="3"/>
      <c r="E760" s="3">
        <v>3</v>
      </c>
      <c r="F760" s="3">
        <v>4</v>
      </c>
      <c r="G760" s="3">
        <v>3</v>
      </c>
      <c r="H760" s="3">
        <v>2</v>
      </c>
      <c r="I760" s="3">
        <v>4</v>
      </c>
      <c r="J760" s="3">
        <v>4</v>
      </c>
      <c r="K760" s="3"/>
      <c r="L760" s="14"/>
      <c r="M760" s="14"/>
      <c r="N760" s="3"/>
      <c r="AF760">
        <f t="shared" si="11"/>
        <v>20</v>
      </c>
      <c r="AG760" s="3">
        <f>_xlfn.ISOWEEKNUM(EDF[[#This Row],[Date]])</f>
        <v>39</v>
      </c>
      <c r="AH760" s="3">
        <f>YEAR(EDF[[#This Row],[Date]])</f>
        <v>2023</v>
      </c>
    </row>
    <row r="761" spans="1:34" x14ac:dyDescent="0.2">
      <c r="A761" s="1">
        <v>45195.460393518515</v>
      </c>
      <c r="B761" s="3" t="s">
        <v>83</v>
      </c>
      <c r="C761" s="2">
        <v>45195</v>
      </c>
      <c r="D761" s="3"/>
      <c r="E761" s="3">
        <v>4</v>
      </c>
      <c r="F761" s="3">
        <v>4</v>
      </c>
      <c r="G761" s="3">
        <v>2</v>
      </c>
      <c r="H761" s="3">
        <v>2</v>
      </c>
      <c r="I761" s="3">
        <v>3</v>
      </c>
      <c r="J761" s="3">
        <v>4</v>
      </c>
      <c r="K761" s="3"/>
      <c r="L761" s="14"/>
      <c r="M761" s="14"/>
      <c r="N761" s="3"/>
      <c r="AF761">
        <f t="shared" si="11"/>
        <v>19</v>
      </c>
      <c r="AG761" s="3">
        <f>_xlfn.ISOWEEKNUM(EDF[[#This Row],[Date]])</f>
        <v>39</v>
      </c>
      <c r="AH761" s="3">
        <f>YEAR(EDF[[#This Row],[Date]])</f>
        <v>2023</v>
      </c>
    </row>
    <row r="762" spans="1:34" x14ac:dyDescent="0.2">
      <c r="A762" s="1">
        <v>45195.474062499998</v>
      </c>
      <c r="B762" s="3" t="s">
        <v>205</v>
      </c>
      <c r="C762" s="2">
        <v>45195</v>
      </c>
      <c r="D762" s="3"/>
      <c r="E762" s="3">
        <v>2</v>
      </c>
      <c r="F762" s="3">
        <v>1</v>
      </c>
      <c r="G762" s="3">
        <v>3</v>
      </c>
      <c r="H762" s="3">
        <v>2</v>
      </c>
      <c r="I762" s="3">
        <v>3</v>
      </c>
      <c r="J762" s="3">
        <v>3</v>
      </c>
      <c r="K762" s="3"/>
      <c r="L762" s="14"/>
      <c r="M762" s="14"/>
      <c r="N762" s="3"/>
      <c r="AF762">
        <f t="shared" si="11"/>
        <v>14</v>
      </c>
      <c r="AG762" s="3">
        <f>_xlfn.ISOWEEKNUM(EDF[[#This Row],[Date]])</f>
        <v>39</v>
      </c>
      <c r="AH762" s="3">
        <f>YEAR(EDF[[#This Row],[Date]])</f>
        <v>2023</v>
      </c>
    </row>
    <row r="763" spans="1:34" x14ac:dyDescent="0.2">
      <c r="A763" s="1">
        <v>45195.535868055558</v>
      </c>
      <c r="B763" s="3" t="s">
        <v>111</v>
      </c>
      <c r="C763" s="2">
        <v>45195</v>
      </c>
      <c r="D763" s="3"/>
      <c r="E763" s="3">
        <v>4</v>
      </c>
      <c r="F763" s="3">
        <v>5</v>
      </c>
      <c r="G763" s="3">
        <v>2</v>
      </c>
      <c r="H763" s="3">
        <v>3</v>
      </c>
      <c r="I763" s="3">
        <v>2</v>
      </c>
      <c r="J763" s="3">
        <v>3</v>
      </c>
      <c r="K763" s="3"/>
      <c r="L763" s="14"/>
      <c r="M763" s="14"/>
      <c r="N763" s="3" t="s">
        <v>262</v>
      </c>
      <c r="AF763">
        <f t="shared" si="11"/>
        <v>19</v>
      </c>
      <c r="AG763" s="3">
        <f>_xlfn.ISOWEEKNUM(EDF[[#This Row],[Date]])</f>
        <v>39</v>
      </c>
      <c r="AH763" s="3">
        <f>YEAR(EDF[[#This Row],[Date]])</f>
        <v>2023</v>
      </c>
    </row>
    <row r="764" spans="1:34" x14ac:dyDescent="0.2">
      <c r="A764" s="1">
        <v>45195.541006944448</v>
      </c>
      <c r="B764" s="3" t="s">
        <v>84</v>
      </c>
      <c r="C764" s="2">
        <v>45195</v>
      </c>
      <c r="D764" s="3"/>
      <c r="E764" s="3">
        <v>3</v>
      </c>
      <c r="F764" s="3">
        <v>4</v>
      </c>
      <c r="G764" s="3">
        <v>3</v>
      </c>
      <c r="H764" s="3">
        <v>3</v>
      </c>
      <c r="I764" s="3">
        <v>3</v>
      </c>
      <c r="J764" s="3">
        <v>4</v>
      </c>
      <c r="K764" s="3"/>
      <c r="L764" s="14"/>
      <c r="M764" s="14"/>
      <c r="N764" s="3"/>
      <c r="AF764">
        <f t="shared" si="11"/>
        <v>20</v>
      </c>
      <c r="AG764" s="3">
        <f>_xlfn.ISOWEEKNUM(EDF[[#This Row],[Date]])</f>
        <v>39</v>
      </c>
      <c r="AH764" s="3">
        <f>YEAR(EDF[[#This Row],[Date]])</f>
        <v>2023</v>
      </c>
    </row>
    <row r="765" spans="1:34" x14ac:dyDescent="0.2">
      <c r="A765" s="1">
        <v>45195.560648148145</v>
      </c>
      <c r="B765" s="3" t="s">
        <v>76</v>
      </c>
      <c r="C765" s="2">
        <v>45195</v>
      </c>
      <c r="D765" s="3"/>
      <c r="E765" s="3">
        <v>3</v>
      </c>
      <c r="F765" s="3">
        <v>3</v>
      </c>
      <c r="G765" s="3">
        <v>1</v>
      </c>
      <c r="H765" s="3">
        <v>2</v>
      </c>
      <c r="I765" s="3">
        <v>3</v>
      </c>
      <c r="J765" s="3">
        <v>4</v>
      </c>
      <c r="K765" s="3"/>
      <c r="L765" s="14"/>
      <c r="M765" s="14"/>
      <c r="N765" s="3"/>
      <c r="AF765">
        <f t="shared" si="11"/>
        <v>16</v>
      </c>
      <c r="AG765" s="3">
        <f>_xlfn.ISOWEEKNUM(EDF[[#This Row],[Date]])</f>
        <v>39</v>
      </c>
      <c r="AH765" s="3">
        <f>YEAR(EDF[[#This Row],[Date]])</f>
        <v>2023</v>
      </c>
    </row>
    <row r="766" spans="1:34" ht="71" x14ac:dyDescent="0.2">
      <c r="A766" s="1">
        <v>45195.587696759256</v>
      </c>
      <c r="B766" s="3" t="s">
        <v>88</v>
      </c>
      <c r="C766" s="2">
        <v>45195</v>
      </c>
      <c r="D766" s="3"/>
      <c r="E766" s="3">
        <v>3</v>
      </c>
      <c r="F766" s="3">
        <v>2</v>
      </c>
      <c r="G766" s="3">
        <v>2</v>
      </c>
      <c r="H766" s="3">
        <v>3</v>
      </c>
      <c r="I766" s="3">
        <v>2</v>
      </c>
      <c r="J766" s="3">
        <v>4</v>
      </c>
      <c r="K766" s="3"/>
      <c r="L766" s="14"/>
      <c r="M766" s="14"/>
      <c r="N766" s="13" t="s">
        <v>279</v>
      </c>
      <c r="AF766">
        <f t="shared" si="11"/>
        <v>16</v>
      </c>
      <c r="AG766" s="3">
        <f>_xlfn.ISOWEEKNUM(EDF[[#This Row],[Date]])</f>
        <v>39</v>
      </c>
      <c r="AH766" s="3">
        <f>YEAR(EDF[[#This Row],[Date]])</f>
        <v>2023</v>
      </c>
    </row>
    <row r="767" spans="1:34" x14ac:dyDescent="0.2">
      <c r="A767" s="1">
        <v>45195.598240740743</v>
      </c>
      <c r="B767" s="3" t="s">
        <v>80</v>
      </c>
      <c r="C767" s="2">
        <v>45195</v>
      </c>
      <c r="D767" s="3"/>
      <c r="E767" s="3">
        <v>2</v>
      </c>
      <c r="F767" s="3">
        <v>4</v>
      </c>
      <c r="G767" s="3">
        <v>1</v>
      </c>
      <c r="H767" s="3">
        <v>2</v>
      </c>
      <c r="I767" s="3">
        <v>3</v>
      </c>
      <c r="J767" s="3">
        <v>4</v>
      </c>
      <c r="K767" s="3"/>
      <c r="L767" s="14"/>
      <c r="M767" s="14"/>
      <c r="N767" s="3" t="s">
        <v>280</v>
      </c>
      <c r="AF767">
        <f t="shared" si="11"/>
        <v>16</v>
      </c>
      <c r="AG767" s="3">
        <f>_xlfn.ISOWEEKNUM(EDF[[#This Row],[Date]])</f>
        <v>39</v>
      </c>
      <c r="AH767" s="3">
        <f>YEAR(EDF[[#This Row],[Date]])</f>
        <v>2023</v>
      </c>
    </row>
    <row r="768" spans="1:34" x14ac:dyDescent="0.2">
      <c r="A768" s="1">
        <v>45195.64984953704</v>
      </c>
      <c r="B768" s="3" t="s">
        <v>85</v>
      </c>
      <c r="C768" s="2">
        <v>45195</v>
      </c>
      <c r="D768" s="3"/>
      <c r="E768" s="3">
        <v>3</v>
      </c>
      <c r="F768" s="3">
        <v>3</v>
      </c>
      <c r="G768" s="3">
        <v>3</v>
      </c>
      <c r="H768" s="3">
        <v>3</v>
      </c>
      <c r="I768" s="3">
        <v>3</v>
      </c>
      <c r="J768" s="3">
        <v>3</v>
      </c>
      <c r="K768" s="3"/>
      <c r="L768" s="14"/>
      <c r="M768" s="14"/>
      <c r="N768" s="3"/>
      <c r="AF768">
        <f t="shared" si="11"/>
        <v>18</v>
      </c>
      <c r="AG768" s="3">
        <f>_xlfn.ISOWEEKNUM(EDF[[#This Row],[Date]])</f>
        <v>39</v>
      </c>
      <c r="AH768" s="3">
        <f>YEAR(EDF[[#This Row],[Date]])</f>
        <v>2023</v>
      </c>
    </row>
    <row r="769" spans="1:34" x14ac:dyDescent="0.2">
      <c r="A769" s="1">
        <v>45195.650451388887</v>
      </c>
      <c r="B769" s="3" t="s">
        <v>87</v>
      </c>
      <c r="C769" s="2">
        <v>45195</v>
      </c>
      <c r="D769" s="3"/>
      <c r="E769" s="3">
        <v>3</v>
      </c>
      <c r="F769" s="3">
        <v>4</v>
      </c>
      <c r="G769" s="3">
        <v>2</v>
      </c>
      <c r="H769" s="3">
        <v>2</v>
      </c>
      <c r="I769" s="3">
        <v>4</v>
      </c>
      <c r="J769" s="3">
        <v>4</v>
      </c>
      <c r="K769" s="3"/>
      <c r="L769" s="14"/>
      <c r="M769" s="14"/>
      <c r="N769" s="3" t="s">
        <v>281</v>
      </c>
      <c r="AF769">
        <f t="shared" si="11"/>
        <v>19</v>
      </c>
      <c r="AG769" s="3">
        <f>_xlfn.ISOWEEKNUM(EDF[[#This Row],[Date]])</f>
        <v>39</v>
      </c>
      <c r="AH769" s="3">
        <f>YEAR(EDF[[#This Row],[Date]])</f>
        <v>2023</v>
      </c>
    </row>
    <row r="770" spans="1:34" x14ac:dyDescent="0.2">
      <c r="A770" s="1">
        <v>45195.664201388892</v>
      </c>
      <c r="B770" s="3" t="s">
        <v>102</v>
      </c>
      <c r="C770" s="2">
        <v>45195</v>
      </c>
      <c r="D770" s="3"/>
      <c r="E770" s="3">
        <v>1</v>
      </c>
      <c r="F770" s="3">
        <v>4</v>
      </c>
      <c r="G770" s="3">
        <v>3</v>
      </c>
      <c r="H770" s="3">
        <v>2</v>
      </c>
      <c r="I770" s="3">
        <v>5</v>
      </c>
      <c r="J770" s="3">
        <v>5</v>
      </c>
      <c r="K770" s="3"/>
      <c r="L770" s="14"/>
      <c r="M770" s="14"/>
      <c r="N770" s="3" t="s">
        <v>282</v>
      </c>
      <c r="AF770">
        <f t="shared" si="11"/>
        <v>20</v>
      </c>
      <c r="AG770" s="3">
        <f>_xlfn.ISOWEEKNUM(EDF[[#This Row],[Date]])</f>
        <v>39</v>
      </c>
      <c r="AH770" s="3">
        <f>YEAR(EDF[[#This Row],[Date]])</f>
        <v>2023</v>
      </c>
    </row>
    <row r="771" spans="1:34" x14ac:dyDescent="0.2">
      <c r="A771" s="1">
        <v>45195.672696759262</v>
      </c>
      <c r="B771" s="3" t="s">
        <v>233</v>
      </c>
      <c r="C771" s="2">
        <v>45195</v>
      </c>
      <c r="D771" s="3"/>
      <c r="E771" s="3">
        <v>4</v>
      </c>
      <c r="F771" s="3">
        <v>4</v>
      </c>
      <c r="G771" s="3">
        <v>4</v>
      </c>
      <c r="H771" s="3">
        <v>4</v>
      </c>
      <c r="I771" s="3">
        <v>4</v>
      </c>
      <c r="J771" s="3">
        <v>4</v>
      </c>
      <c r="K771" s="3"/>
      <c r="L771" s="14"/>
      <c r="M771" s="14"/>
      <c r="N771" s="3"/>
      <c r="AF771">
        <f t="shared" ref="AF771:AF834" si="12">SUM(E771:J771)</f>
        <v>24</v>
      </c>
      <c r="AG771" s="3">
        <f>_xlfn.ISOWEEKNUM(EDF[[#This Row],[Date]])</f>
        <v>39</v>
      </c>
      <c r="AH771" s="3">
        <f>YEAR(EDF[[#This Row],[Date]])</f>
        <v>2023</v>
      </c>
    </row>
    <row r="772" spans="1:34" x14ac:dyDescent="0.2">
      <c r="A772" s="1">
        <v>45196.296087962961</v>
      </c>
      <c r="B772" s="3" t="s">
        <v>99</v>
      </c>
      <c r="C772" s="2">
        <v>45196</v>
      </c>
      <c r="D772" s="3"/>
      <c r="E772" s="3">
        <v>2</v>
      </c>
      <c r="F772" s="3">
        <v>4</v>
      </c>
      <c r="G772" s="3">
        <v>4</v>
      </c>
      <c r="H772" s="3">
        <v>3</v>
      </c>
      <c r="I772" s="3">
        <v>2</v>
      </c>
      <c r="J772" s="3">
        <v>4</v>
      </c>
      <c r="K772" s="3"/>
      <c r="L772" s="14"/>
      <c r="M772" s="14"/>
      <c r="N772" s="3"/>
      <c r="AF772">
        <f t="shared" si="12"/>
        <v>19</v>
      </c>
      <c r="AG772" s="3">
        <f>_xlfn.ISOWEEKNUM(EDF[[#This Row],[Date]])</f>
        <v>39</v>
      </c>
      <c r="AH772" s="3">
        <f>YEAR(EDF[[#This Row],[Date]])</f>
        <v>2023</v>
      </c>
    </row>
    <row r="773" spans="1:34" x14ac:dyDescent="0.2">
      <c r="A773" s="1">
        <v>45196.339502314811</v>
      </c>
      <c r="B773" s="3" t="s">
        <v>181</v>
      </c>
      <c r="C773" s="2">
        <v>45196</v>
      </c>
      <c r="D773" s="3"/>
      <c r="E773" s="3">
        <v>3</v>
      </c>
      <c r="F773" s="3">
        <v>4</v>
      </c>
      <c r="G773" s="3">
        <v>2</v>
      </c>
      <c r="H773" s="3">
        <v>2</v>
      </c>
      <c r="I773" s="3">
        <v>3</v>
      </c>
      <c r="J773" s="3">
        <v>4</v>
      </c>
      <c r="K773" s="3"/>
      <c r="L773" s="14"/>
      <c r="M773" s="14"/>
      <c r="N773" s="3"/>
      <c r="AF773">
        <f t="shared" si="12"/>
        <v>18</v>
      </c>
      <c r="AG773" s="3">
        <f>_xlfn.ISOWEEKNUM(EDF[[#This Row],[Date]])</f>
        <v>39</v>
      </c>
      <c r="AH773" s="3">
        <f>YEAR(EDF[[#This Row],[Date]])</f>
        <v>2023</v>
      </c>
    </row>
    <row r="774" spans="1:34" x14ac:dyDescent="0.2">
      <c r="A774" s="1">
        <v>45196.341307870367</v>
      </c>
      <c r="B774" s="3" t="s">
        <v>95</v>
      </c>
      <c r="C774" s="2">
        <v>45196</v>
      </c>
      <c r="D774" s="3"/>
      <c r="E774" s="3">
        <v>2</v>
      </c>
      <c r="F774" s="3">
        <v>3</v>
      </c>
      <c r="G774" s="3">
        <v>2</v>
      </c>
      <c r="H774" s="3">
        <v>3</v>
      </c>
      <c r="I774" s="3">
        <v>3</v>
      </c>
      <c r="J774" s="3">
        <v>4</v>
      </c>
      <c r="K774" s="3"/>
      <c r="L774" s="14"/>
      <c r="M774" s="14"/>
      <c r="N774" s="3" t="s">
        <v>283</v>
      </c>
      <c r="AF774">
        <f t="shared" si="12"/>
        <v>17</v>
      </c>
      <c r="AG774" s="3">
        <f>_xlfn.ISOWEEKNUM(EDF[[#This Row],[Date]])</f>
        <v>39</v>
      </c>
      <c r="AH774" s="3">
        <f>YEAR(EDF[[#This Row],[Date]])</f>
        <v>2023</v>
      </c>
    </row>
    <row r="775" spans="1:34" x14ac:dyDescent="0.2">
      <c r="A775" s="1">
        <v>45196.342499999999</v>
      </c>
      <c r="B775" s="3" t="s">
        <v>230</v>
      </c>
      <c r="C775" s="2">
        <v>45196</v>
      </c>
      <c r="D775" s="3"/>
      <c r="E775" s="3">
        <v>4</v>
      </c>
      <c r="F775" s="3">
        <v>4</v>
      </c>
      <c r="G775" s="3">
        <v>2</v>
      </c>
      <c r="H775" s="3">
        <v>3</v>
      </c>
      <c r="I775" s="3">
        <v>4</v>
      </c>
      <c r="J775" s="3">
        <v>5</v>
      </c>
      <c r="K775" s="3"/>
      <c r="L775" s="14"/>
      <c r="M775" s="14"/>
      <c r="N775" s="3"/>
      <c r="AF775">
        <f t="shared" si="12"/>
        <v>22</v>
      </c>
      <c r="AG775" s="3">
        <f>_xlfn.ISOWEEKNUM(EDF[[#This Row],[Date]])</f>
        <v>39</v>
      </c>
      <c r="AH775" s="3">
        <f>YEAR(EDF[[#This Row],[Date]])</f>
        <v>2023</v>
      </c>
    </row>
    <row r="776" spans="1:34" x14ac:dyDescent="0.2">
      <c r="A776" s="1">
        <v>45196.343124999999</v>
      </c>
      <c r="B776" s="3" t="s">
        <v>135</v>
      </c>
      <c r="C776" s="2">
        <v>45196</v>
      </c>
      <c r="D776" s="3"/>
      <c r="E776" s="3">
        <v>2</v>
      </c>
      <c r="F776" s="3">
        <v>4</v>
      </c>
      <c r="G776" s="3">
        <v>2</v>
      </c>
      <c r="H776" s="3">
        <v>3</v>
      </c>
      <c r="I776" s="3">
        <v>3</v>
      </c>
      <c r="J776" s="3">
        <v>4</v>
      </c>
      <c r="K776" s="3"/>
      <c r="L776" s="14"/>
      <c r="M776" s="14"/>
      <c r="N776" s="3"/>
      <c r="AF776">
        <f t="shared" si="12"/>
        <v>18</v>
      </c>
      <c r="AG776" s="3">
        <f>_xlfn.ISOWEEKNUM(EDF[[#This Row],[Date]])</f>
        <v>39</v>
      </c>
      <c r="AH776" s="3">
        <f>YEAR(EDF[[#This Row],[Date]])</f>
        <v>2023</v>
      </c>
    </row>
    <row r="777" spans="1:34" x14ac:dyDescent="0.2">
      <c r="A777" s="1">
        <v>45196.343136574076</v>
      </c>
      <c r="B777" s="3" t="s">
        <v>188</v>
      </c>
      <c r="C777" s="2">
        <v>45196</v>
      </c>
      <c r="D777" s="3"/>
      <c r="E777" s="3">
        <v>2</v>
      </c>
      <c r="F777" s="3">
        <v>2</v>
      </c>
      <c r="G777" s="3">
        <v>2</v>
      </c>
      <c r="H777" s="3">
        <v>2</v>
      </c>
      <c r="I777" s="3">
        <v>2</v>
      </c>
      <c r="J777" s="3">
        <v>3</v>
      </c>
      <c r="K777" s="3"/>
      <c r="L777" s="14"/>
      <c r="M777" s="14"/>
      <c r="N777" s="3" t="s">
        <v>284</v>
      </c>
      <c r="AF777">
        <f t="shared" si="12"/>
        <v>13</v>
      </c>
      <c r="AG777" s="3">
        <f>_xlfn.ISOWEEKNUM(EDF[[#This Row],[Date]])</f>
        <v>39</v>
      </c>
      <c r="AH777" s="3">
        <f>YEAR(EDF[[#This Row],[Date]])</f>
        <v>2023</v>
      </c>
    </row>
    <row r="778" spans="1:34" x14ac:dyDescent="0.2">
      <c r="A778" s="1">
        <v>45196.348182870373</v>
      </c>
      <c r="B778" s="3" t="s">
        <v>111</v>
      </c>
      <c r="C778" s="2">
        <v>45196</v>
      </c>
      <c r="D778" s="3"/>
      <c r="E778" s="3">
        <v>3</v>
      </c>
      <c r="F778" s="3">
        <v>2</v>
      </c>
      <c r="G778" s="3">
        <v>3</v>
      </c>
      <c r="H778" s="3">
        <v>4</v>
      </c>
      <c r="I778" s="3">
        <v>3</v>
      </c>
      <c r="J778" s="3">
        <v>4</v>
      </c>
      <c r="K778" s="3"/>
      <c r="L778" s="14"/>
      <c r="M778" s="14"/>
      <c r="N778" s="3" t="s">
        <v>285</v>
      </c>
      <c r="AF778">
        <f t="shared" si="12"/>
        <v>19</v>
      </c>
      <c r="AG778" s="3">
        <f>_xlfn.ISOWEEKNUM(EDF[[#This Row],[Date]])</f>
        <v>39</v>
      </c>
      <c r="AH778" s="3">
        <f>YEAR(EDF[[#This Row],[Date]])</f>
        <v>2023</v>
      </c>
    </row>
    <row r="779" spans="1:34" x14ac:dyDescent="0.2">
      <c r="A779" s="1">
        <v>45196.349004629628</v>
      </c>
      <c r="B779" s="3" t="s">
        <v>111</v>
      </c>
      <c r="C779" s="2">
        <v>45196</v>
      </c>
      <c r="D779" s="3"/>
      <c r="E779" s="3">
        <v>3</v>
      </c>
      <c r="F779" s="3">
        <v>3</v>
      </c>
      <c r="G779" s="3">
        <v>3</v>
      </c>
      <c r="H779" s="3">
        <v>4</v>
      </c>
      <c r="I779" s="3">
        <v>3</v>
      </c>
      <c r="J779" s="3">
        <v>4</v>
      </c>
      <c r="K779" s="3"/>
      <c r="L779" s="14"/>
      <c r="M779" s="14"/>
      <c r="N779" s="3" t="s">
        <v>285</v>
      </c>
      <c r="AF779">
        <f t="shared" si="12"/>
        <v>20</v>
      </c>
      <c r="AG779" s="3">
        <f>_xlfn.ISOWEEKNUM(EDF[[#This Row],[Date]])</f>
        <v>39</v>
      </c>
      <c r="AH779" s="3">
        <f>YEAR(EDF[[#This Row],[Date]])</f>
        <v>2023</v>
      </c>
    </row>
    <row r="780" spans="1:34" x14ac:dyDescent="0.2">
      <c r="A780" s="1">
        <v>45196.353344907409</v>
      </c>
      <c r="B780" s="3" t="s">
        <v>83</v>
      </c>
      <c r="C780" s="2">
        <v>45196</v>
      </c>
      <c r="D780" s="3"/>
      <c r="E780" s="3">
        <v>2</v>
      </c>
      <c r="F780" s="3">
        <v>4</v>
      </c>
      <c r="G780" s="3">
        <v>1</v>
      </c>
      <c r="H780" s="3">
        <v>3</v>
      </c>
      <c r="I780" s="3">
        <v>3</v>
      </c>
      <c r="J780" s="3">
        <v>3</v>
      </c>
      <c r="K780" s="3"/>
      <c r="L780" s="14"/>
      <c r="M780" s="14"/>
      <c r="N780" s="3"/>
      <c r="AF780">
        <f t="shared" si="12"/>
        <v>16</v>
      </c>
      <c r="AG780" s="3">
        <f>_xlfn.ISOWEEKNUM(EDF[[#This Row],[Date]])</f>
        <v>39</v>
      </c>
      <c r="AH780" s="3">
        <f>YEAR(EDF[[#This Row],[Date]])</f>
        <v>2023</v>
      </c>
    </row>
    <row r="781" spans="1:34" x14ac:dyDescent="0.2">
      <c r="A781" s="1">
        <v>45196.372048611112</v>
      </c>
      <c r="B781" s="3" t="s">
        <v>167</v>
      </c>
      <c r="C781" s="2">
        <v>45196</v>
      </c>
      <c r="D781" s="3"/>
      <c r="E781" s="3">
        <v>2</v>
      </c>
      <c r="F781" s="3">
        <v>3</v>
      </c>
      <c r="G781" s="3">
        <v>2</v>
      </c>
      <c r="H781" s="3">
        <v>3</v>
      </c>
      <c r="I781" s="3">
        <v>3</v>
      </c>
      <c r="J781" s="3">
        <v>3</v>
      </c>
      <c r="K781" s="3"/>
      <c r="L781" s="14"/>
      <c r="M781" s="14"/>
      <c r="N781" s="3"/>
      <c r="AF781">
        <f t="shared" si="12"/>
        <v>16</v>
      </c>
      <c r="AG781" s="3">
        <f>_xlfn.ISOWEEKNUM(EDF[[#This Row],[Date]])</f>
        <v>39</v>
      </c>
      <c r="AH781" s="3">
        <f>YEAR(EDF[[#This Row],[Date]])</f>
        <v>2023</v>
      </c>
    </row>
    <row r="782" spans="1:34" x14ac:dyDescent="0.2">
      <c r="A782" s="1">
        <v>45196.398090277777</v>
      </c>
      <c r="B782" s="3" t="s">
        <v>205</v>
      </c>
      <c r="C782" s="2">
        <v>45196</v>
      </c>
      <c r="D782" s="3"/>
      <c r="E782" s="3">
        <v>1</v>
      </c>
      <c r="F782" s="3">
        <v>2</v>
      </c>
      <c r="G782" s="3">
        <v>3</v>
      </c>
      <c r="H782" s="3">
        <v>1</v>
      </c>
      <c r="I782" s="3">
        <v>3</v>
      </c>
      <c r="J782" s="3">
        <v>3</v>
      </c>
      <c r="K782" s="3"/>
      <c r="L782" s="14"/>
      <c r="M782" s="14"/>
      <c r="N782" s="3"/>
      <c r="AF782">
        <f t="shared" si="12"/>
        <v>13</v>
      </c>
      <c r="AG782" s="3">
        <f>_xlfn.ISOWEEKNUM(EDF[[#This Row],[Date]])</f>
        <v>39</v>
      </c>
      <c r="AH782" s="3">
        <f>YEAR(EDF[[#This Row],[Date]])</f>
        <v>2023</v>
      </c>
    </row>
    <row r="783" spans="1:34" x14ac:dyDescent="0.2">
      <c r="A783" s="1">
        <v>45196.407372685186</v>
      </c>
      <c r="B783" s="3" t="s">
        <v>86</v>
      </c>
      <c r="C783" s="2">
        <v>45196</v>
      </c>
      <c r="D783" s="3"/>
      <c r="E783" s="3">
        <v>2</v>
      </c>
      <c r="F783" s="3">
        <v>4</v>
      </c>
      <c r="G783" s="3">
        <v>4</v>
      </c>
      <c r="H783" s="3">
        <v>3</v>
      </c>
      <c r="I783" s="3">
        <v>2</v>
      </c>
      <c r="J783" s="3">
        <v>3</v>
      </c>
      <c r="K783" s="3"/>
      <c r="L783" s="14"/>
      <c r="M783" s="14"/>
      <c r="N783" s="3"/>
      <c r="AF783">
        <f t="shared" si="12"/>
        <v>18</v>
      </c>
      <c r="AG783" s="3">
        <f>_xlfn.ISOWEEKNUM(EDF[[#This Row],[Date]])</f>
        <v>39</v>
      </c>
      <c r="AH783" s="3">
        <f>YEAR(EDF[[#This Row],[Date]])</f>
        <v>2023</v>
      </c>
    </row>
    <row r="784" spans="1:34" x14ac:dyDescent="0.2">
      <c r="A784" s="1">
        <v>45196.409351851849</v>
      </c>
      <c r="B784" s="3" t="s">
        <v>142</v>
      </c>
      <c r="C784" s="2">
        <v>45196</v>
      </c>
      <c r="D784" s="3"/>
      <c r="E784" s="3">
        <v>2</v>
      </c>
      <c r="F784" s="3">
        <v>4</v>
      </c>
      <c r="G784" s="3">
        <v>2</v>
      </c>
      <c r="H784" s="3">
        <v>2</v>
      </c>
      <c r="I784" s="3">
        <v>3</v>
      </c>
      <c r="J784" s="3">
        <v>4</v>
      </c>
      <c r="K784" s="3"/>
      <c r="L784" s="14"/>
      <c r="M784" s="14"/>
      <c r="N784" s="3"/>
      <c r="AF784">
        <f t="shared" si="12"/>
        <v>17</v>
      </c>
      <c r="AG784" s="3">
        <f>_xlfn.ISOWEEKNUM(EDF[[#This Row],[Date]])</f>
        <v>39</v>
      </c>
      <c r="AH784" s="3">
        <f>YEAR(EDF[[#This Row],[Date]])</f>
        <v>2023</v>
      </c>
    </row>
    <row r="785" spans="1:34" x14ac:dyDescent="0.2">
      <c r="A785" s="1">
        <v>45196.416689814818</v>
      </c>
      <c r="B785" s="3" t="s">
        <v>244</v>
      </c>
      <c r="C785" s="2">
        <v>45196</v>
      </c>
      <c r="D785" s="3"/>
      <c r="E785" s="3">
        <v>3</v>
      </c>
      <c r="F785" s="3">
        <v>4</v>
      </c>
      <c r="G785" s="3">
        <v>4</v>
      </c>
      <c r="H785" s="3">
        <v>2</v>
      </c>
      <c r="I785" s="3">
        <v>3</v>
      </c>
      <c r="J785" s="3">
        <v>2</v>
      </c>
      <c r="K785" s="3"/>
      <c r="L785" s="14"/>
      <c r="M785" s="14"/>
      <c r="N785" s="3"/>
      <c r="AF785">
        <f t="shared" si="12"/>
        <v>18</v>
      </c>
      <c r="AG785" s="3">
        <f>_xlfn.ISOWEEKNUM(EDF[[#This Row],[Date]])</f>
        <v>39</v>
      </c>
      <c r="AH785" s="3">
        <f>YEAR(EDF[[#This Row],[Date]])</f>
        <v>2023</v>
      </c>
    </row>
    <row r="786" spans="1:34" x14ac:dyDescent="0.2">
      <c r="A786" s="1">
        <v>45196.434131944443</v>
      </c>
      <c r="B786" s="3" t="s">
        <v>243</v>
      </c>
      <c r="C786" s="2">
        <v>45196</v>
      </c>
      <c r="D786" s="3"/>
      <c r="E786" s="3">
        <v>3</v>
      </c>
      <c r="F786" s="3">
        <v>3</v>
      </c>
      <c r="G786" s="3">
        <v>3</v>
      </c>
      <c r="H786" s="3">
        <v>1</v>
      </c>
      <c r="I786" s="3">
        <v>4</v>
      </c>
      <c r="J786" s="3">
        <v>5</v>
      </c>
      <c r="K786" s="3"/>
      <c r="L786" s="14"/>
      <c r="M786" s="14"/>
      <c r="N786" s="3" t="s">
        <v>286</v>
      </c>
      <c r="AF786">
        <f t="shared" si="12"/>
        <v>19</v>
      </c>
      <c r="AG786" s="3">
        <f>_xlfn.ISOWEEKNUM(EDF[[#This Row],[Date]])</f>
        <v>39</v>
      </c>
      <c r="AH786" s="3">
        <f>YEAR(EDF[[#This Row],[Date]])</f>
        <v>2023</v>
      </c>
    </row>
    <row r="787" spans="1:34" x14ac:dyDescent="0.2">
      <c r="A787" s="1">
        <v>45196.444918981484</v>
      </c>
      <c r="B787" s="3" t="s">
        <v>106</v>
      </c>
      <c r="C787" s="2">
        <v>45196</v>
      </c>
      <c r="D787" s="3"/>
      <c r="E787" s="3">
        <v>3</v>
      </c>
      <c r="F787" s="3">
        <v>4</v>
      </c>
      <c r="G787" s="3">
        <v>3</v>
      </c>
      <c r="H787" s="3">
        <v>3</v>
      </c>
      <c r="I787" s="3">
        <v>3</v>
      </c>
      <c r="J787" s="3">
        <v>4</v>
      </c>
      <c r="K787" s="3"/>
      <c r="L787" s="14"/>
      <c r="M787" s="14"/>
      <c r="N787" s="3"/>
      <c r="AF787">
        <f t="shared" si="12"/>
        <v>20</v>
      </c>
      <c r="AG787" s="3">
        <f>_xlfn.ISOWEEKNUM(EDF[[#This Row],[Date]])</f>
        <v>39</v>
      </c>
      <c r="AH787" s="3">
        <f>YEAR(EDF[[#This Row],[Date]])</f>
        <v>2023</v>
      </c>
    </row>
    <row r="788" spans="1:34" x14ac:dyDescent="0.2">
      <c r="A788" s="1">
        <v>45196.55128472222</v>
      </c>
      <c r="B788" s="3" t="s">
        <v>112</v>
      </c>
      <c r="C788" s="2">
        <v>45196</v>
      </c>
      <c r="D788" s="3"/>
      <c r="E788" s="3">
        <v>3</v>
      </c>
      <c r="F788" s="3">
        <v>4</v>
      </c>
      <c r="G788" s="3">
        <v>3</v>
      </c>
      <c r="H788" s="3">
        <v>2</v>
      </c>
      <c r="I788" s="3">
        <v>3</v>
      </c>
      <c r="J788" s="3">
        <v>4</v>
      </c>
      <c r="K788" s="3"/>
      <c r="L788" s="14"/>
      <c r="M788" s="14"/>
      <c r="N788" s="3"/>
      <c r="AF788">
        <f t="shared" si="12"/>
        <v>19</v>
      </c>
      <c r="AG788" s="3">
        <f>_xlfn.ISOWEEKNUM(EDF[[#This Row],[Date]])</f>
        <v>39</v>
      </c>
      <c r="AH788" s="3">
        <f>YEAR(EDF[[#This Row],[Date]])</f>
        <v>2023</v>
      </c>
    </row>
    <row r="789" spans="1:34" x14ac:dyDescent="0.2">
      <c r="A789" s="1">
        <v>45196.555462962962</v>
      </c>
      <c r="B789" s="3" t="s">
        <v>192</v>
      </c>
      <c r="C789" s="2">
        <v>45196</v>
      </c>
      <c r="D789" s="3"/>
      <c r="E789" s="3">
        <v>2</v>
      </c>
      <c r="F789" s="3">
        <v>4</v>
      </c>
      <c r="G789" s="3">
        <v>3</v>
      </c>
      <c r="H789" s="3">
        <v>3</v>
      </c>
      <c r="I789" s="3">
        <v>3</v>
      </c>
      <c r="J789" s="3">
        <v>3</v>
      </c>
      <c r="K789" s="3"/>
      <c r="L789" s="14"/>
      <c r="M789" s="14"/>
      <c r="N789" s="3" t="s">
        <v>287</v>
      </c>
      <c r="AF789">
        <f t="shared" si="12"/>
        <v>18</v>
      </c>
      <c r="AG789" s="3">
        <f>_xlfn.ISOWEEKNUM(EDF[[#This Row],[Date]])</f>
        <v>39</v>
      </c>
      <c r="AH789" s="3">
        <f>YEAR(EDF[[#This Row],[Date]])</f>
        <v>2023</v>
      </c>
    </row>
    <row r="790" spans="1:34" x14ac:dyDescent="0.2">
      <c r="A790" s="1">
        <v>45196.558136574073</v>
      </c>
      <c r="B790" s="3" t="s">
        <v>211</v>
      </c>
      <c r="C790" s="2">
        <v>45196</v>
      </c>
      <c r="D790" s="3"/>
      <c r="E790" s="3">
        <v>3</v>
      </c>
      <c r="F790" s="3">
        <v>4</v>
      </c>
      <c r="G790" s="3">
        <v>2</v>
      </c>
      <c r="H790" s="3">
        <v>4</v>
      </c>
      <c r="I790" s="3">
        <v>2</v>
      </c>
      <c r="J790" s="3">
        <v>4</v>
      </c>
      <c r="K790" s="3"/>
      <c r="L790" s="14"/>
      <c r="M790" s="14"/>
      <c r="N790" s="3"/>
      <c r="AF790">
        <f t="shared" si="12"/>
        <v>19</v>
      </c>
      <c r="AG790" s="3">
        <f>_xlfn.ISOWEEKNUM(EDF[[#This Row],[Date]])</f>
        <v>39</v>
      </c>
      <c r="AH790" s="3">
        <f>YEAR(EDF[[#This Row],[Date]])</f>
        <v>2023</v>
      </c>
    </row>
    <row r="791" spans="1:34" x14ac:dyDescent="0.2">
      <c r="A791" s="1">
        <v>45196.562280092592</v>
      </c>
      <c r="B791" s="3" t="s">
        <v>87</v>
      </c>
      <c r="C791" s="2">
        <v>45196</v>
      </c>
      <c r="D791" s="3"/>
      <c r="E791" s="3">
        <v>4</v>
      </c>
      <c r="F791" s="3">
        <v>4</v>
      </c>
      <c r="G791" s="3">
        <v>4</v>
      </c>
      <c r="H791" s="3">
        <v>2</v>
      </c>
      <c r="I791" s="3">
        <v>4</v>
      </c>
      <c r="J791" s="3">
        <v>4</v>
      </c>
      <c r="K791" s="3"/>
      <c r="L791" s="14"/>
      <c r="M791" s="14"/>
      <c r="N791" s="3"/>
      <c r="AF791">
        <f t="shared" si="12"/>
        <v>22</v>
      </c>
      <c r="AG791" s="3">
        <f>_xlfn.ISOWEEKNUM(EDF[[#This Row],[Date]])</f>
        <v>39</v>
      </c>
      <c r="AH791" s="3">
        <f>YEAR(EDF[[#This Row],[Date]])</f>
        <v>2023</v>
      </c>
    </row>
    <row r="792" spans="1:34" x14ac:dyDescent="0.2">
      <c r="A792" s="1">
        <v>45196.624201388891</v>
      </c>
      <c r="B792" s="3" t="s">
        <v>84</v>
      </c>
      <c r="C792" s="2">
        <v>45196</v>
      </c>
      <c r="D792" s="3"/>
      <c r="E792" s="3">
        <v>3</v>
      </c>
      <c r="F792" s="3">
        <v>4</v>
      </c>
      <c r="G792" s="3">
        <v>2</v>
      </c>
      <c r="H792" s="3">
        <v>2</v>
      </c>
      <c r="I792" s="3">
        <v>3</v>
      </c>
      <c r="J792" s="3">
        <v>4</v>
      </c>
      <c r="K792" s="3"/>
      <c r="L792" s="14"/>
      <c r="M792" s="14"/>
      <c r="N792" s="3"/>
      <c r="AF792">
        <f t="shared" si="12"/>
        <v>18</v>
      </c>
      <c r="AG792" s="3">
        <f>_xlfn.ISOWEEKNUM(EDF[[#This Row],[Date]])</f>
        <v>39</v>
      </c>
      <c r="AH792" s="3">
        <f>YEAR(EDF[[#This Row],[Date]])</f>
        <v>2023</v>
      </c>
    </row>
    <row r="793" spans="1:34" x14ac:dyDescent="0.2">
      <c r="A793" s="1">
        <v>45196.641770833332</v>
      </c>
      <c r="B793" s="3" t="s">
        <v>168</v>
      </c>
      <c r="C793" s="2">
        <v>45196</v>
      </c>
      <c r="D793" s="3"/>
      <c r="E793" s="3">
        <v>4</v>
      </c>
      <c r="F793" s="3">
        <v>5</v>
      </c>
      <c r="G793" s="3">
        <v>4</v>
      </c>
      <c r="H793" s="3">
        <v>4</v>
      </c>
      <c r="I793" s="3">
        <v>1</v>
      </c>
      <c r="J793" s="3">
        <v>2</v>
      </c>
      <c r="K793" s="3"/>
      <c r="L793" s="14"/>
      <c r="M793" s="14"/>
      <c r="N793" s="3" t="s">
        <v>288</v>
      </c>
      <c r="AF793">
        <f t="shared" si="12"/>
        <v>20</v>
      </c>
      <c r="AG793" s="3">
        <f>_xlfn.ISOWEEKNUM(EDF[[#This Row],[Date]])</f>
        <v>39</v>
      </c>
      <c r="AH793" s="3">
        <f>YEAR(EDF[[#This Row],[Date]])</f>
        <v>2023</v>
      </c>
    </row>
    <row r="794" spans="1:34" x14ac:dyDescent="0.2">
      <c r="A794" s="1">
        <v>45196.645902777775</v>
      </c>
      <c r="B794" s="3" t="s">
        <v>80</v>
      </c>
      <c r="C794" s="2">
        <v>45196</v>
      </c>
      <c r="D794" s="3"/>
      <c r="E794" s="3">
        <v>3</v>
      </c>
      <c r="F794" s="3">
        <v>3</v>
      </c>
      <c r="G794" s="3">
        <v>3</v>
      </c>
      <c r="H794" s="3">
        <v>3</v>
      </c>
      <c r="I794" s="3">
        <v>2</v>
      </c>
      <c r="J794" s="3">
        <v>4</v>
      </c>
      <c r="K794" s="3"/>
      <c r="L794" s="14"/>
      <c r="M794" s="14"/>
      <c r="N794" s="3"/>
      <c r="AF794">
        <f t="shared" si="12"/>
        <v>18</v>
      </c>
      <c r="AG794" s="3">
        <f>_xlfn.ISOWEEKNUM(EDF[[#This Row],[Date]])</f>
        <v>39</v>
      </c>
      <c r="AH794" s="3">
        <f>YEAR(EDF[[#This Row],[Date]])</f>
        <v>2023</v>
      </c>
    </row>
    <row r="795" spans="1:34" x14ac:dyDescent="0.2">
      <c r="A795" s="1">
        <v>45196.646331018521</v>
      </c>
      <c r="B795" s="3" t="s">
        <v>107</v>
      </c>
      <c r="C795" s="2">
        <v>45196</v>
      </c>
      <c r="D795" s="3"/>
      <c r="E795" s="3">
        <v>1</v>
      </c>
      <c r="F795" s="3">
        <v>2</v>
      </c>
      <c r="G795" s="3">
        <v>3</v>
      </c>
      <c r="H795" s="3">
        <v>3</v>
      </c>
      <c r="I795" s="3">
        <v>1</v>
      </c>
      <c r="J795" s="3">
        <v>2</v>
      </c>
      <c r="K795" s="3"/>
      <c r="L795" s="14"/>
      <c r="M795" s="14"/>
      <c r="N795" s="3"/>
      <c r="AF795">
        <f t="shared" si="12"/>
        <v>12</v>
      </c>
      <c r="AG795" s="3">
        <f>_xlfn.ISOWEEKNUM(EDF[[#This Row],[Date]])</f>
        <v>39</v>
      </c>
      <c r="AH795" s="3">
        <f>YEAR(EDF[[#This Row],[Date]])</f>
        <v>2023</v>
      </c>
    </row>
    <row r="796" spans="1:34" x14ac:dyDescent="0.2">
      <c r="A796" s="1">
        <v>45196.659525462965</v>
      </c>
      <c r="B796" s="3" t="s">
        <v>78</v>
      </c>
      <c r="C796" s="2">
        <v>45196</v>
      </c>
      <c r="D796" s="3"/>
      <c r="E796" s="3">
        <v>2</v>
      </c>
      <c r="F796" s="3">
        <v>2</v>
      </c>
      <c r="G796" s="3">
        <v>2</v>
      </c>
      <c r="H796" s="3">
        <v>3</v>
      </c>
      <c r="I796" s="3">
        <v>4</v>
      </c>
      <c r="J796" s="3">
        <v>4</v>
      </c>
      <c r="K796" s="3"/>
      <c r="L796" s="14"/>
      <c r="M796" s="14"/>
      <c r="N796" s="3" t="s">
        <v>289</v>
      </c>
      <c r="AF796">
        <f t="shared" si="12"/>
        <v>17</v>
      </c>
      <c r="AG796" s="3">
        <f>_xlfn.ISOWEEKNUM(EDF[[#This Row],[Date]])</f>
        <v>39</v>
      </c>
      <c r="AH796" s="3">
        <f>YEAR(EDF[[#This Row],[Date]])</f>
        <v>2023</v>
      </c>
    </row>
    <row r="797" spans="1:34" x14ac:dyDescent="0.2">
      <c r="A797" s="1">
        <v>45198.376446759263</v>
      </c>
      <c r="B797" s="3" t="s">
        <v>106</v>
      </c>
      <c r="C797" s="2">
        <v>45198</v>
      </c>
      <c r="D797" s="3"/>
      <c r="E797" s="3">
        <v>3</v>
      </c>
      <c r="F797" s="3">
        <v>3</v>
      </c>
      <c r="G797" s="3">
        <v>2</v>
      </c>
      <c r="H797" s="3">
        <v>2</v>
      </c>
      <c r="I797" s="3">
        <v>3</v>
      </c>
      <c r="J797" s="3">
        <v>4</v>
      </c>
      <c r="K797" s="3"/>
      <c r="L797" s="14"/>
      <c r="M797" s="14"/>
      <c r="N797" s="3"/>
      <c r="AF797">
        <f t="shared" si="12"/>
        <v>17</v>
      </c>
      <c r="AG797" s="3">
        <f>_xlfn.ISOWEEKNUM(EDF[[#This Row],[Date]])</f>
        <v>39</v>
      </c>
      <c r="AH797" s="3">
        <f>YEAR(EDF[[#This Row],[Date]])</f>
        <v>2023</v>
      </c>
    </row>
    <row r="798" spans="1:34" x14ac:dyDescent="0.2">
      <c r="A798" s="1">
        <v>45198.399722222224</v>
      </c>
      <c r="B798" s="3" t="s">
        <v>83</v>
      </c>
      <c r="C798" s="2">
        <v>45198</v>
      </c>
      <c r="D798" s="3"/>
      <c r="E798" s="3">
        <v>3</v>
      </c>
      <c r="F798" s="3">
        <v>4</v>
      </c>
      <c r="G798" s="3">
        <v>2</v>
      </c>
      <c r="H798" s="3">
        <v>2</v>
      </c>
      <c r="I798" s="3">
        <v>3</v>
      </c>
      <c r="J798" s="3">
        <v>4</v>
      </c>
      <c r="K798" s="3"/>
      <c r="L798" s="14"/>
      <c r="M798" s="14"/>
      <c r="N798" s="3"/>
      <c r="AF798">
        <f t="shared" si="12"/>
        <v>18</v>
      </c>
      <c r="AG798" s="3">
        <f>_xlfn.ISOWEEKNUM(EDF[[#This Row],[Date]])</f>
        <v>39</v>
      </c>
      <c r="AH798" s="3">
        <f>YEAR(EDF[[#This Row],[Date]])</f>
        <v>2023</v>
      </c>
    </row>
    <row r="799" spans="1:34" x14ac:dyDescent="0.2">
      <c r="A799" s="1">
        <v>45198.426180555558</v>
      </c>
      <c r="B799" s="3" t="s">
        <v>167</v>
      </c>
      <c r="C799" s="2">
        <v>45198</v>
      </c>
      <c r="D799" s="3"/>
      <c r="E799" s="3">
        <v>3</v>
      </c>
      <c r="F799" s="3">
        <v>3</v>
      </c>
      <c r="G799" s="3">
        <v>3</v>
      </c>
      <c r="H799" s="3">
        <v>3</v>
      </c>
      <c r="I799" s="3">
        <v>2</v>
      </c>
      <c r="J799" s="3">
        <v>4</v>
      </c>
      <c r="K799" s="3"/>
      <c r="L799" s="14"/>
      <c r="M799" s="14"/>
      <c r="N799" s="3"/>
      <c r="AF799">
        <f t="shared" si="12"/>
        <v>18</v>
      </c>
      <c r="AG799" s="3">
        <f>_xlfn.ISOWEEKNUM(EDF[[#This Row],[Date]])</f>
        <v>39</v>
      </c>
      <c r="AH799" s="3">
        <f>YEAR(EDF[[#This Row],[Date]])</f>
        <v>2023</v>
      </c>
    </row>
    <row r="800" spans="1:34" x14ac:dyDescent="0.2">
      <c r="A800" s="1">
        <v>45198.462500000001</v>
      </c>
      <c r="B800" s="3" t="s">
        <v>112</v>
      </c>
      <c r="C800" s="2">
        <v>45198</v>
      </c>
      <c r="D800" s="3"/>
      <c r="E800" s="3">
        <v>3</v>
      </c>
      <c r="F800" s="3">
        <v>4</v>
      </c>
      <c r="G800" s="3">
        <v>3</v>
      </c>
      <c r="H800" s="3">
        <v>3</v>
      </c>
      <c r="I800" s="3">
        <v>3</v>
      </c>
      <c r="J800" s="3">
        <v>4</v>
      </c>
      <c r="K800" s="3"/>
      <c r="L800" s="14"/>
      <c r="M800" s="14"/>
      <c r="N800" s="3"/>
      <c r="AF800">
        <f t="shared" si="12"/>
        <v>20</v>
      </c>
      <c r="AG800" s="3">
        <f>_xlfn.ISOWEEKNUM(EDF[[#This Row],[Date]])</f>
        <v>39</v>
      </c>
      <c r="AH800" s="3">
        <f>YEAR(EDF[[#This Row],[Date]])</f>
        <v>2023</v>
      </c>
    </row>
    <row r="801" spans="1:34" x14ac:dyDescent="0.2">
      <c r="A801" s="1">
        <v>45198.46366898148</v>
      </c>
      <c r="B801" s="3" t="s">
        <v>84</v>
      </c>
      <c r="C801" s="2">
        <v>45198</v>
      </c>
      <c r="D801" s="3"/>
      <c r="E801" s="3">
        <v>3</v>
      </c>
      <c r="F801" s="3">
        <v>4</v>
      </c>
      <c r="G801" s="3">
        <v>3</v>
      </c>
      <c r="H801" s="3">
        <v>3</v>
      </c>
      <c r="I801" s="3">
        <v>4</v>
      </c>
      <c r="J801" s="3">
        <v>4</v>
      </c>
      <c r="K801" s="3"/>
      <c r="L801" s="14"/>
      <c r="M801" s="14"/>
      <c r="N801" s="3"/>
      <c r="AF801">
        <f t="shared" si="12"/>
        <v>21</v>
      </c>
      <c r="AG801" s="3">
        <f>_xlfn.ISOWEEKNUM(EDF[[#This Row],[Date]])</f>
        <v>39</v>
      </c>
      <c r="AH801" s="3">
        <f>YEAR(EDF[[#This Row],[Date]])</f>
        <v>2023</v>
      </c>
    </row>
    <row r="802" spans="1:34" x14ac:dyDescent="0.2">
      <c r="A802" s="1">
        <v>45198.484097222223</v>
      </c>
      <c r="B802" s="3" t="s">
        <v>142</v>
      </c>
      <c r="C802" s="2">
        <v>45198</v>
      </c>
      <c r="D802" s="3"/>
      <c r="E802" s="3">
        <v>3</v>
      </c>
      <c r="F802" s="3">
        <v>4</v>
      </c>
      <c r="G802" s="3">
        <v>2</v>
      </c>
      <c r="H802" s="3">
        <v>2</v>
      </c>
      <c r="I802" s="3">
        <v>3</v>
      </c>
      <c r="J802" s="3">
        <v>4</v>
      </c>
      <c r="K802" s="3"/>
      <c r="L802" s="14"/>
      <c r="M802" s="14"/>
      <c r="N802" s="3"/>
      <c r="AF802">
        <f t="shared" si="12"/>
        <v>18</v>
      </c>
      <c r="AG802" s="3">
        <f>_xlfn.ISOWEEKNUM(EDF[[#This Row],[Date]])</f>
        <v>39</v>
      </c>
      <c r="AH802" s="3">
        <f>YEAR(EDF[[#This Row],[Date]])</f>
        <v>2023</v>
      </c>
    </row>
    <row r="803" spans="1:34" x14ac:dyDescent="0.2">
      <c r="A803" s="1">
        <v>45198.549456018518</v>
      </c>
      <c r="B803" s="3" t="s">
        <v>88</v>
      </c>
      <c r="C803" s="2">
        <v>45198</v>
      </c>
      <c r="D803" s="3"/>
      <c r="E803" s="3">
        <v>3</v>
      </c>
      <c r="F803" s="3">
        <v>2</v>
      </c>
      <c r="G803" s="3">
        <v>3</v>
      </c>
      <c r="H803" s="3">
        <v>3</v>
      </c>
      <c r="I803" s="3">
        <v>2</v>
      </c>
      <c r="J803" s="3">
        <v>3</v>
      </c>
      <c r="K803" s="3"/>
      <c r="L803" s="14"/>
      <c r="M803" s="14"/>
      <c r="N803" s="3"/>
      <c r="AF803">
        <f t="shared" si="12"/>
        <v>16</v>
      </c>
      <c r="AG803" s="3">
        <f>_xlfn.ISOWEEKNUM(EDF[[#This Row],[Date]])</f>
        <v>39</v>
      </c>
      <c r="AH803" s="3">
        <f>YEAR(EDF[[#This Row],[Date]])</f>
        <v>2023</v>
      </c>
    </row>
    <row r="804" spans="1:34" x14ac:dyDescent="0.2">
      <c r="A804" s="1">
        <v>45198.550046296295</v>
      </c>
      <c r="B804" s="3" t="s">
        <v>188</v>
      </c>
      <c r="C804" s="2">
        <v>45198</v>
      </c>
      <c r="D804" s="3"/>
      <c r="E804" s="3">
        <v>3</v>
      </c>
      <c r="F804" s="3">
        <v>4</v>
      </c>
      <c r="G804" s="3">
        <v>3</v>
      </c>
      <c r="H804" s="3">
        <v>2</v>
      </c>
      <c r="I804" s="3">
        <v>4</v>
      </c>
      <c r="J804" s="3">
        <v>4</v>
      </c>
      <c r="K804" s="3"/>
      <c r="L804" s="14"/>
      <c r="M804" s="14"/>
      <c r="N804" s="3" t="s">
        <v>290</v>
      </c>
      <c r="AF804">
        <f t="shared" si="12"/>
        <v>20</v>
      </c>
      <c r="AG804" s="3">
        <f>_xlfn.ISOWEEKNUM(EDF[[#This Row],[Date]])</f>
        <v>39</v>
      </c>
      <c r="AH804" s="3">
        <f>YEAR(EDF[[#This Row],[Date]])</f>
        <v>2023</v>
      </c>
    </row>
    <row r="805" spans="1:34" x14ac:dyDescent="0.2">
      <c r="A805" s="1">
        <v>45198.605763888889</v>
      </c>
      <c r="B805" s="3" t="s">
        <v>78</v>
      </c>
      <c r="C805" s="2">
        <v>45198</v>
      </c>
      <c r="D805" s="3"/>
      <c r="E805" s="3">
        <v>1</v>
      </c>
      <c r="F805" s="3">
        <v>2</v>
      </c>
      <c r="G805" s="3">
        <v>3</v>
      </c>
      <c r="H805" s="3">
        <v>2</v>
      </c>
      <c r="I805" s="3">
        <v>2</v>
      </c>
      <c r="J805" s="3">
        <v>1</v>
      </c>
      <c r="K805" s="3"/>
      <c r="L805" s="14"/>
      <c r="M805" s="14"/>
      <c r="N805" s="3" t="s">
        <v>291</v>
      </c>
      <c r="AF805">
        <f t="shared" si="12"/>
        <v>11</v>
      </c>
      <c r="AG805" s="3">
        <f>_xlfn.ISOWEEKNUM(EDF[[#This Row],[Date]])</f>
        <v>39</v>
      </c>
      <c r="AH805" s="3">
        <f>YEAR(EDF[[#This Row],[Date]])</f>
        <v>2023</v>
      </c>
    </row>
    <row r="806" spans="1:34" x14ac:dyDescent="0.2">
      <c r="A806" s="1">
        <v>45198.608912037038</v>
      </c>
      <c r="B806" s="3" t="s">
        <v>93</v>
      </c>
      <c r="C806" s="2">
        <v>45198</v>
      </c>
      <c r="D806" s="3"/>
      <c r="E806" s="3">
        <v>2</v>
      </c>
      <c r="F806" s="3">
        <v>2</v>
      </c>
      <c r="G806" s="3">
        <v>3</v>
      </c>
      <c r="H806" s="3">
        <v>3</v>
      </c>
      <c r="I806" s="3">
        <v>2</v>
      </c>
      <c r="J806" s="3">
        <v>4</v>
      </c>
      <c r="K806" s="3"/>
      <c r="L806" s="14"/>
      <c r="M806" s="14"/>
      <c r="N806" s="3"/>
      <c r="AF806">
        <f t="shared" si="12"/>
        <v>16</v>
      </c>
      <c r="AG806" s="3">
        <f>_xlfn.ISOWEEKNUM(EDF[[#This Row],[Date]])</f>
        <v>39</v>
      </c>
      <c r="AH806" s="3">
        <f>YEAR(EDF[[#This Row],[Date]])</f>
        <v>2023</v>
      </c>
    </row>
    <row r="807" spans="1:34" x14ac:dyDescent="0.2">
      <c r="A807" s="1">
        <v>45198.634837962964</v>
      </c>
      <c r="B807" s="3" t="s">
        <v>135</v>
      </c>
      <c r="C807" s="2">
        <v>45198</v>
      </c>
      <c r="D807" s="3"/>
      <c r="E807" s="3">
        <v>3</v>
      </c>
      <c r="F807" s="3">
        <v>3</v>
      </c>
      <c r="G807" s="3">
        <v>2</v>
      </c>
      <c r="H807" s="3">
        <v>4</v>
      </c>
      <c r="I807" s="3">
        <v>4</v>
      </c>
      <c r="J807" s="3">
        <v>4</v>
      </c>
      <c r="K807" s="3"/>
      <c r="L807" s="14"/>
      <c r="M807" s="14"/>
      <c r="N807" s="3"/>
      <c r="AF807">
        <f t="shared" si="12"/>
        <v>20</v>
      </c>
      <c r="AG807" s="3">
        <f>_xlfn.ISOWEEKNUM(EDF[[#This Row],[Date]])</f>
        <v>39</v>
      </c>
      <c r="AH807" s="3">
        <f>YEAR(EDF[[#This Row],[Date]])</f>
        <v>2023</v>
      </c>
    </row>
    <row r="808" spans="1:34" x14ac:dyDescent="0.2">
      <c r="A808" s="1">
        <v>45198.635011574072</v>
      </c>
      <c r="B808" s="3" t="s">
        <v>230</v>
      </c>
      <c r="C808" s="2">
        <v>45198</v>
      </c>
      <c r="D808" s="3"/>
      <c r="E808" s="3">
        <v>4</v>
      </c>
      <c r="F808" s="3">
        <v>4</v>
      </c>
      <c r="G808" s="3">
        <v>3</v>
      </c>
      <c r="H808" s="3">
        <v>3</v>
      </c>
      <c r="I808" s="3">
        <v>4</v>
      </c>
      <c r="J808" s="3">
        <v>5</v>
      </c>
      <c r="K808" s="3"/>
      <c r="L808" s="14"/>
      <c r="M808" s="14"/>
      <c r="N808" s="3"/>
      <c r="AF808">
        <f t="shared" si="12"/>
        <v>23</v>
      </c>
      <c r="AG808" s="3">
        <f>_xlfn.ISOWEEKNUM(EDF[[#This Row],[Date]])</f>
        <v>39</v>
      </c>
      <c r="AH808" s="3">
        <f>YEAR(EDF[[#This Row],[Date]])</f>
        <v>2023</v>
      </c>
    </row>
    <row r="809" spans="1:34" x14ac:dyDescent="0.2">
      <c r="A809" s="1">
        <v>45198.660613425927</v>
      </c>
      <c r="B809" s="3" t="s">
        <v>109</v>
      </c>
      <c r="C809" s="2">
        <v>45198</v>
      </c>
      <c r="D809" s="3"/>
      <c r="E809" s="3">
        <v>3</v>
      </c>
      <c r="F809" s="3">
        <v>4</v>
      </c>
      <c r="G809" s="3">
        <v>4</v>
      </c>
      <c r="H809" s="3">
        <v>2</v>
      </c>
      <c r="I809" s="3">
        <v>3</v>
      </c>
      <c r="J809" s="3">
        <v>4</v>
      </c>
      <c r="K809" s="3"/>
      <c r="L809" s="14"/>
      <c r="M809" s="14"/>
      <c r="N809" s="3"/>
      <c r="AF809">
        <f t="shared" si="12"/>
        <v>20</v>
      </c>
      <c r="AG809" s="3">
        <f>_xlfn.ISOWEEKNUM(EDF[[#This Row],[Date]])</f>
        <v>39</v>
      </c>
      <c r="AH809" s="3">
        <f>YEAR(EDF[[#This Row],[Date]])</f>
        <v>2023</v>
      </c>
    </row>
    <row r="810" spans="1:34" x14ac:dyDescent="0.2">
      <c r="A810" s="1">
        <v>45198.660694444443</v>
      </c>
      <c r="B810" s="3" t="s">
        <v>181</v>
      </c>
      <c r="C810" s="2">
        <v>45198</v>
      </c>
      <c r="D810" s="3"/>
      <c r="E810" s="3">
        <v>3</v>
      </c>
      <c r="F810" s="3">
        <v>4</v>
      </c>
      <c r="G810" s="3">
        <v>3</v>
      </c>
      <c r="H810" s="3">
        <v>3</v>
      </c>
      <c r="I810" s="3">
        <v>3</v>
      </c>
      <c r="J810" s="3">
        <v>4</v>
      </c>
      <c r="K810" s="3"/>
      <c r="L810" s="14"/>
      <c r="M810" s="14"/>
      <c r="N810" s="3"/>
      <c r="AF810">
        <f t="shared" si="12"/>
        <v>20</v>
      </c>
      <c r="AG810" s="3">
        <f>_xlfn.ISOWEEKNUM(EDF[[#This Row],[Date]])</f>
        <v>39</v>
      </c>
      <c r="AH810" s="3">
        <f>YEAR(EDF[[#This Row],[Date]])</f>
        <v>2023</v>
      </c>
    </row>
    <row r="811" spans="1:34" x14ac:dyDescent="0.2">
      <c r="A811" s="1">
        <v>45198.661539351851</v>
      </c>
      <c r="B811" s="3" t="s">
        <v>86</v>
      </c>
      <c r="C811" s="2">
        <v>45198</v>
      </c>
      <c r="D811" s="3"/>
      <c r="E811" s="3">
        <v>3</v>
      </c>
      <c r="F811" s="3">
        <v>3</v>
      </c>
      <c r="G811" s="3">
        <v>3</v>
      </c>
      <c r="H811" s="3">
        <v>3</v>
      </c>
      <c r="I811" s="3">
        <v>3</v>
      </c>
      <c r="J811" s="3">
        <v>3</v>
      </c>
      <c r="K811" s="3"/>
      <c r="L811" s="14"/>
      <c r="M811" s="14"/>
      <c r="N811" s="3"/>
      <c r="AF811">
        <f t="shared" si="12"/>
        <v>18</v>
      </c>
      <c r="AG811" s="3">
        <f>_xlfn.ISOWEEKNUM(EDF[[#This Row],[Date]])</f>
        <v>39</v>
      </c>
      <c r="AH811" s="3">
        <f>YEAR(EDF[[#This Row],[Date]])</f>
        <v>2023</v>
      </c>
    </row>
    <row r="812" spans="1:34" x14ac:dyDescent="0.2">
      <c r="A812" s="1">
        <v>45198.661550925928</v>
      </c>
      <c r="B812" s="3" t="s">
        <v>87</v>
      </c>
      <c r="C812" s="2">
        <v>45198</v>
      </c>
      <c r="D812" s="3"/>
      <c r="E812" s="3">
        <v>4</v>
      </c>
      <c r="F812" s="3">
        <v>4</v>
      </c>
      <c r="G812" s="3">
        <v>4</v>
      </c>
      <c r="H812" s="3">
        <v>3</v>
      </c>
      <c r="I812" s="3">
        <v>3</v>
      </c>
      <c r="J812" s="3">
        <v>4</v>
      </c>
      <c r="K812" s="3"/>
      <c r="L812" s="14"/>
      <c r="M812" s="14"/>
      <c r="N812" s="3"/>
      <c r="AF812">
        <f t="shared" si="12"/>
        <v>22</v>
      </c>
      <c r="AG812" s="3">
        <f>_xlfn.ISOWEEKNUM(EDF[[#This Row],[Date]])</f>
        <v>39</v>
      </c>
      <c r="AH812" s="3">
        <f>YEAR(EDF[[#This Row],[Date]])</f>
        <v>2023</v>
      </c>
    </row>
    <row r="813" spans="1:34" x14ac:dyDescent="0.2">
      <c r="A813" s="1">
        <v>45198.661793981482</v>
      </c>
      <c r="B813" s="3" t="s">
        <v>244</v>
      </c>
      <c r="C813" s="2">
        <v>45198</v>
      </c>
      <c r="D813" s="3"/>
      <c r="E813" s="3">
        <v>2</v>
      </c>
      <c r="F813" s="3">
        <v>4</v>
      </c>
      <c r="G813" s="3">
        <v>4</v>
      </c>
      <c r="H813" s="3">
        <v>4</v>
      </c>
      <c r="I813" s="3">
        <v>3</v>
      </c>
      <c r="J813" s="3">
        <v>4</v>
      </c>
      <c r="K813" s="3"/>
      <c r="L813" s="14"/>
      <c r="M813" s="14"/>
      <c r="N813" s="3"/>
      <c r="AF813">
        <f t="shared" si="12"/>
        <v>21</v>
      </c>
      <c r="AG813" s="3">
        <f>_xlfn.ISOWEEKNUM(EDF[[#This Row],[Date]])</f>
        <v>39</v>
      </c>
      <c r="AH813" s="3">
        <f>YEAR(EDF[[#This Row],[Date]])</f>
        <v>2023</v>
      </c>
    </row>
    <row r="814" spans="1:34" x14ac:dyDescent="0.2">
      <c r="A814" s="1">
        <v>45198.662187499998</v>
      </c>
      <c r="B814" s="3" t="s">
        <v>211</v>
      </c>
      <c r="C814" s="2">
        <v>45198</v>
      </c>
      <c r="D814" s="3"/>
      <c r="E814" s="3">
        <v>2</v>
      </c>
      <c r="F814" s="3">
        <v>4</v>
      </c>
      <c r="G814" s="3">
        <v>3</v>
      </c>
      <c r="H814" s="3">
        <v>4</v>
      </c>
      <c r="I814" s="3">
        <v>1</v>
      </c>
      <c r="J814" s="3">
        <v>4</v>
      </c>
      <c r="K814" s="3"/>
      <c r="L814" s="14"/>
      <c r="M814" s="14"/>
      <c r="N814" s="3"/>
      <c r="AF814">
        <f t="shared" si="12"/>
        <v>18</v>
      </c>
      <c r="AG814" s="3">
        <f>_xlfn.ISOWEEKNUM(EDF[[#This Row],[Date]])</f>
        <v>39</v>
      </c>
      <c r="AH814" s="3">
        <f>YEAR(EDF[[#This Row],[Date]])</f>
        <v>2023</v>
      </c>
    </row>
    <row r="815" spans="1:34" x14ac:dyDescent="0.2">
      <c r="A815" s="1">
        <v>45198.662893518522</v>
      </c>
      <c r="B815" s="3" t="s">
        <v>192</v>
      </c>
      <c r="C815" s="2">
        <v>45198</v>
      </c>
      <c r="D815" s="3"/>
      <c r="E815" s="3">
        <v>2</v>
      </c>
      <c r="F815" s="3">
        <v>4</v>
      </c>
      <c r="G815" s="3">
        <v>3</v>
      </c>
      <c r="H815" s="3">
        <v>3</v>
      </c>
      <c r="I815" s="3">
        <v>3</v>
      </c>
      <c r="J815" s="3">
        <v>3</v>
      </c>
      <c r="K815" s="3"/>
      <c r="L815" s="14"/>
      <c r="M815" s="14"/>
      <c r="N815" s="3"/>
      <c r="AF815">
        <f t="shared" si="12"/>
        <v>18</v>
      </c>
      <c r="AG815" s="3">
        <f>_xlfn.ISOWEEKNUM(EDF[[#This Row],[Date]])</f>
        <v>39</v>
      </c>
      <c r="AH815" s="3">
        <f>YEAR(EDF[[#This Row],[Date]])</f>
        <v>2023</v>
      </c>
    </row>
    <row r="816" spans="1:34" x14ac:dyDescent="0.2">
      <c r="A816" s="1">
        <v>45198.668564814812</v>
      </c>
      <c r="B816" s="3" t="s">
        <v>76</v>
      </c>
      <c r="C816" s="2">
        <v>45198</v>
      </c>
      <c r="D816" s="3"/>
      <c r="E816" s="3">
        <v>3</v>
      </c>
      <c r="F816" s="3">
        <v>3</v>
      </c>
      <c r="G816" s="3">
        <v>2</v>
      </c>
      <c r="H816" s="3">
        <v>3</v>
      </c>
      <c r="I816" s="3">
        <v>3</v>
      </c>
      <c r="J816" s="3">
        <v>4</v>
      </c>
      <c r="K816" s="3"/>
      <c r="L816" s="14"/>
      <c r="M816" s="14"/>
      <c r="N816" s="3"/>
      <c r="AF816">
        <f t="shared" si="12"/>
        <v>18</v>
      </c>
      <c r="AG816" s="3">
        <f>_xlfn.ISOWEEKNUM(EDF[[#This Row],[Date]])</f>
        <v>39</v>
      </c>
      <c r="AH816" s="3">
        <f>YEAR(EDF[[#This Row],[Date]])</f>
        <v>2023</v>
      </c>
    </row>
    <row r="817" spans="1:34" x14ac:dyDescent="0.2">
      <c r="A817" s="1">
        <v>45198.670810185184</v>
      </c>
      <c r="B817" s="3" t="s">
        <v>131</v>
      </c>
      <c r="C817" s="2">
        <v>45198</v>
      </c>
      <c r="D817" s="3"/>
      <c r="E817" s="3">
        <v>3</v>
      </c>
      <c r="F817" s="3">
        <v>4</v>
      </c>
      <c r="G817" s="3">
        <v>3</v>
      </c>
      <c r="H817" s="3">
        <v>3</v>
      </c>
      <c r="I817" s="3">
        <v>2</v>
      </c>
      <c r="J817" s="3">
        <v>3</v>
      </c>
      <c r="K817" s="3"/>
      <c r="L817" s="14"/>
      <c r="M817" s="14"/>
      <c r="N817" s="3"/>
      <c r="AF817">
        <f t="shared" si="12"/>
        <v>18</v>
      </c>
      <c r="AG817" s="3">
        <f>_xlfn.ISOWEEKNUM(EDF[[#This Row],[Date]])</f>
        <v>39</v>
      </c>
      <c r="AH817" s="3">
        <f>YEAR(EDF[[#This Row],[Date]])</f>
        <v>2023</v>
      </c>
    </row>
    <row r="818" spans="1:34" x14ac:dyDescent="0.2">
      <c r="A818" s="1">
        <v>45198.671423611115</v>
      </c>
      <c r="B818" s="3" t="s">
        <v>193</v>
      </c>
      <c r="C818" s="2">
        <v>45198</v>
      </c>
      <c r="D818" s="3"/>
      <c r="E818" s="3">
        <v>2</v>
      </c>
      <c r="F818" s="3">
        <v>2</v>
      </c>
      <c r="G818" s="3">
        <v>4</v>
      </c>
      <c r="H818" s="3">
        <v>3</v>
      </c>
      <c r="I818" s="3">
        <v>3</v>
      </c>
      <c r="J818" s="3">
        <v>4</v>
      </c>
      <c r="K818" s="3"/>
      <c r="L818" s="14"/>
      <c r="M818" s="14"/>
      <c r="N818" s="3" t="s">
        <v>292</v>
      </c>
      <c r="AF818">
        <f t="shared" si="12"/>
        <v>18</v>
      </c>
      <c r="AG818" s="3">
        <f>_xlfn.ISOWEEKNUM(EDF[[#This Row],[Date]])</f>
        <v>39</v>
      </c>
      <c r="AH818" s="3">
        <f>YEAR(EDF[[#This Row],[Date]])</f>
        <v>2023</v>
      </c>
    </row>
    <row r="819" spans="1:34" x14ac:dyDescent="0.2">
      <c r="A819" s="1">
        <v>45198.678599537037</v>
      </c>
      <c r="B819" s="3" t="s">
        <v>168</v>
      </c>
      <c r="C819" s="2">
        <v>45198</v>
      </c>
      <c r="D819" s="3"/>
      <c r="E819" s="3">
        <v>4</v>
      </c>
      <c r="F819" s="3">
        <v>3</v>
      </c>
      <c r="G819" s="3">
        <v>2</v>
      </c>
      <c r="H819" s="3">
        <v>4</v>
      </c>
      <c r="I819" s="3">
        <v>1</v>
      </c>
      <c r="J819" s="3">
        <v>2</v>
      </c>
      <c r="K819" s="3"/>
      <c r="L819" s="14"/>
      <c r="M819" s="14"/>
      <c r="N819" s="3"/>
      <c r="AF819">
        <f t="shared" si="12"/>
        <v>16</v>
      </c>
      <c r="AG819" s="3">
        <f>_xlfn.ISOWEEKNUM(EDF[[#This Row],[Date]])</f>
        <v>39</v>
      </c>
      <c r="AH819" s="3">
        <f>YEAR(EDF[[#This Row],[Date]])</f>
        <v>2023</v>
      </c>
    </row>
    <row r="820" spans="1:34" x14ac:dyDescent="0.2">
      <c r="A820" s="1">
        <v>45198.711319444446</v>
      </c>
      <c r="B820" s="3" t="s">
        <v>233</v>
      </c>
      <c r="C820" s="2">
        <v>45198</v>
      </c>
      <c r="D820" s="3"/>
      <c r="E820" s="3">
        <v>4</v>
      </c>
      <c r="F820" s="3">
        <v>2</v>
      </c>
      <c r="G820" s="3">
        <v>4</v>
      </c>
      <c r="H820" s="3">
        <v>4</v>
      </c>
      <c r="I820" s="3">
        <v>3</v>
      </c>
      <c r="J820" s="3">
        <v>3</v>
      </c>
      <c r="K820" s="3"/>
      <c r="L820" s="14"/>
      <c r="M820" s="14"/>
      <c r="N820" s="3"/>
      <c r="AF820">
        <f t="shared" si="12"/>
        <v>20</v>
      </c>
      <c r="AG820" s="3">
        <f>_xlfn.ISOWEEKNUM(EDF[[#This Row],[Date]])</f>
        <v>39</v>
      </c>
      <c r="AH820" s="3">
        <f>YEAR(EDF[[#This Row],[Date]])</f>
        <v>2023</v>
      </c>
    </row>
    <row r="821" spans="1:34" x14ac:dyDescent="0.2">
      <c r="A821" s="1">
        <v>45199.478229166663</v>
      </c>
      <c r="B821" s="3" t="s">
        <v>77</v>
      </c>
      <c r="C821" s="2">
        <v>45199</v>
      </c>
      <c r="D821" s="3"/>
      <c r="E821" s="3">
        <v>3</v>
      </c>
      <c r="F821" s="3">
        <v>4</v>
      </c>
      <c r="G821" s="3">
        <v>3</v>
      </c>
      <c r="H821" s="3">
        <v>3</v>
      </c>
      <c r="I821" s="3">
        <v>2</v>
      </c>
      <c r="J821" s="3">
        <v>4</v>
      </c>
      <c r="K821" s="3"/>
      <c r="L821" s="14"/>
      <c r="M821" s="14"/>
      <c r="N821" s="3"/>
      <c r="AF821">
        <f t="shared" si="12"/>
        <v>19</v>
      </c>
      <c r="AG821" s="3">
        <f>_xlfn.ISOWEEKNUM(EDF[[#This Row],[Date]])</f>
        <v>39</v>
      </c>
      <c r="AH821" s="3">
        <f>YEAR(EDF[[#This Row],[Date]])</f>
        <v>2023</v>
      </c>
    </row>
    <row r="822" spans="1:34" x14ac:dyDescent="0.2">
      <c r="A822" s="1">
        <v>45201.469953703701</v>
      </c>
      <c r="B822" s="3" t="s">
        <v>78</v>
      </c>
      <c r="C822" s="2">
        <v>45201</v>
      </c>
      <c r="D822" s="3"/>
      <c r="E822" s="3">
        <v>3</v>
      </c>
      <c r="F822" s="3">
        <v>2</v>
      </c>
      <c r="G822" s="3">
        <v>3</v>
      </c>
      <c r="H822" s="3">
        <v>2</v>
      </c>
      <c r="I822" s="3">
        <v>4</v>
      </c>
      <c r="J822" s="3">
        <v>4</v>
      </c>
      <c r="K822" s="3"/>
      <c r="L822" s="14"/>
      <c r="M822" s="14"/>
      <c r="N822" s="3" t="s">
        <v>293</v>
      </c>
      <c r="AF822">
        <f t="shared" si="12"/>
        <v>18</v>
      </c>
      <c r="AG822" s="3">
        <f>_xlfn.ISOWEEKNUM(EDF[[#This Row],[Date]])</f>
        <v>40</v>
      </c>
      <c r="AH822" s="3">
        <f>YEAR(EDF[[#This Row],[Date]])</f>
        <v>2023</v>
      </c>
    </row>
    <row r="823" spans="1:34" x14ac:dyDescent="0.2">
      <c r="A823" s="1">
        <v>45202.312905092593</v>
      </c>
      <c r="B823" s="3" t="s">
        <v>99</v>
      </c>
      <c r="C823" s="2">
        <v>45202</v>
      </c>
      <c r="D823" s="3"/>
      <c r="E823" s="3">
        <v>3</v>
      </c>
      <c r="F823" s="3">
        <v>4</v>
      </c>
      <c r="G823" s="3">
        <v>4</v>
      </c>
      <c r="H823" s="3">
        <v>4</v>
      </c>
      <c r="I823" s="3">
        <v>2</v>
      </c>
      <c r="J823" s="3">
        <v>4</v>
      </c>
      <c r="K823" s="3"/>
      <c r="L823" s="14"/>
      <c r="M823" s="14"/>
      <c r="N823" s="3" t="s">
        <v>294</v>
      </c>
      <c r="AF823">
        <f t="shared" si="12"/>
        <v>21</v>
      </c>
      <c r="AG823" s="3">
        <f>_xlfn.ISOWEEKNUM(EDF[[#This Row],[Date]])</f>
        <v>40</v>
      </c>
      <c r="AH823" s="3">
        <f>YEAR(EDF[[#This Row],[Date]])</f>
        <v>2023</v>
      </c>
    </row>
    <row r="824" spans="1:34" x14ac:dyDescent="0.2">
      <c r="A824" s="1">
        <v>45202.353854166664</v>
      </c>
      <c r="B824" s="3" t="s">
        <v>109</v>
      </c>
      <c r="C824" s="2">
        <v>45202</v>
      </c>
      <c r="D824" s="3"/>
      <c r="E824" s="3">
        <v>2</v>
      </c>
      <c r="F824" s="3">
        <v>1</v>
      </c>
      <c r="G824" s="3">
        <v>4</v>
      </c>
      <c r="H824" s="3">
        <v>4</v>
      </c>
      <c r="I824" s="3">
        <v>3</v>
      </c>
      <c r="J824" s="3">
        <v>3</v>
      </c>
      <c r="K824" s="3"/>
      <c r="L824" s="14"/>
      <c r="M824" s="14"/>
      <c r="N824" s="3"/>
      <c r="AF824">
        <f t="shared" si="12"/>
        <v>17</v>
      </c>
      <c r="AG824" s="3">
        <f>_xlfn.ISOWEEKNUM(EDF[[#This Row],[Date]])</f>
        <v>40</v>
      </c>
      <c r="AH824" s="3">
        <f>YEAR(EDF[[#This Row],[Date]])</f>
        <v>2023</v>
      </c>
    </row>
    <row r="825" spans="1:34" x14ac:dyDescent="0.2">
      <c r="A825" s="1">
        <v>45202.366608796299</v>
      </c>
      <c r="B825" s="3" t="s">
        <v>167</v>
      </c>
      <c r="C825" s="2">
        <v>45202</v>
      </c>
      <c r="D825" s="3"/>
      <c r="E825" s="3">
        <v>3</v>
      </c>
      <c r="F825" s="3">
        <v>4</v>
      </c>
      <c r="G825" s="3">
        <v>3</v>
      </c>
      <c r="H825" s="3">
        <v>4</v>
      </c>
      <c r="I825" s="3">
        <v>3</v>
      </c>
      <c r="J825" s="3">
        <v>4</v>
      </c>
      <c r="K825" s="3"/>
      <c r="L825" s="14"/>
      <c r="M825" s="14"/>
      <c r="N825" s="3"/>
      <c r="AF825">
        <f t="shared" si="12"/>
        <v>21</v>
      </c>
      <c r="AG825" s="3">
        <f>_xlfn.ISOWEEKNUM(EDF[[#This Row],[Date]])</f>
        <v>40</v>
      </c>
      <c r="AH825" s="3">
        <f>YEAR(EDF[[#This Row],[Date]])</f>
        <v>2023</v>
      </c>
    </row>
    <row r="826" spans="1:34" x14ac:dyDescent="0.2">
      <c r="A826" s="1">
        <v>45202.412280092591</v>
      </c>
      <c r="B826" s="3" t="s">
        <v>86</v>
      </c>
      <c r="C826" s="2">
        <v>45202</v>
      </c>
      <c r="D826" s="3"/>
      <c r="E826" s="3">
        <v>2</v>
      </c>
      <c r="F826" s="3">
        <v>3</v>
      </c>
      <c r="G826" s="3">
        <v>3</v>
      </c>
      <c r="H826" s="3">
        <v>2</v>
      </c>
      <c r="I826" s="3">
        <v>3</v>
      </c>
      <c r="J826" s="3">
        <v>3</v>
      </c>
      <c r="K826" s="3"/>
      <c r="L826" s="14"/>
      <c r="M826" s="14"/>
      <c r="N826" s="3"/>
      <c r="AF826">
        <f t="shared" si="12"/>
        <v>16</v>
      </c>
      <c r="AG826" s="3">
        <f>_xlfn.ISOWEEKNUM(EDF[[#This Row],[Date]])</f>
        <v>40</v>
      </c>
      <c r="AH826" s="3">
        <f>YEAR(EDF[[#This Row],[Date]])</f>
        <v>2023</v>
      </c>
    </row>
    <row r="827" spans="1:34" x14ac:dyDescent="0.2">
      <c r="A827" s="1">
        <v>45202.493854166663</v>
      </c>
      <c r="B827" s="3" t="s">
        <v>112</v>
      </c>
      <c r="C827" s="2">
        <v>45202</v>
      </c>
      <c r="D827" s="3"/>
      <c r="E827" s="3">
        <v>3</v>
      </c>
      <c r="F827" s="3">
        <v>3</v>
      </c>
      <c r="G827" s="3">
        <v>3</v>
      </c>
      <c r="H827" s="3">
        <v>2</v>
      </c>
      <c r="I827" s="3">
        <v>3</v>
      </c>
      <c r="J827" s="3">
        <v>3</v>
      </c>
      <c r="K827" s="3"/>
      <c r="L827" s="14"/>
      <c r="M827" s="14"/>
      <c r="N827" s="3"/>
      <c r="AF827">
        <f t="shared" si="12"/>
        <v>17</v>
      </c>
      <c r="AG827" s="3">
        <f>_xlfn.ISOWEEKNUM(EDF[[#This Row],[Date]])</f>
        <v>40</v>
      </c>
      <c r="AH827" s="3">
        <f>YEAR(EDF[[#This Row],[Date]])</f>
        <v>2023</v>
      </c>
    </row>
    <row r="828" spans="1:34" x14ac:dyDescent="0.2">
      <c r="A828" s="1">
        <v>45202.493923611109</v>
      </c>
      <c r="B828" s="3" t="s">
        <v>181</v>
      </c>
      <c r="C828" s="2">
        <v>45202</v>
      </c>
      <c r="D828" s="3"/>
      <c r="E828" s="3">
        <v>2</v>
      </c>
      <c r="F828" s="3">
        <v>4</v>
      </c>
      <c r="G828" s="3">
        <v>3</v>
      </c>
      <c r="H828" s="3">
        <v>3</v>
      </c>
      <c r="I828" s="3">
        <v>3</v>
      </c>
      <c r="J828" s="3">
        <v>4</v>
      </c>
      <c r="K828" s="3"/>
      <c r="L828" s="14"/>
      <c r="M828" s="14"/>
      <c r="N828" s="3"/>
      <c r="AF828">
        <f t="shared" si="12"/>
        <v>19</v>
      </c>
      <c r="AG828" s="3">
        <f>_xlfn.ISOWEEKNUM(EDF[[#This Row],[Date]])</f>
        <v>40</v>
      </c>
      <c r="AH828" s="3">
        <f>YEAR(EDF[[#This Row],[Date]])</f>
        <v>2023</v>
      </c>
    </row>
    <row r="829" spans="1:34" x14ac:dyDescent="0.2">
      <c r="A829" s="1">
        <v>45202.493993055556</v>
      </c>
      <c r="B829" s="3" t="s">
        <v>243</v>
      </c>
      <c r="C829" s="2">
        <v>45202</v>
      </c>
      <c r="D829" s="3"/>
      <c r="E829" s="3">
        <v>3</v>
      </c>
      <c r="F829" s="3">
        <v>3</v>
      </c>
      <c r="G829" s="3">
        <v>4</v>
      </c>
      <c r="H829" s="3">
        <v>2</v>
      </c>
      <c r="I829" s="3">
        <v>4</v>
      </c>
      <c r="J829" s="3">
        <v>5</v>
      </c>
      <c r="K829" s="3"/>
      <c r="L829" s="14"/>
      <c r="M829" s="14"/>
      <c r="N829" s="3"/>
      <c r="AF829">
        <f t="shared" si="12"/>
        <v>21</v>
      </c>
      <c r="AG829" s="3">
        <f>_xlfn.ISOWEEKNUM(EDF[[#This Row],[Date]])</f>
        <v>40</v>
      </c>
      <c r="AH829" s="3">
        <f>YEAR(EDF[[#This Row],[Date]])</f>
        <v>2023</v>
      </c>
    </row>
    <row r="830" spans="1:34" x14ac:dyDescent="0.2">
      <c r="A830" s="1">
        <v>45202.494328703702</v>
      </c>
      <c r="B830" s="3" t="s">
        <v>77</v>
      </c>
      <c r="C830" s="2">
        <v>45202</v>
      </c>
      <c r="D830" s="3"/>
      <c r="E830" s="3">
        <v>2</v>
      </c>
      <c r="F830" s="3">
        <v>3</v>
      </c>
      <c r="G830" s="3">
        <v>2</v>
      </c>
      <c r="H830" s="3">
        <v>2</v>
      </c>
      <c r="I830" s="3">
        <v>2</v>
      </c>
      <c r="J830" s="3">
        <v>4</v>
      </c>
      <c r="K830" s="3"/>
      <c r="L830" s="14"/>
      <c r="M830" s="14"/>
      <c r="N830" s="3" t="s">
        <v>295</v>
      </c>
      <c r="AF830">
        <f t="shared" si="12"/>
        <v>15</v>
      </c>
      <c r="AG830" s="3">
        <f>_xlfn.ISOWEEKNUM(EDF[[#This Row],[Date]])</f>
        <v>40</v>
      </c>
      <c r="AH830" s="3">
        <f>YEAR(EDF[[#This Row],[Date]])</f>
        <v>2023</v>
      </c>
    </row>
    <row r="831" spans="1:34" x14ac:dyDescent="0.2">
      <c r="A831" s="1">
        <v>45202.494351851848</v>
      </c>
      <c r="B831" s="3" t="s">
        <v>185</v>
      </c>
      <c r="C831" s="2">
        <v>45172</v>
      </c>
      <c r="D831" s="3"/>
      <c r="E831" s="3">
        <v>2</v>
      </c>
      <c r="F831" s="3">
        <v>5</v>
      </c>
      <c r="G831" s="3">
        <v>3</v>
      </c>
      <c r="H831" s="3">
        <v>2</v>
      </c>
      <c r="I831" s="3">
        <v>4</v>
      </c>
      <c r="J831" s="3">
        <v>4</v>
      </c>
      <c r="K831" s="3"/>
      <c r="L831" s="14"/>
      <c r="M831" s="14"/>
      <c r="N831" s="3"/>
      <c r="AF831">
        <f t="shared" si="12"/>
        <v>20</v>
      </c>
      <c r="AG831" s="3">
        <f>_xlfn.ISOWEEKNUM(EDF[[#This Row],[Date]])</f>
        <v>35</v>
      </c>
      <c r="AH831" s="3">
        <f>YEAR(EDF[[#This Row],[Date]])</f>
        <v>2023</v>
      </c>
    </row>
    <row r="832" spans="1:34" x14ac:dyDescent="0.2">
      <c r="A832" s="1">
        <v>45202.494710648149</v>
      </c>
      <c r="B832" s="3" t="s">
        <v>135</v>
      </c>
      <c r="C832" s="2">
        <v>45202</v>
      </c>
      <c r="D832" s="3"/>
      <c r="E832" s="3">
        <v>2</v>
      </c>
      <c r="F832" s="3">
        <v>4</v>
      </c>
      <c r="G832" s="3">
        <v>3</v>
      </c>
      <c r="H832" s="3">
        <v>3</v>
      </c>
      <c r="I832" s="3">
        <v>4</v>
      </c>
      <c r="J832" s="3">
        <v>4</v>
      </c>
      <c r="K832" s="3"/>
      <c r="L832" s="14"/>
      <c r="M832" s="14"/>
      <c r="N832" s="3"/>
      <c r="AF832">
        <f t="shared" si="12"/>
        <v>20</v>
      </c>
      <c r="AG832" s="3">
        <f>_xlfn.ISOWEEKNUM(EDF[[#This Row],[Date]])</f>
        <v>40</v>
      </c>
      <c r="AH832" s="3">
        <f>YEAR(EDF[[#This Row],[Date]])</f>
        <v>2023</v>
      </c>
    </row>
    <row r="833" spans="1:34" x14ac:dyDescent="0.2">
      <c r="A833" s="1">
        <v>45202.495300925926</v>
      </c>
      <c r="B833" s="3" t="s">
        <v>95</v>
      </c>
      <c r="C833" s="2">
        <v>45202</v>
      </c>
      <c r="D833" s="3"/>
      <c r="E833" s="3">
        <v>3</v>
      </c>
      <c r="F833" s="3">
        <v>3</v>
      </c>
      <c r="G833" s="3">
        <v>3</v>
      </c>
      <c r="H833" s="3">
        <v>2</v>
      </c>
      <c r="I833" s="3">
        <v>3</v>
      </c>
      <c r="J833" s="3">
        <v>3</v>
      </c>
      <c r="K833" s="3"/>
      <c r="L833" s="14"/>
      <c r="M833" s="14"/>
      <c r="N833" s="3" t="s">
        <v>296</v>
      </c>
      <c r="AF833">
        <f t="shared" si="12"/>
        <v>17</v>
      </c>
      <c r="AG833" s="3">
        <f>_xlfn.ISOWEEKNUM(EDF[[#This Row],[Date]])</f>
        <v>40</v>
      </c>
      <c r="AH833" s="3">
        <f>YEAR(EDF[[#This Row],[Date]])</f>
        <v>2023</v>
      </c>
    </row>
    <row r="834" spans="1:34" x14ac:dyDescent="0.2">
      <c r="A834" s="1">
        <v>45202.496458333335</v>
      </c>
      <c r="B834" s="3" t="s">
        <v>83</v>
      </c>
      <c r="C834" s="2">
        <v>45202</v>
      </c>
      <c r="D834" s="3"/>
      <c r="E834" s="3">
        <v>4</v>
      </c>
      <c r="F834" s="3">
        <v>4</v>
      </c>
      <c r="G834" s="3">
        <v>4</v>
      </c>
      <c r="H834" s="3">
        <v>3</v>
      </c>
      <c r="I834" s="3">
        <v>2</v>
      </c>
      <c r="J834" s="3">
        <v>4</v>
      </c>
      <c r="K834" s="3"/>
      <c r="L834" s="14"/>
      <c r="M834" s="14"/>
      <c r="N834" s="3"/>
      <c r="AF834">
        <f t="shared" si="12"/>
        <v>21</v>
      </c>
      <c r="AG834" s="3">
        <f>_xlfn.ISOWEEKNUM(EDF[[#This Row],[Date]])</f>
        <v>40</v>
      </c>
      <c r="AH834" s="3">
        <f>YEAR(EDF[[#This Row],[Date]])</f>
        <v>2023</v>
      </c>
    </row>
    <row r="835" spans="1:34" x14ac:dyDescent="0.2">
      <c r="A835" s="1">
        <v>45202.497488425928</v>
      </c>
      <c r="B835" s="3" t="s">
        <v>87</v>
      </c>
      <c r="C835" s="2">
        <v>45202</v>
      </c>
      <c r="D835" s="3"/>
      <c r="E835" s="3">
        <v>4</v>
      </c>
      <c r="F835" s="3">
        <v>3</v>
      </c>
      <c r="G835" s="3">
        <v>4</v>
      </c>
      <c r="H835" s="3">
        <v>4</v>
      </c>
      <c r="I835" s="3">
        <v>4</v>
      </c>
      <c r="J835" s="3">
        <v>4</v>
      </c>
      <c r="K835" s="3"/>
      <c r="L835" s="14"/>
      <c r="M835" s="14"/>
      <c r="N835" s="3"/>
      <c r="AF835">
        <f t="shared" ref="AF835:AF898" si="13">SUM(E835:J835)</f>
        <v>23</v>
      </c>
      <c r="AG835" s="3">
        <f>_xlfn.ISOWEEKNUM(EDF[[#This Row],[Date]])</f>
        <v>40</v>
      </c>
      <c r="AH835" s="3">
        <f>YEAR(EDF[[#This Row],[Date]])</f>
        <v>2023</v>
      </c>
    </row>
    <row r="836" spans="1:34" x14ac:dyDescent="0.2">
      <c r="A836" s="1">
        <v>45202.499803240738</v>
      </c>
      <c r="B836" s="3" t="s">
        <v>88</v>
      </c>
      <c r="C836" s="2">
        <v>45202</v>
      </c>
      <c r="D836" s="3"/>
      <c r="E836" s="3">
        <v>3</v>
      </c>
      <c r="F836" s="3">
        <v>3</v>
      </c>
      <c r="G836" s="3">
        <v>3</v>
      </c>
      <c r="H836" s="3">
        <v>3</v>
      </c>
      <c r="I836" s="3">
        <v>2</v>
      </c>
      <c r="J836" s="3">
        <v>4</v>
      </c>
      <c r="K836" s="3"/>
      <c r="L836" s="14"/>
      <c r="M836" s="14"/>
      <c r="N836" s="3"/>
      <c r="AF836">
        <f t="shared" si="13"/>
        <v>18</v>
      </c>
      <c r="AG836" s="3">
        <f>_xlfn.ISOWEEKNUM(EDF[[#This Row],[Date]])</f>
        <v>40</v>
      </c>
      <c r="AH836" s="3">
        <f>YEAR(EDF[[#This Row],[Date]])</f>
        <v>2023</v>
      </c>
    </row>
    <row r="837" spans="1:34" x14ac:dyDescent="0.2">
      <c r="A837" s="1">
        <v>45202.500393518516</v>
      </c>
      <c r="B837" s="3" t="s">
        <v>171</v>
      </c>
      <c r="C837" s="2">
        <v>45202</v>
      </c>
      <c r="D837" s="3"/>
      <c r="E837" s="3">
        <v>2</v>
      </c>
      <c r="F837" s="3">
        <v>3</v>
      </c>
      <c r="G837" s="3">
        <v>3</v>
      </c>
      <c r="H837" s="3">
        <v>3</v>
      </c>
      <c r="I837" s="3">
        <v>2</v>
      </c>
      <c r="J837" s="3">
        <v>4</v>
      </c>
      <c r="K837" s="3"/>
      <c r="L837" s="14"/>
      <c r="M837" s="14"/>
      <c r="N837" s="3" t="s">
        <v>297</v>
      </c>
      <c r="AF837">
        <f t="shared" si="13"/>
        <v>17</v>
      </c>
      <c r="AG837" s="3">
        <f>_xlfn.ISOWEEKNUM(EDF[[#This Row],[Date]])</f>
        <v>40</v>
      </c>
      <c r="AH837" s="3">
        <f>YEAR(EDF[[#This Row],[Date]])</f>
        <v>2023</v>
      </c>
    </row>
    <row r="838" spans="1:34" x14ac:dyDescent="0.2">
      <c r="A838" s="1">
        <v>45202.503506944442</v>
      </c>
      <c r="B838" s="3" t="s">
        <v>233</v>
      </c>
      <c r="C838" s="2">
        <v>45202</v>
      </c>
      <c r="D838" s="3"/>
      <c r="E838" s="3">
        <v>4</v>
      </c>
      <c r="F838" s="3">
        <v>4</v>
      </c>
      <c r="G838" s="3">
        <v>4</v>
      </c>
      <c r="H838" s="3">
        <v>4</v>
      </c>
      <c r="I838" s="3">
        <v>4</v>
      </c>
      <c r="J838" s="3">
        <v>4</v>
      </c>
      <c r="K838" s="3"/>
      <c r="L838" s="14"/>
      <c r="M838" s="14"/>
      <c r="N838" s="3"/>
      <c r="AF838">
        <f t="shared" si="13"/>
        <v>24</v>
      </c>
      <c r="AG838" s="3">
        <f>_xlfn.ISOWEEKNUM(EDF[[#This Row],[Date]])</f>
        <v>40</v>
      </c>
      <c r="AH838" s="3">
        <f>YEAR(EDF[[#This Row],[Date]])</f>
        <v>2023</v>
      </c>
    </row>
    <row r="839" spans="1:34" x14ac:dyDescent="0.2">
      <c r="A839" s="1">
        <v>45202.504166666666</v>
      </c>
      <c r="B839" s="3" t="s">
        <v>131</v>
      </c>
      <c r="C839" s="2">
        <v>45202</v>
      </c>
      <c r="D839" s="3"/>
      <c r="E839" s="3">
        <v>2</v>
      </c>
      <c r="F839" s="3">
        <v>3</v>
      </c>
      <c r="G839" s="3">
        <v>3</v>
      </c>
      <c r="H839" s="3">
        <v>3</v>
      </c>
      <c r="I839" s="3">
        <v>3</v>
      </c>
      <c r="J839" s="3">
        <v>2</v>
      </c>
      <c r="K839" s="3"/>
      <c r="L839" s="14"/>
      <c r="M839" s="14"/>
      <c r="N839" s="3" t="s">
        <v>298</v>
      </c>
      <c r="AF839">
        <f t="shared" si="13"/>
        <v>16</v>
      </c>
      <c r="AG839" s="3">
        <f>_xlfn.ISOWEEKNUM(EDF[[#This Row],[Date]])</f>
        <v>40</v>
      </c>
      <c r="AH839" s="3">
        <f>YEAR(EDF[[#This Row],[Date]])</f>
        <v>2023</v>
      </c>
    </row>
    <row r="840" spans="1:34" x14ac:dyDescent="0.2">
      <c r="A840" s="1">
        <v>45202.505115740743</v>
      </c>
      <c r="B840" s="3" t="s">
        <v>211</v>
      </c>
      <c r="C840" s="2">
        <v>45202</v>
      </c>
      <c r="D840" s="3"/>
      <c r="E840" s="3">
        <v>4</v>
      </c>
      <c r="F840" s="3">
        <v>4</v>
      </c>
      <c r="G840" s="3">
        <v>4</v>
      </c>
      <c r="H840" s="3">
        <v>4</v>
      </c>
      <c r="I840" s="3">
        <v>2</v>
      </c>
      <c r="J840" s="3">
        <v>4</v>
      </c>
      <c r="K840" s="3"/>
      <c r="L840" s="14"/>
      <c r="M840" s="14"/>
      <c r="N840" s="3"/>
      <c r="AF840">
        <f t="shared" si="13"/>
        <v>22</v>
      </c>
      <c r="AG840" s="3">
        <f>_xlfn.ISOWEEKNUM(EDF[[#This Row],[Date]])</f>
        <v>40</v>
      </c>
      <c r="AH840" s="3">
        <f>YEAR(EDF[[#This Row],[Date]])</f>
        <v>2023</v>
      </c>
    </row>
    <row r="841" spans="1:34" x14ac:dyDescent="0.2">
      <c r="A841" s="1">
        <v>45202.522615740738</v>
      </c>
      <c r="B841" s="3" t="s">
        <v>75</v>
      </c>
      <c r="C841" s="2">
        <v>45202</v>
      </c>
      <c r="D841" s="3"/>
      <c r="E841" s="3">
        <v>3</v>
      </c>
      <c r="F841" s="3">
        <v>4</v>
      </c>
      <c r="G841" s="3">
        <v>2</v>
      </c>
      <c r="H841" s="3">
        <v>3</v>
      </c>
      <c r="I841" s="3">
        <v>2</v>
      </c>
      <c r="J841" s="3">
        <v>4</v>
      </c>
      <c r="K841" s="3"/>
      <c r="L841" s="14"/>
      <c r="M841" s="14"/>
      <c r="N841" s="3"/>
      <c r="AF841">
        <f t="shared" si="13"/>
        <v>18</v>
      </c>
      <c r="AG841" s="3">
        <f>_xlfn.ISOWEEKNUM(EDF[[#This Row],[Date]])</f>
        <v>40</v>
      </c>
      <c r="AH841" s="3">
        <f>YEAR(EDF[[#This Row],[Date]])</f>
        <v>2023</v>
      </c>
    </row>
    <row r="842" spans="1:34" x14ac:dyDescent="0.2">
      <c r="A842" s="1">
        <v>45202.565995370373</v>
      </c>
      <c r="B842" s="3" t="s">
        <v>80</v>
      </c>
      <c r="C842" s="2">
        <v>45202</v>
      </c>
      <c r="D842" s="3"/>
      <c r="E842" s="3">
        <v>3</v>
      </c>
      <c r="F842" s="3">
        <v>3</v>
      </c>
      <c r="G842" s="3">
        <v>4</v>
      </c>
      <c r="H842" s="3">
        <v>5</v>
      </c>
      <c r="I842" s="3">
        <v>3</v>
      </c>
      <c r="J842" s="3">
        <v>4</v>
      </c>
      <c r="K842" s="3"/>
      <c r="L842" s="14"/>
      <c r="M842" s="14"/>
      <c r="N842" s="3"/>
      <c r="AF842">
        <f t="shared" si="13"/>
        <v>22</v>
      </c>
      <c r="AG842" s="3">
        <f>_xlfn.ISOWEEKNUM(EDF[[#This Row],[Date]])</f>
        <v>40</v>
      </c>
      <c r="AH842" s="3">
        <f>YEAR(EDF[[#This Row],[Date]])</f>
        <v>2023</v>
      </c>
    </row>
    <row r="843" spans="1:34" x14ac:dyDescent="0.2">
      <c r="A843" s="1">
        <v>45202.571689814817</v>
      </c>
      <c r="B843" s="3" t="s">
        <v>192</v>
      </c>
      <c r="C843" s="2">
        <v>45202</v>
      </c>
      <c r="D843" s="3"/>
      <c r="E843" s="3">
        <v>2</v>
      </c>
      <c r="F843" s="3">
        <v>4</v>
      </c>
      <c r="G843" s="3">
        <v>3</v>
      </c>
      <c r="H843" s="3">
        <v>3</v>
      </c>
      <c r="I843" s="3">
        <v>3</v>
      </c>
      <c r="J843" s="3">
        <v>4</v>
      </c>
      <c r="K843" s="3"/>
      <c r="L843" s="14"/>
      <c r="M843" s="14"/>
      <c r="N843" s="3" t="s">
        <v>299</v>
      </c>
      <c r="AF843">
        <f t="shared" si="13"/>
        <v>19</v>
      </c>
      <c r="AG843" s="3">
        <f>_xlfn.ISOWEEKNUM(EDF[[#This Row],[Date]])</f>
        <v>40</v>
      </c>
      <c r="AH843" s="3">
        <f>YEAR(EDF[[#This Row],[Date]])</f>
        <v>2023</v>
      </c>
    </row>
    <row r="844" spans="1:34" x14ac:dyDescent="0.2">
      <c r="A844" s="1">
        <v>45202.631053240744</v>
      </c>
      <c r="B844" s="3" t="s">
        <v>78</v>
      </c>
      <c r="C844" s="2">
        <v>45202</v>
      </c>
      <c r="D844" s="3"/>
      <c r="E844" s="3">
        <v>3</v>
      </c>
      <c r="F844" s="3">
        <v>2</v>
      </c>
      <c r="G844" s="3">
        <v>2</v>
      </c>
      <c r="H844" s="3">
        <v>4</v>
      </c>
      <c r="I844" s="3">
        <v>4</v>
      </c>
      <c r="J844" s="3">
        <v>4</v>
      </c>
      <c r="K844" s="3"/>
      <c r="L844" s="14"/>
      <c r="M844" s="14"/>
      <c r="N844" s="3" t="s">
        <v>300</v>
      </c>
      <c r="AF844">
        <f t="shared" si="13"/>
        <v>19</v>
      </c>
      <c r="AG844" s="3">
        <f>_xlfn.ISOWEEKNUM(EDF[[#This Row],[Date]])</f>
        <v>40</v>
      </c>
      <c r="AH844" s="3">
        <f>YEAR(EDF[[#This Row],[Date]])</f>
        <v>2023</v>
      </c>
    </row>
    <row r="845" spans="1:34" x14ac:dyDescent="0.2">
      <c r="A845" s="1">
        <v>45202.672268518516</v>
      </c>
      <c r="B845" s="3" t="s">
        <v>168</v>
      </c>
      <c r="C845" s="2">
        <v>45202</v>
      </c>
      <c r="D845" s="3"/>
      <c r="E845" s="3">
        <v>3</v>
      </c>
      <c r="F845" s="3">
        <v>3</v>
      </c>
      <c r="G845" s="3">
        <v>4</v>
      </c>
      <c r="H845" s="3">
        <v>4</v>
      </c>
      <c r="I845" s="3">
        <v>2</v>
      </c>
      <c r="J845" s="3">
        <v>4</v>
      </c>
      <c r="K845" s="3"/>
      <c r="L845" s="14"/>
      <c r="M845" s="14"/>
      <c r="N845" s="3" t="s">
        <v>301</v>
      </c>
      <c r="AF845">
        <f t="shared" si="13"/>
        <v>20</v>
      </c>
      <c r="AG845" s="3">
        <f>_xlfn.ISOWEEKNUM(EDF[[#This Row],[Date]])</f>
        <v>40</v>
      </c>
      <c r="AH845" s="3">
        <f>YEAR(EDF[[#This Row],[Date]])</f>
        <v>2023</v>
      </c>
    </row>
    <row r="846" spans="1:34" x14ac:dyDescent="0.2">
      <c r="A846" s="1">
        <v>45203.340046296296</v>
      </c>
      <c r="B846" s="3" t="s">
        <v>135</v>
      </c>
      <c r="C846" s="2">
        <v>45203</v>
      </c>
      <c r="D846" s="3"/>
      <c r="E846" s="3">
        <v>2</v>
      </c>
      <c r="F846" s="3">
        <v>4</v>
      </c>
      <c r="G846" s="3">
        <v>3</v>
      </c>
      <c r="H846" s="3">
        <v>3</v>
      </c>
      <c r="I846" s="3">
        <v>3</v>
      </c>
      <c r="J846" s="3">
        <v>4</v>
      </c>
      <c r="K846" s="3"/>
      <c r="L846" s="14"/>
      <c r="M846" s="14"/>
      <c r="N846" s="3"/>
      <c r="AF846">
        <f t="shared" si="13"/>
        <v>19</v>
      </c>
      <c r="AG846" s="3">
        <f>_xlfn.ISOWEEKNUM(EDF[[#This Row],[Date]])</f>
        <v>40</v>
      </c>
      <c r="AH846" s="3">
        <f>YEAR(EDF[[#This Row],[Date]])</f>
        <v>2023</v>
      </c>
    </row>
    <row r="847" spans="1:34" x14ac:dyDescent="0.2">
      <c r="A847" s="1">
        <v>45203.341423611113</v>
      </c>
      <c r="B847" s="3" t="s">
        <v>93</v>
      </c>
      <c r="C847" s="2">
        <v>45203</v>
      </c>
      <c r="D847" s="3"/>
      <c r="E847" s="3">
        <v>2</v>
      </c>
      <c r="F847" s="3">
        <v>2</v>
      </c>
      <c r="G847" s="3">
        <v>2</v>
      </c>
      <c r="H847" s="3">
        <v>2</v>
      </c>
      <c r="I847" s="3">
        <v>3</v>
      </c>
      <c r="J847" s="3">
        <v>3</v>
      </c>
      <c r="K847" s="3"/>
      <c r="L847" s="14"/>
      <c r="M847" s="14"/>
      <c r="N847" s="3"/>
      <c r="AF847">
        <f t="shared" si="13"/>
        <v>14</v>
      </c>
      <c r="AG847" s="3">
        <f>_xlfn.ISOWEEKNUM(EDF[[#This Row],[Date]])</f>
        <v>40</v>
      </c>
      <c r="AH847" s="3">
        <f>YEAR(EDF[[#This Row],[Date]])</f>
        <v>2023</v>
      </c>
    </row>
    <row r="848" spans="1:34" x14ac:dyDescent="0.2">
      <c r="A848" s="1">
        <v>45203.342256944445</v>
      </c>
      <c r="B848" s="3" t="s">
        <v>181</v>
      </c>
      <c r="C848" s="2">
        <v>45203</v>
      </c>
      <c r="D848" s="3"/>
      <c r="E848" s="3">
        <v>2</v>
      </c>
      <c r="F848" s="3">
        <v>3</v>
      </c>
      <c r="G848" s="3">
        <v>3</v>
      </c>
      <c r="H848" s="3">
        <v>2</v>
      </c>
      <c r="I848" s="3">
        <v>3</v>
      </c>
      <c r="J848" s="3">
        <v>4</v>
      </c>
      <c r="K848" s="3"/>
      <c r="L848" s="14"/>
      <c r="M848" s="14"/>
      <c r="N848" s="3"/>
      <c r="AF848">
        <f t="shared" si="13"/>
        <v>17</v>
      </c>
      <c r="AG848" s="3">
        <f>_xlfn.ISOWEEKNUM(EDF[[#This Row],[Date]])</f>
        <v>40</v>
      </c>
      <c r="AH848" s="3">
        <f>YEAR(EDF[[#This Row],[Date]])</f>
        <v>2023</v>
      </c>
    </row>
    <row r="849" spans="1:34" x14ac:dyDescent="0.2">
      <c r="A849" s="1">
        <v>45203.344004629631</v>
      </c>
      <c r="B849" s="3" t="s">
        <v>102</v>
      </c>
      <c r="C849" s="2">
        <v>45203</v>
      </c>
      <c r="D849" s="3"/>
      <c r="E849" s="3">
        <v>3</v>
      </c>
      <c r="F849" s="3">
        <v>4</v>
      </c>
      <c r="G849" s="3">
        <v>3</v>
      </c>
      <c r="H849" s="3">
        <v>2</v>
      </c>
      <c r="I849" s="3">
        <v>4</v>
      </c>
      <c r="J849" s="3">
        <v>5</v>
      </c>
      <c r="K849" s="3"/>
      <c r="L849" s="14"/>
      <c r="M849" s="14"/>
      <c r="N849" s="3"/>
      <c r="AF849">
        <f t="shared" si="13"/>
        <v>21</v>
      </c>
      <c r="AG849" s="3">
        <f>_xlfn.ISOWEEKNUM(EDF[[#This Row],[Date]])</f>
        <v>40</v>
      </c>
      <c r="AH849" s="3">
        <f>YEAR(EDF[[#This Row],[Date]])</f>
        <v>2023</v>
      </c>
    </row>
    <row r="850" spans="1:34" x14ac:dyDescent="0.2">
      <c r="A850" s="1">
        <v>45203.344247685185</v>
      </c>
      <c r="B850" s="3" t="s">
        <v>100</v>
      </c>
      <c r="C850" s="2">
        <v>45203</v>
      </c>
      <c r="D850" s="3"/>
      <c r="E850" s="3">
        <v>1</v>
      </c>
      <c r="F850" s="3">
        <v>2</v>
      </c>
      <c r="G850" s="3">
        <v>4</v>
      </c>
      <c r="H850" s="3">
        <v>4</v>
      </c>
      <c r="I850" s="3">
        <v>3</v>
      </c>
      <c r="J850" s="3">
        <v>4</v>
      </c>
      <c r="K850" s="3"/>
      <c r="L850" s="14"/>
      <c r="M850" s="14"/>
      <c r="N850" s="3"/>
      <c r="AF850">
        <f t="shared" si="13"/>
        <v>18</v>
      </c>
      <c r="AG850" s="3">
        <f>_xlfn.ISOWEEKNUM(EDF[[#This Row],[Date]])</f>
        <v>40</v>
      </c>
      <c r="AH850" s="3">
        <f>YEAR(EDF[[#This Row],[Date]])</f>
        <v>2023</v>
      </c>
    </row>
    <row r="851" spans="1:34" x14ac:dyDescent="0.2">
      <c r="A851" s="1">
        <v>45203.348611111112</v>
      </c>
      <c r="B851" s="3" t="s">
        <v>211</v>
      </c>
      <c r="C851" s="2">
        <v>45203</v>
      </c>
      <c r="D851" s="3"/>
      <c r="E851" s="3">
        <v>3</v>
      </c>
      <c r="F851" s="3">
        <v>4</v>
      </c>
      <c r="G851" s="3">
        <v>4</v>
      </c>
      <c r="H851" s="3">
        <v>4</v>
      </c>
      <c r="I851" s="3">
        <v>2</v>
      </c>
      <c r="J851" s="3">
        <v>4</v>
      </c>
      <c r="K851" s="3"/>
      <c r="L851" s="14"/>
      <c r="M851" s="14"/>
      <c r="N851" s="3"/>
      <c r="AF851">
        <f t="shared" si="13"/>
        <v>21</v>
      </c>
      <c r="AG851" s="3">
        <f>_xlfn.ISOWEEKNUM(EDF[[#This Row],[Date]])</f>
        <v>40</v>
      </c>
      <c r="AH851" s="3">
        <f>YEAR(EDF[[#This Row],[Date]])</f>
        <v>2023</v>
      </c>
    </row>
    <row r="852" spans="1:34" x14ac:dyDescent="0.2">
      <c r="A852" s="1">
        <v>45203.349849537037</v>
      </c>
      <c r="B852" s="3" t="s">
        <v>83</v>
      </c>
      <c r="C852" s="2">
        <v>45203</v>
      </c>
      <c r="D852" s="3"/>
      <c r="E852" s="3">
        <v>4</v>
      </c>
      <c r="F852" s="3">
        <v>4</v>
      </c>
      <c r="G852" s="3">
        <v>2</v>
      </c>
      <c r="H852" s="3">
        <v>2</v>
      </c>
      <c r="I852" s="3">
        <v>2</v>
      </c>
      <c r="J852" s="3">
        <v>2</v>
      </c>
      <c r="K852" s="3"/>
      <c r="L852" s="14"/>
      <c r="M852" s="14"/>
      <c r="N852" s="3"/>
      <c r="AF852">
        <f t="shared" si="13"/>
        <v>16</v>
      </c>
      <c r="AG852" s="3">
        <f>_xlfn.ISOWEEKNUM(EDF[[#This Row],[Date]])</f>
        <v>40</v>
      </c>
      <c r="AH852" s="3">
        <f>YEAR(EDF[[#This Row],[Date]])</f>
        <v>2023</v>
      </c>
    </row>
    <row r="853" spans="1:34" x14ac:dyDescent="0.2">
      <c r="A853" s="1">
        <v>45203.354814814818</v>
      </c>
      <c r="B853" s="3" t="s">
        <v>99</v>
      </c>
      <c r="C853" s="2">
        <v>45203</v>
      </c>
      <c r="D853" s="3"/>
      <c r="E853" s="3">
        <v>3</v>
      </c>
      <c r="F853" s="3">
        <v>4</v>
      </c>
      <c r="G853" s="3">
        <v>4</v>
      </c>
      <c r="H853" s="3">
        <v>4</v>
      </c>
      <c r="I853" s="3">
        <v>2</v>
      </c>
      <c r="J853" s="3">
        <v>4</v>
      </c>
      <c r="K853" s="3"/>
      <c r="L853" s="14"/>
      <c r="M853" s="14"/>
      <c r="N853" s="3"/>
      <c r="AF853">
        <f t="shared" si="13"/>
        <v>21</v>
      </c>
      <c r="AG853" s="3">
        <f>_xlfn.ISOWEEKNUM(EDF[[#This Row],[Date]])</f>
        <v>40</v>
      </c>
      <c r="AH853" s="3">
        <f>YEAR(EDF[[#This Row],[Date]])</f>
        <v>2023</v>
      </c>
    </row>
    <row r="854" spans="1:34" x14ac:dyDescent="0.2">
      <c r="A854" s="1">
        <v>45203.371342592596</v>
      </c>
      <c r="B854" s="3" t="s">
        <v>168</v>
      </c>
      <c r="C854" s="2">
        <v>45203</v>
      </c>
      <c r="D854" s="3"/>
      <c r="E854" s="3">
        <v>4</v>
      </c>
      <c r="F854" s="3">
        <v>4</v>
      </c>
      <c r="G854" s="3">
        <v>3</v>
      </c>
      <c r="H854" s="3">
        <v>3</v>
      </c>
      <c r="I854" s="3">
        <v>2</v>
      </c>
      <c r="J854" s="3">
        <v>4</v>
      </c>
      <c r="K854" s="3"/>
      <c r="L854" s="14"/>
      <c r="M854" s="14"/>
      <c r="N854" s="3"/>
      <c r="AF854">
        <f t="shared" si="13"/>
        <v>20</v>
      </c>
      <c r="AG854" s="3">
        <f>_xlfn.ISOWEEKNUM(EDF[[#This Row],[Date]])</f>
        <v>40</v>
      </c>
      <c r="AH854" s="3">
        <f>YEAR(EDF[[#This Row],[Date]])</f>
        <v>2023</v>
      </c>
    </row>
    <row r="855" spans="1:34" x14ac:dyDescent="0.2">
      <c r="A855" s="1">
        <v>45203.375625000001</v>
      </c>
      <c r="B855" s="3" t="s">
        <v>77</v>
      </c>
      <c r="C855" s="2">
        <v>45203</v>
      </c>
      <c r="D855" s="3"/>
      <c r="E855" s="3">
        <v>2</v>
      </c>
      <c r="F855" s="3">
        <v>4</v>
      </c>
      <c r="G855" s="3">
        <v>2</v>
      </c>
      <c r="H855" s="3">
        <v>3</v>
      </c>
      <c r="I855" s="3">
        <v>2</v>
      </c>
      <c r="J855" s="3">
        <v>4</v>
      </c>
      <c r="K855" s="3"/>
      <c r="L855" s="14"/>
      <c r="M855" s="14"/>
      <c r="N855" s="3"/>
      <c r="AF855">
        <f t="shared" si="13"/>
        <v>17</v>
      </c>
      <c r="AG855" s="3">
        <f>_xlfn.ISOWEEKNUM(EDF[[#This Row],[Date]])</f>
        <v>40</v>
      </c>
      <c r="AH855" s="3">
        <f>YEAR(EDF[[#This Row],[Date]])</f>
        <v>2023</v>
      </c>
    </row>
    <row r="856" spans="1:34" x14ac:dyDescent="0.2">
      <c r="A856" s="1">
        <v>45203.38853009259</v>
      </c>
      <c r="B856" s="3" t="s">
        <v>95</v>
      </c>
      <c r="C856" s="2">
        <v>45203</v>
      </c>
      <c r="D856" s="3"/>
      <c r="E856" s="3">
        <v>2</v>
      </c>
      <c r="F856" s="3">
        <v>3</v>
      </c>
      <c r="G856" s="3">
        <v>3</v>
      </c>
      <c r="H856" s="3">
        <v>2</v>
      </c>
      <c r="I856" s="3">
        <v>3</v>
      </c>
      <c r="J856" s="3">
        <v>4</v>
      </c>
      <c r="K856" s="3"/>
      <c r="L856" s="14"/>
      <c r="M856" s="14"/>
      <c r="N856" s="3"/>
      <c r="AF856">
        <f t="shared" si="13"/>
        <v>17</v>
      </c>
      <c r="AG856" s="3">
        <f>_xlfn.ISOWEEKNUM(EDF[[#This Row],[Date]])</f>
        <v>40</v>
      </c>
      <c r="AH856" s="3">
        <f>YEAR(EDF[[#This Row],[Date]])</f>
        <v>2023</v>
      </c>
    </row>
    <row r="857" spans="1:34" x14ac:dyDescent="0.2">
      <c r="A857" s="1">
        <v>45203.391284722224</v>
      </c>
      <c r="B857" s="3" t="s">
        <v>142</v>
      </c>
      <c r="C857" s="2">
        <v>45203</v>
      </c>
      <c r="D857" s="3"/>
      <c r="E857" s="3">
        <v>1</v>
      </c>
      <c r="F857" s="3">
        <v>3</v>
      </c>
      <c r="G857" s="3">
        <v>3</v>
      </c>
      <c r="H857" s="3">
        <v>3</v>
      </c>
      <c r="I857" s="3">
        <v>1</v>
      </c>
      <c r="J857" s="3">
        <v>2</v>
      </c>
      <c r="K857" s="3"/>
      <c r="L857" s="14"/>
      <c r="M857" s="14"/>
      <c r="N857" s="3"/>
      <c r="AF857">
        <f t="shared" si="13"/>
        <v>13</v>
      </c>
      <c r="AG857" s="3">
        <f>_xlfn.ISOWEEKNUM(EDF[[#This Row],[Date]])</f>
        <v>40</v>
      </c>
      <c r="AH857" s="3">
        <f>YEAR(EDF[[#This Row],[Date]])</f>
        <v>2023</v>
      </c>
    </row>
    <row r="858" spans="1:34" x14ac:dyDescent="0.2">
      <c r="A858" s="1">
        <v>45203.396273148152</v>
      </c>
      <c r="B858" s="3" t="s">
        <v>243</v>
      </c>
      <c r="C858" s="2">
        <v>45203</v>
      </c>
      <c r="D858" s="3"/>
      <c r="E858" s="3">
        <v>4</v>
      </c>
      <c r="F858" s="3">
        <v>4</v>
      </c>
      <c r="G858" s="3">
        <v>4</v>
      </c>
      <c r="H858" s="3">
        <v>2</v>
      </c>
      <c r="I858" s="3">
        <v>4</v>
      </c>
      <c r="J858" s="3">
        <v>5</v>
      </c>
      <c r="K858" s="3"/>
      <c r="L858" s="14"/>
      <c r="M858" s="14"/>
      <c r="N858" s="3"/>
      <c r="AF858">
        <f t="shared" si="13"/>
        <v>23</v>
      </c>
      <c r="AG858" s="3">
        <f>_xlfn.ISOWEEKNUM(EDF[[#This Row],[Date]])</f>
        <v>40</v>
      </c>
      <c r="AH858" s="3">
        <f>YEAR(EDF[[#This Row],[Date]])</f>
        <v>2023</v>
      </c>
    </row>
    <row r="859" spans="1:34" x14ac:dyDescent="0.2">
      <c r="A859" s="1">
        <v>45203.397824074076</v>
      </c>
      <c r="B859" s="3" t="s">
        <v>205</v>
      </c>
      <c r="C859" s="2">
        <v>45203</v>
      </c>
      <c r="D859" s="3"/>
      <c r="E859" s="3">
        <v>1</v>
      </c>
      <c r="F859" s="3">
        <v>2</v>
      </c>
      <c r="G859" s="3">
        <v>3</v>
      </c>
      <c r="H859" s="3">
        <v>2</v>
      </c>
      <c r="I859" s="3">
        <v>2</v>
      </c>
      <c r="J859" s="3">
        <v>2</v>
      </c>
      <c r="K859" s="3"/>
      <c r="L859" s="14"/>
      <c r="M859" s="14"/>
      <c r="N859" s="3"/>
      <c r="AF859">
        <f t="shared" si="13"/>
        <v>12</v>
      </c>
      <c r="AG859" s="3">
        <f>_xlfn.ISOWEEKNUM(EDF[[#This Row],[Date]])</f>
        <v>40</v>
      </c>
      <c r="AH859" s="3">
        <f>YEAR(EDF[[#This Row],[Date]])</f>
        <v>2023</v>
      </c>
    </row>
    <row r="860" spans="1:34" x14ac:dyDescent="0.2">
      <c r="A860" s="1">
        <v>45203.411030092589</v>
      </c>
      <c r="B860" s="3" t="s">
        <v>106</v>
      </c>
      <c r="C860" s="2">
        <v>45203</v>
      </c>
      <c r="D860" s="3"/>
      <c r="E860" s="3">
        <v>3</v>
      </c>
      <c r="F860" s="3">
        <v>4</v>
      </c>
      <c r="G860" s="3">
        <v>3</v>
      </c>
      <c r="H860" s="3">
        <v>3</v>
      </c>
      <c r="I860" s="3">
        <v>3</v>
      </c>
      <c r="J860" s="3">
        <v>4</v>
      </c>
      <c r="K860" s="3"/>
      <c r="L860" s="14"/>
      <c r="M860" s="14"/>
      <c r="N860" s="3"/>
      <c r="AF860">
        <f t="shared" si="13"/>
        <v>20</v>
      </c>
      <c r="AG860" s="3">
        <f>_xlfn.ISOWEEKNUM(EDF[[#This Row],[Date]])</f>
        <v>40</v>
      </c>
      <c r="AH860" s="3">
        <f>YEAR(EDF[[#This Row],[Date]])</f>
        <v>2023</v>
      </c>
    </row>
    <row r="861" spans="1:34" x14ac:dyDescent="0.2">
      <c r="A861" s="1">
        <v>45203.415659722225</v>
      </c>
      <c r="B861" s="3" t="s">
        <v>188</v>
      </c>
      <c r="C861" s="2">
        <v>45203</v>
      </c>
      <c r="D861" s="3"/>
      <c r="E861" s="3">
        <v>2</v>
      </c>
      <c r="F861" s="3">
        <v>2</v>
      </c>
      <c r="G861" s="3">
        <v>4</v>
      </c>
      <c r="H861" s="3">
        <v>3</v>
      </c>
      <c r="I861" s="3">
        <v>3</v>
      </c>
      <c r="J861" s="3">
        <v>4</v>
      </c>
      <c r="K861" s="3"/>
      <c r="L861" s="14"/>
      <c r="M861" s="14"/>
      <c r="N861" s="3"/>
      <c r="AF861">
        <f t="shared" si="13"/>
        <v>18</v>
      </c>
      <c r="AG861" s="3">
        <f>_xlfn.ISOWEEKNUM(EDF[[#This Row],[Date]])</f>
        <v>40</v>
      </c>
      <c r="AH861" s="3">
        <f>YEAR(EDF[[#This Row],[Date]])</f>
        <v>2023</v>
      </c>
    </row>
    <row r="862" spans="1:34" x14ac:dyDescent="0.2">
      <c r="A862" s="1">
        <v>45203.420335648145</v>
      </c>
      <c r="B862" s="3" t="s">
        <v>167</v>
      </c>
      <c r="C862" s="2">
        <v>45203</v>
      </c>
      <c r="D862" s="3"/>
      <c r="E862" s="3">
        <v>4</v>
      </c>
      <c r="F862" s="3">
        <v>4</v>
      </c>
      <c r="G862" s="3">
        <v>3</v>
      </c>
      <c r="H862" s="3">
        <v>2</v>
      </c>
      <c r="I862" s="3">
        <v>3</v>
      </c>
      <c r="J862" s="3">
        <v>4</v>
      </c>
      <c r="K862" s="3"/>
      <c r="L862" s="14"/>
      <c r="M862" s="14"/>
      <c r="N862" s="3"/>
      <c r="AF862">
        <f t="shared" si="13"/>
        <v>20</v>
      </c>
      <c r="AG862" s="3">
        <f>_xlfn.ISOWEEKNUM(EDF[[#This Row],[Date]])</f>
        <v>40</v>
      </c>
      <c r="AH862" s="3">
        <f>YEAR(EDF[[#This Row],[Date]])</f>
        <v>2023</v>
      </c>
    </row>
    <row r="863" spans="1:34" x14ac:dyDescent="0.2">
      <c r="A863" s="1">
        <v>45203.457777777781</v>
      </c>
      <c r="B863" s="3" t="s">
        <v>230</v>
      </c>
      <c r="C863" s="2">
        <v>45203</v>
      </c>
      <c r="D863" s="3"/>
      <c r="E863" s="3">
        <v>4</v>
      </c>
      <c r="F863" s="3">
        <v>4</v>
      </c>
      <c r="G863" s="3">
        <v>3</v>
      </c>
      <c r="H863" s="3">
        <v>3</v>
      </c>
      <c r="I863" s="3">
        <v>4</v>
      </c>
      <c r="J863" s="3">
        <v>4</v>
      </c>
      <c r="K863" s="3"/>
      <c r="L863" s="14"/>
      <c r="M863" s="14"/>
      <c r="N863" s="3"/>
      <c r="AF863">
        <f t="shared" si="13"/>
        <v>22</v>
      </c>
      <c r="AG863" s="3">
        <f>_xlfn.ISOWEEKNUM(EDF[[#This Row],[Date]])</f>
        <v>40</v>
      </c>
      <c r="AH863" s="3">
        <f>YEAR(EDF[[#This Row],[Date]])</f>
        <v>2023</v>
      </c>
    </row>
    <row r="864" spans="1:34" x14ac:dyDescent="0.2">
      <c r="A864" s="1">
        <v>45203.511493055557</v>
      </c>
      <c r="B864" s="3" t="s">
        <v>121</v>
      </c>
      <c r="C864" s="2">
        <v>45203</v>
      </c>
      <c r="D864" s="3"/>
      <c r="E864" s="3">
        <v>2</v>
      </c>
      <c r="F864" s="3">
        <v>2</v>
      </c>
      <c r="G864" s="3">
        <v>2</v>
      </c>
      <c r="H864" s="3">
        <v>1</v>
      </c>
      <c r="I864" s="3">
        <v>2</v>
      </c>
      <c r="J864" s="3">
        <v>4</v>
      </c>
      <c r="K864" s="3"/>
      <c r="L864" s="14"/>
      <c r="M864" s="14"/>
      <c r="N864" s="3"/>
      <c r="AF864">
        <f t="shared" si="13"/>
        <v>13</v>
      </c>
      <c r="AG864" s="3">
        <f>_xlfn.ISOWEEKNUM(EDF[[#This Row],[Date]])</f>
        <v>40</v>
      </c>
      <c r="AH864" s="3">
        <f>YEAR(EDF[[#This Row],[Date]])</f>
        <v>2023</v>
      </c>
    </row>
    <row r="865" spans="1:34" x14ac:dyDescent="0.2">
      <c r="A865" s="1">
        <v>45203.640659722223</v>
      </c>
      <c r="B865" s="3" t="s">
        <v>88</v>
      </c>
      <c r="C865" s="2">
        <v>45203</v>
      </c>
      <c r="D865" s="3"/>
      <c r="E865" s="3">
        <v>4</v>
      </c>
      <c r="F865" s="3">
        <v>4</v>
      </c>
      <c r="G865" s="3">
        <v>3</v>
      </c>
      <c r="H865" s="3">
        <v>3</v>
      </c>
      <c r="I865" s="3">
        <v>2</v>
      </c>
      <c r="J865" s="3">
        <v>4</v>
      </c>
      <c r="K865" s="3"/>
      <c r="L865" s="14"/>
      <c r="M865" s="14"/>
      <c r="N865" s="3"/>
      <c r="AF865">
        <f t="shared" si="13"/>
        <v>20</v>
      </c>
      <c r="AG865" s="3">
        <f>_xlfn.ISOWEEKNUM(EDF[[#This Row],[Date]])</f>
        <v>40</v>
      </c>
      <c r="AH865" s="3">
        <f>YEAR(EDF[[#This Row],[Date]])</f>
        <v>2023</v>
      </c>
    </row>
    <row r="866" spans="1:34" x14ac:dyDescent="0.2">
      <c r="A866" s="1">
        <v>45203.641446759262</v>
      </c>
      <c r="B866" s="3" t="s">
        <v>87</v>
      </c>
      <c r="C866" s="2">
        <v>45203</v>
      </c>
      <c r="D866" s="3"/>
      <c r="E866" s="3">
        <v>3</v>
      </c>
      <c r="F866" s="3">
        <v>3</v>
      </c>
      <c r="G866" s="3">
        <v>4</v>
      </c>
      <c r="H866" s="3">
        <v>3</v>
      </c>
      <c r="I866" s="3">
        <v>4</v>
      </c>
      <c r="J866" s="3">
        <v>4</v>
      </c>
      <c r="K866" s="3"/>
      <c r="L866" s="14"/>
      <c r="M866" s="14"/>
      <c r="N866" s="3"/>
      <c r="AF866">
        <f t="shared" si="13"/>
        <v>21</v>
      </c>
      <c r="AG866" s="3">
        <f>_xlfn.ISOWEEKNUM(EDF[[#This Row],[Date]])</f>
        <v>40</v>
      </c>
      <c r="AH866" s="3">
        <f>YEAR(EDF[[#This Row],[Date]])</f>
        <v>2023</v>
      </c>
    </row>
    <row r="867" spans="1:34" x14ac:dyDescent="0.2">
      <c r="A867" s="1">
        <v>45203.641585648147</v>
      </c>
      <c r="B867" s="3" t="s">
        <v>107</v>
      </c>
      <c r="C867" s="2">
        <v>45203</v>
      </c>
      <c r="D867" s="3"/>
      <c r="E867" s="3">
        <v>2</v>
      </c>
      <c r="F867" s="3">
        <v>2</v>
      </c>
      <c r="G867" s="3">
        <v>2</v>
      </c>
      <c r="H867" s="3">
        <v>4</v>
      </c>
      <c r="I867" s="3">
        <v>2</v>
      </c>
      <c r="J867" s="3">
        <v>4</v>
      </c>
      <c r="K867" s="3"/>
      <c r="L867" s="14"/>
      <c r="M867" s="14"/>
      <c r="N867" s="3"/>
      <c r="AF867">
        <f t="shared" si="13"/>
        <v>16</v>
      </c>
      <c r="AG867" s="3">
        <f>_xlfn.ISOWEEKNUM(EDF[[#This Row],[Date]])</f>
        <v>40</v>
      </c>
      <c r="AH867" s="3">
        <f>YEAR(EDF[[#This Row],[Date]])</f>
        <v>2023</v>
      </c>
    </row>
    <row r="868" spans="1:34" x14ac:dyDescent="0.2">
      <c r="A868" s="1">
        <v>45203.64607638889</v>
      </c>
      <c r="B868" s="3" t="s">
        <v>131</v>
      </c>
      <c r="C868" s="2">
        <v>45203</v>
      </c>
      <c r="D868" s="3"/>
      <c r="E868" s="3">
        <v>2</v>
      </c>
      <c r="F868" s="3">
        <v>3</v>
      </c>
      <c r="G868" s="3">
        <v>3</v>
      </c>
      <c r="H868" s="3">
        <v>3</v>
      </c>
      <c r="I868" s="3">
        <v>3</v>
      </c>
      <c r="J868" s="3">
        <v>2</v>
      </c>
      <c r="K868" s="3"/>
      <c r="L868" s="14"/>
      <c r="M868" s="14"/>
      <c r="N868" s="3" t="s">
        <v>302</v>
      </c>
      <c r="AF868">
        <f t="shared" si="13"/>
        <v>16</v>
      </c>
      <c r="AG868" s="3">
        <f>_xlfn.ISOWEEKNUM(EDF[[#This Row],[Date]])</f>
        <v>40</v>
      </c>
      <c r="AH868" s="3">
        <f>YEAR(EDF[[#This Row],[Date]])</f>
        <v>2023</v>
      </c>
    </row>
    <row r="869" spans="1:34" x14ac:dyDescent="0.2">
      <c r="A869" s="1">
        <v>45203.648599537039</v>
      </c>
      <c r="B869" s="3" t="s">
        <v>112</v>
      </c>
      <c r="C869" s="2">
        <v>45203</v>
      </c>
      <c r="D869" s="3"/>
      <c r="E869" s="3">
        <v>3</v>
      </c>
      <c r="F869" s="3">
        <v>4</v>
      </c>
      <c r="G869" s="3">
        <v>3</v>
      </c>
      <c r="H869" s="3">
        <v>3</v>
      </c>
      <c r="I869" s="3">
        <v>3</v>
      </c>
      <c r="J869" s="3">
        <v>3</v>
      </c>
      <c r="K869" s="3"/>
      <c r="L869" s="14"/>
      <c r="M869" s="14"/>
      <c r="N869" s="3"/>
      <c r="AF869">
        <f t="shared" si="13"/>
        <v>19</v>
      </c>
      <c r="AG869" s="3">
        <f>_xlfn.ISOWEEKNUM(EDF[[#This Row],[Date]])</f>
        <v>40</v>
      </c>
      <c r="AH869" s="3">
        <f>YEAR(EDF[[#This Row],[Date]])</f>
        <v>2023</v>
      </c>
    </row>
    <row r="870" spans="1:34" x14ac:dyDescent="0.2">
      <c r="A870" s="1">
        <v>45203.655833333331</v>
      </c>
      <c r="B870" s="3" t="s">
        <v>192</v>
      </c>
      <c r="C870" s="2">
        <v>45203</v>
      </c>
      <c r="D870" s="3"/>
      <c r="E870" s="3">
        <v>2</v>
      </c>
      <c r="F870" s="3">
        <v>3</v>
      </c>
      <c r="G870" s="3">
        <v>3</v>
      </c>
      <c r="H870" s="3">
        <v>3</v>
      </c>
      <c r="I870" s="3">
        <v>3</v>
      </c>
      <c r="J870" s="3">
        <v>4</v>
      </c>
      <c r="K870" s="3"/>
      <c r="L870" s="14"/>
      <c r="M870" s="14"/>
      <c r="N870" s="3"/>
      <c r="AF870">
        <f t="shared" si="13"/>
        <v>18</v>
      </c>
      <c r="AG870" s="3">
        <f>_xlfn.ISOWEEKNUM(EDF[[#This Row],[Date]])</f>
        <v>40</v>
      </c>
      <c r="AH870" s="3">
        <f>YEAR(EDF[[#This Row],[Date]])</f>
        <v>2023</v>
      </c>
    </row>
    <row r="871" spans="1:34" x14ac:dyDescent="0.2">
      <c r="A871" s="1">
        <v>45203.66510416667</v>
      </c>
      <c r="B871" s="3" t="s">
        <v>244</v>
      </c>
      <c r="C871" s="2">
        <v>45203</v>
      </c>
      <c r="D871" s="3"/>
      <c r="E871" s="3">
        <v>2</v>
      </c>
      <c r="F871" s="3">
        <v>3</v>
      </c>
      <c r="G871" s="3">
        <v>4</v>
      </c>
      <c r="H871" s="3">
        <v>3</v>
      </c>
      <c r="I871" s="3">
        <v>3</v>
      </c>
      <c r="J871" s="3">
        <v>2</v>
      </c>
      <c r="K871" s="3"/>
      <c r="L871" s="14"/>
      <c r="M871" s="14"/>
      <c r="N871" s="3"/>
      <c r="AF871">
        <f t="shared" si="13"/>
        <v>17</v>
      </c>
      <c r="AG871" s="3">
        <f>_xlfn.ISOWEEKNUM(EDF[[#This Row],[Date]])</f>
        <v>40</v>
      </c>
      <c r="AH871" s="3">
        <f>YEAR(EDF[[#This Row],[Date]])</f>
        <v>2023</v>
      </c>
    </row>
    <row r="872" spans="1:34" x14ac:dyDescent="0.2">
      <c r="A872" s="1">
        <v>45203.667245370372</v>
      </c>
      <c r="B872" s="3" t="s">
        <v>78</v>
      </c>
      <c r="C872" s="2">
        <v>45203</v>
      </c>
      <c r="D872" s="3"/>
      <c r="E872" s="3">
        <v>3</v>
      </c>
      <c r="F872" s="3">
        <v>2</v>
      </c>
      <c r="G872" s="3">
        <v>3</v>
      </c>
      <c r="H872" s="3">
        <v>2</v>
      </c>
      <c r="I872" s="3">
        <v>4</v>
      </c>
      <c r="J872" s="3">
        <v>4</v>
      </c>
      <c r="K872" s="3"/>
      <c r="L872" s="14"/>
      <c r="M872" s="14"/>
      <c r="N872" s="3" t="s">
        <v>303</v>
      </c>
      <c r="AF872">
        <f t="shared" si="13"/>
        <v>18</v>
      </c>
      <c r="AG872" s="3">
        <f>_xlfn.ISOWEEKNUM(EDF[[#This Row],[Date]])</f>
        <v>40</v>
      </c>
      <c r="AH872" s="3">
        <f>YEAR(EDF[[#This Row],[Date]])</f>
        <v>2023</v>
      </c>
    </row>
    <row r="873" spans="1:34" x14ac:dyDescent="0.2">
      <c r="A873" s="1">
        <v>45205.31490740741</v>
      </c>
      <c r="B873" s="3" t="s">
        <v>99</v>
      </c>
      <c r="C873" s="2">
        <v>45205</v>
      </c>
      <c r="D873" s="3"/>
      <c r="E873" s="3">
        <v>2</v>
      </c>
      <c r="F873" s="3">
        <v>4</v>
      </c>
      <c r="G873" s="3">
        <v>4</v>
      </c>
      <c r="H873" s="3">
        <v>4</v>
      </c>
      <c r="I873" s="3">
        <v>2</v>
      </c>
      <c r="J873" s="3">
        <v>4</v>
      </c>
      <c r="K873" s="3"/>
      <c r="L873" s="14"/>
      <c r="M873" s="14"/>
      <c r="N873" s="3"/>
      <c r="AF873">
        <f t="shared" si="13"/>
        <v>20</v>
      </c>
      <c r="AG873" s="3">
        <f>_xlfn.ISOWEEKNUM(EDF[[#This Row],[Date]])</f>
        <v>40</v>
      </c>
      <c r="AH873" s="3">
        <f>YEAR(EDF[[#This Row],[Date]])</f>
        <v>2023</v>
      </c>
    </row>
    <row r="874" spans="1:34" x14ac:dyDescent="0.2">
      <c r="A874" s="1">
        <v>45205.381886574076</v>
      </c>
      <c r="B874" s="3" t="s">
        <v>106</v>
      </c>
      <c r="C874" s="2">
        <v>45205</v>
      </c>
      <c r="D874" s="3"/>
      <c r="E874" s="3">
        <v>2</v>
      </c>
      <c r="F874" s="3">
        <v>4</v>
      </c>
      <c r="G874" s="3">
        <v>2</v>
      </c>
      <c r="H874" s="3">
        <v>3</v>
      </c>
      <c r="I874" s="3">
        <v>3</v>
      </c>
      <c r="J874" s="3">
        <v>4</v>
      </c>
      <c r="K874" s="3"/>
      <c r="L874" s="14"/>
      <c r="M874" s="14"/>
      <c r="N874" s="3"/>
      <c r="AF874">
        <f t="shared" si="13"/>
        <v>18</v>
      </c>
      <c r="AG874" s="3">
        <f>_xlfn.ISOWEEKNUM(EDF[[#This Row],[Date]])</f>
        <v>40</v>
      </c>
      <c r="AH874" s="3">
        <f>YEAR(EDF[[#This Row],[Date]])</f>
        <v>2023</v>
      </c>
    </row>
    <row r="875" spans="1:34" x14ac:dyDescent="0.2">
      <c r="A875" s="1">
        <v>45205.41505787037</v>
      </c>
      <c r="B875" s="3" t="s">
        <v>88</v>
      </c>
      <c r="C875" s="2">
        <v>45205</v>
      </c>
      <c r="D875" s="3"/>
      <c r="E875" s="3">
        <v>4</v>
      </c>
      <c r="F875" s="3">
        <v>3</v>
      </c>
      <c r="G875" s="3">
        <v>3</v>
      </c>
      <c r="H875" s="3">
        <v>3</v>
      </c>
      <c r="I875" s="3">
        <v>2</v>
      </c>
      <c r="J875" s="3">
        <v>4</v>
      </c>
      <c r="K875" s="3"/>
      <c r="L875" s="14"/>
      <c r="M875" s="14"/>
      <c r="N875" s="3"/>
      <c r="AF875">
        <f t="shared" si="13"/>
        <v>19</v>
      </c>
      <c r="AG875" s="3">
        <f>_xlfn.ISOWEEKNUM(EDF[[#This Row],[Date]])</f>
        <v>40</v>
      </c>
      <c r="AH875" s="3">
        <f>YEAR(EDF[[#This Row],[Date]])</f>
        <v>2023</v>
      </c>
    </row>
    <row r="876" spans="1:34" x14ac:dyDescent="0.2">
      <c r="A876" s="1">
        <v>45205.415856481479</v>
      </c>
      <c r="B876" s="3" t="s">
        <v>111</v>
      </c>
      <c r="C876" s="2">
        <v>45205</v>
      </c>
      <c r="D876" s="3"/>
      <c r="E876" s="3">
        <v>2</v>
      </c>
      <c r="F876" s="3">
        <v>3</v>
      </c>
      <c r="G876" s="3">
        <v>3</v>
      </c>
      <c r="H876" s="3">
        <v>3</v>
      </c>
      <c r="I876" s="3">
        <v>4</v>
      </c>
      <c r="J876" s="3">
        <v>5</v>
      </c>
      <c r="K876" s="3"/>
      <c r="L876" s="14"/>
      <c r="M876" s="14"/>
      <c r="N876" s="3"/>
      <c r="AF876">
        <f t="shared" si="13"/>
        <v>20</v>
      </c>
      <c r="AG876" s="3">
        <f>_xlfn.ISOWEEKNUM(EDF[[#This Row],[Date]])</f>
        <v>40</v>
      </c>
      <c r="AH876" s="3">
        <f>YEAR(EDF[[#This Row],[Date]])</f>
        <v>2023</v>
      </c>
    </row>
    <row r="877" spans="1:34" x14ac:dyDescent="0.2">
      <c r="A877" s="1">
        <v>45205.416238425925</v>
      </c>
      <c r="B877" s="3" t="s">
        <v>168</v>
      </c>
      <c r="C877" s="2">
        <v>45205</v>
      </c>
      <c r="D877" s="3"/>
      <c r="E877" s="3">
        <v>3</v>
      </c>
      <c r="F877" s="3">
        <v>4</v>
      </c>
      <c r="G877" s="3">
        <v>2</v>
      </c>
      <c r="H877" s="3">
        <v>3</v>
      </c>
      <c r="I877" s="3">
        <v>2</v>
      </c>
      <c r="J877" s="3">
        <v>3</v>
      </c>
      <c r="K877" s="3"/>
      <c r="L877" s="14"/>
      <c r="M877" s="14"/>
      <c r="N877" s="3" t="s">
        <v>304</v>
      </c>
      <c r="AF877">
        <f t="shared" si="13"/>
        <v>17</v>
      </c>
      <c r="AG877" s="3">
        <f>_xlfn.ISOWEEKNUM(EDF[[#This Row],[Date]])</f>
        <v>40</v>
      </c>
      <c r="AH877" s="3">
        <f>YEAR(EDF[[#This Row],[Date]])</f>
        <v>2023</v>
      </c>
    </row>
    <row r="878" spans="1:34" x14ac:dyDescent="0.2">
      <c r="A878" s="1">
        <v>45205.416331018518</v>
      </c>
      <c r="B878" s="3" t="s">
        <v>211</v>
      </c>
      <c r="C878" s="2">
        <v>45205</v>
      </c>
      <c r="D878" s="3"/>
      <c r="E878" s="3">
        <v>3</v>
      </c>
      <c r="F878" s="3">
        <v>2</v>
      </c>
      <c r="G878" s="3">
        <v>4</v>
      </c>
      <c r="H878" s="3">
        <v>3</v>
      </c>
      <c r="I878" s="3">
        <v>2</v>
      </c>
      <c r="J878" s="3">
        <v>4</v>
      </c>
      <c r="K878" s="3"/>
      <c r="L878" s="14"/>
      <c r="M878" s="14"/>
      <c r="N878" s="3"/>
      <c r="AF878">
        <f t="shared" si="13"/>
        <v>18</v>
      </c>
      <c r="AG878" s="3">
        <f>_xlfn.ISOWEEKNUM(EDF[[#This Row],[Date]])</f>
        <v>40</v>
      </c>
      <c r="AH878" s="3">
        <f>YEAR(EDF[[#This Row],[Date]])</f>
        <v>2023</v>
      </c>
    </row>
    <row r="879" spans="1:34" x14ac:dyDescent="0.2">
      <c r="A879" s="1">
        <v>45205.416956018518</v>
      </c>
      <c r="B879" s="3" t="s">
        <v>305</v>
      </c>
      <c r="C879" s="2">
        <v>45205</v>
      </c>
      <c r="D879" s="3"/>
      <c r="E879" s="3">
        <v>4</v>
      </c>
      <c r="F879" s="3">
        <v>5</v>
      </c>
      <c r="G879" s="3">
        <v>5</v>
      </c>
      <c r="H879" s="3">
        <v>2</v>
      </c>
      <c r="I879" s="3">
        <v>2</v>
      </c>
      <c r="J879" s="3">
        <v>4</v>
      </c>
      <c r="K879" s="3"/>
      <c r="L879" s="14"/>
      <c r="M879" s="14"/>
      <c r="N879" s="3"/>
      <c r="AF879">
        <f t="shared" si="13"/>
        <v>22</v>
      </c>
      <c r="AG879" s="3">
        <f>_xlfn.ISOWEEKNUM(EDF[[#This Row],[Date]])</f>
        <v>40</v>
      </c>
      <c r="AH879" s="3">
        <f>YEAR(EDF[[#This Row],[Date]])</f>
        <v>2023</v>
      </c>
    </row>
    <row r="880" spans="1:34" x14ac:dyDescent="0.2">
      <c r="A880" s="1">
        <v>45205.419386574074</v>
      </c>
      <c r="B880" s="3" t="s">
        <v>87</v>
      </c>
      <c r="C880" s="2">
        <v>45205</v>
      </c>
      <c r="D880" s="3"/>
      <c r="E880" s="3">
        <v>4</v>
      </c>
      <c r="F880" s="3">
        <v>4</v>
      </c>
      <c r="G880" s="3">
        <v>5</v>
      </c>
      <c r="H880" s="3">
        <v>4</v>
      </c>
      <c r="I880" s="3">
        <v>4</v>
      </c>
      <c r="J880" s="3">
        <v>5</v>
      </c>
      <c r="K880" s="3"/>
      <c r="L880" s="14"/>
      <c r="M880" s="14"/>
      <c r="N880" s="3"/>
      <c r="AF880">
        <f t="shared" si="13"/>
        <v>26</v>
      </c>
      <c r="AG880" s="3">
        <f>_xlfn.ISOWEEKNUM(EDF[[#This Row],[Date]])</f>
        <v>40</v>
      </c>
      <c r="AH880" s="3">
        <f>YEAR(EDF[[#This Row],[Date]])</f>
        <v>2023</v>
      </c>
    </row>
    <row r="881" spans="1:34" x14ac:dyDescent="0.2">
      <c r="A881" s="1">
        <v>45205.421851851854</v>
      </c>
      <c r="B881" s="3" t="s">
        <v>188</v>
      </c>
      <c r="C881" s="2">
        <v>45205</v>
      </c>
      <c r="D881" s="3"/>
      <c r="E881" s="3">
        <v>4</v>
      </c>
      <c r="F881" s="3">
        <v>3</v>
      </c>
      <c r="G881" s="3">
        <v>4</v>
      </c>
      <c r="H881" s="3">
        <v>3</v>
      </c>
      <c r="I881" s="3">
        <v>3</v>
      </c>
      <c r="J881" s="3">
        <v>4</v>
      </c>
      <c r="K881" s="3"/>
      <c r="L881" s="14"/>
      <c r="M881" s="14"/>
      <c r="N881" s="3"/>
      <c r="AF881">
        <f t="shared" si="13"/>
        <v>21</v>
      </c>
      <c r="AG881" s="3">
        <f>_xlfn.ISOWEEKNUM(EDF[[#This Row],[Date]])</f>
        <v>40</v>
      </c>
      <c r="AH881" s="3">
        <f>YEAR(EDF[[#This Row],[Date]])</f>
        <v>2023</v>
      </c>
    </row>
    <row r="882" spans="1:34" x14ac:dyDescent="0.2">
      <c r="A882" s="1">
        <v>45205.434189814812</v>
      </c>
      <c r="B882" s="3" t="s">
        <v>134</v>
      </c>
      <c r="C882" s="2">
        <v>45205</v>
      </c>
      <c r="D882" s="3"/>
      <c r="E882" s="3">
        <v>1</v>
      </c>
      <c r="F882" s="3">
        <v>2</v>
      </c>
      <c r="G882" s="3">
        <v>2</v>
      </c>
      <c r="H882" s="3">
        <v>1</v>
      </c>
      <c r="I882" s="3">
        <v>3</v>
      </c>
      <c r="J882" s="3">
        <v>4</v>
      </c>
      <c r="K882" s="3"/>
      <c r="L882" s="14"/>
      <c r="M882" s="14"/>
      <c r="N882" s="3" t="s">
        <v>306</v>
      </c>
      <c r="AF882">
        <f t="shared" si="13"/>
        <v>13</v>
      </c>
      <c r="AG882" s="3">
        <f>_xlfn.ISOWEEKNUM(EDF[[#This Row],[Date]])</f>
        <v>40</v>
      </c>
      <c r="AH882" s="3">
        <f>YEAR(EDF[[#This Row],[Date]])</f>
        <v>2023</v>
      </c>
    </row>
    <row r="883" spans="1:34" x14ac:dyDescent="0.2">
      <c r="A883" s="1">
        <v>45205.442164351851</v>
      </c>
      <c r="B883" s="3" t="s">
        <v>78</v>
      </c>
      <c r="C883" s="2">
        <v>45205</v>
      </c>
      <c r="D883" s="3"/>
      <c r="E883" s="3">
        <v>1</v>
      </c>
      <c r="F883" s="3">
        <v>2</v>
      </c>
      <c r="G883" s="3">
        <v>4</v>
      </c>
      <c r="H883" s="3">
        <v>4</v>
      </c>
      <c r="I883" s="3">
        <v>4</v>
      </c>
      <c r="J883" s="3">
        <v>4</v>
      </c>
      <c r="K883" s="3"/>
      <c r="L883" s="14"/>
      <c r="M883" s="14"/>
      <c r="N883" s="3" t="s">
        <v>307</v>
      </c>
      <c r="AF883">
        <f t="shared" si="13"/>
        <v>19</v>
      </c>
      <c r="AG883" s="3">
        <f>_xlfn.ISOWEEKNUM(EDF[[#This Row],[Date]])</f>
        <v>40</v>
      </c>
      <c r="AH883" s="3">
        <f>YEAR(EDF[[#This Row],[Date]])</f>
        <v>2023</v>
      </c>
    </row>
    <row r="884" spans="1:34" x14ac:dyDescent="0.2">
      <c r="A884" s="1">
        <v>45205.444050925929</v>
      </c>
      <c r="B884" s="3" t="s">
        <v>230</v>
      </c>
      <c r="C884" s="2">
        <v>45205</v>
      </c>
      <c r="D884" s="3"/>
      <c r="E884" s="3">
        <v>4</v>
      </c>
      <c r="F884" s="3">
        <v>4</v>
      </c>
      <c r="G884" s="3">
        <v>4</v>
      </c>
      <c r="H884" s="3">
        <v>3</v>
      </c>
      <c r="I884" s="3">
        <v>4</v>
      </c>
      <c r="J884" s="3">
        <v>5</v>
      </c>
      <c r="K884" s="3"/>
      <c r="L884" s="14"/>
      <c r="M884" s="14"/>
      <c r="N884" s="3"/>
      <c r="AF884">
        <f t="shared" si="13"/>
        <v>24</v>
      </c>
      <c r="AG884" s="3">
        <f>_xlfn.ISOWEEKNUM(EDF[[#This Row],[Date]])</f>
        <v>40</v>
      </c>
      <c r="AH884" s="3">
        <f>YEAR(EDF[[#This Row],[Date]])</f>
        <v>2023</v>
      </c>
    </row>
    <row r="885" spans="1:34" x14ac:dyDescent="0.2">
      <c r="A885" s="1">
        <v>45205.444201388891</v>
      </c>
      <c r="B885" s="3" t="s">
        <v>244</v>
      </c>
      <c r="C885" s="2">
        <v>45205</v>
      </c>
      <c r="D885" s="3"/>
      <c r="E885" s="3">
        <v>2</v>
      </c>
      <c r="F885" s="3">
        <v>2</v>
      </c>
      <c r="G885" s="3">
        <v>3</v>
      </c>
      <c r="H885" s="3">
        <v>2</v>
      </c>
      <c r="I885" s="3">
        <v>2</v>
      </c>
      <c r="J885" s="3">
        <v>3</v>
      </c>
      <c r="K885" s="3"/>
      <c r="L885" s="14"/>
      <c r="M885" s="14"/>
      <c r="N885" s="3"/>
      <c r="AF885">
        <f t="shared" si="13"/>
        <v>14</v>
      </c>
      <c r="AG885" s="3">
        <f>_xlfn.ISOWEEKNUM(EDF[[#This Row],[Date]])</f>
        <v>40</v>
      </c>
      <c r="AH885" s="3">
        <f>YEAR(EDF[[#This Row],[Date]])</f>
        <v>2023</v>
      </c>
    </row>
    <row r="886" spans="1:34" x14ac:dyDescent="0.2">
      <c r="A886" s="1">
        <v>45205.446493055555</v>
      </c>
      <c r="B886" s="3" t="s">
        <v>77</v>
      </c>
      <c r="C886" s="2">
        <v>45205</v>
      </c>
      <c r="D886" s="3"/>
      <c r="E886" s="3">
        <v>2</v>
      </c>
      <c r="F886" s="3">
        <v>2</v>
      </c>
      <c r="G886" s="3">
        <v>2</v>
      </c>
      <c r="H886" s="3">
        <v>2</v>
      </c>
      <c r="I886" s="3">
        <v>3</v>
      </c>
      <c r="J886" s="3">
        <v>4</v>
      </c>
      <c r="K886" s="3"/>
      <c r="L886" s="14"/>
      <c r="M886" s="14"/>
      <c r="N886" s="3" t="s">
        <v>308</v>
      </c>
      <c r="AF886">
        <f t="shared" si="13"/>
        <v>15</v>
      </c>
      <c r="AG886" s="3">
        <f>_xlfn.ISOWEEKNUM(EDF[[#This Row],[Date]])</f>
        <v>40</v>
      </c>
      <c r="AH886" s="3">
        <f>YEAR(EDF[[#This Row],[Date]])</f>
        <v>2023</v>
      </c>
    </row>
    <row r="887" spans="1:34" x14ac:dyDescent="0.2">
      <c r="A887" s="1">
        <v>45205.44804398148</v>
      </c>
      <c r="B887" s="3" t="s">
        <v>167</v>
      </c>
      <c r="C887" s="2">
        <v>45205</v>
      </c>
      <c r="D887" s="3"/>
      <c r="E887" s="3">
        <v>3</v>
      </c>
      <c r="F887" s="3">
        <v>4</v>
      </c>
      <c r="G887" s="3">
        <v>2</v>
      </c>
      <c r="H887" s="3">
        <v>4</v>
      </c>
      <c r="I887" s="3">
        <v>3</v>
      </c>
      <c r="J887" s="3">
        <v>4</v>
      </c>
      <c r="K887" s="3"/>
      <c r="L887" s="14"/>
      <c r="M887" s="14"/>
      <c r="N887" s="3"/>
      <c r="AF887">
        <f t="shared" si="13"/>
        <v>20</v>
      </c>
      <c r="AG887" s="3">
        <f>_xlfn.ISOWEEKNUM(EDF[[#This Row],[Date]])</f>
        <v>40</v>
      </c>
      <c r="AH887" s="3">
        <f>YEAR(EDF[[#This Row],[Date]])</f>
        <v>2023</v>
      </c>
    </row>
    <row r="888" spans="1:34" x14ac:dyDescent="0.2">
      <c r="A888" s="1">
        <v>45205.450648148151</v>
      </c>
      <c r="B888" s="3" t="s">
        <v>205</v>
      </c>
      <c r="C888" s="2">
        <v>45205</v>
      </c>
      <c r="D888" s="3"/>
      <c r="E888" s="3">
        <v>1</v>
      </c>
      <c r="F888" s="3">
        <v>3</v>
      </c>
      <c r="G888" s="3">
        <v>2</v>
      </c>
      <c r="H888" s="3">
        <v>2</v>
      </c>
      <c r="I888" s="3">
        <v>3</v>
      </c>
      <c r="J888" s="3">
        <v>4</v>
      </c>
      <c r="K888" s="3"/>
      <c r="L888" s="14"/>
      <c r="M888" s="14"/>
      <c r="N888" s="3"/>
      <c r="AF888">
        <f t="shared" si="13"/>
        <v>15</v>
      </c>
      <c r="AG888" s="3">
        <f>_xlfn.ISOWEEKNUM(EDF[[#This Row],[Date]])</f>
        <v>40</v>
      </c>
      <c r="AH888" s="3">
        <f>YEAR(EDF[[#This Row],[Date]])</f>
        <v>2023</v>
      </c>
    </row>
    <row r="889" spans="1:34" x14ac:dyDescent="0.2">
      <c r="A889" s="1">
        <v>45205.458009259259</v>
      </c>
      <c r="B889" s="3" t="s">
        <v>181</v>
      </c>
      <c r="C889" s="2">
        <v>45205</v>
      </c>
      <c r="D889" s="3"/>
      <c r="E889" s="3">
        <v>3</v>
      </c>
      <c r="F889" s="3">
        <v>4</v>
      </c>
      <c r="G889" s="3">
        <v>3</v>
      </c>
      <c r="H889" s="3">
        <v>2</v>
      </c>
      <c r="I889" s="3">
        <v>3</v>
      </c>
      <c r="J889" s="3">
        <v>4</v>
      </c>
      <c r="K889" s="3"/>
      <c r="L889" s="14"/>
      <c r="M889" s="14"/>
      <c r="N889" s="3"/>
      <c r="AF889">
        <f t="shared" si="13"/>
        <v>19</v>
      </c>
      <c r="AG889" s="3">
        <f>_xlfn.ISOWEEKNUM(EDF[[#This Row],[Date]])</f>
        <v>40</v>
      </c>
      <c r="AH889" s="3">
        <f>YEAR(EDF[[#This Row],[Date]])</f>
        <v>2023</v>
      </c>
    </row>
    <row r="890" spans="1:34" x14ac:dyDescent="0.2">
      <c r="A890" s="1">
        <v>45205.460659722223</v>
      </c>
      <c r="B890" s="3" t="s">
        <v>93</v>
      </c>
      <c r="C890" s="2">
        <v>45205</v>
      </c>
      <c r="D890" s="3"/>
      <c r="E890" s="3">
        <v>2</v>
      </c>
      <c r="F890" s="3">
        <v>3</v>
      </c>
      <c r="G890" s="3">
        <v>3</v>
      </c>
      <c r="H890" s="3">
        <v>3</v>
      </c>
      <c r="I890" s="3">
        <v>3</v>
      </c>
      <c r="J890" s="3">
        <v>4</v>
      </c>
      <c r="K890" s="3"/>
      <c r="L890" s="14"/>
      <c r="M890" s="14"/>
      <c r="N890" s="3"/>
      <c r="AF890">
        <f t="shared" si="13"/>
        <v>18</v>
      </c>
      <c r="AG890" s="3">
        <f>_xlfn.ISOWEEKNUM(EDF[[#This Row],[Date]])</f>
        <v>40</v>
      </c>
      <c r="AH890" s="3">
        <f>YEAR(EDF[[#This Row],[Date]])</f>
        <v>2023</v>
      </c>
    </row>
    <row r="891" spans="1:34" x14ac:dyDescent="0.2">
      <c r="A891" s="1">
        <v>45205.465879629628</v>
      </c>
      <c r="B891" s="3" t="s">
        <v>243</v>
      </c>
      <c r="C891" s="2">
        <v>45205</v>
      </c>
      <c r="D891" s="3"/>
      <c r="E891" s="3">
        <v>2</v>
      </c>
      <c r="F891" s="3">
        <v>3</v>
      </c>
      <c r="G891" s="3">
        <v>4</v>
      </c>
      <c r="H891" s="3">
        <v>5</v>
      </c>
      <c r="I891" s="3">
        <v>5</v>
      </c>
      <c r="J891" s="3">
        <v>5</v>
      </c>
      <c r="K891" s="3"/>
      <c r="L891" s="14"/>
      <c r="M891" s="14"/>
      <c r="N891" s="3"/>
      <c r="AF891">
        <f t="shared" si="13"/>
        <v>24</v>
      </c>
      <c r="AG891" s="3">
        <f>_xlfn.ISOWEEKNUM(EDF[[#This Row],[Date]])</f>
        <v>40</v>
      </c>
      <c r="AH891" s="3">
        <f>YEAR(EDF[[#This Row],[Date]])</f>
        <v>2023</v>
      </c>
    </row>
    <row r="892" spans="1:34" x14ac:dyDescent="0.2">
      <c r="A892" s="1">
        <v>45205.482928240737</v>
      </c>
      <c r="B892" s="3" t="s">
        <v>142</v>
      </c>
      <c r="C892" s="2">
        <v>45205</v>
      </c>
      <c r="D892" s="3"/>
      <c r="E892" s="3">
        <v>1</v>
      </c>
      <c r="F892" s="3">
        <v>1</v>
      </c>
      <c r="G892" s="3">
        <v>3</v>
      </c>
      <c r="H892" s="3">
        <v>3</v>
      </c>
      <c r="I892" s="3">
        <v>1</v>
      </c>
      <c r="J892" s="3">
        <v>1</v>
      </c>
      <c r="K892" s="3"/>
      <c r="L892" s="14"/>
      <c r="M892" s="14"/>
      <c r="N892" s="3"/>
      <c r="AF892">
        <f t="shared" si="13"/>
        <v>10</v>
      </c>
      <c r="AG892" s="3">
        <f>_xlfn.ISOWEEKNUM(EDF[[#This Row],[Date]])</f>
        <v>40</v>
      </c>
      <c r="AH892" s="3">
        <f>YEAR(EDF[[#This Row],[Date]])</f>
        <v>2023</v>
      </c>
    </row>
    <row r="893" spans="1:34" x14ac:dyDescent="0.2">
      <c r="A893" s="1">
        <v>45205.483414351853</v>
      </c>
      <c r="B893" s="3" t="s">
        <v>83</v>
      </c>
      <c r="C893" s="2">
        <v>45205</v>
      </c>
      <c r="D893" s="3"/>
      <c r="E893" s="3">
        <v>3</v>
      </c>
      <c r="F893" s="3">
        <v>3</v>
      </c>
      <c r="G893" s="3">
        <v>3</v>
      </c>
      <c r="H893" s="3">
        <v>2</v>
      </c>
      <c r="I893" s="3">
        <v>3</v>
      </c>
      <c r="J893" s="3">
        <v>4</v>
      </c>
      <c r="K893" s="3"/>
      <c r="L893" s="14"/>
      <c r="M893" s="14"/>
      <c r="N893" s="3"/>
      <c r="AF893">
        <f t="shared" si="13"/>
        <v>18</v>
      </c>
      <c r="AG893" s="3">
        <f>_xlfn.ISOWEEKNUM(EDF[[#This Row],[Date]])</f>
        <v>40</v>
      </c>
      <c r="AH893" s="3">
        <f>YEAR(EDF[[#This Row],[Date]])</f>
        <v>2023</v>
      </c>
    </row>
    <row r="894" spans="1:34" x14ac:dyDescent="0.2">
      <c r="A894" s="1">
        <v>45205.491076388891</v>
      </c>
      <c r="B894" s="3" t="s">
        <v>135</v>
      </c>
      <c r="C894" s="2">
        <v>45205</v>
      </c>
      <c r="D894" s="3"/>
      <c r="E894" s="3">
        <v>3</v>
      </c>
      <c r="F894" s="3">
        <v>4</v>
      </c>
      <c r="G894" s="3">
        <v>3</v>
      </c>
      <c r="H894" s="3">
        <v>3</v>
      </c>
      <c r="I894" s="3">
        <v>4</v>
      </c>
      <c r="J894" s="3">
        <v>4</v>
      </c>
      <c r="K894" s="3"/>
      <c r="L894" s="14"/>
      <c r="M894" s="14"/>
      <c r="N894" s="3"/>
      <c r="AF894">
        <f t="shared" si="13"/>
        <v>21</v>
      </c>
      <c r="AG894" s="3">
        <f>_xlfn.ISOWEEKNUM(EDF[[#This Row],[Date]])</f>
        <v>40</v>
      </c>
      <c r="AH894" s="3">
        <f>YEAR(EDF[[#This Row],[Date]])</f>
        <v>2023</v>
      </c>
    </row>
    <row r="895" spans="1:34" x14ac:dyDescent="0.2">
      <c r="A895" s="1">
        <v>45205.491724537038</v>
      </c>
      <c r="B895" s="3" t="s">
        <v>131</v>
      </c>
      <c r="C895" s="2">
        <v>45205</v>
      </c>
      <c r="D895" s="3"/>
      <c r="E895" s="3">
        <v>2</v>
      </c>
      <c r="F895" s="3">
        <v>2</v>
      </c>
      <c r="G895" s="3">
        <v>3</v>
      </c>
      <c r="H895" s="3">
        <v>3</v>
      </c>
      <c r="I895" s="3">
        <v>2</v>
      </c>
      <c r="J895" s="3">
        <v>3</v>
      </c>
      <c r="K895" s="3"/>
      <c r="L895" s="14"/>
      <c r="M895" s="14"/>
      <c r="N895" s="3" t="s">
        <v>309</v>
      </c>
      <c r="AF895">
        <f t="shared" si="13"/>
        <v>15</v>
      </c>
      <c r="AG895" s="3">
        <f>_xlfn.ISOWEEKNUM(EDF[[#This Row],[Date]])</f>
        <v>40</v>
      </c>
      <c r="AH895" s="3">
        <f>YEAR(EDF[[#This Row],[Date]])</f>
        <v>2023</v>
      </c>
    </row>
    <row r="896" spans="1:34" x14ac:dyDescent="0.2">
      <c r="A896" s="1">
        <v>45205.525543981479</v>
      </c>
      <c r="B896" s="3" t="s">
        <v>112</v>
      </c>
      <c r="C896" s="2">
        <v>45205</v>
      </c>
      <c r="D896" s="3"/>
      <c r="E896" s="3">
        <v>3</v>
      </c>
      <c r="F896" s="3">
        <v>4</v>
      </c>
      <c r="G896" s="3">
        <v>3</v>
      </c>
      <c r="H896" s="3">
        <v>2</v>
      </c>
      <c r="I896" s="3">
        <v>3</v>
      </c>
      <c r="J896" s="3">
        <v>3</v>
      </c>
      <c r="K896" s="3"/>
      <c r="L896" s="14"/>
      <c r="M896" s="14"/>
      <c r="N896" s="3"/>
      <c r="AF896">
        <f t="shared" si="13"/>
        <v>18</v>
      </c>
      <c r="AG896" s="3">
        <f>_xlfn.ISOWEEKNUM(EDF[[#This Row],[Date]])</f>
        <v>40</v>
      </c>
      <c r="AH896" s="3">
        <f>YEAR(EDF[[#This Row],[Date]])</f>
        <v>2023</v>
      </c>
    </row>
    <row r="897" spans="1:47" x14ac:dyDescent="0.2">
      <c r="A897" s="1">
        <v>45205.719571759262</v>
      </c>
      <c r="B897" s="3" t="s">
        <v>76</v>
      </c>
      <c r="C897" s="2">
        <v>45175</v>
      </c>
      <c r="D897" s="3"/>
      <c r="E897" s="3">
        <v>3</v>
      </c>
      <c r="F897" s="3">
        <v>3</v>
      </c>
      <c r="G897" s="3">
        <v>3</v>
      </c>
      <c r="H897" s="3">
        <v>3</v>
      </c>
      <c r="I897" s="3">
        <v>3</v>
      </c>
      <c r="J897" s="3">
        <v>4</v>
      </c>
      <c r="K897" s="3"/>
      <c r="L897" s="14"/>
      <c r="M897" s="14"/>
      <c r="N897" s="3"/>
      <c r="AF897">
        <f t="shared" si="13"/>
        <v>19</v>
      </c>
      <c r="AG897" s="3">
        <f>_xlfn.ISOWEEKNUM(EDF[[#This Row],[Date]])</f>
        <v>36</v>
      </c>
      <c r="AH897" s="3">
        <f>YEAR(EDF[[#This Row],[Date]])</f>
        <v>2023</v>
      </c>
    </row>
    <row r="898" spans="1:47" x14ac:dyDescent="0.2">
      <c r="A898" s="1">
        <v>45207.325462962966</v>
      </c>
      <c r="B898" s="3" t="s">
        <v>121</v>
      </c>
      <c r="C898" s="2">
        <v>45207</v>
      </c>
      <c r="D898" s="3"/>
      <c r="E898" s="3">
        <v>3</v>
      </c>
      <c r="F898" s="3">
        <v>3</v>
      </c>
      <c r="G898" s="3">
        <v>2</v>
      </c>
      <c r="H898" s="3">
        <v>2</v>
      </c>
      <c r="I898" s="3">
        <v>2</v>
      </c>
      <c r="J898" s="3">
        <v>5</v>
      </c>
      <c r="K898" s="3"/>
      <c r="L898" s="14"/>
      <c r="M898" s="14"/>
      <c r="N898" s="3"/>
      <c r="AF898">
        <f t="shared" si="13"/>
        <v>17</v>
      </c>
      <c r="AG898" s="3">
        <f>_xlfn.ISOWEEKNUM(EDF[[#This Row],[Date]])</f>
        <v>40</v>
      </c>
      <c r="AH898" s="3">
        <f>YEAR(EDF[[#This Row],[Date]])</f>
        <v>2023</v>
      </c>
    </row>
    <row r="899" spans="1:47" x14ac:dyDescent="0.2">
      <c r="A899" s="1">
        <v>45207.325983796298</v>
      </c>
      <c r="B899" s="3" t="s">
        <v>83</v>
      </c>
      <c r="C899" s="2">
        <v>45207</v>
      </c>
      <c r="D899" s="3"/>
      <c r="E899" s="3">
        <v>4</v>
      </c>
      <c r="F899" s="3">
        <v>3</v>
      </c>
      <c r="G899" s="3">
        <v>3</v>
      </c>
      <c r="H899" s="3">
        <v>3</v>
      </c>
      <c r="I899" s="3">
        <v>4</v>
      </c>
      <c r="J899" s="3">
        <v>4</v>
      </c>
      <c r="K899" s="3"/>
      <c r="L899" s="14"/>
      <c r="M899" s="14"/>
      <c r="N899" s="3"/>
      <c r="AF899">
        <f t="shared" ref="AF899:AF962" si="14">SUM(E899:J899)</f>
        <v>21</v>
      </c>
      <c r="AG899" s="3">
        <f>_xlfn.ISOWEEKNUM(EDF[[#This Row],[Date]])</f>
        <v>40</v>
      </c>
      <c r="AH899" s="3">
        <f>YEAR(EDF[[#This Row],[Date]])</f>
        <v>2023</v>
      </c>
    </row>
    <row r="900" spans="1:47" x14ac:dyDescent="0.2">
      <c r="A900" s="1">
        <v>45207.416770833333</v>
      </c>
      <c r="B900" s="3" t="s">
        <v>192</v>
      </c>
      <c r="C900" s="2">
        <v>45207</v>
      </c>
      <c r="D900" s="3"/>
      <c r="E900" s="3">
        <v>2</v>
      </c>
      <c r="F900" s="3">
        <v>2</v>
      </c>
      <c r="G900" s="3">
        <v>3</v>
      </c>
      <c r="H900" s="3">
        <v>3</v>
      </c>
      <c r="I900" s="3">
        <v>3</v>
      </c>
      <c r="J900" s="3">
        <v>4</v>
      </c>
      <c r="K900" s="3"/>
      <c r="L900" s="14"/>
      <c r="M900" s="14"/>
      <c r="N900" s="3"/>
      <c r="AF900">
        <f t="shared" si="14"/>
        <v>17</v>
      </c>
      <c r="AG900" s="3">
        <f>_xlfn.ISOWEEKNUM(EDF[[#This Row],[Date]])</f>
        <v>40</v>
      </c>
      <c r="AH900" s="3">
        <f>YEAR(EDF[[#This Row],[Date]])</f>
        <v>2023</v>
      </c>
    </row>
    <row r="901" spans="1:47" x14ac:dyDescent="0.2">
      <c r="A901" s="1">
        <v>45208.497812499998</v>
      </c>
      <c r="B901" s="3" t="s">
        <v>212</v>
      </c>
      <c r="C901" s="2">
        <v>45208</v>
      </c>
      <c r="D901" s="3"/>
      <c r="E901" s="3">
        <v>1</v>
      </c>
      <c r="F901" s="3">
        <v>2</v>
      </c>
      <c r="G901" s="3">
        <v>2</v>
      </c>
      <c r="H901" s="3">
        <v>2</v>
      </c>
      <c r="I901" s="3">
        <v>3</v>
      </c>
      <c r="J901" s="3">
        <v>4</v>
      </c>
      <c r="K901" s="3"/>
      <c r="L901" s="14"/>
      <c r="M901" s="14"/>
      <c r="N901" s="3"/>
      <c r="AF901">
        <f t="shared" si="14"/>
        <v>14</v>
      </c>
      <c r="AG901" s="3">
        <f>_xlfn.ISOWEEKNUM(EDF[[#This Row],[Date]])</f>
        <v>41</v>
      </c>
      <c r="AH901" s="3">
        <f>YEAR(EDF[[#This Row],[Date]])</f>
        <v>2023</v>
      </c>
    </row>
    <row r="902" spans="1:47" x14ac:dyDescent="0.2">
      <c r="A902" s="1">
        <v>45209.309756944444</v>
      </c>
      <c r="B902" s="3" t="s">
        <v>121</v>
      </c>
      <c r="C902" s="2">
        <v>45209</v>
      </c>
      <c r="D902" s="3"/>
      <c r="E902" s="3">
        <v>5</v>
      </c>
      <c r="F902" s="3">
        <v>5</v>
      </c>
      <c r="G902" s="3">
        <v>4</v>
      </c>
      <c r="H902" s="3">
        <v>2</v>
      </c>
      <c r="I902" s="3">
        <v>2</v>
      </c>
      <c r="J902" s="3">
        <v>4</v>
      </c>
      <c r="K902" s="3"/>
      <c r="L902" s="3"/>
      <c r="M902" s="3"/>
      <c r="N902" s="3"/>
      <c r="O902" s="3"/>
      <c r="P902" s="3"/>
      <c r="Q902" s="3"/>
      <c r="R902" s="3"/>
      <c r="S902" s="3"/>
      <c r="T902" s="3"/>
      <c r="U902" s="3"/>
      <c r="V902" s="3"/>
      <c r="W902" s="3"/>
      <c r="X902" s="3"/>
      <c r="Y902" s="3"/>
      <c r="Z902" s="3"/>
      <c r="AA902" s="3"/>
      <c r="AB902" s="3"/>
      <c r="AC902" s="3"/>
      <c r="AD902" s="3"/>
      <c r="AE902" s="3"/>
      <c r="AF902">
        <f t="shared" si="14"/>
        <v>22</v>
      </c>
      <c r="AG902" s="3">
        <f>_xlfn.ISOWEEKNUM(EDF[[#This Row],[Date]])</f>
        <v>41</v>
      </c>
      <c r="AH902" s="3">
        <f>YEAR(EDF[[#This Row],[Date]])</f>
        <v>2023</v>
      </c>
      <c r="AI902" s="3"/>
      <c r="AJ902" s="3"/>
      <c r="AK902" s="3"/>
      <c r="AL902" s="3"/>
      <c r="AM902" s="3"/>
      <c r="AN902" s="3"/>
      <c r="AO902" s="3"/>
      <c r="AP902" s="3"/>
      <c r="AQ902" s="3"/>
      <c r="AR902" s="3"/>
      <c r="AS902" s="3"/>
      <c r="AT902" s="3"/>
      <c r="AU902" s="3"/>
    </row>
    <row r="903" spans="1:47" x14ac:dyDescent="0.2">
      <c r="A903" s="1">
        <v>45209.336504629631</v>
      </c>
      <c r="B903" s="3" t="s">
        <v>112</v>
      </c>
      <c r="C903" s="2">
        <v>45209</v>
      </c>
      <c r="D903" s="3"/>
      <c r="E903" s="3">
        <v>3</v>
      </c>
      <c r="F903" s="3">
        <v>3</v>
      </c>
      <c r="G903" s="3">
        <v>2</v>
      </c>
      <c r="H903" s="3">
        <v>2</v>
      </c>
      <c r="I903" s="3">
        <v>4</v>
      </c>
      <c r="J903" s="3">
        <v>4</v>
      </c>
      <c r="K903" s="3"/>
      <c r="L903" s="3"/>
      <c r="M903" s="3"/>
      <c r="N903" s="3"/>
      <c r="O903" s="3"/>
      <c r="P903" s="3"/>
      <c r="Q903" s="3"/>
      <c r="R903" s="3"/>
      <c r="S903" s="3"/>
      <c r="T903" s="3"/>
      <c r="U903" s="3"/>
      <c r="V903" s="3"/>
      <c r="W903" s="3"/>
      <c r="X903" s="3"/>
      <c r="Y903" s="3"/>
      <c r="Z903" s="3"/>
      <c r="AA903" s="3"/>
      <c r="AB903" s="3"/>
      <c r="AC903" s="3"/>
      <c r="AD903" s="3"/>
      <c r="AE903" s="3"/>
      <c r="AF903">
        <f t="shared" si="14"/>
        <v>18</v>
      </c>
      <c r="AG903" s="3">
        <f>_xlfn.ISOWEEKNUM(EDF[[#This Row],[Date]])</f>
        <v>41</v>
      </c>
      <c r="AH903" s="3">
        <f>YEAR(EDF[[#This Row],[Date]])</f>
        <v>2023</v>
      </c>
      <c r="AI903" s="3"/>
      <c r="AJ903" s="3"/>
      <c r="AK903" s="3"/>
      <c r="AL903" s="3"/>
      <c r="AM903" s="3"/>
      <c r="AN903" s="3"/>
      <c r="AO903" s="3"/>
      <c r="AP903" s="3"/>
      <c r="AQ903" s="3"/>
      <c r="AR903" s="3"/>
      <c r="AS903" s="3"/>
      <c r="AT903" s="3"/>
      <c r="AU903" s="3"/>
    </row>
    <row r="904" spans="1:47" x14ac:dyDescent="0.2">
      <c r="A904" s="1">
        <v>45209.336736111109</v>
      </c>
      <c r="B904" s="3" t="s">
        <v>99</v>
      </c>
      <c r="C904" s="2">
        <v>45209</v>
      </c>
      <c r="D904" s="3"/>
      <c r="E904" s="3">
        <v>4</v>
      </c>
      <c r="F904" s="3">
        <v>2</v>
      </c>
      <c r="G904" s="3">
        <v>4</v>
      </c>
      <c r="H904" s="3">
        <v>4</v>
      </c>
      <c r="I904" s="3">
        <v>4</v>
      </c>
      <c r="J904" s="3">
        <v>3</v>
      </c>
      <c r="K904" s="3"/>
      <c r="L904" s="3"/>
      <c r="M904" s="3"/>
      <c r="N904" s="3"/>
      <c r="O904" s="3"/>
      <c r="P904" s="3"/>
      <c r="Q904" s="3"/>
      <c r="R904" s="3"/>
      <c r="S904" s="3"/>
      <c r="T904" s="3"/>
      <c r="U904" s="3"/>
      <c r="V904" s="3"/>
      <c r="W904" s="3"/>
      <c r="X904" s="3"/>
      <c r="Y904" s="3"/>
      <c r="Z904" s="3"/>
      <c r="AA904" s="3"/>
      <c r="AB904" s="3"/>
      <c r="AC904" s="3"/>
      <c r="AD904" s="3"/>
      <c r="AE904" s="3" t="s">
        <v>310</v>
      </c>
      <c r="AF904">
        <f t="shared" si="14"/>
        <v>21</v>
      </c>
      <c r="AG904" s="3">
        <f>_xlfn.ISOWEEKNUM(EDF[[#This Row],[Date]])</f>
        <v>41</v>
      </c>
      <c r="AH904" s="3">
        <f>YEAR(EDF[[#This Row],[Date]])</f>
        <v>2023</v>
      </c>
      <c r="AI904" s="3"/>
      <c r="AJ904" s="3"/>
      <c r="AK904" s="3"/>
      <c r="AL904" s="3"/>
      <c r="AM904" s="3"/>
      <c r="AN904" s="3"/>
      <c r="AO904" s="3"/>
      <c r="AP904" s="3"/>
      <c r="AQ904" s="3"/>
      <c r="AR904" s="3"/>
      <c r="AS904" s="3"/>
      <c r="AT904" s="3"/>
      <c r="AU904" s="3"/>
    </row>
    <row r="905" spans="1:47" x14ac:dyDescent="0.2">
      <c r="A905" s="1">
        <v>45209.337175925924</v>
      </c>
      <c r="B905" s="3" t="s">
        <v>135</v>
      </c>
      <c r="C905" s="2">
        <v>45209</v>
      </c>
      <c r="D905" s="3"/>
      <c r="E905" s="3">
        <v>4</v>
      </c>
      <c r="F905" s="3">
        <v>4</v>
      </c>
      <c r="G905" s="3">
        <v>4</v>
      </c>
      <c r="H905" s="3">
        <v>4</v>
      </c>
      <c r="I905" s="3">
        <v>3</v>
      </c>
      <c r="J905" s="3">
        <v>4</v>
      </c>
      <c r="K905" s="3"/>
      <c r="L905" s="3"/>
      <c r="M905" s="3"/>
      <c r="N905" s="3"/>
      <c r="O905" s="3"/>
      <c r="P905" s="3"/>
      <c r="Q905" s="3"/>
      <c r="R905" s="3"/>
      <c r="S905" s="3"/>
      <c r="T905" s="3"/>
      <c r="U905" s="3"/>
      <c r="V905" s="3"/>
      <c r="W905" s="3"/>
      <c r="X905" s="3"/>
      <c r="Y905" s="3"/>
      <c r="Z905" s="3"/>
      <c r="AA905" s="3"/>
      <c r="AB905" s="3"/>
      <c r="AC905" s="3"/>
      <c r="AD905" s="3"/>
      <c r="AE905" s="3"/>
      <c r="AF905">
        <f t="shared" si="14"/>
        <v>23</v>
      </c>
      <c r="AG905" s="3">
        <f>_xlfn.ISOWEEKNUM(EDF[[#This Row],[Date]])</f>
        <v>41</v>
      </c>
      <c r="AH905" s="3">
        <f>YEAR(EDF[[#This Row],[Date]])</f>
        <v>2023</v>
      </c>
      <c r="AI905" s="3"/>
      <c r="AJ905" s="3"/>
      <c r="AK905" s="3"/>
      <c r="AL905" s="3"/>
      <c r="AM905" s="3"/>
      <c r="AN905" s="3"/>
      <c r="AO905" s="3"/>
      <c r="AP905" s="3"/>
      <c r="AQ905" s="3"/>
      <c r="AR905" s="3"/>
      <c r="AS905" s="3"/>
      <c r="AT905" s="3"/>
      <c r="AU905" s="3"/>
    </row>
    <row r="906" spans="1:47" x14ac:dyDescent="0.2">
      <c r="A906" s="1">
        <v>45209.337395833332</v>
      </c>
      <c r="B906" s="3" t="s">
        <v>93</v>
      </c>
      <c r="C906" s="2">
        <v>45209</v>
      </c>
      <c r="D906" s="3"/>
      <c r="E906" s="3">
        <v>3</v>
      </c>
      <c r="F906" s="3">
        <v>3</v>
      </c>
      <c r="G906" s="3">
        <v>3</v>
      </c>
      <c r="H906" s="3">
        <v>1</v>
      </c>
      <c r="I906" s="3">
        <v>4</v>
      </c>
      <c r="J906" s="3">
        <v>4</v>
      </c>
      <c r="K906" s="3"/>
      <c r="L906" s="3"/>
      <c r="M906" s="3"/>
      <c r="N906" s="3"/>
      <c r="O906" s="3"/>
      <c r="P906" s="3"/>
      <c r="Q906" s="3"/>
      <c r="R906" s="3"/>
      <c r="S906" s="3"/>
      <c r="T906" s="3"/>
      <c r="U906" s="3"/>
      <c r="V906" s="3"/>
      <c r="W906" s="3"/>
      <c r="X906" s="3"/>
      <c r="Y906" s="3"/>
      <c r="Z906" s="3"/>
      <c r="AA906" s="3"/>
      <c r="AB906" s="3"/>
      <c r="AC906" s="3"/>
      <c r="AD906" s="3"/>
      <c r="AE906" s="3"/>
      <c r="AF906">
        <f t="shared" si="14"/>
        <v>18</v>
      </c>
      <c r="AG906" s="3">
        <f>_xlfn.ISOWEEKNUM(EDF[[#This Row],[Date]])</f>
        <v>41</v>
      </c>
      <c r="AH906" s="3">
        <f>YEAR(EDF[[#This Row],[Date]])</f>
        <v>2023</v>
      </c>
      <c r="AI906" s="3"/>
      <c r="AJ906" s="3"/>
      <c r="AK906" s="3"/>
      <c r="AL906" s="3"/>
      <c r="AM906" s="3"/>
      <c r="AN906" s="3"/>
      <c r="AO906" s="3"/>
      <c r="AP906" s="3"/>
      <c r="AQ906" s="3"/>
      <c r="AR906" s="3"/>
      <c r="AS906" s="3"/>
      <c r="AT906" s="3"/>
      <c r="AU906" s="3"/>
    </row>
    <row r="907" spans="1:47" x14ac:dyDescent="0.2">
      <c r="A907" s="1">
        <v>45209.337557870371</v>
      </c>
      <c r="B907" s="3" t="s">
        <v>77</v>
      </c>
      <c r="C907" s="2">
        <v>45209</v>
      </c>
      <c r="D907" s="3"/>
      <c r="E907" s="3">
        <v>4</v>
      </c>
      <c r="F907" s="3">
        <v>2</v>
      </c>
      <c r="G907" s="3">
        <v>4</v>
      </c>
      <c r="H907" s="3">
        <v>2</v>
      </c>
      <c r="I907" s="3">
        <v>2</v>
      </c>
      <c r="J907" s="3">
        <v>2</v>
      </c>
      <c r="K907" s="3"/>
      <c r="L907" s="3"/>
      <c r="M907" s="3"/>
      <c r="N907" s="3"/>
      <c r="O907" s="3"/>
      <c r="P907" s="3"/>
      <c r="Q907" s="3"/>
      <c r="R907" s="3"/>
      <c r="S907" s="3"/>
      <c r="T907" s="3"/>
      <c r="U907" s="3"/>
      <c r="V907" s="3"/>
      <c r="W907" s="3"/>
      <c r="X907" s="3"/>
      <c r="Y907" s="3"/>
      <c r="Z907" s="3"/>
      <c r="AA907" s="3"/>
      <c r="AB907" s="3"/>
      <c r="AC907" s="3"/>
      <c r="AD907" s="3"/>
      <c r="AE907" s="3"/>
      <c r="AF907">
        <f t="shared" si="14"/>
        <v>16</v>
      </c>
      <c r="AG907" s="3">
        <f>_xlfn.ISOWEEKNUM(EDF[[#This Row],[Date]])</f>
        <v>41</v>
      </c>
      <c r="AH907" s="3">
        <f>YEAR(EDF[[#This Row],[Date]])</f>
        <v>2023</v>
      </c>
      <c r="AI907" s="3"/>
      <c r="AJ907" s="3"/>
      <c r="AK907" s="3"/>
      <c r="AL907" s="3"/>
      <c r="AM907" s="3"/>
      <c r="AN907" s="3"/>
      <c r="AO907" s="3"/>
      <c r="AP907" s="3"/>
      <c r="AQ907" s="3"/>
      <c r="AR907" s="3"/>
      <c r="AS907" s="3"/>
      <c r="AT907" s="3"/>
      <c r="AU907" s="3"/>
    </row>
    <row r="908" spans="1:47" x14ac:dyDescent="0.2">
      <c r="A908" s="1">
        <v>45209.338935185187</v>
      </c>
      <c r="B908" s="3" t="s">
        <v>167</v>
      </c>
      <c r="C908" s="2">
        <v>45209</v>
      </c>
      <c r="D908" s="3"/>
      <c r="E908" s="3">
        <v>4</v>
      </c>
      <c r="F908" s="3">
        <v>3</v>
      </c>
      <c r="G908" s="3">
        <v>4</v>
      </c>
      <c r="H908" s="3">
        <v>5</v>
      </c>
      <c r="I908" s="3">
        <v>3</v>
      </c>
      <c r="J908" s="3">
        <v>4</v>
      </c>
      <c r="K908" s="3"/>
      <c r="L908" s="3"/>
      <c r="M908" s="3"/>
      <c r="N908" s="3"/>
      <c r="O908" s="3"/>
      <c r="P908" s="3"/>
      <c r="Q908" s="3"/>
      <c r="R908" s="3"/>
      <c r="S908" s="3"/>
      <c r="T908" s="3"/>
      <c r="U908" s="3"/>
      <c r="V908" s="3"/>
      <c r="W908" s="3"/>
      <c r="X908" s="3"/>
      <c r="Y908" s="3"/>
      <c r="Z908" s="3"/>
      <c r="AA908" s="3"/>
      <c r="AB908" s="3"/>
      <c r="AC908" s="3"/>
      <c r="AD908" s="3"/>
      <c r="AE908" s="3"/>
      <c r="AF908">
        <f t="shared" si="14"/>
        <v>23</v>
      </c>
      <c r="AG908" s="3">
        <f>_xlfn.ISOWEEKNUM(EDF[[#This Row],[Date]])</f>
        <v>41</v>
      </c>
      <c r="AH908" s="3">
        <f>YEAR(EDF[[#This Row],[Date]])</f>
        <v>2023</v>
      </c>
      <c r="AI908" s="3"/>
      <c r="AJ908" s="3"/>
      <c r="AK908" s="3"/>
      <c r="AL908" s="3"/>
      <c r="AM908" s="3"/>
      <c r="AN908" s="3"/>
      <c r="AO908" s="3"/>
      <c r="AP908" s="3"/>
      <c r="AQ908" s="3"/>
      <c r="AR908" s="3"/>
      <c r="AS908" s="3"/>
      <c r="AT908" s="3"/>
      <c r="AU908" s="3"/>
    </row>
    <row r="909" spans="1:47" x14ac:dyDescent="0.2">
      <c r="A909" s="1">
        <v>45209.341817129629</v>
      </c>
      <c r="B909" s="3" t="s">
        <v>188</v>
      </c>
      <c r="C909" s="2">
        <v>45209</v>
      </c>
      <c r="D909" s="3"/>
      <c r="E909" s="3">
        <v>4</v>
      </c>
      <c r="F909" s="3">
        <v>4</v>
      </c>
      <c r="G909" s="3">
        <v>3</v>
      </c>
      <c r="H909" s="3">
        <v>3</v>
      </c>
      <c r="I909" s="3">
        <v>3</v>
      </c>
      <c r="J909" s="3">
        <v>4</v>
      </c>
      <c r="K909" s="3"/>
      <c r="L909" s="3"/>
      <c r="M909" s="3"/>
      <c r="N909" s="3"/>
      <c r="O909" s="3"/>
      <c r="P909" s="3"/>
      <c r="Q909" s="3"/>
      <c r="R909" s="3"/>
      <c r="S909" s="3"/>
      <c r="T909" s="3"/>
      <c r="U909" s="3"/>
      <c r="V909" s="3"/>
      <c r="W909" s="3"/>
      <c r="X909" s="3"/>
      <c r="Y909" s="3"/>
      <c r="Z909" s="3"/>
      <c r="AA909" s="3"/>
      <c r="AB909" s="3"/>
      <c r="AC909" s="3"/>
      <c r="AD909" s="3"/>
      <c r="AE909" s="3"/>
      <c r="AF909">
        <f t="shared" si="14"/>
        <v>21</v>
      </c>
      <c r="AG909" s="3">
        <f>_xlfn.ISOWEEKNUM(EDF[[#This Row],[Date]])</f>
        <v>41</v>
      </c>
      <c r="AH909" s="3">
        <f>YEAR(EDF[[#This Row],[Date]])</f>
        <v>2023</v>
      </c>
      <c r="AI909" s="3"/>
      <c r="AJ909" s="3"/>
      <c r="AK909" s="3"/>
      <c r="AL909" s="3"/>
      <c r="AM909" s="3"/>
      <c r="AN909" s="3"/>
      <c r="AO909" s="3"/>
      <c r="AP909" s="3"/>
      <c r="AQ909" s="3"/>
      <c r="AR909" s="3"/>
      <c r="AS909" s="3"/>
      <c r="AT909" s="3"/>
      <c r="AU909" s="3"/>
    </row>
    <row r="910" spans="1:47" x14ac:dyDescent="0.2">
      <c r="A910" s="1">
        <v>45209.342662037037</v>
      </c>
      <c r="B910" s="3" t="s">
        <v>211</v>
      </c>
      <c r="C910" s="2">
        <v>45209</v>
      </c>
      <c r="D910" s="3"/>
      <c r="E910" s="3">
        <v>4</v>
      </c>
      <c r="F910" s="3">
        <v>2</v>
      </c>
      <c r="G910" s="3">
        <v>4</v>
      </c>
      <c r="H910" s="3">
        <v>3</v>
      </c>
      <c r="I910" s="3">
        <v>3</v>
      </c>
      <c r="J910" s="3">
        <v>3</v>
      </c>
      <c r="K910" s="3"/>
      <c r="L910" s="3"/>
      <c r="M910" s="3"/>
      <c r="N910" s="3"/>
      <c r="O910" s="3"/>
      <c r="P910" s="3"/>
      <c r="Q910" s="3"/>
      <c r="R910" s="3"/>
      <c r="S910" s="3"/>
      <c r="T910" s="3"/>
      <c r="U910" s="3"/>
      <c r="V910" s="3"/>
      <c r="W910" s="3"/>
      <c r="X910" s="3"/>
      <c r="Y910" s="3"/>
      <c r="Z910" s="3"/>
      <c r="AA910" s="3"/>
      <c r="AB910" s="3"/>
      <c r="AC910" s="3"/>
      <c r="AD910" s="3"/>
      <c r="AE910" s="3"/>
      <c r="AF910">
        <f t="shared" si="14"/>
        <v>19</v>
      </c>
      <c r="AG910" s="3">
        <f>_xlfn.ISOWEEKNUM(EDF[[#This Row],[Date]])</f>
        <v>41</v>
      </c>
      <c r="AH910" s="3">
        <f>YEAR(EDF[[#This Row],[Date]])</f>
        <v>2023</v>
      </c>
      <c r="AI910" s="3"/>
      <c r="AJ910" s="3"/>
      <c r="AK910" s="3"/>
      <c r="AL910" s="3"/>
      <c r="AM910" s="3"/>
      <c r="AN910" s="3"/>
      <c r="AO910" s="3"/>
      <c r="AP910" s="3"/>
      <c r="AQ910" s="3"/>
      <c r="AR910" s="3"/>
      <c r="AS910" s="3"/>
      <c r="AT910" s="3"/>
      <c r="AU910" s="3"/>
    </row>
    <row r="911" spans="1:47" x14ac:dyDescent="0.2">
      <c r="A911" s="1">
        <v>45209.344305555554</v>
      </c>
      <c r="B911" s="3" t="s">
        <v>100</v>
      </c>
      <c r="C911" s="2">
        <v>45209</v>
      </c>
      <c r="D911" s="3"/>
      <c r="E911" s="3">
        <v>3</v>
      </c>
      <c r="F911" s="3">
        <v>3</v>
      </c>
      <c r="G911" s="3">
        <v>2</v>
      </c>
      <c r="H911" s="3">
        <v>3</v>
      </c>
      <c r="I911" s="3">
        <v>2</v>
      </c>
      <c r="J911" s="3">
        <v>3</v>
      </c>
      <c r="K911" s="3"/>
      <c r="L911" s="3"/>
      <c r="M911" s="3"/>
      <c r="N911" s="3"/>
      <c r="O911" s="3"/>
      <c r="P911" s="3"/>
      <c r="Q911" s="3"/>
      <c r="R911" s="3"/>
      <c r="S911" s="3"/>
      <c r="T911" s="3"/>
      <c r="U911" s="3"/>
      <c r="V911" s="3"/>
      <c r="W911" s="3"/>
      <c r="X911" s="3"/>
      <c r="Y911" s="3"/>
      <c r="Z911" s="3"/>
      <c r="AA911" s="3"/>
      <c r="AB911" s="3"/>
      <c r="AC911" s="3"/>
      <c r="AD911" s="3"/>
      <c r="AE911" s="3"/>
      <c r="AF911">
        <f t="shared" si="14"/>
        <v>16</v>
      </c>
      <c r="AG911" s="3">
        <f>_xlfn.ISOWEEKNUM(EDF[[#This Row],[Date]])</f>
        <v>41</v>
      </c>
      <c r="AH911" s="3">
        <f>YEAR(EDF[[#This Row],[Date]])</f>
        <v>2023</v>
      </c>
      <c r="AI911" s="3"/>
      <c r="AJ911" s="3"/>
      <c r="AK911" s="3"/>
      <c r="AL911" s="3"/>
      <c r="AM911" s="3"/>
      <c r="AN911" s="3"/>
      <c r="AO911" s="3"/>
      <c r="AP911" s="3"/>
      <c r="AQ911" s="3"/>
      <c r="AR911" s="3"/>
      <c r="AS911" s="3"/>
      <c r="AT911" s="3"/>
      <c r="AU911" s="3"/>
    </row>
    <row r="912" spans="1:47" x14ac:dyDescent="0.2">
      <c r="A912" s="1">
        <v>45209.37427083333</v>
      </c>
      <c r="B912" s="3" t="s">
        <v>168</v>
      </c>
      <c r="C912" s="2">
        <v>45209</v>
      </c>
      <c r="D912" s="3"/>
      <c r="E912" s="3">
        <v>3</v>
      </c>
      <c r="F912" s="3">
        <v>2</v>
      </c>
      <c r="G912" s="3">
        <v>3</v>
      </c>
      <c r="H912" s="3">
        <v>3</v>
      </c>
      <c r="I912" s="3">
        <v>3</v>
      </c>
      <c r="J912" s="3">
        <v>5</v>
      </c>
      <c r="K912" s="3"/>
      <c r="L912" s="3"/>
      <c r="M912" s="3"/>
      <c r="N912" s="3"/>
      <c r="O912" s="3"/>
      <c r="P912" s="3"/>
      <c r="Q912" s="3"/>
      <c r="R912" s="3"/>
      <c r="S912" s="3"/>
      <c r="T912" s="3"/>
      <c r="U912" s="3"/>
      <c r="V912" s="3"/>
      <c r="W912" s="3"/>
      <c r="X912" s="3"/>
      <c r="Y912" s="3"/>
      <c r="Z912" s="3"/>
      <c r="AA912" s="3"/>
      <c r="AB912" s="3"/>
      <c r="AC912" s="3"/>
      <c r="AD912" s="3"/>
      <c r="AE912" s="3" t="s">
        <v>311</v>
      </c>
      <c r="AF912">
        <f t="shared" si="14"/>
        <v>19</v>
      </c>
      <c r="AG912" s="3">
        <f>_xlfn.ISOWEEKNUM(EDF[[#This Row],[Date]])</f>
        <v>41</v>
      </c>
      <c r="AH912" s="3">
        <f>YEAR(EDF[[#This Row],[Date]])</f>
        <v>2023</v>
      </c>
      <c r="AI912" s="3"/>
      <c r="AJ912" s="3"/>
      <c r="AK912" s="3"/>
      <c r="AL912" s="3"/>
      <c r="AM912" s="3"/>
      <c r="AN912" s="3"/>
      <c r="AO912" s="3"/>
      <c r="AP912" s="3"/>
      <c r="AQ912" s="3"/>
      <c r="AR912" s="3"/>
      <c r="AS912" s="3"/>
      <c r="AT912" s="3"/>
      <c r="AU912" s="3"/>
    </row>
    <row r="913" spans="1:47" x14ac:dyDescent="0.2">
      <c r="A913" s="1">
        <v>45209.380347222221</v>
      </c>
      <c r="B913" s="3" t="s">
        <v>171</v>
      </c>
      <c r="C913" s="2">
        <v>45209</v>
      </c>
      <c r="D913" s="3"/>
      <c r="E913" s="3">
        <v>3</v>
      </c>
      <c r="F913" s="3">
        <v>2</v>
      </c>
      <c r="G913" s="3">
        <v>2</v>
      </c>
      <c r="H913" s="3">
        <v>3</v>
      </c>
      <c r="I913" s="3">
        <v>3</v>
      </c>
      <c r="J913" s="3">
        <v>3</v>
      </c>
      <c r="K913" s="3"/>
      <c r="L913" s="3"/>
      <c r="M913" s="3"/>
      <c r="N913" s="3"/>
      <c r="O913" s="3"/>
      <c r="P913" s="3"/>
      <c r="Q913" s="3"/>
      <c r="R913" s="3"/>
      <c r="S913" s="3"/>
      <c r="T913" s="3"/>
      <c r="U913" s="3"/>
      <c r="V913" s="3"/>
      <c r="W913" s="3"/>
      <c r="X913" s="3"/>
      <c r="Y913" s="3"/>
      <c r="Z913" s="3"/>
      <c r="AA913" s="3"/>
      <c r="AB913" s="3"/>
      <c r="AC913" s="3"/>
      <c r="AD913" s="3"/>
      <c r="AE913" s="3" t="s">
        <v>312</v>
      </c>
      <c r="AF913">
        <f t="shared" si="14"/>
        <v>16</v>
      </c>
      <c r="AG913" s="3">
        <f>_xlfn.ISOWEEKNUM(EDF[[#This Row],[Date]])</f>
        <v>41</v>
      </c>
      <c r="AH913" s="3">
        <f>YEAR(EDF[[#This Row],[Date]])</f>
        <v>2023</v>
      </c>
      <c r="AI913" s="3"/>
      <c r="AJ913" s="3"/>
      <c r="AK913" s="3"/>
      <c r="AL913" s="3"/>
      <c r="AM913" s="3"/>
      <c r="AN913" s="3"/>
      <c r="AO913" s="3"/>
      <c r="AP913" s="3"/>
      <c r="AQ913" s="3"/>
      <c r="AR913" s="3"/>
      <c r="AS913" s="3"/>
      <c r="AT913" s="3"/>
      <c r="AU913" s="3"/>
    </row>
    <row r="914" spans="1:47" x14ac:dyDescent="0.2">
      <c r="A914" s="1">
        <v>45209.386550925927</v>
      </c>
      <c r="B914" s="3" t="s">
        <v>87</v>
      </c>
      <c r="C914" s="2">
        <v>45209</v>
      </c>
      <c r="D914" s="3"/>
      <c r="E914" s="3">
        <v>5</v>
      </c>
      <c r="F914" s="3">
        <v>4</v>
      </c>
      <c r="G914" s="3">
        <v>4</v>
      </c>
      <c r="H914" s="3">
        <v>3</v>
      </c>
      <c r="I914" s="3">
        <v>3</v>
      </c>
      <c r="J914" s="3">
        <v>3</v>
      </c>
      <c r="K914" s="3"/>
      <c r="L914" s="3"/>
      <c r="M914" s="3"/>
      <c r="N914" s="3"/>
      <c r="O914" s="3"/>
      <c r="P914" s="3"/>
      <c r="Q914" s="3"/>
      <c r="R914" s="3"/>
      <c r="S914" s="3"/>
      <c r="T914" s="3"/>
      <c r="U914" s="3"/>
      <c r="V914" s="3"/>
      <c r="W914" s="3"/>
      <c r="X914" s="3"/>
      <c r="Y914" s="3"/>
      <c r="Z914" s="3"/>
      <c r="AA914" s="3"/>
      <c r="AB914" s="3"/>
      <c r="AC914" s="3"/>
      <c r="AD914" s="3"/>
      <c r="AE914" s="3"/>
      <c r="AF914">
        <f t="shared" si="14"/>
        <v>22</v>
      </c>
      <c r="AG914" s="3">
        <f>_xlfn.ISOWEEKNUM(EDF[[#This Row],[Date]])</f>
        <v>41</v>
      </c>
      <c r="AH914" s="3">
        <f>YEAR(EDF[[#This Row],[Date]])</f>
        <v>2023</v>
      </c>
      <c r="AI914" s="3"/>
      <c r="AJ914" s="3"/>
      <c r="AK914" s="3"/>
      <c r="AL914" s="3"/>
      <c r="AM914" s="3"/>
      <c r="AN914" s="3"/>
      <c r="AO914" s="3"/>
      <c r="AP914" s="3"/>
      <c r="AQ914" s="3"/>
      <c r="AR914" s="3"/>
      <c r="AS914" s="3"/>
      <c r="AT914" s="3"/>
      <c r="AU914" s="3"/>
    </row>
    <row r="915" spans="1:47" x14ac:dyDescent="0.2">
      <c r="A915" s="1">
        <v>45209.386805555558</v>
      </c>
      <c r="B915" s="3" t="s">
        <v>88</v>
      </c>
      <c r="C915" s="2">
        <v>45209</v>
      </c>
      <c r="D915" s="3"/>
      <c r="E915" s="3">
        <v>4</v>
      </c>
      <c r="F915" s="3">
        <v>2</v>
      </c>
      <c r="G915" s="3">
        <v>4</v>
      </c>
      <c r="H915" s="3">
        <v>3</v>
      </c>
      <c r="I915" s="3">
        <v>2</v>
      </c>
      <c r="J915" s="3">
        <v>2</v>
      </c>
      <c r="K915" s="3"/>
      <c r="L915" s="3"/>
      <c r="M915" s="3"/>
      <c r="N915" s="3"/>
      <c r="O915" s="3"/>
      <c r="P915" s="3"/>
      <c r="Q915" s="3"/>
      <c r="R915" s="3"/>
      <c r="S915" s="3"/>
      <c r="T915" s="3"/>
      <c r="U915" s="3"/>
      <c r="V915" s="3"/>
      <c r="W915" s="3"/>
      <c r="X915" s="3"/>
      <c r="Y915" s="3"/>
      <c r="Z915" s="3"/>
      <c r="AA915" s="3"/>
      <c r="AB915" s="3"/>
      <c r="AC915" s="3"/>
      <c r="AD915" s="3"/>
      <c r="AE915" s="3"/>
      <c r="AF915">
        <f t="shared" si="14"/>
        <v>17</v>
      </c>
      <c r="AG915" s="3">
        <f>_xlfn.ISOWEEKNUM(EDF[[#This Row],[Date]])</f>
        <v>41</v>
      </c>
      <c r="AH915" s="3">
        <f>YEAR(EDF[[#This Row],[Date]])</f>
        <v>2023</v>
      </c>
      <c r="AI915" s="3"/>
      <c r="AJ915" s="3"/>
      <c r="AK915" s="3"/>
      <c r="AL915" s="3"/>
      <c r="AM915" s="3"/>
      <c r="AN915" s="3"/>
      <c r="AO915" s="3"/>
      <c r="AP915" s="3"/>
      <c r="AQ915" s="3"/>
      <c r="AR915" s="3"/>
      <c r="AS915" s="3"/>
      <c r="AT915" s="3"/>
      <c r="AU915" s="3"/>
    </row>
    <row r="916" spans="1:47" x14ac:dyDescent="0.2">
      <c r="A916" s="1">
        <v>45209.434259259258</v>
      </c>
      <c r="B916" s="3" t="s">
        <v>75</v>
      </c>
      <c r="C916" s="2">
        <v>45209</v>
      </c>
      <c r="D916" s="3"/>
      <c r="E916" s="3">
        <v>3</v>
      </c>
      <c r="F916" s="3">
        <v>2</v>
      </c>
      <c r="G916" s="3">
        <v>1</v>
      </c>
      <c r="H916" s="3">
        <v>2</v>
      </c>
      <c r="I916" s="3">
        <v>2</v>
      </c>
      <c r="J916" s="3">
        <v>3</v>
      </c>
      <c r="K916" s="3"/>
      <c r="L916" s="3"/>
      <c r="M916" s="3"/>
      <c r="N916" s="3"/>
      <c r="O916" s="3"/>
      <c r="P916" s="3"/>
      <c r="Q916" s="3"/>
      <c r="R916" s="3"/>
      <c r="S916" s="3"/>
      <c r="T916" s="3"/>
      <c r="U916" s="3"/>
      <c r="V916" s="3"/>
      <c r="W916" s="3"/>
      <c r="X916" s="3"/>
      <c r="Y916" s="3"/>
      <c r="Z916" s="3"/>
      <c r="AA916" s="3"/>
      <c r="AB916" s="3"/>
      <c r="AC916" s="3"/>
      <c r="AD916" s="3"/>
      <c r="AE916" s="3"/>
      <c r="AF916">
        <f t="shared" si="14"/>
        <v>13</v>
      </c>
      <c r="AG916" s="3">
        <f>_xlfn.ISOWEEKNUM(EDF[[#This Row],[Date]])</f>
        <v>41</v>
      </c>
      <c r="AH916" s="3">
        <f>YEAR(EDF[[#This Row],[Date]])</f>
        <v>2023</v>
      </c>
      <c r="AI916" s="3"/>
      <c r="AJ916" s="3"/>
      <c r="AK916" s="3"/>
      <c r="AL916" s="3"/>
      <c r="AM916" s="3"/>
      <c r="AN916" s="3"/>
      <c r="AO916" s="3"/>
      <c r="AP916" s="3"/>
      <c r="AQ916" s="3"/>
      <c r="AR916" s="3"/>
      <c r="AS916" s="3"/>
      <c r="AT916" s="3"/>
      <c r="AU916" s="3"/>
    </row>
    <row r="917" spans="1:47" x14ac:dyDescent="0.2">
      <c r="A917" s="1">
        <v>45209.442361111112</v>
      </c>
      <c r="B917" s="3" t="s">
        <v>192</v>
      </c>
      <c r="C917" s="2">
        <v>45209</v>
      </c>
      <c r="D917" s="3"/>
      <c r="E917" s="3">
        <v>4</v>
      </c>
      <c r="F917" s="3">
        <v>3</v>
      </c>
      <c r="G917" s="3">
        <v>3</v>
      </c>
      <c r="H917" s="3">
        <v>4</v>
      </c>
      <c r="I917" s="3">
        <v>5</v>
      </c>
      <c r="J917" s="3">
        <v>5</v>
      </c>
      <c r="K917" s="3"/>
      <c r="L917" s="3"/>
      <c r="M917" s="3"/>
      <c r="N917" s="3"/>
      <c r="O917" s="3"/>
      <c r="P917" s="3"/>
      <c r="Q917" s="3"/>
      <c r="R917" s="3"/>
      <c r="S917" s="3"/>
      <c r="T917" s="3"/>
      <c r="U917" s="3"/>
      <c r="V917" s="3"/>
      <c r="W917" s="3"/>
      <c r="X917" s="3"/>
      <c r="Y917" s="3"/>
      <c r="Z917" s="3"/>
      <c r="AA917" s="3"/>
      <c r="AB917" s="3"/>
      <c r="AC917" s="3"/>
      <c r="AD917" s="3"/>
      <c r="AE917" s="3"/>
      <c r="AF917">
        <f t="shared" si="14"/>
        <v>24</v>
      </c>
      <c r="AG917" s="3">
        <f>_xlfn.ISOWEEKNUM(EDF[[#This Row],[Date]])</f>
        <v>41</v>
      </c>
      <c r="AH917" s="3">
        <f>YEAR(EDF[[#This Row],[Date]])</f>
        <v>2023</v>
      </c>
      <c r="AI917" s="3"/>
      <c r="AJ917" s="3"/>
      <c r="AK917" s="3"/>
      <c r="AL917" s="3"/>
      <c r="AM917" s="3"/>
      <c r="AN917" s="3"/>
      <c r="AO917" s="3"/>
      <c r="AP917" s="3"/>
      <c r="AQ917" s="3"/>
      <c r="AR917" s="3"/>
      <c r="AS917" s="3"/>
      <c r="AT917" s="3"/>
      <c r="AU917" s="3"/>
    </row>
    <row r="918" spans="1:47" x14ac:dyDescent="0.2">
      <c r="A918" s="1">
        <v>45209.481168981481</v>
      </c>
      <c r="B918" s="3" t="s">
        <v>313</v>
      </c>
      <c r="C918" s="2">
        <v>45179</v>
      </c>
      <c r="D918" s="3"/>
      <c r="E918" s="3">
        <v>4</v>
      </c>
      <c r="F918" s="3">
        <v>2</v>
      </c>
      <c r="G918" s="3">
        <v>3</v>
      </c>
      <c r="H918" s="3">
        <v>3</v>
      </c>
      <c r="I918" s="3">
        <v>3</v>
      </c>
      <c r="J918" s="3">
        <v>4</v>
      </c>
      <c r="K918" s="3"/>
      <c r="L918" s="3"/>
      <c r="M918" s="3"/>
      <c r="N918" s="3"/>
      <c r="O918" s="3"/>
      <c r="P918" s="3"/>
      <c r="Q918" s="3"/>
      <c r="R918" s="3"/>
      <c r="S918" s="3"/>
      <c r="T918" s="3"/>
      <c r="U918" s="3"/>
      <c r="V918" s="3"/>
      <c r="W918" s="3"/>
      <c r="X918" s="3"/>
      <c r="Y918" s="3"/>
      <c r="Z918" s="3"/>
      <c r="AA918" s="3"/>
      <c r="AB918" s="3"/>
      <c r="AC918" s="3"/>
      <c r="AD918" s="3"/>
      <c r="AE918" s="3" t="s">
        <v>314</v>
      </c>
      <c r="AF918">
        <f t="shared" si="14"/>
        <v>19</v>
      </c>
      <c r="AG918" s="3">
        <f>_xlfn.ISOWEEKNUM(EDF[[#This Row],[Date]])</f>
        <v>36</v>
      </c>
      <c r="AH918" s="3">
        <f>YEAR(EDF[[#This Row],[Date]])</f>
        <v>2023</v>
      </c>
      <c r="AI918" s="3"/>
      <c r="AJ918" s="3"/>
      <c r="AK918" s="3"/>
      <c r="AL918" s="3"/>
      <c r="AM918" s="3"/>
      <c r="AN918" s="3"/>
      <c r="AO918" s="3"/>
      <c r="AP918" s="3"/>
      <c r="AQ918" s="3"/>
      <c r="AR918" s="3"/>
      <c r="AS918" s="3"/>
      <c r="AT918" s="3"/>
      <c r="AU918" s="3"/>
    </row>
    <row r="919" spans="1:47" x14ac:dyDescent="0.2">
      <c r="A919" s="1">
        <v>45209.500983796293</v>
      </c>
      <c r="B919" s="3" t="s">
        <v>315</v>
      </c>
      <c r="C919" s="2">
        <v>45209</v>
      </c>
      <c r="D919" s="3"/>
      <c r="E919" s="3">
        <v>5</v>
      </c>
      <c r="F919" s="3">
        <v>3</v>
      </c>
      <c r="G919" s="3">
        <v>3</v>
      </c>
      <c r="H919" s="3">
        <v>4</v>
      </c>
      <c r="I919" s="3">
        <v>2</v>
      </c>
      <c r="J919" s="3">
        <v>5</v>
      </c>
      <c r="K919" s="3"/>
      <c r="L919" s="3"/>
      <c r="M919" s="3"/>
      <c r="N919" s="3"/>
      <c r="O919" s="3"/>
      <c r="P919" s="3"/>
      <c r="Q919" s="3"/>
      <c r="R919" s="3"/>
      <c r="S919" s="3"/>
      <c r="T919" s="3"/>
      <c r="U919" s="3"/>
      <c r="V919" s="3"/>
      <c r="W919" s="3"/>
      <c r="X919" s="3"/>
      <c r="Y919" s="3"/>
      <c r="Z919" s="3"/>
      <c r="AA919" s="3"/>
      <c r="AB919" s="3"/>
      <c r="AC919" s="3"/>
      <c r="AD919" s="3"/>
      <c r="AE919" s="3"/>
      <c r="AF919">
        <f t="shared" si="14"/>
        <v>22</v>
      </c>
      <c r="AG919" s="3">
        <f>_xlfn.ISOWEEKNUM(EDF[[#This Row],[Date]])</f>
        <v>41</v>
      </c>
      <c r="AH919" s="3">
        <f>YEAR(EDF[[#This Row],[Date]])</f>
        <v>2023</v>
      </c>
      <c r="AI919" s="3"/>
      <c r="AJ919" s="3"/>
      <c r="AK919" s="3"/>
      <c r="AL919" s="3"/>
      <c r="AM919" s="3"/>
      <c r="AN919" s="3"/>
      <c r="AO919" s="3"/>
      <c r="AP919" s="3"/>
      <c r="AQ919" s="3"/>
      <c r="AR919" s="3"/>
      <c r="AS919" s="3"/>
      <c r="AT919" s="3"/>
      <c r="AU919" s="3"/>
    </row>
    <row r="920" spans="1:47" x14ac:dyDescent="0.2">
      <c r="A920" s="1">
        <v>45209.503518518519</v>
      </c>
      <c r="B920" s="3" t="s">
        <v>107</v>
      </c>
      <c r="C920" s="2">
        <v>45209</v>
      </c>
      <c r="D920" s="3"/>
      <c r="E920" s="3">
        <v>4</v>
      </c>
      <c r="F920" s="3">
        <v>2</v>
      </c>
      <c r="G920" s="3">
        <v>5</v>
      </c>
      <c r="H920" s="3">
        <v>4</v>
      </c>
      <c r="I920" s="3">
        <v>4</v>
      </c>
      <c r="J920" s="3">
        <v>4</v>
      </c>
      <c r="K920" s="3"/>
      <c r="L920" s="3"/>
      <c r="M920" s="3"/>
      <c r="N920" s="3"/>
      <c r="O920" s="3"/>
      <c r="P920" s="3"/>
      <c r="Q920" s="3"/>
      <c r="R920" s="3"/>
      <c r="S920" s="3"/>
      <c r="T920" s="3"/>
      <c r="U920" s="3"/>
      <c r="V920" s="3"/>
      <c r="W920" s="3"/>
      <c r="X920" s="3"/>
      <c r="Y920" s="3"/>
      <c r="Z920" s="3"/>
      <c r="AA920" s="3"/>
      <c r="AB920" s="3"/>
      <c r="AC920" s="3"/>
      <c r="AD920" s="3"/>
      <c r="AE920" s="3"/>
      <c r="AF920">
        <f t="shared" si="14"/>
        <v>23</v>
      </c>
      <c r="AG920" s="3">
        <f>_xlfn.ISOWEEKNUM(EDF[[#This Row],[Date]])</f>
        <v>41</v>
      </c>
      <c r="AH920" s="3">
        <f>YEAR(EDF[[#This Row],[Date]])</f>
        <v>2023</v>
      </c>
      <c r="AI920" s="3"/>
      <c r="AJ920" s="3"/>
      <c r="AK920" s="3"/>
      <c r="AL920" s="3"/>
      <c r="AM920" s="3"/>
      <c r="AN920" s="3"/>
      <c r="AO920" s="3"/>
      <c r="AP920" s="3"/>
      <c r="AQ920" s="3"/>
      <c r="AR920" s="3"/>
      <c r="AS920" s="3"/>
      <c r="AT920" s="3"/>
      <c r="AU920" s="3"/>
    </row>
    <row r="921" spans="1:47" x14ac:dyDescent="0.2">
      <c r="A921" s="1">
        <v>45209.508194444446</v>
      </c>
      <c r="B921" s="3" t="s">
        <v>84</v>
      </c>
      <c r="C921" s="2">
        <v>45209</v>
      </c>
      <c r="D921" s="3"/>
      <c r="E921" s="3">
        <v>3</v>
      </c>
      <c r="F921" s="3">
        <v>4</v>
      </c>
      <c r="G921" s="3">
        <v>4</v>
      </c>
      <c r="H921" s="3">
        <v>3</v>
      </c>
      <c r="I921" s="3">
        <v>4</v>
      </c>
      <c r="J921" s="3">
        <v>4</v>
      </c>
      <c r="K921" s="3"/>
      <c r="L921" s="3"/>
      <c r="M921" s="3"/>
      <c r="N921" s="3"/>
      <c r="O921" s="3"/>
      <c r="P921" s="3"/>
      <c r="Q921" s="3"/>
      <c r="R921" s="3"/>
      <c r="S921" s="3"/>
      <c r="T921" s="3"/>
      <c r="U921" s="3"/>
      <c r="V921" s="3"/>
      <c r="W921" s="3"/>
      <c r="X921" s="3"/>
      <c r="Y921" s="3"/>
      <c r="Z921" s="3"/>
      <c r="AA921" s="3"/>
      <c r="AB921" s="3"/>
      <c r="AC921" s="3"/>
      <c r="AD921" s="3"/>
      <c r="AE921" s="3"/>
      <c r="AF921">
        <f t="shared" si="14"/>
        <v>22</v>
      </c>
      <c r="AG921" s="3">
        <f>_xlfn.ISOWEEKNUM(EDF[[#This Row],[Date]])</f>
        <v>41</v>
      </c>
      <c r="AH921" s="3">
        <f>YEAR(EDF[[#This Row],[Date]])</f>
        <v>2023</v>
      </c>
      <c r="AI921" s="3"/>
      <c r="AJ921" s="3"/>
      <c r="AK921" s="3"/>
      <c r="AL921" s="3"/>
      <c r="AM921" s="3"/>
      <c r="AN921" s="3"/>
      <c r="AO921" s="3"/>
      <c r="AP921" s="3"/>
      <c r="AQ921" s="3"/>
      <c r="AR921" s="3"/>
      <c r="AS921" s="3"/>
      <c r="AT921" s="3"/>
      <c r="AU921" s="3"/>
    </row>
    <row r="922" spans="1:47" x14ac:dyDescent="0.2">
      <c r="A922" s="1">
        <v>45209.549537037034</v>
      </c>
      <c r="B922" s="3" t="s">
        <v>134</v>
      </c>
      <c r="C922" s="2">
        <v>45209</v>
      </c>
      <c r="D922" s="3"/>
      <c r="E922" s="3">
        <v>5</v>
      </c>
      <c r="F922" s="3">
        <v>3</v>
      </c>
      <c r="G922" s="3">
        <v>3</v>
      </c>
      <c r="H922" s="3">
        <v>4</v>
      </c>
      <c r="I922" s="3">
        <v>4</v>
      </c>
      <c r="J922" s="3">
        <v>3</v>
      </c>
      <c r="K922" s="3" t="s">
        <v>316</v>
      </c>
      <c r="L922" s="3"/>
      <c r="M922" s="3"/>
      <c r="N922" s="3"/>
      <c r="O922" s="3"/>
      <c r="P922" s="3"/>
      <c r="Q922" s="3"/>
      <c r="R922" s="3"/>
      <c r="S922" s="3"/>
      <c r="T922" s="3"/>
      <c r="U922" s="3"/>
      <c r="V922" s="3"/>
      <c r="W922" s="3"/>
      <c r="X922" s="3"/>
      <c r="Y922" s="3"/>
      <c r="Z922" s="3"/>
      <c r="AA922" s="3"/>
      <c r="AB922" s="3"/>
      <c r="AC922" s="3"/>
      <c r="AD922" s="3"/>
      <c r="AE922" s="3"/>
      <c r="AF922">
        <f t="shared" si="14"/>
        <v>22</v>
      </c>
      <c r="AG922" s="3">
        <f>_xlfn.ISOWEEKNUM(EDF[[#This Row],[Date]])</f>
        <v>41</v>
      </c>
      <c r="AH922" s="3">
        <f>YEAR(EDF[[#This Row],[Date]])</f>
        <v>2023</v>
      </c>
      <c r="AI922" s="3"/>
      <c r="AJ922" s="3"/>
      <c r="AK922" s="3"/>
      <c r="AL922" s="3"/>
      <c r="AM922" s="3"/>
      <c r="AN922" s="3"/>
      <c r="AO922" s="3"/>
      <c r="AP922" s="3"/>
      <c r="AQ922" s="3"/>
      <c r="AR922" s="3"/>
      <c r="AS922" s="3"/>
      <c r="AT922" s="3"/>
      <c r="AU922" s="3"/>
    </row>
    <row r="923" spans="1:47" x14ac:dyDescent="0.2">
      <c r="A923" s="1">
        <v>45209.551041666666</v>
      </c>
      <c r="B923" s="3" t="s">
        <v>89</v>
      </c>
      <c r="C923" s="2">
        <v>45209</v>
      </c>
      <c r="D923" s="3"/>
      <c r="E923" s="3">
        <v>4</v>
      </c>
      <c r="F923" s="3">
        <v>2</v>
      </c>
      <c r="G923" s="3">
        <v>3</v>
      </c>
      <c r="H923" s="3">
        <v>4</v>
      </c>
      <c r="I923" s="3">
        <v>3</v>
      </c>
      <c r="J923" s="3">
        <v>1</v>
      </c>
      <c r="K923" s="3"/>
      <c r="L923" s="3"/>
      <c r="M923" s="3"/>
      <c r="N923" s="3"/>
      <c r="O923" s="3"/>
      <c r="P923" s="3"/>
      <c r="Q923" s="3"/>
      <c r="R923" s="3"/>
      <c r="S923" s="3"/>
      <c r="T923" s="3"/>
      <c r="U923" s="3"/>
      <c r="V923" s="3"/>
      <c r="W923" s="3"/>
      <c r="X923" s="3"/>
      <c r="Y923" s="3"/>
      <c r="Z923" s="3"/>
      <c r="AA923" s="3"/>
      <c r="AB923" s="3"/>
      <c r="AC923" s="3"/>
      <c r="AD923" s="3"/>
      <c r="AE923" s="3"/>
      <c r="AF923">
        <f t="shared" si="14"/>
        <v>17</v>
      </c>
      <c r="AG923" s="3">
        <f>_xlfn.ISOWEEKNUM(EDF[[#This Row],[Date]])</f>
        <v>41</v>
      </c>
      <c r="AH923" s="3">
        <f>YEAR(EDF[[#This Row],[Date]])</f>
        <v>2023</v>
      </c>
      <c r="AI923" s="3"/>
      <c r="AJ923" s="3"/>
      <c r="AK923" s="3"/>
      <c r="AL923" s="3"/>
      <c r="AM923" s="3"/>
      <c r="AN923" s="3"/>
      <c r="AO923" s="3"/>
      <c r="AP923" s="3"/>
      <c r="AQ923" s="3"/>
      <c r="AR923" s="3"/>
      <c r="AS923" s="3"/>
      <c r="AT923" s="3"/>
      <c r="AU923" s="3"/>
    </row>
    <row r="924" spans="1:47" x14ac:dyDescent="0.2">
      <c r="A924" s="1">
        <v>45209.554293981484</v>
      </c>
      <c r="B924" s="3" t="s">
        <v>142</v>
      </c>
      <c r="C924" s="2">
        <v>45209</v>
      </c>
      <c r="D924" s="3"/>
      <c r="E924" s="3">
        <v>2</v>
      </c>
      <c r="F924" s="3">
        <v>2</v>
      </c>
      <c r="G924" s="3">
        <v>3</v>
      </c>
      <c r="H924" s="3">
        <v>3</v>
      </c>
      <c r="I924" s="3">
        <v>3</v>
      </c>
      <c r="J924" s="3">
        <v>2</v>
      </c>
      <c r="K924" s="3" t="s">
        <v>317</v>
      </c>
      <c r="L924" s="3"/>
      <c r="M924" s="3"/>
      <c r="N924" s="3"/>
      <c r="O924" s="3"/>
      <c r="P924" s="3"/>
      <c r="Q924" s="3"/>
      <c r="R924" s="3"/>
      <c r="S924" s="3"/>
      <c r="T924" s="3"/>
      <c r="U924" s="3"/>
      <c r="V924" s="3"/>
      <c r="W924" s="3"/>
      <c r="X924" s="3"/>
      <c r="Y924" s="3"/>
      <c r="Z924" s="3"/>
      <c r="AA924" s="3"/>
      <c r="AB924" s="3"/>
      <c r="AC924" s="3"/>
      <c r="AD924" s="3"/>
      <c r="AE924" s="3"/>
      <c r="AF924">
        <f t="shared" si="14"/>
        <v>15</v>
      </c>
      <c r="AG924" s="3">
        <f>_xlfn.ISOWEEKNUM(EDF[[#This Row],[Date]])</f>
        <v>41</v>
      </c>
      <c r="AH924" s="3">
        <f>YEAR(EDF[[#This Row],[Date]])</f>
        <v>2023</v>
      </c>
      <c r="AI924" s="3"/>
      <c r="AJ924" s="3"/>
      <c r="AK924" s="3"/>
      <c r="AL924" s="3"/>
      <c r="AM924" s="3"/>
      <c r="AN924" s="3"/>
      <c r="AO924" s="3"/>
      <c r="AP924" s="3"/>
      <c r="AQ924" s="3"/>
      <c r="AR924" s="3"/>
      <c r="AS924" s="3"/>
      <c r="AT924" s="3"/>
      <c r="AU924" s="3"/>
    </row>
    <row r="925" spans="1:47" x14ac:dyDescent="0.2">
      <c r="A925" s="1">
        <v>45209.623287037037</v>
      </c>
      <c r="B925" s="3" t="s">
        <v>76</v>
      </c>
      <c r="C925" s="2">
        <v>45209</v>
      </c>
      <c r="D925" s="3"/>
      <c r="E925" s="3">
        <v>3</v>
      </c>
      <c r="F925" s="3">
        <v>3</v>
      </c>
      <c r="G925" s="3">
        <v>3</v>
      </c>
      <c r="H925" s="3">
        <v>2</v>
      </c>
      <c r="I925" s="3">
        <v>3</v>
      </c>
      <c r="J925" s="3">
        <v>4</v>
      </c>
      <c r="K925" s="3"/>
      <c r="L925" s="3"/>
      <c r="M925" s="3"/>
      <c r="N925" s="3"/>
      <c r="O925" s="3"/>
      <c r="P925" s="3"/>
      <c r="Q925" s="3"/>
      <c r="R925" s="3"/>
      <c r="S925" s="3"/>
      <c r="T925" s="3"/>
      <c r="U925" s="3"/>
      <c r="V925" s="3"/>
      <c r="W925" s="3"/>
      <c r="X925" s="3"/>
      <c r="Y925" s="3"/>
      <c r="Z925" s="3"/>
      <c r="AA925" s="3"/>
      <c r="AB925" s="3"/>
      <c r="AC925" s="3"/>
      <c r="AD925" s="3"/>
      <c r="AE925" s="3"/>
      <c r="AF925">
        <f t="shared" si="14"/>
        <v>18</v>
      </c>
      <c r="AG925" s="3">
        <f>_xlfn.ISOWEEKNUM(EDF[[#This Row],[Date]])</f>
        <v>41</v>
      </c>
      <c r="AH925" s="3">
        <f>YEAR(EDF[[#This Row],[Date]])</f>
        <v>2023</v>
      </c>
      <c r="AI925" s="3"/>
      <c r="AJ925" s="3"/>
      <c r="AK925" s="3"/>
      <c r="AL925" s="3"/>
      <c r="AM925" s="3"/>
      <c r="AN925" s="3"/>
      <c r="AO925" s="3"/>
      <c r="AP925" s="3"/>
      <c r="AQ925" s="3"/>
      <c r="AR925" s="3"/>
      <c r="AS925" s="3"/>
      <c r="AT925" s="3"/>
      <c r="AU925" s="3"/>
    </row>
    <row r="926" spans="1:47" x14ac:dyDescent="0.2">
      <c r="A926" s="1">
        <v>45209.64439814815</v>
      </c>
      <c r="B926" s="3" t="s">
        <v>205</v>
      </c>
      <c r="C926" s="2">
        <v>45209</v>
      </c>
      <c r="D926" s="3"/>
      <c r="E926" s="3">
        <v>3</v>
      </c>
      <c r="F926" s="3">
        <v>2</v>
      </c>
      <c r="G926" s="3">
        <v>3</v>
      </c>
      <c r="H926" s="3">
        <v>2</v>
      </c>
      <c r="I926" s="3">
        <v>2</v>
      </c>
      <c r="J926" s="3">
        <v>3</v>
      </c>
      <c r="K926" s="3"/>
      <c r="L926" s="3"/>
      <c r="M926" s="3"/>
      <c r="N926" s="3"/>
      <c r="O926" s="3"/>
      <c r="P926" s="3"/>
      <c r="Q926" s="3"/>
      <c r="R926" s="3"/>
      <c r="S926" s="3"/>
      <c r="T926" s="3"/>
      <c r="U926" s="3"/>
      <c r="V926" s="3"/>
      <c r="W926" s="3"/>
      <c r="X926" s="3"/>
      <c r="Y926" s="3"/>
      <c r="Z926" s="3"/>
      <c r="AA926" s="3"/>
      <c r="AB926" s="3"/>
      <c r="AC926" s="3"/>
      <c r="AD926" s="3"/>
      <c r="AE926" s="3"/>
      <c r="AF926">
        <f t="shared" si="14"/>
        <v>15</v>
      </c>
      <c r="AG926" s="3">
        <f>_xlfn.ISOWEEKNUM(EDF[[#This Row],[Date]])</f>
        <v>41</v>
      </c>
      <c r="AH926" s="3">
        <f>YEAR(EDF[[#This Row],[Date]])</f>
        <v>2023</v>
      </c>
      <c r="AI926" s="3"/>
      <c r="AJ926" s="3"/>
      <c r="AK926" s="3"/>
      <c r="AL926" s="3"/>
      <c r="AM926" s="3"/>
      <c r="AN926" s="3"/>
      <c r="AO926" s="3"/>
      <c r="AP926" s="3"/>
      <c r="AQ926" s="3"/>
      <c r="AR926" s="3"/>
      <c r="AS926" s="3"/>
      <c r="AT926" s="3"/>
      <c r="AU926" s="3"/>
    </row>
    <row r="927" spans="1:47" x14ac:dyDescent="0.2">
      <c r="A927" s="1">
        <v>45209.648692129631</v>
      </c>
      <c r="B927" s="3" t="s">
        <v>78</v>
      </c>
      <c r="C927" s="2">
        <v>45209</v>
      </c>
      <c r="D927" s="3"/>
      <c r="E927" s="3">
        <v>3</v>
      </c>
      <c r="F927" s="3">
        <v>3</v>
      </c>
      <c r="G927" s="3">
        <v>2</v>
      </c>
      <c r="H927" s="3">
        <v>3</v>
      </c>
      <c r="I927" s="3">
        <v>3</v>
      </c>
      <c r="J927" s="3">
        <v>2</v>
      </c>
      <c r="K927" s="3" t="s">
        <v>318</v>
      </c>
      <c r="L927" s="3"/>
      <c r="M927" s="3"/>
      <c r="N927" s="3"/>
      <c r="O927" s="3"/>
      <c r="P927" s="3"/>
      <c r="Q927" s="3"/>
      <c r="R927" s="3"/>
      <c r="S927" s="3"/>
      <c r="T927" s="3"/>
      <c r="U927" s="3"/>
      <c r="V927" s="3"/>
      <c r="W927" s="3"/>
      <c r="X927" s="3"/>
      <c r="Y927" s="3"/>
      <c r="Z927" s="3"/>
      <c r="AA927" s="3"/>
      <c r="AB927" s="3"/>
      <c r="AC927" s="3"/>
      <c r="AD927" s="3"/>
      <c r="AE927" s="3" t="s">
        <v>319</v>
      </c>
      <c r="AF927">
        <f t="shared" si="14"/>
        <v>16</v>
      </c>
      <c r="AG927" s="3">
        <f>_xlfn.ISOWEEKNUM(EDF[[#This Row],[Date]])</f>
        <v>41</v>
      </c>
      <c r="AH927" s="3">
        <f>YEAR(EDF[[#This Row],[Date]])</f>
        <v>2023</v>
      </c>
      <c r="AI927" s="3"/>
      <c r="AJ927" s="3"/>
      <c r="AK927" s="3"/>
      <c r="AL927" s="3"/>
      <c r="AM927" s="3"/>
      <c r="AN927" s="3"/>
      <c r="AO927" s="3"/>
      <c r="AP927" s="3"/>
      <c r="AQ927" s="3"/>
      <c r="AR927" s="3"/>
      <c r="AS927" s="3"/>
      <c r="AT927" s="3"/>
      <c r="AU927" s="3"/>
    </row>
    <row r="928" spans="1:47" x14ac:dyDescent="0.2">
      <c r="A928" s="1">
        <v>45209.675115740742</v>
      </c>
      <c r="B928" s="3" t="s">
        <v>95</v>
      </c>
      <c r="C928" s="2">
        <v>45209</v>
      </c>
      <c r="D928" s="3"/>
      <c r="E928" s="3">
        <v>4</v>
      </c>
      <c r="F928" s="3">
        <v>3</v>
      </c>
      <c r="G928" s="3">
        <v>3</v>
      </c>
      <c r="H928" s="3">
        <v>3</v>
      </c>
      <c r="I928" s="3">
        <v>2</v>
      </c>
      <c r="J928" s="3">
        <v>1</v>
      </c>
      <c r="K928" s="3"/>
      <c r="L928" s="3"/>
      <c r="M928" s="3"/>
      <c r="N928" s="3"/>
      <c r="O928" s="3"/>
      <c r="P928" s="3"/>
      <c r="Q928" s="3"/>
      <c r="R928" s="3"/>
      <c r="S928" s="3"/>
      <c r="T928" s="3"/>
      <c r="U928" s="3"/>
      <c r="V928" s="3"/>
      <c r="W928" s="3"/>
      <c r="X928" s="3"/>
      <c r="Y928" s="3"/>
      <c r="Z928" s="3"/>
      <c r="AA928" s="3"/>
      <c r="AB928" s="3"/>
      <c r="AC928" s="3"/>
      <c r="AD928" s="3"/>
      <c r="AE928" s="3"/>
      <c r="AF928">
        <f t="shared" si="14"/>
        <v>16</v>
      </c>
      <c r="AG928" s="3">
        <f>_xlfn.ISOWEEKNUM(EDF[[#This Row],[Date]])</f>
        <v>41</v>
      </c>
      <c r="AH928" s="3">
        <f>YEAR(EDF[[#This Row],[Date]])</f>
        <v>2023</v>
      </c>
      <c r="AI928" s="3"/>
      <c r="AJ928" s="3"/>
      <c r="AK928" s="3"/>
      <c r="AL928" s="3"/>
      <c r="AM928" s="3"/>
      <c r="AN928" s="3"/>
      <c r="AO928" s="3"/>
      <c r="AP928" s="3"/>
      <c r="AQ928" s="3"/>
      <c r="AR928" s="3"/>
      <c r="AS928" s="3"/>
      <c r="AT928" s="3"/>
      <c r="AU928" s="3"/>
    </row>
    <row r="929" spans="1:47" x14ac:dyDescent="0.2">
      <c r="A929" s="1">
        <v>45209.731238425928</v>
      </c>
      <c r="B929" s="3" t="s">
        <v>233</v>
      </c>
      <c r="C929" s="2">
        <v>45209</v>
      </c>
      <c r="D929" s="3"/>
      <c r="E929" s="3">
        <v>3</v>
      </c>
      <c r="F929" s="3">
        <v>3</v>
      </c>
      <c r="G929" s="3">
        <v>3</v>
      </c>
      <c r="H929" s="3">
        <v>2</v>
      </c>
      <c r="I929" s="3">
        <v>3</v>
      </c>
      <c r="J929" s="3">
        <v>3</v>
      </c>
      <c r="K929" s="3"/>
      <c r="L929" s="3"/>
      <c r="M929" s="3"/>
      <c r="N929" s="3"/>
      <c r="O929" s="3"/>
      <c r="P929" s="3"/>
      <c r="Q929" s="3"/>
      <c r="R929" s="3"/>
      <c r="S929" s="3"/>
      <c r="T929" s="3"/>
      <c r="U929" s="3"/>
      <c r="V929" s="3"/>
      <c r="W929" s="3"/>
      <c r="X929" s="3"/>
      <c r="Y929" s="3"/>
      <c r="Z929" s="3"/>
      <c r="AA929" s="3"/>
      <c r="AB929" s="3"/>
      <c r="AC929" s="3"/>
      <c r="AD929" s="3"/>
      <c r="AE929" s="3"/>
      <c r="AF929">
        <f t="shared" si="14"/>
        <v>17</v>
      </c>
      <c r="AG929" s="3">
        <f>_xlfn.ISOWEEKNUM(EDF[[#This Row],[Date]])</f>
        <v>41</v>
      </c>
      <c r="AH929" s="3">
        <f>YEAR(EDF[[#This Row],[Date]])</f>
        <v>2023</v>
      </c>
      <c r="AI929" s="3"/>
      <c r="AJ929" s="3"/>
      <c r="AK929" s="3"/>
      <c r="AL929" s="3"/>
      <c r="AM929" s="3"/>
      <c r="AN929" s="3"/>
      <c r="AO929" s="3"/>
      <c r="AP929" s="3"/>
      <c r="AQ929" s="3"/>
      <c r="AR929" s="3"/>
      <c r="AS929" s="3"/>
      <c r="AT929" s="3"/>
      <c r="AU929" s="3"/>
    </row>
    <row r="930" spans="1:47" x14ac:dyDescent="0.2">
      <c r="A930" s="1">
        <v>45209.737569444442</v>
      </c>
      <c r="B930" s="3" t="s">
        <v>111</v>
      </c>
      <c r="C930" s="2">
        <v>45209</v>
      </c>
      <c r="D930" s="3"/>
      <c r="E930" s="3">
        <v>5</v>
      </c>
      <c r="F930" s="3">
        <v>3</v>
      </c>
      <c r="G930" s="3">
        <v>4</v>
      </c>
      <c r="H930" s="3">
        <v>3</v>
      </c>
      <c r="I930" s="3">
        <v>3</v>
      </c>
      <c r="J930" s="3">
        <v>3</v>
      </c>
      <c r="K930" s="3"/>
      <c r="L930" s="3"/>
      <c r="M930" s="3"/>
      <c r="N930" s="3"/>
      <c r="O930" s="3"/>
      <c r="P930" s="3"/>
      <c r="Q930" s="3"/>
      <c r="R930" s="3"/>
      <c r="S930" s="3"/>
      <c r="T930" s="3"/>
      <c r="U930" s="3"/>
      <c r="V930" s="3"/>
      <c r="W930" s="3"/>
      <c r="X930" s="3"/>
      <c r="Y930" s="3"/>
      <c r="Z930" s="3"/>
      <c r="AA930" s="3"/>
      <c r="AB930" s="3"/>
      <c r="AC930" s="3"/>
      <c r="AD930" s="3"/>
      <c r="AE930" s="3"/>
      <c r="AF930">
        <f t="shared" si="14"/>
        <v>21</v>
      </c>
      <c r="AG930" s="3">
        <f>_xlfn.ISOWEEKNUM(EDF[[#This Row],[Date]])</f>
        <v>41</v>
      </c>
      <c r="AH930" s="3">
        <f>YEAR(EDF[[#This Row],[Date]])</f>
        <v>2023</v>
      </c>
      <c r="AI930" s="3"/>
      <c r="AJ930" s="3"/>
      <c r="AK930" s="3"/>
      <c r="AL930" s="3"/>
      <c r="AM930" s="3"/>
      <c r="AN930" s="3"/>
      <c r="AO930" s="3"/>
      <c r="AP930" s="3"/>
      <c r="AQ930" s="3"/>
      <c r="AR930" s="3"/>
      <c r="AS930" s="3"/>
      <c r="AT930" s="3"/>
      <c r="AU930" s="3"/>
    </row>
    <row r="931" spans="1:47" x14ac:dyDescent="0.2">
      <c r="A931" s="1">
        <v>45209.740023148152</v>
      </c>
      <c r="B931" s="3" t="s">
        <v>83</v>
      </c>
      <c r="C931" s="2">
        <v>45209</v>
      </c>
      <c r="D931" s="3"/>
      <c r="E931" s="3">
        <v>4</v>
      </c>
      <c r="F931" s="3">
        <v>2</v>
      </c>
      <c r="G931" s="3">
        <v>5</v>
      </c>
      <c r="H931" s="3">
        <v>3</v>
      </c>
      <c r="I931" s="3">
        <v>3</v>
      </c>
      <c r="J931" s="3">
        <v>4</v>
      </c>
      <c r="K931" s="3"/>
      <c r="L931" s="3"/>
      <c r="M931" s="3"/>
      <c r="N931" s="3"/>
      <c r="O931" s="3"/>
      <c r="P931" s="3"/>
      <c r="Q931" s="3"/>
      <c r="R931" s="3"/>
      <c r="S931" s="3"/>
      <c r="T931" s="3"/>
      <c r="U931" s="3"/>
      <c r="V931" s="3"/>
      <c r="W931" s="3"/>
      <c r="X931" s="3"/>
      <c r="Y931" s="3"/>
      <c r="Z931" s="3"/>
      <c r="AA931" s="3"/>
      <c r="AB931" s="3"/>
      <c r="AC931" s="3"/>
      <c r="AD931" s="3"/>
      <c r="AE931" s="3"/>
      <c r="AF931">
        <f t="shared" si="14"/>
        <v>21</v>
      </c>
      <c r="AG931" s="3">
        <f>_xlfn.ISOWEEKNUM(EDF[[#This Row],[Date]])</f>
        <v>41</v>
      </c>
      <c r="AH931" s="3">
        <f>YEAR(EDF[[#This Row],[Date]])</f>
        <v>2023</v>
      </c>
      <c r="AI931" s="3"/>
      <c r="AJ931" s="3"/>
      <c r="AK931" s="3"/>
      <c r="AL931" s="3"/>
      <c r="AM931" s="3"/>
      <c r="AN931" s="3"/>
      <c r="AO931" s="3"/>
      <c r="AP931" s="3"/>
      <c r="AQ931" s="3"/>
      <c r="AR931" s="3"/>
      <c r="AS931" s="3"/>
      <c r="AT931" s="3"/>
      <c r="AU931" s="3"/>
    </row>
    <row r="932" spans="1:47" x14ac:dyDescent="0.2">
      <c r="A932" s="1">
        <v>45209.918576388889</v>
      </c>
      <c r="B932" s="3" t="s">
        <v>320</v>
      </c>
      <c r="C932" s="2">
        <v>45209</v>
      </c>
      <c r="D932" s="3"/>
      <c r="E932" s="3">
        <v>3</v>
      </c>
      <c r="F932" s="3">
        <v>2</v>
      </c>
      <c r="G932" s="3">
        <v>4</v>
      </c>
      <c r="H932" s="3">
        <v>4</v>
      </c>
      <c r="I932" s="3">
        <v>3</v>
      </c>
      <c r="J932" s="3">
        <v>2</v>
      </c>
      <c r="K932" s="3" t="s">
        <v>321</v>
      </c>
      <c r="L932" s="3"/>
      <c r="M932" s="3"/>
      <c r="N932" s="3"/>
      <c r="O932" s="3"/>
      <c r="P932" s="3"/>
      <c r="Q932" s="3"/>
      <c r="R932" s="3"/>
      <c r="S932" s="3"/>
      <c r="T932" s="3"/>
      <c r="U932" s="3"/>
      <c r="V932" s="3"/>
      <c r="W932" s="3"/>
      <c r="X932" s="3"/>
      <c r="Y932" s="3"/>
      <c r="Z932" s="3"/>
      <c r="AA932" s="3"/>
      <c r="AB932" s="3"/>
      <c r="AC932" s="3"/>
      <c r="AD932" s="3"/>
      <c r="AE932" s="3"/>
      <c r="AF932">
        <f t="shared" si="14"/>
        <v>18</v>
      </c>
      <c r="AG932" s="3">
        <f>_xlfn.ISOWEEKNUM(EDF[[#This Row],[Date]])</f>
        <v>41</v>
      </c>
      <c r="AH932" s="3">
        <f>YEAR(EDF[[#This Row],[Date]])</f>
        <v>2023</v>
      </c>
      <c r="AI932" s="3"/>
      <c r="AJ932" s="3"/>
      <c r="AK932" s="3"/>
      <c r="AL932" s="3"/>
      <c r="AM932" s="3"/>
      <c r="AN932" s="3"/>
      <c r="AO932" s="3"/>
      <c r="AP932" s="3"/>
      <c r="AQ932" s="3"/>
      <c r="AR932" s="3"/>
      <c r="AS932" s="3"/>
      <c r="AT932" s="3"/>
      <c r="AU932" s="3"/>
    </row>
    <row r="933" spans="1:47" x14ac:dyDescent="0.2">
      <c r="A933" s="1">
        <v>45210.318703703706</v>
      </c>
      <c r="B933" s="3" t="s">
        <v>121</v>
      </c>
      <c r="C933" s="2">
        <v>45210</v>
      </c>
      <c r="D933" s="3"/>
      <c r="E933" s="3">
        <v>4</v>
      </c>
      <c r="F933" s="3">
        <v>3</v>
      </c>
      <c r="G933" s="3">
        <v>4</v>
      </c>
      <c r="H933" s="3">
        <v>3</v>
      </c>
      <c r="I933" s="3">
        <v>2</v>
      </c>
      <c r="J933" s="3">
        <v>4</v>
      </c>
      <c r="K933" s="3"/>
      <c r="L933" s="3"/>
      <c r="M933" s="3"/>
      <c r="N933" s="3"/>
      <c r="O933" s="3"/>
      <c r="P933" s="3"/>
      <c r="Q933" s="3"/>
      <c r="R933" s="3"/>
      <c r="S933" s="3"/>
      <c r="T933" s="3"/>
      <c r="U933" s="3"/>
      <c r="V933" s="3"/>
      <c r="W933" s="3"/>
      <c r="X933" s="3"/>
      <c r="Y933" s="3"/>
      <c r="Z933" s="3"/>
      <c r="AA933" s="3"/>
      <c r="AB933" s="3"/>
      <c r="AC933" s="3"/>
      <c r="AD933" s="3"/>
      <c r="AE933" s="3"/>
      <c r="AF933">
        <f t="shared" si="14"/>
        <v>20</v>
      </c>
      <c r="AG933" s="3">
        <f>_xlfn.ISOWEEKNUM(EDF[[#This Row],[Date]])</f>
        <v>41</v>
      </c>
      <c r="AH933" s="3">
        <f>YEAR(EDF[[#This Row],[Date]])</f>
        <v>2023</v>
      </c>
      <c r="AI933" s="3"/>
      <c r="AJ933" s="3"/>
      <c r="AK933" s="3"/>
      <c r="AL933" s="3"/>
      <c r="AM933" s="3"/>
      <c r="AN933" s="3"/>
      <c r="AO933" s="3"/>
      <c r="AP933" s="3"/>
      <c r="AQ933" s="3"/>
      <c r="AR933" s="3"/>
      <c r="AS933" s="3"/>
      <c r="AT933" s="3"/>
      <c r="AU933" s="3"/>
    </row>
    <row r="934" spans="1:47" x14ac:dyDescent="0.2">
      <c r="A934" s="1">
        <v>45210.3203125</v>
      </c>
      <c r="B934" s="3" t="s">
        <v>106</v>
      </c>
      <c r="C934" s="2">
        <v>45180</v>
      </c>
      <c r="D934" s="3"/>
      <c r="E934" s="3">
        <v>3</v>
      </c>
      <c r="F934" s="3">
        <v>3</v>
      </c>
      <c r="G934" s="3">
        <v>4</v>
      </c>
      <c r="H934" s="3">
        <v>3</v>
      </c>
      <c r="I934" s="3">
        <v>3</v>
      </c>
      <c r="J934" s="3">
        <v>4</v>
      </c>
      <c r="K934" s="3"/>
      <c r="L934" s="3"/>
      <c r="M934" s="3"/>
      <c r="N934" s="3"/>
      <c r="O934" s="3"/>
      <c r="P934" s="3"/>
      <c r="Q934" s="3"/>
      <c r="R934" s="3"/>
      <c r="S934" s="3"/>
      <c r="T934" s="3"/>
      <c r="U934" s="3"/>
      <c r="V934" s="3"/>
      <c r="W934" s="3"/>
      <c r="X934" s="3"/>
      <c r="Y934" s="3"/>
      <c r="Z934" s="3"/>
      <c r="AA934" s="3"/>
      <c r="AB934" s="3"/>
      <c r="AC934" s="3"/>
      <c r="AD934" s="3"/>
      <c r="AE934" s="3" t="s">
        <v>322</v>
      </c>
      <c r="AF934">
        <f t="shared" si="14"/>
        <v>20</v>
      </c>
      <c r="AG934" s="3">
        <f>_xlfn.ISOWEEKNUM(EDF[[#This Row],[Date]])</f>
        <v>37</v>
      </c>
      <c r="AH934" s="3">
        <f>YEAR(EDF[[#This Row],[Date]])</f>
        <v>2023</v>
      </c>
      <c r="AI934" s="3"/>
      <c r="AJ934" s="3"/>
      <c r="AK934" s="3"/>
      <c r="AL934" s="3"/>
      <c r="AM934" s="3"/>
      <c r="AN934" s="3"/>
      <c r="AO934" s="3"/>
      <c r="AP934" s="3"/>
      <c r="AQ934" s="3"/>
      <c r="AR934" s="3"/>
      <c r="AS934" s="3"/>
      <c r="AT934" s="3"/>
      <c r="AU934" s="3"/>
    </row>
    <row r="935" spans="1:47" x14ac:dyDescent="0.2">
      <c r="A935" s="1">
        <v>45210.32403935185</v>
      </c>
      <c r="B935" s="3" t="s">
        <v>99</v>
      </c>
      <c r="C935" s="2">
        <v>45210</v>
      </c>
      <c r="D935" s="3"/>
      <c r="E935" s="3">
        <v>3</v>
      </c>
      <c r="F935" s="3">
        <v>2</v>
      </c>
      <c r="G935" s="3">
        <v>3</v>
      </c>
      <c r="H935" s="3">
        <v>3</v>
      </c>
      <c r="I935" s="3">
        <v>3</v>
      </c>
      <c r="J935" s="3">
        <v>4</v>
      </c>
      <c r="K935" s="3"/>
      <c r="L935" s="3"/>
      <c r="M935" s="3"/>
      <c r="N935" s="3"/>
      <c r="O935" s="3"/>
      <c r="P935" s="3"/>
      <c r="Q935" s="3"/>
      <c r="R935" s="3"/>
      <c r="S935" s="3"/>
      <c r="T935" s="3"/>
      <c r="U935" s="3"/>
      <c r="V935" s="3"/>
      <c r="W935" s="3"/>
      <c r="X935" s="3"/>
      <c r="Y935" s="3"/>
      <c r="Z935" s="3"/>
      <c r="AA935" s="3"/>
      <c r="AB935" s="3"/>
      <c r="AC935" s="3"/>
      <c r="AD935" s="3"/>
      <c r="AE935" s="3" t="s">
        <v>323</v>
      </c>
      <c r="AF935">
        <f t="shared" si="14"/>
        <v>18</v>
      </c>
      <c r="AG935" s="3">
        <f>_xlfn.ISOWEEKNUM(EDF[[#This Row],[Date]])</f>
        <v>41</v>
      </c>
      <c r="AH935" s="3">
        <f>YEAR(EDF[[#This Row],[Date]])</f>
        <v>2023</v>
      </c>
      <c r="AI935" s="3"/>
      <c r="AJ935" s="3"/>
      <c r="AK935" s="3"/>
      <c r="AL935" s="3"/>
      <c r="AM935" s="3"/>
      <c r="AN935" s="3"/>
      <c r="AO935" s="3"/>
      <c r="AP935" s="3"/>
      <c r="AQ935" s="3"/>
      <c r="AR935" s="3"/>
      <c r="AS935" s="3"/>
      <c r="AT935" s="3"/>
      <c r="AU935" s="3"/>
    </row>
    <row r="936" spans="1:47" x14ac:dyDescent="0.2">
      <c r="A936" s="1">
        <v>45210.330324074072</v>
      </c>
      <c r="B936" s="3" t="s">
        <v>87</v>
      </c>
      <c r="C936" s="2">
        <v>45210</v>
      </c>
      <c r="D936" s="3"/>
      <c r="E936" s="3">
        <v>5</v>
      </c>
      <c r="F936" s="3">
        <v>4</v>
      </c>
      <c r="G936" s="3">
        <v>4</v>
      </c>
      <c r="H936" s="3">
        <v>4</v>
      </c>
      <c r="I936" s="3">
        <v>4</v>
      </c>
      <c r="J936" s="3">
        <v>4</v>
      </c>
      <c r="K936" s="3"/>
      <c r="L936" s="3"/>
      <c r="M936" s="3"/>
      <c r="N936" s="3"/>
      <c r="O936" s="3"/>
      <c r="P936" s="3"/>
      <c r="Q936" s="3"/>
      <c r="R936" s="3"/>
      <c r="S936" s="3"/>
      <c r="T936" s="3"/>
      <c r="U936" s="3"/>
      <c r="V936" s="3"/>
      <c r="W936" s="3"/>
      <c r="X936" s="3"/>
      <c r="Y936" s="3"/>
      <c r="Z936" s="3"/>
      <c r="AA936" s="3"/>
      <c r="AB936" s="3"/>
      <c r="AC936" s="3"/>
      <c r="AD936" s="3"/>
      <c r="AE936" s="3"/>
      <c r="AF936">
        <f t="shared" si="14"/>
        <v>25</v>
      </c>
      <c r="AG936" s="3">
        <f>_xlfn.ISOWEEKNUM(EDF[[#This Row],[Date]])</f>
        <v>41</v>
      </c>
      <c r="AH936" s="3">
        <f>YEAR(EDF[[#This Row],[Date]])</f>
        <v>2023</v>
      </c>
      <c r="AI936" s="3"/>
      <c r="AJ936" s="3"/>
      <c r="AK936" s="3"/>
      <c r="AL936" s="3"/>
      <c r="AM936" s="3"/>
      <c r="AN936" s="3"/>
      <c r="AO936" s="3"/>
      <c r="AP936" s="3"/>
      <c r="AQ936" s="3"/>
      <c r="AR936" s="3"/>
      <c r="AS936" s="3"/>
      <c r="AT936" s="3"/>
      <c r="AU936" s="3"/>
    </row>
    <row r="937" spans="1:47" x14ac:dyDescent="0.2">
      <c r="A937" s="1">
        <v>45210.332962962966</v>
      </c>
      <c r="B937" s="3" t="s">
        <v>80</v>
      </c>
      <c r="C937" s="2">
        <v>45210</v>
      </c>
      <c r="D937" s="3"/>
      <c r="E937" s="3">
        <v>4</v>
      </c>
      <c r="F937" s="3">
        <v>3</v>
      </c>
      <c r="G937" s="3">
        <v>4</v>
      </c>
      <c r="H937" s="3">
        <v>4</v>
      </c>
      <c r="I937" s="3">
        <v>4</v>
      </c>
      <c r="J937" s="3">
        <v>4</v>
      </c>
      <c r="K937" s="3"/>
      <c r="L937" s="3"/>
      <c r="M937" s="3"/>
      <c r="N937" s="3"/>
      <c r="O937" s="3"/>
      <c r="P937" s="3"/>
      <c r="Q937" s="3"/>
      <c r="R937" s="3"/>
      <c r="S937" s="3"/>
      <c r="T937" s="3"/>
      <c r="U937" s="3"/>
      <c r="V937" s="3"/>
      <c r="W937" s="3"/>
      <c r="X937" s="3"/>
      <c r="Y937" s="3"/>
      <c r="Z937" s="3"/>
      <c r="AA937" s="3"/>
      <c r="AB937" s="3"/>
      <c r="AC937" s="3"/>
      <c r="AD937" s="3"/>
      <c r="AE937" s="3"/>
      <c r="AF937">
        <f t="shared" si="14"/>
        <v>23</v>
      </c>
      <c r="AG937" s="3">
        <f>_xlfn.ISOWEEKNUM(EDF[[#This Row],[Date]])</f>
        <v>41</v>
      </c>
      <c r="AH937" s="3">
        <f>YEAR(EDF[[#This Row],[Date]])</f>
        <v>2023</v>
      </c>
      <c r="AI937" s="3"/>
      <c r="AJ937" s="3"/>
      <c r="AK937" s="3"/>
      <c r="AL937" s="3"/>
      <c r="AM937" s="3"/>
      <c r="AN937" s="3"/>
      <c r="AO937" s="3"/>
      <c r="AP937" s="3"/>
      <c r="AQ937" s="3"/>
      <c r="AR937" s="3"/>
      <c r="AS937" s="3"/>
      <c r="AT937" s="3"/>
      <c r="AU937" s="3"/>
    </row>
    <row r="938" spans="1:47" x14ac:dyDescent="0.2">
      <c r="A938" s="1">
        <v>45210.335520833331</v>
      </c>
      <c r="B938" s="3" t="s">
        <v>188</v>
      </c>
      <c r="C938" s="2">
        <v>45210</v>
      </c>
      <c r="D938" s="3"/>
      <c r="E938" s="3">
        <v>3</v>
      </c>
      <c r="F938" s="3">
        <v>3</v>
      </c>
      <c r="G938" s="3">
        <v>4</v>
      </c>
      <c r="H938" s="3">
        <v>3</v>
      </c>
      <c r="I938" s="3">
        <v>3</v>
      </c>
      <c r="J938" s="3">
        <v>4</v>
      </c>
      <c r="K938" s="3"/>
      <c r="L938" s="3"/>
      <c r="M938" s="3"/>
      <c r="N938" s="3"/>
      <c r="O938" s="3"/>
      <c r="P938" s="3"/>
      <c r="Q938" s="3"/>
      <c r="R938" s="3"/>
      <c r="S938" s="3"/>
      <c r="T938" s="3"/>
      <c r="U938" s="3"/>
      <c r="V938" s="3"/>
      <c r="W938" s="3"/>
      <c r="X938" s="3"/>
      <c r="Y938" s="3"/>
      <c r="Z938" s="3"/>
      <c r="AA938" s="3"/>
      <c r="AB938" s="3"/>
      <c r="AC938" s="3"/>
      <c r="AD938" s="3"/>
      <c r="AE938" s="3"/>
      <c r="AF938">
        <f t="shared" si="14"/>
        <v>20</v>
      </c>
      <c r="AG938" s="3">
        <f>_xlfn.ISOWEEKNUM(EDF[[#This Row],[Date]])</f>
        <v>41</v>
      </c>
      <c r="AH938" s="3">
        <f>YEAR(EDF[[#This Row],[Date]])</f>
        <v>2023</v>
      </c>
      <c r="AI938" s="3"/>
      <c r="AJ938" s="3"/>
      <c r="AK938" s="3"/>
      <c r="AL938" s="3"/>
      <c r="AM938" s="3"/>
      <c r="AN938" s="3"/>
      <c r="AO938" s="3"/>
      <c r="AP938" s="3"/>
      <c r="AQ938" s="3"/>
      <c r="AR938" s="3"/>
      <c r="AS938" s="3"/>
      <c r="AT938" s="3"/>
      <c r="AU938" s="3"/>
    </row>
    <row r="939" spans="1:47" x14ac:dyDescent="0.2">
      <c r="A939" s="1">
        <v>45210.338761574072</v>
      </c>
      <c r="B939" s="3" t="s">
        <v>167</v>
      </c>
      <c r="C939" s="2">
        <v>45210</v>
      </c>
      <c r="D939" s="3"/>
      <c r="E939" s="3">
        <v>3</v>
      </c>
      <c r="F939" s="3">
        <v>3</v>
      </c>
      <c r="G939" s="3">
        <v>3</v>
      </c>
      <c r="H939" s="3">
        <v>4</v>
      </c>
      <c r="I939" s="3">
        <v>4</v>
      </c>
      <c r="J939" s="3">
        <v>4</v>
      </c>
      <c r="K939" s="3"/>
      <c r="L939" s="3"/>
      <c r="M939" s="3"/>
      <c r="N939" s="3"/>
      <c r="O939" s="3"/>
      <c r="P939" s="3"/>
      <c r="Q939" s="3"/>
      <c r="R939" s="3"/>
      <c r="S939" s="3"/>
      <c r="T939" s="3"/>
      <c r="U939" s="3"/>
      <c r="V939" s="3"/>
      <c r="W939" s="3"/>
      <c r="X939" s="3"/>
      <c r="Y939" s="3"/>
      <c r="Z939" s="3"/>
      <c r="AA939" s="3"/>
      <c r="AB939" s="3"/>
      <c r="AC939" s="3"/>
      <c r="AD939" s="3"/>
      <c r="AE939" s="3"/>
      <c r="AF939">
        <f t="shared" si="14"/>
        <v>21</v>
      </c>
      <c r="AG939" s="3">
        <f>_xlfn.ISOWEEKNUM(EDF[[#This Row],[Date]])</f>
        <v>41</v>
      </c>
      <c r="AH939" s="3">
        <f>YEAR(EDF[[#This Row],[Date]])</f>
        <v>2023</v>
      </c>
      <c r="AI939" s="3"/>
      <c r="AJ939" s="3"/>
      <c r="AK939" s="3"/>
      <c r="AL939" s="3"/>
      <c r="AM939" s="3"/>
      <c r="AN939" s="3"/>
      <c r="AO939" s="3"/>
      <c r="AP939" s="3"/>
      <c r="AQ939" s="3"/>
      <c r="AR939" s="3"/>
      <c r="AS939" s="3"/>
      <c r="AT939" s="3"/>
      <c r="AU939" s="3"/>
    </row>
    <row r="940" spans="1:47" x14ac:dyDescent="0.2">
      <c r="A940" s="1">
        <v>45210.341412037036</v>
      </c>
      <c r="B940" s="3" t="s">
        <v>111</v>
      </c>
      <c r="C940" s="2">
        <v>45210</v>
      </c>
      <c r="D940" s="3"/>
      <c r="E940" s="3">
        <v>4</v>
      </c>
      <c r="F940" s="3">
        <v>4</v>
      </c>
      <c r="G940" s="3">
        <v>4</v>
      </c>
      <c r="H940" s="3">
        <v>3</v>
      </c>
      <c r="I940" s="3">
        <v>4</v>
      </c>
      <c r="J940" s="3">
        <v>4</v>
      </c>
      <c r="K940" s="3"/>
      <c r="L940" s="3"/>
      <c r="M940" s="3"/>
      <c r="N940" s="3"/>
      <c r="O940" s="3"/>
      <c r="P940" s="3"/>
      <c r="Q940" s="3"/>
      <c r="R940" s="3"/>
      <c r="S940" s="3"/>
      <c r="T940" s="3"/>
      <c r="U940" s="3"/>
      <c r="V940" s="3"/>
      <c r="W940" s="3"/>
      <c r="X940" s="3"/>
      <c r="Y940" s="3"/>
      <c r="Z940" s="3"/>
      <c r="AA940" s="3"/>
      <c r="AB940" s="3"/>
      <c r="AC940" s="3"/>
      <c r="AD940" s="3"/>
      <c r="AE940" s="3"/>
      <c r="AF940">
        <f t="shared" si="14"/>
        <v>23</v>
      </c>
      <c r="AG940" s="3">
        <f>_xlfn.ISOWEEKNUM(EDF[[#This Row],[Date]])</f>
        <v>41</v>
      </c>
      <c r="AH940" s="3">
        <f>YEAR(EDF[[#This Row],[Date]])</f>
        <v>2023</v>
      </c>
      <c r="AI940" s="3"/>
      <c r="AJ940" s="3"/>
      <c r="AK940" s="3"/>
      <c r="AL940" s="3"/>
      <c r="AM940" s="3"/>
      <c r="AN940" s="3"/>
      <c r="AO940" s="3"/>
      <c r="AP940" s="3"/>
      <c r="AQ940" s="3"/>
      <c r="AR940" s="3"/>
      <c r="AS940" s="3"/>
      <c r="AT940" s="3"/>
      <c r="AU940" s="3"/>
    </row>
    <row r="941" spans="1:47" x14ac:dyDescent="0.2">
      <c r="A941" s="1">
        <v>45210.346250000002</v>
      </c>
      <c r="B941" s="3" t="s">
        <v>100</v>
      </c>
      <c r="C941" s="2">
        <v>45210</v>
      </c>
      <c r="D941" s="3"/>
      <c r="E941" s="3">
        <v>4</v>
      </c>
      <c r="F941" s="3">
        <v>4</v>
      </c>
      <c r="G941" s="3">
        <v>2</v>
      </c>
      <c r="H941" s="3">
        <v>2</v>
      </c>
      <c r="I941" s="3">
        <v>3</v>
      </c>
      <c r="J941" s="3">
        <v>2</v>
      </c>
      <c r="K941" s="3" t="s">
        <v>324</v>
      </c>
      <c r="L941" s="3"/>
      <c r="M941" s="3"/>
      <c r="N941" s="3"/>
      <c r="O941" s="3"/>
      <c r="P941" s="3"/>
      <c r="Q941" s="3"/>
      <c r="R941" s="3"/>
      <c r="S941" s="3"/>
      <c r="T941" s="3"/>
      <c r="U941" s="3"/>
      <c r="V941" s="3"/>
      <c r="W941" s="3"/>
      <c r="X941" s="3"/>
      <c r="Y941" s="3"/>
      <c r="Z941" s="3"/>
      <c r="AA941" s="3"/>
      <c r="AB941" s="3"/>
      <c r="AC941" s="3"/>
      <c r="AD941" s="3"/>
      <c r="AE941" s="3"/>
      <c r="AF941">
        <f t="shared" si="14"/>
        <v>17</v>
      </c>
      <c r="AG941" s="3">
        <f>_xlfn.ISOWEEKNUM(EDF[[#This Row],[Date]])</f>
        <v>41</v>
      </c>
      <c r="AH941" s="3">
        <f>YEAR(EDF[[#This Row],[Date]])</f>
        <v>2023</v>
      </c>
      <c r="AI941" s="3"/>
      <c r="AJ941" s="3"/>
      <c r="AK941" s="3"/>
      <c r="AL941" s="3"/>
      <c r="AM941" s="3"/>
      <c r="AN941" s="3"/>
      <c r="AO941" s="3"/>
      <c r="AP941" s="3"/>
      <c r="AQ941" s="3"/>
      <c r="AR941" s="3"/>
      <c r="AS941" s="3"/>
      <c r="AT941" s="3"/>
      <c r="AU941" s="3"/>
    </row>
    <row r="942" spans="1:47" x14ac:dyDescent="0.2">
      <c r="A942" s="1">
        <v>45210.362129629626</v>
      </c>
      <c r="B942" s="3" t="s">
        <v>305</v>
      </c>
      <c r="C942" s="2">
        <v>45210</v>
      </c>
      <c r="D942" s="3"/>
      <c r="E942" s="3">
        <v>3</v>
      </c>
      <c r="F942" s="3">
        <v>3</v>
      </c>
      <c r="G942" s="3">
        <v>4</v>
      </c>
      <c r="H942" s="3">
        <v>2</v>
      </c>
      <c r="I942" s="3">
        <v>3</v>
      </c>
      <c r="J942" s="3">
        <v>4</v>
      </c>
      <c r="K942" s="3"/>
      <c r="L942" s="3"/>
      <c r="M942" s="3"/>
      <c r="N942" s="3"/>
      <c r="O942" s="3"/>
      <c r="P942" s="3"/>
      <c r="Q942" s="3"/>
      <c r="R942" s="3"/>
      <c r="S942" s="3"/>
      <c r="T942" s="3"/>
      <c r="U942" s="3"/>
      <c r="V942" s="3"/>
      <c r="W942" s="3"/>
      <c r="X942" s="3"/>
      <c r="Y942" s="3"/>
      <c r="Z942" s="3"/>
      <c r="AA942" s="3"/>
      <c r="AB942" s="3"/>
      <c r="AC942" s="3"/>
      <c r="AD942" s="3"/>
      <c r="AE942" s="3" t="s">
        <v>325</v>
      </c>
      <c r="AF942">
        <f t="shared" si="14"/>
        <v>19</v>
      </c>
      <c r="AG942" s="3">
        <f>_xlfn.ISOWEEKNUM(EDF[[#This Row],[Date]])</f>
        <v>41</v>
      </c>
      <c r="AH942" s="3">
        <f>YEAR(EDF[[#This Row],[Date]])</f>
        <v>2023</v>
      </c>
      <c r="AI942" s="3"/>
      <c r="AJ942" s="3"/>
      <c r="AK942" s="3"/>
      <c r="AL942" s="3"/>
      <c r="AM942" s="3"/>
      <c r="AN942" s="3"/>
      <c r="AO942" s="3"/>
      <c r="AP942" s="3"/>
      <c r="AQ942" s="3"/>
      <c r="AR942" s="3"/>
      <c r="AS942" s="3"/>
      <c r="AT942" s="3"/>
      <c r="AU942" s="3"/>
    </row>
    <row r="943" spans="1:47" x14ac:dyDescent="0.2">
      <c r="A943" s="1">
        <v>45210.367789351854</v>
      </c>
      <c r="B943" s="3" t="s">
        <v>142</v>
      </c>
      <c r="C943" s="2">
        <v>45210</v>
      </c>
      <c r="D943" s="3"/>
      <c r="E943" s="3">
        <v>3</v>
      </c>
      <c r="F943" s="3">
        <v>3</v>
      </c>
      <c r="G943" s="3">
        <v>3</v>
      </c>
      <c r="H943" s="3">
        <v>3</v>
      </c>
      <c r="I943" s="3">
        <v>2</v>
      </c>
      <c r="J943" s="3">
        <v>2</v>
      </c>
      <c r="K943" s="3"/>
      <c r="L943" s="3"/>
      <c r="M943" s="3"/>
      <c r="N943" s="3"/>
      <c r="O943" s="3"/>
      <c r="P943" s="3"/>
      <c r="Q943" s="3"/>
      <c r="R943" s="3"/>
      <c r="S943" s="3"/>
      <c r="T943" s="3"/>
      <c r="U943" s="3"/>
      <c r="V943" s="3"/>
      <c r="W943" s="3"/>
      <c r="X943" s="3"/>
      <c r="Y943" s="3"/>
      <c r="Z943" s="3"/>
      <c r="AA943" s="3"/>
      <c r="AB943" s="3"/>
      <c r="AC943" s="3"/>
      <c r="AD943" s="3"/>
      <c r="AE943" s="3"/>
      <c r="AF943">
        <f t="shared" si="14"/>
        <v>16</v>
      </c>
      <c r="AG943" s="3">
        <f>_xlfn.ISOWEEKNUM(EDF[[#This Row],[Date]])</f>
        <v>41</v>
      </c>
      <c r="AH943" s="3">
        <f>YEAR(EDF[[#This Row],[Date]])</f>
        <v>2023</v>
      </c>
      <c r="AI943" s="3"/>
      <c r="AJ943" s="3"/>
      <c r="AK943" s="3"/>
      <c r="AL943" s="3"/>
      <c r="AM943" s="3"/>
      <c r="AN943" s="3"/>
      <c r="AO943" s="3"/>
      <c r="AP943" s="3"/>
      <c r="AQ943" s="3"/>
      <c r="AR943" s="3"/>
      <c r="AS943" s="3"/>
      <c r="AT943" s="3"/>
      <c r="AU943" s="3"/>
    </row>
    <row r="944" spans="1:47" x14ac:dyDescent="0.2">
      <c r="A944" s="1">
        <v>45210.379004629627</v>
      </c>
      <c r="B944" s="3" t="s">
        <v>75</v>
      </c>
      <c r="C944" s="2">
        <v>45210</v>
      </c>
      <c r="D944" s="3"/>
      <c r="E944" s="3">
        <v>3</v>
      </c>
      <c r="F944" s="3">
        <v>2</v>
      </c>
      <c r="G944" s="3">
        <v>2</v>
      </c>
      <c r="H944" s="3">
        <v>2</v>
      </c>
      <c r="I944" s="3">
        <v>2</v>
      </c>
      <c r="J944" s="3">
        <v>3</v>
      </c>
      <c r="K944" s="3"/>
      <c r="L944" s="3"/>
      <c r="M944" s="3"/>
      <c r="N944" s="3"/>
      <c r="O944" s="3"/>
      <c r="P944" s="3"/>
      <c r="Q944" s="3"/>
      <c r="R944" s="3"/>
      <c r="S944" s="3"/>
      <c r="T944" s="3"/>
      <c r="U944" s="3"/>
      <c r="V944" s="3"/>
      <c r="W944" s="3"/>
      <c r="X944" s="3"/>
      <c r="Y944" s="3"/>
      <c r="Z944" s="3"/>
      <c r="AA944" s="3"/>
      <c r="AB944" s="3"/>
      <c r="AC944" s="3"/>
      <c r="AD944" s="3"/>
      <c r="AE944" s="3"/>
      <c r="AF944">
        <f t="shared" si="14"/>
        <v>14</v>
      </c>
      <c r="AG944" s="3">
        <f>_xlfn.ISOWEEKNUM(EDF[[#This Row],[Date]])</f>
        <v>41</v>
      </c>
      <c r="AH944" s="3">
        <f>YEAR(EDF[[#This Row],[Date]])</f>
        <v>2023</v>
      </c>
      <c r="AI944" s="3"/>
      <c r="AJ944" s="3"/>
      <c r="AK944" s="3"/>
      <c r="AL944" s="3"/>
      <c r="AM944" s="3"/>
      <c r="AN944" s="3"/>
      <c r="AO944" s="3"/>
      <c r="AP944" s="3"/>
      <c r="AQ944" s="3"/>
      <c r="AR944" s="3"/>
      <c r="AS944" s="3"/>
      <c r="AT944" s="3"/>
      <c r="AU944" s="3"/>
    </row>
    <row r="945" spans="1:47" x14ac:dyDescent="0.2">
      <c r="A945" s="1">
        <v>45210.380300925928</v>
      </c>
      <c r="B945" s="3" t="s">
        <v>89</v>
      </c>
      <c r="C945" s="2">
        <v>45210</v>
      </c>
      <c r="D945" s="3"/>
      <c r="E945" s="3">
        <v>2</v>
      </c>
      <c r="F945" s="3">
        <v>3</v>
      </c>
      <c r="G945" s="3">
        <v>4</v>
      </c>
      <c r="H945" s="3">
        <v>2</v>
      </c>
      <c r="I945" s="3">
        <v>3</v>
      </c>
      <c r="J945" s="3">
        <v>3</v>
      </c>
      <c r="K945" s="3" t="s">
        <v>326</v>
      </c>
      <c r="L945" s="3"/>
      <c r="M945" s="3"/>
      <c r="N945" s="3"/>
      <c r="O945" s="3"/>
      <c r="P945" s="3"/>
      <c r="Q945" s="3"/>
      <c r="R945" s="3"/>
      <c r="S945" s="3"/>
      <c r="T945" s="3"/>
      <c r="U945" s="3"/>
      <c r="V945" s="3"/>
      <c r="W945" s="3"/>
      <c r="X945" s="3"/>
      <c r="Y945" s="3"/>
      <c r="Z945" s="3"/>
      <c r="AA945" s="3"/>
      <c r="AB945" s="3"/>
      <c r="AC945" s="3"/>
      <c r="AD945" s="3"/>
      <c r="AE945" s="3"/>
      <c r="AF945">
        <f t="shared" si="14"/>
        <v>17</v>
      </c>
      <c r="AG945" s="3">
        <f>_xlfn.ISOWEEKNUM(EDF[[#This Row],[Date]])</f>
        <v>41</v>
      </c>
      <c r="AH945" s="3">
        <f>YEAR(EDF[[#This Row],[Date]])</f>
        <v>2023</v>
      </c>
      <c r="AI945" s="3"/>
      <c r="AJ945" s="3"/>
      <c r="AK945" s="3"/>
      <c r="AL945" s="3"/>
      <c r="AM945" s="3"/>
      <c r="AN945" s="3"/>
      <c r="AO945" s="3"/>
      <c r="AP945" s="3"/>
      <c r="AQ945" s="3"/>
      <c r="AR945" s="3"/>
      <c r="AS945" s="3"/>
      <c r="AT945" s="3"/>
      <c r="AU945" s="3"/>
    </row>
    <row r="946" spans="1:47" x14ac:dyDescent="0.2">
      <c r="A946" s="1">
        <v>45210.383159722223</v>
      </c>
      <c r="B946" s="3" t="s">
        <v>83</v>
      </c>
      <c r="C946" s="2">
        <v>45210</v>
      </c>
      <c r="D946" s="3"/>
      <c r="E946" s="3">
        <v>3</v>
      </c>
      <c r="F946" s="3">
        <v>2</v>
      </c>
      <c r="G946" s="3">
        <v>4</v>
      </c>
      <c r="H946" s="3">
        <v>2</v>
      </c>
      <c r="I946" s="3">
        <v>4</v>
      </c>
      <c r="J946" s="3">
        <v>5</v>
      </c>
      <c r="K946" s="3"/>
      <c r="L946" s="3"/>
      <c r="M946" s="3"/>
      <c r="N946" s="3"/>
      <c r="O946" s="3"/>
      <c r="P946" s="3"/>
      <c r="Q946" s="3"/>
      <c r="R946" s="3"/>
      <c r="S946" s="3"/>
      <c r="T946" s="3"/>
      <c r="U946" s="3"/>
      <c r="V946" s="3"/>
      <c r="W946" s="3"/>
      <c r="X946" s="3"/>
      <c r="Y946" s="3"/>
      <c r="Z946" s="3"/>
      <c r="AA946" s="3"/>
      <c r="AB946" s="3"/>
      <c r="AC946" s="3"/>
      <c r="AD946" s="3"/>
      <c r="AE946" s="3"/>
      <c r="AF946">
        <f t="shared" si="14"/>
        <v>20</v>
      </c>
      <c r="AG946" s="3">
        <f>_xlfn.ISOWEEKNUM(EDF[[#This Row],[Date]])</f>
        <v>41</v>
      </c>
      <c r="AH946" s="3">
        <f>YEAR(EDF[[#This Row],[Date]])</f>
        <v>2023</v>
      </c>
      <c r="AI946" s="3"/>
      <c r="AJ946" s="3"/>
      <c r="AK946" s="3"/>
      <c r="AL946" s="3"/>
      <c r="AM946" s="3"/>
      <c r="AN946" s="3"/>
      <c r="AO946" s="3"/>
      <c r="AP946" s="3"/>
      <c r="AQ946" s="3"/>
      <c r="AR946" s="3"/>
      <c r="AS946" s="3"/>
      <c r="AT946" s="3"/>
      <c r="AU946" s="3"/>
    </row>
    <row r="947" spans="1:47" x14ac:dyDescent="0.2">
      <c r="A947" s="1">
        <v>45210.393935185188</v>
      </c>
      <c r="B947" s="3" t="s">
        <v>168</v>
      </c>
      <c r="C947" s="2">
        <v>45210</v>
      </c>
      <c r="D947" s="3"/>
      <c r="E947" s="3">
        <v>4</v>
      </c>
      <c r="F947" s="3">
        <v>2</v>
      </c>
      <c r="G947" s="3">
        <v>4</v>
      </c>
      <c r="H947" s="3">
        <v>3</v>
      </c>
      <c r="I947" s="3">
        <v>3</v>
      </c>
      <c r="J947" s="3">
        <v>4</v>
      </c>
      <c r="K947" s="3" t="s">
        <v>327</v>
      </c>
      <c r="L947" s="3"/>
      <c r="M947" s="3"/>
      <c r="N947" s="3"/>
      <c r="O947" s="3"/>
      <c r="P947" s="3"/>
      <c r="Q947" s="3"/>
      <c r="R947" s="3"/>
      <c r="S947" s="3"/>
      <c r="T947" s="3"/>
      <c r="U947" s="3"/>
      <c r="V947" s="3"/>
      <c r="W947" s="3"/>
      <c r="X947" s="3"/>
      <c r="Y947" s="3"/>
      <c r="Z947" s="3"/>
      <c r="AA947" s="3"/>
      <c r="AB947" s="3"/>
      <c r="AC947" s="3"/>
      <c r="AD947" s="3"/>
      <c r="AE947" s="3"/>
      <c r="AF947">
        <f t="shared" si="14"/>
        <v>20</v>
      </c>
      <c r="AG947" s="3">
        <f>_xlfn.ISOWEEKNUM(EDF[[#This Row],[Date]])</f>
        <v>41</v>
      </c>
      <c r="AH947" s="3">
        <f>YEAR(EDF[[#This Row],[Date]])</f>
        <v>2023</v>
      </c>
      <c r="AI947" s="3"/>
      <c r="AJ947" s="3"/>
      <c r="AK947" s="3"/>
      <c r="AL947" s="3"/>
      <c r="AM947" s="3"/>
      <c r="AN947" s="3"/>
      <c r="AO947" s="3"/>
      <c r="AP947" s="3"/>
      <c r="AQ947" s="3"/>
      <c r="AR947" s="3"/>
      <c r="AS947" s="3"/>
      <c r="AT947" s="3"/>
      <c r="AU947" s="3"/>
    </row>
    <row r="948" spans="1:47" x14ac:dyDescent="0.2">
      <c r="A948" s="1">
        <v>45210.410787037035</v>
      </c>
      <c r="B948" s="3" t="s">
        <v>76</v>
      </c>
      <c r="C948" s="2">
        <v>45210</v>
      </c>
      <c r="D948" s="3"/>
      <c r="E948" s="3">
        <v>3</v>
      </c>
      <c r="F948" s="3">
        <v>3</v>
      </c>
      <c r="G948" s="3">
        <v>2</v>
      </c>
      <c r="H948" s="3">
        <v>2</v>
      </c>
      <c r="I948" s="3">
        <v>3</v>
      </c>
      <c r="J948" s="3">
        <v>3</v>
      </c>
      <c r="K948" s="3"/>
      <c r="L948" s="3"/>
      <c r="M948" s="3"/>
      <c r="N948" s="3"/>
      <c r="O948" s="3"/>
      <c r="P948" s="3"/>
      <c r="Q948" s="3"/>
      <c r="R948" s="3"/>
      <c r="S948" s="3"/>
      <c r="T948" s="3"/>
      <c r="U948" s="3"/>
      <c r="V948" s="3"/>
      <c r="W948" s="3"/>
      <c r="X948" s="3"/>
      <c r="Y948" s="3"/>
      <c r="Z948" s="3"/>
      <c r="AA948" s="3"/>
      <c r="AB948" s="3"/>
      <c r="AC948" s="3"/>
      <c r="AD948" s="3"/>
      <c r="AE948" s="3"/>
      <c r="AF948">
        <f t="shared" si="14"/>
        <v>16</v>
      </c>
      <c r="AG948" s="3">
        <f>_xlfn.ISOWEEKNUM(EDF[[#This Row],[Date]])</f>
        <v>41</v>
      </c>
      <c r="AH948" s="3">
        <f>YEAR(EDF[[#This Row],[Date]])</f>
        <v>2023</v>
      </c>
      <c r="AI948" s="3"/>
      <c r="AJ948" s="3"/>
      <c r="AK948" s="3"/>
      <c r="AL948" s="3"/>
      <c r="AM948" s="3"/>
      <c r="AN948" s="3"/>
      <c r="AO948" s="3"/>
      <c r="AP948" s="3"/>
      <c r="AQ948" s="3"/>
      <c r="AR948" s="3"/>
      <c r="AS948" s="3"/>
      <c r="AT948" s="3"/>
      <c r="AU948" s="3"/>
    </row>
    <row r="949" spans="1:47" x14ac:dyDescent="0.2">
      <c r="A949" s="1">
        <v>45210.417314814818</v>
      </c>
      <c r="B949" s="3" t="s">
        <v>208</v>
      </c>
      <c r="C949" s="2">
        <v>45210</v>
      </c>
      <c r="D949" s="3"/>
      <c r="E949" s="3">
        <v>5</v>
      </c>
      <c r="F949" s="3">
        <v>4</v>
      </c>
      <c r="G949" s="3">
        <v>4</v>
      </c>
      <c r="H949" s="3">
        <v>3</v>
      </c>
      <c r="I949" s="3">
        <v>3</v>
      </c>
      <c r="J949" s="3">
        <v>3</v>
      </c>
      <c r="K949" s="3"/>
      <c r="L949" s="3"/>
      <c r="M949" s="3"/>
      <c r="N949" s="3"/>
      <c r="O949" s="3"/>
      <c r="P949" s="3"/>
      <c r="Q949" s="3"/>
      <c r="R949" s="3"/>
      <c r="S949" s="3"/>
      <c r="T949" s="3"/>
      <c r="U949" s="3"/>
      <c r="V949" s="3"/>
      <c r="W949" s="3"/>
      <c r="X949" s="3"/>
      <c r="Y949" s="3"/>
      <c r="Z949" s="3"/>
      <c r="AA949" s="3"/>
      <c r="AB949" s="3"/>
      <c r="AC949" s="3"/>
      <c r="AD949" s="3"/>
      <c r="AE949" s="3"/>
      <c r="AF949">
        <f t="shared" si="14"/>
        <v>22</v>
      </c>
      <c r="AG949" s="3">
        <f>_xlfn.ISOWEEKNUM(EDF[[#This Row],[Date]])</f>
        <v>41</v>
      </c>
      <c r="AH949" s="3">
        <f>YEAR(EDF[[#This Row],[Date]])</f>
        <v>2023</v>
      </c>
      <c r="AI949" s="3"/>
      <c r="AJ949" s="3"/>
      <c r="AK949" s="3"/>
      <c r="AL949" s="3"/>
      <c r="AM949" s="3"/>
      <c r="AN949" s="3"/>
      <c r="AO949" s="3"/>
      <c r="AP949" s="3"/>
      <c r="AQ949" s="3"/>
      <c r="AR949" s="3"/>
      <c r="AS949" s="3"/>
      <c r="AT949" s="3"/>
      <c r="AU949" s="3"/>
    </row>
    <row r="950" spans="1:47" x14ac:dyDescent="0.2">
      <c r="A950" s="1">
        <v>45210.420787037037</v>
      </c>
      <c r="B950" s="3" t="s">
        <v>205</v>
      </c>
      <c r="C950" s="2">
        <v>45210</v>
      </c>
      <c r="D950" s="3"/>
      <c r="E950" s="3">
        <v>3</v>
      </c>
      <c r="F950" s="3">
        <v>3</v>
      </c>
      <c r="G950" s="3">
        <v>4</v>
      </c>
      <c r="H950" s="3">
        <v>3</v>
      </c>
      <c r="I950" s="3">
        <v>2</v>
      </c>
      <c r="J950" s="3">
        <v>3</v>
      </c>
      <c r="K950" s="3"/>
      <c r="L950" s="3"/>
      <c r="M950" s="3"/>
      <c r="N950" s="3"/>
      <c r="O950" s="3"/>
      <c r="P950" s="3"/>
      <c r="Q950" s="3"/>
      <c r="R950" s="3"/>
      <c r="S950" s="3"/>
      <c r="T950" s="3"/>
      <c r="U950" s="3"/>
      <c r="V950" s="3"/>
      <c r="W950" s="3"/>
      <c r="X950" s="3"/>
      <c r="Y950" s="3"/>
      <c r="Z950" s="3"/>
      <c r="AA950" s="3"/>
      <c r="AB950" s="3"/>
      <c r="AC950" s="3"/>
      <c r="AD950" s="3"/>
      <c r="AE950" s="3" t="s">
        <v>328</v>
      </c>
      <c r="AF950">
        <f t="shared" si="14"/>
        <v>18</v>
      </c>
      <c r="AG950" s="3">
        <f>_xlfn.ISOWEEKNUM(EDF[[#This Row],[Date]])</f>
        <v>41</v>
      </c>
      <c r="AH950" s="3">
        <f>YEAR(EDF[[#This Row],[Date]])</f>
        <v>2023</v>
      </c>
      <c r="AI950" s="3"/>
      <c r="AJ950" s="3"/>
      <c r="AK950" s="3"/>
      <c r="AL950" s="3"/>
      <c r="AM950" s="3"/>
      <c r="AN950" s="3"/>
      <c r="AO950" s="3"/>
      <c r="AP950" s="3"/>
      <c r="AQ950" s="3"/>
      <c r="AR950" s="3"/>
      <c r="AS950" s="3"/>
      <c r="AT950" s="3"/>
      <c r="AU950" s="3"/>
    </row>
    <row r="951" spans="1:47" ht="29" x14ac:dyDescent="0.2">
      <c r="A951" s="1">
        <v>45210.429756944446</v>
      </c>
      <c r="B951" s="3" t="s">
        <v>200</v>
      </c>
      <c r="C951" s="2">
        <v>45210</v>
      </c>
      <c r="D951" s="3"/>
      <c r="E951" s="3">
        <v>3</v>
      </c>
      <c r="F951" s="3">
        <v>4</v>
      </c>
      <c r="G951" s="3">
        <v>3</v>
      </c>
      <c r="H951" s="3">
        <v>2</v>
      </c>
      <c r="I951" s="3">
        <v>3</v>
      </c>
      <c r="J951" s="3">
        <v>3</v>
      </c>
      <c r="K951" s="13" t="s">
        <v>329</v>
      </c>
      <c r="L951" s="3"/>
      <c r="M951" s="3"/>
      <c r="N951" s="3"/>
      <c r="O951" s="3"/>
      <c r="P951" s="3"/>
      <c r="Q951" s="3"/>
      <c r="R951" s="3"/>
      <c r="S951" s="3"/>
      <c r="T951" s="3"/>
      <c r="U951" s="3"/>
      <c r="V951" s="3"/>
      <c r="W951" s="3"/>
      <c r="X951" s="3"/>
      <c r="Y951" s="3"/>
      <c r="Z951" s="3"/>
      <c r="AA951" s="3"/>
      <c r="AB951" s="3"/>
      <c r="AC951" s="3"/>
      <c r="AD951" s="3"/>
      <c r="AE951" s="3" t="s">
        <v>330</v>
      </c>
      <c r="AF951">
        <f t="shared" si="14"/>
        <v>18</v>
      </c>
      <c r="AG951" s="3">
        <f>_xlfn.ISOWEEKNUM(EDF[[#This Row],[Date]])</f>
        <v>41</v>
      </c>
      <c r="AH951" s="3">
        <f>YEAR(EDF[[#This Row],[Date]])</f>
        <v>2023</v>
      </c>
      <c r="AI951" s="3"/>
      <c r="AJ951" s="3"/>
      <c r="AK951" s="3"/>
      <c r="AL951" s="3"/>
      <c r="AM951" s="3"/>
      <c r="AN951" s="3"/>
      <c r="AO951" s="3"/>
      <c r="AP951" s="3"/>
      <c r="AQ951" s="3"/>
      <c r="AR951" s="3"/>
      <c r="AS951" s="3"/>
      <c r="AT951" s="3"/>
      <c r="AU951" s="3"/>
    </row>
    <row r="952" spans="1:47" x14ac:dyDescent="0.2">
      <c r="A952" s="1">
        <v>45210.446018518516</v>
      </c>
      <c r="B952" s="3" t="s">
        <v>78</v>
      </c>
      <c r="C952" s="2">
        <v>45210</v>
      </c>
      <c r="D952" s="3"/>
      <c r="E952" s="3">
        <v>2</v>
      </c>
      <c r="F952" s="3">
        <v>2</v>
      </c>
      <c r="G952" s="3">
        <v>2</v>
      </c>
      <c r="H952" s="3">
        <v>2</v>
      </c>
      <c r="I952" s="3">
        <v>3</v>
      </c>
      <c r="J952" s="3">
        <v>2</v>
      </c>
      <c r="K952" s="3" t="s">
        <v>331</v>
      </c>
      <c r="L952" s="3"/>
      <c r="M952" s="3"/>
      <c r="N952" s="3"/>
      <c r="O952" s="3"/>
      <c r="P952" s="3"/>
      <c r="Q952" s="3"/>
      <c r="R952" s="3"/>
      <c r="S952" s="3"/>
      <c r="T952" s="3"/>
      <c r="U952" s="3"/>
      <c r="V952" s="3"/>
      <c r="W952" s="3"/>
      <c r="X952" s="3"/>
      <c r="Y952" s="3"/>
      <c r="Z952" s="3"/>
      <c r="AA952" s="3"/>
      <c r="AB952" s="3"/>
      <c r="AC952" s="3"/>
      <c r="AD952" s="3"/>
      <c r="AE952" s="3" t="s">
        <v>332</v>
      </c>
      <c r="AF952">
        <f t="shared" si="14"/>
        <v>13</v>
      </c>
      <c r="AG952" s="3">
        <f>_xlfn.ISOWEEKNUM(EDF[[#This Row],[Date]])</f>
        <v>41</v>
      </c>
      <c r="AH952" s="3">
        <f>YEAR(EDF[[#This Row],[Date]])</f>
        <v>2023</v>
      </c>
      <c r="AI952" s="3"/>
      <c r="AJ952" s="3"/>
      <c r="AK952" s="3"/>
      <c r="AL952" s="3"/>
      <c r="AM952" s="3"/>
      <c r="AN952" s="3"/>
      <c r="AO952" s="3"/>
      <c r="AP952" s="3"/>
      <c r="AQ952" s="3"/>
      <c r="AR952" s="3"/>
      <c r="AS952" s="3"/>
      <c r="AT952" s="3"/>
      <c r="AU952" s="3"/>
    </row>
    <row r="953" spans="1:47" x14ac:dyDescent="0.2">
      <c r="A953" s="1">
        <v>45210.457962962966</v>
      </c>
      <c r="B953" s="3" t="s">
        <v>233</v>
      </c>
      <c r="C953" s="2">
        <v>45210</v>
      </c>
      <c r="D953" s="3"/>
      <c r="E953" s="3">
        <v>3</v>
      </c>
      <c r="F953" s="3">
        <v>3</v>
      </c>
      <c r="G953" s="3">
        <v>2</v>
      </c>
      <c r="H953" s="3">
        <v>2</v>
      </c>
      <c r="I953" s="3">
        <v>2</v>
      </c>
      <c r="J953" s="3">
        <v>4</v>
      </c>
      <c r="K953" s="3"/>
      <c r="L953" s="3"/>
      <c r="M953" s="3"/>
      <c r="N953" s="3"/>
      <c r="O953" s="3"/>
      <c r="P953" s="3"/>
      <c r="Q953" s="3"/>
      <c r="R953" s="3"/>
      <c r="S953" s="3"/>
      <c r="T953" s="3"/>
      <c r="U953" s="3"/>
      <c r="V953" s="3"/>
      <c r="W953" s="3"/>
      <c r="X953" s="3"/>
      <c r="Y953" s="3"/>
      <c r="Z953" s="3"/>
      <c r="AA953" s="3"/>
      <c r="AB953" s="3"/>
      <c r="AC953" s="3"/>
      <c r="AD953" s="3"/>
      <c r="AE953" s="3"/>
      <c r="AF953">
        <f t="shared" si="14"/>
        <v>16</v>
      </c>
      <c r="AG953" s="3">
        <f>_xlfn.ISOWEEKNUM(EDF[[#This Row],[Date]])</f>
        <v>41</v>
      </c>
      <c r="AH953" s="3">
        <f>YEAR(EDF[[#This Row],[Date]])</f>
        <v>2023</v>
      </c>
      <c r="AI953" s="3"/>
      <c r="AJ953" s="3"/>
      <c r="AK953" s="3"/>
      <c r="AL953" s="3"/>
      <c r="AM953" s="3"/>
      <c r="AN953" s="3"/>
      <c r="AO953" s="3"/>
      <c r="AP953" s="3"/>
      <c r="AQ953" s="3"/>
      <c r="AR953" s="3"/>
      <c r="AS953" s="3"/>
      <c r="AT953" s="3"/>
      <c r="AU953" s="3"/>
    </row>
    <row r="954" spans="1:47" x14ac:dyDescent="0.2">
      <c r="A954" s="1">
        <v>45210.458333333336</v>
      </c>
      <c r="B954" s="3" t="s">
        <v>86</v>
      </c>
      <c r="C954" s="2">
        <v>45210</v>
      </c>
      <c r="D954" s="3"/>
      <c r="E954" s="3">
        <v>4</v>
      </c>
      <c r="F954" s="3">
        <v>3</v>
      </c>
      <c r="G954" s="3">
        <v>5</v>
      </c>
      <c r="H954" s="3">
        <v>2</v>
      </c>
      <c r="I954" s="3">
        <v>4</v>
      </c>
      <c r="J954" s="3">
        <v>3</v>
      </c>
      <c r="K954" s="3"/>
      <c r="L954" s="3"/>
      <c r="M954" s="3"/>
      <c r="N954" s="3"/>
      <c r="O954" s="3"/>
      <c r="P954" s="3"/>
      <c r="Q954" s="3"/>
      <c r="R954" s="3"/>
      <c r="S954" s="3"/>
      <c r="T954" s="3"/>
      <c r="U954" s="3"/>
      <c r="V954" s="3"/>
      <c r="W954" s="3"/>
      <c r="X954" s="3"/>
      <c r="Y954" s="3"/>
      <c r="Z954" s="3"/>
      <c r="AA954" s="3"/>
      <c r="AB954" s="3"/>
      <c r="AC954" s="3"/>
      <c r="AD954" s="3"/>
      <c r="AE954" s="3" t="s">
        <v>333</v>
      </c>
      <c r="AF954">
        <f t="shared" si="14"/>
        <v>21</v>
      </c>
      <c r="AG954" s="3">
        <f>_xlfn.ISOWEEKNUM(EDF[[#This Row],[Date]])</f>
        <v>41</v>
      </c>
      <c r="AH954" s="3">
        <f>YEAR(EDF[[#This Row],[Date]])</f>
        <v>2023</v>
      </c>
      <c r="AI954" s="3"/>
      <c r="AJ954" s="3"/>
      <c r="AK954" s="3"/>
      <c r="AL954" s="3"/>
      <c r="AM954" s="3"/>
      <c r="AN954" s="3"/>
      <c r="AO954" s="3"/>
      <c r="AP954" s="3"/>
      <c r="AQ954" s="3"/>
      <c r="AR954" s="3"/>
      <c r="AS954" s="3"/>
      <c r="AT954" s="3"/>
      <c r="AU954" s="3"/>
    </row>
    <row r="955" spans="1:47" x14ac:dyDescent="0.2">
      <c r="A955" s="1">
        <v>45210.468668981484</v>
      </c>
      <c r="B955" s="3" t="s">
        <v>95</v>
      </c>
      <c r="C955" s="2">
        <v>45210</v>
      </c>
      <c r="D955" s="3" t="s">
        <v>334</v>
      </c>
      <c r="E955" s="3">
        <v>4</v>
      </c>
      <c r="F955" s="3">
        <v>3</v>
      </c>
      <c r="G955" s="3">
        <v>3</v>
      </c>
      <c r="H955" s="3">
        <v>3</v>
      </c>
      <c r="I955" s="3">
        <v>2</v>
      </c>
      <c r="J955" s="3">
        <v>3</v>
      </c>
      <c r="K955" s="3"/>
      <c r="L955" s="3">
        <v>3</v>
      </c>
      <c r="M955" s="3"/>
      <c r="N955" s="3"/>
      <c r="O955" s="3"/>
      <c r="P955" s="3"/>
      <c r="Q955" s="3"/>
      <c r="R955" s="3"/>
      <c r="S955" s="3"/>
      <c r="T955" s="3"/>
      <c r="U955" s="3"/>
      <c r="V955" s="3"/>
      <c r="W955" s="3"/>
      <c r="X955" s="3"/>
      <c r="Y955" s="3"/>
      <c r="Z955" s="3"/>
      <c r="AA955" s="3"/>
      <c r="AB955" s="3" t="s">
        <v>335</v>
      </c>
      <c r="AC955" s="3"/>
      <c r="AD955" s="3"/>
      <c r="AE955" s="3"/>
      <c r="AF955">
        <f t="shared" si="14"/>
        <v>18</v>
      </c>
      <c r="AG955" s="3">
        <f>_xlfn.ISOWEEKNUM(EDF[[#This Row],[Date]])</f>
        <v>41</v>
      </c>
      <c r="AH955" s="3">
        <f>YEAR(EDF[[#This Row],[Date]])</f>
        <v>2023</v>
      </c>
      <c r="AI955" s="3"/>
      <c r="AJ955" s="3"/>
      <c r="AK955" s="3"/>
      <c r="AL955" s="3"/>
      <c r="AM955" s="3"/>
      <c r="AN955" s="3"/>
    </row>
    <row r="956" spans="1:47" x14ac:dyDescent="0.2">
      <c r="A956" s="1">
        <v>45210.474629629629</v>
      </c>
      <c r="B956" s="3" t="s">
        <v>211</v>
      </c>
      <c r="C956" s="2">
        <v>45210</v>
      </c>
      <c r="D956" s="3" t="s">
        <v>336</v>
      </c>
      <c r="E956" s="3">
        <v>4</v>
      </c>
      <c r="F956" s="3">
        <v>2</v>
      </c>
      <c r="G956" s="3">
        <v>2</v>
      </c>
      <c r="H956" s="3">
        <v>3</v>
      </c>
      <c r="I956" s="3">
        <v>2</v>
      </c>
      <c r="J956" s="3">
        <v>2</v>
      </c>
      <c r="K956" s="3"/>
      <c r="L956" s="3"/>
      <c r="M956" s="3"/>
      <c r="N956" s="3"/>
      <c r="O956" s="3"/>
      <c r="P956" s="3"/>
      <c r="Q956" s="3"/>
      <c r="R956" s="3"/>
      <c r="S956" s="3"/>
      <c r="T956" s="3"/>
      <c r="U956" s="3"/>
      <c r="V956" s="3"/>
      <c r="W956" s="3"/>
      <c r="X956" s="3"/>
      <c r="Y956" s="3"/>
      <c r="Z956" s="3"/>
      <c r="AA956" s="3"/>
      <c r="AB956" s="3"/>
      <c r="AC956" s="3"/>
      <c r="AD956" s="3"/>
      <c r="AE956" s="3"/>
      <c r="AF956">
        <f t="shared" si="14"/>
        <v>15</v>
      </c>
      <c r="AG956" s="3">
        <f>_xlfn.ISOWEEKNUM(EDF[[#This Row],[Date]])</f>
        <v>41</v>
      </c>
      <c r="AH956" s="3">
        <f>YEAR(EDF[[#This Row],[Date]])</f>
        <v>2023</v>
      </c>
      <c r="AI956" s="3"/>
      <c r="AJ956" s="3"/>
      <c r="AK956" s="3"/>
      <c r="AL956" s="3"/>
      <c r="AM956" s="3"/>
      <c r="AN956" s="3"/>
    </row>
    <row r="957" spans="1:47" x14ac:dyDescent="0.2">
      <c r="A957" s="1">
        <v>45210.475034722222</v>
      </c>
      <c r="B957" s="3" t="s">
        <v>131</v>
      </c>
      <c r="C957" s="2">
        <v>45210</v>
      </c>
      <c r="D957" s="3" t="s">
        <v>334</v>
      </c>
      <c r="E957" s="3">
        <v>4</v>
      </c>
      <c r="F957" s="3">
        <v>2</v>
      </c>
      <c r="G957" s="3">
        <v>3</v>
      </c>
      <c r="H957" s="3">
        <v>3</v>
      </c>
      <c r="I957" s="3">
        <v>3</v>
      </c>
      <c r="J957" s="3">
        <v>4</v>
      </c>
      <c r="K957" s="3"/>
      <c r="L957" s="3">
        <v>3</v>
      </c>
      <c r="M957" s="3"/>
      <c r="N957" s="3"/>
      <c r="O957" s="3"/>
      <c r="P957" s="3"/>
      <c r="Q957" s="3"/>
      <c r="R957" s="3"/>
      <c r="S957" s="3"/>
      <c r="T957" s="3"/>
      <c r="U957" s="3"/>
      <c r="V957" s="3"/>
      <c r="W957" s="3"/>
      <c r="X957" s="3"/>
      <c r="Y957" s="3"/>
      <c r="Z957" s="3"/>
      <c r="AA957" s="3" t="s">
        <v>337</v>
      </c>
      <c r="AB957" s="3"/>
      <c r="AC957" s="3"/>
      <c r="AD957" s="3"/>
      <c r="AE957" s="3" t="s">
        <v>338</v>
      </c>
      <c r="AF957">
        <f t="shared" si="14"/>
        <v>19</v>
      </c>
      <c r="AG957" s="3">
        <f>_xlfn.ISOWEEKNUM(EDF[[#This Row],[Date]])</f>
        <v>41</v>
      </c>
      <c r="AH957" s="3">
        <f>YEAR(EDF[[#This Row],[Date]])</f>
        <v>2023</v>
      </c>
      <c r="AI957" s="3"/>
      <c r="AJ957" s="3"/>
      <c r="AK957" s="3"/>
      <c r="AL957" s="3"/>
      <c r="AM957" s="3"/>
      <c r="AN957" s="3"/>
    </row>
    <row r="958" spans="1:47" x14ac:dyDescent="0.2">
      <c r="A958" s="1">
        <v>45210.475405092591</v>
      </c>
      <c r="B958" s="3" t="s">
        <v>93</v>
      </c>
      <c r="C958" s="2">
        <v>45210</v>
      </c>
      <c r="D958" s="3" t="s">
        <v>334</v>
      </c>
      <c r="E958" s="3">
        <v>3</v>
      </c>
      <c r="F958" s="3">
        <v>3</v>
      </c>
      <c r="G958" s="3">
        <v>2</v>
      </c>
      <c r="H958" s="3">
        <v>3</v>
      </c>
      <c r="I958" s="3">
        <v>4</v>
      </c>
      <c r="J958" s="3">
        <v>4</v>
      </c>
      <c r="K958" s="3"/>
      <c r="L958" s="3">
        <v>4</v>
      </c>
      <c r="M958" s="3"/>
      <c r="N958" s="3"/>
      <c r="O958" s="3"/>
      <c r="P958" s="3"/>
      <c r="Q958" s="3"/>
      <c r="R958" s="3"/>
      <c r="S958" s="3"/>
      <c r="T958" s="3"/>
      <c r="U958" s="3"/>
      <c r="V958" s="3"/>
      <c r="W958" s="3" t="s">
        <v>339</v>
      </c>
      <c r="X958" s="3"/>
      <c r="Y958" s="3"/>
      <c r="Z958" s="3"/>
      <c r="AA958" s="3"/>
      <c r="AB958" s="3"/>
      <c r="AC958" s="3"/>
      <c r="AD958" s="3"/>
      <c r="AE958" s="3"/>
      <c r="AF958">
        <f t="shared" si="14"/>
        <v>19</v>
      </c>
      <c r="AG958" s="3">
        <f>_xlfn.ISOWEEKNUM(EDF[[#This Row],[Date]])</f>
        <v>41</v>
      </c>
      <c r="AH958" s="3">
        <f>YEAR(EDF[[#This Row],[Date]])</f>
        <v>2023</v>
      </c>
      <c r="AI958" s="3"/>
      <c r="AJ958" s="3"/>
      <c r="AK958" s="3"/>
      <c r="AL958" s="3"/>
      <c r="AM958" s="3"/>
      <c r="AN958" s="3"/>
    </row>
    <row r="959" spans="1:47" x14ac:dyDescent="0.2">
      <c r="A959" s="1">
        <v>45210.48238425926</v>
      </c>
      <c r="B959" s="3" t="s">
        <v>192</v>
      </c>
      <c r="C959" s="2">
        <v>45210</v>
      </c>
      <c r="D959" s="3" t="s">
        <v>336</v>
      </c>
      <c r="E959" s="3">
        <v>4</v>
      </c>
      <c r="F959" s="3">
        <v>3</v>
      </c>
      <c r="G959" s="3">
        <v>3</v>
      </c>
      <c r="H959" s="3">
        <v>4</v>
      </c>
      <c r="I959" s="3">
        <v>4</v>
      </c>
      <c r="J959" s="3">
        <v>4</v>
      </c>
      <c r="K959" s="3"/>
      <c r="L959" s="3"/>
      <c r="M959" s="3"/>
      <c r="N959" s="3"/>
      <c r="O959" s="3"/>
      <c r="P959" s="3"/>
      <c r="Q959" s="3"/>
      <c r="R959" s="3"/>
      <c r="S959" s="3"/>
      <c r="T959" s="3"/>
      <c r="U959" s="3"/>
      <c r="V959" s="3"/>
      <c r="W959" s="3"/>
      <c r="X959" s="3"/>
      <c r="Y959" s="3"/>
      <c r="Z959" s="3"/>
      <c r="AA959" s="3"/>
      <c r="AB959" s="3"/>
      <c r="AC959" s="3"/>
      <c r="AD959" s="3"/>
      <c r="AE959" s="3"/>
      <c r="AF959">
        <f t="shared" si="14"/>
        <v>22</v>
      </c>
      <c r="AG959" s="3">
        <f>_xlfn.ISOWEEKNUM(EDF[[#This Row],[Date]])</f>
        <v>41</v>
      </c>
      <c r="AH959" s="3">
        <f>YEAR(EDF[[#This Row],[Date]])</f>
        <v>2023</v>
      </c>
      <c r="AI959" s="3"/>
      <c r="AJ959" s="3"/>
      <c r="AK959" s="3"/>
      <c r="AL959" s="3"/>
      <c r="AM959" s="3"/>
      <c r="AN959" s="3"/>
    </row>
    <row r="960" spans="1:47" ht="43" x14ac:dyDescent="0.2">
      <c r="A960" s="1">
        <v>45210.538506944446</v>
      </c>
      <c r="B960" s="3" t="s">
        <v>88</v>
      </c>
      <c r="C960" s="2">
        <v>45210</v>
      </c>
      <c r="D960" s="3" t="s">
        <v>334</v>
      </c>
      <c r="E960" s="3">
        <v>2</v>
      </c>
      <c r="F960" s="3">
        <v>2</v>
      </c>
      <c r="G960" s="3">
        <v>4</v>
      </c>
      <c r="H960" s="3">
        <v>3</v>
      </c>
      <c r="I960" s="3">
        <v>2</v>
      </c>
      <c r="J960" s="3">
        <v>3</v>
      </c>
      <c r="K960" s="13" t="s">
        <v>340</v>
      </c>
      <c r="L960" s="3"/>
      <c r="M960" s="3"/>
      <c r="N960" s="3"/>
      <c r="O960" s="3"/>
      <c r="P960" s="3"/>
      <c r="Q960" s="3"/>
      <c r="R960" s="3"/>
      <c r="S960" s="3"/>
      <c r="T960" s="3"/>
      <c r="U960" s="3"/>
      <c r="V960" s="3"/>
      <c r="W960" s="3"/>
      <c r="X960" s="3"/>
      <c r="Y960" s="3"/>
      <c r="Z960" s="3"/>
      <c r="AA960" s="3"/>
      <c r="AB960" s="3"/>
      <c r="AC960" s="3"/>
      <c r="AD960" s="3"/>
      <c r="AE960" s="3"/>
      <c r="AF960">
        <f t="shared" si="14"/>
        <v>16</v>
      </c>
      <c r="AG960" s="3">
        <f>_xlfn.ISOWEEKNUM(EDF[[#This Row],[Date]])</f>
        <v>41</v>
      </c>
      <c r="AH960" s="3">
        <f>YEAR(EDF[[#This Row],[Date]])</f>
        <v>2023</v>
      </c>
      <c r="AI960" s="3"/>
      <c r="AJ960" s="3"/>
      <c r="AK960" s="3"/>
      <c r="AL960" s="3"/>
      <c r="AM960" s="3"/>
      <c r="AN960" s="3"/>
    </row>
    <row r="961" spans="1:41" x14ac:dyDescent="0.2">
      <c r="A961" s="1">
        <v>45210.572118055556</v>
      </c>
      <c r="B961" s="3" t="s">
        <v>107</v>
      </c>
      <c r="C961" s="2">
        <v>45210</v>
      </c>
      <c r="D961" s="3" t="s">
        <v>334</v>
      </c>
      <c r="E961" s="3">
        <v>4</v>
      </c>
      <c r="F961" s="3">
        <v>2</v>
      </c>
      <c r="G961" s="3">
        <v>3</v>
      </c>
      <c r="H961" s="3">
        <v>4</v>
      </c>
      <c r="I961" s="3">
        <v>3</v>
      </c>
      <c r="J961" s="3">
        <v>4</v>
      </c>
      <c r="K961" s="3" t="s">
        <v>341</v>
      </c>
      <c r="L961" s="3">
        <v>1</v>
      </c>
      <c r="M961" s="3"/>
      <c r="N961" s="3"/>
      <c r="O961" s="3"/>
      <c r="P961" s="3"/>
      <c r="Q961" s="3"/>
      <c r="R961" s="3"/>
      <c r="S961" s="3"/>
      <c r="T961" s="3"/>
      <c r="U961" s="3"/>
      <c r="V961" s="3"/>
      <c r="W961" s="3"/>
      <c r="X961" s="3"/>
      <c r="Y961" s="3" t="s">
        <v>339</v>
      </c>
      <c r="Z961" s="3"/>
      <c r="AA961" s="3"/>
      <c r="AB961" s="3"/>
      <c r="AC961" s="3"/>
      <c r="AD961" s="3"/>
      <c r="AE961" s="3" t="s">
        <v>342</v>
      </c>
      <c r="AF961">
        <f t="shared" si="14"/>
        <v>20</v>
      </c>
      <c r="AG961" s="3">
        <f>_xlfn.ISOWEEKNUM(EDF[[#This Row],[Date]])</f>
        <v>41</v>
      </c>
      <c r="AH961" s="3">
        <f>YEAR(EDF[[#This Row],[Date]])</f>
        <v>2023</v>
      </c>
      <c r="AI961" s="3"/>
      <c r="AJ961" s="3"/>
      <c r="AK961" s="3"/>
      <c r="AL961" s="3"/>
      <c r="AM961" s="3"/>
      <c r="AN961" s="3"/>
    </row>
    <row r="962" spans="1:41" x14ac:dyDescent="0.2">
      <c r="A962" s="1">
        <v>45210.616006944445</v>
      </c>
      <c r="B962" s="3" t="s">
        <v>313</v>
      </c>
      <c r="C962" s="2">
        <v>45210</v>
      </c>
      <c r="D962" s="3" t="s">
        <v>334</v>
      </c>
      <c r="E962" s="3">
        <v>3</v>
      </c>
      <c r="F962" s="3">
        <v>3</v>
      </c>
      <c r="G962" s="3">
        <v>3</v>
      </c>
      <c r="H962" s="3">
        <v>2</v>
      </c>
      <c r="I962" s="3">
        <v>4</v>
      </c>
      <c r="J962" s="3">
        <v>4</v>
      </c>
      <c r="K962" s="3"/>
      <c r="L962" s="3">
        <v>6</v>
      </c>
      <c r="M962" s="3"/>
      <c r="N962" s="3"/>
      <c r="O962" s="3"/>
      <c r="P962" s="3"/>
      <c r="Q962" s="3"/>
      <c r="R962" s="3"/>
      <c r="S962" s="3"/>
      <c r="T962" s="3"/>
      <c r="U962" s="3"/>
      <c r="V962" s="3"/>
      <c r="W962" s="3"/>
      <c r="X962" s="3"/>
      <c r="Y962" s="3"/>
      <c r="Z962" s="3"/>
      <c r="AA962" s="3"/>
      <c r="AB962" s="3" t="s">
        <v>337</v>
      </c>
      <c r="AC962" s="3"/>
      <c r="AD962" s="3"/>
      <c r="AE962" s="3"/>
      <c r="AF962">
        <f t="shared" si="14"/>
        <v>19</v>
      </c>
      <c r="AG962" s="3">
        <f>_xlfn.ISOWEEKNUM(EDF[[#This Row],[Date]])</f>
        <v>41</v>
      </c>
      <c r="AH962" s="3">
        <f>YEAR(EDF[[#This Row],[Date]])</f>
        <v>2023</v>
      </c>
      <c r="AI962" s="3"/>
      <c r="AJ962" s="3"/>
      <c r="AK962" s="3"/>
      <c r="AL962" s="3"/>
      <c r="AM962" s="3"/>
      <c r="AN962" s="3"/>
    </row>
    <row r="963" spans="1:41" x14ac:dyDescent="0.2">
      <c r="A963" s="1">
        <v>45210.643379629626</v>
      </c>
      <c r="B963" s="3" t="s">
        <v>112</v>
      </c>
      <c r="C963" s="2">
        <v>45210</v>
      </c>
      <c r="D963" s="3" t="s">
        <v>343</v>
      </c>
      <c r="E963" s="3">
        <v>3</v>
      </c>
      <c r="F963" s="3">
        <v>3</v>
      </c>
      <c r="G963" s="3">
        <v>4</v>
      </c>
      <c r="H963" s="3">
        <v>2</v>
      </c>
      <c r="I963" s="3">
        <v>4</v>
      </c>
      <c r="J963" s="3">
        <v>4</v>
      </c>
      <c r="K963" s="3"/>
      <c r="L963" s="3"/>
      <c r="M963" s="3"/>
      <c r="N963" s="3"/>
      <c r="O963" s="3"/>
      <c r="P963" s="3"/>
      <c r="Q963" s="3"/>
      <c r="R963" s="3"/>
      <c r="S963" s="3"/>
      <c r="T963" s="3"/>
      <c r="U963" s="3"/>
      <c r="V963" s="3"/>
      <c r="W963" s="3"/>
      <c r="X963" s="3"/>
      <c r="Y963" s="3"/>
      <c r="Z963" s="3"/>
      <c r="AA963" s="3"/>
      <c r="AB963" s="3"/>
      <c r="AC963" s="3"/>
      <c r="AD963" s="3"/>
      <c r="AE963" s="3"/>
      <c r="AF963">
        <f t="shared" ref="AF963" si="15">SUM(E963:J963)</f>
        <v>20</v>
      </c>
      <c r="AG963" s="3">
        <f>_xlfn.ISOWEEKNUM(EDF[[#This Row],[Date]])</f>
        <v>41</v>
      </c>
      <c r="AH963" s="3">
        <f>YEAR(EDF[[#This Row],[Date]])</f>
        <v>2023</v>
      </c>
      <c r="AI963" s="3"/>
      <c r="AJ963" s="3"/>
      <c r="AK963" s="3"/>
      <c r="AL963" s="3"/>
      <c r="AM963" s="3"/>
      <c r="AN963" s="3"/>
    </row>
    <row r="964" spans="1:41" x14ac:dyDescent="0.2">
      <c r="A964" s="1">
        <v>45210.664525462962</v>
      </c>
      <c r="B964" s="3" t="s">
        <v>85</v>
      </c>
      <c r="C964" s="2">
        <v>45210</v>
      </c>
      <c r="D964" s="3" t="s">
        <v>344</v>
      </c>
      <c r="E964" s="3">
        <v>4</v>
      </c>
      <c r="F964" s="3">
        <v>3</v>
      </c>
      <c r="G964" s="3">
        <v>3</v>
      </c>
      <c r="H964" s="3">
        <v>3</v>
      </c>
      <c r="I964" s="3">
        <v>2</v>
      </c>
      <c r="J964" s="3">
        <v>2</v>
      </c>
      <c r="K964" s="3"/>
      <c r="L964" s="3"/>
      <c r="M964" s="3"/>
      <c r="N964" s="3"/>
      <c r="O964" s="3"/>
      <c r="P964" s="3"/>
      <c r="Q964" s="3"/>
      <c r="R964" s="3"/>
      <c r="S964" s="3"/>
      <c r="T964" s="3"/>
      <c r="U964" s="3"/>
      <c r="V964" s="3"/>
      <c r="W964" s="3"/>
      <c r="X964" s="3"/>
      <c r="Y964" s="3"/>
      <c r="Z964" s="3"/>
      <c r="AA964" s="3"/>
      <c r="AB964" s="3"/>
      <c r="AC964" s="3"/>
      <c r="AD964" s="3"/>
      <c r="AE964" s="3"/>
      <c r="AF964" s="3">
        <f t="shared" ref="AF964:AF995" si="16">SUM(E964:J964)</f>
        <v>17</v>
      </c>
      <c r="AG964" s="3">
        <f>_xlfn.ISOWEEKNUM(EDF[[#This Row],[Date]])</f>
        <v>41</v>
      </c>
      <c r="AH964" s="3">
        <f>YEAR(EDF[[#This Row],[Date]])</f>
        <v>2023</v>
      </c>
      <c r="AI964" s="3"/>
      <c r="AJ964" s="3"/>
      <c r="AK964" s="3"/>
      <c r="AL964" s="3"/>
      <c r="AM964" s="3"/>
      <c r="AN964" s="3"/>
      <c r="AO964" s="3"/>
    </row>
    <row r="965" spans="1:41" x14ac:dyDescent="0.2">
      <c r="A965" s="1">
        <v>45211.320208333331</v>
      </c>
      <c r="B965" s="3" t="s">
        <v>121</v>
      </c>
      <c r="C965" s="2">
        <v>45211</v>
      </c>
      <c r="D965" s="3" t="s">
        <v>344</v>
      </c>
      <c r="E965" s="3">
        <v>4</v>
      </c>
      <c r="F965" s="3">
        <v>4</v>
      </c>
      <c r="G965" s="3">
        <v>2</v>
      </c>
      <c r="H965" s="3">
        <v>3</v>
      </c>
      <c r="I965" s="3">
        <v>2</v>
      </c>
      <c r="J965" s="3">
        <v>4</v>
      </c>
      <c r="K965" s="3"/>
      <c r="L965" s="3"/>
      <c r="M965" s="3"/>
      <c r="N965" s="3"/>
      <c r="O965" s="3"/>
      <c r="P965" s="3"/>
      <c r="Q965" s="3"/>
      <c r="R965" s="3"/>
      <c r="S965" s="3"/>
      <c r="T965" s="3"/>
      <c r="U965" s="3"/>
      <c r="V965" s="3"/>
      <c r="W965" s="3"/>
      <c r="X965" s="3"/>
      <c r="Y965" s="3"/>
      <c r="Z965" s="3"/>
      <c r="AA965" s="3"/>
      <c r="AB965" s="3"/>
      <c r="AC965" s="3"/>
      <c r="AD965" s="3"/>
      <c r="AE965" s="3"/>
      <c r="AF965" s="3">
        <f t="shared" si="16"/>
        <v>19</v>
      </c>
      <c r="AG965" s="3">
        <f>_xlfn.ISOWEEKNUM(EDF[[#This Row],[Date]])</f>
        <v>41</v>
      </c>
      <c r="AH965" s="3">
        <f>YEAR(EDF[[#This Row],[Date]])</f>
        <v>2023</v>
      </c>
      <c r="AI965" s="3"/>
      <c r="AJ965" s="3"/>
      <c r="AK965" s="3"/>
      <c r="AL965" s="3"/>
      <c r="AM965" s="3"/>
      <c r="AN965" s="3"/>
      <c r="AO965" s="3"/>
    </row>
    <row r="966" spans="1:41" x14ac:dyDescent="0.2">
      <c r="A966" s="1">
        <v>45211.456076388888</v>
      </c>
      <c r="B966" s="3" t="s">
        <v>78</v>
      </c>
      <c r="C966" s="2">
        <v>45211</v>
      </c>
      <c r="D966" s="3" t="s">
        <v>334</v>
      </c>
      <c r="E966" s="3">
        <v>4</v>
      </c>
      <c r="F966" s="3">
        <v>4</v>
      </c>
      <c r="G966" s="3">
        <v>2</v>
      </c>
      <c r="H966" s="3">
        <v>3</v>
      </c>
      <c r="I966" s="3">
        <v>3</v>
      </c>
      <c r="J966" s="3">
        <v>3</v>
      </c>
      <c r="K966" s="3" t="s">
        <v>345</v>
      </c>
      <c r="L966" s="3"/>
      <c r="M966" s="3"/>
      <c r="N966" s="3"/>
      <c r="O966" s="3"/>
      <c r="P966" s="3"/>
      <c r="Q966" s="3"/>
      <c r="R966" s="3"/>
      <c r="S966" s="3"/>
      <c r="T966" s="3"/>
      <c r="U966" s="3"/>
      <c r="V966" s="3"/>
      <c r="W966" s="3"/>
      <c r="X966" s="3"/>
      <c r="Y966" s="3"/>
      <c r="Z966" s="3"/>
      <c r="AA966" s="3"/>
      <c r="AB966" s="3"/>
      <c r="AC966" s="3"/>
      <c r="AD966" s="3"/>
      <c r="AE966" s="3"/>
      <c r="AF966" s="3">
        <f t="shared" si="16"/>
        <v>19</v>
      </c>
      <c r="AG966" s="3">
        <f>_xlfn.ISOWEEKNUM(EDF[[#This Row],[Date]])</f>
        <v>41</v>
      </c>
      <c r="AH966" s="3">
        <f>YEAR(EDF[[#This Row],[Date]])</f>
        <v>2023</v>
      </c>
      <c r="AI966" s="3"/>
      <c r="AJ966" s="3"/>
      <c r="AK966" s="3"/>
      <c r="AL966" s="3"/>
      <c r="AM966" s="3"/>
      <c r="AN966" s="3"/>
      <c r="AO966" s="3"/>
    </row>
    <row r="967" spans="1:41" x14ac:dyDescent="0.2">
      <c r="A967" s="1">
        <v>45212.341562499998</v>
      </c>
      <c r="B967" s="3" t="s">
        <v>102</v>
      </c>
      <c r="C967" s="2">
        <v>45212</v>
      </c>
      <c r="D967" s="3" t="s">
        <v>344</v>
      </c>
      <c r="E967" s="3">
        <v>4</v>
      </c>
      <c r="F967" s="3">
        <v>4</v>
      </c>
      <c r="G967" s="3">
        <v>2</v>
      </c>
      <c r="H967" s="3">
        <v>3</v>
      </c>
      <c r="I967" s="3">
        <v>3</v>
      </c>
      <c r="J967" s="3">
        <v>4</v>
      </c>
      <c r="K967" s="3"/>
      <c r="L967" s="3"/>
      <c r="M967" s="3"/>
      <c r="N967" s="3"/>
      <c r="O967" s="3"/>
      <c r="P967" s="3"/>
      <c r="Q967" s="3"/>
      <c r="R967" s="3"/>
      <c r="S967" s="3"/>
      <c r="T967" s="3"/>
      <c r="U967" s="3"/>
      <c r="V967" s="3"/>
      <c r="W967" s="3"/>
      <c r="X967" s="3"/>
      <c r="Y967" s="3"/>
      <c r="Z967" s="3"/>
      <c r="AA967" s="3"/>
      <c r="AB967" s="3"/>
      <c r="AC967" s="3"/>
      <c r="AD967" s="3"/>
      <c r="AE967" s="3"/>
      <c r="AF967" s="3">
        <f t="shared" si="16"/>
        <v>20</v>
      </c>
      <c r="AG967" s="3">
        <f>_xlfn.ISOWEEKNUM(EDF[[#This Row],[Date]])</f>
        <v>41</v>
      </c>
      <c r="AH967" s="3">
        <f>YEAR(EDF[[#This Row],[Date]])</f>
        <v>2023</v>
      </c>
      <c r="AI967" s="3"/>
      <c r="AJ967" s="3"/>
      <c r="AK967" s="3"/>
      <c r="AL967" s="3"/>
      <c r="AM967" s="3"/>
      <c r="AN967" s="3"/>
      <c r="AO967" s="3"/>
    </row>
    <row r="968" spans="1:41" x14ac:dyDescent="0.2">
      <c r="A968" s="1">
        <v>45212.344849537039</v>
      </c>
      <c r="B968" s="3" t="s">
        <v>168</v>
      </c>
      <c r="C968" s="2">
        <v>45212</v>
      </c>
      <c r="D968" s="3" t="s">
        <v>343</v>
      </c>
      <c r="E968" s="3">
        <v>4</v>
      </c>
      <c r="F968" s="3">
        <v>2</v>
      </c>
      <c r="G968" s="3">
        <v>4</v>
      </c>
      <c r="H968" s="3">
        <v>4</v>
      </c>
      <c r="I968" s="3">
        <v>4</v>
      </c>
      <c r="J968" s="3">
        <v>4</v>
      </c>
      <c r="K968" s="3"/>
      <c r="L968" s="3"/>
      <c r="M968" s="3"/>
      <c r="N968" s="3"/>
      <c r="O968" s="3"/>
      <c r="P968" s="3"/>
      <c r="Q968" s="3"/>
      <c r="R968" s="3"/>
      <c r="S968" s="3"/>
      <c r="T968" s="3"/>
      <c r="U968" s="3"/>
      <c r="V968" s="3"/>
      <c r="W968" s="3"/>
      <c r="X968" s="3"/>
      <c r="Y968" s="3"/>
      <c r="Z968" s="3"/>
      <c r="AA968" s="3"/>
      <c r="AB968" s="3"/>
      <c r="AC968" s="3"/>
      <c r="AD968" s="3"/>
      <c r="AE968" s="3"/>
      <c r="AF968" s="3">
        <f t="shared" si="16"/>
        <v>22</v>
      </c>
      <c r="AG968" s="3">
        <f>_xlfn.ISOWEEKNUM(EDF[[#This Row],[Date]])</f>
        <v>41</v>
      </c>
      <c r="AH968" s="3">
        <f>YEAR(EDF[[#This Row],[Date]])</f>
        <v>2023</v>
      </c>
      <c r="AI968" s="3"/>
      <c r="AJ968" s="3"/>
      <c r="AK968" s="3"/>
      <c r="AL968" s="3"/>
      <c r="AM968" s="3"/>
      <c r="AN968" s="3"/>
      <c r="AO968" s="3"/>
    </row>
    <row r="969" spans="1:41" x14ac:dyDescent="0.2">
      <c r="A969" s="1">
        <v>45212.348865740743</v>
      </c>
      <c r="B969" s="3" t="s">
        <v>99</v>
      </c>
      <c r="C969" s="2">
        <v>45212</v>
      </c>
      <c r="D969" s="3" t="s">
        <v>334</v>
      </c>
      <c r="E969" s="3">
        <v>5</v>
      </c>
      <c r="F969" s="3">
        <v>4</v>
      </c>
      <c r="G969" s="3">
        <v>3</v>
      </c>
      <c r="H969" s="3">
        <v>4</v>
      </c>
      <c r="I969" s="3">
        <v>4</v>
      </c>
      <c r="J969" s="3">
        <v>2</v>
      </c>
      <c r="K969" s="3"/>
      <c r="L969" s="3">
        <v>1</v>
      </c>
      <c r="M969" s="3"/>
      <c r="N969" s="3"/>
      <c r="O969" s="3"/>
      <c r="P969" s="3" t="s">
        <v>337</v>
      </c>
      <c r="Q969" s="3"/>
      <c r="R969" s="3"/>
      <c r="S969" s="3"/>
      <c r="T969" s="3"/>
      <c r="U969" s="3"/>
      <c r="V969" s="3"/>
      <c r="W969" s="3"/>
      <c r="X969" s="3"/>
      <c r="Y969" s="3"/>
      <c r="Z969" s="3"/>
      <c r="AA969" s="3"/>
      <c r="AB969" s="3"/>
      <c r="AC969" s="3"/>
      <c r="AD969" s="3"/>
      <c r="AE969" s="3"/>
      <c r="AF969" s="3">
        <f t="shared" si="16"/>
        <v>22</v>
      </c>
      <c r="AG969" s="3">
        <f>_xlfn.ISOWEEKNUM(EDF[[#This Row],[Date]])</f>
        <v>41</v>
      </c>
      <c r="AH969" s="3">
        <f>YEAR(EDF[[#This Row],[Date]])</f>
        <v>2023</v>
      </c>
      <c r="AI969" s="3"/>
      <c r="AJ969" s="3"/>
      <c r="AK969" s="3"/>
      <c r="AL969" s="3"/>
      <c r="AM969" s="3"/>
      <c r="AN969" s="3"/>
      <c r="AO969" s="3"/>
    </row>
    <row r="970" spans="1:41" x14ac:dyDescent="0.2">
      <c r="A970" s="1">
        <v>45212.367291666669</v>
      </c>
      <c r="B970" s="3" t="s">
        <v>77</v>
      </c>
      <c r="C970" s="2">
        <v>45212</v>
      </c>
      <c r="D970" s="3" t="s">
        <v>344</v>
      </c>
      <c r="E970" s="3">
        <v>4</v>
      </c>
      <c r="F970" s="3">
        <v>3</v>
      </c>
      <c r="G970" s="3">
        <v>3</v>
      </c>
      <c r="H970" s="3">
        <v>2</v>
      </c>
      <c r="I970" s="3">
        <v>3</v>
      </c>
      <c r="J970" s="3">
        <v>2</v>
      </c>
      <c r="K970" s="3"/>
      <c r="L970" s="3"/>
      <c r="M970" s="3"/>
      <c r="N970" s="3"/>
      <c r="O970" s="3"/>
      <c r="P970" s="3"/>
      <c r="Q970" s="3"/>
      <c r="R970" s="3"/>
      <c r="S970" s="3"/>
      <c r="T970" s="3"/>
      <c r="U970" s="3"/>
      <c r="V970" s="3"/>
      <c r="W970" s="3"/>
      <c r="X970" s="3"/>
      <c r="Y970" s="3"/>
      <c r="Z970" s="3"/>
      <c r="AA970" s="3"/>
      <c r="AB970" s="3"/>
      <c r="AC970" s="3"/>
      <c r="AD970" s="3"/>
      <c r="AE970" s="3"/>
      <c r="AF970" s="3">
        <f t="shared" si="16"/>
        <v>17</v>
      </c>
      <c r="AG970" s="3">
        <f>_xlfn.ISOWEEKNUM(EDF[[#This Row],[Date]])</f>
        <v>41</v>
      </c>
      <c r="AH970" s="3">
        <f>YEAR(EDF[[#This Row],[Date]])</f>
        <v>2023</v>
      </c>
      <c r="AI970" s="3"/>
      <c r="AJ970" s="3"/>
      <c r="AK970" s="3"/>
      <c r="AL970" s="3"/>
      <c r="AM970" s="3"/>
      <c r="AN970" s="3"/>
      <c r="AO970" s="3"/>
    </row>
    <row r="971" spans="1:41" x14ac:dyDescent="0.2">
      <c r="A971" s="1">
        <v>45212.371238425927</v>
      </c>
      <c r="B971" s="3" t="s">
        <v>135</v>
      </c>
      <c r="C971" s="2">
        <v>45210</v>
      </c>
      <c r="D971" s="3" t="s">
        <v>334</v>
      </c>
      <c r="E971" s="3">
        <v>4</v>
      </c>
      <c r="F971" s="3">
        <v>4</v>
      </c>
      <c r="G971" s="3">
        <v>5</v>
      </c>
      <c r="H971" s="3">
        <v>3</v>
      </c>
      <c r="I971" s="3">
        <v>3</v>
      </c>
      <c r="J971" s="3">
        <v>4</v>
      </c>
      <c r="K971" s="3"/>
      <c r="L971" s="3"/>
      <c r="M971" s="3"/>
      <c r="N971" s="3"/>
      <c r="O971" s="3"/>
      <c r="P971" s="3"/>
      <c r="Q971" s="3"/>
      <c r="R971" s="3"/>
      <c r="S971" s="3"/>
      <c r="T971" s="3"/>
      <c r="U971" s="3"/>
      <c r="V971" s="3"/>
      <c r="W971" s="3"/>
      <c r="X971" s="3"/>
      <c r="Y971" s="3"/>
      <c r="Z971" s="3"/>
      <c r="AA971" s="3"/>
      <c r="AB971" s="3"/>
      <c r="AC971" s="3"/>
      <c r="AD971" s="3"/>
      <c r="AE971" s="3"/>
      <c r="AF971" s="3">
        <f t="shared" si="16"/>
        <v>23</v>
      </c>
      <c r="AG971" s="3">
        <f>_xlfn.ISOWEEKNUM(EDF[[#This Row],[Date]])</f>
        <v>41</v>
      </c>
      <c r="AH971" s="3">
        <f>YEAR(EDF[[#This Row],[Date]])</f>
        <v>2023</v>
      </c>
      <c r="AI971" s="3"/>
      <c r="AJ971" s="3"/>
      <c r="AK971" s="3"/>
      <c r="AL971" s="3"/>
      <c r="AM971" s="3"/>
      <c r="AN971" s="3"/>
      <c r="AO971" s="3"/>
    </row>
    <row r="972" spans="1:41" x14ac:dyDescent="0.2">
      <c r="A972" s="1">
        <v>45212.384143518517</v>
      </c>
      <c r="B972" s="3" t="s">
        <v>121</v>
      </c>
      <c r="C972" s="2">
        <v>45212</v>
      </c>
      <c r="D972" s="3" t="s">
        <v>344</v>
      </c>
      <c r="E972" s="3">
        <v>5</v>
      </c>
      <c r="F972" s="3">
        <v>4</v>
      </c>
      <c r="G972" s="3">
        <v>5</v>
      </c>
      <c r="H972" s="3">
        <v>4</v>
      </c>
      <c r="I972" s="3">
        <v>3</v>
      </c>
      <c r="J972" s="3">
        <v>4</v>
      </c>
      <c r="K972" s="3"/>
      <c r="L972" s="3"/>
      <c r="M972" s="3"/>
      <c r="N972" s="3"/>
      <c r="O972" s="3"/>
      <c r="P972" s="3"/>
      <c r="Q972" s="3"/>
      <c r="R972" s="3"/>
      <c r="S972" s="3"/>
      <c r="T972" s="3"/>
      <c r="U972" s="3"/>
      <c r="V972" s="3"/>
      <c r="W972" s="3"/>
      <c r="X972" s="3"/>
      <c r="Y972" s="3"/>
      <c r="Z972" s="3"/>
      <c r="AA972" s="3"/>
      <c r="AB972" s="3"/>
      <c r="AC972" s="3"/>
      <c r="AD972" s="3"/>
      <c r="AE972" s="3"/>
      <c r="AF972" s="3">
        <f t="shared" si="16"/>
        <v>25</v>
      </c>
      <c r="AG972" s="3">
        <f>_xlfn.ISOWEEKNUM(EDF[[#This Row],[Date]])</f>
        <v>41</v>
      </c>
      <c r="AH972" s="3">
        <f>YEAR(EDF[[#This Row],[Date]])</f>
        <v>2023</v>
      </c>
      <c r="AI972" s="3"/>
      <c r="AJ972" s="3"/>
      <c r="AK972" s="3"/>
      <c r="AL972" s="3"/>
      <c r="AM972" s="3"/>
      <c r="AN972" s="3"/>
      <c r="AO972" s="3"/>
    </row>
    <row r="973" spans="1:41" x14ac:dyDescent="0.2">
      <c r="A973" s="1">
        <v>45212.390289351853</v>
      </c>
      <c r="B973" s="3" t="s">
        <v>171</v>
      </c>
      <c r="C973" s="2">
        <v>45212</v>
      </c>
      <c r="D973" s="3" t="s">
        <v>336</v>
      </c>
      <c r="E973" s="3">
        <v>4</v>
      </c>
      <c r="F973" s="3">
        <v>2</v>
      </c>
      <c r="G973" s="3">
        <v>2</v>
      </c>
      <c r="H973" s="3">
        <v>3</v>
      </c>
      <c r="I973" s="3">
        <v>3</v>
      </c>
      <c r="J973" s="3">
        <v>4</v>
      </c>
      <c r="K973" s="3"/>
      <c r="L973" s="3"/>
      <c r="M973" s="3"/>
      <c r="N973" s="3"/>
      <c r="O973" s="3"/>
      <c r="P973" s="3"/>
      <c r="Q973" s="3"/>
      <c r="R973" s="3"/>
      <c r="S973" s="3"/>
      <c r="T973" s="3"/>
      <c r="U973" s="3"/>
      <c r="V973" s="3"/>
      <c r="W973" s="3"/>
      <c r="X973" s="3"/>
      <c r="Y973" s="3"/>
      <c r="Z973" s="3"/>
      <c r="AA973" s="3"/>
      <c r="AB973" s="3"/>
      <c r="AC973" s="3"/>
      <c r="AD973" s="3"/>
      <c r="AE973" s="3"/>
      <c r="AF973" s="3">
        <f t="shared" si="16"/>
        <v>18</v>
      </c>
      <c r="AG973" s="3">
        <f>_xlfn.ISOWEEKNUM(EDF[[#This Row],[Date]])</f>
        <v>41</v>
      </c>
      <c r="AH973" s="3">
        <f>YEAR(EDF[[#This Row],[Date]])</f>
        <v>2023</v>
      </c>
      <c r="AI973" s="3"/>
      <c r="AJ973" s="3"/>
      <c r="AK973" s="3"/>
      <c r="AL973" s="3"/>
      <c r="AM973" s="3"/>
      <c r="AN973" s="3"/>
      <c r="AO973" s="3"/>
    </row>
    <row r="974" spans="1:41" x14ac:dyDescent="0.2">
      <c r="A974" s="1">
        <v>45212.411608796298</v>
      </c>
      <c r="B974" s="3" t="s">
        <v>142</v>
      </c>
      <c r="C974" s="2">
        <v>45212</v>
      </c>
      <c r="D974" s="3" t="s">
        <v>334</v>
      </c>
      <c r="E974" s="3">
        <v>4</v>
      </c>
      <c r="F974" s="3">
        <v>3</v>
      </c>
      <c r="G974" s="3">
        <v>3</v>
      </c>
      <c r="H974" s="3">
        <v>4</v>
      </c>
      <c r="I974" s="3">
        <v>3</v>
      </c>
      <c r="J974" s="3">
        <v>4</v>
      </c>
      <c r="K974" s="3"/>
      <c r="L974" s="3"/>
      <c r="M974" s="3"/>
      <c r="N974" s="3"/>
      <c r="O974" s="3"/>
      <c r="P974" s="3"/>
      <c r="Q974" s="3"/>
      <c r="R974" s="3"/>
      <c r="S974" s="3"/>
      <c r="T974" s="3"/>
      <c r="U974" s="3"/>
      <c r="V974" s="3"/>
      <c r="W974" s="3"/>
      <c r="X974" s="3"/>
      <c r="Y974" s="3"/>
      <c r="Z974" s="3"/>
      <c r="AA974" s="3"/>
      <c r="AB974" s="3"/>
      <c r="AC974" s="3"/>
      <c r="AD974" s="3"/>
      <c r="AE974" s="3"/>
      <c r="AF974" s="3">
        <f t="shared" si="16"/>
        <v>21</v>
      </c>
      <c r="AG974" s="3">
        <f>_xlfn.ISOWEEKNUM(EDF[[#This Row],[Date]])</f>
        <v>41</v>
      </c>
      <c r="AH974" s="3">
        <f>YEAR(EDF[[#This Row],[Date]])</f>
        <v>2023</v>
      </c>
      <c r="AI974" s="3"/>
      <c r="AJ974" s="3"/>
      <c r="AK974" s="3"/>
      <c r="AL974" s="3"/>
      <c r="AM974" s="3"/>
      <c r="AN974" s="3"/>
      <c r="AO974" s="3"/>
    </row>
    <row r="975" spans="1:41" x14ac:dyDescent="0.2">
      <c r="A975" s="1">
        <v>45212.418935185182</v>
      </c>
      <c r="B975" s="3" t="s">
        <v>87</v>
      </c>
      <c r="C975" s="2">
        <v>45212</v>
      </c>
      <c r="D975" s="3" t="s">
        <v>336</v>
      </c>
      <c r="E975" s="3">
        <v>4</v>
      </c>
      <c r="F975" s="3">
        <v>3</v>
      </c>
      <c r="G975" s="3">
        <v>4</v>
      </c>
      <c r="H975" s="3">
        <v>4</v>
      </c>
      <c r="I975" s="3">
        <v>5</v>
      </c>
      <c r="J975" s="3">
        <v>4</v>
      </c>
      <c r="K975" s="3"/>
      <c r="L975" s="3"/>
      <c r="M975" s="3"/>
      <c r="N975" s="3"/>
      <c r="O975" s="3"/>
      <c r="P975" s="3"/>
      <c r="Q975" s="3"/>
      <c r="R975" s="3"/>
      <c r="S975" s="3"/>
      <c r="T975" s="3"/>
      <c r="U975" s="3"/>
      <c r="V975" s="3"/>
      <c r="W975" s="3"/>
      <c r="X975" s="3"/>
      <c r="Y975" s="3"/>
      <c r="Z975" s="3"/>
      <c r="AA975" s="3"/>
      <c r="AB975" s="3"/>
      <c r="AC975" s="3"/>
      <c r="AD975" s="3"/>
      <c r="AE975" s="3"/>
      <c r="AF975" s="3">
        <f t="shared" si="16"/>
        <v>24</v>
      </c>
      <c r="AG975" s="3">
        <f>_xlfn.ISOWEEKNUM(EDF[[#This Row],[Date]])</f>
        <v>41</v>
      </c>
      <c r="AH975" s="3">
        <f>YEAR(EDF[[#This Row],[Date]])</f>
        <v>2023</v>
      </c>
      <c r="AI975" s="3"/>
      <c r="AJ975" s="3"/>
      <c r="AK975" s="3"/>
      <c r="AL975" s="3"/>
      <c r="AM975" s="3"/>
      <c r="AN975" s="3"/>
      <c r="AO975" s="3"/>
    </row>
    <row r="976" spans="1:41" x14ac:dyDescent="0.2">
      <c r="A976" s="1">
        <v>45212.425104166665</v>
      </c>
      <c r="B976" s="3" t="s">
        <v>167</v>
      </c>
      <c r="C976" s="2">
        <v>45212</v>
      </c>
      <c r="D976" s="3" t="s">
        <v>344</v>
      </c>
      <c r="E976" s="3">
        <v>4</v>
      </c>
      <c r="F976" s="3">
        <v>3</v>
      </c>
      <c r="G976" s="3">
        <v>3</v>
      </c>
      <c r="H976" s="3">
        <v>3</v>
      </c>
      <c r="I976" s="3">
        <v>3</v>
      </c>
      <c r="J976" s="3">
        <v>4</v>
      </c>
      <c r="K976" s="3"/>
      <c r="L976" s="3"/>
      <c r="M976" s="3"/>
      <c r="N976" s="3"/>
      <c r="O976" s="3"/>
      <c r="P976" s="3"/>
      <c r="Q976" s="3"/>
      <c r="R976" s="3"/>
      <c r="S976" s="3"/>
      <c r="T976" s="3"/>
      <c r="U976" s="3"/>
      <c r="V976" s="3"/>
      <c r="W976" s="3"/>
      <c r="X976" s="3"/>
      <c r="Y976" s="3"/>
      <c r="Z976" s="3"/>
      <c r="AA976" s="3"/>
      <c r="AB976" s="3"/>
      <c r="AC976" s="3"/>
      <c r="AD976" s="3"/>
      <c r="AE976" s="3"/>
      <c r="AF976" s="3">
        <f t="shared" si="16"/>
        <v>20</v>
      </c>
      <c r="AG976" s="3">
        <f>_xlfn.ISOWEEKNUM(EDF[[#This Row],[Date]])</f>
        <v>41</v>
      </c>
      <c r="AH976" s="3">
        <f>YEAR(EDF[[#This Row],[Date]])</f>
        <v>2023</v>
      </c>
      <c r="AI976" s="3"/>
      <c r="AJ976" s="3"/>
      <c r="AK976" s="3"/>
      <c r="AL976" s="3"/>
      <c r="AM976" s="3"/>
      <c r="AN976" s="3"/>
      <c r="AO976" s="3"/>
    </row>
    <row r="977" spans="1:41" x14ac:dyDescent="0.2">
      <c r="A977" s="1">
        <v>45212.440520833334</v>
      </c>
      <c r="B977" s="3" t="s">
        <v>205</v>
      </c>
      <c r="C977" s="2">
        <v>45212</v>
      </c>
      <c r="D977" s="3" t="s">
        <v>334</v>
      </c>
      <c r="E977" s="3">
        <v>2</v>
      </c>
      <c r="F977" s="3">
        <v>3</v>
      </c>
      <c r="G977" s="3">
        <v>3</v>
      </c>
      <c r="H977" s="3">
        <v>3</v>
      </c>
      <c r="I977" s="3">
        <v>3</v>
      </c>
      <c r="J977" s="3">
        <v>3</v>
      </c>
      <c r="K977" s="3"/>
      <c r="L977" s="3"/>
      <c r="M977" s="3"/>
      <c r="N977" s="3"/>
      <c r="O977" s="3"/>
      <c r="P977" s="3"/>
      <c r="Q977" s="3"/>
      <c r="R977" s="3"/>
      <c r="S977" s="3"/>
      <c r="T977" s="3"/>
      <c r="U977" s="3"/>
      <c r="V977" s="3"/>
      <c r="W977" s="3"/>
      <c r="X977" s="3"/>
      <c r="Y977" s="3"/>
      <c r="Z977" s="3"/>
      <c r="AA977" s="3"/>
      <c r="AB977" s="3"/>
      <c r="AC977" s="3"/>
      <c r="AD977" s="3"/>
      <c r="AE977" s="3"/>
      <c r="AF977" s="3">
        <f t="shared" si="16"/>
        <v>17</v>
      </c>
      <c r="AG977" s="3">
        <f>_xlfn.ISOWEEKNUM(EDF[[#This Row],[Date]])</f>
        <v>41</v>
      </c>
      <c r="AH977" s="3">
        <f>YEAR(EDF[[#This Row],[Date]])</f>
        <v>2023</v>
      </c>
      <c r="AI977" s="3"/>
      <c r="AJ977" s="3"/>
      <c r="AK977" s="3"/>
      <c r="AL977" s="3"/>
      <c r="AM977" s="3"/>
      <c r="AN977" s="3"/>
      <c r="AO977" s="3"/>
    </row>
    <row r="978" spans="1:41" x14ac:dyDescent="0.2">
      <c r="A978" s="1">
        <v>45212.46702546296</v>
      </c>
      <c r="B978" s="3" t="s">
        <v>134</v>
      </c>
      <c r="C978" s="2">
        <v>45212</v>
      </c>
      <c r="D978" s="3" t="s">
        <v>336</v>
      </c>
      <c r="E978" s="3">
        <v>3</v>
      </c>
      <c r="F978" s="3">
        <v>3</v>
      </c>
      <c r="G978" s="3">
        <v>4</v>
      </c>
      <c r="H978" s="3">
        <v>4</v>
      </c>
      <c r="I978" s="3">
        <v>4</v>
      </c>
      <c r="J978" s="3">
        <v>3</v>
      </c>
      <c r="K978" s="3" t="s">
        <v>346</v>
      </c>
      <c r="L978" s="3">
        <v>3</v>
      </c>
      <c r="M978" s="3"/>
      <c r="N978" s="3"/>
      <c r="O978" s="3"/>
      <c r="P978" s="3"/>
      <c r="Q978" s="3"/>
      <c r="R978" s="3"/>
      <c r="S978" s="3"/>
      <c r="T978" s="3"/>
      <c r="U978" s="3"/>
      <c r="V978" s="3"/>
      <c r="W978" s="3" t="s">
        <v>339</v>
      </c>
      <c r="X978" s="3"/>
      <c r="Y978" s="3"/>
      <c r="Z978" s="3"/>
      <c r="AA978" s="3"/>
      <c r="AB978" s="3"/>
      <c r="AC978" s="3"/>
      <c r="AD978" s="3"/>
      <c r="AE978" s="3"/>
      <c r="AF978" s="3">
        <f t="shared" si="16"/>
        <v>21</v>
      </c>
      <c r="AG978" s="3">
        <f>_xlfn.ISOWEEKNUM(EDF[[#This Row],[Date]])</f>
        <v>41</v>
      </c>
      <c r="AH978" s="3">
        <f>YEAR(EDF[[#This Row],[Date]])</f>
        <v>2023</v>
      </c>
      <c r="AI978" s="3"/>
      <c r="AJ978" s="3"/>
      <c r="AK978" s="3"/>
      <c r="AL978" s="3"/>
      <c r="AM978" s="3"/>
      <c r="AN978" s="3"/>
      <c r="AO978" s="3"/>
    </row>
    <row r="979" spans="1:41" x14ac:dyDescent="0.2">
      <c r="A979" s="1">
        <v>45212.468136574076</v>
      </c>
      <c r="B979" s="3" t="s">
        <v>78</v>
      </c>
      <c r="C979" s="2">
        <v>45212</v>
      </c>
      <c r="D979" s="3" t="s">
        <v>334</v>
      </c>
      <c r="E979" s="3">
        <v>3</v>
      </c>
      <c r="F979" s="3">
        <v>3</v>
      </c>
      <c r="G979" s="3">
        <v>2</v>
      </c>
      <c r="H979" s="3">
        <v>3</v>
      </c>
      <c r="I979" s="3">
        <v>2</v>
      </c>
      <c r="J979" s="3">
        <v>2</v>
      </c>
      <c r="K979" s="3" t="s">
        <v>347</v>
      </c>
      <c r="L979" s="3"/>
      <c r="M979" s="3"/>
      <c r="N979" s="3"/>
      <c r="O979" s="3"/>
      <c r="P979" s="3"/>
      <c r="Q979" s="3"/>
      <c r="R979" s="3"/>
      <c r="S979" s="3"/>
      <c r="T979" s="3"/>
      <c r="U979" s="3"/>
      <c r="V979" s="3"/>
      <c r="W979" s="3"/>
      <c r="X979" s="3"/>
      <c r="Y979" s="3"/>
      <c r="Z979" s="3"/>
      <c r="AA979" s="3"/>
      <c r="AB979" s="3"/>
      <c r="AC979" s="3"/>
      <c r="AD979" s="3"/>
      <c r="AE979" s="3"/>
      <c r="AF979" s="3">
        <f t="shared" si="16"/>
        <v>15</v>
      </c>
      <c r="AG979" s="3">
        <f>_xlfn.ISOWEEKNUM(EDF[[#This Row],[Date]])</f>
        <v>41</v>
      </c>
      <c r="AH979" s="3">
        <f>YEAR(EDF[[#This Row],[Date]])</f>
        <v>2023</v>
      </c>
      <c r="AI979" s="3"/>
      <c r="AJ979" s="3"/>
      <c r="AK979" s="3"/>
      <c r="AL979" s="3"/>
      <c r="AM979" s="3"/>
      <c r="AN979" s="3"/>
      <c r="AO979" s="3"/>
    </row>
    <row r="980" spans="1:41" x14ac:dyDescent="0.2">
      <c r="A980" s="1">
        <v>45212.493310185186</v>
      </c>
      <c r="B980" s="3" t="s">
        <v>111</v>
      </c>
      <c r="C980" s="2">
        <v>45212</v>
      </c>
      <c r="D980" s="3" t="s">
        <v>334</v>
      </c>
      <c r="E980" s="3">
        <v>5</v>
      </c>
      <c r="F980" s="3">
        <v>5</v>
      </c>
      <c r="G980" s="3">
        <v>5</v>
      </c>
      <c r="H980" s="3">
        <v>3</v>
      </c>
      <c r="I980" s="3">
        <v>4</v>
      </c>
      <c r="J980" s="3">
        <v>4</v>
      </c>
      <c r="K980" s="3"/>
      <c r="L980" s="3">
        <v>2</v>
      </c>
      <c r="M980" s="3"/>
      <c r="N980" s="3"/>
      <c r="O980" s="3"/>
      <c r="P980" s="3"/>
      <c r="Q980" s="3"/>
      <c r="R980" s="3" t="s">
        <v>335</v>
      </c>
      <c r="S980" s="3"/>
      <c r="T980" s="3"/>
      <c r="U980" s="3"/>
      <c r="V980" s="3"/>
      <c r="W980" s="3"/>
      <c r="X980" s="3"/>
      <c r="Y980" s="3"/>
      <c r="Z980" s="3"/>
      <c r="AA980" s="3"/>
      <c r="AB980" s="3"/>
      <c r="AC980" s="3"/>
      <c r="AD980" s="3"/>
      <c r="AE980" s="3"/>
      <c r="AF980" s="3">
        <f t="shared" si="16"/>
        <v>26</v>
      </c>
      <c r="AG980" s="3">
        <f>_xlfn.ISOWEEKNUM(EDF[[#This Row],[Date]])</f>
        <v>41</v>
      </c>
      <c r="AH980" s="3">
        <f>YEAR(EDF[[#This Row],[Date]])</f>
        <v>2023</v>
      </c>
      <c r="AI980" s="3"/>
      <c r="AJ980" s="3"/>
      <c r="AK980" s="3"/>
      <c r="AL980" s="3"/>
      <c r="AM980" s="3"/>
      <c r="AN980" s="3"/>
      <c r="AO980" s="3"/>
    </row>
    <row r="981" spans="1:41" x14ac:dyDescent="0.2">
      <c r="A981" s="1">
        <v>45212.498807870368</v>
      </c>
      <c r="B981" s="3" t="s">
        <v>191</v>
      </c>
      <c r="C981" s="2">
        <v>45212</v>
      </c>
      <c r="D981" s="3" t="s">
        <v>343</v>
      </c>
      <c r="E981" s="3">
        <v>2</v>
      </c>
      <c r="F981" s="3">
        <v>2</v>
      </c>
      <c r="G981" s="3">
        <v>3</v>
      </c>
      <c r="H981" s="3">
        <v>4</v>
      </c>
      <c r="I981" s="3">
        <v>4</v>
      </c>
      <c r="J981" s="3">
        <v>3</v>
      </c>
      <c r="K981" s="3"/>
      <c r="L981" s="3">
        <v>3</v>
      </c>
      <c r="M981" s="3"/>
      <c r="N981" s="3"/>
      <c r="O981" s="3"/>
      <c r="P981" s="3"/>
      <c r="Q981" s="3"/>
      <c r="R981" s="3"/>
      <c r="S981" s="3"/>
      <c r="T981" s="3"/>
      <c r="U981" s="3"/>
      <c r="V981" s="3"/>
      <c r="W981" s="3"/>
      <c r="X981" s="3"/>
      <c r="Y981" s="3"/>
      <c r="Z981" s="3" t="s">
        <v>337</v>
      </c>
      <c r="AA981" s="3"/>
      <c r="AB981" s="3"/>
      <c r="AC981" s="3"/>
      <c r="AD981" s="3"/>
      <c r="AE981" s="3"/>
      <c r="AF981" s="3">
        <f t="shared" si="16"/>
        <v>18</v>
      </c>
      <c r="AG981" s="3">
        <f>_xlfn.ISOWEEKNUM(EDF[[#This Row],[Date]])</f>
        <v>41</v>
      </c>
      <c r="AH981" s="3">
        <f>YEAR(EDF[[#This Row],[Date]])</f>
        <v>2023</v>
      </c>
      <c r="AI981" s="3"/>
      <c r="AJ981" s="3"/>
      <c r="AK981" s="3"/>
      <c r="AL981" s="3"/>
      <c r="AM981" s="3"/>
      <c r="AN981" s="3"/>
      <c r="AO981" s="3"/>
    </row>
    <row r="982" spans="1:41" x14ac:dyDescent="0.2">
      <c r="A982" s="1">
        <v>45212.501828703702</v>
      </c>
      <c r="B982" s="3" t="s">
        <v>89</v>
      </c>
      <c r="C982" s="2">
        <v>45212</v>
      </c>
      <c r="D982" s="3" t="s">
        <v>344</v>
      </c>
      <c r="E982" s="3">
        <v>4</v>
      </c>
      <c r="F982" s="3">
        <v>3</v>
      </c>
      <c r="G982" s="3">
        <v>3</v>
      </c>
      <c r="H982" s="3">
        <v>2</v>
      </c>
      <c r="I982" s="3">
        <v>3</v>
      </c>
      <c r="J982" s="3">
        <v>4</v>
      </c>
      <c r="K982" s="3" t="s">
        <v>348</v>
      </c>
      <c r="L982" s="3"/>
      <c r="M982" s="3"/>
      <c r="N982" s="3"/>
      <c r="O982" s="3"/>
      <c r="P982" s="3"/>
      <c r="Q982" s="3"/>
      <c r="R982" s="3"/>
      <c r="S982" s="3"/>
      <c r="T982" s="3"/>
      <c r="U982" s="3"/>
      <c r="V982" s="3"/>
      <c r="W982" s="3"/>
      <c r="X982" s="3"/>
      <c r="Y982" s="3"/>
      <c r="Z982" s="3"/>
      <c r="AA982" s="3"/>
      <c r="AB982" s="3"/>
      <c r="AC982" s="3"/>
      <c r="AD982" s="3"/>
      <c r="AE982" s="3"/>
      <c r="AF982" s="3">
        <f t="shared" si="16"/>
        <v>19</v>
      </c>
      <c r="AG982" s="3">
        <f>_xlfn.ISOWEEKNUM(EDF[[#This Row],[Date]])</f>
        <v>41</v>
      </c>
      <c r="AH982" s="3">
        <f>YEAR(EDF[[#This Row],[Date]])</f>
        <v>2023</v>
      </c>
      <c r="AI982" s="3"/>
      <c r="AJ982" s="3"/>
      <c r="AK982" s="3"/>
      <c r="AL982" s="3"/>
      <c r="AM982" s="3"/>
      <c r="AN982" s="3"/>
      <c r="AO982" s="3"/>
    </row>
    <row r="983" spans="1:41" x14ac:dyDescent="0.2">
      <c r="A983" s="1">
        <v>45212.5078587963</v>
      </c>
      <c r="B983" s="3" t="s">
        <v>233</v>
      </c>
      <c r="C983" s="2">
        <v>45212</v>
      </c>
      <c r="D983" s="3" t="s">
        <v>344</v>
      </c>
      <c r="E983" s="3">
        <v>4</v>
      </c>
      <c r="F983" s="3">
        <v>4</v>
      </c>
      <c r="G983" s="3">
        <v>4</v>
      </c>
      <c r="H983" s="3">
        <v>4</v>
      </c>
      <c r="I983" s="3">
        <v>3</v>
      </c>
      <c r="J983" s="3">
        <v>4</v>
      </c>
      <c r="K983" s="3"/>
      <c r="L983" s="3">
        <v>4</v>
      </c>
      <c r="M983" s="3"/>
      <c r="N983" s="3"/>
      <c r="O983" s="3"/>
      <c r="P983" s="3"/>
      <c r="Q983" s="3"/>
      <c r="R983" s="3"/>
      <c r="S983" s="3"/>
      <c r="T983" s="3"/>
      <c r="U983" s="3"/>
      <c r="V983" s="3"/>
      <c r="W983" s="3"/>
      <c r="X983" s="3"/>
      <c r="Y983" s="3"/>
      <c r="Z983" s="3"/>
      <c r="AA983" s="3" t="s">
        <v>339</v>
      </c>
      <c r="AB983" s="3"/>
      <c r="AC983" s="3"/>
      <c r="AD983" s="3"/>
      <c r="AE983" s="3"/>
      <c r="AF983" s="3">
        <f t="shared" si="16"/>
        <v>23</v>
      </c>
      <c r="AG983" s="3">
        <f>_xlfn.ISOWEEKNUM(EDF[[#This Row],[Date]])</f>
        <v>41</v>
      </c>
      <c r="AH983" s="3">
        <f>YEAR(EDF[[#This Row],[Date]])</f>
        <v>2023</v>
      </c>
      <c r="AI983" s="3"/>
      <c r="AJ983" s="3"/>
      <c r="AK983" s="3"/>
      <c r="AL983" s="3"/>
      <c r="AM983" s="3"/>
      <c r="AN983" s="3"/>
      <c r="AO983" s="3"/>
    </row>
    <row r="984" spans="1:41" x14ac:dyDescent="0.2">
      <c r="A984" s="1">
        <v>45212.51017361111</v>
      </c>
      <c r="B984" s="3" t="s">
        <v>85</v>
      </c>
      <c r="C984" s="2">
        <v>45212</v>
      </c>
      <c r="D984" s="3" t="s">
        <v>336</v>
      </c>
      <c r="E984" s="3">
        <v>3</v>
      </c>
      <c r="F984" s="3">
        <v>3</v>
      </c>
      <c r="G984" s="3">
        <v>4</v>
      </c>
      <c r="H984" s="3">
        <v>2</v>
      </c>
      <c r="I984" s="3">
        <v>2</v>
      </c>
      <c r="J984" s="3">
        <v>2</v>
      </c>
      <c r="K984" s="3"/>
      <c r="L984" s="3"/>
      <c r="M984" s="3"/>
      <c r="N984" s="3"/>
      <c r="O984" s="3"/>
      <c r="P984" s="3"/>
      <c r="Q984" s="3"/>
      <c r="R984" s="3"/>
      <c r="S984" s="3"/>
      <c r="T984" s="3"/>
      <c r="U984" s="3"/>
      <c r="V984" s="3"/>
      <c r="W984" s="3"/>
      <c r="X984" s="3"/>
      <c r="Y984" s="3"/>
      <c r="Z984" s="3"/>
      <c r="AA984" s="3"/>
      <c r="AB984" s="3"/>
      <c r="AC984" s="3"/>
      <c r="AD984" s="3"/>
      <c r="AE984" s="3"/>
      <c r="AF984" s="3">
        <f t="shared" si="16"/>
        <v>16</v>
      </c>
      <c r="AG984" s="3">
        <f>_xlfn.ISOWEEKNUM(EDF[[#This Row],[Date]])</f>
        <v>41</v>
      </c>
      <c r="AH984" s="3">
        <f>YEAR(EDF[[#This Row],[Date]])</f>
        <v>2023</v>
      </c>
      <c r="AI984" s="3"/>
      <c r="AJ984" s="3"/>
      <c r="AK984" s="3"/>
      <c r="AL984" s="3"/>
      <c r="AM984" s="3"/>
      <c r="AN984" s="3"/>
      <c r="AO984" s="3"/>
    </row>
    <row r="985" spans="1:41" x14ac:dyDescent="0.2">
      <c r="A985" s="1">
        <v>45212.52202546296</v>
      </c>
      <c r="B985" s="3" t="s">
        <v>181</v>
      </c>
      <c r="C985" s="2">
        <v>45212</v>
      </c>
      <c r="D985" s="3" t="s">
        <v>344</v>
      </c>
      <c r="E985" s="3">
        <v>4</v>
      </c>
      <c r="F985" s="3">
        <v>4</v>
      </c>
      <c r="G985" s="3">
        <v>4</v>
      </c>
      <c r="H985" s="3">
        <v>3</v>
      </c>
      <c r="I985" s="3">
        <v>2</v>
      </c>
      <c r="J985" s="3">
        <v>4</v>
      </c>
      <c r="K985" s="3"/>
      <c r="L985" s="3"/>
      <c r="M985" s="3"/>
      <c r="N985" s="3"/>
      <c r="O985" s="3"/>
      <c r="P985" s="3"/>
      <c r="Q985" s="3"/>
      <c r="R985" s="3"/>
      <c r="S985" s="3"/>
      <c r="T985" s="3"/>
      <c r="U985" s="3"/>
      <c r="V985" s="3"/>
      <c r="W985" s="3"/>
      <c r="X985" s="3"/>
      <c r="Y985" s="3"/>
      <c r="Z985" s="3"/>
      <c r="AA985" s="3"/>
      <c r="AB985" s="3"/>
      <c r="AC985" s="3"/>
      <c r="AD985" s="3"/>
      <c r="AE985" s="3"/>
      <c r="AF985" s="3">
        <f t="shared" si="16"/>
        <v>21</v>
      </c>
      <c r="AG985" s="3">
        <f>_xlfn.ISOWEEKNUM(EDF[[#This Row],[Date]])</f>
        <v>41</v>
      </c>
      <c r="AH985" s="3">
        <f>YEAR(EDF[[#This Row],[Date]])</f>
        <v>2023</v>
      </c>
      <c r="AI985" s="3"/>
      <c r="AJ985" s="3"/>
      <c r="AK985" s="3"/>
      <c r="AL985" s="3"/>
      <c r="AM985" s="3"/>
      <c r="AN985" s="3"/>
      <c r="AO985" s="3"/>
    </row>
    <row r="986" spans="1:41" x14ac:dyDescent="0.2">
      <c r="A986" s="1">
        <v>45212.530717592592</v>
      </c>
      <c r="B986" s="3" t="s">
        <v>86</v>
      </c>
      <c r="C986" s="2">
        <v>45212</v>
      </c>
      <c r="D986" s="3" t="s">
        <v>343</v>
      </c>
      <c r="E986" s="3">
        <v>3</v>
      </c>
      <c r="F986" s="3">
        <v>4</v>
      </c>
      <c r="G986" s="3">
        <v>3</v>
      </c>
      <c r="H986" s="3">
        <v>2</v>
      </c>
      <c r="I986" s="3">
        <v>4</v>
      </c>
      <c r="J986" s="3">
        <v>4</v>
      </c>
      <c r="K986" s="3"/>
      <c r="L986" s="3">
        <v>5</v>
      </c>
      <c r="M986" s="3"/>
      <c r="N986" s="3"/>
      <c r="O986" s="3"/>
      <c r="P986" s="3"/>
      <c r="Q986" s="3"/>
      <c r="R986" s="3"/>
      <c r="S986" s="3"/>
      <c r="T986" s="3"/>
      <c r="U986" s="3"/>
      <c r="V986" s="3"/>
      <c r="W986" s="3"/>
      <c r="X986" s="3"/>
      <c r="Y986" s="3"/>
      <c r="Z986" s="3"/>
      <c r="AA986" s="3"/>
      <c r="AB986" s="3"/>
      <c r="AC986" s="3"/>
      <c r="AD986" s="3"/>
      <c r="AE986" s="3" t="s">
        <v>349</v>
      </c>
      <c r="AF986" s="3">
        <f t="shared" si="16"/>
        <v>20</v>
      </c>
      <c r="AG986" s="3">
        <f>_xlfn.ISOWEEKNUM(EDF[[#This Row],[Date]])</f>
        <v>41</v>
      </c>
      <c r="AH986" s="3">
        <f>YEAR(EDF[[#This Row],[Date]])</f>
        <v>2023</v>
      </c>
      <c r="AI986" s="3"/>
      <c r="AJ986" s="3"/>
      <c r="AK986" s="3"/>
      <c r="AL986" s="3"/>
      <c r="AM986" s="3"/>
      <c r="AN986" s="3"/>
      <c r="AO986" s="3"/>
    </row>
    <row r="987" spans="1:41" x14ac:dyDescent="0.2">
      <c r="A987" s="1">
        <v>45212.55667824074</v>
      </c>
      <c r="B987" s="3" t="s">
        <v>188</v>
      </c>
      <c r="C987" s="2">
        <v>45212</v>
      </c>
      <c r="D987" s="3" t="s">
        <v>336</v>
      </c>
      <c r="E987" s="3">
        <v>4</v>
      </c>
      <c r="F987" s="3">
        <v>3</v>
      </c>
      <c r="G987" s="3">
        <v>4</v>
      </c>
      <c r="H987" s="3">
        <v>3</v>
      </c>
      <c r="I987" s="3">
        <v>3</v>
      </c>
      <c r="J987" s="3">
        <v>4</v>
      </c>
      <c r="K987" s="3"/>
      <c r="L987" s="3"/>
      <c r="M987" s="3"/>
      <c r="N987" s="3"/>
      <c r="O987" s="3"/>
      <c r="P987" s="3"/>
      <c r="Q987" s="3"/>
      <c r="R987" s="3"/>
      <c r="S987" s="3"/>
      <c r="T987" s="3"/>
      <c r="U987" s="3"/>
      <c r="V987" s="3"/>
      <c r="W987" s="3"/>
      <c r="X987" s="3"/>
      <c r="Y987" s="3"/>
      <c r="Z987" s="3"/>
      <c r="AA987" s="3"/>
      <c r="AB987" s="3"/>
      <c r="AC987" s="3"/>
      <c r="AD987" s="3"/>
      <c r="AE987" s="3"/>
      <c r="AF987" s="3">
        <f t="shared" si="16"/>
        <v>21</v>
      </c>
      <c r="AG987" s="3">
        <f>_xlfn.ISOWEEKNUM(EDF[[#This Row],[Date]])</f>
        <v>41</v>
      </c>
      <c r="AH987" s="3">
        <f>YEAR(EDF[[#This Row],[Date]])</f>
        <v>2023</v>
      </c>
      <c r="AI987" s="3"/>
      <c r="AJ987" s="3"/>
      <c r="AK987" s="3"/>
      <c r="AL987" s="3"/>
      <c r="AM987" s="3"/>
      <c r="AN987" s="3"/>
      <c r="AO987" s="3"/>
    </row>
    <row r="988" spans="1:41" x14ac:dyDescent="0.2">
      <c r="A988" s="1">
        <v>45212.568043981482</v>
      </c>
      <c r="B988" s="3" t="s">
        <v>131</v>
      </c>
      <c r="C988" s="2">
        <v>45212</v>
      </c>
      <c r="D988" s="3" t="s">
        <v>334</v>
      </c>
      <c r="E988" s="3">
        <v>3</v>
      </c>
      <c r="F988" s="3">
        <v>2</v>
      </c>
      <c r="G988" s="3">
        <v>2</v>
      </c>
      <c r="H988" s="3">
        <v>3</v>
      </c>
      <c r="I988" s="3">
        <v>3</v>
      </c>
      <c r="J988" s="3">
        <v>4</v>
      </c>
      <c r="K988" s="3"/>
      <c r="L988" s="3">
        <v>1</v>
      </c>
      <c r="M988" s="3"/>
      <c r="N988" s="3"/>
      <c r="O988" s="3"/>
      <c r="P988" s="3"/>
      <c r="Q988" s="3"/>
      <c r="R988" s="3"/>
      <c r="S988" s="3"/>
      <c r="T988" s="3"/>
      <c r="U988" s="3"/>
      <c r="V988" s="3"/>
      <c r="W988" s="3"/>
      <c r="X988" s="3"/>
      <c r="Y988" s="3"/>
      <c r="Z988" s="3"/>
      <c r="AA988" s="3" t="s">
        <v>337</v>
      </c>
      <c r="AB988" s="3"/>
      <c r="AC988" s="3"/>
      <c r="AD988" s="3"/>
      <c r="AE988" s="3" t="s">
        <v>350</v>
      </c>
      <c r="AF988" s="3">
        <f t="shared" si="16"/>
        <v>17</v>
      </c>
      <c r="AG988" s="3">
        <f>_xlfn.ISOWEEKNUM(EDF[[#This Row],[Date]])</f>
        <v>41</v>
      </c>
      <c r="AH988" s="3">
        <f>YEAR(EDF[[#This Row],[Date]])</f>
        <v>2023</v>
      </c>
      <c r="AI988" s="3"/>
      <c r="AJ988" s="3"/>
      <c r="AK988" s="3"/>
      <c r="AL988" s="3"/>
      <c r="AM988" s="3"/>
      <c r="AN988" s="3"/>
      <c r="AO988" s="3"/>
    </row>
    <row r="989" spans="1:41" x14ac:dyDescent="0.2">
      <c r="A989" s="1">
        <v>45212.568136574075</v>
      </c>
      <c r="B989" s="3" t="s">
        <v>88</v>
      </c>
      <c r="C989" s="2">
        <v>45212</v>
      </c>
      <c r="D989" s="3" t="s">
        <v>344</v>
      </c>
      <c r="E989" s="3">
        <v>5</v>
      </c>
      <c r="F989" s="3">
        <v>2</v>
      </c>
      <c r="G989" s="3">
        <v>5</v>
      </c>
      <c r="H989" s="3">
        <v>3</v>
      </c>
      <c r="I989" s="3">
        <v>2</v>
      </c>
      <c r="J989" s="3">
        <v>3</v>
      </c>
      <c r="K989" s="3" t="s">
        <v>351</v>
      </c>
      <c r="L989" s="3"/>
      <c r="M989" s="3"/>
      <c r="N989" s="3"/>
      <c r="O989" s="3"/>
      <c r="P989" s="3"/>
      <c r="Q989" s="3"/>
      <c r="R989" s="3"/>
      <c r="S989" s="3"/>
      <c r="T989" s="3"/>
      <c r="U989" s="3"/>
      <c r="V989" s="3"/>
      <c r="W989" s="3"/>
      <c r="X989" s="3"/>
      <c r="Y989" s="3"/>
      <c r="Z989" s="3"/>
      <c r="AA989" s="3"/>
      <c r="AB989" s="3"/>
      <c r="AC989" s="3"/>
      <c r="AD989" s="3"/>
      <c r="AE989" s="3"/>
      <c r="AF989" s="3">
        <f t="shared" si="16"/>
        <v>20</v>
      </c>
      <c r="AG989" s="3">
        <f>_xlfn.ISOWEEKNUM(EDF[[#This Row],[Date]])</f>
        <v>41</v>
      </c>
      <c r="AH989" s="3">
        <f>YEAR(EDF[[#This Row],[Date]])</f>
        <v>2023</v>
      </c>
      <c r="AI989" s="3"/>
      <c r="AJ989" s="3"/>
      <c r="AK989" s="3"/>
      <c r="AL989" s="3"/>
      <c r="AM989" s="3"/>
      <c r="AN989" s="3"/>
      <c r="AO989" s="3"/>
    </row>
    <row r="990" spans="1:41" x14ac:dyDescent="0.2">
      <c r="A990" s="1">
        <v>45212.572569444441</v>
      </c>
      <c r="B990" s="3" t="s">
        <v>80</v>
      </c>
      <c r="C990" s="2">
        <v>45212</v>
      </c>
      <c r="D990" s="3" t="s">
        <v>336</v>
      </c>
      <c r="E990" s="3">
        <v>3</v>
      </c>
      <c r="F990" s="3">
        <v>3</v>
      </c>
      <c r="G990" s="3">
        <v>3</v>
      </c>
      <c r="H990" s="3">
        <v>2</v>
      </c>
      <c r="I990" s="3">
        <v>2</v>
      </c>
      <c r="J990" s="3">
        <v>3</v>
      </c>
      <c r="K990" s="3"/>
      <c r="L990" s="3"/>
      <c r="M990" s="3"/>
      <c r="N990" s="3"/>
      <c r="O990" s="3"/>
      <c r="P990" s="3"/>
      <c r="Q990" s="3"/>
      <c r="R990" s="3"/>
      <c r="S990" s="3"/>
      <c r="T990" s="3"/>
      <c r="U990" s="3"/>
      <c r="V990" s="3"/>
      <c r="W990" s="3"/>
      <c r="X990" s="3"/>
      <c r="Y990" s="3"/>
      <c r="Z990" s="3"/>
      <c r="AA990" s="3"/>
      <c r="AB990" s="3"/>
      <c r="AC990" s="3"/>
      <c r="AD990" s="3"/>
      <c r="AE990" s="3"/>
      <c r="AF990" s="3">
        <f t="shared" si="16"/>
        <v>16</v>
      </c>
      <c r="AG990" s="3">
        <f>_xlfn.ISOWEEKNUM(EDF[[#This Row],[Date]])</f>
        <v>41</v>
      </c>
      <c r="AH990" s="3">
        <f>YEAR(EDF[[#This Row],[Date]])</f>
        <v>2023</v>
      </c>
      <c r="AI990" s="3"/>
      <c r="AJ990" s="3"/>
      <c r="AK990" s="3"/>
      <c r="AL990" s="3"/>
      <c r="AM990" s="3"/>
      <c r="AN990" s="3"/>
      <c r="AO990" s="3"/>
    </row>
    <row r="991" spans="1:41" x14ac:dyDescent="0.2">
      <c r="A991" s="1">
        <v>45212.581446759257</v>
      </c>
      <c r="B991" s="3" t="s">
        <v>315</v>
      </c>
      <c r="C991" s="2">
        <v>45212</v>
      </c>
      <c r="D991" s="3" t="s">
        <v>336</v>
      </c>
      <c r="E991" s="3">
        <v>5</v>
      </c>
      <c r="F991" s="3">
        <v>3</v>
      </c>
      <c r="G991" s="3">
        <v>3</v>
      </c>
      <c r="H991" s="3">
        <v>2</v>
      </c>
      <c r="I991" s="3">
        <v>3</v>
      </c>
      <c r="J991" s="3">
        <v>5</v>
      </c>
      <c r="K991" s="3"/>
      <c r="L991" s="3"/>
      <c r="M991" s="3"/>
      <c r="N991" s="3"/>
      <c r="O991" s="3"/>
      <c r="P991" s="3"/>
      <c r="Q991" s="3"/>
      <c r="R991" s="3"/>
      <c r="S991" s="3"/>
      <c r="T991" s="3"/>
      <c r="U991" s="3"/>
      <c r="V991" s="3"/>
      <c r="W991" s="3"/>
      <c r="X991" s="3"/>
      <c r="Y991" s="3"/>
      <c r="Z991" s="3"/>
      <c r="AA991" s="3"/>
      <c r="AB991" s="3"/>
      <c r="AC991" s="3"/>
      <c r="AD991" s="3"/>
      <c r="AE991" s="3"/>
      <c r="AF991" s="3">
        <f t="shared" si="16"/>
        <v>21</v>
      </c>
      <c r="AG991" s="3">
        <f>_xlfn.ISOWEEKNUM(EDF[[#This Row],[Date]])</f>
        <v>41</v>
      </c>
      <c r="AH991" s="3">
        <f>YEAR(EDF[[#This Row],[Date]])</f>
        <v>2023</v>
      </c>
      <c r="AI991" s="3"/>
      <c r="AJ991" s="3"/>
      <c r="AK991" s="3"/>
      <c r="AL991" s="3"/>
      <c r="AM991" s="3"/>
      <c r="AN991" s="3"/>
      <c r="AO991" s="3"/>
    </row>
    <row r="992" spans="1:41" x14ac:dyDescent="0.2">
      <c r="A992" s="1">
        <v>45212.597615740742</v>
      </c>
      <c r="B992" s="3" t="s">
        <v>83</v>
      </c>
      <c r="C992" s="2">
        <v>45212</v>
      </c>
      <c r="D992" s="3" t="s">
        <v>343</v>
      </c>
      <c r="E992" s="3">
        <v>2</v>
      </c>
      <c r="F992" s="3">
        <v>1</v>
      </c>
      <c r="G992" s="3">
        <v>4</v>
      </c>
      <c r="H992" s="3">
        <v>4</v>
      </c>
      <c r="I992" s="3">
        <v>3</v>
      </c>
      <c r="J992" s="3">
        <v>2</v>
      </c>
      <c r="K992" s="3"/>
      <c r="L992" s="3">
        <v>3</v>
      </c>
      <c r="M992" s="3"/>
      <c r="N992" s="3"/>
      <c r="O992" s="3"/>
      <c r="P992" s="3" t="s">
        <v>339</v>
      </c>
      <c r="Q992" s="3"/>
      <c r="R992" s="3"/>
      <c r="S992" s="3"/>
      <c r="T992" s="3"/>
      <c r="U992" s="3"/>
      <c r="V992" s="3"/>
      <c r="W992" s="3"/>
      <c r="X992" s="3"/>
      <c r="Y992" s="3"/>
      <c r="Z992" s="3"/>
      <c r="AA992" s="3"/>
      <c r="AB992" s="3"/>
      <c r="AC992" s="3"/>
      <c r="AD992" s="3"/>
      <c r="AE992" s="3"/>
      <c r="AF992" s="3">
        <f t="shared" si="16"/>
        <v>16</v>
      </c>
      <c r="AG992" s="3">
        <f>_xlfn.ISOWEEKNUM(EDF[[#This Row],[Date]])</f>
        <v>41</v>
      </c>
      <c r="AH992" s="3">
        <f>YEAR(EDF[[#This Row],[Date]])</f>
        <v>2023</v>
      </c>
      <c r="AI992" s="3"/>
      <c r="AJ992" s="3"/>
      <c r="AK992" s="3"/>
      <c r="AL992" s="3"/>
      <c r="AM992" s="3"/>
      <c r="AN992" s="3"/>
      <c r="AO992" s="3"/>
    </row>
    <row r="993" spans="1:41" x14ac:dyDescent="0.2">
      <c r="A993" s="1">
        <v>45212.604270833333</v>
      </c>
      <c r="B993" s="3" t="s">
        <v>76</v>
      </c>
      <c r="C993" s="2">
        <v>45212</v>
      </c>
      <c r="D993" s="3" t="s">
        <v>344</v>
      </c>
      <c r="E993" s="3">
        <v>3</v>
      </c>
      <c r="F993" s="3">
        <v>3</v>
      </c>
      <c r="G993" s="3">
        <v>2</v>
      </c>
      <c r="H993" s="3">
        <v>2</v>
      </c>
      <c r="I993" s="3">
        <v>3</v>
      </c>
      <c r="J993" s="3">
        <v>3</v>
      </c>
      <c r="K993" s="3"/>
      <c r="L993" s="3">
        <v>6</v>
      </c>
      <c r="M993" s="3"/>
      <c r="N993" s="3"/>
      <c r="O993" s="3" t="s">
        <v>335</v>
      </c>
      <c r="P993" s="3"/>
      <c r="Q993" s="3"/>
      <c r="R993" s="3" t="s">
        <v>339</v>
      </c>
      <c r="S993" s="3"/>
      <c r="T993" s="3"/>
      <c r="U993" s="3"/>
      <c r="V993" s="3"/>
      <c r="W993" s="3"/>
      <c r="X993" s="3"/>
      <c r="Y993" s="3"/>
      <c r="Z993" s="3"/>
      <c r="AA993" s="3"/>
      <c r="AB993" s="3"/>
      <c r="AC993" s="3"/>
      <c r="AD993" s="3"/>
      <c r="AE993" s="3"/>
      <c r="AF993" s="3">
        <f t="shared" si="16"/>
        <v>16</v>
      </c>
      <c r="AG993" s="3">
        <f>_xlfn.ISOWEEKNUM(EDF[[#This Row],[Date]])</f>
        <v>41</v>
      </c>
      <c r="AH993" s="3">
        <f>YEAR(EDF[[#This Row],[Date]])</f>
        <v>2023</v>
      </c>
      <c r="AI993" s="3"/>
      <c r="AJ993" s="3"/>
      <c r="AK993" s="3"/>
      <c r="AL993" s="3"/>
      <c r="AM993" s="3"/>
      <c r="AN993" s="3"/>
      <c r="AO993" s="3"/>
    </row>
    <row r="994" spans="1:41" x14ac:dyDescent="0.2">
      <c r="A994" s="1">
        <v>45212.623472222222</v>
      </c>
      <c r="B994" s="3" t="s">
        <v>211</v>
      </c>
      <c r="C994" s="2">
        <v>45212</v>
      </c>
      <c r="D994" s="3" t="s">
        <v>336</v>
      </c>
      <c r="E994" s="3">
        <v>4</v>
      </c>
      <c r="F994" s="3">
        <v>2</v>
      </c>
      <c r="G994" s="3">
        <v>4</v>
      </c>
      <c r="H994" s="3">
        <v>4</v>
      </c>
      <c r="I994" s="3">
        <v>2</v>
      </c>
      <c r="J994" s="3">
        <v>2</v>
      </c>
      <c r="K994" s="3"/>
      <c r="L994" s="3"/>
      <c r="M994" s="3"/>
      <c r="N994" s="3"/>
      <c r="O994" s="3"/>
      <c r="P994" s="3"/>
      <c r="Q994" s="3"/>
      <c r="R994" s="3"/>
      <c r="S994" s="3"/>
      <c r="T994" s="3"/>
      <c r="U994" s="3"/>
      <c r="V994" s="3"/>
      <c r="W994" s="3"/>
      <c r="X994" s="3"/>
      <c r="Y994" s="3"/>
      <c r="Z994" s="3"/>
      <c r="AA994" s="3"/>
      <c r="AB994" s="3"/>
      <c r="AC994" s="3"/>
      <c r="AD994" s="3"/>
      <c r="AE994" s="3"/>
      <c r="AF994" s="3">
        <f t="shared" si="16"/>
        <v>18</v>
      </c>
      <c r="AG994" s="3">
        <f>_xlfn.ISOWEEKNUM(EDF[[#This Row],[Date]])</f>
        <v>41</v>
      </c>
      <c r="AH994" s="3">
        <f>YEAR(EDF[[#This Row],[Date]])</f>
        <v>2023</v>
      </c>
      <c r="AI994" s="3"/>
      <c r="AJ994" s="3"/>
      <c r="AK994" s="3"/>
      <c r="AL994" s="3"/>
      <c r="AM994" s="3"/>
      <c r="AN994" s="3"/>
      <c r="AO994" s="3"/>
    </row>
    <row r="995" spans="1:41" x14ac:dyDescent="0.2">
      <c r="A995" s="1">
        <v>45212.6330787037</v>
      </c>
      <c r="B995" s="3" t="s">
        <v>192</v>
      </c>
      <c r="C995" s="2">
        <v>45212</v>
      </c>
      <c r="D995" s="3" t="s">
        <v>343</v>
      </c>
      <c r="E995" s="3">
        <v>3</v>
      </c>
      <c r="F995" s="3">
        <v>3</v>
      </c>
      <c r="G995" s="3">
        <v>2</v>
      </c>
      <c r="H995" s="3">
        <v>3</v>
      </c>
      <c r="I995" s="3">
        <v>4</v>
      </c>
      <c r="J995" s="3">
        <v>4</v>
      </c>
      <c r="K995" s="3"/>
      <c r="L995" s="3">
        <v>3</v>
      </c>
      <c r="M995" s="3"/>
      <c r="N995" s="3"/>
      <c r="O995" s="3"/>
      <c r="P995" s="3"/>
      <c r="Q995" s="3"/>
      <c r="R995" s="3" t="s">
        <v>335</v>
      </c>
      <c r="S995" s="3"/>
      <c r="T995" s="3"/>
      <c r="U995" s="3"/>
      <c r="V995" s="3"/>
      <c r="W995" s="3"/>
      <c r="X995" s="3"/>
      <c r="Y995" s="3"/>
      <c r="Z995" s="3"/>
      <c r="AA995" s="3"/>
      <c r="AB995" s="3"/>
      <c r="AC995" s="3"/>
      <c r="AD995" s="3"/>
      <c r="AE995" s="3"/>
      <c r="AF995" s="3">
        <f t="shared" si="16"/>
        <v>19</v>
      </c>
      <c r="AG995" s="3">
        <f>_xlfn.ISOWEEKNUM(EDF[[#This Row],[Date]])</f>
        <v>41</v>
      </c>
      <c r="AH995" s="3">
        <f>YEAR(EDF[[#This Row],[Date]])</f>
        <v>2023</v>
      </c>
      <c r="AI995" s="3"/>
      <c r="AJ995" s="3"/>
      <c r="AK995" s="3"/>
      <c r="AL995" s="3"/>
      <c r="AM995" s="3"/>
      <c r="AN995" s="3"/>
      <c r="AO995" s="3"/>
    </row>
    <row r="996" spans="1:41" x14ac:dyDescent="0.2">
      <c r="A996" s="1">
        <v>45212.64166666667</v>
      </c>
      <c r="B996" s="3" t="s">
        <v>200</v>
      </c>
      <c r="C996" s="2">
        <v>45212</v>
      </c>
      <c r="D996" s="3" t="s">
        <v>343</v>
      </c>
      <c r="E996" s="3">
        <v>3</v>
      </c>
      <c r="F996" s="3">
        <v>3</v>
      </c>
      <c r="G996" s="3">
        <v>1</v>
      </c>
      <c r="H996" s="3">
        <v>2</v>
      </c>
      <c r="I996" s="3">
        <v>3</v>
      </c>
      <c r="J996" s="3">
        <v>3</v>
      </c>
      <c r="K996" s="3"/>
      <c r="L996" s="3">
        <v>3</v>
      </c>
      <c r="M996" s="3" t="s">
        <v>335</v>
      </c>
      <c r="N996" s="3"/>
      <c r="O996" s="3"/>
      <c r="P996" s="3"/>
      <c r="Q996" s="3"/>
      <c r="R996" s="3"/>
      <c r="S996" s="3"/>
      <c r="T996" s="3"/>
      <c r="U996" s="3"/>
      <c r="V996" s="3"/>
      <c r="W996" s="3"/>
      <c r="X996" s="3"/>
      <c r="Y996" s="3"/>
      <c r="Z996" s="3"/>
      <c r="AA996" s="3"/>
      <c r="AB996" s="3"/>
      <c r="AC996" s="3"/>
      <c r="AD996" s="3"/>
      <c r="AE996" s="3" t="s">
        <v>330</v>
      </c>
      <c r="AF996" s="3">
        <f t="shared" ref="AF996:AF1027" si="17">SUM(E996:J996)</f>
        <v>15</v>
      </c>
      <c r="AG996" s="3">
        <f>_xlfn.ISOWEEKNUM(EDF[[#This Row],[Date]])</f>
        <v>41</v>
      </c>
      <c r="AH996" s="3">
        <f>YEAR(EDF[[#This Row],[Date]])</f>
        <v>2023</v>
      </c>
      <c r="AI996" s="3"/>
      <c r="AJ996" s="3"/>
      <c r="AK996" s="3"/>
      <c r="AL996" s="3"/>
      <c r="AM996" s="3"/>
      <c r="AN996" s="3"/>
      <c r="AO996" s="3"/>
    </row>
    <row r="997" spans="1:41" x14ac:dyDescent="0.2">
      <c r="A997" s="1">
        <v>45212.643368055556</v>
      </c>
      <c r="B997" s="3" t="s">
        <v>107</v>
      </c>
      <c r="C997" s="2">
        <v>45212</v>
      </c>
      <c r="D997" s="3" t="s">
        <v>344</v>
      </c>
      <c r="E997" s="3">
        <v>5</v>
      </c>
      <c r="F997" s="3">
        <v>3</v>
      </c>
      <c r="G997" s="3">
        <v>3</v>
      </c>
      <c r="H997" s="3">
        <v>4</v>
      </c>
      <c r="I997" s="3">
        <v>3</v>
      </c>
      <c r="J997" s="3">
        <v>2</v>
      </c>
      <c r="K997" s="3"/>
      <c r="L997" s="3">
        <v>1</v>
      </c>
      <c r="M997" s="3"/>
      <c r="N997" s="3"/>
      <c r="O997" s="3"/>
      <c r="P997" s="3"/>
      <c r="Q997" s="3"/>
      <c r="R997" s="3"/>
      <c r="S997" s="3"/>
      <c r="T997" s="3"/>
      <c r="U997" s="3"/>
      <c r="V997" s="3"/>
      <c r="W997" s="3"/>
      <c r="X997" s="3"/>
      <c r="Y997" s="3" t="s">
        <v>339</v>
      </c>
      <c r="Z997" s="3"/>
      <c r="AA997" s="3"/>
      <c r="AB997" s="3"/>
      <c r="AC997" s="3"/>
      <c r="AD997" s="3"/>
      <c r="AE997" s="3"/>
      <c r="AF997" s="3">
        <f t="shared" si="17"/>
        <v>20</v>
      </c>
      <c r="AG997" s="3">
        <f>_xlfn.ISOWEEKNUM(EDF[[#This Row],[Date]])</f>
        <v>41</v>
      </c>
      <c r="AH997" s="3">
        <f>YEAR(EDF[[#This Row],[Date]])</f>
        <v>2023</v>
      </c>
      <c r="AI997" s="3"/>
      <c r="AJ997" s="3"/>
      <c r="AK997" s="3"/>
      <c r="AL997" s="3"/>
      <c r="AM997" s="3"/>
      <c r="AN997" s="3"/>
      <c r="AO997" s="3"/>
    </row>
    <row r="998" spans="1:41" x14ac:dyDescent="0.2">
      <c r="A998" s="1">
        <v>45212.707268518519</v>
      </c>
      <c r="B998" s="3" t="s">
        <v>305</v>
      </c>
      <c r="C998" s="2">
        <v>45212</v>
      </c>
      <c r="D998" s="3" t="s">
        <v>343</v>
      </c>
      <c r="E998" s="3">
        <v>4</v>
      </c>
      <c r="F998" s="3">
        <v>4</v>
      </c>
      <c r="G998" s="3">
        <v>2</v>
      </c>
      <c r="H998" s="3">
        <v>3</v>
      </c>
      <c r="I998" s="3">
        <v>3</v>
      </c>
      <c r="J998" s="3">
        <v>4</v>
      </c>
      <c r="K998" s="3"/>
      <c r="L998" s="3"/>
      <c r="M998" s="3"/>
      <c r="N998" s="3"/>
      <c r="O998" s="3"/>
      <c r="P998" s="3"/>
      <c r="Q998" s="3"/>
      <c r="R998" s="3"/>
      <c r="S998" s="3"/>
      <c r="T998" s="3"/>
      <c r="U998" s="3"/>
      <c r="V998" s="3"/>
      <c r="W998" s="3"/>
      <c r="X998" s="3"/>
      <c r="Y998" s="3"/>
      <c r="Z998" s="3"/>
      <c r="AA998" s="3"/>
      <c r="AB998" s="3" t="s">
        <v>337</v>
      </c>
      <c r="AC998" s="3"/>
      <c r="AD998" s="3"/>
      <c r="AE998" s="3"/>
      <c r="AF998" s="3">
        <f t="shared" si="17"/>
        <v>20</v>
      </c>
      <c r="AG998" s="3">
        <f>_xlfn.ISOWEEKNUM(EDF[[#This Row],[Date]])</f>
        <v>41</v>
      </c>
      <c r="AH998" s="3">
        <f>YEAR(EDF[[#This Row],[Date]])</f>
        <v>2023</v>
      </c>
      <c r="AI998" s="3"/>
      <c r="AJ998" s="3"/>
      <c r="AK998" s="3"/>
      <c r="AL998" s="3"/>
      <c r="AM998" s="3"/>
      <c r="AN998" s="3"/>
      <c r="AO998" s="3"/>
    </row>
    <row r="999" spans="1:41" x14ac:dyDescent="0.2">
      <c r="A999" s="1">
        <v>45212.726666666669</v>
      </c>
      <c r="B999" s="3" t="s">
        <v>313</v>
      </c>
      <c r="C999" s="2">
        <v>45212</v>
      </c>
      <c r="D999" s="3" t="s">
        <v>334</v>
      </c>
      <c r="E999" s="3">
        <v>3</v>
      </c>
      <c r="F999" s="3">
        <v>2</v>
      </c>
      <c r="G999" s="3">
        <v>2</v>
      </c>
      <c r="H999" s="3">
        <v>3</v>
      </c>
      <c r="I999" s="3">
        <v>3</v>
      </c>
      <c r="J999" s="3">
        <v>3</v>
      </c>
      <c r="K999" s="3"/>
      <c r="L999" s="3"/>
      <c r="M999" s="3"/>
      <c r="N999" s="3"/>
      <c r="O999" s="3"/>
      <c r="P999" s="3"/>
      <c r="Q999" s="3"/>
      <c r="R999" s="3"/>
      <c r="S999" s="3"/>
      <c r="T999" s="3"/>
      <c r="U999" s="3"/>
      <c r="V999" s="3"/>
      <c r="W999" s="3"/>
      <c r="X999" s="3"/>
      <c r="Y999" s="3"/>
      <c r="Z999" s="3"/>
      <c r="AA999" s="3"/>
      <c r="AB999" s="3"/>
      <c r="AC999" s="3"/>
      <c r="AD999" s="3"/>
      <c r="AE999" s="3"/>
      <c r="AF999" s="3">
        <f t="shared" si="17"/>
        <v>16</v>
      </c>
      <c r="AG999" s="3">
        <f>_xlfn.ISOWEEKNUM(EDF[[#This Row],[Date]])</f>
        <v>41</v>
      </c>
      <c r="AH999" s="3">
        <f>YEAR(EDF[[#This Row],[Date]])</f>
        <v>2023</v>
      </c>
      <c r="AI999" s="3"/>
      <c r="AJ999" s="3"/>
      <c r="AK999" s="3"/>
      <c r="AL999" s="3"/>
      <c r="AM999" s="3"/>
      <c r="AN999" s="3"/>
      <c r="AO999" s="3"/>
    </row>
    <row r="1000" spans="1:41" x14ac:dyDescent="0.2">
      <c r="A1000" s="1">
        <v>45215.38658564815</v>
      </c>
      <c r="B1000" s="3" t="s">
        <v>75</v>
      </c>
      <c r="C1000" s="2">
        <v>45215</v>
      </c>
      <c r="D1000" s="3" t="s">
        <v>344</v>
      </c>
      <c r="E1000" s="3">
        <v>3</v>
      </c>
      <c r="F1000" s="3">
        <v>2</v>
      </c>
      <c r="G1000" s="3">
        <v>2</v>
      </c>
      <c r="H1000" s="3">
        <v>2</v>
      </c>
      <c r="I1000" s="3">
        <v>3</v>
      </c>
      <c r="J1000" s="3">
        <v>3</v>
      </c>
      <c r="K1000" s="3"/>
      <c r="L1000" s="3">
        <v>5</v>
      </c>
      <c r="M1000" s="3"/>
      <c r="N1000" s="3"/>
      <c r="O1000" s="3"/>
      <c r="P1000" s="3"/>
      <c r="Q1000" s="3"/>
      <c r="R1000" s="3"/>
      <c r="S1000" s="3"/>
      <c r="T1000" s="3"/>
      <c r="U1000" s="3"/>
      <c r="V1000" s="3"/>
      <c r="W1000" s="3"/>
      <c r="X1000" s="3"/>
      <c r="Y1000" s="3" t="s">
        <v>335</v>
      </c>
      <c r="Z1000" s="3" t="s">
        <v>339</v>
      </c>
      <c r="AA1000" s="3"/>
      <c r="AB1000" s="3"/>
      <c r="AC1000" s="3"/>
      <c r="AD1000" s="3"/>
      <c r="AE1000" s="3"/>
      <c r="AF1000" s="3">
        <f t="shared" si="17"/>
        <v>15</v>
      </c>
      <c r="AG1000" s="3">
        <f>_xlfn.ISOWEEKNUM(EDF[[#This Row],[Date]])</f>
        <v>42</v>
      </c>
      <c r="AH1000" s="3">
        <f>YEAR(EDF[[#This Row],[Date]])</f>
        <v>2023</v>
      </c>
      <c r="AI1000" s="3"/>
      <c r="AJ1000" s="3"/>
      <c r="AK1000" s="3"/>
      <c r="AL1000" s="3"/>
      <c r="AM1000" s="3"/>
      <c r="AN1000" s="3"/>
      <c r="AO1000" s="3"/>
    </row>
    <row r="1001" spans="1:41" x14ac:dyDescent="0.2">
      <c r="A1001" s="1">
        <v>45215.46429398148</v>
      </c>
      <c r="B1001" s="3" t="s">
        <v>313</v>
      </c>
      <c r="C1001" s="2">
        <v>45215</v>
      </c>
      <c r="D1001" s="3" t="s">
        <v>334</v>
      </c>
      <c r="E1001" s="3">
        <v>2</v>
      </c>
      <c r="F1001" s="3">
        <v>3</v>
      </c>
      <c r="G1001" s="3">
        <v>2</v>
      </c>
      <c r="H1001" s="3">
        <v>3</v>
      </c>
      <c r="I1001" s="3">
        <v>3</v>
      </c>
      <c r="J1001" s="3">
        <v>3</v>
      </c>
      <c r="K1001" s="3"/>
      <c r="L1001" s="3"/>
      <c r="M1001" s="3"/>
      <c r="N1001" s="3"/>
      <c r="O1001" s="3"/>
      <c r="P1001" s="3"/>
      <c r="Q1001" s="3"/>
      <c r="R1001" s="3"/>
      <c r="S1001" s="3"/>
      <c r="T1001" s="3"/>
      <c r="U1001" s="3"/>
      <c r="V1001" s="3"/>
      <c r="W1001" s="3"/>
      <c r="X1001" s="3"/>
      <c r="Y1001" s="3"/>
      <c r="Z1001" s="3"/>
      <c r="AA1001" s="3"/>
      <c r="AB1001" s="3"/>
      <c r="AC1001" s="3"/>
      <c r="AD1001" s="3"/>
      <c r="AE1001" s="3"/>
      <c r="AF1001" s="3">
        <f t="shared" si="17"/>
        <v>16</v>
      </c>
      <c r="AG1001" s="3">
        <f>_xlfn.ISOWEEKNUM(EDF[[#This Row],[Date]])</f>
        <v>42</v>
      </c>
      <c r="AH1001" s="3">
        <f>YEAR(EDF[[#This Row],[Date]])</f>
        <v>2023</v>
      </c>
      <c r="AI1001" s="3"/>
      <c r="AJ1001" s="3"/>
      <c r="AK1001" s="3"/>
      <c r="AL1001" s="3"/>
      <c r="AM1001" s="3"/>
      <c r="AN1001" s="3"/>
      <c r="AO1001" s="3"/>
    </row>
    <row r="1002" spans="1:41" x14ac:dyDescent="0.2">
      <c r="A1002" s="1">
        <v>45215.464826388888</v>
      </c>
      <c r="B1002" s="3" t="s">
        <v>85</v>
      </c>
      <c r="C1002" s="2">
        <v>45215</v>
      </c>
      <c r="D1002" s="3" t="s">
        <v>343</v>
      </c>
      <c r="E1002" s="3">
        <v>4</v>
      </c>
      <c r="F1002" s="3">
        <v>3</v>
      </c>
      <c r="G1002" s="3">
        <v>4</v>
      </c>
      <c r="H1002" s="3">
        <v>1</v>
      </c>
      <c r="I1002" s="3">
        <v>3</v>
      </c>
      <c r="J1002" s="3">
        <v>2</v>
      </c>
      <c r="K1002" s="3"/>
      <c r="L1002" s="3">
        <v>4</v>
      </c>
      <c r="M1002" s="3"/>
      <c r="N1002" s="3"/>
      <c r="O1002" s="3" t="s">
        <v>337</v>
      </c>
      <c r="P1002" s="3" t="s">
        <v>337</v>
      </c>
      <c r="Q1002" s="3"/>
      <c r="R1002" s="3"/>
      <c r="S1002" s="3"/>
      <c r="T1002" s="3"/>
      <c r="U1002" s="3"/>
      <c r="V1002" s="3"/>
      <c r="W1002" s="3"/>
      <c r="X1002" s="3"/>
      <c r="Y1002" s="3"/>
      <c r="Z1002" s="3"/>
      <c r="AA1002" s="3"/>
      <c r="AB1002" s="3"/>
      <c r="AC1002" s="3"/>
      <c r="AD1002" s="3"/>
      <c r="AE1002" s="3"/>
      <c r="AF1002" s="3">
        <f t="shared" si="17"/>
        <v>17</v>
      </c>
      <c r="AG1002" s="3">
        <f>_xlfn.ISOWEEKNUM(EDF[[#This Row],[Date]])</f>
        <v>42</v>
      </c>
      <c r="AH1002" s="3">
        <f>YEAR(EDF[[#This Row],[Date]])</f>
        <v>2023</v>
      </c>
      <c r="AI1002" s="3"/>
      <c r="AJ1002" s="3"/>
      <c r="AK1002" s="3"/>
      <c r="AL1002" s="3"/>
      <c r="AM1002" s="3"/>
      <c r="AN1002" s="3"/>
      <c r="AO1002" s="3"/>
    </row>
    <row r="1003" spans="1:41" x14ac:dyDescent="0.2">
      <c r="A1003" s="1">
        <v>45215.466354166667</v>
      </c>
      <c r="B1003" s="3" t="s">
        <v>87</v>
      </c>
      <c r="C1003" s="2">
        <v>45215</v>
      </c>
      <c r="D1003" s="3" t="s">
        <v>343</v>
      </c>
      <c r="E1003" s="3">
        <v>2</v>
      </c>
      <c r="F1003" s="3">
        <v>2</v>
      </c>
      <c r="G1003" s="3">
        <v>2</v>
      </c>
      <c r="H1003" s="3">
        <v>2</v>
      </c>
      <c r="I1003" s="3">
        <v>4</v>
      </c>
      <c r="J1003" s="3">
        <v>4</v>
      </c>
      <c r="K1003" s="3"/>
      <c r="L1003" s="3">
        <v>3</v>
      </c>
      <c r="M1003" s="3"/>
      <c r="N1003" s="3"/>
      <c r="O1003" s="3"/>
      <c r="P1003" s="3"/>
      <c r="Q1003" s="3"/>
      <c r="R1003" s="3"/>
      <c r="S1003" s="3"/>
      <c r="T1003" s="3"/>
      <c r="U1003" s="3"/>
      <c r="V1003" s="3"/>
      <c r="W1003" s="3"/>
      <c r="X1003" s="3"/>
      <c r="Y1003" s="3"/>
      <c r="Z1003" s="3"/>
      <c r="AA1003" s="3"/>
      <c r="AB1003" s="3"/>
      <c r="AC1003" s="3"/>
      <c r="AD1003" s="3"/>
      <c r="AE1003" s="3" t="s">
        <v>352</v>
      </c>
      <c r="AF1003" s="3">
        <f t="shared" si="17"/>
        <v>16</v>
      </c>
      <c r="AG1003" s="3">
        <f>_xlfn.ISOWEEKNUM(EDF[[#This Row],[Date]])</f>
        <v>42</v>
      </c>
      <c r="AH1003" s="3">
        <f>YEAR(EDF[[#This Row],[Date]])</f>
        <v>2023</v>
      </c>
      <c r="AI1003" s="3"/>
      <c r="AJ1003" s="3"/>
      <c r="AK1003" s="3"/>
      <c r="AL1003" s="3"/>
      <c r="AM1003" s="3"/>
      <c r="AN1003" s="3"/>
      <c r="AO1003" s="3"/>
    </row>
    <row r="1004" spans="1:41" x14ac:dyDescent="0.2">
      <c r="A1004" s="1">
        <v>45215.466782407406</v>
      </c>
      <c r="B1004" s="3" t="s">
        <v>111</v>
      </c>
      <c r="C1004" s="2">
        <v>45215</v>
      </c>
      <c r="D1004" s="3" t="s">
        <v>334</v>
      </c>
      <c r="E1004" s="3">
        <v>2</v>
      </c>
      <c r="F1004" s="3">
        <v>4</v>
      </c>
      <c r="G1004" s="3">
        <v>4</v>
      </c>
      <c r="H1004" s="3">
        <v>3</v>
      </c>
      <c r="I1004" s="3">
        <v>4</v>
      </c>
      <c r="J1004" s="3">
        <v>3</v>
      </c>
      <c r="K1004" s="3"/>
      <c r="L1004" s="3">
        <v>6</v>
      </c>
      <c r="M1004" s="3"/>
      <c r="N1004" s="3"/>
      <c r="O1004" s="3"/>
      <c r="P1004" s="3"/>
      <c r="Q1004" s="3"/>
      <c r="R1004" s="3" t="s">
        <v>335</v>
      </c>
      <c r="S1004" s="3"/>
      <c r="T1004" s="3"/>
      <c r="U1004" s="3"/>
      <c r="V1004" s="3"/>
      <c r="W1004" s="3"/>
      <c r="X1004" s="3"/>
      <c r="Y1004" s="3"/>
      <c r="Z1004" s="3"/>
      <c r="AA1004" s="3"/>
      <c r="AB1004" s="3"/>
      <c r="AC1004" s="3"/>
      <c r="AD1004" s="3"/>
      <c r="AE1004" s="3"/>
      <c r="AF1004" s="3">
        <f t="shared" si="17"/>
        <v>20</v>
      </c>
      <c r="AG1004" s="3">
        <f>_xlfn.ISOWEEKNUM(EDF[[#This Row],[Date]])</f>
        <v>42</v>
      </c>
      <c r="AH1004" s="3">
        <f>YEAR(EDF[[#This Row],[Date]])</f>
        <v>2023</v>
      </c>
      <c r="AI1004" s="3"/>
      <c r="AJ1004" s="3"/>
      <c r="AK1004" s="3"/>
      <c r="AL1004" s="3"/>
      <c r="AM1004" s="3"/>
      <c r="AN1004" s="3"/>
      <c r="AO1004" s="3"/>
    </row>
    <row r="1005" spans="1:41" x14ac:dyDescent="0.2">
      <c r="A1005" s="1">
        <v>45215.468553240738</v>
      </c>
      <c r="B1005" s="3" t="s">
        <v>211</v>
      </c>
      <c r="C1005" s="2">
        <v>45215</v>
      </c>
      <c r="D1005" s="3" t="s">
        <v>343</v>
      </c>
      <c r="E1005" s="3">
        <v>3</v>
      </c>
      <c r="F1005" s="3">
        <v>3</v>
      </c>
      <c r="G1005" s="3">
        <v>4</v>
      </c>
      <c r="H1005" s="3">
        <v>2</v>
      </c>
      <c r="I1005" s="3">
        <v>2</v>
      </c>
      <c r="J1005" s="3">
        <v>3</v>
      </c>
      <c r="K1005" s="3"/>
      <c r="L1005" s="3"/>
      <c r="M1005" s="3"/>
      <c r="N1005" s="3"/>
      <c r="O1005" s="3"/>
      <c r="P1005" s="3"/>
      <c r="Q1005" s="3"/>
      <c r="R1005" s="3"/>
      <c r="S1005" s="3"/>
      <c r="T1005" s="3"/>
      <c r="U1005" s="3"/>
      <c r="V1005" s="3"/>
      <c r="W1005" s="3"/>
      <c r="X1005" s="3"/>
      <c r="Y1005" s="3"/>
      <c r="Z1005" s="3"/>
      <c r="AA1005" s="3"/>
      <c r="AB1005" s="3"/>
      <c r="AC1005" s="3"/>
      <c r="AD1005" s="3"/>
      <c r="AE1005" s="3"/>
      <c r="AF1005" s="3">
        <f t="shared" si="17"/>
        <v>17</v>
      </c>
      <c r="AG1005" s="3">
        <f>_xlfn.ISOWEEKNUM(EDF[[#This Row],[Date]])</f>
        <v>42</v>
      </c>
      <c r="AH1005" s="3">
        <f>YEAR(EDF[[#This Row],[Date]])</f>
        <v>2023</v>
      </c>
      <c r="AI1005" s="3"/>
      <c r="AJ1005" s="3"/>
      <c r="AK1005" s="3"/>
      <c r="AL1005" s="3"/>
      <c r="AM1005" s="3"/>
      <c r="AN1005" s="3"/>
      <c r="AO1005" s="3"/>
    </row>
    <row r="1006" spans="1:41" x14ac:dyDescent="0.2">
      <c r="A1006" s="1">
        <v>45215.472129629627</v>
      </c>
      <c r="B1006" s="3" t="s">
        <v>76</v>
      </c>
      <c r="C1006" s="2">
        <v>45215</v>
      </c>
      <c r="D1006" s="3" t="s">
        <v>344</v>
      </c>
      <c r="E1006" s="3">
        <v>3</v>
      </c>
      <c r="F1006" s="3">
        <v>3</v>
      </c>
      <c r="G1006" s="3">
        <v>3</v>
      </c>
      <c r="H1006" s="3">
        <v>4</v>
      </c>
      <c r="I1006" s="3">
        <v>3</v>
      </c>
      <c r="J1006" s="3">
        <v>3</v>
      </c>
      <c r="K1006" s="3"/>
      <c r="L1006" s="3"/>
      <c r="M1006" s="3"/>
      <c r="N1006" s="3"/>
      <c r="O1006" s="3"/>
      <c r="P1006" s="3"/>
      <c r="Q1006" s="3"/>
      <c r="R1006" s="3"/>
      <c r="S1006" s="3"/>
      <c r="T1006" s="3"/>
      <c r="U1006" s="3"/>
      <c r="V1006" s="3"/>
      <c r="W1006" s="3"/>
      <c r="X1006" s="3"/>
      <c r="Y1006" s="3"/>
      <c r="Z1006" s="3"/>
      <c r="AA1006" s="3"/>
      <c r="AB1006" s="3"/>
      <c r="AC1006" s="3"/>
      <c r="AD1006" s="3"/>
      <c r="AE1006" s="3"/>
      <c r="AF1006" s="3">
        <f t="shared" si="17"/>
        <v>19</v>
      </c>
      <c r="AG1006" s="3">
        <f>_xlfn.ISOWEEKNUM(EDF[[#This Row],[Date]])</f>
        <v>42</v>
      </c>
      <c r="AH1006" s="3">
        <f>YEAR(EDF[[#This Row],[Date]])</f>
        <v>2023</v>
      </c>
      <c r="AI1006" s="3"/>
      <c r="AJ1006" s="3"/>
      <c r="AK1006" s="3"/>
      <c r="AL1006" s="3"/>
      <c r="AM1006" s="3"/>
      <c r="AN1006" s="3"/>
      <c r="AO1006" s="3"/>
    </row>
    <row r="1007" spans="1:41" x14ac:dyDescent="0.2">
      <c r="A1007" s="1">
        <v>45215.477141203701</v>
      </c>
      <c r="B1007" s="3" t="s">
        <v>131</v>
      </c>
      <c r="C1007" s="2">
        <v>45215</v>
      </c>
      <c r="D1007" s="3" t="s">
        <v>336</v>
      </c>
      <c r="E1007" s="3">
        <v>4</v>
      </c>
      <c r="F1007" s="3">
        <v>4</v>
      </c>
      <c r="G1007" s="3">
        <v>3</v>
      </c>
      <c r="H1007" s="3">
        <v>4</v>
      </c>
      <c r="I1007" s="3">
        <v>3</v>
      </c>
      <c r="J1007" s="3">
        <v>3</v>
      </c>
      <c r="K1007" s="3"/>
      <c r="L1007" s="3">
        <v>3</v>
      </c>
      <c r="M1007" s="3"/>
      <c r="N1007" s="3"/>
      <c r="O1007" s="3"/>
      <c r="P1007" s="3"/>
      <c r="Q1007" s="3"/>
      <c r="R1007" s="3"/>
      <c r="S1007" s="3"/>
      <c r="T1007" s="3"/>
      <c r="U1007" s="3"/>
      <c r="V1007" s="3"/>
      <c r="W1007" s="3" t="s">
        <v>335</v>
      </c>
      <c r="X1007" s="3"/>
      <c r="Y1007" s="3"/>
      <c r="Z1007" s="3"/>
      <c r="AA1007" s="3"/>
      <c r="AB1007" s="3"/>
      <c r="AC1007" s="3"/>
      <c r="AD1007" s="3"/>
      <c r="AE1007" s="3" t="s">
        <v>353</v>
      </c>
      <c r="AF1007" s="3">
        <f t="shared" si="17"/>
        <v>21</v>
      </c>
      <c r="AG1007" s="3">
        <f>_xlfn.ISOWEEKNUM(EDF[[#This Row],[Date]])</f>
        <v>42</v>
      </c>
      <c r="AH1007" s="3">
        <f>YEAR(EDF[[#This Row],[Date]])</f>
        <v>2023</v>
      </c>
      <c r="AI1007" s="3"/>
      <c r="AJ1007" s="3"/>
      <c r="AK1007" s="3"/>
      <c r="AL1007" s="3"/>
      <c r="AM1007" s="3"/>
      <c r="AN1007" s="3"/>
      <c r="AO1007" s="3"/>
    </row>
    <row r="1008" spans="1:41" x14ac:dyDescent="0.2">
      <c r="A1008" s="1">
        <v>45215.479930555557</v>
      </c>
      <c r="B1008" s="3" t="s">
        <v>205</v>
      </c>
      <c r="C1008" s="2">
        <v>45215</v>
      </c>
      <c r="D1008" s="3" t="s">
        <v>334</v>
      </c>
      <c r="E1008" s="3">
        <v>2</v>
      </c>
      <c r="F1008" s="3">
        <v>2</v>
      </c>
      <c r="G1008" s="3">
        <v>2</v>
      </c>
      <c r="H1008" s="3">
        <v>3</v>
      </c>
      <c r="I1008" s="3">
        <v>3</v>
      </c>
      <c r="J1008" s="3">
        <v>3</v>
      </c>
      <c r="K1008" s="3"/>
      <c r="L1008" s="3">
        <v>2</v>
      </c>
      <c r="M1008" s="3"/>
      <c r="N1008" s="3"/>
      <c r="O1008" s="3"/>
      <c r="P1008" s="3"/>
      <c r="Q1008" s="3"/>
      <c r="R1008" s="3" t="s">
        <v>335</v>
      </c>
      <c r="S1008" s="3"/>
      <c r="T1008" s="3"/>
      <c r="U1008" s="3"/>
      <c r="V1008" s="3"/>
      <c r="W1008" s="3"/>
      <c r="X1008" s="3"/>
      <c r="Y1008" s="3"/>
      <c r="Z1008" s="3"/>
      <c r="AA1008" s="3" t="s">
        <v>337</v>
      </c>
      <c r="AB1008" s="3"/>
      <c r="AC1008" s="3"/>
      <c r="AD1008" s="3"/>
      <c r="AE1008" s="3"/>
      <c r="AF1008" s="3">
        <f t="shared" si="17"/>
        <v>15</v>
      </c>
      <c r="AG1008" s="3">
        <f>_xlfn.ISOWEEKNUM(EDF[[#This Row],[Date]])</f>
        <v>42</v>
      </c>
      <c r="AH1008" s="3">
        <f>YEAR(EDF[[#This Row],[Date]])</f>
        <v>2023</v>
      </c>
      <c r="AI1008" s="3"/>
      <c r="AJ1008" s="3"/>
      <c r="AK1008" s="3"/>
      <c r="AL1008" s="3"/>
      <c r="AM1008" s="3"/>
      <c r="AN1008" s="3"/>
      <c r="AO1008" s="3"/>
    </row>
    <row r="1009" spans="1:41" x14ac:dyDescent="0.2">
      <c r="A1009" s="1">
        <v>45215.490173611113</v>
      </c>
      <c r="B1009" s="3" t="s">
        <v>107</v>
      </c>
      <c r="C1009" s="2">
        <v>45215</v>
      </c>
      <c r="D1009" s="3" t="s">
        <v>344</v>
      </c>
      <c r="E1009" s="3">
        <v>3</v>
      </c>
      <c r="F1009" s="3">
        <v>2</v>
      </c>
      <c r="G1009" s="3">
        <v>2</v>
      </c>
      <c r="H1009" s="3">
        <v>2</v>
      </c>
      <c r="I1009" s="3">
        <v>2</v>
      </c>
      <c r="J1009" s="3">
        <v>2</v>
      </c>
      <c r="K1009" s="3"/>
      <c r="L1009" s="3">
        <v>2</v>
      </c>
      <c r="M1009" s="3"/>
      <c r="N1009" s="3"/>
      <c r="O1009" s="3"/>
      <c r="P1009" s="3"/>
      <c r="Q1009" s="3"/>
      <c r="R1009" s="3"/>
      <c r="S1009" s="3"/>
      <c r="T1009" s="3"/>
      <c r="U1009" s="3"/>
      <c r="V1009" s="3"/>
      <c r="W1009" s="3"/>
      <c r="X1009" s="3"/>
      <c r="Y1009" s="3" t="s">
        <v>339</v>
      </c>
      <c r="Z1009" s="3"/>
      <c r="AA1009" s="3"/>
      <c r="AB1009" s="3"/>
      <c r="AC1009" s="3"/>
      <c r="AD1009" s="3"/>
      <c r="AE1009" s="3" t="s">
        <v>354</v>
      </c>
      <c r="AF1009" s="3">
        <f t="shared" si="17"/>
        <v>13</v>
      </c>
      <c r="AG1009" s="3">
        <f>_xlfn.ISOWEEKNUM(EDF[[#This Row],[Date]])</f>
        <v>42</v>
      </c>
      <c r="AH1009" s="3">
        <f>YEAR(EDF[[#This Row],[Date]])</f>
        <v>2023</v>
      </c>
      <c r="AI1009" s="3"/>
      <c r="AJ1009" s="3"/>
      <c r="AK1009" s="3"/>
      <c r="AL1009" s="3"/>
      <c r="AM1009" s="3"/>
      <c r="AN1009" s="3"/>
      <c r="AO1009" s="3"/>
    </row>
    <row r="1010" spans="1:41" x14ac:dyDescent="0.2">
      <c r="A1010" s="1">
        <v>45215.497314814813</v>
      </c>
      <c r="B1010" s="3" t="s">
        <v>233</v>
      </c>
      <c r="C1010" s="2">
        <v>45215</v>
      </c>
      <c r="D1010" s="3" t="s">
        <v>344</v>
      </c>
      <c r="E1010" s="3">
        <v>3</v>
      </c>
      <c r="F1010" s="3">
        <v>4</v>
      </c>
      <c r="G1010" s="3">
        <v>3</v>
      </c>
      <c r="H1010" s="3">
        <v>2</v>
      </c>
      <c r="I1010" s="3">
        <v>3</v>
      </c>
      <c r="J1010" s="3">
        <v>3</v>
      </c>
      <c r="K1010" s="3"/>
      <c r="L1010" s="3">
        <v>6</v>
      </c>
      <c r="M1010" s="3"/>
      <c r="N1010" s="3"/>
      <c r="O1010" s="3" t="s">
        <v>335</v>
      </c>
      <c r="P1010" s="3"/>
      <c r="Q1010" s="3"/>
      <c r="R1010" s="3"/>
      <c r="S1010" s="3"/>
      <c r="T1010" s="3"/>
      <c r="U1010" s="3"/>
      <c r="V1010" s="3"/>
      <c r="W1010" s="3"/>
      <c r="X1010" s="3"/>
      <c r="Y1010" s="3"/>
      <c r="Z1010" s="3"/>
      <c r="AA1010" s="3" t="s">
        <v>335</v>
      </c>
      <c r="AB1010" s="3" t="s">
        <v>335</v>
      </c>
      <c r="AC1010" s="3"/>
      <c r="AD1010" s="3"/>
      <c r="AE1010" s="3"/>
      <c r="AF1010" s="3">
        <f t="shared" si="17"/>
        <v>18</v>
      </c>
      <c r="AG1010" s="3">
        <f>_xlfn.ISOWEEKNUM(EDF[[#This Row],[Date]])</f>
        <v>42</v>
      </c>
      <c r="AH1010" s="3">
        <f>YEAR(EDF[[#This Row],[Date]])</f>
        <v>2023</v>
      </c>
      <c r="AI1010" s="3"/>
      <c r="AJ1010" s="3"/>
      <c r="AK1010" s="3"/>
      <c r="AL1010" s="3"/>
      <c r="AM1010" s="3"/>
      <c r="AN1010" s="3"/>
      <c r="AO1010" s="3"/>
    </row>
    <row r="1011" spans="1:41" x14ac:dyDescent="0.2">
      <c r="A1011" s="1">
        <v>45215.542222222219</v>
      </c>
      <c r="B1011" s="3" t="s">
        <v>167</v>
      </c>
      <c r="C1011" s="2">
        <v>45215</v>
      </c>
      <c r="D1011" s="3" t="s">
        <v>344</v>
      </c>
      <c r="E1011" s="3">
        <v>1</v>
      </c>
      <c r="F1011" s="3">
        <v>3</v>
      </c>
      <c r="G1011" s="3">
        <v>3</v>
      </c>
      <c r="H1011" s="3">
        <v>2</v>
      </c>
      <c r="I1011" s="3">
        <v>3</v>
      </c>
      <c r="J1011" s="3">
        <v>4</v>
      </c>
      <c r="K1011" s="3"/>
      <c r="L1011" s="3">
        <v>3</v>
      </c>
      <c r="M1011" s="3"/>
      <c r="N1011" s="3"/>
      <c r="O1011" s="3"/>
      <c r="P1011" s="3"/>
      <c r="Q1011" s="3"/>
      <c r="R1011" s="3"/>
      <c r="S1011" s="3"/>
      <c r="T1011" s="3"/>
      <c r="U1011" s="3"/>
      <c r="V1011" s="3"/>
      <c r="W1011" s="3"/>
      <c r="X1011" s="3"/>
      <c r="Y1011" s="3"/>
      <c r="Z1011" s="3" t="s">
        <v>339</v>
      </c>
      <c r="AA1011" s="3"/>
      <c r="AB1011" s="3"/>
      <c r="AC1011" s="3"/>
      <c r="AD1011" s="3"/>
      <c r="AE1011" s="3" t="s">
        <v>355</v>
      </c>
      <c r="AF1011" s="3">
        <f t="shared" si="17"/>
        <v>16</v>
      </c>
      <c r="AG1011" s="3">
        <f>_xlfn.ISOWEEKNUM(EDF[[#This Row],[Date]])</f>
        <v>42</v>
      </c>
      <c r="AH1011" s="3">
        <f>YEAR(EDF[[#This Row],[Date]])</f>
        <v>2023</v>
      </c>
      <c r="AI1011" s="3"/>
      <c r="AJ1011" s="3"/>
      <c r="AK1011" s="3"/>
      <c r="AL1011" s="3"/>
      <c r="AM1011" s="3"/>
      <c r="AN1011" s="3"/>
      <c r="AO1011" s="3"/>
    </row>
    <row r="1012" spans="1:41" ht="29" x14ac:dyDescent="0.2">
      <c r="A1012" s="1">
        <v>45215.56391203704</v>
      </c>
      <c r="B1012" s="3" t="s">
        <v>192</v>
      </c>
      <c r="C1012" s="2">
        <v>45215</v>
      </c>
      <c r="D1012" s="3" t="s">
        <v>343</v>
      </c>
      <c r="E1012" s="3">
        <v>4</v>
      </c>
      <c r="F1012" s="3">
        <v>3</v>
      </c>
      <c r="G1012" s="3">
        <v>3</v>
      </c>
      <c r="H1012" s="3">
        <v>3</v>
      </c>
      <c r="I1012" s="3">
        <v>4</v>
      </c>
      <c r="J1012" s="3">
        <v>4</v>
      </c>
      <c r="K1012" s="13" t="s">
        <v>356</v>
      </c>
      <c r="L1012" s="3"/>
      <c r="M1012" s="3"/>
      <c r="N1012" s="3"/>
      <c r="O1012" s="3"/>
      <c r="P1012" s="3"/>
      <c r="Q1012" s="3"/>
      <c r="R1012" s="3"/>
      <c r="S1012" s="3"/>
      <c r="T1012" s="3"/>
      <c r="U1012" s="3"/>
      <c r="V1012" s="3"/>
      <c r="W1012" s="3"/>
      <c r="X1012" s="3"/>
      <c r="Y1012" s="3"/>
      <c r="Z1012" s="3"/>
      <c r="AA1012" s="3"/>
      <c r="AB1012" s="3"/>
      <c r="AC1012" s="3"/>
      <c r="AD1012" s="3"/>
      <c r="AE1012" s="3"/>
      <c r="AF1012" s="3">
        <f t="shared" si="17"/>
        <v>21</v>
      </c>
      <c r="AG1012" s="3">
        <f>_xlfn.ISOWEEKNUM(EDF[[#This Row],[Date]])</f>
        <v>42</v>
      </c>
      <c r="AH1012" s="3">
        <f>YEAR(EDF[[#This Row],[Date]])</f>
        <v>2023</v>
      </c>
      <c r="AI1012" s="3"/>
      <c r="AJ1012" s="3"/>
      <c r="AK1012" s="3"/>
      <c r="AL1012" s="3"/>
      <c r="AM1012" s="3"/>
      <c r="AN1012" s="3"/>
      <c r="AO1012" s="3"/>
    </row>
    <row r="1013" spans="1:41" x14ac:dyDescent="0.2">
      <c r="A1013" s="1">
        <v>45215.566747685189</v>
      </c>
      <c r="B1013" s="3" t="s">
        <v>171</v>
      </c>
      <c r="C1013" s="2">
        <v>45215</v>
      </c>
      <c r="D1013" s="3" t="s">
        <v>343</v>
      </c>
      <c r="E1013" s="3">
        <v>4</v>
      </c>
      <c r="F1013" s="3">
        <v>2</v>
      </c>
      <c r="G1013" s="3">
        <v>2</v>
      </c>
      <c r="H1013" s="3">
        <v>3</v>
      </c>
      <c r="I1013" s="3">
        <v>3</v>
      </c>
      <c r="J1013" s="3">
        <v>4</v>
      </c>
      <c r="K1013" s="3"/>
      <c r="L1013" s="3"/>
      <c r="M1013" s="3"/>
      <c r="N1013" s="3"/>
      <c r="O1013" s="3"/>
      <c r="P1013" s="3"/>
      <c r="Q1013" s="3"/>
      <c r="R1013" s="3"/>
      <c r="S1013" s="3"/>
      <c r="T1013" s="3"/>
      <c r="U1013" s="3"/>
      <c r="V1013" s="3"/>
      <c r="W1013" s="3"/>
      <c r="X1013" s="3"/>
      <c r="Y1013" s="3"/>
      <c r="Z1013" s="3"/>
      <c r="AA1013" s="3"/>
      <c r="AB1013" s="3"/>
      <c r="AC1013" s="3"/>
      <c r="AD1013" s="3"/>
      <c r="AE1013" s="3"/>
      <c r="AF1013" s="3">
        <f t="shared" si="17"/>
        <v>18</v>
      </c>
      <c r="AG1013" s="3">
        <f>_xlfn.ISOWEEKNUM(EDF[[#This Row],[Date]])</f>
        <v>42</v>
      </c>
      <c r="AH1013" s="3">
        <f>YEAR(EDF[[#This Row],[Date]])</f>
        <v>2023</v>
      </c>
      <c r="AI1013" s="3"/>
      <c r="AJ1013" s="3"/>
      <c r="AK1013" s="3"/>
      <c r="AL1013" s="3"/>
      <c r="AM1013" s="3"/>
      <c r="AN1013" s="3"/>
      <c r="AO1013" s="3"/>
    </row>
    <row r="1014" spans="1:41" x14ac:dyDescent="0.2">
      <c r="A1014" s="1">
        <v>45215.581574074073</v>
      </c>
      <c r="B1014" s="3" t="s">
        <v>181</v>
      </c>
      <c r="C1014" s="2">
        <v>45215</v>
      </c>
      <c r="D1014" s="3" t="s">
        <v>344</v>
      </c>
      <c r="E1014" s="3">
        <v>4</v>
      </c>
      <c r="F1014" s="3">
        <v>4</v>
      </c>
      <c r="G1014" s="3">
        <v>3</v>
      </c>
      <c r="H1014" s="3">
        <v>2</v>
      </c>
      <c r="I1014" s="3">
        <v>3</v>
      </c>
      <c r="J1014" s="3">
        <v>4</v>
      </c>
      <c r="K1014" s="3" t="s">
        <v>357</v>
      </c>
      <c r="L1014" s="3"/>
      <c r="M1014" s="3"/>
      <c r="N1014" s="3"/>
      <c r="O1014" s="3"/>
      <c r="P1014" s="3"/>
      <c r="Q1014" s="3"/>
      <c r="R1014" s="3"/>
      <c r="S1014" s="3"/>
      <c r="T1014" s="3"/>
      <c r="U1014" s="3"/>
      <c r="V1014" s="3"/>
      <c r="W1014" s="3"/>
      <c r="X1014" s="3"/>
      <c r="Y1014" s="3"/>
      <c r="Z1014" s="3"/>
      <c r="AA1014" s="3"/>
      <c r="AB1014" s="3"/>
      <c r="AC1014" s="3"/>
      <c r="AD1014" s="3"/>
      <c r="AE1014" s="3"/>
      <c r="AF1014" s="3">
        <f t="shared" si="17"/>
        <v>20</v>
      </c>
      <c r="AG1014" s="3">
        <f>_xlfn.ISOWEEKNUM(EDF[[#This Row],[Date]])</f>
        <v>42</v>
      </c>
      <c r="AH1014" s="3">
        <f>YEAR(EDF[[#This Row],[Date]])</f>
        <v>2023</v>
      </c>
      <c r="AI1014" s="3"/>
      <c r="AJ1014" s="3"/>
      <c r="AK1014" s="3"/>
      <c r="AL1014" s="3"/>
      <c r="AM1014" s="3"/>
      <c r="AN1014" s="3"/>
      <c r="AO1014" s="3"/>
    </row>
    <row r="1015" spans="1:41" x14ac:dyDescent="0.2">
      <c r="A1015" s="1">
        <v>45215.662962962961</v>
      </c>
      <c r="B1015" s="3" t="s">
        <v>88</v>
      </c>
      <c r="C1015" s="2">
        <v>45215</v>
      </c>
      <c r="D1015" s="3" t="s">
        <v>344</v>
      </c>
      <c r="E1015" s="3">
        <v>3</v>
      </c>
      <c r="F1015" s="3">
        <v>2</v>
      </c>
      <c r="G1015" s="3">
        <v>3</v>
      </c>
      <c r="H1015" s="3">
        <v>3</v>
      </c>
      <c r="I1015" s="3">
        <v>2</v>
      </c>
      <c r="J1015" s="3">
        <v>3</v>
      </c>
      <c r="K1015" s="3"/>
      <c r="L1015" s="3"/>
      <c r="M1015" s="3"/>
      <c r="N1015" s="3"/>
      <c r="O1015" s="3"/>
      <c r="P1015" s="3"/>
      <c r="Q1015" s="3"/>
      <c r="R1015" s="3"/>
      <c r="S1015" s="3"/>
      <c r="T1015" s="3"/>
      <c r="U1015" s="3"/>
      <c r="V1015" s="3"/>
      <c r="W1015" s="3"/>
      <c r="X1015" s="3"/>
      <c r="Y1015" s="3"/>
      <c r="Z1015" s="3"/>
      <c r="AA1015" s="3"/>
      <c r="AB1015" s="3"/>
      <c r="AC1015" s="3"/>
      <c r="AD1015" s="3"/>
      <c r="AE1015" s="3"/>
      <c r="AF1015" s="3">
        <f t="shared" si="17"/>
        <v>16</v>
      </c>
      <c r="AG1015" s="3">
        <f>_xlfn.ISOWEEKNUM(EDF[[#This Row],[Date]])</f>
        <v>42</v>
      </c>
      <c r="AH1015" s="3">
        <f>YEAR(EDF[[#This Row],[Date]])</f>
        <v>2023</v>
      </c>
      <c r="AI1015" s="3"/>
      <c r="AJ1015" s="3"/>
      <c r="AK1015" s="3"/>
      <c r="AL1015" s="3"/>
      <c r="AM1015" s="3"/>
      <c r="AN1015" s="3"/>
      <c r="AO1015" s="3"/>
    </row>
    <row r="1016" spans="1:41" x14ac:dyDescent="0.2">
      <c r="A1016" s="1">
        <v>45215.680381944447</v>
      </c>
      <c r="B1016" s="3" t="s">
        <v>188</v>
      </c>
      <c r="C1016" s="2">
        <v>45215</v>
      </c>
      <c r="D1016" s="3" t="s">
        <v>343</v>
      </c>
      <c r="E1016" s="3">
        <v>2</v>
      </c>
      <c r="F1016" s="3">
        <v>3</v>
      </c>
      <c r="G1016" s="3">
        <v>3</v>
      </c>
      <c r="H1016" s="3">
        <v>3</v>
      </c>
      <c r="I1016" s="3">
        <v>4</v>
      </c>
      <c r="J1016" s="3">
        <v>4</v>
      </c>
      <c r="K1016" s="3"/>
      <c r="L1016" s="3"/>
      <c r="M1016" s="3"/>
      <c r="N1016" s="3"/>
      <c r="O1016" s="3"/>
      <c r="P1016" s="3"/>
      <c r="Q1016" s="3"/>
      <c r="R1016" s="3"/>
      <c r="S1016" s="3"/>
      <c r="T1016" s="3"/>
      <c r="U1016" s="3"/>
      <c r="V1016" s="3"/>
      <c r="W1016" s="3"/>
      <c r="X1016" s="3"/>
      <c r="Y1016" s="3"/>
      <c r="Z1016" s="3"/>
      <c r="AA1016" s="3"/>
      <c r="AB1016" s="3"/>
      <c r="AC1016" s="3"/>
      <c r="AD1016" s="3"/>
      <c r="AE1016" s="3"/>
      <c r="AF1016" s="3">
        <f t="shared" si="17"/>
        <v>19</v>
      </c>
      <c r="AG1016" s="3">
        <f>_xlfn.ISOWEEKNUM(EDF[[#This Row],[Date]])</f>
        <v>42</v>
      </c>
      <c r="AH1016" s="3">
        <f>YEAR(EDF[[#This Row],[Date]])</f>
        <v>2023</v>
      </c>
      <c r="AI1016" s="3"/>
      <c r="AJ1016" s="3"/>
      <c r="AK1016" s="3"/>
      <c r="AL1016" s="3"/>
      <c r="AM1016" s="3"/>
      <c r="AN1016" s="3"/>
      <c r="AO1016" s="3"/>
    </row>
    <row r="1017" spans="1:41" x14ac:dyDescent="0.2">
      <c r="A1017" s="1">
        <v>45215.817546296297</v>
      </c>
      <c r="B1017" s="3" t="s">
        <v>78</v>
      </c>
      <c r="C1017" s="2">
        <v>45215</v>
      </c>
      <c r="D1017" s="3" t="s">
        <v>334</v>
      </c>
      <c r="E1017" s="3">
        <v>2</v>
      </c>
      <c r="F1017" s="3">
        <v>3</v>
      </c>
      <c r="G1017" s="3">
        <v>3</v>
      </c>
      <c r="H1017" s="3">
        <v>3</v>
      </c>
      <c r="I1017" s="3">
        <v>2</v>
      </c>
      <c r="J1017" s="3">
        <v>2</v>
      </c>
      <c r="K1017" s="3"/>
      <c r="L1017" s="3"/>
      <c r="M1017" s="3"/>
      <c r="N1017" s="3"/>
      <c r="O1017" s="3"/>
      <c r="P1017" s="3"/>
      <c r="Q1017" s="3"/>
      <c r="R1017" s="3"/>
      <c r="S1017" s="3"/>
      <c r="T1017" s="3"/>
      <c r="U1017" s="3"/>
      <c r="V1017" s="3"/>
      <c r="W1017" s="3"/>
      <c r="X1017" s="3"/>
      <c r="Y1017" s="3"/>
      <c r="Z1017" s="3"/>
      <c r="AA1017" s="3"/>
      <c r="AB1017" s="3"/>
      <c r="AC1017" s="3"/>
      <c r="AD1017" s="3"/>
      <c r="AE1017" s="3"/>
      <c r="AF1017" s="3">
        <f t="shared" si="17"/>
        <v>15</v>
      </c>
      <c r="AG1017" s="3">
        <f>_xlfn.ISOWEEKNUM(EDF[[#This Row],[Date]])</f>
        <v>42</v>
      </c>
      <c r="AH1017" s="3">
        <f>YEAR(EDF[[#This Row],[Date]])</f>
        <v>2023</v>
      </c>
      <c r="AI1017" s="3"/>
      <c r="AJ1017" s="3"/>
      <c r="AK1017" s="3"/>
      <c r="AL1017" s="3"/>
      <c r="AM1017" s="3"/>
      <c r="AN1017" s="3"/>
      <c r="AO1017" s="3"/>
    </row>
    <row r="1018" spans="1:41" x14ac:dyDescent="0.2">
      <c r="A1018" s="1">
        <v>45215.859293981484</v>
      </c>
      <c r="B1018" s="3" t="s">
        <v>168</v>
      </c>
      <c r="C1018" s="2">
        <v>45215</v>
      </c>
      <c r="D1018" s="3" t="s">
        <v>343</v>
      </c>
      <c r="E1018" s="3">
        <v>4</v>
      </c>
      <c r="F1018" s="3">
        <v>3</v>
      </c>
      <c r="G1018" s="3">
        <v>4</v>
      </c>
      <c r="H1018" s="3">
        <v>3</v>
      </c>
      <c r="I1018" s="3">
        <v>3</v>
      </c>
      <c r="J1018" s="3">
        <v>5</v>
      </c>
      <c r="K1018" s="3" t="s">
        <v>358</v>
      </c>
      <c r="L1018" s="3"/>
      <c r="M1018" s="3"/>
      <c r="N1018" s="3"/>
      <c r="O1018" s="3"/>
      <c r="P1018" s="3"/>
      <c r="Q1018" s="3"/>
      <c r="R1018" s="3"/>
      <c r="S1018" s="3"/>
      <c r="T1018" s="3"/>
      <c r="U1018" s="3"/>
      <c r="V1018" s="3"/>
      <c r="W1018" s="3"/>
      <c r="X1018" s="3"/>
      <c r="Y1018" s="3"/>
      <c r="Z1018" s="3"/>
      <c r="AA1018" s="3"/>
      <c r="AB1018" s="3"/>
      <c r="AC1018" s="3"/>
      <c r="AD1018" s="3"/>
      <c r="AE1018" s="3"/>
      <c r="AF1018" s="3">
        <f t="shared" si="17"/>
        <v>22</v>
      </c>
      <c r="AG1018" s="3">
        <f>_xlfn.ISOWEEKNUM(EDF[[#This Row],[Date]])</f>
        <v>42</v>
      </c>
      <c r="AH1018" s="3">
        <f>YEAR(EDF[[#This Row],[Date]])</f>
        <v>2023</v>
      </c>
      <c r="AI1018" s="3"/>
      <c r="AJ1018" s="3"/>
      <c r="AK1018" s="3"/>
      <c r="AL1018" s="3"/>
      <c r="AM1018" s="3"/>
      <c r="AN1018" s="3"/>
      <c r="AO1018" s="3"/>
    </row>
    <row r="1019" spans="1:41" x14ac:dyDescent="0.2">
      <c r="A1019" s="1">
        <v>45216.301782407405</v>
      </c>
      <c r="B1019" s="3" t="s">
        <v>93</v>
      </c>
      <c r="C1019" s="2">
        <v>45216</v>
      </c>
      <c r="D1019" s="3" t="s">
        <v>334</v>
      </c>
      <c r="E1019" s="3">
        <v>3</v>
      </c>
      <c r="F1019" s="3">
        <v>3</v>
      </c>
      <c r="G1019" s="3">
        <v>2</v>
      </c>
      <c r="H1019" s="3">
        <v>2</v>
      </c>
      <c r="I1019" s="3">
        <v>4</v>
      </c>
      <c r="J1019" s="3">
        <v>3</v>
      </c>
      <c r="K1019" s="3"/>
      <c r="L1019" s="3">
        <v>4</v>
      </c>
      <c r="M1019" s="3"/>
      <c r="N1019" s="3"/>
      <c r="O1019" s="3"/>
      <c r="P1019" s="3"/>
      <c r="Q1019" s="3"/>
      <c r="R1019" s="3"/>
      <c r="S1019" s="3"/>
      <c r="T1019" s="3"/>
      <c r="U1019" s="3"/>
      <c r="V1019" s="3"/>
      <c r="W1019" s="3" t="s">
        <v>339</v>
      </c>
      <c r="X1019" s="3"/>
      <c r="Y1019" s="3"/>
      <c r="Z1019" s="3"/>
      <c r="AA1019" s="3"/>
      <c r="AB1019" s="3"/>
      <c r="AC1019" s="3"/>
      <c r="AD1019" s="3"/>
      <c r="AE1019" s="3"/>
      <c r="AF1019" s="3">
        <f t="shared" si="17"/>
        <v>17</v>
      </c>
      <c r="AG1019" s="3">
        <f>_xlfn.ISOWEEKNUM(EDF[[#This Row],[Date]])</f>
        <v>42</v>
      </c>
      <c r="AH1019" s="3">
        <f>YEAR(EDF[[#This Row],[Date]])</f>
        <v>2023</v>
      </c>
      <c r="AI1019" s="3"/>
      <c r="AJ1019" s="3"/>
      <c r="AK1019" s="3"/>
      <c r="AL1019" s="3"/>
      <c r="AM1019" s="3"/>
      <c r="AN1019" s="3"/>
      <c r="AO1019" s="3"/>
    </row>
    <row r="1020" spans="1:41" x14ac:dyDescent="0.2">
      <c r="A1020" s="1">
        <v>45216.331284722219</v>
      </c>
      <c r="B1020" s="3" t="s">
        <v>121</v>
      </c>
      <c r="C1020" s="2">
        <v>45216</v>
      </c>
      <c r="D1020" s="3" t="s">
        <v>344</v>
      </c>
      <c r="E1020" s="3">
        <v>2</v>
      </c>
      <c r="F1020" s="3">
        <v>2</v>
      </c>
      <c r="G1020" s="3">
        <v>3</v>
      </c>
      <c r="H1020" s="3">
        <v>3</v>
      </c>
      <c r="I1020" s="3">
        <v>3</v>
      </c>
      <c r="J1020" s="3">
        <v>2</v>
      </c>
      <c r="K1020" s="3"/>
      <c r="L1020" s="3"/>
      <c r="M1020" s="3"/>
      <c r="N1020" s="3"/>
      <c r="O1020" s="3"/>
      <c r="P1020" s="3"/>
      <c r="Q1020" s="3"/>
      <c r="R1020" s="3"/>
      <c r="S1020" s="3"/>
      <c r="T1020" s="3"/>
      <c r="U1020" s="3"/>
      <c r="V1020" s="3"/>
      <c r="W1020" s="3"/>
      <c r="X1020" s="3"/>
      <c r="Y1020" s="3"/>
      <c r="Z1020" s="3"/>
      <c r="AA1020" s="3"/>
      <c r="AB1020" s="3"/>
      <c r="AC1020" s="3"/>
      <c r="AD1020" s="3"/>
      <c r="AE1020" s="3"/>
      <c r="AF1020" s="3">
        <f t="shared" si="17"/>
        <v>15</v>
      </c>
      <c r="AG1020" s="3">
        <f>_xlfn.ISOWEEKNUM(EDF[[#This Row],[Date]])</f>
        <v>42</v>
      </c>
      <c r="AH1020" s="3">
        <f>YEAR(EDF[[#This Row],[Date]])</f>
        <v>2023</v>
      </c>
      <c r="AI1020" s="3"/>
      <c r="AJ1020" s="3"/>
      <c r="AK1020" s="3"/>
      <c r="AL1020" s="3"/>
      <c r="AM1020" s="3"/>
      <c r="AN1020" s="3"/>
      <c r="AO1020" s="3"/>
    </row>
    <row r="1021" spans="1:41" x14ac:dyDescent="0.2">
      <c r="A1021" s="1">
        <v>45216.334004629629</v>
      </c>
      <c r="B1021" s="3" t="s">
        <v>112</v>
      </c>
      <c r="C1021" s="2">
        <v>45216</v>
      </c>
      <c r="D1021" s="3" t="s">
        <v>334</v>
      </c>
      <c r="E1021" s="3">
        <v>3</v>
      </c>
      <c r="F1021" s="3">
        <v>3</v>
      </c>
      <c r="G1021" s="3">
        <v>3</v>
      </c>
      <c r="H1021" s="3">
        <v>3</v>
      </c>
      <c r="I1021" s="3">
        <v>3</v>
      </c>
      <c r="J1021" s="3">
        <v>3</v>
      </c>
      <c r="K1021" s="3"/>
      <c r="L1021" s="3"/>
      <c r="M1021" s="3"/>
      <c r="N1021" s="3"/>
      <c r="O1021" s="3"/>
      <c r="P1021" s="3"/>
      <c r="Q1021" s="3"/>
      <c r="R1021" s="3"/>
      <c r="S1021" s="3"/>
      <c r="T1021" s="3"/>
      <c r="U1021" s="3"/>
      <c r="V1021" s="3"/>
      <c r="W1021" s="3"/>
      <c r="X1021" s="3"/>
      <c r="Y1021" s="3"/>
      <c r="Z1021" s="3"/>
      <c r="AA1021" s="3"/>
      <c r="AB1021" s="3"/>
      <c r="AC1021" s="3"/>
      <c r="AD1021" s="3"/>
      <c r="AE1021" s="3"/>
      <c r="AF1021" s="3">
        <f t="shared" si="17"/>
        <v>18</v>
      </c>
      <c r="AG1021" s="3">
        <f>_xlfn.ISOWEEKNUM(EDF[[#This Row],[Date]])</f>
        <v>42</v>
      </c>
      <c r="AH1021" s="3">
        <f>YEAR(EDF[[#This Row],[Date]])</f>
        <v>2023</v>
      </c>
      <c r="AI1021" s="3"/>
      <c r="AJ1021" s="3"/>
      <c r="AK1021" s="3"/>
      <c r="AL1021" s="3"/>
      <c r="AM1021" s="3"/>
      <c r="AN1021" s="3"/>
      <c r="AO1021" s="3"/>
    </row>
    <row r="1022" spans="1:41" x14ac:dyDescent="0.2">
      <c r="A1022" s="1">
        <v>45216.348599537036</v>
      </c>
      <c r="B1022" s="3" t="s">
        <v>99</v>
      </c>
      <c r="C1022" s="2">
        <v>45216</v>
      </c>
      <c r="D1022" s="3" t="s">
        <v>334</v>
      </c>
      <c r="E1022" s="3">
        <v>4</v>
      </c>
      <c r="F1022" s="3">
        <v>3</v>
      </c>
      <c r="G1022" s="3">
        <v>4</v>
      </c>
      <c r="H1022" s="3">
        <v>4</v>
      </c>
      <c r="I1022" s="3">
        <v>3</v>
      </c>
      <c r="J1022" s="3">
        <v>4</v>
      </c>
      <c r="K1022" s="3" t="s">
        <v>359</v>
      </c>
      <c r="L1022" s="3">
        <v>1</v>
      </c>
      <c r="M1022" s="3"/>
      <c r="N1022" s="3"/>
      <c r="O1022" s="3"/>
      <c r="P1022" s="3" t="s">
        <v>337</v>
      </c>
      <c r="Q1022" s="3"/>
      <c r="R1022" s="3"/>
      <c r="S1022" s="3"/>
      <c r="T1022" s="3"/>
      <c r="U1022" s="3"/>
      <c r="V1022" s="3"/>
      <c r="W1022" s="3"/>
      <c r="X1022" s="3"/>
      <c r="Y1022" s="3"/>
      <c r="Z1022" s="3"/>
      <c r="AA1022" s="3"/>
      <c r="AB1022" s="3"/>
      <c r="AC1022" s="3"/>
      <c r="AD1022" s="3"/>
      <c r="AE1022" s="3" t="s">
        <v>360</v>
      </c>
      <c r="AF1022" s="3">
        <f t="shared" si="17"/>
        <v>22</v>
      </c>
      <c r="AG1022" s="3">
        <f>_xlfn.ISOWEEKNUM(EDF[[#This Row],[Date]])</f>
        <v>42</v>
      </c>
      <c r="AH1022" s="3">
        <f>YEAR(EDF[[#This Row],[Date]])</f>
        <v>2023</v>
      </c>
      <c r="AI1022" s="3"/>
      <c r="AJ1022" s="3"/>
      <c r="AK1022" s="3"/>
      <c r="AL1022" s="3"/>
      <c r="AM1022" s="3"/>
      <c r="AN1022" s="3"/>
      <c r="AO1022" s="3"/>
    </row>
    <row r="1023" spans="1:41" x14ac:dyDescent="0.2">
      <c r="A1023" s="1">
        <v>45216.368703703702</v>
      </c>
      <c r="B1023" s="3" t="s">
        <v>77</v>
      </c>
      <c r="C1023" s="2">
        <v>45216</v>
      </c>
      <c r="D1023" s="3" t="s">
        <v>344</v>
      </c>
      <c r="E1023" s="3">
        <v>4</v>
      </c>
      <c r="F1023" s="3">
        <v>3</v>
      </c>
      <c r="G1023" s="3">
        <v>4</v>
      </c>
      <c r="H1023" s="3">
        <v>4</v>
      </c>
      <c r="I1023" s="3">
        <v>2</v>
      </c>
      <c r="J1023" s="3">
        <v>3</v>
      </c>
      <c r="K1023" s="3"/>
      <c r="L1023" s="3"/>
      <c r="M1023" s="3"/>
      <c r="N1023" s="3"/>
      <c r="O1023" s="3"/>
      <c r="P1023" s="3"/>
      <c r="Q1023" s="3"/>
      <c r="R1023" s="3"/>
      <c r="S1023" s="3"/>
      <c r="T1023" s="3"/>
      <c r="U1023" s="3"/>
      <c r="V1023" s="3"/>
      <c r="W1023" s="3"/>
      <c r="X1023" s="3"/>
      <c r="Y1023" s="3"/>
      <c r="Z1023" s="3"/>
      <c r="AA1023" s="3"/>
      <c r="AB1023" s="3"/>
      <c r="AC1023" s="3"/>
      <c r="AD1023" s="3"/>
      <c r="AE1023" s="3"/>
      <c r="AF1023" s="3">
        <f t="shared" si="17"/>
        <v>20</v>
      </c>
      <c r="AG1023" s="3">
        <f>_xlfn.ISOWEEKNUM(EDF[[#This Row],[Date]])</f>
        <v>42</v>
      </c>
      <c r="AH1023" s="3">
        <f>YEAR(EDF[[#This Row],[Date]])</f>
        <v>2023</v>
      </c>
      <c r="AI1023" s="3"/>
      <c r="AJ1023" s="3"/>
      <c r="AK1023" s="3"/>
      <c r="AL1023" s="3"/>
      <c r="AM1023" s="3"/>
      <c r="AN1023" s="3"/>
      <c r="AO1023" s="3"/>
    </row>
    <row r="1024" spans="1:41" x14ac:dyDescent="0.2">
      <c r="A1024" s="1">
        <v>45216.405624999999</v>
      </c>
      <c r="B1024" s="3" t="s">
        <v>305</v>
      </c>
      <c r="C1024" s="2">
        <v>45216</v>
      </c>
      <c r="D1024" s="3" t="s">
        <v>343</v>
      </c>
      <c r="E1024" s="3">
        <v>4</v>
      </c>
      <c r="F1024" s="3">
        <v>4</v>
      </c>
      <c r="G1024" s="3">
        <v>4</v>
      </c>
      <c r="H1024" s="3">
        <v>2</v>
      </c>
      <c r="I1024" s="3">
        <v>4</v>
      </c>
      <c r="J1024" s="3">
        <v>4</v>
      </c>
      <c r="K1024" s="3" t="s">
        <v>361</v>
      </c>
      <c r="L1024" s="3"/>
      <c r="M1024" s="3"/>
      <c r="N1024" s="3"/>
      <c r="O1024" s="3"/>
      <c r="P1024" s="3"/>
      <c r="Q1024" s="3"/>
      <c r="R1024" s="3"/>
      <c r="S1024" s="3"/>
      <c r="T1024" s="3"/>
      <c r="U1024" s="3"/>
      <c r="V1024" s="3"/>
      <c r="W1024" s="3" t="s">
        <v>339</v>
      </c>
      <c r="X1024" s="3"/>
      <c r="Y1024" s="3"/>
      <c r="Z1024" s="3"/>
      <c r="AA1024" s="3"/>
      <c r="AB1024" s="3" t="s">
        <v>337</v>
      </c>
      <c r="AC1024" s="3"/>
      <c r="AD1024" s="3"/>
      <c r="AE1024" s="3" t="s">
        <v>362</v>
      </c>
      <c r="AF1024" s="3">
        <f t="shared" si="17"/>
        <v>22</v>
      </c>
      <c r="AG1024" s="3">
        <f>_xlfn.ISOWEEKNUM(EDF[[#This Row],[Date]])</f>
        <v>42</v>
      </c>
      <c r="AH1024" s="3">
        <f>YEAR(EDF[[#This Row],[Date]])</f>
        <v>2023</v>
      </c>
      <c r="AI1024" s="3"/>
      <c r="AJ1024" s="3"/>
      <c r="AK1024" s="3"/>
      <c r="AL1024" s="3"/>
      <c r="AM1024" s="3"/>
      <c r="AN1024" s="3"/>
      <c r="AO1024" s="3"/>
    </row>
    <row r="1025" spans="1:41" x14ac:dyDescent="0.2">
      <c r="A1025" s="1">
        <v>45216.425046296295</v>
      </c>
      <c r="B1025" s="3" t="s">
        <v>313</v>
      </c>
      <c r="C1025" s="2">
        <v>45216</v>
      </c>
      <c r="D1025" s="3" t="s">
        <v>334</v>
      </c>
      <c r="E1025" s="3">
        <v>4</v>
      </c>
      <c r="F1025" s="3">
        <v>3</v>
      </c>
      <c r="G1025" s="3">
        <v>3</v>
      </c>
      <c r="H1025" s="3">
        <v>3</v>
      </c>
      <c r="I1025" s="3">
        <v>3</v>
      </c>
      <c r="J1025" s="3">
        <v>3</v>
      </c>
      <c r="K1025" s="3"/>
      <c r="L1025" s="3"/>
      <c r="M1025" s="3"/>
      <c r="N1025" s="3"/>
      <c r="O1025" s="3"/>
      <c r="P1025" s="3"/>
      <c r="Q1025" s="3"/>
      <c r="R1025" s="3"/>
      <c r="S1025" s="3"/>
      <c r="T1025" s="3"/>
      <c r="U1025" s="3"/>
      <c r="V1025" s="3"/>
      <c r="W1025" s="3"/>
      <c r="X1025" s="3"/>
      <c r="Y1025" s="3"/>
      <c r="Z1025" s="3"/>
      <c r="AA1025" s="3"/>
      <c r="AB1025" s="3"/>
      <c r="AC1025" s="3"/>
      <c r="AD1025" s="3"/>
      <c r="AE1025" s="3"/>
      <c r="AF1025" s="3">
        <f t="shared" si="17"/>
        <v>19</v>
      </c>
      <c r="AG1025" s="3">
        <f>_xlfn.ISOWEEKNUM(EDF[[#This Row],[Date]])</f>
        <v>42</v>
      </c>
      <c r="AH1025" s="3">
        <f>YEAR(EDF[[#This Row],[Date]])</f>
        <v>2023</v>
      </c>
      <c r="AI1025" s="3"/>
      <c r="AJ1025" s="3"/>
      <c r="AK1025" s="3"/>
      <c r="AL1025" s="3"/>
      <c r="AM1025" s="3"/>
      <c r="AN1025" s="3"/>
      <c r="AO1025" s="3"/>
    </row>
    <row r="1026" spans="1:41" x14ac:dyDescent="0.2">
      <c r="A1026" s="1">
        <v>45216.425763888888</v>
      </c>
      <c r="B1026" s="3" t="s">
        <v>135</v>
      </c>
      <c r="C1026" s="2">
        <v>45216</v>
      </c>
      <c r="D1026" s="3" t="s">
        <v>334</v>
      </c>
      <c r="E1026" s="3">
        <v>4</v>
      </c>
      <c r="F1026" s="3">
        <v>4</v>
      </c>
      <c r="G1026" s="3">
        <v>3</v>
      </c>
      <c r="H1026" s="3">
        <v>4</v>
      </c>
      <c r="I1026" s="3">
        <v>3</v>
      </c>
      <c r="J1026" s="3">
        <v>4</v>
      </c>
      <c r="K1026" s="3"/>
      <c r="L1026" s="3"/>
      <c r="M1026" s="3"/>
      <c r="N1026" s="3"/>
      <c r="O1026" s="3"/>
      <c r="P1026" s="3"/>
      <c r="Q1026" s="3"/>
      <c r="R1026" s="3"/>
      <c r="S1026" s="3"/>
      <c r="T1026" s="3"/>
      <c r="U1026" s="3"/>
      <c r="V1026" s="3"/>
      <c r="W1026" s="3"/>
      <c r="X1026" s="3"/>
      <c r="Y1026" s="3"/>
      <c r="Z1026" s="3"/>
      <c r="AA1026" s="3"/>
      <c r="AB1026" s="3"/>
      <c r="AC1026" s="3"/>
      <c r="AD1026" s="3"/>
      <c r="AE1026" s="3"/>
      <c r="AF1026" s="3">
        <f t="shared" si="17"/>
        <v>22</v>
      </c>
      <c r="AG1026" s="3">
        <f>_xlfn.ISOWEEKNUM(EDF[[#This Row],[Date]])</f>
        <v>42</v>
      </c>
      <c r="AH1026" s="3">
        <f>YEAR(EDF[[#This Row],[Date]])</f>
        <v>2023</v>
      </c>
      <c r="AI1026" s="3"/>
      <c r="AJ1026" s="3"/>
      <c r="AK1026" s="3"/>
      <c r="AL1026" s="3"/>
      <c r="AM1026" s="3"/>
      <c r="AN1026" s="3"/>
      <c r="AO1026" s="3"/>
    </row>
    <row r="1027" spans="1:41" x14ac:dyDescent="0.2">
      <c r="A1027" s="1">
        <v>45216.426076388889</v>
      </c>
      <c r="B1027" s="3" t="s">
        <v>109</v>
      </c>
      <c r="C1027" s="2">
        <v>45216</v>
      </c>
      <c r="D1027" s="3" t="s">
        <v>334</v>
      </c>
      <c r="E1027" s="3">
        <v>4</v>
      </c>
      <c r="F1027" s="3">
        <v>3</v>
      </c>
      <c r="G1027" s="3">
        <v>3</v>
      </c>
      <c r="H1027" s="3">
        <v>3</v>
      </c>
      <c r="I1027" s="3">
        <v>5</v>
      </c>
      <c r="J1027" s="3">
        <v>5</v>
      </c>
      <c r="K1027" s="3" t="s">
        <v>213</v>
      </c>
      <c r="L1027" s="3"/>
      <c r="M1027" s="3"/>
      <c r="N1027" s="3"/>
      <c r="O1027" s="3"/>
      <c r="P1027" s="3"/>
      <c r="Q1027" s="3"/>
      <c r="R1027" s="3"/>
      <c r="S1027" s="3"/>
      <c r="T1027" s="3"/>
      <c r="U1027" s="3"/>
      <c r="V1027" s="3"/>
      <c r="W1027" s="3"/>
      <c r="X1027" s="3"/>
      <c r="Y1027" s="3"/>
      <c r="Z1027" s="3"/>
      <c r="AA1027" s="3"/>
      <c r="AB1027" s="3"/>
      <c r="AC1027" s="3"/>
      <c r="AD1027" s="3"/>
      <c r="AE1027" s="3"/>
      <c r="AF1027" s="3">
        <f t="shared" si="17"/>
        <v>23</v>
      </c>
      <c r="AG1027" s="3">
        <f>_xlfn.ISOWEEKNUM(EDF[[#This Row],[Date]])</f>
        <v>42</v>
      </c>
      <c r="AH1027" s="3">
        <f>YEAR(EDF[[#This Row],[Date]])</f>
        <v>2023</v>
      </c>
      <c r="AI1027" s="3"/>
      <c r="AJ1027" s="3"/>
      <c r="AK1027" s="3"/>
      <c r="AL1027" s="3"/>
      <c r="AM1027" s="3"/>
      <c r="AN1027" s="3"/>
      <c r="AO1027" s="3"/>
    </row>
    <row r="1028" spans="1:41" x14ac:dyDescent="0.2">
      <c r="A1028" s="1">
        <v>45216.426249999997</v>
      </c>
      <c r="B1028" s="3" t="s">
        <v>88</v>
      </c>
      <c r="C1028" s="2">
        <v>45216</v>
      </c>
      <c r="D1028" s="3" t="s">
        <v>344</v>
      </c>
      <c r="E1028" s="3">
        <v>3</v>
      </c>
      <c r="F1028" s="3">
        <v>2</v>
      </c>
      <c r="G1028" s="3">
        <v>2</v>
      </c>
      <c r="H1028" s="3">
        <v>3</v>
      </c>
      <c r="I1028" s="3">
        <v>2</v>
      </c>
      <c r="J1028" s="3">
        <v>3</v>
      </c>
      <c r="K1028" s="3"/>
      <c r="L1028" s="3"/>
      <c r="M1028" s="3"/>
      <c r="N1028" s="3"/>
      <c r="O1028" s="3"/>
      <c r="P1028" s="3"/>
      <c r="Q1028" s="3"/>
      <c r="R1028" s="3"/>
      <c r="S1028" s="3"/>
      <c r="T1028" s="3"/>
      <c r="U1028" s="3"/>
      <c r="V1028" s="3"/>
      <c r="W1028" s="3"/>
      <c r="X1028" s="3"/>
      <c r="Y1028" s="3"/>
      <c r="Z1028" s="3"/>
      <c r="AA1028" s="3"/>
      <c r="AB1028" s="3"/>
      <c r="AC1028" s="3"/>
      <c r="AD1028" s="3"/>
      <c r="AE1028" s="3"/>
      <c r="AF1028" s="3">
        <f t="shared" ref="AF1028:AF1059" si="18">SUM(E1028:J1028)</f>
        <v>15</v>
      </c>
      <c r="AG1028" s="3">
        <f>_xlfn.ISOWEEKNUM(EDF[[#This Row],[Date]])</f>
        <v>42</v>
      </c>
      <c r="AH1028" s="3">
        <f>YEAR(EDF[[#This Row],[Date]])</f>
        <v>2023</v>
      </c>
      <c r="AI1028" s="3"/>
      <c r="AJ1028" s="3"/>
      <c r="AK1028" s="3"/>
      <c r="AL1028" s="3"/>
      <c r="AM1028" s="3"/>
      <c r="AN1028" s="3"/>
      <c r="AO1028" s="3"/>
    </row>
    <row r="1029" spans="1:41" x14ac:dyDescent="0.2">
      <c r="A1029" s="1">
        <v>45216.426539351851</v>
      </c>
      <c r="B1029" s="3" t="s">
        <v>181</v>
      </c>
      <c r="C1029" s="2">
        <v>45216</v>
      </c>
      <c r="D1029" s="3" t="s">
        <v>344</v>
      </c>
      <c r="E1029" s="3">
        <v>4</v>
      </c>
      <c r="F1029" s="3">
        <v>4</v>
      </c>
      <c r="G1029" s="3">
        <v>3</v>
      </c>
      <c r="H1029" s="3">
        <v>3</v>
      </c>
      <c r="I1029" s="3">
        <v>3</v>
      </c>
      <c r="J1029" s="3">
        <v>3</v>
      </c>
      <c r="K1029" s="3"/>
      <c r="L1029" s="3"/>
      <c r="M1029" s="3"/>
      <c r="N1029" s="3"/>
      <c r="O1029" s="3"/>
      <c r="P1029" s="3"/>
      <c r="Q1029" s="3"/>
      <c r="R1029" s="3"/>
      <c r="S1029" s="3"/>
      <c r="T1029" s="3"/>
      <c r="U1029" s="3"/>
      <c r="V1029" s="3"/>
      <c r="W1029" s="3"/>
      <c r="X1029" s="3"/>
      <c r="Y1029" s="3"/>
      <c r="Z1029" s="3"/>
      <c r="AA1029" s="3"/>
      <c r="AB1029" s="3"/>
      <c r="AC1029" s="3"/>
      <c r="AD1029" s="3"/>
      <c r="AE1029" s="3"/>
      <c r="AF1029" s="3">
        <f t="shared" si="18"/>
        <v>20</v>
      </c>
      <c r="AG1029" s="3">
        <f>_xlfn.ISOWEEKNUM(EDF[[#This Row],[Date]])</f>
        <v>42</v>
      </c>
      <c r="AH1029" s="3">
        <f>YEAR(EDF[[#This Row],[Date]])</f>
        <v>2023</v>
      </c>
      <c r="AI1029" s="3"/>
      <c r="AJ1029" s="3"/>
      <c r="AK1029" s="3"/>
      <c r="AL1029" s="3"/>
      <c r="AM1029" s="3"/>
      <c r="AN1029" s="3"/>
      <c r="AO1029" s="3"/>
    </row>
    <row r="1030" spans="1:41" x14ac:dyDescent="0.2">
      <c r="A1030" s="1">
        <v>45216.426874999997</v>
      </c>
      <c r="B1030" s="3" t="s">
        <v>142</v>
      </c>
      <c r="C1030" s="2">
        <v>45216</v>
      </c>
      <c r="D1030" s="3" t="s">
        <v>334</v>
      </c>
      <c r="E1030" s="3">
        <v>4</v>
      </c>
      <c r="F1030" s="3">
        <v>4</v>
      </c>
      <c r="G1030" s="3">
        <v>4</v>
      </c>
      <c r="H1030" s="3">
        <v>4</v>
      </c>
      <c r="I1030" s="3">
        <v>3</v>
      </c>
      <c r="J1030" s="3">
        <v>4</v>
      </c>
      <c r="K1030" s="3"/>
      <c r="L1030" s="3"/>
      <c r="M1030" s="3"/>
      <c r="N1030" s="3"/>
      <c r="O1030" s="3"/>
      <c r="P1030" s="3"/>
      <c r="Q1030" s="3"/>
      <c r="R1030" s="3"/>
      <c r="S1030" s="3"/>
      <c r="T1030" s="3"/>
      <c r="U1030" s="3"/>
      <c r="V1030" s="3"/>
      <c r="W1030" s="3"/>
      <c r="X1030" s="3"/>
      <c r="Y1030" s="3"/>
      <c r="Z1030" s="3"/>
      <c r="AA1030" s="3"/>
      <c r="AB1030" s="3"/>
      <c r="AC1030" s="3"/>
      <c r="AD1030" s="3"/>
      <c r="AE1030" s="3"/>
      <c r="AF1030" s="3">
        <f t="shared" si="18"/>
        <v>23</v>
      </c>
      <c r="AG1030" s="3">
        <f>_xlfn.ISOWEEKNUM(EDF[[#This Row],[Date]])</f>
        <v>42</v>
      </c>
      <c r="AH1030" s="3">
        <f>YEAR(EDF[[#This Row],[Date]])</f>
        <v>2023</v>
      </c>
      <c r="AI1030" s="3"/>
      <c r="AJ1030" s="3"/>
      <c r="AK1030" s="3"/>
      <c r="AL1030" s="3"/>
      <c r="AM1030" s="3"/>
      <c r="AN1030" s="3"/>
      <c r="AO1030" s="3"/>
    </row>
    <row r="1031" spans="1:41" x14ac:dyDescent="0.2">
      <c r="A1031" s="1">
        <v>45216.427303240744</v>
      </c>
      <c r="B1031" s="3" t="s">
        <v>107</v>
      </c>
      <c r="C1031" s="2">
        <v>45216</v>
      </c>
      <c r="D1031" s="3" t="s">
        <v>344</v>
      </c>
      <c r="E1031" s="3">
        <v>2</v>
      </c>
      <c r="F1031" s="3">
        <v>2</v>
      </c>
      <c r="G1031" s="3">
        <v>1</v>
      </c>
      <c r="H1031" s="3">
        <v>3</v>
      </c>
      <c r="I1031" s="3">
        <v>3</v>
      </c>
      <c r="J1031" s="3">
        <v>2</v>
      </c>
      <c r="K1031" s="3"/>
      <c r="L1031" s="3">
        <v>1</v>
      </c>
      <c r="M1031" s="3"/>
      <c r="N1031" s="3"/>
      <c r="O1031" s="3"/>
      <c r="P1031" s="3"/>
      <c r="Q1031" s="3"/>
      <c r="R1031" s="3"/>
      <c r="S1031" s="3"/>
      <c r="T1031" s="3"/>
      <c r="U1031" s="3"/>
      <c r="V1031" s="3"/>
      <c r="W1031" s="3"/>
      <c r="X1031" s="3"/>
      <c r="Y1031" s="3" t="s">
        <v>339</v>
      </c>
      <c r="Z1031" s="3"/>
      <c r="AA1031" s="3"/>
      <c r="AB1031" s="3"/>
      <c r="AC1031" s="3"/>
      <c r="AD1031" s="3"/>
      <c r="AE1031" s="3"/>
      <c r="AF1031" s="3">
        <f t="shared" si="18"/>
        <v>13</v>
      </c>
      <c r="AG1031" s="3">
        <f>_xlfn.ISOWEEKNUM(EDF[[#This Row],[Date]])</f>
        <v>42</v>
      </c>
      <c r="AH1031" s="3">
        <f>YEAR(EDF[[#This Row],[Date]])</f>
        <v>2023</v>
      </c>
      <c r="AI1031" s="3"/>
      <c r="AJ1031" s="3"/>
      <c r="AK1031" s="3"/>
      <c r="AL1031" s="3"/>
      <c r="AM1031" s="3"/>
      <c r="AN1031" s="3"/>
      <c r="AO1031" s="3"/>
    </row>
    <row r="1032" spans="1:41" x14ac:dyDescent="0.2">
      <c r="A1032" s="1">
        <v>45216.427708333336</v>
      </c>
      <c r="B1032" s="3" t="s">
        <v>205</v>
      </c>
      <c r="C1032" s="2">
        <v>45216</v>
      </c>
      <c r="D1032" s="3" t="s">
        <v>334</v>
      </c>
      <c r="E1032" s="3">
        <v>2</v>
      </c>
      <c r="F1032" s="3">
        <v>2</v>
      </c>
      <c r="G1032" s="3">
        <v>1</v>
      </c>
      <c r="H1032" s="3">
        <v>1</v>
      </c>
      <c r="I1032" s="3">
        <v>3</v>
      </c>
      <c r="J1032" s="3">
        <v>3</v>
      </c>
      <c r="K1032" s="3"/>
      <c r="L1032" s="3">
        <v>2</v>
      </c>
      <c r="M1032" s="3"/>
      <c r="N1032" s="3"/>
      <c r="O1032" s="3" t="s">
        <v>335</v>
      </c>
      <c r="P1032" s="3"/>
      <c r="Q1032" s="3"/>
      <c r="R1032" s="3"/>
      <c r="S1032" s="3"/>
      <c r="T1032" s="3"/>
      <c r="U1032" s="3"/>
      <c r="V1032" s="3"/>
      <c r="W1032" s="3"/>
      <c r="X1032" s="3"/>
      <c r="Y1032" s="3"/>
      <c r="Z1032" s="3"/>
      <c r="AA1032" s="3" t="s">
        <v>335</v>
      </c>
      <c r="AB1032" s="3"/>
      <c r="AC1032" s="3"/>
      <c r="AD1032" s="3"/>
      <c r="AE1032" s="3"/>
      <c r="AF1032" s="3">
        <f t="shared" si="18"/>
        <v>12</v>
      </c>
      <c r="AG1032" s="3">
        <f>_xlfn.ISOWEEKNUM(EDF[[#This Row],[Date]])</f>
        <v>42</v>
      </c>
      <c r="AH1032" s="3">
        <f>YEAR(EDF[[#This Row],[Date]])</f>
        <v>2023</v>
      </c>
      <c r="AI1032" s="3"/>
      <c r="AJ1032" s="3"/>
      <c r="AK1032" s="3"/>
      <c r="AL1032" s="3"/>
      <c r="AM1032" s="3"/>
      <c r="AN1032" s="3"/>
      <c r="AO1032" s="3"/>
    </row>
    <row r="1033" spans="1:41" x14ac:dyDescent="0.2">
      <c r="A1033" s="1">
        <v>45216.4299537037</v>
      </c>
      <c r="B1033" s="3" t="s">
        <v>75</v>
      </c>
      <c r="C1033" s="2">
        <v>45216</v>
      </c>
      <c r="D1033" s="3" t="s">
        <v>344</v>
      </c>
      <c r="E1033" s="3">
        <v>3</v>
      </c>
      <c r="F1033" s="3">
        <v>2</v>
      </c>
      <c r="G1033" s="3">
        <v>4</v>
      </c>
      <c r="H1033" s="3">
        <v>3</v>
      </c>
      <c r="I1033" s="3">
        <v>3</v>
      </c>
      <c r="J1033" s="3">
        <v>3</v>
      </c>
      <c r="K1033" s="3"/>
      <c r="L1033" s="3">
        <v>5</v>
      </c>
      <c r="M1033" s="3"/>
      <c r="N1033" s="3"/>
      <c r="O1033" s="3"/>
      <c r="P1033" s="3"/>
      <c r="Q1033" s="3"/>
      <c r="R1033" s="3"/>
      <c r="S1033" s="3"/>
      <c r="T1033" s="3"/>
      <c r="U1033" s="3"/>
      <c r="V1033" s="3"/>
      <c r="W1033" s="3"/>
      <c r="X1033" s="3"/>
      <c r="Y1033" s="3" t="s">
        <v>363</v>
      </c>
      <c r="Z1033" s="3" t="s">
        <v>339</v>
      </c>
      <c r="AA1033" s="3"/>
      <c r="AB1033" s="3"/>
      <c r="AC1033" s="3"/>
      <c r="AD1033" s="3"/>
      <c r="AE1033" s="3"/>
      <c r="AF1033" s="3">
        <f t="shared" si="18"/>
        <v>18</v>
      </c>
      <c r="AG1033" s="3">
        <f>_xlfn.ISOWEEKNUM(EDF[[#This Row],[Date]])</f>
        <v>42</v>
      </c>
      <c r="AH1033" s="3">
        <f>YEAR(EDF[[#This Row],[Date]])</f>
        <v>2023</v>
      </c>
      <c r="AI1033" s="3"/>
      <c r="AJ1033" s="3"/>
      <c r="AK1033" s="3"/>
      <c r="AL1033" s="3"/>
      <c r="AM1033" s="3"/>
      <c r="AN1033" s="3"/>
      <c r="AO1033" s="3"/>
    </row>
    <row r="1034" spans="1:41" x14ac:dyDescent="0.2">
      <c r="A1034" s="1">
        <v>45216.43037037037</v>
      </c>
      <c r="B1034" s="3" t="s">
        <v>211</v>
      </c>
      <c r="C1034" s="2">
        <v>45216</v>
      </c>
      <c r="D1034" s="3" t="s">
        <v>343</v>
      </c>
      <c r="E1034" s="3">
        <v>4</v>
      </c>
      <c r="F1034" s="3">
        <v>2</v>
      </c>
      <c r="G1034" s="3">
        <v>4</v>
      </c>
      <c r="H1034" s="3">
        <v>4</v>
      </c>
      <c r="I1034" s="3">
        <v>3</v>
      </c>
      <c r="J1034" s="3">
        <v>3</v>
      </c>
      <c r="K1034" s="3"/>
      <c r="L1034" s="3"/>
      <c r="M1034" s="3"/>
      <c r="N1034" s="3"/>
      <c r="O1034" s="3"/>
      <c r="P1034" s="3"/>
      <c r="Q1034" s="3"/>
      <c r="R1034" s="3"/>
      <c r="S1034" s="3"/>
      <c r="T1034" s="3"/>
      <c r="U1034" s="3"/>
      <c r="V1034" s="3"/>
      <c r="W1034" s="3"/>
      <c r="X1034" s="3"/>
      <c r="Y1034" s="3"/>
      <c r="Z1034" s="3"/>
      <c r="AA1034" s="3"/>
      <c r="AB1034" s="3"/>
      <c r="AC1034" s="3"/>
      <c r="AD1034" s="3"/>
      <c r="AE1034" s="3"/>
      <c r="AF1034" s="3">
        <f t="shared" si="18"/>
        <v>20</v>
      </c>
      <c r="AG1034" s="3">
        <f>_xlfn.ISOWEEKNUM(EDF[[#This Row],[Date]])</f>
        <v>42</v>
      </c>
      <c r="AH1034" s="3">
        <f>YEAR(EDF[[#This Row],[Date]])</f>
        <v>2023</v>
      </c>
      <c r="AI1034" s="3"/>
      <c r="AJ1034" s="3"/>
      <c r="AK1034" s="3"/>
      <c r="AL1034" s="3"/>
      <c r="AM1034" s="3"/>
      <c r="AN1034" s="3"/>
      <c r="AO1034" s="3"/>
    </row>
    <row r="1035" spans="1:41" x14ac:dyDescent="0.2">
      <c r="A1035" s="1">
        <v>45216.431516203702</v>
      </c>
      <c r="B1035" s="3" t="s">
        <v>191</v>
      </c>
      <c r="C1035" s="2">
        <v>45216</v>
      </c>
      <c r="D1035" s="3" t="s">
        <v>343</v>
      </c>
      <c r="E1035" s="3">
        <v>2</v>
      </c>
      <c r="F1035" s="3">
        <v>3</v>
      </c>
      <c r="G1035" s="3">
        <v>4</v>
      </c>
      <c r="H1035" s="3">
        <v>5</v>
      </c>
      <c r="I1035" s="3">
        <v>4</v>
      </c>
      <c r="J1035" s="3">
        <v>4</v>
      </c>
      <c r="K1035" s="3"/>
      <c r="L1035" s="3">
        <v>3</v>
      </c>
      <c r="M1035" s="3"/>
      <c r="N1035" s="3"/>
      <c r="O1035" s="3"/>
      <c r="P1035" s="3"/>
      <c r="Q1035" s="3"/>
      <c r="R1035" s="3"/>
      <c r="S1035" s="3"/>
      <c r="T1035" s="3"/>
      <c r="U1035" s="3"/>
      <c r="V1035" s="3"/>
      <c r="W1035" s="3"/>
      <c r="X1035" s="3"/>
      <c r="Y1035" s="3"/>
      <c r="Z1035" s="3" t="s">
        <v>337</v>
      </c>
      <c r="AA1035" s="3"/>
      <c r="AB1035" s="3"/>
      <c r="AC1035" s="3"/>
      <c r="AD1035" s="3"/>
      <c r="AE1035" s="3"/>
      <c r="AF1035" s="3">
        <f t="shared" si="18"/>
        <v>22</v>
      </c>
      <c r="AG1035" s="3">
        <f>_xlfn.ISOWEEKNUM(EDF[[#This Row],[Date]])</f>
        <v>42</v>
      </c>
      <c r="AH1035" s="3">
        <f>YEAR(EDF[[#This Row],[Date]])</f>
        <v>2023</v>
      </c>
      <c r="AI1035" s="3"/>
      <c r="AJ1035" s="3"/>
      <c r="AK1035" s="3"/>
      <c r="AL1035" s="3"/>
      <c r="AM1035" s="3"/>
      <c r="AN1035" s="3"/>
      <c r="AO1035" s="3"/>
    </row>
    <row r="1036" spans="1:41" x14ac:dyDescent="0.2">
      <c r="A1036" s="1">
        <v>45216.453530092593</v>
      </c>
      <c r="B1036" s="3" t="s">
        <v>89</v>
      </c>
      <c r="C1036" s="2">
        <v>45216</v>
      </c>
      <c r="D1036" s="3" t="s">
        <v>344</v>
      </c>
      <c r="E1036" s="3">
        <v>5</v>
      </c>
      <c r="F1036" s="3">
        <v>4</v>
      </c>
      <c r="G1036" s="3">
        <v>4</v>
      </c>
      <c r="H1036" s="3">
        <v>3</v>
      </c>
      <c r="I1036" s="3">
        <v>3</v>
      </c>
      <c r="J1036" s="3">
        <v>2</v>
      </c>
      <c r="K1036" s="3"/>
      <c r="L1036" s="3"/>
      <c r="M1036" s="3"/>
      <c r="N1036" s="3"/>
      <c r="O1036" s="3"/>
      <c r="P1036" s="3"/>
      <c r="Q1036" s="3"/>
      <c r="R1036" s="3"/>
      <c r="S1036" s="3"/>
      <c r="T1036" s="3"/>
      <c r="U1036" s="3"/>
      <c r="V1036" s="3"/>
      <c r="W1036" s="3"/>
      <c r="X1036" s="3"/>
      <c r="Y1036" s="3"/>
      <c r="Z1036" s="3"/>
      <c r="AA1036" s="3"/>
      <c r="AB1036" s="3"/>
      <c r="AC1036" s="3"/>
      <c r="AD1036" s="3"/>
      <c r="AE1036" s="3"/>
      <c r="AF1036" s="3">
        <f t="shared" si="18"/>
        <v>21</v>
      </c>
      <c r="AG1036" s="3">
        <f>_xlfn.ISOWEEKNUM(EDF[[#This Row],[Date]])</f>
        <v>42</v>
      </c>
      <c r="AH1036" s="3">
        <f>YEAR(EDF[[#This Row],[Date]])</f>
        <v>2023</v>
      </c>
      <c r="AI1036" s="3"/>
      <c r="AJ1036" s="3"/>
      <c r="AK1036" s="3"/>
      <c r="AL1036" s="3"/>
      <c r="AM1036" s="3"/>
      <c r="AN1036" s="3"/>
      <c r="AO1036" s="3"/>
    </row>
    <row r="1037" spans="1:41" x14ac:dyDescent="0.2">
      <c r="A1037" s="1">
        <v>45216.455509259256</v>
      </c>
      <c r="B1037" s="3" t="s">
        <v>233</v>
      </c>
      <c r="C1037" s="2">
        <v>45216</v>
      </c>
      <c r="D1037" s="3" t="s">
        <v>344</v>
      </c>
      <c r="E1037" s="3">
        <v>4</v>
      </c>
      <c r="F1037" s="3">
        <v>4</v>
      </c>
      <c r="G1037" s="3">
        <v>2</v>
      </c>
      <c r="H1037" s="3">
        <v>2</v>
      </c>
      <c r="I1037" s="3">
        <v>3</v>
      </c>
      <c r="J1037" s="3">
        <v>4</v>
      </c>
      <c r="K1037" s="3"/>
      <c r="L1037" s="3">
        <v>6</v>
      </c>
      <c r="M1037" s="3"/>
      <c r="N1037" s="3"/>
      <c r="O1037" s="3" t="s">
        <v>335</v>
      </c>
      <c r="P1037" s="3"/>
      <c r="Q1037" s="3"/>
      <c r="R1037" s="3" t="s">
        <v>335</v>
      </c>
      <c r="S1037" s="3"/>
      <c r="T1037" s="3"/>
      <c r="U1037" s="3"/>
      <c r="V1037" s="3"/>
      <c r="W1037" s="3"/>
      <c r="X1037" s="3"/>
      <c r="Y1037" s="3"/>
      <c r="Z1037" s="3"/>
      <c r="AA1037" s="3" t="s">
        <v>339</v>
      </c>
      <c r="AB1037" s="3" t="s">
        <v>335</v>
      </c>
      <c r="AC1037" s="3"/>
      <c r="AD1037" s="3"/>
      <c r="AE1037" s="3"/>
      <c r="AF1037" s="3">
        <f t="shared" si="18"/>
        <v>19</v>
      </c>
      <c r="AG1037" s="3">
        <f>_xlfn.ISOWEEKNUM(EDF[[#This Row],[Date]])</f>
        <v>42</v>
      </c>
      <c r="AH1037" s="3">
        <f>YEAR(EDF[[#This Row],[Date]])</f>
        <v>2023</v>
      </c>
      <c r="AI1037" s="3"/>
      <c r="AJ1037" s="3"/>
      <c r="AK1037" s="3"/>
      <c r="AL1037" s="3"/>
      <c r="AM1037" s="3"/>
      <c r="AN1037" s="3"/>
      <c r="AO1037" s="3"/>
    </row>
    <row r="1038" spans="1:41" x14ac:dyDescent="0.2">
      <c r="A1038" s="1">
        <v>45216.459733796299</v>
      </c>
      <c r="B1038" s="3" t="s">
        <v>100</v>
      </c>
      <c r="C1038" s="2">
        <v>45216</v>
      </c>
      <c r="D1038" s="3" t="s">
        <v>336</v>
      </c>
      <c r="E1038" s="3">
        <v>1</v>
      </c>
      <c r="F1038" s="3">
        <v>2</v>
      </c>
      <c r="G1038" s="3">
        <v>2</v>
      </c>
      <c r="H1038" s="3">
        <v>2</v>
      </c>
      <c r="I1038" s="3">
        <v>2</v>
      </c>
      <c r="J1038" s="3">
        <v>3</v>
      </c>
      <c r="K1038" s="3" t="s">
        <v>364</v>
      </c>
      <c r="L1038" s="3">
        <v>2</v>
      </c>
      <c r="M1038" s="3"/>
      <c r="N1038" s="3"/>
      <c r="O1038" s="3"/>
      <c r="P1038" s="3"/>
      <c r="Q1038" s="3"/>
      <c r="R1038" s="3"/>
      <c r="S1038" s="3"/>
      <c r="T1038" s="3"/>
      <c r="U1038" s="3"/>
      <c r="V1038" s="3"/>
      <c r="W1038" s="3"/>
      <c r="X1038" s="3"/>
      <c r="Y1038" s="3"/>
      <c r="Z1038" s="3"/>
      <c r="AA1038" s="3"/>
      <c r="AB1038" s="3"/>
      <c r="AC1038" s="3"/>
      <c r="AD1038" s="3" t="s">
        <v>335</v>
      </c>
      <c r="AE1038" s="3" t="s">
        <v>365</v>
      </c>
      <c r="AF1038" s="3">
        <f t="shared" si="18"/>
        <v>12</v>
      </c>
      <c r="AG1038" s="3">
        <f>_xlfn.ISOWEEKNUM(EDF[[#This Row],[Date]])</f>
        <v>42</v>
      </c>
      <c r="AH1038" s="3">
        <f>YEAR(EDF[[#This Row],[Date]])</f>
        <v>2023</v>
      </c>
      <c r="AI1038" s="3"/>
      <c r="AJ1038" s="3"/>
      <c r="AK1038" s="3"/>
      <c r="AL1038" s="3"/>
      <c r="AM1038" s="3"/>
      <c r="AN1038" s="3"/>
      <c r="AO1038" s="3"/>
    </row>
    <row r="1039" spans="1:41" x14ac:dyDescent="0.2">
      <c r="A1039" s="1">
        <v>45216.471631944441</v>
      </c>
      <c r="B1039" s="3" t="s">
        <v>95</v>
      </c>
      <c r="C1039" s="2">
        <v>45216</v>
      </c>
      <c r="D1039" s="3" t="s">
        <v>336</v>
      </c>
      <c r="E1039" s="3">
        <v>3</v>
      </c>
      <c r="F1039" s="3">
        <v>3</v>
      </c>
      <c r="G1039" s="3">
        <v>3</v>
      </c>
      <c r="H1039" s="3">
        <v>4</v>
      </c>
      <c r="I1039" s="3">
        <v>3</v>
      </c>
      <c r="J1039" s="3">
        <v>3</v>
      </c>
      <c r="K1039" s="3"/>
      <c r="L1039" s="3"/>
      <c r="M1039" s="3"/>
      <c r="N1039" s="3"/>
      <c r="O1039" s="3"/>
      <c r="P1039" s="3"/>
      <c r="Q1039" s="3"/>
      <c r="R1039" s="3"/>
      <c r="S1039" s="3"/>
      <c r="T1039" s="3"/>
      <c r="U1039" s="3"/>
      <c r="V1039" s="3"/>
      <c r="W1039" s="3"/>
      <c r="X1039" s="3"/>
      <c r="Y1039" s="3"/>
      <c r="Z1039" s="3"/>
      <c r="AA1039" s="3"/>
      <c r="AB1039" s="3"/>
      <c r="AC1039" s="3"/>
      <c r="AD1039" s="3"/>
      <c r="AE1039" s="3"/>
      <c r="AF1039" s="3">
        <f t="shared" si="18"/>
        <v>19</v>
      </c>
      <c r="AG1039" s="3">
        <f>_xlfn.ISOWEEKNUM(EDF[[#This Row],[Date]])</f>
        <v>42</v>
      </c>
      <c r="AH1039" s="3">
        <f>YEAR(EDF[[#This Row],[Date]])</f>
        <v>2023</v>
      </c>
      <c r="AI1039" s="3"/>
      <c r="AJ1039" s="3"/>
      <c r="AK1039" s="3"/>
      <c r="AL1039" s="3"/>
      <c r="AM1039" s="3"/>
      <c r="AN1039" s="3"/>
      <c r="AO1039" s="3"/>
    </row>
    <row r="1040" spans="1:41" x14ac:dyDescent="0.2">
      <c r="A1040" s="1">
        <v>45216.473379629628</v>
      </c>
      <c r="B1040" s="3" t="s">
        <v>167</v>
      </c>
      <c r="C1040" s="2">
        <v>45216</v>
      </c>
      <c r="D1040" s="3" t="s">
        <v>344</v>
      </c>
      <c r="E1040" s="3">
        <v>3</v>
      </c>
      <c r="F1040" s="3">
        <v>3</v>
      </c>
      <c r="G1040" s="3">
        <v>4</v>
      </c>
      <c r="H1040" s="3">
        <v>2</v>
      </c>
      <c r="I1040" s="3">
        <v>3</v>
      </c>
      <c r="J1040" s="3">
        <v>4</v>
      </c>
      <c r="K1040" s="3"/>
      <c r="L1040" s="3"/>
      <c r="M1040" s="3"/>
      <c r="N1040" s="3"/>
      <c r="O1040" s="3"/>
      <c r="P1040" s="3"/>
      <c r="Q1040" s="3"/>
      <c r="R1040" s="3"/>
      <c r="S1040" s="3"/>
      <c r="T1040" s="3"/>
      <c r="U1040" s="3"/>
      <c r="V1040" s="3"/>
      <c r="W1040" s="3"/>
      <c r="X1040" s="3"/>
      <c r="Y1040" s="3"/>
      <c r="Z1040" s="3"/>
      <c r="AA1040" s="3"/>
      <c r="AB1040" s="3"/>
      <c r="AC1040" s="3"/>
      <c r="AD1040" s="3"/>
      <c r="AE1040" s="3"/>
      <c r="AF1040" s="3">
        <f t="shared" si="18"/>
        <v>19</v>
      </c>
      <c r="AG1040" s="3">
        <f>_xlfn.ISOWEEKNUM(EDF[[#This Row],[Date]])</f>
        <v>42</v>
      </c>
      <c r="AH1040" s="3">
        <f>YEAR(EDF[[#This Row],[Date]])</f>
        <v>2023</v>
      </c>
      <c r="AI1040" s="3"/>
      <c r="AJ1040" s="3"/>
      <c r="AK1040" s="3"/>
      <c r="AL1040" s="3"/>
      <c r="AM1040" s="3"/>
      <c r="AN1040" s="3"/>
      <c r="AO1040" s="3"/>
    </row>
    <row r="1041" spans="1:41" x14ac:dyDescent="0.2">
      <c r="A1041" s="1">
        <v>45216.484895833331</v>
      </c>
      <c r="B1041" s="3" t="s">
        <v>171</v>
      </c>
      <c r="C1041" s="2">
        <v>45216</v>
      </c>
      <c r="D1041" s="3" t="s">
        <v>343</v>
      </c>
      <c r="E1041" s="3">
        <v>3</v>
      </c>
      <c r="F1041" s="3">
        <v>2</v>
      </c>
      <c r="G1041" s="3">
        <v>2</v>
      </c>
      <c r="H1041" s="3">
        <v>2</v>
      </c>
      <c r="I1041" s="3">
        <v>3</v>
      </c>
      <c r="J1041" s="3">
        <v>2</v>
      </c>
      <c r="K1041" s="3"/>
      <c r="L1041" s="3"/>
      <c r="M1041" s="3"/>
      <c r="N1041" s="3"/>
      <c r="O1041" s="3"/>
      <c r="P1041" s="3"/>
      <c r="Q1041" s="3"/>
      <c r="R1041" s="3"/>
      <c r="S1041" s="3"/>
      <c r="T1041" s="3"/>
      <c r="U1041" s="3"/>
      <c r="V1041" s="3"/>
      <c r="W1041" s="3"/>
      <c r="X1041" s="3"/>
      <c r="Y1041" s="3"/>
      <c r="Z1041" s="3"/>
      <c r="AA1041" s="3"/>
      <c r="AB1041" s="3"/>
      <c r="AC1041" s="3"/>
      <c r="AD1041" s="3"/>
      <c r="AE1041" s="3"/>
      <c r="AF1041" s="3">
        <f t="shared" si="18"/>
        <v>14</v>
      </c>
      <c r="AG1041" s="3">
        <f>_xlfn.ISOWEEKNUM(EDF[[#This Row],[Date]])</f>
        <v>42</v>
      </c>
      <c r="AH1041" s="3">
        <f>YEAR(EDF[[#This Row],[Date]])</f>
        <v>2023</v>
      </c>
      <c r="AI1041" s="3"/>
      <c r="AJ1041" s="3"/>
      <c r="AK1041" s="3"/>
      <c r="AL1041" s="3"/>
      <c r="AM1041" s="3"/>
      <c r="AN1041" s="3"/>
      <c r="AO1041" s="3"/>
    </row>
    <row r="1042" spans="1:41" x14ac:dyDescent="0.2">
      <c r="A1042" s="1">
        <v>45216.499328703707</v>
      </c>
      <c r="B1042" s="3" t="s">
        <v>208</v>
      </c>
      <c r="C1042" s="2">
        <v>45216</v>
      </c>
      <c r="D1042" s="3" t="s">
        <v>344</v>
      </c>
      <c r="E1042" s="3">
        <v>4</v>
      </c>
      <c r="F1042" s="3">
        <v>4</v>
      </c>
      <c r="G1042" s="3">
        <v>4</v>
      </c>
      <c r="H1042" s="3">
        <v>4</v>
      </c>
      <c r="I1042" s="3">
        <v>3</v>
      </c>
      <c r="J1042" s="3">
        <v>3</v>
      </c>
      <c r="K1042" s="3"/>
      <c r="L1042" s="3">
        <v>3</v>
      </c>
      <c r="M1042" s="3"/>
      <c r="N1042" s="3"/>
      <c r="O1042" s="3"/>
      <c r="P1042" s="3"/>
      <c r="Q1042" s="3"/>
      <c r="R1042" s="3"/>
      <c r="S1042" s="3"/>
      <c r="T1042" s="3"/>
      <c r="U1042" s="3"/>
      <c r="V1042" s="3"/>
      <c r="W1042" s="3" t="s">
        <v>339</v>
      </c>
      <c r="X1042" s="3"/>
      <c r="Y1042" s="3"/>
      <c r="Z1042" s="3"/>
      <c r="AA1042" s="3"/>
      <c r="AB1042" s="3"/>
      <c r="AC1042" s="3"/>
      <c r="AD1042" s="3"/>
      <c r="AE1042" s="3"/>
      <c r="AF1042" s="3">
        <f t="shared" si="18"/>
        <v>22</v>
      </c>
      <c r="AG1042" s="3">
        <f>_xlfn.ISOWEEKNUM(EDF[[#This Row],[Date]])</f>
        <v>42</v>
      </c>
      <c r="AH1042" s="3">
        <f>YEAR(EDF[[#This Row],[Date]])</f>
        <v>2023</v>
      </c>
      <c r="AI1042" s="3"/>
      <c r="AJ1042" s="3"/>
      <c r="AK1042" s="3"/>
      <c r="AL1042" s="3"/>
      <c r="AM1042" s="3"/>
      <c r="AN1042" s="3"/>
      <c r="AO1042" s="3"/>
    </row>
    <row r="1043" spans="1:41" x14ac:dyDescent="0.2">
      <c r="A1043" s="1">
        <v>45216.537835648145</v>
      </c>
      <c r="B1043" s="3" t="s">
        <v>200</v>
      </c>
      <c r="C1043" s="2">
        <v>45216</v>
      </c>
      <c r="D1043" s="3" t="s">
        <v>343</v>
      </c>
      <c r="E1043" s="3">
        <v>3</v>
      </c>
      <c r="F1043" s="3">
        <v>3</v>
      </c>
      <c r="G1043" s="3">
        <v>2</v>
      </c>
      <c r="H1043" s="3">
        <v>2</v>
      </c>
      <c r="I1043" s="3">
        <v>2</v>
      </c>
      <c r="J1043" s="3">
        <v>2</v>
      </c>
      <c r="K1043" s="3"/>
      <c r="L1043" s="3">
        <v>3</v>
      </c>
      <c r="M1043" s="3" t="s">
        <v>335</v>
      </c>
      <c r="N1043" s="3"/>
      <c r="O1043" s="3" t="s">
        <v>335</v>
      </c>
      <c r="P1043" s="3"/>
      <c r="Q1043" s="3"/>
      <c r="R1043" s="3"/>
      <c r="S1043" s="3"/>
      <c r="T1043" s="3"/>
      <c r="U1043" s="3"/>
      <c r="V1043" s="3"/>
      <c r="W1043" s="3"/>
      <c r="X1043" s="3"/>
      <c r="Y1043" s="3"/>
      <c r="Z1043" s="3"/>
      <c r="AA1043" s="3"/>
      <c r="AB1043" s="3"/>
      <c r="AC1043" s="3"/>
      <c r="AD1043" s="3"/>
      <c r="AE1043" s="3"/>
      <c r="AF1043" s="3">
        <f t="shared" si="18"/>
        <v>14</v>
      </c>
      <c r="AG1043" s="3">
        <f>_xlfn.ISOWEEKNUM(EDF[[#This Row],[Date]])</f>
        <v>42</v>
      </c>
      <c r="AH1043" s="3">
        <f>YEAR(EDF[[#This Row],[Date]])</f>
        <v>2023</v>
      </c>
      <c r="AI1043" s="3"/>
      <c r="AJ1043" s="3"/>
      <c r="AK1043" s="3"/>
      <c r="AL1043" s="3"/>
      <c r="AM1043" s="3"/>
      <c r="AN1043" s="3"/>
      <c r="AO1043" s="3"/>
    </row>
    <row r="1044" spans="1:41" x14ac:dyDescent="0.2">
      <c r="A1044" s="1">
        <v>45216.549143518518</v>
      </c>
      <c r="B1044" s="3" t="s">
        <v>111</v>
      </c>
      <c r="C1044" s="2">
        <v>45216</v>
      </c>
      <c r="D1044" s="3" t="s">
        <v>334</v>
      </c>
      <c r="E1044" s="3">
        <v>3</v>
      </c>
      <c r="F1044" s="3">
        <v>4</v>
      </c>
      <c r="G1044" s="3">
        <v>5</v>
      </c>
      <c r="H1044" s="3">
        <v>4</v>
      </c>
      <c r="I1044" s="3">
        <v>4</v>
      </c>
      <c r="J1044" s="3">
        <v>5</v>
      </c>
      <c r="K1044" s="3"/>
      <c r="L1044" s="3">
        <v>3</v>
      </c>
      <c r="M1044" s="3"/>
      <c r="N1044" s="3"/>
      <c r="O1044" s="3"/>
      <c r="P1044" s="3"/>
      <c r="Q1044" s="3"/>
      <c r="R1044" s="3" t="s">
        <v>335</v>
      </c>
      <c r="S1044" s="3"/>
      <c r="T1044" s="3"/>
      <c r="U1044" s="3"/>
      <c r="V1044" s="3"/>
      <c r="W1044" s="3"/>
      <c r="X1044" s="3"/>
      <c r="Y1044" s="3"/>
      <c r="Z1044" s="3"/>
      <c r="AA1044" s="3"/>
      <c r="AB1044" s="3"/>
      <c r="AC1044" s="3"/>
      <c r="AD1044" s="3"/>
      <c r="AE1044" s="3"/>
      <c r="AF1044" s="3">
        <f t="shared" si="18"/>
        <v>25</v>
      </c>
      <c r="AG1044" s="3">
        <f>_xlfn.ISOWEEKNUM(EDF[[#This Row],[Date]])</f>
        <v>42</v>
      </c>
      <c r="AH1044" s="3">
        <f>YEAR(EDF[[#This Row],[Date]])</f>
        <v>2023</v>
      </c>
      <c r="AI1044" s="3"/>
      <c r="AJ1044" s="3"/>
      <c r="AK1044" s="3"/>
      <c r="AL1044" s="3"/>
      <c r="AM1044" s="3"/>
      <c r="AN1044" s="3"/>
      <c r="AO1044" s="3"/>
    </row>
    <row r="1045" spans="1:41" x14ac:dyDescent="0.2">
      <c r="A1045" s="1">
        <v>45216.550069444442</v>
      </c>
      <c r="B1045" s="3" t="s">
        <v>87</v>
      </c>
      <c r="C1045" s="2">
        <v>45216</v>
      </c>
      <c r="D1045" s="3" t="s">
        <v>343</v>
      </c>
      <c r="E1045" s="3">
        <v>4</v>
      </c>
      <c r="F1045" s="3">
        <v>4</v>
      </c>
      <c r="G1045" s="3">
        <v>4</v>
      </c>
      <c r="H1045" s="3">
        <v>3</v>
      </c>
      <c r="I1045" s="3">
        <v>5</v>
      </c>
      <c r="J1045" s="3">
        <v>4</v>
      </c>
      <c r="K1045" s="3"/>
      <c r="L1045" s="3">
        <v>1</v>
      </c>
      <c r="M1045" s="3"/>
      <c r="N1045" s="3"/>
      <c r="O1045" s="3"/>
      <c r="P1045" s="3"/>
      <c r="Q1045" s="3"/>
      <c r="R1045" s="3"/>
      <c r="S1045" s="3"/>
      <c r="T1045" s="3"/>
      <c r="U1045" s="3"/>
      <c r="V1045" s="3"/>
      <c r="W1045" s="3"/>
      <c r="X1045" s="3"/>
      <c r="Y1045" s="3"/>
      <c r="Z1045" s="3"/>
      <c r="AA1045" s="3"/>
      <c r="AB1045" s="3"/>
      <c r="AC1045" s="3"/>
      <c r="AD1045" s="3"/>
      <c r="AE1045" s="3" t="s">
        <v>366</v>
      </c>
      <c r="AF1045" s="3">
        <f t="shared" si="18"/>
        <v>24</v>
      </c>
      <c r="AG1045" s="3">
        <f>_xlfn.ISOWEEKNUM(EDF[[#This Row],[Date]])</f>
        <v>42</v>
      </c>
      <c r="AH1045" s="3">
        <f>YEAR(EDF[[#This Row],[Date]])</f>
        <v>2023</v>
      </c>
      <c r="AI1045" s="3"/>
      <c r="AJ1045" s="3"/>
      <c r="AK1045" s="3"/>
      <c r="AL1045" s="3"/>
      <c r="AM1045" s="3"/>
      <c r="AN1045" s="3"/>
      <c r="AO1045" s="3"/>
    </row>
    <row r="1046" spans="1:41" x14ac:dyDescent="0.2">
      <c r="A1046" s="1">
        <v>45216.550219907411</v>
      </c>
      <c r="B1046" s="3" t="s">
        <v>188</v>
      </c>
      <c r="C1046" s="2">
        <v>45216</v>
      </c>
      <c r="D1046" s="3" t="s">
        <v>343</v>
      </c>
      <c r="E1046" s="3">
        <v>3</v>
      </c>
      <c r="F1046" s="3">
        <v>3</v>
      </c>
      <c r="G1046" s="3">
        <v>4</v>
      </c>
      <c r="H1046" s="3">
        <v>3</v>
      </c>
      <c r="I1046" s="3">
        <v>4</v>
      </c>
      <c r="J1046" s="3">
        <v>5</v>
      </c>
      <c r="K1046" s="3"/>
      <c r="L1046" s="3"/>
      <c r="M1046" s="3"/>
      <c r="N1046" s="3"/>
      <c r="O1046" s="3"/>
      <c r="P1046" s="3"/>
      <c r="Q1046" s="3"/>
      <c r="R1046" s="3"/>
      <c r="S1046" s="3"/>
      <c r="T1046" s="3"/>
      <c r="U1046" s="3"/>
      <c r="V1046" s="3"/>
      <c r="W1046" s="3"/>
      <c r="X1046" s="3"/>
      <c r="Y1046" s="3"/>
      <c r="Z1046" s="3"/>
      <c r="AA1046" s="3"/>
      <c r="AB1046" s="3"/>
      <c r="AC1046" s="3"/>
      <c r="AD1046" s="3"/>
      <c r="AE1046" s="3"/>
      <c r="AF1046" s="3">
        <f t="shared" si="18"/>
        <v>22</v>
      </c>
      <c r="AG1046" s="3">
        <f>_xlfn.ISOWEEKNUM(EDF[[#This Row],[Date]])</f>
        <v>42</v>
      </c>
      <c r="AH1046" s="3">
        <f>YEAR(EDF[[#This Row],[Date]])</f>
        <v>2023</v>
      </c>
      <c r="AI1046" s="3"/>
      <c r="AJ1046" s="3"/>
      <c r="AK1046" s="3"/>
      <c r="AL1046" s="3"/>
      <c r="AM1046" s="3"/>
      <c r="AN1046" s="3"/>
      <c r="AO1046" s="3"/>
    </row>
    <row r="1047" spans="1:41" x14ac:dyDescent="0.2">
      <c r="A1047" s="1">
        <v>45216.56994212963</v>
      </c>
      <c r="B1047" s="3" t="s">
        <v>76</v>
      </c>
      <c r="C1047" s="2">
        <v>45216</v>
      </c>
      <c r="D1047" s="3" t="s">
        <v>344</v>
      </c>
      <c r="E1047" s="3">
        <v>3</v>
      </c>
      <c r="F1047" s="3">
        <v>3</v>
      </c>
      <c r="G1047" s="3">
        <v>2</v>
      </c>
      <c r="H1047" s="3">
        <v>2</v>
      </c>
      <c r="I1047" s="3">
        <v>3</v>
      </c>
      <c r="J1047" s="3">
        <v>3</v>
      </c>
      <c r="K1047" s="3"/>
      <c r="L1047" s="3"/>
      <c r="M1047" s="3"/>
      <c r="N1047" s="3"/>
      <c r="O1047" s="3"/>
      <c r="P1047" s="3"/>
      <c r="Q1047" s="3"/>
      <c r="R1047" s="3"/>
      <c r="S1047" s="3"/>
      <c r="T1047" s="3"/>
      <c r="U1047" s="3"/>
      <c r="V1047" s="3"/>
      <c r="W1047" s="3"/>
      <c r="X1047" s="3"/>
      <c r="Y1047" s="3"/>
      <c r="Z1047" s="3"/>
      <c r="AA1047" s="3"/>
      <c r="AB1047" s="3"/>
      <c r="AC1047" s="3"/>
      <c r="AD1047" s="3"/>
      <c r="AE1047" s="3"/>
      <c r="AF1047" s="3">
        <f t="shared" si="18"/>
        <v>16</v>
      </c>
      <c r="AG1047" s="3">
        <f>_xlfn.ISOWEEKNUM(EDF[[#This Row],[Date]])</f>
        <v>42</v>
      </c>
      <c r="AH1047" s="3">
        <f>YEAR(EDF[[#This Row],[Date]])</f>
        <v>2023</v>
      </c>
      <c r="AI1047" s="3"/>
      <c r="AJ1047" s="3"/>
      <c r="AK1047" s="3"/>
      <c r="AL1047" s="3"/>
      <c r="AM1047" s="3"/>
      <c r="AN1047" s="3"/>
      <c r="AO1047" s="3"/>
    </row>
    <row r="1048" spans="1:41" x14ac:dyDescent="0.2">
      <c r="A1048" s="1">
        <v>45216.589039351849</v>
      </c>
      <c r="B1048" s="3" t="s">
        <v>367</v>
      </c>
      <c r="C1048" s="2">
        <v>45216</v>
      </c>
      <c r="D1048" s="3" t="s">
        <v>334</v>
      </c>
      <c r="E1048" s="3">
        <v>1</v>
      </c>
      <c r="F1048" s="3">
        <v>2</v>
      </c>
      <c r="G1048" s="3">
        <v>2</v>
      </c>
      <c r="H1048" s="3">
        <v>1</v>
      </c>
      <c r="I1048" s="3">
        <v>3</v>
      </c>
      <c r="J1048" s="3">
        <v>2</v>
      </c>
      <c r="K1048" s="3" t="s">
        <v>368</v>
      </c>
      <c r="L1048" s="3">
        <v>2</v>
      </c>
      <c r="M1048" s="3"/>
      <c r="N1048" s="3"/>
      <c r="O1048" s="3"/>
      <c r="P1048" s="3"/>
      <c r="Q1048" s="3"/>
      <c r="R1048" s="3"/>
      <c r="S1048" s="3"/>
      <c r="T1048" s="3"/>
      <c r="U1048" s="3"/>
      <c r="V1048" s="3"/>
      <c r="W1048" s="3"/>
      <c r="X1048" s="3"/>
      <c r="Y1048" s="3"/>
      <c r="Z1048" s="3"/>
      <c r="AA1048" s="3"/>
      <c r="AB1048" s="3"/>
      <c r="AC1048" s="3"/>
      <c r="AD1048" s="3"/>
      <c r="AE1048" s="3" t="s">
        <v>369</v>
      </c>
      <c r="AF1048" s="3">
        <f t="shared" si="18"/>
        <v>11</v>
      </c>
      <c r="AG1048" s="3">
        <f>_xlfn.ISOWEEKNUM(EDF[[#This Row],[Date]])</f>
        <v>42</v>
      </c>
      <c r="AH1048" s="3">
        <f>YEAR(EDF[[#This Row],[Date]])</f>
        <v>2023</v>
      </c>
      <c r="AI1048" s="3"/>
      <c r="AJ1048" s="3"/>
      <c r="AK1048" s="3"/>
      <c r="AL1048" s="3"/>
      <c r="AM1048" s="3"/>
      <c r="AN1048" s="3"/>
      <c r="AO1048" s="3"/>
    </row>
    <row r="1049" spans="1:41" x14ac:dyDescent="0.2">
      <c r="A1049" s="1">
        <v>45216.608020833337</v>
      </c>
      <c r="B1049" s="3" t="s">
        <v>80</v>
      </c>
      <c r="C1049" s="2">
        <v>45216</v>
      </c>
      <c r="D1049" s="3" t="s">
        <v>336</v>
      </c>
      <c r="E1049" s="3">
        <v>4</v>
      </c>
      <c r="F1049" s="3">
        <v>3</v>
      </c>
      <c r="G1049" s="3">
        <v>4</v>
      </c>
      <c r="H1049" s="3">
        <v>4</v>
      </c>
      <c r="I1049" s="3">
        <v>3</v>
      </c>
      <c r="J1049" s="3">
        <v>2</v>
      </c>
      <c r="K1049" s="3"/>
      <c r="L1049" s="3"/>
      <c r="M1049" s="3"/>
      <c r="N1049" s="3"/>
      <c r="O1049" s="3"/>
      <c r="P1049" s="3"/>
      <c r="Q1049" s="3"/>
      <c r="R1049" s="3"/>
      <c r="S1049" s="3"/>
      <c r="T1049" s="3"/>
      <c r="U1049" s="3"/>
      <c r="V1049" s="3"/>
      <c r="W1049" s="3"/>
      <c r="X1049" s="3"/>
      <c r="Y1049" s="3"/>
      <c r="Z1049" s="3"/>
      <c r="AA1049" s="3"/>
      <c r="AB1049" s="3"/>
      <c r="AC1049" s="3"/>
      <c r="AD1049" s="3"/>
      <c r="AE1049" s="3"/>
      <c r="AF1049" s="3">
        <f t="shared" si="18"/>
        <v>20</v>
      </c>
      <c r="AG1049" s="3">
        <f>_xlfn.ISOWEEKNUM(EDF[[#This Row],[Date]])</f>
        <v>42</v>
      </c>
      <c r="AH1049" s="3">
        <f>YEAR(EDF[[#This Row],[Date]])</f>
        <v>2023</v>
      </c>
      <c r="AI1049" s="3"/>
      <c r="AJ1049" s="3"/>
      <c r="AK1049" s="3"/>
      <c r="AL1049" s="3"/>
      <c r="AM1049" s="3"/>
      <c r="AN1049" s="3"/>
      <c r="AO1049" s="3"/>
    </row>
    <row r="1050" spans="1:41" x14ac:dyDescent="0.2">
      <c r="A1050" s="1">
        <v>45216.61451388889</v>
      </c>
      <c r="B1050" s="3" t="s">
        <v>134</v>
      </c>
      <c r="C1050" s="2">
        <v>45216</v>
      </c>
      <c r="D1050" s="3" t="s">
        <v>343</v>
      </c>
      <c r="E1050" s="3">
        <v>3</v>
      </c>
      <c r="F1050" s="3">
        <v>4</v>
      </c>
      <c r="G1050" s="3">
        <v>4</v>
      </c>
      <c r="H1050" s="3">
        <v>3</v>
      </c>
      <c r="I1050" s="3">
        <v>4</v>
      </c>
      <c r="J1050" s="3">
        <v>3</v>
      </c>
      <c r="K1050" s="3"/>
      <c r="L1050" s="3">
        <v>3</v>
      </c>
      <c r="M1050" s="3"/>
      <c r="N1050" s="3"/>
      <c r="O1050" s="3"/>
      <c r="P1050" s="3"/>
      <c r="Q1050" s="3"/>
      <c r="R1050" s="3"/>
      <c r="S1050" s="3"/>
      <c r="T1050" s="3"/>
      <c r="U1050" s="3"/>
      <c r="V1050" s="3"/>
      <c r="W1050" s="3" t="s">
        <v>339</v>
      </c>
      <c r="X1050" s="3"/>
      <c r="Y1050" s="3"/>
      <c r="Z1050" s="3"/>
      <c r="AA1050" s="3"/>
      <c r="AB1050" s="3"/>
      <c r="AC1050" s="3"/>
      <c r="AD1050" s="3"/>
      <c r="AE1050" s="3"/>
      <c r="AF1050" s="3">
        <f t="shared" si="18"/>
        <v>21</v>
      </c>
      <c r="AG1050" s="3">
        <f>_xlfn.ISOWEEKNUM(EDF[[#This Row],[Date]])</f>
        <v>42</v>
      </c>
      <c r="AH1050" s="3">
        <f>YEAR(EDF[[#This Row],[Date]])</f>
        <v>2023</v>
      </c>
      <c r="AI1050" s="3"/>
      <c r="AJ1050" s="3"/>
      <c r="AK1050" s="3"/>
      <c r="AL1050" s="3"/>
      <c r="AM1050" s="3"/>
      <c r="AN1050" s="3"/>
      <c r="AO1050" s="3"/>
    </row>
    <row r="1051" spans="1:41" x14ac:dyDescent="0.2">
      <c r="A1051" s="1">
        <v>45216.624780092592</v>
      </c>
      <c r="B1051" s="3" t="s">
        <v>240</v>
      </c>
      <c r="C1051" s="2">
        <v>45216</v>
      </c>
      <c r="D1051" s="3" t="s">
        <v>334</v>
      </c>
      <c r="E1051" s="3">
        <v>3</v>
      </c>
      <c r="F1051" s="3">
        <v>3</v>
      </c>
      <c r="G1051" s="3">
        <v>4</v>
      </c>
      <c r="H1051" s="3">
        <v>4</v>
      </c>
      <c r="I1051" s="3">
        <v>4</v>
      </c>
      <c r="J1051" s="3">
        <v>5</v>
      </c>
      <c r="K1051" s="3"/>
      <c r="L1051" s="3"/>
      <c r="M1051" s="3"/>
      <c r="N1051" s="3"/>
      <c r="O1051" s="3"/>
      <c r="P1051" s="3"/>
      <c r="Q1051" s="3"/>
      <c r="R1051" s="3"/>
      <c r="S1051" s="3"/>
      <c r="T1051" s="3"/>
      <c r="U1051" s="3"/>
      <c r="V1051" s="3"/>
      <c r="W1051" s="3"/>
      <c r="X1051" s="3"/>
      <c r="Y1051" s="3"/>
      <c r="Z1051" s="3"/>
      <c r="AA1051" s="3"/>
      <c r="AB1051" s="3"/>
      <c r="AC1051" s="3"/>
      <c r="AD1051" s="3"/>
      <c r="AE1051" s="3"/>
      <c r="AF1051" s="3">
        <f t="shared" si="18"/>
        <v>23</v>
      </c>
      <c r="AG1051" s="3">
        <f>_xlfn.ISOWEEKNUM(EDF[[#This Row],[Date]])</f>
        <v>42</v>
      </c>
      <c r="AH1051" s="3">
        <f>YEAR(EDF[[#This Row],[Date]])</f>
        <v>2023</v>
      </c>
      <c r="AI1051" s="3"/>
      <c r="AJ1051" s="3"/>
      <c r="AK1051" s="3"/>
      <c r="AL1051" s="3"/>
      <c r="AM1051" s="3"/>
      <c r="AN1051" s="3"/>
      <c r="AO1051" s="3"/>
    </row>
    <row r="1052" spans="1:41" x14ac:dyDescent="0.2">
      <c r="A1052" s="1">
        <v>45216.62872685185</v>
      </c>
      <c r="B1052" s="3" t="s">
        <v>85</v>
      </c>
      <c r="C1052" s="2">
        <v>45216</v>
      </c>
      <c r="D1052" s="3" t="s">
        <v>344</v>
      </c>
      <c r="E1052" s="3">
        <v>3</v>
      </c>
      <c r="F1052" s="3">
        <v>2</v>
      </c>
      <c r="G1052" s="3">
        <v>4</v>
      </c>
      <c r="H1052" s="3">
        <v>2</v>
      </c>
      <c r="I1052" s="3">
        <v>3</v>
      </c>
      <c r="J1052" s="3">
        <v>2</v>
      </c>
      <c r="K1052" s="3"/>
      <c r="L1052" s="3">
        <v>4</v>
      </c>
      <c r="M1052" s="3"/>
      <c r="N1052" s="3"/>
      <c r="O1052" s="3"/>
      <c r="P1052" s="3" t="s">
        <v>337</v>
      </c>
      <c r="Q1052" s="3"/>
      <c r="R1052" s="3" t="s">
        <v>335</v>
      </c>
      <c r="S1052" s="3"/>
      <c r="T1052" s="3"/>
      <c r="U1052" s="3"/>
      <c r="V1052" s="3"/>
      <c r="W1052" s="3"/>
      <c r="X1052" s="3" t="s">
        <v>335</v>
      </c>
      <c r="Y1052" s="3"/>
      <c r="Z1052" s="3" t="s">
        <v>337</v>
      </c>
      <c r="AA1052" s="3"/>
      <c r="AB1052" s="3"/>
      <c r="AC1052" s="3"/>
      <c r="AD1052" s="3"/>
      <c r="AE1052" s="3" t="s">
        <v>370</v>
      </c>
      <c r="AF1052" s="3">
        <f t="shared" si="18"/>
        <v>16</v>
      </c>
      <c r="AG1052" s="3">
        <f>_xlfn.ISOWEEKNUM(EDF[[#This Row],[Date]])</f>
        <v>42</v>
      </c>
      <c r="AH1052" s="3">
        <f>YEAR(EDF[[#This Row],[Date]])</f>
        <v>2023</v>
      </c>
      <c r="AI1052" s="3"/>
      <c r="AJ1052" s="3"/>
      <c r="AK1052" s="3"/>
      <c r="AL1052" s="3"/>
      <c r="AM1052" s="3"/>
      <c r="AN1052" s="3"/>
      <c r="AO1052" s="3"/>
    </row>
    <row r="1053" spans="1:41" x14ac:dyDescent="0.2">
      <c r="A1053" s="1">
        <v>45216.641006944446</v>
      </c>
      <c r="B1053" s="3" t="s">
        <v>78</v>
      </c>
      <c r="C1053" s="2">
        <v>45216</v>
      </c>
      <c r="D1053" s="3" t="s">
        <v>334</v>
      </c>
      <c r="E1053" s="3">
        <v>2</v>
      </c>
      <c r="F1053" s="3">
        <v>3</v>
      </c>
      <c r="G1053" s="3">
        <v>2</v>
      </c>
      <c r="H1053" s="3">
        <v>4</v>
      </c>
      <c r="I1053" s="3">
        <v>3</v>
      </c>
      <c r="J1053" s="3">
        <v>4</v>
      </c>
      <c r="K1053" s="3" t="s">
        <v>371</v>
      </c>
      <c r="L1053" s="3"/>
      <c r="M1053" s="3"/>
      <c r="N1053" s="3"/>
      <c r="O1053" s="3"/>
      <c r="P1053" s="3"/>
      <c r="Q1053" s="3"/>
      <c r="R1053" s="3"/>
      <c r="S1053" s="3"/>
      <c r="T1053" s="3"/>
      <c r="U1053" s="3"/>
      <c r="V1053" s="3"/>
      <c r="W1053" s="3"/>
      <c r="X1053" s="3"/>
      <c r="Y1053" s="3"/>
      <c r="Z1053" s="3"/>
      <c r="AA1053" s="3"/>
      <c r="AB1053" s="3"/>
      <c r="AC1053" s="3"/>
      <c r="AD1053" s="3"/>
      <c r="AE1053" s="3"/>
      <c r="AF1053" s="3">
        <f t="shared" si="18"/>
        <v>18</v>
      </c>
      <c r="AG1053" s="3">
        <f>_xlfn.ISOWEEKNUM(EDF[[#This Row],[Date]])</f>
        <v>42</v>
      </c>
      <c r="AH1053" s="3">
        <f>YEAR(EDF[[#This Row],[Date]])</f>
        <v>2023</v>
      </c>
      <c r="AI1053" s="3"/>
      <c r="AJ1053" s="3"/>
      <c r="AK1053" s="3"/>
      <c r="AL1053" s="3"/>
      <c r="AM1053" s="3"/>
      <c r="AN1053" s="3"/>
      <c r="AO1053" s="3"/>
    </row>
    <row r="1054" spans="1:41" x14ac:dyDescent="0.2">
      <c r="A1054" s="1">
        <v>45216.64607638889</v>
      </c>
      <c r="B1054" s="3" t="s">
        <v>168</v>
      </c>
      <c r="C1054" s="2">
        <v>45216</v>
      </c>
      <c r="D1054" s="3" t="s">
        <v>343</v>
      </c>
      <c r="E1054" s="3">
        <v>4</v>
      </c>
      <c r="F1054" s="3">
        <v>3</v>
      </c>
      <c r="G1054" s="3">
        <v>5</v>
      </c>
      <c r="H1054" s="3">
        <v>4</v>
      </c>
      <c r="I1054" s="3">
        <v>4</v>
      </c>
      <c r="J1054" s="3">
        <v>4</v>
      </c>
      <c r="K1054" s="3"/>
      <c r="L1054" s="3"/>
      <c r="M1054" s="3"/>
      <c r="N1054" s="3"/>
      <c r="O1054" s="3"/>
      <c r="P1054" s="3"/>
      <c r="Q1054" s="3"/>
      <c r="R1054" s="3"/>
      <c r="S1054" s="3"/>
      <c r="T1054" s="3"/>
      <c r="U1054" s="3"/>
      <c r="V1054" s="3"/>
      <c r="W1054" s="3"/>
      <c r="X1054" s="3"/>
      <c r="Y1054" s="3"/>
      <c r="Z1054" s="3"/>
      <c r="AA1054" s="3"/>
      <c r="AB1054" s="3"/>
      <c r="AC1054" s="3"/>
      <c r="AD1054" s="3"/>
      <c r="AE1054" s="3"/>
      <c r="AF1054" s="3">
        <f t="shared" si="18"/>
        <v>24</v>
      </c>
      <c r="AG1054" s="3">
        <f>_xlfn.ISOWEEKNUM(EDF[[#This Row],[Date]])</f>
        <v>42</v>
      </c>
      <c r="AH1054" s="3">
        <f>YEAR(EDF[[#This Row],[Date]])</f>
        <v>2023</v>
      </c>
      <c r="AI1054" s="3"/>
      <c r="AJ1054" s="3"/>
      <c r="AK1054" s="3"/>
      <c r="AL1054" s="3"/>
      <c r="AM1054" s="3"/>
      <c r="AN1054" s="3"/>
      <c r="AO1054" s="3"/>
    </row>
    <row r="1055" spans="1:41" x14ac:dyDescent="0.2">
      <c r="A1055" s="1">
        <v>45216.652187500003</v>
      </c>
      <c r="B1055" s="3" t="s">
        <v>86</v>
      </c>
      <c r="C1055" s="2">
        <v>45216</v>
      </c>
      <c r="D1055" s="3" t="s">
        <v>336</v>
      </c>
      <c r="E1055" s="3">
        <v>5</v>
      </c>
      <c r="F1055" s="3">
        <v>3</v>
      </c>
      <c r="G1055" s="3">
        <v>2</v>
      </c>
      <c r="H1055" s="3">
        <v>4</v>
      </c>
      <c r="I1055" s="3">
        <v>3</v>
      </c>
      <c r="J1055" s="3">
        <v>3</v>
      </c>
      <c r="K1055" s="3"/>
      <c r="L1055" s="3">
        <v>5</v>
      </c>
      <c r="M1055" s="3"/>
      <c r="N1055" s="3"/>
      <c r="O1055" s="3"/>
      <c r="P1055" s="3"/>
      <c r="Q1055" s="3"/>
      <c r="R1055" s="3"/>
      <c r="S1055" s="3"/>
      <c r="T1055" s="3"/>
      <c r="U1055" s="3"/>
      <c r="V1055" s="3"/>
      <c r="W1055" s="3"/>
      <c r="X1055" s="3"/>
      <c r="Y1055" s="3"/>
      <c r="Z1055" s="3"/>
      <c r="AA1055" s="3"/>
      <c r="AB1055" s="3"/>
      <c r="AC1055" s="3"/>
      <c r="AD1055" s="3"/>
      <c r="AE1055" s="3" t="s">
        <v>372</v>
      </c>
      <c r="AF1055" s="3">
        <f t="shared" si="18"/>
        <v>20</v>
      </c>
      <c r="AG1055" s="3">
        <f>_xlfn.ISOWEEKNUM(EDF[[#This Row],[Date]])</f>
        <v>42</v>
      </c>
      <c r="AH1055" s="3">
        <f>YEAR(EDF[[#This Row],[Date]])</f>
        <v>2023</v>
      </c>
      <c r="AI1055" s="3"/>
      <c r="AJ1055" s="3"/>
      <c r="AK1055" s="3"/>
      <c r="AL1055" s="3"/>
      <c r="AM1055" s="3"/>
      <c r="AN1055" s="3"/>
      <c r="AO1055" s="3"/>
    </row>
    <row r="1056" spans="1:41" x14ac:dyDescent="0.2">
      <c r="A1056" s="1">
        <v>45217.321296296293</v>
      </c>
      <c r="B1056" s="3" t="s">
        <v>305</v>
      </c>
      <c r="C1056" s="2">
        <v>45217</v>
      </c>
      <c r="D1056" s="3" t="s">
        <v>334</v>
      </c>
      <c r="E1056" s="3">
        <v>3</v>
      </c>
      <c r="F1056" s="3">
        <v>3</v>
      </c>
      <c r="G1056" s="3">
        <v>3</v>
      </c>
      <c r="H1056" s="3">
        <v>3</v>
      </c>
      <c r="I1056" s="3">
        <v>4</v>
      </c>
      <c r="J1056" s="3">
        <v>4</v>
      </c>
      <c r="K1056" s="3"/>
      <c r="L1056" s="3"/>
      <c r="M1056" s="3"/>
      <c r="N1056" s="3"/>
      <c r="O1056" s="3"/>
      <c r="P1056" s="3"/>
      <c r="Q1056" s="3"/>
      <c r="R1056" s="3"/>
      <c r="S1056" s="3"/>
      <c r="T1056" s="3"/>
      <c r="U1056" s="3"/>
      <c r="V1056" s="3"/>
      <c r="W1056" s="3" t="s">
        <v>339</v>
      </c>
      <c r="X1056" s="3"/>
      <c r="Y1056" s="3"/>
      <c r="Z1056" s="3"/>
      <c r="AA1056" s="3"/>
      <c r="AB1056" s="3" t="s">
        <v>337</v>
      </c>
      <c r="AC1056" s="3"/>
      <c r="AD1056" s="3"/>
      <c r="AE1056" s="3"/>
      <c r="AF1056" s="3">
        <f t="shared" si="18"/>
        <v>20</v>
      </c>
      <c r="AG1056" s="3">
        <f>_xlfn.ISOWEEKNUM(EDF[[#This Row],[Date]])</f>
        <v>42</v>
      </c>
      <c r="AH1056" s="3">
        <f>YEAR(EDF[[#This Row],[Date]])</f>
        <v>2023</v>
      </c>
      <c r="AI1056" s="3"/>
      <c r="AJ1056" s="3"/>
      <c r="AK1056" s="3"/>
      <c r="AL1056" s="3"/>
      <c r="AM1056" s="3"/>
      <c r="AN1056" s="3"/>
      <c r="AO1056" s="3"/>
    </row>
    <row r="1057" spans="1:41" x14ac:dyDescent="0.2">
      <c r="A1057" s="1">
        <v>45217.327546296299</v>
      </c>
      <c r="B1057" s="3" t="s">
        <v>121</v>
      </c>
      <c r="C1057" s="2">
        <v>45217</v>
      </c>
      <c r="D1057" s="3" t="s">
        <v>344</v>
      </c>
      <c r="E1057" s="3">
        <v>4</v>
      </c>
      <c r="F1057" s="3">
        <v>2</v>
      </c>
      <c r="G1057" s="3">
        <v>2</v>
      </c>
      <c r="H1057" s="3">
        <v>3</v>
      </c>
      <c r="I1057" s="3">
        <v>3</v>
      </c>
      <c r="J1057" s="3">
        <v>4</v>
      </c>
      <c r="K1057" s="3"/>
      <c r="L1057" s="3"/>
      <c r="M1057" s="3"/>
      <c r="N1057" s="3"/>
      <c r="O1057" s="3"/>
      <c r="P1057" s="3"/>
      <c r="Q1057" s="3"/>
      <c r="R1057" s="3"/>
      <c r="S1057" s="3"/>
      <c r="T1057" s="3"/>
      <c r="U1057" s="3"/>
      <c r="V1057" s="3"/>
      <c r="W1057" s="3"/>
      <c r="X1057" s="3"/>
      <c r="Y1057" s="3"/>
      <c r="Z1057" s="3"/>
      <c r="AA1057" s="3"/>
      <c r="AB1057" s="3"/>
      <c r="AC1057" s="3"/>
      <c r="AD1057" s="3"/>
      <c r="AE1057" s="3"/>
      <c r="AF1057" s="3">
        <f t="shared" si="18"/>
        <v>18</v>
      </c>
      <c r="AG1057" s="3">
        <f>_xlfn.ISOWEEKNUM(EDF[[#This Row],[Date]])</f>
        <v>42</v>
      </c>
      <c r="AH1057" s="3">
        <f>YEAR(EDF[[#This Row],[Date]])</f>
        <v>2023</v>
      </c>
      <c r="AI1057" s="3"/>
      <c r="AJ1057" s="3"/>
      <c r="AK1057" s="3"/>
      <c r="AL1057" s="3"/>
      <c r="AM1057" s="3"/>
      <c r="AN1057" s="3"/>
      <c r="AO1057" s="3"/>
    </row>
    <row r="1058" spans="1:41" x14ac:dyDescent="0.2">
      <c r="A1058" s="1">
        <v>45217.34851851852</v>
      </c>
      <c r="B1058" s="3" t="s">
        <v>99</v>
      </c>
      <c r="C1058" s="2">
        <v>45217</v>
      </c>
      <c r="D1058" s="3" t="s">
        <v>334</v>
      </c>
      <c r="E1058" s="3">
        <v>4</v>
      </c>
      <c r="F1058" s="3">
        <v>3</v>
      </c>
      <c r="G1058" s="3">
        <v>4</v>
      </c>
      <c r="H1058" s="3">
        <v>3</v>
      </c>
      <c r="I1058" s="3">
        <v>4</v>
      </c>
      <c r="J1058" s="3">
        <v>4</v>
      </c>
      <c r="K1058" s="3"/>
      <c r="L1058" s="3"/>
      <c r="M1058" s="3"/>
      <c r="N1058" s="3"/>
      <c r="O1058" s="3"/>
      <c r="P1058" s="3"/>
      <c r="Q1058" s="3"/>
      <c r="R1058" s="3"/>
      <c r="S1058" s="3"/>
      <c r="T1058" s="3"/>
      <c r="U1058" s="3"/>
      <c r="V1058" s="3"/>
      <c r="W1058" s="3"/>
      <c r="X1058" s="3"/>
      <c r="Y1058" s="3"/>
      <c r="Z1058" s="3"/>
      <c r="AA1058" s="3"/>
      <c r="AB1058" s="3"/>
      <c r="AC1058" s="3"/>
      <c r="AD1058" s="3"/>
      <c r="AE1058" s="3"/>
      <c r="AF1058" s="3">
        <f t="shared" si="18"/>
        <v>22</v>
      </c>
      <c r="AG1058" s="3">
        <f>_xlfn.ISOWEEKNUM(EDF[[#This Row],[Date]])</f>
        <v>42</v>
      </c>
      <c r="AH1058" s="3">
        <f>YEAR(EDF[[#This Row],[Date]])</f>
        <v>2023</v>
      </c>
      <c r="AI1058" s="3"/>
      <c r="AJ1058" s="3"/>
      <c r="AK1058" s="3"/>
      <c r="AL1058" s="3"/>
      <c r="AM1058" s="3"/>
      <c r="AN1058" s="3"/>
      <c r="AO1058" s="3"/>
    </row>
    <row r="1059" spans="1:41" x14ac:dyDescent="0.2">
      <c r="A1059" s="1">
        <v>45217.400173611109</v>
      </c>
      <c r="B1059" s="3" t="s">
        <v>95</v>
      </c>
      <c r="C1059" s="2">
        <v>45217</v>
      </c>
      <c r="D1059" s="3" t="s">
        <v>336</v>
      </c>
      <c r="E1059" s="3">
        <v>3</v>
      </c>
      <c r="F1059" s="3">
        <v>3</v>
      </c>
      <c r="G1059" s="3">
        <v>2</v>
      </c>
      <c r="H1059" s="3">
        <v>4</v>
      </c>
      <c r="I1059" s="3">
        <v>3</v>
      </c>
      <c r="J1059" s="3">
        <v>2</v>
      </c>
      <c r="K1059" s="3"/>
      <c r="L1059" s="3"/>
      <c r="M1059" s="3"/>
      <c r="N1059" s="3"/>
      <c r="O1059" s="3"/>
      <c r="P1059" s="3"/>
      <c r="Q1059" s="3"/>
      <c r="R1059" s="3"/>
      <c r="S1059" s="3"/>
      <c r="T1059" s="3"/>
      <c r="U1059" s="3"/>
      <c r="V1059" s="3"/>
      <c r="W1059" s="3"/>
      <c r="X1059" s="3"/>
      <c r="Y1059" s="3"/>
      <c r="Z1059" s="3"/>
      <c r="AA1059" s="3"/>
      <c r="AB1059" s="3"/>
      <c r="AC1059" s="3"/>
      <c r="AD1059" s="3"/>
      <c r="AE1059" s="3"/>
      <c r="AF1059" s="3">
        <f t="shared" si="18"/>
        <v>17</v>
      </c>
      <c r="AG1059" s="3">
        <f>_xlfn.ISOWEEKNUM(EDF[[#This Row],[Date]])</f>
        <v>42</v>
      </c>
      <c r="AH1059" s="3">
        <f>YEAR(EDF[[#This Row],[Date]])</f>
        <v>2023</v>
      </c>
      <c r="AI1059" s="3"/>
      <c r="AJ1059" s="3"/>
      <c r="AK1059" s="3"/>
      <c r="AL1059" s="3"/>
      <c r="AM1059" s="3"/>
      <c r="AN1059" s="3"/>
      <c r="AO1059" s="3"/>
    </row>
    <row r="1060" spans="1:41" x14ac:dyDescent="0.2">
      <c r="A1060" s="1">
        <v>45217.404976851853</v>
      </c>
      <c r="B1060" s="3" t="s">
        <v>167</v>
      </c>
      <c r="C1060" s="2">
        <v>45217</v>
      </c>
      <c r="D1060" s="3" t="s">
        <v>344</v>
      </c>
      <c r="E1060" s="3">
        <v>4</v>
      </c>
      <c r="F1060" s="3">
        <v>3</v>
      </c>
      <c r="G1060" s="3">
        <v>4</v>
      </c>
      <c r="H1060" s="3">
        <v>3</v>
      </c>
      <c r="I1060" s="3">
        <v>3</v>
      </c>
      <c r="J1060" s="3">
        <v>4</v>
      </c>
      <c r="K1060" s="3"/>
      <c r="L1060" s="3"/>
      <c r="M1060" s="3"/>
      <c r="N1060" s="3"/>
      <c r="O1060" s="3"/>
      <c r="P1060" s="3"/>
      <c r="Q1060" s="3"/>
      <c r="R1060" s="3"/>
      <c r="S1060" s="3"/>
      <c r="T1060" s="3"/>
      <c r="U1060" s="3"/>
      <c r="V1060" s="3"/>
      <c r="W1060" s="3"/>
      <c r="X1060" s="3"/>
      <c r="Y1060" s="3"/>
      <c r="Z1060" s="3"/>
      <c r="AA1060" s="3"/>
      <c r="AB1060" s="3"/>
      <c r="AC1060" s="3"/>
      <c r="AD1060" s="3"/>
      <c r="AE1060" s="3"/>
      <c r="AF1060" s="3">
        <f t="shared" ref="AF1060:AF1088" si="19">SUM(E1060:J1060)</f>
        <v>21</v>
      </c>
      <c r="AG1060" s="3">
        <f>_xlfn.ISOWEEKNUM(EDF[[#This Row],[Date]])</f>
        <v>42</v>
      </c>
      <c r="AH1060" s="3">
        <f>YEAR(EDF[[#This Row],[Date]])</f>
        <v>2023</v>
      </c>
      <c r="AI1060" s="3"/>
      <c r="AJ1060" s="3"/>
      <c r="AK1060" s="3"/>
      <c r="AL1060" s="3"/>
      <c r="AM1060" s="3"/>
      <c r="AN1060" s="3"/>
      <c r="AO1060" s="3"/>
    </row>
    <row r="1061" spans="1:41" x14ac:dyDescent="0.2">
      <c r="A1061" s="1">
        <v>45217.40662037037</v>
      </c>
      <c r="B1061" s="3" t="s">
        <v>188</v>
      </c>
      <c r="C1061" s="2">
        <v>45217</v>
      </c>
      <c r="D1061" s="3" t="s">
        <v>343</v>
      </c>
      <c r="E1061" s="3">
        <v>3</v>
      </c>
      <c r="F1061" s="3">
        <v>4</v>
      </c>
      <c r="G1061" s="3">
        <v>4</v>
      </c>
      <c r="H1061" s="3">
        <v>3</v>
      </c>
      <c r="I1061" s="3">
        <v>4</v>
      </c>
      <c r="J1061" s="3">
        <v>4</v>
      </c>
      <c r="K1061" s="3" t="s">
        <v>373</v>
      </c>
      <c r="L1061" s="3">
        <v>3</v>
      </c>
      <c r="M1061" s="3"/>
      <c r="N1061" s="3"/>
      <c r="O1061" s="3"/>
      <c r="P1061" s="3"/>
      <c r="Q1061" s="3"/>
      <c r="R1061" s="3"/>
      <c r="S1061" s="3"/>
      <c r="T1061" s="3"/>
      <c r="U1061" s="3"/>
      <c r="V1061" s="3"/>
      <c r="W1061" s="3"/>
      <c r="X1061" s="3"/>
      <c r="Y1061" s="3"/>
      <c r="Z1061" s="3" t="s">
        <v>339</v>
      </c>
      <c r="AA1061" s="3"/>
      <c r="AB1061" s="3"/>
      <c r="AC1061" s="3"/>
      <c r="AD1061" s="3"/>
      <c r="AE1061" s="3"/>
      <c r="AF1061" s="3">
        <f t="shared" si="19"/>
        <v>22</v>
      </c>
      <c r="AG1061" s="3">
        <f>_xlfn.ISOWEEKNUM(EDF[[#This Row],[Date]])</f>
        <v>42</v>
      </c>
      <c r="AH1061" s="3">
        <f>YEAR(EDF[[#This Row],[Date]])</f>
        <v>2023</v>
      </c>
      <c r="AI1061" s="3"/>
      <c r="AJ1061" s="3"/>
      <c r="AK1061" s="3"/>
      <c r="AL1061" s="3"/>
      <c r="AM1061" s="3"/>
      <c r="AN1061" s="3"/>
      <c r="AO1061" s="3"/>
    </row>
    <row r="1062" spans="1:41" x14ac:dyDescent="0.2">
      <c r="A1062" s="1">
        <v>45217.41684027778</v>
      </c>
      <c r="B1062" s="3" t="s">
        <v>87</v>
      </c>
      <c r="C1062" s="2">
        <v>45217</v>
      </c>
      <c r="D1062" s="3" t="s">
        <v>343</v>
      </c>
      <c r="E1062" s="3">
        <v>4</v>
      </c>
      <c r="F1062" s="3">
        <v>4</v>
      </c>
      <c r="G1062" s="3">
        <v>4</v>
      </c>
      <c r="H1062" s="3">
        <v>4</v>
      </c>
      <c r="I1062" s="3">
        <v>5</v>
      </c>
      <c r="J1062" s="3">
        <v>4</v>
      </c>
      <c r="K1062" s="3"/>
      <c r="L1062" s="3"/>
      <c r="M1062" s="3"/>
      <c r="N1062" s="3"/>
      <c r="O1062" s="3"/>
      <c r="P1062" s="3"/>
      <c r="Q1062" s="3"/>
      <c r="R1062" s="3"/>
      <c r="S1062" s="3"/>
      <c r="T1062" s="3"/>
      <c r="U1062" s="3"/>
      <c r="V1062" s="3"/>
      <c r="W1062" s="3"/>
      <c r="X1062" s="3"/>
      <c r="Y1062" s="3"/>
      <c r="Z1062" s="3"/>
      <c r="AA1062" s="3"/>
      <c r="AB1062" s="3"/>
      <c r="AC1062" s="3"/>
      <c r="AD1062" s="3"/>
      <c r="AE1062" s="3"/>
      <c r="AF1062" s="3">
        <f t="shared" si="19"/>
        <v>25</v>
      </c>
      <c r="AG1062" s="3">
        <f>_xlfn.ISOWEEKNUM(EDF[[#This Row],[Date]])</f>
        <v>42</v>
      </c>
      <c r="AH1062" s="3">
        <f>YEAR(EDF[[#This Row],[Date]])</f>
        <v>2023</v>
      </c>
      <c r="AI1062" s="3"/>
      <c r="AJ1062" s="3"/>
      <c r="AK1062" s="3"/>
      <c r="AL1062" s="3"/>
      <c r="AM1062" s="3"/>
      <c r="AN1062" s="3"/>
      <c r="AO1062" s="3"/>
    </row>
    <row r="1063" spans="1:41" x14ac:dyDescent="0.2">
      <c r="A1063" s="1">
        <v>45217.436712962961</v>
      </c>
      <c r="B1063" s="3" t="s">
        <v>313</v>
      </c>
      <c r="C1063" s="2">
        <v>45217</v>
      </c>
      <c r="D1063" s="3" t="s">
        <v>334</v>
      </c>
      <c r="E1063" s="3">
        <v>4</v>
      </c>
      <c r="F1063" s="3">
        <v>3</v>
      </c>
      <c r="G1063" s="3">
        <v>3</v>
      </c>
      <c r="H1063" s="3">
        <v>3</v>
      </c>
      <c r="I1063" s="3">
        <v>3</v>
      </c>
      <c r="J1063" s="3">
        <v>4</v>
      </c>
      <c r="K1063" s="3"/>
      <c r="L1063" s="3"/>
      <c r="M1063" s="3"/>
      <c r="N1063" s="3"/>
      <c r="O1063" s="3"/>
      <c r="P1063" s="3"/>
      <c r="Q1063" s="3"/>
      <c r="R1063" s="3"/>
      <c r="S1063" s="3"/>
      <c r="T1063" s="3"/>
      <c r="U1063" s="3"/>
      <c r="V1063" s="3"/>
      <c r="W1063" s="3"/>
      <c r="X1063" s="3"/>
      <c r="Y1063" s="3"/>
      <c r="Z1063" s="3"/>
      <c r="AA1063" s="3"/>
      <c r="AB1063" s="3"/>
      <c r="AC1063" s="3"/>
      <c r="AD1063" s="3"/>
      <c r="AE1063" s="3" t="s">
        <v>213</v>
      </c>
      <c r="AF1063" s="3">
        <f t="shared" si="19"/>
        <v>20</v>
      </c>
      <c r="AG1063" s="3">
        <f>_xlfn.ISOWEEKNUM(EDF[[#This Row],[Date]])</f>
        <v>42</v>
      </c>
      <c r="AH1063" s="3">
        <f>YEAR(EDF[[#This Row],[Date]])</f>
        <v>2023</v>
      </c>
      <c r="AI1063" s="3"/>
      <c r="AJ1063" s="3"/>
      <c r="AK1063" s="3"/>
      <c r="AL1063" s="3"/>
      <c r="AM1063" s="3"/>
      <c r="AN1063" s="3"/>
      <c r="AO1063" s="3"/>
    </row>
    <row r="1064" spans="1:41" x14ac:dyDescent="0.2">
      <c r="A1064" s="1">
        <v>45217.446250000001</v>
      </c>
      <c r="B1064" s="3" t="s">
        <v>106</v>
      </c>
      <c r="C1064" s="2">
        <v>45217</v>
      </c>
      <c r="D1064" s="3" t="s">
        <v>344</v>
      </c>
      <c r="E1064" s="3">
        <v>3</v>
      </c>
      <c r="F1064" s="3">
        <v>3</v>
      </c>
      <c r="G1064" s="3">
        <v>2</v>
      </c>
      <c r="H1064" s="3">
        <v>3</v>
      </c>
      <c r="I1064" s="3">
        <v>2</v>
      </c>
      <c r="J1064" s="3">
        <v>3</v>
      </c>
      <c r="K1064" s="3"/>
      <c r="L1064" s="3"/>
      <c r="M1064" s="3"/>
      <c r="N1064" s="3"/>
      <c r="O1064" s="3"/>
      <c r="P1064" s="3"/>
      <c r="Q1064" s="3"/>
      <c r="R1064" s="3"/>
      <c r="S1064" s="3"/>
      <c r="T1064" s="3"/>
      <c r="U1064" s="3"/>
      <c r="V1064" s="3"/>
      <c r="W1064" s="3"/>
      <c r="X1064" s="3"/>
      <c r="Y1064" s="3"/>
      <c r="Z1064" s="3"/>
      <c r="AA1064" s="3"/>
      <c r="AB1064" s="3"/>
      <c r="AC1064" s="3"/>
      <c r="AD1064" s="3"/>
      <c r="AE1064" s="3"/>
      <c r="AF1064" s="3">
        <f t="shared" si="19"/>
        <v>16</v>
      </c>
      <c r="AG1064" s="3">
        <f>_xlfn.ISOWEEKNUM(EDF[[#This Row],[Date]])</f>
        <v>42</v>
      </c>
      <c r="AH1064" s="3">
        <f>YEAR(EDF[[#This Row],[Date]])</f>
        <v>2023</v>
      </c>
      <c r="AI1064" s="3"/>
      <c r="AJ1064" s="3"/>
      <c r="AK1064" s="3"/>
      <c r="AL1064" s="3"/>
      <c r="AM1064" s="3"/>
      <c r="AN1064" s="3"/>
      <c r="AO1064" s="3"/>
    </row>
    <row r="1065" spans="1:41" x14ac:dyDescent="0.2">
      <c r="A1065" s="1">
        <v>45217.450960648152</v>
      </c>
      <c r="B1065" s="3" t="s">
        <v>100</v>
      </c>
      <c r="C1065" s="2">
        <v>45217</v>
      </c>
      <c r="D1065" s="3" t="s">
        <v>336</v>
      </c>
      <c r="E1065" s="3">
        <v>2</v>
      </c>
      <c r="F1065" s="3">
        <v>2</v>
      </c>
      <c r="G1065" s="3">
        <v>2</v>
      </c>
      <c r="H1065" s="3">
        <v>2</v>
      </c>
      <c r="I1065" s="3">
        <v>2</v>
      </c>
      <c r="J1065" s="3">
        <v>3</v>
      </c>
      <c r="K1065" s="3"/>
      <c r="L1065" s="3">
        <v>3</v>
      </c>
      <c r="M1065" s="3"/>
      <c r="N1065" s="3"/>
      <c r="O1065" s="3"/>
      <c r="P1065" s="3"/>
      <c r="Q1065" s="3"/>
      <c r="R1065" s="3"/>
      <c r="S1065" s="3"/>
      <c r="T1065" s="3"/>
      <c r="U1065" s="3"/>
      <c r="V1065" s="3"/>
      <c r="W1065" s="3"/>
      <c r="X1065" s="3"/>
      <c r="Y1065" s="3"/>
      <c r="Z1065" s="3"/>
      <c r="AA1065" s="3"/>
      <c r="AB1065" s="3"/>
      <c r="AC1065" s="3"/>
      <c r="AD1065" s="3" t="s">
        <v>335</v>
      </c>
      <c r="AE1065" s="3"/>
      <c r="AF1065" s="3">
        <f t="shared" si="19"/>
        <v>13</v>
      </c>
      <c r="AG1065" s="3">
        <f>_xlfn.ISOWEEKNUM(EDF[[#This Row],[Date]])</f>
        <v>42</v>
      </c>
      <c r="AH1065" s="3">
        <f>YEAR(EDF[[#This Row],[Date]])</f>
        <v>2023</v>
      </c>
      <c r="AI1065" s="3"/>
      <c r="AJ1065" s="3"/>
      <c r="AK1065" s="3"/>
      <c r="AL1065" s="3"/>
      <c r="AM1065" s="3"/>
      <c r="AN1065" s="3"/>
      <c r="AO1065" s="3"/>
    </row>
    <row r="1066" spans="1:41" x14ac:dyDescent="0.2">
      <c r="A1066" s="1">
        <v>45217.452152777776</v>
      </c>
      <c r="B1066" s="3" t="s">
        <v>111</v>
      </c>
      <c r="C1066" s="2">
        <v>45217</v>
      </c>
      <c r="D1066" s="3" t="s">
        <v>334</v>
      </c>
      <c r="E1066" s="3">
        <v>5</v>
      </c>
      <c r="F1066" s="3">
        <v>4</v>
      </c>
      <c r="G1066" s="3">
        <v>4</v>
      </c>
      <c r="H1066" s="3">
        <v>3</v>
      </c>
      <c r="I1066" s="3">
        <v>4</v>
      </c>
      <c r="J1066" s="3">
        <v>4</v>
      </c>
      <c r="K1066" s="3"/>
      <c r="L1066" s="3">
        <v>5</v>
      </c>
      <c r="M1066" s="3"/>
      <c r="N1066" s="3"/>
      <c r="O1066" s="3"/>
      <c r="P1066" s="3"/>
      <c r="Q1066" s="3"/>
      <c r="R1066" s="3" t="s">
        <v>335</v>
      </c>
      <c r="S1066" s="3"/>
      <c r="T1066" s="3"/>
      <c r="U1066" s="3"/>
      <c r="V1066" s="3"/>
      <c r="W1066" s="3"/>
      <c r="X1066" s="3"/>
      <c r="Y1066" s="3"/>
      <c r="Z1066" s="3"/>
      <c r="AA1066" s="3"/>
      <c r="AB1066" s="3"/>
      <c r="AC1066" s="3"/>
      <c r="AD1066" s="3"/>
      <c r="AE1066" s="3"/>
      <c r="AF1066" s="3">
        <f t="shared" si="19"/>
        <v>24</v>
      </c>
      <c r="AG1066" s="3">
        <f>_xlfn.ISOWEEKNUM(EDF[[#This Row],[Date]])</f>
        <v>42</v>
      </c>
      <c r="AH1066" s="3">
        <f>YEAR(EDF[[#This Row],[Date]])</f>
        <v>2023</v>
      </c>
      <c r="AI1066" s="3"/>
      <c r="AJ1066" s="3"/>
      <c r="AK1066" s="3"/>
      <c r="AL1066" s="3"/>
      <c r="AM1066" s="3"/>
      <c r="AN1066" s="3"/>
      <c r="AO1066" s="3"/>
    </row>
    <row r="1067" spans="1:41" x14ac:dyDescent="0.2">
      <c r="A1067" s="1">
        <v>45217.452962962961</v>
      </c>
      <c r="B1067" s="3" t="s">
        <v>135</v>
      </c>
      <c r="C1067" s="2">
        <v>45217</v>
      </c>
      <c r="D1067" s="3" t="s">
        <v>334</v>
      </c>
      <c r="E1067" s="3">
        <v>4</v>
      </c>
      <c r="F1067" s="3">
        <v>4</v>
      </c>
      <c r="G1067" s="3">
        <v>4</v>
      </c>
      <c r="H1067" s="3">
        <v>4</v>
      </c>
      <c r="I1067" s="3">
        <v>3</v>
      </c>
      <c r="J1067" s="3">
        <v>4</v>
      </c>
      <c r="K1067" s="3"/>
      <c r="L1067" s="3"/>
      <c r="M1067" s="3"/>
      <c r="N1067" s="3"/>
      <c r="O1067" s="3"/>
      <c r="P1067" s="3"/>
      <c r="Q1067" s="3"/>
      <c r="R1067" s="3"/>
      <c r="S1067" s="3"/>
      <c r="T1067" s="3"/>
      <c r="U1067" s="3"/>
      <c r="V1067" s="3"/>
      <c r="W1067" s="3"/>
      <c r="X1067" s="3"/>
      <c r="Y1067" s="3"/>
      <c r="Z1067" s="3"/>
      <c r="AA1067" s="3"/>
      <c r="AB1067" s="3"/>
      <c r="AC1067" s="3"/>
      <c r="AD1067" s="3"/>
      <c r="AE1067" s="3"/>
      <c r="AF1067" s="3">
        <f t="shared" si="19"/>
        <v>23</v>
      </c>
      <c r="AG1067" s="3">
        <f>_xlfn.ISOWEEKNUM(EDF[[#This Row],[Date]])</f>
        <v>42</v>
      </c>
      <c r="AH1067" s="3">
        <f>YEAR(EDF[[#This Row],[Date]])</f>
        <v>2023</v>
      </c>
      <c r="AI1067" s="3"/>
      <c r="AJ1067" s="3"/>
      <c r="AK1067" s="3"/>
      <c r="AL1067" s="3"/>
      <c r="AM1067" s="3"/>
      <c r="AN1067" s="3"/>
      <c r="AO1067" s="3"/>
    </row>
    <row r="1068" spans="1:41" x14ac:dyDescent="0.2">
      <c r="A1068" s="1">
        <v>45217.453831018516</v>
      </c>
      <c r="B1068" s="3" t="s">
        <v>112</v>
      </c>
      <c r="C1068" s="2">
        <v>45217</v>
      </c>
      <c r="D1068" s="3" t="s">
        <v>334</v>
      </c>
      <c r="E1068" s="3">
        <v>3</v>
      </c>
      <c r="F1068" s="3">
        <v>3</v>
      </c>
      <c r="G1068" s="3">
        <v>4</v>
      </c>
      <c r="H1068" s="3">
        <v>3</v>
      </c>
      <c r="I1068" s="3">
        <v>3</v>
      </c>
      <c r="J1068" s="3">
        <v>3</v>
      </c>
      <c r="K1068" s="3"/>
      <c r="L1068" s="3"/>
      <c r="M1068" s="3"/>
      <c r="N1068" s="3"/>
      <c r="O1068" s="3"/>
      <c r="P1068" s="3"/>
      <c r="Q1068" s="3"/>
      <c r="R1068" s="3"/>
      <c r="S1068" s="3"/>
      <c r="T1068" s="3"/>
      <c r="U1068" s="3"/>
      <c r="V1068" s="3"/>
      <c r="W1068" s="3"/>
      <c r="X1068" s="3"/>
      <c r="Y1068" s="3"/>
      <c r="Z1068" s="3"/>
      <c r="AA1068" s="3"/>
      <c r="AB1068" s="3"/>
      <c r="AC1068" s="3"/>
      <c r="AD1068" s="3"/>
      <c r="AE1068" s="3"/>
      <c r="AF1068" s="3">
        <f t="shared" si="19"/>
        <v>19</v>
      </c>
      <c r="AG1068" s="3">
        <f>_xlfn.ISOWEEKNUM(EDF[[#This Row],[Date]])</f>
        <v>42</v>
      </c>
      <c r="AH1068" s="3">
        <f>YEAR(EDF[[#This Row],[Date]])</f>
        <v>2023</v>
      </c>
      <c r="AI1068" s="3"/>
      <c r="AJ1068" s="3"/>
      <c r="AK1068" s="3"/>
      <c r="AL1068" s="3"/>
      <c r="AM1068" s="3"/>
      <c r="AN1068" s="3"/>
      <c r="AO1068" s="3"/>
    </row>
    <row r="1069" spans="1:41" x14ac:dyDescent="0.2">
      <c r="A1069" s="1">
        <v>45217.462187500001</v>
      </c>
      <c r="B1069" s="3" t="s">
        <v>88</v>
      </c>
      <c r="C1069" s="2">
        <v>45217</v>
      </c>
      <c r="D1069" s="3" t="s">
        <v>344</v>
      </c>
      <c r="E1069" s="3">
        <v>3</v>
      </c>
      <c r="F1069" s="3">
        <v>2</v>
      </c>
      <c r="G1069" s="3">
        <v>2</v>
      </c>
      <c r="H1069" s="3">
        <v>3</v>
      </c>
      <c r="I1069" s="3">
        <v>2</v>
      </c>
      <c r="J1069" s="3">
        <v>3</v>
      </c>
      <c r="K1069" s="3"/>
      <c r="L1069" s="3"/>
      <c r="M1069" s="3"/>
      <c r="N1069" s="3"/>
      <c r="O1069" s="3"/>
      <c r="P1069" s="3"/>
      <c r="Q1069" s="3"/>
      <c r="R1069" s="3"/>
      <c r="S1069" s="3"/>
      <c r="T1069" s="3"/>
      <c r="U1069" s="3"/>
      <c r="V1069" s="3"/>
      <c r="W1069" s="3"/>
      <c r="X1069" s="3"/>
      <c r="Y1069" s="3"/>
      <c r="Z1069" s="3"/>
      <c r="AA1069" s="3"/>
      <c r="AB1069" s="3"/>
      <c r="AC1069" s="3"/>
      <c r="AD1069" s="3"/>
      <c r="AE1069" s="3"/>
      <c r="AF1069" s="3">
        <f t="shared" si="19"/>
        <v>15</v>
      </c>
      <c r="AG1069" s="3">
        <f>_xlfn.ISOWEEKNUM(EDF[[#This Row],[Date]])</f>
        <v>42</v>
      </c>
      <c r="AH1069" s="3">
        <f>YEAR(EDF[[#This Row],[Date]])</f>
        <v>2023</v>
      </c>
      <c r="AI1069" s="3"/>
      <c r="AJ1069" s="3"/>
      <c r="AK1069" s="3"/>
      <c r="AL1069" s="3"/>
      <c r="AM1069" s="3"/>
      <c r="AN1069" s="3"/>
      <c r="AO1069" s="3"/>
    </row>
    <row r="1070" spans="1:41" x14ac:dyDescent="0.2">
      <c r="A1070" s="1">
        <v>45217.474699074075</v>
      </c>
      <c r="B1070" s="3" t="s">
        <v>181</v>
      </c>
      <c r="C1070" s="2">
        <v>45217</v>
      </c>
      <c r="D1070" s="3" t="s">
        <v>344</v>
      </c>
      <c r="E1070" s="3">
        <v>4</v>
      </c>
      <c r="F1070" s="3">
        <v>4</v>
      </c>
      <c r="G1070" s="3">
        <v>4</v>
      </c>
      <c r="H1070" s="3">
        <v>3</v>
      </c>
      <c r="I1070" s="3">
        <v>3</v>
      </c>
      <c r="J1070" s="3">
        <v>3</v>
      </c>
      <c r="K1070" s="3"/>
      <c r="L1070" s="3"/>
      <c r="M1070" s="3"/>
      <c r="N1070" s="3"/>
      <c r="O1070" s="3"/>
      <c r="P1070" s="3"/>
      <c r="Q1070" s="3"/>
      <c r="R1070" s="3"/>
      <c r="S1070" s="3"/>
      <c r="T1070" s="3"/>
      <c r="U1070" s="3"/>
      <c r="V1070" s="3"/>
      <c r="W1070" s="3"/>
      <c r="X1070" s="3"/>
      <c r="Y1070" s="3"/>
      <c r="Z1070" s="3"/>
      <c r="AA1070" s="3"/>
      <c r="AB1070" s="3"/>
      <c r="AC1070" s="3"/>
      <c r="AD1070" s="3"/>
      <c r="AE1070" s="3"/>
      <c r="AF1070" s="3">
        <f t="shared" si="19"/>
        <v>21</v>
      </c>
      <c r="AG1070" s="3">
        <f>_xlfn.ISOWEEKNUM(EDF[[#This Row],[Date]])</f>
        <v>42</v>
      </c>
      <c r="AH1070" s="3">
        <f>YEAR(EDF[[#This Row],[Date]])</f>
        <v>2023</v>
      </c>
      <c r="AI1070" s="3"/>
      <c r="AJ1070" s="3"/>
      <c r="AK1070" s="3"/>
      <c r="AL1070" s="3"/>
      <c r="AM1070" s="3"/>
      <c r="AN1070" s="3"/>
      <c r="AO1070" s="3"/>
    </row>
    <row r="1071" spans="1:41" x14ac:dyDescent="0.2">
      <c r="A1071" s="1">
        <v>45217.478993055556</v>
      </c>
      <c r="B1071" s="3" t="s">
        <v>142</v>
      </c>
      <c r="C1071" s="2">
        <v>45217</v>
      </c>
      <c r="D1071" s="3" t="s">
        <v>334</v>
      </c>
      <c r="E1071" s="3">
        <v>4</v>
      </c>
      <c r="F1071" s="3">
        <v>3</v>
      </c>
      <c r="G1071" s="3">
        <v>4</v>
      </c>
      <c r="H1071" s="3">
        <v>3</v>
      </c>
      <c r="I1071" s="3">
        <v>2</v>
      </c>
      <c r="J1071" s="3">
        <v>4</v>
      </c>
      <c r="K1071" s="3" t="s">
        <v>374</v>
      </c>
      <c r="L1071" s="3"/>
      <c r="M1071" s="3"/>
      <c r="N1071" s="3"/>
      <c r="O1071" s="3"/>
      <c r="P1071" s="3"/>
      <c r="Q1071" s="3"/>
      <c r="R1071" s="3"/>
      <c r="S1071" s="3"/>
      <c r="T1071" s="3"/>
      <c r="U1071" s="3"/>
      <c r="V1071" s="3"/>
      <c r="W1071" s="3"/>
      <c r="X1071" s="3"/>
      <c r="Y1071" s="3"/>
      <c r="Z1071" s="3"/>
      <c r="AA1071" s="3"/>
      <c r="AB1071" s="3"/>
      <c r="AC1071" s="3"/>
      <c r="AD1071" s="3"/>
      <c r="AE1071" s="3"/>
      <c r="AF1071" s="3">
        <f t="shared" si="19"/>
        <v>20</v>
      </c>
      <c r="AG1071" s="3">
        <f>_xlfn.ISOWEEKNUM(EDF[[#This Row],[Date]])</f>
        <v>42</v>
      </c>
      <c r="AH1071" s="3">
        <f>YEAR(EDF[[#This Row],[Date]])</f>
        <v>2023</v>
      </c>
      <c r="AI1071" s="3"/>
      <c r="AJ1071" s="3"/>
      <c r="AK1071" s="3"/>
      <c r="AL1071" s="3"/>
      <c r="AM1071" s="3"/>
      <c r="AN1071" s="3"/>
      <c r="AO1071" s="3"/>
    </row>
    <row r="1072" spans="1:41" x14ac:dyDescent="0.2">
      <c r="A1072" s="1">
        <v>45217.482372685183</v>
      </c>
      <c r="B1072" s="3" t="s">
        <v>191</v>
      </c>
      <c r="C1072" s="2">
        <v>45217</v>
      </c>
      <c r="D1072" s="3" t="s">
        <v>343</v>
      </c>
      <c r="E1072" s="3">
        <v>2</v>
      </c>
      <c r="F1072" s="3">
        <v>2</v>
      </c>
      <c r="G1072" s="3">
        <v>3</v>
      </c>
      <c r="H1072" s="3">
        <v>4</v>
      </c>
      <c r="I1072" s="3">
        <v>4</v>
      </c>
      <c r="J1072" s="3">
        <v>4</v>
      </c>
      <c r="K1072" s="3"/>
      <c r="L1072" s="3">
        <v>3</v>
      </c>
      <c r="M1072" s="3"/>
      <c r="N1072" s="3"/>
      <c r="O1072" s="3"/>
      <c r="P1072" s="3"/>
      <c r="Q1072" s="3"/>
      <c r="R1072" s="3"/>
      <c r="S1072" s="3"/>
      <c r="T1072" s="3"/>
      <c r="U1072" s="3"/>
      <c r="V1072" s="3"/>
      <c r="W1072" s="3"/>
      <c r="X1072" s="3"/>
      <c r="Y1072" s="3"/>
      <c r="Z1072" s="3" t="s">
        <v>337</v>
      </c>
      <c r="AA1072" s="3"/>
      <c r="AB1072" s="3"/>
      <c r="AC1072" s="3"/>
      <c r="AD1072" s="3"/>
      <c r="AE1072" s="3"/>
      <c r="AF1072" s="3">
        <f t="shared" si="19"/>
        <v>19</v>
      </c>
      <c r="AG1072" s="3">
        <f>_xlfn.ISOWEEKNUM(EDF[[#This Row],[Date]])</f>
        <v>42</v>
      </c>
      <c r="AH1072" s="3">
        <f>YEAR(EDF[[#This Row],[Date]])</f>
        <v>2023</v>
      </c>
      <c r="AI1072" s="3"/>
      <c r="AJ1072" s="3"/>
      <c r="AK1072" s="3"/>
      <c r="AL1072" s="3"/>
      <c r="AM1072" s="3"/>
      <c r="AN1072" s="3"/>
      <c r="AO1072" s="3"/>
    </row>
    <row r="1073" spans="1:41" x14ac:dyDescent="0.2">
      <c r="A1073" s="1">
        <v>45217.484918981485</v>
      </c>
      <c r="B1073" s="3" t="s">
        <v>109</v>
      </c>
      <c r="C1073" s="2">
        <v>45217</v>
      </c>
      <c r="D1073" s="3" t="s">
        <v>334</v>
      </c>
      <c r="E1073" s="3">
        <v>4</v>
      </c>
      <c r="F1073" s="3">
        <v>2</v>
      </c>
      <c r="G1073" s="3">
        <v>3</v>
      </c>
      <c r="H1073" s="3">
        <v>3</v>
      </c>
      <c r="I1073" s="3">
        <v>3</v>
      </c>
      <c r="J1073" s="3">
        <v>5</v>
      </c>
      <c r="K1073" s="3"/>
      <c r="L1073" s="3"/>
      <c r="M1073" s="3"/>
      <c r="N1073" s="3"/>
      <c r="O1073" s="3"/>
      <c r="P1073" s="3"/>
      <c r="Q1073" s="3"/>
      <c r="R1073" s="3"/>
      <c r="S1073" s="3"/>
      <c r="T1073" s="3"/>
      <c r="U1073" s="3"/>
      <c r="V1073" s="3"/>
      <c r="W1073" s="3"/>
      <c r="X1073" s="3"/>
      <c r="Y1073" s="3"/>
      <c r="Z1073" s="3"/>
      <c r="AA1073" s="3"/>
      <c r="AB1073" s="3"/>
      <c r="AC1073" s="3"/>
      <c r="AD1073" s="3"/>
      <c r="AE1073" s="3"/>
      <c r="AF1073" s="3">
        <f t="shared" si="19"/>
        <v>20</v>
      </c>
      <c r="AG1073" s="3">
        <f>_xlfn.ISOWEEKNUM(EDF[[#This Row],[Date]])</f>
        <v>42</v>
      </c>
      <c r="AH1073" s="3">
        <f>YEAR(EDF[[#This Row],[Date]])</f>
        <v>2023</v>
      </c>
      <c r="AI1073" s="3"/>
      <c r="AJ1073" s="3"/>
      <c r="AK1073" s="3"/>
      <c r="AL1073" s="3"/>
      <c r="AM1073" s="3"/>
      <c r="AN1073" s="3"/>
      <c r="AO1073" s="3"/>
    </row>
    <row r="1074" spans="1:41" x14ac:dyDescent="0.2">
      <c r="A1074" s="1">
        <v>45217.515092592592</v>
      </c>
      <c r="B1074" s="3" t="s">
        <v>93</v>
      </c>
      <c r="C1074" s="2">
        <v>45217</v>
      </c>
      <c r="D1074" s="3" t="s">
        <v>334</v>
      </c>
      <c r="E1074" s="3">
        <v>4</v>
      </c>
      <c r="F1074" s="3">
        <v>3</v>
      </c>
      <c r="G1074" s="3">
        <v>3</v>
      </c>
      <c r="H1074" s="3">
        <v>2</v>
      </c>
      <c r="I1074" s="3">
        <v>3</v>
      </c>
      <c r="J1074" s="3">
        <v>4</v>
      </c>
      <c r="K1074" s="3"/>
      <c r="L1074" s="3">
        <v>3</v>
      </c>
      <c r="M1074" s="3"/>
      <c r="N1074" s="3"/>
      <c r="O1074" s="3"/>
      <c r="P1074" s="3"/>
      <c r="Q1074" s="3"/>
      <c r="R1074" s="3"/>
      <c r="S1074" s="3"/>
      <c r="T1074" s="3"/>
      <c r="U1074" s="3"/>
      <c r="V1074" s="3"/>
      <c r="W1074" s="3" t="s">
        <v>339</v>
      </c>
      <c r="X1074" s="3"/>
      <c r="Y1074" s="3"/>
      <c r="Z1074" s="3"/>
      <c r="AA1074" s="3"/>
      <c r="AB1074" s="3"/>
      <c r="AC1074" s="3"/>
      <c r="AD1074" s="3"/>
      <c r="AE1074" s="3"/>
      <c r="AF1074" s="3">
        <f t="shared" si="19"/>
        <v>19</v>
      </c>
      <c r="AG1074" s="3">
        <f>_xlfn.ISOWEEKNUM(EDF[[#This Row],[Date]])</f>
        <v>42</v>
      </c>
      <c r="AH1074" s="3">
        <f>YEAR(EDF[[#This Row],[Date]])</f>
        <v>2023</v>
      </c>
      <c r="AI1074" s="3"/>
      <c r="AJ1074" s="3"/>
      <c r="AK1074" s="3"/>
      <c r="AL1074" s="3"/>
      <c r="AM1074" s="3"/>
      <c r="AN1074" s="3"/>
      <c r="AO1074" s="3"/>
    </row>
    <row r="1075" spans="1:41" x14ac:dyDescent="0.2">
      <c r="A1075" s="1">
        <v>45217.535960648151</v>
      </c>
      <c r="B1075" s="3" t="s">
        <v>77</v>
      </c>
      <c r="C1075" s="2">
        <v>45217</v>
      </c>
      <c r="D1075" s="3" t="s">
        <v>344</v>
      </c>
      <c r="E1075" s="3">
        <v>4</v>
      </c>
      <c r="F1075" s="3">
        <v>3</v>
      </c>
      <c r="G1075" s="3">
        <v>4</v>
      </c>
      <c r="H1075" s="3">
        <v>4</v>
      </c>
      <c r="I1075" s="3">
        <v>2</v>
      </c>
      <c r="J1075" s="3">
        <v>3</v>
      </c>
      <c r="K1075" s="3"/>
      <c r="L1075" s="3"/>
      <c r="M1075" s="3"/>
      <c r="N1075" s="3"/>
      <c r="O1075" s="3"/>
      <c r="P1075" s="3"/>
      <c r="Q1075" s="3"/>
      <c r="R1075" s="3"/>
      <c r="S1075" s="3"/>
      <c r="T1075" s="3"/>
      <c r="U1075" s="3"/>
      <c r="V1075" s="3"/>
      <c r="W1075" s="3"/>
      <c r="X1075" s="3"/>
      <c r="Y1075" s="3"/>
      <c r="Z1075" s="3"/>
      <c r="AA1075" s="3"/>
      <c r="AB1075" s="3"/>
      <c r="AC1075" s="3"/>
      <c r="AD1075" s="3"/>
      <c r="AE1075" s="3"/>
      <c r="AF1075" s="3">
        <f t="shared" si="19"/>
        <v>20</v>
      </c>
      <c r="AG1075" s="3">
        <f>_xlfn.ISOWEEKNUM(EDF[[#This Row],[Date]])</f>
        <v>42</v>
      </c>
      <c r="AH1075" s="3">
        <f>YEAR(EDF[[#This Row],[Date]])</f>
        <v>2023</v>
      </c>
      <c r="AI1075" s="3"/>
      <c r="AJ1075" s="3"/>
      <c r="AK1075" s="3"/>
      <c r="AL1075" s="3"/>
      <c r="AM1075" s="3"/>
      <c r="AN1075" s="3"/>
      <c r="AO1075" s="3"/>
    </row>
    <row r="1076" spans="1:41" x14ac:dyDescent="0.2">
      <c r="A1076" s="1">
        <v>45217.559016203704</v>
      </c>
      <c r="B1076" s="3" t="s">
        <v>89</v>
      </c>
      <c r="C1076" s="2">
        <v>45217</v>
      </c>
      <c r="D1076" s="3" t="s">
        <v>344</v>
      </c>
      <c r="E1076" s="3">
        <v>3</v>
      </c>
      <c r="F1076" s="3">
        <v>4</v>
      </c>
      <c r="G1076" s="3">
        <v>4</v>
      </c>
      <c r="H1076" s="3">
        <v>2</v>
      </c>
      <c r="I1076" s="3">
        <v>3</v>
      </c>
      <c r="J1076" s="3">
        <v>3</v>
      </c>
      <c r="K1076" s="3" t="s">
        <v>375</v>
      </c>
      <c r="L1076" s="3"/>
      <c r="M1076" s="3"/>
      <c r="N1076" s="3"/>
      <c r="O1076" s="3"/>
      <c r="P1076" s="3"/>
      <c r="Q1076" s="3"/>
      <c r="R1076" s="3"/>
      <c r="S1076" s="3"/>
      <c r="T1076" s="3"/>
      <c r="U1076" s="3"/>
      <c r="V1076" s="3"/>
      <c r="W1076" s="3"/>
      <c r="X1076" s="3"/>
      <c r="Y1076" s="3"/>
      <c r="Z1076" s="3"/>
      <c r="AA1076" s="3"/>
      <c r="AB1076" s="3"/>
      <c r="AC1076" s="3"/>
      <c r="AD1076" s="3"/>
      <c r="AE1076" s="3"/>
      <c r="AF1076" s="3">
        <f t="shared" si="19"/>
        <v>19</v>
      </c>
      <c r="AG1076" s="3">
        <f>_xlfn.ISOWEEKNUM(EDF[[#This Row],[Date]])</f>
        <v>42</v>
      </c>
      <c r="AH1076" s="3">
        <f>YEAR(EDF[[#This Row],[Date]])</f>
        <v>2023</v>
      </c>
      <c r="AI1076" s="3"/>
      <c r="AJ1076" s="3"/>
      <c r="AK1076" s="3"/>
      <c r="AL1076" s="3"/>
      <c r="AM1076" s="3"/>
      <c r="AN1076" s="3"/>
      <c r="AO1076" s="3"/>
    </row>
    <row r="1077" spans="1:41" x14ac:dyDescent="0.2">
      <c r="A1077" s="1">
        <v>45217.579814814817</v>
      </c>
      <c r="B1077" s="3" t="s">
        <v>107</v>
      </c>
      <c r="C1077" s="2">
        <v>45217</v>
      </c>
      <c r="D1077" s="3" t="s">
        <v>344</v>
      </c>
      <c r="E1077" s="3">
        <v>4</v>
      </c>
      <c r="F1077" s="3">
        <v>3</v>
      </c>
      <c r="G1077" s="3">
        <v>4</v>
      </c>
      <c r="H1077" s="3">
        <v>4</v>
      </c>
      <c r="I1077" s="3">
        <v>3</v>
      </c>
      <c r="J1077" s="3">
        <v>4</v>
      </c>
      <c r="K1077" s="3"/>
      <c r="L1077" s="3"/>
      <c r="M1077" s="3"/>
      <c r="N1077" s="3"/>
      <c r="O1077" s="3"/>
      <c r="P1077" s="3"/>
      <c r="Q1077" s="3"/>
      <c r="R1077" s="3"/>
      <c r="S1077" s="3"/>
      <c r="T1077" s="3"/>
      <c r="U1077" s="3"/>
      <c r="V1077" s="3"/>
      <c r="W1077" s="3"/>
      <c r="X1077" s="3"/>
      <c r="Y1077" s="3"/>
      <c r="Z1077" s="3"/>
      <c r="AA1077" s="3"/>
      <c r="AB1077" s="3"/>
      <c r="AC1077" s="3"/>
      <c r="AD1077" s="3"/>
      <c r="AE1077" s="3"/>
      <c r="AF1077" s="3">
        <f t="shared" si="19"/>
        <v>22</v>
      </c>
      <c r="AG1077" s="3">
        <f>_xlfn.ISOWEEKNUM(EDF[[#This Row],[Date]])</f>
        <v>42</v>
      </c>
      <c r="AH1077" s="3">
        <f>YEAR(EDF[[#This Row],[Date]])</f>
        <v>2023</v>
      </c>
      <c r="AI1077" s="3"/>
      <c r="AJ1077" s="3"/>
      <c r="AK1077" s="3"/>
      <c r="AL1077" s="3"/>
      <c r="AM1077" s="3"/>
      <c r="AN1077" s="3"/>
      <c r="AO1077" s="3"/>
    </row>
    <row r="1078" spans="1:41" x14ac:dyDescent="0.2">
      <c r="A1078" s="1">
        <v>45217.628703703704</v>
      </c>
      <c r="B1078" s="3" t="s">
        <v>200</v>
      </c>
      <c r="C1078" s="2">
        <v>45217</v>
      </c>
      <c r="D1078" s="3" t="s">
        <v>343</v>
      </c>
      <c r="E1078" s="3">
        <v>3</v>
      </c>
      <c r="F1078" s="3">
        <v>3</v>
      </c>
      <c r="G1078" s="3">
        <v>2</v>
      </c>
      <c r="H1078" s="3">
        <v>2</v>
      </c>
      <c r="I1078" s="3">
        <v>3</v>
      </c>
      <c r="J1078" s="3">
        <v>3</v>
      </c>
      <c r="K1078" s="3"/>
      <c r="L1078" s="3">
        <v>3</v>
      </c>
      <c r="M1078" s="3" t="s">
        <v>335</v>
      </c>
      <c r="N1078" s="3"/>
      <c r="O1078" s="3" t="s">
        <v>335</v>
      </c>
      <c r="P1078" s="3"/>
      <c r="Q1078" s="3"/>
      <c r="R1078" s="3"/>
      <c r="S1078" s="3"/>
      <c r="T1078" s="3"/>
      <c r="U1078" s="3"/>
      <c r="V1078" s="3"/>
      <c r="W1078" s="3"/>
      <c r="X1078" s="3"/>
      <c r="Y1078" s="3"/>
      <c r="Z1078" s="3"/>
      <c r="AA1078" s="3"/>
      <c r="AB1078" s="3"/>
      <c r="AC1078" s="3"/>
      <c r="AD1078" s="3"/>
      <c r="AE1078" s="3"/>
      <c r="AF1078" s="3">
        <f t="shared" si="19"/>
        <v>16</v>
      </c>
      <c r="AG1078" s="3">
        <f>_xlfn.ISOWEEKNUM(EDF[[#This Row],[Date]])</f>
        <v>42</v>
      </c>
      <c r="AH1078" s="3">
        <f>YEAR(EDF[[#This Row],[Date]])</f>
        <v>2023</v>
      </c>
      <c r="AI1078" s="3"/>
      <c r="AJ1078" s="3"/>
      <c r="AK1078" s="3"/>
      <c r="AL1078" s="3"/>
      <c r="AM1078" s="3"/>
      <c r="AN1078" s="3"/>
      <c r="AO1078" s="3"/>
    </row>
    <row r="1079" spans="1:41" x14ac:dyDescent="0.2">
      <c r="A1079" s="1">
        <v>45217.634583333333</v>
      </c>
      <c r="B1079" s="3" t="s">
        <v>211</v>
      </c>
      <c r="C1079" s="2">
        <v>45217</v>
      </c>
      <c r="D1079" s="3" t="s">
        <v>343</v>
      </c>
      <c r="E1079" s="3">
        <v>4</v>
      </c>
      <c r="F1079" s="3">
        <v>2</v>
      </c>
      <c r="G1079" s="3">
        <v>4</v>
      </c>
      <c r="H1079" s="3">
        <v>4</v>
      </c>
      <c r="I1079" s="3">
        <v>3</v>
      </c>
      <c r="J1079" s="3">
        <v>4</v>
      </c>
      <c r="K1079" s="3"/>
      <c r="L1079" s="3"/>
      <c r="M1079" s="3"/>
      <c r="N1079" s="3"/>
      <c r="O1079" s="3"/>
      <c r="P1079" s="3"/>
      <c r="Q1079" s="3"/>
      <c r="R1079" s="3"/>
      <c r="S1079" s="3"/>
      <c r="T1079" s="3"/>
      <c r="U1079" s="3"/>
      <c r="V1079" s="3"/>
      <c r="W1079" s="3"/>
      <c r="X1079" s="3"/>
      <c r="Y1079" s="3"/>
      <c r="Z1079" s="3"/>
      <c r="AA1079" s="3"/>
      <c r="AB1079" s="3"/>
      <c r="AC1079" s="3"/>
      <c r="AD1079" s="3"/>
      <c r="AE1079" s="3"/>
      <c r="AF1079" s="3">
        <f t="shared" si="19"/>
        <v>21</v>
      </c>
      <c r="AG1079" s="3">
        <f>_xlfn.ISOWEEKNUM(EDF[[#This Row],[Date]])</f>
        <v>42</v>
      </c>
      <c r="AH1079" s="3">
        <f>YEAR(EDF[[#This Row],[Date]])</f>
        <v>2023</v>
      </c>
      <c r="AI1079" s="3"/>
      <c r="AJ1079" s="3"/>
      <c r="AK1079" s="3"/>
      <c r="AL1079" s="3"/>
      <c r="AM1079" s="3"/>
      <c r="AN1079" s="3"/>
      <c r="AO1079" s="3"/>
    </row>
    <row r="1080" spans="1:41" x14ac:dyDescent="0.2">
      <c r="A1080" s="1">
        <v>45217.644907407404</v>
      </c>
      <c r="B1080" s="3" t="s">
        <v>85</v>
      </c>
      <c r="C1080" s="2">
        <v>45217</v>
      </c>
      <c r="D1080" s="3" t="s">
        <v>344</v>
      </c>
      <c r="E1080" s="3">
        <v>2</v>
      </c>
      <c r="F1080" s="3">
        <v>2</v>
      </c>
      <c r="G1080" s="3">
        <v>2</v>
      </c>
      <c r="H1080" s="3">
        <v>2</v>
      </c>
      <c r="I1080" s="3">
        <v>3</v>
      </c>
      <c r="J1080" s="3">
        <v>2</v>
      </c>
      <c r="K1080" s="3"/>
      <c r="L1080" s="3">
        <v>4</v>
      </c>
      <c r="M1080" s="3"/>
      <c r="N1080" s="3"/>
      <c r="O1080" s="3"/>
      <c r="P1080" s="3" t="s">
        <v>337</v>
      </c>
      <c r="Q1080" s="3"/>
      <c r="R1080" s="3"/>
      <c r="S1080" s="3"/>
      <c r="T1080" s="3"/>
      <c r="U1080" s="3"/>
      <c r="V1080" s="3"/>
      <c r="W1080" s="3"/>
      <c r="X1080" s="3" t="s">
        <v>335</v>
      </c>
      <c r="Y1080" s="3"/>
      <c r="Z1080" s="3" t="s">
        <v>337</v>
      </c>
      <c r="AA1080" s="3"/>
      <c r="AB1080" s="3"/>
      <c r="AC1080" s="3"/>
      <c r="AD1080" s="3"/>
      <c r="AE1080" s="3"/>
      <c r="AF1080" s="3">
        <f t="shared" si="19"/>
        <v>13</v>
      </c>
      <c r="AG1080" s="3">
        <f>_xlfn.ISOWEEKNUM(EDF[[#This Row],[Date]])</f>
        <v>42</v>
      </c>
      <c r="AH1080" s="3">
        <f>YEAR(EDF[[#This Row],[Date]])</f>
        <v>2023</v>
      </c>
      <c r="AI1080" s="3"/>
      <c r="AJ1080" s="3"/>
      <c r="AK1080" s="3"/>
      <c r="AL1080" s="3"/>
      <c r="AM1080" s="3"/>
      <c r="AN1080" s="3"/>
      <c r="AO1080" s="3"/>
    </row>
    <row r="1081" spans="1:41" x14ac:dyDescent="0.2">
      <c r="A1081" s="1">
        <v>45217.652442129627</v>
      </c>
      <c r="B1081" s="3" t="s">
        <v>76</v>
      </c>
      <c r="C1081" s="2">
        <v>45217</v>
      </c>
      <c r="D1081" s="3" t="s">
        <v>344</v>
      </c>
      <c r="E1081" s="3">
        <v>3</v>
      </c>
      <c r="F1081" s="3">
        <v>3</v>
      </c>
      <c r="G1081" s="3">
        <v>2</v>
      </c>
      <c r="H1081" s="3">
        <v>2</v>
      </c>
      <c r="I1081" s="3">
        <v>3</v>
      </c>
      <c r="J1081" s="3">
        <v>3</v>
      </c>
      <c r="K1081" s="3"/>
      <c r="L1081" s="3"/>
      <c r="M1081" s="3"/>
      <c r="N1081" s="3"/>
      <c r="O1081" s="3"/>
      <c r="P1081" s="3"/>
      <c r="Q1081" s="3"/>
      <c r="R1081" s="3"/>
      <c r="S1081" s="3"/>
      <c r="T1081" s="3"/>
      <c r="U1081" s="3"/>
      <c r="V1081" s="3"/>
      <c r="W1081" s="3"/>
      <c r="X1081" s="3"/>
      <c r="Y1081" s="3"/>
      <c r="Z1081" s="3"/>
      <c r="AA1081" s="3"/>
      <c r="AB1081" s="3"/>
      <c r="AC1081" s="3"/>
      <c r="AD1081" s="3"/>
      <c r="AE1081" s="3"/>
      <c r="AF1081" s="3">
        <f t="shared" si="19"/>
        <v>16</v>
      </c>
      <c r="AG1081" s="3">
        <f>_xlfn.ISOWEEKNUM(EDF[[#This Row],[Date]])</f>
        <v>42</v>
      </c>
      <c r="AH1081" s="3">
        <f>YEAR(EDF[[#This Row],[Date]])</f>
        <v>2023</v>
      </c>
      <c r="AI1081" s="3"/>
      <c r="AJ1081" s="3"/>
      <c r="AK1081" s="3"/>
      <c r="AL1081" s="3"/>
      <c r="AM1081" s="3"/>
      <c r="AN1081" s="3"/>
      <c r="AO1081" s="3"/>
    </row>
    <row r="1082" spans="1:41" x14ac:dyDescent="0.2">
      <c r="A1082" s="1">
        <v>45217.653414351851</v>
      </c>
      <c r="B1082" s="3" t="s">
        <v>131</v>
      </c>
      <c r="C1082" s="2">
        <v>45217</v>
      </c>
      <c r="D1082" s="3" t="s">
        <v>336</v>
      </c>
      <c r="E1082" s="3">
        <v>3</v>
      </c>
      <c r="F1082" s="3">
        <v>2</v>
      </c>
      <c r="G1082" s="3">
        <v>2</v>
      </c>
      <c r="H1082" s="3">
        <v>3</v>
      </c>
      <c r="I1082" s="3">
        <v>3</v>
      </c>
      <c r="J1082" s="3">
        <v>3</v>
      </c>
      <c r="K1082" s="3"/>
      <c r="L1082" s="3"/>
      <c r="M1082" s="3"/>
      <c r="N1082" s="3"/>
      <c r="O1082" s="3"/>
      <c r="P1082" s="3"/>
      <c r="Q1082" s="3"/>
      <c r="R1082" s="3"/>
      <c r="S1082" s="3"/>
      <c r="T1082" s="3"/>
      <c r="U1082" s="3"/>
      <c r="V1082" s="3"/>
      <c r="W1082" s="3"/>
      <c r="X1082" s="3"/>
      <c r="Y1082" s="3"/>
      <c r="Z1082" s="3"/>
      <c r="AA1082" s="3"/>
      <c r="AB1082" s="3"/>
      <c r="AC1082" s="3"/>
      <c r="AD1082" s="3"/>
      <c r="AE1082" s="3"/>
      <c r="AF1082" s="3">
        <f t="shared" si="19"/>
        <v>16</v>
      </c>
      <c r="AG1082" s="3">
        <f>_xlfn.ISOWEEKNUM(EDF[[#This Row],[Date]])</f>
        <v>42</v>
      </c>
      <c r="AH1082" s="3">
        <f>YEAR(EDF[[#This Row],[Date]])</f>
        <v>2023</v>
      </c>
      <c r="AI1082" s="3"/>
      <c r="AJ1082" s="3"/>
      <c r="AK1082" s="3"/>
      <c r="AL1082" s="3"/>
      <c r="AM1082" s="3"/>
      <c r="AN1082" s="3"/>
      <c r="AO1082" s="3"/>
    </row>
    <row r="1083" spans="1:41" x14ac:dyDescent="0.2">
      <c r="A1083" s="1">
        <v>45217.653564814813</v>
      </c>
      <c r="B1083" s="3" t="s">
        <v>208</v>
      </c>
      <c r="C1083" s="2">
        <v>45217</v>
      </c>
      <c r="D1083" s="3" t="s">
        <v>344</v>
      </c>
      <c r="E1083" s="3">
        <v>4</v>
      </c>
      <c r="F1083" s="3">
        <v>4</v>
      </c>
      <c r="G1083" s="3">
        <v>4</v>
      </c>
      <c r="H1083" s="3">
        <v>3</v>
      </c>
      <c r="I1083" s="3">
        <v>3</v>
      </c>
      <c r="J1083" s="3">
        <v>3</v>
      </c>
      <c r="K1083" s="3"/>
      <c r="L1083" s="3">
        <v>6</v>
      </c>
      <c r="M1083" s="3"/>
      <c r="N1083" s="3"/>
      <c r="O1083" s="3"/>
      <c r="P1083" s="3"/>
      <c r="Q1083" s="3"/>
      <c r="R1083" s="3"/>
      <c r="S1083" s="3"/>
      <c r="T1083" s="3"/>
      <c r="U1083" s="3"/>
      <c r="V1083" s="3"/>
      <c r="W1083" s="3" t="s">
        <v>339</v>
      </c>
      <c r="X1083" s="3"/>
      <c r="Y1083" s="3"/>
      <c r="Z1083" s="3"/>
      <c r="AA1083" s="3"/>
      <c r="AB1083" s="3"/>
      <c r="AC1083" s="3"/>
      <c r="AD1083" s="3"/>
      <c r="AE1083" s="3"/>
      <c r="AF1083" s="3">
        <f t="shared" si="19"/>
        <v>21</v>
      </c>
      <c r="AG1083" s="3">
        <f>_xlfn.ISOWEEKNUM(EDF[[#This Row],[Date]])</f>
        <v>42</v>
      </c>
      <c r="AH1083" s="3">
        <f>YEAR(EDF[[#This Row],[Date]])</f>
        <v>2023</v>
      </c>
      <c r="AI1083" s="3"/>
      <c r="AJ1083" s="3"/>
      <c r="AK1083" s="3"/>
      <c r="AL1083" s="3"/>
      <c r="AM1083" s="3"/>
      <c r="AN1083" s="3"/>
      <c r="AO1083" s="3"/>
    </row>
    <row r="1084" spans="1:41" x14ac:dyDescent="0.2">
      <c r="A1084" s="1">
        <v>45217.654016203705</v>
      </c>
      <c r="B1084" s="3" t="s">
        <v>78</v>
      </c>
      <c r="C1084" s="2">
        <v>45217</v>
      </c>
      <c r="D1084" s="3" t="s">
        <v>334</v>
      </c>
      <c r="E1084" s="3">
        <v>3</v>
      </c>
      <c r="F1084" s="3">
        <v>3</v>
      </c>
      <c r="G1084" s="3">
        <v>2</v>
      </c>
      <c r="H1084" s="3">
        <v>2</v>
      </c>
      <c r="I1084" s="3">
        <v>3</v>
      </c>
      <c r="J1084" s="3">
        <v>4</v>
      </c>
      <c r="K1084" s="3" t="s">
        <v>376</v>
      </c>
      <c r="L1084" s="3"/>
      <c r="M1084" s="3"/>
      <c r="N1084" s="3"/>
      <c r="O1084" s="3"/>
      <c r="P1084" s="3"/>
      <c r="Q1084" s="3"/>
      <c r="R1084" s="3"/>
      <c r="S1084" s="3"/>
      <c r="T1084" s="3"/>
      <c r="U1084" s="3"/>
      <c r="V1084" s="3"/>
      <c r="W1084" s="3"/>
      <c r="X1084" s="3"/>
      <c r="Y1084" s="3"/>
      <c r="Z1084" s="3"/>
      <c r="AA1084" s="3"/>
      <c r="AB1084" s="3"/>
      <c r="AC1084" s="3"/>
      <c r="AD1084" s="3"/>
      <c r="AE1084" s="3"/>
      <c r="AF1084" s="3">
        <f t="shared" si="19"/>
        <v>17</v>
      </c>
      <c r="AG1084" s="3">
        <f>_xlfn.ISOWEEKNUM(EDF[[#This Row],[Date]])</f>
        <v>42</v>
      </c>
      <c r="AH1084" s="3">
        <f>YEAR(EDF[[#This Row],[Date]])</f>
        <v>2023</v>
      </c>
      <c r="AI1084" s="3"/>
      <c r="AJ1084" s="3"/>
      <c r="AK1084" s="3"/>
      <c r="AL1084" s="3"/>
      <c r="AM1084" s="3"/>
      <c r="AN1084" s="3"/>
      <c r="AO1084" s="3"/>
    </row>
    <row r="1085" spans="1:41" x14ac:dyDescent="0.2">
      <c r="A1085" s="1">
        <v>45217.655127314814</v>
      </c>
      <c r="B1085" s="3" t="s">
        <v>205</v>
      </c>
      <c r="C1085" s="2">
        <v>45217</v>
      </c>
      <c r="D1085" s="3" t="s">
        <v>334</v>
      </c>
      <c r="E1085" s="3">
        <v>1</v>
      </c>
      <c r="F1085" s="3">
        <v>2</v>
      </c>
      <c r="G1085" s="3">
        <v>1</v>
      </c>
      <c r="H1085" s="3">
        <v>3</v>
      </c>
      <c r="I1085" s="3">
        <v>2</v>
      </c>
      <c r="J1085" s="3">
        <v>3</v>
      </c>
      <c r="K1085" s="3"/>
      <c r="L1085" s="3">
        <v>3</v>
      </c>
      <c r="M1085" s="3"/>
      <c r="N1085" s="3"/>
      <c r="O1085" s="3"/>
      <c r="P1085" s="3"/>
      <c r="Q1085" s="3"/>
      <c r="R1085" s="3" t="s">
        <v>339</v>
      </c>
      <c r="S1085" s="3"/>
      <c r="T1085" s="3"/>
      <c r="U1085" s="3"/>
      <c r="V1085" s="3"/>
      <c r="W1085" s="3"/>
      <c r="X1085" s="3"/>
      <c r="Y1085" s="3"/>
      <c r="Z1085" s="3"/>
      <c r="AA1085" s="3" t="s">
        <v>337</v>
      </c>
      <c r="AB1085" s="3"/>
      <c r="AC1085" s="3"/>
      <c r="AD1085" s="3"/>
      <c r="AE1085" s="3"/>
      <c r="AF1085" s="3">
        <f t="shared" si="19"/>
        <v>12</v>
      </c>
      <c r="AG1085" s="3">
        <f>_xlfn.ISOWEEKNUM(EDF[[#This Row],[Date]])</f>
        <v>42</v>
      </c>
      <c r="AH1085" s="3">
        <f>YEAR(EDF[[#This Row],[Date]])</f>
        <v>2023</v>
      </c>
      <c r="AI1085" s="3"/>
      <c r="AJ1085" s="3"/>
      <c r="AK1085" s="3"/>
      <c r="AL1085" s="3"/>
      <c r="AM1085" s="3"/>
      <c r="AN1085" s="3"/>
      <c r="AO1085" s="3"/>
    </row>
    <row r="1086" spans="1:41" x14ac:dyDescent="0.2">
      <c r="A1086" s="1">
        <v>45217.657870370371</v>
      </c>
      <c r="B1086" s="3" t="s">
        <v>80</v>
      </c>
      <c r="C1086" s="2">
        <v>45217</v>
      </c>
      <c r="D1086" s="3" t="s">
        <v>336</v>
      </c>
      <c r="E1086" s="3">
        <v>4</v>
      </c>
      <c r="F1086" s="3">
        <v>2</v>
      </c>
      <c r="G1086" s="3">
        <v>3</v>
      </c>
      <c r="H1086" s="3">
        <v>4</v>
      </c>
      <c r="I1086" s="3">
        <v>3</v>
      </c>
      <c r="J1086" s="3">
        <v>4</v>
      </c>
      <c r="K1086" s="3"/>
      <c r="L1086" s="3"/>
      <c r="M1086" s="3"/>
      <c r="N1086" s="3"/>
      <c r="O1086" s="3"/>
      <c r="P1086" s="3"/>
      <c r="Q1086" s="3"/>
      <c r="R1086" s="3"/>
      <c r="S1086" s="3"/>
      <c r="T1086" s="3"/>
      <c r="U1086" s="3"/>
      <c r="V1086" s="3"/>
      <c r="W1086" s="3"/>
      <c r="X1086" s="3"/>
      <c r="Y1086" s="3"/>
      <c r="Z1086" s="3"/>
      <c r="AA1086" s="3"/>
      <c r="AB1086" s="3"/>
      <c r="AC1086" s="3"/>
      <c r="AD1086" s="3"/>
      <c r="AE1086" s="3"/>
      <c r="AF1086" s="3">
        <f t="shared" si="19"/>
        <v>20</v>
      </c>
      <c r="AG1086" s="3">
        <f>_xlfn.ISOWEEKNUM(EDF[[#This Row],[Date]])</f>
        <v>42</v>
      </c>
      <c r="AH1086" s="3">
        <f>YEAR(EDF[[#This Row],[Date]])</f>
        <v>2023</v>
      </c>
      <c r="AI1086" s="3"/>
      <c r="AJ1086" s="3"/>
      <c r="AK1086" s="3"/>
      <c r="AL1086" s="3"/>
      <c r="AM1086" s="3"/>
      <c r="AN1086" s="3"/>
      <c r="AO1086" s="3"/>
    </row>
    <row r="1087" spans="1:41" x14ac:dyDescent="0.2">
      <c r="A1087" s="1">
        <v>45217.66064814815</v>
      </c>
      <c r="B1087" s="3" t="s">
        <v>102</v>
      </c>
      <c r="C1087" s="2">
        <v>45217</v>
      </c>
      <c r="D1087" s="3" t="s">
        <v>344</v>
      </c>
      <c r="E1087" s="3">
        <v>2</v>
      </c>
      <c r="F1087" s="3">
        <v>2</v>
      </c>
      <c r="G1087" s="3">
        <v>2</v>
      </c>
      <c r="H1087" s="3">
        <v>2</v>
      </c>
      <c r="I1087" s="3">
        <v>3</v>
      </c>
      <c r="J1087" s="3">
        <v>5</v>
      </c>
      <c r="K1087" s="3" t="s">
        <v>377</v>
      </c>
      <c r="L1087" s="3">
        <v>3</v>
      </c>
      <c r="M1087" s="3"/>
      <c r="N1087" s="3"/>
      <c r="O1087" s="3"/>
      <c r="P1087" s="3"/>
      <c r="Q1087" s="3"/>
      <c r="R1087" s="3"/>
      <c r="S1087" s="3"/>
      <c r="T1087" s="3"/>
      <c r="U1087" s="3"/>
      <c r="V1087" s="3"/>
      <c r="W1087" s="3"/>
      <c r="X1087" s="3"/>
      <c r="Y1087" s="3"/>
      <c r="Z1087" s="3"/>
      <c r="AA1087" s="3"/>
      <c r="AB1087" s="3" t="s">
        <v>339</v>
      </c>
      <c r="AC1087" s="3"/>
      <c r="AD1087" s="3"/>
      <c r="AE1087" s="3"/>
      <c r="AF1087" s="3">
        <f t="shared" si="19"/>
        <v>16</v>
      </c>
      <c r="AG1087" s="3">
        <f>_xlfn.ISOWEEKNUM(EDF[[#This Row],[Date]])</f>
        <v>42</v>
      </c>
      <c r="AH1087" s="3">
        <f>YEAR(EDF[[#This Row],[Date]])</f>
        <v>2023</v>
      </c>
      <c r="AI1087" s="3"/>
      <c r="AJ1087" s="3"/>
      <c r="AK1087" s="3"/>
      <c r="AL1087" s="3"/>
      <c r="AM1087" s="3"/>
      <c r="AN1087" s="3"/>
      <c r="AO1087" s="3"/>
    </row>
    <row r="1088" spans="1:41" x14ac:dyDescent="0.2">
      <c r="A1088" s="1">
        <v>45217.690289351849</v>
      </c>
      <c r="B1088" s="3" t="s">
        <v>233</v>
      </c>
      <c r="C1088" s="2">
        <v>45217</v>
      </c>
      <c r="D1088" s="3" t="s">
        <v>344</v>
      </c>
      <c r="E1088" s="3">
        <v>4</v>
      </c>
      <c r="F1088" s="3">
        <v>5</v>
      </c>
      <c r="G1088" s="3">
        <v>4</v>
      </c>
      <c r="H1088" s="3">
        <v>3</v>
      </c>
      <c r="I1088" s="3">
        <v>4</v>
      </c>
      <c r="J1088" s="3">
        <v>5</v>
      </c>
      <c r="K1088" s="3"/>
      <c r="L1088" s="3"/>
      <c r="M1088" s="3"/>
      <c r="N1088" s="3"/>
      <c r="O1088" s="3"/>
      <c r="P1088" s="3"/>
      <c r="Q1088" s="3"/>
      <c r="R1088" s="3"/>
      <c r="S1088" s="3"/>
      <c r="T1088" s="3"/>
      <c r="U1088" s="3"/>
      <c r="V1088" s="3"/>
      <c r="W1088" s="3"/>
      <c r="X1088" s="3"/>
      <c r="Y1088" s="3"/>
      <c r="Z1088" s="3"/>
      <c r="AA1088" s="3"/>
      <c r="AB1088" s="3"/>
      <c r="AC1088" s="3"/>
      <c r="AD1088" s="3"/>
      <c r="AE1088" s="3"/>
      <c r="AF1088" s="3">
        <f t="shared" si="19"/>
        <v>25</v>
      </c>
      <c r="AG1088" s="3">
        <f>_xlfn.ISOWEEKNUM(EDF[[#This Row],[Date]])</f>
        <v>42</v>
      </c>
      <c r="AH1088" s="3">
        <f>YEAR(EDF[[#This Row],[Date]])</f>
        <v>2023</v>
      </c>
      <c r="AI1088" s="3"/>
      <c r="AJ1088" s="3"/>
      <c r="AK1088" s="3"/>
      <c r="AL1088" s="3"/>
      <c r="AM1088" s="3"/>
      <c r="AN1088" s="3"/>
      <c r="AO1088" s="3"/>
    </row>
    <row r="1089" spans="1:34" x14ac:dyDescent="0.2">
      <c r="A1089" s="1">
        <v>45217.746979166666</v>
      </c>
      <c r="B1089" s="3" t="s">
        <v>86</v>
      </c>
      <c r="C1089" s="2">
        <v>45217</v>
      </c>
      <c r="D1089" s="3" t="s">
        <v>336</v>
      </c>
      <c r="E1089" s="3">
        <v>3</v>
      </c>
      <c r="F1089" s="3">
        <v>2</v>
      </c>
      <c r="G1089" s="3">
        <v>3</v>
      </c>
      <c r="H1089" s="3">
        <v>3</v>
      </c>
      <c r="I1089" s="3">
        <v>4</v>
      </c>
      <c r="J1089" s="3">
        <v>4</v>
      </c>
      <c r="K1089" s="3" t="s">
        <v>378</v>
      </c>
      <c r="L1089" s="3">
        <v>4</v>
      </c>
      <c r="M1089" s="3"/>
      <c r="N1089" s="3"/>
      <c r="O1089" s="3"/>
      <c r="P1089" s="3"/>
      <c r="Q1089" s="3"/>
      <c r="R1089" s="3"/>
      <c r="S1089" s="3"/>
      <c r="T1089" s="3"/>
      <c r="U1089" s="3"/>
      <c r="V1089" s="3"/>
      <c r="W1089" s="3"/>
      <c r="X1089" s="3"/>
      <c r="Y1089" s="3"/>
      <c r="Z1089" s="3"/>
      <c r="AA1089" s="3"/>
      <c r="AB1089" s="3"/>
      <c r="AC1089" s="3"/>
      <c r="AD1089" s="3"/>
      <c r="AE1089" s="3" t="s">
        <v>379</v>
      </c>
      <c r="AF1089">
        <f t="shared" ref="AF1089:AF1120" si="20">SUM(E1089:J1089)</f>
        <v>19</v>
      </c>
      <c r="AG1089" s="3">
        <f>_xlfn.ISOWEEKNUM(EDF[[#This Row],[Date]])</f>
        <v>42</v>
      </c>
      <c r="AH1089" s="3">
        <f>YEAR(EDF[[#This Row],[Date]])</f>
        <v>2023</v>
      </c>
    </row>
    <row r="1090" spans="1:34" x14ac:dyDescent="0.2">
      <c r="A1090" s="1">
        <v>45219.362800925926</v>
      </c>
      <c r="B1090" s="3" t="s">
        <v>99</v>
      </c>
      <c r="C1090" s="2">
        <v>45219</v>
      </c>
      <c r="D1090" s="3" t="s">
        <v>334</v>
      </c>
      <c r="E1090" s="3">
        <v>4</v>
      </c>
      <c r="F1090" s="3">
        <v>2</v>
      </c>
      <c r="G1090" s="3">
        <v>3</v>
      </c>
      <c r="H1090" s="3">
        <v>4</v>
      </c>
      <c r="I1090" s="3">
        <v>3</v>
      </c>
      <c r="J1090" s="3">
        <v>4</v>
      </c>
      <c r="K1090" s="3"/>
      <c r="L1090" s="3"/>
      <c r="M1090" s="3"/>
      <c r="N1090" s="3"/>
      <c r="O1090" s="3"/>
      <c r="P1090" s="3"/>
      <c r="Q1090" s="3"/>
      <c r="R1090" s="3"/>
      <c r="S1090" s="3"/>
      <c r="T1090" s="3"/>
      <c r="U1090" s="3"/>
      <c r="V1090" s="3"/>
      <c r="W1090" s="3"/>
      <c r="X1090" s="3"/>
      <c r="Y1090" s="3"/>
      <c r="Z1090" s="3"/>
      <c r="AA1090" s="3"/>
      <c r="AB1090" s="3"/>
      <c r="AC1090" s="3"/>
      <c r="AD1090" s="3"/>
      <c r="AE1090" s="3"/>
      <c r="AF1090">
        <f t="shared" si="20"/>
        <v>20</v>
      </c>
      <c r="AG1090" s="3">
        <f>_xlfn.ISOWEEKNUM(EDF[[#This Row],[Date]])</f>
        <v>42</v>
      </c>
      <c r="AH1090" s="3">
        <f>YEAR(EDF[[#This Row],[Date]])</f>
        <v>2023</v>
      </c>
    </row>
    <row r="1091" spans="1:34" x14ac:dyDescent="0.2">
      <c r="A1091" s="1">
        <v>45219.367048611108</v>
      </c>
      <c r="B1091" s="3" t="s">
        <v>77</v>
      </c>
      <c r="C1091" s="2">
        <v>45219</v>
      </c>
      <c r="D1091" s="3" t="s">
        <v>344</v>
      </c>
      <c r="E1091" s="3">
        <v>4</v>
      </c>
      <c r="F1091" s="3">
        <v>3</v>
      </c>
      <c r="G1091" s="3">
        <v>2</v>
      </c>
      <c r="H1091" s="3">
        <v>2</v>
      </c>
      <c r="I1091" s="3">
        <v>3</v>
      </c>
      <c r="J1091" s="3">
        <v>4</v>
      </c>
      <c r="K1091" s="3"/>
      <c r="L1091" s="3">
        <v>4</v>
      </c>
      <c r="M1091" s="3"/>
      <c r="N1091" s="3"/>
      <c r="O1091" s="3"/>
      <c r="P1091" s="3"/>
      <c r="Q1091" s="3"/>
      <c r="R1091" s="3"/>
      <c r="S1091" s="3"/>
      <c r="T1091" s="3"/>
      <c r="U1091" s="3"/>
      <c r="V1091" s="3"/>
      <c r="W1091" s="3"/>
      <c r="X1091" s="3"/>
      <c r="Y1091" s="3"/>
      <c r="Z1091" s="3"/>
      <c r="AA1091" s="3"/>
      <c r="AB1091" s="3" t="s">
        <v>339</v>
      </c>
      <c r="AC1091" s="3"/>
      <c r="AD1091" s="3"/>
      <c r="AE1091" s="3"/>
      <c r="AF1091">
        <f t="shared" si="20"/>
        <v>18</v>
      </c>
      <c r="AG1091" s="3">
        <f>_xlfn.ISOWEEKNUM(EDF[[#This Row],[Date]])</f>
        <v>42</v>
      </c>
      <c r="AH1091" s="3">
        <f>YEAR(EDF[[#This Row],[Date]])</f>
        <v>2023</v>
      </c>
    </row>
    <row r="1092" spans="1:34" x14ac:dyDescent="0.2">
      <c r="A1092" s="1">
        <v>45219.430138888885</v>
      </c>
      <c r="B1092" s="3" t="s">
        <v>305</v>
      </c>
      <c r="C1092" s="2">
        <v>45219</v>
      </c>
      <c r="D1092" s="3" t="s">
        <v>334</v>
      </c>
      <c r="E1092" s="3">
        <v>3</v>
      </c>
      <c r="F1092" s="3">
        <v>3</v>
      </c>
      <c r="G1092" s="3">
        <v>3</v>
      </c>
      <c r="H1092" s="3">
        <v>3</v>
      </c>
      <c r="I1092" s="3">
        <v>4</v>
      </c>
      <c r="J1092" s="3">
        <v>4</v>
      </c>
      <c r="K1092" s="3"/>
      <c r="L1092" s="3"/>
      <c r="M1092" s="3"/>
      <c r="N1092" s="3"/>
      <c r="O1092" s="3"/>
      <c r="P1092" s="3"/>
      <c r="Q1092" s="3"/>
      <c r="R1092" s="3"/>
      <c r="S1092" s="3"/>
      <c r="T1092" s="3"/>
      <c r="U1092" s="3"/>
      <c r="V1092" s="3"/>
      <c r="W1092" s="3" t="s">
        <v>339</v>
      </c>
      <c r="X1092" s="3"/>
      <c r="Y1092" s="3"/>
      <c r="Z1092" s="3"/>
      <c r="AA1092" s="3"/>
      <c r="AB1092" s="3" t="s">
        <v>337</v>
      </c>
      <c r="AC1092" s="3"/>
      <c r="AD1092" s="3"/>
      <c r="AE1092" s="3"/>
      <c r="AF1092">
        <f t="shared" si="20"/>
        <v>20</v>
      </c>
      <c r="AG1092" s="3">
        <f>_xlfn.ISOWEEKNUM(EDF[[#This Row],[Date]])</f>
        <v>42</v>
      </c>
      <c r="AH1092" s="3">
        <f>YEAR(EDF[[#This Row],[Date]])</f>
        <v>2023</v>
      </c>
    </row>
    <row r="1093" spans="1:34" x14ac:dyDescent="0.2">
      <c r="A1093" s="1">
        <v>45219.430347222224</v>
      </c>
      <c r="B1093" s="3" t="s">
        <v>233</v>
      </c>
      <c r="C1093" s="2">
        <v>45219</v>
      </c>
      <c r="D1093" s="3" t="s">
        <v>344</v>
      </c>
      <c r="E1093" s="3">
        <v>3</v>
      </c>
      <c r="F1093" s="3">
        <v>3</v>
      </c>
      <c r="G1093" s="3">
        <v>3</v>
      </c>
      <c r="H1093" s="3">
        <v>3</v>
      </c>
      <c r="I1093" s="3">
        <v>3</v>
      </c>
      <c r="J1093" s="3">
        <v>2</v>
      </c>
      <c r="K1093" s="3"/>
      <c r="L1093" s="3"/>
      <c r="M1093" s="3"/>
      <c r="N1093" s="3"/>
      <c r="O1093" s="3"/>
      <c r="P1093" s="3"/>
      <c r="Q1093" s="3"/>
      <c r="R1093" s="3"/>
      <c r="S1093" s="3"/>
      <c r="T1093" s="3"/>
      <c r="U1093" s="3"/>
      <c r="V1093" s="3"/>
      <c r="W1093" s="3"/>
      <c r="X1093" s="3"/>
      <c r="Y1093" s="3"/>
      <c r="Z1093" s="3"/>
      <c r="AA1093" s="3"/>
      <c r="AB1093" s="3"/>
      <c r="AC1093" s="3"/>
      <c r="AD1093" s="3"/>
      <c r="AE1093" s="3" t="s">
        <v>380</v>
      </c>
      <c r="AF1093">
        <f t="shared" si="20"/>
        <v>17</v>
      </c>
      <c r="AG1093" s="3">
        <f>_xlfn.ISOWEEKNUM(EDF[[#This Row],[Date]])</f>
        <v>42</v>
      </c>
      <c r="AH1093" s="3">
        <f>YEAR(EDF[[#This Row],[Date]])</f>
        <v>2023</v>
      </c>
    </row>
    <row r="1094" spans="1:34" x14ac:dyDescent="0.2">
      <c r="A1094" s="1">
        <v>45219.435671296298</v>
      </c>
      <c r="B1094" s="3" t="s">
        <v>102</v>
      </c>
      <c r="C1094" s="2">
        <v>45219</v>
      </c>
      <c r="D1094" s="3" t="s">
        <v>344</v>
      </c>
      <c r="E1094" s="3">
        <v>3</v>
      </c>
      <c r="F1094" s="3">
        <v>3</v>
      </c>
      <c r="G1094" s="3">
        <v>3</v>
      </c>
      <c r="H1094" s="3">
        <v>3</v>
      </c>
      <c r="I1094" s="3">
        <v>3</v>
      </c>
      <c r="J1094" s="3">
        <v>5</v>
      </c>
      <c r="K1094" s="3"/>
      <c r="L1094" s="3"/>
      <c r="M1094" s="3"/>
      <c r="N1094" s="3"/>
      <c r="O1094" s="3"/>
      <c r="P1094" s="3"/>
      <c r="Q1094" s="3"/>
      <c r="R1094" s="3"/>
      <c r="S1094" s="3"/>
      <c r="T1094" s="3"/>
      <c r="U1094" s="3"/>
      <c r="V1094" s="3"/>
      <c r="W1094" s="3"/>
      <c r="X1094" s="3"/>
      <c r="Y1094" s="3"/>
      <c r="Z1094" s="3"/>
      <c r="AA1094" s="3"/>
      <c r="AB1094" s="3"/>
      <c r="AC1094" s="3"/>
      <c r="AD1094" s="3"/>
      <c r="AE1094" s="3"/>
      <c r="AF1094">
        <f t="shared" si="20"/>
        <v>20</v>
      </c>
      <c r="AG1094" s="3">
        <f>_xlfn.ISOWEEKNUM(EDF[[#This Row],[Date]])</f>
        <v>42</v>
      </c>
      <c r="AH1094" s="3">
        <f>YEAR(EDF[[#This Row],[Date]])</f>
        <v>2023</v>
      </c>
    </row>
    <row r="1095" spans="1:34" x14ac:dyDescent="0.2">
      <c r="A1095" s="1">
        <v>45219.457476851851</v>
      </c>
      <c r="B1095" s="3" t="s">
        <v>167</v>
      </c>
      <c r="C1095" s="2">
        <v>45219</v>
      </c>
      <c r="D1095" s="3" t="s">
        <v>344</v>
      </c>
      <c r="E1095" s="3">
        <v>4</v>
      </c>
      <c r="F1095" s="3">
        <v>2</v>
      </c>
      <c r="G1095" s="3">
        <v>5</v>
      </c>
      <c r="H1095" s="3">
        <v>4</v>
      </c>
      <c r="I1095" s="3">
        <v>3</v>
      </c>
      <c r="J1095" s="3">
        <v>4</v>
      </c>
      <c r="K1095" s="3"/>
      <c r="L1095" s="3"/>
      <c r="M1095" s="3"/>
      <c r="N1095" s="3"/>
      <c r="O1095" s="3"/>
      <c r="P1095" s="3"/>
      <c r="Q1095" s="3"/>
      <c r="R1095" s="3"/>
      <c r="S1095" s="3"/>
      <c r="T1095" s="3"/>
      <c r="U1095" s="3"/>
      <c r="V1095" s="3"/>
      <c r="W1095" s="3"/>
      <c r="X1095" s="3"/>
      <c r="Y1095" s="3"/>
      <c r="Z1095" s="3"/>
      <c r="AA1095" s="3"/>
      <c r="AB1095" s="3"/>
      <c r="AC1095" s="3"/>
      <c r="AD1095" s="3"/>
      <c r="AE1095" s="3"/>
      <c r="AF1095">
        <f t="shared" si="20"/>
        <v>22</v>
      </c>
      <c r="AG1095" s="3">
        <f>_xlfn.ISOWEEKNUM(EDF[[#This Row],[Date]])</f>
        <v>42</v>
      </c>
      <c r="AH1095" s="3">
        <f>YEAR(EDF[[#This Row],[Date]])</f>
        <v>2023</v>
      </c>
    </row>
    <row r="1096" spans="1:34" x14ac:dyDescent="0.2">
      <c r="A1096" s="1">
        <v>45219.482604166667</v>
      </c>
      <c r="B1096" s="3" t="s">
        <v>191</v>
      </c>
      <c r="C1096" s="2">
        <v>45219</v>
      </c>
      <c r="D1096" s="3" t="s">
        <v>334</v>
      </c>
      <c r="E1096" s="3">
        <v>3</v>
      </c>
      <c r="F1096" s="3">
        <v>3</v>
      </c>
      <c r="G1096" s="3">
        <v>4</v>
      </c>
      <c r="H1096" s="3">
        <v>4</v>
      </c>
      <c r="I1096" s="3">
        <v>3</v>
      </c>
      <c r="J1096" s="3">
        <v>4</v>
      </c>
      <c r="K1096" s="3"/>
      <c r="L1096" s="3">
        <v>2</v>
      </c>
      <c r="M1096" s="3"/>
      <c r="N1096" s="3"/>
      <c r="O1096" s="3"/>
      <c r="P1096" s="3"/>
      <c r="Q1096" s="3"/>
      <c r="R1096" s="3"/>
      <c r="S1096" s="3"/>
      <c r="T1096" s="3"/>
      <c r="U1096" s="3"/>
      <c r="V1096" s="3"/>
      <c r="W1096" s="3"/>
      <c r="X1096" s="3"/>
      <c r="Y1096" s="3"/>
      <c r="Z1096" s="3" t="s">
        <v>337</v>
      </c>
      <c r="AA1096" s="3"/>
      <c r="AB1096" s="3"/>
      <c r="AC1096" s="3"/>
      <c r="AD1096" s="3"/>
      <c r="AE1096" s="3"/>
      <c r="AF1096">
        <f t="shared" si="20"/>
        <v>21</v>
      </c>
      <c r="AG1096" s="3">
        <f>_xlfn.ISOWEEKNUM(EDF[[#This Row],[Date]])</f>
        <v>42</v>
      </c>
      <c r="AH1096" s="3">
        <f>YEAR(EDF[[#This Row],[Date]])</f>
        <v>2023</v>
      </c>
    </row>
    <row r="1097" spans="1:34" x14ac:dyDescent="0.2">
      <c r="A1097" s="1">
        <v>45219.482986111114</v>
      </c>
      <c r="B1097" s="3" t="s">
        <v>142</v>
      </c>
      <c r="C1097" s="2">
        <v>45219</v>
      </c>
      <c r="D1097" s="3" t="s">
        <v>334</v>
      </c>
      <c r="E1097" s="3">
        <v>4</v>
      </c>
      <c r="F1097" s="3">
        <v>3</v>
      </c>
      <c r="G1097" s="3">
        <v>4</v>
      </c>
      <c r="H1097" s="3">
        <v>3</v>
      </c>
      <c r="I1097" s="3">
        <v>2</v>
      </c>
      <c r="J1097" s="3">
        <v>4</v>
      </c>
      <c r="K1097" s="3"/>
      <c r="L1097" s="3"/>
      <c r="M1097" s="3"/>
      <c r="N1097" s="3"/>
      <c r="O1097" s="3"/>
      <c r="P1097" s="3"/>
      <c r="Q1097" s="3"/>
      <c r="R1097" s="3"/>
      <c r="S1097" s="3"/>
      <c r="T1097" s="3"/>
      <c r="U1097" s="3"/>
      <c r="V1097" s="3"/>
      <c r="W1097" s="3"/>
      <c r="X1097" s="3"/>
      <c r="Y1097" s="3"/>
      <c r="Z1097" s="3"/>
      <c r="AA1097" s="3"/>
      <c r="AB1097" s="3"/>
      <c r="AC1097" s="3"/>
      <c r="AD1097" s="3"/>
      <c r="AE1097" s="3"/>
      <c r="AF1097">
        <f t="shared" si="20"/>
        <v>20</v>
      </c>
      <c r="AG1097" s="3">
        <f>_xlfn.ISOWEEKNUM(EDF[[#This Row],[Date]])</f>
        <v>42</v>
      </c>
      <c r="AH1097" s="3">
        <f>YEAR(EDF[[#This Row],[Date]])</f>
        <v>2023</v>
      </c>
    </row>
    <row r="1098" spans="1:34" x14ac:dyDescent="0.2">
      <c r="A1098" s="1">
        <v>45219.487129629626</v>
      </c>
      <c r="B1098" s="3" t="s">
        <v>240</v>
      </c>
      <c r="C1098" s="2">
        <v>45219</v>
      </c>
      <c r="D1098" s="3" t="s">
        <v>334</v>
      </c>
      <c r="E1098" s="3">
        <v>3</v>
      </c>
      <c r="F1098" s="3">
        <v>3</v>
      </c>
      <c r="G1098" s="3">
        <v>4</v>
      </c>
      <c r="H1098" s="3">
        <v>3</v>
      </c>
      <c r="I1098" s="3">
        <v>4</v>
      </c>
      <c r="J1098" s="3">
        <v>5</v>
      </c>
      <c r="K1098" s="3"/>
      <c r="L1098" s="3"/>
      <c r="M1098" s="3"/>
      <c r="N1098" s="3"/>
      <c r="O1098" s="3"/>
      <c r="P1098" s="3"/>
      <c r="Q1098" s="3"/>
      <c r="R1098" s="3"/>
      <c r="S1098" s="3"/>
      <c r="T1098" s="3"/>
      <c r="U1098" s="3"/>
      <c r="V1098" s="3"/>
      <c r="W1098" s="3"/>
      <c r="X1098" s="3"/>
      <c r="Y1098" s="3"/>
      <c r="Z1098" s="3"/>
      <c r="AA1098" s="3"/>
      <c r="AB1098" s="3"/>
      <c r="AC1098" s="3"/>
      <c r="AD1098" s="3"/>
      <c r="AE1098" s="3"/>
      <c r="AF1098">
        <f t="shared" si="20"/>
        <v>22</v>
      </c>
      <c r="AG1098" s="3">
        <f>_xlfn.ISOWEEKNUM(EDF[[#This Row],[Date]])</f>
        <v>42</v>
      </c>
      <c r="AH1098" s="3">
        <f>YEAR(EDF[[#This Row],[Date]])</f>
        <v>2023</v>
      </c>
    </row>
    <row r="1099" spans="1:34" x14ac:dyDescent="0.2">
      <c r="A1099" s="1">
        <v>45219.498680555553</v>
      </c>
      <c r="B1099" s="3" t="s">
        <v>168</v>
      </c>
      <c r="C1099" s="2">
        <v>45219</v>
      </c>
      <c r="D1099" s="3" t="s">
        <v>343</v>
      </c>
      <c r="E1099" s="3">
        <v>4</v>
      </c>
      <c r="F1099" s="3">
        <v>2</v>
      </c>
      <c r="G1099" s="3">
        <v>5</v>
      </c>
      <c r="H1099" s="3">
        <v>4</v>
      </c>
      <c r="I1099" s="3">
        <v>4</v>
      </c>
      <c r="J1099" s="3">
        <v>5</v>
      </c>
      <c r="K1099" s="3"/>
      <c r="L1099" s="3"/>
      <c r="M1099" s="3"/>
      <c r="N1099" s="3"/>
      <c r="O1099" s="3"/>
      <c r="P1099" s="3"/>
      <c r="Q1099" s="3"/>
      <c r="R1099" s="3"/>
      <c r="S1099" s="3"/>
      <c r="T1099" s="3"/>
      <c r="U1099" s="3"/>
      <c r="V1099" s="3"/>
      <c r="W1099" s="3"/>
      <c r="X1099" s="3"/>
      <c r="Y1099" s="3"/>
      <c r="Z1099" s="3"/>
      <c r="AA1099" s="3"/>
      <c r="AB1099" s="3"/>
      <c r="AC1099" s="3"/>
      <c r="AD1099" s="3"/>
      <c r="AE1099" s="3"/>
      <c r="AF1099">
        <f t="shared" si="20"/>
        <v>24</v>
      </c>
      <c r="AG1099" s="3">
        <f>_xlfn.ISOWEEKNUM(EDF[[#This Row],[Date]])</f>
        <v>42</v>
      </c>
      <c r="AH1099" s="3">
        <f>YEAR(EDF[[#This Row],[Date]])</f>
        <v>2023</v>
      </c>
    </row>
    <row r="1100" spans="1:34" x14ac:dyDescent="0.2">
      <c r="A1100" s="1">
        <v>45219.513055555559</v>
      </c>
      <c r="B1100" s="3" t="s">
        <v>112</v>
      </c>
      <c r="C1100" s="2">
        <v>45219</v>
      </c>
      <c r="D1100" s="3" t="s">
        <v>334</v>
      </c>
      <c r="E1100" s="3">
        <v>3</v>
      </c>
      <c r="F1100" s="3">
        <v>3</v>
      </c>
      <c r="G1100" s="3">
        <v>4</v>
      </c>
      <c r="H1100" s="3">
        <v>4</v>
      </c>
      <c r="I1100" s="3">
        <v>3</v>
      </c>
      <c r="J1100" s="3">
        <v>3</v>
      </c>
      <c r="K1100" s="3"/>
      <c r="L1100" s="3"/>
      <c r="M1100" s="3"/>
      <c r="N1100" s="3"/>
      <c r="O1100" s="3"/>
      <c r="P1100" s="3"/>
      <c r="Q1100" s="3"/>
      <c r="R1100" s="3"/>
      <c r="S1100" s="3"/>
      <c r="T1100" s="3"/>
      <c r="U1100" s="3"/>
      <c r="V1100" s="3"/>
      <c r="W1100" s="3"/>
      <c r="X1100" s="3"/>
      <c r="Y1100" s="3"/>
      <c r="Z1100" s="3"/>
      <c r="AA1100" s="3"/>
      <c r="AB1100" s="3"/>
      <c r="AC1100" s="3"/>
      <c r="AD1100" s="3"/>
      <c r="AE1100" s="3"/>
      <c r="AF1100">
        <f t="shared" si="20"/>
        <v>20</v>
      </c>
      <c r="AG1100" s="3">
        <f>_xlfn.ISOWEEKNUM(EDF[[#This Row],[Date]])</f>
        <v>42</v>
      </c>
      <c r="AH1100" s="3">
        <f>YEAR(EDF[[#This Row],[Date]])</f>
        <v>2023</v>
      </c>
    </row>
    <row r="1101" spans="1:34" x14ac:dyDescent="0.2">
      <c r="A1101" s="1">
        <v>45219.514097222222</v>
      </c>
      <c r="B1101" s="3" t="s">
        <v>121</v>
      </c>
      <c r="C1101" s="2">
        <v>45219</v>
      </c>
      <c r="D1101" s="3" t="s">
        <v>344</v>
      </c>
      <c r="E1101" s="3">
        <v>4</v>
      </c>
      <c r="F1101" s="3">
        <v>4</v>
      </c>
      <c r="G1101" s="3">
        <v>4</v>
      </c>
      <c r="H1101" s="3">
        <v>4</v>
      </c>
      <c r="I1101" s="3">
        <v>3</v>
      </c>
      <c r="J1101" s="3">
        <v>4</v>
      </c>
      <c r="K1101" s="3"/>
      <c r="L1101" s="3"/>
      <c r="M1101" s="3"/>
      <c r="N1101" s="3"/>
      <c r="O1101" s="3"/>
      <c r="P1101" s="3"/>
      <c r="Q1101" s="3"/>
      <c r="R1101" s="3"/>
      <c r="S1101" s="3"/>
      <c r="T1101" s="3"/>
      <c r="U1101" s="3"/>
      <c r="V1101" s="3"/>
      <c r="W1101" s="3"/>
      <c r="X1101" s="3"/>
      <c r="Y1101" s="3"/>
      <c r="Z1101" s="3"/>
      <c r="AA1101" s="3"/>
      <c r="AB1101" s="3"/>
      <c r="AC1101" s="3"/>
      <c r="AD1101" s="3"/>
      <c r="AE1101" s="3"/>
      <c r="AF1101">
        <f t="shared" si="20"/>
        <v>23</v>
      </c>
      <c r="AG1101" s="3">
        <f>_xlfn.ISOWEEKNUM(EDF[[#This Row],[Date]])</f>
        <v>42</v>
      </c>
      <c r="AH1101" s="3">
        <f>YEAR(EDF[[#This Row],[Date]])</f>
        <v>2023</v>
      </c>
    </row>
    <row r="1102" spans="1:34" x14ac:dyDescent="0.2">
      <c r="A1102" s="1">
        <v>45219.517939814818</v>
      </c>
      <c r="B1102" s="3" t="s">
        <v>109</v>
      </c>
      <c r="C1102" s="2">
        <v>45219</v>
      </c>
      <c r="D1102" s="3" t="s">
        <v>334</v>
      </c>
      <c r="E1102" s="3">
        <v>4</v>
      </c>
      <c r="F1102" s="3">
        <v>4</v>
      </c>
      <c r="G1102" s="3">
        <v>3</v>
      </c>
      <c r="H1102" s="3">
        <v>3</v>
      </c>
      <c r="I1102" s="3">
        <v>5</v>
      </c>
      <c r="J1102" s="3">
        <v>5</v>
      </c>
      <c r="K1102" s="3"/>
      <c r="L1102" s="3"/>
      <c r="M1102" s="3"/>
      <c r="N1102" s="3"/>
      <c r="O1102" s="3"/>
      <c r="P1102" s="3"/>
      <c r="Q1102" s="3"/>
      <c r="R1102" s="3"/>
      <c r="S1102" s="3"/>
      <c r="T1102" s="3"/>
      <c r="U1102" s="3"/>
      <c r="V1102" s="3"/>
      <c r="W1102" s="3"/>
      <c r="X1102" s="3"/>
      <c r="Y1102" s="3"/>
      <c r="Z1102" s="3"/>
      <c r="AA1102" s="3"/>
      <c r="AB1102" s="3"/>
      <c r="AC1102" s="3"/>
      <c r="AD1102" s="3"/>
      <c r="AE1102" s="3"/>
      <c r="AF1102">
        <f t="shared" si="20"/>
        <v>24</v>
      </c>
      <c r="AG1102" s="3">
        <f>_xlfn.ISOWEEKNUM(EDF[[#This Row],[Date]])</f>
        <v>42</v>
      </c>
      <c r="AH1102" s="3">
        <f>YEAR(EDF[[#This Row],[Date]])</f>
        <v>2023</v>
      </c>
    </row>
    <row r="1103" spans="1:34" x14ac:dyDescent="0.2">
      <c r="A1103" s="1">
        <v>45219.540358796294</v>
      </c>
      <c r="B1103" s="3" t="s">
        <v>87</v>
      </c>
      <c r="C1103" s="2">
        <v>45219</v>
      </c>
      <c r="D1103" s="3" t="s">
        <v>343</v>
      </c>
      <c r="E1103" s="3">
        <v>5</v>
      </c>
      <c r="F1103" s="3">
        <v>4</v>
      </c>
      <c r="G1103" s="3">
        <v>5</v>
      </c>
      <c r="H1103" s="3">
        <v>4</v>
      </c>
      <c r="I1103" s="3">
        <v>4</v>
      </c>
      <c r="J1103" s="3">
        <v>4</v>
      </c>
      <c r="K1103" s="3"/>
      <c r="L1103" s="3"/>
      <c r="M1103" s="3"/>
      <c r="N1103" s="3"/>
      <c r="O1103" s="3"/>
      <c r="P1103" s="3"/>
      <c r="Q1103" s="3"/>
      <c r="R1103" s="3"/>
      <c r="S1103" s="3"/>
      <c r="T1103" s="3"/>
      <c r="U1103" s="3"/>
      <c r="V1103" s="3"/>
      <c r="W1103" s="3"/>
      <c r="X1103" s="3"/>
      <c r="Y1103" s="3"/>
      <c r="Z1103" s="3"/>
      <c r="AA1103" s="3"/>
      <c r="AB1103" s="3"/>
      <c r="AC1103" s="3"/>
      <c r="AD1103" s="3"/>
      <c r="AE1103" s="3"/>
      <c r="AF1103">
        <f t="shared" si="20"/>
        <v>26</v>
      </c>
      <c r="AG1103" s="3">
        <f>_xlfn.ISOWEEKNUM(EDF[[#This Row],[Date]])</f>
        <v>42</v>
      </c>
      <c r="AH1103" s="3">
        <f>YEAR(EDF[[#This Row],[Date]])</f>
        <v>2023</v>
      </c>
    </row>
    <row r="1104" spans="1:34" x14ac:dyDescent="0.2">
      <c r="A1104" s="1">
        <v>45219.543900462966</v>
      </c>
      <c r="B1104" s="3" t="s">
        <v>107</v>
      </c>
      <c r="C1104" s="2">
        <v>45219</v>
      </c>
      <c r="D1104" s="3" t="s">
        <v>344</v>
      </c>
      <c r="E1104" s="3">
        <v>4</v>
      </c>
      <c r="F1104" s="3">
        <v>3</v>
      </c>
      <c r="G1104" s="3">
        <v>4</v>
      </c>
      <c r="H1104" s="3">
        <v>4</v>
      </c>
      <c r="I1104" s="3">
        <v>3</v>
      </c>
      <c r="J1104" s="3">
        <v>2</v>
      </c>
      <c r="K1104" s="3"/>
      <c r="L1104" s="3">
        <v>1</v>
      </c>
      <c r="M1104" s="3"/>
      <c r="N1104" s="3"/>
      <c r="O1104" s="3"/>
      <c r="P1104" s="3"/>
      <c r="Q1104" s="3"/>
      <c r="R1104" s="3"/>
      <c r="S1104" s="3"/>
      <c r="T1104" s="3"/>
      <c r="U1104" s="3"/>
      <c r="V1104" s="3"/>
      <c r="W1104" s="3"/>
      <c r="X1104" s="3"/>
      <c r="Y1104" s="3" t="s">
        <v>339</v>
      </c>
      <c r="Z1104" s="3"/>
      <c r="AA1104" s="3"/>
      <c r="AB1104" s="3"/>
      <c r="AC1104" s="3"/>
      <c r="AD1104" s="3"/>
      <c r="AE1104" s="3" t="s">
        <v>381</v>
      </c>
      <c r="AF1104">
        <f t="shared" si="20"/>
        <v>20</v>
      </c>
      <c r="AG1104" s="3">
        <f>_xlfn.ISOWEEKNUM(EDF[[#This Row],[Date]])</f>
        <v>42</v>
      </c>
      <c r="AH1104" s="3">
        <f>YEAR(EDF[[#This Row],[Date]])</f>
        <v>2023</v>
      </c>
    </row>
    <row r="1105" spans="1:34" x14ac:dyDescent="0.2">
      <c r="A1105" s="1">
        <v>45219.591099537036</v>
      </c>
      <c r="B1105" s="3" t="s">
        <v>76</v>
      </c>
      <c r="C1105" s="2">
        <v>45219</v>
      </c>
      <c r="D1105" s="3" t="s">
        <v>344</v>
      </c>
      <c r="E1105" s="3">
        <v>3</v>
      </c>
      <c r="F1105" s="3">
        <v>3</v>
      </c>
      <c r="G1105" s="3">
        <v>2</v>
      </c>
      <c r="H1105" s="3">
        <v>3</v>
      </c>
      <c r="I1105" s="3">
        <v>3</v>
      </c>
      <c r="J1105" s="3">
        <v>3</v>
      </c>
      <c r="K1105" s="3"/>
      <c r="L1105" s="3"/>
      <c r="M1105" s="3"/>
      <c r="N1105" s="3"/>
      <c r="O1105" s="3"/>
      <c r="P1105" s="3"/>
      <c r="Q1105" s="3"/>
      <c r="R1105" s="3"/>
      <c r="S1105" s="3"/>
      <c r="T1105" s="3"/>
      <c r="U1105" s="3"/>
      <c r="V1105" s="3"/>
      <c r="W1105" s="3"/>
      <c r="X1105" s="3"/>
      <c r="Y1105" s="3"/>
      <c r="Z1105" s="3"/>
      <c r="AA1105" s="3"/>
      <c r="AB1105" s="3"/>
      <c r="AC1105" s="3" t="s">
        <v>337</v>
      </c>
      <c r="AD1105" s="3"/>
      <c r="AE1105" s="3"/>
      <c r="AF1105">
        <f t="shared" si="20"/>
        <v>17</v>
      </c>
      <c r="AG1105" s="3">
        <f>_xlfn.ISOWEEKNUM(EDF[[#This Row],[Date]])</f>
        <v>42</v>
      </c>
      <c r="AH1105" s="3">
        <f>YEAR(EDF[[#This Row],[Date]])</f>
        <v>2023</v>
      </c>
    </row>
    <row r="1106" spans="1:34" x14ac:dyDescent="0.2">
      <c r="A1106" s="1">
        <v>45219.639872685184</v>
      </c>
      <c r="B1106" s="3" t="s">
        <v>88</v>
      </c>
      <c r="C1106" s="2">
        <v>45219</v>
      </c>
      <c r="D1106" s="3" t="s">
        <v>344</v>
      </c>
      <c r="E1106" s="3">
        <v>3</v>
      </c>
      <c r="F1106" s="3">
        <v>2</v>
      </c>
      <c r="G1106" s="3">
        <v>2</v>
      </c>
      <c r="H1106" s="3">
        <v>2</v>
      </c>
      <c r="I1106" s="3">
        <v>2</v>
      </c>
      <c r="J1106" s="3">
        <v>3</v>
      </c>
      <c r="K1106" s="3" t="s">
        <v>345</v>
      </c>
      <c r="L1106" s="3"/>
      <c r="M1106" s="3"/>
      <c r="N1106" s="3"/>
      <c r="O1106" s="3"/>
      <c r="P1106" s="3"/>
      <c r="Q1106" s="3"/>
      <c r="R1106" s="3"/>
      <c r="S1106" s="3"/>
      <c r="T1106" s="3"/>
      <c r="U1106" s="3"/>
      <c r="V1106" s="3"/>
      <c r="W1106" s="3"/>
      <c r="X1106" s="3"/>
      <c r="Y1106" s="3"/>
      <c r="Z1106" s="3"/>
      <c r="AA1106" s="3"/>
      <c r="AB1106" s="3"/>
      <c r="AC1106" s="3"/>
      <c r="AD1106" s="3"/>
      <c r="AE1106" s="3"/>
      <c r="AF1106">
        <f t="shared" si="20"/>
        <v>14</v>
      </c>
      <c r="AG1106" s="3">
        <f>_xlfn.ISOWEEKNUM(EDF[[#This Row],[Date]])</f>
        <v>42</v>
      </c>
      <c r="AH1106" s="3">
        <f>YEAR(EDF[[#This Row],[Date]])</f>
        <v>2023</v>
      </c>
    </row>
    <row r="1107" spans="1:34" x14ac:dyDescent="0.2">
      <c r="A1107" s="1">
        <v>45219.641319444447</v>
      </c>
      <c r="B1107" s="3" t="s">
        <v>188</v>
      </c>
      <c r="C1107" s="2">
        <v>45219</v>
      </c>
      <c r="D1107" s="3" t="s">
        <v>343</v>
      </c>
      <c r="E1107" s="3">
        <v>4</v>
      </c>
      <c r="F1107" s="3">
        <v>3</v>
      </c>
      <c r="G1107" s="3">
        <v>4</v>
      </c>
      <c r="H1107" s="3">
        <v>3</v>
      </c>
      <c r="I1107" s="3">
        <v>3</v>
      </c>
      <c r="J1107" s="3">
        <v>4</v>
      </c>
      <c r="K1107" s="3"/>
      <c r="L1107" s="3">
        <v>1</v>
      </c>
      <c r="M1107" s="3"/>
      <c r="N1107" s="3"/>
      <c r="O1107" s="3"/>
      <c r="P1107" s="3"/>
      <c r="Q1107" s="3"/>
      <c r="R1107" s="3"/>
      <c r="S1107" s="3"/>
      <c r="T1107" s="3"/>
      <c r="U1107" s="3"/>
      <c r="V1107" s="3"/>
      <c r="W1107" s="3"/>
      <c r="X1107" s="3"/>
      <c r="Y1107" s="3"/>
      <c r="Z1107" s="3" t="s">
        <v>339</v>
      </c>
      <c r="AA1107" s="3"/>
      <c r="AB1107" s="3"/>
      <c r="AC1107" s="3"/>
      <c r="AD1107" s="3"/>
      <c r="AE1107" s="3"/>
      <c r="AF1107">
        <f t="shared" si="20"/>
        <v>21</v>
      </c>
      <c r="AG1107" s="3">
        <f>_xlfn.ISOWEEKNUM(EDF[[#This Row],[Date]])</f>
        <v>42</v>
      </c>
      <c r="AH1107" s="3">
        <f>YEAR(EDF[[#This Row],[Date]])</f>
        <v>2023</v>
      </c>
    </row>
    <row r="1108" spans="1:34" x14ac:dyDescent="0.2">
      <c r="A1108" s="1">
        <v>45219.662060185183</v>
      </c>
      <c r="B1108" s="3" t="s">
        <v>313</v>
      </c>
      <c r="C1108" s="2">
        <v>45219</v>
      </c>
      <c r="D1108" s="3" t="s">
        <v>334</v>
      </c>
      <c r="E1108" s="3">
        <v>2</v>
      </c>
      <c r="F1108" s="3">
        <v>2</v>
      </c>
      <c r="G1108" s="3">
        <v>2</v>
      </c>
      <c r="H1108" s="3">
        <v>3</v>
      </c>
      <c r="I1108" s="3">
        <v>3</v>
      </c>
      <c r="J1108" s="3">
        <v>4</v>
      </c>
      <c r="K1108" s="3"/>
      <c r="L1108" s="3"/>
      <c r="M1108" s="3"/>
      <c r="N1108" s="3"/>
      <c r="O1108" s="3"/>
      <c r="P1108" s="3"/>
      <c r="Q1108" s="3"/>
      <c r="R1108" s="3"/>
      <c r="S1108" s="3"/>
      <c r="T1108" s="3"/>
      <c r="U1108" s="3"/>
      <c r="V1108" s="3"/>
      <c r="W1108" s="3"/>
      <c r="X1108" s="3"/>
      <c r="Y1108" s="3"/>
      <c r="Z1108" s="3"/>
      <c r="AA1108" s="3"/>
      <c r="AB1108" s="3"/>
      <c r="AC1108" s="3"/>
      <c r="AD1108" s="3"/>
      <c r="AE1108" s="3"/>
      <c r="AF1108">
        <f t="shared" si="20"/>
        <v>16</v>
      </c>
      <c r="AG1108" s="3">
        <f>_xlfn.ISOWEEKNUM(EDF[[#This Row],[Date]])</f>
        <v>42</v>
      </c>
      <c r="AH1108" s="3">
        <f>YEAR(EDF[[#This Row],[Date]])</f>
        <v>2023</v>
      </c>
    </row>
    <row r="1109" spans="1:34" x14ac:dyDescent="0.2">
      <c r="A1109" s="1">
        <v>45222.491365740738</v>
      </c>
      <c r="B1109" s="3" t="s">
        <v>106</v>
      </c>
      <c r="C1109" s="2">
        <v>45222</v>
      </c>
      <c r="D1109" s="3" t="s">
        <v>344</v>
      </c>
      <c r="E1109" s="3">
        <v>5</v>
      </c>
      <c r="F1109" s="3">
        <v>3</v>
      </c>
      <c r="G1109" s="3">
        <v>4</v>
      </c>
      <c r="H1109" s="3">
        <v>2</v>
      </c>
      <c r="I1109" s="3">
        <v>3</v>
      </c>
      <c r="J1109" s="3">
        <v>4</v>
      </c>
      <c r="K1109" s="3" t="s">
        <v>382</v>
      </c>
      <c r="L1109" s="3"/>
      <c r="M1109" s="3"/>
      <c r="N1109" s="3"/>
      <c r="O1109" s="3"/>
      <c r="P1109" s="3"/>
      <c r="Q1109" s="3"/>
      <c r="R1109" s="3"/>
      <c r="S1109" s="3"/>
      <c r="T1109" s="3"/>
      <c r="U1109" s="3"/>
      <c r="V1109" s="3"/>
      <c r="W1109" s="3"/>
      <c r="X1109" s="3"/>
      <c r="Y1109" s="3"/>
      <c r="Z1109" s="3"/>
      <c r="AA1109" s="3"/>
      <c r="AB1109" s="3"/>
      <c r="AC1109" s="3"/>
      <c r="AD1109" s="3"/>
      <c r="AE1109" s="3"/>
      <c r="AF1109">
        <f t="shared" si="20"/>
        <v>21</v>
      </c>
      <c r="AG1109" s="3">
        <f>_xlfn.ISOWEEKNUM(EDF[[#This Row],[Date]])</f>
        <v>43</v>
      </c>
      <c r="AH1109" s="3">
        <f>YEAR(EDF[[#This Row],[Date]])</f>
        <v>2023</v>
      </c>
    </row>
    <row r="1110" spans="1:34" x14ac:dyDescent="0.2">
      <c r="A1110" s="1">
        <v>45230.316493055558</v>
      </c>
      <c r="B1110" s="3" t="s">
        <v>99</v>
      </c>
      <c r="C1110" s="2">
        <v>45230</v>
      </c>
      <c r="D1110" s="3" t="s">
        <v>336</v>
      </c>
      <c r="E1110" s="3">
        <v>4</v>
      </c>
      <c r="F1110" s="3">
        <v>2</v>
      </c>
      <c r="G1110" s="3">
        <v>4</v>
      </c>
      <c r="H1110" s="3">
        <v>4</v>
      </c>
      <c r="I1110" s="3">
        <v>3</v>
      </c>
      <c r="J1110" s="3">
        <v>3</v>
      </c>
      <c r="K1110" s="3"/>
      <c r="L1110" s="3">
        <v>3</v>
      </c>
      <c r="M1110" s="3"/>
      <c r="N1110" s="3"/>
      <c r="O1110" s="3"/>
      <c r="P1110" s="3" t="s">
        <v>337</v>
      </c>
      <c r="Q1110" s="3"/>
      <c r="R1110" s="3"/>
      <c r="S1110" s="3"/>
      <c r="T1110" s="3"/>
      <c r="U1110" s="3"/>
      <c r="V1110" s="3"/>
      <c r="W1110" s="3"/>
      <c r="X1110" s="3"/>
      <c r="Y1110" s="3"/>
      <c r="Z1110" s="3"/>
      <c r="AA1110" s="3"/>
      <c r="AB1110" s="3"/>
      <c r="AC1110" s="3"/>
      <c r="AD1110" s="3"/>
      <c r="AE1110" s="3"/>
      <c r="AF1110">
        <f t="shared" si="20"/>
        <v>20</v>
      </c>
      <c r="AG1110" s="3">
        <f>_xlfn.ISOWEEKNUM(EDF[[#This Row],[Date]])</f>
        <v>44</v>
      </c>
      <c r="AH1110" s="3">
        <f>YEAR(EDF[[#This Row],[Date]])</f>
        <v>2023</v>
      </c>
    </row>
    <row r="1111" spans="1:34" x14ac:dyDescent="0.2">
      <c r="A1111" s="1">
        <v>45230.323506944442</v>
      </c>
      <c r="B1111" s="3" t="s">
        <v>102</v>
      </c>
      <c r="C1111" s="2">
        <v>45230</v>
      </c>
      <c r="D1111" s="3" t="s">
        <v>344</v>
      </c>
      <c r="E1111" s="3">
        <v>4</v>
      </c>
      <c r="F1111" s="3">
        <v>4</v>
      </c>
      <c r="G1111" s="3">
        <v>4</v>
      </c>
      <c r="H1111" s="3">
        <v>4</v>
      </c>
      <c r="I1111" s="3">
        <v>3</v>
      </c>
      <c r="J1111" s="3">
        <v>4</v>
      </c>
      <c r="K1111" s="3"/>
      <c r="L1111" s="3"/>
      <c r="M1111" s="3"/>
      <c r="N1111" s="3"/>
      <c r="O1111" s="3"/>
      <c r="P1111" s="3"/>
      <c r="Q1111" s="3"/>
      <c r="R1111" s="3"/>
      <c r="S1111" s="3"/>
      <c r="T1111" s="3"/>
      <c r="U1111" s="3"/>
      <c r="V1111" s="3"/>
      <c r="W1111" s="3"/>
      <c r="X1111" s="3"/>
      <c r="Y1111" s="3"/>
      <c r="Z1111" s="3"/>
      <c r="AA1111" s="3"/>
      <c r="AB1111" s="3"/>
      <c r="AC1111" s="3"/>
      <c r="AD1111" s="3"/>
      <c r="AE1111" s="3"/>
      <c r="AF1111">
        <f t="shared" si="20"/>
        <v>23</v>
      </c>
      <c r="AG1111" s="3">
        <f>_xlfn.ISOWEEKNUM(EDF[[#This Row],[Date]])</f>
        <v>44</v>
      </c>
      <c r="AH1111" s="3">
        <f>YEAR(EDF[[#This Row],[Date]])</f>
        <v>2023</v>
      </c>
    </row>
    <row r="1112" spans="1:34" x14ac:dyDescent="0.2">
      <c r="A1112" s="1">
        <v>45230.437557870369</v>
      </c>
      <c r="B1112" s="3" t="s">
        <v>109</v>
      </c>
      <c r="C1112" s="2">
        <v>45230</v>
      </c>
      <c r="D1112" s="3" t="s">
        <v>336</v>
      </c>
      <c r="E1112" s="3">
        <v>4</v>
      </c>
      <c r="F1112" s="3">
        <v>3</v>
      </c>
      <c r="G1112" s="3">
        <v>5</v>
      </c>
      <c r="H1112" s="3">
        <v>4</v>
      </c>
      <c r="I1112" s="3">
        <v>5</v>
      </c>
      <c r="J1112" s="3">
        <v>2</v>
      </c>
      <c r="K1112" s="3" t="s">
        <v>383</v>
      </c>
      <c r="L1112" s="3">
        <v>5</v>
      </c>
      <c r="M1112" s="3"/>
      <c r="N1112" s="3"/>
      <c r="O1112" s="3" t="s">
        <v>335</v>
      </c>
      <c r="P1112" s="3"/>
      <c r="Q1112" s="3"/>
      <c r="R1112" s="3"/>
      <c r="S1112" s="3"/>
      <c r="T1112" s="3"/>
      <c r="U1112" s="3"/>
      <c r="V1112" s="3"/>
      <c r="W1112" s="3"/>
      <c r="X1112" s="3"/>
      <c r="Y1112" s="3"/>
      <c r="Z1112" s="3"/>
      <c r="AA1112" s="3"/>
      <c r="AB1112" s="3"/>
      <c r="AC1112" s="3"/>
      <c r="AD1112" s="3"/>
      <c r="AE1112" s="3"/>
      <c r="AF1112">
        <f t="shared" si="20"/>
        <v>23</v>
      </c>
      <c r="AG1112" s="3">
        <f>_xlfn.ISOWEEKNUM(EDF[[#This Row],[Date]])</f>
        <v>44</v>
      </c>
      <c r="AH1112" s="3">
        <f>YEAR(EDF[[#This Row],[Date]])</f>
        <v>2023</v>
      </c>
    </row>
    <row r="1113" spans="1:34" x14ac:dyDescent="0.2">
      <c r="A1113" s="1">
        <v>45230.439467592594</v>
      </c>
      <c r="B1113" s="3" t="s">
        <v>135</v>
      </c>
      <c r="C1113" s="2">
        <v>45230</v>
      </c>
      <c r="D1113" s="3" t="s">
        <v>336</v>
      </c>
      <c r="E1113" s="3">
        <v>5</v>
      </c>
      <c r="F1113" s="3">
        <v>5</v>
      </c>
      <c r="G1113" s="3">
        <v>5</v>
      </c>
      <c r="H1113" s="3">
        <v>4</v>
      </c>
      <c r="I1113" s="3">
        <v>4</v>
      </c>
      <c r="J1113" s="3">
        <v>5</v>
      </c>
      <c r="K1113" s="3"/>
      <c r="L1113" s="3"/>
      <c r="M1113" s="3"/>
      <c r="N1113" s="3"/>
      <c r="O1113" s="3"/>
      <c r="P1113" s="3"/>
      <c r="Q1113" s="3"/>
      <c r="R1113" s="3"/>
      <c r="S1113" s="3"/>
      <c r="T1113" s="3"/>
      <c r="U1113" s="3"/>
      <c r="V1113" s="3"/>
      <c r="W1113" s="3"/>
      <c r="X1113" s="3"/>
      <c r="Y1113" s="3"/>
      <c r="Z1113" s="3"/>
      <c r="AA1113" s="3"/>
      <c r="AB1113" s="3"/>
      <c r="AC1113" s="3"/>
      <c r="AD1113" s="3"/>
      <c r="AE1113" s="3"/>
      <c r="AF1113">
        <f t="shared" si="20"/>
        <v>28</v>
      </c>
      <c r="AG1113" s="3">
        <f>_xlfn.ISOWEEKNUM(EDF[[#This Row],[Date]])</f>
        <v>44</v>
      </c>
      <c r="AH1113" s="3">
        <f>YEAR(EDF[[#This Row],[Date]])</f>
        <v>2023</v>
      </c>
    </row>
    <row r="1114" spans="1:34" x14ac:dyDescent="0.2">
      <c r="A1114" s="1">
        <v>45230.439780092594</v>
      </c>
      <c r="B1114" s="3" t="s">
        <v>244</v>
      </c>
      <c r="C1114" s="2">
        <v>45230</v>
      </c>
      <c r="D1114" s="3" t="s">
        <v>336</v>
      </c>
      <c r="E1114" s="3">
        <v>3</v>
      </c>
      <c r="F1114" s="3">
        <v>2</v>
      </c>
      <c r="G1114" s="3">
        <v>4</v>
      </c>
      <c r="H1114" s="3">
        <v>4</v>
      </c>
      <c r="I1114" s="3">
        <v>3</v>
      </c>
      <c r="J1114" s="3">
        <v>4</v>
      </c>
      <c r="K1114" s="3" t="s">
        <v>384</v>
      </c>
      <c r="L1114" s="3"/>
      <c r="M1114" s="3"/>
      <c r="N1114" s="3"/>
      <c r="O1114" s="3"/>
      <c r="P1114" s="3"/>
      <c r="Q1114" s="3"/>
      <c r="R1114" s="3"/>
      <c r="S1114" s="3"/>
      <c r="T1114" s="3"/>
      <c r="U1114" s="3"/>
      <c r="V1114" s="3"/>
      <c r="W1114" s="3"/>
      <c r="X1114" s="3"/>
      <c r="Y1114" s="3"/>
      <c r="Z1114" s="3"/>
      <c r="AA1114" s="3"/>
      <c r="AB1114" s="3"/>
      <c r="AC1114" s="3"/>
      <c r="AD1114" s="3"/>
      <c r="AE1114" s="3"/>
      <c r="AF1114">
        <f t="shared" si="20"/>
        <v>20</v>
      </c>
      <c r="AG1114" s="3">
        <f>_xlfn.ISOWEEKNUM(EDF[[#This Row],[Date]])</f>
        <v>44</v>
      </c>
      <c r="AH1114" s="3">
        <f>YEAR(EDF[[#This Row],[Date]])</f>
        <v>2023</v>
      </c>
    </row>
    <row r="1115" spans="1:34" x14ac:dyDescent="0.2">
      <c r="A1115" s="1">
        <v>45230.443425925929</v>
      </c>
      <c r="B1115" s="3" t="s">
        <v>106</v>
      </c>
      <c r="C1115" s="2">
        <v>45230</v>
      </c>
      <c r="D1115" s="3" t="s">
        <v>344</v>
      </c>
      <c r="E1115" s="3">
        <v>5</v>
      </c>
      <c r="F1115" s="3">
        <v>4</v>
      </c>
      <c r="G1115" s="3">
        <v>4</v>
      </c>
      <c r="H1115" s="3">
        <v>4</v>
      </c>
      <c r="I1115" s="3">
        <v>4</v>
      </c>
      <c r="J1115" s="3">
        <v>5</v>
      </c>
      <c r="K1115" s="3"/>
      <c r="L1115" s="3"/>
      <c r="M1115" s="3"/>
      <c r="N1115" s="3"/>
      <c r="O1115" s="3"/>
      <c r="P1115" s="3"/>
      <c r="Q1115" s="3"/>
      <c r="R1115" s="3"/>
      <c r="S1115" s="3"/>
      <c r="T1115" s="3"/>
      <c r="U1115" s="3"/>
      <c r="V1115" s="3"/>
      <c r="W1115" s="3"/>
      <c r="X1115" s="3"/>
      <c r="Y1115" s="3"/>
      <c r="Z1115" s="3"/>
      <c r="AA1115" s="3"/>
      <c r="AB1115" s="3"/>
      <c r="AC1115" s="3"/>
      <c r="AD1115" s="3"/>
      <c r="AE1115" s="3"/>
      <c r="AF1115">
        <f t="shared" si="20"/>
        <v>26</v>
      </c>
      <c r="AG1115" s="3">
        <f>_xlfn.ISOWEEKNUM(EDF[[#This Row],[Date]])</f>
        <v>44</v>
      </c>
      <c r="AH1115" s="3">
        <f>YEAR(EDF[[#This Row],[Date]])</f>
        <v>2023</v>
      </c>
    </row>
    <row r="1116" spans="1:34" x14ac:dyDescent="0.2">
      <c r="A1116" s="1">
        <v>45230.44667824074</v>
      </c>
      <c r="B1116" s="3" t="s">
        <v>142</v>
      </c>
      <c r="C1116" s="2">
        <v>45230</v>
      </c>
      <c r="D1116" s="3" t="s">
        <v>336</v>
      </c>
      <c r="E1116" s="3">
        <v>3</v>
      </c>
      <c r="F1116" s="3">
        <v>4</v>
      </c>
      <c r="G1116" s="3">
        <v>2</v>
      </c>
      <c r="H1116" s="3">
        <v>4</v>
      </c>
      <c r="I1116" s="3">
        <v>3</v>
      </c>
      <c r="J1116" s="3">
        <v>4</v>
      </c>
      <c r="K1116" s="3" t="s">
        <v>385</v>
      </c>
      <c r="L1116" s="3"/>
      <c r="M1116" s="3"/>
      <c r="N1116" s="3"/>
      <c r="O1116" s="3"/>
      <c r="P1116" s="3"/>
      <c r="Q1116" s="3"/>
      <c r="R1116" s="3"/>
      <c r="S1116" s="3"/>
      <c r="T1116" s="3"/>
      <c r="U1116" s="3"/>
      <c r="V1116" s="3"/>
      <c r="W1116" s="3"/>
      <c r="X1116" s="3"/>
      <c r="Y1116" s="3"/>
      <c r="Z1116" s="3"/>
      <c r="AA1116" s="3"/>
      <c r="AB1116" s="3"/>
      <c r="AC1116" s="3"/>
      <c r="AD1116" s="3"/>
      <c r="AE1116" s="3"/>
      <c r="AF1116">
        <f t="shared" si="20"/>
        <v>20</v>
      </c>
      <c r="AG1116" s="3">
        <f>_xlfn.ISOWEEKNUM(EDF[[#This Row],[Date]])</f>
        <v>44</v>
      </c>
      <c r="AH1116" s="3">
        <f>YEAR(EDF[[#This Row],[Date]])</f>
        <v>2023</v>
      </c>
    </row>
    <row r="1117" spans="1:34" x14ac:dyDescent="0.2">
      <c r="A1117" s="1">
        <v>45230.447083333333</v>
      </c>
      <c r="B1117" s="3" t="s">
        <v>191</v>
      </c>
      <c r="C1117" s="2">
        <v>45230</v>
      </c>
      <c r="D1117" s="3" t="s">
        <v>336</v>
      </c>
      <c r="E1117" s="3">
        <v>5</v>
      </c>
      <c r="F1117" s="3">
        <v>4</v>
      </c>
      <c r="G1117" s="3">
        <v>4</v>
      </c>
      <c r="H1117" s="3">
        <v>5</v>
      </c>
      <c r="I1117" s="3">
        <v>4</v>
      </c>
      <c r="J1117" s="3">
        <v>4</v>
      </c>
      <c r="K1117" s="3"/>
      <c r="L1117" s="3">
        <v>2</v>
      </c>
      <c r="M1117" s="3"/>
      <c r="N1117" s="3"/>
      <c r="O1117" s="3"/>
      <c r="P1117" s="3"/>
      <c r="Q1117" s="3"/>
      <c r="R1117" s="3"/>
      <c r="S1117" s="3"/>
      <c r="T1117" s="3"/>
      <c r="U1117" s="3"/>
      <c r="V1117" s="3"/>
      <c r="W1117" s="3"/>
      <c r="X1117" s="3"/>
      <c r="Y1117" s="3"/>
      <c r="Z1117" s="3" t="s">
        <v>337</v>
      </c>
      <c r="AA1117" s="3"/>
      <c r="AB1117" s="3"/>
      <c r="AC1117" s="3"/>
      <c r="AD1117" s="3"/>
      <c r="AE1117" s="3"/>
      <c r="AF1117">
        <f t="shared" si="20"/>
        <v>26</v>
      </c>
      <c r="AG1117" s="3">
        <f>_xlfn.ISOWEEKNUM(EDF[[#This Row],[Date]])</f>
        <v>44</v>
      </c>
      <c r="AH1117" s="3">
        <f>YEAR(EDF[[#This Row],[Date]])</f>
        <v>2023</v>
      </c>
    </row>
    <row r="1118" spans="1:34" x14ac:dyDescent="0.2">
      <c r="A1118" s="1">
        <v>45230.456805555557</v>
      </c>
      <c r="B1118" s="3" t="s">
        <v>313</v>
      </c>
      <c r="C1118" s="2">
        <v>45230</v>
      </c>
      <c r="D1118" s="3" t="s">
        <v>334</v>
      </c>
      <c r="E1118" s="3">
        <v>4</v>
      </c>
      <c r="F1118" s="3">
        <v>4</v>
      </c>
      <c r="G1118" s="3">
        <v>3</v>
      </c>
      <c r="H1118" s="3">
        <v>4</v>
      </c>
      <c r="I1118" s="3">
        <v>3</v>
      </c>
      <c r="J1118" s="3">
        <v>3</v>
      </c>
      <c r="K1118" s="3"/>
      <c r="L1118" s="3"/>
      <c r="M1118" s="3"/>
      <c r="N1118" s="3"/>
      <c r="O1118" s="3"/>
      <c r="P1118" s="3"/>
      <c r="Q1118" s="3"/>
      <c r="R1118" s="3"/>
      <c r="S1118" s="3"/>
      <c r="T1118" s="3"/>
      <c r="U1118" s="3"/>
      <c r="V1118" s="3"/>
      <c r="W1118" s="3"/>
      <c r="X1118" s="3"/>
      <c r="Y1118" s="3"/>
      <c r="Z1118" s="3"/>
      <c r="AA1118" s="3"/>
      <c r="AB1118" s="3"/>
      <c r="AC1118" s="3"/>
      <c r="AD1118" s="3"/>
      <c r="AE1118" s="3"/>
      <c r="AF1118">
        <f t="shared" si="20"/>
        <v>21</v>
      </c>
      <c r="AG1118" s="3">
        <f>_xlfn.ISOWEEKNUM(EDF[[#This Row],[Date]])</f>
        <v>44</v>
      </c>
      <c r="AH1118" s="3">
        <f>YEAR(EDF[[#This Row],[Date]])</f>
        <v>2023</v>
      </c>
    </row>
    <row r="1119" spans="1:34" x14ac:dyDescent="0.2">
      <c r="A1119" s="1">
        <v>45230.459374999999</v>
      </c>
      <c r="B1119" s="3" t="s">
        <v>188</v>
      </c>
      <c r="C1119" s="2">
        <v>45230</v>
      </c>
      <c r="D1119" s="3" t="s">
        <v>334</v>
      </c>
      <c r="E1119" s="3">
        <v>4</v>
      </c>
      <c r="F1119" s="3">
        <v>4</v>
      </c>
      <c r="G1119" s="3">
        <v>4</v>
      </c>
      <c r="H1119" s="3">
        <v>4</v>
      </c>
      <c r="I1119" s="3">
        <v>4</v>
      </c>
      <c r="J1119" s="3">
        <v>4</v>
      </c>
      <c r="K1119" s="3"/>
      <c r="L1119" s="3">
        <v>1</v>
      </c>
      <c r="M1119" s="3"/>
      <c r="N1119" s="3"/>
      <c r="O1119" s="3"/>
      <c r="P1119" s="3"/>
      <c r="Q1119" s="3"/>
      <c r="R1119" s="3"/>
      <c r="S1119" s="3"/>
      <c r="T1119" s="3"/>
      <c r="U1119" s="3"/>
      <c r="V1119" s="3"/>
      <c r="W1119" s="3"/>
      <c r="X1119" s="3"/>
      <c r="Y1119" s="3"/>
      <c r="Z1119" s="3" t="s">
        <v>339</v>
      </c>
      <c r="AA1119" s="3"/>
      <c r="AB1119" s="3"/>
      <c r="AC1119" s="3"/>
      <c r="AD1119" s="3"/>
      <c r="AE1119" s="3" t="s">
        <v>386</v>
      </c>
      <c r="AF1119">
        <f t="shared" si="20"/>
        <v>24</v>
      </c>
      <c r="AG1119" s="3">
        <f>_xlfn.ISOWEEKNUM(EDF[[#This Row],[Date]])</f>
        <v>44</v>
      </c>
      <c r="AH1119" s="3">
        <f>YEAR(EDF[[#This Row],[Date]])</f>
        <v>2023</v>
      </c>
    </row>
    <row r="1120" spans="1:34" x14ac:dyDescent="0.2">
      <c r="A1120" s="1">
        <v>45230.472268518519</v>
      </c>
      <c r="B1120" s="3" t="s">
        <v>112</v>
      </c>
      <c r="C1120" s="2">
        <v>45230</v>
      </c>
      <c r="D1120" s="3" t="s">
        <v>336</v>
      </c>
      <c r="E1120" s="3">
        <v>3</v>
      </c>
      <c r="F1120" s="3">
        <v>3</v>
      </c>
      <c r="G1120" s="3">
        <v>2</v>
      </c>
      <c r="H1120" s="3">
        <v>5</v>
      </c>
      <c r="I1120" s="3">
        <v>3</v>
      </c>
      <c r="J1120" s="3">
        <v>4</v>
      </c>
      <c r="K1120" s="3"/>
      <c r="L1120" s="3"/>
      <c r="M1120" s="3"/>
      <c r="N1120" s="3"/>
      <c r="O1120" s="3"/>
      <c r="P1120" s="3"/>
      <c r="Q1120" s="3"/>
      <c r="R1120" s="3"/>
      <c r="S1120" s="3"/>
      <c r="T1120" s="3"/>
      <c r="U1120" s="3"/>
      <c r="V1120" s="3"/>
      <c r="W1120" s="3"/>
      <c r="X1120" s="3"/>
      <c r="Y1120" s="3"/>
      <c r="Z1120" s="3"/>
      <c r="AA1120" s="3"/>
      <c r="AB1120" s="3"/>
      <c r="AC1120" s="3"/>
      <c r="AD1120" s="3"/>
      <c r="AE1120" s="3"/>
      <c r="AF1120">
        <f t="shared" si="20"/>
        <v>20</v>
      </c>
      <c r="AG1120" s="3">
        <f>_xlfn.ISOWEEKNUM(EDF[[#This Row],[Date]])</f>
        <v>44</v>
      </c>
      <c r="AH1120" s="3">
        <f>YEAR(EDF[[#This Row],[Date]])</f>
        <v>2023</v>
      </c>
    </row>
    <row r="1121" spans="1:34" x14ac:dyDescent="0.2">
      <c r="A1121" s="1">
        <v>45230.493275462963</v>
      </c>
      <c r="B1121" s="3" t="s">
        <v>88</v>
      </c>
      <c r="C1121" s="2">
        <v>45230</v>
      </c>
      <c r="D1121" s="3" t="s">
        <v>344</v>
      </c>
      <c r="E1121" s="3">
        <v>2</v>
      </c>
      <c r="F1121" s="3">
        <v>2</v>
      </c>
      <c r="G1121" s="3">
        <v>1</v>
      </c>
      <c r="H1121" s="3">
        <v>2</v>
      </c>
      <c r="I1121" s="3">
        <v>3</v>
      </c>
      <c r="J1121" s="3">
        <v>3</v>
      </c>
      <c r="K1121" s="3" t="s">
        <v>387</v>
      </c>
      <c r="L1121" s="3"/>
      <c r="M1121" s="3"/>
      <c r="N1121" s="3"/>
      <c r="O1121" s="3"/>
      <c r="P1121" s="3"/>
      <c r="Q1121" s="3"/>
      <c r="R1121" s="3"/>
      <c r="S1121" s="3"/>
      <c r="T1121" s="3"/>
      <c r="U1121" s="3"/>
      <c r="V1121" s="3"/>
      <c r="W1121" s="3"/>
      <c r="X1121" s="3"/>
      <c r="Y1121" s="3"/>
      <c r="Z1121" s="3"/>
      <c r="AA1121" s="3"/>
      <c r="AB1121" s="3"/>
      <c r="AC1121" s="3"/>
      <c r="AD1121" s="3"/>
      <c r="AE1121" s="3"/>
      <c r="AF1121">
        <f t="shared" ref="AF1121:AF1152" si="21">SUM(E1121:J1121)</f>
        <v>13</v>
      </c>
      <c r="AG1121" s="3">
        <f>_xlfn.ISOWEEKNUM(EDF[[#This Row],[Date]])</f>
        <v>44</v>
      </c>
      <c r="AH1121" s="3">
        <f>YEAR(EDF[[#This Row],[Date]])</f>
        <v>2023</v>
      </c>
    </row>
    <row r="1122" spans="1:34" x14ac:dyDescent="0.2">
      <c r="A1122" s="1">
        <v>45230.495023148149</v>
      </c>
      <c r="B1122" s="3" t="s">
        <v>305</v>
      </c>
      <c r="C1122" s="2">
        <v>45230</v>
      </c>
      <c r="D1122" s="3" t="s">
        <v>336</v>
      </c>
      <c r="E1122" s="3">
        <v>3</v>
      </c>
      <c r="F1122" s="3">
        <v>4</v>
      </c>
      <c r="G1122" s="3">
        <v>4</v>
      </c>
      <c r="H1122" s="3">
        <v>3</v>
      </c>
      <c r="I1122" s="3">
        <v>4</v>
      </c>
      <c r="J1122" s="3">
        <v>4</v>
      </c>
      <c r="K1122" s="3"/>
      <c r="L1122" s="3"/>
      <c r="M1122" s="3"/>
      <c r="N1122" s="3"/>
      <c r="O1122" s="3"/>
      <c r="P1122" s="3"/>
      <c r="Q1122" s="3"/>
      <c r="R1122" s="3"/>
      <c r="S1122" s="3"/>
      <c r="T1122" s="3"/>
      <c r="U1122" s="3"/>
      <c r="V1122" s="3"/>
      <c r="W1122" s="3" t="s">
        <v>339</v>
      </c>
      <c r="X1122" s="3"/>
      <c r="Y1122" s="3"/>
      <c r="Z1122" s="3"/>
      <c r="AA1122" s="3"/>
      <c r="AB1122" s="3" t="s">
        <v>337</v>
      </c>
      <c r="AC1122" s="3"/>
      <c r="AD1122" s="3"/>
      <c r="AE1122" s="3"/>
      <c r="AF1122">
        <f t="shared" si="21"/>
        <v>22</v>
      </c>
      <c r="AG1122" s="3">
        <f>_xlfn.ISOWEEKNUM(EDF[[#This Row],[Date]])</f>
        <v>44</v>
      </c>
      <c r="AH1122" s="3">
        <f>YEAR(EDF[[#This Row],[Date]])</f>
        <v>2023</v>
      </c>
    </row>
    <row r="1123" spans="1:34" x14ac:dyDescent="0.2">
      <c r="A1123" s="1">
        <v>45230.499027777776</v>
      </c>
      <c r="B1123" s="3" t="s">
        <v>167</v>
      </c>
      <c r="C1123" s="2">
        <v>45230</v>
      </c>
      <c r="D1123" s="3" t="s">
        <v>344</v>
      </c>
      <c r="E1123" s="3">
        <v>2</v>
      </c>
      <c r="F1123" s="3">
        <v>2</v>
      </c>
      <c r="G1123" s="3">
        <v>4</v>
      </c>
      <c r="H1123" s="3">
        <v>5</v>
      </c>
      <c r="I1123" s="3">
        <v>3</v>
      </c>
      <c r="J1123" s="3">
        <v>5</v>
      </c>
      <c r="K1123" s="3" t="s">
        <v>388</v>
      </c>
      <c r="L1123" s="3"/>
      <c r="M1123" s="3"/>
      <c r="N1123" s="3"/>
      <c r="O1123" s="3"/>
      <c r="P1123" s="3"/>
      <c r="Q1123" s="3"/>
      <c r="R1123" s="3"/>
      <c r="S1123" s="3"/>
      <c r="T1123" s="3"/>
      <c r="U1123" s="3"/>
      <c r="V1123" s="3"/>
      <c r="W1123" s="3"/>
      <c r="X1123" s="3"/>
      <c r="Y1123" s="3"/>
      <c r="Z1123" s="3"/>
      <c r="AA1123" s="3"/>
      <c r="AB1123" s="3"/>
      <c r="AC1123" s="3"/>
      <c r="AD1123" s="3"/>
      <c r="AE1123" s="3"/>
      <c r="AF1123">
        <f t="shared" si="21"/>
        <v>21</v>
      </c>
      <c r="AG1123" s="3">
        <f>_xlfn.ISOWEEKNUM(EDF[[#This Row],[Date]])</f>
        <v>44</v>
      </c>
      <c r="AH1123" s="3">
        <f>YEAR(EDF[[#This Row],[Date]])</f>
        <v>2023</v>
      </c>
    </row>
    <row r="1124" spans="1:34" x14ac:dyDescent="0.2">
      <c r="A1124" s="1">
        <v>45230.517291666663</v>
      </c>
      <c r="B1124" s="3" t="s">
        <v>142</v>
      </c>
      <c r="C1124" s="2">
        <v>45230</v>
      </c>
      <c r="D1124" s="3" t="s">
        <v>344</v>
      </c>
      <c r="E1124" s="3">
        <v>4</v>
      </c>
      <c r="F1124" s="3">
        <v>2</v>
      </c>
      <c r="G1124" s="3">
        <v>4</v>
      </c>
      <c r="H1124" s="3">
        <v>3</v>
      </c>
      <c r="I1124" s="3">
        <v>3</v>
      </c>
      <c r="J1124" s="3">
        <v>4</v>
      </c>
      <c r="K1124" s="3"/>
      <c r="L1124" s="3"/>
      <c r="M1124" s="3"/>
      <c r="N1124" s="3"/>
      <c r="O1124" s="3"/>
      <c r="P1124" s="3"/>
      <c r="Q1124" s="3"/>
      <c r="R1124" s="3"/>
      <c r="S1124" s="3"/>
      <c r="T1124" s="3"/>
      <c r="U1124" s="3"/>
      <c r="V1124" s="3"/>
      <c r="W1124" s="3"/>
      <c r="X1124" s="3"/>
      <c r="Y1124" s="3"/>
      <c r="Z1124" s="3"/>
      <c r="AA1124" s="3"/>
      <c r="AB1124" s="3"/>
      <c r="AC1124" s="3"/>
      <c r="AD1124" s="3"/>
      <c r="AE1124" s="3"/>
      <c r="AF1124">
        <f t="shared" si="21"/>
        <v>20</v>
      </c>
      <c r="AG1124" s="3">
        <f>_xlfn.ISOWEEKNUM(EDF[[#This Row],[Date]])</f>
        <v>44</v>
      </c>
      <c r="AH1124" s="3">
        <f>YEAR(EDF[[#This Row],[Date]])</f>
        <v>2023</v>
      </c>
    </row>
    <row r="1125" spans="1:34" x14ac:dyDescent="0.2">
      <c r="A1125" s="1">
        <v>45230.518761574072</v>
      </c>
      <c r="B1125" s="3" t="s">
        <v>85</v>
      </c>
      <c r="C1125" s="2">
        <v>45230</v>
      </c>
      <c r="D1125" s="3" t="s">
        <v>344</v>
      </c>
      <c r="E1125" s="3">
        <v>4</v>
      </c>
      <c r="F1125" s="3">
        <v>3</v>
      </c>
      <c r="G1125" s="3">
        <v>3</v>
      </c>
      <c r="H1125" s="3">
        <v>3</v>
      </c>
      <c r="I1125" s="3">
        <v>3</v>
      </c>
      <c r="J1125" s="3">
        <v>2</v>
      </c>
      <c r="K1125" s="3"/>
      <c r="L1125" s="3"/>
      <c r="M1125" s="3"/>
      <c r="N1125" s="3"/>
      <c r="O1125" s="3"/>
      <c r="P1125" s="3"/>
      <c r="Q1125" s="3"/>
      <c r="R1125" s="3"/>
      <c r="S1125" s="3"/>
      <c r="T1125" s="3"/>
      <c r="U1125" s="3"/>
      <c r="V1125" s="3"/>
      <c r="W1125" s="3"/>
      <c r="X1125" s="3"/>
      <c r="Y1125" s="3"/>
      <c r="Z1125" s="3"/>
      <c r="AA1125" s="3"/>
      <c r="AB1125" s="3"/>
      <c r="AC1125" s="3"/>
      <c r="AD1125" s="3"/>
      <c r="AE1125" s="3"/>
      <c r="AF1125">
        <f t="shared" si="21"/>
        <v>18</v>
      </c>
      <c r="AG1125" s="3">
        <f>_xlfn.ISOWEEKNUM(EDF[[#This Row],[Date]])</f>
        <v>44</v>
      </c>
      <c r="AH1125" s="3">
        <f>YEAR(EDF[[#This Row],[Date]])</f>
        <v>2023</v>
      </c>
    </row>
    <row r="1126" spans="1:34" x14ac:dyDescent="0.2">
      <c r="A1126" s="1">
        <v>45230.586527777778</v>
      </c>
      <c r="B1126" s="3" t="s">
        <v>107</v>
      </c>
      <c r="C1126" s="2">
        <v>45230</v>
      </c>
      <c r="D1126" s="3" t="s">
        <v>344</v>
      </c>
      <c r="E1126" s="3">
        <v>3</v>
      </c>
      <c r="F1126" s="3">
        <v>3</v>
      </c>
      <c r="G1126" s="3">
        <v>4</v>
      </c>
      <c r="H1126" s="3">
        <v>4</v>
      </c>
      <c r="I1126" s="3">
        <v>4</v>
      </c>
      <c r="J1126" s="3">
        <v>4</v>
      </c>
      <c r="K1126" s="3"/>
      <c r="L1126" s="3"/>
      <c r="M1126" s="3"/>
      <c r="N1126" s="3"/>
      <c r="O1126" s="3"/>
      <c r="P1126" s="3"/>
      <c r="Q1126" s="3"/>
      <c r="R1126" s="3"/>
      <c r="S1126" s="3"/>
      <c r="T1126" s="3"/>
      <c r="U1126" s="3"/>
      <c r="V1126" s="3"/>
      <c r="W1126" s="3"/>
      <c r="X1126" s="3"/>
      <c r="Y1126" s="3"/>
      <c r="Z1126" s="3"/>
      <c r="AA1126" s="3"/>
      <c r="AB1126" s="3"/>
      <c r="AC1126" s="3"/>
      <c r="AD1126" s="3"/>
      <c r="AE1126" s="3"/>
      <c r="AF1126">
        <f t="shared" si="21"/>
        <v>22</v>
      </c>
      <c r="AG1126" s="3">
        <f>_xlfn.ISOWEEKNUM(EDF[[#This Row],[Date]])</f>
        <v>44</v>
      </c>
      <c r="AH1126" s="3">
        <f>YEAR(EDF[[#This Row],[Date]])</f>
        <v>2023</v>
      </c>
    </row>
    <row r="1127" spans="1:34" x14ac:dyDescent="0.2">
      <c r="A1127" s="1">
        <v>45230.590405092589</v>
      </c>
      <c r="B1127" s="3" t="s">
        <v>131</v>
      </c>
      <c r="C1127" s="2">
        <v>45230</v>
      </c>
      <c r="D1127" s="3" t="s">
        <v>343</v>
      </c>
      <c r="E1127" s="3">
        <v>3</v>
      </c>
      <c r="F1127" s="3">
        <v>2</v>
      </c>
      <c r="G1127" s="3">
        <v>2</v>
      </c>
      <c r="H1127" s="3">
        <v>4</v>
      </c>
      <c r="I1127" s="3">
        <v>3</v>
      </c>
      <c r="J1127" s="3">
        <v>3</v>
      </c>
      <c r="K1127" s="3"/>
      <c r="L1127" s="3"/>
      <c r="M1127" s="3"/>
      <c r="N1127" s="3"/>
      <c r="O1127" s="3"/>
      <c r="P1127" s="3"/>
      <c r="Q1127" s="3"/>
      <c r="R1127" s="3"/>
      <c r="S1127" s="3"/>
      <c r="T1127" s="3"/>
      <c r="U1127" s="3"/>
      <c r="V1127" s="3"/>
      <c r="W1127" s="3"/>
      <c r="X1127" s="3"/>
      <c r="Y1127" s="3"/>
      <c r="Z1127" s="3"/>
      <c r="AA1127" s="3"/>
      <c r="AB1127" s="3"/>
      <c r="AC1127" s="3"/>
      <c r="AD1127" s="3"/>
      <c r="AE1127" s="3"/>
      <c r="AF1127">
        <f t="shared" si="21"/>
        <v>17</v>
      </c>
      <c r="AG1127" s="3">
        <f>_xlfn.ISOWEEKNUM(EDF[[#This Row],[Date]])</f>
        <v>44</v>
      </c>
      <c r="AH1127" s="3">
        <f>YEAR(EDF[[#This Row],[Date]])</f>
        <v>2023</v>
      </c>
    </row>
    <row r="1128" spans="1:34" x14ac:dyDescent="0.2">
      <c r="A1128" s="1">
        <v>45230.613680555558</v>
      </c>
      <c r="B1128" s="3" t="s">
        <v>93</v>
      </c>
      <c r="C1128" s="2">
        <v>45230</v>
      </c>
      <c r="D1128" s="3" t="s">
        <v>336</v>
      </c>
      <c r="E1128" s="3">
        <v>5</v>
      </c>
      <c r="F1128" s="3">
        <v>3</v>
      </c>
      <c r="G1128" s="3">
        <v>3</v>
      </c>
      <c r="H1128" s="3">
        <v>4</v>
      </c>
      <c r="I1128" s="3">
        <v>3</v>
      </c>
      <c r="J1128" s="3">
        <v>2</v>
      </c>
      <c r="K1128" s="3"/>
      <c r="L1128" s="3"/>
      <c r="M1128" s="3"/>
      <c r="N1128" s="3"/>
      <c r="O1128" s="3"/>
      <c r="P1128" s="3"/>
      <c r="Q1128" s="3"/>
      <c r="R1128" s="3"/>
      <c r="S1128" s="3"/>
      <c r="T1128" s="3"/>
      <c r="U1128" s="3"/>
      <c r="V1128" s="3"/>
      <c r="W1128" s="3"/>
      <c r="X1128" s="3"/>
      <c r="Y1128" s="3"/>
      <c r="Z1128" s="3"/>
      <c r="AA1128" s="3"/>
      <c r="AB1128" s="3"/>
      <c r="AC1128" s="3"/>
      <c r="AD1128" s="3"/>
      <c r="AE1128" s="3"/>
      <c r="AF1128">
        <f t="shared" si="21"/>
        <v>20</v>
      </c>
      <c r="AG1128" s="3">
        <f>_xlfn.ISOWEEKNUM(EDF[[#This Row],[Date]])</f>
        <v>44</v>
      </c>
      <c r="AH1128" s="3">
        <f>YEAR(EDF[[#This Row],[Date]])</f>
        <v>2023</v>
      </c>
    </row>
    <row r="1129" spans="1:34" x14ac:dyDescent="0.2">
      <c r="A1129" s="1">
        <v>45230.614201388889</v>
      </c>
      <c r="B1129" s="3" t="s">
        <v>95</v>
      </c>
      <c r="C1129" s="2">
        <v>45230</v>
      </c>
      <c r="D1129" s="3" t="s">
        <v>344</v>
      </c>
      <c r="E1129" s="3">
        <v>3</v>
      </c>
      <c r="F1129" s="3">
        <v>2</v>
      </c>
      <c r="G1129" s="3">
        <v>2</v>
      </c>
      <c r="H1129" s="3">
        <v>3</v>
      </c>
      <c r="I1129" s="3">
        <v>3</v>
      </c>
      <c r="J1129" s="3">
        <v>3</v>
      </c>
      <c r="K1129" s="3"/>
      <c r="L1129" s="3"/>
      <c r="M1129" s="3"/>
      <c r="N1129" s="3"/>
      <c r="O1129" s="3"/>
      <c r="P1129" s="3"/>
      <c r="Q1129" s="3"/>
      <c r="R1129" s="3"/>
      <c r="S1129" s="3"/>
      <c r="T1129" s="3"/>
      <c r="U1129" s="3"/>
      <c r="V1129" s="3"/>
      <c r="W1129" s="3"/>
      <c r="X1129" s="3"/>
      <c r="Y1129" s="3"/>
      <c r="Z1129" s="3"/>
      <c r="AA1129" s="3"/>
      <c r="AB1129" s="3"/>
      <c r="AC1129" s="3"/>
      <c r="AD1129" s="3"/>
      <c r="AE1129" s="3"/>
      <c r="AF1129">
        <f t="shared" si="21"/>
        <v>16</v>
      </c>
      <c r="AG1129" s="3">
        <f>_xlfn.ISOWEEKNUM(EDF[[#This Row],[Date]])</f>
        <v>44</v>
      </c>
      <c r="AH1129" s="3">
        <f>YEAR(EDF[[#This Row],[Date]])</f>
        <v>2023</v>
      </c>
    </row>
    <row r="1130" spans="1:34" x14ac:dyDescent="0.2">
      <c r="A1130" s="1">
        <v>45230.614386574074</v>
      </c>
      <c r="B1130" s="3" t="s">
        <v>76</v>
      </c>
      <c r="C1130" s="2">
        <v>45230</v>
      </c>
      <c r="D1130" s="3" t="s">
        <v>344</v>
      </c>
      <c r="E1130" s="3">
        <v>3</v>
      </c>
      <c r="F1130" s="3">
        <v>3</v>
      </c>
      <c r="G1130" s="3">
        <v>3</v>
      </c>
      <c r="H1130" s="3">
        <v>4</v>
      </c>
      <c r="I1130" s="3">
        <v>3</v>
      </c>
      <c r="J1130" s="3">
        <v>3</v>
      </c>
      <c r="K1130" s="3"/>
      <c r="L1130" s="3"/>
      <c r="M1130" s="3"/>
      <c r="N1130" s="3"/>
      <c r="O1130" s="3"/>
      <c r="P1130" s="3"/>
      <c r="Q1130" s="3"/>
      <c r="R1130" s="3"/>
      <c r="S1130" s="3"/>
      <c r="T1130" s="3"/>
      <c r="U1130" s="3"/>
      <c r="V1130" s="3"/>
      <c r="W1130" s="3"/>
      <c r="X1130" s="3"/>
      <c r="Y1130" s="3"/>
      <c r="Z1130" s="3"/>
      <c r="AA1130" s="3"/>
      <c r="AB1130" s="3"/>
      <c r="AC1130" s="3"/>
      <c r="AD1130" s="3"/>
      <c r="AE1130" s="3"/>
      <c r="AF1130">
        <f t="shared" si="21"/>
        <v>19</v>
      </c>
      <c r="AG1130" s="3">
        <f>_xlfn.ISOWEEKNUM(EDF[[#This Row],[Date]])</f>
        <v>44</v>
      </c>
      <c r="AH1130" s="3">
        <f>YEAR(EDF[[#This Row],[Date]])</f>
        <v>2023</v>
      </c>
    </row>
    <row r="1131" spans="1:34" x14ac:dyDescent="0.2">
      <c r="A1131" s="1">
        <v>45230.644270833334</v>
      </c>
      <c r="B1131" s="3" t="s">
        <v>168</v>
      </c>
      <c r="C1131" s="2">
        <v>45230</v>
      </c>
      <c r="D1131" s="3" t="s">
        <v>334</v>
      </c>
      <c r="E1131" s="3">
        <v>4</v>
      </c>
      <c r="F1131" s="3">
        <v>3</v>
      </c>
      <c r="G1131" s="3">
        <v>3</v>
      </c>
      <c r="H1131" s="3">
        <v>4</v>
      </c>
      <c r="I1131" s="3">
        <v>4</v>
      </c>
      <c r="J1131" s="3">
        <v>5</v>
      </c>
      <c r="K1131" s="3" t="s">
        <v>389</v>
      </c>
      <c r="L1131" s="3"/>
      <c r="M1131" s="3"/>
      <c r="N1131" s="3"/>
      <c r="O1131" s="3"/>
      <c r="P1131" s="3"/>
      <c r="Q1131" s="3"/>
      <c r="R1131" s="3"/>
      <c r="S1131" s="3"/>
      <c r="T1131" s="3"/>
      <c r="U1131" s="3"/>
      <c r="V1131" s="3"/>
      <c r="W1131" s="3"/>
      <c r="X1131" s="3"/>
      <c r="Y1131" s="3"/>
      <c r="Z1131" s="3"/>
      <c r="AA1131" s="3"/>
      <c r="AB1131" s="3"/>
      <c r="AC1131" s="3"/>
      <c r="AD1131" s="3"/>
      <c r="AE1131" s="3"/>
      <c r="AF1131">
        <f t="shared" si="21"/>
        <v>23</v>
      </c>
      <c r="AG1131" s="3">
        <f>_xlfn.ISOWEEKNUM(EDF[[#This Row],[Date]])</f>
        <v>44</v>
      </c>
      <c r="AH1131" s="3">
        <f>YEAR(EDF[[#This Row],[Date]])</f>
        <v>2023</v>
      </c>
    </row>
    <row r="1132" spans="1:34" x14ac:dyDescent="0.2">
      <c r="A1132" s="1">
        <v>45230.655648148146</v>
      </c>
      <c r="B1132" s="3" t="s">
        <v>211</v>
      </c>
      <c r="C1132" s="2">
        <v>45230</v>
      </c>
      <c r="D1132" s="3" t="s">
        <v>334</v>
      </c>
      <c r="E1132" s="3">
        <v>4</v>
      </c>
      <c r="F1132" s="3">
        <v>3</v>
      </c>
      <c r="G1132" s="3">
        <v>4</v>
      </c>
      <c r="H1132" s="3">
        <v>4</v>
      </c>
      <c r="I1132" s="3">
        <v>4</v>
      </c>
      <c r="J1132" s="3">
        <v>3</v>
      </c>
      <c r="K1132" s="3"/>
      <c r="L1132" s="3"/>
      <c r="M1132" s="3"/>
      <c r="N1132" s="3"/>
      <c r="O1132" s="3"/>
      <c r="P1132" s="3"/>
      <c r="Q1132" s="3"/>
      <c r="R1132" s="3"/>
      <c r="S1132" s="3"/>
      <c r="T1132" s="3"/>
      <c r="U1132" s="3"/>
      <c r="V1132" s="3"/>
      <c r="W1132" s="3"/>
      <c r="X1132" s="3"/>
      <c r="Y1132" s="3"/>
      <c r="Z1132" s="3"/>
      <c r="AA1132" s="3"/>
      <c r="AB1132" s="3"/>
      <c r="AC1132" s="3"/>
      <c r="AD1132" s="3"/>
      <c r="AE1132" s="3"/>
      <c r="AF1132">
        <f t="shared" si="21"/>
        <v>22</v>
      </c>
      <c r="AG1132" s="3">
        <f>_xlfn.ISOWEEKNUM(EDF[[#This Row],[Date]])</f>
        <v>44</v>
      </c>
      <c r="AH1132" s="3">
        <f>YEAR(EDF[[#This Row],[Date]])</f>
        <v>2023</v>
      </c>
    </row>
    <row r="1133" spans="1:34" x14ac:dyDescent="0.2">
      <c r="A1133" s="1">
        <v>45230.661643518521</v>
      </c>
      <c r="B1133" s="3" t="s">
        <v>77</v>
      </c>
      <c r="C1133" s="2">
        <v>45230</v>
      </c>
      <c r="D1133" s="3" t="s">
        <v>344</v>
      </c>
      <c r="E1133" s="3">
        <v>4</v>
      </c>
      <c r="F1133" s="3">
        <v>2</v>
      </c>
      <c r="G1133" s="3">
        <v>4</v>
      </c>
      <c r="H1133" s="3">
        <v>3</v>
      </c>
      <c r="I1133" s="3">
        <v>3</v>
      </c>
      <c r="J1133" s="3">
        <v>4</v>
      </c>
      <c r="K1133" s="3"/>
      <c r="L1133" s="3">
        <v>3</v>
      </c>
      <c r="M1133" s="3"/>
      <c r="N1133" s="3"/>
      <c r="O1133" s="3"/>
      <c r="P1133" s="3"/>
      <c r="Q1133" s="3"/>
      <c r="R1133" s="3"/>
      <c r="S1133" s="3"/>
      <c r="T1133" s="3"/>
      <c r="U1133" s="3"/>
      <c r="V1133" s="3"/>
      <c r="W1133" s="3"/>
      <c r="X1133" s="3"/>
      <c r="Y1133" s="3"/>
      <c r="Z1133" s="3"/>
      <c r="AA1133" s="3"/>
      <c r="AB1133" s="3" t="s">
        <v>339</v>
      </c>
      <c r="AC1133" s="3"/>
      <c r="AD1133" s="3"/>
      <c r="AE1133" s="3"/>
      <c r="AF1133">
        <f t="shared" si="21"/>
        <v>20</v>
      </c>
      <c r="AG1133" s="3">
        <f>_xlfn.ISOWEEKNUM(EDF[[#This Row],[Date]])</f>
        <v>44</v>
      </c>
      <c r="AH1133" s="3">
        <f>YEAR(EDF[[#This Row],[Date]])</f>
        <v>2023</v>
      </c>
    </row>
    <row r="1134" spans="1:34" x14ac:dyDescent="0.2">
      <c r="A1134" s="1">
        <v>45230.719027777777</v>
      </c>
      <c r="B1134" s="3" t="s">
        <v>233</v>
      </c>
      <c r="C1134" s="2">
        <v>45230</v>
      </c>
      <c r="D1134" s="3" t="s">
        <v>344</v>
      </c>
      <c r="E1134" s="3">
        <v>4</v>
      </c>
      <c r="F1134" s="3">
        <v>4</v>
      </c>
      <c r="G1134" s="3">
        <v>4</v>
      </c>
      <c r="H1134" s="3">
        <v>4</v>
      </c>
      <c r="I1134" s="3">
        <v>4</v>
      </c>
      <c r="J1134" s="3">
        <v>4</v>
      </c>
      <c r="K1134" s="3"/>
      <c r="L1134" s="3"/>
      <c r="M1134" s="3"/>
      <c r="N1134" s="3"/>
      <c r="O1134" s="3"/>
      <c r="P1134" s="3"/>
      <c r="Q1134" s="3"/>
      <c r="R1134" s="3"/>
      <c r="S1134" s="3"/>
      <c r="T1134" s="3"/>
      <c r="U1134" s="3"/>
      <c r="V1134" s="3"/>
      <c r="W1134" s="3"/>
      <c r="X1134" s="3"/>
      <c r="Y1134" s="3"/>
      <c r="Z1134" s="3"/>
      <c r="AA1134" s="3"/>
      <c r="AB1134" s="3"/>
      <c r="AC1134" s="3"/>
      <c r="AD1134" s="3"/>
      <c r="AE1134" s="3"/>
      <c r="AF1134">
        <f t="shared" si="21"/>
        <v>24</v>
      </c>
      <c r="AG1134" s="3">
        <f>_xlfn.ISOWEEKNUM(EDF[[#This Row],[Date]])</f>
        <v>44</v>
      </c>
      <c r="AH1134" s="3">
        <f>YEAR(EDF[[#This Row],[Date]])</f>
        <v>2023</v>
      </c>
    </row>
    <row r="1135" spans="1:34" x14ac:dyDescent="0.2">
      <c r="A1135" s="1">
        <v>45231.326168981483</v>
      </c>
      <c r="B1135" s="3" t="s">
        <v>305</v>
      </c>
      <c r="C1135" s="2">
        <v>45231</v>
      </c>
      <c r="D1135" s="3" t="s">
        <v>336</v>
      </c>
      <c r="E1135" s="3">
        <v>4</v>
      </c>
      <c r="F1135" s="3">
        <v>4</v>
      </c>
      <c r="G1135" s="3">
        <v>3</v>
      </c>
      <c r="H1135" s="3">
        <v>4</v>
      </c>
      <c r="I1135" s="3">
        <v>4</v>
      </c>
      <c r="J1135" s="3">
        <v>4</v>
      </c>
      <c r="K1135" s="3"/>
      <c r="L1135" s="3">
        <v>4</v>
      </c>
      <c r="M1135" s="3"/>
      <c r="N1135" s="3"/>
      <c r="O1135" s="3"/>
      <c r="P1135" s="3"/>
      <c r="Q1135" s="3"/>
      <c r="R1135" s="3"/>
      <c r="S1135" s="3"/>
      <c r="T1135" s="3"/>
      <c r="U1135" s="3"/>
      <c r="V1135" s="3"/>
      <c r="W1135" s="3" t="s">
        <v>339</v>
      </c>
      <c r="X1135" s="3"/>
      <c r="Y1135" s="3"/>
      <c r="Z1135" s="3"/>
      <c r="AA1135" s="3"/>
      <c r="AB1135" s="3" t="s">
        <v>337</v>
      </c>
      <c r="AC1135" s="3"/>
      <c r="AD1135" s="3"/>
      <c r="AE1135" s="3" t="s">
        <v>390</v>
      </c>
      <c r="AF1135">
        <f t="shared" si="21"/>
        <v>23</v>
      </c>
      <c r="AG1135" s="3">
        <f>_xlfn.ISOWEEKNUM(EDF[[#This Row],[Date]])</f>
        <v>44</v>
      </c>
      <c r="AH1135" s="3">
        <f>YEAR(EDF[[#This Row],[Date]])</f>
        <v>2023</v>
      </c>
    </row>
    <row r="1136" spans="1:34" x14ac:dyDescent="0.2">
      <c r="A1136" s="1">
        <v>45231.340474537035</v>
      </c>
      <c r="B1136" s="3" t="s">
        <v>107</v>
      </c>
      <c r="C1136" s="2">
        <v>45231</v>
      </c>
      <c r="D1136" s="3" t="s">
        <v>344</v>
      </c>
      <c r="E1136" s="3">
        <v>4</v>
      </c>
      <c r="F1136" s="3">
        <v>3</v>
      </c>
      <c r="G1136" s="3">
        <v>4</v>
      </c>
      <c r="H1136" s="3">
        <v>3</v>
      </c>
      <c r="I1136" s="3">
        <v>3</v>
      </c>
      <c r="J1136" s="3">
        <v>3</v>
      </c>
      <c r="K1136" s="3"/>
      <c r="L1136" s="3"/>
      <c r="M1136" s="3"/>
      <c r="N1136" s="3"/>
      <c r="O1136" s="3"/>
      <c r="P1136" s="3"/>
      <c r="Q1136" s="3"/>
      <c r="R1136" s="3"/>
      <c r="S1136" s="3"/>
      <c r="T1136" s="3"/>
      <c r="U1136" s="3"/>
      <c r="V1136" s="3"/>
      <c r="W1136" s="3"/>
      <c r="X1136" s="3"/>
      <c r="Y1136" s="3"/>
      <c r="Z1136" s="3"/>
      <c r="AA1136" s="3"/>
      <c r="AB1136" s="3"/>
      <c r="AC1136" s="3"/>
      <c r="AD1136" s="3"/>
      <c r="AE1136" s="3"/>
      <c r="AF1136">
        <f t="shared" si="21"/>
        <v>20</v>
      </c>
      <c r="AG1136" s="3">
        <f>_xlfn.ISOWEEKNUM(EDF[[#This Row],[Date]])</f>
        <v>44</v>
      </c>
      <c r="AH1136" s="3">
        <f>YEAR(EDF[[#This Row],[Date]])</f>
        <v>2023</v>
      </c>
    </row>
    <row r="1137" spans="1:34" x14ac:dyDescent="0.2">
      <c r="A1137" s="1">
        <v>45231.341157407405</v>
      </c>
      <c r="B1137" s="3" t="s">
        <v>102</v>
      </c>
      <c r="C1137" s="2">
        <v>45231</v>
      </c>
      <c r="D1137" s="3" t="s">
        <v>344</v>
      </c>
      <c r="E1137" s="3">
        <v>3</v>
      </c>
      <c r="F1137" s="3">
        <v>4</v>
      </c>
      <c r="G1137" s="3">
        <v>4</v>
      </c>
      <c r="H1137" s="3">
        <v>4</v>
      </c>
      <c r="I1137" s="3">
        <v>3</v>
      </c>
      <c r="J1137" s="3">
        <v>4</v>
      </c>
      <c r="K1137" s="3"/>
      <c r="L1137" s="3">
        <v>6</v>
      </c>
      <c r="M1137" s="3"/>
      <c r="N1137" s="3"/>
      <c r="O1137" s="3"/>
      <c r="P1137" s="3"/>
      <c r="Q1137" s="3"/>
      <c r="R1137" s="3" t="s">
        <v>335</v>
      </c>
      <c r="S1137" s="3"/>
      <c r="T1137" s="3"/>
      <c r="U1137" s="3"/>
      <c r="V1137" s="3"/>
      <c r="W1137" s="3"/>
      <c r="X1137" s="3"/>
      <c r="Y1137" s="3"/>
      <c r="Z1137" s="3"/>
      <c r="AA1137" s="3"/>
      <c r="AB1137" s="3"/>
      <c r="AC1137" s="3"/>
      <c r="AD1137" s="3"/>
      <c r="AE1137" s="3"/>
      <c r="AF1137">
        <f t="shared" si="21"/>
        <v>22</v>
      </c>
      <c r="AG1137" s="3">
        <f>_xlfn.ISOWEEKNUM(EDF[[#This Row],[Date]])</f>
        <v>44</v>
      </c>
      <c r="AH1137" s="3">
        <f>YEAR(EDF[[#This Row],[Date]])</f>
        <v>2023</v>
      </c>
    </row>
    <row r="1138" spans="1:34" x14ac:dyDescent="0.2">
      <c r="A1138" s="1">
        <v>45231.343692129631</v>
      </c>
      <c r="B1138" s="3" t="s">
        <v>86</v>
      </c>
      <c r="C1138" s="2">
        <v>45231</v>
      </c>
      <c r="D1138" s="3" t="s">
        <v>343</v>
      </c>
      <c r="E1138" s="3">
        <v>4</v>
      </c>
      <c r="F1138" s="3">
        <v>3</v>
      </c>
      <c r="G1138" s="3">
        <v>3</v>
      </c>
      <c r="H1138" s="3">
        <v>4</v>
      </c>
      <c r="I1138" s="3">
        <v>4</v>
      </c>
      <c r="J1138" s="3">
        <v>3</v>
      </c>
      <c r="K1138" s="3"/>
      <c r="L1138" s="3"/>
      <c r="M1138" s="3"/>
      <c r="N1138" s="3"/>
      <c r="O1138" s="3"/>
      <c r="P1138" s="3"/>
      <c r="Q1138" s="3"/>
      <c r="R1138" s="3"/>
      <c r="S1138" s="3"/>
      <c r="T1138" s="3"/>
      <c r="U1138" s="3"/>
      <c r="V1138" s="3"/>
      <c r="W1138" s="3"/>
      <c r="X1138" s="3"/>
      <c r="Y1138" s="3"/>
      <c r="Z1138" s="3"/>
      <c r="AA1138" s="3"/>
      <c r="AB1138" s="3"/>
      <c r="AC1138" s="3"/>
      <c r="AD1138" s="3"/>
      <c r="AE1138" s="3"/>
      <c r="AF1138">
        <f t="shared" si="21"/>
        <v>21</v>
      </c>
      <c r="AG1138" s="3">
        <f>_xlfn.ISOWEEKNUM(EDF[[#This Row],[Date]])</f>
        <v>44</v>
      </c>
      <c r="AH1138" s="3">
        <f>YEAR(EDF[[#This Row],[Date]])</f>
        <v>2023</v>
      </c>
    </row>
    <row r="1139" spans="1:34" x14ac:dyDescent="0.2">
      <c r="A1139" s="1">
        <v>45231.347812499997</v>
      </c>
      <c r="B1139" s="3" t="s">
        <v>112</v>
      </c>
      <c r="C1139" s="2">
        <v>45231</v>
      </c>
      <c r="D1139" s="3" t="s">
        <v>343</v>
      </c>
      <c r="E1139" s="3">
        <v>3</v>
      </c>
      <c r="F1139" s="3">
        <v>3</v>
      </c>
      <c r="G1139" s="3">
        <v>2</v>
      </c>
      <c r="H1139" s="3">
        <v>3</v>
      </c>
      <c r="I1139" s="3">
        <v>3</v>
      </c>
      <c r="J1139" s="3">
        <v>4</v>
      </c>
      <c r="K1139" s="3"/>
      <c r="L1139" s="3"/>
      <c r="M1139" s="3"/>
      <c r="N1139" s="3"/>
      <c r="O1139" s="3"/>
      <c r="P1139" s="3"/>
      <c r="Q1139" s="3"/>
      <c r="R1139" s="3"/>
      <c r="S1139" s="3"/>
      <c r="T1139" s="3"/>
      <c r="U1139" s="3"/>
      <c r="V1139" s="3"/>
      <c r="W1139" s="3"/>
      <c r="X1139" s="3"/>
      <c r="Y1139" s="3"/>
      <c r="Z1139" s="3"/>
      <c r="AA1139" s="3"/>
      <c r="AB1139" s="3"/>
      <c r="AC1139" s="3"/>
      <c r="AD1139" s="3"/>
      <c r="AE1139" s="3"/>
      <c r="AF1139">
        <f t="shared" si="21"/>
        <v>18</v>
      </c>
      <c r="AG1139" s="3">
        <f>_xlfn.ISOWEEKNUM(EDF[[#This Row],[Date]])</f>
        <v>44</v>
      </c>
      <c r="AH1139" s="3">
        <f>YEAR(EDF[[#This Row],[Date]])</f>
        <v>2023</v>
      </c>
    </row>
    <row r="1140" spans="1:34" x14ac:dyDescent="0.2">
      <c r="A1140" s="1">
        <v>45231.35428240741</v>
      </c>
      <c r="B1140" s="3" t="s">
        <v>211</v>
      </c>
      <c r="C1140" s="2">
        <v>45231</v>
      </c>
      <c r="D1140" s="3" t="s">
        <v>334</v>
      </c>
      <c r="E1140" s="3">
        <v>4</v>
      </c>
      <c r="F1140" s="3">
        <v>3</v>
      </c>
      <c r="G1140" s="3">
        <v>4</v>
      </c>
      <c r="H1140" s="3">
        <v>4</v>
      </c>
      <c r="I1140" s="3">
        <v>3</v>
      </c>
      <c r="J1140" s="3">
        <v>2</v>
      </c>
      <c r="K1140" s="3"/>
      <c r="L1140" s="3"/>
      <c r="M1140" s="3"/>
      <c r="N1140" s="3"/>
      <c r="O1140" s="3"/>
      <c r="P1140" s="3"/>
      <c r="Q1140" s="3"/>
      <c r="R1140" s="3"/>
      <c r="S1140" s="3"/>
      <c r="T1140" s="3"/>
      <c r="U1140" s="3"/>
      <c r="V1140" s="3"/>
      <c r="W1140" s="3"/>
      <c r="X1140" s="3"/>
      <c r="Y1140" s="3"/>
      <c r="Z1140" s="3"/>
      <c r="AA1140" s="3"/>
      <c r="AB1140" s="3"/>
      <c r="AC1140" s="3"/>
      <c r="AD1140" s="3"/>
      <c r="AE1140" s="3"/>
      <c r="AF1140">
        <f t="shared" si="21"/>
        <v>20</v>
      </c>
      <c r="AG1140" s="3">
        <f>_xlfn.ISOWEEKNUM(EDF[[#This Row],[Date]])</f>
        <v>44</v>
      </c>
      <c r="AH1140" s="3">
        <f>YEAR(EDF[[#This Row],[Date]])</f>
        <v>2023</v>
      </c>
    </row>
    <row r="1141" spans="1:34" x14ac:dyDescent="0.2">
      <c r="A1141" s="1">
        <v>45231.359560185185</v>
      </c>
      <c r="B1141" s="3" t="s">
        <v>191</v>
      </c>
      <c r="C1141" s="2">
        <v>45231</v>
      </c>
      <c r="D1141" s="3" t="s">
        <v>336</v>
      </c>
      <c r="E1141" s="3">
        <v>4</v>
      </c>
      <c r="F1141" s="3">
        <v>4</v>
      </c>
      <c r="G1141" s="3">
        <v>4</v>
      </c>
      <c r="H1141" s="3">
        <v>4</v>
      </c>
      <c r="I1141" s="3">
        <v>4</v>
      </c>
      <c r="J1141" s="3">
        <v>4</v>
      </c>
      <c r="K1141" s="3"/>
      <c r="L1141" s="3">
        <v>2</v>
      </c>
      <c r="M1141" s="3"/>
      <c r="N1141" s="3"/>
      <c r="O1141" s="3"/>
      <c r="P1141" s="3"/>
      <c r="Q1141" s="3"/>
      <c r="R1141" s="3"/>
      <c r="S1141" s="3"/>
      <c r="T1141" s="3"/>
      <c r="U1141" s="3"/>
      <c r="V1141" s="3"/>
      <c r="W1141" s="3"/>
      <c r="X1141" s="3"/>
      <c r="Y1141" s="3"/>
      <c r="Z1141" s="3" t="s">
        <v>337</v>
      </c>
      <c r="AA1141" s="3"/>
      <c r="AB1141" s="3"/>
      <c r="AC1141" s="3"/>
      <c r="AD1141" s="3"/>
      <c r="AE1141" s="3"/>
      <c r="AF1141">
        <f t="shared" si="21"/>
        <v>24</v>
      </c>
      <c r="AG1141" s="3">
        <f>_xlfn.ISOWEEKNUM(EDF[[#This Row],[Date]])</f>
        <v>44</v>
      </c>
      <c r="AH1141" s="3">
        <f>YEAR(EDF[[#This Row],[Date]])</f>
        <v>2023</v>
      </c>
    </row>
    <row r="1142" spans="1:34" x14ac:dyDescent="0.2">
      <c r="A1142" s="1">
        <v>45231.366446759261</v>
      </c>
      <c r="B1142" s="3" t="s">
        <v>142</v>
      </c>
      <c r="C1142" s="2">
        <v>45231</v>
      </c>
      <c r="D1142" s="3" t="s">
        <v>336</v>
      </c>
      <c r="E1142" s="3">
        <v>4</v>
      </c>
      <c r="F1142" s="3">
        <v>3</v>
      </c>
      <c r="G1142" s="3">
        <v>4</v>
      </c>
      <c r="H1142" s="3">
        <v>3</v>
      </c>
      <c r="I1142" s="3">
        <v>2</v>
      </c>
      <c r="J1142" s="3">
        <v>2</v>
      </c>
      <c r="K1142" s="3"/>
      <c r="L1142" s="3"/>
      <c r="M1142" s="3"/>
      <c r="N1142" s="3"/>
      <c r="O1142" s="3"/>
      <c r="P1142" s="3"/>
      <c r="Q1142" s="3"/>
      <c r="R1142" s="3"/>
      <c r="S1142" s="3"/>
      <c r="T1142" s="3"/>
      <c r="U1142" s="3"/>
      <c r="V1142" s="3"/>
      <c r="W1142" s="3"/>
      <c r="X1142" s="3"/>
      <c r="Y1142" s="3"/>
      <c r="Z1142" s="3"/>
      <c r="AA1142" s="3"/>
      <c r="AB1142" s="3"/>
      <c r="AC1142" s="3"/>
      <c r="AD1142" s="3"/>
      <c r="AE1142" s="3" t="s">
        <v>391</v>
      </c>
      <c r="AF1142">
        <f t="shared" si="21"/>
        <v>18</v>
      </c>
      <c r="AG1142" s="3">
        <f>_xlfn.ISOWEEKNUM(EDF[[#This Row],[Date]])</f>
        <v>44</v>
      </c>
      <c r="AH1142" s="3">
        <f>YEAR(EDF[[#This Row],[Date]])</f>
        <v>2023</v>
      </c>
    </row>
    <row r="1143" spans="1:34" x14ac:dyDescent="0.2">
      <c r="A1143" s="1">
        <v>45231.367071759261</v>
      </c>
      <c r="B1143" s="3" t="s">
        <v>167</v>
      </c>
      <c r="C1143" s="2">
        <v>45231</v>
      </c>
      <c r="D1143" s="3" t="s">
        <v>344</v>
      </c>
      <c r="E1143" s="3">
        <v>3</v>
      </c>
      <c r="F1143" s="3">
        <v>2</v>
      </c>
      <c r="G1143" s="3">
        <v>3</v>
      </c>
      <c r="H1143" s="3">
        <v>3</v>
      </c>
      <c r="I1143" s="3">
        <v>3</v>
      </c>
      <c r="J1143" s="3">
        <v>5</v>
      </c>
      <c r="K1143" s="3"/>
      <c r="L1143" s="3"/>
      <c r="M1143" s="3"/>
      <c r="N1143" s="3"/>
      <c r="O1143" s="3"/>
      <c r="P1143" s="3"/>
      <c r="Q1143" s="3"/>
      <c r="R1143" s="3"/>
      <c r="S1143" s="3"/>
      <c r="T1143" s="3"/>
      <c r="U1143" s="3"/>
      <c r="V1143" s="3"/>
      <c r="W1143" s="3"/>
      <c r="X1143" s="3"/>
      <c r="Y1143" s="3"/>
      <c r="Z1143" s="3"/>
      <c r="AA1143" s="3"/>
      <c r="AB1143" s="3"/>
      <c r="AC1143" s="3"/>
      <c r="AD1143" s="3"/>
      <c r="AE1143" s="3"/>
      <c r="AF1143">
        <f t="shared" si="21"/>
        <v>19</v>
      </c>
      <c r="AG1143" s="3">
        <f>_xlfn.ISOWEEKNUM(EDF[[#This Row],[Date]])</f>
        <v>44</v>
      </c>
      <c r="AH1143" s="3">
        <f>YEAR(EDF[[#This Row],[Date]])</f>
        <v>2023</v>
      </c>
    </row>
    <row r="1144" spans="1:34" x14ac:dyDescent="0.2">
      <c r="A1144" s="1">
        <v>45231.374039351853</v>
      </c>
      <c r="B1144" s="3" t="s">
        <v>77</v>
      </c>
      <c r="C1144" s="2">
        <v>45231</v>
      </c>
      <c r="D1144" s="3" t="s">
        <v>344</v>
      </c>
      <c r="E1144" s="3">
        <v>4</v>
      </c>
      <c r="F1144" s="3">
        <v>2</v>
      </c>
      <c r="G1144" s="3">
        <v>4</v>
      </c>
      <c r="H1144" s="3">
        <v>3</v>
      </c>
      <c r="I1144" s="3">
        <v>3</v>
      </c>
      <c r="J1144" s="3">
        <v>4</v>
      </c>
      <c r="K1144" s="3"/>
      <c r="L1144" s="3">
        <v>2</v>
      </c>
      <c r="M1144" s="3"/>
      <c r="N1144" s="3"/>
      <c r="O1144" s="3"/>
      <c r="P1144" s="3"/>
      <c r="Q1144" s="3"/>
      <c r="R1144" s="3"/>
      <c r="S1144" s="3"/>
      <c r="T1144" s="3"/>
      <c r="U1144" s="3"/>
      <c r="V1144" s="3"/>
      <c r="W1144" s="3"/>
      <c r="X1144" s="3"/>
      <c r="Y1144" s="3"/>
      <c r="Z1144" s="3"/>
      <c r="AA1144" s="3"/>
      <c r="AB1144" s="3" t="s">
        <v>339</v>
      </c>
      <c r="AC1144" s="3"/>
      <c r="AD1144" s="3"/>
      <c r="AE1144" s="3"/>
      <c r="AF1144">
        <f t="shared" si="21"/>
        <v>20</v>
      </c>
      <c r="AG1144" s="3">
        <f>_xlfn.ISOWEEKNUM(EDF[[#This Row],[Date]])</f>
        <v>44</v>
      </c>
      <c r="AH1144" s="3">
        <f>YEAR(EDF[[#This Row],[Date]])</f>
        <v>2023</v>
      </c>
    </row>
    <row r="1145" spans="1:34" x14ac:dyDescent="0.2">
      <c r="A1145" s="1">
        <v>45231.376631944448</v>
      </c>
      <c r="B1145" s="3" t="s">
        <v>99</v>
      </c>
      <c r="C1145" s="2">
        <v>45231</v>
      </c>
      <c r="D1145" s="3" t="s">
        <v>343</v>
      </c>
      <c r="E1145" s="3">
        <v>3</v>
      </c>
      <c r="F1145" s="3">
        <v>2</v>
      </c>
      <c r="G1145" s="3">
        <v>4</v>
      </c>
      <c r="H1145" s="3">
        <v>3</v>
      </c>
      <c r="I1145" s="3">
        <v>4</v>
      </c>
      <c r="J1145" s="3">
        <v>3</v>
      </c>
      <c r="K1145" s="3"/>
      <c r="L1145" s="3">
        <v>3</v>
      </c>
      <c r="M1145" s="3"/>
      <c r="N1145" s="3"/>
      <c r="O1145" s="3"/>
      <c r="P1145" s="3" t="s">
        <v>337</v>
      </c>
      <c r="Q1145" s="3"/>
      <c r="R1145" s="3"/>
      <c r="S1145" s="3"/>
      <c r="T1145" s="3"/>
      <c r="U1145" s="3"/>
      <c r="V1145" s="3"/>
      <c r="W1145" s="3"/>
      <c r="X1145" s="3"/>
      <c r="Y1145" s="3"/>
      <c r="Z1145" s="3"/>
      <c r="AA1145" s="3"/>
      <c r="AB1145" s="3"/>
      <c r="AC1145" s="3"/>
      <c r="AD1145" s="3"/>
      <c r="AE1145" s="3"/>
      <c r="AF1145">
        <f t="shared" si="21"/>
        <v>19</v>
      </c>
      <c r="AG1145" s="3">
        <f>_xlfn.ISOWEEKNUM(EDF[[#This Row],[Date]])</f>
        <v>44</v>
      </c>
      <c r="AH1145" s="3">
        <f>YEAR(EDF[[#This Row],[Date]])</f>
        <v>2023</v>
      </c>
    </row>
    <row r="1146" spans="1:34" x14ac:dyDescent="0.2">
      <c r="A1146" s="1">
        <v>45231.377280092594</v>
      </c>
      <c r="B1146" s="3" t="s">
        <v>106</v>
      </c>
      <c r="C1146" s="2">
        <v>45231</v>
      </c>
      <c r="D1146" s="3" t="s">
        <v>344</v>
      </c>
      <c r="E1146" s="3">
        <v>4</v>
      </c>
      <c r="F1146" s="3">
        <v>3</v>
      </c>
      <c r="G1146" s="3">
        <v>3</v>
      </c>
      <c r="H1146" s="3">
        <v>3</v>
      </c>
      <c r="I1146" s="3">
        <v>4</v>
      </c>
      <c r="J1146" s="3">
        <v>4</v>
      </c>
      <c r="K1146" s="3"/>
      <c r="L1146" s="3"/>
      <c r="M1146" s="3"/>
      <c r="N1146" s="3"/>
      <c r="O1146" s="3"/>
      <c r="P1146" s="3"/>
      <c r="Q1146" s="3"/>
      <c r="R1146" s="3"/>
      <c r="S1146" s="3"/>
      <c r="T1146" s="3"/>
      <c r="U1146" s="3"/>
      <c r="V1146" s="3"/>
      <c r="W1146" s="3"/>
      <c r="X1146" s="3"/>
      <c r="Y1146" s="3"/>
      <c r="Z1146" s="3"/>
      <c r="AA1146" s="3"/>
      <c r="AB1146" s="3"/>
      <c r="AC1146" s="3"/>
      <c r="AD1146" s="3"/>
      <c r="AE1146" s="3"/>
      <c r="AF1146">
        <f t="shared" si="21"/>
        <v>21</v>
      </c>
      <c r="AG1146" s="3">
        <f>_xlfn.ISOWEEKNUM(EDF[[#This Row],[Date]])</f>
        <v>44</v>
      </c>
      <c r="AH1146" s="3">
        <f>YEAR(EDF[[#This Row],[Date]])</f>
        <v>2023</v>
      </c>
    </row>
    <row r="1147" spans="1:34" x14ac:dyDescent="0.2">
      <c r="A1147" s="1">
        <v>45231.379050925927</v>
      </c>
      <c r="B1147" s="3" t="s">
        <v>313</v>
      </c>
      <c r="C1147" s="2">
        <v>45231</v>
      </c>
      <c r="D1147" s="3" t="s">
        <v>344</v>
      </c>
      <c r="E1147" s="3">
        <v>3</v>
      </c>
      <c r="F1147" s="3">
        <v>3</v>
      </c>
      <c r="G1147" s="3">
        <v>2</v>
      </c>
      <c r="H1147" s="3">
        <v>4</v>
      </c>
      <c r="I1147" s="3">
        <v>3</v>
      </c>
      <c r="J1147" s="3">
        <v>3</v>
      </c>
      <c r="K1147" s="3"/>
      <c r="L1147" s="3"/>
      <c r="M1147" s="3"/>
      <c r="N1147" s="3"/>
      <c r="O1147" s="3" t="s">
        <v>337</v>
      </c>
      <c r="P1147" s="3"/>
      <c r="Q1147" s="3" t="s">
        <v>337</v>
      </c>
      <c r="R1147" s="3"/>
      <c r="S1147" s="3"/>
      <c r="T1147" s="3"/>
      <c r="U1147" s="3"/>
      <c r="V1147" s="3"/>
      <c r="W1147" s="3"/>
      <c r="X1147" s="3"/>
      <c r="Y1147" s="3"/>
      <c r="Z1147" s="3"/>
      <c r="AA1147" s="3"/>
      <c r="AB1147" s="3"/>
      <c r="AC1147" s="3"/>
      <c r="AD1147" s="3"/>
      <c r="AE1147" s="3" t="s">
        <v>392</v>
      </c>
      <c r="AF1147">
        <f t="shared" si="21"/>
        <v>18</v>
      </c>
      <c r="AG1147" s="3">
        <f>_xlfn.ISOWEEKNUM(EDF[[#This Row],[Date]])</f>
        <v>44</v>
      </c>
      <c r="AH1147" s="3">
        <f>YEAR(EDF[[#This Row],[Date]])</f>
        <v>2023</v>
      </c>
    </row>
    <row r="1148" spans="1:34" x14ac:dyDescent="0.2">
      <c r="A1148" s="1">
        <v>45231.384363425925</v>
      </c>
      <c r="B1148" s="3" t="s">
        <v>76</v>
      </c>
      <c r="C1148" s="2">
        <v>45231</v>
      </c>
      <c r="D1148" s="3" t="s">
        <v>344</v>
      </c>
      <c r="E1148" s="3">
        <v>3</v>
      </c>
      <c r="F1148" s="3">
        <v>3</v>
      </c>
      <c r="G1148" s="3">
        <v>3</v>
      </c>
      <c r="H1148" s="3">
        <v>3</v>
      </c>
      <c r="I1148" s="3">
        <v>3</v>
      </c>
      <c r="J1148" s="3">
        <v>3</v>
      </c>
      <c r="K1148" s="3"/>
      <c r="L1148" s="3">
        <v>5</v>
      </c>
      <c r="M1148" s="3"/>
      <c r="N1148" s="3"/>
      <c r="O1148" s="3"/>
      <c r="P1148" s="3"/>
      <c r="Q1148" s="3"/>
      <c r="R1148" s="3" t="s">
        <v>335</v>
      </c>
      <c r="S1148" s="3"/>
      <c r="T1148" s="3"/>
      <c r="U1148" s="3"/>
      <c r="V1148" s="3"/>
      <c r="W1148" s="3"/>
      <c r="X1148" s="3"/>
      <c r="Y1148" s="3"/>
      <c r="Z1148" s="3"/>
      <c r="AA1148" s="3"/>
      <c r="AB1148" s="3"/>
      <c r="AC1148" s="3"/>
      <c r="AD1148" s="3"/>
      <c r="AE1148" s="3"/>
      <c r="AF1148">
        <f t="shared" si="21"/>
        <v>18</v>
      </c>
      <c r="AG1148" s="3">
        <f>_xlfn.ISOWEEKNUM(EDF[[#This Row],[Date]])</f>
        <v>44</v>
      </c>
      <c r="AH1148" s="3">
        <f>YEAR(EDF[[#This Row],[Date]])</f>
        <v>2023</v>
      </c>
    </row>
    <row r="1149" spans="1:34" x14ac:dyDescent="0.2">
      <c r="A1149" s="1">
        <v>45231.387314814812</v>
      </c>
      <c r="B1149" s="3" t="s">
        <v>93</v>
      </c>
      <c r="C1149" s="2">
        <v>45231</v>
      </c>
      <c r="D1149" s="3" t="s">
        <v>336</v>
      </c>
      <c r="E1149" s="3">
        <v>4</v>
      </c>
      <c r="F1149" s="3">
        <v>3</v>
      </c>
      <c r="G1149" s="3">
        <v>4</v>
      </c>
      <c r="H1149" s="3">
        <v>4</v>
      </c>
      <c r="I1149" s="3">
        <v>3</v>
      </c>
      <c r="J1149" s="3">
        <v>3</v>
      </c>
      <c r="K1149" s="3"/>
      <c r="L1149" s="3"/>
      <c r="M1149" s="3"/>
      <c r="N1149" s="3"/>
      <c r="O1149" s="3"/>
      <c r="P1149" s="3"/>
      <c r="Q1149" s="3"/>
      <c r="R1149" s="3"/>
      <c r="S1149" s="3"/>
      <c r="T1149" s="3"/>
      <c r="U1149" s="3"/>
      <c r="V1149" s="3"/>
      <c r="W1149" s="3"/>
      <c r="X1149" s="3"/>
      <c r="Y1149" s="3"/>
      <c r="Z1149" s="3"/>
      <c r="AA1149" s="3"/>
      <c r="AB1149" s="3"/>
      <c r="AC1149" s="3"/>
      <c r="AD1149" s="3"/>
      <c r="AE1149" s="3"/>
      <c r="AF1149">
        <f t="shared" si="21"/>
        <v>21</v>
      </c>
      <c r="AG1149" s="3">
        <f>_xlfn.ISOWEEKNUM(EDF[[#This Row],[Date]])</f>
        <v>44</v>
      </c>
      <c r="AH1149" s="3">
        <f>YEAR(EDF[[#This Row],[Date]])</f>
        <v>2023</v>
      </c>
    </row>
    <row r="1150" spans="1:34" x14ac:dyDescent="0.2">
      <c r="A1150" s="1">
        <v>45231.407048611109</v>
      </c>
      <c r="B1150" s="3" t="s">
        <v>205</v>
      </c>
      <c r="C1150" s="2">
        <v>45231</v>
      </c>
      <c r="D1150" s="3" t="s">
        <v>336</v>
      </c>
      <c r="E1150" s="3">
        <v>3</v>
      </c>
      <c r="F1150" s="3">
        <v>3</v>
      </c>
      <c r="G1150" s="3">
        <v>2</v>
      </c>
      <c r="H1150" s="3">
        <v>3</v>
      </c>
      <c r="I1150" s="3">
        <v>2</v>
      </c>
      <c r="J1150" s="3">
        <v>2</v>
      </c>
      <c r="K1150" s="3"/>
      <c r="L1150" s="3"/>
      <c r="M1150" s="3"/>
      <c r="N1150" s="3"/>
      <c r="O1150" s="3"/>
      <c r="P1150" s="3"/>
      <c r="Q1150" s="3"/>
      <c r="R1150" s="3"/>
      <c r="S1150" s="3"/>
      <c r="T1150" s="3"/>
      <c r="U1150" s="3"/>
      <c r="V1150" s="3"/>
      <c r="W1150" s="3"/>
      <c r="X1150" s="3"/>
      <c r="Y1150" s="3"/>
      <c r="Z1150" s="3"/>
      <c r="AA1150" s="3"/>
      <c r="AB1150" s="3"/>
      <c r="AC1150" s="3"/>
      <c r="AD1150" s="3"/>
      <c r="AE1150" s="3"/>
      <c r="AF1150">
        <f t="shared" si="21"/>
        <v>15</v>
      </c>
      <c r="AG1150" s="3">
        <f>_xlfn.ISOWEEKNUM(EDF[[#This Row],[Date]])</f>
        <v>44</v>
      </c>
      <c r="AH1150" s="3">
        <f>YEAR(EDF[[#This Row],[Date]])</f>
        <v>2023</v>
      </c>
    </row>
    <row r="1151" spans="1:34" x14ac:dyDescent="0.2">
      <c r="A1151" s="1">
        <v>45233.311435185184</v>
      </c>
      <c r="B1151" s="3" t="s">
        <v>305</v>
      </c>
      <c r="C1151" s="2">
        <v>45233</v>
      </c>
      <c r="D1151" s="3" t="s">
        <v>343</v>
      </c>
      <c r="E1151" s="3">
        <v>3</v>
      </c>
      <c r="F1151" s="3">
        <v>3</v>
      </c>
      <c r="G1151" s="3">
        <v>3</v>
      </c>
      <c r="H1151" s="3">
        <v>3</v>
      </c>
      <c r="I1151" s="3">
        <v>4</v>
      </c>
      <c r="J1151" s="3">
        <v>4</v>
      </c>
      <c r="K1151" s="3"/>
      <c r="L1151" s="3">
        <v>3</v>
      </c>
      <c r="M1151" s="3"/>
      <c r="N1151" s="3"/>
      <c r="O1151" s="3"/>
      <c r="P1151" s="3"/>
      <c r="Q1151" s="3"/>
      <c r="R1151" s="3"/>
      <c r="S1151" s="3"/>
      <c r="T1151" s="3"/>
      <c r="U1151" s="3"/>
      <c r="V1151" s="3"/>
      <c r="W1151" s="3" t="s">
        <v>339</v>
      </c>
      <c r="X1151" s="3"/>
      <c r="Y1151" s="3"/>
      <c r="Z1151" s="3"/>
      <c r="AA1151" s="3"/>
      <c r="AB1151" s="3" t="s">
        <v>337</v>
      </c>
      <c r="AC1151" s="3"/>
      <c r="AD1151" s="3"/>
      <c r="AE1151" s="3" t="s">
        <v>393</v>
      </c>
      <c r="AF1151">
        <f t="shared" si="21"/>
        <v>20</v>
      </c>
      <c r="AG1151" s="3">
        <f>_xlfn.ISOWEEKNUM(EDF[[#This Row],[Date]])</f>
        <v>44</v>
      </c>
      <c r="AH1151" s="3">
        <f>YEAR(EDF[[#This Row],[Date]])</f>
        <v>2023</v>
      </c>
    </row>
    <row r="1152" spans="1:34" x14ac:dyDescent="0.2">
      <c r="A1152" s="1">
        <v>45233.428912037038</v>
      </c>
      <c r="B1152" s="3" t="s">
        <v>240</v>
      </c>
      <c r="C1152" s="2">
        <v>45233</v>
      </c>
      <c r="D1152" s="3" t="s">
        <v>344</v>
      </c>
      <c r="E1152" s="3">
        <v>3</v>
      </c>
      <c r="F1152" s="3">
        <v>2</v>
      </c>
      <c r="G1152" s="3">
        <v>4</v>
      </c>
      <c r="H1152" s="3">
        <v>4</v>
      </c>
      <c r="I1152" s="3">
        <v>4</v>
      </c>
      <c r="J1152" s="3">
        <v>5</v>
      </c>
      <c r="K1152" s="3"/>
      <c r="L1152" s="3"/>
      <c r="M1152" s="3"/>
      <c r="N1152" s="3"/>
      <c r="O1152" s="3"/>
      <c r="P1152" s="3"/>
      <c r="Q1152" s="3"/>
      <c r="R1152" s="3"/>
      <c r="S1152" s="3"/>
      <c r="T1152" s="3"/>
      <c r="U1152" s="3"/>
      <c r="V1152" s="3"/>
      <c r="W1152" s="3"/>
      <c r="X1152" s="3"/>
      <c r="Y1152" s="3"/>
      <c r="Z1152" s="3"/>
      <c r="AA1152" s="3"/>
      <c r="AB1152" s="3"/>
      <c r="AC1152" s="3"/>
      <c r="AD1152" s="3"/>
      <c r="AE1152" s="3"/>
      <c r="AF1152">
        <f t="shared" si="21"/>
        <v>22</v>
      </c>
      <c r="AG1152" s="3">
        <f>_xlfn.ISOWEEKNUM(EDF[[#This Row],[Date]])</f>
        <v>44</v>
      </c>
      <c r="AH1152" s="3">
        <f>YEAR(EDF[[#This Row],[Date]])</f>
        <v>2023</v>
      </c>
    </row>
    <row r="1153" spans="1:34" x14ac:dyDescent="0.2">
      <c r="A1153" s="1">
        <v>45233.429108796299</v>
      </c>
      <c r="B1153" s="3" t="s">
        <v>313</v>
      </c>
      <c r="C1153" s="2">
        <v>45233</v>
      </c>
      <c r="D1153" s="3" t="s">
        <v>344</v>
      </c>
      <c r="E1153" s="3">
        <v>4</v>
      </c>
      <c r="F1153" s="3">
        <v>3</v>
      </c>
      <c r="G1153" s="3">
        <v>3</v>
      </c>
      <c r="H1153" s="3">
        <v>3</v>
      </c>
      <c r="I1153" s="3">
        <v>3</v>
      </c>
      <c r="J1153" s="3">
        <v>4</v>
      </c>
      <c r="K1153" s="3"/>
      <c r="L1153" s="3"/>
      <c r="M1153" s="3"/>
      <c r="N1153" s="3"/>
      <c r="O1153" s="3"/>
      <c r="P1153" s="3"/>
      <c r="Q1153" s="3"/>
      <c r="R1153" s="3"/>
      <c r="S1153" s="3"/>
      <c r="T1153" s="3"/>
      <c r="U1153" s="3"/>
      <c r="V1153" s="3"/>
      <c r="W1153" s="3"/>
      <c r="X1153" s="3"/>
      <c r="Y1153" s="3"/>
      <c r="Z1153" s="3"/>
      <c r="AA1153" s="3"/>
      <c r="AB1153" s="3"/>
      <c r="AC1153" s="3"/>
      <c r="AD1153" s="3"/>
      <c r="AE1153" s="3" t="s">
        <v>394</v>
      </c>
      <c r="AF1153">
        <f t="shared" ref="AF1153:AF1184" si="22">SUM(E1153:J1153)</f>
        <v>20</v>
      </c>
      <c r="AG1153" s="3">
        <f>_xlfn.ISOWEEKNUM(EDF[[#This Row],[Date]])</f>
        <v>44</v>
      </c>
      <c r="AH1153" s="3">
        <f>YEAR(EDF[[#This Row],[Date]])</f>
        <v>2023</v>
      </c>
    </row>
    <row r="1154" spans="1:34" x14ac:dyDescent="0.2">
      <c r="A1154" s="1">
        <v>45233.443611111114</v>
      </c>
      <c r="B1154" s="3" t="s">
        <v>191</v>
      </c>
      <c r="C1154" s="2">
        <v>45233</v>
      </c>
      <c r="D1154" s="3" t="s">
        <v>336</v>
      </c>
      <c r="E1154" s="3">
        <v>4</v>
      </c>
      <c r="F1154" s="3">
        <v>4</v>
      </c>
      <c r="G1154" s="3">
        <v>5</v>
      </c>
      <c r="H1154" s="3">
        <v>4</v>
      </c>
      <c r="I1154" s="3">
        <v>4</v>
      </c>
      <c r="J1154" s="3">
        <v>4</v>
      </c>
      <c r="K1154" s="3"/>
      <c r="L1154" s="3">
        <v>2</v>
      </c>
      <c r="M1154" s="3"/>
      <c r="N1154" s="3"/>
      <c r="O1154" s="3"/>
      <c r="P1154" s="3"/>
      <c r="Q1154" s="3"/>
      <c r="R1154" s="3"/>
      <c r="S1154" s="3"/>
      <c r="T1154" s="3"/>
      <c r="U1154" s="3"/>
      <c r="V1154" s="3"/>
      <c r="W1154" s="3"/>
      <c r="X1154" s="3"/>
      <c r="Y1154" s="3"/>
      <c r="Z1154" s="3" t="s">
        <v>337</v>
      </c>
      <c r="AA1154" s="3"/>
      <c r="AB1154" s="3"/>
      <c r="AC1154" s="3"/>
      <c r="AD1154" s="3"/>
      <c r="AE1154" s="3" t="s">
        <v>395</v>
      </c>
      <c r="AF1154">
        <f t="shared" si="22"/>
        <v>25</v>
      </c>
      <c r="AG1154" s="3">
        <f>_xlfn.ISOWEEKNUM(EDF[[#This Row],[Date]])</f>
        <v>44</v>
      </c>
      <c r="AH1154" s="3">
        <f>YEAR(EDF[[#This Row],[Date]])</f>
        <v>2023</v>
      </c>
    </row>
    <row r="1155" spans="1:34" x14ac:dyDescent="0.2">
      <c r="A1155" s="1">
        <v>45233.446898148148</v>
      </c>
      <c r="B1155" s="3" t="s">
        <v>167</v>
      </c>
      <c r="C1155" s="2">
        <v>45233</v>
      </c>
      <c r="D1155" s="3" t="s">
        <v>344</v>
      </c>
      <c r="E1155" s="3">
        <v>5</v>
      </c>
      <c r="F1155" s="3">
        <v>2</v>
      </c>
      <c r="G1155" s="3">
        <v>4</v>
      </c>
      <c r="H1155" s="3">
        <v>3</v>
      </c>
      <c r="I1155" s="3">
        <v>4</v>
      </c>
      <c r="J1155" s="3">
        <v>5</v>
      </c>
      <c r="K1155" s="3"/>
      <c r="L1155" s="3"/>
      <c r="M1155" s="3"/>
      <c r="N1155" s="3"/>
      <c r="O1155" s="3"/>
      <c r="P1155" s="3"/>
      <c r="Q1155" s="3"/>
      <c r="R1155" s="3"/>
      <c r="S1155" s="3"/>
      <c r="T1155" s="3"/>
      <c r="U1155" s="3"/>
      <c r="V1155" s="3"/>
      <c r="W1155" s="3"/>
      <c r="X1155" s="3"/>
      <c r="Y1155" s="3"/>
      <c r="Z1155" s="3"/>
      <c r="AA1155" s="3"/>
      <c r="AB1155" s="3"/>
      <c r="AC1155" s="3"/>
      <c r="AD1155" s="3"/>
      <c r="AE1155" s="3"/>
      <c r="AF1155">
        <f t="shared" si="22"/>
        <v>23</v>
      </c>
      <c r="AG1155" s="3">
        <f>_xlfn.ISOWEEKNUM(EDF[[#This Row],[Date]])</f>
        <v>44</v>
      </c>
      <c r="AH1155" s="3">
        <f>YEAR(EDF[[#This Row],[Date]])</f>
        <v>2023</v>
      </c>
    </row>
    <row r="1156" spans="1:34" x14ac:dyDescent="0.2">
      <c r="A1156" s="1">
        <v>45233.457650462966</v>
      </c>
      <c r="B1156" s="3" t="s">
        <v>78</v>
      </c>
      <c r="C1156" s="2">
        <v>45233</v>
      </c>
      <c r="D1156" s="3" t="s">
        <v>336</v>
      </c>
      <c r="E1156" s="3">
        <v>2</v>
      </c>
      <c r="F1156" s="3">
        <v>3</v>
      </c>
      <c r="G1156" s="3">
        <v>4</v>
      </c>
      <c r="H1156" s="3">
        <v>3</v>
      </c>
      <c r="I1156" s="3">
        <v>3</v>
      </c>
      <c r="J1156" s="3">
        <v>4</v>
      </c>
      <c r="K1156" s="3" t="s">
        <v>396</v>
      </c>
      <c r="L1156" s="3"/>
      <c r="M1156" s="3"/>
      <c r="N1156" s="3"/>
      <c r="O1156" s="3"/>
      <c r="P1156" s="3"/>
      <c r="Q1156" s="3"/>
      <c r="R1156" s="3"/>
      <c r="S1156" s="3"/>
      <c r="T1156" s="3"/>
      <c r="U1156" s="3"/>
      <c r="V1156" s="3"/>
      <c r="W1156" s="3"/>
      <c r="X1156" s="3"/>
      <c r="Y1156" s="3"/>
      <c r="Z1156" s="3"/>
      <c r="AA1156" s="3"/>
      <c r="AB1156" s="3"/>
      <c r="AC1156" s="3"/>
      <c r="AD1156" s="3"/>
      <c r="AE1156" s="3"/>
      <c r="AF1156">
        <f t="shared" si="22"/>
        <v>19</v>
      </c>
      <c r="AG1156" s="3">
        <f>_xlfn.ISOWEEKNUM(EDF[[#This Row],[Date]])</f>
        <v>44</v>
      </c>
      <c r="AH1156" s="3">
        <f>YEAR(EDF[[#This Row],[Date]])</f>
        <v>2023</v>
      </c>
    </row>
    <row r="1157" spans="1:34" x14ac:dyDescent="0.2">
      <c r="A1157" s="1">
        <v>45233.463831018518</v>
      </c>
      <c r="B1157" s="3" t="s">
        <v>83</v>
      </c>
      <c r="C1157" s="2">
        <v>45233</v>
      </c>
      <c r="D1157" s="3" t="s">
        <v>334</v>
      </c>
      <c r="E1157" s="3">
        <v>5</v>
      </c>
      <c r="F1157" s="3">
        <v>5</v>
      </c>
      <c r="G1157" s="3">
        <v>5</v>
      </c>
      <c r="H1157" s="3">
        <v>5</v>
      </c>
      <c r="I1157" s="3">
        <v>4</v>
      </c>
      <c r="J1157" s="3">
        <v>5</v>
      </c>
      <c r="K1157" s="3"/>
      <c r="L1157" s="3"/>
      <c r="M1157" s="3"/>
      <c r="N1157" s="3"/>
      <c r="O1157" s="3"/>
      <c r="P1157" s="3"/>
      <c r="Q1157" s="3"/>
      <c r="R1157" s="3"/>
      <c r="S1157" s="3"/>
      <c r="T1157" s="3"/>
      <c r="U1157" s="3"/>
      <c r="V1157" s="3"/>
      <c r="W1157" s="3"/>
      <c r="X1157" s="3"/>
      <c r="Y1157" s="3"/>
      <c r="Z1157" s="3"/>
      <c r="AA1157" s="3"/>
      <c r="AB1157" s="3"/>
      <c r="AC1157" s="3"/>
      <c r="AD1157" s="3"/>
      <c r="AE1157" s="3"/>
      <c r="AF1157">
        <f t="shared" si="22"/>
        <v>29</v>
      </c>
      <c r="AG1157" s="3">
        <f>_xlfn.ISOWEEKNUM(EDF[[#This Row],[Date]])</f>
        <v>44</v>
      </c>
      <c r="AH1157" s="3">
        <f>YEAR(EDF[[#This Row],[Date]])</f>
        <v>2023</v>
      </c>
    </row>
    <row r="1158" spans="1:34" x14ac:dyDescent="0.2">
      <c r="A1158" s="1">
        <v>45233.480405092596</v>
      </c>
      <c r="B1158" s="3" t="s">
        <v>168</v>
      </c>
      <c r="C1158" s="2">
        <v>45233</v>
      </c>
      <c r="D1158" s="3" t="s">
        <v>336</v>
      </c>
      <c r="E1158" s="3">
        <v>4</v>
      </c>
      <c r="F1158" s="3">
        <v>3</v>
      </c>
      <c r="G1158" s="3">
        <v>3</v>
      </c>
      <c r="H1158" s="3">
        <v>3</v>
      </c>
      <c r="I1158" s="3">
        <v>3</v>
      </c>
      <c r="J1158" s="3">
        <v>4</v>
      </c>
      <c r="K1158" s="3" t="s">
        <v>397</v>
      </c>
      <c r="L1158" s="3"/>
      <c r="M1158" s="3"/>
      <c r="N1158" s="3"/>
      <c r="O1158" s="3"/>
      <c r="P1158" s="3"/>
      <c r="Q1158" s="3"/>
      <c r="R1158" s="3"/>
      <c r="S1158" s="3"/>
      <c r="T1158" s="3"/>
      <c r="U1158" s="3"/>
      <c r="V1158" s="3"/>
      <c r="W1158" s="3"/>
      <c r="X1158" s="3"/>
      <c r="Y1158" s="3"/>
      <c r="Z1158" s="3"/>
      <c r="AA1158" s="3"/>
      <c r="AB1158" s="3"/>
      <c r="AC1158" s="3"/>
      <c r="AD1158" s="3"/>
      <c r="AE1158" s="3"/>
      <c r="AF1158">
        <f t="shared" si="22"/>
        <v>20</v>
      </c>
      <c r="AG1158" s="3">
        <f>_xlfn.ISOWEEKNUM(EDF[[#This Row],[Date]])</f>
        <v>44</v>
      </c>
      <c r="AH1158" s="3">
        <f>YEAR(EDF[[#This Row],[Date]])</f>
        <v>2023</v>
      </c>
    </row>
    <row r="1159" spans="1:34" x14ac:dyDescent="0.2">
      <c r="A1159" s="1">
        <v>45233.497337962966</v>
      </c>
      <c r="B1159" s="3" t="s">
        <v>205</v>
      </c>
      <c r="C1159" s="2">
        <v>45233</v>
      </c>
      <c r="D1159" s="3" t="s">
        <v>336</v>
      </c>
      <c r="E1159" s="3">
        <v>3</v>
      </c>
      <c r="F1159" s="3">
        <v>3</v>
      </c>
      <c r="G1159" s="3">
        <v>4</v>
      </c>
      <c r="H1159" s="3">
        <v>2</v>
      </c>
      <c r="I1159" s="3">
        <v>2</v>
      </c>
      <c r="J1159" s="3">
        <v>3</v>
      </c>
      <c r="K1159" s="3"/>
      <c r="L1159" s="3"/>
      <c r="M1159" s="3"/>
      <c r="N1159" s="3"/>
      <c r="O1159" s="3"/>
      <c r="P1159" s="3"/>
      <c r="Q1159" s="3"/>
      <c r="R1159" s="3"/>
      <c r="S1159" s="3"/>
      <c r="T1159" s="3"/>
      <c r="U1159" s="3"/>
      <c r="V1159" s="3"/>
      <c r="W1159" s="3"/>
      <c r="X1159" s="3"/>
      <c r="Y1159" s="3"/>
      <c r="Z1159" s="3"/>
      <c r="AA1159" s="3"/>
      <c r="AB1159" s="3"/>
      <c r="AC1159" s="3"/>
      <c r="AD1159" s="3"/>
      <c r="AE1159" s="3"/>
      <c r="AF1159">
        <f t="shared" si="22"/>
        <v>17</v>
      </c>
      <c r="AG1159" s="3">
        <f>_xlfn.ISOWEEKNUM(EDF[[#This Row],[Date]])</f>
        <v>44</v>
      </c>
      <c r="AH1159" s="3">
        <f>YEAR(EDF[[#This Row],[Date]])</f>
        <v>2023</v>
      </c>
    </row>
    <row r="1160" spans="1:34" x14ac:dyDescent="0.2">
      <c r="A1160" s="1">
        <v>45233.506550925929</v>
      </c>
      <c r="B1160" s="3" t="s">
        <v>86</v>
      </c>
      <c r="C1160" s="2">
        <v>45233</v>
      </c>
      <c r="D1160" s="3" t="s">
        <v>334</v>
      </c>
      <c r="E1160" s="3">
        <v>4</v>
      </c>
      <c r="F1160" s="3">
        <v>5</v>
      </c>
      <c r="G1160" s="3">
        <v>4</v>
      </c>
      <c r="H1160" s="3">
        <v>4</v>
      </c>
      <c r="I1160" s="3">
        <v>2</v>
      </c>
      <c r="J1160" s="3">
        <v>4</v>
      </c>
      <c r="K1160" s="3"/>
      <c r="L1160" s="3"/>
      <c r="M1160" s="3"/>
      <c r="N1160" s="3"/>
      <c r="O1160" s="3"/>
      <c r="P1160" s="3"/>
      <c r="Q1160" s="3"/>
      <c r="R1160" s="3"/>
      <c r="S1160" s="3"/>
      <c r="T1160" s="3"/>
      <c r="U1160" s="3"/>
      <c r="V1160" s="3"/>
      <c r="W1160" s="3"/>
      <c r="X1160" s="3"/>
      <c r="Y1160" s="3"/>
      <c r="Z1160" s="3"/>
      <c r="AA1160" s="3"/>
      <c r="AB1160" s="3"/>
      <c r="AC1160" s="3"/>
      <c r="AD1160" s="3"/>
      <c r="AE1160" s="3"/>
      <c r="AF1160">
        <f t="shared" si="22"/>
        <v>23</v>
      </c>
      <c r="AG1160" s="3">
        <f>_xlfn.ISOWEEKNUM(EDF[[#This Row],[Date]])</f>
        <v>44</v>
      </c>
      <c r="AH1160" s="3">
        <f>YEAR(EDF[[#This Row],[Date]])</f>
        <v>2023</v>
      </c>
    </row>
    <row r="1161" spans="1:34" x14ac:dyDescent="0.2">
      <c r="A1161" s="1">
        <v>45233.526736111111</v>
      </c>
      <c r="B1161" s="3" t="s">
        <v>106</v>
      </c>
      <c r="C1161" s="2">
        <v>45233</v>
      </c>
      <c r="D1161" s="3" t="s">
        <v>344</v>
      </c>
      <c r="E1161" s="3">
        <v>3</v>
      </c>
      <c r="F1161" s="3">
        <v>3</v>
      </c>
      <c r="G1161" s="3">
        <v>2</v>
      </c>
      <c r="H1161" s="3">
        <v>3</v>
      </c>
      <c r="I1161" s="3">
        <v>4</v>
      </c>
      <c r="J1161" s="3">
        <v>5</v>
      </c>
      <c r="K1161" s="3" t="s">
        <v>398</v>
      </c>
      <c r="L1161" s="3"/>
      <c r="M1161" s="3"/>
      <c r="N1161" s="3"/>
      <c r="O1161" s="3"/>
      <c r="P1161" s="3"/>
      <c r="Q1161" s="3"/>
      <c r="R1161" s="3"/>
      <c r="S1161" s="3"/>
      <c r="T1161" s="3"/>
      <c r="U1161" s="3"/>
      <c r="V1161" s="3"/>
      <c r="W1161" s="3"/>
      <c r="X1161" s="3"/>
      <c r="Y1161" s="3"/>
      <c r="Z1161" s="3"/>
      <c r="AA1161" s="3"/>
      <c r="AB1161" s="3"/>
      <c r="AC1161" s="3"/>
      <c r="AD1161" s="3"/>
      <c r="AE1161" s="3"/>
      <c r="AF1161">
        <f t="shared" si="22"/>
        <v>20</v>
      </c>
      <c r="AG1161" s="3">
        <f>_xlfn.ISOWEEKNUM(EDF[[#This Row],[Date]])</f>
        <v>44</v>
      </c>
      <c r="AH1161" s="3">
        <f>YEAR(EDF[[#This Row],[Date]])</f>
        <v>2023</v>
      </c>
    </row>
    <row r="1162" spans="1:34" x14ac:dyDescent="0.2">
      <c r="A1162" s="1">
        <v>45233.536446759259</v>
      </c>
      <c r="B1162" s="3" t="s">
        <v>93</v>
      </c>
      <c r="C1162" s="2">
        <v>45233</v>
      </c>
      <c r="D1162" s="3" t="s">
        <v>343</v>
      </c>
      <c r="E1162" s="3">
        <v>4</v>
      </c>
      <c r="F1162" s="3">
        <v>3</v>
      </c>
      <c r="G1162" s="3">
        <v>3</v>
      </c>
      <c r="H1162" s="3">
        <v>3</v>
      </c>
      <c r="I1162" s="3">
        <v>4</v>
      </c>
      <c r="J1162" s="3">
        <v>4</v>
      </c>
      <c r="K1162" s="3"/>
      <c r="L1162" s="3"/>
      <c r="M1162" s="3"/>
      <c r="N1162" s="3"/>
      <c r="O1162" s="3"/>
      <c r="P1162" s="3"/>
      <c r="Q1162" s="3"/>
      <c r="R1162" s="3"/>
      <c r="S1162" s="3"/>
      <c r="T1162" s="3"/>
      <c r="U1162" s="3"/>
      <c r="V1162" s="3"/>
      <c r="W1162" s="3"/>
      <c r="X1162" s="3"/>
      <c r="Y1162" s="3"/>
      <c r="Z1162" s="3"/>
      <c r="AA1162" s="3"/>
      <c r="AB1162" s="3"/>
      <c r="AC1162" s="3"/>
      <c r="AD1162" s="3"/>
      <c r="AE1162" s="3"/>
      <c r="AF1162">
        <f t="shared" si="22"/>
        <v>21</v>
      </c>
      <c r="AG1162" s="3">
        <f>_xlfn.ISOWEEKNUM(EDF[[#This Row],[Date]])</f>
        <v>44</v>
      </c>
      <c r="AH1162" s="3">
        <f>YEAR(EDF[[#This Row],[Date]])</f>
        <v>2023</v>
      </c>
    </row>
    <row r="1163" spans="1:34" x14ac:dyDescent="0.2">
      <c r="A1163" s="1">
        <v>45233.553668981483</v>
      </c>
      <c r="B1163" s="3" t="s">
        <v>107</v>
      </c>
      <c r="C1163" s="2">
        <v>45202</v>
      </c>
      <c r="D1163" s="3" t="s">
        <v>344</v>
      </c>
      <c r="E1163" s="3">
        <v>3</v>
      </c>
      <c r="F1163" s="3">
        <v>3</v>
      </c>
      <c r="G1163" s="3">
        <v>3</v>
      </c>
      <c r="H1163" s="3">
        <v>3</v>
      </c>
      <c r="I1163" s="3">
        <v>4</v>
      </c>
      <c r="J1163" s="3">
        <v>2</v>
      </c>
      <c r="K1163" s="3"/>
      <c r="L1163" s="3"/>
      <c r="M1163" s="3"/>
      <c r="N1163" s="3"/>
      <c r="O1163" s="3"/>
      <c r="P1163" s="3"/>
      <c r="Q1163" s="3"/>
      <c r="R1163" s="3"/>
      <c r="S1163" s="3"/>
      <c r="T1163" s="3"/>
      <c r="U1163" s="3"/>
      <c r="V1163" s="3"/>
      <c r="W1163" s="3"/>
      <c r="X1163" s="3"/>
      <c r="Y1163" s="3"/>
      <c r="Z1163" s="3"/>
      <c r="AA1163" s="3"/>
      <c r="AB1163" s="3"/>
      <c r="AC1163" s="3"/>
      <c r="AD1163" s="3"/>
      <c r="AE1163" s="3"/>
      <c r="AF1163">
        <f t="shared" si="22"/>
        <v>18</v>
      </c>
      <c r="AG1163" s="3">
        <f>_xlfn.ISOWEEKNUM(EDF[[#This Row],[Date]])</f>
        <v>40</v>
      </c>
      <c r="AH1163" s="3">
        <f>YEAR(EDF[[#This Row],[Date]])</f>
        <v>2023</v>
      </c>
    </row>
    <row r="1164" spans="1:34" x14ac:dyDescent="0.2">
      <c r="A1164" s="1">
        <v>45233.55709490741</v>
      </c>
      <c r="B1164" s="3" t="s">
        <v>77</v>
      </c>
      <c r="C1164" s="2">
        <v>45233</v>
      </c>
      <c r="D1164" s="3" t="s">
        <v>344</v>
      </c>
      <c r="E1164" s="3">
        <v>5</v>
      </c>
      <c r="F1164" s="3">
        <v>3</v>
      </c>
      <c r="G1164" s="3">
        <v>3</v>
      </c>
      <c r="H1164" s="3">
        <v>3</v>
      </c>
      <c r="I1164" s="3">
        <v>3</v>
      </c>
      <c r="J1164" s="3">
        <v>4</v>
      </c>
      <c r="K1164" s="3"/>
      <c r="L1164" s="3">
        <v>3</v>
      </c>
      <c r="M1164" s="3"/>
      <c r="N1164" s="3"/>
      <c r="O1164" s="3"/>
      <c r="P1164" s="3"/>
      <c r="Q1164" s="3"/>
      <c r="R1164" s="3"/>
      <c r="S1164" s="3"/>
      <c r="T1164" s="3"/>
      <c r="U1164" s="3"/>
      <c r="V1164" s="3"/>
      <c r="W1164" s="3"/>
      <c r="X1164" s="3"/>
      <c r="Y1164" s="3"/>
      <c r="Z1164" s="3"/>
      <c r="AA1164" s="3"/>
      <c r="AB1164" s="3" t="s">
        <v>339</v>
      </c>
      <c r="AC1164" s="3"/>
      <c r="AD1164" s="3"/>
      <c r="AE1164" s="3"/>
      <c r="AF1164">
        <f t="shared" si="22"/>
        <v>21</v>
      </c>
      <c r="AG1164" s="3">
        <f>_xlfn.ISOWEEKNUM(EDF[[#This Row],[Date]])</f>
        <v>44</v>
      </c>
      <c r="AH1164" s="3">
        <f>YEAR(EDF[[#This Row],[Date]])</f>
        <v>2023</v>
      </c>
    </row>
    <row r="1165" spans="1:34" x14ac:dyDescent="0.2">
      <c r="A1165" s="1">
        <v>45233.563113425924</v>
      </c>
      <c r="B1165" s="3" t="s">
        <v>109</v>
      </c>
      <c r="C1165" s="2">
        <v>45202</v>
      </c>
      <c r="D1165" s="3" t="s">
        <v>336</v>
      </c>
      <c r="E1165" s="3">
        <v>4</v>
      </c>
      <c r="F1165" s="3">
        <v>3</v>
      </c>
      <c r="G1165" s="3">
        <v>2</v>
      </c>
      <c r="H1165" s="3">
        <v>4</v>
      </c>
      <c r="I1165" s="3">
        <v>5</v>
      </c>
      <c r="J1165" s="3">
        <v>5</v>
      </c>
      <c r="K1165" s="3"/>
      <c r="L1165" s="3"/>
      <c r="M1165" s="3"/>
      <c r="N1165" s="3"/>
      <c r="O1165" s="3"/>
      <c r="P1165" s="3"/>
      <c r="Q1165" s="3"/>
      <c r="R1165" s="3"/>
      <c r="S1165" s="3"/>
      <c r="T1165" s="3"/>
      <c r="U1165" s="3"/>
      <c r="V1165" s="3"/>
      <c r="W1165" s="3"/>
      <c r="X1165" s="3"/>
      <c r="Y1165" s="3"/>
      <c r="Z1165" s="3"/>
      <c r="AA1165" s="3"/>
      <c r="AB1165" s="3"/>
      <c r="AC1165" s="3"/>
      <c r="AD1165" s="3"/>
      <c r="AE1165" s="3"/>
      <c r="AF1165">
        <f t="shared" si="22"/>
        <v>23</v>
      </c>
      <c r="AG1165" s="3">
        <f>_xlfn.ISOWEEKNUM(EDF[[#This Row],[Date]])</f>
        <v>40</v>
      </c>
      <c r="AH1165" s="3">
        <f>YEAR(EDF[[#This Row],[Date]])</f>
        <v>2023</v>
      </c>
    </row>
    <row r="1166" spans="1:34" x14ac:dyDescent="0.2">
      <c r="A1166" s="1">
        <v>45233.592546296299</v>
      </c>
      <c r="B1166" s="3" t="s">
        <v>100</v>
      </c>
      <c r="C1166" s="2">
        <v>45233</v>
      </c>
      <c r="D1166" s="3" t="s">
        <v>343</v>
      </c>
      <c r="E1166" s="3">
        <v>4</v>
      </c>
      <c r="F1166" s="3">
        <v>4</v>
      </c>
      <c r="G1166" s="3">
        <v>3</v>
      </c>
      <c r="H1166" s="3">
        <v>3</v>
      </c>
      <c r="I1166" s="3">
        <v>3</v>
      </c>
      <c r="J1166" s="3">
        <v>2</v>
      </c>
      <c r="K1166" s="3"/>
      <c r="L1166" s="3">
        <v>2</v>
      </c>
      <c r="M1166" s="3"/>
      <c r="N1166" s="3"/>
      <c r="O1166" s="3"/>
      <c r="P1166" s="3"/>
      <c r="Q1166" s="3"/>
      <c r="R1166" s="3"/>
      <c r="S1166" s="3"/>
      <c r="T1166" s="3"/>
      <c r="U1166" s="3"/>
      <c r="V1166" s="3"/>
      <c r="W1166" s="3"/>
      <c r="X1166" s="3"/>
      <c r="Y1166" s="3"/>
      <c r="Z1166" s="3"/>
      <c r="AA1166" s="3"/>
      <c r="AB1166" s="3"/>
      <c r="AC1166" s="3"/>
      <c r="AD1166" s="3" t="s">
        <v>339</v>
      </c>
      <c r="AE1166" s="3"/>
      <c r="AF1166">
        <f t="shared" si="22"/>
        <v>19</v>
      </c>
      <c r="AG1166" s="3">
        <f>_xlfn.ISOWEEKNUM(EDF[[#This Row],[Date]])</f>
        <v>44</v>
      </c>
      <c r="AH1166" s="3">
        <f>YEAR(EDF[[#This Row],[Date]])</f>
        <v>2023</v>
      </c>
    </row>
    <row r="1167" spans="1:34" x14ac:dyDescent="0.2">
      <c r="A1167" s="1">
        <v>45233.606446759259</v>
      </c>
      <c r="B1167" s="3" t="s">
        <v>102</v>
      </c>
      <c r="C1167" s="2">
        <v>45233</v>
      </c>
      <c r="D1167" s="3" t="s">
        <v>344</v>
      </c>
      <c r="E1167" s="3">
        <v>3</v>
      </c>
      <c r="F1167" s="3">
        <v>3</v>
      </c>
      <c r="G1167" s="3">
        <v>4</v>
      </c>
      <c r="H1167" s="3">
        <v>4</v>
      </c>
      <c r="I1167" s="3">
        <v>4</v>
      </c>
      <c r="J1167" s="3">
        <v>4</v>
      </c>
      <c r="K1167" s="3"/>
      <c r="L1167" s="3">
        <v>2</v>
      </c>
      <c r="M1167" s="3"/>
      <c r="N1167" s="3"/>
      <c r="O1167" s="3"/>
      <c r="P1167" s="3"/>
      <c r="Q1167" s="3"/>
      <c r="R1167" s="3" t="s">
        <v>335</v>
      </c>
      <c r="S1167" s="3"/>
      <c r="T1167" s="3"/>
      <c r="U1167" s="3"/>
      <c r="V1167" s="3"/>
      <c r="W1167" s="3"/>
      <c r="X1167" s="3"/>
      <c r="Y1167" s="3"/>
      <c r="Z1167" s="3"/>
      <c r="AA1167" s="3"/>
      <c r="AB1167" s="3"/>
      <c r="AC1167" s="3"/>
      <c r="AD1167" s="3"/>
      <c r="AE1167" s="3"/>
      <c r="AF1167">
        <f t="shared" si="22"/>
        <v>22</v>
      </c>
      <c r="AG1167" s="3">
        <f>_xlfn.ISOWEEKNUM(EDF[[#This Row],[Date]])</f>
        <v>44</v>
      </c>
      <c r="AH1167" s="3">
        <f>YEAR(EDF[[#This Row],[Date]])</f>
        <v>2023</v>
      </c>
    </row>
    <row r="1168" spans="1:34" x14ac:dyDescent="0.2">
      <c r="A1168" s="1">
        <v>45233.612222222226</v>
      </c>
      <c r="B1168" s="3" t="s">
        <v>233</v>
      </c>
      <c r="C1168" s="2">
        <v>45233</v>
      </c>
      <c r="D1168" s="3" t="s">
        <v>344</v>
      </c>
      <c r="E1168" s="3">
        <v>4</v>
      </c>
      <c r="F1168" s="3">
        <v>4</v>
      </c>
      <c r="G1168" s="3">
        <v>4</v>
      </c>
      <c r="H1168" s="3">
        <v>4</v>
      </c>
      <c r="I1168" s="3">
        <v>4</v>
      </c>
      <c r="J1168" s="3">
        <v>4</v>
      </c>
      <c r="K1168" s="3"/>
      <c r="L1168" s="3"/>
      <c r="M1168" s="3"/>
      <c r="N1168" s="3"/>
      <c r="O1168" s="3"/>
      <c r="P1168" s="3"/>
      <c r="Q1168" s="3"/>
      <c r="R1168" s="3"/>
      <c r="S1168" s="3"/>
      <c r="T1168" s="3"/>
      <c r="U1168" s="3"/>
      <c r="V1168" s="3"/>
      <c r="W1168" s="3"/>
      <c r="X1168" s="3"/>
      <c r="Y1168" s="3"/>
      <c r="Z1168" s="3"/>
      <c r="AA1168" s="3"/>
      <c r="AB1168" s="3"/>
      <c r="AC1168" s="3"/>
      <c r="AD1168" s="3"/>
      <c r="AE1168" s="3"/>
      <c r="AF1168">
        <f t="shared" si="22"/>
        <v>24</v>
      </c>
      <c r="AG1168" s="3">
        <f>_xlfn.ISOWEEKNUM(EDF[[#This Row],[Date]])</f>
        <v>44</v>
      </c>
      <c r="AH1168" s="3">
        <f>YEAR(EDF[[#This Row],[Date]])</f>
        <v>2023</v>
      </c>
    </row>
    <row r="1169" spans="1:34" x14ac:dyDescent="0.2">
      <c r="A1169" s="1">
        <v>45233.641608796293</v>
      </c>
      <c r="B1169" s="3" t="s">
        <v>88</v>
      </c>
      <c r="C1169" s="2">
        <v>45233</v>
      </c>
      <c r="D1169" s="3" t="s">
        <v>344</v>
      </c>
      <c r="E1169" s="3">
        <v>3</v>
      </c>
      <c r="F1169" s="3">
        <v>3</v>
      </c>
      <c r="G1169" s="3">
        <v>2</v>
      </c>
      <c r="H1169" s="3">
        <v>3</v>
      </c>
      <c r="I1169" s="3">
        <v>2</v>
      </c>
      <c r="J1169" s="3">
        <v>4</v>
      </c>
      <c r="K1169" s="3"/>
      <c r="L1169" s="3"/>
      <c r="M1169" s="3"/>
      <c r="N1169" s="3"/>
      <c r="O1169" s="3"/>
      <c r="P1169" s="3"/>
      <c r="Q1169" s="3"/>
      <c r="R1169" s="3"/>
      <c r="S1169" s="3"/>
      <c r="T1169" s="3"/>
      <c r="U1169" s="3"/>
      <c r="V1169" s="3"/>
      <c r="W1169" s="3"/>
      <c r="X1169" s="3"/>
      <c r="Y1169" s="3"/>
      <c r="Z1169" s="3"/>
      <c r="AA1169" s="3"/>
      <c r="AB1169" s="3"/>
      <c r="AC1169" s="3"/>
      <c r="AD1169" s="3"/>
      <c r="AE1169" s="3"/>
      <c r="AF1169">
        <f t="shared" si="22"/>
        <v>17</v>
      </c>
      <c r="AG1169" s="3">
        <f>_xlfn.ISOWEEKNUM(EDF[[#This Row],[Date]])</f>
        <v>44</v>
      </c>
      <c r="AH1169" s="3">
        <f>YEAR(EDF[[#This Row],[Date]])</f>
        <v>2023</v>
      </c>
    </row>
    <row r="1170" spans="1:34" x14ac:dyDescent="0.2">
      <c r="A1170" s="1">
        <v>45233.651643518519</v>
      </c>
      <c r="B1170" s="3" t="s">
        <v>135</v>
      </c>
      <c r="C1170" s="2">
        <v>45233</v>
      </c>
      <c r="D1170" s="3" t="s">
        <v>343</v>
      </c>
      <c r="E1170" s="3">
        <v>5</v>
      </c>
      <c r="F1170" s="3">
        <v>5</v>
      </c>
      <c r="G1170" s="3">
        <v>4</v>
      </c>
      <c r="H1170" s="3">
        <v>5</v>
      </c>
      <c r="I1170" s="3">
        <v>3</v>
      </c>
      <c r="J1170" s="3">
        <v>4</v>
      </c>
      <c r="K1170" s="3"/>
      <c r="L1170" s="3"/>
      <c r="M1170" s="3"/>
      <c r="N1170" s="3"/>
      <c r="O1170" s="3"/>
      <c r="P1170" s="3"/>
      <c r="Q1170" s="3"/>
      <c r="R1170" s="3"/>
      <c r="S1170" s="3"/>
      <c r="T1170" s="3"/>
      <c r="U1170" s="3"/>
      <c r="V1170" s="3"/>
      <c r="W1170" s="3"/>
      <c r="X1170" s="3"/>
      <c r="Y1170" s="3"/>
      <c r="Z1170" s="3"/>
      <c r="AA1170" s="3"/>
      <c r="AB1170" s="3"/>
      <c r="AC1170" s="3"/>
      <c r="AD1170" s="3"/>
      <c r="AE1170" s="3"/>
      <c r="AF1170">
        <f t="shared" si="22"/>
        <v>26</v>
      </c>
      <c r="AG1170" s="3">
        <f>_xlfn.ISOWEEKNUM(EDF[[#This Row],[Date]])</f>
        <v>44</v>
      </c>
      <c r="AH1170" s="3">
        <f>YEAR(EDF[[#This Row],[Date]])</f>
        <v>2023</v>
      </c>
    </row>
    <row r="1171" spans="1:34" x14ac:dyDescent="0.2">
      <c r="A1171" s="1">
        <v>45233.670451388891</v>
      </c>
      <c r="B1171" s="3" t="s">
        <v>99</v>
      </c>
      <c r="C1171" s="2">
        <v>45233</v>
      </c>
      <c r="D1171" s="3" t="s">
        <v>343</v>
      </c>
      <c r="E1171" s="3">
        <v>3</v>
      </c>
      <c r="F1171" s="3">
        <v>2</v>
      </c>
      <c r="G1171" s="3">
        <v>4</v>
      </c>
      <c r="H1171" s="3">
        <v>4</v>
      </c>
      <c r="I1171" s="3">
        <v>3</v>
      </c>
      <c r="J1171" s="3">
        <v>4</v>
      </c>
      <c r="K1171" s="3"/>
      <c r="L1171" s="3">
        <v>2</v>
      </c>
      <c r="M1171" s="3"/>
      <c r="N1171" s="3"/>
      <c r="O1171" s="3"/>
      <c r="P1171" s="3" t="s">
        <v>337</v>
      </c>
      <c r="Q1171" s="3"/>
      <c r="R1171" s="3"/>
      <c r="S1171" s="3"/>
      <c r="T1171" s="3"/>
      <c r="U1171" s="3"/>
      <c r="V1171" s="3"/>
      <c r="W1171" s="3"/>
      <c r="X1171" s="3"/>
      <c r="Y1171" s="3"/>
      <c r="Z1171" s="3"/>
      <c r="AA1171" s="3"/>
      <c r="AB1171" s="3"/>
      <c r="AC1171" s="3"/>
      <c r="AD1171" s="3"/>
      <c r="AE1171" s="3"/>
      <c r="AF1171">
        <f t="shared" si="22"/>
        <v>20</v>
      </c>
      <c r="AG1171" s="3">
        <f>_xlfn.ISOWEEKNUM(EDF[[#This Row],[Date]])</f>
        <v>44</v>
      </c>
      <c r="AH1171" s="3">
        <f>YEAR(EDF[[#This Row],[Date]])</f>
        <v>2023</v>
      </c>
    </row>
    <row r="1172" spans="1:34" x14ac:dyDescent="0.2">
      <c r="A1172" s="1">
        <v>45236.323912037034</v>
      </c>
      <c r="B1172" s="3" t="s">
        <v>121</v>
      </c>
      <c r="C1172" s="2">
        <v>45236</v>
      </c>
      <c r="D1172" s="3" t="s">
        <v>344</v>
      </c>
      <c r="E1172" s="3">
        <v>4</v>
      </c>
      <c r="F1172" s="3">
        <v>4</v>
      </c>
      <c r="G1172" s="3">
        <v>3</v>
      </c>
      <c r="H1172" s="3">
        <v>2</v>
      </c>
      <c r="I1172" s="3">
        <v>2</v>
      </c>
      <c r="J1172" s="3">
        <v>4</v>
      </c>
      <c r="K1172" s="3"/>
      <c r="L1172" s="3"/>
      <c r="M1172" s="3"/>
      <c r="N1172" s="3"/>
      <c r="O1172" s="3"/>
      <c r="P1172" s="3"/>
      <c r="Q1172" s="3"/>
      <c r="R1172" s="3"/>
      <c r="S1172" s="3"/>
      <c r="T1172" s="3"/>
      <c r="U1172" s="3"/>
      <c r="V1172" s="3"/>
      <c r="W1172" s="3"/>
      <c r="X1172" s="3"/>
      <c r="Y1172" s="3"/>
      <c r="Z1172" s="3"/>
      <c r="AA1172" s="3"/>
      <c r="AB1172" s="3"/>
      <c r="AC1172" s="3"/>
      <c r="AD1172" s="3"/>
      <c r="AE1172" s="3"/>
      <c r="AF1172">
        <f t="shared" si="22"/>
        <v>19</v>
      </c>
      <c r="AG1172" s="3">
        <f>_xlfn.ISOWEEKNUM(EDF[[#This Row],[Date]])</f>
        <v>45</v>
      </c>
      <c r="AH1172" s="3">
        <f>YEAR(EDF[[#This Row],[Date]])</f>
        <v>2023</v>
      </c>
    </row>
    <row r="1173" spans="1:34" ht="43" x14ac:dyDescent="0.2">
      <c r="A1173" s="1">
        <v>45236.32403935185</v>
      </c>
      <c r="B1173" s="3" t="s">
        <v>88</v>
      </c>
      <c r="C1173" s="2">
        <v>45236</v>
      </c>
      <c r="D1173" s="3" t="s">
        <v>344</v>
      </c>
      <c r="E1173" s="3">
        <v>2</v>
      </c>
      <c r="F1173" s="3">
        <v>2</v>
      </c>
      <c r="G1173" s="3">
        <v>1</v>
      </c>
      <c r="H1173" s="3">
        <v>2</v>
      </c>
      <c r="I1173" s="3">
        <v>2</v>
      </c>
      <c r="J1173" s="3">
        <v>2</v>
      </c>
      <c r="K1173" s="13" t="s">
        <v>399</v>
      </c>
      <c r="L1173" s="3"/>
      <c r="M1173" s="3"/>
      <c r="N1173" s="3"/>
      <c r="O1173" s="3"/>
      <c r="P1173" s="3"/>
      <c r="Q1173" s="3"/>
      <c r="R1173" s="3"/>
      <c r="S1173" s="3"/>
      <c r="T1173" s="3"/>
      <c r="U1173" s="3"/>
      <c r="V1173" s="3"/>
      <c r="W1173" s="3"/>
      <c r="X1173" s="3"/>
      <c r="Y1173" s="3"/>
      <c r="Z1173" s="3"/>
      <c r="AA1173" s="3"/>
      <c r="AB1173" s="3"/>
      <c r="AC1173" s="3"/>
      <c r="AD1173" s="3"/>
      <c r="AE1173" s="3"/>
      <c r="AF1173">
        <f t="shared" si="22"/>
        <v>11</v>
      </c>
      <c r="AG1173" s="3">
        <f>_xlfn.ISOWEEKNUM(EDF[[#This Row],[Date]])</f>
        <v>45</v>
      </c>
      <c r="AH1173" s="3">
        <f>YEAR(EDF[[#This Row],[Date]])</f>
        <v>2023</v>
      </c>
    </row>
    <row r="1174" spans="1:34" x14ac:dyDescent="0.2">
      <c r="A1174" s="1">
        <v>45236.324131944442</v>
      </c>
      <c r="B1174" s="3" t="s">
        <v>205</v>
      </c>
      <c r="C1174" s="2">
        <v>45236</v>
      </c>
      <c r="D1174" s="3" t="s">
        <v>343</v>
      </c>
      <c r="E1174" s="3">
        <v>3</v>
      </c>
      <c r="F1174" s="3">
        <v>3</v>
      </c>
      <c r="G1174" s="3">
        <v>2</v>
      </c>
      <c r="H1174" s="3">
        <v>4</v>
      </c>
      <c r="I1174" s="3">
        <v>3</v>
      </c>
      <c r="J1174" s="3">
        <v>3</v>
      </c>
      <c r="K1174" s="3"/>
      <c r="L1174" s="3"/>
      <c r="M1174" s="3"/>
      <c r="N1174" s="3"/>
      <c r="O1174" s="3"/>
      <c r="P1174" s="3"/>
      <c r="Q1174" s="3"/>
      <c r="R1174" s="3"/>
      <c r="S1174" s="3"/>
      <c r="T1174" s="3"/>
      <c r="U1174" s="3"/>
      <c r="V1174" s="3"/>
      <c r="W1174" s="3"/>
      <c r="X1174" s="3"/>
      <c r="Y1174" s="3"/>
      <c r="Z1174" s="3"/>
      <c r="AA1174" s="3"/>
      <c r="AB1174" s="3"/>
      <c r="AC1174" s="3"/>
      <c r="AD1174" s="3"/>
      <c r="AE1174" s="3"/>
      <c r="AF1174">
        <f t="shared" si="22"/>
        <v>18</v>
      </c>
      <c r="AG1174" s="3">
        <f>_xlfn.ISOWEEKNUM(EDF[[#This Row],[Date]])</f>
        <v>45</v>
      </c>
      <c r="AH1174" s="3">
        <f>YEAR(EDF[[#This Row],[Date]])</f>
        <v>2023</v>
      </c>
    </row>
    <row r="1175" spans="1:34" x14ac:dyDescent="0.2">
      <c r="A1175" s="1">
        <v>45236.324861111112</v>
      </c>
      <c r="B1175" s="3" t="s">
        <v>76</v>
      </c>
      <c r="C1175" s="2">
        <v>45236</v>
      </c>
      <c r="D1175" s="3" t="s">
        <v>344</v>
      </c>
      <c r="E1175" s="3">
        <v>3</v>
      </c>
      <c r="F1175" s="3">
        <v>3</v>
      </c>
      <c r="G1175" s="3">
        <v>2</v>
      </c>
      <c r="H1175" s="3">
        <v>3</v>
      </c>
      <c r="I1175" s="3">
        <v>3</v>
      </c>
      <c r="J1175" s="3">
        <v>3</v>
      </c>
      <c r="K1175" s="3"/>
      <c r="L1175" s="3"/>
      <c r="M1175" s="3"/>
      <c r="N1175" s="3"/>
      <c r="O1175" s="3"/>
      <c r="P1175" s="3"/>
      <c r="Q1175" s="3"/>
      <c r="R1175" s="3"/>
      <c r="S1175" s="3"/>
      <c r="T1175" s="3"/>
      <c r="U1175" s="3"/>
      <c r="V1175" s="3"/>
      <c r="W1175" s="3"/>
      <c r="X1175" s="3"/>
      <c r="Y1175" s="3"/>
      <c r="Z1175" s="3"/>
      <c r="AA1175" s="3"/>
      <c r="AB1175" s="3"/>
      <c r="AC1175" s="3"/>
      <c r="AD1175" s="3"/>
      <c r="AE1175" s="3"/>
      <c r="AF1175">
        <f t="shared" si="22"/>
        <v>17</v>
      </c>
      <c r="AG1175" s="3">
        <f>_xlfn.ISOWEEKNUM(EDF[[#This Row],[Date]])</f>
        <v>45</v>
      </c>
      <c r="AH1175" s="3">
        <f>YEAR(EDF[[#This Row],[Date]])</f>
        <v>2023</v>
      </c>
    </row>
    <row r="1176" spans="1:34" x14ac:dyDescent="0.2">
      <c r="A1176" s="1">
        <v>45236.334409722222</v>
      </c>
      <c r="B1176" s="3" t="s">
        <v>313</v>
      </c>
      <c r="C1176" s="2">
        <v>45236</v>
      </c>
      <c r="D1176" s="3" t="s">
        <v>336</v>
      </c>
      <c r="E1176" s="3">
        <v>2</v>
      </c>
      <c r="F1176" s="3">
        <v>2</v>
      </c>
      <c r="G1176" s="3">
        <v>1</v>
      </c>
      <c r="H1176" s="3">
        <v>1</v>
      </c>
      <c r="I1176" s="3">
        <v>3</v>
      </c>
      <c r="J1176" s="3">
        <v>3</v>
      </c>
      <c r="K1176" s="3" t="s">
        <v>400</v>
      </c>
      <c r="L1176" s="3"/>
      <c r="M1176" s="3"/>
      <c r="N1176" s="3"/>
      <c r="O1176" s="3"/>
      <c r="P1176" s="3"/>
      <c r="Q1176" s="3"/>
      <c r="R1176" s="3"/>
      <c r="S1176" s="3"/>
      <c r="T1176" s="3"/>
      <c r="U1176" s="3"/>
      <c r="V1176" s="3"/>
      <c r="W1176" s="3"/>
      <c r="X1176" s="3"/>
      <c r="Y1176" s="3"/>
      <c r="Z1176" s="3"/>
      <c r="AA1176" s="3"/>
      <c r="AB1176" s="3"/>
      <c r="AC1176" s="3"/>
      <c r="AD1176" s="3"/>
      <c r="AE1176" s="3" t="s">
        <v>401</v>
      </c>
      <c r="AF1176">
        <f t="shared" si="22"/>
        <v>12</v>
      </c>
      <c r="AG1176" s="3">
        <f>_xlfn.ISOWEEKNUM(EDF[[#This Row],[Date]])</f>
        <v>45</v>
      </c>
      <c r="AH1176" s="3">
        <f>YEAR(EDF[[#This Row],[Date]])</f>
        <v>2023</v>
      </c>
    </row>
    <row r="1177" spans="1:34" x14ac:dyDescent="0.2">
      <c r="A1177" s="1">
        <v>45236.356770833336</v>
      </c>
      <c r="B1177" s="3" t="s">
        <v>93</v>
      </c>
      <c r="C1177" s="2">
        <v>45236</v>
      </c>
      <c r="D1177" s="3" t="s">
        <v>343</v>
      </c>
      <c r="E1177" s="3">
        <v>4</v>
      </c>
      <c r="F1177" s="3">
        <v>2</v>
      </c>
      <c r="G1177" s="3">
        <v>2</v>
      </c>
      <c r="H1177" s="3">
        <v>2</v>
      </c>
      <c r="I1177" s="3">
        <v>4</v>
      </c>
      <c r="J1177" s="3">
        <v>4</v>
      </c>
      <c r="K1177" s="3"/>
      <c r="L1177" s="3"/>
      <c r="M1177" s="3"/>
      <c r="N1177" s="3"/>
      <c r="O1177" s="3"/>
      <c r="P1177" s="3"/>
      <c r="Q1177" s="3"/>
      <c r="R1177" s="3"/>
      <c r="S1177" s="3"/>
      <c r="T1177" s="3"/>
      <c r="U1177" s="3"/>
      <c r="V1177" s="3"/>
      <c r="W1177" s="3"/>
      <c r="X1177" s="3"/>
      <c r="Y1177" s="3"/>
      <c r="Z1177" s="3"/>
      <c r="AA1177" s="3"/>
      <c r="AB1177" s="3"/>
      <c r="AC1177" s="3"/>
      <c r="AD1177" s="3"/>
      <c r="AE1177" s="3"/>
      <c r="AF1177">
        <f t="shared" si="22"/>
        <v>18</v>
      </c>
      <c r="AG1177" s="3">
        <f>_xlfn.ISOWEEKNUM(EDF[[#This Row],[Date]])</f>
        <v>45</v>
      </c>
      <c r="AH1177" s="3">
        <f>YEAR(EDF[[#This Row],[Date]])</f>
        <v>2023</v>
      </c>
    </row>
    <row r="1178" spans="1:34" x14ac:dyDescent="0.2">
      <c r="A1178" s="1">
        <v>45236.374479166669</v>
      </c>
      <c r="B1178" s="3" t="s">
        <v>135</v>
      </c>
      <c r="C1178" s="2">
        <v>45236</v>
      </c>
      <c r="D1178" s="3" t="s">
        <v>343</v>
      </c>
      <c r="E1178" s="3">
        <v>4</v>
      </c>
      <c r="F1178" s="3">
        <v>4</v>
      </c>
      <c r="G1178" s="3">
        <v>2</v>
      </c>
      <c r="H1178" s="3">
        <v>2</v>
      </c>
      <c r="I1178" s="3">
        <v>3</v>
      </c>
      <c r="J1178" s="3">
        <v>4</v>
      </c>
      <c r="K1178" s="3"/>
      <c r="L1178" s="3"/>
      <c r="M1178" s="3"/>
      <c r="N1178" s="3"/>
      <c r="O1178" s="3"/>
      <c r="P1178" s="3"/>
      <c r="Q1178" s="3"/>
      <c r="R1178" s="3"/>
      <c r="S1178" s="3"/>
      <c r="T1178" s="3"/>
      <c r="U1178" s="3"/>
      <c r="V1178" s="3"/>
      <c r="W1178" s="3"/>
      <c r="X1178" s="3"/>
      <c r="Y1178" s="3"/>
      <c r="Z1178" s="3"/>
      <c r="AA1178" s="3"/>
      <c r="AB1178" s="3"/>
      <c r="AC1178" s="3"/>
      <c r="AD1178" s="3"/>
      <c r="AE1178" s="3"/>
      <c r="AF1178">
        <f t="shared" si="22"/>
        <v>19</v>
      </c>
      <c r="AG1178" s="3">
        <f>_xlfn.ISOWEEKNUM(EDF[[#This Row],[Date]])</f>
        <v>45</v>
      </c>
      <c r="AH1178" s="3">
        <f>YEAR(EDF[[#This Row],[Date]])</f>
        <v>2023</v>
      </c>
    </row>
    <row r="1179" spans="1:34" x14ac:dyDescent="0.2">
      <c r="A1179" s="1">
        <v>45236.37704861111</v>
      </c>
      <c r="B1179" s="3" t="s">
        <v>77</v>
      </c>
      <c r="C1179" s="2">
        <v>45236</v>
      </c>
      <c r="D1179" s="3" t="s">
        <v>344</v>
      </c>
      <c r="E1179" s="3">
        <v>4</v>
      </c>
      <c r="F1179" s="3">
        <v>2</v>
      </c>
      <c r="G1179" s="3">
        <v>3</v>
      </c>
      <c r="H1179" s="3">
        <v>2</v>
      </c>
      <c r="I1179" s="3">
        <v>3</v>
      </c>
      <c r="J1179" s="3">
        <v>4</v>
      </c>
      <c r="K1179" s="3"/>
      <c r="L1179" s="3">
        <v>4</v>
      </c>
      <c r="M1179" s="3"/>
      <c r="N1179" s="3"/>
      <c r="O1179" s="3"/>
      <c r="P1179" s="3"/>
      <c r="Q1179" s="3"/>
      <c r="R1179" s="3"/>
      <c r="S1179" s="3"/>
      <c r="T1179" s="3"/>
      <c r="U1179" s="3"/>
      <c r="V1179" s="3"/>
      <c r="W1179" s="3" t="s">
        <v>339</v>
      </c>
      <c r="X1179" s="3"/>
      <c r="Y1179" s="3"/>
      <c r="Z1179" s="3"/>
      <c r="AA1179" s="3"/>
      <c r="AB1179" s="3" t="s">
        <v>339</v>
      </c>
      <c r="AC1179" s="3" t="s">
        <v>339</v>
      </c>
      <c r="AD1179" s="3"/>
      <c r="AE1179" s="3"/>
      <c r="AF1179">
        <f t="shared" si="22"/>
        <v>18</v>
      </c>
      <c r="AG1179" s="3">
        <f>_xlfn.ISOWEEKNUM(EDF[[#This Row],[Date]])</f>
        <v>45</v>
      </c>
      <c r="AH1179" s="3">
        <f>YEAR(EDF[[#This Row],[Date]])</f>
        <v>2023</v>
      </c>
    </row>
    <row r="1180" spans="1:34" x14ac:dyDescent="0.2">
      <c r="A1180" s="1">
        <v>45236.378344907411</v>
      </c>
      <c r="B1180" s="3" t="s">
        <v>106</v>
      </c>
      <c r="C1180" s="2">
        <v>45235</v>
      </c>
      <c r="D1180" s="3" t="s">
        <v>344</v>
      </c>
      <c r="E1180" s="3">
        <v>4</v>
      </c>
      <c r="F1180" s="3">
        <v>2</v>
      </c>
      <c r="G1180" s="3">
        <v>5</v>
      </c>
      <c r="H1180" s="3">
        <v>4</v>
      </c>
      <c r="I1180" s="3">
        <v>4</v>
      </c>
      <c r="J1180" s="3">
        <v>5</v>
      </c>
      <c r="K1180" s="3"/>
      <c r="L1180" s="3"/>
      <c r="M1180" s="3"/>
      <c r="N1180" s="3"/>
      <c r="O1180" s="3"/>
      <c r="P1180" s="3"/>
      <c r="Q1180" s="3"/>
      <c r="R1180" s="3"/>
      <c r="S1180" s="3"/>
      <c r="T1180" s="3"/>
      <c r="U1180" s="3"/>
      <c r="V1180" s="3"/>
      <c r="W1180" s="3"/>
      <c r="X1180" s="3"/>
      <c r="Y1180" s="3"/>
      <c r="Z1180" s="3"/>
      <c r="AA1180" s="3"/>
      <c r="AB1180" s="3"/>
      <c r="AC1180" s="3"/>
      <c r="AD1180" s="3"/>
      <c r="AE1180" s="3"/>
      <c r="AF1180">
        <f t="shared" si="22"/>
        <v>24</v>
      </c>
      <c r="AG1180" s="3">
        <f>_xlfn.ISOWEEKNUM(EDF[[#This Row],[Date]])</f>
        <v>44</v>
      </c>
      <c r="AH1180" s="3">
        <f>YEAR(EDF[[#This Row],[Date]])</f>
        <v>2023</v>
      </c>
    </row>
    <row r="1181" spans="1:34" x14ac:dyDescent="0.2">
      <c r="A1181" s="1">
        <v>45236.37909722222</v>
      </c>
      <c r="B1181" s="3" t="s">
        <v>211</v>
      </c>
      <c r="C1181" s="2">
        <v>45236</v>
      </c>
      <c r="D1181" s="3" t="s">
        <v>334</v>
      </c>
      <c r="E1181" s="3">
        <v>3</v>
      </c>
      <c r="F1181" s="3">
        <v>3</v>
      </c>
      <c r="G1181" s="3">
        <v>2</v>
      </c>
      <c r="H1181" s="3">
        <v>3</v>
      </c>
      <c r="I1181" s="3">
        <v>2</v>
      </c>
      <c r="J1181" s="3">
        <v>3</v>
      </c>
      <c r="K1181" s="3"/>
      <c r="L1181" s="3"/>
      <c r="M1181" s="3"/>
      <c r="N1181" s="3"/>
      <c r="O1181" s="3"/>
      <c r="P1181" s="3"/>
      <c r="Q1181" s="3"/>
      <c r="R1181" s="3"/>
      <c r="S1181" s="3"/>
      <c r="T1181" s="3"/>
      <c r="U1181" s="3"/>
      <c r="V1181" s="3"/>
      <c r="W1181" s="3"/>
      <c r="X1181" s="3"/>
      <c r="Y1181" s="3"/>
      <c r="Z1181" s="3"/>
      <c r="AA1181" s="3"/>
      <c r="AB1181" s="3"/>
      <c r="AC1181" s="3"/>
      <c r="AD1181" s="3"/>
      <c r="AE1181" s="3"/>
      <c r="AF1181">
        <f t="shared" si="22"/>
        <v>16</v>
      </c>
      <c r="AG1181" s="3">
        <f>_xlfn.ISOWEEKNUM(EDF[[#This Row],[Date]])</f>
        <v>45</v>
      </c>
      <c r="AH1181" s="3">
        <f>YEAR(EDF[[#This Row],[Date]])</f>
        <v>2023</v>
      </c>
    </row>
    <row r="1182" spans="1:34" x14ac:dyDescent="0.2">
      <c r="A1182" s="1">
        <v>45236.379571759258</v>
      </c>
      <c r="B1182" s="3" t="s">
        <v>87</v>
      </c>
      <c r="C1182" s="2">
        <v>45236</v>
      </c>
      <c r="D1182" s="3" t="s">
        <v>334</v>
      </c>
      <c r="E1182" s="3">
        <v>4</v>
      </c>
      <c r="F1182" s="3">
        <v>4</v>
      </c>
      <c r="G1182" s="3">
        <v>4</v>
      </c>
      <c r="H1182" s="3">
        <v>4</v>
      </c>
      <c r="I1182" s="3">
        <v>5</v>
      </c>
      <c r="J1182" s="3">
        <v>4</v>
      </c>
      <c r="K1182" s="3"/>
      <c r="L1182" s="3"/>
      <c r="M1182" s="3"/>
      <c r="N1182" s="3"/>
      <c r="O1182" s="3"/>
      <c r="P1182" s="3"/>
      <c r="Q1182" s="3"/>
      <c r="R1182" s="3"/>
      <c r="S1182" s="3"/>
      <c r="T1182" s="3"/>
      <c r="U1182" s="3"/>
      <c r="V1182" s="3"/>
      <c r="W1182" s="3"/>
      <c r="X1182" s="3"/>
      <c r="Y1182" s="3"/>
      <c r="Z1182" s="3"/>
      <c r="AA1182" s="3"/>
      <c r="AB1182" s="3"/>
      <c r="AC1182" s="3"/>
      <c r="AD1182" s="3"/>
      <c r="AE1182" s="3"/>
      <c r="AF1182">
        <f t="shared" si="22"/>
        <v>25</v>
      </c>
      <c r="AG1182" s="3">
        <f>_xlfn.ISOWEEKNUM(EDF[[#This Row],[Date]])</f>
        <v>45</v>
      </c>
      <c r="AH1182" s="3">
        <f>YEAR(EDF[[#This Row],[Date]])</f>
        <v>2023</v>
      </c>
    </row>
    <row r="1183" spans="1:34" x14ac:dyDescent="0.2">
      <c r="A1183" s="1">
        <v>45236.396655092591</v>
      </c>
      <c r="B1183" s="3" t="s">
        <v>167</v>
      </c>
      <c r="C1183" s="2">
        <v>45236</v>
      </c>
      <c r="D1183" s="3" t="s">
        <v>344</v>
      </c>
      <c r="E1183" s="3">
        <v>3</v>
      </c>
      <c r="F1183" s="3">
        <v>2</v>
      </c>
      <c r="G1183" s="3">
        <v>3</v>
      </c>
      <c r="H1183" s="3">
        <v>2</v>
      </c>
      <c r="I1183" s="3">
        <v>3</v>
      </c>
      <c r="J1183" s="3">
        <v>4</v>
      </c>
      <c r="K1183" s="3" t="s">
        <v>402</v>
      </c>
      <c r="L1183" s="3"/>
      <c r="M1183" s="3"/>
      <c r="N1183" s="3"/>
      <c r="O1183" s="3"/>
      <c r="P1183" s="3"/>
      <c r="Q1183" s="3"/>
      <c r="R1183" s="3"/>
      <c r="S1183" s="3"/>
      <c r="T1183" s="3"/>
      <c r="U1183" s="3"/>
      <c r="V1183" s="3"/>
      <c r="W1183" s="3"/>
      <c r="X1183" s="3"/>
      <c r="Y1183" s="3"/>
      <c r="Z1183" s="3"/>
      <c r="AA1183" s="3"/>
      <c r="AB1183" s="3"/>
      <c r="AC1183" s="3"/>
      <c r="AD1183" s="3"/>
      <c r="AE1183" s="3"/>
      <c r="AF1183">
        <f t="shared" si="22"/>
        <v>17</v>
      </c>
      <c r="AG1183" s="3">
        <f>_xlfn.ISOWEEKNUM(EDF[[#This Row],[Date]])</f>
        <v>45</v>
      </c>
      <c r="AH1183" s="3">
        <f>YEAR(EDF[[#This Row],[Date]])</f>
        <v>2023</v>
      </c>
    </row>
    <row r="1184" spans="1:34" x14ac:dyDescent="0.2">
      <c r="A1184" s="1">
        <v>45236.40488425926</v>
      </c>
      <c r="B1184" s="3" t="s">
        <v>142</v>
      </c>
      <c r="C1184" s="2">
        <v>45236</v>
      </c>
      <c r="D1184" s="3" t="s">
        <v>343</v>
      </c>
      <c r="E1184" s="3">
        <v>4</v>
      </c>
      <c r="F1184" s="3">
        <v>4</v>
      </c>
      <c r="G1184" s="3">
        <v>3</v>
      </c>
      <c r="H1184" s="3">
        <v>2</v>
      </c>
      <c r="I1184" s="3">
        <v>2</v>
      </c>
      <c r="J1184" s="3">
        <v>4</v>
      </c>
      <c r="K1184" s="3"/>
      <c r="L1184" s="3"/>
      <c r="M1184" s="3"/>
      <c r="N1184" s="3"/>
      <c r="O1184" s="3"/>
      <c r="P1184" s="3"/>
      <c r="Q1184" s="3"/>
      <c r="R1184" s="3"/>
      <c r="S1184" s="3"/>
      <c r="T1184" s="3"/>
      <c r="U1184" s="3"/>
      <c r="V1184" s="3"/>
      <c r="W1184" s="3"/>
      <c r="X1184" s="3"/>
      <c r="Y1184" s="3"/>
      <c r="Z1184" s="3"/>
      <c r="AA1184" s="3"/>
      <c r="AB1184" s="3"/>
      <c r="AC1184" s="3"/>
      <c r="AD1184" s="3"/>
      <c r="AE1184" s="3"/>
      <c r="AF1184">
        <f t="shared" si="22"/>
        <v>19</v>
      </c>
      <c r="AG1184" s="3">
        <f>_xlfn.ISOWEEKNUM(EDF[[#This Row],[Date]])</f>
        <v>45</v>
      </c>
      <c r="AH1184" s="3">
        <f>YEAR(EDF[[#This Row],[Date]])</f>
        <v>2023</v>
      </c>
    </row>
    <row r="1185" spans="1:34" x14ac:dyDescent="0.2">
      <c r="A1185" s="1">
        <v>45236.409548611111</v>
      </c>
      <c r="B1185" s="3" t="s">
        <v>86</v>
      </c>
      <c r="C1185" s="2">
        <v>45236</v>
      </c>
      <c r="D1185" s="3" t="s">
        <v>336</v>
      </c>
      <c r="E1185" s="3">
        <v>4</v>
      </c>
      <c r="F1185" s="3">
        <v>2</v>
      </c>
      <c r="G1185" s="3">
        <v>3</v>
      </c>
      <c r="H1185" s="3">
        <v>2</v>
      </c>
      <c r="I1185" s="3">
        <v>3</v>
      </c>
      <c r="J1185" s="3">
        <v>3</v>
      </c>
      <c r="K1185" s="3"/>
      <c r="L1185" s="3"/>
      <c r="M1185" s="3"/>
      <c r="N1185" s="3"/>
      <c r="O1185" s="3"/>
      <c r="P1185" s="3"/>
      <c r="Q1185" s="3"/>
      <c r="R1185" s="3"/>
      <c r="S1185" s="3"/>
      <c r="T1185" s="3"/>
      <c r="U1185" s="3"/>
      <c r="V1185" s="3"/>
      <c r="W1185" s="3"/>
      <c r="X1185" s="3"/>
      <c r="Y1185" s="3"/>
      <c r="Z1185" s="3"/>
      <c r="AA1185" s="3"/>
      <c r="AB1185" s="3"/>
      <c r="AC1185" s="3"/>
      <c r="AD1185" s="3"/>
      <c r="AE1185" s="3" t="s">
        <v>403</v>
      </c>
      <c r="AF1185">
        <f t="shared" ref="AF1185:AF1216" si="23">SUM(E1185:J1185)</f>
        <v>17</v>
      </c>
      <c r="AG1185" s="3">
        <f>_xlfn.ISOWEEKNUM(EDF[[#This Row],[Date]])</f>
        <v>45</v>
      </c>
      <c r="AH1185" s="3">
        <f>YEAR(EDF[[#This Row],[Date]])</f>
        <v>2023</v>
      </c>
    </row>
    <row r="1186" spans="1:34" x14ac:dyDescent="0.2">
      <c r="A1186" s="1">
        <v>45236.448657407411</v>
      </c>
      <c r="B1186" s="3" t="s">
        <v>112</v>
      </c>
      <c r="C1186" s="2">
        <v>45236</v>
      </c>
      <c r="D1186" s="3" t="s">
        <v>343</v>
      </c>
      <c r="E1186" s="3">
        <v>3</v>
      </c>
      <c r="F1186" s="3">
        <v>3</v>
      </c>
      <c r="G1186" s="3">
        <v>4</v>
      </c>
      <c r="H1186" s="3">
        <v>3</v>
      </c>
      <c r="I1186" s="3">
        <v>4</v>
      </c>
      <c r="J1186" s="3">
        <v>4</v>
      </c>
      <c r="K1186" s="3"/>
      <c r="L1186" s="3"/>
      <c r="M1186" s="3"/>
      <c r="N1186" s="3"/>
      <c r="O1186" s="3"/>
      <c r="P1186" s="3"/>
      <c r="Q1186" s="3"/>
      <c r="R1186" s="3"/>
      <c r="S1186" s="3"/>
      <c r="T1186" s="3"/>
      <c r="U1186" s="3"/>
      <c r="V1186" s="3"/>
      <c r="W1186" s="3"/>
      <c r="X1186" s="3"/>
      <c r="Y1186" s="3"/>
      <c r="Z1186" s="3"/>
      <c r="AA1186" s="3"/>
      <c r="AB1186" s="3"/>
      <c r="AC1186" s="3"/>
      <c r="AD1186" s="3"/>
      <c r="AE1186" s="3"/>
      <c r="AF1186">
        <f t="shared" si="23"/>
        <v>21</v>
      </c>
      <c r="AG1186" s="3">
        <f>_xlfn.ISOWEEKNUM(EDF[[#This Row],[Date]])</f>
        <v>45</v>
      </c>
      <c r="AH1186" s="3">
        <f>YEAR(EDF[[#This Row],[Date]])</f>
        <v>2023</v>
      </c>
    </row>
    <row r="1187" spans="1:34" x14ac:dyDescent="0.2">
      <c r="A1187" s="1">
        <v>45236.451932870368</v>
      </c>
      <c r="B1187" s="3" t="s">
        <v>233</v>
      </c>
      <c r="C1187" s="2">
        <v>45236</v>
      </c>
      <c r="D1187" s="3" t="s">
        <v>344</v>
      </c>
      <c r="E1187" s="3">
        <v>3</v>
      </c>
      <c r="F1187" s="3">
        <v>4</v>
      </c>
      <c r="G1187" s="3">
        <v>4</v>
      </c>
      <c r="H1187" s="3">
        <v>2</v>
      </c>
      <c r="I1187" s="3">
        <v>4</v>
      </c>
      <c r="J1187" s="3">
        <v>4</v>
      </c>
      <c r="K1187" s="3"/>
      <c r="L1187" s="3">
        <v>6</v>
      </c>
      <c r="M1187" s="3"/>
      <c r="N1187" s="3"/>
      <c r="O1187" s="3"/>
      <c r="P1187" s="3"/>
      <c r="Q1187" s="3"/>
      <c r="R1187" s="3"/>
      <c r="S1187" s="3"/>
      <c r="T1187" s="3"/>
      <c r="U1187" s="3"/>
      <c r="V1187" s="3"/>
      <c r="W1187" s="3"/>
      <c r="X1187" s="3"/>
      <c r="Y1187" s="3"/>
      <c r="Z1187" s="3" t="s">
        <v>337</v>
      </c>
      <c r="AA1187" s="3"/>
      <c r="AB1187" s="3"/>
      <c r="AC1187" s="3"/>
      <c r="AD1187" s="3"/>
      <c r="AE1187" s="3" t="s">
        <v>404</v>
      </c>
      <c r="AF1187">
        <f t="shared" si="23"/>
        <v>21</v>
      </c>
      <c r="AG1187" s="3">
        <f>_xlfn.ISOWEEKNUM(EDF[[#This Row],[Date]])</f>
        <v>45</v>
      </c>
      <c r="AH1187" s="3">
        <f>YEAR(EDF[[#This Row],[Date]])</f>
        <v>2023</v>
      </c>
    </row>
    <row r="1188" spans="1:34" x14ac:dyDescent="0.2">
      <c r="A1188" s="1">
        <v>45236.452013888891</v>
      </c>
      <c r="B1188" s="3" t="s">
        <v>107</v>
      </c>
      <c r="C1188" s="2">
        <v>45236</v>
      </c>
      <c r="D1188" s="3" t="s">
        <v>344</v>
      </c>
      <c r="E1188" s="3">
        <v>4</v>
      </c>
      <c r="F1188" s="3">
        <v>2</v>
      </c>
      <c r="G1188" s="3">
        <v>3</v>
      </c>
      <c r="H1188" s="3">
        <v>3</v>
      </c>
      <c r="I1188" s="3">
        <v>3</v>
      </c>
      <c r="J1188" s="3">
        <v>4</v>
      </c>
      <c r="K1188" s="3"/>
      <c r="L1188" s="3"/>
      <c r="M1188" s="3"/>
      <c r="N1188" s="3"/>
      <c r="O1188" s="3"/>
      <c r="P1188" s="3"/>
      <c r="Q1188" s="3"/>
      <c r="R1188" s="3"/>
      <c r="S1188" s="3"/>
      <c r="T1188" s="3"/>
      <c r="U1188" s="3"/>
      <c r="V1188" s="3"/>
      <c r="W1188" s="3"/>
      <c r="X1188" s="3"/>
      <c r="Y1188" s="3"/>
      <c r="Z1188" s="3"/>
      <c r="AA1188" s="3"/>
      <c r="AB1188" s="3"/>
      <c r="AC1188" s="3"/>
      <c r="AD1188" s="3"/>
      <c r="AE1188" s="3"/>
      <c r="AF1188">
        <f t="shared" si="23"/>
        <v>19</v>
      </c>
      <c r="AG1188" s="3">
        <f>_xlfn.ISOWEEKNUM(EDF[[#This Row],[Date]])</f>
        <v>45</v>
      </c>
      <c r="AH1188" s="3">
        <f>YEAR(EDF[[#This Row],[Date]])</f>
        <v>2023</v>
      </c>
    </row>
    <row r="1189" spans="1:34" x14ac:dyDescent="0.2">
      <c r="A1189" s="1">
        <v>45236.458020833335</v>
      </c>
      <c r="B1189" s="3" t="s">
        <v>102</v>
      </c>
      <c r="C1189" s="2">
        <v>45236</v>
      </c>
      <c r="D1189" s="3" t="s">
        <v>344</v>
      </c>
      <c r="E1189" s="3">
        <v>5</v>
      </c>
      <c r="F1189" s="3">
        <v>5</v>
      </c>
      <c r="G1189" s="3">
        <v>5</v>
      </c>
      <c r="H1189" s="3">
        <v>3</v>
      </c>
      <c r="I1189" s="3">
        <v>3</v>
      </c>
      <c r="J1189" s="3">
        <v>4</v>
      </c>
      <c r="K1189" s="3"/>
      <c r="L1189" s="3">
        <v>2</v>
      </c>
      <c r="M1189" s="3"/>
      <c r="N1189" s="3"/>
      <c r="O1189" s="3"/>
      <c r="P1189" s="3"/>
      <c r="Q1189" s="3"/>
      <c r="R1189" s="3"/>
      <c r="S1189" s="3"/>
      <c r="T1189" s="3"/>
      <c r="U1189" s="3"/>
      <c r="V1189" s="3"/>
      <c r="W1189" s="3" t="s">
        <v>335</v>
      </c>
      <c r="X1189" s="3"/>
      <c r="Y1189" s="3"/>
      <c r="Z1189" s="3"/>
      <c r="AA1189" s="3"/>
      <c r="AB1189" s="3"/>
      <c r="AC1189" s="3"/>
      <c r="AD1189" s="3"/>
      <c r="AE1189" s="3"/>
      <c r="AF1189">
        <f t="shared" si="23"/>
        <v>25</v>
      </c>
      <c r="AG1189" s="3">
        <f>_xlfn.ISOWEEKNUM(EDF[[#This Row],[Date]])</f>
        <v>45</v>
      </c>
      <c r="AH1189" s="3">
        <f>YEAR(EDF[[#This Row],[Date]])</f>
        <v>2023</v>
      </c>
    </row>
    <row r="1190" spans="1:34" x14ac:dyDescent="0.2">
      <c r="A1190" s="1">
        <v>45236.646435185183</v>
      </c>
      <c r="B1190" s="3" t="s">
        <v>106</v>
      </c>
      <c r="C1190" s="2">
        <v>45236</v>
      </c>
      <c r="D1190" s="3" t="s">
        <v>344</v>
      </c>
      <c r="E1190" s="3">
        <v>5</v>
      </c>
      <c r="F1190" s="3">
        <v>4</v>
      </c>
      <c r="G1190" s="3">
        <v>5</v>
      </c>
      <c r="H1190" s="3">
        <v>3</v>
      </c>
      <c r="I1190" s="3">
        <v>5</v>
      </c>
      <c r="J1190" s="3">
        <v>5</v>
      </c>
      <c r="K1190" s="3"/>
      <c r="L1190" s="3"/>
      <c r="M1190" s="3"/>
      <c r="N1190" s="3"/>
      <c r="O1190" s="3"/>
      <c r="P1190" s="3"/>
      <c r="Q1190" s="3"/>
      <c r="R1190" s="3"/>
      <c r="S1190" s="3"/>
      <c r="T1190" s="3"/>
      <c r="U1190" s="3"/>
      <c r="V1190" s="3"/>
      <c r="W1190" s="3"/>
      <c r="X1190" s="3"/>
      <c r="Y1190" s="3"/>
      <c r="Z1190" s="3"/>
      <c r="AA1190" s="3"/>
      <c r="AB1190" s="3"/>
      <c r="AC1190" s="3"/>
      <c r="AD1190" s="3"/>
      <c r="AE1190" s="3"/>
      <c r="AF1190">
        <f t="shared" si="23"/>
        <v>27</v>
      </c>
      <c r="AG1190" s="3">
        <f>_xlfn.ISOWEEKNUM(EDF[[#This Row],[Date]])</f>
        <v>45</v>
      </c>
      <c r="AH1190" s="3">
        <f>YEAR(EDF[[#This Row],[Date]])</f>
        <v>2023</v>
      </c>
    </row>
    <row r="1191" spans="1:34" x14ac:dyDescent="0.2">
      <c r="A1191" s="1">
        <v>45237.298333333332</v>
      </c>
      <c r="B1191" s="3" t="s">
        <v>99</v>
      </c>
      <c r="C1191" s="2">
        <v>45237</v>
      </c>
      <c r="D1191" s="3" t="s">
        <v>343</v>
      </c>
      <c r="E1191" s="3">
        <v>3</v>
      </c>
      <c r="F1191" s="3">
        <v>2</v>
      </c>
      <c r="G1191" s="3">
        <v>4</v>
      </c>
      <c r="H1191" s="3">
        <v>2</v>
      </c>
      <c r="I1191" s="3">
        <v>2</v>
      </c>
      <c r="J1191" s="3">
        <v>4</v>
      </c>
      <c r="K1191" s="3"/>
      <c r="L1191" s="3">
        <v>2</v>
      </c>
      <c r="M1191" s="3"/>
      <c r="N1191" s="3"/>
      <c r="O1191" s="3"/>
      <c r="P1191" s="3" t="s">
        <v>337</v>
      </c>
      <c r="Q1191" s="3"/>
      <c r="R1191" s="3"/>
      <c r="S1191" s="3"/>
      <c r="T1191" s="3"/>
      <c r="U1191" s="3"/>
      <c r="V1191" s="3"/>
      <c r="W1191" s="3"/>
      <c r="X1191" s="3"/>
      <c r="Y1191" s="3"/>
      <c r="Z1191" s="3"/>
      <c r="AA1191" s="3"/>
      <c r="AB1191" s="3"/>
      <c r="AC1191" s="3"/>
      <c r="AD1191" s="3"/>
      <c r="AE1191" s="3"/>
      <c r="AF1191">
        <f t="shared" si="23"/>
        <v>17</v>
      </c>
      <c r="AG1191" s="3">
        <f>_xlfn.ISOWEEKNUM(EDF[[#This Row],[Date]])</f>
        <v>45</v>
      </c>
      <c r="AH1191" s="3">
        <f>YEAR(EDF[[#This Row],[Date]])</f>
        <v>2023</v>
      </c>
    </row>
    <row r="1192" spans="1:34" x14ac:dyDescent="0.2">
      <c r="A1192" s="1">
        <v>45237.348113425927</v>
      </c>
      <c r="B1192" s="3" t="s">
        <v>181</v>
      </c>
      <c r="C1192" s="2">
        <v>45237</v>
      </c>
      <c r="D1192" s="3" t="s">
        <v>344</v>
      </c>
      <c r="E1192" s="3">
        <v>4</v>
      </c>
      <c r="F1192" s="3">
        <v>4</v>
      </c>
      <c r="G1192" s="3">
        <v>4</v>
      </c>
      <c r="H1192" s="3">
        <v>4</v>
      </c>
      <c r="I1192" s="3">
        <v>3</v>
      </c>
      <c r="J1192" s="3">
        <v>3</v>
      </c>
      <c r="K1192" s="3"/>
      <c r="L1192" s="3"/>
      <c r="M1192" s="3"/>
      <c r="N1192" s="3"/>
      <c r="O1192" s="3"/>
      <c r="P1192" s="3"/>
      <c r="Q1192" s="3"/>
      <c r="R1192" s="3"/>
      <c r="S1192" s="3"/>
      <c r="T1192" s="3"/>
      <c r="U1192" s="3"/>
      <c r="V1192" s="3"/>
      <c r="W1192" s="3"/>
      <c r="X1192" s="3"/>
      <c r="Y1192" s="3"/>
      <c r="Z1192" s="3"/>
      <c r="AA1192" s="3"/>
      <c r="AB1192" s="3"/>
      <c r="AC1192" s="3"/>
      <c r="AD1192" s="3"/>
      <c r="AE1192" s="3"/>
      <c r="AF1192">
        <f t="shared" si="23"/>
        <v>22</v>
      </c>
      <c r="AG1192" s="3">
        <f>_xlfn.ISOWEEKNUM(EDF[[#This Row],[Date]])</f>
        <v>45</v>
      </c>
      <c r="AH1192" s="3">
        <f>YEAR(EDF[[#This Row],[Date]])</f>
        <v>2023</v>
      </c>
    </row>
    <row r="1193" spans="1:34" x14ac:dyDescent="0.2">
      <c r="A1193" s="1">
        <v>45237.348194444443</v>
      </c>
      <c r="B1193" s="3" t="s">
        <v>305</v>
      </c>
      <c r="C1193" s="2">
        <v>45237</v>
      </c>
      <c r="D1193" s="3" t="s">
        <v>343</v>
      </c>
      <c r="E1193" s="3">
        <v>4</v>
      </c>
      <c r="F1193" s="3">
        <v>3</v>
      </c>
      <c r="G1193" s="3">
        <v>4</v>
      </c>
      <c r="H1193" s="3">
        <v>3</v>
      </c>
      <c r="I1193" s="3">
        <v>4</v>
      </c>
      <c r="J1193" s="3">
        <v>4</v>
      </c>
      <c r="K1193" s="3"/>
      <c r="L1193" s="3">
        <v>4</v>
      </c>
      <c r="M1193" s="3"/>
      <c r="N1193" s="3"/>
      <c r="O1193" s="3"/>
      <c r="P1193" s="3"/>
      <c r="Q1193" s="3"/>
      <c r="R1193" s="3"/>
      <c r="S1193" s="3"/>
      <c r="T1193" s="3"/>
      <c r="U1193" s="3"/>
      <c r="V1193" s="3"/>
      <c r="W1193" s="3"/>
      <c r="X1193" s="3"/>
      <c r="Y1193" s="3"/>
      <c r="Z1193" s="3"/>
      <c r="AA1193" s="3"/>
      <c r="AB1193" s="3" t="s">
        <v>337</v>
      </c>
      <c r="AC1193" s="3"/>
      <c r="AD1193" s="3"/>
      <c r="AE1193" s="3" t="s">
        <v>405</v>
      </c>
      <c r="AF1193">
        <f t="shared" si="23"/>
        <v>22</v>
      </c>
      <c r="AG1193" s="3">
        <f>_xlfn.ISOWEEKNUM(EDF[[#This Row],[Date]])</f>
        <v>45</v>
      </c>
      <c r="AH1193" s="3">
        <f>YEAR(EDF[[#This Row],[Date]])</f>
        <v>2023</v>
      </c>
    </row>
    <row r="1194" spans="1:34" x14ac:dyDescent="0.2">
      <c r="A1194" s="1">
        <v>45237.348495370374</v>
      </c>
      <c r="B1194" s="3" t="s">
        <v>100</v>
      </c>
      <c r="C1194" s="2">
        <v>45237</v>
      </c>
      <c r="D1194" s="3" t="s">
        <v>334</v>
      </c>
      <c r="E1194" s="3">
        <v>4</v>
      </c>
      <c r="F1194" s="3">
        <v>4</v>
      </c>
      <c r="G1194" s="3">
        <v>4</v>
      </c>
      <c r="H1194" s="3">
        <v>4</v>
      </c>
      <c r="I1194" s="3">
        <v>3</v>
      </c>
      <c r="J1194" s="3">
        <v>2</v>
      </c>
      <c r="K1194" s="3"/>
      <c r="L1194" s="3">
        <v>4</v>
      </c>
      <c r="M1194" s="3"/>
      <c r="N1194" s="3"/>
      <c r="O1194" s="3"/>
      <c r="P1194" s="3"/>
      <c r="Q1194" s="3"/>
      <c r="R1194" s="3"/>
      <c r="S1194" s="3"/>
      <c r="T1194" s="3"/>
      <c r="U1194" s="3"/>
      <c r="V1194" s="3"/>
      <c r="W1194" s="3"/>
      <c r="X1194" s="3"/>
      <c r="Y1194" s="3"/>
      <c r="Z1194" s="3"/>
      <c r="AA1194" s="3"/>
      <c r="AB1194" s="3"/>
      <c r="AC1194" s="3"/>
      <c r="AD1194" s="3" t="s">
        <v>339</v>
      </c>
      <c r="AE1194" s="3"/>
      <c r="AF1194">
        <f t="shared" si="23"/>
        <v>21</v>
      </c>
      <c r="AG1194" s="3">
        <f>_xlfn.ISOWEEKNUM(EDF[[#This Row],[Date]])</f>
        <v>45</v>
      </c>
      <c r="AH1194" s="3">
        <f>YEAR(EDF[[#This Row],[Date]])</f>
        <v>2023</v>
      </c>
    </row>
    <row r="1195" spans="1:34" x14ac:dyDescent="0.2">
      <c r="A1195" s="1">
        <v>45237.349120370367</v>
      </c>
      <c r="B1195" s="3" t="s">
        <v>87</v>
      </c>
      <c r="C1195" s="2">
        <v>45237</v>
      </c>
      <c r="D1195" s="3" t="s">
        <v>334</v>
      </c>
      <c r="E1195" s="3">
        <v>4</v>
      </c>
      <c r="F1195" s="3">
        <v>3</v>
      </c>
      <c r="G1195" s="3">
        <v>5</v>
      </c>
      <c r="H1195" s="3">
        <v>4</v>
      </c>
      <c r="I1195" s="3">
        <v>4</v>
      </c>
      <c r="J1195" s="3">
        <v>4</v>
      </c>
      <c r="K1195" s="3"/>
      <c r="L1195" s="3"/>
      <c r="M1195" s="3"/>
      <c r="N1195" s="3"/>
      <c r="O1195" s="3"/>
      <c r="P1195" s="3"/>
      <c r="Q1195" s="3"/>
      <c r="R1195" s="3"/>
      <c r="S1195" s="3"/>
      <c r="T1195" s="3"/>
      <c r="U1195" s="3"/>
      <c r="V1195" s="3"/>
      <c r="W1195" s="3"/>
      <c r="X1195" s="3"/>
      <c r="Y1195" s="3"/>
      <c r="Z1195" s="3"/>
      <c r="AA1195" s="3"/>
      <c r="AB1195" s="3"/>
      <c r="AC1195" s="3"/>
      <c r="AD1195" s="3"/>
      <c r="AE1195" s="3"/>
      <c r="AF1195">
        <f t="shared" si="23"/>
        <v>24</v>
      </c>
      <c r="AG1195" s="3">
        <f>_xlfn.ISOWEEKNUM(EDF[[#This Row],[Date]])</f>
        <v>45</v>
      </c>
      <c r="AH1195" s="3">
        <f>YEAR(EDF[[#This Row],[Date]])</f>
        <v>2023</v>
      </c>
    </row>
    <row r="1196" spans="1:34" x14ac:dyDescent="0.2">
      <c r="A1196" s="1">
        <v>45237.350428240738</v>
      </c>
      <c r="B1196" s="3" t="s">
        <v>89</v>
      </c>
      <c r="C1196" s="2">
        <v>45237</v>
      </c>
      <c r="D1196" s="3" t="s">
        <v>344</v>
      </c>
      <c r="E1196" s="3">
        <v>5</v>
      </c>
      <c r="F1196" s="3">
        <v>2</v>
      </c>
      <c r="G1196" s="3">
        <v>4</v>
      </c>
      <c r="H1196" s="3">
        <v>3</v>
      </c>
      <c r="I1196" s="3">
        <v>2</v>
      </c>
      <c r="J1196" s="3">
        <v>3</v>
      </c>
      <c r="K1196" s="3"/>
      <c r="L1196" s="3"/>
      <c r="M1196" s="3"/>
      <c r="N1196" s="3"/>
      <c r="O1196" s="3"/>
      <c r="P1196" s="3"/>
      <c r="Q1196" s="3"/>
      <c r="R1196" s="3"/>
      <c r="S1196" s="3"/>
      <c r="T1196" s="3"/>
      <c r="U1196" s="3"/>
      <c r="V1196" s="3"/>
      <c r="W1196" s="3"/>
      <c r="X1196" s="3"/>
      <c r="Y1196" s="3"/>
      <c r="Z1196" s="3"/>
      <c r="AA1196" s="3"/>
      <c r="AB1196" s="3"/>
      <c r="AC1196" s="3"/>
      <c r="AD1196" s="3"/>
      <c r="AE1196" s="3"/>
      <c r="AF1196">
        <f t="shared" si="23"/>
        <v>19</v>
      </c>
      <c r="AG1196" s="3">
        <f>_xlfn.ISOWEEKNUM(EDF[[#This Row],[Date]])</f>
        <v>45</v>
      </c>
      <c r="AH1196" s="3">
        <f>YEAR(EDF[[#This Row],[Date]])</f>
        <v>2023</v>
      </c>
    </row>
    <row r="1197" spans="1:34" x14ac:dyDescent="0.2">
      <c r="A1197" s="1">
        <v>45237.351805555554</v>
      </c>
      <c r="B1197" s="3" t="s">
        <v>142</v>
      </c>
      <c r="C1197" s="2">
        <v>45237</v>
      </c>
      <c r="D1197" s="3" t="s">
        <v>343</v>
      </c>
      <c r="E1197" s="3">
        <v>4</v>
      </c>
      <c r="F1197" s="3">
        <v>3</v>
      </c>
      <c r="G1197" s="3">
        <v>3</v>
      </c>
      <c r="H1197" s="3">
        <v>3</v>
      </c>
      <c r="I1197" s="3">
        <v>2</v>
      </c>
      <c r="J1197" s="3">
        <v>4</v>
      </c>
      <c r="K1197" s="3" t="s">
        <v>406</v>
      </c>
      <c r="L1197" s="3"/>
      <c r="M1197" s="3"/>
      <c r="N1197" s="3"/>
      <c r="O1197" s="3"/>
      <c r="P1197" s="3"/>
      <c r="Q1197" s="3"/>
      <c r="R1197" s="3"/>
      <c r="S1197" s="3"/>
      <c r="T1197" s="3"/>
      <c r="U1197" s="3"/>
      <c r="V1197" s="3"/>
      <c r="W1197" s="3"/>
      <c r="X1197" s="3"/>
      <c r="Y1197" s="3"/>
      <c r="Z1197" s="3"/>
      <c r="AA1197" s="3"/>
      <c r="AB1197" s="3"/>
      <c r="AC1197" s="3"/>
      <c r="AD1197" s="3"/>
      <c r="AE1197" s="3"/>
      <c r="AF1197">
        <f t="shared" si="23"/>
        <v>19</v>
      </c>
      <c r="AG1197" s="3">
        <f>_xlfn.ISOWEEKNUM(EDF[[#This Row],[Date]])</f>
        <v>45</v>
      </c>
      <c r="AH1197" s="3">
        <f>YEAR(EDF[[#This Row],[Date]])</f>
        <v>2023</v>
      </c>
    </row>
    <row r="1198" spans="1:34" x14ac:dyDescent="0.2">
      <c r="A1198" s="1">
        <v>45237.354432870372</v>
      </c>
      <c r="B1198" s="3" t="s">
        <v>95</v>
      </c>
      <c r="C1198" s="2">
        <v>45237</v>
      </c>
      <c r="D1198" s="3" t="s">
        <v>344</v>
      </c>
      <c r="E1198" s="3">
        <v>3</v>
      </c>
      <c r="F1198" s="3">
        <v>2</v>
      </c>
      <c r="G1198" s="3">
        <v>2</v>
      </c>
      <c r="H1198" s="3">
        <v>3</v>
      </c>
      <c r="I1198" s="3">
        <v>3</v>
      </c>
      <c r="J1198" s="3">
        <v>3</v>
      </c>
      <c r="K1198" s="3" t="s">
        <v>407</v>
      </c>
      <c r="L1198" s="3"/>
      <c r="M1198" s="3"/>
      <c r="N1198" s="3"/>
      <c r="O1198" s="3"/>
      <c r="P1198" s="3"/>
      <c r="Q1198" s="3"/>
      <c r="R1198" s="3"/>
      <c r="S1198" s="3"/>
      <c r="T1198" s="3"/>
      <c r="U1198" s="3"/>
      <c r="V1198" s="3"/>
      <c r="W1198" s="3"/>
      <c r="X1198" s="3"/>
      <c r="Y1198" s="3"/>
      <c r="Z1198" s="3"/>
      <c r="AA1198" s="3"/>
      <c r="AB1198" s="3"/>
      <c r="AC1198" s="3"/>
      <c r="AD1198" s="3"/>
      <c r="AE1198" s="3"/>
      <c r="AF1198">
        <f t="shared" si="23"/>
        <v>16</v>
      </c>
      <c r="AG1198" s="3">
        <f>_xlfn.ISOWEEKNUM(EDF[[#This Row],[Date]])</f>
        <v>45</v>
      </c>
      <c r="AH1198" s="3">
        <f>YEAR(EDF[[#This Row],[Date]])</f>
        <v>2023</v>
      </c>
    </row>
    <row r="1199" spans="1:34" x14ac:dyDescent="0.2">
      <c r="A1199" s="1">
        <v>45237.355636574073</v>
      </c>
      <c r="B1199" s="3" t="s">
        <v>135</v>
      </c>
      <c r="C1199" s="2">
        <v>45237</v>
      </c>
      <c r="D1199" s="3" t="s">
        <v>343</v>
      </c>
      <c r="E1199" s="3">
        <v>4</v>
      </c>
      <c r="F1199" s="3">
        <v>4</v>
      </c>
      <c r="G1199" s="3">
        <v>4</v>
      </c>
      <c r="H1199" s="3">
        <v>3</v>
      </c>
      <c r="I1199" s="3">
        <v>3</v>
      </c>
      <c r="J1199" s="3">
        <v>4</v>
      </c>
      <c r="K1199" s="3"/>
      <c r="L1199" s="3"/>
      <c r="M1199" s="3"/>
      <c r="N1199" s="3"/>
      <c r="O1199" s="3"/>
      <c r="P1199" s="3"/>
      <c r="Q1199" s="3"/>
      <c r="R1199" s="3"/>
      <c r="S1199" s="3"/>
      <c r="T1199" s="3"/>
      <c r="U1199" s="3"/>
      <c r="V1199" s="3"/>
      <c r="W1199" s="3"/>
      <c r="X1199" s="3"/>
      <c r="Y1199" s="3"/>
      <c r="Z1199" s="3"/>
      <c r="AA1199" s="3"/>
      <c r="AB1199" s="3"/>
      <c r="AC1199" s="3"/>
      <c r="AD1199" s="3"/>
      <c r="AE1199" s="3"/>
      <c r="AF1199">
        <f t="shared" si="23"/>
        <v>22</v>
      </c>
      <c r="AG1199" s="3">
        <f>_xlfn.ISOWEEKNUM(EDF[[#This Row],[Date]])</f>
        <v>45</v>
      </c>
      <c r="AH1199" s="3">
        <f>YEAR(EDF[[#This Row],[Date]])</f>
        <v>2023</v>
      </c>
    </row>
    <row r="1200" spans="1:34" x14ac:dyDescent="0.2">
      <c r="A1200" s="1">
        <v>45237.35597222222</v>
      </c>
      <c r="B1200" s="3" t="s">
        <v>313</v>
      </c>
      <c r="C1200" s="2">
        <v>45237</v>
      </c>
      <c r="D1200" s="3" t="s">
        <v>336</v>
      </c>
      <c r="E1200" s="3">
        <v>3</v>
      </c>
      <c r="F1200" s="3">
        <v>2</v>
      </c>
      <c r="G1200" s="3">
        <v>2</v>
      </c>
      <c r="H1200" s="3">
        <v>2</v>
      </c>
      <c r="I1200" s="3">
        <v>3</v>
      </c>
      <c r="J1200" s="3">
        <v>3</v>
      </c>
      <c r="K1200" s="3"/>
      <c r="L1200" s="3">
        <v>7</v>
      </c>
      <c r="M1200" s="3"/>
      <c r="N1200" s="3"/>
      <c r="O1200" s="3"/>
      <c r="P1200" s="3" t="s">
        <v>339</v>
      </c>
      <c r="Q1200" s="3"/>
      <c r="R1200" s="3"/>
      <c r="S1200" s="3"/>
      <c r="T1200" s="3"/>
      <c r="U1200" s="3"/>
      <c r="V1200" s="3"/>
      <c r="W1200" s="3"/>
      <c r="X1200" s="3"/>
      <c r="Y1200" s="3"/>
      <c r="Z1200" s="3"/>
      <c r="AA1200" s="3"/>
      <c r="AB1200" s="3"/>
      <c r="AC1200" s="3"/>
      <c r="AD1200" s="3"/>
      <c r="AE1200" s="3"/>
      <c r="AF1200">
        <f t="shared" si="23"/>
        <v>15</v>
      </c>
      <c r="AG1200" s="3">
        <f>_xlfn.ISOWEEKNUM(EDF[[#This Row],[Date]])</f>
        <v>45</v>
      </c>
      <c r="AH1200" s="3">
        <f>YEAR(EDF[[#This Row],[Date]])</f>
        <v>2023</v>
      </c>
    </row>
    <row r="1201" spans="1:34" x14ac:dyDescent="0.2">
      <c r="A1201" s="1">
        <v>45237.356111111112</v>
      </c>
      <c r="B1201" s="3" t="s">
        <v>211</v>
      </c>
      <c r="C1201" s="2">
        <v>45237</v>
      </c>
      <c r="D1201" s="3" t="s">
        <v>334</v>
      </c>
      <c r="E1201" s="3">
        <v>3</v>
      </c>
      <c r="F1201" s="3">
        <v>2</v>
      </c>
      <c r="G1201" s="3">
        <v>4</v>
      </c>
      <c r="H1201" s="3">
        <v>3</v>
      </c>
      <c r="I1201" s="3">
        <v>3</v>
      </c>
      <c r="J1201" s="3">
        <v>3</v>
      </c>
      <c r="K1201" s="3"/>
      <c r="L1201" s="3"/>
      <c r="M1201" s="3"/>
      <c r="N1201" s="3"/>
      <c r="O1201" s="3"/>
      <c r="P1201" s="3"/>
      <c r="Q1201" s="3"/>
      <c r="R1201" s="3"/>
      <c r="S1201" s="3"/>
      <c r="T1201" s="3"/>
      <c r="U1201" s="3"/>
      <c r="V1201" s="3"/>
      <c r="W1201" s="3"/>
      <c r="X1201" s="3"/>
      <c r="Y1201" s="3"/>
      <c r="Z1201" s="3"/>
      <c r="AA1201" s="3"/>
      <c r="AB1201" s="3"/>
      <c r="AC1201" s="3"/>
      <c r="AD1201" s="3"/>
      <c r="AE1201" s="3"/>
      <c r="AF1201">
        <f t="shared" si="23"/>
        <v>18</v>
      </c>
      <c r="AG1201" s="3">
        <f>_xlfn.ISOWEEKNUM(EDF[[#This Row],[Date]])</f>
        <v>45</v>
      </c>
      <c r="AH1201" s="3">
        <f>YEAR(EDF[[#This Row],[Date]])</f>
        <v>2023</v>
      </c>
    </row>
    <row r="1202" spans="1:34" x14ac:dyDescent="0.2">
      <c r="A1202" s="1">
        <v>45237.367858796293</v>
      </c>
      <c r="B1202" s="3" t="s">
        <v>205</v>
      </c>
      <c r="C1202" s="2">
        <v>45237</v>
      </c>
      <c r="D1202" s="3" t="s">
        <v>343</v>
      </c>
      <c r="E1202" s="3">
        <v>3</v>
      </c>
      <c r="F1202" s="3">
        <v>3</v>
      </c>
      <c r="G1202" s="3">
        <v>3</v>
      </c>
      <c r="H1202" s="3">
        <v>3</v>
      </c>
      <c r="I1202" s="3">
        <v>2</v>
      </c>
      <c r="J1202" s="3">
        <v>3</v>
      </c>
      <c r="K1202" s="3"/>
      <c r="L1202" s="3"/>
      <c r="M1202" s="3"/>
      <c r="N1202" s="3"/>
      <c r="O1202" s="3"/>
      <c r="P1202" s="3"/>
      <c r="Q1202" s="3"/>
      <c r="R1202" s="3"/>
      <c r="S1202" s="3"/>
      <c r="T1202" s="3"/>
      <c r="U1202" s="3"/>
      <c r="V1202" s="3"/>
      <c r="W1202" s="3"/>
      <c r="X1202" s="3"/>
      <c r="Y1202" s="3"/>
      <c r="Z1202" s="3"/>
      <c r="AA1202" s="3"/>
      <c r="AB1202" s="3"/>
      <c r="AC1202" s="3"/>
      <c r="AD1202" s="3"/>
      <c r="AE1202" s="3"/>
      <c r="AF1202">
        <f t="shared" si="23"/>
        <v>17</v>
      </c>
      <c r="AG1202" s="3">
        <f>_xlfn.ISOWEEKNUM(EDF[[#This Row],[Date]])</f>
        <v>45</v>
      </c>
      <c r="AH1202" s="3">
        <f>YEAR(EDF[[#This Row],[Date]])</f>
        <v>2023</v>
      </c>
    </row>
    <row r="1203" spans="1:34" x14ac:dyDescent="0.2">
      <c r="A1203" s="1">
        <v>45237.374560185184</v>
      </c>
      <c r="B1203" s="3" t="s">
        <v>86</v>
      </c>
      <c r="C1203" s="2">
        <v>45237</v>
      </c>
      <c r="D1203" s="3" t="s">
        <v>336</v>
      </c>
      <c r="E1203" s="3">
        <v>4</v>
      </c>
      <c r="F1203" s="3">
        <v>2</v>
      </c>
      <c r="G1203" s="3">
        <v>2</v>
      </c>
      <c r="H1203" s="3">
        <v>2</v>
      </c>
      <c r="I1203" s="3">
        <v>3</v>
      </c>
      <c r="J1203" s="3">
        <v>4</v>
      </c>
      <c r="K1203" s="3"/>
      <c r="L1203" s="3"/>
      <c r="M1203" s="3"/>
      <c r="N1203" s="3"/>
      <c r="O1203" s="3"/>
      <c r="P1203" s="3"/>
      <c r="Q1203" s="3"/>
      <c r="R1203" s="3"/>
      <c r="S1203" s="3"/>
      <c r="T1203" s="3"/>
      <c r="U1203" s="3"/>
      <c r="V1203" s="3"/>
      <c r="W1203" s="3"/>
      <c r="X1203" s="3"/>
      <c r="Y1203" s="3"/>
      <c r="Z1203" s="3"/>
      <c r="AA1203" s="3"/>
      <c r="AB1203" s="3"/>
      <c r="AC1203" s="3"/>
      <c r="AD1203" s="3"/>
      <c r="AE1203" s="3" t="s">
        <v>408</v>
      </c>
      <c r="AF1203">
        <f t="shared" si="23"/>
        <v>17</v>
      </c>
      <c r="AG1203" s="3">
        <f>_xlfn.ISOWEEKNUM(EDF[[#This Row],[Date]])</f>
        <v>45</v>
      </c>
      <c r="AH1203" s="3">
        <f>YEAR(EDF[[#This Row],[Date]])</f>
        <v>2023</v>
      </c>
    </row>
    <row r="1204" spans="1:34" x14ac:dyDescent="0.2">
      <c r="A1204" s="1">
        <v>45237.39135416667</v>
      </c>
      <c r="B1204" s="3" t="s">
        <v>109</v>
      </c>
      <c r="C1204" s="2">
        <v>45237</v>
      </c>
      <c r="D1204" s="3" t="s">
        <v>334</v>
      </c>
      <c r="E1204" s="3">
        <v>4</v>
      </c>
      <c r="F1204" s="3">
        <v>3</v>
      </c>
      <c r="G1204" s="3">
        <v>4</v>
      </c>
      <c r="H1204" s="3">
        <v>4</v>
      </c>
      <c r="I1204" s="3">
        <v>5</v>
      </c>
      <c r="J1204" s="3">
        <v>5</v>
      </c>
      <c r="K1204" s="3"/>
      <c r="L1204" s="3"/>
      <c r="M1204" s="3"/>
      <c r="N1204" s="3"/>
      <c r="O1204" s="3"/>
      <c r="P1204" s="3"/>
      <c r="Q1204" s="3"/>
      <c r="R1204" s="3"/>
      <c r="S1204" s="3"/>
      <c r="T1204" s="3"/>
      <c r="U1204" s="3"/>
      <c r="V1204" s="3"/>
      <c r="W1204" s="3"/>
      <c r="X1204" s="3"/>
      <c r="Y1204" s="3"/>
      <c r="Z1204" s="3"/>
      <c r="AA1204" s="3"/>
      <c r="AB1204" s="3"/>
      <c r="AC1204" s="3"/>
      <c r="AD1204" s="3"/>
      <c r="AE1204" s="3"/>
      <c r="AF1204">
        <f t="shared" si="23"/>
        <v>25</v>
      </c>
      <c r="AG1204" s="3">
        <f>_xlfn.ISOWEEKNUM(EDF[[#This Row],[Date]])</f>
        <v>45</v>
      </c>
      <c r="AH1204" s="3">
        <f>YEAR(EDF[[#This Row],[Date]])</f>
        <v>2023</v>
      </c>
    </row>
    <row r="1205" spans="1:34" x14ac:dyDescent="0.2">
      <c r="A1205" s="1">
        <v>45237.400960648149</v>
      </c>
      <c r="B1205" s="3" t="s">
        <v>106</v>
      </c>
      <c r="C1205" s="2">
        <v>45237</v>
      </c>
      <c r="D1205" s="3" t="s">
        <v>344</v>
      </c>
      <c r="E1205" s="3">
        <v>5</v>
      </c>
      <c r="F1205" s="3">
        <v>4</v>
      </c>
      <c r="G1205" s="3">
        <v>4</v>
      </c>
      <c r="H1205" s="3">
        <v>3</v>
      </c>
      <c r="I1205" s="3">
        <v>3</v>
      </c>
      <c r="J1205" s="3">
        <v>5</v>
      </c>
      <c r="K1205" s="3"/>
      <c r="L1205" s="3"/>
      <c r="M1205" s="3"/>
      <c r="N1205" s="3"/>
      <c r="O1205" s="3"/>
      <c r="P1205" s="3"/>
      <c r="Q1205" s="3"/>
      <c r="R1205" s="3"/>
      <c r="S1205" s="3"/>
      <c r="T1205" s="3"/>
      <c r="U1205" s="3"/>
      <c r="V1205" s="3"/>
      <c r="W1205" s="3"/>
      <c r="X1205" s="3"/>
      <c r="Y1205" s="3"/>
      <c r="Z1205" s="3"/>
      <c r="AA1205" s="3"/>
      <c r="AB1205" s="3"/>
      <c r="AC1205" s="3"/>
      <c r="AD1205" s="3"/>
      <c r="AE1205" s="3"/>
      <c r="AF1205">
        <f t="shared" si="23"/>
        <v>24</v>
      </c>
      <c r="AG1205" s="3">
        <f>_xlfn.ISOWEEKNUM(EDF[[#This Row],[Date]])</f>
        <v>45</v>
      </c>
      <c r="AH1205" s="3">
        <f>YEAR(EDF[[#This Row],[Date]])</f>
        <v>2023</v>
      </c>
    </row>
    <row r="1206" spans="1:34" x14ac:dyDescent="0.2">
      <c r="A1206" s="1">
        <v>45237.405810185184</v>
      </c>
      <c r="B1206" s="3" t="s">
        <v>193</v>
      </c>
      <c r="C1206" s="2">
        <v>45237</v>
      </c>
      <c r="D1206" s="3" t="s">
        <v>343</v>
      </c>
      <c r="E1206" s="3">
        <v>4</v>
      </c>
      <c r="F1206" s="3">
        <v>4</v>
      </c>
      <c r="G1206" s="3">
        <v>5</v>
      </c>
      <c r="H1206" s="3">
        <v>3</v>
      </c>
      <c r="I1206" s="3">
        <v>3</v>
      </c>
      <c r="J1206" s="3">
        <v>4</v>
      </c>
      <c r="K1206" s="3"/>
      <c r="L1206" s="3">
        <v>1</v>
      </c>
      <c r="M1206" s="3"/>
      <c r="N1206" s="3"/>
      <c r="O1206" s="3"/>
      <c r="P1206" s="3"/>
      <c r="Q1206" s="3"/>
      <c r="R1206" s="3"/>
      <c r="S1206" s="3"/>
      <c r="T1206" s="3"/>
      <c r="U1206" s="3"/>
      <c r="V1206" s="3"/>
      <c r="W1206" s="3" t="s">
        <v>337</v>
      </c>
      <c r="X1206" s="3"/>
      <c r="Y1206" s="3" t="s">
        <v>339</v>
      </c>
      <c r="Z1206" s="3"/>
      <c r="AA1206" s="3"/>
      <c r="AB1206" s="3"/>
      <c r="AC1206" s="3"/>
      <c r="AD1206" s="3"/>
      <c r="AE1206" s="3"/>
      <c r="AF1206">
        <f t="shared" si="23"/>
        <v>23</v>
      </c>
      <c r="AG1206" s="3">
        <f>_xlfn.ISOWEEKNUM(EDF[[#This Row],[Date]])</f>
        <v>45</v>
      </c>
      <c r="AH1206" s="3">
        <f>YEAR(EDF[[#This Row],[Date]])</f>
        <v>2023</v>
      </c>
    </row>
    <row r="1207" spans="1:34" x14ac:dyDescent="0.2">
      <c r="A1207" s="1">
        <v>45237.414398148147</v>
      </c>
      <c r="B1207" s="3" t="s">
        <v>171</v>
      </c>
      <c r="C1207" s="2">
        <v>45237</v>
      </c>
      <c r="D1207" s="3" t="s">
        <v>336</v>
      </c>
      <c r="E1207" s="3">
        <v>3</v>
      </c>
      <c r="F1207" s="3">
        <v>3</v>
      </c>
      <c r="G1207" s="3">
        <v>3</v>
      </c>
      <c r="H1207" s="3">
        <v>2</v>
      </c>
      <c r="I1207" s="3">
        <v>3</v>
      </c>
      <c r="J1207" s="3">
        <v>4</v>
      </c>
      <c r="K1207" s="3"/>
      <c r="L1207" s="3"/>
      <c r="M1207" s="3"/>
      <c r="N1207" s="3"/>
      <c r="O1207" s="3"/>
      <c r="P1207" s="3"/>
      <c r="Q1207" s="3"/>
      <c r="R1207" s="3"/>
      <c r="S1207" s="3"/>
      <c r="T1207" s="3"/>
      <c r="U1207" s="3"/>
      <c r="V1207" s="3"/>
      <c r="W1207" s="3"/>
      <c r="X1207" s="3"/>
      <c r="Y1207" s="3"/>
      <c r="Z1207" s="3"/>
      <c r="AA1207" s="3"/>
      <c r="AB1207" s="3"/>
      <c r="AC1207" s="3"/>
      <c r="AD1207" s="3"/>
      <c r="AE1207" s="3"/>
      <c r="AF1207">
        <f t="shared" si="23"/>
        <v>18</v>
      </c>
      <c r="AG1207" s="3">
        <f>_xlfn.ISOWEEKNUM(EDF[[#This Row],[Date]])</f>
        <v>45</v>
      </c>
      <c r="AH1207" s="3">
        <f>YEAR(EDF[[#This Row],[Date]])</f>
        <v>2023</v>
      </c>
    </row>
    <row r="1208" spans="1:34" ht="57" x14ac:dyDescent="0.2">
      <c r="A1208" s="1">
        <v>45237.419050925928</v>
      </c>
      <c r="B1208" s="3" t="s">
        <v>88</v>
      </c>
      <c r="C1208" s="2">
        <v>45237</v>
      </c>
      <c r="D1208" s="3" t="s">
        <v>344</v>
      </c>
      <c r="E1208" s="3">
        <v>2</v>
      </c>
      <c r="F1208" s="3">
        <v>3</v>
      </c>
      <c r="G1208" s="3">
        <v>1</v>
      </c>
      <c r="H1208" s="3">
        <v>2</v>
      </c>
      <c r="I1208" s="3">
        <v>3</v>
      </c>
      <c r="J1208" s="3">
        <v>2</v>
      </c>
      <c r="K1208" s="13" t="s">
        <v>409</v>
      </c>
      <c r="L1208" s="3"/>
      <c r="M1208" s="3"/>
      <c r="N1208" s="3"/>
      <c r="O1208" s="3"/>
      <c r="P1208" s="3"/>
      <c r="Q1208" s="3"/>
      <c r="R1208" s="3"/>
      <c r="S1208" s="3"/>
      <c r="T1208" s="3"/>
      <c r="U1208" s="3"/>
      <c r="V1208" s="3"/>
      <c r="W1208" s="3"/>
      <c r="X1208" s="3"/>
      <c r="Y1208" s="3"/>
      <c r="Z1208" s="3"/>
      <c r="AA1208" s="3"/>
      <c r="AB1208" s="3"/>
      <c r="AC1208" s="3"/>
      <c r="AD1208" s="3"/>
      <c r="AE1208" s="3"/>
      <c r="AF1208">
        <f t="shared" si="23"/>
        <v>13</v>
      </c>
      <c r="AG1208" s="3">
        <f>_xlfn.ISOWEEKNUM(EDF[[#This Row],[Date]])</f>
        <v>45</v>
      </c>
      <c r="AH1208" s="3">
        <f>YEAR(EDF[[#This Row],[Date]])</f>
        <v>2023</v>
      </c>
    </row>
    <row r="1209" spans="1:34" x14ac:dyDescent="0.2">
      <c r="A1209" s="1">
        <v>45237.459386574075</v>
      </c>
      <c r="B1209" s="3" t="s">
        <v>192</v>
      </c>
      <c r="C1209" s="2">
        <v>45237</v>
      </c>
      <c r="D1209" s="3" t="s">
        <v>336</v>
      </c>
      <c r="E1209" s="3">
        <v>3</v>
      </c>
      <c r="F1209" s="3">
        <v>2</v>
      </c>
      <c r="G1209" s="3">
        <v>3</v>
      </c>
      <c r="H1209" s="3">
        <v>4</v>
      </c>
      <c r="I1209" s="3">
        <v>3</v>
      </c>
      <c r="J1209" s="3">
        <v>4</v>
      </c>
      <c r="K1209" s="3"/>
      <c r="L1209" s="3">
        <v>2</v>
      </c>
      <c r="M1209" s="3"/>
      <c r="N1209" s="3"/>
      <c r="O1209" s="3"/>
      <c r="P1209" s="3"/>
      <c r="Q1209" s="3"/>
      <c r="R1209" s="3"/>
      <c r="S1209" s="3"/>
      <c r="T1209" s="3"/>
      <c r="U1209" s="3"/>
      <c r="V1209" s="3"/>
      <c r="W1209" s="3"/>
      <c r="X1209" s="3"/>
      <c r="Y1209" s="3"/>
      <c r="Z1209" s="3" t="s">
        <v>339</v>
      </c>
      <c r="AA1209" s="3"/>
      <c r="AB1209" s="3"/>
      <c r="AC1209" s="3"/>
      <c r="AD1209" s="3"/>
      <c r="AE1209" s="3"/>
      <c r="AF1209">
        <f t="shared" si="23"/>
        <v>19</v>
      </c>
      <c r="AG1209" s="3">
        <f>_xlfn.ISOWEEKNUM(EDF[[#This Row],[Date]])</f>
        <v>45</v>
      </c>
      <c r="AH1209" s="3">
        <f>YEAR(EDF[[#This Row],[Date]])</f>
        <v>2023</v>
      </c>
    </row>
    <row r="1210" spans="1:34" x14ac:dyDescent="0.2">
      <c r="A1210" s="1">
        <v>45237.460798611108</v>
      </c>
      <c r="B1210" s="3" t="s">
        <v>112</v>
      </c>
      <c r="C1210" s="2">
        <v>45237</v>
      </c>
      <c r="D1210" s="3" t="s">
        <v>343</v>
      </c>
      <c r="E1210" s="3">
        <v>3</v>
      </c>
      <c r="F1210" s="3">
        <v>3</v>
      </c>
      <c r="G1210" s="3">
        <v>3</v>
      </c>
      <c r="H1210" s="3">
        <v>3</v>
      </c>
      <c r="I1210" s="3">
        <v>4</v>
      </c>
      <c r="J1210" s="3">
        <v>3</v>
      </c>
      <c r="K1210" s="3"/>
      <c r="L1210" s="3"/>
      <c r="M1210" s="3"/>
      <c r="N1210" s="3"/>
      <c r="O1210" s="3"/>
      <c r="P1210" s="3"/>
      <c r="Q1210" s="3"/>
      <c r="R1210" s="3"/>
      <c r="S1210" s="3"/>
      <c r="T1210" s="3"/>
      <c r="U1210" s="3"/>
      <c r="V1210" s="3"/>
      <c r="W1210" s="3"/>
      <c r="X1210" s="3"/>
      <c r="Y1210" s="3"/>
      <c r="Z1210" s="3"/>
      <c r="AA1210" s="3"/>
      <c r="AB1210" s="3"/>
      <c r="AC1210" s="3"/>
      <c r="AD1210" s="3"/>
      <c r="AE1210" s="3"/>
      <c r="AF1210">
        <f t="shared" si="23"/>
        <v>19</v>
      </c>
      <c r="AG1210" s="3">
        <f>_xlfn.ISOWEEKNUM(EDF[[#This Row],[Date]])</f>
        <v>45</v>
      </c>
      <c r="AH1210" s="3">
        <f>YEAR(EDF[[#This Row],[Date]])</f>
        <v>2023</v>
      </c>
    </row>
    <row r="1211" spans="1:34" x14ac:dyDescent="0.2">
      <c r="A1211" s="1">
        <v>45237.471226851849</v>
      </c>
      <c r="B1211" s="3" t="s">
        <v>168</v>
      </c>
      <c r="C1211" s="2">
        <v>45237</v>
      </c>
      <c r="D1211" s="3" t="s">
        <v>343</v>
      </c>
      <c r="E1211" s="3">
        <v>4</v>
      </c>
      <c r="F1211" s="3">
        <v>2</v>
      </c>
      <c r="G1211" s="3">
        <v>5</v>
      </c>
      <c r="H1211" s="3">
        <v>3</v>
      </c>
      <c r="I1211" s="3">
        <v>3</v>
      </c>
      <c r="J1211" s="3">
        <v>5</v>
      </c>
      <c r="K1211" s="3"/>
      <c r="L1211" s="3"/>
      <c r="M1211" s="3"/>
      <c r="N1211" s="3"/>
      <c r="O1211" s="3"/>
      <c r="P1211" s="3"/>
      <c r="Q1211" s="3"/>
      <c r="R1211" s="3"/>
      <c r="S1211" s="3"/>
      <c r="T1211" s="3"/>
      <c r="U1211" s="3"/>
      <c r="V1211" s="3"/>
      <c r="W1211" s="3"/>
      <c r="X1211" s="3"/>
      <c r="Y1211" s="3"/>
      <c r="Z1211" s="3"/>
      <c r="AA1211" s="3"/>
      <c r="AB1211" s="3"/>
      <c r="AC1211" s="3"/>
      <c r="AD1211" s="3"/>
      <c r="AE1211" s="3"/>
      <c r="AF1211">
        <f t="shared" si="23"/>
        <v>22</v>
      </c>
      <c r="AG1211" s="3">
        <f>_xlfn.ISOWEEKNUM(EDF[[#This Row],[Date]])</f>
        <v>45</v>
      </c>
      <c r="AH1211" s="3">
        <f>YEAR(EDF[[#This Row],[Date]])</f>
        <v>2023</v>
      </c>
    </row>
    <row r="1212" spans="1:34" x14ac:dyDescent="0.2">
      <c r="A1212" s="1">
        <v>45237.473657407405</v>
      </c>
      <c r="B1212" s="3" t="s">
        <v>76</v>
      </c>
      <c r="C1212" s="2">
        <v>45237</v>
      </c>
      <c r="D1212" s="3" t="s">
        <v>344</v>
      </c>
      <c r="E1212" s="3">
        <v>3</v>
      </c>
      <c r="F1212" s="3">
        <v>3</v>
      </c>
      <c r="G1212" s="3">
        <v>2</v>
      </c>
      <c r="H1212" s="3">
        <v>3</v>
      </c>
      <c r="I1212" s="3">
        <v>3</v>
      </c>
      <c r="J1212" s="3">
        <v>3</v>
      </c>
      <c r="K1212" s="3"/>
      <c r="L1212" s="3">
        <v>4</v>
      </c>
      <c r="M1212" s="3"/>
      <c r="N1212" s="3"/>
      <c r="O1212" s="3"/>
      <c r="P1212" s="3"/>
      <c r="Q1212" s="3"/>
      <c r="R1212" s="3" t="s">
        <v>335</v>
      </c>
      <c r="S1212" s="3"/>
      <c r="T1212" s="3"/>
      <c r="U1212" s="3"/>
      <c r="V1212" s="3"/>
      <c r="W1212" s="3"/>
      <c r="X1212" s="3"/>
      <c r="Y1212" s="3"/>
      <c r="Z1212" s="3"/>
      <c r="AA1212" s="3"/>
      <c r="AB1212" s="3"/>
      <c r="AC1212" s="3"/>
      <c r="AD1212" s="3"/>
      <c r="AE1212" s="3"/>
      <c r="AF1212">
        <f t="shared" si="23"/>
        <v>17</v>
      </c>
      <c r="AG1212" s="3">
        <f>_xlfn.ISOWEEKNUM(EDF[[#This Row],[Date]])</f>
        <v>45</v>
      </c>
      <c r="AH1212" s="3">
        <f>YEAR(EDF[[#This Row],[Date]])</f>
        <v>2023</v>
      </c>
    </row>
    <row r="1213" spans="1:34" x14ac:dyDescent="0.2">
      <c r="A1213" s="1">
        <v>45237.491493055553</v>
      </c>
      <c r="B1213" s="3" t="s">
        <v>80</v>
      </c>
      <c r="C1213" s="2">
        <v>45237</v>
      </c>
      <c r="D1213" s="3" t="s">
        <v>344</v>
      </c>
      <c r="E1213" s="3">
        <v>4</v>
      </c>
      <c r="F1213" s="3">
        <v>3</v>
      </c>
      <c r="G1213" s="3">
        <v>2</v>
      </c>
      <c r="H1213" s="3">
        <v>2</v>
      </c>
      <c r="I1213" s="3">
        <v>2</v>
      </c>
      <c r="J1213" s="3">
        <v>2</v>
      </c>
      <c r="K1213" s="3"/>
      <c r="L1213" s="3"/>
      <c r="M1213" s="3"/>
      <c r="N1213" s="3"/>
      <c r="O1213" s="3"/>
      <c r="P1213" s="3"/>
      <c r="Q1213" s="3"/>
      <c r="R1213" s="3"/>
      <c r="S1213" s="3"/>
      <c r="T1213" s="3"/>
      <c r="U1213" s="3"/>
      <c r="V1213" s="3"/>
      <c r="W1213" s="3"/>
      <c r="X1213" s="3"/>
      <c r="Y1213" s="3"/>
      <c r="Z1213" s="3"/>
      <c r="AA1213" s="3"/>
      <c r="AB1213" s="3"/>
      <c r="AC1213" s="3"/>
      <c r="AD1213" s="3"/>
      <c r="AE1213" s="3"/>
      <c r="AF1213">
        <f t="shared" si="23"/>
        <v>15</v>
      </c>
      <c r="AG1213" s="3">
        <f>_xlfn.ISOWEEKNUM(EDF[[#This Row],[Date]])</f>
        <v>45</v>
      </c>
      <c r="AH1213" s="3">
        <f>YEAR(EDF[[#This Row],[Date]])</f>
        <v>2023</v>
      </c>
    </row>
    <row r="1214" spans="1:34" x14ac:dyDescent="0.2">
      <c r="A1214" s="1">
        <v>45237.543020833335</v>
      </c>
      <c r="B1214" s="3" t="s">
        <v>107</v>
      </c>
      <c r="C1214" s="2">
        <v>45237</v>
      </c>
      <c r="D1214" s="3" t="s">
        <v>344</v>
      </c>
      <c r="E1214" s="3">
        <v>3</v>
      </c>
      <c r="F1214" s="3">
        <v>2</v>
      </c>
      <c r="G1214" s="3">
        <v>3</v>
      </c>
      <c r="H1214" s="3">
        <v>3</v>
      </c>
      <c r="I1214" s="3">
        <v>3</v>
      </c>
      <c r="J1214" s="3">
        <v>3</v>
      </c>
      <c r="K1214" s="3"/>
      <c r="L1214" s="3"/>
      <c r="M1214" s="3"/>
      <c r="N1214" s="3"/>
      <c r="O1214" s="3"/>
      <c r="P1214" s="3"/>
      <c r="Q1214" s="3"/>
      <c r="R1214" s="3"/>
      <c r="S1214" s="3"/>
      <c r="T1214" s="3"/>
      <c r="U1214" s="3"/>
      <c r="V1214" s="3"/>
      <c r="W1214" s="3"/>
      <c r="X1214" s="3"/>
      <c r="Y1214" s="3"/>
      <c r="Z1214" s="3"/>
      <c r="AA1214" s="3"/>
      <c r="AB1214" s="3"/>
      <c r="AC1214" s="3"/>
      <c r="AD1214" s="3"/>
      <c r="AE1214" s="3"/>
      <c r="AF1214">
        <f t="shared" si="23"/>
        <v>17</v>
      </c>
      <c r="AG1214" s="3">
        <f>_xlfn.ISOWEEKNUM(EDF[[#This Row],[Date]])</f>
        <v>45</v>
      </c>
      <c r="AH1214" s="3">
        <f>YEAR(EDF[[#This Row],[Date]])</f>
        <v>2023</v>
      </c>
    </row>
    <row r="1215" spans="1:34" x14ac:dyDescent="0.2">
      <c r="A1215" s="1">
        <v>45237.546493055554</v>
      </c>
      <c r="B1215" s="3" t="s">
        <v>167</v>
      </c>
      <c r="C1215" s="2">
        <v>45237</v>
      </c>
      <c r="D1215" s="3" t="s">
        <v>344</v>
      </c>
      <c r="E1215" s="3">
        <v>3</v>
      </c>
      <c r="F1215" s="3">
        <v>2</v>
      </c>
      <c r="G1215" s="3">
        <v>3</v>
      </c>
      <c r="H1215" s="3">
        <v>4</v>
      </c>
      <c r="I1215" s="3">
        <v>4</v>
      </c>
      <c r="J1215" s="3">
        <v>4</v>
      </c>
      <c r="K1215" s="3" t="s">
        <v>410</v>
      </c>
      <c r="L1215" s="3"/>
      <c r="M1215" s="3"/>
      <c r="N1215" s="3"/>
      <c r="O1215" s="3"/>
      <c r="P1215" s="3"/>
      <c r="Q1215" s="3"/>
      <c r="R1215" s="3"/>
      <c r="S1215" s="3"/>
      <c r="T1215" s="3"/>
      <c r="U1215" s="3"/>
      <c r="V1215" s="3"/>
      <c r="W1215" s="3"/>
      <c r="X1215" s="3"/>
      <c r="Y1215" s="3"/>
      <c r="Z1215" s="3"/>
      <c r="AA1215" s="3"/>
      <c r="AB1215" s="3"/>
      <c r="AC1215" s="3"/>
      <c r="AD1215" s="3"/>
      <c r="AE1215" s="3"/>
      <c r="AF1215">
        <f t="shared" si="23"/>
        <v>20</v>
      </c>
      <c r="AG1215" s="3">
        <f>_xlfn.ISOWEEKNUM(EDF[[#This Row],[Date]])</f>
        <v>45</v>
      </c>
      <c r="AH1215" s="3">
        <f>YEAR(EDF[[#This Row],[Date]])</f>
        <v>2023</v>
      </c>
    </row>
    <row r="1216" spans="1:34" x14ac:dyDescent="0.2">
      <c r="A1216" s="1">
        <v>45237.554259259261</v>
      </c>
      <c r="B1216" s="3" t="s">
        <v>93</v>
      </c>
      <c r="C1216" s="2">
        <v>45237</v>
      </c>
      <c r="D1216" s="3" t="s">
        <v>343</v>
      </c>
      <c r="E1216" s="3">
        <v>4</v>
      </c>
      <c r="F1216" s="3">
        <v>3</v>
      </c>
      <c r="G1216" s="3">
        <v>3</v>
      </c>
      <c r="H1216" s="3">
        <v>3</v>
      </c>
      <c r="I1216" s="3">
        <v>4</v>
      </c>
      <c r="J1216" s="3">
        <v>4</v>
      </c>
      <c r="K1216" s="3"/>
      <c r="L1216" s="3"/>
      <c r="M1216" s="3"/>
      <c r="N1216" s="3"/>
      <c r="O1216" s="3"/>
      <c r="P1216" s="3"/>
      <c r="Q1216" s="3"/>
      <c r="R1216" s="3"/>
      <c r="S1216" s="3"/>
      <c r="T1216" s="3"/>
      <c r="U1216" s="3"/>
      <c r="V1216" s="3"/>
      <c r="W1216" s="3"/>
      <c r="X1216" s="3"/>
      <c r="Y1216" s="3"/>
      <c r="Z1216" s="3"/>
      <c r="AA1216" s="3"/>
      <c r="AB1216" s="3"/>
      <c r="AC1216" s="3"/>
      <c r="AD1216" s="3"/>
      <c r="AE1216" s="3"/>
      <c r="AF1216">
        <f t="shared" si="23"/>
        <v>21</v>
      </c>
      <c r="AG1216" s="3">
        <f>_xlfn.ISOWEEKNUM(EDF[[#This Row],[Date]])</f>
        <v>45</v>
      </c>
      <c r="AH1216" s="3">
        <f>YEAR(EDF[[#This Row],[Date]])</f>
        <v>2023</v>
      </c>
    </row>
    <row r="1217" spans="1:34" x14ac:dyDescent="0.2">
      <c r="A1217" s="1">
        <v>45237.566666666666</v>
      </c>
      <c r="B1217" s="3" t="s">
        <v>131</v>
      </c>
      <c r="C1217" s="2">
        <v>45237</v>
      </c>
      <c r="D1217" s="3" t="s">
        <v>334</v>
      </c>
      <c r="E1217" s="3">
        <v>3</v>
      </c>
      <c r="F1217" s="3">
        <v>2</v>
      </c>
      <c r="G1217" s="3">
        <v>2</v>
      </c>
      <c r="H1217" s="3">
        <v>3</v>
      </c>
      <c r="I1217" s="3">
        <v>3</v>
      </c>
      <c r="J1217" s="3">
        <v>3</v>
      </c>
      <c r="K1217" s="3"/>
      <c r="L1217" s="3"/>
      <c r="M1217" s="3"/>
      <c r="N1217" s="3"/>
      <c r="O1217" s="3"/>
      <c r="P1217" s="3"/>
      <c r="Q1217" s="3"/>
      <c r="R1217" s="3"/>
      <c r="S1217" s="3"/>
      <c r="T1217" s="3"/>
      <c r="U1217" s="3"/>
      <c r="V1217" s="3"/>
      <c r="W1217" s="3"/>
      <c r="X1217" s="3"/>
      <c r="Y1217" s="3"/>
      <c r="Z1217" s="3"/>
      <c r="AA1217" s="3"/>
      <c r="AB1217" s="3"/>
      <c r="AC1217" s="3"/>
      <c r="AD1217" s="3"/>
      <c r="AE1217" s="3"/>
      <c r="AF1217">
        <f t="shared" ref="AF1217:AF1247" si="24">SUM(E1217:J1217)</f>
        <v>16</v>
      </c>
      <c r="AG1217" s="3">
        <f>_xlfn.ISOWEEKNUM(EDF[[#This Row],[Date]])</f>
        <v>45</v>
      </c>
      <c r="AH1217" s="3">
        <f>YEAR(EDF[[#This Row],[Date]])</f>
        <v>2023</v>
      </c>
    </row>
    <row r="1218" spans="1:34" x14ac:dyDescent="0.2">
      <c r="A1218" s="1">
        <v>45237.601307870369</v>
      </c>
      <c r="B1218" s="3" t="s">
        <v>78</v>
      </c>
      <c r="C1218" s="2">
        <v>45237</v>
      </c>
      <c r="D1218" s="3" t="s">
        <v>334</v>
      </c>
      <c r="E1218" s="3">
        <v>3</v>
      </c>
      <c r="F1218" s="3">
        <v>2</v>
      </c>
      <c r="G1218" s="3">
        <v>2</v>
      </c>
      <c r="H1218" s="3">
        <v>3</v>
      </c>
      <c r="I1218" s="3">
        <v>2</v>
      </c>
      <c r="J1218" s="3">
        <v>2</v>
      </c>
      <c r="K1218" s="3" t="s">
        <v>411</v>
      </c>
      <c r="L1218" s="3">
        <v>3</v>
      </c>
      <c r="M1218" s="3"/>
      <c r="N1218" s="3"/>
      <c r="O1218" s="3"/>
      <c r="P1218" s="3"/>
      <c r="Q1218" s="3"/>
      <c r="R1218" s="3"/>
      <c r="S1218" s="3"/>
      <c r="T1218" s="3"/>
      <c r="U1218" s="3"/>
      <c r="V1218" s="3"/>
      <c r="W1218" s="3"/>
      <c r="X1218" s="3"/>
      <c r="Y1218" s="3"/>
      <c r="Z1218" s="3"/>
      <c r="AA1218" s="3"/>
      <c r="AB1218" s="3"/>
      <c r="AC1218" s="3" t="s">
        <v>337</v>
      </c>
      <c r="AD1218" s="3"/>
      <c r="AE1218" s="3" t="s">
        <v>412</v>
      </c>
      <c r="AF1218">
        <f t="shared" si="24"/>
        <v>14</v>
      </c>
      <c r="AG1218" s="3">
        <f>_xlfn.ISOWEEKNUM(EDF[[#This Row],[Date]])</f>
        <v>45</v>
      </c>
      <c r="AH1218" s="3">
        <f>YEAR(EDF[[#This Row],[Date]])</f>
        <v>2023</v>
      </c>
    </row>
    <row r="1219" spans="1:34" x14ac:dyDescent="0.2">
      <c r="A1219" s="1">
        <v>45237.633101851854</v>
      </c>
      <c r="B1219" s="3" t="s">
        <v>83</v>
      </c>
      <c r="C1219" s="2">
        <v>45237</v>
      </c>
      <c r="D1219" s="3" t="s">
        <v>334</v>
      </c>
      <c r="E1219" s="3">
        <v>5</v>
      </c>
      <c r="F1219" s="3">
        <v>5</v>
      </c>
      <c r="G1219" s="3">
        <v>4</v>
      </c>
      <c r="H1219" s="3">
        <v>4</v>
      </c>
      <c r="I1219" s="3">
        <v>3</v>
      </c>
      <c r="J1219" s="3">
        <v>2</v>
      </c>
      <c r="K1219" s="3"/>
      <c r="L1219" s="3"/>
      <c r="M1219" s="3"/>
      <c r="N1219" s="3"/>
      <c r="O1219" s="3"/>
      <c r="P1219" s="3"/>
      <c r="Q1219" s="3"/>
      <c r="R1219" s="3"/>
      <c r="S1219" s="3"/>
      <c r="T1219" s="3"/>
      <c r="U1219" s="3"/>
      <c r="V1219" s="3"/>
      <c r="W1219" s="3"/>
      <c r="X1219" s="3"/>
      <c r="Y1219" s="3"/>
      <c r="Z1219" s="3"/>
      <c r="AA1219" s="3"/>
      <c r="AB1219" s="3"/>
      <c r="AC1219" s="3"/>
      <c r="AD1219" s="3"/>
      <c r="AE1219" s="3"/>
      <c r="AF1219">
        <f t="shared" si="24"/>
        <v>23</v>
      </c>
      <c r="AG1219" s="3">
        <f>_xlfn.ISOWEEKNUM(EDF[[#This Row],[Date]])</f>
        <v>45</v>
      </c>
      <c r="AH1219" s="3">
        <f>YEAR(EDF[[#This Row],[Date]])</f>
        <v>2023</v>
      </c>
    </row>
    <row r="1220" spans="1:34" x14ac:dyDescent="0.2">
      <c r="A1220" s="1">
        <v>45238.296238425923</v>
      </c>
      <c r="B1220" s="3" t="s">
        <v>99</v>
      </c>
      <c r="C1220" s="2">
        <v>45238</v>
      </c>
      <c r="D1220" s="3" t="s">
        <v>343</v>
      </c>
      <c r="E1220" s="3">
        <v>3</v>
      </c>
      <c r="F1220" s="3">
        <v>2</v>
      </c>
      <c r="G1220" s="3">
        <v>4</v>
      </c>
      <c r="H1220" s="3">
        <v>2</v>
      </c>
      <c r="I1220" s="3">
        <v>3</v>
      </c>
      <c r="J1220" s="3">
        <v>4</v>
      </c>
      <c r="K1220" s="3"/>
      <c r="L1220" s="3">
        <v>2</v>
      </c>
      <c r="M1220" s="3"/>
      <c r="N1220" s="3"/>
      <c r="O1220" s="3"/>
      <c r="P1220" s="3" t="s">
        <v>337</v>
      </c>
      <c r="Q1220" s="3"/>
      <c r="R1220" s="3"/>
      <c r="S1220" s="3"/>
      <c r="T1220" s="3"/>
      <c r="U1220" s="3"/>
      <c r="V1220" s="3"/>
      <c r="W1220" s="3"/>
      <c r="X1220" s="3"/>
      <c r="Y1220" s="3"/>
      <c r="Z1220" s="3"/>
      <c r="AA1220" s="3"/>
      <c r="AB1220" s="3"/>
      <c r="AC1220" s="3"/>
      <c r="AD1220" s="3"/>
      <c r="AE1220" s="3"/>
      <c r="AF1220">
        <f t="shared" si="24"/>
        <v>18</v>
      </c>
      <c r="AG1220" s="3">
        <f>_xlfn.ISOWEEKNUM(EDF[[#This Row],[Date]])</f>
        <v>45</v>
      </c>
      <c r="AH1220" s="3">
        <f>YEAR(EDF[[#This Row],[Date]])</f>
        <v>2023</v>
      </c>
    </row>
    <row r="1221" spans="1:34" x14ac:dyDescent="0.2">
      <c r="A1221" s="1">
        <v>45238.313078703701</v>
      </c>
      <c r="B1221" s="3" t="s">
        <v>305</v>
      </c>
      <c r="C1221" s="2">
        <v>45238</v>
      </c>
      <c r="D1221" s="3" t="s">
        <v>334</v>
      </c>
      <c r="E1221" s="3">
        <v>3</v>
      </c>
      <c r="F1221" s="3">
        <v>3</v>
      </c>
      <c r="G1221" s="3">
        <v>4</v>
      </c>
      <c r="H1221" s="3">
        <v>3</v>
      </c>
      <c r="I1221" s="3">
        <v>4</v>
      </c>
      <c r="J1221" s="3">
        <v>4</v>
      </c>
      <c r="K1221" s="3"/>
      <c r="L1221" s="3"/>
      <c r="M1221" s="3"/>
      <c r="N1221" s="3"/>
      <c r="O1221" s="3"/>
      <c r="P1221" s="3"/>
      <c r="Q1221" s="3"/>
      <c r="R1221" s="3"/>
      <c r="S1221" s="3"/>
      <c r="T1221" s="3"/>
      <c r="U1221" s="3"/>
      <c r="V1221" s="3"/>
      <c r="W1221" s="3"/>
      <c r="X1221" s="3"/>
      <c r="Y1221" s="3"/>
      <c r="Z1221" s="3"/>
      <c r="AA1221" s="3"/>
      <c r="AB1221" s="3" t="s">
        <v>337</v>
      </c>
      <c r="AC1221" s="3"/>
      <c r="AD1221" s="3"/>
      <c r="AE1221" s="3"/>
      <c r="AF1221">
        <f t="shared" si="24"/>
        <v>21</v>
      </c>
      <c r="AG1221" s="3">
        <f>_xlfn.ISOWEEKNUM(EDF[[#This Row],[Date]])</f>
        <v>45</v>
      </c>
      <c r="AH1221" s="3">
        <f>YEAR(EDF[[#This Row],[Date]])</f>
        <v>2023</v>
      </c>
    </row>
    <row r="1222" spans="1:34" x14ac:dyDescent="0.2">
      <c r="A1222" s="1">
        <v>45238.326944444445</v>
      </c>
      <c r="B1222" s="3" t="s">
        <v>86</v>
      </c>
      <c r="C1222" s="2">
        <v>45238</v>
      </c>
      <c r="D1222" s="3" t="s">
        <v>336</v>
      </c>
      <c r="E1222" s="3">
        <v>4</v>
      </c>
      <c r="F1222" s="3">
        <v>3</v>
      </c>
      <c r="G1222" s="3">
        <v>4</v>
      </c>
      <c r="H1222" s="3">
        <v>4</v>
      </c>
      <c r="I1222" s="3">
        <v>4</v>
      </c>
      <c r="J1222" s="3">
        <v>4</v>
      </c>
      <c r="K1222" s="3"/>
      <c r="L1222" s="3">
        <v>8</v>
      </c>
      <c r="M1222" s="3"/>
      <c r="N1222" s="3"/>
      <c r="O1222" s="3"/>
      <c r="P1222" s="3"/>
      <c r="Q1222" s="3"/>
      <c r="R1222" s="3"/>
      <c r="S1222" s="3"/>
      <c r="T1222" s="3"/>
      <c r="U1222" s="3"/>
      <c r="V1222" s="3"/>
      <c r="W1222" s="3"/>
      <c r="X1222" s="3"/>
      <c r="Y1222" s="3" t="s">
        <v>335</v>
      </c>
      <c r="Z1222" s="3"/>
      <c r="AA1222" s="3"/>
      <c r="AB1222" s="3"/>
      <c r="AC1222" s="3"/>
      <c r="AD1222" s="3"/>
      <c r="AE1222" s="3" t="s">
        <v>284</v>
      </c>
      <c r="AF1222">
        <f t="shared" si="24"/>
        <v>23</v>
      </c>
      <c r="AG1222" s="3">
        <f>_xlfn.ISOWEEKNUM(EDF[[#This Row],[Date]])</f>
        <v>45</v>
      </c>
      <c r="AH1222" s="3">
        <f>YEAR(EDF[[#This Row],[Date]])</f>
        <v>2023</v>
      </c>
    </row>
    <row r="1223" spans="1:34" x14ac:dyDescent="0.2">
      <c r="A1223" s="1">
        <v>45238.332488425927</v>
      </c>
      <c r="B1223" s="3" t="s">
        <v>121</v>
      </c>
      <c r="C1223" s="2">
        <v>45238</v>
      </c>
      <c r="D1223" s="3" t="s">
        <v>344</v>
      </c>
      <c r="E1223" s="3">
        <v>4</v>
      </c>
      <c r="F1223" s="3">
        <v>3</v>
      </c>
      <c r="G1223" s="3">
        <v>2</v>
      </c>
      <c r="H1223" s="3">
        <v>3</v>
      </c>
      <c r="I1223" s="3">
        <v>3</v>
      </c>
      <c r="J1223" s="3">
        <v>4</v>
      </c>
      <c r="K1223" s="3"/>
      <c r="L1223" s="3"/>
      <c r="M1223" s="3"/>
      <c r="N1223" s="3"/>
      <c r="O1223" s="3"/>
      <c r="P1223" s="3"/>
      <c r="Q1223" s="3"/>
      <c r="R1223" s="3"/>
      <c r="S1223" s="3"/>
      <c r="T1223" s="3"/>
      <c r="U1223" s="3"/>
      <c r="V1223" s="3"/>
      <c r="W1223" s="3"/>
      <c r="X1223" s="3"/>
      <c r="Y1223" s="3"/>
      <c r="Z1223" s="3"/>
      <c r="AA1223" s="3"/>
      <c r="AB1223" s="3"/>
      <c r="AC1223" s="3"/>
      <c r="AD1223" s="3"/>
      <c r="AE1223" s="3"/>
      <c r="AF1223">
        <f t="shared" si="24"/>
        <v>19</v>
      </c>
      <c r="AG1223" s="3">
        <f>_xlfn.ISOWEEKNUM(EDF[[#This Row],[Date]])</f>
        <v>45</v>
      </c>
      <c r="AH1223" s="3">
        <f>YEAR(EDF[[#This Row],[Date]])</f>
        <v>2023</v>
      </c>
    </row>
    <row r="1224" spans="1:34" x14ac:dyDescent="0.2">
      <c r="A1224" s="1">
        <v>45238.332835648151</v>
      </c>
      <c r="B1224" s="3" t="s">
        <v>93</v>
      </c>
      <c r="C1224" s="2">
        <v>45238</v>
      </c>
      <c r="D1224" s="3" t="s">
        <v>343</v>
      </c>
      <c r="E1224" s="3">
        <v>4</v>
      </c>
      <c r="F1224" s="3">
        <v>2</v>
      </c>
      <c r="G1224" s="3">
        <v>3</v>
      </c>
      <c r="H1224" s="3">
        <v>3</v>
      </c>
      <c r="I1224" s="3">
        <v>3</v>
      </c>
      <c r="J1224" s="3">
        <v>3</v>
      </c>
      <c r="K1224" s="3"/>
      <c r="L1224" s="3"/>
      <c r="M1224" s="3"/>
      <c r="N1224" s="3"/>
      <c r="O1224" s="3"/>
      <c r="P1224" s="3"/>
      <c r="Q1224" s="3"/>
      <c r="R1224" s="3"/>
      <c r="S1224" s="3"/>
      <c r="T1224" s="3"/>
      <c r="U1224" s="3"/>
      <c r="V1224" s="3"/>
      <c r="W1224" s="3"/>
      <c r="X1224" s="3"/>
      <c r="Y1224" s="3"/>
      <c r="Z1224" s="3"/>
      <c r="AA1224" s="3"/>
      <c r="AB1224" s="3"/>
      <c r="AC1224" s="3"/>
      <c r="AD1224" s="3"/>
      <c r="AE1224" s="3"/>
      <c r="AF1224">
        <f t="shared" si="24"/>
        <v>18</v>
      </c>
      <c r="AG1224" s="3">
        <f>_xlfn.ISOWEEKNUM(EDF[[#This Row],[Date]])</f>
        <v>45</v>
      </c>
      <c r="AH1224" s="3">
        <f>YEAR(EDF[[#This Row],[Date]])</f>
        <v>2023</v>
      </c>
    </row>
    <row r="1225" spans="1:34" x14ac:dyDescent="0.2">
      <c r="A1225" s="1">
        <v>45238.336516203701</v>
      </c>
      <c r="B1225" s="3" t="s">
        <v>112</v>
      </c>
      <c r="C1225" s="2">
        <v>45238</v>
      </c>
      <c r="D1225" s="3" t="s">
        <v>343</v>
      </c>
      <c r="E1225" s="3">
        <v>3</v>
      </c>
      <c r="F1225" s="3">
        <v>3</v>
      </c>
      <c r="G1225" s="3">
        <v>2</v>
      </c>
      <c r="H1225" s="3">
        <v>2</v>
      </c>
      <c r="I1225" s="3">
        <v>4</v>
      </c>
      <c r="J1225" s="3">
        <v>4</v>
      </c>
      <c r="K1225" s="3"/>
      <c r="L1225" s="3"/>
      <c r="M1225" s="3"/>
      <c r="N1225" s="3"/>
      <c r="O1225" s="3"/>
      <c r="P1225" s="3"/>
      <c r="Q1225" s="3"/>
      <c r="R1225" s="3"/>
      <c r="S1225" s="3"/>
      <c r="T1225" s="3"/>
      <c r="U1225" s="3"/>
      <c r="V1225" s="3"/>
      <c r="W1225" s="3"/>
      <c r="X1225" s="3"/>
      <c r="Y1225" s="3"/>
      <c r="Z1225" s="3"/>
      <c r="AA1225" s="3"/>
      <c r="AB1225" s="3"/>
      <c r="AC1225" s="3"/>
      <c r="AD1225" s="3"/>
      <c r="AE1225" s="3"/>
      <c r="AF1225">
        <f t="shared" si="24"/>
        <v>18</v>
      </c>
      <c r="AG1225" s="3">
        <f>_xlfn.ISOWEEKNUM(EDF[[#This Row],[Date]])</f>
        <v>45</v>
      </c>
      <c r="AH1225" s="3">
        <f>YEAR(EDF[[#This Row],[Date]])</f>
        <v>2023</v>
      </c>
    </row>
    <row r="1226" spans="1:34" x14ac:dyDescent="0.2">
      <c r="A1226" s="1">
        <v>45238.33861111111</v>
      </c>
      <c r="B1226" s="3" t="s">
        <v>135</v>
      </c>
      <c r="C1226" s="2">
        <v>45238</v>
      </c>
      <c r="D1226" s="3" t="s">
        <v>343</v>
      </c>
      <c r="E1226" s="3">
        <v>4</v>
      </c>
      <c r="F1226" s="3">
        <v>4</v>
      </c>
      <c r="G1226" s="3">
        <v>4</v>
      </c>
      <c r="H1226" s="3">
        <v>3</v>
      </c>
      <c r="I1226" s="3">
        <v>4</v>
      </c>
      <c r="J1226" s="3">
        <v>5</v>
      </c>
      <c r="K1226" s="3"/>
      <c r="L1226" s="3"/>
      <c r="M1226" s="3"/>
      <c r="N1226" s="3"/>
      <c r="O1226" s="3"/>
      <c r="P1226" s="3"/>
      <c r="Q1226" s="3"/>
      <c r="R1226" s="3"/>
      <c r="S1226" s="3"/>
      <c r="T1226" s="3"/>
      <c r="U1226" s="3"/>
      <c r="V1226" s="3"/>
      <c r="W1226" s="3"/>
      <c r="X1226" s="3"/>
      <c r="Y1226" s="3"/>
      <c r="Z1226" s="3"/>
      <c r="AA1226" s="3"/>
      <c r="AB1226" s="3"/>
      <c r="AC1226" s="3"/>
      <c r="AD1226" s="3"/>
      <c r="AE1226" s="3"/>
      <c r="AF1226">
        <f t="shared" si="24"/>
        <v>24</v>
      </c>
      <c r="AG1226" s="3">
        <f>_xlfn.ISOWEEKNUM(EDF[[#This Row],[Date]])</f>
        <v>45</v>
      </c>
      <c r="AH1226" s="3">
        <f>YEAR(EDF[[#This Row],[Date]])</f>
        <v>2023</v>
      </c>
    </row>
    <row r="1227" spans="1:34" x14ac:dyDescent="0.2">
      <c r="A1227" s="1">
        <v>45238.339537037034</v>
      </c>
      <c r="B1227" s="3" t="s">
        <v>102</v>
      </c>
      <c r="C1227" s="2">
        <v>45238</v>
      </c>
      <c r="D1227" s="3" t="s">
        <v>344</v>
      </c>
      <c r="E1227" s="3">
        <v>4</v>
      </c>
      <c r="F1227" s="3">
        <v>4</v>
      </c>
      <c r="G1227" s="3">
        <v>1</v>
      </c>
      <c r="H1227" s="3">
        <v>3</v>
      </c>
      <c r="I1227" s="3">
        <v>3</v>
      </c>
      <c r="J1227" s="3">
        <v>4</v>
      </c>
      <c r="K1227" s="3" t="s">
        <v>413</v>
      </c>
      <c r="L1227" s="3">
        <v>1</v>
      </c>
      <c r="M1227" s="3"/>
      <c r="N1227" s="3"/>
      <c r="O1227" s="3"/>
      <c r="P1227" s="3"/>
      <c r="Q1227" s="3"/>
      <c r="R1227" s="3" t="s">
        <v>335</v>
      </c>
      <c r="S1227" s="3"/>
      <c r="T1227" s="3"/>
      <c r="U1227" s="3"/>
      <c r="V1227" s="3"/>
      <c r="W1227" s="3" t="s">
        <v>335</v>
      </c>
      <c r="X1227" s="3"/>
      <c r="Y1227" s="3"/>
      <c r="Z1227" s="3"/>
      <c r="AA1227" s="3"/>
      <c r="AB1227" s="3"/>
      <c r="AC1227" s="3"/>
      <c r="AD1227" s="3"/>
      <c r="AE1227" s="3"/>
      <c r="AF1227">
        <f t="shared" si="24"/>
        <v>19</v>
      </c>
      <c r="AG1227" s="3">
        <f>_xlfn.ISOWEEKNUM(EDF[[#This Row],[Date]])</f>
        <v>45</v>
      </c>
      <c r="AH1227" s="3">
        <f>YEAR(EDF[[#This Row],[Date]])</f>
        <v>2023</v>
      </c>
    </row>
    <row r="1228" spans="1:34" x14ac:dyDescent="0.2">
      <c r="A1228" s="1">
        <v>45238.351666666669</v>
      </c>
      <c r="B1228" s="3" t="s">
        <v>240</v>
      </c>
      <c r="C1228" s="2">
        <v>45238</v>
      </c>
      <c r="D1228" s="3" t="s">
        <v>344</v>
      </c>
      <c r="E1228" s="3">
        <v>4</v>
      </c>
      <c r="F1228" s="3">
        <v>3</v>
      </c>
      <c r="G1228" s="3">
        <v>4</v>
      </c>
      <c r="H1228" s="3">
        <v>2</v>
      </c>
      <c r="I1228" s="3">
        <v>4</v>
      </c>
      <c r="J1228" s="3">
        <v>5</v>
      </c>
      <c r="K1228" s="3"/>
      <c r="L1228" s="3"/>
      <c r="M1228" s="3"/>
      <c r="N1228" s="3"/>
      <c r="O1228" s="3"/>
      <c r="P1228" s="3"/>
      <c r="Q1228" s="3"/>
      <c r="R1228" s="3"/>
      <c r="S1228" s="3"/>
      <c r="T1228" s="3"/>
      <c r="U1228" s="3"/>
      <c r="V1228" s="3"/>
      <c r="W1228" s="3"/>
      <c r="X1228" s="3"/>
      <c r="Y1228" s="3"/>
      <c r="Z1228" s="3"/>
      <c r="AA1228" s="3"/>
      <c r="AB1228" s="3"/>
      <c r="AC1228" s="3"/>
      <c r="AD1228" s="3"/>
      <c r="AE1228" s="3"/>
      <c r="AF1228">
        <f t="shared" si="24"/>
        <v>22</v>
      </c>
      <c r="AG1228" s="3">
        <f>_xlfn.ISOWEEKNUM(EDF[[#This Row],[Date]])</f>
        <v>45</v>
      </c>
      <c r="AH1228" s="3">
        <f>YEAR(EDF[[#This Row],[Date]])</f>
        <v>2023</v>
      </c>
    </row>
    <row r="1229" spans="1:34" x14ac:dyDescent="0.2">
      <c r="A1229" s="1">
        <v>45238.357835648145</v>
      </c>
      <c r="B1229" s="3" t="s">
        <v>142</v>
      </c>
      <c r="C1229" s="2">
        <v>45238</v>
      </c>
      <c r="D1229" s="3" t="s">
        <v>343</v>
      </c>
      <c r="E1229" s="3">
        <v>4</v>
      </c>
      <c r="F1229" s="3">
        <v>4</v>
      </c>
      <c r="G1229" s="3">
        <v>3</v>
      </c>
      <c r="H1229" s="3">
        <v>3</v>
      </c>
      <c r="I1229" s="3">
        <v>2</v>
      </c>
      <c r="J1229" s="3">
        <v>4</v>
      </c>
      <c r="K1229" s="3"/>
      <c r="L1229" s="3"/>
      <c r="M1229" s="3"/>
      <c r="N1229" s="3"/>
      <c r="O1229" s="3"/>
      <c r="P1229" s="3"/>
      <c r="Q1229" s="3"/>
      <c r="R1229" s="3"/>
      <c r="S1229" s="3"/>
      <c r="T1229" s="3"/>
      <c r="U1229" s="3"/>
      <c r="V1229" s="3"/>
      <c r="W1229" s="3"/>
      <c r="X1229" s="3"/>
      <c r="Y1229" s="3"/>
      <c r="Z1229" s="3"/>
      <c r="AA1229" s="3"/>
      <c r="AB1229" s="3"/>
      <c r="AC1229" s="3"/>
      <c r="AD1229" s="3"/>
      <c r="AE1229" s="3"/>
      <c r="AF1229">
        <f t="shared" si="24"/>
        <v>20</v>
      </c>
      <c r="AG1229" s="3">
        <f>_xlfn.ISOWEEKNUM(EDF[[#This Row],[Date]])</f>
        <v>45</v>
      </c>
      <c r="AH1229" s="3">
        <f>YEAR(EDF[[#This Row],[Date]])</f>
        <v>2023</v>
      </c>
    </row>
    <row r="1230" spans="1:34" x14ac:dyDescent="0.2">
      <c r="A1230" s="1">
        <v>45238.378807870373</v>
      </c>
      <c r="B1230" s="3" t="s">
        <v>106</v>
      </c>
      <c r="C1230" s="2">
        <v>45238</v>
      </c>
      <c r="D1230" s="3" t="s">
        <v>344</v>
      </c>
      <c r="E1230" s="3">
        <v>5</v>
      </c>
      <c r="F1230" s="3">
        <v>4</v>
      </c>
      <c r="G1230" s="3">
        <v>3</v>
      </c>
      <c r="H1230" s="3">
        <v>3</v>
      </c>
      <c r="I1230" s="3">
        <v>3</v>
      </c>
      <c r="J1230" s="3">
        <v>5</v>
      </c>
      <c r="K1230" s="3"/>
      <c r="L1230" s="3"/>
      <c r="M1230" s="3"/>
      <c r="N1230" s="3"/>
      <c r="O1230" s="3"/>
      <c r="P1230" s="3"/>
      <c r="Q1230" s="3"/>
      <c r="R1230" s="3"/>
      <c r="S1230" s="3"/>
      <c r="T1230" s="3"/>
      <c r="U1230" s="3"/>
      <c r="V1230" s="3"/>
      <c r="W1230" s="3"/>
      <c r="X1230" s="3"/>
      <c r="Y1230" s="3"/>
      <c r="Z1230" s="3"/>
      <c r="AA1230" s="3"/>
      <c r="AB1230" s="3"/>
      <c r="AC1230" s="3"/>
      <c r="AD1230" s="3"/>
      <c r="AE1230" s="3"/>
      <c r="AF1230">
        <f t="shared" si="24"/>
        <v>23</v>
      </c>
      <c r="AG1230" s="3">
        <f>_xlfn.ISOWEEKNUM(EDF[[#This Row],[Date]])</f>
        <v>45</v>
      </c>
      <c r="AH1230" s="3">
        <f>YEAR(EDF[[#This Row],[Date]])</f>
        <v>2023</v>
      </c>
    </row>
    <row r="1231" spans="1:34" x14ac:dyDescent="0.2">
      <c r="A1231" s="1">
        <v>45238.378819444442</v>
      </c>
      <c r="B1231" s="3" t="s">
        <v>109</v>
      </c>
      <c r="C1231" s="2">
        <v>45238</v>
      </c>
      <c r="D1231" s="3" t="s">
        <v>343</v>
      </c>
      <c r="E1231" s="3">
        <v>5</v>
      </c>
      <c r="F1231" s="3">
        <v>3</v>
      </c>
      <c r="G1231" s="3">
        <v>5</v>
      </c>
      <c r="H1231" s="3">
        <v>4</v>
      </c>
      <c r="I1231" s="3">
        <v>5</v>
      </c>
      <c r="J1231" s="3">
        <v>5</v>
      </c>
      <c r="K1231" s="3"/>
      <c r="L1231" s="3">
        <v>3</v>
      </c>
      <c r="M1231" s="3"/>
      <c r="N1231" s="3"/>
      <c r="O1231" s="3" t="s">
        <v>335</v>
      </c>
      <c r="P1231" s="3"/>
      <c r="Q1231" s="3"/>
      <c r="R1231" s="3"/>
      <c r="S1231" s="3"/>
      <c r="T1231" s="3"/>
      <c r="U1231" s="3"/>
      <c r="V1231" s="3"/>
      <c r="W1231" s="3"/>
      <c r="X1231" s="3"/>
      <c r="Y1231" s="3"/>
      <c r="Z1231" s="3"/>
      <c r="AA1231" s="3"/>
      <c r="AB1231" s="3"/>
      <c r="AC1231" s="3"/>
      <c r="AD1231" s="3"/>
      <c r="AE1231" s="3"/>
      <c r="AF1231">
        <f t="shared" si="24"/>
        <v>27</v>
      </c>
      <c r="AG1231" s="3">
        <f>_xlfn.ISOWEEKNUM(EDF[[#This Row],[Date]])</f>
        <v>45</v>
      </c>
      <c r="AH1231" s="3">
        <f>YEAR(EDF[[#This Row],[Date]])</f>
        <v>2023</v>
      </c>
    </row>
    <row r="1232" spans="1:34" x14ac:dyDescent="0.2">
      <c r="A1232" s="1">
        <v>45238.379502314812</v>
      </c>
      <c r="B1232" s="3" t="s">
        <v>414</v>
      </c>
      <c r="C1232" s="2">
        <v>45238</v>
      </c>
      <c r="D1232" s="3" t="s">
        <v>334</v>
      </c>
      <c r="E1232" s="3">
        <v>3</v>
      </c>
      <c r="F1232" s="3">
        <v>3</v>
      </c>
      <c r="G1232" s="3">
        <v>5</v>
      </c>
      <c r="H1232" s="3">
        <v>4</v>
      </c>
      <c r="I1232" s="3">
        <v>4</v>
      </c>
      <c r="J1232" s="3">
        <v>5</v>
      </c>
      <c r="K1232" s="3"/>
      <c r="L1232" s="3">
        <v>3</v>
      </c>
      <c r="M1232" s="3"/>
      <c r="N1232" s="3"/>
      <c r="O1232" s="3" t="s">
        <v>335</v>
      </c>
      <c r="P1232" s="3"/>
      <c r="Q1232" s="3"/>
      <c r="R1232" s="3"/>
      <c r="S1232" s="3"/>
      <c r="T1232" s="3"/>
      <c r="U1232" s="3"/>
      <c r="V1232" s="3"/>
      <c r="W1232" s="3"/>
      <c r="X1232" s="3"/>
      <c r="Y1232" s="3"/>
      <c r="Z1232" s="3"/>
      <c r="AA1232" s="3"/>
      <c r="AB1232" s="3"/>
      <c r="AC1232" s="3"/>
      <c r="AD1232" s="3"/>
      <c r="AE1232" s="3"/>
      <c r="AF1232">
        <f t="shared" si="24"/>
        <v>24</v>
      </c>
      <c r="AG1232" s="3">
        <f>_xlfn.ISOWEEKNUM(EDF[[#This Row],[Date]])</f>
        <v>45</v>
      </c>
      <c r="AH1232" s="3">
        <f>YEAR(EDF[[#This Row],[Date]])</f>
        <v>2023</v>
      </c>
    </row>
    <row r="1233" spans="1:37" x14ac:dyDescent="0.2">
      <c r="A1233" s="1">
        <v>45238.388067129628</v>
      </c>
      <c r="B1233" s="3" t="s">
        <v>89</v>
      </c>
      <c r="C1233" s="2">
        <v>45238</v>
      </c>
      <c r="D1233" s="3" t="s">
        <v>344</v>
      </c>
      <c r="E1233" s="3">
        <v>5</v>
      </c>
      <c r="F1233" s="3">
        <v>3</v>
      </c>
      <c r="G1233" s="3">
        <v>2</v>
      </c>
      <c r="H1233" s="3">
        <v>2</v>
      </c>
      <c r="I1233" s="3">
        <v>3</v>
      </c>
      <c r="J1233" s="3">
        <v>4</v>
      </c>
      <c r="K1233" s="3"/>
      <c r="L1233" s="3"/>
      <c r="M1233" s="3"/>
      <c r="N1233" s="3"/>
      <c r="O1233" s="3"/>
      <c r="P1233" s="3"/>
      <c r="Q1233" s="3"/>
      <c r="R1233" s="3"/>
      <c r="S1233" s="3"/>
      <c r="T1233" s="3"/>
      <c r="U1233" s="3"/>
      <c r="V1233" s="3"/>
      <c r="W1233" s="3"/>
      <c r="X1233" s="3"/>
      <c r="Y1233" s="3"/>
      <c r="Z1233" s="3"/>
      <c r="AA1233" s="3"/>
      <c r="AB1233" s="3"/>
      <c r="AC1233" s="3"/>
      <c r="AD1233" s="3"/>
      <c r="AE1233" s="3"/>
      <c r="AF1233">
        <f t="shared" si="24"/>
        <v>19</v>
      </c>
      <c r="AG1233" s="3">
        <f>_xlfn.ISOWEEKNUM(EDF[[#This Row],[Date]])</f>
        <v>45</v>
      </c>
      <c r="AH1233" s="3">
        <f>YEAR(EDF[[#This Row],[Date]])</f>
        <v>2023</v>
      </c>
    </row>
    <row r="1234" spans="1:37" x14ac:dyDescent="0.2">
      <c r="A1234" s="1">
        <v>45238.393703703703</v>
      </c>
      <c r="B1234" s="3" t="s">
        <v>193</v>
      </c>
      <c r="C1234" s="2">
        <v>45238</v>
      </c>
      <c r="D1234" s="3" t="s">
        <v>343</v>
      </c>
      <c r="E1234" s="3">
        <v>4</v>
      </c>
      <c r="F1234" s="3">
        <v>4</v>
      </c>
      <c r="G1234" s="3">
        <v>3</v>
      </c>
      <c r="H1234" s="3">
        <v>4</v>
      </c>
      <c r="I1234" s="3">
        <v>3</v>
      </c>
      <c r="J1234" s="3">
        <v>4</v>
      </c>
      <c r="K1234" s="3"/>
      <c r="L1234" s="3">
        <v>1</v>
      </c>
      <c r="M1234" s="3"/>
      <c r="N1234" s="3"/>
      <c r="O1234" s="3"/>
      <c r="P1234" s="3"/>
      <c r="Q1234" s="3"/>
      <c r="R1234" s="3"/>
      <c r="S1234" s="3"/>
      <c r="T1234" s="3"/>
      <c r="U1234" s="3"/>
      <c r="V1234" s="3"/>
      <c r="W1234" s="3" t="s">
        <v>337</v>
      </c>
      <c r="X1234" s="3"/>
      <c r="Y1234" s="3" t="s">
        <v>339</v>
      </c>
      <c r="Z1234" s="3"/>
      <c r="AA1234" s="3"/>
      <c r="AB1234" s="3"/>
      <c r="AC1234" s="3"/>
      <c r="AD1234" s="3"/>
      <c r="AE1234" s="3"/>
      <c r="AF1234">
        <f t="shared" si="24"/>
        <v>22</v>
      </c>
      <c r="AG1234" s="3">
        <f>_xlfn.ISOWEEKNUM(EDF[[#This Row],[Date]])</f>
        <v>45</v>
      </c>
      <c r="AH1234" s="3">
        <f>YEAR(EDF[[#This Row],[Date]])</f>
        <v>2023</v>
      </c>
    </row>
    <row r="1235" spans="1:37" x14ac:dyDescent="0.2">
      <c r="A1235" s="1">
        <v>45238.39402777778</v>
      </c>
      <c r="B1235" s="3" t="s">
        <v>233</v>
      </c>
      <c r="C1235" s="2">
        <v>45238</v>
      </c>
      <c r="D1235" s="3" t="s">
        <v>344</v>
      </c>
      <c r="E1235" s="3">
        <v>3</v>
      </c>
      <c r="F1235" s="3">
        <v>4</v>
      </c>
      <c r="G1235" s="3">
        <v>1</v>
      </c>
      <c r="H1235" s="3">
        <v>2</v>
      </c>
      <c r="I1235" s="3">
        <v>4</v>
      </c>
      <c r="J1235" s="3">
        <v>4</v>
      </c>
      <c r="K1235" s="3"/>
      <c r="L1235" s="3"/>
      <c r="M1235" s="3"/>
      <c r="N1235" s="3"/>
      <c r="O1235" s="3"/>
      <c r="P1235" s="3"/>
      <c r="Q1235" s="3"/>
      <c r="R1235" s="3"/>
      <c r="S1235" s="3"/>
      <c r="T1235" s="3"/>
      <c r="U1235" s="3"/>
      <c r="V1235" s="3"/>
      <c r="W1235" s="3"/>
      <c r="X1235" s="3"/>
      <c r="Y1235" s="3"/>
      <c r="Z1235" s="3"/>
      <c r="AA1235" s="3"/>
      <c r="AB1235" s="3"/>
      <c r="AC1235" s="3"/>
      <c r="AD1235" s="3"/>
      <c r="AE1235" s="3"/>
      <c r="AF1235">
        <f t="shared" si="24"/>
        <v>18</v>
      </c>
      <c r="AG1235" s="3">
        <f>_xlfn.ISOWEEKNUM(EDF[[#This Row],[Date]])</f>
        <v>45</v>
      </c>
      <c r="AH1235" s="3">
        <f>YEAR(EDF[[#This Row],[Date]])</f>
        <v>2023</v>
      </c>
    </row>
    <row r="1236" spans="1:37" x14ac:dyDescent="0.2">
      <c r="A1236" s="1">
        <v>45238.418124999997</v>
      </c>
      <c r="B1236" s="3" t="s">
        <v>205</v>
      </c>
      <c r="C1236" s="2">
        <v>45238</v>
      </c>
      <c r="D1236" s="3" t="s">
        <v>343</v>
      </c>
      <c r="E1236" s="3">
        <v>3</v>
      </c>
      <c r="F1236" s="3">
        <v>2</v>
      </c>
      <c r="G1236" s="3">
        <v>3</v>
      </c>
      <c r="H1236" s="3">
        <v>3</v>
      </c>
      <c r="I1236" s="3">
        <v>2</v>
      </c>
      <c r="J1236" s="3">
        <v>3</v>
      </c>
      <c r="K1236" s="3"/>
      <c r="L1236" s="3"/>
      <c r="M1236" s="3"/>
      <c r="N1236" s="3"/>
      <c r="O1236" s="3"/>
      <c r="P1236" s="3"/>
      <c r="Q1236" s="3"/>
      <c r="R1236" s="3"/>
      <c r="S1236" s="3"/>
      <c r="T1236" s="3"/>
      <c r="U1236" s="3"/>
      <c r="V1236" s="3"/>
      <c r="W1236" s="3"/>
      <c r="X1236" s="3"/>
      <c r="Y1236" s="3"/>
      <c r="Z1236" s="3"/>
      <c r="AA1236" s="3"/>
      <c r="AB1236" s="3"/>
      <c r="AC1236" s="3"/>
      <c r="AD1236" s="3"/>
      <c r="AE1236" s="3"/>
      <c r="AF1236">
        <f t="shared" si="24"/>
        <v>16</v>
      </c>
      <c r="AG1236" s="3">
        <f>_xlfn.ISOWEEKNUM(EDF[[#This Row],[Date]])</f>
        <v>45</v>
      </c>
      <c r="AH1236" s="3">
        <f>YEAR(EDF[[#This Row],[Date]])</f>
        <v>2023</v>
      </c>
    </row>
    <row r="1237" spans="1:37" ht="43" x14ac:dyDescent="0.2">
      <c r="A1237" s="1">
        <v>45238.432303240741</v>
      </c>
      <c r="B1237" s="3" t="s">
        <v>88</v>
      </c>
      <c r="C1237" s="2">
        <v>45238</v>
      </c>
      <c r="D1237" s="3" t="s">
        <v>344</v>
      </c>
      <c r="E1237" s="3">
        <v>2</v>
      </c>
      <c r="F1237" s="3">
        <v>2</v>
      </c>
      <c r="G1237" s="3">
        <v>4</v>
      </c>
      <c r="H1237" s="3">
        <v>3</v>
      </c>
      <c r="I1237" s="3">
        <v>2</v>
      </c>
      <c r="J1237" s="3">
        <v>2</v>
      </c>
      <c r="K1237" s="13" t="s">
        <v>415</v>
      </c>
      <c r="L1237" s="3"/>
      <c r="M1237" s="3"/>
      <c r="N1237" s="3"/>
      <c r="O1237" s="3"/>
      <c r="P1237" s="3"/>
      <c r="Q1237" s="3"/>
      <c r="R1237" s="3"/>
      <c r="S1237" s="3"/>
      <c r="T1237" s="3"/>
      <c r="U1237" s="3"/>
      <c r="V1237" s="3"/>
      <c r="W1237" s="3"/>
      <c r="X1237" s="3"/>
      <c r="Y1237" s="3"/>
      <c r="Z1237" s="3"/>
      <c r="AA1237" s="3"/>
      <c r="AB1237" s="3"/>
      <c r="AC1237" s="3"/>
      <c r="AD1237" s="3"/>
      <c r="AE1237" s="3"/>
      <c r="AF1237">
        <f t="shared" si="24"/>
        <v>15</v>
      </c>
      <c r="AG1237" s="3">
        <f>_xlfn.ISOWEEKNUM(EDF[[#This Row],[Date]])</f>
        <v>45</v>
      </c>
      <c r="AH1237" s="3">
        <f>YEAR(EDF[[#This Row],[Date]])</f>
        <v>2023</v>
      </c>
    </row>
    <row r="1238" spans="1:37" x14ac:dyDescent="0.2">
      <c r="A1238" s="1">
        <v>45238.433715277781</v>
      </c>
      <c r="B1238" s="3" t="s">
        <v>168</v>
      </c>
      <c r="C1238" s="2">
        <v>45238</v>
      </c>
      <c r="D1238" s="3" t="s">
        <v>343</v>
      </c>
      <c r="E1238" s="3">
        <v>4</v>
      </c>
      <c r="F1238" s="3">
        <v>3</v>
      </c>
      <c r="G1238" s="3">
        <v>4</v>
      </c>
      <c r="H1238" s="3">
        <v>4</v>
      </c>
      <c r="I1238" s="3">
        <v>4</v>
      </c>
      <c r="J1238" s="3">
        <v>3</v>
      </c>
      <c r="K1238" s="3"/>
      <c r="L1238" s="3"/>
      <c r="M1238" s="3"/>
      <c r="N1238" s="3"/>
      <c r="O1238" s="3"/>
      <c r="P1238" s="3"/>
      <c r="Q1238" s="3"/>
      <c r="R1238" s="3"/>
      <c r="S1238" s="3"/>
      <c r="T1238" s="3"/>
      <c r="U1238" s="3"/>
      <c r="V1238" s="3"/>
      <c r="W1238" s="3"/>
      <c r="X1238" s="3"/>
      <c r="Y1238" s="3"/>
      <c r="Z1238" s="3"/>
      <c r="AA1238" s="3"/>
      <c r="AB1238" s="3"/>
      <c r="AC1238" s="3"/>
      <c r="AD1238" s="3"/>
      <c r="AE1238" s="3"/>
      <c r="AF1238">
        <f t="shared" si="24"/>
        <v>22</v>
      </c>
      <c r="AG1238" s="3">
        <f>_xlfn.ISOWEEKNUM(EDF[[#This Row],[Date]])</f>
        <v>45</v>
      </c>
      <c r="AH1238" s="3">
        <f>YEAR(EDF[[#This Row],[Date]])</f>
        <v>2023</v>
      </c>
    </row>
    <row r="1239" spans="1:37" x14ac:dyDescent="0.2">
      <c r="A1239" s="1">
        <v>45238.437349537038</v>
      </c>
      <c r="B1239" s="3" t="s">
        <v>77</v>
      </c>
      <c r="C1239" s="2">
        <v>45238</v>
      </c>
      <c r="D1239" s="3" t="s">
        <v>344</v>
      </c>
      <c r="E1239" s="3">
        <v>4</v>
      </c>
      <c r="F1239" s="3">
        <v>3</v>
      </c>
      <c r="G1239" s="3">
        <v>2</v>
      </c>
      <c r="H1239" s="3">
        <v>2</v>
      </c>
      <c r="I1239" s="3">
        <v>2</v>
      </c>
      <c r="J1239" s="3">
        <v>4</v>
      </c>
      <c r="K1239" s="3"/>
      <c r="L1239" s="3">
        <v>4</v>
      </c>
      <c r="M1239" s="3"/>
      <c r="N1239" s="3"/>
      <c r="O1239" s="3"/>
      <c r="P1239" s="3"/>
      <c r="Q1239" s="3"/>
      <c r="R1239" s="3"/>
      <c r="S1239" s="3"/>
      <c r="T1239" s="3"/>
      <c r="U1239" s="3"/>
      <c r="V1239" s="3"/>
      <c r="W1239" s="3" t="s">
        <v>339</v>
      </c>
      <c r="X1239" s="3"/>
      <c r="Y1239" s="3"/>
      <c r="Z1239" s="3"/>
      <c r="AA1239" s="3"/>
      <c r="AB1239" s="3" t="s">
        <v>339</v>
      </c>
      <c r="AC1239" s="3"/>
      <c r="AD1239" s="3"/>
      <c r="AE1239" s="3"/>
      <c r="AF1239">
        <f t="shared" si="24"/>
        <v>17</v>
      </c>
      <c r="AG1239" s="3">
        <f>_xlfn.ISOWEEKNUM(EDF[[#This Row],[Date]])</f>
        <v>45</v>
      </c>
      <c r="AH1239" s="3">
        <f>YEAR(EDF[[#This Row],[Date]])</f>
        <v>2023</v>
      </c>
    </row>
    <row r="1240" spans="1:37" x14ac:dyDescent="0.2">
      <c r="A1240" s="1">
        <v>45238.453819444447</v>
      </c>
      <c r="B1240" s="3" t="s">
        <v>78</v>
      </c>
      <c r="C1240" s="2">
        <v>45238</v>
      </c>
      <c r="D1240" s="3" t="s">
        <v>334</v>
      </c>
      <c r="E1240" s="3">
        <v>3</v>
      </c>
      <c r="F1240" s="3">
        <v>2</v>
      </c>
      <c r="G1240" s="3">
        <v>2</v>
      </c>
      <c r="H1240" s="3">
        <v>2</v>
      </c>
      <c r="I1240" s="3">
        <v>2</v>
      </c>
      <c r="J1240" s="3">
        <v>3</v>
      </c>
      <c r="K1240" s="3" t="s">
        <v>416</v>
      </c>
      <c r="L1240" s="3">
        <v>2</v>
      </c>
      <c r="M1240" s="3"/>
      <c r="N1240" s="3"/>
      <c r="O1240" s="3"/>
      <c r="P1240" s="3"/>
      <c r="Q1240" s="3"/>
      <c r="R1240" s="3"/>
      <c r="S1240" s="3"/>
      <c r="T1240" s="3"/>
      <c r="U1240" s="3"/>
      <c r="V1240" s="3"/>
      <c r="W1240" s="3"/>
      <c r="X1240" s="3"/>
      <c r="Y1240" s="3"/>
      <c r="Z1240" s="3"/>
      <c r="AA1240" s="3"/>
      <c r="AB1240" s="3"/>
      <c r="AC1240" s="3" t="s">
        <v>337</v>
      </c>
      <c r="AD1240" s="3"/>
      <c r="AE1240" s="3"/>
      <c r="AF1240">
        <f t="shared" si="24"/>
        <v>14</v>
      </c>
      <c r="AG1240" s="3">
        <f>_xlfn.ISOWEEKNUM(EDF[[#This Row],[Date]])</f>
        <v>45</v>
      </c>
      <c r="AH1240" s="3">
        <f>YEAR(EDF[[#This Row],[Date]])</f>
        <v>2023</v>
      </c>
    </row>
    <row r="1241" spans="1:37" x14ac:dyDescent="0.2">
      <c r="A1241" s="1">
        <v>45238.468333333331</v>
      </c>
      <c r="B1241" s="3" t="s">
        <v>76</v>
      </c>
      <c r="C1241" s="2">
        <v>45238</v>
      </c>
      <c r="D1241" s="3" t="s">
        <v>344</v>
      </c>
      <c r="E1241" s="3">
        <v>3</v>
      </c>
      <c r="F1241" s="3">
        <v>3</v>
      </c>
      <c r="G1241" s="3">
        <v>3</v>
      </c>
      <c r="H1241" s="3">
        <v>3</v>
      </c>
      <c r="I1241" s="3">
        <v>3</v>
      </c>
      <c r="J1241" s="3">
        <v>3</v>
      </c>
      <c r="K1241" s="3"/>
      <c r="L1241" s="3">
        <v>5</v>
      </c>
      <c r="M1241" s="3"/>
      <c r="N1241" s="3"/>
      <c r="O1241" s="3"/>
      <c r="P1241" s="3"/>
      <c r="Q1241" s="3"/>
      <c r="R1241" s="3" t="s">
        <v>335</v>
      </c>
      <c r="S1241" s="3"/>
      <c r="T1241" s="3"/>
      <c r="U1241" s="3"/>
      <c r="V1241" s="3"/>
      <c r="W1241" s="3"/>
      <c r="X1241" s="3"/>
      <c r="Y1241" s="3"/>
      <c r="Z1241" s="3"/>
      <c r="AA1241" s="3"/>
      <c r="AB1241" s="3"/>
      <c r="AC1241" s="3"/>
      <c r="AD1241" s="3"/>
      <c r="AE1241" s="3"/>
      <c r="AF1241">
        <f t="shared" si="24"/>
        <v>18</v>
      </c>
      <c r="AG1241" s="3">
        <f>_xlfn.ISOWEEKNUM(EDF[[#This Row],[Date]])</f>
        <v>45</v>
      </c>
      <c r="AH1241" s="3">
        <f>YEAR(EDF[[#This Row],[Date]])</f>
        <v>2023</v>
      </c>
    </row>
    <row r="1242" spans="1:37" x14ac:dyDescent="0.2">
      <c r="A1242" s="1">
        <v>45238.472210648149</v>
      </c>
      <c r="B1242" s="3" t="s">
        <v>181</v>
      </c>
      <c r="C1242" s="2">
        <v>45238</v>
      </c>
      <c r="D1242" s="3" t="s">
        <v>344</v>
      </c>
      <c r="E1242" s="3">
        <v>4</v>
      </c>
      <c r="F1242" s="3">
        <v>4</v>
      </c>
      <c r="G1242" s="3">
        <v>4</v>
      </c>
      <c r="H1242" s="3">
        <v>4</v>
      </c>
      <c r="I1242" s="3">
        <v>3</v>
      </c>
      <c r="J1242" s="3">
        <v>3</v>
      </c>
      <c r="K1242" s="3"/>
      <c r="L1242" s="3"/>
      <c r="M1242" s="3"/>
      <c r="N1242" s="3"/>
      <c r="O1242" s="3"/>
      <c r="P1242" s="3"/>
      <c r="Q1242" s="3"/>
      <c r="R1242" s="3"/>
      <c r="S1242" s="3"/>
      <c r="T1242" s="3"/>
      <c r="U1242" s="3"/>
      <c r="V1242" s="3"/>
      <c r="W1242" s="3"/>
      <c r="X1242" s="3"/>
      <c r="Y1242" s="3"/>
      <c r="Z1242" s="3"/>
      <c r="AA1242" s="3"/>
      <c r="AB1242" s="3"/>
      <c r="AC1242" s="3"/>
      <c r="AD1242" s="3"/>
      <c r="AE1242" s="3"/>
      <c r="AF1242">
        <f t="shared" si="24"/>
        <v>22</v>
      </c>
      <c r="AG1242" s="3">
        <f>_xlfn.ISOWEEKNUM(EDF[[#This Row],[Date]])</f>
        <v>45</v>
      </c>
      <c r="AH1242" s="3">
        <f>YEAR(EDF[[#This Row],[Date]])</f>
        <v>2023</v>
      </c>
    </row>
    <row r="1243" spans="1:37" x14ac:dyDescent="0.2">
      <c r="A1243" s="1">
        <v>45238.477395833332</v>
      </c>
      <c r="B1243" s="3" t="s">
        <v>83</v>
      </c>
      <c r="C1243" s="2">
        <v>45238</v>
      </c>
      <c r="D1243" s="3" t="s">
        <v>334</v>
      </c>
      <c r="E1243" s="3">
        <v>4</v>
      </c>
      <c r="F1243" s="3">
        <v>5</v>
      </c>
      <c r="G1243" s="3">
        <v>3</v>
      </c>
      <c r="H1243" s="3">
        <v>3</v>
      </c>
      <c r="I1243" s="3">
        <v>3</v>
      </c>
      <c r="J1243" s="3">
        <v>4</v>
      </c>
      <c r="K1243" s="3"/>
      <c r="L1243" s="3">
        <v>3</v>
      </c>
      <c r="M1243" s="3"/>
      <c r="N1243" s="3"/>
      <c r="O1243" s="3"/>
      <c r="P1243" s="3" t="s">
        <v>337</v>
      </c>
      <c r="Q1243" s="3"/>
      <c r="R1243" s="3"/>
      <c r="S1243" s="3"/>
      <c r="T1243" s="3"/>
      <c r="U1243" s="3"/>
      <c r="V1243" s="3"/>
      <c r="W1243" s="3"/>
      <c r="X1243" s="3"/>
      <c r="Y1243" s="3"/>
      <c r="Z1243" s="3"/>
      <c r="AA1243" s="3"/>
      <c r="AB1243" s="3"/>
      <c r="AC1243" s="3"/>
      <c r="AD1243" s="3"/>
      <c r="AE1243" s="3"/>
      <c r="AF1243">
        <f t="shared" si="24"/>
        <v>22</v>
      </c>
      <c r="AG1243" s="3">
        <f>_xlfn.ISOWEEKNUM(EDF[[#This Row],[Date]])</f>
        <v>45</v>
      </c>
      <c r="AH1243" s="3">
        <f>YEAR(EDF[[#This Row],[Date]])</f>
        <v>2023</v>
      </c>
    </row>
    <row r="1244" spans="1:37" x14ac:dyDescent="0.2">
      <c r="A1244" s="1">
        <v>45238.485810185186</v>
      </c>
      <c r="B1244" s="3" t="s">
        <v>80</v>
      </c>
      <c r="C1244" s="2">
        <v>45238</v>
      </c>
      <c r="D1244" s="3" t="s">
        <v>344</v>
      </c>
      <c r="E1244" s="3">
        <v>3</v>
      </c>
      <c r="F1244" s="3">
        <v>2</v>
      </c>
      <c r="G1244" s="3">
        <v>2</v>
      </c>
      <c r="H1244" s="3">
        <v>2</v>
      </c>
      <c r="I1244" s="3">
        <v>2</v>
      </c>
      <c r="J1244" s="3">
        <v>4</v>
      </c>
      <c r="K1244" s="3"/>
      <c r="L1244" s="3"/>
      <c r="M1244" s="3"/>
      <c r="N1244" s="3"/>
      <c r="O1244" s="3"/>
      <c r="P1244" s="3"/>
      <c r="Q1244" s="3"/>
      <c r="R1244" s="3"/>
      <c r="S1244" s="3"/>
      <c r="T1244" s="3"/>
      <c r="U1244" s="3"/>
      <c r="V1244" s="3"/>
      <c r="W1244" s="3"/>
      <c r="X1244" s="3"/>
      <c r="Y1244" s="3"/>
      <c r="Z1244" s="3"/>
      <c r="AA1244" s="3"/>
      <c r="AB1244" s="3"/>
      <c r="AC1244" s="3"/>
      <c r="AD1244" s="3"/>
      <c r="AE1244" s="3" t="s">
        <v>417</v>
      </c>
      <c r="AF1244">
        <f t="shared" si="24"/>
        <v>15</v>
      </c>
      <c r="AG1244" s="3">
        <f>_xlfn.ISOWEEKNUM(EDF[[#This Row],[Date]])</f>
        <v>45</v>
      </c>
      <c r="AH1244" s="3">
        <f>YEAR(EDF[[#This Row],[Date]])</f>
        <v>2023</v>
      </c>
    </row>
    <row r="1245" spans="1:37" x14ac:dyDescent="0.2">
      <c r="A1245" s="1">
        <v>45238.489351851851</v>
      </c>
      <c r="B1245" s="3" t="s">
        <v>192</v>
      </c>
      <c r="C1245" s="2">
        <v>45238</v>
      </c>
      <c r="D1245" s="3" t="s">
        <v>336</v>
      </c>
      <c r="E1245" s="3">
        <v>3</v>
      </c>
      <c r="F1245" s="3">
        <v>3</v>
      </c>
      <c r="G1245" s="3">
        <v>2</v>
      </c>
      <c r="H1245" s="3">
        <v>3</v>
      </c>
      <c r="I1245" s="3">
        <v>4</v>
      </c>
      <c r="J1245" s="3">
        <v>4</v>
      </c>
      <c r="K1245" s="3"/>
      <c r="L1245" s="3">
        <v>3</v>
      </c>
      <c r="M1245" s="3"/>
      <c r="N1245" s="3"/>
      <c r="O1245" s="3"/>
      <c r="P1245" s="3"/>
      <c r="Q1245" s="3"/>
      <c r="R1245" s="3"/>
      <c r="S1245" s="3"/>
      <c r="T1245" s="3"/>
      <c r="U1245" s="3"/>
      <c r="V1245" s="3"/>
      <c r="W1245" s="3"/>
      <c r="X1245" s="3"/>
      <c r="Y1245" s="3"/>
      <c r="Z1245" s="3" t="s">
        <v>339</v>
      </c>
      <c r="AA1245" s="3"/>
      <c r="AB1245" s="3"/>
      <c r="AC1245" s="3"/>
      <c r="AD1245" s="3"/>
      <c r="AE1245" s="3" t="s">
        <v>418</v>
      </c>
      <c r="AF1245">
        <f t="shared" si="24"/>
        <v>19</v>
      </c>
      <c r="AG1245" s="3">
        <f>_xlfn.ISOWEEKNUM(EDF[[#This Row],[Date]])</f>
        <v>45</v>
      </c>
      <c r="AH1245" s="3">
        <f>YEAR(EDF[[#This Row],[Date]])</f>
        <v>2023</v>
      </c>
    </row>
    <row r="1246" spans="1:37" x14ac:dyDescent="0.2">
      <c r="A1246" s="1">
        <v>45238.51289351852</v>
      </c>
      <c r="B1246" s="3" t="s">
        <v>95</v>
      </c>
      <c r="C1246" s="2">
        <v>45238</v>
      </c>
      <c r="D1246" s="3" t="s">
        <v>344</v>
      </c>
      <c r="E1246" s="3">
        <v>3</v>
      </c>
      <c r="F1246" s="3">
        <v>2</v>
      </c>
      <c r="G1246" s="3">
        <v>1</v>
      </c>
      <c r="H1246" s="3">
        <v>3</v>
      </c>
      <c r="I1246" s="3">
        <v>3</v>
      </c>
      <c r="J1246" s="3">
        <v>3</v>
      </c>
      <c r="K1246" s="3" t="s">
        <v>419</v>
      </c>
      <c r="L1246" s="3"/>
      <c r="M1246" s="3"/>
      <c r="N1246" s="3"/>
      <c r="O1246" s="3"/>
      <c r="P1246" s="3"/>
      <c r="Q1246" s="3"/>
      <c r="R1246" s="3"/>
      <c r="S1246" s="3"/>
      <c r="T1246" s="3"/>
      <c r="U1246" s="3"/>
      <c r="V1246" s="3"/>
      <c r="W1246" s="3"/>
      <c r="X1246" s="3"/>
      <c r="Y1246" s="3"/>
      <c r="Z1246" s="3"/>
      <c r="AA1246" s="3"/>
      <c r="AB1246" s="3"/>
      <c r="AC1246" s="3"/>
      <c r="AD1246" s="3"/>
      <c r="AE1246" s="3"/>
      <c r="AF1246">
        <f t="shared" si="24"/>
        <v>15</v>
      </c>
      <c r="AG1246" s="3">
        <f>_xlfn.ISOWEEKNUM(EDF[[#This Row],[Date]])</f>
        <v>45</v>
      </c>
      <c r="AH1246" s="3">
        <f>YEAR(EDF[[#This Row],[Date]])</f>
        <v>2023</v>
      </c>
    </row>
    <row r="1247" spans="1:37" x14ac:dyDescent="0.2">
      <c r="A1247" s="1">
        <v>45238.519247685188</v>
      </c>
      <c r="B1247" s="3" t="s">
        <v>211</v>
      </c>
      <c r="C1247" s="2">
        <v>45238</v>
      </c>
      <c r="D1247" s="3" t="s">
        <v>334</v>
      </c>
      <c r="E1247" s="3">
        <v>4</v>
      </c>
      <c r="F1247" s="3">
        <v>3</v>
      </c>
      <c r="G1247" s="3">
        <v>3</v>
      </c>
      <c r="H1247" s="3">
        <v>3</v>
      </c>
      <c r="I1247" s="3">
        <v>4</v>
      </c>
      <c r="J1247" s="3">
        <v>3</v>
      </c>
      <c r="K1247" s="3"/>
      <c r="L1247" s="3"/>
      <c r="M1247" s="3"/>
      <c r="N1247" s="3"/>
      <c r="O1247" s="3"/>
      <c r="P1247" s="3"/>
      <c r="Q1247" s="3"/>
      <c r="R1247" s="3"/>
      <c r="S1247" s="3"/>
      <c r="T1247" s="3"/>
      <c r="U1247" s="3"/>
      <c r="V1247" s="3"/>
      <c r="W1247" s="3"/>
      <c r="X1247" s="3"/>
      <c r="Y1247" s="3"/>
      <c r="Z1247" s="3"/>
      <c r="AA1247" s="3"/>
      <c r="AB1247" s="3"/>
      <c r="AC1247" s="3"/>
      <c r="AD1247" s="3"/>
      <c r="AE1247" s="3"/>
      <c r="AF1247">
        <f t="shared" si="24"/>
        <v>20</v>
      </c>
      <c r="AG1247" s="3">
        <f>_xlfn.ISOWEEKNUM(EDF[[#This Row],[Date]])</f>
        <v>45</v>
      </c>
      <c r="AH1247" s="3">
        <f>YEAR(EDF[[#This Row],[Date]])</f>
        <v>2023</v>
      </c>
    </row>
    <row r="1248" spans="1:37" x14ac:dyDescent="0.2">
      <c r="A1248" s="1">
        <v>45238.577453703707</v>
      </c>
      <c r="B1248" s="3" t="s">
        <v>111</v>
      </c>
      <c r="C1248" s="2">
        <v>45238</v>
      </c>
      <c r="D1248" s="3" t="s">
        <v>334</v>
      </c>
      <c r="E1248" s="3">
        <v>3</v>
      </c>
      <c r="F1248" s="3">
        <v>2</v>
      </c>
      <c r="G1248" s="3">
        <v>4</v>
      </c>
      <c r="H1248" s="3">
        <v>3</v>
      </c>
      <c r="I1248" s="3">
        <v>3</v>
      </c>
      <c r="J1248" s="3">
        <v>3</v>
      </c>
      <c r="K1248" s="3"/>
      <c r="L1248" s="3"/>
      <c r="M1248" s="3"/>
      <c r="N1248" s="3"/>
      <c r="O1248" s="3"/>
      <c r="P1248" s="3"/>
      <c r="Q1248" s="3"/>
      <c r="R1248" s="3"/>
      <c r="S1248" s="3"/>
      <c r="T1248" s="3"/>
      <c r="U1248" s="3"/>
      <c r="V1248" s="3"/>
      <c r="W1248" s="3"/>
      <c r="X1248" s="3"/>
      <c r="Y1248" s="3"/>
      <c r="Z1248" s="3"/>
      <c r="AA1248" s="3"/>
      <c r="AB1248" s="3"/>
      <c r="AC1248" s="3"/>
      <c r="AD1248" s="3"/>
      <c r="AE1248" s="3"/>
      <c r="AF1248" s="3">
        <f t="shared" ref="AF1248:AF1279" si="25">SUM(E1248:J1248)</f>
        <v>18</v>
      </c>
      <c r="AG1248" s="3">
        <f>_xlfn.ISOWEEKNUM(EDF[[#This Row],[Date]])</f>
        <v>45</v>
      </c>
      <c r="AH1248" s="3">
        <f>YEAR(EDF[[#This Row],[Date]])</f>
        <v>2023</v>
      </c>
      <c r="AI1248" s="3"/>
      <c r="AJ1248" s="3"/>
      <c r="AK1248" s="3"/>
    </row>
    <row r="1249" spans="1:37" x14ac:dyDescent="0.2">
      <c r="A1249" s="1">
        <v>45239.401145833333</v>
      </c>
      <c r="B1249" s="3" t="s">
        <v>102</v>
      </c>
      <c r="C1249" s="2">
        <v>45239</v>
      </c>
      <c r="D1249" s="3" t="s">
        <v>344</v>
      </c>
      <c r="E1249" s="3">
        <v>4</v>
      </c>
      <c r="F1249" s="3">
        <v>4</v>
      </c>
      <c r="G1249" s="3">
        <v>2</v>
      </c>
      <c r="H1249" s="3">
        <v>3</v>
      </c>
      <c r="I1249" s="3">
        <v>3</v>
      </c>
      <c r="J1249" s="3">
        <v>4</v>
      </c>
      <c r="K1249" s="3" t="s">
        <v>213</v>
      </c>
      <c r="L1249" s="3">
        <v>2</v>
      </c>
      <c r="M1249" s="3"/>
      <c r="N1249" s="3"/>
      <c r="O1249" s="3"/>
      <c r="P1249" s="3"/>
      <c r="Q1249" s="3"/>
      <c r="R1249" s="3" t="s">
        <v>335</v>
      </c>
      <c r="S1249" s="3"/>
      <c r="T1249" s="3"/>
      <c r="U1249" s="3"/>
      <c r="V1249" s="3"/>
      <c r="W1249" s="3" t="s">
        <v>335</v>
      </c>
      <c r="X1249" s="3"/>
      <c r="Y1249" s="3"/>
      <c r="Z1249" s="3"/>
      <c r="AA1249" s="3"/>
      <c r="AB1249" s="3"/>
      <c r="AC1249" s="3"/>
      <c r="AD1249" s="3"/>
      <c r="AE1249" s="3"/>
      <c r="AF1249" s="3">
        <f t="shared" si="25"/>
        <v>20</v>
      </c>
      <c r="AG1249" s="3">
        <f>_xlfn.ISOWEEKNUM(EDF[[#This Row],[Date]])</f>
        <v>45</v>
      </c>
      <c r="AH1249" s="3">
        <f>YEAR(EDF[[#This Row],[Date]])</f>
        <v>2023</v>
      </c>
      <c r="AI1249" s="3"/>
      <c r="AJ1249" s="3"/>
      <c r="AK1249" s="3"/>
    </row>
    <row r="1250" spans="1:37" x14ac:dyDescent="0.2">
      <c r="A1250" s="1">
        <v>45239.703506944446</v>
      </c>
      <c r="B1250" s="3" t="s">
        <v>205</v>
      </c>
      <c r="C1250" s="2">
        <v>45239</v>
      </c>
      <c r="D1250" s="3" t="s">
        <v>343</v>
      </c>
      <c r="E1250" s="3">
        <v>1</v>
      </c>
      <c r="F1250" s="3">
        <v>2</v>
      </c>
      <c r="G1250" s="3">
        <v>1</v>
      </c>
      <c r="H1250" s="3">
        <v>2</v>
      </c>
      <c r="I1250" s="3">
        <v>3</v>
      </c>
      <c r="J1250" s="3">
        <v>4</v>
      </c>
      <c r="K1250" s="3"/>
      <c r="L1250" s="3"/>
      <c r="M1250" s="3"/>
      <c r="N1250" s="3"/>
      <c r="O1250" s="3"/>
      <c r="P1250" s="3"/>
      <c r="Q1250" s="3"/>
      <c r="R1250" s="3"/>
      <c r="S1250" s="3"/>
      <c r="T1250" s="3"/>
      <c r="U1250" s="3"/>
      <c r="V1250" s="3"/>
      <c r="W1250" s="3"/>
      <c r="X1250" s="3"/>
      <c r="Y1250" s="3"/>
      <c r="Z1250" s="3"/>
      <c r="AA1250" s="3"/>
      <c r="AB1250" s="3"/>
      <c r="AC1250" s="3"/>
      <c r="AD1250" s="3"/>
      <c r="AE1250" s="3"/>
      <c r="AF1250" s="3">
        <f t="shared" si="25"/>
        <v>13</v>
      </c>
      <c r="AG1250" s="3">
        <f>_xlfn.ISOWEEKNUM(EDF[[#This Row],[Date]])</f>
        <v>45</v>
      </c>
      <c r="AH1250" s="3">
        <f>YEAR(EDF[[#This Row],[Date]])</f>
        <v>2023</v>
      </c>
      <c r="AI1250" s="3"/>
      <c r="AJ1250" s="3"/>
      <c r="AK1250" s="3"/>
    </row>
    <row r="1251" spans="1:37" x14ac:dyDescent="0.2">
      <c r="A1251" s="1">
        <v>45240.320879629631</v>
      </c>
      <c r="B1251" s="3" t="s">
        <v>171</v>
      </c>
      <c r="C1251" s="2">
        <v>45240</v>
      </c>
      <c r="D1251" s="3" t="s">
        <v>336</v>
      </c>
      <c r="E1251" s="3">
        <v>2</v>
      </c>
      <c r="F1251" s="3">
        <v>2</v>
      </c>
      <c r="G1251" s="3">
        <v>2</v>
      </c>
      <c r="H1251" s="3">
        <v>2</v>
      </c>
      <c r="I1251" s="3">
        <v>3</v>
      </c>
      <c r="J1251" s="3">
        <v>2</v>
      </c>
      <c r="K1251" s="3"/>
      <c r="L1251" s="3"/>
      <c r="M1251" s="3"/>
      <c r="N1251" s="3"/>
      <c r="O1251" s="3"/>
      <c r="P1251" s="3"/>
      <c r="Q1251" s="3"/>
      <c r="R1251" s="3"/>
      <c r="S1251" s="3"/>
      <c r="T1251" s="3"/>
      <c r="U1251" s="3"/>
      <c r="V1251" s="3"/>
      <c r="W1251" s="3"/>
      <c r="X1251" s="3"/>
      <c r="Y1251" s="3"/>
      <c r="Z1251" s="3"/>
      <c r="AA1251" s="3"/>
      <c r="AB1251" s="3"/>
      <c r="AC1251" s="3"/>
      <c r="AD1251" s="3"/>
      <c r="AE1251" s="3"/>
      <c r="AF1251" s="3">
        <f t="shared" si="25"/>
        <v>13</v>
      </c>
      <c r="AG1251" s="3">
        <f>_xlfn.ISOWEEKNUM(EDF[[#This Row],[Date]])</f>
        <v>45</v>
      </c>
      <c r="AH1251" s="3">
        <f>YEAR(EDF[[#This Row],[Date]])</f>
        <v>2023</v>
      </c>
      <c r="AI1251" s="3"/>
      <c r="AJ1251" s="3"/>
      <c r="AK1251" s="3"/>
    </row>
    <row r="1252" spans="1:37" x14ac:dyDescent="0.2">
      <c r="A1252" s="1">
        <v>45240.337210648147</v>
      </c>
      <c r="B1252" s="3" t="s">
        <v>135</v>
      </c>
      <c r="C1252" s="2">
        <v>45240</v>
      </c>
      <c r="D1252" s="3" t="s">
        <v>343</v>
      </c>
      <c r="E1252" s="3">
        <v>4</v>
      </c>
      <c r="F1252" s="3">
        <v>4</v>
      </c>
      <c r="G1252" s="3">
        <v>4</v>
      </c>
      <c r="H1252" s="3">
        <v>3</v>
      </c>
      <c r="I1252" s="3">
        <v>3</v>
      </c>
      <c r="J1252" s="3">
        <v>4</v>
      </c>
      <c r="K1252" s="3"/>
      <c r="L1252" s="3"/>
      <c r="M1252" s="3"/>
      <c r="N1252" s="3"/>
      <c r="O1252" s="3"/>
      <c r="P1252" s="3"/>
      <c r="Q1252" s="3"/>
      <c r="R1252" s="3"/>
      <c r="S1252" s="3"/>
      <c r="T1252" s="3"/>
      <c r="U1252" s="3"/>
      <c r="V1252" s="3"/>
      <c r="W1252" s="3"/>
      <c r="X1252" s="3"/>
      <c r="Y1252" s="3"/>
      <c r="Z1252" s="3"/>
      <c r="AA1252" s="3"/>
      <c r="AB1252" s="3"/>
      <c r="AC1252" s="3"/>
      <c r="AD1252" s="3"/>
      <c r="AE1252" s="3"/>
      <c r="AF1252" s="3">
        <f t="shared" si="25"/>
        <v>22</v>
      </c>
      <c r="AG1252" s="3">
        <f>_xlfn.ISOWEEKNUM(EDF[[#This Row],[Date]])</f>
        <v>45</v>
      </c>
      <c r="AH1252" s="3">
        <f>YEAR(EDF[[#This Row],[Date]])</f>
        <v>2023</v>
      </c>
      <c r="AI1252" s="3"/>
      <c r="AJ1252" s="3"/>
      <c r="AK1252" s="3"/>
    </row>
    <row r="1253" spans="1:37" ht="29" x14ac:dyDescent="0.2">
      <c r="A1253" s="1">
        <v>45240.368958333333</v>
      </c>
      <c r="B1253" s="3" t="s">
        <v>191</v>
      </c>
      <c r="C1253" s="2">
        <v>45240</v>
      </c>
      <c r="D1253" s="3" t="s">
        <v>343</v>
      </c>
      <c r="E1253" s="3">
        <v>4</v>
      </c>
      <c r="F1253" s="3">
        <v>4</v>
      </c>
      <c r="G1253" s="3">
        <v>2</v>
      </c>
      <c r="H1253" s="3">
        <v>4</v>
      </c>
      <c r="I1253" s="3">
        <v>4</v>
      </c>
      <c r="J1253" s="3">
        <v>4</v>
      </c>
      <c r="K1253" s="13" t="s">
        <v>420</v>
      </c>
      <c r="L1253" s="3">
        <v>4</v>
      </c>
      <c r="M1253" s="3"/>
      <c r="N1253" s="3"/>
      <c r="O1253" s="3"/>
      <c r="P1253" s="3"/>
      <c r="Q1253" s="3"/>
      <c r="R1253" s="3"/>
      <c r="S1253" s="3"/>
      <c r="T1253" s="3"/>
      <c r="U1253" s="3"/>
      <c r="V1253" s="3"/>
      <c r="W1253" s="3"/>
      <c r="X1253" s="3"/>
      <c r="Y1253" s="3"/>
      <c r="Z1253" s="3" t="s">
        <v>337</v>
      </c>
      <c r="AA1253" s="3"/>
      <c r="AB1253" s="3"/>
      <c r="AC1253" s="3"/>
      <c r="AD1253" s="3"/>
      <c r="AE1253" s="3" t="s">
        <v>421</v>
      </c>
      <c r="AF1253" s="3">
        <f t="shared" si="25"/>
        <v>22</v>
      </c>
      <c r="AG1253" s="3">
        <f>_xlfn.ISOWEEKNUM(EDF[[#This Row],[Date]])</f>
        <v>45</v>
      </c>
      <c r="AH1253" s="3">
        <f>YEAR(EDF[[#This Row],[Date]])</f>
        <v>2023</v>
      </c>
      <c r="AI1253" s="3"/>
      <c r="AJ1253" s="3"/>
      <c r="AK1253" s="3"/>
    </row>
    <row r="1254" spans="1:37" x14ac:dyDescent="0.2">
      <c r="A1254" s="1">
        <v>45240.377534722225</v>
      </c>
      <c r="B1254" s="3" t="s">
        <v>305</v>
      </c>
      <c r="C1254" s="2">
        <v>45240</v>
      </c>
      <c r="D1254" s="3" t="s">
        <v>334</v>
      </c>
      <c r="E1254" s="3">
        <v>3</v>
      </c>
      <c r="F1254" s="3">
        <v>3</v>
      </c>
      <c r="G1254" s="3">
        <v>3</v>
      </c>
      <c r="H1254" s="3">
        <v>4</v>
      </c>
      <c r="I1254" s="3">
        <v>4</v>
      </c>
      <c r="J1254" s="3">
        <v>4</v>
      </c>
      <c r="K1254" s="3"/>
      <c r="L1254" s="3"/>
      <c r="M1254" s="3"/>
      <c r="N1254" s="3"/>
      <c r="O1254" s="3"/>
      <c r="P1254" s="3"/>
      <c r="Q1254" s="3"/>
      <c r="R1254" s="3"/>
      <c r="S1254" s="3"/>
      <c r="T1254" s="3"/>
      <c r="U1254" s="3"/>
      <c r="V1254" s="3"/>
      <c r="W1254" s="3"/>
      <c r="X1254" s="3"/>
      <c r="Y1254" s="3"/>
      <c r="Z1254" s="3"/>
      <c r="AA1254" s="3"/>
      <c r="AB1254" s="3" t="s">
        <v>337</v>
      </c>
      <c r="AC1254" s="3"/>
      <c r="AD1254" s="3" t="s">
        <v>339</v>
      </c>
      <c r="AE1254" s="3" t="s">
        <v>422</v>
      </c>
      <c r="AF1254" s="3">
        <f t="shared" si="25"/>
        <v>21</v>
      </c>
      <c r="AG1254" s="3">
        <f>_xlfn.ISOWEEKNUM(EDF[[#This Row],[Date]])</f>
        <v>45</v>
      </c>
      <c r="AH1254" s="3">
        <f>YEAR(EDF[[#This Row],[Date]])</f>
        <v>2023</v>
      </c>
      <c r="AI1254" s="3"/>
      <c r="AJ1254" s="3"/>
      <c r="AK1254" s="3"/>
    </row>
    <row r="1255" spans="1:37" x14ac:dyDescent="0.2">
      <c r="A1255" s="1">
        <v>45240.438530092593</v>
      </c>
      <c r="B1255" s="3" t="s">
        <v>192</v>
      </c>
      <c r="C1255" s="2">
        <v>45240</v>
      </c>
      <c r="D1255" s="3" t="s">
        <v>343</v>
      </c>
      <c r="E1255" s="3">
        <v>4</v>
      </c>
      <c r="F1255" s="3">
        <v>3</v>
      </c>
      <c r="G1255" s="3">
        <v>2</v>
      </c>
      <c r="H1255" s="3">
        <v>3</v>
      </c>
      <c r="I1255" s="3">
        <v>3</v>
      </c>
      <c r="J1255" s="3">
        <v>4</v>
      </c>
      <c r="K1255" s="3"/>
      <c r="L1255" s="3">
        <v>1</v>
      </c>
      <c r="M1255" s="3"/>
      <c r="N1255" s="3"/>
      <c r="O1255" s="3"/>
      <c r="P1255" s="3"/>
      <c r="Q1255" s="3"/>
      <c r="R1255" s="3"/>
      <c r="S1255" s="3"/>
      <c r="T1255" s="3"/>
      <c r="U1255" s="3"/>
      <c r="V1255" s="3"/>
      <c r="W1255" s="3"/>
      <c r="X1255" s="3"/>
      <c r="Y1255" s="3"/>
      <c r="Z1255" s="3" t="s">
        <v>339</v>
      </c>
      <c r="AA1255" s="3"/>
      <c r="AB1255" s="3"/>
      <c r="AC1255" s="3"/>
      <c r="AD1255" s="3"/>
      <c r="AE1255" s="3"/>
      <c r="AF1255" s="3">
        <f t="shared" si="25"/>
        <v>19</v>
      </c>
      <c r="AG1255" s="3">
        <f>_xlfn.ISOWEEKNUM(EDF[[#This Row],[Date]])</f>
        <v>45</v>
      </c>
      <c r="AH1255" s="3">
        <f>YEAR(EDF[[#This Row],[Date]])</f>
        <v>2023</v>
      </c>
      <c r="AI1255" s="3"/>
      <c r="AJ1255" s="3"/>
      <c r="AK1255" s="3"/>
    </row>
    <row r="1256" spans="1:37" x14ac:dyDescent="0.2">
      <c r="A1256" s="1">
        <v>45240.443159722221</v>
      </c>
      <c r="B1256" s="3" t="s">
        <v>131</v>
      </c>
      <c r="C1256" s="2">
        <v>45240</v>
      </c>
      <c r="D1256" s="3" t="s">
        <v>334</v>
      </c>
      <c r="E1256" s="3">
        <v>3</v>
      </c>
      <c r="F1256" s="3">
        <v>2</v>
      </c>
      <c r="G1256" s="3">
        <v>2</v>
      </c>
      <c r="H1256" s="3">
        <v>3</v>
      </c>
      <c r="I1256" s="3">
        <v>2</v>
      </c>
      <c r="J1256" s="3">
        <v>3</v>
      </c>
      <c r="K1256" s="3"/>
      <c r="L1256" s="3"/>
      <c r="M1256" s="3"/>
      <c r="N1256" s="3"/>
      <c r="O1256" s="3"/>
      <c r="P1256" s="3"/>
      <c r="Q1256" s="3"/>
      <c r="R1256" s="3"/>
      <c r="S1256" s="3"/>
      <c r="T1256" s="3"/>
      <c r="U1256" s="3"/>
      <c r="V1256" s="3"/>
      <c r="W1256" s="3"/>
      <c r="X1256" s="3"/>
      <c r="Y1256" s="3"/>
      <c r="Z1256" s="3"/>
      <c r="AA1256" s="3"/>
      <c r="AB1256" s="3"/>
      <c r="AC1256" s="3"/>
      <c r="AD1256" s="3"/>
      <c r="AE1256" s="3" t="s">
        <v>423</v>
      </c>
      <c r="AF1256" s="3">
        <f t="shared" si="25"/>
        <v>15</v>
      </c>
      <c r="AG1256" s="3">
        <f>_xlfn.ISOWEEKNUM(EDF[[#This Row],[Date]])</f>
        <v>45</v>
      </c>
      <c r="AH1256" s="3">
        <f>YEAR(EDF[[#This Row],[Date]])</f>
        <v>2023</v>
      </c>
      <c r="AI1256" s="3"/>
      <c r="AJ1256" s="3"/>
      <c r="AK1256" s="3"/>
    </row>
    <row r="1257" spans="1:37" x14ac:dyDescent="0.2">
      <c r="A1257" s="1">
        <v>45240.459594907406</v>
      </c>
      <c r="B1257" s="3" t="s">
        <v>205</v>
      </c>
      <c r="C1257" s="2">
        <v>45240</v>
      </c>
      <c r="D1257" s="3" t="s">
        <v>334</v>
      </c>
      <c r="E1257" s="3">
        <v>2</v>
      </c>
      <c r="F1257" s="3">
        <v>2</v>
      </c>
      <c r="G1257" s="3">
        <v>2</v>
      </c>
      <c r="H1257" s="3">
        <v>3</v>
      </c>
      <c r="I1257" s="3">
        <v>3</v>
      </c>
      <c r="J1257" s="3">
        <v>3</v>
      </c>
      <c r="K1257" s="3"/>
      <c r="L1257" s="3"/>
      <c r="M1257" s="3"/>
      <c r="N1257" s="3"/>
      <c r="O1257" s="3"/>
      <c r="P1257" s="3"/>
      <c r="Q1257" s="3"/>
      <c r="R1257" s="3"/>
      <c r="S1257" s="3"/>
      <c r="T1257" s="3"/>
      <c r="U1257" s="3"/>
      <c r="V1257" s="3"/>
      <c r="W1257" s="3"/>
      <c r="X1257" s="3"/>
      <c r="Y1257" s="3"/>
      <c r="Z1257" s="3"/>
      <c r="AA1257" s="3"/>
      <c r="AB1257" s="3"/>
      <c r="AC1257" s="3"/>
      <c r="AD1257" s="3"/>
      <c r="AE1257" s="3"/>
      <c r="AF1257" s="3">
        <f t="shared" si="25"/>
        <v>15</v>
      </c>
      <c r="AG1257" s="3">
        <f>_xlfn.ISOWEEKNUM(EDF[[#This Row],[Date]])</f>
        <v>45</v>
      </c>
      <c r="AH1257" s="3">
        <f>YEAR(EDF[[#This Row],[Date]])</f>
        <v>2023</v>
      </c>
      <c r="AI1257" s="3"/>
      <c r="AJ1257" s="3"/>
      <c r="AK1257" s="3"/>
    </row>
    <row r="1258" spans="1:37" x14ac:dyDescent="0.2">
      <c r="A1258" s="1">
        <v>45240.464826388888</v>
      </c>
      <c r="B1258" s="3" t="s">
        <v>233</v>
      </c>
      <c r="C1258" s="2">
        <v>45240</v>
      </c>
      <c r="D1258" s="3" t="s">
        <v>344</v>
      </c>
      <c r="E1258" s="3">
        <v>4</v>
      </c>
      <c r="F1258" s="3">
        <v>5</v>
      </c>
      <c r="G1258" s="3">
        <v>4</v>
      </c>
      <c r="H1258" s="3">
        <v>4</v>
      </c>
      <c r="I1258" s="3">
        <v>3</v>
      </c>
      <c r="J1258" s="3">
        <v>4</v>
      </c>
      <c r="K1258" s="3"/>
      <c r="L1258" s="3"/>
      <c r="M1258" s="3"/>
      <c r="N1258" s="3"/>
      <c r="O1258" s="3"/>
      <c r="P1258" s="3"/>
      <c r="Q1258" s="3"/>
      <c r="R1258" s="3"/>
      <c r="S1258" s="3"/>
      <c r="T1258" s="3"/>
      <c r="U1258" s="3"/>
      <c r="V1258" s="3"/>
      <c r="W1258" s="3"/>
      <c r="X1258" s="3"/>
      <c r="Y1258" s="3"/>
      <c r="Z1258" s="3"/>
      <c r="AA1258" s="3"/>
      <c r="AB1258" s="3"/>
      <c r="AC1258" s="3"/>
      <c r="AD1258" s="3"/>
      <c r="AE1258" s="3"/>
      <c r="AF1258" s="3">
        <f t="shared" si="25"/>
        <v>24</v>
      </c>
      <c r="AG1258" s="3">
        <f>_xlfn.ISOWEEKNUM(EDF[[#This Row],[Date]])</f>
        <v>45</v>
      </c>
      <c r="AH1258" s="3">
        <f>YEAR(EDF[[#This Row],[Date]])</f>
        <v>2023</v>
      </c>
      <c r="AI1258" s="3"/>
      <c r="AJ1258" s="3"/>
      <c r="AK1258" s="3"/>
    </row>
    <row r="1259" spans="1:37" x14ac:dyDescent="0.2">
      <c r="A1259" s="1">
        <v>45240.544351851851</v>
      </c>
      <c r="B1259" s="3" t="s">
        <v>107</v>
      </c>
      <c r="C1259" s="2">
        <v>45240</v>
      </c>
      <c r="D1259" s="3" t="s">
        <v>344</v>
      </c>
      <c r="E1259" s="3">
        <v>4</v>
      </c>
      <c r="F1259" s="3">
        <v>3</v>
      </c>
      <c r="G1259" s="3">
        <v>4</v>
      </c>
      <c r="H1259" s="3">
        <v>4</v>
      </c>
      <c r="I1259" s="3">
        <v>3</v>
      </c>
      <c r="J1259" s="3">
        <v>4</v>
      </c>
      <c r="K1259" s="3"/>
      <c r="L1259" s="3"/>
      <c r="M1259" s="3"/>
      <c r="N1259" s="3"/>
      <c r="O1259" s="3"/>
      <c r="P1259" s="3"/>
      <c r="Q1259" s="3"/>
      <c r="R1259" s="3"/>
      <c r="S1259" s="3"/>
      <c r="T1259" s="3"/>
      <c r="U1259" s="3"/>
      <c r="V1259" s="3"/>
      <c r="W1259" s="3"/>
      <c r="X1259" s="3"/>
      <c r="Y1259" s="3"/>
      <c r="Z1259" s="3"/>
      <c r="AA1259" s="3"/>
      <c r="AB1259" s="3"/>
      <c r="AC1259" s="3"/>
      <c r="AD1259" s="3"/>
      <c r="AE1259" s="3"/>
      <c r="AF1259" s="3">
        <f t="shared" si="25"/>
        <v>22</v>
      </c>
      <c r="AG1259" s="3">
        <f>_xlfn.ISOWEEKNUM(EDF[[#This Row],[Date]])</f>
        <v>45</v>
      </c>
      <c r="AH1259" s="3">
        <f>YEAR(EDF[[#This Row],[Date]])</f>
        <v>2023</v>
      </c>
      <c r="AI1259" s="3"/>
      <c r="AJ1259" s="3"/>
      <c r="AK1259" s="3"/>
    </row>
    <row r="1260" spans="1:37" x14ac:dyDescent="0.2">
      <c r="A1260" s="1">
        <v>45240.646562499998</v>
      </c>
      <c r="B1260" s="3" t="s">
        <v>106</v>
      </c>
      <c r="C1260" s="2">
        <v>45240</v>
      </c>
      <c r="D1260" s="3" t="s">
        <v>344</v>
      </c>
      <c r="E1260" s="3">
        <v>4</v>
      </c>
      <c r="F1260" s="3">
        <v>4</v>
      </c>
      <c r="G1260" s="3">
        <v>2</v>
      </c>
      <c r="H1260" s="3">
        <v>3</v>
      </c>
      <c r="I1260" s="3">
        <v>3</v>
      </c>
      <c r="J1260" s="3">
        <v>4</v>
      </c>
      <c r="K1260" s="3"/>
      <c r="L1260" s="3"/>
      <c r="M1260" s="3"/>
      <c r="N1260" s="3"/>
      <c r="O1260" s="3"/>
      <c r="P1260" s="3"/>
      <c r="Q1260" s="3"/>
      <c r="R1260" s="3"/>
      <c r="S1260" s="3"/>
      <c r="T1260" s="3"/>
      <c r="U1260" s="3"/>
      <c r="V1260" s="3"/>
      <c r="W1260" s="3"/>
      <c r="X1260" s="3"/>
      <c r="Y1260" s="3"/>
      <c r="Z1260" s="3"/>
      <c r="AA1260" s="3"/>
      <c r="AB1260" s="3"/>
      <c r="AC1260" s="3"/>
      <c r="AD1260" s="3"/>
      <c r="AE1260" s="3"/>
      <c r="AF1260" s="3">
        <f t="shared" si="25"/>
        <v>20</v>
      </c>
      <c r="AG1260" s="3">
        <f>_xlfn.ISOWEEKNUM(EDF[[#This Row],[Date]])</f>
        <v>45</v>
      </c>
      <c r="AH1260" s="3">
        <f>YEAR(EDF[[#This Row],[Date]])</f>
        <v>2023</v>
      </c>
      <c r="AI1260" s="3"/>
      <c r="AJ1260" s="3"/>
      <c r="AK1260" s="3"/>
    </row>
    <row r="1261" spans="1:37" x14ac:dyDescent="0.2">
      <c r="A1261" s="1">
        <v>45240.646585648145</v>
      </c>
      <c r="B1261" s="3" t="s">
        <v>109</v>
      </c>
      <c r="C1261" s="2">
        <v>45240</v>
      </c>
      <c r="D1261" s="3" t="s">
        <v>343</v>
      </c>
      <c r="E1261" s="3">
        <v>4</v>
      </c>
      <c r="F1261" s="3">
        <v>3</v>
      </c>
      <c r="G1261" s="3">
        <v>4</v>
      </c>
      <c r="H1261" s="3">
        <v>3</v>
      </c>
      <c r="I1261" s="3">
        <v>4</v>
      </c>
      <c r="J1261" s="3">
        <v>2</v>
      </c>
      <c r="K1261" s="3"/>
      <c r="L1261" s="3"/>
      <c r="M1261" s="3"/>
      <c r="N1261" s="3"/>
      <c r="O1261" s="3"/>
      <c r="P1261" s="3"/>
      <c r="Q1261" s="3"/>
      <c r="R1261" s="3"/>
      <c r="S1261" s="3"/>
      <c r="T1261" s="3"/>
      <c r="U1261" s="3"/>
      <c r="V1261" s="3"/>
      <c r="W1261" s="3"/>
      <c r="X1261" s="3"/>
      <c r="Y1261" s="3"/>
      <c r="Z1261" s="3"/>
      <c r="AA1261" s="3"/>
      <c r="AB1261" s="3"/>
      <c r="AC1261" s="3"/>
      <c r="AD1261" s="3"/>
      <c r="AE1261" s="3"/>
      <c r="AF1261" s="3">
        <f t="shared" si="25"/>
        <v>20</v>
      </c>
      <c r="AG1261" s="3">
        <f>_xlfn.ISOWEEKNUM(EDF[[#This Row],[Date]])</f>
        <v>45</v>
      </c>
      <c r="AH1261" s="3">
        <f>YEAR(EDF[[#This Row],[Date]])</f>
        <v>2023</v>
      </c>
      <c r="AI1261" s="3"/>
      <c r="AJ1261" s="3"/>
      <c r="AK1261" s="3"/>
    </row>
    <row r="1262" spans="1:37" x14ac:dyDescent="0.2">
      <c r="A1262" s="1">
        <v>45240.64671296296</v>
      </c>
      <c r="B1262" s="3" t="s">
        <v>77</v>
      </c>
      <c r="C1262" s="2">
        <v>45240</v>
      </c>
      <c r="D1262" s="3" t="s">
        <v>344</v>
      </c>
      <c r="E1262" s="3">
        <v>2</v>
      </c>
      <c r="F1262" s="3">
        <v>2</v>
      </c>
      <c r="G1262" s="3">
        <v>3</v>
      </c>
      <c r="H1262" s="3">
        <v>3</v>
      </c>
      <c r="I1262" s="3">
        <v>3</v>
      </c>
      <c r="J1262" s="3">
        <v>4</v>
      </c>
      <c r="K1262" s="3"/>
      <c r="L1262" s="3"/>
      <c r="M1262" s="3"/>
      <c r="N1262" s="3"/>
      <c r="O1262" s="3"/>
      <c r="P1262" s="3"/>
      <c r="Q1262" s="3"/>
      <c r="R1262" s="3"/>
      <c r="S1262" s="3"/>
      <c r="T1262" s="3"/>
      <c r="U1262" s="3"/>
      <c r="V1262" s="3"/>
      <c r="W1262" s="3"/>
      <c r="X1262" s="3"/>
      <c r="Y1262" s="3"/>
      <c r="Z1262" s="3"/>
      <c r="AA1262" s="3"/>
      <c r="AB1262" s="3"/>
      <c r="AC1262" s="3"/>
      <c r="AD1262" s="3"/>
      <c r="AE1262" s="3"/>
      <c r="AF1262" s="3">
        <f t="shared" si="25"/>
        <v>17</v>
      </c>
      <c r="AG1262" s="3">
        <f>_xlfn.ISOWEEKNUM(EDF[[#This Row],[Date]])</f>
        <v>45</v>
      </c>
      <c r="AH1262" s="3">
        <f>YEAR(EDF[[#This Row],[Date]])</f>
        <v>2023</v>
      </c>
      <c r="AI1262" s="3"/>
      <c r="AJ1262" s="3"/>
      <c r="AK1262" s="3"/>
    </row>
    <row r="1263" spans="1:37" x14ac:dyDescent="0.2">
      <c r="A1263" s="1">
        <v>45240.646956018521</v>
      </c>
      <c r="B1263" s="3" t="s">
        <v>112</v>
      </c>
      <c r="C1263" s="2">
        <v>45240</v>
      </c>
      <c r="D1263" s="3" t="s">
        <v>343</v>
      </c>
      <c r="E1263" s="3">
        <v>2</v>
      </c>
      <c r="F1263" s="3">
        <v>3</v>
      </c>
      <c r="G1263" s="3">
        <v>2</v>
      </c>
      <c r="H1263" s="3">
        <v>1</v>
      </c>
      <c r="I1263" s="3">
        <v>3</v>
      </c>
      <c r="J1263" s="3">
        <v>4</v>
      </c>
      <c r="K1263" s="3"/>
      <c r="L1263" s="3">
        <v>7</v>
      </c>
      <c r="M1263" s="3"/>
      <c r="N1263" s="3"/>
      <c r="O1263" s="3"/>
      <c r="P1263" s="3"/>
      <c r="Q1263" s="3"/>
      <c r="R1263" s="3"/>
      <c r="S1263" s="3"/>
      <c r="T1263" s="3"/>
      <c r="U1263" s="3"/>
      <c r="V1263" s="3"/>
      <c r="W1263" s="3" t="s">
        <v>337</v>
      </c>
      <c r="X1263" s="3"/>
      <c r="Y1263" s="3"/>
      <c r="Z1263" s="3"/>
      <c r="AA1263" s="3"/>
      <c r="AB1263" s="3"/>
      <c r="AC1263" s="3"/>
      <c r="AD1263" s="3"/>
      <c r="AE1263" s="3"/>
      <c r="AF1263" s="3">
        <f t="shared" si="25"/>
        <v>15</v>
      </c>
      <c r="AG1263" s="3">
        <f>_xlfn.ISOWEEKNUM(EDF[[#This Row],[Date]])</f>
        <v>45</v>
      </c>
      <c r="AH1263" s="3">
        <f>YEAR(EDF[[#This Row],[Date]])</f>
        <v>2023</v>
      </c>
      <c r="AI1263" s="3"/>
      <c r="AJ1263" s="3"/>
      <c r="AK1263" s="3"/>
    </row>
    <row r="1264" spans="1:37" x14ac:dyDescent="0.2">
      <c r="A1264" s="1">
        <v>45240.647268518522</v>
      </c>
      <c r="B1264" s="3" t="s">
        <v>188</v>
      </c>
      <c r="C1264" s="2">
        <v>45240</v>
      </c>
      <c r="D1264" s="3" t="s">
        <v>334</v>
      </c>
      <c r="E1264" s="3">
        <v>4</v>
      </c>
      <c r="F1264" s="3">
        <v>2</v>
      </c>
      <c r="G1264" s="3">
        <v>4</v>
      </c>
      <c r="H1264" s="3">
        <v>4</v>
      </c>
      <c r="I1264" s="3">
        <v>4</v>
      </c>
      <c r="J1264" s="3">
        <v>5</v>
      </c>
      <c r="K1264" s="3"/>
      <c r="L1264" s="3">
        <v>2</v>
      </c>
      <c r="M1264" s="3"/>
      <c r="N1264" s="3"/>
      <c r="O1264" s="3"/>
      <c r="P1264" s="3"/>
      <c r="Q1264" s="3"/>
      <c r="R1264" s="3"/>
      <c r="S1264" s="3"/>
      <c r="T1264" s="3"/>
      <c r="U1264" s="3"/>
      <c r="V1264" s="3"/>
      <c r="W1264" s="3"/>
      <c r="X1264" s="3"/>
      <c r="Y1264" s="3"/>
      <c r="Z1264" s="3" t="s">
        <v>339</v>
      </c>
      <c r="AA1264" s="3"/>
      <c r="AB1264" s="3"/>
      <c r="AC1264" s="3"/>
      <c r="AD1264" s="3"/>
      <c r="AE1264" s="3"/>
      <c r="AF1264" s="3">
        <f t="shared" si="25"/>
        <v>23</v>
      </c>
      <c r="AG1264" s="3">
        <f>_xlfn.ISOWEEKNUM(EDF[[#This Row],[Date]])</f>
        <v>45</v>
      </c>
      <c r="AH1264" s="3">
        <f>YEAR(EDF[[#This Row],[Date]])</f>
        <v>2023</v>
      </c>
      <c r="AI1264" s="3"/>
      <c r="AJ1264" s="3"/>
      <c r="AK1264" s="3"/>
    </row>
    <row r="1265" spans="1:37" x14ac:dyDescent="0.2">
      <c r="A1265" s="1">
        <v>45240.647638888891</v>
      </c>
      <c r="B1265" s="3" t="s">
        <v>88</v>
      </c>
      <c r="C1265" s="2">
        <v>45240</v>
      </c>
      <c r="D1265" s="3" t="s">
        <v>344</v>
      </c>
      <c r="E1265" s="3">
        <v>3</v>
      </c>
      <c r="F1265" s="3">
        <v>3</v>
      </c>
      <c r="G1265" s="3">
        <v>4</v>
      </c>
      <c r="H1265" s="3">
        <v>3</v>
      </c>
      <c r="I1265" s="3">
        <v>2</v>
      </c>
      <c r="J1265" s="3">
        <v>4</v>
      </c>
      <c r="K1265" s="3" t="s">
        <v>424</v>
      </c>
      <c r="L1265" s="3"/>
      <c r="M1265" s="3"/>
      <c r="N1265" s="3"/>
      <c r="O1265" s="3"/>
      <c r="P1265" s="3"/>
      <c r="Q1265" s="3"/>
      <c r="R1265" s="3"/>
      <c r="S1265" s="3"/>
      <c r="T1265" s="3"/>
      <c r="U1265" s="3"/>
      <c r="V1265" s="3"/>
      <c r="W1265" s="3"/>
      <c r="X1265" s="3"/>
      <c r="Y1265" s="3"/>
      <c r="Z1265" s="3"/>
      <c r="AA1265" s="3"/>
      <c r="AB1265" s="3"/>
      <c r="AC1265" s="3"/>
      <c r="AD1265" s="3"/>
      <c r="AE1265" s="3"/>
      <c r="AF1265" s="3">
        <f t="shared" si="25"/>
        <v>19</v>
      </c>
      <c r="AG1265" s="3">
        <f>_xlfn.ISOWEEKNUM(EDF[[#This Row],[Date]])</f>
        <v>45</v>
      </c>
      <c r="AH1265" s="3">
        <f>YEAR(EDF[[#This Row],[Date]])</f>
        <v>2023</v>
      </c>
      <c r="AI1265" s="3"/>
      <c r="AJ1265" s="3"/>
      <c r="AK1265" s="3"/>
    </row>
    <row r="1266" spans="1:37" x14ac:dyDescent="0.2">
      <c r="A1266" s="1">
        <v>45240.649328703701</v>
      </c>
      <c r="B1266" s="3" t="s">
        <v>240</v>
      </c>
      <c r="C1266" s="2">
        <v>45240</v>
      </c>
      <c r="D1266" s="3" t="s">
        <v>344</v>
      </c>
      <c r="E1266" s="3">
        <v>3</v>
      </c>
      <c r="F1266" s="3">
        <v>3</v>
      </c>
      <c r="G1266" s="3">
        <v>3</v>
      </c>
      <c r="H1266" s="3">
        <v>3</v>
      </c>
      <c r="I1266" s="3">
        <v>5</v>
      </c>
      <c r="J1266" s="3">
        <v>5</v>
      </c>
      <c r="K1266" s="3"/>
      <c r="L1266" s="3"/>
      <c r="M1266" s="3"/>
      <c r="N1266" s="3"/>
      <c r="O1266" s="3"/>
      <c r="P1266" s="3"/>
      <c r="Q1266" s="3"/>
      <c r="R1266" s="3"/>
      <c r="S1266" s="3"/>
      <c r="T1266" s="3"/>
      <c r="U1266" s="3"/>
      <c r="V1266" s="3"/>
      <c r="W1266" s="3"/>
      <c r="X1266" s="3"/>
      <c r="Y1266" s="3"/>
      <c r="Z1266" s="3"/>
      <c r="AA1266" s="3"/>
      <c r="AB1266" s="3"/>
      <c r="AC1266" s="3"/>
      <c r="AD1266" s="3"/>
      <c r="AE1266" s="3"/>
      <c r="AF1266" s="3">
        <f t="shared" si="25"/>
        <v>22</v>
      </c>
      <c r="AG1266" s="3">
        <f>_xlfn.ISOWEEKNUM(EDF[[#This Row],[Date]])</f>
        <v>45</v>
      </c>
      <c r="AH1266" s="3">
        <f>YEAR(EDF[[#This Row],[Date]])</f>
        <v>2023</v>
      </c>
      <c r="AI1266" s="3"/>
      <c r="AJ1266" s="3"/>
      <c r="AK1266" s="3"/>
    </row>
    <row r="1267" spans="1:37" x14ac:dyDescent="0.2">
      <c r="A1267" s="1">
        <v>45240.650972222225</v>
      </c>
      <c r="B1267" s="3" t="s">
        <v>102</v>
      </c>
      <c r="C1267" s="2">
        <v>45240</v>
      </c>
      <c r="D1267" s="3" t="s">
        <v>344</v>
      </c>
      <c r="E1267" s="3">
        <v>4</v>
      </c>
      <c r="F1267" s="3">
        <v>2</v>
      </c>
      <c r="G1267" s="3">
        <v>4</v>
      </c>
      <c r="H1267" s="3">
        <v>4</v>
      </c>
      <c r="I1267" s="3">
        <v>3</v>
      </c>
      <c r="J1267" s="3">
        <v>4</v>
      </c>
      <c r="K1267" s="3" t="s">
        <v>213</v>
      </c>
      <c r="L1267" s="3"/>
      <c r="M1267" s="3"/>
      <c r="N1267" s="3"/>
      <c r="O1267" s="3"/>
      <c r="P1267" s="3"/>
      <c r="Q1267" s="3"/>
      <c r="R1267" s="3"/>
      <c r="S1267" s="3"/>
      <c r="T1267" s="3"/>
      <c r="U1267" s="3"/>
      <c r="V1267" s="3"/>
      <c r="W1267" s="3"/>
      <c r="X1267" s="3"/>
      <c r="Y1267" s="3"/>
      <c r="Z1267" s="3"/>
      <c r="AA1267" s="3"/>
      <c r="AB1267" s="3"/>
      <c r="AC1267" s="3"/>
      <c r="AD1267" s="3"/>
      <c r="AE1267" s="3"/>
      <c r="AF1267" s="3">
        <f t="shared" si="25"/>
        <v>21</v>
      </c>
      <c r="AG1267" s="3">
        <f>_xlfn.ISOWEEKNUM(EDF[[#This Row],[Date]])</f>
        <v>45</v>
      </c>
      <c r="AH1267" s="3">
        <f>YEAR(EDF[[#This Row],[Date]])</f>
        <v>2023</v>
      </c>
      <c r="AI1267" s="3"/>
      <c r="AJ1267" s="3"/>
      <c r="AK1267" s="3"/>
    </row>
    <row r="1268" spans="1:37" x14ac:dyDescent="0.2">
      <c r="A1268" s="1">
        <v>45240.653807870367</v>
      </c>
      <c r="B1268" s="3" t="s">
        <v>167</v>
      </c>
      <c r="C1268" s="2">
        <v>45240</v>
      </c>
      <c r="D1268" s="3" t="s">
        <v>344</v>
      </c>
      <c r="E1268" s="3">
        <v>4</v>
      </c>
      <c r="F1268" s="3">
        <v>4</v>
      </c>
      <c r="G1268" s="3">
        <v>3</v>
      </c>
      <c r="H1268" s="3">
        <v>4</v>
      </c>
      <c r="I1268" s="3">
        <v>4</v>
      </c>
      <c r="J1268" s="3">
        <v>4</v>
      </c>
      <c r="K1268" s="3"/>
      <c r="L1268" s="3"/>
      <c r="M1268" s="3"/>
      <c r="N1268" s="3"/>
      <c r="O1268" s="3"/>
      <c r="P1268" s="3"/>
      <c r="Q1268" s="3"/>
      <c r="R1268" s="3"/>
      <c r="S1268" s="3"/>
      <c r="T1268" s="3"/>
      <c r="U1268" s="3"/>
      <c r="V1268" s="3"/>
      <c r="W1268" s="3"/>
      <c r="X1268" s="3"/>
      <c r="Y1268" s="3"/>
      <c r="Z1268" s="3"/>
      <c r="AA1268" s="3"/>
      <c r="AB1268" s="3"/>
      <c r="AC1268" s="3"/>
      <c r="AD1268" s="3"/>
      <c r="AE1268" s="3"/>
      <c r="AF1268" s="3">
        <f t="shared" si="25"/>
        <v>23</v>
      </c>
      <c r="AG1268" s="3">
        <f>_xlfn.ISOWEEKNUM(EDF[[#This Row],[Date]])</f>
        <v>45</v>
      </c>
      <c r="AH1268" s="3">
        <f>YEAR(EDF[[#This Row],[Date]])</f>
        <v>2023</v>
      </c>
      <c r="AI1268" s="3"/>
      <c r="AJ1268" s="3"/>
      <c r="AK1268" s="3"/>
    </row>
    <row r="1269" spans="1:37" x14ac:dyDescent="0.2">
      <c r="A1269" s="1">
        <v>45240.654305555552</v>
      </c>
      <c r="B1269" s="3" t="s">
        <v>313</v>
      </c>
      <c r="C1269" s="2">
        <v>45240</v>
      </c>
      <c r="D1269" s="3" t="s">
        <v>344</v>
      </c>
      <c r="E1269" s="3">
        <v>5</v>
      </c>
      <c r="F1269" s="3">
        <v>4</v>
      </c>
      <c r="G1269" s="3">
        <v>2</v>
      </c>
      <c r="H1269" s="3">
        <v>2</v>
      </c>
      <c r="I1269" s="3">
        <v>3</v>
      </c>
      <c r="J1269" s="3">
        <v>2</v>
      </c>
      <c r="K1269" s="3"/>
      <c r="L1269" s="3">
        <v>6</v>
      </c>
      <c r="M1269" s="3"/>
      <c r="N1269" s="3"/>
      <c r="O1269" s="3"/>
      <c r="P1269" s="3" t="s">
        <v>339</v>
      </c>
      <c r="Q1269" s="3"/>
      <c r="R1269" s="3"/>
      <c r="S1269" s="3"/>
      <c r="T1269" s="3"/>
      <c r="U1269" s="3"/>
      <c r="V1269" s="3"/>
      <c r="W1269" s="3"/>
      <c r="X1269" s="3"/>
      <c r="Y1269" s="3"/>
      <c r="Z1269" s="3"/>
      <c r="AA1269" s="3"/>
      <c r="AB1269" s="3"/>
      <c r="AC1269" s="3"/>
      <c r="AD1269" s="3"/>
      <c r="AE1269" s="3"/>
      <c r="AF1269" s="3">
        <f t="shared" si="25"/>
        <v>18</v>
      </c>
      <c r="AG1269" s="3">
        <f>_xlfn.ISOWEEKNUM(EDF[[#This Row],[Date]])</f>
        <v>45</v>
      </c>
      <c r="AH1269" s="3">
        <f>YEAR(EDF[[#This Row],[Date]])</f>
        <v>2023</v>
      </c>
      <c r="AI1269" s="3"/>
      <c r="AJ1269" s="3"/>
      <c r="AK1269" s="3"/>
    </row>
    <row r="1270" spans="1:37" x14ac:dyDescent="0.2">
      <c r="A1270" s="1">
        <v>45240.655532407407</v>
      </c>
      <c r="B1270" s="3" t="s">
        <v>93</v>
      </c>
      <c r="C1270" s="2">
        <v>45240</v>
      </c>
      <c r="D1270" s="3" t="s">
        <v>343</v>
      </c>
      <c r="E1270" s="3">
        <v>4</v>
      </c>
      <c r="F1270" s="3">
        <v>3</v>
      </c>
      <c r="G1270" s="3">
        <v>3</v>
      </c>
      <c r="H1270" s="3">
        <v>3</v>
      </c>
      <c r="I1270" s="3">
        <v>3</v>
      </c>
      <c r="J1270" s="3">
        <v>2</v>
      </c>
      <c r="K1270" s="3"/>
      <c r="L1270" s="3"/>
      <c r="M1270" s="3"/>
      <c r="N1270" s="3"/>
      <c r="O1270" s="3"/>
      <c r="P1270" s="3"/>
      <c r="Q1270" s="3"/>
      <c r="R1270" s="3"/>
      <c r="S1270" s="3"/>
      <c r="T1270" s="3"/>
      <c r="U1270" s="3"/>
      <c r="V1270" s="3"/>
      <c r="W1270" s="3"/>
      <c r="X1270" s="3"/>
      <c r="Y1270" s="3"/>
      <c r="Z1270" s="3"/>
      <c r="AA1270" s="3"/>
      <c r="AB1270" s="3"/>
      <c r="AC1270" s="3"/>
      <c r="AD1270" s="3"/>
      <c r="AE1270" s="3"/>
      <c r="AF1270" s="3">
        <f t="shared" si="25"/>
        <v>18</v>
      </c>
      <c r="AG1270" s="3">
        <f>_xlfn.ISOWEEKNUM(EDF[[#This Row],[Date]])</f>
        <v>45</v>
      </c>
      <c r="AH1270" s="3">
        <f>YEAR(EDF[[#This Row],[Date]])</f>
        <v>2023</v>
      </c>
      <c r="AI1270" s="3"/>
      <c r="AJ1270" s="3"/>
      <c r="AK1270" s="3"/>
    </row>
    <row r="1271" spans="1:37" x14ac:dyDescent="0.2">
      <c r="A1271" s="1">
        <v>45240.656678240739</v>
      </c>
      <c r="B1271" s="3" t="s">
        <v>193</v>
      </c>
      <c r="C1271" s="2">
        <v>45240</v>
      </c>
      <c r="D1271" s="3" t="s">
        <v>343</v>
      </c>
      <c r="E1271" s="3">
        <v>5</v>
      </c>
      <c r="F1271" s="3">
        <v>4</v>
      </c>
      <c r="G1271" s="3">
        <v>4</v>
      </c>
      <c r="H1271" s="3">
        <v>2</v>
      </c>
      <c r="I1271" s="3">
        <v>3</v>
      </c>
      <c r="J1271" s="3">
        <v>4</v>
      </c>
      <c r="K1271" s="3"/>
      <c r="L1271" s="3">
        <v>2</v>
      </c>
      <c r="M1271" s="3"/>
      <c r="N1271" s="3"/>
      <c r="O1271" s="3"/>
      <c r="P1271" s="3"/>
      <c r="Q1271" s="3"/>
      <c r="R1271" s="3"/>
      <c r="S1271" s="3"/>
      <c r="T1271" s="3"/>
      <c r="U1271" s="3"/>
      <c r="V1271" s="3"/>
      <c r="W1271" s="3" t="s">
        <v>337</v>
      </c>
      <c r="X1271" s="3"/>
      <c r="Y1271" s="3" t="s">
        <v>363</v>
      </c>
      <c r="Z1271" s="3"/>
      <c r="AA1271" s="3"/>
      <c r="AB1271" s="3"/>
      <c r="AC1271" s="3"/>
      <c r="AD1271" s="3"/>
      <c r="AE1271" s="3" t="s">
        <v>425</v>
      </c>
      <c r="AF1271" s="3">
        <f t="shared" si="25"/>
        <v>22</v>
      </c>
      <c r="AG1271" s="3">
        <f>_xlfn.ISOWEEKNUM(EDF[[#This Row],[Date]])</f>
        <v>45</v>
      </c>
      <c r="AH1271" s="3">
        <f>YEAR(EDF[[#This Row],[Date]])</f>
        <v>2023</v>
      </c>
      <c r="AI1271" s="3"/>
      <c r="AJ1271" s="3"/>
      <c r="AK1271" s="3"/>
    </row>
    <row r="1272" spans="1:37" x14ac:dyDescent="0.2">
      <c r="A1272" s="1">
        <v>45240.660543981481</v>
      </c>
      <c r="B1272" s="3" t="s">
        <v>78</v>
      </c>
      <c r="C1272" s="2">
        <v>45240</v>
      </c>
      <c r="D1272" s="3" t="s">
        <v>334</v>
      </c>
      <c r="E1272" s="3">
        <v>2</v>
      </c>
      <c r="F1272" s="3">
        <v>2</v>
      </c>
      <c r="G1272" s="3">
        <v>2</v>
      </c>
      <c r="H1272" s="3">
        <v>3</v>
      </c>
      <c r="I1272" s="3">
        <v>2</v>
      </c>
      <c r="J1272" s="3">
        <v>3</v>
      </c>
      <c r="K1272" s="3" t="s">
        <v>426</v>
      </c>
      <c r="L1272" s="3">
        <v>2</v>
      </c>
      <c r="M1272" s="3"/>
      <c r="N1272" s="3"/>
      <c r="O1272" s="3"/>
      <c r="P1272" s="3"/>
      <c r="Q1272" s="3"/>
      <c r="R1272" s="3"/>
      <c r="S1272" s="3"/>
      <c r="T1272" s="3"/>
      <c r="U1272" s="3"/>
      <c r="V1272" s="3"/>
      <c r="W1272" s="3"/>
      <c r="X1272" s="3"/>
      <c r="Y1272" s="3"/>
      <c r="Z1272" s="3"/>
      <c r="AA1272" s="3"/>
      <c r="AB1272" s="3"/>
      <c r="AC1272" s="3" t="s">
        <v>337</v>
      </c>
      <c r="AD1272" s="3"/>
      <c r="AE1272" s="3" t="s">
        <v>427</v>
      </c>
      <c r="AF1272" s="3">
        <f t="shared" si="25"/>
        <v>14</v>
      </c>
      <c r="AG1272" s="3">
        <f>_xlfn.ISOWEEKNUM(EDF[[#This Row],[Date]])</f>
        <v>45</v>
      </c>
      <c r="AH1272" s="3">
        <f>YEAR(EDF[[#This Row],[Date]])</f>
        <v>2023</v>
      </c>
      <c r="AI1272" s="3"/>
      <c r="AJ1272" s="3"/>
      <c r="AK1272" s="3"/>
    </row>
    <row r="1273" spans="1:37" x14ac:dyDescent="0.2">
      <c r="A1273" s="1">
        <v>45240.660821759258</v>
      </c>
      <c r="B1273" s="3" t="s">
        <v>168</v>
      </c>
      <c r="C1273" s="2">
        <v>45240</v>
      </c>
      <c r="D1273" s="3" t="s">
        <v>343</v>
      </c>
      <c r="E1273" s="3">
        <v>4</v>
      </c>
      <c r="F1273" s="3">
        <v>3</v>
      </c>
      <c r="G1273" s="3">
        <v>3</v>
      </c>
      <c r="H1273" s="3">
        <v>2</v>
      </c>
      <c r="I1273" s="3">
        <v>3</v>
      </c>
      <c r="J1273" s="3">
        <v>5</v>
      </c>
      <c r="K1273" s="3" t="s">
        <v>428</v>
      </c>
      <c r="L1273" s="3"/>
      <c r="M1273" s="3"/>
      <c r="N1273" s="3"/>
      <c r="O1273" s="3"/>
      <c r="P1273" s="3"/>
      <c r="Q1273" s="3"/>
      <c r="R1273" s="3"/>
      <c r="S1273" s="3"/>
      <c r="T1273" s="3"/>
      <c r="U1273" s="3"/>
      <c r="V1273" s="3"/>
      <c r="W1273" s="3"/>
      <c r="X1273" s="3"/>
      <c r="Y1273" s="3"/>
      <c r="Z1273" s="3"/>
      <c r="AA1273" s="3"/>
      <c r="AB1273" s="3"/>
      <c r="AC1273" s="3"/>
      <c r="AD1273" s="3"/>
      <c r="AE1273" s="3"/>
      <c r="AF1273" s="3">
        <f t="shared" si="25"/>
        <v>20</v>
      </c>
      <c r="AG1273" s="3">
        <f>_xlfn.ISOWEEKNUM(EDF[[#This Row],[Date]])</f>
        <v>45</v>
      </c>
      <c r="AH1273" s="3">
        <f>YEAR(EDF[[#This Row],[Date]])</f>
        <v>2023</v>
      </c>
      <c r="AI1273" s="3"/>
      <c r="AJ1273" s="3"/>
      <c r="AK1273" s="3"/>
    </row>
    <row r="1274" spans="1:37" x14ac:dyDescent="0.2">
      <c r="A1274" s="1">
        <v>45240.665763888886</v>
      </c>
      <c r="B1274" s="3" t="s">
        <v>86</v>
      </c>
      <c r="C1274" s="2">
        <v>45240</v>
      </c>
      <c r="D1274" s="3" t="s">
        <v>343</v>
      </c>
      <c r="E1274" s="3">
        <v>4</v>
      </c>
      <c r="F1274" s="3">
        <v>4</v>
      </c>
      <c r="G1274" s="3">
        <v>4</v>
      </c>
      <c r="H1274" s="3">
        <v>4</v>
      </c>
      <c r="I1274" s="3">
        <v>4</v>
      </c>
      <c r="J1274" s="3">
        <v>4</v>
      </c>
      <c r="K1274" s="3"/>
      <c r="L1274" s="3">
        <v>5</v>
      </c>
      <c r="M1274" s="3"/>
      <c r="N1274" s="3"/>
      <c r="O1274" s="3"/>
      <c r="P1274" s="3"/>
      <c r="Q1274" s="3" t="s">
        <v>337</v>
      </c>
      <c r="R1274" s="3"/>
      <c r="S1274" s="3"/>
      <c r="T1274" s="3"/>
      <c r="U1274" s="3"/>
      <c r="V1274" s="3"/>
      <c r="W1274" s="3"/>
      <c r="X1274" s="3"/>
      <c r="Y1274" s="3"/>
      <c r="Z1274" s="3"/>
      <c r="AA1274" s="3" t="s">
        <v>337</v>
      </c>
      <c r="AB1274" s="3"/>
      <c r="AC1274" s="3"/>
      <c r="AD1274" s="3"/>
      <c r="AE1274" s="3" t="s">
        <v>429</v>
      </c>
      <c r="AF1274" s="3">
        <f t="shared" si="25"/>
        <v>24</v>
      </c>
      <c r="AG1274" s="3">
        <f>_xlfn.ISOWEEKNUM(EDF[[#This Row],[Date]])</f>
        <v>45</v>
      </c>
      <c r="AH1274" s="3">
        <f>YEAR(EDF[[#This Row],[Date]])</f>
        <v>2023</v>
      </c>
      <c r="AI1274" s="3"/>
      <c r="AJ1274" s="3"/>
      <c r="AK1274" s="3"/>
    </row>
    <row r="1275" spans="1:37" x14ac:dyDescent="0.2">
      <c r="A1275" s="1">
        <v>45240.680497685185</v>
      </c>
      <c r="B1275" s="3" t="s">
        <v>76</v>
      </c>
      <c r="C1275" s="2">
        <v>45240</v>
      </c>
      <c r="D1275" s="3" t="s">
        <v>344</v>
      </c>
      <c r="E1275" s="3">
        <v>3</v>
      </c>
      <c r="F1275" s="3">
        <v>3</v>
      </c>
      <c r="G1275" s="3">
        <v>3</v>
      </c>
      <c r="H1275" s="3">
        <v>3</v>
      </c>
      <c r="I1275" s="3">
        <v>3</v>
      </c>
      <c r="J1275" s="3">
        <v>3</v>
      </c>
      <c r="K1275" s="3"/>
      <c r="L1275" s="3">
        <v>4</v>
      </c>
      <c r="M1275" s="3"/>
      <c r="N1275" s="3"/>
      <c r="O1275" s="3"/>
      <c r="P1275" s="3"/>
      <c r="Q1275" s="3"/>
      <c r="R1275" s="3" t="s">
        <v>335</v>
      </c>
      <c r="S1275" s="3"/>
      <c r="T1275" s="3"/>
      <c r="U1275" s="3"/>
      <c r="V1275" s="3"/>
      <c r="W1275" s="3"/>
      <c r="X1275" s="3"/>
      <c r="Y1275" s="3"/>
      <c r="Z1275" s="3"/>
      <c r="AA1275" s="3"/>
      <c r="AB1275" s="3"/>
      <c r="AC1275" s="3"/>
      <c r="AD1275" s="3"/>
      <c r="AE1275" s="3"/>
      <c r="AF1275" s="3">
        <f t="shared" si="25"/>
        <v>18</v>
      </c>
      <c r="AG1275" s="3">
        <f>_xlfn.ISOWEEKNUM(EDF[[#This Row],[Date]])</f>
        <v>45</v>
      </c>
      <c r="AH1275" s="3">
        <f>YEAR(EDF[[#This Row],[Date]])</f>
        <v>2023</v>
      </c>
      <c r="AI1275" s="3"/>
      <c r="AJ1275" s="3"/>
      <c r="AK1275" s="3"/>
    </row>
    <row r="1276" spans="1:37" x14ac:dyDescent="0.2">
      <c r="A1276" s="1">
        <v>45240.687939814816</v>
      </c>
      <c r="B1276" s="3" t="s">
        <v>211</v>
      </c>
      <c r="C1276" s="2">
        <v>45240</v>
      </c>
      <c r="D1276" s="3" t="s">
        <v>336</v>
      </c>
      <c r="E1276" s="3">
        <v>4</v>
      </c>
      <c r="F1276" s="3">
        <v>3</v>
      </c>
      <c r="G1276" s="3">
        <v>2</v>
      </c>
      <c r="H1276" s="3">
        <v>3</v>
      </c>
      <c r="I1276" s="3">
        <v>4</v>
      </c>
      <c r="J1276" s="3">
        <v>4</v>
      </c>
      <c r="K1276" s="3"/>
      <c r="L1276" s="3"/>
      <c r="M1276" s="3"/>
      <c r="N1276" s="3"/>
      <c r="O1276" s="3"/>
      <c r="P1276" s="3"/>
      <c r="Q1276" s="3"/>
      <c r="R1276" s="3"/>
      <c r="S1276" s="3"/>
      <c r="T1276" s="3"/>
      <c r="U1276" s="3"/>
      <c r="V1276" s="3"/>
      <c r="W1276" s="3"/>
      <c r="X1276" s="3"/>
      <c r="Y1276" s="3"/>
      <c r="Z1276" s="3"/>
      <c r="AA1276" s="3"/>
      <c r="AB1276" s="3"/>
      <c r="AC1276" s="3"/>
      <c r="AD1276" s="3"/>
      <c r="AE1276" s="3"/>
      <c r="AF1276" s="3">
        <f t="shared" si="25"/>
        <v>20</v>
      </c>
      <c r="AG1276" s="3">
        <f>_xlfn.ISOWEEKNUM(EDF[[#This Row],[Date]])</f>
        <v>45</v>
      </c>
      <c r="AH1276" s="3">
        <f>YEAR(EDF[[#This Row],[Date]])</f>
        <v>2023</v>
      </c>
      <c r="AI1276" s="3"/>
      <c r="AJ1276" s="3"/>
      <c r="AK1276" s="3"/>
    </row>
    <row r="1277" spans="1:37" x14ac:dyDescent="0.2">
      <c r="A1277" s="1">
        <v>45240.689398148148</v>
      </c>
      <c r="B1277" s="3" t="s">
        <v>99</v>
      </c>
      <c r="C1277" s="2">
        <v>45240</v>
      </c>
      <c r="D1277" s="3" t="s">
        <v>343</v>
      </c>
      <c r="E1277" s="3">
        <v>4</v>
      </c>
      <c r="F1277" s="3">
        <v>2</v>
      </c>
      <c r="G1277" s="3">
        <v>4</v>
      </c>
      <c r="H1277" s="3">
        <v>4</v>
      </c>
      <c r="I1277" s="3">
        <v>4</v>
      </c>
      <c r="J1277" s="3">
        <v>4</v>
      </c>
      <c r="K1277" s="3"/>
      <c r="L1277" s="3">
        <v>1</v>
      </c>
      <c r="M1277" s="3"/>
      <c r="N1277" s="3"/>
      <c r="O1277" s="3"/>
      <c r="P1277" s="3" t="s">
        <v>337</v>
      </c>
      <c r="Q1277" s="3"/>
      <c r="R1277" s="3"/>
      <c r="S1277" s="3"/>
      <c r="T1277" s="3"/>
      <c r="U1277" s="3"/>
      <c r="V1277" s="3"/>
      <c r="W1277" s="3"/>
      <c r="X1277" s="3"/>
      <c r="Y1277" s="3"/>
      <c r="Z1277" s="3"/>
      <c r="AA1277" s="3"/>
      <c r="AB1277" s="3"/>
      <c r="AC1277" s="3"/>
      <c r="AD1277" s="3"/>
      <c r="AE1277" s="3"/>
      <c r="AF1277" s="3">
        <f t="shared" si="25"/>
        <v>22</v>
      </c>
      <c r="AG1277" s="3">
        <f>_xlfn.ISOWEEKNUM(EDF[[#This Row],[Date]])</f>
        <v>45</v>
      </c>
      <c r="AH1277" s="3">
        <f>YEAR(EDF[[#This Row],[Date]])</f>
        <v>2023</v>
      </c>
      <c r="AI1277" s="3"/>
      <c r="AJ1277" s="3"/>
      <c r="AK1277" s="3"/>
    </row>
    <row r="1278" spans="1:37" x14ac:dyDescent="0.2">
      <c r="A1278" s="1">
        <v>45240.692928240744</v>
      </c>
      <c r="B1278" s="3" t="s">
        <v>83</v>
      </c>
      <c r="C1278" s="2">
        <v>45240</v>
      </c>
      <c r="D1278" s="3" t="s">
        <v>336</v>
      </c>
      <c r="E1278" s="3">
        <v>5</v>
      </c>
      <c r="F1278" s="3">
        <v>5</v>
      </c>
      <c r="G1278" s="3">
        <v>5</v>
      </c>
      <c r="H1278" s="3">
        <v>3</v>
      </c>
      <c r="I1278" s="3">
        <v>2</v>
      </c>
      <c r="J1278" s="3">
        <v>3</v>
      </c>
      <c r="K1278" s="3"/>
      <c r="L1278" s="3"/>
      <c r="M1278" s="3"/>
      <c r="N1278" s="3"/>
      <c r="O1278" s="3"/>
      <c r="P1278" s="3"/>
      <c r="Q1278" s="3"/>
      <c r="R1278" s="3"/>
      <c r="S1278" s="3"/>
      <c r="T1278" s="3"/>
      <c r="U1278" s="3"/>
      <c r="V1278" s="3"/>
      <c r="W1278" s="3"/>
      <c r="X1278" s="3"/>
      <c r="Y1278" s="3"/>
      <c r="Z1278" s="3"/>
      <c r="AA1278" s="3"/>
      <c r="AB1278" s="3"/>
      <c r="AC1278" s="3"/>
      <c r="AD1278" s="3"/>
      <c r="AE1278" s="3"/>
      <c r="AF1278" s="3">
        <f t="shared" si="25"/>
        <v>23</v>
      </c>
      <c r="AG1278" s="3">
        <f>_xlfn.ISOWEEKNUM(EDF[[#This Row],[Date]])</f>
        <v>45</v>
      </c>
      <c r="AH1278" s="3">
        <f>YEAR(EDF[[#This Row],[Date]])</f>
        <v>2023</v>
      </c>
      <c r="AI1278" s="3"/>
      <c r="AJ1278" s="3"/>
      <c r="AK1278" s="3"/>
    </row>
    <row r="1279" spans="1:37" x14ac:dyDescent="0.2">
      <c r="A1279" s="1">
        <v>45240.699606481481</v>
      </c>
      <c r="B1279" s="3" t="s">
        <v>111</v>
      </c>
      <c r="C1279" s="2">
        <v>45240</v>
      </c>
      <c r="D1279" s="3" t="s">
        <v>334</v>
      </c>
      <c r="E1279" s="3">
        <v>4</v>
      </c>
      <c r="F1279" s="3">
        <v>2</v>
      </c>
      <c r="G1279" s="3">
        <v>4</v>
      </c>
      <c r="H1279" s="3">
        <v>3</v>
      </c>
      <c r="I1279" s="3">
        <v>3</v>
      </c>
      <c r="J1279" s="3">
        <v>4</v>
      </c>
      <c r="K1279" s="3"/>
      <c r="L1279" s="3"/>
      <c r="M1279" s="3"/>
      <c r="N1279" s="3"/>
      <c r="O1279" s="3"/>
      <c r="P1279" s="3"/>
      <c r="Q1279" s="3"/>
      <c r="R1279" s="3"/>
      <c r="S1279" s="3"/>
      <c r="T1279" s="3"/>
      <c r="U1279" s="3"/>
      <c r="V1279" s="3"/>
      <c r="W1279" s="3"/>
      <c r="X1279" s="3"/>
      <c r="Y1279" s="3"/>
      <c r="Z1279" s="3"/>
      <c r="AA1279" s="3"/>
      <c r="AB1279" s="3"/>
      <c r="AC1279" s="3"/>
      <c r="AD1279" s="3"/>
      <c r="AE1279" s="3"/>
      <c r="AF1279" s="3">
        <f t="shared" si="25"/>
        <v>20</v>
      </c>
      <c r="AG1279" s="3">
        <f>_xlfn.ISOWEEKNUM(EDF[[#This Row],[Date]])</f>
        <v>45</v>
      </c>
      <c r="AH1279" s="3">
        <f>YEAR(EDF[[#This Row],[Date]])</f>
        <v>2023</v>
      </c>
      <c r="AI1279" s="3"/>
      <c r="AJ1279" s="3"/>
      <c r="AK1279" s="3"/>
    </row>
    <row r="1280" spans="1:37" x14ac:dyDescent="0.2">
      <c r="A1280" s="1">
        <v>45242.527615740742</v>
      </c>
      <c r="B1280" s="3" t="s">
        <v>106</v>
      </c>
      <c r="C1280" s="2">
        <v>45242</v>
      </c>
      <c r="D1280" s="3" t="s">
        <v>344</v>
      </c>
      <c r="E1280" s="3">
        <v>4</v>
      </c>
      <c r="F1280" s="3">
        <v>2</v>
      </c>
      <c r="G1280" s="3">
        <v>4</v>
      </c>
      <c r="H1280" s="3">
        <v>4</v>
      </c>
      <c r="I1280" s="3">
        <v>3</v>
      </c>
      <c r="J1280" s="3">
        <v>5</v>
      </c>
      <c r="K1280" s="3"/>
      <c r="L1280" s="3">
        <v>3</v>
      </c>
      <c r="M1280" s="3"/>
      <c r="N1280" s="3"/>
      <c r="O1280" s="3"/>
      <c r="P1280" s="3"/>
      <c r="Q1280" s="3"/>
      <c r="R1280" s="3"/>
      <c r="S1280" s="3"/>
      <c r="T1280" s="3"/>
      <c r="U1280" s="3"/>
      <c r="V1280" s="3"/>
      <c r="W1280" s="3"/>
      <c r="X1280" s="3"/>
      <c r="Y1280" s="3"/>
      <c r="Z1280" s="3"/>
      <c r="AA1280" s="3" t="s">
        <v>337</v>
      </c>
      <c r="AB1280" s="3"/>
      <c r="AC1280" s="3"/>
      <c r="AD1280" s="3"/>
      <c r="AE1280" s="3" t="s">
        <v>430</v>
      </c>
      <c r="AF1280" s="3">
        <f t="shared" ref="AF1280:AF1311" si="26">SUM(E1280:J1280)</f>
        <v>22</v>
      </c>
      <c r="AG1280" s="3">
        <f>_xlfn.ISOWEEKNUM(EDF[[#This Row],[Date]])</f>
        <v>45</v>
      </c>
      <c r="AH1280" s="3">
        <f>YEAR(EDF[[#This Row],[Date]])</f>
        <v>2023</v>
      </c>
      <c r="AI1280" s="3"/>
      <c r="AJ1280" s="3"/>
      <c r="AK1280" s="3"/>
    </row>
    <row r="1281" spans="1:37" x14ac:dyDescent="0.2">
      <c r="A1281" s="1">
        <v>45243.412766203706</v>
      </c>
      <c r="B1281" s="3" t="s">
        <v>131</v>
      </c>
      <c r="C1281" s="2">
        <v>45243</v>
      </c>
      <c r="D1281" s="3" t="s">
        <v>334</v>
      </c>
      <c r="E1281" s="3">
        <v>2</v>
      </c>
      <c r="F1281" s="3">
        <v>2</v>
      </c>
      <c r="G1281" s="3">
        <v>2</v>
      </c>
      <c r="H1281" s="3">
        <v>2</v>
      </c>
      <c r="I1281" s="3">
        <v>3</v>
      </c>
      <c r="J1281" s="3">
        <v>2</v>
      </c>
      <c r="K1281" s="3"/>
      <c r="L1281" s="3">
        <v>2</v>
      </c>
      <c r="M1281" s="3"/>
      <c r="N1281" s="3"/>
      <c r="O1281" s="3"/>
      <c r="P1281" s="3"/>
      <c r="Q1281" s="3"/>
      <c r="R1281" s="3"/>
      <c r="S1281" s="3"/>
      <c r="T1281" s="3"/>
      <c r="U1281" s="3" t="s">
        <v>335</v>
      </c>
      <c r="V1281" s="3"/>
      <c r="W1281" s="3"/>
      <c r="X1281" s="3"/>
      <c r="Y1281" s="3"/>
      <c r="Z1281" s="3"/>
      <c r="AA1281" s="3"/>
      <c r="AB1281" s="3"/>
      <c r="AC1281" s="3"/>
      <c r="AD1281" s="3"/>
      <c r="AE1281" s="3" t="s">
        <v>431</v>
      </c>
      <c r="AF1281" s="3">
        <f t="shared" si="26"/>
        <v>13</v>
      </c>
      <c r="AG1281" s="3">
        <f>_xlfn.ISOWEEKNUM(EDF[[#This Row],[Date]])</f>
        <v>46</v>
      </c>
      <c r="AH1281" s="3">
        <f>YEAR(EDF[[#This Row],[Date]])</f>
        <v>2023</v>
      </c>
      <c r="AI1281" s="3"/>
      <c r="AJ1281" s="3"/>
      <c r="AK1281" s="3"/>
    </row>
    <row r="1282" spans="1:37" x14ac:dyDescent="0.2">
      <c r="A1282" s="1">
        <v>45243.4140625</v>
      </c>
      <c r="B1282" s="3" t="s">
        <v>76</v>
      </c>
      <c r="C1282" s="2">
        <v>45243</v>
      </c>
      <c r="D1282" s="3" t="s">
        <v>344</v>
      </c>
      <c r="E1282" s="3">
        <v>2</v>
      </c>
      <c r="F1282" s="3">
        <v>2</v>
      </c>
      <c r="G1282" s="3">
        <v>1</v>
      </c>
      <c r="H1282" s="3">
        <v>1</v>
      </c>
      <c r="I1282" s="3">
        <v>2</v>
      </c>
      <c r="J1282" s="3">
        <v>2</v>
      </c>
      <c r="K1282" s="3"/>
      <c r="L1282" s="3">
        <v>8</v>
      </c>
      <c r="M1282" s="3"/>
      <c r="N1282" s="3"/>
      <c r="O1282" s="3"/>
      <c r="P1282" s="3"/>
      <c r="Q1282" s="3"/>
      <c r="R1282" s="3" t="s">
        <v>335</v>
      </c>
      <c r="S1282" s="3"/>
      <c r="T1282" s="3"/>
      <c r="U1282" s="3"/>
      <c r="V1282" s="3"/>
      <c r="W1282" s="3"/>
      <c r="X1282" s="3"/>
      <c r="Y1282" s="3"/>
      <c r="Z1282" s="3" t="s">
        <v>335</v>
      </c>
      <c r="AA1282" s="3"/>
      <c r="AB1282" s="3"/>
      <c r="AC1282" s="3"/>
      <c r="AD1282" s="3"/>
      <c r="AE1282" s="3"/>
      <c r="AF1282" s="3">
        <f t="shared" si="26"/>
        <v>10</v>
      </c>
      <c r="AG1282" s="3">
        <f>_xlfn.ISOWEEKNUM(EDF[[#This Row],[Date]])</f>
        <v>46</v>
      </c>
      <c r="AH1282" s="3">
        <f>YEAR(EDF[[#This Row],[Date]])</f>
        <v>2023</v>
      </c>
      <c r="AI1282" s="3"/>
      <c r="AJ1282" s="3"/>
      <c r="AK1282" s="3"/>
    </row>
    <row r="1283" spans="1:37" x14ac:dyDescent="0.2">
      <c r="A1283" s="1">
        <v>45243.418171296296</v>
      </c>
      <c r="B1283" s="3" t="s">
        <v>83</v>
      </c>
      <c r="C1283" s="2">
        <v>45243</v>
      </c>
      <c r="D1283" s="3" t="s">
        <v>336</v>
      </c>
      <c r="E1283" s="3">
        <v>4</v>
      </c>
      <c r="F1283" s="3">
        <v>4</v>
      </c>
      <c r="G1283" s="3">
        <v>5</v>
      </c>
      <c r="H1283" s="3">
        <v>2</v>
      </c>
      <c r="I1283" s="3">
        <v>3</v>
      </c>
      <c r="J1283" s="3">
        <v>4</v>
      </c>
      <c r="K1283" s="3"/>
      <c r="L1283" s="3">
        <v>4</v>
      </c>
      <c r="M1283" s="3"/>
      <c r="N1283" s="3"/>
      <c r="O1283" s="3"/>
      <c r="P1283" s="3"/>
      <c r="Q1283" s="3"/>
      <c r="R1283" s="3"/>
      <c r="S1283" s="3"/>
      <c r="T1283" s="3"/>
      <c r="U1283" s="3"/>
      <c r="V1283" s="3"/>
      <c r="W1283" s="3"/>
      <c r="X1283" s="3"/>
      <c r="Y1283" s="3"/>
      <c r="Z1283" s="3"/>
      <c r="AA1283" s="3"/>
      <c r="AB1283" s="3"/>
      <c r="AC1283" s="3"/>
      <c r="AD1283" s="3"/>
      <c r="AE1283" s="3" t="s">
        <v>432</v>
      </c>
      <c r="AF1283" s="3">
        <f t="shared" si="26"/>
        <v>22</v>
      </c>
      <c r="AG1283" s="3">
        <f>_xlfn.ISOWEEKNUM(EDF[[#This Row],[Date]])</f>
        <v>46</v>
      </c>
      <c r="AH1283" s="3">
        <f>YEAR(EDF[[#This Row],[Date]])</f>
        <v>2023</v>
      </c>
      <c r="AI1283" s="3"/>
      <c r="AJ1283" s="3"/>
      <c r="AK1283" s="3"/>
    </row>
    <row r="1284" spans="1:37" x14ac:dyDescent="0.2">
      <c r="A1284" s="1">
        <v>45243.418912037036</v>
      </c>
      <c r="B1284" s="3" t="s">
        <v>106</v>
      </c>
      <c r="C1284" s="2">
        <v>45243</v>
      </c>
      <c r="D1284" s="3" t="s">
        <v>344</v>
      </c>
      <c r="E1284" s="3">
        <v>5</v>
      </c>
      <c r="F1284" s="3">
        <v>4</v>
      </c>
      <c r="G1284" s="3">
        <v>3</v>
      </c>
      <c r="H1284" s="3">
        <v>2</v>
      </c>
      <c r="I1284" s="3">
        <v>3</v>
      </c>
      <c r="J1284" s="3">
        <v>5</v>
      </c>
      <c r="K1284" s="3"/>
      <c r="L1284" s="3"/>
      <c r="M1284" s="3"/>
      <c r="N1284" s="3"/>
      <c r="O1284" s="3"/>
      <c r="P1284" s="3"/>
      <c r="Q1284" s="3"/>
      <c r="R1284" s="3"/>
      <c r="S1284" s="3"/>
      <c r="T1284" s="3"/>
      <c r="U1284" s="3"/>
      <c r="V1284" s="3"/>
      <c r="W1284" s="3"/>
      <c r="X1284" s="3"/>
      <c r="Y1284" s="3"/>
      <c r="Z1284" s="3"/>
      <c r="AA1284" s="3"/>
      <c r="AB1284" s="3"/>
      <c r="AC1284" s="3"/>
      <c r="AD1284" s="3"/>
      <c r="AE1284" s="3"/>
      <c r="AF1284" s="3">
        <f t="shared" si="26"/>
        <v>22</v>
      </c>
      <c r="AG1284" s="3">
        <f>_xlfn.ISOWEEKNUM(EDF[[#This Row],[Date]])</f>
        <v>46</v>
      </c>
      <c r="AH1284" s="3">
        <f>YEAR(EDF[[#This Row],[Date]])</f>
        <v>2023</v>
      </c>
      <c r="AI1284" s="3"/>
      <c r="AJ1284" s="3"/>
      <c r="AK1284" s="3"/>
    </row>
    <row r="1285" spans="1:37" x14ac:dyDescent="0.2">
      <c r="A1285" s="1">
        <v>45243.434432870374</v>
      </c>
      <c r="B1285" s="3" t="s">
        <v>107</v>
      </c>
      <c r="C1285" s="2">
        <v>45243</v>
      </c>
      <c r="D1285" s="3" t="s">
        <v>344</v>
      </c>
      <c r="E1285" s="3">
        <v>4</v>
      </c>
      <c r="F1285" s="3">
        <v>3</v>
      </c>
      <c r="G1285" s="3">
        <v>4</v>
      </c>
      <c r="H1285" s="3">
        <v>2</v>
      </c>
      <c r="I1285" s="3">
        <v>3</v>
      </c>
      <c r="J1285" s="3">
        <v>3</v>
      </c>
      <c r="K1285" s="3" t="s">
        <v>433</v>
      </c>
      <c r="L1285" s="3"/>
      <c r="M1285" s="3"/>
      <c r="N1285" s="3"/>
      <c r="O1285" s="3"/>
      <c r="P1285" s="3"/>
      <c r="Q1285" s="3"/>
      <c r="R1285" s="3"/>
      <c r="S1285" s="3"/>
      <c r="T1285" s="3"/>
      <c r="U1285" s="3"/>
      <c r="V1285" s="3"/>
      <c r="W1285" s="3"/>
      <c r="X1285" s="3"/>
      <c r="Y1285" s="3"/>
      <c r="Z1285" s="3"/>
      <c r="AA1285" s="3"/>
      <c r="AB1285" s="3"/>
      <c r="AC1285" s="3"/>
      <c r="AD1285" s="3"/>
      <c r="AE1285" s="3"/>
      <c r="AF1285" s="3">
        <f t="shared" si="26"/>
        <v>19</v>
      </c>
      <c r="AG1285" s="3">
        <f>_xlfn.ISOWEEKNUM(EDF[[#This Row],[Date]])</f>
        <v>46</v>
      </c>
      <c r="AH1285" s="3">
        <f>YEAR(EDF[[#This Row],[Date]])</f>
        <v>2023</v>
      </c>
      <c r="AI1285" s="3"/>
      <c r="AJ1285" s="3"/>
      <c r="AK1285" s="3"/>
    </row>
    <row r="1286" spans="1:37" x14ac:dyDescent="0.2">
      <c r="A1286" s="1">
        <v>45243.436678240738</v>
      </c>
      <c r="B1286" s="3" t="s">
        <v>211</v>
      </c>
      <c r="C1286" s="2">
        <v>45243</v>
      </c>
      <c r="D1286" s="3" t="s">
        <v>336</v>
      </c>
      <c r="E1286" s="3">
        <v>4</v>
      </c>
      <c r="F1286" s="3">
        <v>3</v>
      </c>
      <c r="G1286" s="3">
        <v>4</v>
      </c>
      <c r="H1286" s="3">
        <v>2</v>
      </c>
      <c r="I1286" s="3">
        <v>3</v>
      </c>
      <c r="J1286" s="3">
        <v>3</v>
      </c>
      <c r="K1286" s="3"/>
      <c r="L1286" s="3"/>
      <c r="M1286" s="3"/>
      <c r="N1286" s="3"/>
      <c r="O1286" s="3"/>
      <c r="P1286" s="3"/>
      <c r="Q1286" s="3"/>
      <c r="R1286" s="3"/>
      <c r="S1286" s="3"/>
      <c r="T1286" s="3"/>
      <c r="U1286" s="3"/>
      <c r="V1286" s="3"/>
      <c r="W1286" s="3"/>
      <c r="X1286" s="3"/>
      <c r="Y1286" s="3"/>
      <c r="Z1286" s="3"/>
      <c r="AA1286" s="3"/>
      <c r="AB1286" s="3"/>
      <c r="AC1286" s="3"/>
      <c r="AD1286" s="3"/>
      <c r="AE1286" s="3"/>
      <c r="AF1286" s="3">
        <f t="shared" si="26"/>
        <v>19</v>
      </c>
      <c r="AG1286" s="3">
        <f>_xlfn.ISOWEEKNUM(EDF[[#This Row],[Date]])</f>
        <v>46</v>
      </c>
      <c r="AH1286" s="3">
        <f>YEAR(EDF[[#This Row],[Date]])</f>
        <v>2023</v>
      </c>
      <c r="AI1286" s="3"/>
      <c r="AJ1286" s="3"/>
      <c r="AK1286" s="3"/>
    </row>
    <row r="1287" spans="1:37" x14ac:dyDescent="0.2">
      <c r="A1287" s="1">
        <v>45243.474652777775</v>
      </c>
      <c r="B1287" s="3" t="s">
        <v>168</v>
      </c>
      <c r="C1287" s="2">
        <v>45243</v>
      </c>
      <c r="D1287" s="3" t="s">
        <v>343</v>
      </c>
      <c r="E1287" s="3">
        <v>4</v>
      </c>
      <c r="F1287" s="3">
        <v>3</v>
      </c>
      <c r="G1287" s="3">
        <v>4</v>
      </c>
      <c r="H1287" s="3">
        <v>2</v>
      </c>
      <c r="I1287" s="3">
        <v>4</v>
      </c>
      <c r="J1287" s="3">
        <v>4</v>
      </c>
      <c r="K1287" s="3" t="s">
        <v>434</v>
      </c>
      <c r="L1287" s="3"/>
      <c r="M1287" s="3"/>
      <c r="N1287" s="3"/>
      <c r="O1287" s="3"/>
      <c r="P1287" s="3"/>
      <c r="Q1287" s="3"/>
      <c r="R1287" s="3"/>
      <c r="S1287" s="3"/>
      <c r="T1287" s="3"/>
      <c r="U1287" s="3"/>
      <c r="V1287" s="3"/>
      <c r="W1287" s="3"/>
      <c r="X1287" s="3"/>
      <c r="Y1287" s="3"/>
      <c r="Z1287" s="3"/>
      <c r="AA1287" s="3"/>
      <c r="AB1287" s="3"/>
      <c r="AC1287" s="3"/>
      <c r="AD1287" s="3"/>
      <c r="AE1287" s="3"/>
      <c r="AF1287" s="3">
        <f t="shared" si="26"/>
        <v>21</v>
      </c>
      <c r="AG1287" s="3">
        <f>_xlfn.ISOWEEKNUM(EDF[[#This Row],[Date]])</f>
        <v>46</v>
      </c>
      <c r="AH1287" s="3">
        <f>YEAR(EDF[[#This Row],[Date]])</f>
        <v>2023</v>
      </c>
      <c r="AI1287" s="3"/>
      <c r="AJ1287" s="3"/>
      <c r="AK1287" s="3"/>
    </row>
    <row r="1288" spans="1:37" x14ac:dyDescent="0.2">
      <c r="A1288" s="1">
        <v>45243.47934027778</v>
      </c>
      <c r="B1288" s="3" t="s">
        <v>134</v>
      </c>
      <c r="C1288" s="2">
        <v>45243</v>
      </c>
      <c r="D1288" s="3" t="s">
        <v>336</v>
      </c>
      <c r="E1288" s="3">
        <v>4</v>
      </c>
      <c r="F1288" s="3">
        <v>3</v>
      </c>
      <c r="G1288" s="3">
        <v>1</v>
      </c>
      <c r="H1288" s="3">
        <v>2</v>
      </c>
      <c r="I1288" s="3">
        <v>3</v>
      </c>
      <c r="J1288" s="3">
        <v>4</v>
      </c>
      <c r="K1288" s="3" t="s">
        <v>435</v>
      </c>
      <c r="L1288" s="3">
        <v>4</v>
      </c>
      <c r="M1288" s="3"/>
      <c r="N1288" s="3"/>
      <c r="O1288" s="3"/>
      <c r="P1288" s="3"/>
      <c r="Q1288" s="3"/>
      <c r="R1288" s="3"/>
      <c r="S1288" s="3"/>
      <c r="T1288" s="3"/>
      <c r="U1288" s="3"/>
      <c r="V1288" s="3"/>
      <c r="W1288" s="3"/>
      <c r="X1288" s="3" t="s">
        <v>337</v>
      </c>
      <c r="Y1288" s="3"/>
      <c r="Z1288" s="3"/>
      <c r="AA1288" s="3"/>
      <c r="AB1288" s="3"/>
      <c r="AC1288" s="3"/>
      <c r="AD1288" s="3"/>
      <c r="AE1288" s="3"/>
      <c r="AF1288" s="3">
        <f t="shared" si="26"/>
        <v>17</v>
      </c>
      <c r="AG1288" s="3">
        <f>_xlfn.ISOWEEKNUM(EDF[[#This Row],[Date]])</f>
        <v>46</v>
      </c>
      <c r="AH1288" s="3">
        <f>YEAR(EDF[[#This Row],[Date]])</f>
        <v>2023</v>
      </c>
      <c r="AI1288" s="3"/>
      <c r="AJ1288" s="3"/>
      <c r="AK1288" s="3"/>
    </row>
    <row r="1289" spans="1:37" x14ac:dyDescent="0.2">
      <c r="A1289" s="1">
        <v>45243.479641203703</v>
      </c>
      <c r="B1289" s="3" t="s">
        <v>111</v>
      </c>
      <c r="C1289" s="2">
        <v>45243</v>
      </c>
      <c r="D1289" s="3" t="s">
        <v>334</v>
      </c>
      <c r="E1289" s="3">
        <v>4</v>
      </c>
      <c r="F1289" s="3">
        <v>3</v>
      </c>
      <c r="G1289" s="3">
        <v>4</v>
      </c>
      <c r="H1289" s="3">
        <v>2</v>
      </c>
      <c r="I1289" s="3">
        <v>3</v>
      </c>
      <c r="J1289" s="3">
        <v>3</v>
      </c>
      <c r="K1289" s="3" t="s">
        <v>436</v>
      </c>
      <c r="L1289" s="3"/>
      <c r="M1289" s="3"/>
      <c r="N1289" s="3"/>
      <c r="O1289" s="3"/>
      <c r="P1289" s="3"/>
      <c r="Q1289" s="3"/>
      <c r="R1289" s="3"/>
      <c r="S1289" s="3"/>
      <c r="T1289" s="3"/>
      <c r="U1289" s="3"/>
      <c r="V1289" s="3"/>
      <c r="W1289" s="3"/>
      <c r="X1289" s="3"/>
      <c r="Y1289" s="3"/>
      <c r="Z1289" s="3"/>
      <c r="AA1289" s="3"/>
      <c r="AB1289" s="3"/>
      <c r="AC1289" s="3"/>
      <c r="AD1289" s="3"/>
      <c r="AE1289" s="3"/>
      <c r="AF1289" s="3">
        <f t="shared" si="26"/>
        <v>19</v>
      </c>
      <c r="AG1289" s="3">
        <f>_xlfn.ISOWEEKNUM(EDF[[#This Row],[Date]])</f>
        <v>46</v>
      </c>
      <c r="AH1289" s="3">
        <f>YEAR(EDF[[#This Row],[Date]])</f>
        <v>2023</v>
      </c>
      <c r="AI1289" s="3"/>
      <c r="AJ1289" s="3"/>
      <c r="AK1289" s="3"/>
    </row>
    <row r="1290" spans="1:37" x14ac:dyDescent="0.2">
      <c r="A1290" s="1">
        <v>45243.48</v>
      </c>
      <c r="B1290" s="3" t="s">
        <v>205</v>
      </c>
      <c r="C1290" s="2">
        <v>45243</v>
      </c>
      <c r="D1290" s="3" t="s">
        <v>334</v>
      </c>
      <c r="E1290" s="3">
        <v>4</v>
      </c>
      <c r="F1290" s="3">
        <v>3</v>
      </c>
      <c r="G1290" s="3">
        <v>3</v>
      </c>
      <c r="H1290" s="3">
        <v>2</v>
      </c>
      <c r="I1290" s="3">
        <v>3</v>
      </c>
      <c r="J1290" s="3">
        <v>3</v>
      </c>
      <c r="K1290" s="3"/>
      <c r="L1290" s="3"/>
      <c r="M1290" s="3"/>
      <c r="N1290" s="3"/>
      <c r="O1290" s="3"/>
      <c r="P1290" s="3"/>
      <c r="Q1290" s="3"/>
      <c r="R1290" s="3"/>
      <c r="S1290" s="3"/>
      <c r="T1290" s="3"/>
      <c r="U1290" s="3"/>
      <c r="V1290" s="3"/>
      <c r="W1290" s="3"/>
      <c r="X1290" s="3"/>
      <c r="Y1290" s="3"/>
      <c r="Z1290" s="3"/>
      <c r="AA1290" s="3"/>
      <c r="AB1290" s="3"/>
      <c r="AC1290" s="3"/>
      <c r="AD1290" s="3"/>
      <c r="AE1290" s="3" t="s">
        <v>437</v>
      </c>
      <c r="AF1290" s="3">
        <f t="shared" si="26"/>
        <v>18</v>
      </c>
      <c r="AG1290" s="3">
        <f>_xlfn.ISOWEEKNUM(EDF[[#This Row],[Date]])</f>
        <v>46</v>
      </c>
      <c r="AH1290" s="3">
        <f>YEAR(EDF[[#This Row],[Date]])</f>
        <v>2023</v>
      </c>
      <c r="AI1290" s="3"/>
      <c r="AJ1290" s="3"/>
      <c r="AK1290" s="3"/>
    </row>
    <row r="1291" spans="1:37" x14ac:dyDescent="0.2">
      <c r="A1291" s="1">
        <v>45243.498055555552</v>
      </c>
      <c r="B1291" s="3" t="s">
        <v>75</v>
      </c>
      <c r="C1291" s="2">
        <v>45243</v>
      </c>
      <c r="D1291" s="3" t="s">
        <v>344</v>
      </c>
      <c r="E1291" s="3">
        <v>3</v>
      </c>
      <c r="F1291" s="3">
        <v>2</v>
      </c>
      <c r="G1291" s="3">
        <v>4</v>
      </c>
      <c r="H1291" s="3">
        <v>1</v>
      </c>
      <c r="I1291" s="3">
        <v>3</v>
      </c>
      <c r="J1291" s="3">
        <v>3</v>
      </c>
      <c r="K1291" s="3"/>
      <c r="L1291" s="3">
        <v>8</v>
      </c>
      <c r="M1291" s="3"/>
      <c r="N1291" s="3"/>
      <c r="O1291" s="3"/>
      <c r="P1291" s="3"/>
      <c r="Q1291" s="3"/>
      <c r="R1291" s="3"/>
      <c r="S1291" s="3"/>
      <c r="T1291" s="3"/>
      <c r="U1291" s="3"/>
      <c r="V1291" s="3"/>
      <c r="W1291" s="3"/>
      <c r="X1291" s="3"/>
      <c r="Y1291" s="3"/>
      <c r="Z1291" s="3" t="s">
        <v>339</v>
      </c>
      <c r="AA1291" s="3"/>
      <c r="AB1291" s="3"/>
      <c r="AC1291" s="3"/>
      <c r="AD1291" s="3"/>
      <c r="AE1291" s="3" t="s">
        <v>438</v>
      </c>
      <c r="AF1291" s="3">
        <f t="shared" si="26"/>
        <v>16</v>
      </c>
      <c r="AG1291" s="3">
        <f>_xlfn.ISOWEEKNUM(EDF[[#This Row],[Date]])</f>
        <v>46</v>
      </c>
      <c r="AH1291" s="3">
        <f>YEAR(EDF[[#This Row],[Date]])</f>
        <v>2023</v>
      </c>
      <c r="AI1291" s="3"/>
      <c r="AJ1291" s="3"/>
      <c r="AK1291" s="3"/>
    </row>
    <row r="1292" spans="1:37" x14ac:dyDescent="0.2">
      <c r="A1292" s="1">
        <v>45243.509710648148</v>
      </c>
      <c r="B1292" s="3" t="s">
        <v>171</v>
      </c>
      <c r="C1292" s="2">
        <v>45243</v>
      </c>
      <c r="D1292" s="3" t="s">
        <v>343</v>
      </c>
      <c r="E1292" s="3">
        <v>4</v>
      </c>
      <c r="F1292" s="3">
        <v>4</v>
      </c>
      <c r="G1292" s="3">
        <v>2</v>
      </c>
      <c r="H1292" s="3">
        <v>2</v>
      </c>
      <c r="I1292" s="3">
        <v>2</v>
      </c>
      <c r="J1292" s="3">
        <v>4</v>
      </c>
      <c r="K1292" s="3"/>
      <c r="L1292" s="3">
        <v>4</v>
      </c>
      <c r="M1292" s="3"/>
      <c r="N1292" s="3"/>
      <c r="O1292" s="3"/>
      <c r="P1292" s="3"/>
      <c r="Q1292" s="3"/>
      <c r="R1292" s="3"/>
      <c r="S1292" s="3"/>
      <c r="T1292" s="3"/>
      <c r="U1292" s="3"/>
      <c r="V1292" s="3"/>
      <c r="W1292" s="3"/>
      <c r="X1292" s="3"/>
      <c r="Y1292" s="3"/>
      <c r="Z1292" s="3" t="s">
        <v>339</v>
      </c>
      <c r="AA1292" s="3"/>
      <c r="AB1292" s="3"/>
      <c r="AC1292" s="3"/>
      <c r="AD1292" s="3"/>
      <c r="AE1292" s="3"/>
      <c r="AF1292" s="3">
        <f t="shared" si="26"/>
        <v>18</v>
      </c>
      <c r="AG1292" s="3">
        <f>_xlfn.ISOWEEKNUM(EDF[[#This Row],[Date]])</f>
        <v>46</v>
      </c>
      <c r="AH1292" s="3">
        <f>YEAR(EDF[[#This Row],[Date]])</f>
        <v>2023</v>
      </c>
      <c r="AI1292" s="3"/>
      <c r="AJ1292" s="3"/>
      <c r="AK1292" s="3"/>
    </row>
    <row r="1293" spans="1:37" x14ac:dyDescent="0.2">
      <c r="A1293" s="1">
        <v>45243.58152777778</v>
      </c>
      <c r="B1293" s="3" t="s">
        <v>181</v>
      </c>
      <c r="C1293" s="2">
        <v>45243</v>
      </c>
      <c r="D1293" s="3" t="s">
        <v>344</v>
      </c>
      <c r="E1293" s="3">
        <v>4</v>
      </c>
      <c r="F1293" s="3">
        <v>4</v>
      </c>
      <c r="G1293" s="3">
        <v>4</v>
      </c>
      <c r="H1293" s="3">
        <v>2</v>
      </c>
      <c r="I1293" s="3">
        <v>3</v>
      </c>
      <c r="J1293" s="3">
        <v>3</v>
      </c>
      <c r="K1293" s="3"/>
      <c r="L1293" s="3"/>
      <c r="M1293" s="3"/>
      <c r="N1293" s="3"/>
      <c r="O1293" s="3"/>
      <c r="P1293" s="3"/>
      <c r="Q1293" s="3"/>
      <c r="R1293" s="3"/>
      <c r="S1293" s="3"/>
      <c r="T1293" s="3"/>
      <c r="U1293" s="3"/>
      <c r="V1293" s="3"/>
      <c r="W1293" s="3"/>
      <c r="X1293" s="3"/>
      <c r="Y1293" s="3"/>
      <c r="Z1293" s="3"/>
      <c r="AA1293" s="3"/>
      <c r="AB1293" s="3"/>
      <c r="AC1293" s="3"/>
      <c r="AD1293" s="3"/>
      <c r="AE1293" s="3"/>
      <c r="AF1293" s="3">
        <f t="shared" si="26"/>
        <v>20</v>
      </c>
      <c r="AG1293" s="3">
        <f>_xlfn.ISOWEEKNUM(EDF[[#This Row],[Date]])</f>
        <v>46</v>
      </c>
      <c r="AH1293" s="3">
        <f>YEAR(EDF[[#This Row],[Date]])</f>
        <v>2023</v>
      </c>
      <c r="AI1293" s="3"/>
      <c r="AJ1293" s="3"/>
      <c r="AK1293" s="3"/>
    </row>
    <row r="1294" spans="1:37" x14ac:dyDescent="0.2">
      <c r="A1294" s="1">
        <v>45243.65556712963</v>
      </c>
      <c r="B1294" s="3" t="s">
        <v>212</v>
      </c>
      <c r="C1294" s="2">
        <v>45243</v>
      </c>
      <c r="D1294" s="3" t="s">
        <v>336</v>
      </c>
      <c r="E1294" s="3">
        <v>3</v>
      </c>
      <c r="F1294" s="3">
        <v>3</v>
      </c>
      <c r="G1294" s="3">
        <v>2</v>
      </c>
      <c r="H1294" s="3">
        <v>2</v>
      </c>
      <c r="I1294" s="3">
        <v>2</v>
      </c>
      <c r="J1294" s="3">
        <v>2</v>
      </c>
      <c r="K1294" s="3"/>
      <c r="L1294" s="3"/>
      <c r="M1294" s="3"/>
      <c r="N1294" s="3"/>
      <c r="O1294" s="3"/>
      <c r="P1294" s="3"/>
      <c r="Q1294" s="3"/>
      <c r="R1294" s="3"/>
      <c r="S1294" s="3"/>
      <c r="T1294" s="3"/>
      <c r="U1294" s="3"/>
      <c r="V1294" s="3"/>
      <c r="W1294" s="3"/>
      <c r="X1294" s="3"/>
      <c r="Y1294" s="3"/>
      <c r="Z1294" s="3"/>
      <c r="AA1294" s="3"/>
      <c r="AB1294" s="3"/>
      <c r="AC1294" s="3"/>
      <c r="AD1294" s="3"/>
      <c r="AE1294" s="3"/>
      <c r="AF1294" s="3">
        <f t="shared" si="26"/>
        <v>14</v>
      </c>
      <c r="AG1294" s="3">
        <f>_xlfn.ISOWEEKNUM(EDF[[#This Row],[Date]])</f>
        <v>46</v>
      </c>
      <c r="AH1294" s="3">
        <f>YEAR(EDF[[#This Row],[Date]])</f>
        <v>2023</v>
      </c>
      <c r="AI1294" s="3"/>
      <c r="AJ1294" s="3"/>
      <c r="AK1294" s="3"/>
    </row>
    <row r="1295" spans="1:37" x14ac:dyDescent="0.2">
      <c r="A1295" s="1">
        <v>45244.307650462964</v>
      </c>
      <c r="B1295" s="3" t="s">
        <v>99</v>
      </c>
      <c r="C1295" s="2">
        <v>45244</v>
      </c>
      <c r="D1295" s="3" t="s">
        <v>334</v>
      </c>
      <c r="E1295" s="3">
        <v>4</v>
      </c>
      <c r="F1295" s="3">
        <v>3</v>
      </c>
      <c r="G1295" s="3">
        <v>4</v>
      </c>
      <c r="H1295" s="3">
        <v>4</v>
      </c>
      <c r="I1295" s="3">
        <v>3</v>
      </c>
      <c r="J1295" s="3">
        <v>4</v>
      </c>
      <c r="K1295" s="3"/>
      <c r="L1295" s="3">
        <v>1</v>
      </c>
      <c r="M1295" s="3"/>
      <c r="N1295" s="3"/>
      <c r="O1295" s="3"/>
      <c r="P1295" s="3" t="s">
        <v>337</v>
      </c>
      <c r="Q1295" s="3"/>
      <c r="R1295" s="3"/>
      <c r="S1295" s="3"/>
      <c r="T1295" s="3"/>
      <c r="U1295" s="3"/>
      <c r="V1295" s="3"/>
      <c r="W1295" s="3"/>
      <c r="X1295" s="3"/>
      <c r="Y1295" s="3"/>
      <c r="Z1295" s="3"/>
      <c r="AA1295" s="3"/>
      <c r="AB1295" s="3"/>
      <c r="AC1295" s="3"/>
      <c r="AD1295" s="3"/>
      <c r="AE1295" s="3"/>
      <c r="AF1295" s="3">
        <f t="shared" si="26"/>
        <v>22</v>
      </c>
      <c r="AG1295" s="3">
        <f>_xlfn.ISOWEEKNUM(EDF[[#This Row],[Date]])</f>
        <v>46</v>
      </c>
      <c r="AH1295" s="3">
        <f>YEAR(EDF[[#This Row],[Date]])</f>
        <v>2023</v>
      </c>
      <c r="AI1295" s="3"/>
      <c r="AJ1295" s="3"/>
      <c r="AK1295" s="3"/>
    </row>
    <row r="1296" spans="1:37" x14ac:dyDescent="0.2">
      <c r="A1296" s="1">
        <v>45244.316296296296</v>
      </c>
      <c r="B1296" s="3" t="s">
        <v>112</v>
      </c>
      <c r="C1296" s="2">
        <v>45244</v>
      </c>
      <c r="D1296" s="3" t="s">
        <v>334</v>
      </c>
      <c r="E1296" s="3">
        <v>3</v>
      </c>
      <c r="F1296" s="3">
        <v>3</v>
      </c>
      <c r="G1296" s="3">
        <v>2</v>
      </c>
      <c r="H1296" s="3">
        <v>4</v>
      </c>
      <c r="I1296" s="3">
        <v>3</v>
      </c>
      <c r="J1296" s="3">
        <v>3</v>
      </c>
      <c r="K1296" s="3"/>
      <c r="L1296" s="3">
        <v>4</v>
      </c>
      <c r="M1296" s="3"/>
      <c r="N1296" s="3"/>
      <c r="O1296" s="3"/>
      <c r="P1296" s="3"/>
      <c r="Q1296" s="3"/>
      <c r="R1296" s="3"/>
      <c r="S1296" s="3"/>
      <c r="T1296" s="3"/>
      <c r="U1296" s="3"/>
      <c r="V1296" s="3"/>
      <c r="W1296" s="3" t="s">
        <v>337</v>
      </c>
      <c r="X1296" s="3"/>
      <c r="Y1296" s="3"/>
      <c r="Z1296" s="3"/>
      <c r="AA1296" s="3"/>
      <c r="AB1296" s="3"/>
      <c r="AC1296" s="3"/>
      <c r="AD1296" s="3"/>
      <c r="AE1296" s="3"/>
      <c r="AF1296" s="3">
        <f t="shared" si="26"/>
        <v>18</v>
      </c>
      <c r="AG1296" s="3">
        <f>_xlfn.ISOWEEKNUM(EDF[[#This Row],[Date]])</f>
        <v>46</v>
      </c>
      <c r="AH1296" s="3">
        <f>YEAR(EDF[[#This Row],[Date]])</f>
        <v>2023</v>
      </c>
      <c r="AI1296" s="3"/>
      <c r="AJ1296" s="3"/>
      <c r="AK1296" s="3"/>
    </row>
    <row r="1297" spans="1:37" x14ac:dyDescent="0.2">
      <c r="A1297" s="1">
        <v>45244.327835648146</v>
      </c>
      <c r="B1297" s="3" t="s">
        <v>135</v>
      </c>
      <c r="C1297" s="2">
        <v>45244</v>
      </c>
      <c r="D1297" s="3" t="s">
        <v>343</v>
      </c>
      <c r="E1297" s="3">
        <v>4</v>
      </c>
      <c r="F1297" s="3">
        <v>4</v>
      </c>
      <c r="G1297" s="3">
        <v>4</v>
      </c>
      <c r="H1297" s="3">
        <v>3</v>
      </c>
      <c r="I1297" s="3">
        <v>3</v>
      </c>
      <c r="J1297" s="3">
        <v>4</v>
      </c>
      <c r="K1297" s="3"/>
      <c r="L1297" s="3"/>
      <c r="M1297" s="3"/>
      <c r="N1297" s="3"/>
      <c r="O1297" s="3"/>
      <c r="P1297" s="3"/>
      <c r="Q1297" s="3"/>
      <c r="R1297" s="3"/>
      <c r="S1297" s="3"/>
      <c r="T1297" s="3"/>
      <c r="U1297" s="3"/>
      <c r="V1297" s="3"/>
      <c r="W1297" s="3"/>
      <c r="X1297" s="3"/>
      <c r="Y1297" s="3"/>
      <c r="Z1297" s="3"/>
      <c r="AA1297" s="3"/>
      <c r="AB1297" s="3"/>
      <c r="AC1297" s="3"/>
      <c r="AD1297" s="3"/>
      <c r="AE1297" s="3"/>
      <c r="AF1297" s="3">
        <f t="shared" si="26"/>
        <v>22</v>
      </c>
      <c r="AG1297" s="3">
        <f>_xlfn.ISOWEEKNUM(EDF[[#This Row],[Date]])</f>
        <v>46</v>
      </c>
      <c r="AH1297" s="3">
        <f>YEAR(EDF[[#This Row],[Date]])</f>
        <v>2023</v>
      </c>
      <c r="AI1297" s="3"/>
      <c r="AJ1297" s="3"/>
      <c r="AK1297" s="3"/>
    </row>
    <row r="1298" spans="1:37" x14ac:dyDescent="0.2">
      <c r="A1298" s="1">
        <v>45244.333425925928</v>
      </c>
      <c r="B1298" s="3" t="s">
        <v>87</v>
      </c>
      <c r="C1298" s="2">
        <v>45244</v>
      </c>
      <c r="D1298" s="3" t="s">
        <v>336</v>
      </c>
      <c r="E1298" s="3">
        <v>4</v>
      </c>
      <c r="F1298" s="3">
        <v>3</v>
      </c>
      <c r="G1298" s="3">
        <v>3</v>
      </c>
      <c r="H1298" s="3">
        <v>3</v>
      </c>
      <c r="I1298" s="3">
        <v>4</v>
      </c>
      <c r="J1298" s="3">
        <v>4</v>
      </c>
      <c r="K1298" s="3"/>
      <c r="L1298" s="3"/>
      <c r="M1298" s="3"/>
      <c r="N1298" s="3"/>
      <c r="O1298" s="3"/>
      <c r="P1298" s="3"/>
      <c r="Q1298" s="3"/>
      <c r="R1298" s="3"/>
      <c r="S1298" s="3"/>
      <c r="T1298" s="3"/>
      <c r="U1298" s="3"/>
      <c r="V1298" s="3"/>
      <c r="W1298" s="3"/>
      <c r="X1298" s="3"/>
      <c r="Y1298" s="3"/>
      <c r="Z1298" s="3"/>
      <c r="AA1298" s="3"/>
      <c r="AB1298" s="3"/>
      <c r="AC1298" s="3"/>
      <c r="AD1298" s="3"/>
      <c r="AE1298" s="3"/>
      <c r="AF1298" s="3">
        <f t="shared" si="26"/>
        <v>21</v>
      </c>
      <c r="AG1298" s="3">
        <f>_xlfn.ISOWEEKNUM(EDF[[#This Row],[Date]])</f>
        <v>46</v>
      </c>
      <c r="AH1298" s="3">
        <f>YEAR(EDF[[#This Row],[Date]])</f>
        <v>2023</v>
      </c>
      <c r="AI1298" s="3"/>
      <c r="AJ1298" s="3"/>
      <c r="AK1298" s="3"/>
    </row>
    <row r="1299" spans="1:37" x14ac:dyDescent="0.2">
      <c r="A1299" s="1">
        <v>45244.33353009259</v>
      </c>
      <c r="B1299" s="3" t="s">
        <v>193</v>
      </c>
      <c r="C1299" s="2">
        <v>45244</v>
      </c>
      <c r="D1299" s="3" t="s">
        <v>343</v>
      </c>
      <c r="E1299" s="3">
        <v>4</v>
      </c>
      <c r="F1299" s="3">
        <v>4</v>
      </c>
      <c r="G1299" s="3">
        <v>3</v>
      </c>
      <c r="H1299" s="3">
        <v>4</v>
      </c>
      <c r="I1299" s="3">
        <v>3</v>
      </c>
      <c r="J1299" s="3">
        <v>4</v>
      </c>
      <c r="K1299" s="3"/>
      <c r="L1299" s="3">
        <v>2</v>
      </c>
      <c r="M1299" s="3"/>
      <c r="N1299" s="3"/>
      <c r="O1299" s="3"/>
      <c r="P1299" s="3"/>
      <c r="Q1299" s="3"/>
      <c r="R1299" s="3"/>
      <c r="S1299" s="3"/>
      <c r="T1299" s="3"/>
      <c r="U1299" s="3"/>
      <c r="V1299" s="3"/>
      <c r="W1299" s="3" t="s">
        <v>337</v>
      </c>
      <c r="X1299" s="3"/>
      <c r="Y1299" s="3" t="s">
        <v>337</v>
      </c>
      <c r="Z1299" s="3"/>
      <c r="AA1299" s="3"/>
      <c r="AB1299" s="3"/>
      <c r="AC1299" s="3"/>
      <c r="AD1299" s="3"/>
      <c r="AE1299" s="3"/>
      <c r="AF1299" s="3">
        <f t="shared" si="26"/>
        <v>22</v>
      </c>
      <c r="AG1299" s="3">
        <f>_xlfn.ISOWEEKNUM(EDF[[#This Row],[Date]])</f>
        <v>46</v>
      </c>
      <c r="AH1299" s="3">
        <f>YEAR(EDF[[#This Row],[Date]])</f>
        <v>2023</v>
      </c>
      <c r="AI1299" s="3"/>
      <c r="AJ1299" s="3"/>
      <c r="AK1299" s="3"/>
    </row>
    <row r="1300" spans="1:37" x14ac:dyDescent="0.2">
      <c r="A1300" s="1">
        <v>45244.339375000003</v>
      </c>
      <c r="B1300" s="3" t="s">
        <v>167</v>
      </c>
      <c r="C1300" s="2">
        <v>45244</v>
      </c>
      <c r="D1300" s="3" t="s">
        <v>344</v>
      </c>
      <c r="E1300" s="3">
        <v>4</v>
      </c>
      <c r="F1300" s="3">
        <v>4</v>
      </c>
      <c r="G1300" s="3">
        <v>3</v>
      </c>
      <c r="H1300" s="3">
        <v>4</v>
      </c>
      <c r="I1300" s="3">
        <v>4</v>
      </c>
      <c r="J1300" s="3">
        <v>5</v>
      </c>
      <c r="K1300" s="3"/>
      <c r="L1300" s="3"/>
      <c r="M1300" s="3"/>
      <c r="N1300" s="3"/>
      <c r="O1300" s="3"/>
      <c r="P1300" s="3"/>
      <c r="Q1300" s="3"/>
      <c r="R1300" s="3"/>
      <c r="S1300" s="3"/>
      <c r="T1300" s="3"/>
      <c r="U1300" s="3"/>
      <c r="V1300" s="3"/>
      <c r="W1300" s="3"/>
      <c r="X1300" s="3"/>
      <c r="Y1300" s="3"/>
      <c r="Z1300" s="3"/>
      <c r="AA1300" s="3"/>
      <c r="AB1300" s="3"/>
      <c r="AC1300" s="3"/>
      <c r="AD1300" s="3"/>
      <c r="AE1300" s="3"/>
      <c r="AF1300" s="3">
        <f t="shared" si="26"/>
        <v>24</v>
      </c>
      <c r="AG1300" s="3">
        <f>_xlfn.ISOWEEKNUM(EDF[[#This Row],[Date]])</f>
        <v>46</v>
      </c>
      <c r="AH1300" s="3">
        <f>YEAR(EDF[[#This Row],[Date]])</f>
        <v>2023</v>
      </c>
      <c r="AI1300" s="3"/>
      <c r="AJ1300" s="3"/>
      <c r="AK1300" s="3"/>
    </row>
    <row r="1301" spans="1:37" x14ac:dyDescent="0.2">
      <c r="A1301" s="1">
        <v>45244.34302083333</v>
      </c>
      <c r="B1301" s="3" t="s">
        <v>305</v>
      </c>
      <c r="C1301" s="2">
        <v>45244</v>
      </c>
      <c r="D1301" s="3" t="s">
        <v>334</v>
      </c>
      <c r="E1301" s="3">
        <v>3</v>
      </c>
      <c r="F1301" s="3">
        <v>3</v>
      </c>
      <c r="G1301" s="3">
        <v>3</v>
      </c>
      <c r="H1301" s="3">
        <v>3</v>
      </c>
      <c r="I1301" s="3">
        <v>4</v>
      </c>
      <c r="J1301" s="3">
        <v>4</v>
      </c>
      <c r="K1301" s="3"/>
      <c r="L1301" s="3"/>
      <c r="M1301" s="3"/>
      <c r="N1301" s="3"/>
      <c r="O1301" s="3"/>
      <c r="P1301" s="3"/>
      <c r="Q1301" s="3"/>
      <c r="R1301" s="3"/>
      <c r="S1301" s="3"/>
      <c r="T1301" s="3"/>
      <c r="U1301" s="3"/>
      <c r="V1301" s="3"/>
      <c r="W1301" s="3"/>
      <c r="X1301" s="3"/>
      <c r="Y1301" s="3"/>
      <c r="Z1301" s="3"/>
      <c r="AA1301" s="3"/>
      <c r="AB1301" s="3" t="s">
        <v>337</v>
      </c>
      <c r="AC1301" s="3"/>
      <c r="AD1301" s="3" t="s">
        <v>339</v>
      </c>
      <c r="AE1301" s="3" t="s">
        <v>439</v>
      </c>
      <c r="AF1301" s="3">
        <f t="shared" si="26"/>
        <v>20</v>
      </c>
      <c r="AG1301" s="3">
        <f>_xlfn.ISOWEEKNUM(EDF[[#This Row],[Date]])</f>
        <v>46</v>
      </c>
      <c r="AH1301" s="3">
        <f>YEAR(EDF[[#This Row],[Date]])</f>
        <v>2023</v>
      </c>
      <c r="AI1301" s="3"/>
      <c r="AJ1301" s="3"/>
      <c r="AK1301" s="3"/>
    </row>
    <row r="1302" spans="1:37" x14ac:dyDescent="0.2">
      <c r="A1302" s="1">
        <v>45244.34951388889</v>
      </c>
      <c r="B1302" s="3" t="s">
        <v>95</v>
      </c>
      <c r="C1302" s="2">
        <v>45244</v>
      </c>
      <c r="D1302" s="3" t="s">
        <v>344</v>
      </c>
      <c r="E1302" s="3">
        <v>3</v>
      </c>
      <c r="F1302" s="3">
        <v>2</v>
      </c>
      <c r="G1302" s="3">
        <v>3</v>
      </c>
      <c r="H1302" s="3">
        <v>2</v>
      </c>
      <c r="I1302" s="3">
        <v>3</v>
      </c>
      <c r="J1302" s="3">
        <v>3</v>
      </c>
      <c r="K1302" s="3"/>
      <c r="L1302" s="3"/>
      <c r="M1302" s="3"/>
      <c r="N1302" s="3"/>
      <c r="O1302" s="3"/>
      <c r="P1302" s="3"/>
      <c r="Q1302" s="3"/>
      <c r="R1302" s="3"/>
      <c r="S1302" s="3"/>
      <c r="T1302" s="3"/>
      <c r="U1302" s="3"/>
      <c r="V1302" s="3"/>
      <c r="W1302" s="3"/>
      <c r="X1302" s="3"/>
      <c r="Y1302" s="3"/>
      <c r="Z1302" s="3"/>
      <c r="AA1302" s="3"/>
      <c r="AB1302" s="3"/>
      <c r="AC1302" s="3"/>
      <c r="AD1302" s="3"/>
      <c r="AE1302" s="3"/>
      <c r="AF1302" s="3">
        <f t="shared" si="26"/>
        <v>16</v>
      </c>
      <c r="AG1302" s="3">
        <f>_xlfn.ISOWEEKNUM(EDF[[#This Row],[Date]])</f>
        <v>46</v>
      </c>
      <c r="AH1302" s="3">
        <f>YEAR(EDF[[#This Row],[Date]])</f>
        <v>2023</v>
      </c>
      <c r="AI1302" s="3"/>
      <c r="AJ1302" s="3"/>
      <c r="AK1302" s="3"/>
    </row>
    <row r="1303" spans="1:37" x14ac:dyDescent="0.2">
      <c r="A1303" s="1">
        <v>45244.351689814815</v>
      </c>
      <c r="B1303" s="3" t="s">
        <v>109</v>
      </c>
      <c r="C1303" s="2">
        <v>45244</v>
      </c>
      <c r="D1303" s="3" t="s">
        <v>334</v>
      </c>
      <c r="E1303" s="3">
        <v>5</v>
      </c>
      <c r="F1303" s="3">
        <v>2</v>
      </c>
      <c r="G1303" s="3">
        <v>4</v>
      </c>
      <c r="H1303" s="3">
        <v>3</v>
      </c>
      <c r="I1303" s="3">
        <v>3</v>
      </c>
      <c r="J1303" s="3">
        <v>4</v>
      </c>
      <c r="K1303" s="3"/>
      <c r="L1303" s="3"/>
      <c r="M1303" s="3"/>
      <c r="N1303" s="3"/>
      <c r="O1303" s="3"/>
      <c r="P1303" s="3"/>
      <c r="Q1303" s="3"/>
      <c r="R1303" s="3"/>
      <c r="S1303" s="3"/>
      <c r="T1303" s="3"/>
      <c r="U1303" s="3"/>
      <c r="V1303" s="3"/>
      <c r="W1303" s="3"/>
      <c r="X1303" s="3"/>
      <c r="Y1303" s="3"/>
      <c r="Z1303" s="3"/>
      <c r="AA1303" s="3"/>
      <c r="AB1303" s="3"/>
      <c r="AC1303" s="3"/>
      <c r="AD1303" s="3"/>
      <c r="AE1303" s="3"/>
      <c r="AF1303" s="3">
        <f t="shared" si="26"/>
        <v>21</v>
      </c>
      <c r="AG1303" s="3">
        <f>_xlfn.ISOWEEKNUM(EDF[[#This Row],[Date]])</f>
        <v>46</v>
      </c>
      <c r="AH1303" s="3">
        <f>YEAR(EDF[[#This Row],[Date]])</f>
        <v>2023</v>
      </c>
      <c r="AI1303" s="3"/>
      <c r="AJ1303" s="3"/>
      <c r="AK1303" s="3"/>
    </row>
    <row r="1304" spans="1:37" x14ac:dyDescent="0.2">
      <c r="A1304" s="1">
        <v>45244.365914351853</v>
      </c>
      <c r="B1304" s="3" t="s">
        <v>86</v>
      </c>
      <c r="C1304" s="2">
        <v>45244</v>
      </c>
      <c r="D1304" s="3" t="s">
        <v>343</v>
      </c>
      <c r="E1304" s="3">
        <v>4</v>
      </c>
      <c r="F1304" s="3">
        <v>2</v>
      </c>
      <c r="G1304" s="3">
        <v>3</v>
      </c>
      <c r="H1304" s="3">
        <v>4</v>
      </c>
      <c r="I1304" s="3">
        <v>3</v>
      </c>
      <c r="J1304" s="3">
        <v>4</v>
      </c>
      <c r="K1304" s="3"/>
      <c r="L1304" s="3"/>
      <c r="M1304" s="3"/>
      <c r="N1304" s="3"/>
      <c r="O1304" s="3"/>
      <c r="P1304" s="3"/>
      <c r="Q1304" s="3"/>
      <c r="R1304" s="3"/>
      <c r="S1304" s="3"/>
      <c r="T1304" s="3"/>
      <c r="U1304" s="3"/>
      <c r="V1304" s="3"/>
      <c r="W1304" s="3"/>
      <c r="X1304" s="3"/>
      <c r="Y1304" s="3"/>
      <c r="Z1304" s="3"/>
      <c r="AA1304" s="3"/>
      <c r="AB1304" s="3"/>
      <c r="AC1304" s="3"/>
      <c r="AD1304" s="3"/>
      <c r="AE1304" s="3"/>
      <c r="AF1304" s="3">
        <f t="shared" si="26"/>
        <v>20</v>
      </c>
      <c r="AG1304" s="3">
        <f>_xlfn.ISOWEEKNUM(EDF[[#This Row],[Date]])</f>
        <v>46</v>
      </c>
      <c r="AH1304" s="3">
        <f>YEAR(EDF[[#This Row],[Date]])</f>
        <v>2023</v>
      </c>
      <c r="AI1304" s="3"/>
      <c r="AJ1304" s="3"/>
      <c r="AK1304" s="3"/>
    </row>
    <row r="1305" spans="1:37" x14ac:dyDescent="0.2">
      <c r="A1305" s="1">
        <v>45244.371979166666</v>
      </c>
      <c r="B1305" s="3" t="s">
        <v>240</v>
      </c>
      <c r="C1305" s="2">
        <v>45244</v>
      </c>
      <c r="D1305" s="3" t="s">
        <v>344</v>
      </c>
      <c r="E1305" s="3">
        <v>3</v>
      </c>
      <c r="F1305" s="3">
        <v>2</v>
      </c>
      <c r="G1305" s="3">
        <v>2</v>
      </c>
      <c r="H1305" s="3">
        <v>3</v>
      </c>
      <c r="I1305" s="3">
        <v>5</v>
      </c>
      <c r="J1305" s="3">
        <v>5</v>
      </c>
      <c r="K1305" s="3"/>
      <c r="L1305" s="3"/>
      <c r="M1305" s="3"/>
      <c r="N1305" s="3"/>
      <c r="O1305" s="3"/>
      <c r="P1305" s="3"/>
      <c r="Q1305" s="3"/>
      <c r="R1305" s="3"/>
      <c r="S1305" s="3"/>
      <c r="T1305" s="3"/>
      <c r="U1305" s="3"/>
      <c r="V1305" s="3"/>
      <c r="W1305" s="3"/>
      <c r="X1305" s="3"/>
      <c r="Y1305" s="3"/>
      <c r="Z1305" s="3"/>
      <c r="AA1305" s="3"/>
      <c r="AB1305" s="3"/>
      <c r="AC1305" s="3"/>
      <c r="AD1305" s="3"/>
      <c r="AE1305" s="3"/>
      <c r="AF1305" s="3">
        <f t="shared" si="26"/>
        <v>20</v>
      </c>
      <c r="AG1305" s="3">
        <f>_xlfn.ISOWEEKNUM(EDF[[#This Row],[Date]])</f>
        <v>46</v>
      </c>
      <c r="AH1305" s="3">
        <f>YEAR(EDF[[#This Row],[Date]])</f>
        <v>2023</v>
      </c>
      <c r="AI1305" s="3"/>
      <c r="AJ1305" s="3"/>
      <c r="AK1305" s="3"/>
    </row>
    <row r="1306" spans="1:37" x14ac:dyDescent="0.2">
      <c r="A1306" s="1">
        <v>45244.375127314815</v>
      </c>
      <c r="B1306" s="3" t="s">
        <v>168</v>
      </c>
      <c r="C1306" s="2">
        <v>45244</v>
      </c>
      <c r="D1306" s="3" t="s">
        <v>343</v>
      </c>
      <c r="E1306" s="3">
        <v>4</v>
      </c>
      <c r="F1306" s="3">
        <v>2</v>
      </c>
      <c r="G1306" s="3">
        <v>4</v>
      </c>
      <c r="H1306" s="3">
        <v>3</v>
      </c>
      <c r="I1306" s="3">
        <v>4</v>
      </c>
      <c r="J1306" s="3">
        <v>5</v>
      </c>
      <c r="K1306" s="3" t="s">
        <v>440</v>
      </c>
      <c r="L1306" s="3"/>
      <c r="M1306" s="3"/>
      <c r="N1306" s="3"/>
      <c r="O1306" s="3"/>
      <c r="P1306" s="3"/>
      <c r="Q1306" s="3"/>
      <c r="R1306" s="3"/>
      <c r="S1306" s="3"/>
      <c r="T1306" s="3"/>
      <c r="U1306" s="3"/>
      <c r="V1306" s="3"/>
      <c r="W1306" s="3"/>
      <c r="X1306" s="3"/>
      <c r="Y1306" s="3"/>
      <c r="Z1306" s="3"/>
      <c r="AA1306" s="3"/>
      <c r="AB1306" s="3"/>
      <c r="AC1306" s="3"/>
      <c r="AD1306" s="3"/>
      <c r="AE1306" s="3"/>
      <c r="AF1306" s="3">
        <f t="shared" si="26"/>
        <v>22</v>
      </c>
      <c r="AG1306" s="3">
        <f>_xlfn.ISOWEEKNUM(EDF[[#This Row],[Date]])</f>
        <v>46</v>
      </c>
      <c r="AH1306" s="3">
        <f>YEAR(EDF[[#This Row],[Date]])</f>
        <v>2023</v>
      </c>
      <c r="AI1306" s="3"/>
      <c r="AJ1306" s="3"/>
      <c r="AK1306" s="3"/>
    </row>
    <row r="1307" spans="1:37" x14ac:dyDescent="0.2">
      <c r="A1307" s="1">
        <v>45244.375787037039</v>
      </c>
      <c r="B1307" s="3" t="s">
        <v>102</v>
      </c>
      <c r="C1307" s="2">
        <v>45244</v>
      </c>
      <c r="D1307" s="3" t="s">
        <v>344</v>
      </c>
      <c r="E1307" s="3">
        <v>4</v>
      </c>
      <c r="F1307" s="3">
        <v>4</v>
      </c>
      <c r="G1307" s="3">
        <v>3</v>
      </c>
      <c r="H1307" s="3">
        <v>4</v>
      </c>
      <c r="I1307" s="3">
        <v>2</v>
      </c>
      <c r="J1307" s="3">
        <v>4</v>
      </c>
      <c r="K1307" s="3"/>
      <c r="L1307" s="3"/>
      <c r="M1307" s="3"/>
      <c r="N1307" s="3"/>
      <c r="O1307" s="3"/>
      <c r="P1307" s="3"/>
      <c r="Q1307" s="3"/>
      <c r="R1307" s="3"/>
      <c r="S1307" s="3"/>
      <c r="T1307" s="3"/>
      <c r="U1307" s="3"/>
      <c r="V1307" s="3"/>
      <c r="W1307" s="3"/>
      <c r="X1307" s="3"/>
      <c r="Y1307" s="3"/>
      <c r="Z1307" s="3"/>
      <c r="AA1307" s="3"/>
      <c r="AB1307" s="3"/>
      <c r="AC1307" s="3"/>
      <c r="AD1307" s="3"/>
      <c r="AE1307" s="3"/>
      <c r="AF1307" s="3">
        <f t="shared" si="26"/>
        <v>21</v>
      </c>
      <c r="AG1307" s="3">
        <f>_xlfn.ISOWEEKNUM(EDF[[#This Row],[Date]])</f>
        <v>46</v>
      </c>
      <c r="AH1307" s="3">
        <f>YEAR(EDF[[#This Row],[Date]])</f>
        <v>2023</v>
      </c>
      <c r="AI1307" s="3"/>
      <c r="AJ1307" s="3"/>
      <c r="AK1307" s="3"/>
    </row>
    <row r="1308" spans="1:37" x14ac:dyDescent="0.2">
      <c r="A1308" s="1">
        <v>45244.376516203702</v>
      </c>
      <c r="B1308" s="3" t="s">
        <v>313</v>
      </c>
      <c r="C1308" s="2">
        <v>45244</v>
      </c>
      <c r="D1308" s="3" t="s">
        <v>344</v>
      </c>
      <c r="E1308" s="3">
        <v>3</v>
      </c>
      <c r="F1308" s="3">
        <v>4</v>
      </c>
      <c r="G1308" s="3">
        <v>3</v>
      </c>
      <c r="H1308" s="3">
        <v>2</v>
      </c>
      <c r="I1308" s="3">
        <v>3</v>
      </c>
      <c r="J1308" s="3">
        <v>4</v>
      </c>
      <c r="K1308" s="3"/>
      <c r="L1308" s="3">
        <v>7</v>
      </c>
      <c r="M1308" s="3"/>
      <c r="N1308" s="3"/>
      <c r="O1308" s="3"/>
      <c r="P1308" s="3" t="s">
        <v>339</v>
      </c>
      <c r="Q1308" s="3"/>
      <c r="R1308" s="3"/>
      <c r="S1308" s="3"/>
      <c r="T1308" s="3"/>
      <c r="U1308" s="3"/>
      <c r="V1308" s="3"/>
      <c r="W1308" s="3"/>
      <c r="X1308" s="3"/>
      <c r="Y1308" s="3"/>
      <c r="Z1308" s="3"/>
      <c r="AA1308" s="3"/>
      <c r="AB1308" s="3"/>
      <c r="AC1308" s="3"/>
      <c r="AD1308" s="3"/>
      <c r="AE1308" s="3"/>
      <c r="AF1308" s="3">
        <f t="shared" si="26"/>
        <v>19</v>
      </c>
      <c r="AG1308" s="3">
        <f>_xlfn.ISOWEEKNUM(EDF[[#This Row],[Date]])</f>
        <v>46</v>
      </c>
      <c r="AH1308" s="3">
        <f>YEAR(EDF[[#This Row],[Date]])</f>
        <v>2023</v>
      </c>
      <c r="AI1308" s="3"/>
      <c r="AJ1308" s="3"/>
      <c r="AK1308" s="3"/>
    </row>
    <row r="1309" spans="1:37" x14ac:dyDescent="0.2">
      <c r="A1309" s="1">
        <v>45244.384756944448</v>
      </c>
      <c r="B1309" s="3" t="s">
        <v>83</v>
      </c>
      <c r="C1309" s="2">
        <v>45244</v>
      </c>
      <c r="D1309" s="3" t="s">
        <v>343</v>
      </c>
      <c r="E1309" s="3">
        <v>3</v>
      </c>
      <c r="F1309" s="3">
        <v>4</v>
      </c>
      <c r="G1309" s="3">
        <v>5</v>
      </c>
      <c r="H1309" s="3">
        <v>2</v>
      </c>
      <c r="I1309" s="3">
        <v>4</v>
      </c>
      <c r="J1309" s="3">
        <v>2</v>
      </c>
      <c r="K1309" s="3"/>
      <c r="L1309" s="3">
        <v>3</v>
      </c>
      <c r="M1309" s="3"/>
      <c r="N1309" s="3"/>
      <c r="O1309" s="3"/>
      <c r="P1309" s="3" t="s">
        <v>337</v>
      </c>
      <c r="Q1309" s="3"/>
      <c r="R1309" s="3"/>
      <c r="S1309" s="3"/>
      <c r="T1309" s="3"/>
      <c r="U1309" s="3"/>
      <c r="V1309" s="3"/>
      <c r="W1309" s="3"/>
      <c r="X1309" s="3"/>
      <c r="Y1309" s="3"/>
      <c r="Z1309" s="3"/>
      <c r="AA1309" s="3"/>
      <c r="AB1309" s="3"/>
      <c r="AC1309" s="3"/>
      <c r="AD1309" s="3"/>
      <c r="AE1309" s="3" t="s">
        <v>441</v>
      </c>
      <c r="AF1309" s="3">
        <f t="shared" si="26"/>
        <v>20</v>
      </c>
      <c r="AG1309" s="3">
        <f>_xlfn.ISOWEEKNUM(EDF[[#This Row],[Date]])</f>
        <v>46</v>
      </c>
      <c r="AH1309" s="3">
        <f>YEAR(EDF[[#This Row],[Date]])</f>
        <v>2023</v>
      </c>
      <c r="AI1309" s="3"/>
      <c r="AJ1309" s="3"/>
      <c r="AK1309" s="3"/>
    </row>
    <row r="1310" spans="1:37" x14ac:dyDescent="0.2">
      <c r="A1310" s="1">
        <v>45244.39167824074</v>
      </c>
      <c r="B1310" s="3" t="s">
        <v>230</v>
      </c>
      <c r="C1310" s="2">
        <v>45244</v>
      </c>
      <c r="D1310" s="3" t="s">
        <v>334</v>
      </c>
      <c r="E1310" s="3">
        <v>3</v>
      </c>
      <c r="F1310" s="3">
        <v>3</v>
      </c>
      <c r="G1310" s="3">
        <v>4</v>
      </c>
      <c r="H1310" s="3">
        <v>5</v>
      </c>
      <c r="I1310" s="3">
        <v>3</v>
      </c>
      <c r="J1310" s="3">
        <v>4</v>
      </c>
      <c r="K1310" s="3"/>
      <c r="L1310" s="3"/>
      <c r="M1310" s="3"/>
      <c r="N1310" s="3"/>
      <c r="O1310" s="3"/>
      <c r="P1310" s="3"/>
      <c r="Q1310" s="3"/>
      <c r="R1310" s="3"/>
      <c r="S1310" s="3"/>
      <c r="T1310" s="3"/>
      <c r="U1310" s="3"/>
      <c r="V1310" s="3"/>
      <c r="W1310" s="3"/>
      <c r="X1310" s="3"/>
      <c r="Y1310" s="3"/>
      <c r="Z1310" s="3"/>
      <c r="AA1310" s="3"/>
      <c r="AB1310" s="3"/>
      <c r="AC1310" s="3"/>
      <c r="AD1310" s="3"/>
      <c r="AE1310" s="3"/>
      <c r="AF1310" s="3">
        <f t="shared" si="26"/>
        <v>22</v>
      </c>
      <c r="AG1310" s="3">
        <f>_xlfn.ISOWEEKNUM(EDF[[#This Row],[Date]])</f>
        <v>46</v>
      </c>
      <c r="AH1310" s="3">
        <f>YEAR(EDF[[#This Row],[Date]])</f>
        <v>2023</v>
      </c>
      <c r="AI1310" s="3"/>
      <c r="AJ1310" s="3"/>
      <c r="AK1310" s="3"/>
    </row>
    <row r="1311" spans="1:37" x14ac:dyDescent="0.2">
      <c r="A1311" s="1">
        <v>45244.412719907406</v>
      </c>
      <c r="B1311" s="3" t="s">
        <v>211</v>
      </c>
      <c r="C1311" s="2">
        <v>45244</v>
      </c>
      <c r="D1311" s="3" t="s">
        <v>336</v>
      </c>
      <c r="E1311" s="3">
        <v>4</v>
      </c>
      <c r="F1311" s="3">
        <v>3</v>
      </c>
      <c r="G1311" s="3">
        <v>3</v>
      </c>
      <c r="H1311" s="3">
        <v>3</v>
      </c>
      <c r="I1311" s="3">
        <v>2</v>
      </c>
      <c r="J1311" s="3">
        <v>3</v>
      </c>
      <c r="K1311" s="3"/>
      <c r="L1311" s="3"/>
      <c r="M1311" s="3"/>
      <c r="N1311" s="3"/>
      <c r="O1311" s="3"/>
      <c r="P1311" s="3"/>
      <c r="Q1311" s="3"/>
      <c r="R1311" s="3"/>
      <c r="S1311" s="3"/>
      <c r="T1311" s="3"/>
      <c r="U1311" s="3"/>
      <c r="V1311" s="3"/>
      <c r="W1311" s="3"/>
      <c r="X1311" s="3"/>
      <c r="Y1311" s="3"/>
      <c r="Z1311" s="3"/>
      <c r="AA1311" s="3"/>
      <c r="AB1311" s="3"/>
      <c r="AC1311" s="3"/>
      <c r="AD1311" s="3"/>
      <c r="AE1311" s="3"/>
      <c r="AF1311" s="3">
        <f t="shared" si="26"/>
        <v>18</v>
      </c>
      <c r="AG1311" s="3">
        <f>_xlfn.ISOWEEKNUM(EDF[[#This Row],[Date]])</f>
        <v>46</v>
      </c>
      <c r="AH1311" s="3">
        <f>YEAR(EDF[[#This Row],[Date]])</f>
        <v>2023</v>
      </c>
      <c r="AI1311" s="3"/>
      <c r="AJ1311" s="3"/>
      <c r="AK1311" s="3"/>
    </row>
    <row r="1312" spans="1:37" x14ac:dyDescent="0.2">
      <c r="A1312" s="1">
        <v>45244.414039351854</v>
      </c>
      <c r="B1312" s="3" t="s">
        <v>243</v>
      </c>
      <c r="C1312" s="2">
        <v>45244</v>
      </c>
      <c r="D1312" s="3" t="s">
        <v>334</v>
      </c>
      <c r="E1312" s="3">
        <v>5</v>
      </c>
      <c r="F1312" s="3">
        <v>4</v>
      </c>
      <c r="G1312" s="3">
        <v>4</v>
      </c>
      <c r="H1312" s="3">
        <v>4</v>
      </c>
      <c r="I1312" s="3">
        <v>2</v>
      </c>
      <c r="J1312" s="3">
        <v>4</v>
      </c>
      <c r="K1312" s="3"/>
      <c r="L1312" s="3"/>
      <c r="M1312" s="3"/>
      <c r="N1312" s="3"/>
      <c r="O1312" s="3"/>
      <c r="P1312" s="3"/>
      <c r="Q1312" s="3"/>
      <c r="R1312" s="3"/>
      <c r="S1312" s="3"/>
      <c r="T1312" s="3"/>
      <c r="U1312" s="3"/>
      <c r="V1312" s="3"/>
      <c r="W1312" s="3"/>
      <c r="X1312" s="3"/>
      <c r="Y1312" s="3"/>
      <c r="Z1312" s="3"/>
      <c r="AA1312" s="3"/>
      <c r="AB1312" s="3"/>
      <c r="AC1312" s="3"/>
      <c r="AD1312" s="3"/>
      <c r="AE1312" s="3"/>
      <c r="AF1312" s="3">
        <f t="shared" ref="AF1312:AF1343" si="27">SUM(E1312:J1312)</f>
        <v>23</v>
      </c>
      <c r="AG1312" s="3">
        <f>_xlfn.ISOWEEKNUM(EDF[[#This Row],[Date]])</f>
        <v>46</v>
      </c>
      <c r="AH1312" s="3">
        <f>YEAR(EDF[[#This Row],[Date]])</f>
        <v>2023</v>
      </c>
      <c r="AI1312" s="3"/>
      <c r="AJ1312" s="3"/>
      <c r="AK1312" s="3"/>
    </row>
    <row r="1313" spans="1:37" x14ac:dyDescent="0.2">
      <c r="A1313" s="1">
        <v>45244.41511574074</v>
      </c>
      <c r="B1313" s="3" t="s">
        <v>205</v>
      </c>
      <c r="C1313" s="2">
        <v>45244</v>
      </c>
      <c r="D1313" s="3" t="s">
        <v>334</v>
      </c>
      <c r="E1313" s="3">
        <v>3</v>
      </c>
      <c r="F1313" s="3">
        <v>3</v>
      </c>
      <c r="G1313" s="3">
        <v>2</v>
      </c>
      <c r="H1313" s="3">
        <v>2</v>
      </c>
      <c r="I1313" s="3">
        <v>3</v>
      </c>
      <c r="J1313" s="3">
        <v>3</v>
      </c>
      <c r="K1313" s="3"/>
      <c r="L1313" s="3"/>
      <c r="M1313" s="3"/>
      <c r="N1313" s="3"/>
      <c r="O1313" s="3"/>
      <c r="P1313" s="3"/>
      <c r="Q1313" s="3"/>
      <c r="R1313" s="3"/>
      <c r="S1313" s="3"/>
      <c r="T1313" s="3"/>
      <c r="U1313" s="3"/>
      <c r="V1313" s="3"/>
      <c r="W1313" s="3"/>
      <c r="X1313" s="3"/>
      <c r="Y1313" s="3"/>
      <c r="Z1313" s="3"/>
      <c r="AA1313" s="3"/>
      <c r="AB1313" s="3"/>
      <c r="AC1313" s="3"/>
      <c r="AD1313" s="3"/>
      <c r="AE1313" s="3" t="s">
        <v>442</v>
      </c>
      <c r="AF1313" s="3">
        <f t="shared" si="27"/>
        <v>16</v>
      </c>
      <c r="AG1313" s="3">
        <f>_xlfn.ISOWEEKNUM(EDF[[#This Row],[Date]])</f>
        <v>46</v>
      </c>
      <c r="AH1313" s="3">
        <f>YEAR(EDF[[#This Row],[Date]])</f>
        <v>2023</v>
      </c>
      <c r="AI1313" s="3"/>
      <c r="AJ1313" s="3"/>
      <c r="AK1313" s="3"/>
    </row>
    <row r="1314" spans="1:37" x14ac:dyDescent="0.2">
      <c r="A1314" s="1">
        <v>45244.418912037036</v>
      </c>
      <c r="B1314" s="3" t="s">
        <v>93</v>
      </c>
      <c r="C1314" s="2">
        <v>45244</v>
      </c>
      <c r="D1314" s="3" t="s">
        <v>334</v>
      </c>
      <c r="E1314" s="3">
        <v>4</v>
      </c>
      <c r="F1314" s="3">
        <v>3</v>
      </c>
      <c r="G1314" s="3">
        <v>3</v>
      </c>
      <c r="H1314" s="3">
        <v>3</v>
      </c>
      <c r="I1314" s="3">
        <v>3</v>
      </c>
      <c r="J1314" s="3">
        <v>3</v>
      </c>
      <c r="K1314" s="3"/>
      <c r="L1314" s="3"/>
      <c r="M1314" s="3"/>
      <c r="N1314" s="3"/>
      <c r="O1314" s="3"/>
      <c r="P1314" s="3"/>
      <c r="Q1314" s="3"/>
      <c r="R1314" s="3"/>
      <c r="S1314" s="3"/>
      <c r="T1314" s="3"/>
      <c r="U1314" s="3"/>
      <c r="V1314" s="3"/>
      <c r="W1314" s="3"/>
      <c r="X1314" s="3"/>
      <c r="Y1314" s="3"/>
      <c r="Z1314" s="3"/>
      <c r="AA1314" s="3"/>
      <c r="AB1314" s="3"/>
      <c r="AC1314" s="3"/>
      <c r="AD1314" s="3"/>
      <c r="AE1314" s="3"/>
      <c r="AF1314" s="3">
        <f t="shared" si="27"/>
        <v>19</v>
      </c>
      <c r="AG1314" s="3">
        <f>_xlfn.ISOWEEKNUM(EDF[[#This Row],[Date]])</f>
        <v>46</v>
      </c>
      <c r="AH1314" s="3">
        <f>YEAR(EDF[[#This Row],[Date]])</f>
        <v>2023</v>
      </c>
      <c r="AI1314" s="3"/>
      <c r="AJ1314" s="3"/>
      <c r="AK1314" s="3"/>
    </row>
    <row r="1315" spans="1:37" x14ac:dyDescent="0.2">
      <c r="A1315" s="1">
        <v>45244.426157407404</v>
      </c>
      <c r="B1315" s="3" t="s">
        <v>191</v>
      </c>
      <c r="C1315" s="2">
        <v>45244</v>
      </c>
      <c r="D1315" s="3" t="s">
        <v>343</v>
      </c>
      <c r="E1315" s="3">
        <v>5</v>
      </c>
      <c r="F1315" s="3">
        <v>4</v>
      </c>
      <c r="G1315" s="3">
        <v>3</v>
      </c>
      <c r="H1315" s="3">
        <v>5</v>
      </c>
      <c r="I1315" s="3">
        <v>4</v>
      </c>
      <c r="J1315" s="3">
        <v>4</v>
      </c>
      <c r="K1315" s="3"/>
      <c r="L1315" s="3">
        <v>3</v>
      </c>
      <c r="M1315" s="3"/>
      <c r="N1315" s="3"/>
      <c r="O1315" s="3"/>
      <c r="P1315" s="3"/>
      <c r="Q1315" s="3"/>
      <c r="R1315" s="3"/>
      <c r="S1315" s="3"/>
      <c r="T1315" s="3"/>
      <c r="U1315" s="3"/>
      <c r="V1315" s="3"/>
      <c r="W1315" s="3"/>
      <c r="X1315" s="3"/>
      <c r="Y1315" s="3"/>
      <c r="Z1315" s="3" t="s">
        <v>337</v>
      </c>
      <c r="AA1315" s="3"/>
      <c r="AB1315" s="3"/>
      <c r="AC1315" s="3"/>
      <c r="AD1315" s="3"/>
      <c r="AE1315" s="3"/>
      <c r="AF1315" s="3">
        <f t="shared" si="27"/>
        <v>25</v>
      </c>
      <c r="AG1315" s="3">
        <f>_xlfn.ISOWEEKNUM(EDF[[#This Row],[Date]])</f>
        <v>46</v>
      </c>
      <c r="AH1315" s="3">
        <f>YEAR(EDF[[#This Row],[Date]])</f>
        <v>2023</v>
      </c>
      <c r="AI1315" s="3"/>
      <c r="AJ1315" s="3"/>
      <c r="AK1315" s="3"/>
    </row>
    <row r="1316" spans="1:37" x14ac:dyDescent="0.2">
      <c r="A1316" s="1">
        <v>45244.436585648145</v>
      </c>
      <c r="B1316" s="3" t="s">
        <v>106</v>
      </c>
      <c r="C1316" s="2">
        <v>45244</v>
      </c>
      <c r="D1316" s="3" t="s">
        <v>344</v>
      </c>
      <c r="E1316" s="3">
        <v>5</v>
      </c>
      <c r="F1316" s="3">
        <v>4</v>
      </c>
      <c r="G1316" s="3">
        <v>3</v>
      </c>
      <c r="H1316" s="3">
        <v>3</v>
      </c>
      <c r="I1316" s="3">
        <v>4</v>
      </c>
      <c r="J1316" s="3">
        <v>5</v>
      </c>
      <c r="K1316" s="3"/>
      <c r="L1316" s="3"/>
      <c r="M1316" s="3"/>
      <c r="N1316" s="3"/>
      <c r="O1316" s="3"/>
      <c r="P1316" s="3"/>
      <c r="Q1316" s="3"/>
      <c r="R1316" s="3"/>
      <c r="S1316" s="3"/>
      <c r="T1316" s="3"/>
      <c r="U1316" s="3"/>
      <c r="V1316" s="3"/>
      <c r="W1316" s="3"/>
      <c r="X1316" s="3"/>
      <c r="Y1316" s="3"/>
      <c r="Z1316" s="3"/>
      <c r="AA1316" s="3"/>
      <c r="AB1316" s="3"/>
      <c r="AC1316" s="3"/>
      <c r="AD1316" s="3"/>
      <c r="AE1316" s="3"/>
      <c r="AF1316" s="3">
        <f t="shared" si="27"/>
        <v>24</v>
      </c>
      <c r="AG1316" s="3">
        <f>_xlfn.ISOWEEKNUM(EDF[[#This Row],[Date]])</f>
        <v>46</v>
      </c>
      <c r="AH1316" s="3">
        <f>YEAR(EDF[[#This Row],[Date]])</f>
        <v>2023</v>
      </c>
      <c r="AI1316" s="3"/>
      <c r="AJ1316" s="3"/>
      <c r="AK1316" s="3"/>
    </row>
    <row r="1317" spans="1:37" x14ac:dyDescent="0.2">
      <c r="A1317" s="1">
        <v>45244.450983796298</v>
      </c>
      <c r="B1317" s="3" t="s">
        <v>78</v>
      </c>
      <c r="C1317" s="2">
        <v>45244</v>
      </c>
      <c r="D1317" s="3" t="s">
        <v>334</v>
      </c>
      <c r="E1317" s="3">
        <v>2</v>
      </c>
      <c r="F1317" s="3">
        <v>3</v>
      </c>
      <c r="G1317" s="3">
        <v>2</v>
      </c>
      <c r="H1317" s="3">
        <v>3</v>
      </c>
      <c r="I1317" s="3">
        <v>3</v>
      </c>
      <c r="J1317" s="3">
        <v>4</v>
      </c>
      <c r="K1317" s="3" t="s">
        <v>443</v>
      </c>
      <c r="L1317" s="3">
        <v>1</v>
      </c>
      <c r="M1317" s="3"/>
      <c r="N1317" s="3"/>
      <c r="O1317" s="3"/>
      <c r="P1317" s="3"/>
      <c r="Q1317" s="3"/>
      <c r="R1317" s="3"/>
      <c r="S1317" s="3"/>
      <c r="T1317" s="3"/>
      <c r="U1317" s="3"/>
      <c r="V1317" s="3"/>
      <c r="W1317" s="3"/>
      <c r="X1317" s="3"/>
      <c r="Y1317" s="3"/>
      <c r="Z1317" s="3"/>
      <c r="AA1317" s="3"/>
      <c r="AB1317" s="3"/>
      <c r="AC1317" s="3" t="s">
        <v>337</v>
      </c>
      <c r="AD1317" s="3"/>
      <c r="AE1317" s="3" t="s">
        <v>444</v>
      </c>
      <c r="AF1317" s="3">
        <f t="shared" si="27"/>
        <v>17</v>
      </c>
      <c r="AG1317" s="3">
        <f>_xlfn.ISOWEEKNUM(EDF[[#This Row],[Date]])</f>
        <v>46</v>
      </c>
      <c r="AH1317" s="3">
        <f>YEAR(EDF[[#This Row],[Date]])</f>
        <v>2023</v>
      </c>
      <c r="AI1317" s="3"/>
      <c r="AJ1317" s="3"/>
      <c r="AK1317" s="3"/>
    </row>
    <row r="1318" spans="1:37" x14ac:dyDescent="0.2">
      <c r="A1318" s="1">
        <v>45244.470937500002</v>
      </c>
      <c r="B1318" s="3" t="s">
        <v>171</v>
      </c>
      <c r="C1318" s="2">
        <v>45244</v>
      </c>
      <c r="D1318" s="3" t="s">
        <v>343</v>
      </c>
      <c r="E1318" s="3">
        <v>4</v>
      </c>
      <c r="F1318" s="3">
        <v>3</v>
      </c>
      <c r="G1318" s="3">
        <v>2</v>
      </c>
      <c r="H1318" s="3">
        <v>2</v>
      </c>
      <c r="I1318" s="3">
        <v>3</v>
      </c>
      <c r="J1318" s="3">
        <v>4</v>
      </c>
      <c r="K1318" s="3"/>
      <c r="L1318" s="3">
        <v>3</v>
      </c>
      <c r="M1318" s="3"/>
      <c r="N1318" s="3"/>
      <c r="O1318" s="3"/>
      <c r="P1318" s="3"/>
      <c r="Q1318" s="3"/>
      <c r="R1318" s="3"/>
      <c r="S1318" s="3"/>
      <c r="T1318" s="3"/>
      <c r="U1318" s="3"/>
      <c r="V1318" s="3"/>
      <c r="W1318" s="3"/>
      <c r="X1318" s="3"/>
      <c r="Y1318" s="3"/>
      <c r="Z1318" s="3" t="s">
        <v>339</v>
      </c>
      <c r="AA1318" s="3"/>
      <c r="AB1318" s="3"/>
      <c r="AC1318" s="3"/>
      <c r="AD1318" s="3"/>
      <c r="AE1318" s="3"/>
      <c r="AF1318" s="3">
        <f t="shared" si="27"/>
        <v>18</v>
      </c>
      <c r="AG1318" s="3">
        <f>_xlfn.ISOWEEKNUM(EDF[[#This Row],[Date]])</f>
        <v>46</v>
      </c>
      <c r="AH1318" s="3">
        <f>YEAR(EDF[[#This Row],[Date]])</f>
        <v>2023</v>
      </c>
      <c r="AI1318" s="3"/>
      <c r="AJ1318" s="3"/>
      <c r="AK1318" s="3"/>
    </row>
    <row r="1319" spans="1:37" x14ac:dyDescent="0.2">
      <c r="A1319" s="1">
        <v>45244.480636574073</v>
      </c>
      <c r="B1319" s="3" t="s">
        <v>171</v>
      </c>
      <c r="C1319" s="2">
        <v>45244</v>
      </c>
      <c r="D1319" s="3" t="s">
        <v>343</v>
      </c>
      <c r="E1319" s="3">
        <v>3</v>
      </c>
      <c r="F1319" s="3">
        <v>3</v>
      </c>
      <c r="G1319" s="3">
        <v>2</v>
      </c>
      <c r="H1319" s="3">
        <v>2</v>
      </c>
      <c r="I1319" s="3">
        <v>3</v>
      </c>
      <c r="J1319" s="3">
        <v>4</v>
      </c>
      <c r="K1319" s="3"/>
      <c r="L1319" s="3">
        <v>7</v>
      </c>
      <c r="M1319" s="3"/>
      <c r="N1319" s="3"/>
      <c r="O1319" s="3"/>
      <c r="P1319" s="3"/>
      <c r="Q1319" s="3"/>
      <c r="R1319" s="3" t="s">
        <v>335</v>
      </c>
      <c r="S1319" s="3"/>
      <c r="T1319" s="3"/>
      <c r="U1319" s="3"/>
      <c r="V1319" s="3"/>
      <c r="W1319" s="3"/>
      <c r="X1319" s="3"/>
      <c r="Y1319" s="3"/>
      <c r="Z1319" s="3" t="s">
        <v>339</v>
      </c>
      <c r="AA1319" s="3"/>
      <c r="AB1319" s="3"/>
      <c r="AC1319" s="3"/>
      <c r="AD1319" s="3"/>
      <c r="AE1319" s="3"/>
      <c r="AF1319" s="3">
        <f t="shared" si="27"/>
        <v>17</v>
      </c>
      <c r="AG1319" s="3">
        <f>_xlfn.ISOWEEKNUM(EDF[[#This Row],[Date]])</f>
        <v>46</v>
      </c>
      <c r="AH1319" s="3">
        <f>YEAR(EDF[[#This Row],[Date]])</f>
        <v>2023</v>
      </c>
      <c r="AI1319" s="3"/>
      <c r="AJ1319" s="3"/>
      <c r="AK1319" s="3"/>
    </row>
    <row r="1320" spans="1:37" x14ac:dyDescent="0.2">
      <c r="A1320" s="1">
        <v>45244.500856481478</v>
      </c>
      <c r="B1320" s="3" t="s">
        <v>188</v>
      </c>
      <c r="C1320" s="2">
        <v>45244</v>
      </c>
      <c r="D1320" s="3" t="s">
        <v>336</v>
      </c>
      <c r="E1320" s="3">
        <v>4</v>
      </c>
      <c r="F1320" s="3">
        <v>4</v>
      </c>
      <c r="G1320" s="3">
        <v>4</v>
      </c>
      <c r="H1320" s="3">
        <v>3</v>
      </c>
      <c r="I1320" s="3">
        <v>4</v>
      </c>
      <c r="J1320" s="3">
        <v>4</v>
      </c>
      <c r="K1320" s="3"/>
      <c r="L1320" s="3">
        <v>1</v>
      </c>
      <c r="M1320" s="3"/>
      <c r="N1320" s="3"/>
      <c r="O1320" s="3"/>
      <c r="P1320" s="3"/>
      <c r="Q1320" s="3"/>
      <c r="R1320" s="3"/>
      <c r="S1320" s="3"/>
      <c r="T1320" s="3"/>
      <c r="U1320" s="3"/>
      <c r="V1320" s="3"/>
      <c r="W1320" s="3"/>
      <c r="X1320" s="3"/>
      <c r="Y1320" s="3"/>
      <c r="Z1320" s="3" t="s">
        <v>339</v>
      </c>
      <c r="AA1320" s="3"/>
      <c r="AB1320" s="3"/>
      <c r="AC1320" s="3"/>
      <c r="AD1320" s="3"/>
      <c r="AE1320" s="3" t="s">
        <v>445</v>
      </c>
      <c r="AF1320" s="3">
        <f t="shared" si="27"/>
        <v>23</v>
      </c>
      <c r="AG1320" s="3">
        <f>_xlfn.ISOWEEKNUM(EDF[[#This Row],[Date]])</f>
        <v>46</v>
      </c>
      <c r="AH1320" s="3">
        <f>YEAR(EDF[[#This Row],[Date]])</f>
        <v>2023</v>
      </c>
      <c r="AI1320" s="3"/>
      <c r="AJ1320" s="3"/>
      <c r="AK1320" s="3"/>
    </row>
    <row r="1321" spans="1:37" x14ac:dyDescent="0.2">
      <c r="A1321" s="1">
        <v>45244.503842592596</v>
      </c>
      <c r="B1321" s="3" t="s">
        <v>192</v>
      </c>
      <c r="C1321" s="2">
        <v>45244</v>
      </c>
      <c r="D1321" s="3" t="s">
        <v>343</v>
      </c>
      <c r="E1321" s="3">
        <v>4</v>
      </c>
      <c r="F1321" s="3">
        <v>3</v>
      </c>
      <c r="G1321" s="3">
        <v>3</v>
      </c>
      <c r="H1321" s="3">
        <v>4</v>
      </c>
      <c r="I1321" s="3">
        <v>4</v>
      </c>
      <c r="J1321" s="3">
        <v>4</v>
      </c>
      <c r="K1321" s="3"/>
      <c r="L1321" s="3">
        <v>1</v>
      </c>
      <c r="M1321" s="3"/>
      <c r="N1321" s="3"/>
      <c r="O1321" s="3"/>
      <c r="P1321" s="3"/>
      <c r="Q1321" s="3"/>
      <c r="R1321" s="3"/>
      <c r="S1321" s="3"/>
      <c r="T1321" s="3"/>
      <c r="U1321" s="3"/>
      <c r="V1321" s="3"/>
      <c r="W1321" s="3"/>
      <c r="X1321" s="3"/>
      <c r="Y1321" s="3"/>
      <c r="Z1321" s="3" t="s">
        <v>339</v>
      </c>
      <c r="AA1321" s="3"/>
      <c r="AB1321" s="3"/>
      <c r="AC1321" s="3"/>
      <c r="AD1321" s="3"/>
      <c r="AE1321" s="3"/>
      <c r="AF1321" s="3">
        <f t="shared" si="27"/>
        <v>22</v>
      </c>
      <c r="AG1321" s="3">
        <f>_xlfn.ISOWEEKNUM(EDF[[#This Row],[Date]])</f>
        <v>46</v>
      </c>
      <c r="AH1321" s="3">
        <f>YEAR(EDF[[#This Row],[Date]])</f>
        <v>2023</v>
      </c>
      <c r="AI1321" s="3"/>
      <c r="AJ1321" s="3"/>
      <c r="AK1321" s="3"/>
    </row>
    <row r="1322" spans="1:37" x14ac:dyDescent="0.2">
      <c r="A1322" s="1">
        <v>45244.504189814812</v>
      </c>
      <c r="B1322" s="3" t="s">
        <v>88</v>
      </c>
      <c r="C1322" s="2">
        <v>45244</v>
      </c>
      <c r="D1322" s="3" t="s">
        <v>344</v>
      </c>
      <c r="E1322" s="3">
        <v>3</v>
      </c>
      <c r="F1322" s="3">
        <v>3</v>
      </c>
      <c r="G1322" s="3">
        <v>4</v>
      </c>
      <c r="H1322" s="3">
        <v>3</v>
      </c>
      <c r="I1322" s="3">
        <v>2</v>
      </c>
      <c r="J1322" s="3">
        <v>4</v>
      </c>
      <c r="K1322" s="3"/>
      <c r="L1322" s="3"/>
      <c r="M1322" s="3"/>
      <c r="N1322" s="3"/>
      <c r="O1322" s="3"/>
      <c r="P1322" s="3"/>
      <c r="Q1322" s="3"/>
      <c r="R1322" s="3"/>
      <c r="S1322" s="3"/>
      <c r="T1322" s="3"/>
      <c r="U1322" s="3"/>
      <c r="V1322" s="3"/>
      <c r="W1322" s="3"/>
      <c r="X1322" s="3"/>
      <c r="Y1322" s="3"/>
      <c r="Z1322" s="3"/>
      <c r="AA1322" s="3"/>
      <c r="AB1322" s="3"/>
      <c r="AC1322" s="3"/>
      <c r="AD1322" s="3"/>
      <c r="AE1322" s="3"/>
      <c r="AF1322" s="3">
        <f t="shared" si="27"/>
        <v>19</v>
      </c>
      <c r="AG1322" s="3">
        <f>_xlfn.ISOWEEKNUM(EDF[[#This Row],[Date]])</f>
        <v>46</v>
      </c>
      <c r="AH1322" s="3">
        <f>YEAR(EDF[[#This Row],[Date]])</f>
        <v>2023</v>
      </c>
      <c r="AI1322" s="3"/>
      <c r="AJ1322" s="3"/>
      <c r="AK1322" s="3"/>
    </row>
    <row r="1323" spans="1:37" x14ac:dyDescent="0.2">
      <c r="A1323" s="1">
        <v>45244.550335648149</v>
      </c>
      <c r="B1323" s="3" t="s">
        <v>131</v>
      </c>
      <c r="C1323" s="2">
        <v>45244</v>
      </c>
      <c r="D1323" s="3" t="s">
        <v>334</v>
      </c>
      <c r="E1323" s="3">
        <v>3</v>
      </c>
      <c r="F1323" s="3">
        <v>2</v>
      </c>
      <c r="G1323" s="3">
        <v>2</v>
      </c>
      <c r="H1323" s="3">
        <v>2</v>
      </c>
      <c r="I1323" s="3">
        <v>3</v>
      </c>
      <c r="J1323" s="3">
        <v>3</v>
      </c>
      <c r="K1323" s="3"/>
      <c r="L1323" s="3">
        <v>2</v>
      </c>
      <c r="M1323" s="3"/>
      <c r="N1323" s="3"/>
      <c r="O1323" s="3"/>
      <c r="P1323" s="3"/>
      <c r="Q1323" s="3"/>
      <c r="R1323" s="3"/>
      <c r="S1323" s="3"/>
      <c r="T1323" s="3"/>
      <c r="U1323" s="3" t="s">
        <v>335</v>
      </c>
      <c r="V1323" s="3"/>
      <c r="W1323" s="3"/>
      <c r="X1323" s="3"/>
      <c r="Y1323" s="3"/>
      <c r="Z1323" s="3"/>
      <c r="AA1323" s="3"/>
      <c r="AB1323" s="3"/>
      <c r="AC1323" s="3"/>
      <c r="AD1323" s="3"/>
      <c r="AE1323" s="3"/>
      <c r="AF1323" s="3">
        <f t="shared" si="27"/>
        <v>15</v>
      </c>
      <c r="AG1323" s="3">
        <f>_xlfn.ISOWEEKNUM(EDF[[#This Row],[Date]])</f>
        <v>46</v>
      </c>
      <c r="AH1323" s="3">
        <f>YEAR(EDF[[#This Row],[Date]])</f>
        <v>2023</v>
      </c>
      <c r="AI1323" s="3"/>
      <c r="AJ1323" s="3"/>
      <c r="AK1323" s="3"/>
    </row>
    <row r="1324" spans="1:37" x14ac:dyDescent="0.2">
      <c r="A1324" s="1">
        <v>45244.717939814815</v>
      </c>
      <c r="B1324" s="3" t="s">
        <v>233</v>
      </c>
      <c r="C1324" s="2">
        <v>45244</v>
      </c>
      <c r="D1324" s="3" t="s">
        <v>344</v>
      </c>
      <c r="E1324" s="3">
        <v>4</v>
      </c>
      <c r="F1324" s="3">
        <v>2</v>
      </c>
      <c r="G1324" s="3">
        <v>4</v>
      </c>
      <c r="H1324" s="3">
        <v>4</v>
      </c>
      <c r="I1324" s="3">
        <v>4</v>
      </c>
      <c r="J1324" s="3">
        <v>3</v>
      </c>
      <c r="K1324" s="3"/>
      <c r="L1324" s="3"/>
      <c r="M1324" s="3"/>
      <c r="N1324" s="3"/>
      <c r="O1324" s="3"/>
      <c r="P1324" s="3"/>
      <c r="Q1324" s="3"/>
      <c r="R1324" s="3"/>
      <c r="S1324" s="3"/>
      <c r="T1324" s="3"/>
      <c r="U1324" s="3"/>
      <c r="V1324" s="3"/>
      <c r="W1324" s="3"/>
      <c r="X1324" s="3"/>
      <c r="Y1324" s="3"/>
      <c r="Z1324" s="3"/>
      <c r="AA1324" s="3"/>
      <c r="AB1324" s="3"/>
      <c r="AC1324" s="3"/>
      <c r="AD1324" s="3"/>
      <c r="AE1324" s="3"/>
      <c r="AF1324" s="3">
        <f t="shared" si="27"/>
        <v>21</v>
      </c>
      <c r="AG1324" s="3">
        <f>_xlfn.ISOWEEKNUM(EDF[[#This Row],[Date]])</f>
        <v>46</v>
      </c>
      <c r="AH1324" s="3">
        <f>YEAR(EDF[[#This Row],[Date]])</f>
        <v>2023</v>
      </c>
      <c r="AI1324" s="3"/>
      <c r="AJ1324" s="3"/>
      <c r="AK1324" s="3"/>
    </row>
    <row r="1325" spans="1:37" x14ac:dyDescent="0.2">
      <c r="A1325" s="1">
        <v>45245.314085648148</v>
      </c>
      <c r="B1325" s="3" t="s">
        <v>99</v>
      </c>
      <c r="C1325" s="2">
        <v>45245</v>
      </c>
      <c r="D1325" s="3" t="s">
        <v>334</v>
      </c>
      <c r="E1325" s="3">
        <v>4</v>
      </c>
      <c r="F1325" s="3">
        <v>2</v>
      </c>
      <c r="G1325" s="3">
        <v>4</v>
      </c>
      <c r="H1325" s="3">
        <v>3</v>
      </c>
      <c r="I1325" s="3">
        <v>4</v>
      </c>
      <c r="J1325" s="3">
        <v>4</v>
      </c>
      <c r="K1325" s="3"/>
      <c r="L1325" s="3">
        <v>2</v>
      </c>
      <c r="M1325" s="3"/>
      <c r="N1325" s="3"/>
      <c r="O1325" s="3"/>
      <c r="P1325" s="3" t="s">
        <v>337</v>
      </c>
      <c r="Q1325" s="3"/>
      <c r="R1325" s="3"/>
      <c r="S1325" s="3"/>
      <c r="T1325" s="3"/>
      <c r="U1325" s="3"/>
      <c r="V1325" s="3"/>
      <c r="W1325" s="3"/>
      <c r="X1325" s="3"/>
      <c r="Y1325" s="3"/>
      <c r="Z1325" s="3"/>
      <c r="AA1325" s="3"/>
      <c r="AB1325" s="3"/>
      <c r="AC1325" s="3"/>
      <c r="AD1325" s="3"/>
      <c r="AE1325" s="3"/>
      <c r="AF1325" s="3">
        <f t="shared" si="27"/>
        <v>21</v>
      </c>
      <c r="AG1325" s="3">
        <f>_xlfn.ISOWEEKNUM(EDF[[#This Row],[Date]])</f>
        <v>46</v>
      </c>
      <c r="AH1325" s="3">
        <f>YEAR(EDF[[#This Row],[Date]])</f>
        <v>2023</v>
      </c>
      <c r="AI1325" s="3"/>
      <c r="AJ1325" s="3"/>
      <c r="AK1325" s="3"/>
    </row>
    <row r="1326" spans="1:37" x14ac:dyDescent="0.2">
      <c r="A1326" s="1">
        <v>45245.324479166666</v>
      </c>
      <c r="B1326" s="3" t="s">
        <v>100</v>
      </c>
      <c r="C1326" s="2">
        <v>45245</v>
      </c>
      <c r="D1326" s="3" t="s">
        <v>334</v>
      </c>
      <c r="E1326" s="3">
        <v>3</v>
      </c>
      <c r="F1326" s="3">
        <v>2</v>
      </c>
      <c r="G1326" s="3">
        <v>3</v>
      </c>
      <c r="H1326" s="3">
        <v>4</v>
      </c>
      <c r="I1326" s="3">
        <v>2</v>
      </c>
      <c r="J1326" s="3">
        <v>3</v>
      </c>
      <c r="K1326" s="3"/>
      <c r="L1326" s="3">
        <v>3</v>
      </c>
      <c r="M1326" s="3"/>
      <c r="N1326" s="3"/>
      <c r="O1326" s="3"/>
      <c r="P1326" s="3"/>
      <c r="Q1326" s="3"/>
      <c r="R1326" s="3"/>
      <c r="S1326" s="3"/>
      <c r="T1326" s="3"/>
      <c r="U1326" s="3"/>
      <c r="V1326" s="3"/>
      <c r="W1326" s="3"/>
      <c r="X1326" s="3"/>
      <c r="Y1326" s="3"/>
      <c r="Z1326" s="3"/>
      <c r="AA1326" s="3"/>
      <c r="AB1326" s="3"/>
      <c r="AC1326" s="3"/>
      <c r="AD1326" s="3" t="s">
        <v>363</v>
      </c>
      <c r="AE1326" s="3"/>
      <c r="AF1326" s="3">
        <f t="shared" si="27"/>
        <v>17</v>
      </c>
      <c r="AG1326" s="3">
        <f>_xlfn.ISOWEEKNUM(EDF[[#This Row],[Date]])</f>
        <v>46</v>
      </c>
      <c r="AH1326" s="3">
        <f>YEAR(EDF[[#This Row],[Date]])</f>
        <v>2023</v>
      </c>
      <c r="AI1326" s="3"/>
      <c r="AJ1326" s="3"/>
      <c r="AK1326" s="3"/>
    </row>
    <row r="1327" spans="1:37" x14ac:dyDescent="0.2">
      <c r="A1327" s="1">
        <v>45245.333020833335</v>
      </c>
      <c r="B1327" s="3" t="s">
        <v>167</v>
      </c>
      <c r="C1327" s="2">
        <v>45245</v>
      </c>
      <c r="D1327" s="3" t="s">
        <v>344</v>
      </c>
      <c r="E1327" s="3">
        <v>4</v>
      </c>
      <c r="F1327" s="3">
        <v>4</v>
      </c>
      <c r="G1327" s="3">
        <v>2</v>
      </c>
      <c r="H1327" s="3">
        <v>3</v>
      </c>
      <c r="I1327" s="3">
        <v>3</v>
      </c>
      <c r="J1327" s="3">
        <v>5</v>
      </c>
      <c r="K1327" s="3"/>
      <c r="L1327" s="3"/>
      <c r="M1327" s="3"/>
      <c r="N1327" s="3"/>
      <c r="O1327" s="3"/>
      <c r="P1327" s="3"/>
      <c r="Q1327" s="3"/>
      <c r="R1327" s="3"/>
      <c r="S1327" s="3"/>
      <c r="T1327" s="3"/>
      <c r="U1327" s="3"/>
      <c r="V1327" s="3"/>
      <c r="W1327" s="3"/>
      <c r="X1327" s="3"/>
      <c r="Y1327" s="3"/>
      <c r="Z1327" s="3"/>
      <c r="AA1327" s="3"/>
      <c r="AB1327" s="3"/>
      <c r="AC1327" s="3"/>
      <c r="AD1327" s="3"/>
      <c r="AE1327" s="3"/>
      <c r="AF1327" s="3">
        <f t="shared" si="27"/>
        <v>21</v>
      </c>
      <c r="AG1327" s="3">
        <f>_xlfn.ISOWEEKNUM(EDF[[#This Row],[Date]])</f>
        <v>46</v>
      </c>
      <c r="AH1327" s="3">
        <f>YEAR(EDF[[#This Row],[Date]])</f>
        <v>2023</v>
      </c>
      <c r="AI1327" s="3"/>
      <c r="AJ1327" s="3"/>
      <c r="AK1327" s="3"/>
    </row>
    <row r="1328" spans="1:37" x14ac:dyDescent="0.2">
      <c r="A1328" s="1">
        <v>45245.335312499999</v>
      </c>
      <c r="B1328" s="3" t="s">
        <v>87</v>
      </c>
      <c r="C1328" s="2">
        <v>45245</v>
      </c>
      <c r="D1328" s="3" t="s">
        <v>336</v>
      </c>
      <c r="E1328" s="3">
        <v>4</v>
      </c>
      <c r="F1328" s="3">
        <v>4</v>
      </c>
      <c r="G1328" s="3">
        <v>4</v>
      </c>
      <c r="H1328" s="3">
        <v>4</v>
      </c>
      <c r="I1328" s="3">
        <v>4</v>
      </c>
      <c r="J1328" s="3">
        <v>4</v>
      </c>
      <c r="K1328" s="3"/>
      <c r="L1328" s="3"/>
      <c r="M1328" s="3"/>
      <c r="N1328" s="3"/>
      <c r="O1328" s="3"/>
      <c r="P1328" s="3"/>
      <c r="Q1328" s="3"/>
      <c r="R1328" s="3"/>
      <c r="S1328" s="3"/>
      <c r="T1328" s="3"/>
      <c r="U1328" s="3"/>
      <c r="V1328" s="3"/>
      <c r="W1328" s="3"/>
      <c r="X1328" s="3"/>
      <c r="Y1328" s="3"/>
      <c r="Z1328" s="3"/>
      <c r="AA1328" s="3"/>
      <c r="AB1328" s="3"/>
      <c r="AC1328" s="3"/>
      <c r="AD1328" s="3"/>
      <c r="AE1328" s="3"/>
      <c r="AF1328" s="3">
        <f t="shared" si="27"/>
        <v>24</v>
      </c>
      <c r="AG1328" s="3">
        <f>_xlfn.ISOWEEKNUM(EDF[[#This Row],[Date]])</f>
        <v>46</v>
      </c>
      <c r="AH1328" s="3">
        <f>YEAR(EDF[[#This Row],[Date]])</f>
        <v>2023</v>
      </c>
      <c r="AI1328" s="3"/>
      <c r="AJ1328" s="3"/>
      <c r="AK1328" s="3"/>
    </row>
    <row r="1329" spans="1:37" x14ac:dyDescent="0.2">
      <c r="A1329" s="1">
        <v>45245.335381944446</v>
      </c>
      <c r="B1329" s="3" t="s">
        <v>95</v>
      </c>
      <c r="C1329" s="2">
        <v>45245</v>
      </c>
      <c r="D1329" s="3" t="s">
        <v>344</v>
      </c>
      <c r="E1329" s="3">
        <v>3</v>
      </c>
      <c r="F1329" s="3">
        <v>2</v>
      </c>
      <c r="G1329" s="3">
        <v>3</v>
      </c>
      <c r="H1329" s="3">
        <v>3</v>
      </c>
      <c r="I1329" s="3">
        <v>2</v>
      </c>
      <c r="J1329" s="3">
        <v>3</v>
      </c>
      <c r="K1329" s="3"/>
      <c r="L1329" s="3"/>
      <c r="M1329" s="3"/>
      <c r="N1329" s="3"/>
      <c r="O1329" s="3"/>
      <c r="P1329" s="3"/>
      <c r="Q1329" s="3"/>
      <c r="R1329" s="3"/>
      <c r="S1329" s="3"/>
      <c r="T1329" s="3"/>
      <c r="U1329" s="3"/>
      <c r="V1329" s="3"/>
      <c r="W1329" s="3"/>
      <c r="X1329" s="3"/>
      <c r="Y1329" s="3"/>
      <c r="Z1329" s="3"/>
      <c r="AA1329" s="3"/>
      <c r="AB1329" s="3"/>
      <c r="AC1329" s="3"/>
      <c r="AD1329" s="3"/>
      <c r="AE1329" s="3"/>
      <c r="AF1329" s="3">
        <f t="shared" si="27"/>
        <v>16</v>
      </c>
      <c r="AG1329" s="3">
        <f>_xlfn.ISOWEEKNUM(EDF[[#This Row],[Date]])</f>
        <v>46</v>
      </c>
      <c r="AH1329" s="3">
        <f>YEAR(EDF[[#This Row],[Date]])</f>
        <v>2023</v>
      </c>
      <c r="AI1329" s="3"/>
      <c r="AJ1329" s="3"/>
      <c r="AK1329" s="3"/>
    </row>
    <row r="1330" spans="1:37" x14ac:dyDescent="0.2">
      <c r="A1330" s="1">
        <v>45245.338437500002</v>
      </c>
      <c r="B1330" s="3" t="s">
        <v>93</v>
      </c>
      <c r="C1330" s="2">
        <v>45245</v>
      </c>
      <c r="D1330" s="3" t="s">
        <v>334</v>
      </c>
      <c r="E1330" s="3">
        <v>3</v>
      </c>
      <c r="F1330" s="3">
        <v>2</v>
      </c>
      <c r="G1330" s="3">
        <v>2</v>
      </c>
      <c r="H1330" s="3">
        <v>2</v>
      </c>
      <c r="I1330" s="3">
        <v>3</v>
      </c>
      <c r="J1330" s="3">
        <v>4</v>
      </c>
      <c r="K1330" s="3"/>
      <c r="L1330" s="3"/>
      <c r="M1330" s="3"/>
      <c r="N1330" s="3"/>
      <c r="O1330" s="3"/>
      <c r="P1330" s="3"/>
      <c r="Q1330" s="3"/>
      <c r="R1330" s="3"/>
      <c r="S1330" s="3"/>
      <c r="T1330" s="3"/>
      <c r="U1330" s="3"/>
      <c r="V1330" s="3"/>
      <c r="W1330" s="3"/>
      <c r="X1330" s="3"/>
      <c r="Y1330" s="3"/>
      <c r="Z1330" s="3"/>
      <c r="AA1330" s="3"/>
      <c r="AB1330" s="3"/>
      <c r="AC1330" s="3"/>
      <c r="AD1330" s="3"/>
      <c r="AE1330" s="3"/>
      <c r="AF1330" s="3">
        <f t="shared" si="27"/>
        <v>16</v>
      </c>
      <c r="AG1330" s="3">
        <f>_xlfn.ISOWEEKNUM(EDF[[#This Row],[Date]])</f>
        <v>46</v>
      </c>
      <c r="AH1330" s="3">
        <f>YEAR(EDF[[#This Row],[Date]])</f>
        <v>2023</v>
      </c>
      <c r="AI1330" s="3"/>
      <c r="AJ1330" s="3"/>
      <c r="AK1330" s="3"/>
    </row>
    <row r="1331" spans="1:37" x14ac:dyDescent="0.2">
      <c r="A1331" s="1">
        <v>45245.342187499999</v>
      </c>
      <c r="B1331" s="3" t="s">
        <v>230</v>
      </c>
      <c r="C1331" s="2">
        <v>45245</v>
      </c>
      <c r="D1331" s="3" t="s">
        <v>336</v>
      </c>
      <c r="E1331" s="3">
        <v>3</v>
      </c>
      <c r="F1331" s="3">
        <v>3</v>
      </c>
      <c r="G1331" s="3">
        <v>5</v>
      </c>
      <c r="H1331" s="3">
        <v>4</v>
      </c>
      <c r="I1331" s="3">
        <v>4</v>
      </c>
      <c r="J1331" s="3">
        <v>4</v>
      </c>
      <c r="K1331" s="3"/>
      <c r="L1331" s="3"/>
      <c r="M1331" s="3"/>
      <c r="N1331" s="3"/>
      <c r="O1331" s="3"/>
      <c r="P1331" s="3"/>
      <c r="Q1331" s="3"/>
      <c r="R1331" s="3"/>
      <c r="S1331" s="3"/>
      <c r="T1331" s="3"/>
      <c r="U1331" s="3"/>
      <c r="V1331" s="3"/>
      <c r="W1331" s="3"/>
      <c r="X1331" s="3"/>
      <c r="Y1331" s="3"/>
      <c r="Z1331" s="3"/>
      <c r="AA1331" s="3"/>
      <c r="AB1331" s="3"/>
      <c r="AC1331" s="3"/>
      <c r="AD1331" s="3"/>
      <c r="AE1331" s="3"/>
      <c r="AF1331" s="3">
        <f t="shared" si="27"/>
        <v>23</v>
      </c>
      <c r="AG1331" s="3">
        <f>_xlfn.ISOWEEKNUM(EDF[[#This Row],[Date]])</f>
        <v>46</v>
      </c>
      <c r="AH1331" s="3">
        <f>YEAR(EDF[[#This Row],[Date]])</f>
        <v>2023</v>
      </c>
      <c r="AI1331" s="3"/>
      <c r="AJ1331" s="3"/>
      <c r="AK1331" s="3"/>
    </row>
    <row r="1332" spans="1:37" x14ac:dyDescent="0.2">
      <c r="A1332" s="1">
        <v>45245.342291666668</v>
      </c>
      <c r="B1332" s="3" t="s">
        <v>83</v>
      </c>
      <c r="C1332" s="2">
        <v>45245</v>
      </c>
      <c r="D1332" s="3" t="s">
        <v>343</v>
      </c>
      <c r="E1332" s="3">
        <v>4</v>
      </c>
      <c r="F1332" s="3">
        <v>4</v>
      </c>
      <c r="G1332" s="3">
        <v>5</v>
      </c>
      <c r="H1332" s="3">
        <v>2</v>
      </c>
      <c r="I1332" s="3">
        <v>3</v>
      </c>
      <c r="J1332" s="3">
        <v>4</v>
      </c>
      <c r="K1332" s="3"/>
      <c r="L1332" s="3">
        <v>4</v>
      </c>
      <c r="M1332" s="3"/>
      <c r="N1332" s="3"/>
      <c r="O1332" s="3"/>
      <c r="P1332" s="3" t="s">
        <v>337</v>
      </c>
      <c r="Q1332" s="3"/>
      <c r="R1332" s="3"/>
      <c r="S1332" s="3"/>
      <c r="T1332" s="3"/>
      <c r="U1332" s="3"/>
      <c r="V1332" s="3"/>
      <c r="W1332" s="3"/>
      <c r="X1332" s="3"/>
      <c r="Y1332" s="3"/>
      <c r="Z1332" s="3"/>
      <c r="AA1332" s="3"/>
      <c r="AB1332" s="3"/>
      <c r="AC1332" s="3"/>
      <c r="AD1332" s="3"/>
      <c r="AE1332" s="3"/>
      <c r="AF1332" s="3">
        <f t="shared" si="27"/>
        <v>22</v>
      </c>
      <c r="AG1332" s="3">
        <f>_xlfn.ISOWEEKNUM(EDF[[#This Row],[Date]])</f>
        <v>46</v>
      </c>
      <c r="AH1332" s="3">
        <f>YEAR(EDF[[#This Row],[Date]])</f>
        <v>2023</v>
      </c>
      <c r="AI1332" s="3"/>
      <c r="AJ1332" s="3"/>
      <c r="AK1332" s="3"/>
    </row>
    <row r="1333" spans="1:37" x14ac:dyDescent="0.2">
      <c r="A1333" s="1">
        <v>45245.342465277776</v>
      </c>
      <c r="B1333" s="3" t="s">
        <v>86</v>
      </c>
      <c r="C1333" s="2">
        <v>45245</v>
      </c>
      <c r="D1333" s="3" t="s">
        <v>343</v>
      </c>
      <c r="E1333" s="3">
        <v>2</v>
      </c>
      <c r="F1333" s="3">
        <v>2</v>
      </c>
      <c r="G1333" s="3">
        <v>3</v>
      </c>
      <c r="H1333" s="3">
        <v>3</v>
      </c>
      <c r="I1333" s="3">
        <v>3</v>
      </c>
      <c r="J1333" s="3">
        <v>4</v>
      </c>
      <c r="K1333" s="3"/>
      <c r="L1333" s="3">
        <v>5</v>
      </c>
      <c r="M1333" s="3"/>
      <c r="N1333" s="3"/>
      <c r="O1333" s="3"/>
      <c r="P1333" s="3"/>
      <c r="Q1333" s="3"/>
      <c r="R1333" s="3"/>
      <c r="S1333" s="3"/>
      <c r="T1333" s="3"/>
      <c r="U1333" s="3"/>
      <c r="V1333" s="3"/>
      <c r="W1333" s="3"/>
      <c r="X1333" s="3"/>
      <c r="Y1333" s="3"/>
      <c r="Z1333" s="3"/>
      <c r="AA1333" s="3" t="s">
        <v>339</v>
      </c>
      <c r="AB1333" s="3"/>
      <c r="AC1333" s="3"/>
      <c r="AD1333" s="3"/>
      <c r="AE1333" s="3" t="s">
        <v>446</v>
      </c>
      <c r="AF1333" s="3">
        <f t="shared" si="27"/>
        <v>17</v>
      </c>
      <c r="AG1333" s="3">
        <f>_xlfn.ISOWEEKNUM(EDF[[#This Row],[Date]])</f>
        <v>46</v>
      </c>
      <c r="AH1333" s="3">
        <f>YEAR(EDF[[#This Row],[Date]])</f>
        <v>2023</v>
      </c>
      <c r="AI1333" s="3"/>
      <c r="AJ1333" s="3"/>
      <c r="AK1333" s="3"/>
    </row>
    <row r="1334" spans="1:37" x14ac:dyDescent="0.2">
      <c r="A1334" s="1">
        <v>45245.352083333331</v>
      </c>
      <c r="B1334" s="3" t="s">
        <v>193</v>
      </c>
      <c r="C1334" s="2">
        <v>45245</v>
      </c>
      <c r="D1334" s="3" t="s">
        <v>343</v>
      </c>
      <c r="E1334" s="3">
        <v>3</v>
      </c>
      <c r="F1334" s="3">
        <v>3</v>
      </c>
      <c r="G1334" s="3">
        <v>5</v>
      </c>
      <c r="H1334" s="3">
        <v>4</v>
      </c>
      <c r="I1334" s="3">
        <v>4</v>
      </c>
      <c r="J1334" s="3">
        <v>4</v>
      </c>
      <c r="K1334" s="3"/>
      <c r="L1334" s="3">
        <v>3</v>
      </c>
      <c r="M1334" s="3"/>
      <c r="N1334" s="3"/>
      <c r="O1334" s="3"/>
      <c r="P1334" s="3"/>
      <c r="Q1334" s="3"/>
      <c r="R1334" s="3"/>
      <c r="S1334" s="3"/>
      <c r="T1334" s="3"/>
      <c r="U1334" s="3"/>
      <c r="V1334" s="3"/>
      <c r="W1334" s="3" t="s">
        <v>337</v>
      </c>
      <c r="X1334" s="3"/>
      <c r="Y1334" s="3" t="s">
        <v>339</v>
      </c>
      <c r="Z1334" s="3"/>
      <c r="AA1334" s="3"/>
      <c r="AB1334" s="3"/>
      <c r="AC1334" s="3"/>
      <c r="AD1334" s="3"/>
      <c r="AE1334" s="3"/>
      <c r="AF1334" s="3">
        <f t="shared" si="27"/>
        <v>23</v>
      </c>
      <c r="AG1334" s="3">
        <f>_xlfn.ISOWEEKNUM(EDF[[#This Row],[Date]])</f>
        <v>46</v>
      </c>
      <c r="AH1334" s="3">
        <f>YEAR(EDF[[#This Row],[Date]])</f>
        <v>2023</v>
      </c>
      <c r="AI1334" s="3"/>
      <c r="AJ1334" s="3"/>
      <c r="AK1334" s="3"/>
    </row>
    <row r="1335" spans="1:37" x14ac:dyDescent="0.2">
      <c r="A1335" s="1">
        <v>45245.359849537039</v>
      </c>
      <c r="B1335" s="3" t="s">
        <v>191</v>
      </c>
      <c r="C1335" s="2">
        <v>45245</v>
      </c>
      <c r="D1335" s="3" t="s">
        <v>343</v>
      </c>
      <c r="E1335" s="3">
        <v>5</v>
      </c>
      <c r="F1335" s="3">
        <v>5</v>
      </c>
      <c r="G1335" s="3">
        <v>5</v>
      </c>
      <c r="H1335" s="3">
        <v>4</v>
      </c>
      <c r="I1335" s="3">
        <v>4</v>
      </c>
      <c r="J1335" s="3">
        <v>4</v>
      </c>
      <c r="K1335" s="3"/>
      <c r="L1335" s="3">
        <v>3</v>
      </c>
      <c r="M1335" s="3"/>
      <c r="N1335" s="3"/>
      <c r="O1335" s="3"/>
      <c r="P1335" s="3"/>
      <c r="Q1335" s="3"/>
      <c r="R1335" s="3"/>
      <c r="S1335" s="3"/>
      <c r="T1335" s="3"/>
      <c r="U1335" s="3"/>
      <c r="V1335" s="3"/>
      <c r="W1335" s="3"/>
      <c r="X1335" s="3"/>
      <c r="Y1335" s="3"/>
      <c r="Z1335" s="3" t="s">
        <v>337</v>
      </c>
      <c r="AA1335" s="3"/>
      <c r="AB1335" s="3"/>
      <c r="AC1335" s="3"/>
      <c r="AD1335" s="3"/>
      <c r="AE1335" s="3"/>
      <c r="AF1335" s="3">
        <f t="shared" si="27"/>
        <v>27</v>
      </c>
      <c r="AG1335" s="3">
        <f>_xlfn.ISOWEEKNUM(EDF[[#This Row],[Date]])</f>
        <v>46</v>
      </c>
      <c r="AH1335" s="3">
        <f>YEAR(EDF[[#This Row],[Date]])</f>
        <v>2023</v>
      </c>
      <c r="AI1335" s="3"/>
      <c r="AJ1335" s="3"/>
      <c r="AK1335" s="3"/>
    </row>
    <row r="1336" spans="1:37" x14ac:dyDescent="0.2">
      <c r="A1336" s="1">
        <v>45245.363854166666</v>
      </c>
      <c r="B1336" s="3" t="s">
        <v>89</v>
      </c>
      <c r="C1336" s="2">
        <v>45245</v>
      </c>
      <c r="D1336" s="3" t="s">
        <v>344</v>
      </c>
      <c r="E1336" s="3">
        <v>3</v>
      </c>
      <c r="F1336" s="3">
        <v>2</v>
      </c>
      <c r="G1336" s="3">
        <v>3</v>
      </c>
      <c r="H1336" s="3">
        <v>2</v>
      </c>
      <c r="I1336" s="3">
        <v>3</v>
      </c>
      <c r="J1336" s="3">
        <v>4</v>
      </c>
      <c r="K1336" s="3"/>
      <c r="L1336" s="3">
        <v>6</v>
      </c>
      <c r="M1336" s="3"/>
      <c r="N1336" s="3"/>
      <c r="O1336" s="3"/>
      <c r="P1336" s="3"/>
      <c r="Q1336" s="3"/>
      <c r="R1336" s="3" t="s">
        <v>363</v>
      </c>
      <c r="S1336" s="3"/>
      <c r="T1336" s="3"/>
      <c r="U1336" s="3"/>
      <c r="V1336" s="3"/>
      <c r="W1336" s="3"/>
      <c r="X1336" s="3"/>
      <c r="Y1336" s="3"/>
      <c r="Z1336" s="3"/>
      <c r="AA1336" s="3"/>
      <c r="AB1336" s="3"/>
      <c r="AC1336" s="3"/>
      <c r="AD1336" s="3"/>
      <c r="AE1336" s="3"/>
      <c r="AF1336" s="3">
        <f t="shared" si="27"/>
        <v>17</v>
      </c>
      <c r="AG1336" s="3">
        <f>_xlfn.ISOWEEKNUM(EDF[[#This Row],[Date]])</f>
        <v>46</v>
      </c>
      <c r="AH1336" s="3">
        <f>YEAR(EDF[[#This Row],[Date]])</f>
        <v>2023</v>
      </c>
      <c r="AI1336" s="3"/>
      <c r="AJ1336" s="3"/>
      <c r="AK1336" s="3"/>
    </row>
    <row r="1337" spans="1:37" x14ac:dyDescent="0.2">
      <c r="A1337" s="1">
        <v>45245.364363425928</v>
      </c>
      <c r="B1337" s="3" t="s">
        <v>111</v>
      </c>
      <c r="C1337" s="2">
        <v>45245</v>
      </c>
      <c r="D1337" s="3" t="s">
        <v>336</v>
      </c>
      <c r="E1337" s="3">
        <v>3</v>
      </c>
      <c r="F1337" s="3">
        <v>3</v>
      </c>
      <c r="G1337" s="3">
        <v>2</v>
      </c>
      <c r="H1337" s="3">
        <v>3</v>
      </c>
      <c r="I1337" s="3">
        <v>3</v>
      </c>
      <c r="J1337" s="3">
        <v>4</v>
      </c>
      <c r="K1337" s="3" t="s">
        <v>447</v>
      </c>
      <c r="L1337" s="3"/>
      <c r="M1337" s="3"/>
      <c r="N1337" s="3"/>
      <c r="O1337" s="3"/>
      <c r="P1337" s="3"/>
      <c r="Q1337" s="3"/>
      <c r="R1337" s="3"/>
      <c r="S1337" s="3"/>
      <c r="T1337" s="3"/>
      <c r="U1337" s="3"/>
      <c r="V1337" s="3"/>
      <c r="W1337" s="3"/>
      <c r="X1337" s="3"/>
      <c r="Y1337" s="3"/>
      <c r="Z1337" s="3"/>
      <c r="AA1337" s="3"/>
      <c r="AB1337" s="3"/>
      <c r="AC1337" s="3"/>
      <c r="AD1337" s="3"/>
      <c r="AE1337" s="3"/>
      <c r="AF1337" s="3">
        <f t="shared" si="27"/>
        <v>18</v>
      </c>
      <c r="AG1337" s="3">
        <f>_xlfn.ISOWEEKNUM(EDF[[#This Row],[Date]])</f>
        <v>46</v>
      </c>
      <c r="AH1337" s="3">
        <f>YEAR(EDF[[#This Row],[Date]])</f>
        <v>2023</v>
      </c>
      <c r="AI1337" s="3"/>
      <c r="AJ1337" s="3"/>
      <c r="AK1337" s="3"/>
    </row>
    <row r="1338" spans="1:37" x14ac:dyDescent="0.2">
      <c r="A1338" s="1">
        <v>45245.367083333331</v>
      </c>
      <c r="B1338" s="3" t="s">
        <v>211</v>
      </c>
      <c r="C1338" s="2">
        <v>45245</v>
      </c>
      <c r="D1338" s="3" t="s">
        <v>343</v>
      </c>
      <c r="E1338" s="3">
        <v>3</v>
      </c>
      <c r="F1338" s="3">
        <v>2</v>
      </c>
      <c r="G1338" s="3">
        <v>2</v>
      </c>
      <c r="H1338" s="3">
        <v>3</v>
      </c>
      <c r="I1338" s="3">
        <v>4</v>
      </c>
      <c r="J1338" s="3">
        <v>2</v>
      </c>
      <c r="K1338" s="3"/>
      <c r="L1338" s="3"/>
      <c r="M1338" s="3"/>
      <c r="N1338" s="3"/>
      <c r="O1338" s="3"/>
      <c r="P1338" s="3"/>
      <c r="Q1338" s="3"/>
      <c r="R1338" s="3"/>
      <c r="S1338" s="3"/>
      <c r="T1338" s="3"/>
      <c r="U1338" s="3"/>
      <c r="V1338" s="3"/>
      <c r="W1338" s="3"/>
      <c r="X1338" s="3"/>
      <c r="Y1338" s="3"/>
      <c r="Z1338" s="3"/>
      <c r="AA1338" s="3"/>
      <c r="AB1338" s="3"/>
      <c r="AC1338" s="3"/>
      <c r="AD1338" s="3"/>
      <c r="AE1338" s="3"/>
      <c r="AF1338" s="3">
        <f t="shared" si="27"/>
        <v>16</v>
      </c>
      <c r="AG1338" s="3">
        <f>_xlfn.ISOWEEKNUM(EDF[[#This Row],[Date]])</f>
        <v>46</v>
      </c>
      <c r="AH1338" s="3">
        <f>YEAR(EDF[[#This Row],[Date]])</f>
        <v>2023</v>
      </c>
      <c r="AI1338" s="3"/>
      <c r="AJ1338" s="3"/>
      <c r="AK1338" s="3"/>
    </row>
    <row r="1339" spans="1:37" x14ac:dyDescent="0.2">
      <c r="A1339" s="1">
        <v>45245.373020833336</v>
      </c>
      <c r="B1339" s="3" t="s">
        <v>168</v>
      </c>
      <c r="C1339" s="2">
        <v>45245</v>
      </c>
      <c r="D1339" s="3" t="s">
        <v>343</v>
      </c>
      <c r="E1339" s="3">
        <v>3</v>
      </c>
      <c r="F1339" s="3">
        <v>2</v>
      </c>
      <c r="G1339" s="3">
        <v>3</v>
      </c>
      <c r="H1339" s="3">
        <v>3</v>
      </c>
      <c r="I1339" s="3">
        <v>4</v>
      </c>
      <c r="J1339" s="3">
        <v>5</v>
      </c>
      <c r="K1339" s="3" t="s">
        <v>345</v>
      </c>
      <c r="L1339" s="3"/>
      <c r="M1339" s="3"/>
      <c r="N1339" s="3"/>
      <c r="O1339" s="3"/>
      <c r="P1339" s="3"/>
      <c r="Q1339" s="3"/>
      <c r="R1339" s="3"/>
      <c r="S1339" s="3"/>
      <c r="T1339" s="3"/>
      <c r="U1339" s="3"/>
      <c r="V1339" s="3"/>
      <c r="W1339" s="3"/>
      <c r="X1339" s="3"/>
      <c r="Y1339" s="3"/>
      <c r="Z1339" s="3"/>
      <c r="AA1339" s="3"/>
      <c r="AB1339" s="3"/>
      <c r="AC1339" s="3"/>
      <c r="AD1339" s="3"/>
      <c r="AE1339" s="3"/>
      <c r="AF1339" s="3">
        <f t="shared" si="27"/>
        <v>20</v>
      </c>
      <c r="AG1339" s="3">
        <f>_xlfn.ISOWEEKNUM(EDF[[#This Row],[Date]])</f>
        <v>46</v>
      </c>
      <c r="AH1339" s="3">
        <f>YEAR(EDF[[#This Row],[Date]])</f>
        <v>2023</v>
      </c>
      <c r="AI1339" s="3"/>
      <c r="AJ1339" s="3"/>
      <c r="AK1339" s="3"/>
    </row>
    <row r="1340" spans="1:37" x14ac:dyDescent="0.2">
      <c r="A1340" s="1">
        <v>45245.381273148145</v>
      </c>
      <c r="B1340" s="3" t="s">
        <v>77</v>
      </c>
      <c r="C1340" s="2">
        <v>45245</v>
      </c>
      <c r="D1340" s="3" t="s">
        <v>344</v>
      </c>
      <c r="E1340" s="3">
        <v>2</v>
      </c>
      <c r="F1340" s="3">
        <v>1</v>
      </c>
      <c r="G1340" s="3">
        <v>1</v>
      </c>
      <c r="H1340" s="3">
        <v>3</v>
      </c>
      <c r="I1340" s="3">
        <v>2</v>
      </c>
      <c r="J1340" s="3">
        <v>4</v>
      </c>
      <c r="K1340" s="3"/>
      <c r="L1340" s="3"/>
      <c r="M1340" s="3"/>
      <c r="N1340" s="3"/>
      <c r="O1340" s="3"/>
      <c r="P1340" s="3"/>
      <c r="Q1340" s="3"/>
      <c r="R1340" s="3"/>
      <c r="S1340" s="3"/>
      <c r="T1340" s="3"/>
      <c r="U1340" s="3"/>
      <c r="V1340" s="3"/>
      <c r="W1340" s="3"/>
      <c r="X1340" s="3"/>
      <c r="Y1340" s="3"/>
      <c r="Z1340" s="3"/>
      <c r="AA1340" s="3"/>
      <c r="AB1340" s="3"/>
      <c r="AC1340" s="3"/>
      <c r="AD1340" s="3"/>
      <c r="AE1340" s="3"/>
      <c r="AF1340" s="3">
        <f t="shared" si="27"/>
        <v>13</v>
      </c>
      <c r="AG1340" s="3">
        <f>_xlfn.ISOWEEKNUM(EDF[[#This Row],[Date]])</f>
        <v>46</v>
      </c>
      <c r="AH1340" s="3">
        <f>YEAR(EDF[[#This Row],[Date]])</f>
        <v>2023</v>
      </c>
      <c r="AI1340" s="3"/>
      <c r="AJ1340" s="3"/>
      <c r="AK1340" s="3"/>
    </row>
    <row r="1341" spans="1:37" x14ac:dyDescent="0.2">
      <c r="A1341" s="1">
        <v>45245.385960648149</v>
      </c>
      <c r="B1341" s="3" t="s">
        <v>142</v>
      </c>
      <c r="C1341" s="2">
        <v>45245</v>
      </c>
      <c r="D1341" s="3" t="s">
        <v>334</v>
      </c>
      <c r="E1341" s="3">
        <v>4</v>
      </c>
      <c r="F1341" s="3">
        <v>4</v>
      </c>
      <c r="G1341" s="3">
        <v>3</v>
      </c>
      <c r="H1341" s="3">
        <v>3</v>
      </c>
      <c r="I1341" s="3">
        <v>2</v>
      </c>
      <c r="J1341" s="3">
        <v>4</v>
      </c>
      <c r="K1341" s="3"/>
      <c r="L1341" s="3"/>
      <c r="M1341" s="3"/>
      <c r="N1341" s="3"/>
      <c r="O1341" s="3"/>
      <c r="P1341" s="3"/>
      <c r="Q1341" s="3"/>
      <c r="R1341" s="3"/>
      <c r="S1341" s="3"/>
      <c r="T1341" s="3"/>
      <c r="U1341" s="3"/>
      <c r="V1341" s="3"/>
      <c r="W1341" s="3"/>
      <c r="X1341" s="3"/>
      <c r="Y1341" s="3"/>
      <c r="Z1341" s="3"/>
      <c r="AA1341" s="3"/>
      <c r="AB1341" s="3"/>
      <c r="AC1341" s="3"/>
      <c r="AD1341" s="3"/>
      <c r="AE1341" s="3"/>
      <c r="AF1341" s="3">
        <f t="shared" si="27"/>
        <v>20</v>
      </c>
      <c r="AG1341" s="3">
        <f>_xlfn.ISOWEEKNUM(EDF[[#This Row],[Date]])</f>
        <v>46</v>
      </c>
      <c r="AH1341" s="3">
        <f>YEAR(EDF[[#This Row],[Date]])</f>
        <v>2023</v>
      </c>
      <c r="AI1341" s="3"/>
      <c r="AJ1341" s="3"/>
      <c r="AK1341" s="3"/>
    </row>
    <row r="1342" spans="1:37" x14ac:dyDescent="0.2">
      <c r="A1342" s="1">
        <v>45245.388888888891</v>
      </c>
      <c r="B1342" s="3" t="s">
        <v>78</v>
      </c>
      <c r="C1342" s="2">
        <v>45245</v>
      </c>
      <c r="D1342" s="3" t="s">
        <v>334</v>
      </c>
      <c r="E1342" s="3">
        <v>2</v>
      </c>
      <c r="F1342" s="3">
        <v>3</v>
      </c>
      <c r="G1342" s="3">
        <v>2</v>
      </c>
      <c r="H1342" s="3">
        <v>3</v>
      </c>
      <c r="I1342" s="3">
        <v>2</v>
      </c>
      <c r="J1342" s="3">
        <v>4</v>
      </c>
      <c r="K1342" s="3" t="s">
        <v>448</v>
      </c>
      <c r="L1342" s="3">
        <v>1</v>
      </c>
      <c r="M1342" s="3"/>
      <c r="N1342" s="3"/>
      <c r="O1342" s="3"/>
      <c r="P1342" s="3"/>
      <c r="Q1342" s="3"/>
      <c r="R1342" s="3"/>
      <c r="S1342" s="3"/>
      <c r="T1342" s="3"/>
      <c r="U1342" s="3"/>
      <c r="V1342" s="3"/>
      <c r="W1342" s="3"/>
      <c r="X1342" s="3"/>
      <c r="Y1342" s="3"/>
      <c r="Z1342" s="3"/>
      <c r="AA1342" s="3"/>
      <c r="AB1342" s="3"/>
      <c r="AC1342" s="3" t="s">
        <v>337</v>
      </c>
      <c r="AD1342" s="3"/>
      <c r="AE1342" s="3"/>
      <c r="AF1342" s="3">
        <f t="shared" si="27"/>
        <v>16</v>
      </c>
      <c r="AG1342" s="3">
        <f>_xlfn.ISOWEEKNUM(EDF[[#This Row],[Date]])</f>
        <v>46</v>
      </c>
      <c r="AH1342" s="3">
        <f>YEAR(EDF[[#This Row],[Date]])</f>
        <v>2023</v>
      </c>
      <c r="AI1342" s="3"/>
      <c r="AJ1342" s="3"/>
      <c r="AK1342" s="3"/>
    </row>
    <row r="1343" spans="1:37" x14ac:dyDescent="0.2">
      <c r="A1343" s="1">
        <v>45245.389560185184</v>
      </c>
      <c r="B1343" s="3" t="s">
        <v>131</v>
      </c>
      <c r="C1343" s="2">
        <v>45245</v>
      </c>
      <c r="D1343" s="3" t="s">
        <v>336</v>
      </c>
      <c r="E1343" s="3">
        <v>3</v>
      </c>
      <c r="F1343" s="3">
        <v>2</v>
      </c>
      <c r="G1343" s="3">
        <v>3</v>
      </c>
      <c r="H1343" s="3">
        <v>3</v>
      </c>
      <c r="I1343" s="3">
        <v>3</v>
      </c>
      <c r="J1343" s="3">
        <v>3</v>
      </c>
      <c r="K1343" s="3" t="s">
        <v>449</v>
      </c>
      <c r="L1343" s="3">
        <v>1</v>
      </c>
      <c r="M1343" s="3"/>
      <c r="N1343" s="3"/>
      <c r="O1343" s="3"/>
      <c r="P1343" s="3"/>
      <c r="Q1343" s="3"/>
      <c r="R1343" s="3"/>
      <c r="S1343" s="3"/>
      <c r="T1343" s="3"/>
      <c r="U1343" s="3" t="s">
        <v>335</v>
      </c>
      <c r="V1343" s="3"/>
      <c r="W1343" s="3"/>
      <c r="X1343" s="3"/>
      <c r="Y1343" s="3"/>
      <c r="Z1343" s="3"/>
      <c r="AA1343" s="3"/>
      <c r="AB1343" s="3"/>
      <c r="AC1343" s="3"/>
      <c r="AD1343" s="3"/>
      <c r="AE1343" s="3"/>
      <c r="AF1343" s="3">
        <f t="shared" si="27"/>
        <v>17</v>
      </c>
      <c r="AG1343" s="3">
        <f>_xlfn.ISOWEEKNUM(EDF[[#This Row],[Date]])</f>
        <v>46</v>
      </c>
      <c r="AH1343" s="3">
        <f>YEAR(EDF[[#This Row],[Date]])</f>
        <v>2023</v>
      </c>
      <c r="AI1343" s="3"/>
      <c r="AJ1343" s="3"/>
      <c r="AK1343" s="3"/>
    </row>
    <row r="1344" spans="1:37" x14ac:dyDescent="0.2">
      <c r="A1344" s="1">
        <v>45245.391979166663</v>
      </c>
      <c r="B1344" s="3" t="s">
        <v>135</v>
      </c>
      <c r="C1344" s="2">
        <v>45245</v>
      </c>
      <c r="D1344" s="3" t="s">
        <v>343</v>
      </c>
      <c r="E1344" s="3">
        <v>4</v>
      </c>
      <c r="F1344" s="3">
        <v>4</v>
      </c>
      <c r="G1344" s="3">
        <v>3</v>
      </c>
      <c r="H1344" s="3">
        <v>3</v>
      </c>
      <c r="I1344" s="3">
        <v>3</v>
      </c>
      <c r="J1344" s="3">
        <v>4</v>
      </c>
      <c r="K1344" s="3"/>
      <c r="L1344" s="3"/>
      <c r="M1344" s="3"/>
      <c r="N1344" s="3"/>
      <c r="O1344" s="3"/>
      <c r="P1344" s="3"/>
      <c r="Q1344" s="3"/>
      <c r="R1344" s="3"/>
      <c r="S1344" s="3"/>
      <c r="T1344" s="3"/>
      <c r="U1344" s="3"/>
      <c r="V1344" s="3"/>
      <c r="W1344" s="3"/>
      <c r="X1344" s="3"/>
      <c r="Y1344" s="3"/>
      <c r="Z1344" s="3"/>
      <c r="AA1344" s="3"/>
      <c r="AB1344" s="3"/>
      <c r="AC1344" s="3"/>
      <c r="AD1344" s="3"/>
      <c r="AE1344" s="3"/>
      <c r="AF1344" s="3">
        <f t="shared" ref="AF1344:AF1375" si="28">SUM(E1344:J1344)</f>
        <v>21</v>
      </c>
      <c r="AG1344" s="3">
        <f>_xlfn.ISOWEEKNUM(EDF[[#This Row],[Date]])</f>
        <v>46</v>
      </c>
      <c r="AH1344" s="3">
        <f>YEAR(EDF[[#This Row],[Date]])</f>
        <v>2023</v>
      </c>
      <c r="AI1344" s="3"/>
      <c r="AJ1344" s="3"/>
      <c r="AK1344" s="3"/>
    </row>
    <row r="1345" spans="1:37" x14ac:dyDescent="0.2">
      <c r="A1345" s="1">
        <v>45245.39271990741</v>
      </c>
      <c r="B1345" s="3" t="s">
        <v>305</v>
      </c>
      <c r="C1345" s="2">
        <v>45245</v>
      </c>
      <c r="D1345" s="3" t="s">
        <v>334</v>
      </c>
      <c r="E1345" s="3">
        <v>3</v>
      </c>
      <c r="F1345" s="3">
        <v>3</v>
      </c>
      <c r="G1345" s="3">
        <v>4</v>
      </c>
      <c r="H1345" s="3">
        <v>3</v>
      </c>
      <c r="I1345" s="3">
        <v>4</v>
      </c>
      <c r="J1345" s="3">
        <v>4</v>
      </c>
      <c r="K1345" s="3"/>
      <c r="L1345" s="3">
        <v>3</v>
      </c>
      <c r="M1345" s="3"/>
      <c r="N1345" s="3"/>
      <c r="O1345" s="3"/>
      <c r="P1345" s="3"/>
      <c r="Q1345" s="3"/>
      <c r="R1345" s="3"/>
      <c r="S1345" s="3"/>
      <c r="T1345" s="3"/>
      <c r="U1345" s="3"/>
      <c r="V1345" s="3"/>
      <c r="W1345" s="3"/>
      <c r="X1345" s="3"/>
      <c r="Y1345" s="3"/>
      <c r="Z1345" s="3"/>
      <c r="AA1345" s="3"/>
      <c r="AB1345" s="3"/>
      <c r="AC1345" s="3"/>
      <c r="AD1345" s="3" t="s">
        <v>339</v>
      </c>
      <c r="AE1345" s="3"/>
      <c r="AF1345" s="3">
        <f t="shared" si="28"/>
        <v>21</v>
      </c>
      <c r="AG1345" s="3">
        <f>_xlfn.ISOWEEKNUM(EDF[[#This Row],[Date]])</f>
        <v>46</v>
      </c>
      <c r="AH1345" s="3">
        <f>YEAR(EDF[[#This Row],[Date]])</f>
        <v>2023</v>
      </c>
      <c r="AI1345" s="3"/>
      <c r="AJ1345" s="3"/>
      <c r="AK1345" s="3"/>
    </row>
    <row r="1346" spans="1:37" x14ac:dyDescent="0.2">
      <c r="A1346" s="1">
        <v>45245.392928240741</v>
      </c>
      <c r="B1346" s="3" t="s">
        <v>102</v>
      </c>
      <c r="C1346" s="2">
        <v>45245</v>
      </c>
      <c r="D1346" s="3" t="s">
        <v>344</v>
      </c>
      <c r="E1346" s="3">
        <v>4</v>
      </c>
      <c r="F1346" s="3">
        <v>4</v>
      </c>
      <c r="G1346" s="3">
        <v>2</v>
      </c>
      <c r="H1346" s="3">
        <v>2</v>
      </c>
      <c r="I1346" s="3">
        <v>2</v>
      </c>
      <c r="J1346" s="3">
        <v>4</v>
      </c>
      <c r="K1346" s="3"/>
      <c r="L1346" s="3"/>
      <c r="M1346" s="3"/>
      <c r="N1346" s="3"/>
      <c r="O1346" s="3"/>
      <c r="P1346" s="3"/>
      <c r="Q1346" s="3"/>
      <c r="R1346" s="3"/>
      <c r="S1346" s="3"/>
      <c r="T1346" s="3"/>
      <c r="U1346" s="3"/>
      <c r="V1346" s="3"/>
      <c r="W1346" s="3"/>
      <c r="X1346" s="3"/>
      <c r="Y1346" s="3"/>
      <c r="Z1346" s="3"/>
      <c r="AA1346" s="3"/>
      <c r="AB1346" s="3"/>
      <c r="AC1346" s="3"/>
      <c r="AD1346" s="3"/>
      <c r="AE1346" s="3"/>
      <c r="AF1346" s="3">
        <f t="shared" si="28"/>
        <v>18</v>
      </c>
      <c r="AG1346" s="3">
        <f>_xlfn.ISOWEEKNUM(EDF[[#This Row],[Date]])</f>
        <v>46</v>
      </c>
      <c r="AH1346" s="3">
        <f>YEAR(EDF[[#This Row],[Date]])</f>
        <v>2023</v>
      </c>
      <c r="AI1346" s="3"/>
      <c r="AJ1346" s="3"/>
      <c r="AK1346" s="3"/>
    </row>
    <row r="1347" spans="1:37" x14ac:dyDescent="0.2">
      <c r="A1347" s="1">
        <v>45245.398032407407</v>
      </c>
      <c r="B1347" s="3" t="s">
        <v>205</v>
      </c>
      <c r="C1347" s="2">
        <v>45245</v>
      </c>
      <c r="D1347" s="3" t="s">
        <v>334</v>
      </c>
      <c r="E1347" s="3">
        <v>3</v>
      </c>
      <c r="F1347" s="3">
        <v>3</v>
      </c>
      <c r="G1347" s="3">
        <v>2</v>
      </c>
      <c r="H1347" s="3">
        <v>2</v>
      </c>
      <c r="I1347" s="3">
        <v>2</v>
      </c>
      <c r="J1347" s="3">
        <v>3</v>
      </c>
      <c r="K1347" s="3"/>
      <c r="L1347" s="3"/>
      <c r="M1347" s="3"/>
      <c r="N1347" s="3"/>
      <c r="O1347" s="3"/>
      <c r="P1347" s="3"/>
      <c r="Q1347" s="3"/>
      <c r="R1347" s="3"/>
      <c r="S1347" s="3"/>
      <c r="T1347" s="3"/>
      <c r="U1347" s="3"/>
      <c r="V1347" s="3"/>
      <c r="W1347" s="3"/>
      <c r="X1347" s="3"/>
      <c r="Y1347" s="3"/>
      <c r="Z1347" s="3"/>
      <c r="AA1347" s="3"/>
      <c r="AB1347" s="3"/>
      <c r="AC1347" s="3"/>
      <c r="AD1347" s="3"/>
      <c r="AE1347" s="3"/>
      <c r="AF1347" s="3">
        <f t="shared" si="28"/>
        <v>15</v>
      </c>
      <c r="AG1347" s="3">
        <f>_xlfn.ISOWEEKNUM(EDF[[#This Row],[Date]])</f>
        <v>46</v>
      </c>
      <c r="AH1347" s="3">
        <f>YEAR(EDF[[#This Row],[Date]])</f>
        <v>2023</v>
      </c>
      <c r="AI1347" s="3"/>
      <c r="AJ1347" s="3"/>
      <c r="AK1347" s="3"/>
    </row>
    <row r="1348" spans="1:37" x14ac:dyDescent="0.2">
      <c r="A1348" s="1">
        <v>45245.411597222221</v>
      </c>
      <c r="B1348" s="3" t="s">
        <v>192</v>
      </c>
      <c r="C1348" s="2">
        <v>45245</v>
      </c>
      <c r="D1348" s="3" t="s">
        <v>343</v>
      </c>
      <c r="E1348" s="3">
        <v>4</v>
      </c>
      <c r="F1348" s="3">
        <v>3</v>
      </c>
      <c r="G1348" s="3">
        <v>3</v>
      </c>
      <c r="H1348" s="3">
        <v>3</v>
      </c>
      <c r="I1348" s="3">
        <v>4</v>
      </c>
      <c r="J1348" s="3">
        <v>4</v>
      </c>
      <c r="K1348" s="3"/>
      <c r="L1348" s="3">
        <v>1</v>
      </c>
      <c r="M1348" s="3"/>
      <c r="N1348" s="3"/>
      <c r="O1348" s="3"/>
      <c r="P1348" s="3"/>
      <c r="Q1348" s="3"/>
      <c r="R1348" s="3"/>
      <c r="S1348" s="3"/>
      <c r="T1348" s="3"/>
      <c r="U1348" s="3"/>
      <c r="V1348" s="3"/>
      <c r="W1348" s="3"/>
      <c r="X1348" s="3"/>
      <c r="Y1348" s="3"/>
      <c r="Z1348" s="3" t="s">
        <v>339</v>
      </c>
      <c r="AA1348" s="3"/>
      <c r="AB1348" s="3"/>
      <c r="AC1348" s="3"/>
      <c r="AD1348" s="3"/>
      <c r="AE1348" s="3"/>
      <c r="AF1348" s="3">
        <f t="shared" si="28"/>
        <v>21</v>
      </c>
      <c r="AG1348" s="3">
        <f>_xlfn.ISOWEEKNUM(EDF[[#This Row],[Date]])</f>
        <v>46</v>
      </c>
      <c r="AH1348" s="3">
        <f>YEAR(EDF[[#This Row],[Date]])</f>
        <v>2023</v>
      </c>
      <c r="AI1348" s="3"/>
      <c r="AJ1348" s="3"/>
      <c r="AK1348" s="3"/>
    </row>
    <row r="1349" spans="1:37" x14ac:dyDescent="0.2">
      <c r="A1349" s="1">
        <v>45245.418067129627</v>
      </c>
      <c r="B1349" s="3" t="s">
        <v>109</v>
      </c>
      <c r="C1349" s="2">
        <v>45245</v>
      </c>
      <c r="D1349" s="3" t="s">
        <v>334</v>
      </c>
      <c r="E1349" s="3">
        <v>4</v>
      </c>
      <c r="F1349" s="3">
        <v>3</v>
      </c>
      <c r="G1349" s="3">
        <v>5</v>
      </c>
      <c r="H1349" s="3">
        <v>4</v>
      </c>
      <c r="I1349" s="3">
        <v>5</v>
      </c>
      <c r="J1349" s="3">
        <v>5</v>
      </c>
      <c r="K1349" s="3"/>
      <c r="L1349" s="3"/>
      <c r="M1349" s="3"/>
      <c r="N1349" s="3"/>
      <c r="O1349" s="3"/>
      <c r="P1349" s="3"/>
      <c r="Q1349" s="3"/>
      <c r="R1349" s="3"/>
      <c r="S1349" s="3"/>
      <c r="T1349" s="3"/>
      <c r="U1349" s="3"/>
      <c r="V1349" s="3"/>
      <c r="W1349" s="3"/>
      <c r="X1349" s="3"/>
      <c r="Y1349" s="3"/>
      <c r="Z1349" s="3"/>
      <c r="AA1349" s="3"/>
      <c r="AB1349" s="3"/>
      <c r="AC1349" s="3"/>
      <c r="AD1349" s="3"/>
      <c r="AE1349" s="3"/>
      <c r="AF1349" s="3">
        <f t="shared" si="28"/>
        <v>26</v>
      </c>
      <c r="AG1349" s="3">
        <f>_xlfn.ISOWEEKNUM(EDF[[#This Row],[Date]])</f>
        <v>46</v>
      </c>
      <c r="AH1349" s="3">
        <f>YEAR(EDF[[#This Row],[Date]])</f>
        <v>2023</v>
      </c>
      <c r="AI1349" s="3"/>
      <c r="AJ1349" s="3"/>
      <c r="AK1349" s="3"/>
    </row>
    <row r="1350" spans="1:37" x14ac:dyDescent="0.2">
      <c r="A1350" s="1">
        <v>45245.429189814815</v>
      </c>
      <c r="B1350" s="3" t="s">
        <v>240</v>
      </c>
      <c r="C1350" s="2">
        <v>45245</v>
      </c>
      <c r="D1350" s="3" t="s">
        <v>344</v>
      </c>
      <c r="E1350" s="3">
        <v>4</v>
      </c>
      <c r="F1350" s="3">
        <v>3</v>
      </c>
      <c r="G1350" s="3">
        <v>4</v>
      </c>
      <c r="H1350" s="3">
        <v>2</v>
      </c>
      <c r="I1350" s="3">
        <v>5</v>
      </c>
      <c r="J1350" s="3">
        <v>5</v>
      </c>
      <c r="K1350" s="3"/>
      <c r="L1350" s="3"/>
      <c r="M1350" s="3"/>
      <c r="N1350" s="3"/>
      <c r="O1350" s="3"/>
      <c r="P1350" s="3"/>
      <c r="Q1350" s="3"/>
      <c r="R1350" s="3"/>
      <c r="S1350" s="3"/>
      <c r="T1350" s="3"/>
      <c r="U1350" s="3"/>
      <c r="V1350" s="3"/>
      <c r="W1350" s="3"/>
      <c r="X1350" s="3"/>
      <c r="Y1350" s="3"/>
      <c r="Z1350" s="3"/>
      <c r="AA1350" s="3"/>
      <c r="AB1350" s="3"/>
      <c r="AC1350" s="3"/>
      <c r="AD1350" s="3"/>
      <c r="AE1350" s="3"/>
      <c r="AF1350" s="3">
        <f t="shared" si="28"/>
        <v>23</v>
      </c>
      <c r="AG1350" s="3">
        <f>_xlfn.ISOWEEKNUM(EDF[[#This Row],[Date]])</f>
        <v>46</v>
      </c>
      <c r="AH1350" s="3">
        <f>YEAR(EDF[[#This Row],[Date]])</f>
        <v>2023</v>
      </c>
      <c r="AI1350" s="3"/>
      <c r="AJ1350" s="3"/>
      <c r="AK1350" s="3"/>
    </row>
    <row r="1351" spans="1:37" x14ac:dyDescent="0.2">
      <c r="A1351" s="1">
        <v>45245.442974537036</v>
      </c>
      <c r="B1351" s="3" t="s">
        <v>134</v>
      </c>
      <c r="C1351" s="2">
        <v>45245</v>
      </c>
      <c r="D1351" s="3" t="s">
        <v>343</v>
      </c>
      <c r="E1351" s="3">
        <v>4</v>
      </c>
      <c r="F1351" s="3">
        <v>3</v>
      </c>
      <c r="G1351" s="3">
        <v>2</v>
      </c>
      <c r="H1351" s="3">
        <v>3</v>
      </c>
      <c r="I1351" s="3">
        <v>3</v>
      </c>
      <c r="J1351" s="3">
        <v>3</v>
      </c>
      <c r="K1351" s="3"/>
      <c r="L1351" s="3">
        <v>3</v>
      </c>
      <c r="M1351" s="3"/>
      <c r="N1351" s="3"/>
      <c r="O1351" s="3"/>
      <c r="P1351" s="3"/>
      <c r="Q1351" s="3"/>
      <c r="R1351" s="3"/>
      <c r="S1351" s="3"/>
      <c r="T1351" s="3"/>
      <c r="U1351" s="3"/>
      <c r="V1351" s="3"/>
      <c r="W1351" s="3"/>
      <c r="X1351" s="3" t="s">
        <v>337</v>
      </c>
      <c r="Y1351" s="3"/>
      <c r="Z1351" s="3"/>
      <c r="AA1351" s="3"/>
      <c r="AB1351" s="3"/>
      <c r="AC1351" s="3"/>
      <c r="AD1351" s="3"/>
      <c r="AE1351" s="3"/>
      <c r="AF1351" s="3">
        <f t="shared" si="28"/>
        <v>18</v>
      </c>
      <c r="AG1351" s="3">
        <f>_xlfn.ISOWEEKNUM(EDF[[#This Row],[Date]])</f>
        <v>46</v>
      </c>
      <c r="AH1351" s="3">
        <f>YEAR(EDF[[#This Row],[Date]])</f>
        <v>2023</v>
      </c>
      <c r="AI1351" s="3"/>
      <c r="AJ1351" s="3"/>
      <c r="AK1351" s="3"/>
    </row>
    <row r="1352" spans="1:37" x14ac:dyDescent="0.2">
      <c r="A1352" s="1">
        <v>45245.44332175926</v>
      </c>
      <c r="B1352" s="3" t="s">
        <v>243</v>
      </c>
      <c r="C1352" s="2">
        <v>45245</v>
      </c>
      <c r="D1352" s="3" t="s">
        <v>334</v>
      </c>
      <c r="E1352" s="3">
        <v>5</v>
      </c>
      <c r="F1352" s="3">
        <v>3</v>
      </c>
      <c r="G1352" s="3">
        <v>4</v>
      </c>
      <c r="H1352" s="3">
        <v>4</v>
      </c>
      <c r="I1352" s="3">
        <v>2</v>
      </c>
      <c r="J1352" s="3">
        <v>4</v>
      </c>
      <c r="K1352" s="3"/>
      <c r="L1352" s="3"/>
      <c r="M1352" s="3"/>
      <c r="N1352" s="3"/>
      <c r="O1352" s="3"/>
      <c r="P1352" s="3"/>
      <c r="Q1352" s="3"/>
      <c r="R1352" s="3"/>
      <c r="S1352" s="3"/>
      <c r="T1352" s="3"/>
      <c r="U1352" s="3"/>
      <c r="V1352" s="3"/>
      <c r="W1352" s="3"/>
      <c r="X1352" s="3"/>
      <c r="Y1352" s="3"/>
      <c r="Z1352" s="3"/>
      <c r="AA1352" s="3"/>
      <c r="AB1352" s="3"/>
      <c r="AC1352" s="3"/>
      <c r="AD1352" s="3"/>
      <c r="AE1352" s="3"/>
      <c r="AF1352" s="3">
        <f t="shared" si="28"/>
        <v>22</v>
      </c>
      <c r="AG1352" s="3">
        <f>_xlfn.ISOWEEKNUM(EDF[[#This Row],[Date]])</f>
        <v>46</v>
      </c>
      <c r="AH1352" s="3">
        <f>YEAR(EDF[[#This Row],[Date]])</f>
        <v>2023</v>
      </c>
      <c r="AI1352" s="3"/>
      <c r="AJ1352" s="3"/>
      <c r="AK1352" s="3"/>
    </row>
    <row r="1353" spans="1:37" x14ac:dyDescent="0.2">
      <c r="A1353" s="1">
        <v>45245.479456018518</v>
      </c>
      <c r="B1353" s="3" t="s">
        <v>313</v>
      </c>
      <c r="C1353" s="2">
        <v>45245</v>
      </c>
      <c r="D1353" s="3" t="s">
        <v>344</v>
      </c>
      <c r="E1353" s="3">
        <v>3</v>
      </c>
      <c r="F1353" s="3">
        <v>3</v>
      </c>
      <c r="G1353" s="3">
        <v>3</v>
      </c>
      <c r="H1353" s="3">
        <v>3</v>
      </c>
      <c r="I1353" s="3">
        <v>3</v>
      </c>
      <c r="J1353" s="3">
        <v>3</v>
      </c>
      <c r="K1353" s="3"/>
      <c r="L1353" s="3">
        <v>8</v>
      </c>
      <c r="M1353" s="3"/>
      <c r="N1353" s="3"/>
      <c r="O1353" s="3"/>
      <c r="P1353" s="3" t="s">
        <v>339</v>
      </c>
      <c r="Q1353" s="3"/>
      <c r="R1353" s="3"/>
      <c r="S1353" s="3"/>
      <c r="T1353" s="3"/>
      <c r="U1353" s="3"/>
      <c r="V1353" s="3"/>
      <c r="W1353" s="3"/>
      <c r="X1353" s="3"/>
      <c r="Y1353" s="3"/>
      <c r="Z1353" s="3"/>
      <c r="AA1353" s="3"/>
      <c r="AB1353" s="3"/>
      <c r="AC1353" s="3"/>
      <c r="AD1353" s="3"/>
      <c r="AE1353" s="3"/>
      <c r="AF1353" s="3">
        <f t="shared" si="28"/>
        <v>18</v>
      </c>
      <c r="AG1353" s="3">
        <f>_xlfn.ISOWEEKNUM(EDF[[#This Row],[Date]])</f>
        <v>46</v>
      </c>
      <c r="AH1353" s="3">
        <f>YEAR(EDF[[#This Row],[Date]])</f>
        <v>2023</v>
      </c>
      <c r="AI1353" s="3"/>
      <c r="AJ1353" s="3"/>
      <c r="AK1353" s="3"/>
    </row>
    <row r="1354" spans="1:37" x14ac:dyDescent="0.2">
      <c r="A1354" s="1">
        <v>45245.479594907411</v>
      </c>
      <c r="B1354" s="3" t="s">
        <v>112</v>
      </c>
      <c r="C1354" s="2">
        <v>45245</v>
      </c>
      <c r="D1354" s="3" t="s">
        <v>343</v>
      </c>
      <c r="E1354" s="3">
        <v>3</v>
      </c>
      <c r="F1354" s="3">
        <v>3</v>
      </c>
      <c r="G1354" s="3">
        <v>3</v>
      </c>
      <c r="H1354" s="3">
        <v>3</v>
      </c>
      <c r="I1354" s="3">
        <v>4</v>
      </c>
      <c r="J1354" s="3">
        <v>3</v>
      </c>
      <c r="K1354" s="3"/>
      <c r="L1354" s="3">
        <v>4</v>
      </c>
      <c r="M1354" s="3"/>
      <c r="N1354" s="3"/>
      <c r="O1354" s="3"/>
      <c r="P1354" s="3"/>
      <c r="Q1354" s="3"/>
      <c r="R1354" s="3"/>
      <c r="S1354" s="3"/>
      <c r="T1354" s="3"/>
      <c r="U1354" s="3"/>
      <c r="V1354" s="3"/>
      <c r="W1354" s="3" t="s">
        <v>337</v>
      </c>
      <c r="X1354" s="3"/>
      <c r="Y1354" s="3"/>
      <c r="Z1354" s="3"/>
      <c r="AA1354" s="3"/>
      <c r="AB1354" s="3"/>
      <c r="AC1354" s="3"/>
      <c r="AD1354" s="3"/>
      <c r="AE1354" s="3"/>
      <c r="AF1354" s="3">
        <f t="shared" si="28"/>
        <v>19</v>
      </c>
      <c r="AG1354" s="3">
        <f>_xlfn.ISOWEEKNUM(EDF[[#This Row],[Date]])</f>
        <v>46</v>
      </c>
      <c r="AH1354" s="3">
        <f>YEAR(EDF[[#This Row],[Date]])</f>
        <v>2023</v>
      </c>
      <c r="AI1354" s="3"/>
      <c r="AJ1354" s="3"/>
      <c r="AK1354" s="3"/>
    </row>
    <row r="1355" spans="1:37" x14ac:dyDescent="0.2">
      <c r="A1355" s="1">
        <v>45245.482986111114</v>
      </c>
      <c r="B1355" s="3" t="s">
        <v>107</v>
      </c>
      <c r="C1355" s="2">
        <v>45245</v>
      </c>
      <c r="D1355" s="3" t="s">
        <v>344</v>
      </c>
      <c r="E1355" s="3">
        <v>2</v>
      </c>
      <c r="F1355" s="3">
        <v>2</v>
      </c>
      <c r="G1355" s="3">
        <v>2</v>
      </c>
      <c r="H1355" s="3">
        <v>2</v>
      </c>
      <c r="I1355" s="3">
        <v>4</v>
      </c>
      <c r="J1355" s="3">
        <v>2</v>
      </c>
      <c r="K1355" s="3" t="s">
        <v>450</v>
      </c>
      <c r="L1355" s="3"/>
      <c r="M1355" s="3"/>
      <c r="N1355" s="3"/>
      <c r="O1355" s="3"/>
      <c r="P1355" s="3"/>
      <c r="Q1355" s="3"/>
      <c r="R1355" s="3"/>
      <c r="S1355" s="3"/>
      <c r="T1355" s="3"/>
      <c r="U1355" s="3"/>
      <c r="V1355" s="3"/>
      <c r="W1355" s="3"/>
      <c r="X1355" s="3"/>
      <c r="Y1355" s="3"/>
      <c r="Z1355" s="3"/>
      <c r="AA1355" s="3"/>
      <c r="AB1355" s="3"/>
      <c r="AC1355" s="3"/>
      <c r="AD1355" s="3"/>
      <c r="AE1355" s="3"/>
      <c r="AF1355" s="3">
        <f t="shared" si="28"/>
        <v>14</v>
      </c>
      <c r="AG1355" s="3">
        <f>_xlfn.ISOWEEKNUM(EDF[[#This Row],[Date]])</f>
        <v>46</v>
      </c>
      <c r="AH1355" s="3">
        <f>YEAR(EDF[[#This Row],[Date]])</f>
        <v>2023</v>
      </c>
      <c r="AI1355" s="3"/>
      <c r="AJ1355" s="3"/>
      <c r="AK1355" s="3"/>
    </row>
    <row r="1356" spans="1:37" x14ac:dyDescent="0.2">
      <c r="A1356" s="1">
        <v>45245.508321759262</v>
      </c>
      <c r="B1356" s="3" t="s">
        <v>414</v>
      </c>
      <c r="C1356" s="2">
        <v>45245</v>
      </c>
      <c r="D1356" s="3" t="s">
        <v>334</v>
      </c>
      <c r="E1356" s="3">
        <v>3</v>
      </c>
      <c r="F1356" s="3">
        <v>2</v>
      </c>
      <c r="G1356" s="3">
        <v>5</v>
      </c>
      <c r="H1356" s="3">
        <v>2</v>
      </c>
      <c r="I1356" s="3">
        <v>4</v>
      </c>
      <c r="J1356" s="3">
        <v>5</v>
      </c>
      <c r="K1356" s="3"/>
      <c r="L1356" s="3">
        <v>5</v>
      </c>
      <c r="M1356" s="3"/>
      <c r="N1356" s="3"/>
      <c r="O1356" s="3" t="s">
        <v>335</v>
      </c>
      <c r="P1356" s="3"/>
      <c r="Q1356" s="3"/>
      <c r="R1356" s="3"/>
      <c r="S1356" s="3"/>
      <c r="T1356" s="3"/>
      <c r="U1356" s="3" t="s">
        <v>339</v>
      </c>
      <c r="V1356" s="3"/>
      <c r="W1356" s="3"/>
      <c r="X1356" s="3"/>
      <c r="Y1356" s="3"/>
      <c r="Z1356" s="3"/>
      <c r="AA1356" s="3" t="s">
        <v>335</v>
      </c>
      <c r="AB1356" s="3"/>
      <c r="AC1356" s="3"/>
      <c r="AD1356" s="3"/>
      <c r="AE1356" s="3"/>
      <c r="AF1356" s="3">
        <f t="shared" si="28"/>
        <v>21</v>
      </c>
      <c r="AG1356" s="3">
        <f>_xlfn.ISOWEEKNUM(EDF[[#This Row],[Date]])</f>
        <v>46</v>
      </c>
      <c r="AH1356" s="3">
        <f>YEAR(EDF[[#This Row],[Date]])</f>
        <v>2023</v>
      </c>
      <c r="AI1356" s="3"/>
      <c r="AJ1356" s="3"/>
      <c r="AK1356" s="3"/>
    </row>
    <row r="1357" spans="1:37" x14ac:dyDescent="0.2">
      <c r="A1357" s="1">
        <v>45245.515810185185</v>
      </c>
      <c r="B1357" s="3" t="s">
        <v>188</v>
      </c>
      <c r="C1357" s="2">
        <v>45245</v>
      </c>
      <c r="D1357" s="3" t="s">
        <v>336</v>
      </c>
      <c r="E1357" s="3">
        <v>4</v>
      </c>
      <c r="F1357" s="3">
        <v>4</v>
      </c>
      <c r="G1357" s="3">
        <v>4</v>
      </c>
      <c r="H1357" s="3">
        <v>3</v>
      </c>
      <c r="I1357" s="3">
        <v>4</v>
      </c>
      <c r="J1357" s="3">
        <v>4</v>
      </c>
      <c r="K1357" s="3"/>
      <c r="L1357" s="3">
        <v>1</v>
      </c>
      <c r="M1357" s="3"/>
      <c r="N1357" s="3"/>
      <c r="O1357" s="3"/>
      <c r="P1357" s="3"/>
      <c r="Q1357" s="3"/>
      <c r="R1357" s="3"/>
      <c r="S1357" s="3"/>
      <c r="T1357" s="3"/>
      <c r="U1357" s="3"/>
      <c r="V1357" s="3"/>
      <c r="W1357" s="3"/>
      <c r="X1357" s="3"/>
      <c r="Y1357" s="3"/>
      <c r="Z1357" s="3" t="s">
        <v>339</v>
      </c>
      <c r="AA1357" s="3"/>
      <c r="AB1357" s="3"/>
      <c r="AC1357" s="3"/>
      <c r="AD1357" s="3"/>
      <c r="AE1357" s="3"/>
      <c r="AF1357" s="3">
        <f t="shared" si="28"/>
        <v>23</v>
      </c>
      <c r="AG1357" s="3">
        <f>_xlfn.ISOWEEKNUM(EDF[[#This Row],[Date]])</f>
        <v>46</v>
      </c>
      <c r="AH1357" s="3">
        <f>YEAR(EDF[[#This Row],[Date]])</f>
        <v>2023</v>
      </c>
      <c r="AI1357" s="3"/>
      <c r="AJ1357" s="3"/>
      <c r="AK1357" s="3"/>
    </row>
    <row r="1358" spans="1:37" x14ac:dyDescent="0.2">
      <c r="A1358" s="1">
        <v>45245.557106481479</v>
      </c>
      <c r="B1358" s="3" t="s">
        <v>233</v>
      </c>
      <c r="C1358" s="2">
        <v>45245</v>
      </c>
      <c r="D1358" s="3" t="s">
        <v>344</v>
      </c>
      <c r="E1358" s="3">
        <v>2</v>
      </c>
      <c r="F1358" s="3">
        <v>2</v>
      </c>
      <c r="G1358" s="3">
        <v>4</v>
      </c>
      <c r="H1358" s="3">
        <v>4</v>
      </c>
      <c r="I1358" s="3">
        <v>4</v>
      </c>
      <c r="J1358" s="3">
        <v>4</v>
      </c>
      <c r="K1358" s="3"/>
      <c r="L1358" s="3"/>
      <c r="M1358" s="3"/>
      <c r="N1358" s="3"/>
      <c r="O1358" s="3"/>
      <c r="P1358" s="3"/>
      <c r="Q1358" s="3"/>
      <c r="R1358" s="3"/>
      <c r="S1358" s="3"/>
      <c r="T1358" s="3"/>
      <c r="U1358" s="3"/>
      <c r="V1358" s="3"/>
      <c r="W1358" s="3"/>
      <c r="X1358" s="3"/>
      <c r="Y1358" s="3"/>
      <c r="Z1358" s="3"/>
      <c r="AA1358" s="3"/>
      <c r="AB1358" s="3"/>
      <c r="AC1358" s="3"/>
      <c r="AD1358" s="3"/>
      <c r="AE1358" s="3"/>
      <c r="AF1358" s="3">
        <f t="shared" si="28"/>
        <v>20</v>
      </c>
      <c r="AG1358" s="3">
        <f>_xlfn.ISOWEEKNUM(EDF[[#This Row],[Date]])</f>
        <v>46</v>
      </c>
      <c r="AH1358" s="3">
        <f>YEAR(EDF[[#This Row],[Date]])</f>
        <v>2023</v>
      </c>
      <c r="AI1358" s="3"/>
      <c r="AJ1358" s="3"/>
      <c r="AK1358" s="3"/>
    </row>
    <row r="1359" spans="1:37" x14ac:dyDescent="0.2">
      <c r="A1359" s="1">
        <v>45246.429479166669</v>
      </c>
      <c r="B1359" s="3" t="s">
        <v>78</v>
      </c>
      <c r="C1359" s="2">
        <v>45246</v>
      </c>
      <c r="D1359" s="3" t="s">
        <v>334</v>
      </c>
      <c r="E1359" s="3">
        <v>3</v>
      </c>
      <c r="F1359" s="3">
        <v>3</v>
      </c>
      <c r="G1359" s="3">
        <v>2</v>
      </c>
      <c r="H1359" s="3">
        <v>3</v>
      </c>
      <c r="I1359" s="3">
        <v>3</v>
      </c>
      <c r="J1359" s="3">
        <v>4</v>
      </c>
      <c r="K1359" s="3" t="s">
        <v>451</v>
      </c>
      <c r="L1359" s="3">
        <v>1</v>
      </c>
      <c r="M1359" s="3"/>
      <c r="N1359" s="3"/>
      <c r="O1359" s="3"/>
      <c r="P1359" s="3"/>
      <c r="Q1359" s="3"/>
      <c r="R1359" s="3"/>
      <c r="S1359" s="3"/>
      <c r="T1359" s="3"/>
      <c r="U1359" s="3"/>
      <c r="V1359" s="3"/>
      <c r="W1359" s="3"/>
      <c r="X1359" s="3"/>
      <c r="Y1359" s="3"/>
      <c r="Z1359" s="3"/>
      <c r="AA1359" s="3"/>
      <c r="AB1359" s="3"/>
      <c r="AC1359" s="3" t="s">
        <v>337</v>
      </c>
      <c r="AD1359" s="3"/>
      <c r="AE1359" s="3"/>
      <c r="AF1359" s="3">
        <f t="shared" si="28"/>
        <v>18</v>
      </c>
      <c r="AG1359" s="3">
        <f>_xlfn.ISOWEEKNUM(EDF[[#This Row],[Date]])</f>
        <v>46</v>
      </c>
      <c r="AH1359" s="3">
        <f>YEAR(EDF[[#This Row],[Date]])</f>
        <v>2023</v>
      </c>
      <c r="AI1359" s="3"/>
      <c r="AJ1359" s="3"/>
      <c r="AK1359" s="3"/>
    </row>
    <row r="1360" spans="1:37" x14ac:dyDescent="0.2">
      <c r="A1360" s="1">
        <v>45246.476643518516</v>
      </c>
      <c r="B1360" s="3" t="s">
        <v>233</v>
      </c>
      <c r="C1360" s="2">
        <v>45246</v>
      </c>
      <c r="D1360" s="3" t="s">
        <v>344</v>
      </c>
      <c r="E1360" s="3">
        <v>4</v>
      </c>
      <c r="F1360" s="3">
        <v>4</v>
      </c>
      <c r="G1360" s="3">
        <v>4</v>
      </c>
      <c r="H1360" s="3">
        <v>4</v>
      </c>
      <c r="I1360" s="3">
        <v>4</v>
      </c>
      <c r="J1360" s="3">
        <v>4</v>
      </c>
      <c r="K1360" s="3"/>
      <c r="L1360" s="3"/>
      <c r="M1360" s="3"/>
      <c r="N1360" s="3"/>
      <c r="O1360" s="3"/>
      <c r="P1360" s="3"/>
      <c r="Q1360" s="3"/>
      <c r="R1360" s="3"/>
      <c r="S1360" s="3"/>
      <c r="T1360" s="3"/>
      <c r="U1360" s="3"/>
      <c r="V1360" s="3"/>
      <c r="W1360" s="3"/>
      <c r="X1360" s="3"/>
      <c r="Y1360" s="3"/>
      <c r="Z1360" s="3"/>
      <c r="AA1360" s="3"/>
      <c r="AB1360" s="3"/>
      <c r="AC1360" s="3"/>
      <c r="AD1360" s="3"/>
      <c r="AE1360" s="3"/>
      <c r="AF1360" s="3">
        <f t="shared" si="28"/>
        <v>24</v>
      </c>
      <c r="AG1360" s="3">
        <f>_xlfn.ISOWEEKNUM(EDF[[#This Row],[Date]])</f>
        <v>46</v>
      </c>
      <c r="AH1360" s="3">
        <f>YEAR(EDF[[#This Row],[Date]])</f>
        <v>2023</v>
      </c>
      <c r="AI1360" s="3"/>
      <c r="AJ1360" s="3"/>
      <c r="AK1360" s="3"/>
    </row>
    <row r="1361" spans="1:37" x14ac:dyDescent="0.2">
      <c r="A1361" s="1">
        <v>45247.328645833331</v>
      </c>
      <c r="B1361" s="3" t="s">
        <v>77</v>
      </c>
      <c r="C1361" s="2">
        <v>45247</v>
      </c>
      <c r="D1361" s="3" t="s">
        <v>344</v>
      </c>
      <c r="E1361" s="3">
        <v>3</v>
      </c>
      <c r="F1361" s="3">
        <v>3</v>
      </c>
      <c r="G1361" s="3">
        <v>2</v>
      </c>
      <c r="H1361" s="3">
        <v>3</v>
      </c>
      <c r="I1361" s="3">
        <v>2</v>
      </c>
      <c r="J1361" s="3">
        <v>4</v>
      </c>
      <c r="K1361" s="3"/>
      <c r="L1361" s="3"/>
      <c r="M1361" s="3"/>
      <c r="N1361" s="3"/>
      <c r="O1361" s="3"/>
      <c r="P1361" s="3"/>
      <c r="Q1361" s="3"/>
      <c r="R1361" s="3"/>
      <c r="S1361" s="3"/>
      <c r="T1361" s="3"/>
      <c r="U1361" s="3"/>
      <c r="V1361" s="3"/>
      <c r="W1361" s="3"/>
      <c r="X1361" s="3"/>
      <c r="Y1361" s="3"/>
      <c r="Z1361" s="3"/>
      <c r="AA1361" s="3"/>
      <c r="AB1361" s="3"/>
      <c r="AC1361" s="3"/>
      <c r="AD1361" s="3"/>
      <c r="AE1361" s="3"/>
      <c r="AF1361" s="3">
        <f t="shared" si="28"/>
        <v>17</v>
      </c>
      <c r="AG1361" s="3">
        <f>_xlfn.ISOWEEKNUM(EDF[[#This Row],[Date]])</f>
        <v>46</v>
      </c>
      <c r="AH1361" s="3">
        <f>YEAR(EDF[[#This Row],[Date]])</f>
        <v>2023</v>
      </c>
      <c r="AI1361" s="3"/>
      <c r="AJ1361" s="3"/>
      <c r="AK1361" s="3"/>
    </row>
    <row r="1362" spans="1:37" x14ac:dyDescent="0.2">
      <c r="A1362" s="1">
        <v>45247.359467592592</v>
      </c>
      <c r="B1362" s="3" t="s">
        <v>99</v>
      </c>
      <c r="C1362" s="2">
        <v>45247</v>
      </c>
      <c r="D1362" s="3" t="s">
        <v>334</v>
      </c>
      <c r="E1362" s="3">
        <v>4</v>
      </c>
      <c r="F1362" s="3">
        <v>3</v>
      </c>
      <c r="G1362" s="3">
        <v>4</v>
      </c>
      <c r="H1362" s="3">
        <v>3</v>
      </c>
      <c r="I1362" s="3">
        <v>4</v>
      </c>
      <c r="J1362" s="3">
        <v>4</v>
      </c>
      <c r="K1362" s="3"/>
      <c r="L1362" s="3">
        <v>2</v>
      </c>
      <c r="M1362" s="3"/>
      <c r="N1362" s="3"/>
      <c r="O1362" s="3"/>
      <c r="P1362" s="3" t="s">
        <v>337</v>
      </c>
      <c r="Q1362" s="3"/>
      <c r="R1362" s="3"/>
      <c r="S1362" s="3"/>
      <c r="T1362" s="3"/>
      <c r="U1362" s="3"/>
      <c r="V1362" s="3"/>
      <c r="W1362" s="3"/>
      <c r="X1362" s="3"/>
      <c r="Y1362" s="3"/>
      <c r="Z1362" s="3"/>
      <c r="AA1362" s="3"/>
      <c r="AB1362" s="3"/>
      <c r="AC1362" s="3"/>
      <c r="AD1362" s="3"/>
      <c r="AE1362" s="3"/>
      <c r="AF1362" s="3">
        <f t="shared" si="28"/>
        <v>22</v>
      </c>
      <c r="AG1362" s="3">
        <f>_xlfn.ISOWEEKNUM(EDF[[#This Row],[Date]])</f>
        <v>46</v>
      </c>
      <c r="AH1362" s="3">
        <f>YEAR(EDF[[#This Row],[Date]])</f>
        <v>2023</v>
      </c>
      <c r="AI1362" s="3"/>
      <c r="AJ1362" s="3"/>
      <c r="AK1362" s="3"/>
    </row>
    <row r="1363" spans="1:37" x14ac:dyDescent="0.2">
      <c r="A1363" s="1">
        <v>45247.363946759258</v>
      </c>
      <c r="B1363" s="3" t="s">
        <v>305</v>
      </c>
      <c r="C1363" s="2">
        <v>45247</v>
      </c>
      <c r="D1363" s="3" t="s">
        <v>336</v>
      </c>
      <c r="E1363" s="3">
        <v>3</v>
      </c>
      <c r="F1363" s="3">
        <v>3</v>
      </c>
      <c r="G1363" s="3">
        <v>3</v>
      </c>
      <c r="H1363" s="3">
        <v>3</v>
      </c>
      <c r="I1363" s="3">
        <v>4</v>
      </c>
      <c r="J1363" s="3">
        <v>4</v>
      </c>
      <c r="K1363" s="3"/>
      <c r="L1363" s="3"/>
      <c r="M1363" s="3"/>
      <c r="N1363" s="3"/>
      <c r="O1363" s="3"/>
      <c r="P1363" s="3"/>
      <c r="Q1363" s="3"/>
      <c r="R1363" s="3"/>
      <c r="S1363" s="3"/>
      <c r="T1363" s="3"/>
      <c r="U1363" s="3"/>
      <c r="V1363" s="3"/>
      <c r="W1363" s="3"/>
      <c r="X1363" s="3"/>
      <c r="Y1363" s="3"/>
      <c r="Z1363" s="3"/>
      <c r="AA1363" s="3"/>
      <c r="AB1363" s="3"/>
      <c r="AC1363" s="3"/>
      <c r="AD1363" s="3" t="s">
        <v>339</v>
      </c>
      <c r="AE1363" s="3" t="s">
        <v>452</v>
      </c>
      <c r="AF1363" s="3">
        <f t="shared" si="28"/>
        <v>20</v>
      </c>
      <c r="AG1363" s="3">
        <f>_xlfn.ISOWEEKNUM(EDF[[#This Row],[Date]])</f>
        <v>46</v>
      </c>
      <c r="AH1363" s="3">
        <f>YEAR(EDF[[#This Row],[Date]])</f>
        <v>2023</v>
      </c>
      <c r="AI1363" s="3"/>
      <c r="AJ1363" s="3"/>
      <c r="AK1363" s="3"/>
    </row>
    <row r="1364" spans="1:37" x14ac:dyDescent="0.2">
      <c r="A1364" s="1">
        <v>45247.377638888887</v>
      </c>
      <c r="B1364" s="3" t="s">
        <v>230</v>
      </c>
      <c r="C1364" s="2">
        <v>45247</v>
      </c>
      <c r="D1364" s="3" t="s">
        <v>336</v>
      </c>
      <c r="E1364" s="3">
        <v>3</v>
      </c>
      <c r="F1364" s="3">
        <v>3</v>
      </c>
      <c r="G1364" s="3">
        <v>2</v>
      </c>
      <c r="H1364" s="3">
        <v>3</v>
      </c>
      <c r="I1364" s="3">
        <v>3</v>
      </c>
      <c r="J1364" s="3">
        <v>4</v>
      </c>
      <c r="K1364" s="3"/>
      <c r="L1364" s="3"/>
      <c r="M1364" s="3"/>
      <c r="N1364" s="3"/>
      <c r="O1364" s="3"/>
      <c r="P1364" s="3"/>
      <c r="Q1364" s="3"/>
      <c r="R1364" s="3"/>
      <c r="S1364" s="3"/>
      <c r="T1364" s="3"/>
      <c r="U1364" s="3"/>
      <c r="V1364" s="3"/>
      <c r="W1364" s="3"/>
      <c r="X1364" s="3"/>
      <c r="Y1364" s="3"/>
      <c r="Z1364" s="3"/>
      <c r="AA1364" s="3"/>
      <c r="AB1364" s="3"/>
      <c r="AC1364" s="3"/>
      <c r="AD1364" s="3"/>
      <c r="AE1364" s="3"/>
      <c r="AF1364" s="3">
        <f t="shared" si="28"/>
        <v>18</v>
      </c>
      <c r="AG1364" s="3">
        <f>_xlfn.ISOWEEKNUM(EDF[[#This Row],[Date]])</f>
        <v>46</v>
      </c>
      <c r="AH1364" s="3">
        <f>YEAR(EDF[[#This Row],[Date]])</f>
        <v>2023</v>
      </c>
      <c r="AI1364" s="3"/>
      <c r="AJ1364" s="3"/>
      <c r="AK1364" s="3"/>
    </row>
    <row r="1365" spans="1:37" x14ac:dyDescent="0.2">
      <c r="A1365" s="1">
        <v>45247.473194444443</v>
      </c>
      <c r="B1365" s="3" t="s">
        <v>87</v>
      </c>
      <c r="C1365" s="2">
        <v>45247</v>
      </c>
      <c r="D1365" s="3" t="s">
        <v>336</v>
      </c>
      <c r="E1365" s="3">
        <v>4</v>
      </c>
      <c r="F1365" s="3">
        <v>4</v>
      </c>
      <c r="G1365" s="3">
        <v>4</v>
      </c>
      <c r="H1365" s="3">
        <v>4</v>
      </c>
      <c r="I1365" s="3">
        <v>3</v>
      </c>
      <c r="J1365" s="3">
        <v>4</v>
      </c>
      <c r="K1365" s="3"/>
      <c r="L1365" s="3"/>
      <c r="M1365" s="3"/>
      <c r="N1365" s="3"/>
      <c r="O1365" s="3"/>
      <c r="P1365" s="3"/>
      <c r="Q1365" s="3"/>
      <c r="R1365" s="3"/>
      <c r="S1365" s="3"/>
      <c r="T1365" s="3"/>
      <c r="U1365" s="3"/>
      <c r="V1365" s="3"/>
      <c r="W1365" s="3"/>
      <c r="X1365" s="3"/>
      <c r="Y1365" s="3"/>
      <c r="Z1365" s="3"/>
      <c r="AA1365" s="3"/>
      <c r="AB1365" s="3"/>
      <c r="AC1365" s="3"/>
      <c r="AD1365" s="3"/>
      <c r="AE1365" s="3"/>
      <c r="AF1365" s="3">
        <f t="shared" si="28"/>
        <v>23</v>
      </c>
      <c r="AG1365" s="3">
        <f>_xlfn.ISOWEEKNUM(EDF[[#This Row],[Date]])</f>
        <v>46</v>
      </c>
      <c r="AH1365" s="3">
        <f>YEAR(EDF[[#This Row],[Date]])</f>
        <v>2023</v>
      </c>
      <c r="AI1365" s="3"/>
      <c r="AJ1365" s="3"/>
      <c r="AK1365" s="3"/>
    </row>
    <row r="1366" spans="1:37" x14ac:dyDescent="0.2">
      <c r="A1366" s="1">
        <v>45247.473333333335</v>
      </c>
      <c r="B1366" s="3" t="s">
        <v>233</v>
      </c>
      <c r="C1366" s="2">
        <v>45247</v>
      </c>
      <c r="D1366" s="3" t="s">
        <v>344</v>
      </c>
      <c r="E1366" s="3">
        <v>4</v>
      </c>
      <c r="F1366" s="3">
        <v>4</v>
      </c>
      <c r="G1366" s="3">
        <v>4</v>
      </c>
      <c r="H1366" s="3">
        <v>4</v>
      </c>
      <c r="I1366" s="3">
        <v>4</v>
      </c>
      <c r="J1366" s="3">
        <v>4</v>
      </c>
      <c r="K1366" s="3"/>
      <c r="L1366" s="3"/>
      <c r="M1366" s="3"/>
      <c r="N1366" s="3"/>
      <c r="O1366" s="3"/>
      <c r="P1366" s="3"/>
      <c r="Q1366" s="3"/>
      <c r="R1366" s="3"/>
      <c r="S1366" s="3"/>
      <c r="T1366" s="3"/>
      <c r="U1366" s="3"/>
      <c r="V1366" s="3"/>
      <c r="W1366" s="3"/>
      <c r="X1366" s="3"/>
      <c r="Y1366" s="3"/>
      <c r="Z1366" s="3"/>
      <c r="AA1366" s="3"/>
      <c r="AB1366" s="3"/>
      <c r="AC1366" s="3"/>
      <c r="AD1366" s="3"/>
      <c r="AE1366" s="3"/>
      <c r="AF1366" s="3">
        <f t="shared" si="28"/>
        <v>24</v>
      </c>
      <c r="AG1366" s="3">
        <f>_xlfn.ISOWEEKNUM(EDF[[#This Row],[Date]])</f>
        <v>46</v>
      </c>
      <c r="AH1366" s="3">
        <f>YEAR(EDF[[#This Row],[Date]])</f>
        <v>2023</v>
      </c>
      <c r="AI1366" s="3"/>
      <c r="AJ1366" s="3"/>
      <c r="AK1366" s="3"/>
    </row>
    <row r="1367" spans="1:37" x14ac:dyDescent="0.2">
      <c r="A1367" s="1">
        <v>45247.473368055558</v>
      </c>
      <c r="B1367" s="3" t="s">
        <v>109</v>
      </c>
      <c r="C1367" s="2">
        <v>45247</v>
      </c>
      <c r="D1367" s="3" t="s">
        <v>334</v>
      </c>
      <c r="E1367" s="3">
        <v>4</v>
      </c>
      <c r="F1367" s="3">
        <v>3</v>
      </c>
      <c r="G1367" s="3">
        <v>5</v>
      </c>
      <c r="H1367" s="3">
        <v>5</v>
      </c>
      <c r="I1367" s="3">
        <v>5</v>
      </c>
      <c r="J1367" s="3">
        <v>5</v>
      </c>
      <c r="K1367" s="3"/>
      <c r="L1367" s="3"/>
      <c r="M1367" s="3"/>
      <c r="N1367" s="3"/>
      <c r="O1367" s="3"/>
      <c r="P1367" s="3"/>
      <c r="Q1367" s="3"/>
      <c r="R1367" s="3"/>
      <c r="S1367" s="3"/>
      <c r="T1367" s="3"/>
      <c r="U1367" s="3"/>
      <c r="V1367" s="3"/>
      <c r="W1367" s="3"/>
      <c r="X1367" s="3"/>
      <c r="Y1367" s="3"/>
      <c r="Z1367" s="3"/>
      <c r="AA1367" s="3"/>
      <c r="AB1367" s="3"/>
      <c r="AC1367" s="3"/>
      <c r="AD1367" s="3"/>
      <c r="AE1367" s="3"/>
      <c r="AF1367" s="3">
        <f t="shared" si="28"/>
        <v>27</v>
      </c>
      <c r="AG1367" s="3">
        <f>_xlfn.ISOWEEKNUM(EDF[[#This Row],[Date]])</f>
        <v>46</v>
      </c>
      <c r="AH1367" s="3">
        <f>YEAR(EDF[[#This Row],[Date]])</f>
        <v>2023</v>
      </c>
      <c r="AI1367" s="3"/>
      <c r="AJ1367" s="3"/>
      <c r="AK1367" s="3"/>
    </row>
    <row r="1368" spans="1:37" x14ac:dyDescent="0.2">
      <c r="A1368" s="1">
        <v>45247.473576388889</v>
      </c>
      <c r="B1368" s="3" t="s">
        <v>240</v>
      </c>
      <c r="C1368" s="2">
        <v>45247</v>
      </c>
      <c r="D1368" s="3" t="s">
        <v>344</v>
      </c>
      <c r="E1368" s="3">
        <v>3</v>
      </c>
      <c r="F1368" s="3">
        <v>3</v>
      </c>
      <c r="G1368" s="3">
        <v>3</v>
      </c>
      <c r="H1368" s="3">
        <v>3</v>
      </c>
      <c r="I1368" s="3">
        <v>5</v>
      </c>
      <c r="J1368" s="3">
        <v>5</v>
      </c>
      <c r="K1368" s="3"/>
      <c r="L1368" s="3"/>
      <c r="M1368" s="3"/>
      <c r="N1368" s="3"/>
      <c r="O1368" s="3"/>
      <c r="P1368" s="3"/>
      <c r="Q1368" s="3"/>
      <c r="R1368" s="3"/>
      <c r="S1368" s="3"/>
      <c r="T1368" s="3"/>
      <c r="U1368" s="3"/>
      <c r="V1368" s="3"/>
      <c r="W1368" s="3"/>
      <c r="X1368" s="3"/>
      <c r="Y1368" s="3"/>
      <c r="Z1368" s="3"/>
      <c r="AA1368" s="3"/>
      <c r="AB1368" s="3"/>
      <c r="AC1368" s="3"/>
      <c r="AD1368" s="3"/>
      <c r="AE1368" s="3"/>
      <c r="AF1368" s="3">
        <f t="shared" si="28"/>
        <v>22</v>
      </c>
      <c r="AG1368" s="3">
        <f>_xlfn.ISOWEEKNUM(EDF[[#This Row],[Date]])</f>
        <v>46</v>
      </c>
      <c r="AH1368" s="3">
        <f>YEAR(EDF[[#This Row],[Date]])</f>
        <v>2023</v>
      </c>
      <c r="AI1368" s="3"/>
      <c r="AJ1368" s="3"/>
      <c r="AK1368" s="3"/>
    </row>
    <row r="1369" spans="1:37" x14ac:dyDescent="0.2">
      <c r="A1369" s="1">
        <v>45247.473993055559</v>
      </c>
      <c r="B1369" s="3" t="s">
        <v>106</v>
      </c>
      <c r="C1369" s="2">
        <v>45247</v>
      </c>
      <c r="D1369" s="3" t="s">
        <v>344</v>
      </c>
      <c r="E1369" s="3">
        <v>5</v>
      </c>
      <c r="F1369" s="3">
        <v>4</v>
      </c>
      <c r="G1369" s="3">
        <v>3</v>
      </c>
      <c r="H1369" s="3">
        <v>3</v>
      </c>
      <c r="I1369" s="3">
        <v>4</v>
      </c>
      <c r="J1369" s="3">
        <v>5</v>
      </c>
      <c r="K1369" s="3"/>
      <c r="L1369" s="3"/>
      <c r="M1369" s="3"/>
      <c r="N1369" s="3"/>
      <c r="O1369" s="3"/>
      <c r="P1369" s="3"/>
      <c r="Q1369" s="3"/>
      <c r="R1369" s="3"/>
      <c r="S1369" s="3"/>
      <c r="T1369" s="3"/>
      <c r="U1369" s="3"/>
      <c r="V1369" s="3"/>
      <c r="W1369" s="3"/>
      <c r="X1369" s="3"/>
      <c r="Y1369" s="3"/>
      <c r="Z1369" s="3"/>
      <c r="AA1369" s="3"/>
      <c r="AB1369" s="3"/>
      <c r="AC1369" s="3"/>
      <c r="AD1369" s="3"/>
      <c r="AE1369" s="3"/>
      <c r="AF1369" s="3">
        <f t="shared" si="28"/>
        <v>24</v>
      </c>
      <c r="AG1369" s="3">
        <f>_xlfn.ISOWEEKNUM(EDF[[#This Row],[Date]])</f>
        <v>46</v>
      </c>
      <c r="AH1369" s="3">
        <f>YEAR(EDF[[#This Row],[Date]])</f>
        <v>2023</v>
      </c>
      <c r="AI1369" s="3"/>
      <c r="AJ1369" s="3"/>
      <c r="AK1369" s="3"/>
    </row>
    <row r="1370" spans="1:37" x14ac:dyDescent="0.2">
      <c r="A1370" s="1">
        <v>45247.474074074074</v>
      </c>
      <c r="B1370" s="3" t="s">
        <v>191</v>
      </c>
      <c r="C1370" s="2">
        <v>45247</v>
      </c>
      <c r="D1370" s="3" t="s">
        <v>334</v>
      </c>
      <c r="E1370" s="3">
        <v>5</v>
      </c>
      <c r="F1370" s="3">
        <v>4</v>
      </c>
      <c r="G1370" s="3">
        <v>3</v>
      </c>
      <c r="H1370" s="3">
        <v>4</v>
      </c>
      <c r="I1370" s="3">
        <v>4</v>
      </c>
      <c r="J1370" s="3">
        <v>4</v>
      </c>
      <c r="K1370" s="3"/>
      <c r="L1370" s="3">
        <v>2</v>
      </c>
      <c r="M1370" s="3"/>
      <c r="N1370" s="3"/>
      <c r="O1370" s="3"/>
      <c r="P1370" s="3"/>
      <c r="Q1370" s="3"/>
      <c r="R1370" s="3"/>
      <c r="S1370" s="3"/>
      <c r="T1370" s="3"/>
      <c r="U1370" s="3"/>
      <c r="V1370" s="3"/>
      <c r="W1370" s="3"/>
      <c r="X1370" s="3"/>
      <c r="Y1370" s="3"/>
      <c r="Z1370" s="3" t="s">
        <v>337</v>
      </c>
      <c r="AA1370" s="3"/>
      <c r="AB1370" s="3"/>
      <c r="AC1370" s="3"/>
      <c r="AD1370" s="3"/>
      <c r="AE1370" s="3"/>
      <c r="AF1370" s="3">
        <f t="shared" si="28"/>
        <v>24</v>
      </c>
      <c r="AG1370" s="3">
        <f>_xlfn.ISOWEEKNUM(EDF[[#This Row],[Date]])</f>
        <v>46</v>
      </c>
      <c r="AH1370" s="3">
        <f>YEAR(EDF[[#This Row],[Date]])</f>
        <v>2023</v>
      </c>
      <c r="AI1370" s="3"/>
      <c r="AJ1370" s="3"/>
      <c r="AK1370" s="3"/>
    </row>
    <row r="1371" spans="1:37" x14ac:dyDescent="0.2">
      <c r="A1371" s="1">
        <v>45247.475416666668</v>
      </c>
      <c r="B1371" s="3" t="s">
        <v>167</v>
      </c>
      <c r="C1371" s="2">
        <v>45247</v>
      </c>
      <c r="D1371" s="3" t="s">
        <v>344</v>
      </c>
      <c r="E1371" s="3">
        <v>3</v>
      </c>
      <c r="F1371" s="3">
        <v>3</v>
      </c>
      <c r="G1371" s="3">
        <v>2</v>
      </c>
      <c r="H1371" s="3">
        <v>4</v>
      </c>
      <c r="I1371" s="3">
        <v>4</v>
      </c>
      <c r="J1371" s="3">
        <v>5</v>
      </c>
      <c r="K1371" s="3"/>
      <c r="L1371" s="3"/>
      <c r="M1371" s="3"/>
      <c r="N1371" s="3"/>
      <c r="O1371" s="3"/>
      <c r="P1371" s="3"/>
      <c r="Q1371" s="3"/>
      <c r="R1371" s="3"/>
      <c r="S1371" s="3"/>
      <c r="T1371" s="3"/>
      <c r="U1371" s="3"/>
      <c r="V1371" s="3"/>
      <c r="W1371" s="3"/>
      <c r="X1371" s="3"/>
      <c r="Y1371" s="3"/>
      <c r="Z1371" s="3"/>
      <c r="AA1371" s="3"/>
      <c r="AB1371" s="3"/>
      <c r="AC1371" s="3"/>
      <c r="AD1371" s="3"/>
      <c r="AE1371" s="3"/>
      <c r="AF1371" s="3">
        <f t="shared" si="28"/>
        <v>21</v>
      </c>
      <c r="AG1371" s="3">
        <f>_xlfn.ISOWEEKNUM(EDF[[#This Row],[Date]])</f>
        <v>46</v>
      </c>
      <c r="AH1371" s="3">
        <f>YEAR(EDF[[#This Row],[Date]])</f>
        <v>2023</v>
      </c>
      <c r="AI1371" s="3"/>
      <c r="AJ1371" s="3"/>
      <c r="AK1371" s="3"/>
    </row>
    <row r="1372" spans="1:37" x14ac:dyDescent="0.2">
      <c r="A1372" s="1">
        <v>45247.475474537037</v>
      </c>
      <c r="B1372" s="3" t="s">
        <v>414</v>
      </c>
      <c r="C1372" s="2">
        <v>45245</v>
      </c>
      <c r="D1372" s="3" t="s">
        <v>343</v>
      </c>
      <c r="E1372" s="3">
        <v>3</v>
      </c>
      <c r="F1372" s="3">
        <v>2</v>
      </c>
      <c r="G1372" s="3">
        <v>2</v>
      </c>
      <c r="H1372" s="3">
        <v>3</v>
      </c>
      <c r="I1372" s="3">
        <v>3</v>
      </c>
      <c r="J1372" s="3">
        <v>4</v>
      </c>
      <c r="K1372" s="3"/>
      <c r="L1372" s="3">
        <v>5</v>
      </c>
      <c r="M1372" s="3"/>
      <c r="N1372" s="3"/>
      <c r="O1372" s="3"/>
      <c r="P1372" s="3"/>
      <c r="Q1372" s="3"/>
      <c r="R1372" s="3"/>
      <c r="S1372" s="3"/>
      <c r="T1372" s="3"/>
      <c r="U1372" s="3"/>
      <c r="V1372" s="3"/>
      <c r="W1372" s="3"/>
      <c r="X1372" s="3"/>
      <c r="Y1372" s="3"/>
      <c r="Z1372" s="3"/>
      <c r="AA1372" s="3" t="s">
        <v>335</v>
      </c>
      <c r="AB1372" s="3"/>
      <c r="AC1372" s="3"/>
      <c r="AD1372" s="3"/>
      <c r="AE1372" s="3"/>
      <c r="AF1372" s="3">
        <f t="shared" si="28"/>
        <v>17</v>
      </c>
      <c r="AG1372" s="3">
        <f>_xlfn.ISOWEEKNUM(EDF[[#This Row],[Date]])</f>
        <v>46</v>
      </c>
      <c r="AH1372" s="3">
        <f>YEAR(EDF[[#This Row],[Date]])</f>
        <v>2023</v>
      </c>
      <c r="AI1372" s="3"/>
      <c r="AJ1372" s="3"/>
      <c r="AK1372" s="3"/>
    </row>
    <row r="1373" spans="1:37" x14ac:dyDescent="0.2">
      <c r="A1373" s="1">
        <v>45247.476226851853</v>
      </c>
      <c r="B1373" s="3" t="s">
        <v>93</v>
      </c>
      <c r="C1373" s="2">
        <v>45247</v>
      </c>
      <c r="D1373" s="3" t="s">
        <v>334</v>
      </c>
      <c r="E1373" s="3">
        <v>4</v>
      </c>
      <c r="F1373" s="3">
        <v>3</v>
      </c>
      <c r="G1373" s="3">
        <v>3</v>
      </c>
      <c r="H1373" s="3">
        <v>3</v>
      </c>
      <c r="I1373" s="3">
        <v>3</v>
      </c>
      <c r="J1373" s="3">
        <v>4</v>
      </c>
      <c r="K1373" s="3"/>
      <c r="L1373" s="3"/>
      <c r="M1373" s="3"/>
      <c r="N1373" s="3"/>
      <c r="O1373" s="3"/>
      <c r="P1373" s="3"/>
      <c r="Q1373" s="3"/>
      <c r="R1373" s="3"/>
      <c r="S1373" s="3"/>
      <c r="T1373" s="3"/>
      <c r="U1373" s="3"/>
      <c r="V1373" s="3"/>
      <c r="W1373" s="3"/>
      <c r="X1373" s="3"/>
      <c r="Y1373" s="3"/>
      <c r="Z1373" s="3"/>
      <c r="AA1373" s="3"/>
      <c r="AB1373" s="3"/>
      <c r="AC1373" s="3"/>
      <c r="AD1373" s="3"/>
      <c r="AE1373" s="3"/>
      <c r="AF1373" s="3">
        <f t="shared" si="28"/>
        <v>20</v>
      </c>
      <c r="AG1373" s="3">
        <f>_xlfn.ISOWEEKNUM(EDF[[#This Row],[Date]])</f>
        <v>46</v>
      </c>
      <c r="AH1373" s="3">
        <f>YEAR(EDF[[#This Row],[Date]])</f>
        <v>2023</v>
      </c>
      <c r="AI1373" s="3"/>
      <c r="AJ1373" s="3"/>
      <c r="AK1373" s="3"/>
    </row>
    <row r="1374" spans="1:37" x14ac:dyDescent="0.2">
      <c r="A1374" s="1">
        <v>45247.476377314815</v>
      </c>
      <c r="B1374" s="3" t="s">
        <v>134</v>
      </c>
      <c r="C1374" s="2">
        <v>45247</v>
      </c>
      <c r="D1374" s="3" t="s">
        <v>343</v>
      </c>
      <c r="E1374" s="3">
        <v>4</v>
      </c>
      <c r="F1374" s="3">
        <v>3</v>
      </c>
      <c r="G1374" s="3">
        <v>2</v>
      </c>
      <c r="H1374" s="3">
        <v>3</v>
      </c>
      <c r="I1374" s="3">
        <v>3</v>
      </c>
      <c r="J1374" s="3">
        <v>4</v>
      </c>
      <c r="K1374" s="3"/>
      <c r="L1374" s="3">
        <v>4</v>
      </c>
      <c r="M1374" s="3"/>
      <c r="N1374" s="3"/>
      <c r="O1374" s="3"/>
      <c r="P1374" s="3"/>
      <c r="Q1374" s="3"/>
      <c r="R1374" s="3"/>
      <c r="S1374" s="3"/>
      <c r="T1374" s="3"/>
      <c r="U1374" s="3"/>
      <c r="V1374" s="3"/>
      <c r="W1374" s="3"/>
      <c r="X1374" s="3" t="s">
        <v>337</v>
      </c>
      <c r="Y1374" s="3"/>
      <c r="Z1374" s="3"/>
      <c r="AA1374" s="3"/>
      <c r="AB1374" s="3"/>
      <c r="AC1374" s="3"/>
      <c r="AD1374" s="3"/>
      <c r="AE1374" s="3"/>
      <c r="AF1374" s="3">
        <f t="shared" si="28"/>
        <v>19</v>
      </c>
      <c r="AG1374" s="3">
        <f>_xlfn.ISOWEEKNUM(EDF[[#This Row],[Date]])</f>
        <v>46</v>
      </c>
      <c r="AH1374" s="3">
        <f>YEAR(EDF[[#This Row],[Date]])</f>
        <v>2023</v>
      </c>
      <c r="AI1374" s="3"/>
      <c r="AJ1374" s="3"/>
      <c r="AK1374" s="3"/>
    </row>
    <row r="1375" spans="1:37" x14ac:dyDescent="0.2">
      <c r="A1375" s="1">
        <v>45247.478680555556</v>
      </c>
      <c r="B1375" s="3" t="s">
        <v>168</v>
      </c>
      <c r="C1375" s="2">
        <v>45247</v>
      </c>
      <c r="D1375" s="3" t="s">
        <v>334</v>
      </c>
      <c r="E1375" s="3">
        <v>3</v>
      </c>
      <c r="F1375" s="3">
        <v>2</v>
      </c>
      <c r="G1375" s="3">
        <v>4</v>
      </c>
      <c r="H1375" s="3">
        <v>4</v>
      </c>
      <c r="I1375" s="3">
        <v>4</v>
      </c>
      <c r="J1375" s="3">
        <v>5</v>
      </c>
      <c r="K1375" s="3"/>
      <c r="L1375" s="3"/>
      <c r="M1375" s="3"/>
      <c r="N1375" s="3"/>
      <c r="O1375" s="3"/>
      <c r="P1375" s="3"/>
      <c r="Q1375" s="3"/>
      <c r="R1375" s="3"/>
      <c r="S1375" s="3"/>
      <c r="T1375" s="3"/>
      <c r="U1375" s="3"/>
      <c r="V1375" s="3"/>
      <c r="W1375" s="3"/>
      <c r="X1375" s="3"/>
      <c r="Y1375" s="3"/>
      <c r="Z1375" s="3"/>
      <c r="AA1375" s="3"/>
      <c r="AB1375" s="3"/>
      <c r="AC1375" s="3"/>
      <c r="AD1375" s="3"/>
      <c r="AE1375" s="3"/>
      <c r="AF1375" s="3">
        <f t="shared" si="28"/>
        <v>22</v>
      </c>
      <c r="AG1375" s="3">
        <f>_xlfn.ISOWEEKNUM(EDF[[#This Row],[Date]])</f>
        <v>46</v>
      </c>
      <c r="AH1375" s="3">
        <f>YEAR(EDF[[#This Row],[Date]])</f>
        <v>2023</v>
      </c>
      <c r="AI1375" s="3"/>
      <c r="AJ1375" s="3"/>
      <c r="AK1375" s="3"/>
    </row>
    <row r="1376" spans="1:37" x14ac:dyDescent="0.2">
      <c r="A1376" s="1">
        <v>45247.480057870373</v>
      </c>
      <c r="B1376" s="3" t="s">
        <v>193</v>
      </c>
      <c r="C1376" s="2">
        <v>45247</v>
      </c>
      <c r="D1376" s="3" t="s">
        <v>334</v>
      </c>
      <c r="E1376" s="3">
        <v>4</v>
      </c>
      <c r="F1376" s="3">
        <v>4</v>
      </c>
      <c r="G1376" s="3">
        <v>4</v>
      </c>
      <c r="H1376" s="3">
        <v>3</v>
      </c>
      <c r="I1376" s="3">
        <v>3</v>
      </c>
      <c r="J1376" s="3">
        <v>4</v>
      </c>
      <c r="K1376" s="3"/>
      <c r="L1376" s="3">
        <v>2</v>
      </c>
      <c r="M1376" s="3"/>
      <c r="N1376" s="3"/>
      <c r="O1376" s="3"/>
      <c r="P1376" s="3"/>
      <c r="Q1376" s="3"/>
      <c r="R1376" s="3"/>
      <c r="S1376" s="3"/>
      <c r="T1376" s="3"/>
      <c r="U1376" s="3"/>
      <c r="V1376" s="3"/>
      <c r="W1376" s="3" t="s">
        <v>337</v>
      </c>
      <c r="X1376" s="3"/>
      <c r="Y1376" s="3" t="s">
        <v>363</v>
      </c>
      <c r="Z1376" s="3"/>
      <c r="AA1376" s="3"/>
      <c r="AB1376" s="3"/>
      <c r="AC1376" s="3"/>
      <c r="AD1376" s="3"/>
      <c r="AE1376" s="3"/>
      <c r="AF1376" s="3">
        <f t="shared" ref="AF1376:AF1407" si="29">SUM(E1376:J1376)</f>
        <v>22</v>
      </c>
      <c r="AG1376" s="3">
        <f>_xlfn.ISOWEEKNUM(EDF[[#This Row],[Date]])</f>
        <v>46</v>
      </c>
      <c r="AH1376" s="3">
        <f>YEAR(EDF[[#This Row],[Date]])</f>
        <v>2023</v>
      </c>
      <c r="AI1376" s="3"/>
      <c r="AJ1376" s="3"/>
      <c r="AK1376" s="3"/>
    </row>
    <row r="1377" spans="1:37" x14ac:dyDescent="0.2">
      <c r="A1377" s="1">
        <v>45247.480138888888</v>
      </c>
      <c r="B1377" s="3" t="s">
        <v>86</v>
      </c>
      <c r="C1377" s="2">
        <v>45247</v>
      </c>
      <c r="D1377" s="3" t="s">
        <v>343</v>
      </c>
      <c r="E1377" s="3">
        <v>4</v>
      </c>
      <c r="F1377" s="3">
        <v>3</v>
      </c>
      <c r="G1377" s="3">
        <v>3</v>
      </c>
      <c r="H1377" s="3">
        <v>4</v>
      </c>
      <c r="I1377" s="3">
        <v>3</v>
      </c>
      <c r="J1377" s="3">
        <v>4</v>
      </c>
      <c r="K1377" s="3"/>
      <c r="L1377" s="3">
        <v>6</v>
      </c>
      <c r="M1377" s="3"/>
      <c r="N1377" s="3"/>
      <c r="O1377" s="3"/>
      <c r="P1377" s="3"/>
      <c r="Q1377" s="3"/>
      <c r="R1377" s="3"/>
      <c r="S1377" s="3"/>
      <c r="T1377" s="3"/>
      <c r="U1377" s="3"/>
      <c r="V1377" s="3"/>
      <c r="W1377" s="3"/>
      <c r="X1377" s="3" t="s">
        <v>337</v>
      </c>
      <c r="Y1377" s="3"/>
      <c r="Z1377" s="3"/>
      <c r="AA1377" s="3" t="s">
        <v>339</v>
      </c>
      <c r="AB1377" s="3"/>
      <c r="AC1377" s="3"/>
      <c r="AD1377" s="3"/>
      <c r="AE1377" s="3" t="s">
        <v>453</v>
      </c>
      <c r="AF1377" s="3">
        <f t="shared" si="29"/>
        <v>21</v>
      </c>
      <c r="AG1377" s="3">
        <f>_xlfn.ISOWEEKNUM(EDF[[#This Row],[Date]])</f>
        <v>46</v>
      </c>
      <c r="AH1377" s="3">
        <f>YEAR(EDF[[#This Row],[Date]])</f>
        <v>2023</v>
      </c>
      <c r="AI1377" s="3"/>
      <c r="AJ1377" s="3"/>
      <c r="AK1377" s="3"/>
    </row>
    <row r="1378" spans="1:37" x14ac:dyDescent="0.2">
      <c r="A1378" s="1">
        <v>45247.483101851853</v>
      </c>
      <c r="B1378" s="3" t="s">
        <v>205</v>
      </c>
      <c r="C1378" s="2">
        <v>45247</v>
      </c>
      <c r="D1378" s="3" t="s">
        <v>334</v>
      </c>
      <c r="E1378" s="3">
        <v>3</v>
      </c>
      <c r="F1378" s="3">
        <v>4</v>
      </c>
      <c r="G1378" s="3">
        <v>3</v>
      </c>
      <c r="H1378" s="3">
        <v>3</v>
      </c>
      <c r="I1378" s="3">
        <v>3</v>
      </c>
      <c r="J1378" s="3">
        <v>3</v>
      </c>
      <c r="K1378" s="3"/>
      <c r="L1378" s="3"/>
      <c r="M1378" s="3"/>
      <c r="N1378" s="3"/>
      <c r="O1378" s="3"/>
      <c r="P1378" s="3"/>
      <c r="Q1378" s="3"/>
      <c r="R1378" s="3"/>
      <c r="S1378" s="3"/>
      <c r="T1378" s="3"/>
      <c r="U1378" s="3"/>
      <c r="V1378" s="3"/>
      <c r="W1378" s="3"/>
      <c r="X1378" s="3"/>
      <c r="Y1378" s="3"/>
      <c r="Z1378" s="3"/>
      <c r="AA1378" s="3"/>
      <c r="AB1378" s="3"/>
      <c r="AC1378" s="3"/>
      <c r="AD1378" s="3"/>
      <c r="AE1378" s="3"/>
      <c r="AF1378" s="3">
        <f t="shared" si="29"/>
        <v>19</v>
      </c>
      <c r="AG1378" s="3">
        <f>_xlfn.ISOWEEKNUM(EDF[[#This Row],[Date]])</f>
        <v>46</v>
      </c>
      <c r="AH1378" s="3">
        <f>YEAR(EDF[[#This Row],[Date]])</f>
        <v>2023</v>
      </c>
      <c r="AI1378" s="3"/>
      <c r="AJ1378" s="3"/>
      <c r="AK1378" s="3"/>
    </row>
    <row r="1379" spans="1:37" x14ac:dyDescent="0.2">
      <c r="A1379" s="1">
        <v>45247.490300925929</v>
      </c>
      <c r="B1379" s="3" t="s">
        <v>135</v>
      </c>
      <c r="C1379" s="2">
        <v>45247</v>
      </c>
      <c r="D1379" s="3" t="s">
        <v>334</v>
      </c>
      <c r="E1379" s="3">
        <v>4</v>
      </c>
      <c r="F1379" s="3">
        <v>4</v>
      </c>
      <c r="G1379" s="3">
        <v>4</v>
      </c>
      <c r="H1379" s="3">
        <v>3</v>
      </c>
      <c r="I1379" s="3">
        <v>3</v>
      </c>
      <c r="J1379" s="3">
        <v>4</v>
      </c>
      <c r="K1379" s="3"/>
      <c r="L1379" s="3"/>
      <c r="M1379" s="3"/>
      <c r="N1379" s="3"/>
      <c r="O1379" s="3"/>
      <c r="P1379" s="3"/>
      <c r="Q1379" s="3"/>
      <c r="R1379" s="3"/>
      <c r="S1379" s="3"/>
      <c r="T1379" s="3"/>
      <c r="U1379" s="3"/>
      <c r="V1379" s="3"/>
      <c r="W1379" s="3"/>
      <c r="X1379" s="3"/>
      <c r="Y1379" s="3"/>
      <c r="Z1379" s="3"/>
      <c r="AA1379" s="3"/>
      <c r="AB1379" s="3"/>
      <c r="AC1379" s="3"/>
      <c r="AD1379" s="3"/>
      <c r="AE1379" s="3"/>
      <c r="AF1379" s="3">
        <f t="shared" si="29"/>
        <v>22</v>
      </c>
      <c r="AG1379" s="3">
        <f>_xlfn.ISOWEEKNUM(EDF[[#This Row],[Date]])</f>
        <v>46</v>
      </c>
      <c r="AH1379" s="3">
        <f>YEAR(EDF[[#This Row],[Date]])</f>
        <v>2023</v>
      </c>
      <c r="AI1379" s="3"/>
      <c r="AJ1379" s="3"/>
      <c r="AK1379" s="3"/>
    </row>
    <row r="1380" spans="1:37" x14ac:dyDescent="0.2">
      <c r="A1380" s="1">
        <v>45247.493634259263</v>
      </c>
      <c r="B1380" s="3" t="s">
        <v>112</v>
      </c>
      <c r="C1380" s="2">
        <v>45247</v>
      </c>
      <c r="D1380" s="3" t="s">
        <v>334</v>
      </c>
      <c r="E1380" s="3">
        <v>3</v>
      </c>
      <c r="F1380" s="3">
        <v>3</v>
      </c>
      <c r="G1380" s="3">
        <v>3</v>
      </c>
      <c r="H1380" s="3">
        <v>3</v>
      </c>
      <c r="I1380" s="3">
        <v>3</v>
      </c>
      <c r="J1380" s="3">
        <v>4</v>
      </c>
      <c r="K1380" s="3"/>
      <c r="L1380" s="3">
        <v>1</v>
      </c>
      <c r="M1380" s="3"/>
      <c r="N1380" s="3"/>
      <c r="O1380" s="3"/>
      <c r="P1380" s="3"/>
      <c r="Q1380" s="3"/>
      <c r="R1380" s="3"/>
      <c r="S1380" s="3"/>
      <c r="T1380" s="3"/>
      <c r="U1380" s="3"/>
      <c r="V1380" s="3"/>
      <c r="W1380" s="3" t="s">
        <v>337</v>
      </c>
      <c r="X1380" s="3"/>
      <c r="Y1380" s="3"/>
      <c r="Z1380" s="3"/>
      <c r="AA1380" s="3"/>
      <c r="AB1380" s="3"/>
      <c r="AC1380" s="3"/>
      <c r="AD1380" s="3"/>
      <c r="AE1380" s="3"/>
      <c r="AF1380" s="3">
        <f t="shared" si="29"/>
        <v>19</v>
      </c>
      <c r="AG1380" s="3">
        <f>_xlfn.ISOWEEKNUM(EDF[[#This Row],[Date]])</f>
        <v>46</v>
      </c>
      <c r="AH1380" s="3">
        <f>YEAR(EDF[[#This Row],[Date]])</f>
        <v>2023</v>
      </c>
      <c r="AI1380" s="3"/>
      <c r="AJ1380" s="3"/>
      <c r="AK1380" s="3"/>
    </row>
    <row r="1381" spans="1:37" x14ac:dyDescent="0.2">
      <c r="A1381" s="1">
        <v>45247.494791666664</v>
      </c>
      <c r="B1381" s="3" t="s">
        <v>142</v>
      </c>
      <c r="C1381" s="2">
        <v>45247</v>
      </c>
      <c r="D1381" s="3" t="s">
        <v>334</v>
      </c>
      <c r="E1381" s="3">
        <v>4</v>
      </c>
      <c r="F1381" s="3">
        <v>3</v>
      </c>
      <c r="G1381" s="3">
        <v>3</v>
      </c>
      <c r="H1381" s="3">
        <v>4</v>
      </c>
      <c r="I1381" s="3">
        <v>2</v>
      </c>
      <c r="J1381" s="3">
        <v>4</v>
      </c>
      <c r="K1381" s="3"/>
      <c r="L1381" s="3"/>
      <c r="M1381" s="3"/>
      <c r="N1381" s="3"/>
      <c r="O1381" s="3"/>
      <c r="P1381" s="3"/>
      <c r="Q1381" s="3"/>
      <c r="R1381" s="3"/>
      <c r="S1381" s="3"/>
      <c r="T1381" s="3"/>
      <c r="U1381" s="3"/>
      <c r="V1381" s="3"/>
      <c r="W1381" s="3"/>
      <c r="X1381" s="3"/>
      <c r="Y1381" s="3"/>
      <c r="Z1381" s="3"/>
      <c r="AA1381" s="3"/>
      <c r="AB1381" s="3"/>
      <c r="AC1381" s="3"/>
      <c r="AD1381" s="3"/>
      <c r="AE1381" s="3"/>
      <c r="AF1381" s="3">
        <f t="shared" si="29"/>
        <v>20</v>
      </c>
      <c r="AG1381" s="3">
        <f>_xlfn.ISOWEEKNUM(EDF[[#This Row],[Date]])</f>
        <v>46</v>
      </c>
      <c r="AH1381" s="3">
        <f>YEAR(EDF[[#This Row],[Date]])</f>
        <v>2023</v>
      </c>
      <c r="AI1381" s="3"/>
      <c r="AJ1381" s="3"/>
      <c r="AK1381" s="3"/>
    </row>
    <row r="1382" spans="1:37" x14ac:dyDescent="0.2">
      <c r="A1382" s="1">
        <v>45247.508298611108</v>
      </c>
      <c r="B1382" s="3" t="s">
        <v>78</v>
      </c>
      <c r="C1382" s="2">
        <v>45247</v>
      </c>
      <c r="D1382" s="3" t="s">
        <v>334</v>
      </c>
      <c r="E1382" s="3">
        <v>3</v>
      </c>
      <c r="F1382" s="3">
        <v>3</v>
      </c>
      <c r="G1382" s="3">
        <v>3</v>
      </c>
      <c r="H1382" s="3">
        <v>4</v>
      </c>
      <c r="I1382" s="3">
        <v>3</v>
      </c>
      <c r="J1382" s="3">
        <v>3</v>
      </c>
      <c r="K1382" s="3" t="s">
        <v>454</v>
      </c>
      <c r="L1382" s="3">
        <v>1</v>
      </c>
      <c r="M1382" s="3"/>
      <c r="N1382" s="3"/>
      <c r="O1382" s="3"/>
      <c r="P1382" s="3"/>
      <c r="Q1382" s="3"/>
      <c r="R1382" s="3"/>
      <c r="S1382" s="3"/>
      <c r="T1382" s="3"/>
      <c r="U1382" s="3"/>
      <c r="V1382" s="3"/>
      <c r="W1382" s="3"/>
      <c r="X1382" s="3"/>
      <c r="Y1382" s="3"/>
      <c r="Z1382" s="3"/>
      <c r="AA1382" s="3"/>
      <c r="AB1382" s="3"/>
      <c r="AC1382" s="3" t="s">
        <v>337</v>
      </c>
      <c r="AD1382" s="3"/>
      <c r="AE1382" s="3"/>
      <c r="AF1382" s="3">
        <f t="shared" si="29"/>
        <v>19</v>
      </c>
      <c r="AG1382" s="3">
        <f>_xlfn.ISOWEEKNUM(EDF[[#This Row],[Date]])</f>
        <v>46</v>
      </c>
      <c r="AH1382" s="3">
        <f>YEAR(EDF[[#This Row],[Date]])</f>
        <v>2023</v>
      </c>
      <c r="AI1382" s="3"/>
      <c r="AJ1382" s="3"/>
      <c r="AK1382" s="3"/>
    </row>
    <row r="1383" spans="1:37" x14ac:dyDescent="0.2">
      <c r="A1383" s="1">
        <v>45247.511087962965</v>
      </c>
      <c r="B1383" s="3" t="s">
        <v>131</v>
      </c>
      <c r="C1383" s="2">
        <v>45247</v>
      </c>
      <c r="D1383" s="3" t="s">
        <v>336</v>
      </c>
      <c r="E1383" s="3">
        <v>3</v>
      </c>
      <c r="F1383" s="3">
        <v>2</v>
      </c>
      <c r="G1383" s="3">
        <v>3</v>
      </c>
      <c r="H1383" s="3">
        <v>2</v>
      </c>
      <c r="I1383" s="3">
        <v>3</v>
      </c>
      <c r="J1383" s="3">
        <v>3</v>
      </c>
      <c r="K1383" s="3"/>
      <c r="L1383" s="3">
        <v>1</v>
      </c>
      <c r="M1383" s="3"/>
      <c r="N1383" s="3"/>
      <c r="O1383" s="3"/>
      <c r="P1383" s="3"/>
      <c r="Q1383" s="3"/>
      <c r="R1383" s="3"/>
      <c r="S1383" s="3"/>
      <c r="T1383" s="3"/>
      <c r="U1383" s="3" t="s">
        <v>335</v>
      </c>
      <c r="V1383" s="3"/>
      <c r="W1383" s="3"/>
      <c r="X1383" s="3"/>
      <c r="Y1383" s="3"/>
      <c r="Z1383" s="3"/>
      <c r="AA1383" s="3"/>
      <c r="AB1383" s="3"/>
      <c r="AC1383" s="3"/>
      <c r="AD1383" s="3"/>
      <c r="AE1383" s="3"/>
      <c r="AF1383" s="3">
        <f t="shared" si="29"/>
        <v>16</v>
      </c>
      <c r="AG1383" s="3">
        <f>_xlfn.ISOWEEKNUM(EDF[[#This Row],[Date]])</f>
        <v>46</v>
      </c>
      <c r="AH1383" s="3">
        <f>YEAR(EDF[[#This Row],[Date]])</f>
        <v>2023</v>
      </c>
      <c r="AI1383" s="3"/>
      <c r="AJ1383" s="3"/>
      <c r="AK1383" s="3"/>
    </row>
    <row r="1384" spans="1:37" x14ac:dyDescent="0.2">
      <c r="A1384" s="1">
        <v>45247.556134259263</v>
      </c>
      <c r="B1384" s="3" t="s">
        <v>83</v>
      </c>
      <c r="C1384" s="2">
        <v>45247</v>
      </c>
      <c r="D1384" s="3" t="s">
        <v>343</v>
      </c>
      <c r="E1384" s="3">
        <v>3</v>
      </c>
      <c r="F1384" s="3">
        <v>4</v>
      </c>
      <c r="G1384" s="3">
        <v>2</v>
      </c>
      <c r="H1384" s="3">
        <v>3</v>
      </c>
      <c r="I1384" s="3">
        <v>3</v>
      </c>
      <c r="J1384" s="3">
        <v>2</v>
      </c>
      <c r="K1384" s="3" t="s">
        <v>455</v>
      </c>
      <c r="L1384" s="3"/>
      <c r="M1384" s="3"/>
      <c r="N1384" s="3"/>
      <c r="O1384" s="3"/>
      <c r="P1384" s="3"/>
      <c r="Q1384" s="3"/>
      <c r="R1384" s="3"/>
      <c r="S1384" s="3"/>
      <c r="T1384" s="3"/>
      <c r="U1384" s="3"/>
      <c r="V1384" s="3"/>
      <c r="W1384" s="3"/>
      <c r="X1384" s="3"/>
      <c r="Y1384" s="3"/>
      <c r="Z1384" s="3"/>
      <c r="AA1384" s="3"/>
      <c r="AB1384" s="3"/>
      <c r="AC1384" s="3"/>
      <c r="AD1384" s="3"/>
      <c r="AE1384" s="3"/>
      <c r="AF1384" s="3">
        <f t="shared" si="29"/>
        <v>17</v>
      </c>
      <c r="AG1384" s="3">
        <f>_xlfn.ISOWEEKNUM(EDF[[#This Row],[Date]])</f>
        <v>46</v>
      </c>
      <c r="AH1384" s="3">
        <f>YEAR(EDF[[#This Row],[Date]])</f>
        <v>2023</v>
      </c>
      <c r="AI1384" s="3"/>
      <c r="AJ1384" s="3"/>
      <c r="AK1384" s="3"/>
    </row>
    <row r="1385" spans="1:37" x14ac:dyDescent="0.2">
      <c r="A1385" s="1">
        <v>45247.560914351852</v>
      </c>
      <c r="B1385" s="3" t="s">
        <v>107</v>
      </c>
      <c r="C1385" s="2">
        <v>45247</v>
      </c>
      <c r="D1385" s="3" t="s">
        <v>344</v>
      </c>
      <c r="E1385" s="3">
        <v>5</v>
      </c>
      <c r="F1385" s="3">
        <v>3</v>
      </c>
      <c r="G1385" s="3">
        <v>2</v>
      </c>
      <c r="H1385" s="3">
        <v>3</v>
      </c>
      <c r="I1385" s="3">
        <v>2</v>
      </c>
      <c r="J1385" s="3">
        <v>4</v>
      </c>
      <c r="K1385" s="3"/>
      <c r="L1385" s="3"/>
      <c r="M1385" s="3"/>
      <c r="N1385" s="3"/>
      <c r="O1385" s="3"/>
      <c r="P1385" s="3"/>
      <c r="Q1385" s="3"/>
      <c r="R1385" s="3"/>
      <c r="S1385" s="3"/>
      <c r="T1385" s="3"/>
      <c r="U1385" s="3"/>
      <c r="V1385" s="3"/>
      <c r="W1385" s="3"/>
      <c r="X1385" s="3"/>
      <c r="Y1385" s="3"/>
      <c r="Z1385" s="3"/>
      <c r="AA1385" s="3"/>
      <c r="AB1385" s="3"/>
      <c r="AC1385" s="3"/>
      <c r="AD1385" s="3"/>
      <c r="AE1385" s="3"/>
      <c r="AF1385" s="3">
        <f t="shared" si="29"/>
        <v>19</v>
      </c>
      <c r="AG1385" s="3">
        <f>_xlfn.ISOWEEKNUM(EDF[[#This Row],[Date]])</f>
        <v>46</v>
      </c>
      <c r="AH1385" s="3">
        <f>YEAR(EDF[[#This Row],[Date]])</f>
        <v>2023</v>
      </c>
      <c r="AI1385" s="3"/>
      <c r="AJ1385" s="3"/>
      <c r="AK1385" s="3"/>
    </row>
    <row r="1386" spans="1:37" x14ac:dyDescent="0.2">
      <c r="A1386" s="1">
        <v>45247.595347222225</v>
      </c>
      <c r="B1386" s="3" t="s">
        <v>211</v>
      </c>
      <c r="C1386" s="2">
        <v>45247</v>
      </c>
      <c r="D1386" s="3" t="s">
        <v>343</v>
      </c>
      <c r="E1386" s="3">
        <v>3</v>
      </c>
      <c r="F1386" s="3">
        <v>2</v>
      </c>
      <c r="G1386" s="3">
        <v>3</v>
      </c>
      <c r="H1386" s="3">
        <v>4</v>
      </c>
      <c r="I1386" s="3">
        <v>4</v>
      </c>
      <c r="J1386" s="3">
        <v>3</v>
      </c>
      <c r="K1386" s="3"/>
      <c r="L1386" s="3"/>
      <c r="M1386" s="3"/>
      <c r="N1386" s="3"/>
      <c r="O1386" s="3"/>
      <c r="P1386" s="3"/>
      <c r="Q1386" s="3"/>
      <c r="R1386" s="3"/>
      <c r="S1386" s="3"/>
      <c r="T1386" s="3"/>
      <c r="U1386" s="3"/>
      <c r="V1386" s="3"/>
      <c r="W1386" s="3"/>
      <c r="X1386" s="3"/>
      <c r="Y1386" s="3"/>
      <c r="Z1386" s="3"/>
      <c r="AA1386" s="3"/>
      <c r="AB1386" s="3"/>
      <c r="AC1386" s="3"/>
      <c r="AD1386" s="3"/>
      <c r="AE1386" s="3"/>
      <c r="AF1386" s="3">
        <f t="shared" si="29"/>
        <v>19</v>
      </c>
      <c r="AG1386" s="3">
        <f>_xlfn.ISOWEEKNUM(EDF[[#This Row],[Date]])</f>
        <v>46</v>
      </c>
      <c r="AH1386" s="3">
        <f>YEAR(EDF[[#This Row],[Date]])</f>
        <v>2023</v>
      </c>
      <c r="AI1386" s="3"/>
      <c r="AJ1386" s="3"/>
      <c r="AK1386" s="3"/>
    </row>
    <row r="1387" spans="1:37" x14ac:dyDescent="0.2">
      <c r="A1387" s="1">
        <v>45249.370219907411</v>
      </c>
      <c r="B1387" s="3" t="s">
        <v>93</v>
      </c>
      <c r="C1387" s="2">
        <v>45249</v>
      </c>
      <c r="D1387" s="3" t="s">
        <v>334</v>
      </c>
      <c r="E1387" s="3">
        <v>4</v>
      </c>
      <c r="F1387" s="3">
        <v>2</v>
      </c>
      <c r="G1387" s="3">
        <v>3</v>
      </c>
      <c r="H1387" s="3">
        <v>3</v>
      </c>
      <c r="I1387" s="3">
        <v>3</v>
      </c>
      <c r="J1387" s="3">
        <v>3</v>
      </c>
      <c r="K1387" s="3"/>
      <c r="L1387" s="3"/>
      <c r="M1387" s="3"/>
      <c r="N1387" s="3"/>
      <c r="O1387" s="3"/>
      <c r="P1387" s="3"/>
      <c r="Q1387" s="3"/>
      <c r="R1387" s="3"/>
      <c r="S1387" s="3"/>
      <c r="T1387" s="3"/>
      <c r="U1387" s="3"/>
      <c r="V1387" s="3"/>
      <c r="W1387" s="3"/>
      <c r="X1387" s="3"/>
      <c r="Y1387" s="3"/>
      <c r="Z1387" s="3"/>
      <c r="AA1387" s="3"/>
      <c r="AB1387" s="3"/>
      <c r="AC1387" s="3"/>
      <c r="AD1387" s="3"/>
      <c r="AE1387" s="3"/>
      <c r="AF1387" s="3">
        <f t="shared" si="29"/>
        <v>18</v>
      </c>
      <c r="AG1387" s="3">
        <f>_xlfn.ISOWEEKNUM(EDF[[#This Row],[Date]])</f>
        <v>46</v>
      </c>
      <c r="AH1387" s="3">
        <f>YEAR(EDF[[#This Row],[Date]])</f>
        <v>2023</v>
      </c>
      <c r="AI1387" s="3"/>
      <c r="AJ1387" s="3"/>
      <c r="AK1387" s="3"/>
    </row>
    <row r="1388" spans="1:37" x14ac:dyDescent="0.2">
      <c r="A1388" s="1">
        <v>45249.37091435185</v>
      </c>
      <c r="B1388" s="3" t="s">
        <v>137</v>
      </c>
      <c r="C1388" s="2">
        <v>45249</v>
      </c>
      <c r="D1388" s="3" t="s">
        <v>343</v>
      </c>
      <c r="E1388" s="3">
        <v>5</v>
      </c>
      <c r="F1388" s="3">
        <v>2</v>
      </c>
      <c r="G1388" s="3">
        <v>3</v>
      </c>
      <c r="H1388" s="3">
        <v>3</v>
      </c>
      <c r="I1388" s="3">
        <v>3</v>
      </c>
      <c r="J1388" s="3">
        <v>4</v>
      </c>
      <c r="K1388" s="3"/>
      <c r="L1388" s="3"/>
      <c r="M1388" s="3"/>
      <c r="N1388" s="3"/>
      <c r="O1388" s="3"/>
      <c r="P1388" s="3"/>
      <c r="Q1388" s="3"/>
      <c r="R1388" s="3"/>
      <c r="S1388" s="3"/>
      <c r="T1388" s="3"/>
      <c r="U1388" s="3"/>
      <c r="V1388" s="3"/>
      <c r="W1388" s="3"/>
      <c r="X1388" s="3"/>
      <c r="Y1388" s="3"/>
      <c r="Z1388" s="3"/>
      <c r="AA1388" s="3"/>
      <c r="AB1388" s="3"/>
      <c r="AC1388" s="3"/>
      <c r="AD1388" s="3"/>
      <c r="AE1388" s="3"/>
      <c r="AF1388" s="3">
        <f t="shared" si="29"/>
        <v>20</v>
      </c>
      <c r="AG1388" s="3">
        <f>_xlfn.ISOWEEKNUM(EDF[[#This Row],[Date]])</f>
        <v>46</v>
      </c>
      <c r="AH1388" s="3">
        <f>YEAR(EDF[[#This Row],[Date]])</f>
        <v>2023</v>
      </c>
      <c r="AI1388" s="3"/>
      <c r="AJ1388" s="3"/>
      <c r="AK1388" s="3"/>
    </row>
    <row r="1389" spans="1:37" x14ac:dyDescent="0.2">
      <c r="A1389" s="1">
        <v>45250.416898148149</v>
      </c>
      <c r="B1389" s="3" t="s">
        <v>99</v>
      </c>
      <c r="C1389" s="2">
        <v>45250</v>
      </c>
      <c r="D1389" s="3" t="s">
        <v>334</v>
      </c>
      <c r="E1389" s="3">
        <v>4</v>
      </c>
      <c r="F1389" s="3">
        <v>2</v>
      </c>
      <c r="G1389" s="3">
        <v>3</v>
      </c>
      <c r="H1389" s="3">
        <v>3</v>
      </c>
      <c r="I1389" s="3">
        <v>3</v>
      </c>
      <c r="J1389" s="3">
        <v>4</v>
      </c>
      <c r="K1389" s="3"/>
      <c r="L1389" s="3">
        <v>1</v>
      </c>
      <c r="M1389" s="3"/>
      <c r="N1389" s="3"/>
      <c r="O1389" s="3"/>
      <c r="P1389" s="3" t="s">
        <v>337</v>
      </c>
      <c r="Q1389" s="3"/>
      <c r="R1389" s="3"/>
      <c r="S1389" s="3"/>
      <c r="T1389" s="3"/>
      <c r="U1389" s="3"/>
      <c r="V1389" s="3"/>
      <c r="W1389" s="3"/>
      <c r="X1389" s="3"/>
      <c r="Y1389" s="3"/>
      <c r="Z1389" s="3"/>
      <c r="AA1389" s="3"/>
      <c r="AB1389" s="3"/>
      <c r="AC1389" s="3"/>
      <c r="AD1389" s="3"/>
      <c r="AE1389" s="3"/>
      <c r="AF1389" s="3">
        <f t="shared" si="29"/>
        <v>19</v>
      </c>
      <c r="AG1389" s="3">
        <f>_xlfn.ISOWEEKNUM(EDF[[#This Row],[Date]])</f>
        <v>47</v>
      </c>
      <c r="AH1389" s="3">
        <f>YEAR(EDF[[#This Row],[Date]])</f>
        <v>2023</v>
      </c>
      <c r="AI1389" s="3"/>
      <c r="AJ1389" s="3"/>
      <c r="AK1389" s="3"/>
    </row>
    <row r="1390" spans="1:37" x14ac:dyDescent="0.2">
      <c r="A1390" s="1">
        <v>45250.417002314818</v>
      </c>
      <c r="B1390" s="3" t="s">
        <v>135</v>
      </c>
      <c r="C1390" s="2">
        <v>45250</v>
      </c>
      <c r="D1390" s="3" t="s">
        <v>334</v>
      </c>
      <c r="E1390" s="3">
        <v>5</v>
      </c>
      <c r="F1390" s="3">
        <v>5</v>
      </c>
      <c r="G1390" s="3">
        <v>4</v>
      </c>
      <c r="H1390" s="3">
        <v>2</v>
      </c>
      <c r="I1390" s="3">
        <v>3</v>
      </c>
      <c r="J1390" s="3">
        <v>4</v>
      </c>
      <c r="K1390" s="3"/>
      <c r="L1390" s="3"/>
      <c r="M1390" s="3"/>
      <c r="N1390" s="3"/>
      <c r="O1390" s="3"/>
      <c r="P1390" s="3"/>
      <c r="Q1390" s="3"/>
      <c r="R1390" s="3"/>
      <c r="S1390" s="3"/>
      <c r="T1390" s="3"/>
      <c r="U1390" s="3"/>
      <c r="V1390" s="3"/>
      <c r="W1390" s="3"/>
      <c r="X1390" s="3"/>
      <c r="Y1390" s="3"/>
      <c r="Z1390" s="3"/>
      <c r="AA1390" s="3"/>
      <c r="AB1390" s="3"/>
      <c r="AC1390" s="3"/>
      <c r="AD1390" s="3"/>
      <c r="AE1390" s="3"/>
      <c r="AF1390" s="3">
        <f t="shared" si="29"/>
        <v>23</v>
      </c>
      <c r="AG1390" s="3">
        <f>_xlfn.ISOWEEKNUM(EDF[[#This Row],[Date]])</f>
        <v>47</v>
      </c>
      <c r="AH1390" s="3">
        <f>YEAR(EDF[[#This Row],[Date]])</f>
        <v>2023</v>
      </c>
      <c r="AI1390" s="3"/>
      <c r="AJ1390" s="3"/>
      <c r="AK1390" s="3"/>
    </row>
    <row r="1391" spans="1:37" x14ac:dyDescent="0.2">
      <c r="A1391" s="1">
        <v>45250.417187500003</v>
      </c>
      <c r="B1391" s="3" t="s">
        <v>211</v>
      </c>
      <c r="C1391" s="2">
        <v>45250</v>
      </c>
      <c r="D1391" s="3" t="s">
        <v>343</v>
      </c>
      <c r="E1391" s="3">
        <v>4</v>
      </c>
      <c r="F1391" s="3">
        <v>3</v>
      </c>
      <c r="G1391" s="3">
        <v>4</v>
      </c>
      <c r="H1391" s="3">
        <v>3</v>
      </c>
      <c r="I1391" s="3">
        <v>2</v>
      </c>
      <c r="J1391" s="3">
        <v>3</v>
      </c>
      <c r="K1391" s="3"/>
      <c r="L1391" s="3"/>
      <c r="M1391" s="3"/>
      <c r="N1391" s="3"/>
      <c r="O1391" s="3"/>
      <c r="P1391" s="3"/>
      <c r="Q1391" s="3"/>
      <c r="R1391" s="3"/>
      <c r="S1391" s="3"/>
      <c r="T1391" s="3"/>
      <c r="U1391" s="3"/>
      <c r="V1391" s="3"/>
      <c r="W1391" s="3"/>
      <c r="X1391" s="3"/>
      <c r="Y1391" s="3"/>
      <c r="Z1391" s="3"/>
      <c r="AA1391" s="3"/>
      <c r="AB1391" s="3"/>
      <c r="AC1391" s="3"/>
      <c r="AD1391" s="3"/>
      <c r="AE1391" s="3"/>
      <c r="AF1391" s="3">
        <f t="shared" si="29"/>
        <v>19</v>
      </c>
      <c r="AG1391" s="3">
        <f>_xlfn.ISOWEEKNUM(EDF[[#This Row],[Date]])</f>
        <v>47</v>
      </c>
      <c r="AH1391" s="3">
        <f>YEAR(EDF[[#This Row],[Date]])</f>
        <v>2023</v>
      </c>
      <c r="AI1391" s="3"/>
      <c r="AJ1391" s="3"/>
      <c r="AK1391" s="3"/>
    </row>
    <row r="1392" spans="1:37" x14ac:dyDescent="0.2">
      <c r="A1392" s="1">
        <v>45250.417743055557</v>
      </c>
      <c r="B1392" s="3" t="s">
        <v>167</v>
      </c>
      <c r="C1392" s="2">
        <v>45250</v>
      </c>
      <c r="D1392" s="3" t="s">
        <v>344</v>
      </c>
      <c r="E1392" s="3">
        <v>3</v>
      </c>
      <c r="F1392" s="3">
        <v>3</v>
      </c>
      <c r="G1392" s="3">
        <v>2</v>
      </c>
      <c r="H1392" s="3">
        <v>2</v>
      </c>
      <c r="I1392" s="3">
        <v>4</v>
      </c>
      <c r="J1392" s="3">
        <v>3</v>
      </c>
      <c r="K1392" s="3"/>
      <c r="L1392" s="3"/>
      <c r="M1392" s="3"/>
      <c r="N1392" s="3"/>
      <c r="O1392" s="3"/>
      <c r="P1392" s="3"/>
      <c r="Q1392" s="3"/>
      <c r="R1392" s="3"/>
      <c r="S1392" s="3"/>
      <c r="T1392" s="3"/>
      <c r="U1392" s="3"/>
      <c r="V1392" s="3"/>
      <c r="W1392" s="3"/>
      <c r="X1392" s="3"/>
      <c r="Y1392" s="3"/>
      <c r="Z1392" s="3"/>
      <c r="AA1392" s="3"/>
      <c r="AB1392" s="3"/>
      <c r="AC1392" s="3"/>
      <c r="AD1392" s="3"/>
      <c r="AE1392" s="3"/>
      <c r="AF1392" s="3">
        <f t="shared" si="29"/>
        <v>17</v>
      </c>
      <c r="AG1392" s="3">
        <f>_xlfn.ISOWEEKNUM(EDF[[#This Row],[Date]])</f>
        <v>47</v>
      </c>
      <c r="AH1392" s="3">
        <f>YEAR(EDF[[#This Row],[Date]])</f>
        <v>2023</v>
      </c>
      <c r="AI1392" s="3"/>
      <c r="AJ1392" s="3"/>
      <c r="AK1392" s="3"/>
    </row>
    <row r="1393" spans="1:37" x14ac:dyDescent="0.2">
      <c r="A1393" s="1">
        <v>45250.453194444446</v>
      </c>
      <c r="B1393" s="3" t="s">
        <v>95</v>
      </c>
      <c r="C1393" s="2">
        <v>45250</v>
      </c>
      <c r="D1393" s="3" t="s">
        <v>344</v>
      </c>
      <c r="E1393" s="3">
        <v>3</v>
      </c>
      <c r="F1393" s="3">
        <v>3</v>
      </c>
      <c r="G1393" s="3">
        <v>3</v>
      </c>
      <c r="H1393" s="3">
        <v>2</v>
      </c>
      <c r="I1393" s="3">
        <v>3</v>
      </c>
      <c r="J1393" s="3">
        <v>3</v>
      </c>
      <c r="K1393" s="3" t="s">
        <v>456</v>
      </c>
      <c r="L1393" s="3"/>
      <c r="M1393" s="3"/>
      <c r="N1393" s="3"/>
      <c r="O1393" s="3"/>
      <c r="P1393" s="3"/>
      <c r="Q1393" s="3"/>
      <c r="R1393" s="3"/>
      <c r="S1393" s="3"/>
      <c r="T1393" s="3"/>
      <c r="U1393" s="3"/>
      <c r="V1393" s="3"/>
      <c r="W1393" s="3"/>
      <c r="X1393" s="3"/>
      <c r="Y1393" s="3"/>
      <c r="Z1393" s="3"/>
      <c r="AA1393" s="3"/>
      <c r="AB1393" s="3"/>
      <c r="AC1393" s="3"/>
      <c r="AD1393" s="3"/>
      <c r="AE1393" s="3"/>
      <c r="AF1393" s="3">
        <f t="shared" si="29"/>
        <v>17</v>
      </c>
      <c r="AG1393" s="3">
        <f>_xlfn.ISOWEEKNUM(EDF[[#This Row],[Date]])</f>
        <v>47</v>
      </c>
      <c r="AH1393" s="3">
        <f>YEAR(EDF[[#This Row],[Date]])</f>
        <v>2023</v>
      </c>
      <c r="AI1393" s="3"/>
      <c r="AJ1393" s="3"/>
      <c r="AK1393" s="3"/>
    </row>
    <row r="1394" spans="1:37" x14ac:dyDescent="0.2">
      <c r="A1394" s="1">
        <v>45250.528043981481</v>
      </c>
      <c r="B1394" s="3" t="s">
        <v>134</v>
      </c>
      <c r="C1394" s="2">
        <v>45250</v>
      </c>
      <c r="D1394" s="3" t="s">
        <v>334</v>
      </c>
      <c r="E1394" s="3">
        <v>4</v>
      </c>
      <c r="F1394" s="3">
        <v>3</v>
      </c>
      <c r="G1394" s="3">
        <v>3</v>
      </c>
      <c r="H1394" s="3">
        <v>3</v>
      </c>
      <c r="I1394" s="3">
        <v>3</v>
      </c>
      <c r="J1394" s="3">
        <v>3</v>
      </c>
      <c r="K1394" s="3"/>
      <c r="L1394" s="3"/>
      <c r="M1394" s="3"/>
      <c r="N1394" s="3"/>
      <c r="O1394" s="3"/>
      <c r="P1394" s="3"/>
      <c r="Q1394" s="3"/>
      <c r="R1394" s="3"/>
      <c r="S1394" s="3"/>
      <c r="T1394" s="3"/>
      <c r="U1394" s="3"/>
      <c r="V1394" s="3"/>
      <c r="W1394" s="3"/>
      <c r="X1394" s="3"/>
      <c r="Y1394" s="3"/>
      <c r="Z1394" s="3"/>
      <c r="AA1394" s="3"/>
      <c r="AB1394" s="3"/>
      <c r="AC1394" s="3"/>
      <c r="AD1394" s="3"/>
      <c r="AE1394" s="3"/>
      <c r="AF1394" s="3">
        <f t="shared" si="29"/>
        <v>19</v>
      </c>
      <c r="AG1394" s="3">
        <f>_xlfn.ISOWEEKNUM(EDF[[#This Row],[Date]])</f>
        <v>47</v>
      </c>
      <c r="AH1394" s="3">
        <f>YEAR(EDF[[#This Row],[Date]])</f>
        <v>2023</v>
      </c>
      <c r="AI1394" s="3"/>
      <c r="AJ1394" s="3"/>
      <c r="AK1394" s="3"/>
    </row>
    <row r="1395" spans="1:37" x14ac:dyDescent="0.2">
      <c r="A1395" s="1">
        <v>45250.531134259261</v>
      </c>
      <c r="B1395" s="3" t="s">
        <v>230</v>
      </c>
      <c r="C1395" s="2">
        <v>45250</v>
      </c>
      <c r="D1395" s="3" t="s">
        <v>334</v>
      </c>
      <c r="E1395" s="3">
        <v>3</v>
      </c>
      <c r="F1395" s="3">
        <v>3</v>
      </c>
      <c r="G1395" s="3">
        <v>4</v>
      </c>
      <c r="H1395" s="3">
        <v>2</v>
      </c>
      <c r="I1395" s="3">
        <v>3</v>
      </c>
      <c r="J1395" s="3">
        <v>3</v>
      </c>
      <c r="K1395" s="3"/>
      <c r="L1395" s="3"/>
      <c r="M1395" s="3"/>
      <c r="N1395" s="3"/>
      <c r="O1395" s="3"/>
      <c r="P1395" s="3"/>
      <c r="Q1395" s="3"/>
      <c r="R1395" s="3"/>
      <c r="S1395" s="3"/>
      <c r="T1395" s="3"/>
      <c r="U1395" s="3"/>
      <c r="V1395" s="3"/>
      <c r="W1395" s="3"/>
      <c r="X1395" s="3"/>
      <c r="Y1395" s="3"/>
      <c r="Z1395" s="3"/>
      <c r="AA1395" s="3"/>
      <c r="AB1395" s="3"/>
      <c r="AC1395" s="3"/>
      <c r="AD1395" s="3"/>
      <c r="AE1395" s="3"/>
      <c r="AF1395" s="3">
        <f t="shared" si="29"/>
        <v>18</v>
      </c>
      <c r="AG1395" s="3">
        <f>_xlfn.ISOWEEKNUM(EDF[[#This Row],[Date]])</f>
        <v>47</v>
      </c>
      <c r="AH1395" s="3">
        <f>YEAR(EDF[[#This Row],[Date]])</f>
        <v>2023</v>
      </c>
      <c r="AI1395" s="3"/>
      <c r="AJ1395" s="3"/>
      <c r="AK1395" s="3"/>
    </row>
    <row r="1396" spans="1:37" x14ac:dyDescent="0.2">
      <c r="A1396" s="1">
        <v>45250.536157407405</v>
      </c>
      <c r="B1396" s="3" t="s">
        <v>142</v>
      </c>
      <c r="C1396" s="2">
        <v>45250</v>
      </c>
      <c r="D1396" s="3" t="s">
        <v>334</v>
      </c>
      <c r="E1396" s="3">
        <v>5</v>
      </c>
      <c r="F1396" s="3">
        <v>3</v>
      </c>
      <c r="G1396" s="3">
        <v>3</v>
      </c>
      <c r="H1396" s="3">
        <v>2</v>
      </c>
      <c r="I1396" s="3">
        <v>3</v>
      </c>
      <c r="J1396" s="3">
        <v>4</v>
      </c>
      <c r="K1396" s="3" t="s">
        <v>457</v>
      </c>
      <c r="L1396" s="3"/>
      <c r="M1396" s="3"/>
      <c r="N1396" s="3"/>
      <c r="O1396" s="3"/>
      <c r="P1396" s="3"/>
      <c r="Q1396" s="3"/>
      <c r="R1396" s="3"/>
      <c r="S1396" s="3"/>
      <c r="T1396" s="3"/>
      <c r="U1396" s="3"/>
      <c r="V1396" s="3"/>
      <c r="W1396" s="3"/>
      <c r="X1396" s="3"/>
      <c r="Y1396" s="3"/>
      <c r="Z1396" s="3"/>
      <c r="AA1396" s="3"/>
      <c r="AB1396" s="3"/>
      <c r="AC1396" s="3"/>
      <c r="AD1396" s="3"/>
      <c r="AE1396" s="3"/>
      <c r="AF1396" s="3">
        <f t="shared" si="29"/>
        <v>20</v>
      </c>
      <c r="AG1396" s="3">
        <f>_xlfn.ISOWEEKNUM(EDF[[#This Row],[Date]])</f>
        <v>47</v>
      </c>
      <c r="AH1396" s="3">
        <f>YEAR(EDF[[#This Row],[Date]])</f>
        <v>2023</v>
      </c>
      <c r="AI1396" s="3"/>
      <c r="AJ1396" s="3"/>
      <c r="AK1396" s="3"/>
    </row>
    <row r="1397" spans="1:37" x14ac:dyDescent="0.2">
      <c r="A1397" s="1">
        <v>45250.630046296297</v>
      </c>
      <c r="B1397" s="3" t="s">
        <v>233</v>
      </c>
      <c r="C1397" s="2">
        <v>45250</v>
      </c>
      <c r="D1397" s="3" t="s">
        <v>344</v>
      </c>
      <c r="E1397" s="3">
        <v>4</v>
      </c>
      <c r="F1397" s="3">
        <v>4</v>
      </c>
      <c r="G1397" s="3">
        <v>4</v>
      </c>
      <c r="H1397" s="3">
        <v>4</v>
      </c>
      <c r="I1397" s="3">
        <v>4</v>
      </c>
      <c r="J1397" s="3">
        <v>3</v>
      </c>
      <c r="K1397" s="3"/>
      <c r="L1397" s="3">
        <v>4</v>
      </c>
      <c r="M1397" s="3"/>
      <c r="N1397" s="3"/>
      <c r="O1397" s="3"/>
      <c r="P1397" s="3"/>
      <c r="Q1397" s="3"/>
      <c r="R1397" s="3"/>
      <c r="S1397" s="3"/>
      <c r="T1397" s="3"/>
      <c r="U1397" s="3"/>
      <c r="V1397" s="3"/>
      <c r="W1397" s="3" t="s">
        <v>339</v>
      </c>
      <c r="X1397" s="3"/>
      <c r="Y1397" s="3"/>
      <c r="Z1397" s="3"/>
      <c r="AA1397" s="3"/>
      <c r="AB1397" s="3"/>
      <c r="AC1397" s="3"/>
      <c r="AD1397" s="3"/>
      <c r="AE1397" s="3"/>
      <c r="AF1397" s="3">
        <f t="shared" si="29"/>
        <v>23</v>
      </c>
      <c r="AG1397" s="3">
        <f>_xlfn.ISOWEEKNUM(EDF[[#This Row],[Date]])</f>
        <v>47</v>
      </c>
      <c r="AH1397" s="3">
        <f>YEAR(EDF[[#This Row],[Date]])</f>
        <v>2023</v>
      </c>
      <c r="AI1397" s="3"/>
      <c r="AJ1397" s="3"/>
      <c r="AK1397" s="3"/>
    </row>
    <row r="1398" spans="1:37" x14ac:dyDescent="0.2">
      <c r="A1398" s="1">
        <v>45251.282164351855</v>
      </c>
      <c r="B1398" s="3" t="s">
        <v>305</v>
      </c>
      <c r="C1398" s="2">
        <v>45251</v>
      </c>
      <c r="D1398" s="3" t="s">
        <v>336</v>
      </c>
      <c r="E1398" s="3">
        <v>3</v>
      </c>
      <c r="F1398" s="3">
        <v>3</v>
      </c>
      <c r="G1398" s="3">
        <v>3</v>
      </c>
      <c r="H1398" s="3">
        <v>3</v>
      </c>
      <c r="I1398" s="3">
        <v>4</v>
      </c>
      <c r="J1398" s="3">
        <v>4</v>
      </c>
      <c r="K1398" s="3"/>
      <c r="L1398" s="3">
        <v>2</v>
      </c>
      <c r="M1398" s="3"/>
      <c r="N1398" s="3"/>
      <c r="O1398" s="3"/>
      <c r="P1398" s="3"/>
      <c r="Q1398" s="3"/>
      <c r="R1398" s="3"/>
      <c r="S1398" s="3"/>
      <c r="T1398" s="3"/>
      <c r="U1398" s="3"/>
      <c r="V1398" s="3"/>
      <c r="W1398" s="3"/>
      <c r="X1398" s="3"/>
      <c r="Y1398" s="3"/>
      <c r="Z1398" s="3"/>
      <c r="AA1398" s="3"/>
      <c r="AB1398" s="3"/>
      <c r="AC1398" s="3"/>
      <c r="AD1398" s="3" t="s">
        <v>339</v>
      </c>
      <c r="AE1398" s="3"/>
      <c r="AF1398" s="3">
        <f t="shared" si="29"/>
        <v>20</v>
      </c>
      <c r="AG1398" s="3">
        <f>_xlfn.ISOWEEKNUM(EDF[[#This Row],[Date]])</f>
        <v>47</v>
      </c>
      <c r="AH1398" s="3">
        <f>YEAR(EDF[[#This Row],[Date]])</f>
        <v>2023</v>
      </c>
      <c r="AI1398" s="3"/>
      <c r="AJ1398" s="3"/>
      <c r="AK1398" s="3"/>
    </row>
    <row r="1399" spans="1:37" x14ac:dyDescent="0.2">
      <c r="A1399" s="1">
        <v>45251.319756944446</v>
      </c>
      <c r="B1399" s="3" t="s">
        <v>112</v>
      </c>
      <c r="C1399" s="2">
        <v>45251</v>
      </c>
      <c r="D1399" s="3" t="s">
        <v>334</v>
      </c>
      <c r="E1399" s="3">
        <v>3</v>
      </c>
      <c r="F1399" s="3">
        <v>3</v>
      </c>
      <c r="G1399" s="3">
        <v>3</v>
      </c>
      <c r="H1399" s="3">
        <v>4</v>
      </c>
      <c r="I1399" s="3">
        <v>3</v>
      </c>
      <c r="J1399" s="3">
        <v>4</v>
      </c>
      <c r="K1399" s="3"/>
      <c r="L1399" s="3"/>
      <c r="M1399" s="3"/>
      <c r="N1399" s="3"/>
      <c r="O1399" s="3"/>
      <c r="P1399" s="3"/>
      <c r="Q1399" s="3"/>
      <c r="R1399" s="3"/>
      <c r="S1399" s="3"/>
      <c r="T1399" s="3"/>
      <c r="U1399" s="3"/>
      <c r="V1399" s="3"/>
      <c r="W1399" s="3"/>
      <c r="X1399" s="3"/>
      <c r="Y1399" s="3"/>
      <c r="Z1399" s="3"/>
      <c r="AA1399" s="3"/>
      <c r="AB1399" s="3"/>
      <c r="AC1399" s="3"/>
      <c r="AD1399" s="3"/>
      <c r="AE1399" s="3"/>
      <c r="AF1399" s="3">
        <f t="shared" si="29"/>
        <v>20</v>
      </c>
      <c r="AG1399" s="3">
        <f>_xlfn.ISOWEEKNUM(EDF[[#This Row],[Date]])</f>
        <v>47</v>
      </c>
      <c r="AH1399" s="3">
        <f>YEAR(EDF[[#This Row],[Date]])</f>
        <v>2023</v>
      </c>
      <c r="AI1399" s="3"/>
      <c r="AJ1399" s="3"/>
      <c r="AK1399" s="3"/>
    </row>
    <row r="1400" spans="1:37" x14ac:dyDescent="0.2">
      <c r="A1400" s="1">
        <v>45251.326944444445</v>
      </c>
      <c r="B1400" s="3" t="s">
        <v>99</v>
      </c>
      <c r="C1400" s="2">
        <v>45251</v>
      </c>
      <c r="D1400" s="3" t="s">
        <v>334</v>
      </c>
      <c r="E1400" s="3">
        <v>4</v>
      </c>
      <c r="F1400" s="3">
        <v>2</v>
      </c>
      <c r="G1400" s="3">
        <v>4</v>
      </c>
      <c r="H1400" s="3">
        <v>4</v>
      </c>
      <c r="I1400" s="3">
        <v>4</v>
      </c>
      <c r="J1400" s="3">
        <v>3</v>
      </c>
      <c r="K1400" s="3"/>
      <c r="L1400" s="3">
        <v>1</v>
      </c>
      <c r="M1400" s="3"/>
      <c r="N1400" s="3"/>
      <c r="O1400" s="3"/>
      <c r="P1400" s="3" t="s">
        <v>337</v>
      </c>
      <c r="Q1400" s="3"/>
      <c r="R1400" s="3"/>
      <c r="S1400" s="3"/>
      <c r="T1400" s="3"/>
      <c r="U1400" s="3"/>
      <c r="V1400" s="3"/>
      <c r="W1400" s="3"/>
      <c r="X1400" s="3"/>
      <c r="Y1400" s="3"/>
      <c r="Z1400" s="3"/>
      <c r="AA1400" s="3"/>
      <c r="AB1400" s="3"/>
      <c r="AC1400" s="3"/>
      <c r="AD1400" s="3"/>
      <c r="AE1400" s="3"/>
      <c r="AF1400" s="3">
        <f t="shared" si="29"/>
        <v>21</v>
      </c>
      <c r="AG1400" s="3">
        <f>_xlfn.ISOWEEKNUM(EDF[[#This Row],[Date]])</f>
        <v>47</v>
      </c>
      <c r="AH1400" s="3">
        <f>YEAR(EDF[[#This Row],[Date]])</f>
        <v>2023</v>
      </c>
      <c r="AI1400" s="3"/>
      <c r="AJ1400" s="3"/>
      <c r="AK1400" s="3"/>
    </row>
    <row r="1401" spans="1:37" x14ac:dyDescent="0.2">
      <c r="A1401" s="1">
        <v>45251.385277777779</v>
      </c>
      <c r="B1401" s="3" t="s">
        <v>313</v>
      </c>
      <c r="C1401" s="2">
        <v>45251</v>
      </c>
      <c r="D1401" s="3" t="s">
        <v>344</v>
      </c>
      <c r="E1401" s="3">
        <v>3</v>
      </c>
      <c r="F1401" s="3">
        <v>3</v>
      </c>
      <c r="G1401" s="3">
        <v>3</v>
      </c>
      <c r="H1401" s="3">
        <v>2</v>
      </c>
      <c r="I1401" s="3">
        <v>3</v>
      </c>
      <c r="J1401" s="3">
        <v>3</v>
      </c>
      <c r="K1401" s="3"/>
      <c r="L1401" s="3">
        <v>5</v>
      </c>
      <c r="M1401" s="3"/>
      <c r="N1401" s="3"/>
      <c r="O1401" s="3"/>
      <c r="P1401" s="3" t="s">
        <v>339</v>
      </c>
      <c r="Q1401" s="3"/>
      <c r="R1401" s="3"/>
      <c r="S1401" s="3"/>
      <c r="T1401" s="3"/>
      <c r="U1401" s="3"/>
      <c r="V1401" s="3"/>
      <c r="W1401" s="3"/>
      <c r="X1401" s="3"/>
      <c r="Y1401" s="3"/>
      <c r="Z1401" s="3"/>
      <c r="AA1401" s="3"/>
      <c r="AB1401" s="3"/>
      <c r="AC1401" s="3"/>
      <c r="AD1401" s="3"/>
      <c r="AE1401" s="3"/>
      <c r="AF1401" s="3">
        <f t="shared" si="29"/>
        <v>17</v>
      </c>
      <c r="AG1401" s="3">
        <f>_xlfn.ISOWEEKNUM(EDF[[#This Row],[Date]])</f>
        <v>47</v>
      </c>
      <c r="AH1401" s="3">
        <f>YEAR(EDF[[#This Row],[Date]])</f>
        <v>2023</v>
      </c>
      <c r="AI1401" s="3"/>
      <c r="AJ1401" s="3"/>
      <c r="AK1401" s="3"/>
    </row>
    <row r="1402" spans="1:37" x14ac:dyDescent="0.2">
      <c r="A1402" s="1">
        <v>45251.385555555556</v>
      </c>
      <c r="B1402" s="3" t="s">
        <v>93</v>
      </c>
      <c r="C1402" s="2">
        <v>45251</v>
      </c>
      <c r="D1402" s="3" t="s">
        <v>336</v>
      </c>
      <c r="E1402" s="3">
        <v>4</v>
      </c>
      <c r="F1402" s="3">
        <v>3</v>
      </c>
      <c r="G1402" s="3">
        <v>2</v>
      </c>
      <c r="H1402" s="3">
        <v>3</v>
      </c>
      <c r="I1402" s="3">
        <v>3</v>
      </c>
      <c r="J1402" s="3">
        <v>4</v>
      </c>
      <c r="K1402" s="3"/>
      <c r="L1402" s="3"/>
      <c r="M1402" s="3"/>
      <c r="N1402" s="3"/>
      <c r="O1402" s="3"/>
      <c r="P1402" s="3"/>
      <c r="Q1402" s="3"/>
      <c r="R1402" s="3"/>
      <c r="S1402" s="3"/>
      <c r="T1402" s="3"/>
      <c r="U1402" s="3"/>
      <c r="V1402" s="3"/>
      <c r="W1402" s="3"/>
      <c r="X1402" s="3"/>
      <c r="Y1402" s="3"/>
      <c r="Z1402" s="3"/>
      <c r="AA1402" s="3"/>
      <c r="AB1402" s="3"/>
      <c r="AC1402" s="3"/>
      <c r="AD1402" s="3"/>
      <c r="AE1402" s="3"/>
      <c r="AF1402" s="3">
        <f t="shared" si="29"/>
        <v>19</v>
      </c>
      <c r="AG1402" s="3">
        <f>_xlfn.ISOWEEKNUM(EDF[[#This Row],[Date]])</f>
        <v>47</v>
      </c>
      <c r="AH1402" s="3">
        <f>YEAR(EDF[[#This Row],[Date]])</f>
        <v>2023</v>
      </c>
      <c r="AI1402" s="3"/>
      <c r="AJ1402" s="3"/>
      <c r="AK1402" s="3"/>
    </row>
    <row r="1403" spans="1:37" x14ac:dyDescent="0.2">
      <c r="A1403" s="1">
        <v>45251.385960648149</v>
      </c>
      <c r="B1403" s="3" t="s">
        <v>193</v>
      </c>
      <c r="C1403" s="2">
        <v>45251</v>
      </c>
      <c r="D1403" s="3" t="s">
        <v>334</v>
      </c>
      <c r="E1403" s="3">
        <v>4</v>
      </c>
      <c r="F1403" s="3">
        <v>4</v>
      </c>
      <c r="G1403" s="3">
        <v>5</v>
      </c>
      <c r="H1403" s="3">
        <v>5</v>
      </c>
      <c r="I1403" s="3">
        <v>4</v>
      </c>
      <c r="J1403" s="3">
        <v>4</v>
      </c>
      <c r="K1403" s="3"/>
      <c r="L1403" s="3">
        <v>2</v>
      </c>
      <c r="M1403" s="3"/>
      <c r="N1403" s="3"/>
      <c r="O1403" s="3"/>
      <c r="P1403" s="3"/>
      <c r="Q1403" s="3"/>
      <c r="R1403" s="3"/>
      <c r="S1403" s="3"/>
      <c r="T1403" s="3"/>
      <c r="U1403" s="3"/>
      <c r="V1403" s="3"/>
      <c r="W1403" s="3" t="s">
        <v>337</v>
      </c>
      <c r="X1403" s="3"/>
      <c r="Y1403" s="3" t="s">
        <v>339</v>
      </c>
      <c r="Z1403" s="3"/>
      <c r="AA1403" s="3"/>
      <c r="AB1403" s="3"/>
      <c r="AC1403" s="3"/>
      <c r="AD1403" s="3"/>
      <c r="AE1403" s="3"/>
      <c r="AF1403" s="3">
        <f t="shared" si="29"/>
        <v>26</v>
      </c>
      <c r="AG1403" s="3">
        <f>_xlfn.ISOWEEKNUM(EDF[[#This Row],[Date]])</f>
        <v>47</v>
      </c>
      <c r="AH1403" s="3">
        <f>YEAR(EDF[[#This Row],[Date]])</f>
        <v>2023</v>
      </c>
      <c r="AI1403" s="3"/>
      <c r="AJ1403" s="3"/>
      <c r="AK1403" s="3"/>
    </row>
    <row r="1404" spans="1:37" x14ac:dyDescent="0.2">
      <c r="A1404" s="1">
        <v>45251.386770833335</v>
      </c>
      <c r="B1404" s="3" t="s">
        <v>142</v>
      </c>
      <c r="C1404" s="2">
        <v>45251</v>
      </c>
      <c r="D1404" s="3" t="s">
        <v>334</v>
      </c>
      <c r="E1404" s="3">
        <v>4</v>
      </c>
      <c r="F1404" s="3">
        <v>3</v>
      </c>
      <c r="G1404" s="3">
        <v>3</v>
      </c>
      <c r="H1404" s="3">
        <v>3</v>
      </c>
      <c r="I1404" s="3">
        <v>2</v>
      </c>
      <c r="J1404" s="3">
        <v>3</v>
      </c>
      <c r="K1404" s="3" t="s">
        <v>458</v>
      </c>
      <c r="L1404" s="3"/>
      <c r="M1404" s="3"/>
      <c r="N1404" s="3"/>
      <c r="O1404" s="3"/>
      <c r="P1404" s="3"/>
      <c r="Q1404" s="3"/>
      <c r="R1404" s="3"/>
      <c r="S1404" s="3"/>
      <c r="T1404" s="3"/>
      <c r="U1404" s="3"/>
      <c r="V1404" s="3"/>
      <c r="W1404" s="3"/>
      <c r="X1404" s="3"/>
      <c r="Y1404" s="3"/>
      <c r="Z1404" s="3"/>
      <c r="AA1404" s="3"/>
      <c r="AB1404" s="3"/>
      <c r="AC1404" s="3"/>
      <c r="AD1404" s="3"/>
      <c r="AE1404" s="3"/>
      <c r="AF1404" s="3">
        <f t="shared" si="29"/>
        <v>18</v>
      </c>
      <c r="AG1404" s="3">
        <f>_xlfn.ISOWEEKNUM(EDF[[#This Row],[Date]])</f>
        <v>47</v>
      </c>
      <c r="AH1404" s="3">
        <f>YEAR(EDF[[#This Row],[Date]])</f>
        <v>2023</v>
      </c>
      <c r="AI1404" s="3"/>
      <c r="AJ1404" s="3"/>
      <c r="AK1404" s="3"/>
    </row>
    <row r="1405" spans="1:37" x14ac:dyDescent="0.2">
      <c r="A1405" s="1">
        <v>45251.387337962966</v>
      </c>
      <c r="B1405" s="3" t="s">
        <v>78</v>
      </c>
      <c r="C1405" s="2">
        <v>45251</v>
      </c>
      <c r="D1405" s="3" t="s">
        <v>334</v>
      </c>
      <c r="E1405" s="3">
        <v>3</v>
      </c>
      <c r="F1405" s="3">
        <v>3</v>
      </c>
      <c r="G1405" s="3">
        <v>3</v>
      </c>
      <c r="H1405" s="3">
        <v>4</v>
      </c>
      <c r="I1405" s="3">
        <v>3</v>
      </c>
      <c r="J1405" s="3">
        <v>4</v>
      </c>
      <c r="K1405" s="3"/>
      <c r="L1405" s="3">
        <v>1</v>
      </c>
      <c r="M1405" s="3"/>
      <c r="N1405" s="3"/>
      <c r="O1405" s="3"/>
      <c r="P1405" s="3"/>
      <c r="Q1405" s="3"/>
      <c r="R1405" s="3"/>
      <c r="S1405" s="3"/>
      <c r="T1405" s="3"/>
      <c r="U1405" s="3"/>
      <c r="V1405" s="3"/>
      <c r="W1405" s="3"/>
      <c r="X1405" s="3"/>
      <c r="Y1405" s="3"/>
      <c r="Z1405" s="3"/>
      <c r="AA1405" s="3"/>
      <c r="AB1405" s="3"/>
      <c r="AC1405" s="3" t="s">
        <v>337</v>
      </c>
      <c r="AD1405" s="3"/>
      <c r="AE1405" s="3"/>
      <c r="AF1405" s="3">
        <f t="shared" si="29"/>
        <v>20</v>
      </c>
      <c r="AG1405" s="3">
        <f>_xlfn.ISOWEEKNUM(EDF[[#This Row],[Date]])</f>
        <v>47</v>
      </c>
      <c r="AH1405" s="3">
        <f>YEAR(EDF[[#This Row],[Date]])</f>
        <v>2023</v>
      </c>
      <c r="AI1405" s="3"/>
      <c r="AJ1405" s="3"/>
      <c r="AK1405" s="3"/>
    </row>
    <row r="1406" spans="1:37" x14ac:dyDescent="0.2">
      <c r="A1406" s="1">
        <v>45251.38826388889</v>
      </c>
      <c r="B1406" s="3" t="s">
        <v>192</v>
      </c>
      <c r="C1406" s="2">
        <v>45251</v>
      </c>
      <c r="D1406" s="3" t="s">
        <v>334</v>
      </c>
      <c r="E1406" s="3">
        <v>4</v>
      </c>
      <c r="F1406" s="3">
        <v>3</v>
      </c>
      <c r="G1406" s="3">
        <v>3</v>
      </c>
      <c r="H1406" s="3">
        <v>4</v>
      </c>
      <c r="I1406" s="3">
        <v>4</v>
      </c>
      <c r="J1406" s="3">
        <v>4</v>
      </c>
      <c r="K1406" s="3"/>
      <c r="L1406" s="3">
        <v>2</v>
      </c>
      <c r="M1406" s="3"/>
      <c r="N1406" s="3"/>
      <c r="O1406" s="3"/>
      <c r="P1406" s="3"/>
      <c r="Q1406" s="3"/>
      <c r="R1406" s="3"/>
      <c r="S1406" s="3"/>
      <c r="T1406" s="3"/>
      <c r="U1406" s="3"/>
      <c r="V1406" s="3"/>
      <c r="W1406" s="3"/>
      <c r="X1406" s="3"/>
      <c r="Y1406" s="3"/>
      <c r="Z1406" s="3" t="s">
        <v>339</v>
      </c>
      <c r="AA1406" s="3"/>
      <c r="AB1406" s="3"/>
      <c r="AC1406" s="3"/>
      <c r="AD1406" s="3"/>
      <c r="AE1406" s="3"/>
      <c r="AF1406" s="3">
        <f t="shared" si="29"/>
        <v>22</v>
      </c>
      <c r="AG1406" s="3">
        <f>_xlfn.ISOWEEKNUM(EDF[[#This Row],[Date]])</f>
        <v>47</v>
      </c>
      <c r="AH1406" s="3">
        <f>YEAR(EDF[[#This Row],[Date]])</f>
        <v>2023</v>
      </c>
      <c r="AI1406" s="3"/>
      <c r="AJ1406" s="3"/>
      <c r="AK1406" s="3"/>
    </row>
    <row r="1407" spans="1:37" x14ac:dyDescent="0.2">
      <c r="A1407" s="1">
        <v>45251.388819444444</v>
      </c>
      <c r="B1407" s="3" t="s">
        <v>77</v>
      </c>
      <c r="C1407" s="2">
        <v>45251</v>
      </c>
      <c r="D1407" s="3" t="s">
        <v>344</v>
      </c>
      <c r="E1407" s="3">
        <v>4</v>
      </c>
      <c r="F1407" s="3">
        <v>3</v>
      </c>
      <c r="G1407" s="3">
        <v>3</v>
      </c>
      <c r="H1407" s="3">
        <v>3</v>
      </c>
      <c r="I1407" s="3">
        <v>2</v>
      </c>
      <c r="J1407" s="3">
        <v>4</v>
      </c>
      <c r="K1407" s="3" t="s">
        <v>459</v>
      </c>
      <c r="L1407" s="3">
        <v>4</v>
      </c>
      <c r="M1407" s="3"/>
      <c r="N1407" s="3"/>
      <c r="O1407" s="3"/>
      <c r="P1407" s="3"/>
      <c r="Q1407" s="3" t="s">
        <v>339</v>
      </c>
      <c r="R1407" s="3"/>
      <c r="S1407" s="3"/>
      <c r="T1407" s="3"/>
      <c r="U1407" s="3"/>
      <c r="V1407" s="3"/>
      <c r="W1407" s="3"/>
      <c r="X1407" s="3"/>
      <c r="Y1407" s="3"/>
      <c r="Z1407" s="3"/>
      <c r="AA1407" s="3"/>
      <c r="AB1407" s="3"/>
      <c r="AC1407" s="3"/>
      <c r="AD1407" s="3"/>
      <c r="AE1407" s="3"/>
      <c r="AF1407" s="3">
        <f t="shared" si="29"/>
        <v>19</v>
      </c>
      <c r="AG1407" s="3">
        <f>_xlfn.ISOWEEKNUM(EDF[[#This Row],[Date]])</f>
        <v>47</v>
      </c>
      <c r="AH1407" s="3">
        <f>YEAR(EDF[[#This Row],[Date]])</f>
        <v>2023</v>
      </c>
      <c r="AI1407" s="3"/>
      <c r="AJ1407" s="3"/>
      <c r="AK1407" s="3"/>
    </row>
    <row r="1408" spans="1:37" x14ac:dyDescent="0.2">
      <c r="A1408" s="1">
        <v>45251.392847222225</v>
      </c>
      <c r="B1408" s="3" t="s">
        <v>135</v>
      </c>
      <c r="C1408" s="2">
        <v>45251</v>
      </c>
      <c r="D1408" s="3" t="s">
        <v>334</v>
      </c>
      <c r="E1408" s="3">
        <v>4</v>
      </c>
      <c r="F1408" s="3">
        <v>4</v>
      </c>
      <c r="G1408" s="3">
        <v>3</v>
      </c>
      <c r="H1408" s="3">
        <v>3</v>
      </c>
      <c r="I1408" s="3">
        <v>3</v>
      </c>
      <c r="J1408" s="3">
        <v>4</v>
      </c>
      <c r="K1408" s="3"/>
      <c r="L1408" s="3"/>
      <c r="M1408" s="3"/>
      <c r="N1408" s="3"/>
      <c r="O1408" s="3"/>
      <c r="P1408" s="3"/>
      <c r="Q1408" s="3"/>
      <c r="R1408" s="3"/>
      <c r="S1408" s="3"/>
      <c r="T1408" s="3"/>
      <c r="U1408" s="3"/>
      <c r="V1408" s="3"/>
      <c r="W1408" s="3"/>
      <c r="X1408" s="3"/>
      <c r="Y1408" s="3"/>
      <c r="Z1408" s="3"/>
      <c r="AA1408" s="3"/>
      <c r="AB1408" s="3"/>
      <c r="AC1408" s="3"/>
      <c r="AD1408" s="3"/>
      <c r="AE1408" s="3"/>
      <c r="AF1408" s="3">
        <f t="shared" ref="AF1408:AF1439" si="30">SUM(E1408:J1408)</f>
        <v>21</v>
      </c>
      <c r="AG1408" s="3">
        <f>_xlfn.ISOWEEKNUM(EDF[[#This Row],[Date]])</f>
        <v>47</v>
      </c>
      <c r="AH1408" s="3">
        <f>YEAR(EDF[[#This Row],[Date]])</f>
        <v>2023</v>
      </c>
      <c r="AI1408" s="3"/>
      <c r="AJ1408" s="3"/>
      <c r="AK1408" s="3"/>
    </row>
    <row r="1409" spans="1:37" x14ac:dyDescent="0.2">
      <c r="A1409" s="1">
        <v>45251.394062500003</v>
      </c>
      <c r="B1409" s="3" t="s">
        <v>83</v>
      </c>
      <c r="C1409" s="2">
        <v>45251</v>
      </c>
      <c r="D1409" s="3" t="s">
        <v>343</v>
      </c>
      <c r="E1409" s="3">
        <v>3</v>
      </c>
      <c r="F1409" s="3">
        <v>2</v>
      </c>
      <c r="G1409" s="3">
        <v>2</v>
      </c>
      <c r="H1409" s="3">
        <v>3</v>
      </c>
      <c r="I1409" s="3">
        <v>4</v>
      </c>
      <c r="J1409" s="3">
        <v>4</v>
      </c>
      <c r="K1409" s="3"/>
      <c r="L1409" s="3"/>
      <c r="M1409" s="3"/>
      <c r="N1409" s="3"/>
      <c r="O1409" s="3"/>
      <c r="P1409" s="3"/>
      <c r="Q1409" s="3"/>
      <c r="R1409" s="3"/>
      <c r="S1409" s="3"/>
      <c r="T1409" s="3"/>
      <c r="U1409" s="3"/>
      <c r="V1409" s="3"/>
      <c r="W1409" s="3"/>
      <c r="X1409" s="3"/>
      <c r="Y1409" s="3"/>
      <c r="Z1409" s="3"/>
      <c r="AA1409" s="3"/>
      <c r="AB1409" s="3"/>
      <c r="AC1409" s="3"/>
      <c r="AD1409" s="3"/>
      <c r="AE1409" s="3"/>
      <c r="AF1409" s="3">
        <f t="shared" si="30"/>
        <v>18</v>
      </c>
      <c r="AG1409" s="3">
        <f>_xlfn.ISOWEEKNUM(EDF[[#This Row],[Date]])</f>
        <v>47</v>
      </c>
      <c r="AH1409" s="3">
        <f>YEAR(EDF[[#This Row],[Date]])</f>
        <v>2023</v>
      </c>
      <c r="AI1409" s="3"/>
      <c r="AJ1409" s="3"/>
      <c r="AK1409" s="3"/>
    </row>
    <row r="1410" spans="1:37" x14ac:dyDescent="0.2">
      <c r="A1410" s="1">
        <v>45251.395960648151</v>
      </c>
      <c r="B1410" s="3" t="s">
        <v>167</v>
      </c>
      <c r="C1410" s="2">
        <v>45251</v>
      </c>
      <c r="D1410" s="3" t="s">
        <v>344</v>
      </c>
      <c r="E1410" s="3">
        <v>4</v>
      </c>
      <c r="F1410" s="3">
        <v>3</v>
      </c>
      <c r="G1410" s="3">
        <v>3</v>
      </c>
      <c r="H1410" s="3">
        <v>3</v>
      </c>
      <c r="I1410" s="3">
        <v>3</v>
      </c>
      <c r="J1410" s="3">
        <v>4</v>
      </c>
      <c r="K1410" s="3"/>
      <c r="L1410" s="3"/>
      <c r="M1410" s="3"/>
      <c r="N1410" s="3"/>
      <c r="O1410" s="3"/>
      <c r="P1410" s="3"/>
      <c r="Q1410" s="3"/>
      <c r="R1410" s="3"/>
      <c r="S1410" s="3"/>
      <c r="T1410" s="3"/>
      <c r="U1410" s="3"/>
      <c r="V1410" s="3"/>
      <c r="W1410" s="3"/>
      <c r="X1410" s="3"/>
      <c r="Y1410" s="3"/>
      <c r="Z1410" s="3"/>
      <c r="AA1410" s="3"/>
      <c r="AB1410" s="3"/>
      <c r="AC1410" s="3"/>
      <c r="AD1410" s="3"/>
      <c r="AE1410" s="3"/>
      <c r="AF1410" s="3">
        <f t="shared" si="30"/>
        <v>20</v>
      </c>
      <c r="AG1410" s="3">
        <f>_xlfn.ISOWEEKNUM(EDF[[#This Row],[Date]])</f>
        <v>47</v>
      </c>
      <c r="AH1410" s="3">
        <f>YEAR(EDF[[#This Row],[Date]])</f>
        <v>2023</v>
      </c>
      <c r="AI1410" s="3"/>
      <c r="AJ1410" s="3"/>
      <c r="AK1410" s="3"/>
    </row>
    <row r="1411" spans="1:37" x14ac:dyDescent="0.2">
      <c r="A1411" s="1">
        <v>45251.397476851853</v>
      </c>
      <c r="B1411" s="3" t="s">
        <v>205</v>
      </c>
      <c r="C1411" s="2">
        <v>45251</v>
      </c>
      <c r="D1411" s="3" t="s">
        <v>334</v>
      </c>
      <c r="E1411" s="3">
        <v>2</v>
      </c>
      <c r="F1411" s="3">
        <v>3</v>
      </c>
      <c r="G1411" s="3">
        <v>2</v>
      </c>
      <c r="H1411" s="3">
        <v>3</v>
      </c>
      <c r="I1411" s="3">
        <v>2</v>
      </c>
      <c r="J1411" s="3">
        <v>3</v>
      </c>
      <c r="K1411" s="3"/>
      <c r="L1411" s="3"/>
      <c r="M1411" s="3"/>
      <c r="N1411" s="3"/>
      <c r="O1411" s="3"/>
      <c r="P1411" s="3"/>
      <c r="Q1411" s="3"/>
      <c r="R1411" s="3"/>
      <c r="S1411" s="3"/>
      <c r="T1411" s="3"/>
      <c r="U1411" s="3"/>
      <c r="V1411" s="3"/>
      <c r="W1411" s="3"/>
      <c r="X1411" s="3"/>
      <c r="Y1411" s="3"/>
      <c r="Z1411" s="3"/>
      <c r="AA1411" s="3"/>
      <c r="AB1411" s="3"/>
      <c r="AC1411" s="3"/>
      <c r="AD1411" s="3"/>
      <c r="AE1411" s="3"/>
      <c r="AF1411" s="3">
        <f t="shared" si="30"/>
        <v>15</v>
      </c>
      <c r="AG1411" s="3">
        <f>_xlfn.ISOWEEKNUM(EDF[[#This Row],[Date]])</f>
        <v>47</v>
      </c>
      <c r="AH1411" s="3">
        <f>YEAR(EDF[[#This Row],[Date]])</f>
        <v>2023</v>
      </c>
      <c r="AI1411" s="3"/>
      <c r="AJ1411" s="3"/>
      <c r="AK1411" s="3"/>
    </row>
    <row r="1412" spans="1:37" x14ac:dyDescent="0.2">
      <c r="A1412" s="1">
        <v>45251.398159722223</v>
      </c>
      <c r="B1412" s="3" t="s">
        <v>88</v>
      </c>
      <c r="C1412" s="2">
        <v>45251</v>
      </c>
      <c r="D1412" s="3" t="s">
        <v>344</v>
      </c>
      <c r="E1412" s="3">
        <v>3</v>
      </c>
      <c r="F1412" s="3">
        <v>3</v>
      </c>
      <c r="G1412" s="3">
        <v>4</v>
      </c>
      <c r="H1412" s="3">
        <v>3</v>
      </c>
      <c r="I1412" s="3">
        <v>3</v>
      </c>
      <c r="J1412" s="3">
        <v>4</v>
      </c>
      <c r="K1412" s="3"/>
      <c r="L1412" s="3"/>
      <c r="M1412" s="3"/>
      <c r="N1412" s="3"/>
      <c r="O1412" s="3"/>
      <c r="P1412" s="3"/>
      <c r="Q1412" s="3"/>
      <c r="R1412" s="3"/>
      <c r="S1412" s="3"/>
      <c r="T1412" s="3"/>
      <c r="U1412" s="3"/>
      <c r="V1412" s="3"/>
      <c r="W1412" s="3"/>
      <c r="X1412" s="3"/>
      <c r="Y1412" s="3"/>
      <c r="Z1412" s="3"/>
      <c r="AA1412" s="3"/>
      <c r="AB1412" s="3"/>
      <c r="AC1412" s="3"/>
      <c r="AD1412" s="3"/>
      <c r="AE1412" s="3"/>
      <c r="AF1412" s="3">
        <f t="shared" si="30"/>
        <v>20</v>
      </c>
      <c r="AG1412" s="3">
        <f>_xlfn.ISOWEEKNUM(EDF[[#This Row],[Date]])</f>
        <v>47</v>
      </c>
      <c r="AH1412" s="3">
        <f>YEAR(EDF[[#This Row],[Date]])</f>
        <v>2023</v>
      </c>
      <c r="AI1412" s="3"/>
      <c r="AJ1412" s="3"/>
      <c r="AK1412" s="3"/>
    </row>
    <row r="1413" spans="1:37" x14ac:dyDescent="0.2">
      <c r="A1413" s="1">
        <v>45251.3987037037</v>
      </c>
      <c r="B1413" s="3" t="s">
        <v>191</v>
      </c>
      <c r="C1413" s="2">
        <v>45251</v>
      </c>
      <c r="D1413" s="3" t="s">
        <v>334</v>
      </c>
      <c r="E1413" s="3">
        <v>4</v>
      </c>
      <c r="F1413" s="3">
        <v>4</v>
      </c>
      <c r="G1413" s="3">
        <v>5</v>
      </c>
      <c r="H1413" s="3">
        <v>5</v>
      </c>
      <c r="I1413" s="3">
        <v>4</v>
      </c>
      <c r="J1413" s="3">
        <v>5</v>
      </c>
      <c r="K1413" s="3"/>
      <c r="L1413" s="3">
        <v>2</v>
      </c>
      <c r="M1413" s="3"/>
      <c r="N1413" s="3"/>
      <c r="O1413" s="3"/>
      <c r="P1413" s="3"/>
      <c r="Q1413" s="3"/>
      <c r="R1413" s="3"/>
      <c r="S1413" s="3"/>
      <c r="T1413" s="3"/>
      <c r="U1413" s="3"/>
      <c r="V1413" s="3"/>
      <c r="W1413" s="3"/>
      <c r="X1413" s="3"/>
      <c r="Y1413" s="3"/>
      <c r="Z1413" s="3" t="s">
        <v>337</v>
      </c>
      <c r="AA1413" s="3"/>
      <c r="AB1413" s="3"/>
      <c r="AC1413" s="3"/>
      <c r="AD1413" s="3"/>
      <c r="AE1413" s="3"/>
      <c r="AF1413" s="3">
        <f t="shared" si="30"/>
        <v>27</v>
      </c>
      <c r="AG1413" s="3">
        <f>_xlfn.ISOWEEKNUM(EDF[[#This Row],[Date]])</f>
        <v>47</v>
      </c>
      <c r="AH1413" s="3">
        <f>YEAR(EDF[[#This Row],[Date]])</f>
        <v>2023</v>
      </c>
      <c r="AI1413" s="3"/>
      <c r="AJ1413" s="3"/>
      <c r="AK1413" s="3"/>
    </row>
    <row r="1414" spans="1:37" x14ac:dyDescent="0.2">
      <c r="A1414" s="1">
        <v>45251.39880787037</v>
      </c>
      <c r="B1414" s="3" t="s">
        <v>95</v>
      </c>
      <c r="C1414" s="2">
        <v>45251</v>
      </c>
      <c r="D1414" s="3" t="s">
        <v>344</v>
      </c>
      <c r="E1414" s="3">
        <v>3</v>
      </c>
      <c r="F1414" s="3">
        <v>2</v>
      </c>
      <c r="G1414" s="3">
        <v>2</v>
      </c>
      <c r="H1414" s="3">
        <v>3</v>
      </c>
      <c r="I1414" s="3">
        <v>3</v>
      </c>
      <c r="J1414" s="3">
        <v>3</v>
      </c>
      <c r="K1414" s="3" t="s">
        <v>460</v>
      </c>
      <c r="L1414" s="3"/>
      <c r="M1414" s="3"/>
      <c r="N1414" s="3"/>
      <c r="O1414" s="3"/>
      <c r="P1414" s="3"/>
      <c r="Q1414" s="3"/>
      <c r="R1414" s="3"/>
      <c r="S1414" s="3"/>
      <c r="T1414" s="3"/>
      <c r="U1414" s="3"/>
      <c r="V1414" s="3"/>
      <c r="W1414" s="3"/>
      <c r="X1414" s="3"/>
      <c r="Y1414" s="3"/>
      <c r="Z1414" s="3"/>
      <c r="AA1414" s="3"/>
      <c r="AB1414" s="3"/>
      <c r="AC1414" s="3"/>
      <c r="AD1414" s="3"/>
      <c r="AE1414" s="3"/>
      <c r="AF1414" s="3">
        <f t="shared" si="30"/>
        <v>16</v>
      </c>
      <c r="AG1414" s="3">
        <f>_xlfn.ISOWEEKNUM(EDF[[#This Row],[Date]])</f>
        <v>47</v>
      </c>
      <c r="AH1414" s="3">
        <f>YEAR(EDF[[#This Row],[Date]])</f>
        <v>2023</v>
      </c>
      <c r="AI1414" s="3"/>
      <c r="AJ1414" s="3"/>
      <c r="AK1414" s="3"/>
    </row>
    <row r="1415" spans="1:37" x14ac:dyDescent="0.2">
      <c r="A1415" s="1">
        <v>45251.399409722224</v>
      </c>
      <c r="B1415" s="3" t="s">
        <v>211</v>
      </c>
      <c r="C1415" s="2">
        <v>45251</v>
      </c>
      <c r="D1415" s="3" t="s">
        <v>343</v>
      </c>
      <c r="E1415" s="3">
        <v>4</v>
      </c>
      <c r="F1415" s="3">
        <v>3</v>
      </c>
      <c r="G1415" s="3">
        <v>4</v>
      </c>
      <c r="H1415" s="3">
        <v>3</v>
      </c>
      <c r="I1415" s="3">
        <v>3</v>
      </c>
      <c r="J1415" s="3">
        <v>3</v>
      </c>
      <c r="K1415" s="3"/>
      <c r="L1415" s="3"/>
      <c r="M1415" s="3"/>
      <c r="N1415" s="3"/>
      <c r="O1415" s="3"/>
      <c r="P1415" s="3"/>
      <c r="Q1415" s="3"/>
      <c r="R1415" s="3"/>
      <c r="S1415" s="3"/>
      <c r="T1415" s="3"/>
      <c r="U1415" s="3"/>
      <c r="V1415" s="3"/>
      <c r="W1415" s="3"/>
      <c r="X1415" s="3"/>
      <c r="Y1415" s="3"/>
      <c r="Z1415" s="3"/>
      <c r="AA1415" s="3"/>
      <c r="AB1415" s="3"/>
      <c r="AC1415" s="3"/>
      <c r="AD1415" s="3"/>
      <c r="AE1415" s="3"/>
      <c r="AF1415" s="3">
        <f t="shared" si="30"/>
        <v>20</v>
      </c>
      <c r="AG1415" s="3">
        <f>_xlfn.ISOWEEKNUM(EDF[[#This Row],[Date]])</f>
        <v>47</v>
      </c>
      <c r="AH1415" s="3">
        <f>YEAR(EDF[[#This Row],[Date]])</f>
        <v>2023</v>
      </c>
      <c r="AI1415" s="3"/>
      <c r="AJ1415" s="3"/>
      <c r="AK1415" s="3"/>
    </row>
    <row r="1416" spans="1:37" x14ac:dyDescent="0.2">
      <c r="A1416" s="1">
        <v>45251.409131944441</v>
      </c>
      <c r="B1416" s="3" t="s">
        <v>106</v>
      </c>
      <c r="C1416" s="2">
        <v>45251</v>
      </c>
      <c r="D1416" s="3" t="s">
        <v>344</v>
      </c>
      <c r="E1416" s="3">
        <v>4</v>
      </c>
      <c r="F1416" s="3">
        <v>4</v>
      </c>
      <c r="G1416" s="3">
        <v>3</v>
      </c>
      <c r="H1416" s="3">
        <v>4</v>
      </c>
      <c r="I1416" s="3">
        <v>2</v>
      </c>
      <c r="J1416" s="3">
        <v>3</v>
      </c>
      <c r="K1416" s="3"/>
      <c r="L1416" s="3">
        <v>3</v>
      </c>
      <c r="M1416" s="3"/>
      <c r="N1416" s="3"/>
      <c r="O1416" s="3" t="s">
        <v>339</v>
      </c>
      <c r="P1416" s="3"/>
      <c r="Q1416" s="3"/>
      <c r="R1416" s="3" t="s">
        <v>339</v>
      </c>
      <c r="S1416" s="3"/>
      <c r="T1416" s="3"/>
      <c r="U1416" s="3"/>
      <c r="V1416" s="3"/>
      <c r="W1416" s="3"/>
      <c r="X1416" s="3"/>
      <c r="Y1416" s="3"/>
      <c r="Z1416" s="3"/>
      <c r="AA1416" s="3"/>
      <c r="AB1416" s="3"/>
      <c r="AC1416" s="3"/>
      <c r="AD1416" s="3"/>
      <c r="AE1416" s="3" t="s">
        <v>461</v>
      </c>
      <c r="AF1416" s="3">
        <f t="shared" si="30"/>
        <v>20</v>
      </c>
      <c r="AG1416" s="3">
        <f>_xlfn.ISOWEEKNUM(EDF[[#This Row],[Date]])</f>
        <v>47</v>
      </c>
      <c r="AH1416" s="3">
        <f>YEAR(EDF[[#This Row],[Date]])</f>
        <v>2023</v>
      </c>
      <c r="AI1416" s="3"/>
      <c r="AJ1416" s="3"/>
      <c r="AK1416" s="3"/>
    </row>
    <row r="1417" spans="1:37" x14ac:dyDescent="0.2">
      <c r="A1417" s="1">
        <v>45251.409525462965</v>
      </c>
      <c r="B1417" s="3" t="s">
        <v>87</v>
      </c>
      <c r="C1417" s="2">
        <v>45251</v>
      </c>
      <c r="D1417" s="3" t="s">
        <v>343</v>
      </c>
      <c r="E1417" s="3">
        <v>4</v>
      </c>
      <c r="F1417" s="3">
        <v>4</v>
      </c>
      <c r="G1417" s="3">
        <v>4</v>
      </c>
      <c r="H1417" s="3">
        <v>3</v>
      </c>
      <c r="I1417" s="3">
        <v>4</v>
      </c>
      <c r="J1417" s="3">
        <v>4</v>
      </c>
      <c r="K1417" s="3"/>
      <c r="L1417" s="3"/>
      <c r="M1417" s="3"/>
      <c r="N1417" s="3"/>
      <c r="O1417" s="3"/>
      <c r="P1417" s="3"/>
      <c r="Q1417" s="3"/>
      <c r="R1417" s="3"/>
      <c r="S1417" s="3"/>
      <c r="T1417" s="3"/>
      <c r="U1417" s="3"/>
      <c r="V1417" s="3"/>
      <c r="W1417" s="3"/>
      <c r="X1417" s="3"/>
      <c r="Y1417" s="3"/>
      <c r="Z1417" s="3"/>
      <c r="AA1417" s="3"/>
      <c r="AB1417" s="3"/>
      <c r="AC1417" s="3"/>
      <c r="AD1417" s="3"/>
      <c r="AE1417" s="3"/>
      <c r="AF1417" s="3">
        <f t="shared" si="30"/>
        <v>23</v>
      </c>
      <c r="AG1417" s="3">
        <f>_xlfn.ISOWEEKNUM(EDF[[#This Row],[Date]])</f>
        <v>47</v>
      </c>
      <c r="AH1417" s="3">
        <f>YEAR(EDF[[#This Row],[Date]])</f>
        <v>2023</v>
      </c>
      <c r="AI1417" s="3"/>
      <c r="AJ1417" s="3"/>
      <c r="AK1417" s="3"/>
    </row>
    <row r="1418" spans="1:37" x14ac:dyDescent="0.2">
      <c r="A1418" s="1">
        <v>45251.550740740742</v>
      </c>
      <c r="B1418" s="3" t="s">
        <v>86</v>
      </c>
      <c r="C1418" s="2">
        <v>45251</v>
      </c>
      <c r="D1418" s="3" t="s">
        <v>336</v>
      </c>
      <c r="E1418" s="3">
        <v>4</v>
      </c>
      <c r="F1418" s="3">
        <v>3</v>
      </c>
      <c r="G1418" s="3">
        <v>1</v>
      </c>
      <c r="H1418" s="3">
        <v>2</v>
      </c>
      <c r="I1418" s="3">
        <v>3</v>
      </c>
      <c r="J1418" s="3">
        <v>3</v>
      </c>
      <c r="K1418" s="3"/>
      <c r="L1418" s="3">
        <v>8</v>
      </c>
      <c r="M1418" s="3"/>
      <c r="N1418" s="3"/>
      <c r="O1418" s="3"/>
      <c r="P1418" s="3"/>
      <c r="Q1418" s="3"/>
      <c r="R1418" s="3"/>
      <c r="S1418" s="3"/>
      <c r="T1418" s="3"/>
      <c r="U1418" s="3"/>
      <c r="V1418" s="3"/>
      <c r="W1418" s="3"/>
      <c r="X1418" s="3"/>
      <c r="Y1418" s="3"/>
      <c r="Z1418" s="3"/>
      <c r="AA1418" s="3" t="s">
        <v>337</v>
      </c>
      <c r="AB1418" s="3"/>
      <c r="AC1418" s="3"/>
      <c r="AD1418" s="3"/>
      <c r="AE1418" s="3"/>
      <c r="AF1418" s="3">
        <f t="shared" si="30"/>
        <v>16</v>
      </c>
      <c r="AG1418" s="3">
        <f>_xlfn.ISOWEEKNUM(EDF[[#This Row],[Date]])</f>
        <v>47</v>
      </c>
      <c r="AH1418" s="3">
        <f>YEAR(EDF[[#This Row],[Date]])</f>
        <v>2023</v>
      </c>
      <c r="AI1418" s="3"/>
      <c r="AJ1418" s="3"/>
      <c r="AK1418" s="3"/>
    </row>
    <row r="1419" spans="1:37" x14ac:dyDescent="0.2">
      <c r="A1419" s="1">
        <v>45251.572152777779</v>
      </c>
      <c r="B1419" s="3" t="s">
        <v>240</v>
      </c>
      <c r="C1419" s="2">
        <v>45251</v>
      </c>
      <c r="D1419" s="3" t="s">
        <v>344</v>
      </c>
      <c r="E1419" s="3">
        <v>3</v>
      </c>
      <c r="F1419" s="3">
        <v>4</v>
      </c>
      <c r="G1419" s="3">
        <v>2</v>
      </c>
      <c r="H1419" s="3">
        <v>3</v>
      </c>
      <c r="I1419" s="3">
        <v>4</v>
      </c>
      <c r="J1419" s="3">
        <v>5</v>
      </c>
      <c r="K1419" s="3" t="s">
        <v>462</v>
      </c>
      <c r="L1419" s="3"/>
      <c r="M1419" s="3"/>
      <c r="N1419" s="3"/>
      <c r="O1419" s="3"/>
      <c r="P1419" s="3"/>
      <c r="Q1419" s="3"/>
      <c r="R1419" s="3"/>
      <c r="S1419" s="3"/>
      <c r="T1419" s="3"/>
      <c r="U1419" s="3"/>
      <c r="V1419" s="3"/>
      <c r="W1419" s="3"/>
      <c r="X1419" s="3"/>
      <c r="Y1419" s="3"/>
      <c r="Z1419" s="3"/>
      <c r="AA1419" s="3"/>
      <c r="AB1419" s="3"/>
      <c r="AC1419" s="3"/>
      <c r="AD1419" s="3"/>
      <c r="AE1419" s="3"/>
      <c r="AF1419" s="3">
        <f t="shared" si="30"/>
        <v>21</v>
      </c>
      <c r="AG1419" s="3">
        <f>_xlfn.ISOWEEKNUM(EDF[[#This Row],[Date]])</f>
        <v>47</v>
      </c>
      <c r="AH1419" s="3">
        <f>YEAR(EDF[[#This Row],[Date]])</f>
        <v>2023</v>
      </c>
      <c r="AI1419" s="3"/>
      <c r="AJ1419" s="3"/>
      <c r="AK1419" s="3"/>
    </row>
    <row r="1420" spans="1:37" x14ac:dyDescent="0.2">
      <c r="A1420" s="1">
        <v>45251.664814814816</v>
      </c>
      <c r="B1420" s="3" t="s">
        <v>109</v>
      </c>
      <c r="C1420" s="2">
        <v>45251</v>
      </c>
      <c r="D1420" s="3" t="s">
        <v>336</v>
      </c>
      <c r="E1420" s="3">
        <v>4</v>
      </c>
      <c r="F1420" s="3">
        <v>3</v>
      </c>
      <c r="G1420" s="3">
        <v>4</v>
      </c>
      <c r="H1420" s="3">
        <v>3</v>
      </c>
      <c r="I1420" s="3">
        <v>5</v>
      </c>
      <c r="J1420" s="3">
        <v>5</v>
      </c>
      <c r="K1420" s="3"/>
      <c r="L1420" s="3"/>
      <c r="M1420" s="3"/>
      <c r="N1420" s="3"/>
      <c r="O1420" s="3"/>
      <c r="P1420" s="3"/>
      <c r="Q1420" s="3"/>
      <c r="R1420" s="3"/>
      <c r="S1420" s="3"/>
      <c r="T1420" s="3"/>
      <c r="U1420" s="3"/>
      <c r="V1420" s="3"/>
      <c r="W1420" s="3"/>
      <c r="X1420" s="3"/>
      <c r="Y1420" s="3"/>
      <c r="Z1420" s="3"/>
      <c r="AA1420" s="3"/>
      <c r="AB1420" s="3"/>
      <c r="AC1420" s="3"/>
      <c r="AD1420" s="3"/>
      <c r="AE1420" s="3"/>
      <c r="AF1420" s="3">
        <f t="shared" si="30"/>
        <v>24</v>
      </c>
      <c r="AG1420" s="3">
        <f>_xlfn.ISOWEEKNUM(EDF[[#This Row],[Date]])</f>
        <v>47</v>
      </c>
      <c r="AH1420" s="3">
        <f>YEAR(EDF[[#This Row],[Date]])</f>
        <v>2023</v>
      </c>
      <c r="AI1420" s="3"/>
      <c r="AJ1420" s="3"/>
      <c r="AK1420" s="3"/>
    </row>
    <row r="1421" spans="1:37" x14ac:dyDescent="0.2">
      <c r="A1421" s="1">
        <v>45252.329236111109</v>
      </c>
      <c r="B1421" s="3" t="s">
        <v>305</v>
      </c>
      <c r="C1421" s="2">
        <v>45252</v>
      </c>
      <c r="D1421" s="3" t="s">
        <v>343</v>
      </c>
      <c r="E1421" s="3">
        <v>3</v>
      </c>
      <c r="F1421" s="3">
        <v>3</v>
      </c>
      <c r="G1421" s="3">
        <v>3</v>
      </c>
      <c r="H1421" s="3">
        <v>3</v>
      </c>
      <c r="I1421" s="3">
        <v>4</v>
      </c>
      <c r="J1421" s="3">
        <v>4</v>
      </c>
      <c r="K1421" s="3"/>
      <c r="L1421" s="3">
        <v>2</v>
      </c>
      <c r="M1421" s="3"/>
      <c r="N1421" s="3"/>
      <c r="O1421" s="3"/>
      <c r="P1421" s="3"/>
      <c r="Q1421" s="3"/>
      <c r="R1421" s="3"/>
      <c r="S1421" s="3"/>
      <c r="T1421" s="3"/>
      <c r="U1421" s="3"/>
      <c r="V1421" s="3"/>
      <c r="W1421" s="3"/>
      <c r="X1421" s="3"/>
      <c r="Y1421" s="3"/>
      <c r="Z1421" s="3"/>
      <c r="AA1421" s="3"/>
      <c r="AB1421" s="3"/>
      <c r="AC1421" s="3"/>
      <c r="AD1421" s="3" t="s">
        <v>339</v>
      </c>
      <c r="AE1421" s="3"/>
      <c r="AF1421" s="3">
        <f t="shared" si="30"/>
        <v>20</v>
      </c>
      <c r="AG1421" s="3">
        <f>_xlfn.ISOWEEKNUM(EDF[[#This Row],[Date]])</f>
        <v>47</v>
      </c>
      <c r="AH1421" s="3">
        <f>YEAR(EDF[[#This Row],[Date]])</f>
        <v>2023</v>
      </c>
      <c r="AI1421" s="3"/>
      <c r="AJ1421" s="3"/>
      <c r="AK1421" s="3"/>
    </row>
    <row r="1422" spans="1:37" x14ac:dyDescent="0.2">
      <c r="A1422" s="1">
        <v>45252.335509259261</v>
      </c>
      <c r="B1422" s="3" t="s">
        <v>86</v>
      </c>
      <c r="C1422" s="2">
        <v>45252</v>
      </c>
      <c r="D1422" s="3" t="s">
        <v>336</v>
      </c>
      <c r="E1422" s="3">
        <v>4</v>
      </c>
      <c r="F1422" s="3">
        <v>2</v>
      </c>
      <c r="G1422" s="3">
        <v>2</v>
      </c>
      <c r="H1422" s="3">
        <v>2</v>
      </c>
      <c r="I1422" s="3">
        <v>3</v>
      </c>
      <c r="J1422" s="3">
        <v>3</v>
      </c>
      <c r="K1422" s="3"/>
      <c r="L1422" s="3">
        <v>7</v>
      </c>
      <c r="M1422" s="3"/>
      <c r="N1422" s="3"/>
      <c r="O1422" s="3"/>
      <c r="P1422" s="3"/>
      <c r="Q1422" s="3"/>
      <c r="R1422" s="3"/>
      <c r="S1422" s="3"/>
      <c r="T1422" s="3"/>
      <c r="U1422" s="3"/>
      <c r="V1422" s="3"/>
      <c r="W1422" s="3"/>
      <c r="X1422" s="3"/>
      <c r="Y1422" s="3"/>
      <c r="Z1422" s="3"/>
      <c r="AA1422" s="3" t="s">
        <v>337</v>
      </c>
      <c r="AB1422" s="3"/>
      <c r="AC1422" s="3"/>
      <c r="AD1422" s="3"/>
      <c r="AE1422" s="3" t="s">
        <v>463</v>
      </c>
      <c r="AF1422" s="3">
        <f t="shared" si="30"/>
        <v>16</v>
      </c>
      <c r="AG1422" s="3">
        <f>_xlfn.ISOWEEKNUM(EDF[[#This Row],[Date]])</f>
        <v>47</v>
      </c>
      <c r="AH1422" s="3">
        <f>YEAR(EDF[[#This Row],[Date]])</f>
        <v>2023</v>
      </c>
      <c r="AI1422" s="3"/>
      <c r="AJ1422" s="3"/>
      <c r="AK1422" s="3"/>
    </row>
    <row r="1423" spans="1:37" x14ac:dyDescent="0.2">
      <c r="A1423" s="1">
        <v>45252.337164351855</v>
      </c>
      <c r="B1423" s="3" t="s">
        <v>99</v>
      </c>
      <c r="C1423" s="2">
        <v>45252</v>
      </c>
      <c r="D1423" s="3" t="s">
        <v>336</v>
      </c>
      <c r="E1423" s="3">
        <v>4</v>
      </c>
      <c r="F1423" s="3">
        <v>2</v>
      </c>
      <c r="G1423" s="3">
        <v>3</v>
      </c>
      <c r="H1423" s="3">
        <v>3</v>
      </c>
      <c r="I1423" s="3">
        <v>4</v>
      </c>
      <c r="J1423" s="3">
        <v>4</v>
      </c>
      <c r="K1423" s="3"/>
      <c r="L1423" s="3"/>
      <c r="M1423" s="3"/>
      <c r="N1423" s="3"/>
      <c r="O1423" s="3"/>
      <c r="P1423" s="3"/>
      <c r="Q1423" s="3"/>
      <c r="R1423" s="3"/>
      <c r="S1423" s="3"/>
      <c r="T1423" s="3"/>
      <c r="U1423" s="3"/>
      <c r="V1423" s="3"/>
      <c r="W1423" s="3"/>
      <c r="X1423" s="3"/>
      <c r="Y1423" s="3"/>
      <c r="Z1423" s="3"/>
      <c r="AA1423" s="3"/>
      <c r="AB1423" s="3"/>
      <c r="AC1423" s="3"/>
      <c r="AD1423" s="3"/>
      <c r="AE1423" s="3"/>
      <c r="AF1423" s="3">
        <f t="shared" si="30"/>
        <v>20</v>
      </c>
      <c r="AG1423" s="3">
        <f>_xlfn.ISOWEEKNUM(EDF[[#This Row],[Date]])</f>
        <v>47</v>
      </c>
      <c r="AH1423" s="3">
        <f>YEAR(EDF[[#This Row],[Date]])</f>
        <v>2023</v>
      </c>
      <c r="AI1423" s="3"/>
      <c r="AJ1423" s="3"/>
      <c r="AK1423" s="3"/>
    </row>
    <row r="1424" spans="1:37" x14ac:dyDescent="0.2">
      <c r="A1424" s="1">
        <v>45252.34034722222</v>
      </c>
      <c r="B1424" s="3" t="s">
        <v>188</v>
      </c>
      <c r="C1424" s="2">
        <v>45252</v>
      </c>
      <c r="D1424" s="3" t="s">
        <v>343</v>
      </c>
      <c r="E1424" s="3">
        <v>3</v>
      </c>
      <c r="F1424" s="3">
        <v>3</v>
      </c>
      <c r="G1424" s="3">
        <v>4</v>
      </c>
      <c r="H1424" s="3">
        <v>2</v>
      </c>
      <c r="I1424" s="3">
        <v>4</v>
      </c>
      <c r="J1424" s="3">
        <v>4</v>
      </c>
      <c r="K1424" s="3"/>
      <c r="L1424" s="3"/>
      <c r="M1424" s="3"/>
      <c r="N1424" s="3"/>
      <c r="O1424" s="3"/>
      <c r="P1424" s="3"/>
      <c r="Q1424" s="3"/>
      <c r="R1424" s="3"/>
      <c r="S1424" s="3"/>
      <c r="T1424" s="3"/>
      <c r="U1424" s="3"/>
      <c r="V1424" s="3"/>
      <c r="W1424" s="3"/>
      <c r="X1424" s="3"/>
      <c r="Y1424" s="3"/>
      <c r="Z1424" s="3"/>
      <c r="AA1424" s="3"/>
      <c r="AB1424" s="3"/>
      <c r="AC1424" s="3"/>
      <c r="AD1424" s="3"/>
      <c r="AE1424" s="3"/>
      <c r="AF1424" s="3">
        <f t="shared" si="30"/>
        <v>20</v>
      </c>
      <c r="AG1424" s="3">
        <f>_xlfn.ISOWEEKNUM(EDF[[#This Row],[Date]])</f>
        <v>47</v>
      </c>
      <c r="AH1424" s="3">
        <f>YEAR(EDF[[#This Row],[Date]])</f>
        <v>2023</v>
      </c>
      <c r="AI1424" s="3"/>
      <c r="AJ1424" s="3"/>
      <c r="AK1424" s="3"/>
    </row>
    <row r="1425" spans="1:37" x14ac:dyDescent="0.2">
      <c r="A1425" s="1">
        <v>45252.340567129628</v>
      </c>
      <c r="B1425" s="3" t="s">
        <v>167</v>
      </c>
      <c r="C1425" s="2">
        <v>45252</v>
      </c>
      <c r="D1425" s="3" t="s">
        <v>344</v>
      </c>
      <c r="E1425" s="3">
        <v>3</v>
      </c>
      <c r="F1425" s="3">
        <v>4</v>
      </c>
      <c r="G1425" s="3">
        <v>2</v>
      </c>
      <c r="H1425" s="3">
        <v>4</v>
      </c>
      <c r="I1425" s="3">
        <v>4</v>
      </c>
      <c r="J1425" s="3">
        <v>4</v>
      </c>
      <c r="K1425" s="3"/>
      <c r="L1425" s="3"/>
      <c r="M1425" s="3"/>
      <c r="N1425" s="3"/>
      <c r="O1425" s="3"/>
      <c r="P1425" s="3"/>
      <c r="Q1425" s="3"/>
      <c r="R1425" s="3"/>
      <c r="S1425" s="3"/>
      <c r="T1425" s="3"/>
      <c r="U1425" s="3"/>
      <c r="V1425" s="3"/>
      <c r="W1425" s="3"/>
      <c r="X1425" s="3"/>
      <c r="Y1425" s="3"/>
      <c r="Z1425" s="3"/>
      <c r="AA1425" s="3"/>
      <c r="AB1425" s="3"/>
      <c r="AC1425" s="3"/>
      <c r="AD1425" s="3"/>
      <c r="AE1425" s="3"/>
      <c r="AF1425" s="3">
        <f t="shared" si="30"/>
        <v>21</v>
      </c>
      <c r="AG1425" s="3">
        <f>_xlfn.ISOWEEKNUM(EDF[[#This Row],[Date]])</f>
        <v>47</v>
      </c>
      <c r="AH1425" s="3">
        <f>YEAR(EDF[[#This Row],[Date]])</f>
        <v>2023</v>
      </c>
      <c r="AI1425" s="3"/>
      <c r="AJ1425" s="3"/>
      <c r="AK1425" s="3"/>
    </row>
    <row r="1426" spans="1:37" x14ac:dyDescent="0.2">
      <c r="A1426" s="1">
        <v>45252.340925925928</v>
      </c>
      <c r="B1426" s="3" t="s">
        <v>313</v>
      </c>
      <c r="C1426" s="2">
        <v>45252</v>
      </c>
      <c r="D1426" s="3" t="s">
        <v>344</v>
      </c>
      <c r="E1426" s="3">
        <v>3</v>
      </c>
      <c r="F1426" s="3">
        <v>2</v>
      </c>
      <c r="G1426" s="3">
        <v>2</v>
      </c>
      <c r="H1426" s="3">
        <v>2</v>
      </c>
      <c r="I1426" s="3">
        <v>3</v>
      </c>
      <c r="J1426" s="3">
        <v>2</v>
      </c>
      <c r="K1426" s="3"/>
      <c r="L1426" s="3">
        <v>5</v>
      </c>
      <c r="M1426" s="3"/>
      <c r="N1426" s="3"/>
      <c r="O1426" s="3"/>
      <c r="P1426" s="3" t="s">
        <v>339</v>
      </c>
      <c r="Q1426" s="3"/>
      <c r="R1426" s="3"/>
      <c r="S1426" s="3"/>
      <c r="T1426" s="3"/>
      <c r="U1426" s="3"/>
      <c r="V1426" s="3"/>
      <c r="W1426" s="3"/>
      <c r="X1426" s="3"/>
      <c r="Y1426" s="3"/>
      <c r="Z1426" s="3"/>
      <c r="AA1426" s="3"/>
      <c r="AB1426" s="3"/>
      <c r="AC1426" s="3"/>
      <c r="AD1426" s="3"/>
      <c r="AE1426" s="3"/>
      <c r="AF1426" s="3">
        <f t="shared" si="30"/>
        <v>14</v>
      </c>
      <c r="AG1426" s="3">
        <f>_xlfn.ISOWEEKNUM(EDF[[#This Row],[Date]])</f>
        <v>47</v>
      </c>
      <c r="AH1426" s="3">
        <f>YEAR(EDF[[#This Row],[Date]])</f>
        <v>2023</v>
      </c>
      <c r="AI1426" s="3"/>
      <c r="AJ1426" s="3"/>
      <c r="AK1426" s="3"/>
    </row>
    <row r="1427" spans="1:37" x14ac:dyDescent="0.2">
      <c r="A1427" s="1">
        <v>45252.343333333331</v>
      </c>
      <c r="B1427" s="3" t="s">
        <v>109</v>
      </c>
      <c r="C1427" s="2">
        <v>45253</v>
      </c>
      <c r="D1427" s="3" t="s">
        <v>336</v>
      </c>
      <c r="E1427" s="3">
        <v>4</v>
      </c>
      <c r="F1427" s="3">
        <v>3</v>
      </c>
      <c r="G1427" s="3">
        <v>5</v>
      </c>
      <c r="H1427" s="3">
        <v>4</v>
      </c>
      <c r="I1427" s="3">
        <v>3</v>
      </c>
      <c r="J1427" s="3">
        <v>5</v>
      </c>
      <c r="K1427" s="3"/>
      <c r="L1427" s="3"/>
      <c r="M1427" s="3"/>
      <c r="N1427" s="3"/>
      <c r="O1427" s="3"/>
      <c r="P1427" s="3"/>
      <c r="Q1427" s="3"/>
      <c r="R1427" s="3"/>
      <c r="S1427" s="3"/>
      <c r="T1427" s="3"/>
      <c r="U1427" s="3"/>
      <c r="V1427" s="3"/>
      <c r="W1427" s="3"/>
      <c r="X1427" s="3"/>
      <c r="Y1427" s="3"/>
      <c r="Z1427" s="3"/>
      <c r="AA1427" s="3"/>
      <c r="AB1427" s="3"/>
      <c r="AC1427" s="3"/>
      <c r="AD1427" s="3"/>
      <c r="AE1427" s="3"/>
      <c r="AF1427" s="3">
        <f t="shared" si="30"/>
        <v>24</v>
      </c>
      <c r="AG1427" s="3">
        <f>_xlfn.ISOWEEKNUM(EDF[[#This Row],[Date]])</f>
        <v>47</v>
      </c>
      <c r="AH1427" s="3">
        <f>YEAR(EDF[[#This Row],[Date]])</f>
        <v>2023</v>
      </c>
      <c r="AI1427" s="3"/>
      <c r="AJ1427" s="3"/>
      <c r="AK1427" s="3"/>
    </row>
    <row r="1428" spans="1:37" x14ac:dyDescent="0.2">
      <c r="A1428" s="1">
        <v>45252.351793981485</v>
      </c>
      <c r="B1428" s="3" t="s">
        <v>230</v>
      </c>
      <c r="C1428" s="2">
        <v>45252</v>
      </c>
      <c r="D1428" s="3" t="s">
        <v>334</v>
      </c>
      <c r="E1428" s="3">
        <v>4</v>
      </c>
      <c r="F1428" s="3">
        <v>3</v>
      </c>
      <c r="G1428" s="3">
        <v>4</v>
      </c>
      <c r="H1428" s="3">
        <v>3</v>
      </c>
      <c r="I1428" s="3">
        <v>3</v>
      </c>
      <c r="J1428" s="3">
        <v>3</v>
      </c>
      <c r="K1428" s="3"/>
      <c r="L1428" s="3"/>
      <c r="M1428" s="3"/>
      <c r="N1428" s="3"/>
      <c r="O1428" s="3"/>
      <c r="P1428" s="3"/>
      <c r="Q1428" s="3"/>
      <c r="R1428" s="3"/>
      <c r="S1428" s="3"/>
      <c r="T1428" s="3"/>
      <c r="U1428" s="3"/>
      <c r="V1428" s="3"/>
      <c r="W1428" s="3"/>
      <c r="X1428" s="3"/>
      <c r="Y1428" s="3"/>
      <c r="Z1428" s="3"/>
      <c r="AA1428" s="3"/>
      <c r="AB1428" s="3"/>
      <c r="AC1428" s="3"/>
      <c r="AD1428" s="3"/>
      <c r="AE1428" s="3"/>
      <c r="AF1428" s="3">
        <f t="shared" si="30"/>
        <v>20</v>
      </c>
      <c r="AG1428" s="3">
        <f>_xlfn.ISOWEEKNUM(EDF[[#This Row],[Date]])</f>
        <v>47</v>
      </c>
      <c r="AH1428" s="3">
        <f>YEAR(EDF[[#This Row],[Date]])</f>
        <v>2023</v>
      </c>
      <c r="AI1428" s="3"/>
      <c r="AJ1428" s="3"/>
      <c r="AK1428" s="3"/>
    </row>
    <row r="1429" spans="1:37" x14ac:dyDescent="0.2">
      <c r="A1429" s="1">
        <v>45252.352025462962</v>
      </c>
      <c r="B1429" s="3" t="s">
        <v>76</v>
      </c>
      <c r="C1429" s="2">
        <v>45252</v>
      </c>
      <c r="D1429" s="3" t="s">
        <v>344</v>
      </c>
      <c r="E1429" s="3">
        <v>3</v>
      </c>
      <c r="F1429" s="3">
        <v>3</v>
      </c>
      <c r="G1429" s="3">
        <v>2</v>
      </c>
      <c r="H1429" s="3">
        <v>2</v>
      </c>
      <c r="I1429" s="3">
        <v>3</v>
      </c>
      <c r="J1429" s="3">
        <v>3</v>
      </c>
      <c r="K1429" s="3"/>
      <c r="L1429" s="3">
        <v>6</v>
      </c>
      <c r="M1429" s="3"/>
      <c r="N1429" s="3"/>
      <c r="O1429" s="3"/>
      <c r="P1429" s="3"/>
      <c r="Q1429" s="3"/>
      <c r="R1429" s="3" t="s">
        <v>335</v>
      </c>
      <c r="S1429" s="3"/>
      <c r="T1429" s="3"/>
      <c r="U1429" s="3"/>
      <c r="V1429" s="3"/>
      <c r="W1429" s="3"/>
      <c r="X1429" s="3"/>
      <c r="Y1429" s="3"/>
      <c r="Z1429" s="3" t="s">
        <v>339</v>
      </c>
      <c r="AA1429" s="3"/>
      <c r="AB1429" s="3"/>
      <c r="AC1429" s="3"/>
      <c r="AD1429" s="3"/>
      <c r="AE1429" s="3"/>
      <c r="AF1429" s="3">
        <f t="shared" si="30"/>
        <v>16</v>
      </c>
      <c r="AG1429" s="3">
        <f>_xlfn.ISOWEEKNUM(EDF[[#This Row],[Date]])</f>
        <v>47</v>
      </c>
      <c r="AH1429" s="3">
        <f>YEAR(EDF[[#This Row],[Date]])</f>
        <v>2023</v>
      </c>
      <c r="AI1429" s="3"/>
      <c r="AJ1429" s="3"/>
      <c r="AK1429" s="3"/>
    </row>
    <row r="1430" spans="1:37" x14ac:dyDescent="0.2">
      <c r="A1430" s="1">
        <v>45252.354456018518</v>
      </c>
      <c r="B1430" s="3" t="s">
        <v>112</v>
      </c>
      <c r="C1430" s="2">
        <v>45252</v>
      </c>
      <c r="D1430" s="3" t="s">
        <v>334</v>
      </c>
      <c r="E1430" s="3">
        <v>3</v>
      </c>
      <c r="F1430" s="3">
        <v>3</v>
      </c>
      <c r="G1430" s="3">
        <v>3</v>
      </c>
      <c r="H1430" s="3">
        <v>3</v>
      </c>
      <c r="I1430" s="3">
        <v>3</v>
      </c>
      <c r="J1430" s="3">
        <v>4</v>
      </c>
      <c r="K1430" s="3"/>
      <c r="L1430" s="3"/>
      <c r="M1430" s="3"/>
      <c r="N1430" s="3"/>
      <c r="O1430" s="3"/>
      <c r="P1430" s="3"/>
      <c r="Q1430" s="3"/>
      <c r="R1430" s="3"/>
      <c r="S1430" s="3"/>
      <c r="T1430" s="3"/>
      <c r="U1430" s="3"/>
      <c r="V1430" s="3"/>
      <c r="W1430" s="3"/>
      <c r="X1430" s="3"/>
      <c r="Y1430" s="3"/>
      <c r="Z1430" s="3"/>
      <c r="AA1430" s="3"/>
      <c r="AB1430" s="3"/>
      <c r="AC1430" s="3"/>
      <c r="AD1430" s="3"/>
      <c r="AE1430" s="3"/>
      <c r="AF1430" s="3">
        <f t="shared" si="30"/>
        <v>19</v>
      </c>
      <c r="AG1430" s="3">
        <f>_xlfn.ISOWEEKNUM(EDF[[#This Row],[Date]])</f>
        <v>47</v>
      </c>
      <c r="AH1430" s="3">
        <f>YEAR(EDF[[#This Row],[Date]])</f>
        <v>2023</v>
      </c>
      <c r="AI1430" s="3"/>
      <c r="AJ1430" s="3"/>
      <c r="AK1430" s="3"/>
    </row>
    <row r="1431" spans="1:37" x14ac:dyDescent="0.2">
      <c r="A1431" s="1">
        <v>45252.369675925926</v>
      </c>
      <c r="B1431" s="3" t="s">
        <v>191</v>
      </c>
      <c r="C1431" s="2">
        <v>45252</v>
      </c>
      <c r="D1431" s="3" t="s">
        <v>334</v>
      </c>
      <c r="E1431" s="3">
        <v>5</v>
      </c>
      <c r="F1431" s="3">
        <v>4</v>
      </c>
      <c r="G1431" s="3">
        <v>5</v>
      </c>
      <c r="H1431" s="3">
        <v>4</v>
      </c>
      <c r="I1431" s="3">
        <v>4</v>
      </c>
      <c r="J1431" s="3">
        <v>5</v>
      </c>
      <c r="K1431" s="3"/>
      <c r="L1431" s="3">
        <v>2</v>
      </c>
      <c r="M1431" s="3"/>
      <c r="N1431" s="3"/>
      <c r="O1431" s="3"/>
      <c r="P1431" s="3"/>
      <c r="Q1431" s="3"/>
      <c r="R1431" s="3"/>
      <c r="S1431" s="3"/>
      <c r="T1431" s="3"/>
      <c r="U1431" s="3"/>
      <c r="V1431" s="3"/>
      <c r="W1431" s="3"/>
      <c r="X1431" s="3"/>
      <c r="Y1431" s="3"/>
      <c r="Z1431" s="3" t="s">
        <v>337</v>
      </c>
      <c r="AA1431" s="3"/>
      <c r="AB1431" s="3"/>
      <c r="AC1431" s="3"/>
      <c r="AD1431" s="3"/>
      <c r="AE1431" s="3"/>
      <c r="AF1431" s="3">
        <f t="shared" si="30"/>
        <v>27</v>
      </c>
      <c r="AG1431" s="3">
        <f>_xlfn.ISOWEEKNUM(EDF[[#This Row],[Date]])</f>
        <v>47</v>
      </c>
      <c r="AH1431" s="3">
        <f>YEAR(EDF[[#This Row],[Date]])</f>
        <v>2023</v>
      </c>
      <c r="AI1431" s="3"/>
      <c r="AJ1431" s="3"/>
      <c r="AK1431" s="3"/>
    </row>
    <row r="1432" spans="1:37" x14ac:dyDescent="0.2">
      <c r="A1432" s="1">
        <v>45252.373078703706</v>
      </c>
      <c r="B1432" s="3" t="s">
        <v>181</v>
      </c>
      <c r="C1432" s="2">
        <v>45252</v>
      </c>
      <c r="D1432" s="3" t="s">
        <v>344</v>
      </c>
      <c r="E1432" s="3">
        <v>4</v>
      </c>
      <c r="F1432" s="3">
        <v>3</v>
      </c>
      <c r="G1432" s="3">
        <v>4</v>
      </c>
      <c r="H1432" s="3">
        <v>4</v>
      </c>
      <c r="I1432" s="3">
        <v>3</v>
      </c>
      <c r="J1432" s="3">
        <v>3</v>
      </c>
      <c r="K1432" s="3"/>
      <c r="L1432" s="3"/>
      <c r="M1432" s="3"/>
      <c r="N1432" s="3"/>
      <c r="O1432" s="3"/>
      <c r="P1432" s="3"/>
      <c r="Q1432" s="3"/>
      <c r="R1432" s="3"/>
      <c r="S1432" s="3"/>
      <c r="T1432" s="3"/>
      <c r="U1432" s="3"/>
      <c r="V1432" s="3"/>
      <c r="W1432" s="3"/>
      <c r="X1432" s="3"/>
      <c r="Y1432" s="3"/>
      <c r="Z1432" s="3"/>
      <c r="AA1432" s="3"/>
      <c r="AB1432" s="3"/>
      <c r="AC1432" s="3"/>
      <c r="AD1432" s="3"/>
      <c r="AE1432" s="3"/>
      <c r="AF1432" s="3">
        <f t="shared" si="30"/>
        <v>21</v>
      </c>
      <c r="AG1432" s="3">
        <f>_xlfn.ISOWEEKNUM(EDF[[#This Row],[Date]])</f>
        <v>47</v>
      </c>
      <c r="AH1432" s="3">
        <f>YEAR(EDF[[#This Row],[Date]])</f>
        <v>2023</v>
      </c>
      <c r="AI1432" s="3"/>
      <c r="AJ1432" s="3"/>
      <c r="AK1432" s="3"/>
    </row>
    <row r="1433" spans="1:37" x14ac:dyDescent="0.2">
      <c r="A1433" s="1">
        <v>45252.381296296298</v>
      </c>
      <c r="B1433" s="3" t="s">
        <v>87</v>
      </c>
      <c r="C1433" s="2">
        <v>45252</v>
      </c>
      <c r="D1433" s="3" t="s">
        <v>343</v>
      </c>
      <c r="E1433" s="3">
        <v>4</v>
      </c>
      <c r="F1433" s="3">
        <v>4</v>
      </c>
      <c r="G1433" s="3">
        <v>3</v>
      </c>
      <c r="H1433" s="3">
        <v>3</v>
      </c>
      <c r="I1433" s="3">
        <v>4</v>
      </c>
      <c r="J1433" s="3">
        <v>4</v>
      </c>
      <c r="K1433" s="3"/>
      <c r="L1433" s="3"/>
      <c r="M1433" s="3"/>
      <c r="N1433" s="3"/>
      <c r="O1433" s="3"/>
      <c r="P1433" s="3"/>
      <c r="Q1433" s="3"/>
      <c r="R1433" s="3"/>
      <c r="S1433" s="3"/>
      <c r="T1433" s="3"/>
      <c r="U1433" s="3"/>
      <c r="V1433" s="3"/>
      <c r="W1433" s="3"/>
      <c r="X1433" s="3"/>
      <c r="Y1433" s="3"/>
      <c r="Z1433" s="3"/>
      <c r="AA1433" s="3"/>
      <c r="AB1433" s="3"/>
      <c r="AC1433" s="3"/>
      <c r="AD1433" s="3"/>
      <c r="AE1433" s="3"/>
      <c r="AF1433" s="3">
        <f t="shared" si="30"/>
        <v>22</v>
      </c>
      <c r="AG1433" s="3">
        <f>_xlfn.ISOWEEKNUM(EDF[[#This Row],[Date]])</f>
        <v>47</v>
      </c>
      <c r="AH1433" s="3">
        <f>YEAR(EDF[[#This Row],[Date]])</f>
        <v>2023</v>
      </c>
      <c r="AI1433" s="3"/>
      <c r="AJ1433" s="3"/>
      <c r="AK1433" s="3"/>
    </row>
    <row r="1434" spans="1:37" x14ac:dyDescent="0.2">
      <c r="A1434" s="1">
        <v>45252.398460648146</v>
      </c>
      <c r="B1434" s="3" t="s">
        <v>243</v>
      </c>
      <c r="C1434" s="2">
        <v>45252</v>
      </c>
      <c r="D1434" s="3" t="s">
        <v>334</v>
      </c>
      <c r="E1434" s="3">
        <v>4</v>
      </c>
      <c r="F1434" s="3">
        <v>3</v>
      </c>
      <c r="G1434" s="3">
        <v>2</v>
      </c>
      <c r="H1434" s="3">
        <v>5</v>
      </c>
      <c r="I1434" s="3">
        <v>2</v>
      </c>
      <c r="J1434" s="3">
        <v>4</v>
      </c>
      <c r="K1434" s="3"/>
      <c r="L1434" s="3"/>
      <c r="M1434" s="3"/>
      <c r="N1434" s="3"/>
      <c r="O1434" s="3"/>
      <c r="P1434" s="3"/>
      <c r="Q1434" s="3"/>
      <c r="R1434" s="3"/>
      <c r="S1434" s="3"/>
      <c r="T1434" s="3"/>
      <c r="U1434" s="3"/>
      <c r="V1434" s="3"/>
      <c r="W1434" s="3"/>
      <c r="X1434" s="3"/>
      <c r="Y1434" s="3"/>
      <c r="Z1434" s="3"/>
      <c r="AA1434" s="3"/>
      <c r="AB1434" s="3"/>
      <c r="AC1434" s="3"/>
      <c r="AD1434" s="3"/>
      <c r="AE1434" s="3"/>
      <c r="AF1434" s="3">
        <f t="shared" si="30"/>
        <v>20</v>
      </c>
      <c r="AG1434" s="3">
        <f>_xlfn.ISOWEEKNUM(EDF[[#This Row],[Date]])</f>
        <v>47</v>
      </c>
      <c r="AH1434" s="3">
        <f>YEAR(EDF[[#This Row],[Date]])</f>
        <v>2023</v>
      </c>
      <c r="AI1434" s="3"/>
      <c r="AJ1434" s="3"/>
      <c r="AK1434" s="3"/>
    </row>
    <row r="1435" spans="1:37" x14ac:dyDescent="0.2">
      <c r="A1435" s="1">
        <v>45252.400983796295</v>
      </c>
      <c r="B1435" s="3" t="s">
        <v>193</v>
      </c>
      <c r="C1435" s="2">
        <v>45252</v>
      </c>
      <c r="D1435" s="3" t="s">
        <v>334</v>
      </c>
      <c r="E1435" s="3">
        <v>4</v>
      </c>
      <c r="F1435" s="3">
        <v>4</v>
      </c>
      <c r="G1435" s="3">
        <v>5</v>
      </c>
      <c r="H1435" s="3">
        <v>5</v>
      </c>
      <c r="I1435" s="3">
        <v>4</v>
      </c>
      <c r="J1435" s="3">
        <v>4</v>
      </c>
      <c r="K1435" s="3"/>
      <c r="L1435" s="3">
        <v>2</v>
      </c>
      <c r="M1435" s="3"/>
      <c r="N1435" s="3"/>
      <c r="O1435" s="3"/>
      <c r="P1435" s="3"/>
      <c r="Q1435" s="3"/>
      <c r="R1435" s="3"/>
      <c r="S1435" s="3"/>
      <c r="T1435" s="3"/>
      <c r="U1435" s="3"/>
      <c r="V1435" s="3"/>
      <c r="W1435" s="3" t="s">
        <v>337</v>
      </c>
      <c r="X1435" s="3"/>
      <c r="Y1435" s="3" t="s">
        <v>339</v>
      </c>
      <c r="Z1435" s="3"/>
      <c r="AA1435" s="3"/>
      <c r="AB1435" s="3"/>
      <c r="AC1435" s="3"/>
      <c r="AD1435" s="3"/>
      <c r="AE1435" s="3"/>
      <c r="AF1435" s="3">
        <f t="shared" si="30"/>
        <v>26</v>
      </c>
      <c r="AG1435" s="3">
        <f>_xlfn.ISOWEEKNUM(EDF[[#This Row],[Date]])</f>
        <v>47</v>
      </c>
      <c r="AH1435" s="3">
        <f>YEAR(EDF[[#This Row],[Date]])</f>
        <v>2023</v>
      </c>
      <c r="AI1435" s="3"/>
      <c r="AJ1435" s="3"/>
      <c r="AK1435" s="3"/>
    </row>
    <row r="1436" spans="1:37" x14ac:dyDescent="0.2">
      <c r="A1436" s="1">
        <v>45252.404027777775</v>
      </c>
      <c r="B1436" s="3" t="s">
        <v>205</v>
      </c>
      <c r="C1436" s="2">
        <v>45252</v>
      </c>
      <c r="D1436" s="3" t="s">
        <v>334</v>
      </c>
      <c r="E1436" s="3">
        <v>3</v>
      </c>
      <c r="F1436" s="3">
        <v>3</v>
      </c>
      <c r="G1436" s="3">
        <v>4</v>
      </c>
      <c r="H1436" s="3">
        <v>3</v>
      </c>
      <c r="I1436" s="3">
        <v>2</v>
      </c>
      <c r="J1436" s="3">
        <v>3</v>
      </c>
      <c r="K1436" s="3"/>
      <c r="L1436" s="3"/>
      <c r="M1436" s="3"/>
      <c r="N1436" s="3"/>
      <c r="O1436" s="3"/>
      <c r="P1436" s="3"/>
      <c r="Q1436" s="3"/>
      <c r="R1436" s="3"/>
      <c r="S1436" s="3"/>
      <c r="T1436" s="3"/>
      <c r="U1436" s="3"/>
      <c r="V1436" s="3"/>
      <c r="W1436" s="3"/>
      <c r="X1436" s="3"/>
      <c r="Y1436" s="3"/>
      <c r="Z1436" s="3"/>
      <c r="AA1436" s="3"/>
      <c r="AB1436" s="3"/>
      <c r="AC1436" s="3"/>
      <c r="AD1436" s="3"/>
      <c r="AE1436" s="3"/>
      <c r="AF1436" s="3">
        <f t="shared" si="30"/>
        <v>18</v>
      </c>
      <c r="AG1436" s="3">
        <f>_xlfn.ISOWEEKNUM(EDF[[#This Row],[Date]])</f>
        <v>47</v>
      </c>
      <c r="AH1436" s="3">
        <f>YEAR(EDF[[#This Row],[Date]])</f>
        <v>2023</v>
      </c>
      <c r="AI1436" s="3"/>
      <c r="AJ1436" s="3"/>
      <c r="AK1436" s="3"/>
    </row>
    <row r="1437" spans="1:37" x14ac:dyDescent="0.2">
      <c r="A1437" s="1">
        <v>45252.408645833333</v>
      </c>
      <c r="B1437" s="3" t="s">
        <v>95</v>
      </c>
      <c r="C1437" s="2">
        <v>45252</v>
      </c>
      <c r="D1437" s="3" t="s">
        <v>344</v>
      </c>
      <c r="E1437" s="3">
        <v>3</v>
      </c>
      <c r="F1437" s="3">
        <v>2</v>
      </c>
      <c r="G1437" s="3">
        <v>2</v>
      </c>
      <c r="H1437" s="3">
        <v>3</v>
      </c>
      <c r="I1437" s="3">
        <v>3</v>
      </c>
      <c r="J1437" s="3">
        <v>3</v>
      </c>
      <c r="K1437" s="3"/>
      <c r="L1437" s="3"/>
      <c r="M1437" s="3"/>
      <c r="N1437" s="3"/>
      <c r="O1437" s="3"/>
      <c r="P1437" s="3"/>
      <c r="Q1437" s="3"/>
      <c r="R1437" s="3"/>
      <c r="S1437" s="3"/>
      <c r="T1437" s="3"/>
      <c r="U1437" s="3"/>
      <c r="V1437" s="3"/>
      <c r="W1437" s="3"/>
      <c r="X1437" s="3"/>
      <c r="Y1437" s="3"/>
      <c r="Z1437" s="3"/>
      <c r="AA1437" s="3"/>
      <c r="AB1437" s="3"/>
      <c r="AC1437" s="3"/>
      <c r="AD1437" s="3"/>
      <c r="AE1437" s="3"/>
      <c r="AF1437" s="3">
        <f t="shared" si="30"/>
        <v>16</v>
      </c>
      <c r="AG1437" s="3">
        <f>_xlfn.ISOWEEKNUM(EDF[[#This Row],[Date]])</f>
        <v>47</v>
      </c>
      <c r="AH1437" s="3">
        <f>YEAR(EDF[[#This Row],[Date]])</f>
        <v>2023</v>
      </c>
      <c r="AI1437" s="3"/>
      <c r="AJ1437" s="3"/>
      <c r="AK1437" s="3"/>
    </row>
    <row r="1438" spans="1:37" x14ac:dyDescent="0.2">
      <c r="A1438" s="1">
        <v>45252.409826388888</v>
      </c>
      <c r="B1438" s="3" t="s">
        <v>78</v>
      </c>
      <c r="C1438" s="2">
        <v>45252</v>
      </c>
      <c r="D1438" s="3" t="s">
        <v>334</v>
      </c>
      <c r="E1438" s="3">
        <v>3</v>
      </c>
      <c r="F1438" s="3">
        <v>3</v>
      </c>
      <c r="G1438" s="3">
        <v>2</v>
      </c>
      <c r="H1438" s="3">
        <v>3</v>
      </c>
      <c r="I1438" s="3">
        <v>3</v>
      </c>
      <c r="J1438" s="3">
        <v>4</v>
      </c>
      <c r="K1438" s="3" t="s">
        <v>464</v>
      </c>
      <c r="L1438" s="3"/>
      <c r="M1438" s="3"/>
      <c r="N1438" s="3"/>
      <c r="O1438" s="3"/>
      <c r="P1438" s="3"/>
      <c r="Q1438" s="3"/>
      <c r="R1438" s="3"/>
      <c r="S1438" s="3"/>
      <c r="T1438" s="3"/>
      <c r="U1438" s="3"/>
      <c r="V1438" s="3"/>
      <c r="W1438" s="3"/>
      <c r="X1438" s="3"/>
      <c r="Y1438" s="3"/>
      <c r="Z1438" s="3"/>
      <c r="AA1438" s="3"/>
      <c r="AB1438" s="3"/>
      <c r="AC1438" s="3"/>
      <c r="AD1438" s="3"/>
      <c r="AE1438" s="3"/>
      <c r="AF1438" s="3">
        <f t="shared" si="30"/>
        <v>18</v>
      </c>
      <c r="AG1438" s="3">
        <f>_xlfn.ISOWEEKNUM(EDF[[#This Row],[Date]])</f>
        <v>47</v>
      </c>
      <c r="AH1438" s="3">
        <f>YEAR(EDF[[#This Row],[Date]])</f>
        <v>2023</v>
      </c>
      <c r="AI1438" s="3"/>
      <c r="AJ1438" s="3"/>
      <c r="AK1438" s="3"/>
    </row>
    <row r="1439" spans="1:37" x14ac:dyDescent="0.2">
      <c r="A1439" s="1">
        <v>45252.413599537038</v>
      </c>
      <c r="B1439" s="3" t="s">
        <v>93</v>
      </c>
      <c r="C1439" s="2">
        <v>45252</v>
      </c>
      <c r="D1439" s="3" t="s">
        <v>334</v>
      </c>
      <c r="E1439" s="3">
        <v>4</v>
      </c>
      <c r="F1439" s="3">
        <v>3</v>
      </c>
      <c r="G1439" s="3">
        <v>2</v>
      </c>
      <c r="H1439" s="3">
        <v>3</v>
      </c>
      <c r="I1439" s="3">
        <v>3</v>
      </c>
      <c r="J1439" s="3">
        <v>3</v>
      </c>
      <c r="K1439" s="3"/>
      <c r="L1439" s="3"/>
      <c r="M1439" s="3"/>
      <c r="N1439" s="3"/>
      <c r="O1439" s="3"/>
      <c r="P1439" s="3"/>
      <c r="Q1439" s="3"/>
      <c r="R1439" s="3"/>
      <c r="S1439" s="3"/>
      <c r="T1439" s="3"/>
      <c r="U1439" s="3"/>
      <c r="V1439" s="3"/>
      <c r="W1439" s="3"/>
      <c r="X1439" s="3"/>
      <c r="Y1439" s="3"/>
      <c r="Z1439" s="3"/>
      <c r="AA1439" s="3"/>
      <c r="AB1439" s="3"/>
      <c r="AC1439" s="3"/>
      <c r="AD1439" s="3"/>
      <c r="AE1439" s="3"/>
      <c r="AF1439" s="3">
        <f t="shared" si="30"/>
        <v>18</v>
      </c>
      <c r="AG1439" s="3">
        <f>_xlfn.ISOWEEKNUM(EDF[[#This Row],[Date]])</f>
        <v>47</v>
      </c>
      <c r="AH1439" s="3">
        <f>YEAR(EDF[[#This Row],[Date]])</f>
        <v>2023</v>
      </c>
      <c r="AI1439" s="3"/>
      <c r="AJ1439" s="3"/>
      <c r="AK1439" s="3"/>
    </row>
    <row r="1440" spans="1:37" x14ac:dyDescent="0.2">
      <c r="A1440" s="1">
        <v>45252.418622685182</v>
      </c>
      <c r="B1440" s="3" t="s">
        <v>142</v>
      </c>
      <c r="C1440" s="2">
        <v>45252</v>
      </c>
      <c r="D1440" s="3" t="s">
        <v>334</v>
      </c>
      <c r="E1440" s="3">
        <v>4</v>
      </c>
      <c r="F1440" s="3">
        <v>4</v>
      </c>
      <c r="G1440" s="3">
        <v>4</v>
      </c>
      <c r="H1440" s="3">
        <v>4</v>
      </c>
      <c r="I1440" s="3">
        <v>3</v>
      </c>
      <c r="J1440" s="3">
        <v>4</v>
      </c>
      <c r="K1440" s="3"/>
      <c r="L1440" s="3"/>
      <c r="M1440" s="3"/>
      <c r="N1440" s="3"/>
      <c r="O1440" s="3"/>
      <c r="P1440" s="3"/>
      <c r="Q1440" s="3"/>
      <c r="R1440" s="3"/>
      <c r="S1440" s="3"/>
      <c r="T1440" s="3"/>
      <c r="U1440" s="3"/>
      <c r="V1440" s="3"/>
      <c r="W1440" s="3"/>
      <c r="X1440" s="3"/>
      <c r="Y1440" s="3"/>
      <c r="Z1440" s="3"/>
      <c r="AA1440" s="3"/>
      <c r="AB1440" s="3"/>
      <c r="AC1440" s="3"/>
      <c r="AD1440" s="3"/>
      <c r="AE1440" s="3"/>
      <c r="AF1440" s="3">
        <f t="shared" ref="AF1440:AF1447" si="31">SUM(E1440:J1440)</f>
        <v>23</v>
      </c>
      <c r="AG1440" s="3">
        <f>_xlfn.ISOWEEKNUM(EDF[[#This Row],[Date]])</f>
        <v>47</v>
      </c>
      <c r="AH1440" s="3">
        <f>YEAR(EDF[[#This Row],[Date]])</f>
        <v>2023</v>
      </c>
      <c r="AI1440" s="3"/>
      <c r="AJ1440" s="3"/>
      <c r="AK1440" s="3"/>
    </row>
    <row r="1441" spans="1:44" x14ac:dyDescent="0.2">
      <c r="A1441" s="1">
        <v>45252.431006944447</v>
      </c>
      <c r="B1441" s="3" t="s">
        <v>77</v>
      </c>
      <c r="C1441" s="2">
        <v>45252</v>
      </c>
      <c r="D1441" s="3" t="s">
        <v>344</v>
      </c>
      <c r="E1441" s="3">
        <v>2</v>
      </c>
      <c r="F1441" s="3">
        <v>2</v>
      </c>
      <c r="G1441" s="3">
        <v>4</v>
      </c>
      <c r="H1441" s="3">
        <v>2</v>
      </c>
      <c r="I1441" s="3">
        <v>3</v>
      </c>
      <c r="J1441" s="3">
        <v>4</v>
      </c>
      <c r="K1441" s="3"/>
      <c r="L1441" s="3">
        <v>4</v>
      </c>
      <c r="M1441" s="3"/>
      <c r="N1441" s="3"/>
      <c r="O1441" s="3"/>
      <c r="P1441" s="3"/>
      <c r="Q1441" s="3" t="s">
        <v>339</v>
      </c>
      <c r="R1441" s="3"/>
      <c r="S1441" s="3"/>
      <c r="T1441" s="3"/>
      <c r="U1441" s="3"/>
      <c r="V1441" s="3"/>
      <c r="W1441" s="3"/>
      <c r="X1441" s="3"/>
      <c r="Y1441" s="3"/>
      <c r="Z1441" s="3"/>
      <c r="AA1441" s="3"/>
      <c r="AB1441" s="3" t="s">
        <v>339</v>
      </c>
      <c r="AC1441" s="3"/>
      <c r="AD1441" s="3"/>
      <c r="AE1441" s="3"/>
      <c r="AF1441" s="3">
        <f t="shared" si="31"/>
        <v>17</v>
      </c>
      <c r="AG1441" s="3">
        <f>_xlfn.ISOWEEKNUM(EDF[[#This Row],[Date]])</f>
        <v>47</v>
      </c>
      <c r="AH1441" s="3">
        <f>YEAR(EDF[[#This Row],[Date]])</f>
        <v>2023</v>
      </c>
      <c r="AI1441" s="3"/>
      <c r="AJ1441" s="3"/>
      <c r="AK1441" s="3"/>
    </row>
    <row r="1442" spans="1:44" x14ac:dyDescent="0.2">
      <c r="A1442" s="1">
        <v>45252.439942129633</v>
      </c>
      <c r="B1442" s="3" t="s">
        <v>233</v>
      </c>
      <c r="C1442" s="2">
        <v>45252</v>
      </c>
      <c r="D1442" s="3" t="s">
        <v>344</v>
      </c>
      <c r="E1442" s="3">
        <v>5</v>
      </c>
      <c r="F1442" s="3">
        <v>5</v>
      </c>
      <c r="G1442" s="3">
        <v>5</v>
      </c>
      <c r="H1442" s="3">
        <v>3</v>
      </c>
      <c r="I1442" s="3">
        <v>4</v>
      </c>
      <c r="J1442" s="3">
        <v>5</v>
      </c>
      <c r="K1442" s="3"/>
      <c r="L1442" s="3">
        <v>4</v>
      </c>
      <c r="M1442" s="3"/>
      <c r="N1442" s="3"/>
      <c r="O1442" s="3"/>
      <c r="P1442" s="3"/>
      <c r="Q1442" s="3"/>
      <c r="R1442" s="3"/>
      <c r="S1442" s="3"/>
      <c r="T1442" s="3"/>
      <c r="U1442" s="3"/>
      <c r="V1442" s="3"/>
      <c r="W1442" s="3" t="s">
        <v>339</v>
      </c>
      <c r="X1442" s="3"/>
      <c r="Y1442" s="3"/>
      <c r="Z1442" s="3"/>
      <c r="AA1442" s="3"/>
      <c r="AB1442" s="3"/>
      <c r="AC1442" s="3"/>
      <c r="AD1442" s="3"/>
      <c r="AE1442" s="3"/>
      <c r="AF1442" s="3">
        <f t="shared" si="31"/>
        <v>27</v>
      </c>
      <c r="AG1442" s="3">
        <f>_xlfn.ISOWEEKNUM(EDF[[#This Row],[Date]])</f>
        <v>47</v>
      </c>
      <c r="AH1442" s="3">
        <f>YEAR(EDF[[#This Row],[Date]])</f>
        <v>2023</v>
      </c>
      <c r="AI1442" s="3"/>
      <c r="AJ1442" s="3"/>
      <c r="AK1442" s="3"/>
    </row>
    <row r="1443" spans="1:44" x14ac:dyDescent="0.2">
      <c r="A1443" s="1">
        <v>45252.448831018519</v>
      </c>
      <c r="B1443" s="3" t="s">
        <v>208</v>
      </c>
      <c r="C1443" s="2">
        <v>45252</v>
      </c>
      <c r="D1443" s="3" t="s">
        <v>344</v>
      </c>
      <c r="E1443" s="3">
        <v>5</v>
      </c>
      <c r="F1443" s="3">
        <v>5</v>
      </c>
      <c r="G1443" s="3">
        <v>5</v>
      </c>
      <c r="H1443" s="3">
        <v>5</v>
      </c>
      <c r="I1443" s="3">
        <v>4</v>
      </c>
      <c r="J1443" s="3">
        <v>4</v>
      </c>
      <c r="K1443" s="3"/>
      <c r="L1443" s="3"/>
      <c r="M1443" s="3"/>
      <c r="N1443" s="3"/>
      <c r="O1443" s="3"/>
      <c r="P1443" s="3"/>
      <c r="Q1443" s="3"/>
      <c r="R1443" s="3"/>
      <c r="S1443" s="3"/>
      <c r="T1443" s="3"/>
      <c r="U1443" s="3"/>
      <c r="V1443" s="3"/>
      <c r="W1443" s="3"/>
      <c r="X1443" s="3"/>
      <c r="Y1443" s="3"/>
      <c r="Z1443" s="3"/>
      <c r="AA1443" s="3"/>
      <c r="AB1443" s="3"/>
      <c r="AC1443" s="3"/>
      <c r="AD1443" s="3"/>
      <c r="AE1443" s="3"/>
      <c r="AF1443" s="3">
        <f t="shared" si="31"/>
        <v>28</v>
      </c>
      <c r="AG1443" s="3">
        <f>_xlfn.ISOWEEKNUM(EDF[[#This Row],[Date]])</f>
        <v>47</v>
      </c>
      <c r="AH1443" s="3">
        <f>YEAR(EDF[[#This Row],[Date]])</f>
        <v>2023</v>
      </c>
      <c r="AI1443" s="3"/>
      <c r="AJ1443" s="3"/>
      <c r="AK1443" s="3"/>
    </row>
    <row r="1444" spans="1:44" x14ac:dyDescent="0.2">
      <c r="A1444" s="1">
        <v>45252.455914351849</v>
      </c>
      <c r="B1444" s="3" t="s">
        <v>135</v>
      </c>
      <c r="C1444" s="2">
        <v>45252</v>
      </c>
      <c r="D1444" s="3" t="s">
        <v>334</v>
      </c>
      <c r="E1444" s="3">
        <v>4</v>
      </c>
      <c r="F1444" s="3">
        <v>4</v>
      </c>
      <c r="G1444" s="3">
        <v>4</v>
      </c>
      <c r="H1444" s="3">
        <v>3</v>
      </c>
      <c r="I1444" s="3">
        <v>3</v>
      </c>
      <c r="J1444" s="3">
        <v>4</v>
      </c>
      <c r="K1444" s="3"/>
      <c r="L1444" s="3"/>
      <c r="M1444" s="3"/>
      <c r="N1444" s="3"/>
      <c r="O1444" s="3"/>
      <c r="P1444" s="3"/>
      <c r="Q1444" s="3"/>
      <c r="R1444" s="3"/>
      <c r="S1444" s="3"/>
      <c r="T1444" s="3"/>
      <c r="U1444" s="3"/>
      <c r="V1444" s="3"/>
      <c r="W1444" s="3"/>
      <c r="X1444" s="3"/>
      <c r="Y1444" s="3"/>
      <c r="Z1444" s="3"/>
      <c r="AA1444" s="3"/>
      <c r="AB1444" s="3"/>
      <c r="AC1444" s="3"/>
      <c r="AD1444" s="3"/>
      <c r="AE1444" s="3"/>
      <c r="AF1444" s="3">
        <f t="shared" si="31"/>
        <v>22</v>
      </c>
      <c r="AG1444" s="3">
        <f>_xlfn.ISOWEEKNUM(EDF[[#This Row],[Date]])</f>
        <v>47</v>
      </c>
      <c r="AH1444" s="3">
        <f>YEAR(EDF[[#This Row],[Date]])</f>
        <v>2023</v>
      </c>
      <c r="AI1444" s="3"/>
      <c r="AJ1444" s="3"/>
      <c r="AK1444" s="3"/>
    </row>
    <row r="1445" spans="1:44" x14ac:dyDescent="0.2">
      <c r="A1445" s="1">
        <v>45252.470104166663</v>
      </c>
      <c r="B1445" s="3" t="s">
        <v>211</v>
      </c>
      <c r="C1445" s="2">
        <v>45252</v>
      </c>
      <c r="D1445" s="3" t="s">
        <v>343</v>
      </c>
      <c r="E1445" s="3">
        <v>4</v>
      </c>
      <c r="F1445" s="3">
        <v>3</v>
      </c>
      <c r="G1445" s="3">
        <v>4</v>
      </c>
      <c r="H1445" s="3">
        <v>4</v>
      </c>
      <c r="I1445" s="3">
        <v>3</v>
      </c>
      <c r="J1445" s="3">
        <v>3</v>
      </c>
      <c r="K1445" s="3"/>
      <c r="L1445" s="3"/>
      <c r="M1445" s="3"/>
      <c r="N1445" s="3"/>
      <c r="O1445" s="3"/>
      <c r="P1445" s="3"/>
      <c r="Q1445" s="3"/>
      <c r="R1445" s="3"/>
      <c r="S1445" s="3"/>
      <c r="T1445" s="3"/>
      <c r="U1445" s="3"/>
      <c r="V1445" s="3"/>
      <c r="W1445" s="3"/>
      <c r="X1445" s="3"/>
      <c r="Y1445" s="3"/>
      <c r="Z1445" s="3"/>
      <c r="AA1445" s="3"/>
      <c r="AB1445" s="3"/>
      <c r="AC1445" s="3"/>
      <c r="AD1445" s="3"/>
      <c r="AE1445" s="3"/>
      <c r="AF1445" s="3">
        <f t="shared" si="31"/>
        <v>21</v>
      </c>
      <c r="AG1445" s="3">
        <f>_xlfn.ISOWEEKNUM(EDF[[#This Row],[Date]])</f>
        <v>47</v>
      </c>
      <c r="AH1445" s="3">
        <f>YEAR(EDF[[#This Row],[Date]])</f>
        <v>2023</v>
      </c>
      <c r="AI1445" s="3"/>
      <c r="AJ1445" s="3"/>
      <c r="AK1445" s="3"/>
    </row>
    <row r="1446" spans="1:44" x14ac:dyDescent="0.2">
      <c r="A1446" s="1">
        <v>45252.51152777778</v>
      </c>
      <c r="B1446" s="3" t="s">
        <v>107</v>
      </c>
      <c r="C1446" s="2">
        <v>45252</v>
      </c>
      <c r="D1446" s="3" t="s">
        <v>344</v>
      </c>
      <c r="E1446" s="3">
        <v>3</v>
      </c>
      <c r="F1446" s="3">
        <v>3</v>
      </c>
      <c r="G1446" s="3">
        <v>3</v>
      </c>
      <c r="H1446" s="3">
        <v>4</v>
      </c>
      <c r="I1446" s="3">
        <v>3</v>
      </c>
      <c r="J1446" s="3">
        <v>2</v>
      </c>
      <c r="K1446" s="3" t="s">
        <v>465</v>
      </c>
      <c r="L1446" s="3"/>
      <c r="M1446" s="3"/>
      <c r="N1446" s="3"/>
      <c r="O1446" s="3"/>
      <c r="P1446" s="3"/>
      <c r="Q1446" s="3"/>
      <c r="R1446" s="3"/>
      <c r="S1446" s="3"/>
      <c r="T1446" s="3"/>
      <c r="U1446" s="3"/>
      <c r="V1446" s="3"/>
      <c r="W1446" s="3"/>
      <c r="X1446" s="3"/>
      <c r="Y1446" s="3"/>
      <c r="Z1446" s="3"/>
      <c r="AA1446" s="3"/>
      <c r="AB1446" s="3"/>
      <c r="AC1446" s="3"/>
      <c r="AD1446" s="3"/>
      <c r="AE1446" s="3"/>
      <c r="AF1446" s="3">
        <f t="shared" si="31"/>
        <v>18</v>
      </c>
      <c r="AG1446" s="3">
        <f>_xlfn.ISOWEEKNUM(EDF[[#This Row],[Date]])</f>
        <v>47</v>
      </c>
      <c r="AH1446" s="3">
        <f>YEAR(EDF[[#This Row],[Date]])</f>
        <v>2023</v>
      </c>
      <c r="AI1446" s="3"/>
      <c r="AJ1446" s="3"/>
      <c r="AK1446" s="3"/>
    </row>
    <row r="1447" spans="1:44" x14ac:dyDescent="0.2">
      <c r="A1447" s="1">
        <v>45252.511874999997</v>
      </c>
      <c r="B1447" s="3" t="s">
        <v>83</v>
      </c>
      <c r="C1447" s="2">
        <v>45252</v>
      </c>
      <c r="D1447" s="3" t="s">
        <v>343</v>
      </c>
      <c r="E1447" s="3">
        <v>3</v>
      </c>
      <c r="F1447" s="3">
        <v>3</v>
      </c>
      <c r="G1447" s="3">
        <v>4</v>
      </c>
      <c r="H1447" s="3">
        <v>2</v>
      </c>
      <c r="I1447" s="3">
        <v>3</v>
      </c>
      <c r="J1447" s="3">
        <v>3</v>
      </c>
      <c r="K1447" s="3" t="s">
        <v>466</v>
      </c>
      <c r="L1447" s="3"/>
      <c r="M1447" s="3"/>
      <c r="N1447" s="3"/>
      <c r="O1447" s="3"/>
      <c r="P1447" s="3"/>
      <c r="Q1447" s="3"/>
      <c r="R1447" s="3"/>
      <c r="S1447" s="3"/>
      <c r="T1447" s="3"/>
      <c r="U1447" s="3"/>
      <c r="V1447" s="3"/>
      <c r="W1447" s="3"/>
      <c r="X1447" s="3"/>
      <c r="Y1447" s="3"/>
      <c r="Z1447" s="3"/>
      <c r="AA1447" s="3"/>
      <c r="AB1447" s="3"/>
      <c r="AC1447" s="3"/>
      <c r="AD1447" s="3"/>
      <c r="AE1447" s="3"/>
      <c r="AF1447" s="3">
        <f t="shared" si="31"/>
        <v>18</v>
      </c>
      <c r="AG1447" s="3">
        <f>_xlfn.ISOWEEKNUM(EDF[[#This Row],[Date]])</f>
        <v>47</v>
      </c>
      <c r="AH1447" s="3">
        <f>YEAR(EDF[[#This Row],[Date]])</f>
        <v>2023</v>
      </c>
      <c r="AI1447" s="3"/>
      <c r="AJ1447" s="3"/>
      <c r="AK1447" s="3"/>
    </row>
    <row r="1448" spans="1:44" x14ac:dyDescent="0.2">
      <c r="A1448" s="1">
        <v>45253.374884259261</v>
      </c>
      <c r="B1448" s="3" t="s">
        <v>77</v>
      </c>
      <c r="C1448" s="2">
        <v>45253</v>
      </c>
      <c r="D1448" s="3" t="s">
        <v>344</v>
      </c>
      <c r="E1448" s="3">
        <v>4</v>
      </c>
      <c r="F1448" s="3">
        <v>4</v>
      </c>
      <c r="G1448" s="3">
        <v>4</v>
      </c>
      <c r="H1448" s="3">
        <v>3</v>
      </c>
      <c r="I1448" s="3">
        <v>3</v>
      </c>
      <c r="J1448" s="3">
        <v>4</v>
      </c>
      <c r="K1448" s="3"/>
      <c r="L1448" s="3">
        <v>6</v>
      </c>
      <c r="M1448" s="3"/>
      <c r="N1448" s="3"/>
      <c r="O1448" s="3"/>
      <c r="P1448" s="3"/>
      <c r="Q1448" s="3" t="s">
        <v>339</v>
      </c>
      <c r="R1448" s="3"/>
      <c r="S1448" s="3"/>
      <c r="T1448" s="3"/>
      <c r="U1448" s="3"/>
      <c r="V1448" s="3"/>
      <c r="W1448" s="3"/>
      <c r="X1448" s="3"/>
      <c r="Y1448" s="3"/>
      <c r="Z1448" s="3"/>
      <c r="AA1448" s="3"/>
      <c r="AB1448" s="3"/>
      <c r="AC1448" s="3"/>
      <c r="AD1448" s="3"/>
      <c r="AE1448" s="3"/>
      <c r="AF1448" s="3">
        <f t="shared" ref="AF1448:AF1479" si="32">SUM(E1448:J1448)</f>
        <v>22</v>
      </c>
      <c r="AG1448" s="3">
        <f>_xlfn.ISOWEEKNUM(EDF[[#This Row],[Date]])</f>
        <v>47</v>
      </c>
      <c r="AH1448" s="3">
        <f>YEAR(EDF[[#This Row],[Date]])</f>
        <v>2023</v>
      </c>
      <c r="AI1448" s="3"/>
      <c r="AJ1448" s="3"/>
      <c r="AK1448" s="3"/>
      <c r="AL1448" s="3"/>
      <c r="AM1448" s="3"/>
      <c r="AN1448" s="3"/>
      <c r="AO1448" s="3"/>
      <c r="AP1448" s="3"/>
      <c r="AQ1448" s="3"/>
      <c r="AR1448" s="3"/>
    </row>
    <row r="1449" spans="1:44" x14ac:dyDescent="0.2">
      <c r="A1449" s="1">
        <v>45254.335266203707</v>
      </c>
      <c r="B1449" s="3" t="s">
        <v>167</v>
      </c>
      <c r="C1449" s="2">
        <v>45254</v>
      </c>
      <c r="D1449" s="3" t="s">
        <v>344</v>
      </c>
      <c r="E1449" s="3">
        <v>4</v>
      </c>
      <c r="F1449" s="3">
        <v>3</v>
      </c>
      <c r="G1449" s="3">
        <v>3</v>
      </c>
      <c r="H1449" s="3">
        <v>4</v>
      </c>
      <c r="I1449" s="3">
        <v>3</v>
      </c>
      <c r="J1449" s="3">
        <v>4</v>
      </c>
      <c r="K1449" s="3"/>
      <c r="L1449" s="3"/>
      <c r="M1449" s="3"/>
      <c r="N1449" s="3"/>
      <c r="O1449" s="3"/>
      <c r="P1449" s="3"/>
      <c r="Q1449" s="3"/>
      <c r="R1449" s="3"/>
      <c r="S1449" s="3"/>
      <c r="T1449" s="3"/>
      <c r="U1449" s="3"/>
      <c r="V1449" s="3"/>
      <c r="W1449" s="3"/>
      <c r="X1449" s="3"/>
      <c r="Y1449" s="3"/>
      <c r="Z1449" s="3"/>
      <c r="AA1449" s="3"/>
      <c r="AB1449" s="3"/>
      <c r="AC1449" s="3"/>
      <c r="AD1449" s="3"/>
      <c r="AE1449" s="3"/>
      <c r="AF1449" s="3">
        <f t="shared" si="32"/>
        <v>21</v>
      </c>
      <c r="AG1449" s="3">
        <f>_xlfn.ISOWEEKNUM(EDF[[#This Row],[Date]])</f>
        <v>47</v>
      </c>
      <c r="AH1449" s="3">
        <f>YEAR(EDF[[#This Row],[Date]])</f>
        <v>2023</v>
      </c>
      <c r="AI1449" s="3"/>
      <c r="AJ1449" s="3"/>
      <c r="AK1449" s="3"/>
      <c r="AL1449" s="3"/>
      <c r="AM1449" s="3"/>
      <c r="AN1449" s="3"/>
      <c r="AO1449" s="3"/>
      <c r="AP1449" s="3"/>
      <c r="AQ1449" s="3"/>
      <c r="AR1449" s="3"/>
    </row>
    <row r="1450" spans="1:44" x14ac:dyDescent="0.2">
      <c r="A1450" s="1">
        <v>45254.335347222222</v>
      </c>
      <c r="B1450" s="3" t="s">
        <v>188</v>
      </c>
      <c r="C1450" s="2">
        <v>45254</v>
      </c>
      <c r="D1450" s="3" t="s">
        <v>343</v>
      </c>
      <c r="E1450" s="3">
        <v>4</v>
      </c>
      <c r="F1450" s="3">
        <v>4</v>
      </c>
      <c r="G1450" s="3">
        <v>3</v>
      </c>
      <c r="H1450" s="3">
        <v>3</v>
      </c>
      <c r="I1450" s="3">
        <v>4</v>
      </c>
      <c r="J1450" s="3">
        <v>4</v>
      </c>
      <c r="K1450" s="3" t="s">
        <v>467</v>
      </c>
      <c r="L1450" s="3"/>
      <c r="M1450" s="3"/>
      <c r="N1450" s="3"/>
      <c r="O1450" s="3"/>
      <c r="P1450" s="3"/>
      <c r="Q1450" s="3"/>
      <c r="R1450" s="3"/>
      <c r="S1450" s="3"/>
      <c r="T1450" s="3"/>
      <c r="U1450" s="3"/>
      <c r="V1450" s="3"/>
      <c r="W1450" s="3"/>
      <c r="X1450" s="3"/>
      <c r="Y1450" s="3"/>
      <c r="Z1450" s="3"/>
      <c r="AA1450" s="3"/>
      <c r="AB1450" s="3"/>
      <c r="AC1450" s="3"/>
      <c r="AD1450" s="3"/>
      <c r="AE1450" s="3"/>
      <c r="AF1450" s="3">
        <f t="shared" si="32"/>
        <v>22</v>
      </c>
      <c r="AG1450" s="3">
        <f>_xlfn.ISOWEEKNUM(EDF[[#This Row],[Date]])</f>
        <v>47</v>
      </c>
      <c r="AH1450" s="3">
        <f>YEAR(EDF[[#This Row],[Date]])</f>
        <v>2023</v>
      </c>
      <c r="AI1450" s="3"/>
      <c r="AJ1450" s="3"/>
      <c r="AK1450" s="3"/>
      <c r="AL1450" s="3"/>
      <c r="AM1450" s="3"/>
      <c r="AN1450" s="3"/>
      <c r="AO1450" s="3"/>
      <c r="AP1450" s="3"/>
      <c r="AQ1450" s="3"/>
      <c r="AR1450" s="3"/>
    </row>
    <row r="1451" spans="1:44" x14ac:dyDescent="0.2">
      <c r="A1451" s="1">
        <v>45254.381886574076</v>
      </c>
      <c r="B1451" s="3" t="s">
        <v>77</v>
      </c>
      <c r="C1451" s="2">
        <v>45254</v>
      </c>
      <c r="D1451" s="3" t="s">
        <v>344</v>
      </c>
      <c r="E1451" s="3">
        <v>3</v>
      </c>
      <c r="F1451" s="3">
        <v>3</v>
      </c>
      <c r="G1451" s="3">
        <v>2</v>
      </c>
      <c r="H1451" s="3">
        <v>2</v>
      </c>
      <c r="I1451" s="3">
        <v>3</v>
      </c>
      <c r="J1451" s="3">
        <v>4</v>
      </c>
      <c r="K1451" s="3"/>
      <c r="L1451" s="3">
        <v>5</v>
      </c>
      <c r="M1451" s="3"/>
      <c r="N1451" s="3"/>
      <c r="O1451" s="3"/>
      <c r="P1451" s="3"/>
      <c r="Q1451" s="3" t="s">
        <v>339</v>
      </c>
      <c r="R1451" s="3"/>
      <c r="S1451" s="3"/>
      <c r="T1451" s="3"/>
      <c r="U1451" s="3"/>
      <c r="V1451" s="3"/>
      <c r="W1451" s="3"/>
      <c r="X1451" s="3"/>
      <c r="Y1451" s="3"/>
      <c r="Z1451" s="3"/>
      <c r="AA1451" s="3"/>
      <c r="AB1451" s="3"/>
      <c r="AC1451" s="3"/>
      <c r="AD1451" s="3"/>
      <c r="AE1451" s="3"/>
      <c r="AF1451" s="3">
        <f t="shared" si="32"/>
        <v>17</v>
      </c>
      <c r="AG1451" s="3">
        <f>_xlfn.ISOWEEKNUM(EDF[[#This Row],[Date]])</f>
        <v>47</v>
      </c>
      <c r="AH1451" s="3">
        <f>YEAR(EDF[[#This Row],[Date]])</f>
        <v>2023</v>
      </c>
      <c r="AI1451" s="3"/>
      <c r="AJ1451" s="3"/>
      <c r="AK1451" s="3"/>
      <c r="AL1451" s="3"/>
      <c r="AM1451" s="3"/>
      <c r="AN1451" s="3"/>
      <c r="AO1451" s="3"/>
      <c r="AP1451" s="3"/>
      <c r="AQ1451" s="3"/>
      <c r="AR1451" s="3"/>
    </row>
    <row r="1452" spans="1:44" x14ac:dyDescent="0.2">
      <c r="A1452" s="1">
        <v>45254.395740740743</v>
      </c>
      <c r="B1452" s="3" t="s">
        <v>305</v>
      </c>
      <c r="C1452" s="2">
        <v>45254</v>
      </c>
      <c r="D1452" s="3" t="s">
        <v>343</v>
      </c>
      <c r="E1452" s="3">
        <v>3</v>
      </c>
      <c r="F1452" s="3">
        <v>3</v>
      </c>
      <c r="G1452" s="3">
        <v>3</v>
      </c>
      <c r="H1452" s="3">
        <v>3</v>
      </c>
      <c r="I1452" s="3">
        <v>4</v>
      </c>
      <c r="J1452" s="3">
        <v>4</v>
      </c>
      <c r="K1452" s="3"/>
      <c r="L1452" s="3">
        <v>2</v>
      </c>
      <c r="M1452" s="3"/>
      <c r="N1452" s="3"/>
      <c r="O1452" s="3"/>
      <c r="P1452" s="3"/>
      <c r="Q1452" s="3"/>
      <c r="R1452" s="3"/>
      <c r="S1452" s="3"/>
      <c r="T1452" s="3"/>
      <c r="U1452" s="3"/>
      <c r="V1452" s="3"/>
      <c r="W1452" s="3"/>
      <c r="X1452" s="3"/>
      <c r="Y1452" s="3"/>
      <c r="Z1452" s="3"/>
      <c r="AA1452" s="3"/>
      <c r="AB1452" s="3"/>
      <c r="AC1452" s="3"/>
      <c r="AD1452" s="3" t="s">
        <v>339</v>
      </c>
      <c r="AE1452" s="3" t="s">
        <v>468</v>
      </c>
      <c r="AF1452" s="3">
        <f t="shared" si="32"/>
        <v>20</v>
      </c>
      <c r="AG1452" s="3">
        <f>_xlfn.ISOWEEKNUM(EDF[[#This Row],[Date]])</f>
        <v>47</v>
      </c>
      <c r="AH1452" s="3">
        <f>YEAR(EDF[[#This Row],[Date]])</f>
        <v>2023</v>
      </c>
      <c r="AI1452" s="3"/>
      <c r="AJ1452" s="3"/>
      <c r="AK1452" s="3"/>
      <c r="AL1452" s="3"/>
      <c r="AM1452" s="3"/>
      <c r="AN1452" s="3"/>
      <c r="AO1452" s="3"/>
      <c r="AP1452" s="3"/>
      <c r="AQ1452" s="3"/>
      <c r="AR1452" s="3"/>
    </row>
    <row r="1453" spans="1:44" x14ac:dyDescent="0.2">
      <c r="A1453" s="1">
        <v>45254.404652777775</v>
      </c>
      <c r="B1453" s="3" t="s">
        <v>230</v>
      </c>
      <c r="C1453" s="2">
        <v>45254</v>
      </c>
      <c r="D1453" s="3" t="s">
        <v>334</v>
      </c>
      <c r="E1453" s="3">
        <v>5</v>
      </c>
      <c r="F1453" s="3">
        <v>3</v>
      </c>
      <c r="G1453" s="3">
        <v>4</v>
      </c>
      <c r="H1453" s="3">
        <v>4</v>
      </c>
      <c r="I1453" s="3">
        <v>3</v>
      </c>
      <c r="J1453" s="3">
        <v>3</v>
      </c>
      <c r="K1453" s="3"/>
      <c r="L1453" s="3"/>
      <c r="M1453" s="3"/>
      <c r="N1453" s="3"/>
      <c r="O1453" s="3"/>
      <c r="P1453" s="3"/>
      <c r="Q1453" s="3"/>
      <c r="R1453" s="3"/>
      <c r="S1453" s="3"/>
      <c r="T1453" s="3"/>
      <c r="U1453" s="3"/>
      <c r="V1453" s="3"/>
      <c r="W1453" s="3"/>
      <c r="X1453" s="3"/>
      <c r="Y1453" s="3"/>
      <c r="Z1453" s="3"/>
      <c r="AA1453" s="3"/>
      <c r="AB1453" s="3"/>
      <c r="AC1453" s="3"/>
      <c r="AD1453" s="3"/>
      <c r="AE1453" s="3"/>
      <c r="AF1453" s="3">
        <f t="shared" si="32"/>
        <v>22</v>
      </c>
      <c r="AG1453" s="3">
        <f>_xlfn.ISOWEEKNUM(EDF[[#This Row],[Date]])</f>
        <v>47</v>
      </c>
      <c r="AH1453" s="3">
        <f>YEAR(EDF[[#This Row],[Date]])</f>
        <v>2023</v>
      </c>
      <c r="AI1453" s="3"/>
      <c r="AJ1453" s="3"/>
      <c r="AK1453" s="3"/>
      <c r="AL1453" s="3"/>
      <c r="AM1453" s="3"/>
      <c r="AN1453" s="3"/>
      <c r="AO1453" s="3"/>
      <c r="AP1453" s="3"/>
      <c r="AQ1453" s="3"/>
      <c r="AR1453" s="3"/>
    </row>
    <row r="1454" spans="1:44" x14ac:dyDescent="0.2">
      <c r="A1454" s="1">
        <v>45254.409722222219</v>
      </c>
      <c r="B1454" s="3" t="s">
        <v>78</v>
      </c>
      <c r="C1454" s="2">
        <v>45254</v>
      </c>
      <c r="D1454" s="3" t="s">
        <v>334</v>
      </c>
      <c r="E1454" s="3">
        <v>3</v>
      </c>
      <c r="F1454" s="3">
        <v>3</v>
      </c>
      <c r="G1454" s="3">
        <v>2</v>
      </c>
      <c r="H1454" s="3">
        <v>3</v>
      </c>
      <c r="I1454" s="3">
        <v>2</v>
      </c>
      <c r="J1454" s="3">
        <v>4</v>
      </c>
      <c r="K1454" s="3"/>
      <c r="L1454" s="3">
        <v>1</v>
      </c>
      <c r="M1454" s="3"/>
      <c r="N1454" s="3"/>
      <c r="O1454" s="3"/>
      <c r="P1454" s="3"/>
      <c r="Q1454" s="3"/>
      <c r="R1454" s="3"/>
      <c r="S1454" s="3"/>
      <c r="T1454" s="3"/>
      <c r="U1454" s="3"/>
      <c r="V1454" s="3"/>
      <c r="W1454" s="3"/>
      <c r="X1454" s="3"/>
      <c r="Y1454" s="3"/>
      <c r="Z1454" s="3"/>
      <c r="AA1454" s="3"/>
      <c r="AB1454" s="3"/>
      <c r="AC1454" s="3" t="s">
        <v>337</v>
      </c>
      <c r="AD1454" s="3"/>
      <c r="AE1454" s="3" t="s">
        <v>469</v>
      </c>
      <c r="AF1454" s="3">
        <f t="shared" si="32"/>
        <v>17</v>
      </c>
      <c r="AG1454" s="3">
        <f>_xlfn.ISOWEEKNUM(EDF[[#This Row],[Date]])</f>
        <v>47</v>
      </c>
      <c r="AH1454" s="3">
        <f>YEAR(EDF[[#This Row],[Date]])</f>
        <v>2023</v>
      </c>
      <c r="AI1454" s="3"/>
      <c r="AJ1454" s="3"/>
      <c r="AK1454" s="3"/>
      <c r="AL1454" s="3"/>
      <c r="AM1454" s="3"/>
      <c r="AN1454" s="3"/>
      <c r="AO1454" s="3"/>
      <c r="AP1454" s="3"/>
      <c r="AQ1454" s="3"/>
      <c r="AR1454" s="3"/>
    </row>
    <row r="1455" spans="1:44" x14ac:dyDescent="0.2">
      <c r="A1455" s="1">
        <v>45254.411273148151</v>
      </c>
      <c r="B1455" s="3" t="s">
        <v>142</v>
      </c>
      <c r="C1455" s="2">
        <v>45254</v>
      </c>
      <c r="D1455" s="3" t="s">
        <v>334</v>
      </c>
      <c r="E1455" s="3">
        <v>4</v>
      </c>
      <c r="F1455" s="3">
        <v>3</v>
      </c>
      <c r="G1455" s="3">
        <v>3</v>
      </c>
      <c r="H1455" s="3">
        <v>3</v>
      </c>
      <c r="I1455" s="3">
        <v>2</v>
      </c>
      <c r="J1455" s="3">
        <v>4</v>
      </c>
      <c r="K1455" s="3"/>
      <c r="L1455" s="3"/>
      <c r="M1455" s="3"/>
      <c r="N1455" s="3"/>
      <c r="O1455" s="3"/>
      <c r="P1455" s="3"/>
      <c r="Q1455" s="3"/>
      <c r="R1455" s="3"/>
      <c r="S1455" s="3"/>
      <c r="T1455" s="3"/>
      <c r="U1455" s="3"/>
      <c r="V1455" s="3"/>
      <c r="W1455" s="3"/>
      <c r="X1455" s="3"/>
      <c r="Y1455" s="3"/>
      <c r="Z1455" s="3"/>
      <c r="AA1455" s="3"/>
      <c r="AB1455" s="3"/>
      <c r="AC1455" s="3"/>
      <c r="AD1455" s="3"/>
      <c r="AE1455" s="3"/>
      <c r="AF1455" s="3">
        <f t="shared" si="32"/>
        <v>19</v>
      </c>
      <c r="AG1455" s="3">
        <f>_xlfn.ISOWEEKNUM(EDF[[#This Row],[Date]])</f>
        <v>47</v>
      </c>
      <c r="AH1455" s="3">
        <f>YEAR(EDF[[#This Row],[Date]])</f>
        <v>2023</v>
      </c>
      <c r="AI1455" s="3"/>
      <c r="AJ1455" s="3"/>
      <c r="AK1455" s="3"/>
      <c r="AL1455" s="3"/>
      <c r="AM1455" s="3"/>
      <c r="AN1455" s="3"/>
      <c r="AO1455" s="3"/>
      <c r="AP1455" s="3"/>
      <c r="AQ1455" s="3"/>
      <c r="AR1455" s="3"/>
    </row>
    <row r="1456" spans="1:44" x14ac:dyDescent="0.2">
      <c r="A1456" s="1">
        <v>45254.417858796296</v>
      </c>
      <c r="B1456" s="3" t="s">
        <v>205</v>
      </c>
      <c r="C1456" s="2">
        <v>45254</v>
      </c>
      <c r="D1456" s="3" t="s">
        <v>334</v>
      </c>
      <c r="E1456" s="3">
        <v>3</v>
      </c>
      <c r="F1456" s="3">
        <v>3</v>
      </c>
      <c r="G1456" s="3">
        <v>3</v>
      </c>
      <c r="H1456" s="3">
        <v>3</v>
      </c>
      <c r="I1456" s="3">
        <v>2</v>
      </c>
      <c r="J1456" s="3">
        <v>3</v>
      </c>
      <c r="K1456" s="3"/>
      <c r="L1456" s="3"/>
      <c r="M1456" s="3"/>
      <c r="N1456" s="3"/>
      <c r="O1456" s="3"/>
      <c r="P1456" s="3"/>
      <c r="Q1456" s="3"/>
      <c r="R1456" s="3"/>
      <c r="S1456" s="3"/>
      <c r="T1456" s="3"/>
      <c r="U1456" s="3"/>
      <c r="V1456" s="3"/>
      <c r="W1456" s="3"/>
      <c r="X1456" s="3"/>
      <c r="Y1456" s="3"/>
      <c r="Z1456" s="3"/>
      <c r="AA1456" s="3"/>
      <c r="AB1456" s="3"/>
      <c r="AC1456" s="3"/>
      <c r="AD1456" s="3"/>
      <c r="AE1456" s="3"/>
      <c r="AF1456" s="3">
        <f t="shared" si="32"/>
        <v>17</v>
      </c>
      <c r="AG1456" s="3">
        <f>_xlfn.ISOWEEKNUM(EDF[[#This Row],[Date]])</f>
        <v>47</v>
      </c>
      <c r="AH1456" s="3">
        <f>YEAR(EDF[[#This Row],[Date]])</f>
        <v>2023</v>
      </c>
      <c r="AI1456" s="3"/>
      <c r="AJ1456" s="3"/>
      <c r="AK1456" s="3"/>
      <c r="AL1456" s="3"/>
      <c r="AM1456" s="3"/>
      <c r="AN1456" s="3"/>
      <c r="AO1456" s="3"/>
      <c r="AP1456" s="3"/>
      <c r="AQ1456" s="3"/>
      <c r="AR1456" s="3"/>
    </row>
    <row r="1457" spans="1:44" x14ac:dyDescent="0.2">
      <c r="A1457" s="1">
        <v>45254.429131944446</v>
      </c>
      <c r="B1457" s="3" t="s">
        <v>102</v>
      </c>
      <c r="C1457" s="2">
        <v>45254</v>
      </c>
      <c r="D1457" s="3" t="s">
        <v>344</v>
      </c>
      <c r="E1457" s="3">
        <v>2</v>
      </c>
      <c r="F1457" s="3">
        <v>5</v>
      </c>
      <c r="G1457" s="3">
        <v>2</v>
      </c>
      <c r="H1457" s="3">
        <v>3</v>
      </c>
      <c r="I1457" s="3">
        <v>3</v>
      </c>
      <c r="J1457" s="3">
        <v>4</v>
      </c>
      <c r="K1457" s="3"/>
      <c r="L1457" s="3"/>
      <c r="M1457" s="3"/>
      <c r="N1457" s="3"/>
      <c r="O1457" s="3"/>
      <c r="P1457" s="3"/>
      <c r="Q1457" s="3"/>
      <c r="R1457" s="3"/>
      <c r="S1457" s="3"/>
      <c r="T1457" s="3"/>
      <c r="U1457" s="3"/>
      <c r="V1457" s="3"/>
      <c r="W1457" s="3"/>
      <c r="X1457" s="3"/>
      <c r="Y1457" s="3"/>
      <c r="Z1457" s="3"/>
      <c r="AA1457" s="3"/>
      <c r="AB1457" s="3"/>
      <c r="AC1457" s="3"/>
      <c r="AD1457" s="3"/>
      <c r="AE1457" s="3"/>
      <c r="AF1457" s="3">
        <f t="shared" si="32"/>
        <v>19</v>
      </c>
      <c r="AG1457" s="3">
        <f>_xlfn.ISOWEEKNUM(EDF[[#This Row],[Date]])</f>
        <v>47</v>
      </c>
      <c r="AH1457" s="3">
        <f>YEAR(EDF[[#This Row],[Date]])</f>
        <v>2023</v>
      </c>
      <c r="AI1457" s="3"/>
      <c r="AJ1457" s="3"/>
      <c r="AK1457" s="3"/>
      <c r="AL1457" s="3"/>
      <c r="AM1457" s="3"/>
      <c r="AN1457" s="3"/>
      <c r="AO1457" s="3"/>
      <c r="AP1457" s="3"/>
      <c r="AQ1457" s="3"/>
      <c r="AR1457" s="3"/>
    </row>
    <row r="1458" spans="1:44" x14ac:dyDescent="0.2">
      <c r="A1458" s="1">
        <v>45254.4377662037</v>
      </c>
      <c r="B1458" s="3" t="s">
        <v>191</v>
      </c>
      <c r="C1458" s="2">
        <v>45254</v>
      </c>
      <c r="D1458" s="3" t="s">
        <v>334</v>
      </c>
      <c r="E1458" s="3">
        <v>5</v>
      </c>
      <c r="F1458" s="3">
        <v>5</v>
      </c>
      <c r="G1458" s="3">
        <v>4</v>
      </c>
      <c r="H1458" s="3">
        <v>4</v>
      </c>
      <c r="I1458" s="3">
        <v>4</v>
      </c>
      <c r="J1458" s="3">
        <v>5</v>
      </c>
      <c r="K1458" s="3"/>
      <c r="L1458" s="3">
        <v>2</v>
      </c>
      <c r="M1458" s="3"/>
      <c r="N1458" s="3"/>
      <c r="O1458" s="3"/>
      <c r="P1458" s="3"/>
      <c r="Q1458" s="3"/>
      <c r="R1458" s="3"/>
      <c r="S1458" s="3"/>
      <c r="T1458" s="3"/>
      <c r="U1458" s="3"/>
      <c r="V1458" s="3"/>
      <c r="W1458" s="3"/>
      <c r="X1458" s="3"/>
      <c r="Y1458" s="3"/>
      <c r="Z1458" s="3" t="s">
        <v>337</v>
      </c>
      <c r="AA1458" s="3"/>
      <c r="AB1458" s="3"/>
      <c r="AC1458" s="3"/>
      <c r="AD1458" s="3"/>
      <c r="AE1458" s="3"/>
      <c r="AF1458" s="3">
        <f t="shared" si="32"/>
        <v>27</v>
      </c>
      <c r="AG1458" s="3">
        <f>_xlfn.ISOWEEKNUM(EDF[[#This Row],[Date]])</f>
        <v>47</v>
      </c>
      <c r="AH1458" s="3">
        <f>YEAR(EDF[[#This Row],[Date]])</f>
        <v>2023</v>
      </c>
      <c r="AI1458" s="3"/>
      <c r="AJ1458" s="3"/>
      <c r="AK1458" s="3"/>
      <c r="AL1458" s="3"/>
      <c r="AM1458" s="3"/>
      <c r="AN1458" s="3"/>
      <c r="AO1458" s="3"/>
      <c r="AP1458" s="3"/>
      <c r="AQ1458" s="3"/>
      <c r="AR1458" s="3"/>
    </row>
    <row r="1459" spans="1:44" x14ac:dyDescent="0.2">
      <c r="A1459" s="1">
        <v>45254.438217592593</v>
      </c>
      <c r="B1459" s="3" t="s">
        <v>106</v>
      </c>
      <c r="C1459" s="2">
        <v>45254</v>
      </c>
      <c r="D1459" s="3" t="s">
        <v>344</v>
      </c>
      <c r="E1459" s="3">
        <v>5</v>
      </c>
      <c r="F1459" s="3">
        <v>3</v>
      </c>
      <c r="G1459" s="3">
        <v>3</v>
      </c>
      <c r="H1459" s="3">
        <v>4</v>
      </c>
      <c r="I1459" s="3">
        <v>3</v>
      </c>
      <c r="J1459" s="3">
        <v>5</v>
      </c>
      <c r="K1459" s="3"/>
      <c r="L1459" s="3"/>
      <c r="M1459" s="3"/>
      <c r="N1459" s="3"/>
      <c r="O1459" s="3"/>
      <c r="P1459" s="3"/>
      <c r="Q1459" s="3"/>
      <c r="R1459" s="3"/>
      <c r="S1459" s="3"/>
      <c r="T1459" s="3"/>
      <c r="U1459" s="3"/>
      <c r="V1459" s="3"/>
      <c r="W1459" s="3"/>
      <c r="X1459" s="3"/>
      <c r="Y1459" s="3"/>
      <c r="Z1459" s="3"/>
      <c r="AA1459" s="3"/>
      <c r="AB1459" s="3"/>
      <c r="AC1459" s="3"/>
      <c r="AD1459" s="3"/>
      <c r="AE1459" s="3"/>
      <c r="AF1459" s="3">
        <f t="shared" si="32"/>
        <v>23</v>
      </c>
      <c r="AG1459" s="3">
        <f>_xlfn.ISOWEEKNUM(EDF[[#This Row],[Date]])</f>
        <v>47</v>
      </c>
      <c r="AH1459" s="3">
        <f>YEAR(EDF[[#This Row],[Date]])</f>
        <v>2023</v>
      </c>
      <c r="AI1459" s="3"/>
      <c r="AJ1459" s="3"/>
      <c r="AK1459" s="3"/>
      <c r="AL1459" s="3"/>
      <c r="AM1459" s="3"/>
      <c r="AN1459" s="3"/>
      <c r="AO1459" s="3"/>
      <c r="AP1459" s="3"/>
      <c r="AQ1459" s="3"/>
      <c r="AR1459" s="3"/>
    </row>
    <row r="1460" spans="1:44" x14ac:dyDescent="0.2">
      <c r="A1460" s="1">
        <v>45254.462766203702</v>
      </c>
      <c r="B1460" s="3" t="s">
        <v>171</v>
      </c>
      <c r="C1460" s="2">
        <v>45254</v>
      </c>
      <c r="D1460" s="3" t="s">
        <v>343</v>
      </c>
      <c r="E1460" s="3">
        <v>5</v>
      </c>
      <c r="F1460" s="3">
        <v>4</v>
      </c>
      <c r="G1460" s="3">
        <v>2</v>
      </c>
      <c r="H1460" s="3">
        <v>2</v>
      </c>
      <c r="I1460" s="3">
        <v>2</v>
      </c>
      <c r="J1460" s="3">
        <v>4</v>
      </c>
      <c r="K1460" s="3"/>
      <c r="L1460" s="3"/>
      <c r="M1460" s="3"/>
      <c r="N1460" s="3"/>
      <c r="O1460" s="3"/>
      <c r="P1460" s="3"/>
      <c r="Q1460" s="3"/>
      <c r="R1460" s="3"/>
      <c r="S1460" s="3"/>
      <c r="T1460" s="3"/>
      <c r="U1460" s="3"/>
      <c r="V1460" s="3"/>
      <c r="W1460" s="3"/>
      <c r="X1460" s="3"/>
      <c r="Y1460" s="3"/>
      <c r="Z1460" s="3"/>
      <c r="AA1460" s="3"/>
      <c r="AB1460" s="3"/>
      <c r="AC1460" s="3"/>
      <c r="AD1460" s="3"/>
      <c r="AE1460" s="3"/>
      <c r="AF1460" s="3">
        <f t="shared" si="32"/>
        <v>19</v>
      </c>
      <c r="AG1460" s="3">
        <f>_xlfn.ISOWEEKNUM(EDF[[#This Row],[Date]])</f>
        <v>47</v>
      </c>
      <c r="AH1460" s="3">
        <f>YEAR(EDF[[#This Row],[Date]])</f>
        <v>2023</v>
      </c>
      <c r="AI1460" s="3"/>
      <c r="AJ1460" s="3"/>
      <c r="AK1460" s="3"/>
      <c r="AL1460" s="3"/>
      <c r="AM1460" s="3"/>
      <c r="AN1460" s="3"/>
      <c r="AO1460" s="3"/>
      <c r="AP1460" s="3"/>
      <c r="AQ1460" s="3"/>
      <c r="AR1460" s="3"/>
    </row>
    <row r="1461" spans="1:44" x14ac:dyDescent="0.2">
      <c r="A1461" s="1">
        <v>45254.463020833333</v>
      </c>
      <c r="B1461" s="3" t="s">
        <v>192</v>
      </c>
      <c r="C1461" s="2">
        <v>45254</v>
      </c>
      <c r="D1461" s="3" t="s">
        <v>334</v>
      </c>
      <c r="E1461" s="3">
        <v>4</v>
      </c>
      <c r="F1461" s="3">
        <v>3</v>
      </c>
      <c r="G1461" s="3">
        <v>3</v>
      </c>
      <c r="H1461" s="3">
        <v>3</v>
      </c>
      <c r="I1461" s="3">
        <v>4</v>
      </c>
      <c r="J1461" s="3">
        <v>4</v>
      </c>
      <c r="K1461" s="3"/>
      <c r="L1461" s="3">
        <v>2</v>
      </c>
      <c r="M1461" s="3"/>
      <c r="N1461" s="3"/>
      <c r="O1461" s="3"/>
      <c r="P1461" s="3"/>
      <c r="Q1461" s="3"/>
      <c r="R1461" s="3"/>
      <c r="S1461" s="3"/>
      <c r="T1461" s="3"/>
      <c r="U1461" s="3"/>
      <c r="V1461" s="3"/>
      <c r="W1461" s="3"/>
      <c r="X1461" s="3"/>
      <c r="Y1461" s="3"/>
      <c r="Z1461" s="3" t="s">
        <v>339</v>
      </c>
      <c r="AA1461" s="3"/>
      <c r="AB1461" s="3"/>
      <c r="AC1461" s="3"/>
      <c r="AD1461" s="3"/>
      <c r="AE1461" s="3"/>
      <c r="AF1461" s="3">
        <f t="shared" si="32"/>
        <v>21</v>
      </c>
      <c r="AG1461" s="3">
        <f>_xlfn.ISOWEEKNUM(EDF[[#This Row],[Date]])</f>
        <v>47</v>
      </c>
      <c r="AH1461" s="3">
        <f>YEAR(EDF[[#This Row],[Date]])</f>
        <v>2023</v>
      </c>
      <c r="AI1461" s="3"/>
      <c r="AJ1461" s="3"/>
      <c r="AK1461" s="3"/>
      <c r="AL1461" s="3"/>
      <c r="AM1461" s="3"/>
      <c r="AN1461" s="3"/>
      <c r="AO1461" s="3"/>
      <c r="AP1461" s="3"/>
      <c r="AQ1461" s="3"/>
      <c r="AR1461" s="3"/>
    </row>
    <row r="1462" spans="1:44" x14ac:dyDescent="0.2">
      <c r="A1462" s="1">
        <v>45254.505104166667</v>
      </c>
      <c r="B1462" s="3" t="s">
        <v>93</v>
      </c>
      <c r="C1462" s="2">
        <v>45254</v>
      </c>
      <c r="D1462" s="3" t="s">
        <v>334</v>
      </c>
      <c r="E1462" s="3">
        <v>3</v>
      </c>
      <c r="F1462" s="3">
        <v>3</v>
      </c>
      <c r="G1462" s="3">
        <v>2</v>
      </c>
      <c r="H1462" s="3">
        <v>3</v>
      </c>
      <c r="I1462" s="3">
        <v>3</v>
      </c>
      <c r="J1462" s="3">
        <v>4</v>
      </c>
      <c r="K1462" s="3"/>
      <c r="L1462" s="3"/>
      <c r="M1462" s="3"/>
      <c r="N1462" s="3"/>
      <c r="O1462" s="3"/>
      <c r="P1462" s="3"/>
      <c r="Q1462" s="3"/>
      <c r="R1462" s="3"/>
      <c r="S1462" s="3"/>
      <c r="T1462" s="3"/>
      <c r="U1462" s="3"/>
      <c r="V1462" s="3"/>
      <c r="W1462" s="3"/>
      <c r="X1462" s="3"/>
      <c r="Y1462" s="3"/>
      <c r="Z1462" s="3"/>
      <c r="AA1462" s="3"/>
      <c r="AB1462" s="3"/>
      <c r="AC1462" s="3"/>
      <c r="AD1462" s="3"/>
      <c r="AE1462" s="3"/>
      <c r="AF1462" s="3">
        <f t="shared" si="32"/>
        <v>18</v>
      </c>
      <c r="AG1462" s="3">
        <f>_xlfn.ISOWEEKNUM(EDF[[#This Row],[Date]])</f>
        <v>47</v>
      </c>
      <c r="AH1462" s="3">
        <f>YEAR(EDF[[#This Row],[Date]])</f>
        <v>2023</v>
      </c>
      <c r="AI1462" s="3"/>
      <c r="AJ1462" s="3"/>
      <c r="AK1462" s="3"/>
      <c r="AL1462" s="3"/>
      <c r="AM1462" s="3"/>
      <c r="AN1462" s="3"/>
      <c r="AO1462" s="3"/>
      <c r="AP1462" s="3"/>
      <c r="AQ1462" s="3"/>
      <c r="AR1462" s="3"/>
    </row>
    <row r="1463" spans="1:44" x14ac:dyDescent="0.2">
      <c r="A1463" s="1">
        <v>45254.505115740743</v>
      </c>
      <c r="B1463" s="3" t="s">
        <v>112</v>
      </c>
      <c r="C1463" s="2">
        <v>45254</v>
      </c>
      <c r="D1463" s="3" t="s">
        <v>336</v>
      </c>
      <c r="E1463" s="3">
        <v>3</v>
      </c>
      <c r="F1463" s="3">
        <v>3</v>
      </c>
      <c r="G1463" s="3">
        <v>3</v>
      </c>
      <c r="H1463" s="3">
        <v>3</v>
      </c>
      <c r="I1463" s="3">
        <v>4</v>
      </c>
      <c r="J1463" s="3">
        <v>4</v>
      </c>
      <c r="K1463" s="3"/>
      <c r="L1463" s="3"/>
      <c r="M1463" s="3"/>
      <c r="N1463" s="3"/>
      <c r="O1463" s="3"/>
      <c r="P1463" s="3"/>
      <c r="Q1463" s="3"/>
      <c r="R1463" s="3"/>
      <c r="S1463" s="3"/>
      <c r="T1463" s="3"/>
      <c r="U1463" s="3"/>
      <c r="V1463" s="3"/>
      <c r="W1463" s="3"/>
      <c r="X1463" s="3"/>
      <c r="Y1463" s="3"/>
      <c r="Z1463" s="3"/>
      <c r="AA1463" s="3"/>
      <c r="AB1463" s="3"/>
      <c r="AC1463" s="3"/>
      <c r="AD1463" s="3"/>
      <c r="AE1463" s="3"/>
      <c r="AF1463" s="3">
        <f t="shared" si="32"/>
        <v>20</v>
      </c>
      <c r="AG1463" s="3">
        <f>_xlfn.ISOWEEKNUM(EDF[[#This Row],[Date]])</f>
        <v>47</v>
      </c>
      <c r="AH1463" s="3">
        <f>YEAR(EDF[[#This Row],[Date]])</f>
        <v>2023</v>
      </c>
      <c r="AI1463" s="3"/>
      <c r="AJ1463" s="3"/>
      <c r="AK1463" s="3"/>
      <c r="AL1463" s="3"/>
      <c r="AM1463" s="3"/>
      <c r="AN1463" s="3"/>
      <c r="AO1463" s="3"/>
      <c r="AP1463" s="3"/>
      <c r="AQ1463" s="3"/>
      <c r="AR1463" s="3"/>
    </row>
    <row r="1464" spans="1:44" x14ac:dyDescent="0.2">
      <c r="A1464" s="1">
        <v>45254.505150462966</v>
      </c>
      <c r="B1464" s="3" t="s">
        <v>240</v>
      </c>
      <c r="C1464" s="2">
        <v>45254</v>
      </c>
      <c r="D1464" s="3" t="s">
        <v>336</v>
      </c>
      <c r="E1464" s="3">
        <v>3</v>
      </c>
      <c r="F1464" s="3">
        <v>3</v>
      </c>
      <c r="G1464" s="3">
        <v>4</v>
      </c>
      <c r="H1464" s="3">
        <v>3</v>
      </c>
      <c r="I1464" s="3">
        <v>5</v>
      </c>
      <c r="J1464" s="3">
        <v>5</v>
      </c>
      <c r="K1464" s="3"/>
      <c r="L1464" s="3"/>
      <c r="M1464" s="3"/>
      <c r="N1464" s="3"/>
      <c r="O1464" s="3"/>
      <c r="P1464" s="3"/>
      <c r="Q1464" s="3"/>
      <c r="R1464" s="3"/>
      <c r="S1464" s="3"/>
      <c r="T1464" s="3"/>
      <c r="U1464" s="3"/>
      <c r="V1464" s="3"/>
      <c r="W1464" s="3"/>
      <c r="X1464" s="3"/>
      <c r="Y1464" s="3"/>
      <c r="Z1464" s="3"/>
      <c r="AA1464" s="3"/>
      <c r="AB1464" s="3"/>
      <c r="AC1464" s="3"/>
      <c r="AD1464" s="3"/>
      <c r="AE1464" s="3"/>
      <c r="AF1464" s="3">
        <f t="shared" si="32"/>
        <v>23</v>
      </c>
      <c r="AG1464" s="3">
        <f>_xlfn.ISOWEEKNUM(EDF[[#This Row],[Date]])</f>
        <v>47</v>
      </c>
      <c r="AH1464" s="3">
        <f>YEAR(EDF[[#This Row],[Date]])</f>
        <v>2023</v>
      </c>
      <c r="AI1464" s="3"/>
      <c r="AJ1464" s="3"/>
      <c r="AK1464" s="3"/>
      <c r="AL1464" s="3"/>
      <c r="AM1464" s="3"/>
      <c r="AN1464" s="3"/>
      <c r="AO1464" s="3"/>
      <c r="AP1464" s="3"/>
      <c r="AQ1464" s="3"/>
      <c r="AR1464" s="3"/>
    </row>
    <row r="1465" spans="1:44" x14ac:dyDescent="0.2">
      <c r="A1465" s="1">
        <v>45254.505532407406</v>
      </c>
      <c r="B1465" s="3" t="s">
        <v>111</v>
      </c>
      <c r="C1465" s="2">
        <v>45254</v>
      </c>
      <c r="D1465" s="3" t="s">
        <v>343</v>
      </c>
      <c r="E1465" s="3">
        <v>3</v>
      </c>
      <c r="F1465" s="3">
        <v>3</v>
      </c>
      <c r="G1465" s="3">
        <v>2</v>
      </c>
      <c r="H1465" s="3">
        <v>3</v>
      </c>
      <c r="I1465" s="3">
        <v>3</v>
      </c>
      <c r="J1465" s="3">
        <v>3</v>
      </c>
      <c r="K1465" s="3"/>
      <c r="L1465" s="3"/>
      <c r="M1465" s="3"/>
      <c r="N1465" s="3"/>
      <c r="O1465" s="3"/>
      <c r="P1465" s="3"/>
      <c r="Q1465" s="3"/>
      <c r="R1465" s="3"/>
      <c r="S1465" s="3"/>
      <c r="T1465" s="3"/>
      <c r="U1465" s="3"/>
      <c r="V1465" s="3"/>
      <c r="W1465" s="3"/>
      <c r="X1465" s="3"/>
      <c r="Y1465" s="3"/>
      <c r="Z1465" s="3"/>
      <c r="AA1465" s="3"/>
      <c r="AB1465" s="3"/>
      <c r="AC1465" s="3"/>
      <c r="AD1465" s="3"/>
      <c r="AE1465" s="3"/>
      <c r="AF1465" s="3">
        <f t="shared" si="32"/>
        <v>17</v>
      </c>
      <c r="AG1465" s="3">
        <f>_xlfn.ISOWEEKNUM(EDF[[#This Row],[Date]])</f>
        <v>47</v>
      </c>
      <c r="AH1465" s="3">
        <f>YEAR(EDF[[#This Row],[Date]])</f>
        <v>2023</v>
      </c>
      <c r="AI1465" s="3"/>
      <c r="AJ1465" s="3"/>
      <c r="AK1465" s="3"/>
      <c r="AL1465" s="3"/>
      <c r="AM1465" s="3"/>
      <c r="AN1465" s="3"/>
      <c r="AO1465" s="3"/>
      <c r="AP1465" s="3"/>
      <c r="AQ1465" s="3"/>
      <c r="AR1465" s="3"/>
    </row>
    <row r="1466" spans="1:44" x14ac:dyDescent="0.2">
      <c r="A1466" s="1">
        <v>45254.505972222221</v>
      </c>
      <c r="B1466" s="3" t="s">
        <v>131</v>
      </c>
      <c r="C1466" s="2">
        <v>45254</v>
      </c>
      <c r="D1466" s="3" t="s">
        <v>343</v>
      </c>
      <c r="E1466" s="3">
        <v>3</v>
      </c>
      <c r="F1466" s="3">
        <v>2</v>
      </c>
      <c r="G1466" s="3">
        <v>2</v>
      </c>
      <c r="H1466" s="3">
        <v>3</v>
      </c>
      <c r="I1466" s="3">
        <v>3</v>
      </c>
      <c r="J1466" s="3">
        <v>3</v>
      </c>
      <c r="K1466" s="3" t="s">
        <v>470</v>
      </c>
      <c r="L1466" s="3"/>
      <c r="M1466" s="3"/>
      <c r="N1466" s="3"/>
      <c r="O1466" s="3"/>
      <c r="P1466" s="3"/>
      <c r="Q1466" s="3"/>
      <c r="R1466" s="3"/>
      <c r="S1466" s="3"/>
      <c r="T1466" s="3"/>
      <c r="U1466" s="3"/>
      <c r="V1466" s="3"/>
      <c r="W1466" s="3"/>
      <c r="X1466" s="3"/>
      <c r="Y1466" s="3"/>
      <c r="Z1466" s="3"/>
      <c r="AA1466" s="3"/>
      <c r="AB1466" s="3"/>
      <c r="AC1466" s="3"/>
      <c r="AD1466" s="3"/>
      <c r="AE1466" s="3"/>
      <c r="AF1466" s="3">
        <f t="shared" si="32"/>
        <v>16</v>
      </c>
      <c r="AG1466" s="3">
        <f>_xlfn.ISOWEEKNUM(EDF[[#This Row],[Date]])</f>
        <v>47</v>
      </c>
      <c r="AH1466" s="3">
        <f>YEAR(EDF[[#This Row],[Date]])</f>
        <v>2023</v>
      </c>
      <c r="AI1466" s="3"/>
      <c r="AJ1466" s="3"/>
      <c r="AK1466" s="3"/>
      <c r="AL1466" s="3"/>
      <c r="AM1466" s="3"/>
      <c r="AN1466" s="3"/>
      <c r="AO1466" s="3"/>
      <c r="AP1466" s="3"/>
      <c r="AQ1466" s="3"/>
      <c r="AR1466" s="3"/>
    </row>
    <row r="1467" spans="1:44" x14ac:dyDescent="0.2">
      <c r="A1467" s="1">
        <v>45254.506064814814</v>
      </c>
      <c r="B1467" s="3" t="s">
        <v>99</v>
      </c>
      <c r="C1467" s="2">
        <v>45254</v>
      </c>
      <c r="D1467" s="3" t="s">
        <v>336</v>
      </c>
      <c r="E1467" s="3">
        <v>4</v>
      </c>
      <c r="F1467" s="3">
        <v>3</v>
      </c>
      <c r="G1467" s="3">
        <v>3</v>
      </c>
      <c r="H1467" s="3">
        <v>4</v>
      </c>
      <c r="I1467" s="3">
        <v>4</v>
      </c>
      <c r="J1467" s="3">
        <v>4</v>
      </c>
      <c r="K1467" s="3"/>
      <c r="L1467" s="3">
        <v>1</v>
      </c>
      <c r="M1467" s="3"/>
      <c r="N1467" s="3"/>
      <c r="O1467" s="3"/>
      <c r="P1467" s="3" t="s">
        <v>337</v>
      </c>
      <c r="Q1467" s="3"/>
      <c r="R1467" s="3"/>
      <c r="S1467" s="3"/>
      <c r="T1467" s="3"/>
      <c r="U1467" s="3"/>
      <c r="V1467" s="3"/>
      <c r="W1467" s="3"/>
      <c r="X1467" s="3"/>
      <c r="Y1467" s="3"/>
      <c r="Z1467" s="3"/>
      <c r="AA1467" s="3"/>
      <c r="AB1467" s="3"/>
      <c r="AC1467" s="3"/>
      <c r="AD1467" s="3"/>
      <c r="AE1467" s="3"/>
      <c r="AF1467" s="3">
        <f t="shared" si="32"/>
        <v>22</v>
      </c>
      <c r="AG1467" s="3">
        <f>_xlfn.ISOWEEKNUM(EDF[[#This Row],[Date]])</f>
        <v>47</v>
      </c>
      <c r="AH1467" s="3">
        <f>YEAR(EDF[[#This Row],[Date]])</f>
        <v>2023</v>
      </c>
      <c r="AI1467" s="3"/>
      <c r="AJ1467" s="3"/>
      <c r="AK1467" s="3"/>
      <c r="AL1467" s="3"/>
      <c r="AM1467" s="3"/>
      <c r="AN1467" s="3"/>
      <c r="AO1467" s="3"/>
      <c r="AP1467" s="3"/>
      <c r="AQ1467" s="3"/>
      <c r="AR1467" s="3"/>
    </row>
    <row r="1468" spans="1:44" x14ac:dyDescent="0.2">
      <c r="A1468" s="1">
        <v>45254.509733796294</v>
      </c>
      <c r="B1468" s="3" t="s">
        <v>211</v>
      </c>
      <c r="C1468" s="2">
        <v>45254</v>
      </c>
      <c r="D1468" s="3" t="s">
        <v>343</v>
      </c>
      <c r="E1468" s="3">
        <v>4</v>
      </c>
      <c r="F1468" s="3">
        <v>2</v>
      </c>
      <c r="G1468" s="3">
        <v>4</v>
      </c>
      <c r="H1468" s="3">
        <v>4</v>
      </c>
      <c r="I1468" s="3">
        <v>3</v>
      </c>
      <c r="J1468" s="3">
        <v>3</v>
      </c>
      <c r="K1468" s="3"/>
      <c r="L1468" s="3"/>
      <c r="M1468" s="3"/>
      <c r="N1468" s="3"/>
      <c r="O1468" s="3"/>
      <c r="P1468" s="3"/>
      <c r="Q1468" s="3"/>
      <c r="R1468" s="3"/>
      <c r="S1468" s="3"/>
      <c r="T1468" s="3"/>
      <c r="U1468" s="3"/>
      <c r="V1468" s="3"/>
      <c r="W1468" s="3"/>
      <c r="X1468" s="3"/>
      <c r="Y1468" s="3"/>
      <c r="Z1468" s="3"/>
      <c r="AA1468" s="3"/>
      <c r="AB1468" s="3"/>
      <c r="AC1468" s="3"/>
      <c r="AD1468" s="3"/>
      <c r="AE1468" s="3"/>
      <c r="AF1468" s="3">
        <f t="shared" si="32"/>
        <v>20</v>
      </c>
      <c r="AG1468" s="3">
        <f>_xlfn.ISOWEEKNUM(EDF[[#This Row],[Date]])</f>
        <v>47</v>
      </c>
      <c r="AH1468" s="3">
        <f>YEAR(EDF[[#This Row],[Date]])</f>
        <v>2023</v>
      </c>
      <c r="AI1468" s="3"/>
      <c r="AJ1468" s="3"/>
      <c r="AK1468" s="3"/>
      <c r="AL1468" s="3"/>
      <c r="AM1468" s="3"/>
      <c r="AN1468" s="3"/>
      <c r="AO1468" s="3"/>
      <c r="AP1468" s="3"/>
      <c r="AQ1468" s="3"/>
      <c r="AR1468" s="3"/>
    </row>
    <row r="1469" spans="1:44" x14ac:dyDescent="0.2">
      <c r="A1469" s="1">
        <v>45254.510034722225</v>
      </c>
      <c r="B1469" s="3" t="s">
        <v>83</v>
      </c>
      <c r="C1469" s="2">
        <v>45254</v>
      </c>
      <c r="D1469" s="3" t="s">
        <v>343</v>
      </c>
      <c r="E1469" s="3">
        <v>4</v>
      </c>
      <c r="F1469" s="3">
        <v>4</v>
      </c>
      <c r="G1469" s="3">
        <v>3</v>
      </c>
      <c r="H1469" s="3">
        <v>3</v>
      </c>
      <c r="I1469" s="3">
        <v>3</v>
      </c>
      <c r="J1469" s="3">
        <v>4</v>
      </c>
      <c r="K1469" s="3"/>
      <c r="L1469" s="3"/>
      <c r="M1469" s="3"/>
      <c r="N1469" s="3"/>
      <c r="O1469" s="3"/>
      <c r="P1469" s="3"/>
      <c r="Q1469" s="3"/>
      <c r="R1469" s="3"/>
      <c r="S1469" s="3"/>
      <c r="T1469" s="3"/>
      <c r="U1469" s="3"/>
      <c r="V1469" s="3"/>
      <c r="W1469" s="3"/>
      <c r="X1469" s="3"/>
      <c r="Y1469" s="3"/>
      <c r="Z1469" s="3"/>
      <c r="AA1469" s="3"/>
      <c r="AB1469" s="3"/>
      <c r="AC1469" s="3"/>
      <c r="AD1469" s="3"/>
      <c r="AE1469" s="3"/>
      <c r="AF1469" s="3">
        <f t="shared" si="32"/>
        <v>21</v>
      </c>
      <c r="AG1469" s="3">
        <f>_xlfn.ISOWEEKNUM(EDF[[#This Row],[Date]])</f>
        <v>47</v>
      </c>
      <c r="AH1469" s="3">
        <f>YEAR(EDF[[#This Row],[Date]])</f>
        <v>2023</v>
      </c>
      <c r="AI1469" s="3"/>
      <c r="AJ1469" s="3"/>
      <c r="AK1469" s="3"/>
      <c r="AL1469" s="3"/>
      <c r="AM1469" s="3"/>
      <c r="AN1469" s="3"/>
      <c r="AO1469" s="3"/>
      <c r="AP1469" s="3"/>
      <c r="AQ1469" s="3"/>
      <c r="AR1469" s="3"/>
    </row>
    <row r="1470" spans="1:44" x14ac:dyDescent="0.2">
      <c r="A1470" s="1">
        <v>45254.510578703703</v>
      </c>
      <c r="B1470" s="3" t="s">
        <v>135</v>
      </c>
      <c r="C1470" s="2">
        <v>45254</v>
      </c>
      <c r="D1470" s="3" t="s">
        <v>336</v>
      </c>
      <c r="E1470" s="3">
        <v>4</v>
      </c>
      <c r="F1470" s="3">
        <v>4</v>
      </c>
      <c r="G1470" s="3">
        <v>4</v>
      </c>
      <c r="H1470" s="3">
        <v>3</v>
      </c>
      <c r="I1470" s="3">
        <v>3</v>
      </c>
      <c r="J1470" s="3">
        <v>4</v>
      </c>
      <c r="K1470" s="3" t="s">
        <v>471</v>
      </c>
      <c r="L1470" s="3"/>
      <c r="M1470" s="3"/>
      <c r="N1470" s="3"/>
      <c r="O1470" s="3"/>
      <c r="P1470" s="3"/>
      <c r="Q1470" s="3"/>
      <c r="R1470" s="3"/>
      <c r="S1470" s="3"/>
      <c r="T1470" s="3"/>
      <c r="U1470" s="3"/>
      <c r="V1470" s="3"/>
      <c r="W1470" s="3"/>
      <c r="X1470" s="3"/>
      <c r="Y1470" s="3"/>
      <c r="Z1470" s="3"/>
      <c r="AA1470" s="3"/>
      <c r="AB1470" s="3"/>
      <c r="AC1470" s="3"/>
      <c r="AD1470" s="3"/>
      <c r="AE1470" s="3"/>
      <c r="AF1470" s="3">
        <f t="shared" si="32"/>
        <v>22</v>
      </c>
      <c r="AG1470" s="3">
        <f>_xlfn.ISOWEEKNUM(EDF[[#This Row],[Date]])</f>
        <v>47</v>
      </c>
      <c r="AH1470" s="3">
        <f>YEAR(EDF[[#This Row],[Date]])</f>
        <v>2023</v>
      </c>
      <c r="AI1470" s="3"/>
      <c r="AJ1470" s="3"/>
      <c r="AK1470" s="3"/>
      <c r="AL1470" s="3"/>
      <c r="AM1470" s="3"/>
      <c r="AN1470" s="3"/>
      <c r="AO1470" s="3"/>
      <c r="AP1470" s="3"/>
      <c r="AQ1470" s="3"/>
      <c r="AR1470" s="3"/>
    </row>
    <row r="1471" spans="1:44" x14ac:dyDescent="0.2">
      <c r="A1471" s="1">
        <v>45254.517974537041</v>
      </c>
      <c r="B1471" s="3" t="s">
        <v>168</v>
      </c>
      <c r="C1471" s="2">
        <v>45254</v>
      </c>
      <c r="D1471" s="3" t="s">
        <v>334</v>
      </c>
      <c r="E1471" s="3">
        <v>4</v>
      </c>
      <c r="F1471" s="3">
        <v>4</v>
      </c>
      <c r="G1471" s="3">
        <v>4</v>
      </c>
      <c r="H1471" s="3">
        <v>4</v>
      </c>
      <c r="I1471" s="3">
        <v>4</v>
      </c>
      <c r="J1471" s="3">
        <v>4</v>
      </c>
      <c r="K1471" s="3"/>
      <c r="L1471" s="3"/>
      <c r="M1471" s="3"/>
      <c r="N1471" s="3"/>
      <c r="O1471" s="3"/>
      <c r="P1471" s="3"/>
      <c r="Q1471" s="3"/>
      <c r="R1471" s="3"/>
      <c r="S1471" s="3"/>
      <c r="T1471" s="3"/>
      <c r="U1471" s="3"/>
      <c r="V1471" s="3"/>
      <c r="W1471" s="3"/>
      <c r="X1471" s="3"/>
      <c r="Y1471" s="3"/>
      <c r="Z1471" s="3"/>
      <c r="AA1471" s="3"/>
      <c r="AB1471" s="3"/>
      <c r="AC1471" s="3"/>
      <c r="AD1471" s="3"/>
      <c r="AE1471" s="3"/>
      <c r="AF1471" s="3">
        <f t="shared" si="32"/>
        <v>24</v>
      </c>
      <c r="AG1471" s="3">
        <f>_xlfn.ISOWEEKNUM(EDF[[#This Row],[Date]])</f>
        <v>47</v>
      </c>
      <c r="AH1471" s="3">
        <f>YEAR(EDF[[#This Row],[Date]])</f>
        <v>2023</v>
      </c>
      <c r="AI1471" s="3"/>
      <c r="AJ1471" s="3"/>
      <c r="AK1471" s="3"/>
      <c r="AL1471" s="3"/>
      <c r="AM1471" s="3"/>
      <c r="AN1471" s="3"/>
      <c r="AO1471" s="3"/>
      <c r="AP1471" s="3"/>
      <c r="AQ1471" s="3"/>
      <c r="AR1471" s="3"/>
    </row>
    <row r="1472" spans="1:44" x14ac:dyDescent="0.2">
      <c r="A1472" s="1">
        <v>45254.526921296296</v>
      </c>
      <c r="B1472" s="3" t="s">
        <v>86</v>
      </c>
      <c r="C1472" s="2">
        <v>45254</v>
      </c>
      <c r="D1472" s="3" t="s">
        <v>336</v>
      </c>
      <c r="E1472" s="3">
        <v>4</v>
      </c>
      <c r="F1472" s="3">
        <v>3</v>
      </c>
      <c r="G1472" s="3">
        <v>5</v>
      </c>
      <c r="H1472" s="3">
        <v>3</v>
      </c>
      <c r="I1472" s="3">
        <v>4</v>
      </c>
      <c r="J1472" s="3">
        <v>3</v>
      </c>
      <c r="K1472" s="3"/>
      <c r="L1472" s="3">
        <v>4</v>
      </c>
      <c r="M1472" s="3"/>
      <c r="N1472" s="3"/>
      <c r="O1472" s="3"/>
      <c r="P1472" s="3"/>
      <c r="Q1472" s="3"/>
      <c r="R1472" s="3"/>
      <c r="S1472" s="3"/>
      <c r="T1472" s="3"/>
      <c r="U1472" s="3"/>
      <c r="V1472" s="3"/>
      <c r="W1472" s="3"/>
      <c r="X1472" s="3"/>
      <c r="Y1472" s="3"/>
      <c r="Z1472" s="3"/>
      <c r="AA1472" s="3" t="s">
        <v>337</v>
      </c>
      <c r="AB1472" s="3"/>
      <c r="AC1472" s="3"/>
      <c r="AD1472" s="3"/>
      <c r="AE1472" s="3"/>
      <c r="AF1472" s="3">
        <f t="shared" si="32"/>
        <v>22</v>
      </c>
      <c r="AG1472" s="3">
        <f>_xlfn.ISOWEEKNUM(EDF[[#This Row],[Date]])</f>
        <v>47</v>
      </c>
      <c r="AH1472" s="3">
        <f>YEAR(EDF[[#This Row],[Date]])</f>
        <v>2023</v>
      </c>
      <c r="AI1472" s="3"/>
      <c r="AJ1472" s="3"/>
      <c r="AK1472" s="3"/>
      <c r="AL1472" s="3"/>
      <c r="AM1472" s="3"/>
      <c r="AN1472" s="3"/>
      <c r="AO1472" s="3"/>
      <c r="AP1472" s="3"/>
      <c r="AQ1472" s="3"/>
      <c r="AR1472" s="3"/>
    </row>
    <row r="1473" spans="1:44" x14ac:dyDescent="0.2">
      <c r="A1473" s="1">
        <v>45254.527650462966</v>
      </c>
      <c r="B1473" s="3" t="s">
        <v>193</v>
      </c>
      <c r="C1473" s="2">
        <v>45254</v>
      </c>
      <c r="D1473" s="3" t="s">
        <v>334</v>
      </c>
      <c r="E1473" s="3">
        <v>5</v>
      </c>
      <c r="F1473" s="3">
        <v>4</v>
      </c>
      <c r="G1473" s="3">
        <v>3</v>
      </c>
      <c r="H1473" s="3">
        <v>3</v>
      </c>
      <c r="I1473" s="3">
        <v>2</v>
      </c>
      <c r="J1473" s="3">
        <v>5</v>
      </c>
      <c r="K1473" s="3"/>
      <c r="L1473" s="3">
        <v>1</v>
      </c>
      <c r="M1473" s="3"/>
      <c r="N1473" s="3"/>
      <c r="O1473" s="3"/>
      <c r="P1473" s="3"/>
      <c r="Q1473" s="3"/>
      <c r="R1473" s="3"/>
      <c r="S1473" s="3"/>
      <c r="T1473" s="3"/>
      <c r="U1473" s="3"/>
      <c r="V1473" s="3"/>
      <c r="W1473" s="3" t="s">
        <v>337</v>
      </c>
      <c r="X1473" s="3"/>
      <c r="Y1473" s="3" t="s">
        <v>363</v>
      </c>
      <c r="Z1473" s="3"/>
      <c r="AA1473" s="3"/>
      <c r="AB1473" s="3"/>
      <c r="AC1473" s="3"/>
      <c r="AD1473" s="3"/>
      <c r="AE1473" s="3"/>
      <c r="AF1473" s="3">
        <f t="shared" si="32"/>
        <v>22</v>
      </c>
      <c r="AG1473" s="3">
        <f>_xlfn.ISOWEEKNUM(EDF[[#This Row],[Date]])</f>
        <v>47</v>
      </c>
      <c r="AH1473" s="3">
        <f>YEAR(EDF[[#This Row],[Date]])</f>
        <v>2023</v>
      </c>
      <c r="AI1473" s="3"/>
      <c r="AJ1473" s="3"/>
      <c r="AK1473" s="3"/>
      <c r="AL1473" s="3"/>
      <c r="AM1473" s="3"/>
      <c r="AN1473" s="3"/>
      <c r="AO1473" s="3"/>
      <c r="AP1473" s="3"/>
      <c r="AQ1473" s="3"/>
      <c r="AR1473" s="3"/>
    </row>
    <row r="1474" spans="1:44" x14ac:dyDescent="0.2">
      <c r="A1474" s="1">
        <v>45254.537546296298</v>
      </c>
      <c r="B1474" s="3" t="s">
        <v>233</v>
      </c>
      <c r="C1474" s="2">
        <v>45254</v>
      </c>
      <c r="D1474" s="3" t="s">
        <v>344</v>
      </c>
      <c r="E1474" s="3">
        <v>4</v>
      </c>
      <c r="F1474" s="3">
        <v>4</v>
      </c>
      <c r="G1474" s="3">
        <v>4</v>
      </c>
      <c r="H1474" s="3">
        <v>3</v>
      </c>
      <c r="I1474" s="3">
        <v>4</v>
      </c>
      <c r="J1474" s="3">
        <v>4</v>
      </c>
      <c r="K1474" s="3"/>
      <c r="L1474" s="3"/>
      <c r="M1474" s="3"/>
      <c r="N1474" s="3"/>
      <c r="O1474" s="3"/>
      <c r="P1474" s="3"/>
      <c r="Q1474" s="3"/>
      <c r="R1474" s="3"/>
      <c r="S1474" s="3"/>
      <c r="T1474" s="3"/>
      <c r="U1474" s="3"/>
      <c r="V1474" s="3"/>
      <c r="W1474" s="3"/>
      <c r="X1474" s="3"/>
      <c r="Y1474" s="3"/>
      <c r="Z1474" s="3"/>
      <c r="AA1474" s="3"/>
      <c r="AB1474" s="3"/>
      <c r="AC1474" s="3"/>
      <c r="AD1474" s="3"/>
      <c r="AE1474" s="3"/>
      <c r="AF1474" s="3">
        <f t="shared" si="32"/>
        <v>23</v>
      </c>
      <c r="AG1474" s="3">
        <f>_xlfn.ISOWEEKNUM(EDF[[#This Row],[Date]])</f>
        <v>47</v>
      </c>
      <c r="AH1474" s="3">
        <f>YEAR(EDF[[#This Row],[Date]])</f>
        <v>2023</v>
      </c>
      <c r="AI1474" s="3"/>
      <c r="AJ1474" s="3"/>
      <c r="AK1474" s="3"/>
      <c r="AL1474" s="3"/>
      <c r="AM1474" s="3"/>
      <c r="AN1474" s="3"/>
      <c r="AO1474" s="3"/>
      <c r="AP1474" s="3"/>
      <c r="AQ1474" s="3"/>
      <c r="AR1474" s="3"/>
    </row>
    <row r="1475" spans="1:44" x14ac:dyDescent="0.2">
      <c r="A1475" s="1">
        <v>45254.539837962962</v>
      </c>
      <c r="B1475" s="3" t="s">
        <v>181</v>
      </c>
      <c r="C1475" s="2">
        <v>45254</v>
      </c>
      <c r="D1475" s="3" t="s">
        <v>344</v>
      </c>
      <c r="E1475" s="3">
        <v>4</v>
      </c>
      <c r="F1475" s="3">
        <v>4</v>
      </c>
      <c r="G1475" s="3">
        <v>3</v>
      </c>
      <c r="H1475" s="3">
        <v>3</v>
      </c>
      <c r="I1475" s="3">
        <v>3</v>
      </c>
      <c r="J1475" s="3">
        <v>3</v>
      </c>
      <c r="K1475" s="3" t="s">
        <v>198</v>
      </c>
      <c r="L1475" s="3"/>
      <c r="M1475" s="3"/>
      <c r="N1475" s="3"/>
      <c r="O1475" s="3"/>
      <c r="P1475" s="3"/>
      <c r="Q1475" s="3"/>
      <c r="R1475" s="3"/>
      <c r="S1475" s="3"/>
      <c r="T1475" s="3"/>
      <c r="U1475" s="3"/>
      <c r="V1475" s="3"/>
      <c r="W1475" s="3"/>
      <c r="X1475" s="3"/>
      <c r="Y1475" s="3"/>
      <c r="Z1475" s="3"/>
      <c r="AA1475" s="3"/>
      <c r="AB1475" s="3"/>
      <c r="AC1475" s="3"/>
      <c r="AD1475" s="3"/>
      <c r="AE1475" s="3"/>
      <c r="AF1475" s="3">
        <f t="shared" si="32"/>
        <v>20</v>
      </c>
      <c r="AG1475" s="3">
        <f>_xlfn.ISOWEEKNUM(EDF[[#This Row],[Date]])</f>
        <v>47</v>
      </c>
      <c r="AH1475" s="3">
        <f>YEAR(EDF[[#This Row],[Date]])</f>
        <v>2023</v>
      </c>
      <c r="AI1475" s="3"/>
      <c r="AJ1475" s="3"/>
      <c r="AK1475" s="3"/>
      <c r="AL1475" s="3"/>
      <c r="AM1475" s="3"/>
      <c r="AN1475" s="3"/>
      <c r="AO1475" s="3"/>
      <c r="AP1475" s="3"/>
      <c r="AQ1475" s="3"/>
      <c r="AR1475" s="3"/>
    </row>
    <row r="1476" spans="1:44" x14ac:dyDescent="0.2">
      <c r="A1476" s="1">
        <v>45254.553749999999</v>
      </c>
      <c r="B1476" s="3" t="s">
        <v>109</v>
      </c>
      <c r="C1476" s="2">
        <v>45254</v>
      </c>
      <c r="D1476" s="3" t="s">
        <v>336</v>
      </c>
      <c r="E1476" s="3">
        <v>4</v>
      </c>
      <c r="F1476" s="3">
        <v>3</v>
      </c>
      <c r="G1476" s="3">
        <v>3</v>
      </c>
      <c r="H1476" s="3">
        <v>3</v>
      </c>
      <c r="I1476" s="3">
        <v>3</v>
      </c>
      <c r="J1476" s="3">
        <v>4</v>
      </c>
      <c r="K1476" s="3"/>
      <c r="L1476" s="3"/>
      <c r="M1476" s="3"/>
      <c r="N1476" s="3"/>
      <c r="O1476" s="3"/>
      <c r="P1476" s="3"/>
      <c r="Q1476" s="3"/>
      <c r="R1476" s="3"/>
      <c r="S1476" s="3"/>
      <c r="T1476" s="3"/>
      <c r="U1476" s="3"/>
      <c r="V1476" s="3"/>
      <c r="W1476" s="3"/>
      <c r="X1476" s="3"/>
      <c r="Y1476" s="3"/>
      <c r="Z1476" s="3"/>
      <c r="AA1476" s="3"/>
      <c r="AB1476" s="3"/>
      <c r="AC1476" s="3"/>
      <c r="AD1476" s="3"/>
      <c r="AE1476" s="3"/>
      <c r="AF1476" s="3">
        <f t="shared" si="32"/>
        <v>20</v>
      </c>
      <c r="AG1476" s="3">
        <f>_xlfn.ISOWEEKNUM(EDF[[#This Row],[Date]])</f>
        <v>47</v>
      </c>
      <c r="AH1476" s="3">
        <f>YEAR(EDF[[#This Row],[Date]])</f>
        <v>2023</v>
      </c>
      <c r="AI1476" s="3"/>
      <c r="AJ1476" s="3"/>
      <c r="AK1476" s="3"/>
      <c r="AL1476" s="3"/>
      <c r="AM1476" s="3"/>
      <c r="AN1476" s="3"/>
      <c r="AO1476" s="3"/>
      <c r="AP1476" s="3"/>
      <c r="AQ1476" s="3"/>
      <c r="AR1476" s="3"/>
    </row>
    <row r="1477" spans="1:44" x14ac:dyDescent="0.2">
      <c r="A1477" s="1">
        <v>45254.679189814815</v>
      </c>
      <c r="B1477" s="3" t="s">
        <v>243</v>
      </c>
      <c r="C1477" s="2">
        <v>45254</v>
      </c>
      <c r="D1477" s="3" t="s">
        <v>334</v>
      </c>
      <c r="E1477" s="3">
        <v>4</v>
      </c>
      <c r="F1477" s="3">
        <v>4</v>
      </c>
      <c r="G1477" s="3">
        <v>2</v>
      </c>
      <c r="H1477" s="3">
        <v>4</v>
      </c>
      <c r="I1477" s="3">
        <v>2</v>
      </c>
      <c r="J1477" s="3">
        <v>4</v>
      </c>
      <c r="K1477" s="3"/>
      <c r="L1477" s="3"/>
      <c r="M1477" s="3"/>
      <c r="N1477" s="3"/>
      <c r="O1477" s="3"/>
      <c r="P1477" s="3"/>
      <c r="Q1477" s="3"/>
      <c r="R1477" s="3"/>
      <c r="S1477" s="3"/>
      <c r="T1477" s="3"/>
      <c r="U1477" s="3"/>
      <c r="V1477" s="3"/>
      <c r="W1477" s="3"/>
      <c r="X1477" s="3"/>
      <c r="Y1477" s="3"/>
      <c r="Z1477" s="3"/>
      <c r="AA1477" s="3"/>
      <c r="AB1477" s="3"/>
      <c r="AC1477" s="3"/>
      <c r="AD1477" s="3"/>
      <c r="AE1477" s="3"/>
      <c r="AF1477" s="3">
        <f t="shared" si="32"/>
        <v>20</v>
      </c>
      <c r="AG1477" s="3">
        <f>_xlfn.ISOWEEKNUM(EDF[[#This Row],[Date]])</f>
        <v>47</v>
      </c>
      <c r="AH1477" s="3">
        <f>YEAR(EDF[[#This Row],[Date]])</f>
        <v>2023</v>
      </c>
      <c r="AI1477" s="3"/>
      <c r="AJ1477" s="3"/>
      <c r="AK1477" s="3"/>
      <c r="AL1477" s="3"/>
      <c r="AM1477" s="3"/>
      <c r="AN1477" s="3"/>
      <c r="AO1477" s="3"/>
      <c r="AP1477" s="3"/>
      <c r="AQ1477" s="3"/>
      <c r="AR1477" s="3"/>
    </row>
    <row r="1478" spans="1:44" x14ac:dyDescent="0.2">
      <c r="A1478" s="1">
        <v>45257.402708333335</v>
      </c>
      <c r="B1478" s="3" t="s">
        <v>230</v>
      </c>
      <c r="C1478" s="2">
        <v>45257</v>
      </c>
      <c r="D1478" s="3" t="s">
        <v>334</v>
      </c>
      <c r="E1478" s="3">
        <v>4</v>
      </c>
      <c r="F1478" s="3">
        <v>4</v>
      </c>
      <c r="G1478" s="3">
        <v>3</v>
      </c>
      <c r="H1478" s="3">
        <v>3</v>
      </c>
      <c r="I1478" s="3">
        <v>3</v>
      </c>
      <c r="J1478" s="3">
        <v>3</v>
      </c>
      <c r="K1478" s="3"/>
      <c r="L1478" s="3"/>
      <c r="M1478" s="3"/>
      <c r="N1478" s="3"/>
      <c r="O1478" s="3"/>
      <c r="P1478" s="3"/>
      <c r="Q1478" s="3"/>
      <c r="R1478" s="3"/>
      <c r="S1478" s="3"/>
      <c r="T1478" s="3"/>
      <c r="U1478" s="3"/>
      <c r="V1478" s="3"/>
      <c r="W1478" s="3"/>
      <c r="X1478" s="3"/>
      <c r="Y1478" s="3"/>
      <c r="Z1478" s="3"/>
      <c r="AA1478" s="3"/>
      <c r="AB1478" s="3"/>
      <c r="AC1478" s="3"/>
      <c r="AD1478" s="3"/>
      <c r="AE1478" s="3"/>
      <c r="AF1478" s="3">
        <f t="shared" si="32"/>
        <v>20</v>
      </c>
      <c r="AG1478" s="3">
        <f>_xlfn.ISOWEEKNUM(EDF[[#This Row],[Date]])</f>
        <v>48</v>
      </c>
      <c r="AH1478" s="3">
        <f>YEAR(EDF[[#This Row],[Date]])</f>
        <v>2023</v>
      </c>
      <c r="AI1478" s="3"/>
      <c r="AJ1478" s="3"/>
      <c r="AK1478" s="3"/>
      <c r="AL1478" s="3"/>
      <c r="AM1478" s="3"/>
      <c r="AN1478" s="3"/>
      <c r="AO1478" s="3"/>
      <c r="AP1478" s="3"/>
      <c r="AQ1478" s="3"/>
      <c r="AR1478" s="3"/>
    </row>
    <row r="1479" spans="1:44" x14ac:dyDescent="0.2">
      <c r="A1479" s="1">
        <v>45257.403449074074</v>
      </c>
      <c r="B1479" s="3" t="s">
        <v>167</v>
      </c>
      <c r="C1479" s="2">
        <v>45257</v>
      </c>
      <c r="D1479" s="3" t="s">
        <v>344</v>
      </c>
      <c r="E1479" s="3">
        <v>4</v>
      </c>
      <c r="F1479" s="3">
        <v>4</v>
      </c>
      <c r="G1479" s="3">
        <v>3</v>
      </c>
      <c r="H1479" s="3">
        <v>3</v>
      </c>
      <c r="I1479" s="3">
        <v>3</v>
      </c>
      <c r="J1479" s="3">
        <v>4</v>
      </c>
      <c r="K1479" s="3"/>
      <c r="L1479" s="3"/>
      <c r="M1479" s="3"/>
      <c r="N1479" s="3"/>
      <c r="O1479" s="3"/>
      <c r="P1479" s="3"/>
      <c r="Q1479" s="3"/>
      <c r="R1479" s="3"/>
      <c r="S1479" s="3"/>
      <c r="T1479" s="3"/>
      <c r="U1479" s="3"/>
      <c r="V1479" s="3"/>
      <c r="W1479" s="3"/>
      <c r="X1479" s="3"/>
      <c r="Y1479" s="3"/>
      <c r="Z1479" s="3"/>
      <c r="AA1479" s="3"/>
      <c r="AB1479" s="3"/>
      <c r="AC1479" s="3"/>
      <c r="AD1479" s="3"/>
      <c r="AE1479" s="3"/>
      <c r="AF1479" s="3">
        <f t="shared" si="32"/>
        <v>21</v>
      </c>
      <c r="AG1479" s="3">
        <f>_xlfn.ISOWEEKNUM(EDF[[#This Row],[Date]])</f>
        <v>48</v>
      </c>
      <c r="AH1479" s="3">
        <f>YEAR(EDF[[#This Row],[Date]])</f>
        <v>2023</v>
      </c>
      <c r="AI1479" s="3"/>
      <c r="AJ1479" s="3"/>
      <c r="AK1479" s="3"/>
      <c r="AL1479" s="3"/>
      <c r="AM1479" s="3"/>
      <c r="AN1479" s="3"/>
      <c r="AO1479" s="3"/>
      <c r="AP1479" s="3"/>
      <c r="AQ1479" s="3"/>
      <c r="AR1479" s="3"/>
    </row>
    <row r="1480" spans="1:44" x14ac:dyDescent="0.2">
      <c r="A1480" s="1">
        <v>45257.403611111113</v>
      </c>
      <c r="B1480" s="3" t="s">
        <v>205</v>
      </c>
      <c r="C1480" s="2">
        <v>45257</v>
      </c>
      <c r="D1480" s="3" t="s">
        <v>334</v>
      </c>
      <c r="E1480" s="3">
        <v>3</v>
      </c>
      <c r="F1480" s="3">
        <v>3</v>
      </c>
      <c r="G1480" s="3">
        <v>3</v>
      </c>
      <c r="H1480" s="3">
        <v>2</v>
      </c>
      <c r="I1480" s="3">
        <v>2</v>
      </c>
      <c r="J1480" s="3">
        <v>3</v>
      </c>
      <c r="K1480" s="3"/>
      <c r="L1480" s="3"/>
      <c r="M1480" s="3"/>
      <c r="N1480" s="3"/>
      <c r="O1480" s="3"/>
      <c r="P1480" s="3"/>
      <c r="Q1480" s="3"/>
      <c r="R1480" s="3"/>
      <c r="S1480" s="3"/>
      <c r="T1480" s="3"/>
      <c r="U1480" s="3"/>
      <c r="V1480" s="3"/>
      <c r="W1480" s="3"/>
      <c r="X1480" s="3"/>
      <c r="Y1480" s="3"/>
      <c r="Z1480" s="3"/>
      <c r="AA1480" s="3"/>
      <c r="AB1480" s="3"/>
      <c r="AC1480" s="3"/>
      <c r="AD1480" s="3"/>
      <c r="AE1480" s="3"/>
      <c r="AF1480" s="3">
        <f t="shared" ref="AF1480:AF1511" si="33">SUM(E1480:J1480)</f>
        <v>16</v>
      </c>
      <c r="AG1480" s="3">
        <f>_xlfn.ISOWEEKNUM(EDF[[#This Row],[Date]])</f>
        <v>48</v>
      </c>
      <c r="AH1480" s="3">
        <f>YEAR(EDF[[#This Row],[Date]])</f>
        <v>2023</v>
      </c>
      <c r="AI1480" s="3"/>
      <c r="AJ1480" s="3"/>
      <c r="AK1480" s="3"/>
      <c r="AL1480" s="3"/>
      <c r="AM1480" s="3"/>
      <c r="AN1480" s="3"/>
      <c r="AO1480" s="3"/>
      <c r="AP1480" s="3"/>
      <c r="AQ1480" s="3"/>
      <c r="AR1480" s="3"/>
    </row>
    <row r="1481" spans="1:44" x14ac:dyDescent="0.2">
      <c r="A1481" s="1">
        <v>45257.404421296298</v>
      </c>
      <c r="B1481" s="3" t="s">
        <v>181</v>
      </c>
      <c r="C1481" s="2">
        <v>45257</v>
      </c>
      <c r="D1481" s="3" t="s">
        <v>344</v>
      </c>
      <c r="E1481" s="3">
        <v>4</v>
      </c>
      <c r="F1481" s="3">
        <v>4</v>
      </c>
      <c r="G1481" s="3">
        <v>3</v>
      </c>
      <c r="H1481" s="3">
        <v>2</v>
      </c>
      <c r="I1481" s="3">
        <v>3</v>
      </c>
      <c r="J1481" s="3">
        <v>3</v>
      </c>
      <c r="K1481" s="3"/>
      <c r="L1481" s="3"/>
      <c r="M1481" s="3"/>
      <c r="N1481" s="3"/>
      <c r="O1481" s="3"/>
      <c r="P1481" s="3"/>
      <c r="Q1481" s="3"/>
      <c r="R1481" s="3"/>
      <c r="S1481" s="3"/>
      <c r="T1481" s="3"/>
      <c r="U1481" s="3"/>
      <c r="V1481" s="3"/>
      <c r="W1481" s="3"/>
      <c r="X1481" s="3"/>
      <c r="Y1481" s="3"/>
      <c r="Z1481" s="3"/>
      <c r="AA1481" s="3"/>
      <c r="AB1481" s="3"/>
      <c r="AC1481" s="3"/>
      <c r="AD1481" s="3"/>
      <c r="AE1481" s="3"/>
      <c r="AF1481" s="3">
        <f t="shared" si="33"/>
        <v>19</v>
      </c>
      <c r="AG1481" s="3">
        <f>_xlfn.ISOWEEKNUM(EDF[[#This Row],[Date]])</f>
        <v>48</v>
      </c>
      <c r="AH1481" s="3">
        <f>YEAR(EDF[[#This Row],[Date]])</f>
        <v>2023</v>
      </c>
      <c r="AI1481" s="3"/>
      <c r="AJ1481" s="3"/>
      <c r="AK1481" s="3"/>
      <c r="AL1481" s="3"/>
      <c r="AM1481" s="3"/>
      <c r="AN1481" s="3"/>
      <c r="AO1481" s="3"/>
      <c r="AP1481" s="3"/>
      <c r="AQ1481" s="3"/>
      <c r="AR1481" s="3"/>
    </row>
    <row r="1482" spans="1:44" x14ac:dyDescent="0.2">
      <c r="A1482" s="1">
        <v>45257.405405092592</v>
      </c>
      <c r="B1482" s="3" t="s">
        <v>212</v>
      </c>
      <c r="C1482" s="2">
        <v>45257</v>
      </c>
      <c r="D1482" s="3" t="s">
        <v>334</v>
      </c>
      <c r="E1482" s="3">
        <v>3</v>
      </c>
      <c r="F1482" s="3">
        <v>3</v>
      </c>
      <c r="G1482" s="3">
        <v>2</v>
      </c>
      <c r="H1482" s="3">
        <v>2</v>
      </c>
      <c r="I1482" s="3">
        <v>2</v>
      </c>
      <c r="J1482" s="3">
        <v>2</v>
      </c>
      <c r="K1482" s="3"/>
      <c r="L1482" s="3"/>
      <c r="M1482" s="3"/>
      <c r="N1482" s="3"/>
      <c r="O1482" s="3"/>
      <c r="P1482" s="3"/>
      <c r="Q1482" s="3"/>
      <c r="R1482" s="3"/>
      <c r="S1482" s="3"/>
      <c r="T1482" s="3"/>
      <c r="U1482" s="3"/>
      <c r="V1482" s="3"/>
      <c r="W1482" s="3"/>
      <c r="X1482" s="3"/>
      <c r="Y1482" s="3"/>
      <c r="Z1482" s="3"/>
      <c r="AA1482" s="3"/>
      <c r="AB1482" s="3"/>
      <c r="AC1482" s="3"/>
      <c r="AD1482" s="3"/>
      <c r="AE1482" s="3"/>
      <c r="AF1482" s="3">
        <f t="shared" si="33"/>
        <v>14</v>
      </c>
      <c r="AG1482" s="3">
        <f>_xlfn.ISOWEEKNUM(EDF[[#This Row],[Date]])</f>
        <v>48</v>
      </c>
      <c r="AH1482" s="3">
        <f>YEAR(EDF[[#This Row],[Date]])</f>
        <v>2023</v>
      </c>
      <c r="AI1482" s="3"/>
      <c r="AJ1482" s="3"/>
      <c r="AK1482" s="3"/>
      <c r="AL1482" s="3"/>
      <c r="AM1482" s="3"/>
      <c r="AN1482" s="3"/>
      <c r="AO1482" s="3"/>
      <c r="AP1482" s="3"/>
      <c r="AQ1482" s="3"/>
      <c r="AR1482" s="3"/>
    </row>
    <row r="1483" spans="1:44" x14ac:dyDescent="0.2">
      <c r="A1483" s="1">
        <v>45257.413668981484</v>
      </c>
      <c r="B1483" s="3" t="s">
        <v>86</v>
      </c>
      <c r="C1483" s="2">
        <v>45257</v>
      </c>
      <c r="D1483" s="3" t="s">
        <v>343</v>
      </c>
      <c r="E1483" s="3">
        <v>5</v>
      </c>
      <c r="F1483" s="3">
        <v>4</v>
      </c>
      <c r="G1483" s="3">
        <v>2</v>
      </c>
      <c r="H1483" s="3">
        <v>3</v>
      </c>
      <c r="I1483" s="3">
        <v>3</v>
      </c>
      <c r="J1483" s="3">
        <v>3</v>
      </c>
      <c r="K1483" s="3"/>
      <c r="L1483" s="3">
        <v>4</v>
      </c>
      <c r="M1483" s="3"/>
      <c r="N1483" s="3"/>
      <c r="O1483" s="3"/>
      <c r="P1483" s="3"/>
      <c r="Q1483" s="3"/>
      <c r="R1483" s="3"/>
      <c r="S1483" s="3"/>
      <c r="T1483" s="3"/>
      <c r="U1483" s="3"/>
      <c r="V1483" s="3"/>
      <c r="W1483" s="3"/>
      <c r="X1483" s="3" t="s">
        <v>339</v>
      </c>
      <c r="Y1483" s="3"/>
      <c r="Z1483" s="3"/>
      <c r="AA1483" s="3"/>
      <c r="AB1483" s="3"/>
      <c r="AC1483" s="3"/>
      <c r="AD1483" s="3"/>
      <c r="AE1483" s="3"/>
      <c r="AF1483" s="3">
        <f t="shared" si="33"/>
        <v>20</v>
      </c>
      <c r="AG1483" s="3">
        <f>_xlfn.ISOWEEKNUM(EDF[[#This Row],[Date]])</f>
        <v>48</v>
      </c>
      <c r="AH1483" s="3">
        <f>YEAR(EDF[[#This Row],[Date]])</f>
        <v>2023</v>
      </c>
      <c r="AI1483" s="3"/>
      <c r="AJ1483" s="3"/>
      <c r="AK1483" s="3"/>
      <c r="AL1483" s="3"/>
      <c r="AM1483" s="3"/>
      <c r="AN1483" s="3"/>
      <c r="AO1483" s="3"/>
      <c r="AP1483" s="3"/>
      <c r="AQ1483" s="3"/>
      <c r="AR1483" s="3"/>
    </row>
    <row r="1484" spans="1:44" x14ac:dyDescent="0.2">
      <c r="A1484" s="1">
        <v>45257.413969907408</v>
      </c>
      <c r="B1484" s="3" t="s">
        <v>111</v>
      </c>
      <c r="C1484" s="2">
        <v>45257</v>
      </c>
      <c r="D1484" s="3" t="s">
        <v>334</v>
      </c>
      <c r="E1484" s="3">
        <v>4</v>
      </c>
      <c r="F1484" s="3">
        <v>3</v>
      </c>
      <c r="G1484" s="3">
        <v>3</v>
      </c>
      <c r="H1484" s="3">
        <v>3</v>
      </c>
      <c r="I1484" s="3">
        <v>3</v>
      </c>
      <c r="J1484" s="3">
        <v>3</v>
      </c>
      <c r="K1484" s="3"/>
      <c r="L1484" s="3"/>
      <c r="M1484" s="3"/>
      <c r="N1484" s="3"/>
      <c r="O1484" s="3"/>
      <c r="P1484" s="3"/>
      <c r="Q1484" s="3"/>
      <c r="R1484" s="3"/>
      <c r="S1484" s="3"/>
      <c r="T1484" s="3"/>
      <c r="U1484" s="3"/>
      <c r="V1484" s="3"/>
      <c r="W1484" s="3"/>
      <c r="X1484" s="3"/>
      <c r="Y1484" s="3"/>
      <c r="Z1484" s="3"/>
      <c r="AA1484" s="3"/>
      <c r="AB1484" s="3"/>
      <c r="AC1484" s="3"/>
      <c r="AD1484" s="3"/>
      <c r="AE1484" s="3"/>
      <c r="AF1484" s="3">
        <f t="shared" si="33"/>
        <v>19</v>
      </c>
      <c r="AG1484" s="3">
        <f>_xlfn.ISOWEEKNUM(EDF[[#This Row],[Date]])</f>
        <v>48</v>
      </c>
      <c r="AH1484" s="3">
        <f>YEAR(EDF[[#This Row],[Date]])</f>
        <v>2023</v>
      </c>
      <c r="AI1484" s="3"/>
      <c r="AJ1484" s="3"/>
      <c r="AK1484" s="3"/>
      <c r="AL1484" s="3"/>
      <c r="AM1484" s="3"/>
      <c r="AN1484" s="3"/>
      <c r="AO1484" s="3"/>
      <c r="AP1484" s="3"/>
      <c r="AQ1484" s="3"/>
      <c r="AR1484" s="3"/>
    </row>
    <row r="1485" spans="1:44" x14ac:dyDescent="0.2">
      <c r="A1485" s="1">
        <v>45257.415451388886</v>
      </c>
      <c r="B1485" s="3" t="s">
        <v>109</v>
      </c>
      <c r="C1485" s="2">
        <v>45257</v>
      </c>
      <c r="D1485" s="3" t="s">
        <v>343</v>
      </c>
      <c r="E1485" s="3">
        <v>3</v>
      </c>
      <c r="F1485" s="3">
        <v>3</v>
      </c>
      <c r="G1485" s="3">
        <v>5</v>
      </c>
      <c r="H1485" s="3">
        <v>3</v>
      </c>
      <c r="I1485" s="3">
        <v>4</v>
      </c>
      <c r="J1485" s="3">
        <v>2</v>
      </c>
      <c r="K1485" s="3"/>
      <c r="L1485" s="3">
        <v>5</v>
      </c>
      <c r="M1485" s="3"/>
      <c r="N1485" s="3"/>
      <c r="O1485" s="3"/>
      <c r="P1485" s="3"/>
      <c r="Q1485" s="3"/>
      <c r="R1485" s="3"/>
      <c r="S1485" s="3"/>
      <c r="T1485" s="3"/>
      <c r="U1485" s="3"/>
      <c r="V1485" s="3"/>
      <c r="W1485" s="3"/>
      <c r="X1485" s="3"/>
      <c r="Y1485" s="3"/>
      <c r="Z1485" s="3"/>
      <c r="AA1485" s="3"/>
      <c r="AB1485" s="3"/>
      <c r="AC1485" s="3"/>
      <c r="AD1485" s="3"/>
      <c r="AE1485" s="3" t="s">
        <v>401</v>
      </c>
      <c r="AF1485" s="3">
        <f t="shared" si="33"/>
        <v>20</v>
      </c>
      <c r="AG1485" s="3">
        <f>_xlfn.ISOWEEKNUM(EDF[[#This Row],[Date]])</f>
        <v>48</v>
      </c>
      <c r="AH1485" s="3">
        <f>YEAR(EDF[[#This Row],[Date]])</f>
        <v>2023</v>
      </c>
      <c r="AI1485" s="3"/>
      <c r="AJ1485" s="3"/>
      <c r="AK1485" s="3"/>
      <c r="AL1485" s="3"/>
      <c r="AM1485" s="3"/>
      <c r="AN1485" s="3"/>
      <c r="AO1485" s="3"/>
      <c r="AP1485" s="3"/>
      <c r="AQ1485" s="3"/>
      <c r="AR1485" s="3"/>
    </row>
    <row r="1486" spans="1:44" x14ac:dyDescent="0.2">
      <c r="A1486" s="1">
        <v>45257.41547453704</v>
      </c>
      <c r="B1486" s="3" t="s">
        <v>134</v>
      </c>
      <c r="C1486" s="2">
        <v>45256</v>
      </c>
      <c r="D1486" s="3" t="s">
        <v>336</v>
      </c>
      <c r="E1486" s="3">
        <v>3</v>
      </c>
      <c r="F1486" s="3">
        <v>3</v>
      </c>
      <c r="G1486" s="3">
        <v>2</v>
      </c>
      <c r="H1486" s="3">
        <v>2</v>
      </c>
      <c r="I1486" s="3">
        <v>3</v>
      </c>
      <c r="J1486" s="3">
        <v>3</v>
      </c>
      <c r="K1486" s="3"/>
      <c r="L1486" s="3">
        <v>6</v>
      </c>
      <c r="M1486" s="3"/>
      <c r="N1486" s="3"/>
      <c r="O1486" s="3" t="s">
        <v>339</v>
      </c>
      <c r="P1486" s="3"/>
      <c r="Q1486" s="3"/>
      <c r="R1486" s="3"/>
      <c r="S1486" s="3"/>
      <c r="T1486" s="3"/>
      <c r="U1486" s="3"/>
      <c r="V1486" s="3"/>
      <c r="W1486" s="3"/>
      <c r="X1486" s="3"/>
      <c r="Y1486" s="3"/>
      <c r="Z1486" s="3"/>
      <c r="AA1486" s="3"/>
      <c r="AB1486" s="3"/>
      <c r="AC1486" s="3"/>
      <c r="AD1486" s="3"/>
      <c r="AE1486" s="3"/>
      <c r="AF1486" s="3">
        <f t="shared" si="33"/>
        <v>16</v>
      </c>
      <c r="AG1486" s="3">
        <f>_xlfn.ISOWEEKNUM(EDF[[#This Row],[Date]])</f>
        <v>47</v>
      </c>
      <c r="AH1486" s="3">
        <f>YEAR(EDF[[#This Row],[Date]])</f>
        <v>2023</v>
      </c>
      <c r="AI1486" s="3"/>
      <c r="AJ1486" s="3"/>
      <c r="AK1486" s="3"/>
      <c r="AL1486" s="3"/>
      <c r="AM1486" s="3"/>
      <c r="AN1486" s="3"/>
      <c r="AO1486" s="3"/>
      <c r="AP1486" s="3"/>
      <c r="AQ1486" s="3"/>
      <c r="AR1486" s="3"/>
    </row>
    <row r="1487" spans="1:44" x14ac:dyDescent="0.2">
      <c r="A1487" s="1">
        <v>45257.417581018519</v>
      </c>
      <c r="B1487" s="3" t="s">
        <v>99</v>
      </c>
      <c r="C1487" s="2">
        <v>45257</v>
      </c>
      <c r="D1487" s="3" t="s">
        <v>343</v>
      </c>
      <c r="E1487" s="3">
        <v>4</v>
      </c>
      <c r="F1487" s="3">
        <v>4</v>
      </c>
      <c r="G1487" s="3">
        <v>4</v>
      </c>
      <c r="H1487" s="3">
        <v>3</v>
      </c>
      <c r="I1487" s="3">
        <v>3</v>
      </c>
      <c r="J1487" s="3">
        <v>3</v>
      </c>
      <c r="K1487" s="3"/>
      <c r="L1487" s="3">
        <v>1</v>
      </c>
      <c r="M1487" s="3"/>
      <c r="N1487" s="3"/>
      <c r="O1487" s="3"/>
      <c r="P1487" s="3" t="s">
        <v>337</v>
      </c>
      <c r="Q1487" s="3"/>
      <c r="R1487" s="3"/>
      <c r="S1487" s="3"/>
      <c r="T1487" s="3"/>
      <c r="U1487" s="3"/>
      <c r="V1487" s="3"/>
      <c r="W1487" s="3" t="s">
        <v>337</v>
      </c>
      <c r="X1487" s="3"/>
      <c r="Y1487" s="3"/>
      <c r="Z1487" s="3"/>
      <c r="AA1487" s="3"/>
      <c r="AB1487" s="3"/>
      <c r="AC1487" s="3"/>
      <c r="AD1487" s="3"/>
      <c r="AE1487" s="3"/>
      <c r="AF1487" s="3">
        <f t="shared" si="33"/>
        <v>21</v>
      </c>
      <c r="AG1487" s="3">
        <f>_xlfn.ISOWEEKNUM(EDF[[#This Row],[Date]])</f>
        <v>48</v>
      </c>
      <c r="AH1487" s="3">
        <f>YEAR(EDF[[#This Row],[Date]])</f>
        <v>2023</v>
      </c>
      <c r="AI1487" s="3"/>
      <c r="AJ1487" s="3"/>
      <c r="AK1487" s="3"/>
      <c r="AL1487" s="3"/>
      <c r="AM1487" s="3"/>
      <c r="AN1487" s="3"/>
      <c r="AO1487" s="3"/>
      <c r="AP1487" s="3"/>
      <c r="AQ1487" s="3"/>
      <c r="AR1487" s="3"/>
    </row>
    <row r="1488" spans="1:44" x14ac:dyDescent="0.2">
      <c r="A1488" s="1">
        <v>45257.437928240739</v>
      </c>
      <c r="B1488" s="3" t="s">
        <v>106</v>
      </c>
      <c r="C1488" s="2">
        <v>45257</v>
      </c>
      <c r="D1488" s="3" t="s">
        <v>344</v>
      </c>
      <c r="E1488" s="3">
        <v>4</v>
      </c>
      <c r="F1488" s="3">
        <v>4</v>
      </c>
      <c r="G1488" s="3">
        <v>3</v>
      </c>
      <c r="H1488" s="3">
        <v>3</v>
      </c>
      <c r="I1488" s="3">
        <v>4</v>
      </c>
      <c r="J1488" s="3">
        <v>4</v>
      </c>
      <c r="K1488" s="3"/>
      <c r="L1488" s="3"/>
      <c r="M1488" s="3"/>
      <c r="N1488" s="3"/>
      <c r="O1488" s="3"/>
      <c r="P1488" s="3"/>
      <c r="Q1488" s="3"/>
      <c r="R1488" s="3"/>
      <c r="S1488" s="3"/>
      <c r="T1488" s="3"/>
      <c r="U1488" s="3"/>
      <c r="V1488" s="3"/>
      <c r="W1488" s="3"/>
      <c r="X1488" s="3"/>
      <c r="Y1488" s="3"/>
      <c r="Z1488" s="3"/>
      <c r="AA1488" s="3"/>
      <c r="AB1488" s="3"/>
      <c r="AC1488" s="3"/>
      <c r="AD1488" s="3"/>
      <c r="AE1488" s="3"/>
      <c r="AF1488" s="3">
        <f t="shared" si="33"/>
        <v>22</v>
      </c>
      <c r="AG1488" s="3">
        <f>_xlfn.ISOWEEKNUM(EDF[[#This Row],[Date]])</f>
        <v>48</v>
      </c>
      <c r="AH1488" s="3">
        <f>YEAR(EDF[[#This Row],[Date]])</f>
        <v>2023</v>
      </c>
      <c r="AI1488" s="3"/>
      <c r="AJ1488" s="3"/>
      <c r="AK1488" s="3"/>
      <c r="AL1488" s="3"/>
      <c r="AM1488" s="3"/>
      <c r="AN1488" s="3"/>
      <c r="AO1488" s="3"/>
      <c r="AP1488" s="3"/>
      <c r="AQ1488" s="3"/>
      <c r="AR1488" s="3"/>
    </row>
    <row r="1489" spans="1:44" x14ac:dyDescent="0.2">
      <c r="A1489" s="1">
        <v>45257.45144675926</v>
      </c>
      <c r="B1489" s="3" t="s">
        <v>83</v>
      </c>
      <c r="C1489" s="2">
        <v>45257</v>
      </c>
      <c r="D1489" s="3" t="s">
        <v>343</v>
      </c>
      <c r="E1489" s="3">
        <v>4</v>
      </c>
      <c r="F1489" s="3">
        <v>4</v>
      </c>
      <c r="G1489" s="3">
        <v>5</v>
      </c>
      <c r="H1489" s="3">
        <v>2</v>
      </c>
      <c r="I1489" s="3">
        <v>3</v>
      </c>
      <c r="J1489" s="3">
        <v>5</v>
      </c>
      <c r="K1489" s="3"/>
      <c r="L1489" s="3">
        <v>4</v>
      </c>
      <c r="M1489" s="3"/>
      <c r="N1489" s="3"/>
      <c r="O1489" s="3"/>
      <c r="P1489" s="3"/>
      <c r="Q1489" s="3"/>
      <c r="R1489" s="3"/>
      <c r="S1489" s="3"/>
      <c r="T1489" s="3"/>
      <c r="U1489" s="3"/>
      <c r="V1489" s="3"/>
      <c r="W1489" s="3" t="s">
        <v>339</v>
      </c>
      <c r="X1489" s="3"/>
      <c r="Y1489" s="3"/>
      <c r="Z1489" s="3"/>
      <c r="AA1489" s="3"/>
      <c r="AB1489" s="3"/>
      <c r="AC1489" s="3"/>
      <c r="AD1489" s="3"/>
      <c r="AE1489" s="3" t="s">
        <v>472</v>
      </c>
      <c r="AF1489" s="3">
        <f t="shared" si="33"/>
        <v>23</v>
      </c>
      <c r="AG1489" s="3">
        <f>_xlfn.ISOWEEKNUM(EDF[[#This Row],[Date]])</f>
        <v>48</v>
      </c>
      <c r="AH1489" s="3">
        <f>YEAR(EDF[[#This Row],[Date]])</f>
        <v>2023</v>
      </c>
      <c r="AI1489" s="3"/>
      <c r="AJ1489" s="3"/>
      <c r="AK1489" s="3"/>
      <c r="AL1489" s="3"/>
      <c r="AM1489" s="3"/>
      <c r="AN1489" s="3"/>
      <c r="AO1489" s="3"/>
      <c r="AP1489" s="3"/>
      <c r="AQ1489" s="3"/>
      <c r="AR1489" s="3"/>
    </row>
    <row r="1490" spans="1:44" x14ac:dyDescent="0.2">
      <c r="A1490" s="1">
        <v>45257.452337962961</v>
      </c>
      <c r="B1490" s="3" t="s">
        <v>77</v>
      </c>
      <c r="C1490" s="2">
        <v>45257</v>
      </c>
      <c r="D1490" s="3" t="s">
        <v>344</v>
      </c>
      <c r="E1490" s="3">
        <v>4</v>
      </c>
      <c r="F1490" s="3">
        <v>3</v>
      </c>
      <c r="G1490" s="3">
        <v>2</v>
      </c>
      <c r="H1490" s="3">
        <v>1</v>
      </c>
      <c r="I1490" s="3">
        <v>3</v>
      </c>
      <c r="J1490" s="3">
        <v>4</v>
      </c>
      <c r="K1490" s="3"/>
      <c r="L1490" s="3">
        <v>7</v>
      </c>
      <c r="M1490" s="3"/>
      <c r="N1490" s="3"/>
      <c r="O1490" s="3"/>
      <c r="P1490" s="3"/>
      <c r="Q1490" s="3" t="s">
        <v>339</v>
      </c>
      <c r="R1490" s="3" t="s">
        <v>339</v>
      </c>
      <c r="S1490" s="3"/>
      <c r="T1490" s="3"/>
      <c r="U1490" s="3"/>
      <c r="V1490" s="3"/>
      <c r="W1490" s="3"/>
      <c r="X1490" s="3"/>
      <c r="Y1490" s="3"/>
      <c r="Z1490" s="3"/>
      <c r="AA1490" s="3"/>
      <c r="AB1490" s="3"/>
      <c r="AC1490" s="3"/>
      <c r="AD1490" s="3"/>
      <c r="AE1490" s="3" t="s">
        <v>473</v>
      </c>
      <c r="AF1490" s="3">
        <f t="shared" si="33"/>
        <v>17</v>
      </c>
      <c r="AG1490" s="3">
        <f>_xlfn.ISOWEEKNUM(EDF[[#This Row],[Date]])</f>
        <v>48</v>
      </c>
      <c r="AH1490" s="3">
        <f>YEAR(EDF[[#This Row],[Date]])</f>
        <v>2023</v>
      </c>
      <c r="AI1490" s="3"/>
      <c r="AJ1490" s="3"/>
      <c r="AK1490" s="3"/>
      <c r="AL1490" s="3"/>
      <c r="AM1490" s="3"/>
      <c r="AN1490" s="3"/>
      <c r="AO1490" s="3"/>
      <c r="AP1490" s="3"/>
      <c r="AQ1490" s="3"/>
      <c r="AR1490" s="3"/>
    </row>
    <row r="1491" spans="1:44" x14ac:dyDescent="0.2">
      <c r="A1491" s="1">
        <v>45257.468807870369</v>
      </c>
      <c r="B1491" s="3" t="s">
        <v>233</v>
      </c>
      <c r="C1491" s="2">
        <v>45257</v>
      </c>
      <c r="D1491" s="3" t="s">
        <v>344</v>
      </c>
      <c r="E1491" s="3">
        <v>4</v>
      </c>
      <c r="F1491" s="3">
        <v>4</v>
      </c>
      <c r="G1491" s="3">
        <v>4</v>
      </c>
      <c r="H1491" s="3">
        <v>2</v>
      </c>
      <c r="I1491" s="3">
        <v>4</v>
      </c>
      <c r="J1491" s="3">
        <v>4</v>
      </c>
      <c r="K1491" s="3"/>
      <c r="L1491" s="3"/>
      <c r="M1491" s="3"/>
      <c r="N1491" s="3"/>
      <c r="O1491" s="3"/>
      <c r="P1491" s="3"/>
      <c r="Q1491" s="3"/>
      <c r="R1491" s="3"/>
      <c r="S1491" s="3"/>
      <c r="T1491" s="3"/>
      <c r="U1491" s="3"/>
      <c r="V1491" s="3"/>
      <c r="W1491" s="3"/>
      <c r="X1491" s="3"/>
      <c r="Y1491" s="3"/>
      <c r="Z1491" s="3"/>
      <c r="AA1491" s="3"/>
      <c r="AB1491" s="3"/>
      <c r="AC1491" s="3"/>
      <c r="AD1491" s="3"/>
      <c r="AE1491" s="3"/>
      <c r="AF1491" s="3">
        <f t="shared" si="33"/>
        <v>22</v>
      </c>
      <c r="AG1491" s="3">
        <f>_xlfn.ISOWEEKNUM(EDF[[#This Row],[Date]])</f>
        <v>48</v>
      </c>
      <c r="AH1491" s="3">
        <f>YEAR(EDF[[#This Row],[Date]])</f>
        <v>2023</v>
      </c>
      <c r="AI1491" s="3"/>
      <c r="AJ1491" s="3"/>
      <c r="AK1491" s="3"/>
      <c r="AL1491" s="3"/>
      <c r="AM1491" s="3"/>
      <c r="AN1491" s="3"/>
      <c r="AO1491" s="3"/>
      <c r="AP1491" s="3"/>
      <c r="AQ1491" s="3"/>
      <c r="AR1491" s="3"/>
    </row>
    <row r="1492" spans="1:44" x14ac:dyDescent="0.2">
      <c r="A1492" s="1">
        <v>45257.510706018518</v>
      </c>
      <c r="B1492" s="3" t="s">
        <v>142</v>
      </c>
      <c r="C1492" s="2">
        <v>45257</v>
      </c>
      <c r="D1492" s="3" t="s">
        <v>334</v>
      </c>
      <c r="E1492" s="3">
        <v>4</v>
      </c>
      <c r="F1492" s="3">
        <v>4</v>
      </c>
      <c r="G1492" s="3">
        <v>3</v>
      </c>
      <c r="H1492" s="3">
        <v>4</v>
      </c>
      <c r="I1492" s="3">
        <v>3</v>
      </c>
      <c r="J1492" s="3">
        <v>4</v>
      </c>
      <c r="K1492" s="3"/>
      <c r="L1492" s="3"/>
      <c r="M1492" s="3"/>
      <c r="N1492" s="3"/>
      <c r="O1492" s="3"/>
      <c r="P1492" s="3"/>
      <c r="Q1492" s="3"/>
      <c r="R1492" s="3"/>
      <c r="S1492" s="3"/>
      <c r="T1492" s="3"/>
      <c r="U1492" s="3"/>
      <c r="V1492" s="3"/>
      <c r="W1492" s="3"/>
      <c r="X1492" s="3"/>
      <c r="Y1492" s="3"/>
      <c r="Z1492" s="3"/>
      <c r="AA1492" s="3"/>
      <c r="AB1492" s="3"/>
      <c r="AC1492" s="3"/>
      <c r="AD1492" s="3"/>
      <c r="AE1492" s="3"/>
      <c r="AF1492" s="3">
        <f t="shared" si="33"/>
        <v>22</v>
      </c>
      <c r="AG1492" s="3">
        <f>_xlfn.ISOWEEKNUM(EDF[[#This Row],[Date]])</f>
        <v>48</v>
      </c>
      <c r="AH1492" s="3">
        <f>YEAR(EDF[[#This Row],[Date]])</f>
        <v>2023</v>
      </c>
      <c r="AI1492" s="3"/>
      <c r="AJ1492" s="3"/>
      <c r="AK1492" s="3"/>
      <c r="AL1492" s="3"/>
      <c r="AM1492" s="3"/>
      <c r="AN1492" s="3"/>
      <c r="AO1492" s="3"/>
      <c r="AP1492" s="3"/>
      <c r="AQ1492" s="3"/>
      <c r="AR1492" s="3"/>
    </row>
    <row r="1493" spans="1:44" x14ac:dyDescent="0.2">
      <c r="A1493" s="1">
        <v>45257.604756944442</v>
      </c>
      <c r="B1493" s="3" t="s">
        <v>112</v>
      </c>
      <c r="C1493" s="2">
        <v>45257</v>
      </c>
      <c r="D1493" s="3" t="s">
        <v>336</v>
      </c>
      <c r="E1493" s="3">
        <v>2</v>
      </c>
      <c r="F1493" s="3">
        <v>3</v>
      </c>
      <c r="G1493" s="3">
        <v>1</v>
      </c>
      <c r="H1493" s="3">
        <v>1</v>
      </c>
      <c r="I1493" s="3">
        <v>3</v>
      </c>
      <c r="J1493" s="3">
        <v>2</v>
      </c>
      <c r="K1493" s="3"/>
      <c r="L1493" s="3">
        <v>9</v>
      </c>
      <c r="M1493" s="3" t="s">
        <v>335</v>
      </c>
      <c r="N1493" s="3"/>
      <c r="O1493" s="3"/>
      <c r="P1493" s="3"/>
      <c r="Q1493" s="3"/>
      <c r="R1493" s="3"/>
      <c r="S1493" s="3"/>
      <c r="T1493" s="3"/>
      <c r="U1493" s="3"/>
      <c r="V1493" s="3"/>
      <c r="W1493" s="3"/>
      <c r="X1493" s="3"/>
      <c r="Y1493" s="3"/>
      <c r="Z1493" s="3"/>
      <c r="AA1493" s="3"/>
      <c r="AB1493" s="3"/>
      <c r="AC1493" s="3"/>
      <c r="AD1493" s="3"/>
      <c r="AE1493" s="3"/>
      <c r="AF1493" s="3">
        <f t="shared" si="33"/>
        <v>12</v>
      </c>
      <c r="AG1493" s="3">
        <f>_xlfn.ISOWEEKNUM(EDF[[#This Row],[Date]])</f>
        <v>48</v>
      </c>
      <c r="AH1493" s="3">
        <f>YEAR(EDF[[#This Row],[Date]])</f>
        <v>2023</v>
      </c>
      <c r="AI1493" s="3"/>
      <c r="AJ1493" s="3"/>
      <c r="AK1493" s="3"/>
      <c r="AL1493" s="3"/>
      <c r="AM1493" s="3"/>
      <c r="AN1493" s="3"/>
      <c r="AO1493" s="3"/>
      <c r="AP1493" s="3"/>
      <c r="AQ1493" s="3"/>
      <c r="AR1493" s="3"/>
    </row>
    <row r="1494" spans="1:44" x14ac:dyDescent="0.2">
      <c r="A1494" s="1">
        <v>45257.647291666668</v>
      </c>
      <c r="B1494" s="3" t="s">
        <v>95</v>
      </c>
      <c r="C1494" s="2">
        <v>45257</v>
      </c>
      <c r="D1494" s="3" t="s">
        <v>344</v>
      </c>
      <c r="E1494" s="3">
        <v>3</v>
      </c>
      <c r="F1494" s="3">
        <v>2</v>
      </c>
      <c r="G1494" s="3">
        <v>2</v>
      </c>
      <c r="H1494" s="3">
        <v>3</v>
      </c>
      <c r="I1494" s="3">
        <v>2</v>
      </c>
      <c r="J1494" s="3">
        <v>2</v>
      </c>
      <c r="K1494" s="3"/>
      <c r="L1494" s="3"/>
      <c r="M1494" s="3"/>
      <c r="N1494" s="3"/>
      <c r="O1494" s="3"/>
      <c r="P1494" s="3"/>
      <c r="Q1494" s="3"/>
      <c r="R1494" s="3"/>
      <c r="S1494" s="3"/>
      <c r="T1494" s="3"/>
      <c r="U1494" s="3"/>
      <c r="V1494" s="3"/>
      <c r="W1494" s="3"/>
      <c r="X1494" s="3"/>
      <c r="Y1494" s="3"/>
      <c r="Z1494" s="3"/>
      <c r="AA1494" s="3"/>
      <c r="AB1494" s="3"/>
      <c r="AC1494" s="3"/>
      <c r="AD1494" s="3"/>
      <c r="AE1494" s="3"/>
      <c r="AF1494" s="3">
        <f t="shared" si="33"/>
        <v>14</v>
      </c>
      <c r="AG1494" s="3">
        <f>_xlfn.ISOWEEKNUM(EDF[[#This Row],[Date]])</f>
        <v>48</v>
      </c>
      <c r="AH1494" s="3">
        <f>YEAR(EDF[[#This Row],[Date]])</f>
        <v>2023</v>
      </c>
      <c r="AI1494" s="3"/>
      <c r="AJ1494" s="3"/>
      <c r="AK1494" s="3"/>
      <c r="AL1494" s="3"/>
      <c r="AM1494" s="3"/>
      <c r="AN1494" s="3"/>
      <c r="AO1494" s="3"/>
      <c r="AP1494" s="3"/>
      <c r="AQ1494" s="3"/>
      <c r="AR1494" s="3"/>
    </row>
    <row r="1495" spans="1:44" x14ac:dyDescent="0.2">
      <c r="A1495" s="1">
        <v>45257.649039351854</v>
      </c>
      <c r="B1495" s="3" t="s">
        <v>93</v>
      </c>
      <c r="C1495" s="2">
        <v>45257</v>
      </c>
      <c r="D1495" s="3" t="s">
        <v>336</v>
      </c>
      <c r="E1495" s="3">
        <v>3</v>
      </c>
      <c r="F1495" s="3">
        <v>3</v>
      </c>
      <c r="G1495" s="3">
        <v>2</v>
      </c>
      <c r="H1495" s="3">
        <v>3</v>
      </c>
      <c r="I1495" s="3">
        <v>3</v>
      </c>
      <c r="J1495" s="3">
        <v>2</v>
      </c>
      <c r="K1495" s="3"/>
      <c r="L1495" s="3"/>
      <c r="M1495" s="3"/>
      <c r="N1495" s="3"/>
      <c r="O1495" s="3"/>
      <c r="P1495" s="3"/>
      <c r="Q1495" s="3"/>
      <c r="R1495" s="3"/>
      <c r="S1495" s="3"/>
      <c r="T1495" s="3"/>
      <c r="U1495" s="3"/>
      <c r="V1495" s="3"/>
      <c r="W1495" s="3"/>
      <c r="X1495" s="3"/>
      <c r="Y1495" s="3"/>
      <c r="Z1495" s="3"/>
      <c r="AA1495" s="3"/>
      <c r="AB1495" s="3"/>
      <c r="AC1495" s="3"/>
      <c r="AD1495" s="3"/>
      <c r="AE1495" s="3"/>
      <c r="AF1495" s="3">
        <f t="shared" si="33"/>
        <v>16</v>
      </c>
      <c r="AG1495" s="3">
        <f>_xlfn.ISOWEEKNUM(EDF[[#This Row],[Date]])</f>
        <v>48</v>
      </c>
      <c r="AH1495" s="3">
        <f>YEAR(EDF[[#This Row],[Date]])</f>
        <v>2023</v>
      </c>
      <c r="AI1495" s="3"/>
      <c r="AJ1495" s="3"/>
      <c r="AK1495" s="3"/>
      <c r="AL1495" s="3"/>
      <c r="AM1495" s="3"/>
      <c r="AN1495" s="3"/>
      <c r="AO1495" s="3"/>
      <c r="AP1495" s="3"/>
      <c r="AQ1495" s="3"/>
      <c r="AR1495" s="3"/>
    </row>
    <row r="1496" spans="1:44" x14ac:dyDescent="0.2">
      <c r="A1496" s="1">
        <v>45257.649293981478</v>
      </c>
      <c r="B1496" s="3" t="s">
        <v>78</v>
      </c>
      <c r="C1496" s="2">
        <v>45257</v>
      </c>
      <c r="D1496" s="3" t="s">
        <v>334</v>
      </c>
      <c r="E1496" s="3">
        <v>4</v>
      </c>
      <c r="F1496" s="3">
        <v>4</v>
      </c>
      <c r="G1496" s="3">
        <v>2</v>
      </c>
      <c r="H1496" s="3">
        <v>4</v>
      </c>
      <c r="I1496" s="3">
        <v>4</v>
      </c>
      <c r="J1496" s="3">
        <v>4</v>
      </c>
      <c r="K1496" s="3"/>
      <c r="L1496" s="3"/>
      <c r="M1496" s="3"/>
      <c r="N1496" s="3"/>
      <c r="O1496" s="3"/>
      <c r="P1496" s="3"/>
      <c r="Q1496" s="3"/>
      <c r="R1496" s="3"/>
      <c r="S1496" s="3"/>
      <c r="T1496" s="3"/>
      <c r="U1496" s="3"/>
      <c r="V1496" s="3"/>
      <c r="W1496" s="3"/>
      <c r="X1496" s="3"/>
      <c r="Y1496" s="3"/>
      <c r="Z1496" s="3"/>
      <c r="AA1496" s="3"/>
      <c r="AB1496" s="3"/>
      <c r="AC1496" s="3"/>
      <c r="AD1496" s="3"/>
      <c r="AE1496" s="3"/>
      <c r="AF1496" s="3">
        <f t="shared" si="33"/>
        <v>22</v>
      </c>
      <c r="AG1496" s="3">
        <f>_xlfn.ISOWEEKNUM(EDF[[#This Row],[Date]])</f>
        <v>48</v>
      </c>
      <c r="AH1496" s="3">
        <f>YEAR(EDF[[#This Row],[Date]])</f>
        <v>2023</v>
      </c>
      <c r="AI1496" s="3"/>
      <c r="AJ1496" s="3"/>
      <c r="AK1496" s="3"/>
      <c r="AL1496" s="3"/>
      <c r="AM1496" s="3"/>
      <c r="AN1496" s="3"/>
      <c r="AO1496" s="3"/>
      <c r="AP1496" s="3"/>
      <c r="AQ1496" s="3"/>
      <c r="AR1496" s="3"/>
    </row>
    <row r="1497" spans="1:44" x14ac:dyDescent="0.2">
      <c r="A1497" s="1">
        <v>45257.650324074071</v>
      </c>
      <c r="B1497" s="3" t="s">
        <v>135</v>
      </c>
      <c r="C1497" s="2">
        <v>45257</v>
      </c>
      <c r="D1497" s="3" t="s">
        <v>336</v>
      </c>
      <c r="E1497" s="3">
        <v>4</v>
      </c>
      <c r="F1497" s="3">
        <v>4</v>
      </c>
      <c r="G1497" s="3">
        <v>4</v>
      </c>
      <c r="H1497" s="3">
        <v>3</v>
      </c>
      <c r="I1497" s="3">
        <v>3</v>
      </c>
      <c r="J1497" s="3">
        <v>4</v>
      </c>
      <c r="K1497" s="3"/>
      <c r="L1497" s="3"/>
      <c r="M1497" s="3"/>
      <c r="N1497" s="3"/>
      <c r="O1497" s="3"/>
      <c r="P1497" s="3"/>
      <c r="Q1497" s="3"/>
      <c r="R1497" s="3"/>
      <c r="S1497" s="3"/>
      <c r="T1497" s="3"/>
      <c r="U1497" s="3"/>
      <c r="V1497" s="3"/>
      <c r="W1497" s="3"/>
      <c r="X1497" s="3"/>
      <c r="Y1497" s="3"/>
      <c r="Z1497" s="3"/>
      <c r="AA1497" s="3"/>
      <c r="AB1497" s="3"/>
      <c r="AC1497" s="3"/>
      <c r="AD1497" s="3"/>
      <c r="AE1497" s="3"/>
      <c r="AF1497" s="3">
        <f t="shared" si="33"/>
        <v>22</v>
      </c>
      <c r="AG1497" s="3">
        <f>_xlfn.ISOWEEKNUM(EDF[[#This Row],[Date]])</f>
        <v>48</v>
      </c>
      <c r="AH1497" s="3">
        <f>YEAR(EDF[[#This Row],[Date]])</f>
        <v>2023</v>
      </c>
      <c r="AI1497" s="3"/>
      <c r="AJ1497" s="3"/>
      <c r="AK1497" s="3"/>
      <c r="AL1497" s="3"/>
      <c r="AM1497" s="3"/>
      <c r="AN1497" s="3"/>
      <c r="AO1497" s="3"/>
      <c r="AP1497" s="3"/>
      <c r="AQ1497" s="3"/>
      <c r="AR1497" s="3"/>
    </row>
    <row r="1498" spans="1:44" x14ac:dyDescent="0.2">
      <c r="A1498" s="1">
        <v>45257.660914351851</v>
      </c>
      <c r="B1498" s="3" t="s">
        <v>131</v>
      </c>
      <c r="C1498" s="2">
        <v>45257</v>
      </c>
      <c r="D1498" s="3" t="s">
        <v>343</v>
      </c>
      <c r="E1498" s="3">
        <v>2</v>
      </c>
      <c r="F1498" s="3">
        <v>2</v>
      </c>
      <c r="G1498" s="3">
        <v>2</v>
      </c>
      <c r="H1498" s="3">
        <v>2</v>
      </c>
      <c r="I1498" s="3">
        <v>3</v>
      </c>
      <c r="J1498" s="3">
        <v>3</v>
      </c>
      <c r="K1498" s="3"/>
      <c r="L1498" s="3">
        <v>7</v>
      </c>
      <c r="M1498" s="3"/>
      <c r="N1498" s="3"/>
      <c r="O1498" s="3"/>
      <c r="P1498" s="3"/>
      <c r="Q1498" s="3"/>
      <c r="R1498" s="3"/>
      <c r="S1498" s="3"/>
      <c r="T1498" s="3"/>
      <c r="U1498" s="3"/>
      <c r="V1498" s="3"/>
      <c r="W1498" s="3" t="s">
        <v>337</v>
      </c>
      <c r="X1498" s="3"/>
      <c r="Y1498" s="3"/>
      <c r="Z1498" s="3"/>
      <c r="AA1498" s="3"/>
      <c r="AB1498" s="3"/>
      <c r="AC1498" s="3"/>
      <c r="AD1498" s="3"/>
      <c r="AE1498" s="3" t="s">
        <v>474</v>
      </c>
      <c r="AF1498" s="3">
        <f t="shared" si="33"/>
        <v>14</v>
      </c>
      <c r="AG1498" s="3">
        <f>_xlfn.ISOWEEKNUM(EDF[[#This Row],[Date]])</f>
        <v>48</v>
      </c>
      <c r="AH1498" s="3">
        <f>YEAR(EDF[[#This Row],[Date]])</f>
        <v>2023</v>
      </c>
      <c r="AI1498" s="3"/>
      <c r="AJ1498" s="3"/>
      <c r="AK1498" s="3"/>
      <c r="AL1498" s="3"/>
      <c r="AM1498" s="3"/>
      <c r="AN1498" s="3"/>
      <c r="AO1498" s="3"/>
      <c r="AP1498" s="3"/>
      <c r="AQ1498" s="3"/>
      <c r="AR1498" s="3"/>
    </row>
    <row r="1499" spans="1:44" x14ac:dyDescent="0.2">
      <c r="A1499" s="1">
        <v>45257.673344907409</v>
      </c>
      <c r="B1499" s="3" t="s">
        <v>168</v>
      </c>
      <c r="C1499" s="2">
        <v>45257</v>
      </c>
      <c r="D1499" s="3" t="s">
        <v>334</v>
      </c>
      <c r="E1499" s="3">
        <v>3</v>
      </c>
      <c r="F1499" s="3">
        <v>2</v>
      </c>
      <c r="G1499" s="3">
        <v>4</v>
      </c>
      <c r="H1499" s="3">
        <v>3</v>
      </c>
      <c r="I1499" s="3">
        <v>4</v>
      </c>
      <c r="J1499" s="3">
        <v>3</v>
      </c>
      <c r="K1499" s="3"/>
      <c r="L1499" s="3"/>
      <c r="M1499" s="3"/>
      <c r="N1499" s="3"/>
      <c r="O1499" s="3"/>
      <c r="P1499" s="3"/>
      <c r="Q1499" s="3"/>
      <c r="R1499" s="3"/>
      <c r="S1499" s="3"/>
      <c r="T1499" s="3"/>
      <c r="U1499" s="3"/>
      <c r="V1499" s="3"/>
      <c r="W1499" s="3"/>
      <c r="X1499" s="3"/>
      <c r="Y1499" s="3"/>
      <c r="Z1499" s="3"/>
      <c r="AA1499" s="3"/>
      <c r="AB1499" s="3"/>
      <c r="AC1499" s="3"/>
      <c r="AD1499" s="3"/>
      <c r="AE1499" s="3"/>
      <c r="AF1499" s="3">
        <f t="shared" si="33"/>
        <v>19</v>
      </c>
      <c r="AG1499" s="3">
        <f>_xlfn.ISOWEEKNUM(EDF[[#This Row],[Date]])</f>
        <v>48</v>
      </c>
      <c r="AH1499" s="3">
        <f>YEAR(EDF[[#This Row],[Date]])</f>
        <v>2023</v>
      </c>
      <c r="AI1499" s="3"/>
      <c r="AJ1499" s="3"/>
      <c r="AK1499" s="3"/>
      <c r="AL1499" s="3"/>
      <c r="AM1499" s="3"/>
      <c r="AN1499" s="3"/>
      <c r="AO1499" s="3"/>
      <c r="AP1499" s="3"/>
      <c r="AQ1499" s="3"/>
      <c r="AR1499" s="3"/>
    </row>
    <row r="1500" spans="1:44" x14ac:dyDescent="0.2">
      <c r="A1500" s="1">
        <v>45257.675752314812</v>
      </c>
      <c r="B1500" s="3" t="s">
        <v>107</v>
      </c>
      <c r="C1500" s="2">
        <v>45257</v>
      </c>
      <c r="D1500" s="3" t="s">
        <v>344</v>
      </c>
      <c r="E1500" s="3">
        <v>3</v>
      </c>
      <c r="F1500" s="3">
        <v>3</v>
      </c>
      <c r="G1500" s="3">
        <v>4</v>
      </c>
      <c r="H1500" s="3">
        <v>2</v>
      </c>
      <c r="I1500" s="3">
        <v>3</v>
      </c>
      <c r="J1500" s="3">
        <v>3</v>
      </c>
      <c r="K1500" s="3"/>
      <c r="L1500" s="3">
        <v>3</v>
      </c>
      <c r="M1500" s="3" t="s">
        <v>335</v>
      </c>
      <c r="N1500" s="3"/>
      <c r="O1500" s="3" t="s">
        <v>337</v>
      </c>
      <c r="P1500" s="3"/>
      <c r="Q1500" s="3"/>
      <c r="R1500" s="3"/>
      <c r="S1500" s="3"/>
      <c r="T1500" s="3"/>
      <c r="U1500" s="3"/>
      <c r="V1500" s="3"/>
      <c r="W1500" s="3"/>
      <c r="X1500" s="3"/>
      <c r="Y1500" s="3"/>
      <c r="Z1500" s="3"/>
      <c r="AA1500" s="3"/>
      <c r="AB1500" s="3"/>
      <c r="AC1500" s="3"/>
      <c r="AD1500" s="3"/>
      <c r="AE1500" s="3" t="s">
        <v>475</v>
      </c>
      <c r="AF1500" s="3">
        <f t="shared" si="33"/>
        <v>18</v>
      </c>
      <c r="AG1500" s="3">
        <f>_xlfn.ISOWEEKNUM(EDF[[#This Row],[Date]])</f>
        <v>48</v>
      </c>
      <c r="AH1500" s="3">
        <f>YEAR(EDF[[#This Row],[Date]])</f>
        <v>2023</v>
      </c>
      <c r="AI1500" s="3"/>
      <c r="AJ1500" s="3"/>
      <c r="AK1500" s="3"/>
      <c r="AL1500" s="3"/>
      <c r="AM1500" s="3"/>
      <c r="AN1500" s="3"/>
      <c r="AO1500" s="3"/>
      <c r="AP1500" s="3"/>
      <c r="AQ1500" s="3"/>
      <c r="AR1500" s="3"/>
    </row>
    <row r="1501" spans="1:44" x14ac:dyDescent="0.2">
      <c r="A1501" s="1">
        <v>45257.722719907404</v>
      </c>
      <c r="B1501" s="3" t="s">
        <v>80</v>
      </c>
      <c r="C1501" s="2">
        <v>45257</v>
      </c>
      <c r="D1501" s="3" t="s">
        <v>336</v>
      </c>
      <c r="E1501" s="3">
        <v>3</v>
      </c>
      <c r="F1501" s="3">
        <v>3</v>
      </c>
      <c r="G1501" s="3">
        <v>1</v>
      </c>
      <c r="H1501" s="3">
        <v>3</v>
      </c>
      <c r="I1501" s="3">
        <v>3</v>
      </c>
      <c r="J1501" s="3">
        <v>1</v>
      </c>
      <c r="K1501" s="3"/>
      <c r="L1501" s="3"/>
      <c r="M1501" s="3"/>
      <c r="N1501" s="3"/>
      <c r="O1501" s="3"/>
      <c r="P1501" s="3"/>
      <c r="Q1501" s="3"/>
      <c r="R1501" s="3"/>
      <c r="S1501" s="3"/>
      <c r="T1501" s="3"/>
      <c r="U1501" s="3"/>
      <c r="V1501" s="3"/>
      <c r="W1501" s="3"/>
      <c r="X1501" s="3"/>
      <c r="Y1501" s="3"/>
      <c r="Z1501" s="3"/>
      <c r="AA1501" s="3"/>
      <c r="AB1501" s="3"/>
      <c r="AC1501" s="3"/>
      <c r="AD1501" s="3"/>
      <c r="AE1501" s="3"/>
      <c r="AF1501" s="3">
        <f t="shared" si="33"/>
        <v>14</v>
      </c>
      <c r="AG1501" s="3">
        <f>_xlfn.ISOWEEKNUM(EDF[[#This Row],[Date]])</f>
        <v>48</v>
      </c>
      <c r="AH1501" s="3">
        <f>YEAR(EDF[[#This Row],[Date]])</f>
        <v>2023</v>
      </c>
      <c r="AI1501" s="3"/>
      <c r="AJ1501" s="3"/>
      <c r="AK1501" s="3"/>
      <c r="AL1501" s="3"/>
      <c r="AM1501" s="3"/>
      <c r="AN1501" s="3"/>
      <c r="AO1501" s="3"/>
      <c r="AP1501" s="3"/>
      <c r="AQ1501" s="3"/>
      <c r="AR1501" s="3"/>
    </row>
    <row r="1502" spans="1:44" x14ac:dyDescent="0.2">
      <c r="A1502" s="1">
        <v>45257.926689814813</v>
      </c>
      <c r="B1502" s="3" t="s">
        <v>240</v>
      </c>
      <c r="C1502" s="2">
        <v>45257</v>
      </c>
      <c r="D1502" s="3" t="s">
        <v>344</v>
      </c>
      <c r="E1502" s="3">
        <v>4</v>
      </c>
      <c r="F1502" s="3">
        <v>3</v>
      </c>
      <c r="G1502" s="3">
        <v>2</v>
      </c>
      <c r="H1502" s="3">
        <v>2</v>
      </c>
      <c r="I1502" s="3">
        <v>5</v>
      </c>
      <c r="J1502" s="3">
        <v>4</v>
      </c>
      <c r="K1502" s="3"/>
      <c r="L1502" s="3"/>
      <c r="M1502" s="3"/>
      <c r="N1502" s="3"/>
      <c r="O1502" s="3"/>
      <c r="P1502" s="3"/>
      <c r="Q1502" s="3"/>
      <c r="R1502" s="3"/>
      <c r="S1502" s="3"/>
      <c r="T1502" s="3"/>
      <c r="U1502" s="3"/>
      <c r="V1502" s="3"/>
      <c r="W1502" s="3"/>
      <c r="X1502" s="3"/>
      <c r="Y1502" s="3"/>
      <c r="Z1502" s="3"/>
      <c r="AA1502" s="3"/>
      <c r="AB1502" s="3"/>
      <c r="AC1502" s="3"/>
      <c r="AD1502" s="3"/>
      <c r="AE1502" s="3"/>
      <c r="AF1502" s="3">
        <f t="shared" si="33"/>
        <v>20</v>
      </c>
      <c r="AG1502" s="3">
        <f>_xlfn.ISOWEEKNUM(EDF[[#This Row],[Date]])</f>
        <v>48</v>
      </c>
      <c r="AH1502" s="3">
        <f>YEAR(EDF[[#This Row],[Date]])</f>
        <v>2023</v>
      </c>
      <c r="AI1502" s="3"/>
      <c r="AJ1502" s="3"/>
      <c r="AK1502" s="3"/>
      <c r="AL1502" s="3"/>
      <c r="AM1502" s="3"/>
      <c r="AN1502" s="3"/>
      <c r="AO1502" s="3"/>
      <c r="AP1502" s="3"/>
      <c r="AQ1502" s="3"/>
      <c r="AR1502" s="3"/>
    </row>
    <row r="1503" spans="1:44" x14ac:dyDescent="0.2">
      <c r="A1503" s="1">
        <v>45258.309155092589</v>
      </c>
      <c r="B1503" s="3" t="s">
        <v>211</v>
      </c>
      <c r="C1503" s="2">
        <v>45258</v>
      </c>
      <c r="D1503" s="3" t="s">
        <v>334</v>
      </c>
      <c r="E1503" s="3">
        <v>4</v>
      </c>
      <c r="F1503" s="3">
        <v>3</v>
      </c>
      <c r="G1503" s="3">
        <v>4</v>
      </c>
      <c r="H1503" s="3">
        <v>4</v>
      </c>
      <c r="I1503" s="3">
        <v>3</v>
      </c>
      <c r="J1503" s="3">
        <v>3</v>
      </c>
      <c r="K1503" s="3"/>
      <c r="L1503" s="3"/>
      <c r="M1503" s="3"/>
      <c r="N1503" s="3"/>
      <c r="O1503" s="3"/>
      <c r="P1503" s="3"/>
      <c r="Q1503" s="3"/>
      <c r="R1503" s="3"/>
      <c r="S1503" s="3"/>
      <c r="T1503" s="3"/>
      <c r="U1503" s="3"/>
      <c r="V1503" s="3"/>
      <c r="W1503" s="3"/>
      <c r="X1503" s="3"/>
      <c r="Y1503" s="3"/>
      <c r="Z1503" s="3"/>
      <c r="AA1503" s="3"/>
      <c r="AB1503" s="3"/>
      <c r="AC1503" s="3"/>
      <c r="AD1503" s="3"/>
      <c r="AE1503" s="3"/>
      <c r="AF1503" s="3">
        <f t="shared" si="33"/>
        <v>21</v>
      </c>
      <c r="AG1503" s="3">
        <f>_xlfn.ISOWEEKNUM(EDF[[#This Row],[Date]])</f>
        <v>48</v>
      </c>
      <c r="AH1503" s="3">
        <f>YEAR(EDF[[#This Row],[Date]])</f>
        <v>2023</v>
      </c>
      <c r="AI1503" s="3"/>
      <c r="AJ1503" s="3"/>
      <c r="AK1503" s="3"/>
      <c r="AL1503" s="3"/>
      <c r="AM1503" s="3"/>
      <c r="AN1503" s="3"/>
      <c r="AO1503" s="3"/>
      <c r="AP1503" s="3"/>
      <c r="AQ1503" s="3"/>
      <c r="AR1503" s="3"/>
    </row>
    <row r="1504" spans="1:44" x14ac:dyDescent="0.2">
      <c r="A1504" s="1">
        <v>45258.30978009259</v>
      </c>
      <c r="B1504" s="3" t="s">
        <v>77</v>
      </c>
      <c r="C1504" s="2">
        <v>45258</v>
      </c>
      <c r="D1504" s="3" t="s">
        <v>344</v>
      </c>
      <c r="E1504" s="3">
        <v>4</v>
      </c>
      <c r="F1504" s="3">
        <v>2</v>
      </c>
      <c r="G1504" s="3">
        <v>2</v>
      </c>
      <c r="H1504" s="3">
        <v>1</v>
      </c>
      <c r="I1504" s="3">
        <v>2</v>
      </c>
      <c r="J1504" s="3">
        <v>4</v>
      </c>
      <c r="K1504" s="3"/>
      <c r="L1504" s="3">
        <v>7</v>
      </c>
      <c r="M1504" s="3"/>
      <c r="N1504" s="3"/>
      <c r="O1504" s="3"/>
      <c r="P1504" s="3"/>
      <c r="Q1504" s="3"/>
      <c r="R1504" s="3" t="s">
        <v>335</v>
      </c>
      <c r="S1504" s="3"/>
      <c r="T1504" s="3"/>
      <c r="U1504" s="3"/>
      <c r="V1504" s="3"/>
      <c r="W1504" s="3"/>
      <c r="X1504" s="3"/>
      <c r="Y1504" s="3"/>
      <c r="Z1504" s="3"/>
      <c r="AA1504" s="3"/>
      <c r="AB1504" s="3" t="s">
        <v>339</v>
      </c>
      <c r="AC1504" s="3"/>
      <c r="AD1504" s="3"/>
      <c r="AE1504" s="3"/>
      <c r="AF1504" s="3">
        <f t="shared" si="33"/>
        <v>15</v>
      </c>
      <c r="AG1504" s="3">
        <f>_xlfn.ISOWEEKNUM(EDF[[#This Row],[Date]])</f>
        <v>48</v>
      </c>
      <c r="AH1504" s="3">
        <f>YEAR(EDF[[#This Row],[Date]])</f>
        <v>2023</v>
      </c>
      <c r="AI1504" s="3"/>
      <c r="AJ1504" s="3"/>
      <c r="AK1504" s="3"/>
      <c r="AL1504" s="3"/>
      <c r="AM1504" s="3"/>
      <c r="AN1504" s="3"/>
      <c r="AO1504" s="3"/>
      <c r="AP1504" s="3"/>
      <c r="AQ1504" s="3"/>
      <c r="AR1504" s="3"/>
    </row>
    <row r="1505" spans="1:44" x14ac:dyDescent="0.2">
      <c r="A1505" s="1">
        <v>45258.312199074076</v>
      </c>
      <c r="B1505" s="3" t="s">
        <v>208</v>
      </c>
      <c r="C1505" s="2">
        <v>45258</v>
      </c>
      <c r="D1505" s="3" t="s">
        <v>344</v>
      </c>
      <c r="E1505" s="3">
        <v>5</v>
      </c>
      <c r="F1505" s="3">
        <v>5</v>
      </c>
      <c r="G1505" s="3">
        <v>4</v>
      </c>
      <c r="H1505" s="3">
        <v>5</v>
      </c>
      <c r="I1505" s="3">
        <v>4</v>
      </c>
      <c r="J1505" s="3">
        <v>4</v>
      </c>
      <c r="K1505" s="3"/>
      <c r="L1505" s="3"/>
      <c r="M1505" s="3"/>
      <c r="N1505" s="3"/>
      <c r="O1505" s="3"/>
      <c r="P1505" s="3"/>
      <c r="Q1505" s="3"/>
      <c r="R1505" s="3"/>
      <c r="S1505" s="3"/>
      <c r="T1505" s="3"/>
      <c r="U1505" s="3"/>
      <c r="V1505" s="3"/>
      <c r="W1505" s="3"/>
      <c r="X1505" s="3"/>
      <c r="Y1505" s="3"/>
      <c r="Z1505" s="3"/>
      <c r="AA1505" s="3"/>
      <c r="AB1505" s="3"/>
      <c r="AC1505" s="3"/>
      <c r="AD1505" s="3"/>
      <c r="AE1505" s="3"/>
      <c r="AF1505" s="3">
        <f t="shared" si="33"/>
        <v>27</v>
      </c>
      <c r="AG1505" s="3">
        <f>_xlfn.ISOWEEKNUM(EDF[[#This Row],[Date]])</f>
        <v>48</v>
      </c>
      <c r="AH1505" s="3">
        <f>YEAR(EDF[[#This Row],[Date]])</f>
        <v>2023</v>
      </c>
      <c r="AI1505" s="3"/>
      <c r="AJ1505" s="3"/>
      <c r="AK1505" s="3"/>
      <c r="AL1505" s="3"/>
      <c r="AM1505" s="3"/>
      <c r="AN1505" s="3"/>
      <c r="AO1505" s="3"/>
      <c r="AP1505" s="3"/>
      <c r="AQ1505" s="3"/>
      <c r="AR1505" s="3"/>
    </row>
    <row r="1506" spans="1:44" x14ac:dyDescent="0.2">
      <c r="A1506" s="1">
        <v>45258.316412037035</v>
      </c>
      <c r="B1506" s="3" t="s">
        <v>93</v>
      </c>
      <c r="C1506" s="2">
        <v>45258</v>
      </c>
      <c r="D1506" s="3" t="s">
        <v>336</v>
      </c>
      <c r="E1506" s="3">
        <v>3</v>
      </c>
      <c r="F1506" s="3">
        <v>3</v>
      </c>
      <c r="G1506" s="3">
        <v>2</v>
      </c>
      <c r="H1506" s="3">
        <v>3</v>
      </c>
      <c r="I1506" s="3">
        <v>3</v>
      </c>
      <c r="J1506" s="3">
        <v>3</v>
      </c>
      <c r="K1506" s="3"/>
      <c r="L1506" s="3"/>
      <c r="M1506" s="3"/>
      <c r="N1506" s="3"/>
      <c r="O1506" s="3"/>
      <c r="P1506" s="3"/>
      <c r="Q1506" s="3"/>
      <c r="R1506" s="3"/>
      <c r="S1506" s="3"/>
      <c r="T1506" s="3"/>
      <c r="U1506" s="3"/>
      <c r="V1506" s="3"/>
      <c r="W1506" s="3"/>
      <c r="X1506" s="3"/>
      <c r="Y1506" s="3"/>
      <c r="Z1506" s="3"/>
      <c r="AA1506" s="3"/>
      <c r="AB1506" s="3"/>
      <c r="AC1506" s="3"/>
      <c r="AD1506" s="3"/>
      <c r="AE1506" s="3"/>
      <c r="AF1506" s="3">
        <f t="shared" si="33"/>
        <v>17</v>
      </c>
      <c r="AG1506" s="3">
        <f>_xlfn.ISOWEEKNUM(EDF[[#This Row],[Date]])</f>
        <v>48</v>
      </c>
      <c r="AH1506" s="3">
        <f>YEAR(EDF[[#This Row],[Date]])</f>
        <v>2023</v>
      </c>
      <c r="AI1506" s="3"/>
      <c r="AJ1506" s="3"/>
      <c r="AK1506" s="3"/>
      <c r="AL1506" s="3"/>
      <c r="AM1506" s="3"/>
      <c r="AN1506" s="3"/>
      <c r="AO1506" s="3"/>
      <c r="AP1506" s="3"/>
      <c r="AQ1506" s="3"/>
      <c r="AR1506" s="3"/>
    </row>
    <row r="1507" spans="1:44" x14ac:dyDescent="0.2">
      <c r="A1507" s="1">
        <v>45258.324537037035</v>
      </c>
      <c r="B1507" s="3" t="s">
        <v>168</v>
      </c>
      <c r="C1507" s="2">
        <v>45258</v>
      </c>
      <c r="D1507" s="3" t="s">
        <v>336</v>
      </c>
      <c r="E1507" s="3">
        <v>3</v>
      </c>
      <c r="F1507" s="3">
        <v>4</v>
      </c>
      <c r="G1507" s="3">
        <v>3</v>
      </c>
      <c r="H1507" s="3">
        <v>4</v>
      </c>
      <c r="I1507" s="3">
        <v>4</v>
      </c>
      <c r="J1507" s="3">
        <v>5</v>
      </c>
      <c r="K1507" s="3" t="s">
        <v>476</v>
      </c>
      <c r="L1507" s="3">
        <v>3</v>
      </c>
      <c r="M1507" s="3"/>
      <c r="N1507" s="3"/>
      <c r="O1507" s="3"/>
      <c r="P1507" s="3"/>
      <c r="Q1507" s="3"/>
      <c r="R1507" s="3"/>
      <c r="S1507" s="3"/>
      <c r="T1507" s="3"/>
      <c r="U1507" s="3"/>
      <c r="V1507" s="3"/>
      <c r="W1507" s="3"/>
      <c r="X1507" s="3"/>
      <c r="Y1507" s="3"/>
      <c r="Z1507" s="3" t="s">
        <v>339</v>
      </c>
      <c r="AA1507" s="3"/>
      <c r="AB1507" s="3"/>
      <c r="AC1507" s="3"/>
      <c r="AD1507" s="3"/>
      <c r="AE1507" s="3" t="s">
        <v>477</v>
      </c>
      <c r="AF1507" s="3">
        <f t="shared" si="33"/>
        <v>23</v>
      </c>
      <c r="AG1507" s="3">
        <f>_xlfn.ISOWEEKNUM(EDF[[#This Row],[Date]])</f>
        <v>48</v>
      </c>
      <c r="AH1507" s="3">
        <f>YEAR(EDF[[#This Row],[Date]])</f>
        <v>2023</v>
      </c>
      <c r="AI1507" s="3"/>
      <c r="AJ1507" s="3"/>
      <c r="AK1507" s="3"/>
      <c r="AL1507" s="3"/>
      <c r="AM1507" s="3"/>
      <c r="AN1507" s="3"/>
      <c r="AO1507" s="3"/>
      <c r="AP1507" s="3"/>
      <c r="AQ1507" s="3"/>
      <c r="AR1507" s="3"/>
    </row>
    <row r="1508" spans="1:44" x14ac:dyDescent="0.2">
      <c r="A1508" s="1">
        <v>45258.326192129629</v>
      </c>
      <c r="B1508" s="3" t="s">
        <v>135</v>
      </c>
      <c r="C1508" s="2">
        <v>45258</v>
      </c>
      <c r="D1508" s="3" t="s">
        <v>336</v>
      </c>
      <c r="E1508" s="3">
        <v>4</v>
      </c>
      <c r="F1508" s="3">
        <v>4</v>
      </c>
      <c r="G1508" s="3">
        <v>3</v>
      </c>
      <c r="H1508" s="3">
        <v>3</v>
      </c>
      <c r="I1508" s="3">
        <v>3</v>
      </c>
      <c r="J1508" s="3">
        <v>4</v>
      </c>
      <c r="K1508" s="3"/>
      <c r="L1508" s="3"/>
      <c r="M1508" s="3"/>
      <c r="N1508" s="3"/>
      <c r="O1508" s="3"/>
      <c r="P1508" s="3"/>
      <c r="Q1508" s="3"/>
      <c r="R1508" s="3"/>
      <c r="S1508" s="3"/>
      <c r="T1508" s="3"/>
      <c r="U1508" s="3"/>
      <c r="V1508" s="3"/>
      <c r="W1508" s="3"/>
      <c r="X1508" s="3"/>
      <c r="Y1508" s="3"/>
      <c r="Z1508" s="3"/>
      <c r="AA1508" s="3"/>
      <c r="AB1508" s="3"/>
      <c r="AC1508" s="3"/>
      <c r="AD1508" s="3"/>
      <c r="AE1508" s="3"/>
      <c r="AF1508" s="3">
        <f t="shared" si="33"/>
        <v>21</v>
      </c>
      <c r="AG1508" s="3">
        <f>_xlfn.ISOWEEKNUM(EDF[[#This Row],[Date]])</f>
        <v>48</v>
      </c>
      <c r="AH1508" s="3">
        <f>YEAR(EDF[[#This Row],[Date]])</f>
        <v>2023</v>
      </c>
      <c r="AI1508" s="3"/>
      <c r="AJ1508" s="3"/>
      <c r="AK1508" s="3"/>
      <c r="AL1508" s="3"/>
      <c r="AM1508" s="3"/>
      <c r="AN1508" s="3"/>
      <c r="AO1508" s="3"/>
      <c r="AP1508" s="3"/>
      <c r="AQ1508" s="3"/>
      <c r="AR1508" s="3"/>
    </row>
    <row r="1509" spans="1:44" x14ac:dyDescent="0.2">
      <c r="A1509" s="1">
        <v>45258.332060185188</v>
      </c>
      <c r="B1509" s="3" t="s">
        <v>313</v>
      </c>
      <c r="C1509" s="2">
        <v>45258</v>
      </c>
      <c r="D1509" s="3" t="s">
        <v>344</v>
      </c>
      <c r="E1509" s="3">
        <v>3</v>
      </c>
      <c r="F1509" s="3">
        <v>3</v>
      </c>
      <c r="G1509" s="3">
        <v>3</v>
      </c>
      <c r="H1509" s="3">
        <v>3</v>
      </c>
      <c r="I1509" s="3">
        <v>3</v>
      </c>
      <c r="J1509" s="3">
        <v>3</v>
      </c>
      <c r="K1509" s="3"/>
      <c r="L1509" s="3">
        <v>5</v>
      </c>
      <c r="M1509" s="3"/>
      <c r="N1509" s="3"/>
      <c r="O1509" s="3"/>
      <c r="P1509" s="3" t="s">
        <v>339</v>
      </c>
      <c r="Q1509" s="3"/>
      <c r="R1509" s="3"/>
      <c r="S1509" s="3"/>
      <c r="T1509" s="3"/>
      <c r="U1509" s="3"/>
      <c r="V1509" s="3"/>
      <c r="W1509" s="3"/>
      <c r="X1509" s="3"/>
      <c r="Y1509" s="3"/>
      <c r="Z1509" s="3"/>
      <c r="AA1509" s="3"/>
      <c r="AB1509" s="3"/>
      <c r="AC1509" s="3"/>
      <c r="AD1509" s="3"/>
      <c r="AE1509" s="3"/>
      <c r="AF1509" s="3">
        <f t="shared" si="33"/>
        <v>18</v>
      </c>
      <c r="AG1509" s="3">
        <f>_xlfn.ISOWEEKNUM(EDF[[#This Row],[Date]])</f>
        <v>48</v>
      </c>
      <c r="AH1509" s="3">
        <f>YEAR(EDF[[#This Row],[Date]])</f>
        <v>2023</v>
      </c>
      <c r="AI1509" s="3"/>
      <c r="AJ1509" s="3"/>
      <c r="AK1509" s="3"/>
      <c r="AL1509" s="3"/>
      <c r="AM1509" s="3"/>
      <c r="AN1509" s="3"/>
      <c r="AO1509" s="3"/>
      <c r="AP1509" s="3"/>
      <c r="AQ1509" s="3"/>
      <c r="AR1509" s="3"/>
    </row>
    <row r="1510" spans="1:44" x14ac:dyDescent="0.2">
      <c r="A1510" s="1">
        <v>45258.334270833337</v>
      </c>
      <c r="B1510" s="3" t="s">
        <v>99</v>
      </c>
      <c r="C1510" s="2">
        <v>45258</v>
      </c>
      <c r="D1510" s="3" t="s">
        <v>343</v>
      </c>
      <c r="E1510" s="3">
        <v>4</v>
      </c>
      <c r="F1510" s="3">
        <v>3</v>
      </c>
      <c r="G1510" s="3">
        <v>4</v>
      </c>
      <c r="H1510" s="3">
        <v>3</v>
      </c>
      <c r="I1510" s="3">
        <v>3</v>
      </c>
      <c r="J1510" s="3">
        <v>3</v>
      </c>
      <c r="K1510" s="3"/>
      <c r="L1510" s="3">
        <v>1</v>
      </c>
      <c r="M1510" s="3"/>
      <c r="N1510" s="3"/>
      <c r="O1510" s="3"/>
      <c r="P1510" s="3" t="s">
        <v>337</v>
      </c>
      <c r="Q1510" s="3"/>
      <c r="R1510" s="3"/>
      <c r="S1510" s="3"/>
      <c r="T1510" s="3"/>
      <c r="U1510" s="3"/>
      <c r="V1510" s="3"/>
      <c r="W1510" s="3" t="s">
        <v>337</v>
      </c>
      <c r="X1510" s="3"/>
      <c r="Y1510" s="3"/>
      <c r="Z1510" s="3"/>
      <c r="AA1510" s="3"/>
      <c r="AB1510" s="3"/>
      <c r="AC1510" s="3"/>
      <c r="AD1510" s="3"/>
      <c r="AE1510" s="3"/>
      <c r="AF1510" s="3">
        <f t="shared" si="33"/>
        <v>20</v>
      </c>
      <c r="AG1510" s="3">
        <f>_xlfn.ISOWEEKNUM(EDF[[#This Row],[Date]])</f>
        <v>48</v>
      </c>
      <c r="AH1510" s="3">
        <f>YEAR(EDF[[#This Row],[Date]])</f>
        <v>2023</v>
      </c>
      <c r="AI1510" s="3"/>
      <c r="AJ1510" s="3"/>
      <c r="AK1510" s="3"/>
      <c r="AL1510" s="3"/>
      <c r="AM1510" s="3"/>
      <c r="AN1510" s="3"/>
      <c r="AO1510" s="3"/>
      <c r="AP1510" s="3"/>
      <c r="AQ1510" s="3"/>
      <c r="AR1510" s="3"/>
    </row>
    <row r="1511" spans="1:44" x14ac:dyDescent="0.2">
      <c r="A1511" s="1">
        <v>45258.343275462961</v>
      </c>
      <c r="B1511" s="3" t="s">
        <v>78</v>
      </c>
      <c r="C1511" s="2">
        <v>45258</v>
      </c>
      <c r="D1511" s="3" t="s">
        <v>334</v>
      </c>
      <c r="E1511" s="3">
        <v>3</v>
      </c>
      <c r="F1511" s="3">
        <v>3</v>
      </c>
      <c r="G1511" s="3">
        <v>4</v>
      </c>
      <c r="H1511" s="3">
        <v>3</v>
      </c>
      <c r="I1511" s="3">
        <v>4</v>
      </c>
      <c r="J1511" s="3">
        <v>4</v>
      </c>
      <c r="K1511" s="3" t="s">
        <v>478</v>
      </c>
      <c r="L1511" s="3"/>
      <c r="M1511" s="3"/>
      <c r="N1511" s="3"/>
      <c r="O1511" s="3"/>
      <c r="P1511" s="3"/>
      <c r="Q1511" s="3"/>
      <c r="R1511" s="3"/>
      <c r="S1511" s="3"/>
      <c r="T1511" s="3"/>
      <c r="U1511" s="3"/>
      <c r="V1511" s="3"/>
      <c r="W1511" s="3"/>
      <c r="X1511" s="3"/>
      <c r="Y1511" s="3"/>
      <c r="Z1511" s="3"/>
      <c r="AA1511" s="3"/>
      <c r="AB1511" s="3"/>
      <c r="AC1511" s="3"/>
      <c r="AD1511" s="3"/>
      <c r="AE1511" s="3" t="s">
        <v>479</v>
      </c>
      <c r="AF1511" s="3">
        <f t="shared" si="33"/>
        <v>21</v>
      </c>
      <c r="AG1511" s="3">
        <f>_xlfn.ISOWEEKNUM(EDF[[#This Row],[Date]])</f>
        <v>48</v>
      </c>
      <c r="AH1511" s="3">
        <f>YEAR(EDF[[#This Row],[Date]])</f>
        <v>2023</v>
      </c>
      <c r="AI1511" s="3"/>
      <c r="AJ1511" s="3"/>
      <c r="AK1511" s="3"/>
      <c r="AL1511" s="3"/>
      <c r="AM1511" s="3"/>
      <c r="AN1511" s="3"/>
      <c r="AO1511" s="3"/>
      <c r="AP1511" s="3"/>
      <c r="AQ1511" s="3"/>
      <c r="AR1511" s="3"/>
    </row>
    <row r="1512" spans="1:44" x14ac:dyDescent="0.2">
      <c r="A1512" s="1">
        <v>45258.346608796295</v>
      </c>
      <c r="B1512" s="3" t="s">
        <v>100</v>
      </c>
      <c r="C1512" s="2">
        <v>45258</v>
      </c>
      <c r="D1512" s="3" t="s">
        <v>336</v>
      </c>
      <c r="E1512" s="3">
        <v>4</v>
      </c>
      <c r="F1512" s="3">
        <v>3</v>
      </c>
      <c r="G1512" s="3">
        <v>1</v>
      </c>
      <c r="H1512" s="3">
        <v>4</v>
      </c>
      <c r="I1512" s="3">
        <v>3</v>
      </c>
      <c r="J1512" s="3">
        <v>3</v>
      </c>
      <c r="K1512" s="3"/>
      <c r="L1512" s="3">
        <v>6</v>
      </c>
      <c r="M1512" s="3"/>
      <c r="N1512" s="3"/>
      <c r="O1512" s="3"/>
      <c r="P1512" s="3"/>
      <c r="Q1512" s="3"/>
      <c r="R1512" s="3"/>
      <c r="S1512" s="3"/>
      <c r="T1512" s="3"/>
      <c r="U1512" s="3"/>
      <c r="V1512" s="3"/>
      <c r="W1512" s="3"/>
      <c r="X1512" s="3"/>
      <c r="Y1512" s="3"/>
      <c r="Z1512" s="3"/>
      <c r="AA1512" s="3"/>
      <c r="AB1512" s="3"/>
      <c r="AC1512" s="3"/>
      <c r="AD1512" s="3" t="s">
        <v>363</v>
      </c>
      <c r="AE1512" s="3" t="s">
        <v>480</v>
      </c>
      <c r="AF1512" s="3">
        <f t="shared" ref="AF1512:AF1543" si="34">SUM(E1512:J1512)</f>
        <v>18</v>
      </c>
      <c r="AG1512" s="3">
        <f>_xlfn.ISOWEEKNUM(EDF[[#This Row],[Date]])</f>
        <v>48</v>
      </c>
      <c r="AH1512" s="3">
        <f>YEAR(EDF[[#This Row],[Date]])</f>
        <v>2023</v>
      </c>
      <c r="AI1512" s="3"/>
      <c r="AJ1512" s="3"/>
      <c r="AK1512" s="3"/>
      <c r="AL1512" s="3"/>
      <c r="AM1512" s="3"/>
      <c r="AN1512" s="3"/>
      <c r="AO1512" s="3"/>
      <c r="AP1512" s="3"/>
      <c r="AQ1512" s="3"/>
      <c r="AR1512" s="3"/>
    </row>
    <row r="1513" spans="1:44" x14ac:dyDescent="0.2">
      <c r="A1513" s="1">
        <v>45258.350069444445</v>
      </c>
      <c r="B1513" s="3" t="s">
        <v>191</v>
      </c>
      <c r="C1513" s="2">
        <v>45258</v>
      </c>
      <c r="D1513" s="3" t="s">
        <v>334</v>
      </c>
      <c r="E1513" s="3">
        <v>5</v>
      </c>
      <c r="F1513" s="3">
        <v>5</v>
      </c>
      <c r="G1513" s="3">
        <v>5</v>
      </c>
      <c r="H1513" s="3">
        <v>5</v>
      </c>
      <c r="I1513" s="3">
        <v>4</v>
      </c>
      <c r="J1513" s="3">
        <v>5</v>
      </c>
      <c r="K1513" s="3"/>
      <c r="L1513" s="3">
        <v>2</v>
      </c>
      <c r="M1513" s="3"/>
      <c r="N1513" s="3"/>
      <c r="O1513" s="3"/>
      <c r="P1513" s="3"/>
      <c r="Q1513" s="3"/>
      <c r="R1513" s="3"/>
      <c r="S1513" s="3"/>
      <c r="T1513" s="3"/>
      <c r="U1513" s="3"/>
      <c r="V1513" s="3"/>
      <c r="W1513" s="3"/>
      <c r="X1513" s="3"/>
      <c r="Y1513" s="3"/>
      <c r="Z1513" s="3" t="s">
        <v>337</v>
      </c>
      <c r="AA1513" s="3"/>
      <c r="AB1513" s="3"/>
      <c r="AC1513" s="3"/>
      <c r="AD1513" s="3"/>
      <c r="AE1513" s="3"/>
      <c r="AF1513" s="3">
        <f t="shared" si="34"/>
        <v>29</v>
      </c>
      <c r="AG1513" s="3">
        <f>_xlfn.ISOWEEKNUM(EDF[[#This Row],[Date]])</f>
        <v>48</v>
      </c>
      <c r="AH1513" s="3">
        <f>YEAR(EDF[[#This Row],[Date]])</f>
        <v>2023</v>
      </c>
      <c r="AI1513" s="3"/>
      <c r="AJ1513" s="3"/>
      <c r="AK1513" s="3"/>
      <c r="AL1513" s="3"/>
      <c r="AM1513" s="3"/>
      <c r="AN1513" s="3"/>
      <c r="AO1513" s="3"/>
      <c r="AP1513" s="3"/>
      <c r="AQ1513" s="3"/>
      <c r="AR1513" s="3"/>
    </row>
    <row r="1514" spans="1:44" x14ac:dyDescent="0.2">
      <c r="A1514" s="1">
        <v>45258.35527777778</v>
      </c>
      <c r="B1514" s="3" t="s">
        <v>87</v>
      </c>
      <c r="C1514" s="2">
        <v>45258</v>
      </c>
      <c r="D1514" s="3" t="s">
        <v>334</v>
      </c>
      <c r="E1514" s="3">
        <v>4</v>
      </c>
      <c r="F1514" s="3">
        <v>4</v>
      </c>
      <c r="G1514" s="3">
        <v>4</v>
      </c>
      <c r="H1514" s="3">
        <v>4</v>
      </c>
      <c r="I1514" s="3">
        <v>4</v>
      </c>
      <c r="J1514" s="3">
        <v>3</v>
      </c>
      <c r="K1514" s="3"/>
      <c r="L1514" s="3"/>
      <c r="M1514" s="3"/>
      <c r="N1514" s="3"/>
      <c r="O1514" s="3"/>
      <c r="P1514" s="3"/>
      <c r="Q1514" s="3"/>
      <c r="R1514" s="3"/>
      <c r="S1514" s="3"/>
      <c r="T1514" s="3"/>
      <c r="U1514" s="3"/>
      <c r="V1514" s="3"/>
      <c r="W1514" s="3"/>
      <c r="X1514" s="3"/>
      <c r="Y1514" s="3"/>
      <c r="Z1514" s="3"/>
      <c r="AA1514" s="3"/>
      <c r="AB1514" s="3"/>
      <c r="AC1514" s="3"/>
      <c r="AD1514" s="3"/>
      <c r="AE1514" s="3"/>
      <c r="AF1514" s="3">
        <f t="shared" si="34"/>
        <v>23</v>
      </c>
      <c r="AG1514" s="3">
        <f>_xlfn.ISOWEEKNUM(EDF[[#This Row],[Date]])</f>
        <v>48</v>
      </c>
      <c r="AH1514" s="3">
        <f>YEAR(EDF[[#This Row],[Date]])</f>
        <v>2023</v>
      </c>
      <c r="AI1514" s="3"/>
      <c r="AJ1514" s="3"/>
      <c r="AK1514" s="3"/>
      <c r="AL1514" s="3"/>
      <c r="AM1514" s="3"/>
      <c r="AN1514" s="3"/>
      <c r="AO1514" s="3"/>
      <c r="AP1514" s="3"/>
      <c r="AQ1514" s="3"/>
      <c r="AR1514" s="3"/>
    </row>
    <row r="1515" spans="1:44" x14ac:dyDescent="0.2">
      <c r="A1515" s="1">
        <v>45258.355613425927</v>
      </c>
      <c r="B1515" s="3" t="s">
        <v>233</v>
      </c>
      <c r="C1515" s="2">
        <v>45258</v>
      </c>
      <c r="D1515" s="3" t="s">
        <v>344</v>
      </c>
      <c r="E1515" s="3">
        <v>3</v>
      </c>
      <c r="F1515" s="3">
        <v>3</v>
      </c>
      <c r="G1515" s="3">
        <v>2</v>
      </c>
      <c r="H1515" s="3">
        <v>2</v>
      </c>
      <c r="I1515" s="3">
        <v>4</v>
      </c>
      <c r="J1515" s="3">
        <v>4</v>
      </c>
      <c r="K1515" s="3"/>
      <c r="L1515" s="3"/>
      <c r="M1515" s="3"/>
      <c r="N1515" s="3"/>
      <c r="O1515" s="3"/>
      <c r="P1515" s="3"/>
      <c r="Q1515" s="3"/>
      <c r="R1515" s="3"/>
      <c r="S1515" s="3"/>
      <c r="T1515" s="3"/>
      <c r="U1515" s="3"/>
      <c r="V1515" s="3"/>
      <c r="W1515" s="3"/>
      <c r="X1515" s="3"/>
      <c r="Y1515" s="3"/>
      <c r="Z1515" s="3"/>
      <c r="AA1515" s="3"/>
      <c r="AB1515" s="3"/>
      <c r="AC1515" s="3"/>
      <c r="AD1515" s="3"/>
      <c r="AE1515" s="3"/>
      <c r="AF1515" s="3">
        <f t="shared" si="34"/>
        <v>18</v>
      </c>
      <c r="AG1515" s="3">
        <f>_xlfn.ISOWEEKNUM(EDF[[#This Row],[Date]])</f>
        <v>48</v>
      </c>
      <c r="AH1515" s="3">
        <f>YEAR(EDF[[#This Row],[Date]])</f>
        <v>2023</v>
      </c>
      <c r="AI1515" s="3"/>
      <c r="AJ1515" s="3"/>
      <c r="AK1515" s="3"/>
      <c r="AL1515" s="3"/>
      <c r="AM1515" s="3"/>
      <c r="AN1515" s="3"/>
      <c r="AO1515" s="3"/>
      <c r="AP1515" s="3"/>
      <c r="AQ1515" s="3"/>
      <c r="AR1515" s="3"/>
    </row>
    <row r="1516" spans="1:44" x14ac:dyDescent="0.2">
      <c r="A1516" s="1">
        <v>45258.357002314813</v>
      </c>
      <c r="B1516" s="3" t="s">
        <v>134</v>
      </c>
      <c r="C1516" s="2">
        <v>45258</v>
      </c>
      <c r="D1516" s="3" t="s">
        <v>336</v>
      </c>
      <c r="E1516" s="3">
        <v>3</v>
      </c>
      <c r="F1516" s="3">
        <v>3</v>
      </c>
      <c r="G1516" s="3">
        <v>4</v>
      </c>
      <c r="H1516" s="3">
        <v>3</v>
      </c>
      <c r="I1516" s="3">
        <v>3</v>
      </c>
      <c r="J1516" s="3">
        <v>3</v>
      </c>
      <c r="K1516" s="3"/>
      <c r="L1516" s="3">
        <v>5</v>
      </c>
      <c r="M1516" s="3"/>
      <c r="N1516" s="3"/>
      <c r="O1516" s="3" t="s">
        <v>339</v>
      </c>
      <c r="P1516" s="3"/>
      <c r="Q1516" s="3"/>
      <c r="R1516" s="3"/>
      <c r="S1516" s="3"/>
      <c r="T1516" s="3"/>
      <c r="U1516" s="3"/>
      <c r="V1516" s="3"/>
      <c r="W1516" s="3"/>
      <c r="X1516" s="3"/>
      <c r="Y1516" s="3"/>
      <c r="Z1516" s="3"/>
      <c r="AA1516" s="3"/>
      <c r="AB1516" s="3"/>
      <c r="AC1516" s="3"/>
      <c r="AD1516" s="3"/>
      <c r="AE1516" s="3"/>
      <c r="AF1516" s="3">
        <f t="shared" si="34"/>
        <v>19</v>
      </c>
      <c r="AG1516" s="3">
        <f>_xlfn.ISOWEEKNUM(EDF[[#This Row],[Date]])</f>
        <v>48</v>
      </c>
      <c r="AH1516" s="3">
        <f>YEAR(EDF[[#This Row],[Date]])</f>
        <v>2023</v>
      </c>
      <c r="AI1516" s="3"/>
      <c r="AJ1516" s="3"/>
      <c r="AK1516" s="3"/>
      <c r="AL1516" s="3"/>
      <c r="AM1516" s="3"/>
      <c r="AN1516" s="3"/>
      <c r="AO1516" s="3"/>
      <c r="AP1516" s="3"/>
      <c r="AQ1516" s="3"/>
      <c r="AR1516" s="3"/>
    </row>
    <row r="1517" spans="1:44" x14ac:dyDescent="0.2">
      <c r="A1517" s="1">
        <v>45258.357974537037</v>
      </c>
      <c r="B1517" s="3" t="s">
        <v>86</v>
      </c>
      <c r="C1517" s="2">
        <v>45258</v>
      </c>
      <c r="D1517" s="3" t="s">
        <v>343</v>
      </c>
      <c r="E1517" s="3">
        <v>4</v>
      </c>
      <c r="F1517" s="3">
        <v>2</v>
      </c>
      <c r="G1517" s="3">
        <v>4</v>
      </c>
      <c r="H1517" s="3">
        <v>3</v>
      </c>
      <c r="I1517" s="3">
        <v>3</v>
      </c>
      <c r="J1517" s="3">
        <v>3</v>
      </c>
      <c r="K1517" s="3"/>
      <c r="L1517" s="3">
        <v>5</v>
      </c>
      <c r="M1517" s="3"/>
      <c r="N1517" s="3"/>
      <c r="O1517" s="3"/>
      <c r="P1517" s="3"/>
      <c r="Q1517" s="3"/>
      <c r="R1517" s="3"/>
      <c r="S1517" s="3"/>
      <c r="T1517" s="3"/>
      <c r="U1517" s="3"/>
      <c r="V1517" s="3"/>
      <c r="W1517" s="3"/>
      <c r="X1517" s="3" t="s">
        <v>337</v>
      </c>
      <c r="Y1517" s="3"/>
      <c r="Z1517" s="3"/>
      <c r="AA1517" s="3"/>
      <c r="AB1517" s="3"/>
      <c r="AC1517" s="3"/>
      <c r="AD1517" s="3"/>
      <c r="AE1517" s="3"/>
      <c r="AF1517" s="3">
        <f t="shared" si="34"/>
        <v>19</v>
      </c>
      <c r="AG1517" s="3">
        <f>_xlfn.ISOWEEKNUM(EDF[[#This Row],[Date]])</f>
        <v>48</v>
      </c>
      <c r="AH1517" s="3">
        <f>YEAR(EDF[[#This Row],[Date]])</f>
        <v>2023</v>
      </c>
      <c r="AI1517" s="3"/>
      <c r="AJ1517" s="3"/>
      <c r="AK1517" s="3"/>
      <c r="AL1517" s="3"/>
      <c r="AM1517" s="3"/>
      <c r="AN1517" s="3"/>
      <c r="AO1517" s="3"/>
      <c r="AP1517" s="3"/>
      <c r="AQ1517" s="3"/>
      <c r="AR1517" s="3"/>
    </row>
    <row r="1518" spans="1:44" x14ac:dyDescent="0.2">
      <c r="A1518" s="1">
        <v>45258.360543981478</v>
      </c>
      <c r="B1518" s="3" t="s">
        <v>192</v>
      </c>
      <c r="C1518" s="2">
        <v>45258</v>
      </c>
      <c r="D1518" s="3" t="s">
        <v>334</v>
      </c>
      <c r="E1518" s="3">
        <v>4</v>
      </c>
      <c r="F1518" s="3">
        <v>4</v>
      </c>
      <c r="G1518" s="3">
        <v>4</v>
      </c>
      <c r="H1518" s="3">
        <v>4</v>
      </c>
      <c r="I1518" s="3">
        <v>4</v>
      </c>
      <c r="J1518" s="3">
        <v>4</v>
      </c>
      <c r="K1518" s="3"/>
      <c r="L1518" s="3">
        <v>2</v>
      </c>
      <c r="M1518" s="3"/>
      <c r="N1518" s="3"/>
      <c r="O1518" s="3"/>
      <c r="P1518" s="3"/>
      <c r="Q1518" s="3"/>
      <c r="R1518" s="3"/>
      <c r="S1518" s="3"/>
      <c r="T1518" s="3"/>
      <c r="U1518" s="3"/>
      <c r="V1518" s="3"/>
      <c r="W1518" s="3"/>
      <c r="X1518" s="3"/>
      <c r="Y1518" s="3"/>
      <c r="Z1518" s="3" t="s">
        <v>339</v>
      </c>
      <c r="AA1518" s="3"/>
      <c r="AB1518" s="3"/>
      <c r="AC1518" s="3"/>
      <c r="AD1518" s="3"/>
      <c r="AE1518" s="3"/>
      <c r="AF1518" s="3">
        <f t="shared" si="34"/>
        <v>24</v>
      </c>
      <c r="AG1518" s="3">
        <f>_xlfn.ISOWEEKNUM(EDF[[#This Row],[Date]])</f>
        <v>48</v>
      </c>
      <c r="AH1518" s="3">
        <f>YEAR(EDF[[#This Row],[Date]])</f>
        <v>2023</v>
      </c>
      <c r="AI1518" s="3"/>
      <c r="AJ1518" s="3"/>
      <c r="AK1518" s="3"/>
      <c r="AL1518" s="3"/>
      <c r="AM1518" s="3"/>
      <c r="AN1518" s="3"/>
      <c r="AO1518" s="3"/>
      <c r="AP1518" s="3"/>
      <c r="AQ1518" s="3"/>
      <c r="AR1518" s="3"/>
    </row>
    <row r="1519" spans="1:44" x14ac:dyDescent="0.2">
      <c r="A1519" s="1">
        <v>45258.368159722224</v>
      </c>
      <c r="B1519" s="3" t="s">
        <v>106</v>
      </c>
      <c r="C1519" s="2">
        <v>45258</v>
      </c>
      <c r="D1519" s="3" t="s">
        <v>344</v>
      </c>
      <c r="E1519" s="3">
        <v>4</v>
      </c>
      <c r="F1519" s="3">
        <v>3</v>
      </c>
      <c r="G1519" s="3">
        <v>2</v>
      </c>
      <c r="H1519" s="3">
        <v>3</v>
      </c>
      <c r="I1519" s="3">
        <v>3</v>
      </c>
      <c r="J1519" s="3">
        <v>3</v>
      </c>
      <c r="K1519" s="3" t="s">
        <v>481</v>
      </c>
      <c r="L1519" s="3"/>
      <c r="M1519" s="3"/>
      <c r="N1519" s="3"/>
      <c r="O1519" s="3"/>
      <c r="P1519" s="3"/>
      <c r="Q1519" s="3"/>
      <c r="R1519" s="3"/>
      <c r="S1519" s="3"/>
      <c r="T1519" s="3"/>
      <c r="U1519" s="3"/>
      <c r="V1519" s="3"/>
      <c r="W1519" s="3"/>
      <c r="X1519" s="3"/>
      <c r="Y1519" s="3"/>
      <c r="Z1519" s="3"/>
      <c r="AA1519" s="3"/>
      <c r="AB1519" s="3"/>
      <c r="AC1519" s="3"/>
      <c r="AD1519" s="3"/>
      <c r="AE1519" s="3"/>
      <c r="AF1519" s="3">
        <f t="shared" si="34"/>
        <v>18</v>
      </c>
      <c r="AG1519" s="3">
        <f>_xlfn.ISOWEEKNUM(EDF[[#This Row],[Date]])</f>
        <v>48</v>
      </c>
      <c r="AH1519" s="3">
        <f>YEAR(EDF[[#This Row],[Date]])</f>
        <v>2023</v>
      </c>
      <c r="AI1519" s="3"/>
      <c r="AJ1519" s="3"/>
      <c r="AK1519" s="3"/>
      <c r="AL1519" s="3"/>
      <c r="AM1519" s="3"/>
      <c r="AN1519" s="3"/>
      <c r="AO1519" s="3"/>
      <c r="AP1519" s="3"/>
      <c r="AQ1519" s="3"/>
      <c r="AR1519" s="3"/>
    </row>
    <row r="1520" spans="1:44" x14ac:dyDescent="0.2">
      <c r="A1520" s="1">
        <v>45258.392233796294</v>
      </c>
      <c r="B1520" s="3" t="s">
        <v>188</v>
      </c>
      <c r="C1520" s="2">
        <v>45258</v>
      </c>
      <c r="D1520" s="3" t="s">
        <v>343</v>
      </c>
      <c r="E1520" s="3">
        <v>4</v>
      </c>
      <c r="F1520" s="3">
        <v>3</v>
      </c>
      <c r="G1520" s="3">
        <v>3</v>
      </c>
      <c r="H1520" s="3">
        <v>3</v>
      </c>
      <c r="I1520" s="3">
        <v>4</v>
      </c>
      <c r="J1520" s="3">
        <v>4</v>
      </c>
      <c r="K1520" s="3"/>
      <c r="L1520" s="3"/>
      <c r="M1520" s="3"/>
      <c r="N1520" s="3"/>
      <c r="O1520" s="3"/>
      <c r="P1520" s="3"/>
      <c r="Q1520" s="3"/>
      <c r="R1520" s="3"/>
      <c r="S1520" s="3"/>
      <c r="T1520" s="3"/>
      <c r="U1520" s="3"/>
      <c r="V1520" s="3"/>
      <c r="W1520" s="3"/>
      <c r="X1520" s="3"/>
      <c r="Y1520" s="3"/>
      <c r="Z1520" s="3"/>
      <c r="AA1520" s="3"/>
      <c r="AB1520" s="3"/>
      <c r="AC1520" s="3"/>
      <c r="AD1520" s="3"/>
      <c r="AE1520" s="3"/>
      <c r="AF1520" s="3">
        <f t="shared" si="34"/>
        <v>21</v>
      </c>
      <c r="AG1520" s="3">
        <f>_xlfn.ISOWEEKNUM(EDF[[#This Row],[Date]])</f>
        <v>48</v>
      </c>
      <c r="AH1520" s="3">
        <f>YEAR(EDF[[#This Row],[Date]])</f>
        <v>2023</v>
      </c>
      <c r="AI1520" s="3"/>
      <c r="AJ1520" s="3"/>
      <c r="AK1520" s="3"/>
      <c r="AL1520" s="3"/>
      <c r="AM1520" s="3"/>
      <c r="AN1520" s="3"/>
      <c r="AO1520" s="3"/>
      <c r="AP1520" s="3"/>
      <c r="AQ1520" s="3"/>
      <c r="AR1520" s="3"/>
    </row>
    <row r="1521" spans="1:44" x14ac:dyDescent="0.2">
      <c r="A1521" s="1">
        <v>45258.393425925926</v>
      </c>
      <c r="B1521" s="3" t="s">
        <v>88</v>
      </c>
      <c r="C1521" s="2">
        <v>45258</v>
      </c>
      <c r="D1521" s="3" t="s">
        <v>344</v>
      </c>
      <c r="E1521" s="3">
        <v>3</v>
      </c>
      <c r="F1521" s="3">
        <v>2</v>
      </c>
      <c r="G1521" s="3">
        <v>4</v>
      </c>
      <c r="H1521" s="3">
        <v>3</v>
      </c>
      <c r="I1521" s="3">
        <v>3</v>
      </c>
      <c r="J1521" s="3">
        <v>4</v>
      </c>
      <c r="K1521" s="3"/>
      <c r="L1521" s="3">
        <v>4</v>
      </c>
      <c r="M1521" s="3"/>
      <c r="N1521" s="3"/>
      <c r="O1521" s="3"/>
      <c r="P1521" s="3"/>
      <c r="Q1521" s="3"/>
      <c r="R1521" s="3"/>
      <c r="S1521" s="3"/>
      <c r="T1521" s="3"/>
      <c r="U1521" s="3"/>
      <c r="V1521" s="3"/>
      <c r="W1521" s="3"/>
      <c r="X1521" s="3"/>
      <c r="Y1521" s="3" t="s">
        <v>337</v>
      </c>
      <c r="Z1521" s="3"/>
      <c r="AA1521" s="3"/>
      <c r="AB1521" s="3"/>
      <c r="AC1521" s="3"/>
      <c r="AD1521" s="3"/>
      <c r="AE1521" s="3" t="s">
        <v>482</v>
      </c>
      <c r="AF1521" s="3">
        <f t="shared" si="34"/>
        <v>19</v>
      </c>
      <c r="AG1521" s="3">
        <f>_xlfn.ISOWEEKNUM(EDF[[#This Row],[Date]])</f>
        <v>48</v>
      </c>
      <c r="AH1521" s="3">
        <f>YEAR(EDF[[#This Row],[Date]])</f>
        <v>2023</v>
      </c>
      <c r="AI1521" s="3"/>
      <c r="AJ1521" s="3"/>
      <c r="AK1521" s="3"/>
      <c r="AL1521" s="3"/>
      <c r="AM1521" s="3"/>
      <c r="AN1521" s="3"/>
      <c r="AO1521" s="3"/>
      <c r="AP1521" s="3"/>
      <c r="AQ1521" s="3"/>
      <c r="AR1521" s="3"/>
    </row>
    <row r="1522" spans="1:44" x14ac:dyDescent="0.2">
      <c r="A1522" s="1">
        <v>45258.395624999997</v>
      </c>
      <c r="B1522" s="3" t="s">
        <v>142</v>
      </c>
      <c r="C1522" s="2">
        <v>45258</v>
      </c>
      <c r="D1522" s="3" t="s">
        <v>334</v>
      </c>
      <c r="E1522" s="3">
        <v>4</v>
      </c>
      <c r="F1522" s="3">
        <v>4</v>
      </c>
      <c r="G1522" s="3">
        <v>4</v>
      </c>
      <c r="H1522" s="3">
        <v>4</v>
      </c>
      <c r="I1522" s="3">
        <v>3</v>
      </c>
      <c r="J1522" s="3">
        <v>4</v>
      </c>
      <c r="K1522" s="3"/>
      <c r="L1522" s="3"/>
      <c r="M1522" s="3"/>
      <c r="N1522" s="3"/>
      <c r="O1522" s="3"/>
      <c r="P1522" s="3"/>
      <c r="Q1522" s="3"/>
      <c r="R1522" s="3"/>
      <c r="S1522" s="3"/>
      <c r="T1522" s="3"/>
      <c r="U1522" s="3"/>
      <c r="V1522" s="3"/>
      <c r="W1522" s="3"/>
      <c r="X1522" s="3"/>
      <c r="Y1522" s="3"/>
      <c r="Z1522" s="3"/>
      <c r="AA1522" s="3"/>
      <c r="AB1522" s="3"/>
      <c r="AC1522" s="3"/>
      <c r="AD1522" s="3"/>
      <c r="AE1522" s="3"/>
      <c r="AF1522" s="3">
        <f t="shared" si="34"/>
        <v>23</v>
      </c>
      <c r="AG1522" s="3">
        <f>_xlfn.ISOWEEKNUM(EDF[[#This Row],[Date]])</f>
        <v>48</v>
      </c>
      <c r="AH1522" s="3">
        <f>YEAR(EDF[[#This Row],[Date]])</f>
        <v>2023</v>
      </c>
      <c r="AI1522" s="3"/>
      <c r="AJ1522" s="3"/>
      <c r="AK1522" s="3"/>
      <c r="AL1522" s="3"/>
      <c r="AM1522" s="3"/>
      <c r="AN1522" s="3"/>
      <c r="AO1522" s="3"/>
      <c r="AP1522" s="3"/>
      <c r="AQ1522" s="3"/>
      <c r="AR1522" s="3"/>
    </row>
    <row r="1523" spans="1:44" x14ac:dyDescent="0.2">
      <c r="A1523" s="1">
        <v>45258.399675925924</v>
      </c>
      <c r="B1523" s="3" t="s">
        <v>205</v>
      </c>
      <c r="C1523" s="2">
        <v>45258</v>
      </c>
      <c r="D1523" s="3" t="s">
        <v>334</v>
      </c>
      <c r="E1523" s="3">
        <v>3</v>
      </c>
      <c r="F1523" s="3">
        <v>3</v>
      </c>
      <c r="G1523" s="3">
        <v>3</v>
      </c>
      <c r="H1523" s="3">
        <v>2</v>
      </c>
      <c r="I1523" s="3">
        <v>2</v>
      </c>
      <c r="J1523" s="3">
        <v>3</v>
      </c>
      <c r="K1523" s="3"/>
      <c r="L1523" s="3"/>
      <c r="M1523" s="3"/>
      <c r="N1523" s="3"/>
      <c r="O1523" s="3"/>
      <c r="P1523" s="3"/>
      <c r="Q1523" s="3"/>
      <c r="R1523" s="3"/>
      <c r="S1523" s="3"/>
      <c r="T1523" s="3"/>
      <c r="U1523" s="3"/>
      <c r="V1523" s="3"/>
      <c r="W1523" s="3"/>
      <c r="X1523" s="3"/>
      <c r="Y1523" s="3"/>
      <c r="Z1523" s="3"/>
      <c r="AA1523" s="3"/>
      <c r="AB1523" s="3"/>
      <c r="AC1523" s="3"/>
      <c r="AD1523" s="3"/>
      <c r="AE1523" s="3" t="s">
        <v>483</v>
      </c>
      <c r="AF1523" s="3">
        <f t="shared" si="34"/>
        <v>16</v>
      </c>
      <c r="AG1523" s="3">
        <f>_xlfn.ISOWEEKNUM(EDF[[#This Row],[Date]])</f>
        <v>48</v>
      </c>
      <c r="AH1523" s="3">
        <f>YEAR(EDF[[#This Row],[Date]])</f>
        <v>2023</v>
      </c>
      <c r="AI1523" s="3"/>
      <c r="AJ1523" s="3"/>
      <c r="AK1523" s="3"/>
      <c r="AL1523" s="3"/>
      <c r="AM1523" s="3"/>
      <c r="AN1523" s="3"/>
      <c r="AO1523" s="3"/>
      <c r="AP1523" s="3"/>
      <c r="AQ1523" s="3"/>
      <c r="AR1523" s="3"/>
    </row>
    <row r="1524" spans="1:44" x14ac:dyDescent="0.2">
      <c r="A1524" s="1">
        <v>45258.412534722222</v>
      </c>
      <c r="B1524" s="3" t="s">
        <v>193</v>
      </c>
      <c r="C1524" s="2">
        <v>45258</v>
      </c>
      <c r="D1524" s="3" t="s">
        <v>336</v>
      </c>
      <c r="E1524" s="3">
        <v>3</v>
      </c>
      <c r="F1524" s="3">
        <v>3</v>
      </c>
      <c r="G1524" s="3">
        <v>4</v>
      </c>
      <c r="H1524" s="3">
        <v>3</v>
      </c>
      <c r="I1524" s="3">
        <v>3</v>
      </c>
      <c r="J1524" s="3">
        <v>4</v>
      </c>
      <c r="K1524" s="3"/>
      <c r="L1524" s="3">
        <v>2</v>
      </c>
      <c r="M1524" s="3"/>
      <c r="N1524" s="3"/>
      <c r="O1524" s="3"/>
      <c r="P1524" s="3"/>
      <c r="Q1524" s="3"/>
      <c r="R1524" s="3"/>
      <c r="S1524" s="3"/>
      <c r="T1524" s="3"/>
      <c r="U1524" s="3"/>
      <c r="V1524" s="3"/>
      <c r="W1524" s="3" t="s">
        <v>337</v>
      </c>
      <c r="X1524" s="3"/>
      <c r="Y1524" s="3" t="s">
        <v>339</v>
      </c>
      <c r="Z1524" s="3"/>
      <c r="AA1524" s="3"/>
      <c r="AB1524" s="3"/>
      <c r="AC1524" s="3"/>
      <c r="AD1524" s="3"/>
      <c r="AE1524" s="3"/>
      <c r="AF1524" s="3">
        <f t="shared" si="34"/>
        <v>20</v>
      </c>
      <c r="AG1524" s="3">
        <f>_xlfn.ISOWEEKNUM(EDF[[#This Row],[Date]])</f>
        <v>48</v>
      </c>
      <c r="AH1524" s="3">
        <f>YEAR(EDF[[#This Row],[Date]])</f>
        <v>2023</v>
      </c>
      <c r="AI1524" s="3"/>
      <c r="AJ1524" s="3"/>
      <c r="AK1524" s="3"/>
      <c r="AL1524" s="3"/>
      <c r="AM1524" s="3"/>
      <c r="AN1524" s="3"/>
      <c r="AO1524" s="3"/>
      <c r="AP1524" s="3"/>
      <c r="AQ1524" s="3"/>
      <c r="AR1524" s="3"/>
    </row>
    <row r="1525" spans="1:44" x14ac:dyDescent="0.2">
      <c r="A1525" s="1">
        <v>45258.413275462961</v>
      </c>
      <c r="B1525" s="3" t="s">
        <v>167</v>
      </c>
      <c r="C1525" s="2">
        <v>45258</v>
      </c>
      <c r="D1525" s="3" t="s">
        <v>344</v>
      </c>
      <c r="E1525" s="3">
        <v>2</v>
      </c>
      <c r="F1525" s="3">
        <v>3</v>
      </c>
      <c r="G1525" s="3">
        <v>3</v>
      </c>
      <c r="H1525" s="3">
        <v>3</v>
      </c>
      <c r="I1525" s="3">
        <v>3</v>
      </c>
      <c r="J1525" s="3">
        <v>4</v>
      </c>
      <c r="K1525" s="3"/>
      <c r="L1525" s="3"/>
      <c r="M1525" s="3"/>
      <c r="N1525" s="3"/>
      <c r="O1525" s="3"/>
      <c r="P1525" s="3"/>
      <c r="Q1525" s="3"/>
      <c r="R1525" s="3"/>
      <c r="S1525" s="3"/>
      <c r="T1525" s="3"/>
      <c r="U1525" s="3"/>
      <c r="V1525" s="3"/>
      <c r="W1525" s="3"/>
      <c r="X1525" s="3"/>
      <c r="Y1525" s="3"/>
      <c r="Z1525" s="3"/>
      <c r="AA1525" s="3"/>
      <c r="AB1525" s="3"/>
      <c r="AC1525" s="3"/>
      <c r="AD1525" s="3"/>
      <c r="AE1525" s="3"/>
      <c r="AF1525" s="3">
        <f t="shared" si="34"/>
        <v>18</v>
      </c>
      <c r="AG1525" s="3">
        <f>_xlfn.ISOWEEKNUM(EDF[[#This Row],[Date]])</f>
        <v>48</v>
      </c>
      <c r="AH1525" s="3">
        <f>YEAR(EDF[[#This Row],[Date]])</f>
        <v>2023</v>
      </c>
      <c r="AI1525" s="3"/>
      <c r="AJ1525" s="3"/>
      <c r="AK1525" s="3"/>
      <c r="AL1525" s="3"/>
      <c r="AM1525" s="3"/>
      <c r="AN1525" s="3"/>
      <c r="AO1525" s="3"/>
      <c r="AP1525" s="3"/>
      <c r="AQ1525" s="3"/>
      <c r="AR1525" s="3"/>
    </row>
    <row r="1526" spans="1:44" x14ac:dyDescent="0.2">
      <c r="A1526" s="1">
        <v>45258.416620370372</v>
      </c>
      <c r="B1526" s="3" t="s">
        <v>181</v>
      </c>
      <c r="C1526" s="2">
        <v>45258</v>
      </c>
      <c r="D1526" s="3" t="s">
        <v>344</v>
      </c>
      <c r="E1526" s="3">
        <v>4</v>
      </c>
      <c r="F1526" s="3">
        <v>4</v>
      </c>
      <c r="G1526" s="3">
        <v>4</v>
      </c>
      <c r="H1526" s="3">
        <v>3</v>
      </c>
      <c r="I1526" s="3">
        <v>3</v>
      </c>
      <c r="J1526" s="3">
        <v>3</v>
      </c>
      <c r="K1526" s="3"/>
      <c r="L1526" s="3"/>
      <c r="M1526" s="3"/>
      <c r="N1526" s="3"/>
      <c r="O1526" s="3"/>
      <c r="P1526" s="3"/>
      <c r="Q1526" s="3"/>
      <c r="R1526" s="3"/>
      <c r="S1526" s="3"/>
      <c r="T1526" s="3"/>
      <c r="U1526" s="3"/>
      <c r="V1526" s="3"/>
      <c r="W1526" s="3"/>
      <c r="X1526" s="3"/>
      <c r="Y1526" s="3"/>
      <c r="Z1526" s="3"/>
      <c r="AA1526" s="3"/>
      <c r="AB1526" s="3"/>
      <c r="AC1526" s="3"/>
      <c r="AD1526" s="3"/>
      <c r="AE1526" s="3"/>
      <c r="AF1526" s="3">
        <f t="shared" si="34"/>
        <v>21</v>
      </c>
      <c r="AG1526" s="3">
        <f>_xlfn.ISOWEEKNUM(EDF[[#This Row],[Date]])</f>
        <v>48</v>
      </c>
      <c r="AH1526" s="3">
        <f>YEAR(EDF[[#This Row],[Date]])</f>
        <v>2023</v>
      </c>
      <c r="AI1526" s="3"/>
      <c r="AJ1526" s="3"/>
      <c r="AK1526" s="3"/>
      <c r="AL1526" s="3"/>
      <c r="AM1526" s="3"/>
      <c r="AN1526" s="3"/>
      <c r="AO1526" s="3"/>
      <c r="AP1526" s="3"/>
      <c r="AQ1526" s="3"/>
      <c r="AR1526" s="3"/>
    </row>
    <row r="1527" spans="1:44" x14ac:dyDescent="0.2">
      <c r="A1527" s="1">
        <v>45258.417083333334</v>
      </c>
      <c r="B1527" s="3" t="s">
        <v>112</v>
      </c>
      <c r="C1527" s="2">
        <v>45258</v>
      </c>
      <c r="D1527" s="3" t="s">
        <v>336</v>
      </c>
      <c r="E1527" s="3">
        <v>2</v>
      </c>
      <c r="F1527" s="3">
        <v>3</v>
      </c>
      <c r="G1527" s="3">
        <v>2</v>
      </c>
      <c r="H1527" s="3">
        <v>1</v>
      </c>
      <c r="I1527" s="3">
        <v>3</v>
      </c>
      <c r="J1527" s="3">
        <v>3</v>
      </c>
      <c r="K1527" s="3"/>
      <c r="L1527" s="3">
        <v>8</v>
      </c>
      <c r="M1527" s="3" t="s">
        <v>335</v>
      </c>
      <c r="N1527" s="3"/>
      <c r="O1527" s="3"/>
      <c r="P1527" s="3"/>
      <c r="Q1527" s="3"/>
      <c r="R1527" s="3"/>
      <c r="S1527" s="3"/>
      <c r="T1527" s="3"/>
      <c r="U1527" s="3"/>
      <c r="V1527" s="3"/>
      <c r="W1527" s="3"/>
      <c r="X1527" s="3"/>
      <c r="Y1527" s="3"/>
      <c r="Z1527" s="3"/>
      <c r="AA1527" s="3"/>
      <c r="AB1527" s="3"/>
      <c r="AC1527" s="3"/>
      <c r="AD1527" s="3"/>
      <c r="AE1527" s="3"/>
      <c r="AF1527" s="3">
        <f t="shared" si="34"/>
        <v>14</v>
      </c>
      <c r="AG1527" s="3">
        <f>_xlfn.ISOWEEKNUM(EDF[[#This Row],[Date]])</f>
        <v>48</v>
      </c>
      <c r="AH1527" s="3">
        <f>YEAR(EDF[[#This Row],[Date]])</f>
        <v>2023</v>
      </c>
      <c r="AI1527" s="3"/>
      <c r="AJ1527" s="3"/>
      <c r="AK1527" s="3"/>
      <c r="AL1527" s="3"/>
      <c r="AM1527" s="3"/>
      <c r="AN1527" s="3"/>
      <c r="AO1527" s="3"/>
      <c r="AP1527" s="3"/>
      <c r="AQ1527" s="3"/>
      <c r="AR1527" s="3"/>
    </row>
    <row r="1528" spans="1:44" x14ac:dyDescent="0.2">
      <c r="A1528" s="1">
        <v>45258.420717592591</v>
      </c>
      <c r="B1528" s="3" t="s">
        <v>131</v>
      </c>
      <c r="C1528" s="2">
        <v>45258</v>
      </c>
      <c r="D1528" s="3" t="s">
        <v>334</v>
      </c>
      <c r="E1528" s="3">
        <v>3</v>
      </c>
      <c r="F1528" s="3">
        <v>3</v>
      </c>
      <c r="G1528" s="3">
        <v>2</v>
      </c>
      <c r="H1528" s="3">
        <v>2</v>
      </c>
      <c r="I1528" s="3">
        <v>3</v>
      </c>
      <c r="J1528" s="3">
        <v>3</v>
      </c>
      <c r="K1528" s="3"/>
      <c r="L1528" s="3">
        <v>4</v>
      </c>
      <c r="M1528" s="3"/>
      <c r="N1528" s="3"/>
      <c r="O1528" s="3"/>
      <c r="P1528" s="3"/>
      <c r="Q1528" s="3"/>
      <c r="R1528" s="3"/>
      <c r="S1528" s="3"/>
      <c r="T1528" s="3"/>
      <c r="U1528" s="3"/>
      <c r="V1528" s="3"/>
      <c r="W1528" s="3" t="s">
        <v>337</v>
      </c>
      <c r="X1528" s="3"/>
      <c r="Y1528" s="3"/>
      <c r="Z1528" s="3"/>
      <c r="AA1528" s="3"/>
      <c r="AB1528" s="3"/>
      <c r="AC1528" s="3"/>
      <c r="AD1528" s="3"/>
      <c r="AE1528" s="3" t="s">
        <v>474</v>
      </c>
      <c r="AF1528" s="3">
        <f t="shared" si="34"/>
        <v>16</v>
      </c>
      <c r="AG1528" s="3">
        <f>_xlfn.ISOWEEKNUM(EDF[[#This Row],[Date]])</f>
        <v>48</v>
      </c>
      <c r="AH1528" s="3">
        <f>YEAR(EDF[[#This Row],[Date]])</f>
        <v>2023</v>
      </c>
      <c r="AI1528" s="3"/>
      <c r="AJ1528" s="3"/>
      <c r="AK1528" s="3"/>
      <c r="AL1528" s="3"/>
      <c r="AM1528" s="3"/>
      <c r="AN1528" s="3"/>
      <c r="AO1528" s="3"/>
      <c r="AP1528" s="3"/>
      <c r="AQ1528" s="3"/>
      <c r="AR1528" s="3"/>
    </row>
    <row r="1529" spans="1:44" x14ac:dyDescent="0.2">
      <c r="A1529" s="1">
        <v>45258.422222222223</v>
      </c>
      <c r="B1529" s="3" t="s">
        <v>95</v>
      </c>
      <c r="C1529" s="2">
        <v>45258</v>
      </c>
      <c r="D1529" s="3" t="s">
        <v>344</v>
      </c>
      <c r="E1529" s="3">
        <v>2</v>
      </c>
      <c r="F1529" s="3">
        <v>2</v>
      </c>
      <c r="G1529" s="3">
        <v>2</v>
      </c>
      <c r="H1529" s="3">
        <v>3</v>
      </c>
      <c r="I1529" s="3">
        <v>3</v>
      </c>
      <c r="J1529" s="3">
        <v>3</v>
      </c>
      <c r="K1529" s="3"/>
      <c r="L1529" s="3"/>
      <c r="M1529" s="3"/>
      <c r="N1529" s="3"/>
      <c r="O1529" s="3"/>
      <c r="P1529" s="3"/>
      <c r="Q1529" s="3"/>
      <c r="R1529" s="3"/>
      <c r="S1529" s="3"/>
      <c r="T1529" s="3"/>
      <c r="U1529" s="3"/>
      <c r="V1529" s="3"/>
      <c r="W1529" s="3"/>
      <c r="X1529" s="3"/>
      <c r="Y1529" s="3"/>
      <c r="Z1529" s="3"/>
      <c r="AA1529" s="3"/>
      <c r="AB1529" s="3"/>
      <c r="AC1529" s="3"/>
      <c r="AD1529" s="3"/>
      <c r="AE1529" s="3"/>
      <c r="AF1529" s="3">
        <f t="shared" si="34"/>
        <v>15</v>
      </c>
      <c r="AG1529" s="3">
        <f>_xlfn.ISOWEEKNUM(EDF[[#This Row],[Date]])</f>
        <v>48</v>
      </c>
      <c r="AH1529" s="3">
        <f>YEAR(EDF[[#This Row],[Date]])</f>
        <v>2023</v>
      </c>
      <c r="AI1529" s="3"/>
      <c r="AJ1529" s="3"/>
      <c r="AK1529" s="3"/>
      <c r="AL1529" s="3"/>
      <c r="AM1529" s="3"/>
      <c r="AN1529" s="3"/>
      <c r="AO1529" s="3"/>
      <c r="AP1529" s="3"/>
      <c r="AQ1529" s="3"/>
      <c r="AR1529" s="3"/>
    </row>
    <row r="1530" spans="1:44" x14ac:dyDescent="0.2">
      <c r="A1530" s="1">
        <v>45258.424687500003</v>
      </c>
      <c r="B1530" s="3" t="s">
        <v>414</v>
      </c>
      <c r="C1530" s="2">
        <v>45258</v>
      </c>
      <c r="D1530" s="3" t="s">
        <v>336</v>
      </c>
      <c r="E1530" s="3">
        <v>4</v>
      </c>
      <c r="F1530" s="3">
        <v>3</v>
      </c>
      <c r="G1530" s="3">
        <v>5</v>
      </c>
      <c r="H1530" s="3">
        <v>4</v>
      </c>
      <c r="I1530" s="3">
        <v>3</v>
      </c>
      <c r="J1530" s="3">
        <v>5</v>
      </c>
      <c r="K1530" s="3"/>
      <c r="L1530" s="3"/>
      <c r="M1530" s="3"/>
      <c r="N1530" s="3"/>
      <c r="O1530" s="3"/>
      <c r="P1530" s="3"/>
      <c r="Q1530" s="3"/>
      <c r="R1530" s="3"/>
      <c r="S1530" s="3"/>
      <c r="T1530" s="3"/>
      <c r="U1530" s="3"/>
      <c r="V1530" s="3"/>
      <c r="W1530" s="3"/>
      <c r="X1530" s="3"/>
      <c r="Y1530" s="3"/>
      <c r="Z1530" s="3"/>
      <c r="AA1530" s="3"/>
      <c r="AB1530" s="3"/>
      <c r="AC1530" s="3"/>
      <c r="AD1530" s="3"/>
      <c r="AE1530" s="3"/>
      <c r="AF1530" s="3">
        <f t="shared" si="34"/>
        <v>24</v>
      </c>
      <c r="AG1530" s="3">
        <f>_xlfn.ISOWEEKNUM(EDF[[#This Row],[Date]])</f>
        <v>48</v>
      </c>
      <c r="AH1530" s="3">
        <f>YEAR(EDF[[#This Row],[Date]])</f>
        <v>2023</v>
      </c>
      <c r="AI1530" s="3"/>
      <c r="AJ1530" s="3"/>
      <c r="AK1530" s="3"/>
      <c r="AL1530" s="3"/>
      <c r="AM1530" s="3"/>
      <c r="AN1530" s="3"/>
      <c r="AO1530" s="3"/>
      <c r="AP1530" s="3"/>
      <c r="AQ1530" s="3"/>
      <c r="AR1530" s="3"/>
    </row>
    <row r="1531" spans="1:44" x14ac:dyDescent="0.2">
      <c r="A1531" s="1">
        <v>45258.428263888891</v>
      </c>
      <c r="B1531" s="3" t="s">
        <v>230</v>
      </c>
      <c r="C1531" s="2">
        <v>45258</v>
      </c>
      <c r="D1531" s="3" t="s">
        <v>334</v>
      </c>
      <c r="E1531" s="3">
        <v>4</v>
      </c>
      <c r="F1531" s="3">
        <v>4</v>
      </c>
      <c r="G1531" s="3">
        <v>4</v>
      </c>
      <c r="H1531" s="3">
        <v>2</v>
      </c>
      <c r="I1531" s="3">
        <v>4</v>
      </c>
      <c r="J1531" s="3">
        <v>4</v>
      </c>
      <c r="K1531" s="3"/>
      <c r="L1531" s="3"/>
      <c r="M1531" s="3"/>
      <c r="N1531" s="3"/>
      <c r="O1531" s="3"/>
      <c r="P1531" s="3"/>
      <c r="Q1531" s="3"/>
      <c r="R1531" s="3"/>
      <c r="S1531" s="3"/>
      <c r="T1531" s="3"/>
      <c r="U1531" s="3"/>
      <c r="V1531" s="3"/>
      <c r="W1531" s="3"/>
      <c r="X1531" s="3"/>
      <c r="Y1531" s="3"/>
      <c r="Z1531" s="3"/>
      <c r="AA1531" s="3"/>
      <c r="AB1531" s="3"/>
      <c r="AC1531" s="3"/>
      <c r="AD1531" s="3"/>
      <c r="AE1531" s="3"/>
      <c r="AF1531" s="3">
        <f t="shared" si="34"/>
        <v>22</v>
      </c>
      <c r="AG1531" s="3">
        <f>_xlfn.ISOWEEKNUM(EDF[[#This Row],[Date]])</f>
        <v>48</v>
      </c>
      <c r="AH1531" s="3">
        <f>YEAR(EDF[[#This Row],[Date]])</f>
        <v>2023</v>
      </c>
      <c r="AI1531" s="3"/>
      <c r="AJ1531" s="3"/>
      <c r="AK1531" s="3"/>
      <c r="AL1531" s="3"/>
      <c r="AM1531" s="3"/>
      <c r="AN1531" s="3"/>
      <c r="AO1531" s="3"/>
      <c r="AP1531" s="3"/>
      <c r="AQ1531" s="3"/>
      <c r="AR1531" s="3"/>
    </row>
    <row r="1532" spans="1:44" x14ac:dyDescent="0.2">
      <c r="A1532" s="1">
        <v>45258.43409722222</v>
      </c>
      <c r="B1532" s="3" t="s">
        <v>109</v>
      </c>
      <c r="C1532" s="2">
        <v>45258</v>
      </c>
      <c r="D1532" s="3" t="s">
        <v>343</v>
      </c>
      <c r="E1532" s="3">
        <v>5</v>
      </c>
      <c r="F1532" s="3">
        <v>4</v>
      </c>
      <c r="G1532" s="3">
        <v>4</v>
      </c>
      <c r="H1532" s="3">
        <v>3</v>
      </c>
      <c r="I1532" s="3">
        <v>4</v>
      </c>
      <c r="J1532" s="3">
        <v>5</v>
      </c>
      <c r="K1532" s="3"/>
      <c r="L1532" s="3"/>
      <c r="M1532" s="3"/>
      <c r="N1532" s="3"/>
      <c r="O1532" s="3"/>
      <c r="P1532" s="3"/>
      <c r="Q1532" s="3"/>
      <c r="R1532" s="3"/>
      <c r="S1532" s="3"/>
      <c r="T1532" s="3"/>
      <c r="U1532" s="3"/>
      <c r="V1532" s="3"/>
      <c r="W1532" s="3"/>
      <c r="X1532" s="3"/>
      <c r="Y1532" s="3"/>
      <c r="Z1532" s="3"/>
      <c r="AA1532" s="3"/>
      <c r="AB1532" s="3"/>
      <c r="AC1532" s="3"/>
      <c r="AD1532" s="3"/>
      <c r="AE1532" s="3"/>
      <c r="AF1532" s="3">
        <f t="shared" si="34"/>
        <v>25</v>
      </c>
      <c r="AG1532" s="3">
        <f>_xlfn.ISOWEEKNUM(EDF[[#This Row],[Date]])</f>
        <v>48</v>
      </c>
      <c r="AH1532" s="3">
        <f>YEAR(EDF[[#This Row],[Date]])</f>
        <v>2023</v>
      </c>
      <c r="AI1532" s="3"/>
      <c r="AJ1532" s="3"/>
      <c r="AK1532" s="3"/>
      <c r="AL1532" s="3"/>
      <c r="AM1532" s="3"/>
      <c r="AN1532" s="3"/>
      <c r="AO1532" s="3"/>
      <c r="AP1532" s="3"/>
      <c r="AQ1532" s="3"/>
      <c r="AR1532" s="3"/>
    </row>
    <row r="1533" spans="1:44" x14ac:dyDescent="0.2">
      <c r="A1533" s="1">
        <v>45258.446145833332</v>
      </c>
      <c r="B1533" s="3" t="s">
        <v>240</v>
      </c>
      <c r="C1533" s="2">
        <v>45258</v>
      </c>
      <c r="D1533" s="3" t="s">
        <v>344</v>
      </c>
      <c r="E1533" s="3">
        <v>4</v>
      </c>
      <c r="F1533" s="3">
        <v>3</v>
      </c>
      <c r="G1533" s="3">
        <v>4</v>
      </c>
      <c r="H1533" s="3">
        <v>2</v>
      </c>
      <c r="I1533" s="3">
        <v>4</v>
      </c>
      <c r="J1533" s="3">
        <v>5</v>
      </c>
      <c r="K1533" s="3"/>
      <c r="L1533" s="3"/>
      <c r="M1533" s="3"/>
      <c r="N1533" s="3"/>
      <c r="O1533" s="3"/>
      <c r="P1533" s="3"/>
      <c r="Q1533" s="3"/>
      <c r="R1533" s="3"/>
      <c r="S1533" s="3"/>
      <c r="T1533" s="3"/>
      <c r="U1533" s="3"/>
      <c r="V1533" s="3"/>
      <c r="W1533" s="3"/>
      <c r="X1533" s="3"/>
      <c r="Y1533" s="3"/>
      <c r="Z1533" s="3"/>
      <c r="AA1533" s="3"/>
      <c r="AB1533" s="3"/>
      <c r="AC1533" s="3"/>
      <c r="AD1533" s="3"/>
      <c r="AE1533" s="3"/>
      <c r="AF1533" s="3">
        <f t="shared" si="34"/>
        <v>22</v>
      </c>
      <c r="AG1533" s="3">
        <f>_xlfn.ISOWEEKNUM(EDF[[#This Row],[Date]])</f>
        <v>48</v>
      </c>
      <c r="AH1533" s="3">
        <f>YEAR(EDF[[#This Row],[Date]])</f>
        <v>2023</v>
      </c>
      <c r="AI1533" s="3"/>
      <c r="AJ1533" s="3"/>
      <c r="AK1533" s="3"/>
      <c r="AL1533" s="3"/>
      <c r="AM1533" s="3"/>
      <c r="AN1533" s="3"/>
      <c r="AO1533" s="3"/>
      <c r="AP1533" s="3"/>
      <c r="AQ1533" s="3"/>
      <c r="AR1533" s="3"/>
    </row>
    <row r="1534" spans="1:44" x14ac:dyDescent="0.2">
      <c r="A1534" s="1">
        <v>45258.47351851852</v>
      </c>
      <c r="B1534" s="3" t="s">
        <v>83</v>
      </c>
      <c r="C1534" s="2">
        <v>45258</v>
      </c>
      <c r="D1534" s="3" t="s">
        <v>343</v>
      </c>
      <c r="E1534" s="3">
        <v>5</v>
      </c>
      <c r="F1534" s="3">
        <v>4</v>
      </c>
      <c r="G1534" s="3">
        <v>5</v>
      </c>
      <c r="H1534" s="3">
        <v>3</v>
      </c>
      <c r="I1534" s="3">
        <v>4</v>
      </c>
      <c r="J1534" s="3">
        <v>4</v>
      </c>
      <c r="K1534" s="3"/>
      <c r="L1534" s="3">
        <v>3</v>
      </c>
      <c r="M1534" s="3"/>
      <c r="N1534" s="3"/>
      <c r="O1534" s="3"/>
      <c r="P1534" s="3"/>
      <c r="Q1534" s="3"/>
      <c r="R1534" s="3"/>
      <c r="S1534" s="3"/>
      <c r="T1534" s="3"/>
      <c r="U1534" s="3"/>
      <c r="V1534" s="3"/>
      <c r="W1534" s="3" t="s">
        <v>339</v>
      </c>
      <c r="X1534" s="3"/>
      <c r="Y1534" s="3"/>
      <c r="Z1534" s="3"/>
      <c r="AA1534" s="3"/>
      <c r="AB1534" s="3"/>
      <c r="AC1534" s="3"/>
      <c r="AD1534" s="3"/>
      <c r="AE1534" s="3"/>
      <c r="AF1534" s="3">
        <f t="shared" si="34"/>
        <v>25</v>
      </c>
      <c r="AG1534" s="3">
        <f>_xlfn.ISOWEEKNUM(EDF[[#This Row],[Date]])</f>
        <v>48</v>
      </c>
      <c r="AH1534" s="3">
        <f>YEAR(EDF[[#This Row],[Date]])</f>
        <v>2023</v>
      </c>
      <c r="AI1534" s="3"/>
      <c r="AJ1534" s="3"/>
      <c r="AK1534" s="3"/>
      <c r="AL1534" s="3"/>
      <c r="AM1534" s="3"/>
      <c r="AN1534" s="3"/>
      <c r="AO1534" s="3"/>
      <c r="AP1534" s="3"/>
      <c r="AQ1534" s="3"/>
      <c r="AR1534" s="3"/>
    </row>
    <row r="1535" spans="1:44" x14ac:dyDescent="0.2">
      <c r="A1535" s="1">
        <v>45258.65221064815</v>
      </c>
      <c r="B1535" s="3" t="s">
        <v>80</v>
      </c>
      <c r="C1535" s="2">
        <v>45258</v>
      </c>
      <c r="D1535" s="3" t="s">
        <v>336</v>
      </c>
      <c r="E1535" s="3">
        <v>4</v>
      </c>
      <c r="F1535" s="3">
        <v>3</v>
      </c>
      <c r="G1535" s="3">
        <v>3</v>
      </c>
      <c r="H1535" s="3">
        <v>3</v>
      </c>
      <c r="I1535" s="3">
        <v>3</v>
      </c>
      <c r="J1535" s="3">
        <v>3</v>
      </c>
      <c r="K1535" s="3"/>
      <c r="L1535" s="3"/>
      <c r="M1535" s="3"/>
      <c r="N1535" s="3"/>
      <c r="O1535" s="3"/>
      <c r="P1535" s="3"/>
      <c r="Q1535" s="3"/>
      <c r="R1535" s="3"/>
      <c r="S1535" s="3"/>
      <c r="T1535" s="3"/>
      <c r="U1535" s="3"/>
      <c r="V1535" s="3"/>
      <c r="W1535" s="3"/>
      <c r="X1535" s="3"/>
      <c r="Y1535" s="3"/>
      <c r="Z1535" s="3"/>
      <c r="AA1535" s="3"/>
      <c r="AB1535" s="3"/>
      <c r="AC1535" s="3"/>
      <c r="AD1535" s="3"/>
      <c r="AE1535" s="3"/>
      <c r="AF1535" s="3">
        <f t="shared" si="34"/>
        <v>19</v>
      </c>
      <c r="AG1535" s="3">
        <f>_xlfn.ISOWEEKNUM(EDF[[#This Row],[Date]])</f>
        <v>48</v>
      </c>
      <c r="AH1535" s="3">
        <f>YEAR(EDF[[#This Row],[Date]])</f>
        <v>2023</v>
      </c>
      <c r="AI1535" s="3"/>
      <c r="AJ1535" s="3"/>
      <c r="AK1535" s="3"/>
      <c r="AL1535" s="3"/>
      <c r="AM1535" s="3"/>
      <c r="AN1535" s="3"/>
      <c r="AO1535" s="3"/>
      <c r="AP1535" s="3"/>
      <c r="AQ1535" s="3"/>
      <c r="AR1535" s="3"/>
    </row>
    <row r="1536" spans="1:44" x14ac:dyDescent="0.2">
      <c r="A1536" s="1">
        <v>45258.658321759256</v>
      </c>
      <c r="B1536" s="3" t="s">
        <v>111</v>
      </c>
      <c r="C1536" s="2">
        <v>45258</v>
      </c>
      <c r="D1536" s="3" t="s">
        <v>334</v>
      </c>
      <c r="E1536" s="3">
        <v>4</v>
      </c>
      <c r="F1536" s="3">
        <v>2</v>
      </c>
      <c r="G1536" s="3">
        <v>4</v>
      </c>
      <c r="H1536" s="3">
        <v>3</v>
      </c>
      <c r="I1536" s="3">
        <v>3</v>
      </c>
      <c r="J1536" s="3">
        <v>3</v>
      </c>
      <c r="K1536" s="3"/>
      <c r="L1536" s="3"/>
      <c r="M1536" s="3"/>
      <c r="N1536" s="3"/>
      <c r="O1536" s="3"/>
      <c r="P1536" s="3"/>
      <c r="Q1536" s="3"/>
      <c r="R1536" s="3"/>
      <c r="S1536" s="3"/>
      <c r="T1536" s="3"/>
      <c r="U1536" s="3"/>
      <c r="V1536" s="3"/>
      <c r="W1536" s="3"/>
      <c r="X1536" s="3"/>
      <c r="Y1536" s="3"/>
      <c r="Z1536" s="3"/>
      <c r="AA1536" s="3"/>
      <c r="AB1536" s="3"/>
      <c r="AC1536" s="3"/>
      <c r="AD1536" s="3"/>
      <c r="AE1536" s="3"/>
      <c r="AF1536" s="3">
        <f t="shared" si="34"/>
        <v>19</v>
      </c>
      <c r="AG1536" s="3">
        <f>_xlfn.ISOWEEKNUM(EDF[[#This Row],[Date]])</f>
        <v>48</v>
      </c>
      <c r="AH1536" s="3">
        <f>YEAR(EDF[[#This Row],[Date]])</f>
        <v>2023</v>
      </c>
      <c r="AI1536" s="3"/>
      <c r="AJ1536" s="3"/>
      <c r="AK1536" s="3"/>
      <c r="AL1536" s="3"/>
      <c r="AM1536" s="3"/>
      <c r="AN1536" s="3"/>
      <c r="AO1536" s="3"/>
      <c r="AP1536" s="3"/>
      <c r="AQ1536" s="3"/>
      <c r="AR1536" s="3"/>
    </row>
    <row r="1537" spans="1:44" x14ac:dyDescent="0.2">
      <c r="A1537" s="1">
        <v>45259.319305555553</v>
      </c>
      <c r="B1537" s="3" t="s">
        <v>99</v>
      </c>
      <c r="C1537" s="2">
        <v>45259</v>
      </c>
      <c r="D1537" s="3" t="s">
        <v>343</v>
      </c>
      <c r="E1537" s="3">
        <v>3</v>
      </c>
      <c r="F1537" s="3">
        <v>3</v>
      </c>
      <c r="G1537" s="3">
        <v>4</v>
      </c>
      <c r="H1537" s="3">
        <v>4</v>
      </c>
      <c r="I1537" s="3">
        <v>4</v>
      </c>
      <c r="J1537" s="3">
        <v>4</v>
      </c>
      <c r="K1537" s="3"/>
      <c r="L1537" s="3"/>
      <c r="M1537" s="3"/>
      <c r="N1537" s="3"/>
      <c r="O1537" s="3"/>
      <c r="P1537" s="3"/>
      <c r="Q1537" s="3"/>
      <c r="R1537" s="3"/>
      <c r="S1537" s="3"/>
      <c r="T1537" s="3"/>
      <c r="U1537" s="3"/>
      <c r="V1537" s="3"/>
      <c r="W1537" s="3"/>
      <c r="X1537" s="3"/>
      <c r="Y1537" s="3"/>
      <c r="Z1537" s="3"/>
      <c r="AA1537" s="3"/>
      <c r="AB1537" s="3"/>
      <c r="AC1537" s="3"/>
      <c r="AD1537" s="3"/>
      <c r="AE1537" s="3"/>
      <c r="AF1537" s="3">
        <f t="shared" si="34"/>
        <v>22</v>
      </c>
      <c r="AG1537" s="3">
        <f>_xlfn.ISOWEEKNUM(EDF[[#This Row],[Date]])</f>
        <v>48</v>
      </c>
      <c r="AH1537" s="3">
        <f>YEAR(EDF[[#This Row],[Date]])</f>
        <v>2023</v>
      </c>
      <c r="AI1537" s="3"/>
      <c r="AJ1537" s="3"/>
      <c r="AK1537" s="3"/>
      <c r="AL1537" s="3"/>
      <c r="AM1537" s="3"/>
      <c r="AN1537" s="3"/>
      <c r="AO1537" s="3"/>
      <c r="AP1537" s="3"/>
      <c r="AQ1537" s="3"/>
      <c r="AR1537" s="3"/>
    </row>
    <row r="1538" spans="1:44" x14ac:dyDescent="0.2">
      <c r="A1538" s="1">
        <v>45259.340763888889</v>
      </c>
      <c r="B1538" s="3" t="s">
        <v>188</v>
      </c>
      <c r="C1538" s="2">
        <v>45259</v>
      </c>
      <c r="D1538" s="3" t="s">
        <v>343</v>
      </c>
      <c r="E1538" s="3">
        <v>3</v>
      </c>
      <c r="F1538" s="3">
        <v>3</v>
      </c>
      <c r="G1538" s="3">
        <v>4</v>
      </c>
      <c r="H1538" s="3">
        <v>2</v>
      </c>
      <c r="I1538" s="3">
        <v>4</v>
      </c>
      <c r="J1538" s="3">
        <v>4</v>
      </c>
      <c r="K1538" s="3"/>
      <c r="L1538" s="3"/>
      <c r="M1538" s="3"/>
      <c r="N1538" s="3"/>
      <c r="O1538" s="3"/>
      <c r="P1538" s="3"/>
      <c r="Q1538" s="3"/>
      <c r="R1538" s="3"/>
      <c r="S1538" s="3"/>
      <c r="T1538" s="3"/>
      <c r="U1538" s="3"/>
      <c r="V1538" s="3"/>
      <c r="W1538" s="3"/>
      <c r="X1538" s="3"/>
      <c r="Y1538" s="3"/>
      <c r="Z1538" s="3"/>
      <c r="AA1538" s="3"/>
      <c r="AB1538" s="3"/>
      <c r="AC1538" s="3"/>
      <c r="AD1538" s="3"/>
      <c r="AE1538" s="3"/>
      <c r="AF1538" s="3">
        <f t="shared" si="34"/>
        <v>20</v>
      </c>
      <c r="AG1538" s="3">
        <f>_xlfn.ISOWEEKNUM(EDF[[#This Row],[Date]])</f>
        <v>48</v>
      </c>
      <c r="AH1538" s="3">
        <f>YEAR(EDF[[#This Row],[Date]])</f>
        <v>2023</v>
      </c>
      <c r="AI1538" s="3"/>
      <c r="AJ1538" s="3"/>
      <c r="AK1538" s="3"/>
      <c r="AL1538" s="3"/>
      <c r="AM1538" s="3"/>
      <c r="AN1538" s="3"/>
      <c r="AO1538" s="3"/>
      <c r="AP1538" s="3"/>
      <c r="AQ1538" s="3"/>
      <c r="AR1538" s="3"/>
    </row>
    <row r="1539" spans="1:44" x14ac:dyDescent="0.2">
      <c r="A1539" s="1">
        <v>45259.341006944444</v>
      </c>
      <c r="B1539" s="3" t="s">
        <v>167</v>
      </c>
      <c r="C1539" s="2">
        <v>45259</v>
      </c>
      <c r="D1539" s="3" t="s">
        <v>344</v>
      </c>
      <c r="E1539" s="3">
        <v>4</v>
      </c>
      <c r="F1539" s="3">
        <v>4</v>
      </c>
      <c r="G1539" s="3">
        <v>4</v>
      </c>
      <c r="H1539" s="3">
        <v>3</v>
      </c>
      <c r="I1539" s="3">
        <v>4</v>
      </c>
      <c r="J1539" s="3">
        <v>4</v>
      </c>
      <c r="K1539" s="3"/>
      <c r="L1539" s="3"/>
      <c r="M1539" s="3"/>
      <c r="N1539" s="3"/>
      <c r="O1539" s="3"/>
      <c r="P1539" s="3"/>
      <c r="Q1539" s="3"/>
      <c r="R1539" s="3"/>
      <c r="S1539" s="3"/>
      <c r="T1539" s="3"/>
      <c r="U1539" s="3"/>
      <c r="V1539" s="3"/>
      <c r="W1539" s="3"/>
      <c r="X1539" s="3"/>
      <c r="Y1539" s="3"/>
      <c r="Z1539" s="3"/>
      <c r="AA1539" s="3"/>
      <c r="AB1539" s="3"/>
      <c r="AC1539" s="3"/>
      <c r="AD1539" s="3"/>
      <c r="AE1539" s="3"/>
      <c r="AF1539" s="3">
        <f t="shared" si="34"/>
        <v>23</v>
      </c>
      <c r="AG1539" s="3">
        <f>_xlfn.ISOWEEKNUM(EDF[[#This Row],[Date]])</f>
        <v>48</v>
      </c>
      <c r="AH1539" s="3">
        <f>YEAR(EDF[[#This Row],[Date]])</f>
        <v>2023</v>
      </c>
      <c r="AI1539" s="3"/>
      <c r="AJ1539" s="3"/>
      <c r="AK1539" s="3"/>
      <c r="AL1539" s="3"/>
      <c r="AM1539" s="3"/>
      <c r="AN1539" s="3"/>
      <c r="AO1539" s="3"/>
      <c r="AP1539" s="3"/>
      <c r="AQ1539" s="3"/>
      <c r="AR1539" s="3"/>
    </row>
    <row r="1540" spans="1:44" x14ac:dyDescent="0.2">
      <c r="A1540" s="1">
        <v>45259.353275462963</v>
      </c>
      <c r="B1540" s="3" t="s">
        <v>313</v>
      </c>
      <c r="C1540" s="2">
        <v>45259</v>
      </c>
      <c r="D1540" s="3" t="s">
        <v>344</v>
      </c>
      <c r="E1540" s="3">
        <v>4</v>
      </c>
      <c r="F1540" s="3">
        <v>4</v>
      </c>
      <c r="G1540" s="3">
        <v>3</v>
      </c>
      <c r="H1540" s="3">
        <v>3</v>
      </c>
      <c r="I1540" s="3">
        <v>3</v>
      </c>
      <c r="J1540" s="3">
        <v>3</v>
      </c>
      <c r="K1540" s="3"/>
      <c r="L1540" s="3">
        <v>5</v>
      </c>
      <c r="M1540" s="3"/>
      <c r="N1540" s="3"/>
      <c r="O1540" s="3" t="s">
        <v>339</v>
      </c>
      <c r="P1540" s="3"/>
      <c r="Q1540" s="3"/>
      <c r="R1540" s="3"/>
      <c r="S1540" s="3"/>
      <c r="T1540" s="3"/>
      <c r="U1540" s="3"/>
      <c r="V1540" s="3"/>
      <c r="W1540" s="3"/>
      <c r="X1540" s="3"/>
      <c r="Y1540" s="3"/>
      <c r="Z1540" s="3"/>
      <c r="AA1540" s="3"/>
      <c r="AB1540" s="3"/>
      <c r="AC1540" s="3"/>
      <c r="AD1540" s="3"/>
      <c r="AE1540" s="3"/>
      <c r="AF1540" s="3">
        <f t="shared" si="34"/>
        <v>20</v>
      </c>
      <c r="AG1540" s="3">
        <f>_xlfn.ISOWEEKNUM(EDF[[#This Row],[Date]])</f>
        <v>48</v>
      </c>
      <c r="AH1540" s="3">
        <f>YEAR(EDF[[#This Row],[Date]])</f>
        <v>2023</v>
      </c>
      <c r="AI1540" s="3"/>
      <c r="AJ1540" s="3"/>
      <c r="AK1540" s="3"/>
      <c r="AL1540" s="3"/>
      <c r="AM1540" s="3"/>
      <c r="AN1540" s="3"/>
      <c r="AO1540" s="3"/>
      <c r="AP1540" s="3"/>
      <c r="AQ1540" s="3"/>
      <c r="AR1540" s="3"/>
    </row>
    <row r="1541" spans="1:44" x14ac:dyDescent="0.2">
      <c r="A1541" s="1">
        <v>45259.358506944445</v>
      </c>
      <c r="B1541" s="3" t="s">
        <v>181</v>
      </c>
      <c r="C1541" s="2">
        <v>45259</v>
      </c>
      <c r="D1541" s="3" t="s">
        <v>344</v>
      </c>
      <c r="E1541" s="3">
        <v>4</v>
      </c>
      <c r="F1541" s="3">
        <v>4</v>
      </c>
      <c r="G1541" s="3">
        <v>3</v>
      </c>
      <c r="H1541" s="3">
        <v>3</v>
      </c>
      <c r="I1541" s="3">
        <v>3</v>
      </c>
      <c r="J1541" s="3">
        <v>3</v>
      </c>
      <c r="K1541" s="3"/>
      <c r="L1541" s="3"/>
      <c r="M1541" s="3"/>
      <c r="N1541" s="3"/>
      <c r="O1541" s="3"/>
      <c r="P1541" s="3"/>
      <c r="Q1541" s="3"/>
      <c r="R1541" s="3"/>
      <c r="S1541" s="3"/>
      <c r="T1541" s="3"/>
      <c r="U1541" s="3"/>
      <c r="V1541" s="3"/>
      <c r="W1541" s="3"/>
      <c r="X1541" s="3"/>
      <c r="Y1541" s="3"/>
      <c r="Z1541" s="3"/>
      <c r="AA1541" s="3"/>
      <c r="AB1541" s="3"/>
      <c r="AC1541" s="3"/>
      <c r="AD1541" s="3"/>
      <c r="AE1541" s="3"/>
      <c r="AF1541" s="3">
        <f t="shared" si="34"/>
        <v>20</v>
      </c>
      <c r="AG1541" s="3">
        <f>_xlfn.ISOWEEKNUM(EDF[[#This Row],[Date]])</f>
        <v>48</v>
      </c>
      <c r="AH1541" s="3">
        <f>YEAR(EDF[[#This Row],[Date]])</f>
        <v>2023</v>
      </c>
      <c r="AI1541" s="3"/>
      <c r="AJ1541" s="3"/>
      <c r="AK1541" s="3"/>
      <c r="AL1541" s="3"/>
      <c r="AM1541" s="3"/>
      <c r="AN1541" s="3"/>
      <c r="AO1541" s="3"/>
      <c r="AP1541" s="3"/>
      <c r="AQ1541" s="3"/>
      <c r="AR1541" s="3"/>
    </row>
    <row r="1542" spans="1:44" x14ac:dyDescent="0.2">
      <c r="A1542" s="1">
        <v>45259.359050925923</v>
      </c>
      <c r="B1542" s="3" t="s">
        <v>230</v>
      </c>
      <c r="C1542" s="2">
        <v>45259</v>
      </c>
      <c r="D1542" s="3" t="s">
        <v>334</v>
      </c>
      <c r="E1542" s="3">
        <v>5</v>
      </c>
      <c r="F1542" s="3">
        <v>4</v>
      </c>
      <c r="G1542" s="3">
        <v>4</v>
      </c>
      <c r="H1542" s="3">
        <v>3</v>
      </c>
      <c r="I1542" s="3">
        <v>4</v>
      </c>
      <c r="J1542" s="3">
        <v>4</v>
      </c>
      <c r="K1542" s="3"/>
      <c r="L1542" s="3"/>
      <c r="M1542" s="3"/>
      <c r="N1542" s="3"/>
      <c r="O1542" s="3"/>
      <c r="P1542" s="3"/>
      <c r="Q1542" s="3"/>
      <c r="R1542" s="3"/>
      <c r="S1542" s="3"/>
      <c r="T1542" s="3"/>
      <c r="U1542" s="3"/>
      <c r="V1542" s="3"/>
      <c r="W1542" s="3"/>
      <c r="X1542" s="3"/>
      <c r="Y1542" s="3"/>
      <c r="Z1542" s="3"/>
      <c r="AA1542" s="3"/>
      <c r="AB1542" s="3"/>
      <c r="AC1542" s="3"/>
      <c r="AD1542" s="3"/>
      <c r="AE1542" s="3"/>
      <c r="AF1542" s="3">
        <f t="shared" si="34"/>
        <v>24</v>
      </c>
      <c r="AG1542" s="3">
        <f>_xlfn.ISOWEEKNUM(EDF[[#This Row],[Date]])</f>
        <v>48</v>
      </c>
      <c r="AH1542" s="3">
        <f>YEAR(EDF[[#This Row],[Date]])</f>
        <v>2023</v>
      </c>
      <c r="AI1542" s="3"/>
      <c r="AJ1542" s="3"/>
      <c r="AK1542" s="3"/>
      <c r="AL1542" s="3"/>
      <c r="AM1542" s="3"/>
      <c r="AN1542" s="3"/>
      <c r="AO1542" s="3"/>
      <c r="AP1542" s="3"/>
      <c r="AQ1542" s="3"/>
      <c r="AR1542" s="3"/>
    </row>
    <row r="1543" spans="1:44" x14ac:dyDescent="0.2">
      <c r="A1543" s="1">
        <v>45259.359467592592</v>
      </c>
      <c r="B1543" s="3" t="s">
        <v>211</v>
      </c>
      <c r="C1543" s="2">
        <v>45259</v>
      </c>
      <c r="D1543" s="3" t="s">
        <v>334</v>
      </c>
      <c r="E1543" s="3">
        <v>4</v>
      </c>
      <c r="F1543" s="3">
        <v>3</v>
      </c>
      <c r="G1543" s="3">
        <v>4</v>
      </c>
      <c r="H1543" s="3">
        <v>4</v>
      </c>
      <c r="I1543" s="3">
        <v>4</v>
      </c>
      <c r="J1543" s="3">
        <v>3</v>
      </c>
      <c r="K1543" s="3"/>
      <c r="L1543" s="3"/>
      <c r="M1543" s="3"/>
      <c r="N1543" s="3"/>
      <c r="O1543" s="3"/>
      <c r="P1543" s="3"/>
      <c r="Q1543" s="3"/>
      <c r="R1543" s="3"/>
      <c r="S1543" s="3"/>
      <c r="T1543" s="3"/>
      <c r="U1543" s="3"/>
      <c r="V1543" s="3"/>
      <c r="W1543" s="3"/>
      <c r="X1543" s="3"/>
      <c r="Y1543" s="3"/>
      <c r="Z1543" s="3"/>
      <c r="AA1543" s="3"/>
      <c r="AB1543" s="3"/>
      <c r="AC1543" s="3"/>
      <c r="AD1543" s="3"/>
      <c r="AE1543" s="3"/>
      <c r="AF1543" s="3">
        <f t="shared" si="34"/>
        <v>22</v>
      </c>
      <c r="AG1543" s="3">
        <f>_xlfn.ISOWEEKNUM(EDF[[#This Row],[Date]])</f>
        <v>48</v>
      </c>
      <c r="AH1543" s="3">
        <f>YEAR(EDF[[#This Row],[Date]])</f>
        <v>2023</v>
      </c>
      <c r="AI1543" s="3"/>
      <c r="AJ1543" s="3"/>
      <c r="AK1543" s="3"/>
      <c r="AL1543" s="3"/>
      <c r="AM1543" s="3"/>
      <c r="AN1543" s="3"/>
      <c r="AO1543" s="3"/>
      <c r="AP1543" s="3"/>
      <c r="AQ1543" s="3"/>
      <c r="AR1543" s="3"/>
    </row>
    <row r="1544" spans="1:44" x14ac:dyDescent="0.2">
      <c r="A1544" s="1">
        <v>45259.373703703706</v>
      </c>
      <c r="B1544" s="3" t="s">
        <v>142</v>
      </c>
      <c r="C1544" s="2">
        <v>45259</v>
      </c>
      <c r="D1544" s="3" t="s">
        <v>334</v>
      </c>
      <c r="E1544" s="3">
        <v>4</v>
      </c>
      <c r="F1544" s="3">
        <v>3</v>
      </c>
      <c r="G1544" s="3">
        <v>4</v>
      </c>
      <c r="H1544" s="3">
        <v>4</v>
      </c>
      <c r="I1544" s="3">
        <v>3</v>
      </c>
      <c r="J1544" s="3">
        <v>4</v>
      </c>
      <c r="K1544" s="3"/>
      <c r="L1544" s="3"/>
      <c r="M1544" s="3"/>
      <c r="N1544" s="3"/>
      <c r="O1544" s="3"/>
      <c r="P1544" s="3"/>
      <c r="Q1544" s="3"/>
      <c r="R1544" s="3"/>
      <c r="S1544" s="3"/>
      <c r="T1544" s="3"/>
      <c r="U1544" s="3"/>
      <c r="V1544" s="3"/>
      <c r="W1544" s="3"/>
      <c r="X1544" s="3"/>
      <c r="Y1544" s="3"/>
      <c r="Z1544" s="3"/>
      <c r="AA1544" s="3"/>
      <c r="AB1544" s="3"/>
      <c r="AC1544" s="3"/>
      <c r="AD1544" s="3"/>
      <c r="AE1544" s="3"/>
      <c r="AF1544" s="3">
        <f t="shared" ref="AF1544:AF1575" si="35">SUM(E1544:J1544)</f>
        <v>22</v>
      </c>
      <c r="AG1544" s="3">
        <f>_xlfn.ISOWEEKNUM(EDF[[#This Row],[Date]])</f>
        <v>48</v>
      </c>
      <c r="AH1544" s="3">
        <f>YEAR(EDF[[#This Row],[Date]])</f>
        <v>2023</v>
      </c>
      <c r="AI1544" s="3"/>
      <c r="AJ1544" s="3"/>
      <c r="AK1544" s="3"/>
      <c r="AL1544" s="3"/>
      <c r="AM1544" s="3"/>
      <c r="AN1544" s="3"/>
      <c r="AO1544" s="3"/>
      <c r="AP1544" s="3"/>
      <c r="AQ1544" s="3"/>
      <c r="AR1544" s="3"/>
    </row>
    <row r="1545" spans="1:44" x14ac:dyDescent="0.2">
      <c r="A1545" s="1">
        <v>45259.375324074077</v>
      </c>
      <c r="B1545" s="3" t="s">
        <v>77</v>
      </c>
      <c r="C1545" s="2">
        <v>45259</v>
      </c>
      <c r="D1545" s="3" t="s">
        <v>344</v>
      </c>
      <c r="E1545" s="3">
        <v>3</v>
      </c>
      <c r="F1545" s="3">
        <v>2</v>
      </c>
      <c r="G1545" s="3">
        <v>2</v>
      </c>
      <c r="H1545" s="3">
        <v>1</v>
      </c>
      <c r="I1545" s="3">
        <v>3</v>
      </c>
      <c r="J1545" s="3">
        <v>4</v>
      </c>
      <c r="K1545" s="3"/>
      <c r="L1545" s="3">
        <v>6</v>
      </c>
      <c r="M1545" s="3"/>
      <c r="N1545" s="3"/>
      <c r="O1545" s="3"/>
      <c r="P1545" s="3"/>
      <c r="Q1545" s="3"/>
      <c r="R1545" s="3" t="s">
        <v>335</v>
      </c>
      <c r="S1545" s="3"/>
      <c r="T1545" s="3"/>
      <c r="U1545" s="3"/>
      <c r="V1545" s="3"/>
      <c r="W1545" s="3"/>
      <c r="X1545" s="3"/>
      <c r="Y1545" s="3"/>
      <c r="Z1545" s="3"/>
      <c r="AA1545" s="3"/>
      <c r="AB1545" s="3" t="s">
        <v>339</v>
      </c>
      <c r="AC1545" s="3"/>
      <c r="AD1545" s="3"/>
      <c r="AE1545" s="3"/>
      <c r="AF1545" s="3">
        <f t="shared" si="35"/>
        <v>15</v>
      </c>
      <c r="AG1545" s="3">
        <f>_xlfn.ISOWEEKNUM(EDF[[#This Row],[Date]])</f>
        <v>48</v>
      </c>
      <c r="AH1545" s="3">
        <f>YEAR(EDF[[#This Row],[Date]])</f>
        <v>2023</v>
      </c>
      <c r="AI1545" s="3"/>
      <c r="AJ1545" s="3"/>
      <c r="AK1545" s="3"/>
      <c r="AL1545" s="3"/>
      <c r="AM1545" s="3"/>
      <c r="AN1545" s="3"/>
      <c r="AO1545" s="3"/>
      <c r="AP1545" s="3"/>
      <c r="AQ1545" s="3"/>
      <c r="AR1545" s="3"/>
    </row>
    <row r="1546" spans="1:44" x14ac:dyDescent="0.2">
      <c r="A1546" s="1">
        <v>45259.376793981479</v>
      </c>
      <c r="B1546" s="3" t="s">
        <v>240</v>
      </c>
      <c r="C1546" s="2">
        <v>45259</v>
      </c>
      <c r="D1546" s="3" t="s">
        <v>344</v>
      </c>
      <c r="E1546" s="3">
        <v>3</v>
      </c>
      <c r="F1546" s="3">
        <v>2</v>
      </c>
      <c r="G1546" s="3">
        <v>3</v>
      </c>
      <c r="H1546" s="3">
        <v>3</v>
      </c>
      <c r="I1546" s="3">
        <v>4</v>
      </c>
      <c r="J1546" s="3">
        <v>4</v>
      </c>
      <c r="K1546" s="3"/>
      <c r="L1546" s="3"/>
      <c r="M1546" s="3"/>
      <c r="N1546" s="3"/>
      <c r="O1546" s="3"/>
      <c r="P1546" s="3"/>
      <c r="Q1546" s="3"/>
      <c r="R1546" s="3"/>
      <c r="S1546" s="3"/>
      <c r="T1546" s="3"/>
      <c r="U1546" s="3"/>
      <c r="V1546" s="3"/>
      <c r="W1546" s="3"/>
      <c r="X1546" s="3"/>
      <c r="Y1546" s="3"/>
      <c r="Z1546" s="3"/>
      <c r="AA1546" s="3"/>
      <c r="AB1546" s="3"/>
      <c r="AC1546" s="3"/>
      <c r="AD1546" s="3"/>
      <c r="AE1546" s="3"/>
      <c r="AF1546" s="3">
        <f t="shared" si="35"/>
        <v>19</v>
      </c>
      <c r="AG1546" s="3">
        <f>_xlfn.ISOWEEKNUM(EDF[[#This Row],[Date]])</f>
        <v>48</v>
      </c>
      <c r="AH1546" s="3">
        <f>YEAR(EDF[[#This Row],[Date]])</f>
        <v>2023</v>
      </c>
      <c r="AI1546" s="3"/>
      <c r="AJ1546" s="3"/>
      <c r="AK1546" s="3"/>
      <c r="AL1546" s="3"/>
      <c r="AM1546" s="3"/>
      <c r="AN1546" s="3"/>
      <c r="AO1546" s="3"/>
      <c r="AP1546" s="3"/>
      <c r="AQ1546" s="3"/>
      <c r="AR1546" s="3"/>
    </row>
    <row r="1547" spans="1:44" x14ac:dyDescent="0.2">
      <c r="A1547" s="1">
        <v>45259.379004629627</v>
      </c>
      <c r="B1547" s="3" t="s">
        <v>106</v>
      </c>
      <c r="C1547" s="2">
        <v>45259</v>
      </c>
      <c r="D1547" s="3" t="s">
        <v>344</v>
      </c>
      <c r="E1547" s="3">
        <v>5</v>
      </c>
      <c r="F1547" s="3">
        <v>4</v>
      </c>
      <c r="G1547" s="3">
        <v>3</v>
      </c>
      <c r="H1547" s="3">
        <v>3</v>
      </c>
      <c r="I1547" s="3">
        <v>4</v>
      </c>
      <c r="J1547" s="3">
        <v>5</v>
      </c>
      <c r="K1547" s="3"/>
      <c r="L1547" s="3"/>
      <c r="M1547" s="3"/>
      <c r="N1547" s="3"/>
      <c r="O1547" s="3"/>
      <c r="P1547" s="3"/>
      <c r="Q1547" s="3"/>
      <c r="R1547" s="3"/>
      <c r="S1547" s="3"/>
      <c r="T1547" s="3"/>
      <c r="U1547" s="3"/>
      <c r="V1547" s="3"/>
      <c r="W1547" s="3"/>
      <c r="X1547" s="3"/>
      <c r="Y1547" s="3"/>
      <c r="Z1547" s="3"/>
      <c r="AA1547" s="3"/>
      <c r="AB1547" s="3"/>
      <c r="AC1547" s="3"/>
      <c r="AD1547" s="3"/>
      <c r="AE1547" s="3"/>
      <c r="AF1547" s="3">
        <f t="shared" si="35"/>
        <v>24</v>
      </c>
      <c r="AG1547" s="3">
        <f>_xlfn.ISOWEEKNUM(EDF[[#This Row],[Date]])</f>
        <v>48</v>
      </c>
      <c r="AH1547" s="3">
        <f>YEAR(EDF[[#This Row],[Date]])</f>
        <v>2023</v>
      </c>
      <c r="AI1547" s="3"/>
      <c r="AJ1547" s="3"/>
      <c r="AK1547" s="3"/>
      <c r="AL1547" s="3"/>
      <c r="AM1547" s="3"/>
      <c r="AN1547" s="3"/>
      <c r="AO1547" s="3"/>
      <c r="AP1547" s="3"/>
      <c r="AQ1547" s="3"/>
      <c r="AR1547" s="3"/>
    </row>
    <row r="1548" spans="1:44" x14ac:dyDescent="0.2">
      <c r="A1548" s="1">
        <v>45259.3828125</v>
      </c>
      <c r="B1548" s="3" t="s">
        <v>102</v>
      </c>
      <c r="C1548" s="2">
        <v>45259</v>
      </c>
      <c r="D1548" s="3" t="s">
        <v>344</v>
      </c>
      <c r="E1548" s="3">
        <v>4</v>
      </c>
      <c r="F1548" s="3">
        <v>4</v>
      </c>
      <c r="G1548" s="3">
        <v>2</v>
      </c>
      <c r="H1548" s="3">
        <v>2</v>
      </c>
      <c r="I1548" s="3">
        <v>4</v>
      </c>
      <c r="J1548" s="3">
        <v>4</v>
      </c>
      <c r="K1548" s="3"/>
      <c r="L1548" s="3"/>
      <c r="M1548" s="3"/>
      <c r="N1548" s="3"/>
      <c r="O1548" s="3"/>
      <c r="P1548" s="3"/>
      <c r="Q1548" s="3"/>
      <c r="R1548" s="3"/>
      <c r="S1548" s="3"/>
      <c r="T1548" s="3"/>
      <c r="U1548" s="3"/>
      <c r="V1548" s="3"/>
      <c r="W1548" s="3"/>
      <c r="X1548" s="3"/>
      <c r="Y1548" s="3"/>
      <c r="Z1548" s="3"/>
      <c r="AA1548" s="3"/>
      <c r="AB1548" s="3"/>
      <c r="AC1548" s="3"/>
      <c r="AD1548" s="3"/>
      <c r="AE1548" s="3"/>
      <c r="AF1548" s="3">
        <f t="shared" si="35"/>
        <v>20</v>
      </c>
      <c r="AG1548" s="3">
        <f>_xlfn.ISOWEEKNUM(EDF[[#This Row],[Date]])</f>
        <v>48</v>
      </c>
      <c r="AH1548" s="3">
        <f>YEAR(EDF[[#This Row],[Date]])</f>
        <v>2023</v>
      </c>
      <c r="AI1548" s="3"/>
      <c r="AJ1548" s="3"/>
      <c r="AK1548" s="3"/>
      <c r="AL1548" s="3"/>
      <c r="AM1548" s="3"/>
      <c r="AN1548" s="3"/>
      <c r="AO1548" s="3"/>
      <c r="AP1548" s="3"/>
      <c r="AQ1548" s="3"/>
      <c r="AR1548" s="3"/>
    </row>
    <row r="1549" spans="1:44" x14ac:dyDescent="0.2">
      <c r="A1549" s="1">
        <v>45259.384062500001</v>
      </c>
      <c r="B1549" s="3" t="s">
        <v>134</v>
      </c>
      <c r="C1549" s="2">
        <v>45259</v>
      </c>
      <c r="D1549" s="3" t="s">
        <v>343</v>
      </c>
      <c r="E1549" s="3">
        <v>3</v>
      </c>
      <c r="F1549" s="3">
        <v>3</v>
      </c>
      <c r="G1549" s="3">
        <v>3</v>
      </c>
      <c r="H1549" s="3">
        <v>3</v>
      </c>
      <c r="I1549" s="3">
        <v>3</v>
      </c>
      <c r="J1549" s="3">
        <v>3</v>
      </c>
      <c r="K1549" s="3"/>
      <c r="L1549" s="3">
        <v>4</v>
      </c>
      <c r="M1549" s="3"/>
      <c r="N1549" s="3"/>
      <c r="O1549" s="3" t="s">
        <v>339</v>
      </c>
      <c r="P1549" s="3"/>
      <c r="Q1549" s="3"/>
      <c r="R1549" s="3"/>
      <c r="S1549" s="3"/>
      <c r="T1549" s="3"/>
      <c r="U1549" s="3"/>
      <c r="V1549" s="3"/>
      <c r="W1549" s="3"/>
      <c r="X1549" s="3"/>
      <c r="Y1549" s="3"/>
      <c r="Z1549" s="3"/>
      <c r="AA1549" s="3"/>
      <c r="AB1549" s="3"/>
      <c r="AC1549" s="3"/>
      <c r="AD1549" s="3"/>
      <c r="AE1549" s="3"/>
      <c r="AF1549" s="3">
        <f t="shared" si="35"/>
        <v>18</v>
      </c>
      <c r="AG1549" s="3">
        <f>_xlfn.ISOWEEKNUM(EDF[[#This Row],[Date]])</f>
        <v>48</v>
      </c>
      <c r="AH1549" s="3">
        <f>YEAR(EDF[[#This Row],[Date]])</f>
        <v>2023</v>
      </c>
      <c r="AI1549" s="3"/>
      <c r="AJ1549" s="3"/>
      <c r="AK1549" s="3"/>
      <c r="AL1549" s="3"/>
      <c r="AM1549" s="3"/>
      <c r="AN1549" s="3"/>
      <c r="AO1549" s="3"/>
      <c r="AP1549" s="3"/>
      <c r="AQ1549" s="3"/>
      <c r="AR1549" s="3"/>
    </row>
    <row r="1550" spans="1:44" x14ac:dyDescent="0.2">
      <c r="A1550" s="1">
        <v>45259.38826388889</v>
      </c>
      <c r="B1550" s="3" t="s">
        <v>135</v>
      </c>
      <c r="C1550" s="2">
        <v>45259</v>
      </c>
      <c r="D1550" s="3" t="s">
        <v>343</v>
      </c>
      <c r="E1550" s="3">
        <v>4</v>
      </c>
      <c r="F1550" s="3">
        <v>4</v>
      </c>
      <c r="G1550" s="3">
        <v>4</v>
      </c>
      <c r="H1550" s="3">
        <v>3</v>
      </c>
      <c r="I1550" s="3">
        <v>4</v>
      </c>
      <c r="J1550" s="3">
        <v>4</v>
      </c>
      <c r="K1550" s="3"/>
      <c r="L1550" s="3"/>
      <c r="M1550" s="3"/>
      <c r="N1550" s="3"/>
      <c r="O1550" s="3"/>
      <c r="P1550" s="3"/>
      <c r="Q1550" s="3"/>
      <c r="R1550" s="3"/>
      <c r="S1550" s="3"/>
      <c r="T1550" s="3"/>
      <c r="U1550" s="3"/>
      <c r="V1550" s="3"/>
      <c r="W1550" s="3"/>
      <c r="X1550" s="3"/>
      <c r="Y1550" s="3"/>
      <c r="Z1550" s="3"/>
      <c r="AA1550" s="3"/>
      <c r="AB1550" s="3"/>
      <c r="AC1550" s="3"/>
      <c r="AD1550" s="3"/>
      <c r="AE1550" s="3"/>
      <c r="AF1550" s="3">
        <f t="shared" si="35"/>
        <v>23</v>
      </c>
      <c r="AG1550" s="3">
        <f>_xlfn.ISOWEEKNUM(EDF[[#This Row],[Date]])</f>
        <v>48</v>
      </c>
      <c r="AH1550" s="3">
        <f>YEAR(EDF[[#This Row],[Date]])</f>
        <v>2023</v>
      </c>
      <c r="AI1550" s="3"/>
      <c r="AJ1550" s="3"/>
      <c r="AK1550" s="3"/>
      <c r="AL1550" s="3"/>
      <c r="AM1550" s="3"/>
      <c r="AN1550" s="3"/>
      <c r="AO1550" s="3"/>
      <c r="AP1550" s="3"/>
      <c r="AQ1550" s="3"/>
      <c r="AR1550" s="3"/>
    </row>
    <row r="1551" spans="1:44" x14ac:dyDescent="0.2">
      <c r="A1551" s="1">
        <v>45259.392187500001</v>
      </c>
      <c r="B1551" s="3" t="s">
        <v>78</v>
      </c>
      <c r="C1551" s="2">
        <v>45259</v>
      </c>
      <c r="D1551" s="3" t="s">
        <v>336</v>
      </c>
      <c r="E1551" s="3">
        <v>3</v>
      </c>
      <c r="F1551" s="3">
        <v>3</v>
      </c>
      <c r="G1551" s="3">
        <v>2</v>
      </c>
      <c r="H1551" s="3">
        <v>3</v>
      </c>
      <c r="I1551" s="3">
        <v>3</v>
      </c>
      <c r="J1551" s="3">
        <v>4</v>
      </c>
      <c r="K1551" s="3"/>
      <c r="L1551" s="3"/>
      <c r="M1551" s="3"/>
      <c r="N1551" s="3"/>
      <c r="O1551" s="3"/>
      <c r="P1551" s="3"/>
      <c r="Q1551" s="3"/>
      <c r="R1551" s="3"/>
      <c r="S1551" s="3"/>
      <c r="T1551" s="3"/>
      <c r="U1551" s="3"/>
      <c r="V1551" s="3"/>
      <c r="W1551" s="3"/>
      <c r="X1551" s="3"/>
      <c r="Y1551" s="3"/>
      <c r="Z1551" s="3"/>
      <c r="AA1551" s="3"/>
      <c r="AB1551" s="3"/>
      <c r="AC1551" s="3"/>
      <c r="AD1551" s="3"/>
      <c r="AE1551" s="3"/>
      <c r="AF1551" s="3">
        <f t="shared" si="35"/>
        <v>18</v>
      </c>
      <c r="AG1551" s="3">
        <f>_xlfn.ISOWEEKNUM(EDF[[#This Row],[Date]])</f>
        <v>48</v>
      </c>
      <c r="AH1551" s="3">
        <f>YEAR(EDF[[#This Row],[Date]])</f>
        <v>2023</v>
      </c>
      <c r="AI1551" s="3"/>
      <c r="AJ1551" s="3"/>
      <c r="AK1551" s="3"/>
      <c r="AL1551" s="3"/>
      <c r="AM1551" s="3"/>
      <c r="AN1551" s="3"/>
      <c r="AO1551" s="3"/>
      <c r="AP1551" s="3"/>
      <c r="AQ1551" s="3"/>
      <c r="AR1551" s="3"/>
    </row>
    <row r="1552" spans="1:44" x14ac:dyDescent="0.2">
      <c r="A1552" s="1">
        <v>45259.39770833333</v>
      </c>
      <c r="B1552" s="3" t="s">
        <v>205</v>
      </c>
      <c r="C1552" s="2">
        <v>45259</v>
      </c>
      <c r="D1552" s="3" t="s">
        <v>344</v>
      </c>
      <c r="E1552" s="3">
        <v>3</v>
      </c>
      <c r="F1552" s="3">
        <v>3</v>
      </c>
      <c r="G1552" s="3">
        <v>3</v>
      </c>
      <c r="H1552" s="3">
        <v>2</v>
      </c>
      <c r="I1552" s="3">
        <v>2</v>
      </c>
      <c r="J1552" s="3">
        <v>3</v>
      </c>
      <c r="K1552" s="3"/>
      <c r="L1552" s="3">
        <v>3</v>
      </c>
      <c r="M1552" s="3"/>
      <c r="N1552" s="3"/>
      <c r="O1552" s="3"/>
      <c r="P1552" s="3"/>
      <c r="Q1552" s="3"/>
      <c r="R1552" s="3"/>
      <c r="S1552" s="3"/>
      <c r="T1552" s="3"/>
      <c r="U1552" s="3"/>
      <c r="V1552" s="3"/>
      <c r="W1552" s="3" t="s">
        <v>339</v>
      </c>
      <c r="X1552" s="3"/>
      <c r="Y1552" s="3"/>
      <c r="Z1552" s="3"/>
      <c r="AA1552" s="3"/>
      <c r="AB1552" s="3"/>
      <c r="AC1552" s="3"/>
      <c r="AD1552" s="3"/>
      <c r="AE1552" s="3" t="s">
        <v>484</v>
      </c>
      <c r="AF1552" s="3">
        <f t="shared" si="35"/>
        <v>16</v>
      </c>
      <c r="AG1552" s="3">
        <f>_xlfn.ISOWEEKNUM(EDF[[#This Row],[Date]])</f>
        <v>48</v>
      </c>
      <c r="AH1552" s="3">
        <f>YEAR(EDF[[#This Row],[Date]])</f>
        <v>2023</v>
      </c>
      <c r="AI1552" s="3"/>
      <c r="AJ1552" s="3"/>
      <c r="AK1552" s="3"/>
      <c r="AL1552" s="3"/>
      <c r="AM1552" s="3"/>
      <c r="AN1552" s="3"/>
      <c r="AO1552" s="3"/>
      <c r="AP1552" s="3"/>
      <c r="AQ1552" s="3"/>
      <c r="AR1552" s="3"/>
    </row>
    <row r="1553" spans="1:44" x14ac:dyDescent="0.2">
      <c r="A1553" s="1">
        <v>45259.404108796298</v>
      </c>
      <c r="B1553" s="3" t="s">
        <v>168</v>
      </c>
      <c r="C1553" s="2">
        <v>45259</v>
      </c>
      <c r="D1553" s="3" t="s">
        <v>336</v>
      </c>
      <c r="E1553" s="3">
        <v>3</v>
      </c>
      <c r="F1553" s="3">
        <v>2</v>
      </c>
      <c r="G1553" s="3">
        <v>4</v>
      </c>
      <c r="H1553" s="3">
        <v>3</v>
      </c>
      <c r="I1553" s="3">
        <v>4</v>
      </c>
      <c r="J1553" s="3">
        <v>4</v>
      </c>
      <c r="K1553" s="3" t="s">
        <v>485</v>
      </c>
      <c r="L1553" s="3"/>
      <c r="M1553" s="3"/>
      <c r="N1553" s="3"/>
      <c r="O1553" s="3"/>
      <c r="P1553" s="3"/>
      <c r="Q1553" s="3"/>
      <c r="R1553" s="3"/>
      <c r="S1553" s="3"/>
      <c r="T1553" s="3"/>
      <c r="U1553" s="3"/>
      <c r="V1553" s="3"/>
      <c r="W1553" s="3"/>
      <c r="X1553" s="3"/>
      <c r="Y1553" s="3"/>
      <c r="Z1553" s="3"/>
      <c r="AA1553" s="3"/>
      <c r="AB1553" s="3"/>
      <c r="AC1553" s="3"/>
      <c r="AD1553" s="3"/>
      <c r="AE1553" s="3"/>
      <c r="AF1553" s="3">
        <f t="shared" si="35"/>
        <v>20</v>
      </c>
      <c r="AG1553" s="3">
        <f>_xlfn.ISOWEEKNUM(EDF[[#This Row],[Date]])</f>
        <v>48</v>
      </c>
      <c r="AH1553" s="3">
        <f>YEAR(EDF[[#This Row],[Date]])</f>
        <v>2023</v>
      </c>
      <c r="AI1553" s="3"/>
      <c r="AJ1553" s="3"/>
      <c r="AK1553" s="3"/>
      <c r="AL1553" s="3"/>
      <c r="AM1553" s="3"/>
      <c r="AN1553" s="3"/>
      <c r="AO1553" s="3"/>
      <c r="AP1553" s="3"/>
      <c r="AQ1553" s="3"/>
      <c r="AR1553" s="3"/>
    </row>
    <row r="1554" spans="1:44" x14ac:dyDescent="0.2">
      <c r="A1554" s="1">
        <v>45259.405798611115</v>
      </c>
      <c r="B1554" s="3" t="s">
        <v>86</v>
      </c>
      <c r="C1554" s="2">
        <v>45259</v>
      </c>
      <c r="D1554" s="3" t="s">
        <v>343</v>
      </c>
      <c r="E1554" s="3">
        <v>4</v>
      </c>
      <c r="F1554" s="3">
        <v>2</v>
      </c>
      <c r="G1554" s="3">
        <v>3</v>
      </c>
      <c r="H1554" s="3">
        <v>3</v>
      </c>
      <c r="I1554" s="3">
        <v>4</v>
      </c>
      <c r="J1554" s="3">
        <v>3</v>
      </c>
      <c r="K1554" s="3" t="s">
        <v>486</v>
      </c>
      <c r="L1554" s="3">
        <v>6</v>
      </c>
      <c r="M1554" s="3"/>
      <c r="N1554" s="3"/>
      <c r="O1554" s="3"/>
      <c r="P1554" s="3"/>
      <c r="Q1554" s="3"/>
      <c r="R1554" s="3"/>
      <c r="S1554" s="3"/>
      <c r="T1554" s="3"/>
      <c r="U1554" s="3"/>
      <c r="V1554" s="3"/>
      <c r="W1554" s="3"/>
      <c r="X1554" s="3" t="s">
        <v>337</v>
      </c>
      <c r="Y1554" s="3"/>
      <c r="Z1554" s="3"/>
      <c r="AA1554" s="3"/>
      <c r="AB1554" s="3"/>
      <c r="AC1554" s="3"/>
      <c r="AD1554" s="3"/>
      <c r="AE1554" s="3"/>
      <c r="AF1554" s="3">
        <f t="shared" si="35"/>
        <v>19</v>
      </c>
      <c r="AG1554" s="3">
        <f>_xlfn.ISOWEEKNUM(EDF[[#This Row],[Date]])</f>
        <v>48</v>
      </c>
      <c r="AH1554" s="3">
        <f>YEAR(EDF[[#This Row],[Date]])</f>
        <v>2023</v>
      </c>
      <c r="AI1554" s="3"/>
      <c r="AJ1554" s="3"/>
      <c r="AK1554" s="3"/>
      <c r="AL1554" s="3"/>
      <c r="AM1554" s="3"/>
      <c r="AN1554" s="3"/>
      <c r="AO1554" s="3"/>
      <c r="AP1554" s="3"/>
      <c r="AQ1554" s="3"/>
      <c r="AR1554" s="3"/>
    </row>
    <row r="1555" spans="1:44" x14ac:dyDescent="0.2">
      <c r="A1555" s="1">
        <v>45259.406423611108</v>
      </c>
      <c r="B1555" s="3" t="s">
        <v>109</v>
      </c>
      <c r="C1555" s="2">
        <v>45259</v>
      </c>
      <c r="D1555" s="3" t="s">
        <v>343</v>
      </c>
      <c r="E1555" s="3">
        <v>4</v>
      </c>
      <c r="F1555" s="3">
        <v>3</v>
      </c>
      <c r="G1555" s="3">
        <v>4</v>
      </c>
      <c r="H1555" s="3">
        <v>3</v>
      </c>
      <c r="I1555" s="3">
        <v>3</v>
      </c>
      <c r="J1555" s="3">
        <v>2</v>
      </c>
      <c r="K1555" s="3"/>
      <c r="L1555" s="3">
        <v>5</v>
      </c>
      <c r="M1555" s="3"/>
      <c r="N1555" s="3"/>
      <c r="O1555" s="3"/>
      <c r="P1555" s="3"/>
      <c r="Q1555" s="3"/>
      <c r="R1555" s="3"/>
      <c r="S1555" s="3"/>
      <c r="T1555" s="3"/>
      <c r="U1555" s="3"/>
      <c r="V1555" s="3"/>
      <c r="W1555" s="3"/>
      <c r="X1555" s="3"/>
      <c r="Y1555" s="3"/>
      <c r="Z1555" s="3"/>
      <c r="AA1555" s="3"/>
      <c r="AB1555" s="3"/>
      <c r="AC1555" s="3"/>
      <c r="AD1555" s="3"/>
      <c r="AE1555" s="3" t="s">
        <v>401</v>
      </c>
      <c r="AF1555" s="3">
        <f t="shared" si="35"/>
        <v>19</v>
      </c>
      <c r="AG1555" s="3">
        <f>_xlfn.ISOWEEKNUM(EDF[[#This Row],[Date]])</f>
        <v>48</v>
      </c>
      <c r="AH1555" s="3">
        <f>YEAR(EDF[[#This Row],[Date]])</f>
        <v>2023</v>
      </c>
      <c r="AI1555" s="3"/>
      <c r="AJ1555" s="3"/>
      <c r="AK1555" s="3"/>
      <c r="AL1555" s="3"/>
      <c r="AM1555" s="3"/>
      <c r="AN1555" s="3"/>
      <c r="AO1555" s="3"/>
      <c r="AP1555" s="3"/>
      <c r="AQ1555" s="3"/>
      <c r="AR1555" s="3"/>
    </row>
    <row r="1556" spans="1:44" x14ac:dyDescent="0.2">
      <c r="A1556" s="1">
        <v>45259.411111111112</v>
      </c>
      <c r="B1556" s="3" t="s">
        <v>193</v>
      </c>
      <c r="C1556" s="2">
        <v>45259</v>
      </c>
      <c r="D1556" s="3" t="s">
        <v>336</v>
      </c>
      <c r="E1556" s="3">
        <v>4</v>
      </c>
      <c r="F1556" s="3">
        <v>4</v>
      </c>
      <c r="G1556" s="3">
        <v>4</v>
      </c>
      <c r="H1556" s="3">
        <v>3</v>
      </c>
      <c r="I1556" s="3">
        <v>3</v>
      </c>
      <c r="J1556" s="3">
        <v>4</v>
      </c>
      <c r="K1556" s="3"/>
      <c r="L1556" s="3">
        <v>1</v>
      </c>
      <c r="M1556" s="3"/>
      <c r="N1556" s="3"/>
      <c r="O1556" s="3"/>
      <c r="P1556" s="3"/>
      <c r="Q1556" s="3"/>
      <c r="R1556" s="3"/>
      <c r="S1556" s="3"/>
      <c r="T1556" s="3"/>
      <c r="U1556" s="3"/>
      <c r="V1556" s="3"/>
      <c r="W1556" s="3" t="s">
        <v>339</v>
      </c>
      <c r="X1556" s="3"/>
      <c r="Y1556" s="3"/>
      <c r="Z1556" s="3"/>
      <c r="AA1556" s="3"/>
      <c r="AB1556" s="3"/>
      <c r="AC1556" s="3"/>
      <c r="AD1556" s="3"/>
      <c r="AE1556" s="3"/>
      <c r="AF1556" s="3">
        <f t="shared" si="35"/>
        <v>22</v>
      </c>
      <c r="AG1556" s="3">
        <f>_xlfn.ISOWEEKNUM(EDF[[#This Row],[Date]])</f>
        <v>48</v>
      </c>
      <c r="AH1556" s="3">
        <f>YEAR(EDF[[#This Row],[Date]])</f>
        <v>2023</v>
      </c>
      <c r="AI1556" s="3"/>
      <c r="AJ1556" s="3"/>
      <c r="AK1556" s="3"/>
      <c r="AL1556" s="3"/>
      <c r="AM1556" s="3"/>
      <c r="AN1556" s="3"/>
      <c r="AO1556" s="3"/>
      <c r="AP1556" s="3"/>
      <c r="AQ1556" s="3"/>
      <c r="AR1556" s="3"/>
    </row>
    <row r="1557" spans="1:44" x14ac:dyDescent="0.2">
      <c r="A1557" s="1">
        <v>45259.415833333333</v>
      </c>
      <c r="B1557" s="3" t="s">
        <v>80</v>
      </c>
      <c r="C1557" s="2">
        <v>45259</v>
      </c>
      <c r="D1557" s="3" t="s">
        <v>334</v>
      </c>
      <c r="E1557" s="3">
        <v>5</v>
      </c>
      <c r="F1557" s="3">
        <v>5</v>
      </c>
      <c r="G1557" s="3">
        <v>3</v>
      </c>
      <c r="H1557" s="3">
        <v>4</v>
      </c>
      <c r="I1557" s="3">
        <v>4</v>
      </c>
      <c r="J1557" s="3">
        <v>5</v>
      </c>
      <c r="K1557" s="3"/>
      <c r="L1557" s="3">
        <v>2</v>
      </c>
      <c r="M1557" s="3"/>
      <c r="N1557" s="3"/>
      <c r="O1557" s="3"/>
      <c r="P1557" s="3"/>
      <c r="Q1557" s="3"/>
      <c r="R1557" s="3"/>
      <c r="S1557" s="3"/>
      <c r="T1557" s="3"/>
      <c r="U1557" s="3"/>
      <c r="V1557" s="3"/>
      <c r="W1557" s="3"/>
      <c r="X1557" s="3"/>
      <c r="Y1557" s="3"/>
      <c r="Z1557" s="3" t="s">
        <v>337</v>
      </c>
      <c r="AA1557" s="3"/>
      <c r="AB1557" s="3"/>
      <c r="AC1557" s="3"/>
      <c r="AD1557" s="3"/>
      <c r="AE1557" s="3"/>
      <c r="AF1557" s="3">
        <f t="shared" si="35"/>
        <v>26</v>
      </c>
      <c r="AG1557" s="3">
        <f>_xlfn.ISOWEEKNUM(EDF[[#This Row],[Date]])</f>
        <v>48</v>
      </c>
      <c r="AH1557" s="3">
        <f>YEAR(EDF[[#This Row],[Date]])</f>
        <v>2023</v>
      </c>
      <c r="AI1557" s="3"/>
      <c r="AJ1557" s="3"/>
      <c r="AK1557" s="3"/>
      <c r="AL1557" s="3"/>
      <c r="AM1557" s="3"/>
      <c r="AN1557" s="3"/>
      <c r="AO1557" s="3"/>
      <c r="AP1557" s="3"/>
      <c r="AQ1557" s="3"/>
      <c r="AR1557" s="3"/>
    </row>
    <row r="1558" spans="1:44" x14ac:dyDescent="0.2">
      <c r="A1558" s="1">
        <v>45259.422881944447</v>
      </c>
      <c r="B1558" s="3" t="s">
        <v>93</v>
      </c>
      <c r="C1558" s="2">
        <v>45259</v>
      </c>
      <c r="D1558" s="3" t="s">
        <v>336</v>
      </c>
      <c r="E1558" s="3">
        <v>4</v>
      </c>
      <c r="F1558" s="3">
        <v>3</v>
      </c>
      <c r="G1558" s="3">
        <v>3</v>
      </c>
      <c r="H1558" s="3">
        <v>3</v>
      </c>
      <c r="I1558" s="3">
        <v>3</v>
      </c>
      <c r="J1558" s="3">
        <v>4</v>
      </c>
      <c r="K1558" s="3"/>
      <c r="L1558" s="3">
        <v>3</v>
      </c>
      <c r="M1558" s="3"/>
      <c r="N1558" s="3"/>
      <c r="O1558" s="3"/>
      <c r="P1558" s="3"/>
      <c r="Q1558" s="3"/>
      <c r="R1558" s="3"/>
      <c r="S1558" s="3"/>
      <c r="T1558" s="3"/>
      <c r="U1558" s="3"/>
      <c r="V1558" s="3"/>
      <c r="W1558" s="3" t="s">
        <v>339</v>
      </c>
      <c r="X1558" s="3"/>
      <c r="Y1558" s="3"/>
      <c r="Z1558" s="3"/>
      <c r="AA1558" s="3"/>
      <c r="AB1558" s="3"/>
      <c r="AC1558" s="3"/>
      <c r="AD1558" s="3"/>
      <c r="AE1558" s="3"/>
      <c r="AF1558" s="3">
        <f t="shared" si="35"/>
        <v>20</v>
      </c>
      <c r="AG1558" s="3">
        <f>_xlfn.ISOWEEKNUM(EDF[[#This Row],[Date]])</f>
        <v>48</v>
      </c>
      <c r="AH1558" s="3">
        <f>YEAR(EDF[[#This Row],[Date]])</f>
        <v>2023</v>
      </c>
      <c r="AI1558" s="3"/>
      <c r="AJ1558" s="3"/>
      <c r="AK1558" s="3"/>
      <c r="AL1558" s="3"/>
      <c r="AM1558" s="3"/>
      <c r="AN1558" s="3"/>
      <c r="AO1558" s="3"/>
      <c r="AP1558" s="3"/>
      <c r="AQ1558" s="3"/>
      <c r="AR1558" s="3"/>
    </row>
    <row r="1559" spans="1:44" x14ac:dyDescent="0.2">
      <c r="A1559" s="1">
        <v>45259.437627314815</v>
      </c>
      <c r="B1559" s="3" t="s">
        <v>107</v>
      </c>
      <c r="C1559" s="2">
        <v>45259</v>
      </c>
      <c r="D1559" s="3" t="s">
        <v>344</v>
      </c>
      <c r="E1559" s="3">
        <v>3</v>
      </c>
      <c r="F1559" s="3">
        <v>3</v>
      </c>
      <c r="G1559" s="3">
        <v>3</v>
      </c>
      <c r="H1559" s="3">
        <v>3</v>
      </c>
      <c r="I1559" s="3">
        <v>2</v>
      </c>
      <c r="J1559" s="3">
        <v>2</v>
      </c>
      <c r="K1559" s="3" t="s">
        <v>487</v>
      </c>
      <c r="L1559" s="3">
        <v>2</v>
      </c>
      <c r="M1559" s="3" t="s">
        <v>335</v>
      </c>
      <c r="N1559" s="3"/>
      <c r="O1559" s="3"/>
      <c r="P1559" s="3"/>
      <c r="Q1559" s="3"/>
      <c r="R1559" s="3"/>
      <c r="S1559" s="3"/>
      <c r="T1559" s="3"/>
      <c r="U1559" s="3"/>
      <c r="V1559" s="3"/>
      <c r="W1559" s="3"/>
      <c r="X1559" s="3"/>
      <c r="Y1559" s="3"/>
      <c r="Z1559" s="3"/>
      <c r="AA1559" s="3"/>
      <c r="AB1559" s="3"/>
      <c r="AC1559" s="3"/>
      <c r="AD1559" s="3"/>
      <c r="AE1559" s="3" t="s">
        <v>488</v>
      </c>
      <c r="AF1559" s="3">
        <f t="shared" si="35"/>
        <v>16</v>
      </c>
      <c r="AG1559" s="3">
        <f>_xlfn.ISOWEEKNUM(EDF[[#This Row],[Date]])</f>
        <v>48</v>
      </c>
      <c r="AH1559" s="3">
        <f>YEAR(EDF[[#This Row],[Date]])</f>
        <v>2023</v>
      </c>
      <c r="AI1559" s="3"/>
      <c r="AJ1559" s="3"/>
      <c r="AK1559" s="3"/>
      <c r="AL1559" s="3"/>
      <c r="AM1559" s="3"/>
      <c r="AN1559" s="3"/>
      <c r="AO1559" s="3"/>
      <c r="AP1559" s="3"/>
      <c r="AQ1559" s="3"/>
      <c r="AR1559" s="3"/>
    </row>
    <row r="1560" spans="1:44" x14ac:dyDescent="0.2">
      <c r="A1560" s="1">
        <v>45259.469768518517</v>
      </c>
      <c r="B1560" s="3" t="s">
        <v>80</v>
      </c>
      <c r="C1560" s="2">
        <v>45259</v>
      </c>
      <c r="D1560" s="3" t="s">
        <v>336</v>
      </c>
      <c r="E1560" s="3">
        <v>4</v>
      </c>
      <c r="F1560" s="3">
        <v>2</v>
      </c>
      <c r="G1560" s="3">
        <v>3</v>
      </c>
      <c r="H1560" s="3">
        <v>3</v>
      </c>
      <c r="I1560" s="3">
        <v>3</v>
      </c>
      <c r="J1560" s="3">
        <v>4</v>
      </c>
      <c r="K1560" s="3" t="s">
        <v>69</v>
      </c>
      <c r="L1560" s="3"/>
      <c r="M1560" s="3"/>
      <c r="N1560" s="3"/>
      <c r="O1560" s="3"/>
      <c r="P1560" s="3"/>
      <c r="Q1560" s="3"/>
      <c r="R1560" s="3"/>
      <c r="S1560" s="3"/>
      <c r="T1560" s="3"/>
      <c r="U1560" s="3"/>
      <c r="V1560" s="3"/>
      <c r="W1560" s="3"/>
      <c r="X1560" s="3"/>
      <c r="Y1560" s="3"/>
      <c r="Z1560" s="3"/>
      <c r="AA1560" s="3"/>
      <c r="AB1560" s="3"/>
      <c r="AC1560" s="3"/>
      <c r="AD1560" s="3"/>
      <c r="AE1560" s="3"/>
      <c r="AF1560" s="3">
        <f t="shared" si="35"/>
        <v>19</v>
      </c>
      <c r="AG1560" s="3">
        <f>_xlfn.ISOWEEKNUM(EDF[[#This Row],[Date]])</f>
        <v>48</v>
      </c>
      <c r="AH1560" s="3">
        <f>YEAR(EDF[[#This Row],[Date]])</f>
        <v>2023</v>
      </c>
      <c r="AI1560" s="3"/>
      <c r="AJ1560" s="3"/>
      <c r="AK1560" s="3"/>
      <c r="AL1560" s="3"/>
      <c r="AM1560" s="3"/>
      <c r="AN1560" s="3"/>
      <c r="AO1560" s="3"/>
      <c r="AP1560" s="3"/>
      <c r="AQ1560" s="3"/>
      <c r="AR1560" s="3"/>
    </row>
    <row r="1561" spans="1:44" x14ac:dyDescent="0.2">
      <c r="A1561" s="1">
        <v>45259.484409722223</v>
      </c>
      <c r="B1561" s="3" t="s">
        <v>95</v>
      </c>
      <c r="C1561" s="2">
        <v>45259</v>
      </c>
      <c r="D1561" s="3" t="s">
        <v>344</v>
      </c>
      <c r="E1561" s="3">
        <v>3</v>
      </c>
      <c r="F1561" s="3">
        <v>2</v>
      </c>
      <c r="G1561" s="3">
        <v>2</v>
      </c>
      <c r="H1561" s="3">
        <v>3</v>
      </c>
      <c r="I1561" s="3">
        <v>3</v>
      </c>
      <c r="J1561" s="3">
        <v>3</v>
      </c>
      <c r="K1561" s="3"/>
      <c r="L1561" s="3"/>
      <c r="M1561" s="3"/>
      <c r="N1561" s="3"/>
      <c r="O1561" s="3"/>
      <c r="P1561" s="3"/>
      <c r="Q1561" s="3"/>
      <c r="R1561" s="3"/>
      <c r="S1561" s="3"/>
      <c r="T1561" s="3"/>
      <c r="U1561" s="3"/>
      <c r="V1561" s="3"/>
      <c r="W1561" s="3"/>
      <c r="X1561" s="3"/>
      <c r="Y1561" s="3"/>
      <c r="Z1561" s="3"/>
      <c r="AA1561" s="3"/>
      <c r="AB1561" s="3"/>
      <c r="AC1561" s="3"/>
      <c r="AD1561" s="3"/>
      <c r="AE1561" s="3"/>
      <c r="AF1561" s="3">
        <f t="shared" si="35"/>
        <v>16</v>
      </c>
      <c r="AG1561" s="3">
        <f>_xlfn.ISOWEEKNUM(EDF[[#This Row],[Date]])</f>
        <v>48</v>
      </c>
      <c r="AH1561" s="3">
        <f>YEAR(EDF[[#This Row],[Date]])</f>
        <v>2023</v>
      </c>
      <c r="AI1561" s="3"/>
      <c r="AJ1561" s="3"/>
      <c r="AK1561" s="3"/>
      <c r="AL1561" s="3"/>
      <c r="AM1561" s="3"/>
      <c r="AN1561" s="3"/>
      <c r="AO1561" s="3"/>
      <c r="AP1561" s="3"/>
      <c r="AQ1561" s="3"/>
      <c r="AR1561" s="3"/>
    </row>
    <row r="1562" spans="1:44" x14ac:dyDescent="0.2">
      <c r="A1562" s="1">
        <v>45259.51730324074</v>
      </c>
      <c r="B1562" s="3" t="s">
        <v>131</v>
      </c>
      <c r="C1562" s="2">
        <v>45259</v>
      </c>
      <c r="D1562" s="3" t="s">
        <v>334</v>
      </c>
      <c r="E1562" s="3">
        <v>3</v>
      </c>
      <c r="F1562" s="3">
        <v>3</v>
      </c>
      <c r="G1562" s="3">
        <v>2</v>
      </c>
      <c r="H1562" s="3">
        <v>3</v>
      </c>
      <c r="I1562" s="3">
        <v>3</v>
      </c>
      <c r="J1562" s="3">
        <v>3</v>
      </c>
      <c r="K1562" s="3"/>
      <c r="L1562" s="3">
        <v>2</v>
      </c>
      <c r="M1562" s="3"/>
      <c r="N1562" s="3"/>
      <c r="O1562" s="3"/>
      <c r="P1562" s="3"/>
      <c r="Q1562" s="3"/>
      <c r="R1562" s="3"/>
      <c r="S1562" s="3"/>
      <c r="T1562" s="3"/>
      <c r="U1562" s="3"/>
      <c r="V1562" s="3"/>
      <c r="W1562" s="3" t="s">
        <v>337</v>
      </c>
      <c r="X1562" s="3"/>
      <c r="Y1562" s="3"/>
      <c r="Z1562" s="3"/>
      <c r="AA1562" s="3"/>
      <c r="AB1562" s="3"/>
      <c r="AC1562" s="3"/>
      <c r="AD1562" s="3"/>
      <c r="AE1562" s="3"/>
      <c r="AF1562" s="3">
        <f t="shared" si="35"/>
        <v>17</v>
      </c>
      <c r="AG1562" s="3">
        <f>_xlfn.ISOWEEKNUM(EDF[[#This Row],[Date]])</f>
        <v>48</v>
      </c>
      <c r="AH1562" s="3">
        <f>YEAR(EDF[[#This Row],[Date]])</f>
        <v>2023</v>
      </c>
      <c r="AI1562" s="3"/>
      <c r="AJ1562" s="3"/>
      <c r="AK1562" s="3"/>
      <c r="AL1562" s="3"/>
      <c r="AM1562" s="3"/>
      <c r="AN1562" s="3"/>
      <c r="AO1562" s="3"/>
      <c r="AP1562" s="3"/>
      <c r="AQ1562" s="3"/>
      <c r="AR1562" s="3"/>
    </row>
    <row r="1563" spans="1:44" x14ac:dyDescent="0.2">
      <c r="A1563" s="1">
        <v>45259.540856481479</v>
      </c>
      <c r="B1563" s="3" t="s">
        <v>111</v>
      </c>
      <c r="C1563" s="2">
        <v>45259</v>
      </c>
      <c r="D1563" s="3" t="s">
        <v>334</v>
      </c>
      <c r="E1563" s="3">
        <v>4</v>
      </c>
      <c r="F1563" s="3">
        <v>2</v>
      </c>
      <c r="G1563" s="3">
        <v>3</v>
      </c>
      <c r="H1563" s="3">
        <v>3</v>
      </c>
      <c r="I1563" s="3">
        <v>3</v>
      </c>
      <c r="J1563" s="3">
        <v>3</v>
      </c>
      <c r="K1563" s="3"/>
      <c r="L1563" s="3"/>
      <c r="M1563" s="3"/>
      <c r="N1563" s="3"/>
      <c r="O1563" s="3"/>
      <c r="P1563" s="3"/>
      <c r="Q1563" s="3"/>
      <c r="R1563" s="3"/>
      <c r="S1563" s="3"/>
      <c r="T1563" s="3"/>
      <c r="U1563" s="3"/>
      <c r="V1563" s="3"/>
      <c r="W1563" s="3"/>
      <c r="X1563" s="3"/>
      <c r="Y1563" s="3"/>
      <c r="Z1563" s="3"/>
      <c r="AA1563" s="3"/>
      <c r="AB1563" s="3"/>
      <c r="AC1563" s="3"/>
      <c r="AD1563" s="3"/>
      <c r="AE1563" s="3"/>
      <c r="AF1563" s="3">
        <f t="shared" si="35"/>
        <v>18</v>
      </c>
      <c r="AG1563" s="3">
        <f>_xlfn.ISOWEEKNUM(EDF[[#This Row],[Date]])</f>
        <v>48</v>
      </c>
      <c r="AH1563" s="3">
        <f>YEAR(EDF[[#This Row],[Date]])</f>
        <v>2023</v>
      </c>
      <c r="AI1563" s="3"/>
      <c r="AJ1563" s="3"/>
      <c r="AK1563" s="3"/>
      <c r="AL1563" s="3"/>
      <c r="AM1563" s="3"/>
      <c r="AN1563" s="3"/>
      <c r="AO1563" s="3"/>
      <c r="AP1563" s="3"/>
      <c r="AQ1563" s="3"/>
      <c r="AR1563" s="3"/>
    </row>
    <row r="1564" spans="1:44" x14ac:dyDescent="0.2">
      <c r="A1564" s="1">
        <v>45260.372048611112</v>
      </c>
      <c r="B1564" s="3" t="s">
        <v>191</v>
      </c>
      <c r="C1564" s="2">
        <v>45260</v>
      </c>
      <c r="D1564" s="3" t="s">
        <v>334</v>
      </c>
      <c r="E1564" s="3">
        <v>5</v>
      </c>
      <c r="F1564" s="3">
        <v>5</v>
      </c>
      <c r="G1564" s="3">
        <v>5</v>
      </c>
      <c r="H1564" s="3">
        <v>4</v>
      </c>
      <c r="I1564" s="3">
        <v>4</v>
      </c>
      <c r="J1564" s="3">
        <v>5</v>
      </c>
      <c r="K1564" s="3"/>
      <c r="L1564" s="3">
        <v>2</v>
      </c>
      <c r="M1564" s="3"/>
      <c r="N1564" s="3"/>
      <c r="O1564" s="3"/>
      <c r="P1564" s="3"/>
      <c r="Q1564" s="3"/>
      <c r="R1564" s="3"/>
      <c r="S1564" s="3"/>
      <c r="T1564" s="3"/>
      <c r="U1564" s="3"/>
      <c r="V1564" s="3"/>
      <c r="W1564" s="3"/>
      <c r="X1564" s="3"/>
      <c r="Y1564" s="3"/>
      <c r="Z1564" s="3" t="s">
        <v>337</v>
      </c>
      <c r="AA1564" s="3"/>
      <c r="AB1564" s="3"/>
      <c r="AC1564" s="3"/>
      <c r="AD1564" s="3"/>
      <c r="AE1564" s="3"/>
      <c r="AF1564" s="3">
        <f t="shared" si="35"/>
        <v>28</v>
      </c>
      <c r="AG1564" s="3">
        <f>_xlfn.ISOWEEKNUM(EDF[[#This Row],[Date]])</f>
        <v>48</v>
      </c>
      <c r="AH1564" s="3">
        <f>YEAR(EDF[[#This Row],[Date]])</f>
        <v>2023</v>
      </c>
      <c r="AI1564" s="3"/>
      <c r="AJ1564" s="3"/>
      <c r="AK1564" s="3"/>
      <c r="AL1564" s="3"/>
      <c r="AM1564" s="3"/>
      <c r="AN1564" s="3"/>
      <c r="AO1564" s="3"/>
      <c r="AP1564" s="3"/>
      <c r="AQ1564" s="3"/>
      <c r="AR1564" s="3"/>
    </row>
    <row r="1565" spans="1:44" x14ac:dyDescent="0.2">
      <c r="A1565" s="1">
        <v>45260.426076388889</v>
      </c>
      <c r="B1565" s="3" t="s">
        <v>78</v>
      </c>
      <c r="C1565" s="2">
        <v>45260</v>
      </c>
      <c r="D1565" s="3" t="s">
        <v>336</v>
      </c>
      <c r="E1565" s="3">
        <v>2</v>
      </c>
      <c r="F1565" s="3">
        <v>2</v>
      </c>
      <c r="G1565" s="3">
        <v>4</v>
      </c>
      <c r="H1565" s="3">
        <v>3</v>
      </c>
      <c r="I1565" s="3">
        <v>3</v>
      </c>
      <c r="J1565" s="3">
        <v>4</v>
      </c>
      <c r="K1565" s="3" t="s">
        <v>216</v>
      </c>
      <c r="L1565" s="3"/>
      <c r="M1565" s="3"/>
      <c r="N1565" s="3"/>
      <c r="O1565" s="3"/>
      <c r="P1565" s="3"/>
      <c r="Q1565" s="3"/>
      <c r="R1565" s="3"/>
      <c r="S1565" s="3"/>
      <c r="T1565" s="3"/>
      <c r="U1565" s="3"/>
      <c r="V1565" s="3"/>
      <c r="W1565" s="3"/>
      <c r="X1565" s="3"/>
      <c r="Y1565" s="3"/>
      <c r="Z1565" s="3"/>
      <c r="AA1565" s="3"/>
      <c r="AB1565" s="3"/>
      <c r="AC1565" s="3"/>
      <c r="AD1565" s="3"/>
      <c r="AE1565" s="3"/>
      <c r="AF1565" s="3">
        <f t="shared" si="35"/>
        <v>18</v>
      </c>
      <c r="AG1565" s="3">
        <f>_xlfn.ISOWEEKNUM(EDF[[#This Row],[Date]])</f>
        <v>48</v>
      </c>
      <c r="AH1565" s="3">
        <f>YEAR(EDF[[#This Row],[Date]])</f>
        <v>2023</v>
      </c>
      <c r="AI1565" s="3"/>
      <c r="AJ1565" s="3"/>
      <c r="AK1565" s="3"/>
      <c r="AL1565" s="3"/>
      <c r="AM1565" s="3"/>
      <c r="AN1565" s="3"/>
      <c r="AO1565" s="3"/>
      <c r="AP1565" s="3"/>
      <c r="AQ1565" s="3"/>
      <c r="AR1565" s="3"/>
    </row>
    <row r="1566" spans="1:44" x14ac:dyDescent="0.2">
      <c r="A1566" s="1">
        <v>45261.379583333335</v>
      </c>
      <c r="B1566" s="3" t="s">
        <v>191</v>
      </c>
      <c r="C1566" s="2">
        <v>45261</v>
      </c>
      <c r="D1566" s="3" t="s">
        <v>334</v>
      </c>
      <c r="E1566" s="3">
        <v>5</v>
      </c>
      <c r="F1566" s="3">
        <v>5</v>
      </c>
      <c r="G1566" s="3">
        <v>4</v>
      </c>
      <c r="H1566" s="3">
        <v>4</v>
      </c>
      <c r="I1566" s="3">
        <v>4</v>
      </c>
      <c r="J1566" s="3">
        <v>5</v>
      </c>
      <c r="K1566" s="3"/>
      <c r="L1566" s="3">
        <v>2</v>
      </c>
      <c r="M1566" s="3"/>
      <c r="N1566" s="3"/>
      <c r="O1566" s="3"/>
      <c r="P1566" s="3"/>
      <c r="Q1566" s="3"/>
      <c r="R1566" s="3"/>
      <c r="S1566" s="3"/>
      <c r="T1566" s="3"/>
      <c r="U1566" s="3"/>
      <c r="V1566" s="3"/>
      <c r="W1566" s="3"/>
      <c r="X1566" s="3"/>
      <c r="Y1566" s="3"/>
      <c r="Z1566" s="3" t="s">
        <v>337</v>
      </c>
      <c r="AA1566" s="3"/>
      <c r="AB1566" s="3"/>
      <c r="AC1566" s="3"/>
      <c r="AD1566" s="3"/>
      <c r="AE1566" s="3"/>
      <c r="AF1566" s="3">
        <f t="shared" si="35"/>
        <v>27</v>
      </c>
      <c r="AG1566" s="3">
        <f>_xlfn.ISOWEEKNUM(EDF[[#This Row],[Date]])</f>
        <v>48</v>
      </c>
      <c r="AH1566" s="3">
        <f>YEAR(EDF[[#This Row],[Date]])</f>
        <v>2023</v>
      </c>
      <c r="AI1566" s="3"/>
      <c r="AJ1566" s="3"/>
      <c r="AK1566" s="3"/>
      <c r="AL1566" s="3"/>
      <c r="AM1566" s="3"/>
      <c r="AN1566" s="3"/>
      <c r="AO1566" s="3"/>
      <c r="AP1566" s="3"/>
      <c r="AQ1566" s="3"/>
      <c r="AR1566" s="3"/>
    </row>
    <row r="1567" spans="1:44" x14ac:dyDescent="0.2">
      <c r="A1567" s="1">
        <v>45261.411516203705</v>
      </c>
      <c r="B1567" s="3" t="s">
        <v>78</v>
      </c>
      <c r="C1567" s="2">
        <v>45261</v>
      </c>
      <c r="D1567" s="3" t="s">
        <v>336</v>
      </c>
      <c r="E1567" s="3">
        <v>1</v>
      </c>
      <c r="F1567" s="3">
        <v>2</v>
      </c>
      <c r="G1567" s="3">
        <v>2</v>
      </c>
      <c r="H1567" s="3">
        <v>3</v>
      </c>
      <c r="I1567" s="3">
        <v>2</v>
      </c>
      <c r="J1567" s="3">
        <v>3</v>
      </c>
      <c r="K1567" s="3" t="s">
        <v>489</v>
      </c>
      <c r="L1567" s="3"/>
      <c r="M1567" s="3"/>
      <c r="N1567" s="3"/>
      <c r="O1567" s="3"/>
      <c r="P1567" s="3"/>
      <c r="Q1567" s="3"/>
      <c r="R1567" s="3"/>
      <c r="S1567" s="3"/>
      <c r="T1567" s="3"/>
      <c r="U1567" s="3"/>
      <c r="V1567" s="3"/>
      <c r="W1567" s="3"/>
      <c r="X1567" s="3"/>
      <c r="Y1567" s="3"/>
      <c r="Z1567" s="3"/>
      <c r="AA1567" s="3"/>
      <c r="AB1567" s="3"/>
      <c r="AC1567" s="3"/>
      <c r="AD1567" s="3"/>
      <c r="AE1567" s="3"/>
      <c r="AF1567" s="3">
        <f t="shared" si="35"/>
        <v>13</v>
      </c>
      <c r="AG1567" s="3">
        <f>_xlfn.ISOWEEKNUM(EDF[[#This Row],[Date]])</f>
        <v>48</v>
      </c>
      <c r="AH1567" s="3">
        <f>YEAR(EDF[[#This Row],[Date]])</f>
        <v>2023</v>
      </c>
      <c r="AI1567" s="3"/>
      <c r="AJ1567" s="3"/>
      <c r="AK1567" s="3"/>
      <c r="AL1567" s="3"/>
      <c r="AM1567" s="3"/>
      <c r="AN1567" s="3"/>
      <c r="AO1567" s="3"/>
      <c r="AP1567" s="3"/>
      <c r="AQ1567" s="3"/>
      <c r="AR1567" s="3"/>
    </row>
    <row r="1568" spans="1:44" x14ac:dyDescent="0.2">
      <c r="A1568" s="1">
        <v>45264.46770833333</v>
      </c>
      <c r="B1568" s="3" t="s">
        <v>75</v>
      </c>
      <c r="C1568" s="2">
        <v>45264</v>
      </c>
      <c r="D1568" s="3" t="s">
        <v>343</v>
      </c>
      <c r="E1568" s="3">
        <v>3</v>
      </c>
      <c r="F1568" s="3">
        <v>2</v>
      </c>
      <c r="G1568" s="3">
        <v>3</v>
      </c>
      <c r="H1568" s="3">
        <v>3</v>
      </c>
      <c r="I1568" s="3">
        <v>2</v>
      </c>
      <c r="J1568" s="3">
        <v>3</v>
      </c>
      <c r="K1568" s="3"/>
      <c r="L1568" s="3"/>
      <c r="M1568" s="3"/>
      <c r="N1568" s="3"/>
      <c r="O1568" s="3"/>
      <c r="P1568" s="3"/>
      <c r="Q1568" s="3"/>
      <c r="R1568" s="3"/>
      <c r="S1568" s="3"/>
      <c r="T1568" s="3"/>
      <c r="U1568" s="3"/>
      <c r="V1568" s="3"/>
      <c r="W1568" s="3"/>
      <c r="X1568" s="3"/>
      <c r="Y1568" s="3"/>
      <c r="Z1568" s="3" t="s">
        <v>339</v>
      </c>
      <c r="AA1568" s="3"/>
      <c r="AB1568" s="3"/>
      <c r="AC1568" s="3"/>
      <c r="AD1568" s="3"/>
      <c r="AE1568" s="3" t="s">
        <v>490</v>
      </c>
      <c r="AF1568" s="3">
        <f t="shared" si="35"/>
        <v>16</v>
      </c>
      <c r="AG1568" s="3">
        <f>_xlfn.ISOWEEKNUM(EDF[[#This Row],[Date]])</f>
        <v>49</v>
      </c>
      <c r="AH1568" s="3">
        <f>YEAR(EDF[[#This Row],[Date]])</f>
        <v>2023</v>
      </c>
      <c r="AI1568" s="3"/>
      <c r="AJ1568" s="3"/>
      <c r="AK1568" s="3"/>
      <c r="AL1568" s="3"/>
      <c r="AM1568" s="3"/>
      <c r="AN1568" s="3"/>
      <c r="AO1568" s="3"/>
      <c r="AP1568" s="3"/>
      <c r="AQ1568" s="3"/>
      <c r="AR1568" s="3"/>
    </row>
    <row r="1569" spans="1:44" x14ac:dyDescent="0.2">
      <c r="A1569" s="1">
        <v>45265.32271990741</v>
      </c>
      <c r="B1569" s="3" t="s">
        <v>77</v>
      </c>
      <c r="C1569" s="2">
        <v>45265</v>
      </c>
      <c r="D1569" s="3" t="s">
        <v>344</v>
      </c>
      <c r="E1569" s="3">
        <v>4</v>
      </c>
      <c r="F1569" s="3">
        <v>2</v>
      </c>
      <c r="G1569" s="3">
        <v>3</v>
      </c>
      <c r="H1569" s="3">
        <v>3</v>
      </c>
      <c r="I1569" s="3">
        <v>3</v>
      </c>
      <c r="J1569" s="3">
        <v>4</v>
      </c>
      <c r="K1569" s="3"/>
      <c r="L1569" s="3">
        <v>3</v>
      </c>
      <c r="M1569" s="3"/>
      <c r="N1569" s="3"/>
      <c r="O1569" s="3"/>
      <c r="P1569" s="3"/>
      <c r="Q1569" s="3"/>
      <c r="R1569" s="3" t="s">
        <v>339</v>
      </c>
      <c r="S1569" s="3"/>
      <c r="T1569" s="3"/>
      <c r="U1569" s="3"/>
      <c r="V1569" s="3"/>
      <c r="W1569" s="3"/>
      <c r="X1569" s="3"/>
      <c r="Y1569" s="3"/>
      <c r="Z1569" s="3"/>
      <c r="AA1569" s="3"/>
      <c r="AB1569" s="3"/>
      <c r="AC1569" s="3"/>
      <c r="AD1569" s="3"/>
      <c r="AE1569" s="3"/>
      <c r="AF1569" s="3">
        <f t="shared" si="35"/>
        <v>19</v>
      </c>
      <c r="AG1569" s="3">
        <f>_xlfn.ISOWEEKNUM(EDF[[#This Row],[Date]])</f>
        <v>49</v>
      </c>
      <c r="AH1569" s="3">
        <f>YEAR(EDF[[#This Row],[Date]])</f>
        <v>2023</v>
      </c>
      <c r="AI1569" s="3"/>
      <c r="AJ1569" s="3"/>
      <c r="AK1569" s="3"/>
      <c r="AL1569" s="3"/>
      <c r="AM1569" s="3"/>
      <c r="AN1569" s="3"/>
      <c r="AO1569" s="3"/>
      <c r="AP1569" s="3"/>
      <c r="AQ1569" s="3"/>
      <c r="AR1569" s="3"/>
    </row>
    <row r="1570" spans="1:44" x14ac:dyDescent="0.2">
      <c r="A1570" s="1">
        <v>45265.34648148148</v>
      </c>
      <c r="B1570" s="3" t="s">
        <v>75</v>
      </c>
      <c r="C1570" s="2">
        <v>45265</v>
      </c>
      <c r="D1570" s="3" t="s">
        <v>343</v>
      </c>
      <c r="E1570" s="3">
        <v>3</v>
      </c>
      <c r="F1570" s="3">
        <v>2</v>
      </c>
      <c r="G1570" s="3">
        <v>3</v>
      </c>
      <c r="H1570" s="3">
        <v>3</v>
      </c>
      <c r="I1570" s="3">
        <v>3</v>
      </c>
      <c r="J1570" s="3">
        <v>3</v>
      </c>
      <c r="K1570" s="3"/>
      <c r="L1570" s="3"/>
      <c r="M1570" s="3"/>
      <c r="N1570" s="3"/>
      <c r="O1570" s="3"/>
      <c r="P1570" s="3"/>
      <c r="Q1570" s="3"/>
      <c r="R1570" s="3"/>
      <c r="S1570" s="3"/>
      <c r="T1570" s="3"/>
      <c r="U1570" s="3"/>
      <c r="V1570" s="3"/>
      <c r="W1570" s="3"/>
      <c r="X1570" s="3"/>
      <c r="Y1570" s="3"/>
      <c r="Z1570" s="3"/>
      <c r="AA1570" s="3"/>
      <c r="AB1570" s="3"/>
      <c r="AC1570" s="3"/>
      <c r="AD1570" s="3"/>
      <c r="AE1570" s="3" t="s">
        <v>491</v>
      </c>
      <c r="AF1570" s="3">
        <f t="shared" si="35"/>
        <v>17</v>
      </c>
      <c r="AG1570" s="3">
        <f>_xlfn.ISOWEEKNUM(EDF[[#This Row],[Date]])</f>
        <v>49</v>
      </c>
      <c r="AH1570" s="3">
        <f>YEAR(EDF[[#This Row],[Date]])</f>
        <v>2023</v>
      </c>
      <c r="AI1570" s="3"/>
      <c r="AJ1570" s="3"/>
      <c r="AK1570" s="3"/>
      <c r="AL1570" s="3"/>
      <c r="AM1570" s="3"/>
      <c r="AN1570" s="3"/>
      <c r="AO1570" s="3"/>
      <c r="AP1570" s="3"/>
      <c r="AQ1570" s="3"/>
      <c r="AR1570" s="3"/>
    </row>
    <row r="1571" spans="1:44" x14ac:dyDescent="0.2">
      <c r="A1571" s="1">
        <v>45265.353518518517</v>
      </c>
      <c r="B1571" s="3" t="s">
        <v>99</v>
      </c>
      <c r="C1571" s="2">
        <v>45265</v>
      </c>
      <c r="D1571" s="3" t="s">
        <v>343</v>
      </c>
      <c r="E1571" s="3">
        <v>3</v>
      </c>
      <c r="F1571" s="3">
        <v>2</v>
      </c>
      <c r="G1571" s="3">
        <v>3</v>
      </c>
      <c r="H1571" s="3">
        <v>4</v>
      </c>
      <c r="I1571" s="3">
        <v>4</v>
      </c>
      <c r="J1571" s="3">
        <v>4</v>
      </c>
      <c r="K1571" s="3"/>
      <c r="L1571" s="3"/>
      <c r="M1571" s="3"/>
      <c r="N1571" s="3"/>
      <c r="O1571" s="3"/>
      <c r="P1571" s="3"/>
      <c r="Q1571" s="3"/>
      <c r="R1571" s="3"/>
      <c r="S1571" s="3"/>
      <c r="T1571" s="3"/>
      <c r="U1571" s="3"/>
      <c r="V1571" s="3"/>
      <c r="W1571" s="3"/>
      <c r="X1571" s="3"/>
      <c r="Y1571" s="3"/>
      <c r="Z1571" s="3"/>
      <c r="AA1571" s="3"/>
      <c r="AB1571" s="3"/>
      <c r="AC1571" s="3"/>
      <c r="AD1571" s="3"/>
      <c r="AE1571" s="3"/>
      <c r="AF1571" s="3">
        <f t="shared" si="35"/>
        <v>20</v>
      </c>
      <c r="AG1571" s="3">
        <f>_xlfn.ISOWEEKNUM(EDF[[#This Row],[Date]])</f>
        <v>49</v>
      </c>
      <c r="AH1571" s="3">
        <f>YEAR(EDF[[#This Row],[Date]])</f>
        <v>2023</v>
      </c>
      <c r="AI1571" s="3"/>
      <c r="AJ1571" s="3"/>
      <c r="AK1571" s="3"/>
      <c r="AL1571" s="3"/>
      <c r="AM1571" s="3"/>
      <c r="AN1571" s="3"/>
      <c r="AO1571" s="3"/>
      <c r="AP1571" s="3"/>
      <c r="AQ1571" s="3"/>
      <c r="AR1571" s="3"/>
    </row>
    <row r="1572" spans="1:44" x14ac:dyDescent="0.2">
      <c r="A1572" s="1">
        <v>45265.355624999997</v>
      </c>
      <c r="B1572" s="3" t="s">
        <v>87</v>
      </c>
      <c r="C1572" s="2">
        <v>45265</v>
      </c>
      <c r="D1572" s="3" t="s">
        <v>334</v>
      </c>
      <c r="E1572" s="3">
        <v>4</v>
      </c>
      <c r="F1572" s="3">
        <v>4</v>
      </c>
      <c r="G1572" s="3">
        <v>4</v>
      </c>
      <c r="H1572" s="3">
        <v>4</v>
      </c>
      <c r="I1572" s="3">
        <v>5</v>
      </c>
      <c r="J1572" s="3">
        <v>4</v>
      </c>
      <c r="K1572" s="3"/>
      <c r="L1572" s="3"/>
      <c r="M1572" s="3"/>
      <c r="N1572" s="3"/>
      <c r="O1572" s="3"/>
      <c r="P1572" s="3"/>
      <c r="Q1572" s="3"/>
      <c r="R1572" s="3"/>
      <c r="S1572" s="3"/>
      <c r="T1572" s="3"/>
      <c r="U1572" s="3"/>
      <c r="V1572" s="3"/>
      <c r="W1572" s="3"/>
      <c r="X1572" s="3"/>
      <c r="Y1572" s="3"/>
      <c r="Z1572" s="3"/>
      <c r="AA1572" s="3"/>
      <c r="AB1572" s="3"/>
      <c r="AC1572" s="3"/>
      <c r="AD1572" s="3"/>
      <c r="AE1572" s="3"/>
      <c r="AF1572" s="3">
        <f t="shared" si="35"/>
        <v>25</v>
      </c>
      <c r="AG1572" s="3">
        <f>_xlfn.ISOWEEKNUM(EDF[[#This Row],[Date]])</f>
        <v>49</v>
      </c>
      <c r="AH1572" s="3">
        <f>YEAR(EDF[[#This Row],[Date]])</f>
        <v>2023</v>
      </c>
      <c r="AI1572" s="3"/>
      <c r="AJ1572" s="3"/>
      <c r="AK1572" s="3"/>
      <c r="AL1572" s="3"/>
      <c r="AM1572" s="3"/>
      <c r="AN1572" s="3"/>
      <c r="AO1572" s="3"/>
      <c r="AP1572" s="3"/>
      <c r="AQ1572" s="3"/>
      <c r="AR1572" s="3"/>
    </row>
    <row r="1573" spans="1:44" x14ac:dyDescent="0.2">
      <c r="A1573" s="1">
        <v>45265.364988425928</v>
      </c>
      <c r="B1573" s="3" t="s">
        <v>205</v>
      </c>
      <c r="C1573" s="2">
        <v>45265</v>
      </c>
      <c r="D1573" s="3" t="s">
        <v>344</v>
      </c>
      <c r="E1573" s="3">
        <v>3</v>
      </c>
      <c r="F1573" s="3">
        <v>3</v>
      </c>
      <c r="G1573" s="3">
        <v>3</v>
      </c>
      <c r="H1573" s="3">
        <v>3</v>
      </c>
      <c r="I1573" s="3">
        <v>3</v>
      </c>
      <c r="J1573" s="3">
        <v>3</v>
      </c>
      <c r="K1573" s="3"/>
      <c r="L1573" s="3"/>
      <c r="M1573" s="3"/>
      <c r="N1573" s="3"/>
      <c r="O1573" s="3"/>
      <c r="P1573" s="3"/>
      <c r="Q1573" s="3"/>
      <c r="R1573" s="3"/>
      <c r="S1573" s="3"/>
      <c r="T1573" s="3"/>
      <c r="U1573" s="3"/>
      <c r="V1573" s="3"/>
      <c r="W1573" s="3"/>
      <c r="X1573" s="3"/>
      <c r="Y1573" s="3"/>
      <c r="Z1573" s="3"/>
      <c r="AA1573" s="3"/>
      <c r="AB1573" s="3"/>
      <c r="AC1573" s="3"/>
      <c r="AD1573" s="3"/>
      <c r="AE1573" s="3"/>
      <c r="AF1573" s="3">
        <f t="shared" si="35"/>
        <v>18</v>
      </c>
      <c r="AG1573" s="3">
        <f>_xlfn.ISOWEEKNUM(EDF[[#This Row],[Date]])</f>
        <v>49</v>
      </c>
      <c r="AH1573" s="3">
        <f>YEAR(EDF[[#This Row],[Date]])</f>
        <v>2023</v>
      </c>
      <c r="AI1573" s="3"/>
      <c r="AJ1573" s="3"/>
      <c r="AK1573" s="3"/>
      <c r="AL1573" s="3"/>
      <c r="AM1573" s="3"/>
      <c r="AN1573" s="3"/>
      <c r="AO1573" s="3"/>
      <c r="AP1573" s="3"/>
      <c r="AQ1573" s="3"/>
      <c r="AR1573" s="3"/>
    </row>
    <row r="1574" spans="1:44" x14ac:dyDescent="0.2">
      <c r="A1574" s="1">
        <v>45265.37945601852</v>
      </c>
      <c r="B1574" s="3" t="s">
        <v>191</v>
      </c>
      <c r="C1574" s="2">
        <v>45265</v>
      </c>
      <c r="D1574" s="3" t="s">
        <v>336</v>
      </c>
      <c r="E1574" s="3">
        <v>5</v>
      </c>
      <c r="F1574" s="3">
        <v>5</v>
      </c>
      <c r="G1574" s="3">
        <v>3</v>
      </c>
      <c r="H1574" s="3">
        <v>4</v>
      </c>
      <c r="I1574" s="3">
        <v>4</v>
      </c>
      <c r="J1574" s="3">
        <v>4</v>
      </c>
      <c r="K1574" s="3"/>
      <c r="L1574" s="3">
        <v>1</v>
      </c>
      <c r="M1574" s="3"/>
      <c r="N1574" s="3"/>
      <c r="O1574" s="3"/>
      <c r="P1574" s="3"/>
      <c r="Q1574" s="3"/>
      <c r="R1574" s="3"/>
      <c r="S1574" s="3"/>
      <c r="T1574" s="3"/>
      <c r="U1574" s="3"/>
      <c r="V1574" s="3"/>
      <c r="W1574" s="3"/>
      <c r="X1574" s="3"/>
      <c r="Y1574" s="3"/>
      <c r="Z1574" s="3" t="s">
        <v>337</v>
      </c>
      <c r="AA1574" s="3"/>
      <c r="AB1574" s="3"/>
      <c r="AC1574" s="3"/>
      <c r="AD1574" s="3"/>
      <c r="AE1574" s="3"/>
      <c r="AF1574" s="3">
        <f t="shared" si="35"/>
        <v>25</v>
      </c>
      <c r="AG1574" s="3">
        <f>_xlfn.ISOWEEKNUM(EDF[[#This Row],[Date]])</f>
        <v>49</v>
      </c>
      <c r="AH1574" s="3">
        <f>YEAR(EDF[[#This Row],[Date]])</f>
        <v>2023</v>
      </c>
      <c r="AI1574" s="3"/>
      <c r="AJ1574" s="3"/>
      <c r="AK1574" s="3"/>
      <c r="AL1574" s="3"/>
      <c r="AM1574" s="3"/>
      <c r="AN1574" s="3"/>
      <c r="AO1574" s="3"/>
      <c r="AP1574" s="3"/>
      <c r="AQ1574" s="3"/>
      <c r="AR1574" s="3"/>
    </row>
    <row r="1575" spans="1:44" x14ac:dyDescent="0.2">
      <c r="A1575" s="1">
        <v>45265.387187499997</v>
      </c>
      <c r="B1575" s="3" t="s">
        <v>305</v>
      </c>
      <c r="C1575" s="2">
        <v>45265</v>
      </c>
      <c r="D1575" s="3" t="s">
        <v>334</v>
      </c>
      <c r="E1575" s="3">
        <v>3</v>
      </c>
      <c r="F1575" s="3">
        <v>3</v>
      </c>
      <c r="G1575" s="3">
        <v>4</v>
      </c>
      <c r="H1575" s="3">
        <v>3</v>
      </c>
      <c r="I1575" s="3">
        <v>4</v>
      </c>
      <c r="J1575" s="3">
        <v>4</v>
      </c>
      <c r="K1575" s="3"/>
      <c r="L1575" s="3"/>
      <c r="M1575" s="3"/>
      <c r="N1575" s="3"/>
      <c r="O1575" s="3"/>
      <c r="P1575" s="3"/>
      <c r="Q1575" s="3"/>
      <c r="R1575" s="3"/>
      <c r="S1575" s="3"/>
      <c r="T1575" s="3"/>
      <c r="U1575" s="3"/>
      <c r="V1575" s="3"/>
      <c r="W1575" s="3"/>
      <c r="X1575" s="3"/>
      <c r="Y1575" s="3"/>
      <c r="Z1575" s="3"/>
      <c r="AA1575" s="3"/>
      <c r="AB1575" s="3" t="s">
        <v>337</v>
      </c>
      <c r="AC1575" s="3"/>
      <c r="AD1575" s="3"/>
      <c r="AE1575" s="3" t="s">
        <v>492</v>
      </c>
      <c r="AF1575" s="3">
        <f t="shared" si="35"/>
        <v>21</v>
      </c>
      <c r="AG1575" s="3">
        <f>_xlfn.ISOWEEKNUM(EDF[[#This Row],[Date]])</f>
        <v>49</v>
      </c>
      <c r="AH1575" s="3">
        <f>YEAR(EDF[[#This Row],[Date]])</f>
        <v>2023</v>
      </c>
      <c r="AI1575" s="3"/>
      <c r="AJ1575" s="3"/>
      <c r="AK1575" s="3"/>
      <c r="AL1575" s="3"/>
      <c r="AM1575" s="3"/>
      <c r="AN1575" s="3"/>
      <c r="AO1575" s="3"/>
      <c r="AP1575" s="3"/>
      <c r="AQ1575" s="3"/>
      <c r="AR1575" s="3"/>
    </row>
    <row r="1576" spans="1:44" x14ac:dyDescent="0.2">
      <c r="A1576" s="1">
        <v>45265.392997685187</v>
      </c>
      <c r="B1576" s="3" t="s">
        <v>181</v>
      </c>
      <c r="C1576" s="2">
        <v>45265</v>
      </c>
      <c r="D1576" s="3" t="s">
        <v>344</v>
      </c>
      <c r="E1576" s="3">
        <v>4</v>
      </c>
      <c r="F1576" s="3">
        <v>4</v>
      </c>
      <c r="G1576" s="3">
        <v>3</v>
      </c>
      <c r="H1576" s="3">
        <v>3</v>
      </c>
      <c r="I1576" s="3">
        <v>3</v>
      </c>
      <c r="J1576" s="3">
        <v>3</v>
      </c>
      <c r="K1576" s="3"/>
      <c r="L1576" s="3"/>
      <c r="M1576" s="3"/>
      <c r="N1576" s="3"/>
      <c r="O1576" s="3"/>
      <c r="P1576" s="3"/>
      <c r="Q1576" s="3"/>
      <c r="R1576" s="3"/>
      <c r="S1576" s="3"/>
      <c r="T1576" s="3"/>
      <c r="U1576" s="3"/>
      <c r="V1576" s="3"/>
      <c r="W1576" s="3"/>
      <c r="X1576" s="3"/>
      <c r="Y1576" s="3"/>
      <c r="Z1576" s="3"/>
      <c r="AA1576" s="3"/>
      <c r="AB1576" s="3"/>
      <c r="AC1576" s="3"/>
      <c r="AD1576" s="3"/>
      <c r="AE1576" s="3"/>
      <c r="AF1576" s="3">
        <f t="shared" ref="AF1576:AF1607" si="36">SUM(E1576:J1576)</f>
        <v>20</v>
      </c>
      <c r="AG1576" s="3">
        <f>_xlfn.ISOWEEKNUM(EDF[[#This Row],[Date]])</f>
        <v>49</v>
      </c>
      <c r="AH1576" s="3">
        <f>YEAR(EDF[[#This Row],[Date]])</f>
        <v>2023</v>
      </c>
      <c r="AI1576" s="3"/>
      <c r="AJ1576" s="3"/>
      <c r="AK1576" s="3"/>
      <c r="AL1576" s="3"/>
      <c r="AM1576" s="3"/>
      <c r="AN1576" s="3"/>
      <c r="AO1576" s="3"/>
      <c r="AP1576" s="3"/>
      <c r="AQ1576" s="3"/>
      <c r="AR1576" s="3"/>
    </row>
    <row r="1577" spans="1:44" x14ac:dyDescent="0.2">
      <c r="A1577" s="1">
        <v>45265.40179398148</v>
      </c>
      <c r="B1577" s="3" t="s">
        <v>167</v>
      </c>
      <c r="C1577" s="2">
        <v>45265</v>
      </c>
      <c r="D1577" s="3" t="s">
        <v>344</v>
      </c>
      <c r="E1577" s="3">
        <v>4</v>
      </c>
      <c r="F1577" s="3">
        <v>3</v>
      </c>
      <c r="G1577" s="3">
        <v>4</v>
      </c>
      <c r="H1577" s="3">
        <v>4</v>
      </c>
      <c r="I1577" s="3">
        <v>4</v>
      </c>
      <c r="J1577" s="3">
        <v>4</v>
      </c>
      <c r="K1577" s="3"/>
      <c r="L1577" s="3"/>
      <c r="M1577" s="3"/>
      <c r="N1577" s="3"/>
      <c r="O1577" s="3"/>
      <c r="P1577" s="3"/>
      <c r="Q1577" s="3"/>
      <c r="R1577" s="3"/>
      <c r="S1577" s="3"/>
      <c r="T1577" s="3"/>
      <c r="U1577" s="3"/>
      <c r="V1577" s="3"/>
      <c r="W1577" s="3"/>
      <c r="X1577" s="3"/>
      <c r="Y1577" s="3"/>
      <c r="Z1577" s="3"/>
      <c r="AA1577" s="3"/>
      <c r="AB1577" s="3"/>
      <c r="AC1577" s="3"/>
      <c r="AD1577" s="3"/>
      <c r="AE1577" s="3"/>
      <c r="AF1577" s="3">
        <f t="shared" si="36"/>
        <v>23</v>
      </c>
      <c r="AG1577" s="3">
        <f>_xlfn.ISOWEEKNUM(EDF[[#This Row],[Date]])</f>
        <v>49</v>
      </c>
      <c r="AH1577" s="3">
        <f>YEAR(EDF[[#This Row],[Date]])</f>
        <v>2023</v>
      </c>
      <c r="AI1577" s="3"/>
      <c r="AJ1577" s="3"/>
      <c r="AK1577" s="3"/>
      <c r="AL1577" s="3"/>
      <c r="AM1577" s="3"/>
      <c r="AN1577" s="3"/>
      <c r="AO1577" s="3"/>
      <c r="AP1577" s="3"/>
      <c r="AQ1577" s="3"/>
      <c r="AR1577" s="3"/>
    </row>
    <row r="1578" spans="1:44" x14ac:dyDescent="0.2">
      <c r="A1578" s="1">
        <v>45265.411643518521</v>
      </c>
      <c r="B1578" s="3" t="s">
        <v>106</v>
      </c>
      <c r="C1578" s="2">
        <v>45265</v>
      </c>
      <c r="D1578" s="3" t="s">
        <v>344</v>
      </c>
      <c r="E1578" s="3">
        <v>4</v>
      </c>
      <c r="F1578" s="3">
        <v>4</v>
      </c>
      <c r="G1578" s="3">
        <v>4</v>
      </c>
      <c r="H1578" s="3">
        <v>4</v>
      </c>
      <c r="I1578" s="3">
        <v>4</v>
      </c>
      <c r="J1578" s="3">
        <v>5</v>
      </c>
      <c r="K1578" s="3"/>
      <c r="L1578" s="3"/>
      <c r="M1578" s="3"/>
      <c r="N1578" s="3"/>
      <c r="O1578" s="3"/>
      <c r="P1578" s="3"/>
      <c r="Q1578" s="3"/>
      <c r="R1578" s="3"/>
      <c r="S1578" s="3"/>
      <c r="T1578" s="3"/>
      <c r="U1578" s="3"/>
      <c r="V1578" s="3"/>
      <c r="W1578" s="3"/>
      <c r="X1578" s="3"/>
      <c r="Y1578" s="3"/>
      <c r="Z1578" s="3"/>
      <c r="AA1578" s="3"/>
      <c r="AB1578" s="3"/>
      <c r="AC1578" s="3"/>
      <c r="AD1578" s="3"/>
      <c r="AE1578" s="3"/>
      <c r="AF1578" s="3">
        <f t="shared" si="36"/>
        <v>25</v>
      </c>
      <c r="AG1578" s="3">
        <f>_xlfn.ISOWEEKNUM(EDF[[#This Row],[Date]])</f>
        <v>49</v>
      </c>
      <c r="AH1578" s="3">
        <f>YEAR(EDF[[#This Row],[Date]])</f>
        <v>2023</v>
      </c>
      <c r="AI1578" s="3"/>
      <c r="AJ1578" s="3"/>
      <c r="AK1578" s="3"/>
      <c r="AL1578" s="3"/>
      <c r="AM1578" s="3"/>
      <c r="AN1578" s="3"/>
      <c r="AO1578" s="3"/>
      <c r="AP1578" s="3"/>
      <c r="AQ1578" s="3"/>
      <c r="AR1578" s="3"/>
    </row>
    <row r="1579" spans="1:44" x14ac:dyDescent="0.2">
      <c r="A1579" s="1">
        <v>45265.411689814813</v>
      </c>
      <c r="B1579" s="3" t="s">
        <v>168</v>
      </c>
      <c r="C1579" s="2">
        <v>45265</v>
      </c>
      <c r="D1579" s="3" t="s">
        <v>343</v>
      </c>
      <c r="E1579" s="3">
        <v>3</v>
      </c>
      <c r="F1579" s="3">
        <v>2</v>
      </c>
      <c r="G1579" s="3">
        <v>5</v>
      </c>
      <c r="H1579" s="3">
        <v>5</v>
      </c>
      <c r="I1579" s="3">
        <v>4</v>
      </c>
      <c r="J1579" s="3">
        <v>5</v>
      </c>
      <c r="K1579" s="3"/>
      <c r="L1579" s="3"/>
      <c r="M1579" s="3"/>
      <c r="N1579" s="3"/>
      <c r="O1579" s="3"/>
      <c r="P1579" s="3"/>
      <c r="Q1579" s="3"/>
      <c r="R1579" s="3"/>
      <c r="S1579" s="3"/>
      <c r="T1579" s="3"/>
      <c r="U1579" s="3"/>
      <c r="V1579" s="3"/>
      <c r="W1579" s="3"/>
      <c r="X1579" s="3"/>
      <c r="Y1579" s="3"/>
      <c r="Z1579" s="3"/>
      <c r="AA1579" s="3"/>
      <c r="AB1579" s="3"/>
      <c r="AC1579" s="3"/>
      <c r="AD1579" s="3"/>
      <c r="AE1579" s="3"/>
      <c r="AF1579" s="3">
        <f t="shared" si="36"/>
        <v>24</v>
      </c>
      <c r="AG1579" s="3">
        <f>_xlfn.ISOWEEKNUM(EDF[[#This Row],[Date]])</f>
        <v>49</v>
      </c>
      <c r="AH1579" s="3">
        <f>YEAR(EDF[[#This Row],[Date]])</f>
        <v>2023</v>
      </c>
      <c r="AI1579" s="3"/>
      <c r="AJ1579" s="3"/>
      <c r="AK1579" s="3"/>
      <c r="AL1579" s="3"/>
      <c r="AM1579" s="3"/>
      <c r="AN1579" s="3"/>
      <c r="AO1579" s="3"/>
      <c r="AP1579" s="3"/>
      <c r="AQ1579" s="3"/>
      <c r="AR1579" s="3"/>
    </row>
    <row r="1580" spans="1:44" x14ac:dyDescent="0.2">
      <c r="A1580" s="1">
        <v>45265.448865740742</v>
      </c>
      <c r="B1580" s="3" t="s">
        <v>112</v>
      </c>
      <c r="C1580" s="2">
        <v>45265</v>
      </c>
      <c r="D1580" s="3" t="s">
        <v>343</v>
      </c>
      <c r="E1580" s="3">
        <v>3</v>
      </c>
      <c r="F1580" s="3">
        <v>3</v>
      </c>
      <c r="G1580" s="3">
        <v>2</v>
      </c>
      <c r="H1580" s="3">
        <v>5</v>
      </c>
      <c r="I1580" s="3">
        <v>3</v>
      </c>
      <c r="J1580" s="3">
        <v>3</v>
      </c>
      <c r="K1580" s="3"/>
      <c r="L1580" s="3">
        <v>3</v>
      </c>
      <c r="M1580" s="3" t="s">
        <v>335</v>
      </c>
      <c r="N1580" s="3"/>
      <c r="O1580" s="3"/>
      <c r="P1580" s="3"/>
      <c r="Q1580" s="3"/>
      <c r="R1580" s="3"/>
      <c r="S1580" s="3"/>
      <c r="T1580" s="3"/>
      <c r="U1580" s="3"/>
      <c r="V1580" s="3"/>
      <c r="W1580" s="3"/>
      <c r="X1580" s="3"/>
      <c r="Y1580" s="3"/>
      <c r="Z1580" s="3"/>
      <c r="AA1580" s="3"/>
      <c r="AB1580" s="3"/>
      <c r="AC1580" s="3"/>
      <c r="AD1580" s="3"/>
      <c r="AE1580" s="3"/>
      <c r="AF1580" s="3">
        <f t="shared" si="36"/>
        <v>19</v>
      </c>
      <c r="AG1580" s="3">
        <f>_xlfn.ISOWEEKNUM(EDF[[#This Row],[Date]])</f>
        <v>49</v>
      </c>
      <c r="AH1580" s="3">
        <f>YEAR(EDF[[#This Row],[Date]])</f>
        <v>2023</v>
      </c>
      <c r="AI1580" s="3"/>
      <c r="AJ1580" s="3"/>
      <c r="AK1580" s="3"/>
      <c r="AL1580" s="3"/>
      <c r="AM1580" s="3"/>
      <c r="AN1580" s="3"/>
      <c r="AO1580" s="3"/>
      <c r="AP1580" s="3"/>
      <c r="AQ1580" s="3"/>
      <c r="AR1580" s="3"/>
    </row>
    <row r="1581" spans="1:44" x14ac:dyDescent="0.2">
      <c r="A1581" s="1">
        <v>45265.460266203707</v>
      </c>
      <c r="B1581" s="3" t="s">
        <v>230</v>
      </c>
      <c r="C1581" s="2">
        <v>45265</v>
      </c>
      <c r="D1581" s="3" t="s">
        <v>334</v>
      </c>
      <c r="E1581" s="3">
        <v>4</v>
      </c>
      <c r="F1581" s="3">
        <v>4</v>
      </c>
      <c r="G1581" s="3">
        <v>3</v>
      </c>
      <c r="H1581" s="3">
        <v>4</v>
      </c>
      <c r="I1581" s="3">
        <v>4</v>
      </c>
      <c r="J1581" s="3">
        <v>4</v>
      </c>
      <c r="K1581" s="3"/>
      <c r="L1581" s="3"/>
      <c r="M1581" s="3"/>
      <c r="N1581" s="3"/>
      <c r="O1581" s="3"/>
      <c r="P1581" s="3"/>
      <c r="Q1581" s="3"/>
      <c r="R1581" s="3"/>
      <c r="S1581" s="3"/>
      <c r="T1581" s="3"/>
      <c r="U1581" s="3"/>
      <c r="V1581" s="3"/>
      <c r="W1581" s="3"/>
      <c r="X1581" s="3"/>
      <c r="Y1581" s="3"/>
      <c r="Z1581" s="3"/>
      <c r="AA1581" s="3"/>
      <c r="AB1581" s="3"/>
      <c r="AC1581" s="3"/>
      <c r="AD1581" s="3"/>
      <c r="AE1581" s="3"/>
      <c r="AF1581" s="3">
        <f t="shared" si="36"/>
        <v>23</v>
      </c>
      <c r="AG1581" s="3">
        <f>_xlfn.ISOWEEKNUM(EDF[[#This Row],[Date]])</f>
        <v>49</v>
      </c>
      <c r="AH1581" s="3">
        <f>YEAR(EDF[[#This Row],[Date]])</f>
        <v>2023</v>
      </c>
      <c r="AI1581" s="3"/>
      <c r="AJ1581" s="3"/>
      <c r="AK1581" s="3"/>
      <c r="AL1581" s="3"/>
      <c r="AM1581" s="3"/>
      <c r="AN1581" s="3"/>
      <c r="AO1581" s="3"/>
      <c r="AP1581" s="3"/>
      <c r="AQ1581" s="3"/>
      <c r="AR1581" s="3"/>
    </row>
    <row r="1582" spans="1:44" x14ac:dyDescent="0.2">
      <c r="A1582" s="1">
        <v>45265.461041666669</v>
      </c>
      <c r="B1582" s="3" t="s">
        <v>193</v>
      </c>
      <c r="C1582" s="2">
        <v>45265</v>
      </c>
      <c r="D1582" s="3" t="s">
        <v>343</v>
      </c>
      <c r="E1582" s="3">
        <v>5</v>
      </c>
      <c r="F1582" s="3">
        <v>4</v>
      </c>
      <c r="G1582" s="3">
        <v>5</v>
      </c>
      <c r="H1582" s="3">
        <v>5</v>
      </c>
      <c r="I1582" s="3">
        <v>4</v>
      </c>
      <c r="J1582" s="3">
        <v>3</v>
      </c>
      <c r="K1582" s="3"/>
      <c r="L1582" s="3">
        <v>1</v>
      </c>
      <c r="M1582" s="3"/>
      <c r="N1582" s="3"/>
      <c r="O1582" s="3"/>
      <c r="P1582" s="3"/>
      <c r="Q1582" s="3"/>
      <c r="R1582" s="3"/>
      <c r="S1582" s="3"/>
      <c r="T1582" s="3"/>
      <c r="U1582" s="3"/>
      <c r="V1582" s="3"/>
      <c r="W1582" s="3" t="s">
        <v>337</v>
      </c>
      <c r="X1582" s="3"/>
      <c r="Y1582" s="3" t="s">
        <v>339</v>
      </c>
      <c r="Z1582" s="3"/>
      <c r="AA1582" s="3"/>
      <c r="AB1582" s="3"/>
      <c r="AC1582" s="3"/>
      <c r="AD1582" s="3"/>
      <c r="AE1582" s="3"/>
      <c r="AF1582" s="3">
        <f t="shared" si="36"/>
        <v>26</v>
      </c>
      <c r="AG1582" s="3">
        <f>_xlfn.ISOWEEKNUM(EDF[[#This Row],[Date]])</f>
        <v>49</v>
      </c>
      <c r="AH1582" s="3">
        <f>YEAR(EDF[[#This Row],[Date]])</f>
        <v>2023</v>
      </c>
      <c r="AI1582" s="3"/>
      <c r="AJ1582" s="3"/>
      <c r="AK1582" s="3"/>
      <c r="AL1582" s="3"/>
      <c r="AM1582" s="3"/>
      <c r="AN1582" s="3"/>
      <c r="AO1582" s="3"/>
      <c r="AP1582" s="3"/>
      <c r="AQ1582" s="3"/>
      <c r="AR1582" s="3"/>
    </row>
    <row r="1583" spans="1:44" x14ac:dyDescent="0.2">
      <c r="A1583" s="1">
        <v>45265.461400462962</v>
      </c>
      <c r="B1583" s="3" t="s">
        <v>233</v>
      </c>
      <c r="C1583" s="2">
        <v>45265</v>
      </c>
      <c r="D1583" s="3" t="s">
        <v>344</v>
      </c>
      <c r="E1583" s="3">
        <v>3</v>
      </c>
      <c r="F1583" s="3">
        <v>4</v>
      </c>
      <c r="G1583" s="3">
        <v>4</v>
      </c>
      <c r="H1583" s="3">
        <v>4</v>
      </c>
      <c r="I1583" s="3">
        <v>4</v>
      </c>
      <c r="J1583" s="3">
        <v>4</v>
      </c>
      <c r="K1583" s="3"/>
      <c r="L1583" s="3"/>
      <c r="M1583" s="3"/>
      <c r="N1583" s="3"/>
      <c r="O1583" s="3"/>
      <c r="P1583" s="3"/>
      <c r="Q1583" s="3"/>
      <c r="R1583" s="3"/>
      <c r="S1583" s="3"/>
      <c r="T1583" s="3"/>
      <c r="U1583" s="3"/>
      <c r="V1583" s="3"/>
      <c r="W1583" s="3"/>
      <c r="X1583" s="3"/>
      <c r="Y1583" s="3"/>
      <c r="Z1583" s="3"/>
      <c r="AA1583" s="3"/>
      <c r="AB1583" s="3"/>
      <c r="AC1583" s="3"/>
      <c r="AD1583" s="3"/>
      <c r="AE1583" s="3"/>
      <c r="AF1583" s="3">
        <f t="shared" si="36"/>
        <v>23</v>
      </c>
      <c r="AG1583" s="3">
        <f>_xlfn.ISOWEEKNUM(EDF[[#This Row],[Date]])</f>
        <v>49</v>
      </c>
      <c r="AH1583" s="3">
        <f>YEAR(EDF[[#This Row],[Date]])</f>
        <v>2023</v>
      </c>
      <c r="AI1583" s="3"/>
      <c r="AJ1583" s="3"/>
      <c r="AK1583" s="3"/>
      <c r="AL1583" s="3"/>
      <c r="AM1583" s="3"/>
      <c r="AN1583" s="3"/>
      <c r="AO1583" s="3"/>
      <c r="AP1583" s="3"/>
      <c r="AQ1583" s="3"/>
      <c r="AR1583" s="3"/>
    </row>
    <row r="1584" spans="1:44" x14ac:dyDescent="0.2">
      <c r="A1584" s="1">
        <v>45265.461851851855</v>
      </c>
      <c r="B1584" s="3" t="s">
        <v>240</v>
      </c>
      <c r="C1584" s="2">
        <v>45265</v>
      </c>
      <c r="D1584" s="3" t="s">
        <v>344</v>
      </c>
      <c r="E1584" s="3">
        <v>3</v>
      </c>
      <c r="F1584" s="3">
        <v>3</v>
      </c>
      <c r="G1584" s="3">
        <v>2</v>
      </c>
      <c r="H1584" s="3">
        <v>3</v>
      </c>
      <c r="I1584" s="3">
        <v>4</v>
      </c>
      <c r="J1584" s="3">
        <v>4</v>
      </c>
      <c r="K1584" s="3"/>
      <c r="L1584" s="3"/>
      <c r="M1584" s="3"/>
      <c r="N1584" s="3"/>
      <c r="O1584" s="3"/>
      <c r="P1584" s="3"/>
      <c r="Q1584" s="3"/>
      <c r="R1584" s="3"/>
      <c r="S1584" s="3"/>
      <c r="T1584" s="3"/>
      <c r="U1584" s="3"/>
      <c r="V1584" s="3"/>
      <c r="W1584" s="3"/>
      <c r="X1584" s="3"/>
      <c r="Y1584" s="3"/>
      <c r="Z1584" s="3"/>
      <c r="AA1584" s="3"/>
      <c r="AB1584" s="3"/>
      <c r="AC1584" s="3"/>
      <c r="AD1584" s="3"/>
      <c r="AE1584" s="3"/>
      <c r="AF1584" s="3">
        <f t="shared" si="36"/>
        <v>19</v>
      </c>
      <c r="AG1584" s="3">
        <f>_xlfn.ISOWEEKNUM(EDF[[#This Row],[Date]])</f>
        <v>49</v>
      </c>
      <c r="AH1584" s="3">
        <f>YEAR(EDF[[#This Row],[Date]])</f>
        <v>2023</v>
      </c>
      <c r="AI1584" s="3"/>
      <c r="AJ1584" s="3"/>
      <c r="AK1584" s="3"/>
      <c r="AL1584" s="3"/>
      <c r="AM1584" s="3"/>
      <c r="AN1584" s="3"/>
      <c r="AO1584" s="3"/>
      <c r="AP1584" s="3"/>
      <c r="AQ1584" s="3"/>
      <c r="AR1584" s="3"/>
    </row>
    <row r="1585" spans="1:44" x14ac:dyDescent="0.2">
      <c r="A1585" s="1">
        <v>45265.462500000001</v>
      </c>
      <c r="B1585" s="3" t="s">
        <v>78</v>
      </c>
      <c r="C1585" s="2">
        <v>45265</v>
      </c>
      <c r="D1585" s="3" t="s">
        <v>334</v>
      </c>
      <c r="E1585" s="3">
        <v>1</v>
      </c>
      <c r="F1585" s="3">
        <v>3</v>
      </c>
      <c r="G1585" s="3">
        <v>2</v>
      </c>
      <c r="H1585" s="3">
        <v>3</v>
      </c>
      <c r="I1585" s="3">
        <v>3</v>
      </c>
      <c r="J1585" s="3">
        <v>4</v>
      </c>
      <c r="K1585" s="3" t="s">
        <v>493</v>
      </c>
      <c r="L1585" s="3"/>
      <c r="M1585" s="3"/>
      <c r="N1585" s="3"/>
      <c r="O1585" s="3"/>
      <c r="P1585" s="3"/>
      <c r="Q1585" s="3"/>
      <c r="R1585" s="3"/>
      <c r="S1585" s="3"/>
      <c r="T1585" s="3"/>
      <c r="U1585" s="3"/>
      <c r="V1585" s="3"/>
      <c r="W1585" s="3"/>
      <c r="X1585" s="3"/>
      <c r="Y1585" s="3"/>
      <c r="Z1585" s="3"/>
      <c r="AA1585" s="3"/>
      <c r="AB1585" s="3"/>
      <c r="AC1585" s="3"/>
      <c r="AD1585" s="3"/>
      <c r="AE1585" s="3"/>
      <c r="AF1585" s="3">
        <f t="shared" si="36"/>
        <v>16</v>
      </c>
      <c r="AG1585" s="3">
        <f>_xlfn.ISOWEEKNUM(EDF[[#This Row],[Date]])</f>
        <v>49</v>
      </c>
      <c r="AH1585" s="3">
        <f>YEAR(EDF[[#This Row],[Date]])</f>
        <v>2023</v>
      </c>
      <c r="AI1585" s="3"/>
      <c r="AJ1585" s="3"/>
      <c r="AK1585" s="3"/>
      <c r="AL1585" s="3"/>
      <c r="AM1585" s="3"/>
      <c r="AN1585" s="3"/>
      <c r="AO1585" s="3"/>
      <c r="AP1585" s="3"/>
      <c r="AQ1585" s="3"/>
      <c r="AR1585" s="3"/>
    </row>
    <row r="1586" spans="1:44" x14ac:dyDescent="0.2">
      <c r="A1586" s="1">
        <v>45265.462893518517</v>
      </c>
      <c r="B1586" s="3" t="s">
        <v>134</v>
      </c>
      <c r="C1586" s="2">
        <v>45265</v>
      </c>
      <c r="D1586" s="3" t="s">
        <v>334</v>
      </c>
      <c r="E1586" s="3">
        <v>5</v>
      </c>
      <c r="F1586" s="3">
        <v>3</v>
      </c>
      <c r="G1586" s="3">
        <v>4</v>
      </c>
      <c r="H1586" s="3">
        <v>3</v>
      </c>
      <c r="I1586" s="3">
        <v>3</v>
      </c>
      <c r="J1586" s="3">
        <v>3</v>
      </c>
      <c r="K1586" s="3"/>
      <c r="L1586" s="3">
        <v>3</v>
      </c>
      <c r="M1586" s="3"/>
      <c r="N1586" s="3"/>
      <c r="O1586" s="3" t="s">
        <v>339</v>
      </c>
      <c r="P1586" s="3"/>
      <c r="Q1586" s="3"/>
      <c r="R1586" s="3"/>
      <c r="S1586" s="3"/>
      <c r="T1586" s="3"/>
      <c r="U1586" s="3"/>
      <c r="V1586" s="3"/>
      <c r="W1586" s="3" t="s">
        <v>339</v>
      </c>
      <c r="X1586" s="3"/>
      <c r="Y1586" s="3"/>
      <c r="Z1586" s="3"/>
      <c r="AA1586" s="3"/>
      <c r="AB1586" s="3"/>
      <c r="AC1586" s="3"/>
      <c r="AD1586" s="3"/>
      <c r="AE1586" s="3"/>
      <c r="AF1586" s="3">
        <f t="shared" si="36"/>
        <v>21</v>
      </c>
      <c r="AG1586" s="3">
        <f>_xlfn.ISOWEEKNUM(EDF[[#This Row],[Date]])</f>
        <v>49</v>
      </c>
      <c r="AH1586" s="3">
        <f>YEAR(EDF[[#This Row],[Date]])</f>
        <v>2023</v>
      </c>
      <c r="AI1586" s="3"/>
      <c r="AJ1586" s="3"/>
      <c r="AK1586" s="3"/>
      <c r="AL1586" s="3"/>
      <c r="AM1586" s="3"/>
      <c r="AN1586" s="3"/>
      <c r="AO1586" s="3"/>
      <c r="AP1586" s="3"/>
      <c r="AQ1586" s="3"/>
      <c r="AR1586" s="3"/>
    </row>
    <row r="1587" spans="1:44" x14ac:dyDescent="0.2">
      <c r="A1587" s="1">
        <v>45265.466874999998</v>
      </c>
      <c r="B1587" s="3" t="s">
        <v>109</v>
      </c>
      <c r="C1587" s="2">
        <v>45265</v>
      </c>
      <c r="D1587" s="3" t="s">
        <v>334</v>
      </c>
      <c r="E1587" s="3">
        <v>4</v>
      </c>
      <c r="F1587" s="3">
        <v>3</v>
      </c>
      <c r="G1587" s="3">
        <v>4</v>
      </c>
      <c r="H1587" s="3">
        <v>4</v>
      </c>
      <c r="I1587" s="3">
        <v>3</v>
      </c>
      <c r="J1587" s="3">
        <v>5</v>
      </c>
      <c r="K1587" s="3"/>
      <c r="L1587" s="3"/>
      <c r="M1587" s="3"/>
      <c r="N1587" s="3"/>
      <c r="O1587" s="3"/>
      <c r="P1587" s="3"/>
      <c r="Q1587" s="3"/>
      <c r="R1587" s="3"/>
      <c r="S1587" s="3"/>
      <c r="T1587" s="3"/>
      <c r="U1587" s="3"/>
      <c r="V1587" s="3"/>
      <c r="W1587" s="3"/>
      <c r="X1587" s="3"/>
      <c r="Y1587" s="3"/>
      <c r="Z1587" s="3"/>
      <c r="AA1587" s="3"/>
      <c r="AB1587" s="3"/>
      <c r="AC1587" s="3"/>
      <c r="AD1587" s="3"/>
      <c r="AE1587" s="3"/>
      <c r="AF1587" s="3">
        <f t="shared" si="36"/>
        <v>23</v>
      </c>
      <c r="AG1587" s="3">
        <f>_xlfn.ISOWEEKNUM(EDF[[#This Row],[Date]])</f>
        <v>49</v>
      </c>
      <c r="AH1587" s="3">
        <f>YEAR(EDF[[#This Row],[Date]])</f>
        <v>2023</v>
      </c>
      <c r="AI1587" s="3"/>
      <c r="AJ1587" s="3"/>
      <c r="AK1587" s="3"/>
      <c r="AL1587" s="3"/>
      <c r="AM1587" s="3"/>
      <c r="AN1587" s="3"/>
      <c r="AO1587" s="3"/>
      <c r="AP1587" s="3"/>
      <c r="AQ1587" s="3"/>
      <c r="AR1587" s="3"/>
    </row>
    <row r="1588" spans="1:44" x14ac:dyDescent="0.2">
      <c r="A1588" s="1">
        <v>45265.467407407406</v>
      </c>
      <c r="B1588" s="3" t="s">
        <v>86</v>
      </c>
      <c r="C1588" s="2">
        <v>45265</v>
      </c>
      <c r="D1588" s="3" t="s">
        <v>343</v>
      </c>
      <c r="E1588" s="3">
        <v>2</v>
      </c>
      <c r="F1588" s="3">
        <v>2</v>
      </c>
      <c r="G1588" s="3">
        <v>4</v>
      </c>
      <c r="H1588" s="3">
        <v>4</v>
      </c>
      <c r="I1588" s="3">
        <v>3</v>
      </c>
      <c r="J1588" s="3">
        <v>4</v>
      </c>
      <c r="K1588" s="3" t="s">
        <v>494</v>
      </c>
      <c r="L1588" s="3"/>
      <c r="M1588" s="3"/>
      <c r="N1588" s="3"/>
      <c r="O1588" s="3"/>
      <c r="P1588" s="3"/>
      <c r="Q1588" s="3"/>
      <c r="R1588" s="3"/>
      <c r="S1588" s="3"/>
      <c r="T1588" s="3"/>
      <c r="U1588" s="3"/>
      <c r="V1588" s="3"/>
      <c r="W1588" s="3"/>
      <c r="X1588" s="3"/>
      <c r="Y1588" s="3"/>
      <c r="Z1588" s="3"/>
      <c r="AA1588" s="3"/>
      <c r="AB1588" s="3"/>
      <c r="AC1588" s="3"/>
      <c r="AD1588" s="3"/>
      <c r="AE1588" s="3"/>
      <c r="AF1588" s="3">
        <f t="shared" si="36"/>
        <v>19</v>
      </c>
      <c r="AG1588" s="3">
        <f>_xlfn.ISOWEEKNUM(EDF[[#This Row],[Date]])</f>
        <v>49</v>
      </c>
      <c r="AH1588" s="3">
        <f>YEAR(EDF[[#This Row],[Date]])</f>
        <v>2023</v>
      </c>
      <c r="AI1588" s="3"/>
      <c r="AJ1588" s="3"/>
      <c r="AK1588" s="3"/>
      <c r="AL1588" s="3"/>
      <c r="AM1588" s="3"/>
      <c r="AN1588" s="3"/>
      <c r="AO1588" s="3"/>
      <c r="AP1588" s="3"/>
      <c r="AQ1588" s="3"/>
      <c r="AR1588" s="3"/>
    </row>
    <row r="1589" spans="1:44" x14ac:dyDescent="0.2">
      <c r="A1589" s="1">
        <v>45265.470509259256</v>
      </c>
      <c r="B1589" s="3" t="s">
        <v>243</v>
      </c>
      <c r="C1589" s="2">
        <v>45265</v>
      </c>
      <c r="D1589" s="3" t="s">
        <v>334</v>
      </c>
      <c r="E1589" s="3">
        <v>5</v>
      </c>
      <c r="F1589" s="3">
        <v>4</v>
      </c>
      <c r="G1589" s="3">
        <v>4</v>
      </c>
      <c r="H1589" s="3">
        <v>4</v>
      </c>
      <c r="I1589" s="3">
        <v>3</v>
      </c>
      <c r="J1589" s="3">
        <v>5</v>
      </c>
      <c r="K1589" s="3"/>
      <c r="L1589" s="3"/>
      <c r="M1589" s="3"/>
      <c r="N1589" s="3"/>
      <c r="O1589" s="3"/>
      <c r="P1589" s="3"/>
      <c r="Q1589" s="3"/>
      <c r="R1589" s="3"/>
      <c r="S1589" s="3"/>
      <c r="T1589" s="3"/>
      <c r="U1589" s="3"/>
      <c r="V1589" s="3"/>
      <c r="W1589" s="3"/>
      <c r="X1589" s="3"/>
      <c r="Y1589" s="3"/>
      <c r="Z1589" s="3"/>
      <c r="AA1589" s="3"/>
      <c r="AB1589" s="3"/>
      <c r="AC1589" s="3"/>
      <c r="AD1589" s="3"/>
      <c r="AE1589" s="3"/>
      <c r="AF1589" s="3">
        <f t="shared" si="36"/>
        <v>25</v>
      </c>
      <c r="AG1589" s="3">
        <f>_xlfn.ISOWEEKNUM(EDF[[#This Row],[Date]])</f>
        <v>49</v>
      </c>
      <c r="AH1589" s="3">
        <f>YEAR(EDF[[#This Row],[Date]])</f>
        <v>2023</v>
      </c>
      <c r="AI1589" s="3"/>
      <c r="AJ1589" s="3"/>
      <c r="AK1589" s="3"/>
      <c r="AL1589" s="3"/>
      <c r="AM1589" s="3"/>
      <c r="AN1589" s="3"/>
      <c r="AO1589" s="3"/>
      <c r="AP1589" s="3"/>
      <c r="AQ1589" s="3"/>
      <c r="AR1589" s="3"/>
    </row>
    <row r="1590" spans="1:44" x14ac:dyDescent="0.2">
      <c r="A1590" s="1">
        <v>45265.479398148149</v>
      </c>
      <c r="B1590" s="3" t="s">
        <v>211</v>
      </c>
      <c r="C1590" s="2">
        <v>45265</v>
      </c>
      <c r="D1590" s="3" t="s">
        <v>334</v>
      </c>
      <c r="E1590" s="3">
        <v>4</v>
      </c>
      <c r="F1590" s="3">
        <v>3</v>
      </c>
      <c r="G1590" s="3">
        <v>3</v>
      </c>
      <c r="H1590" s="3">
        <v>4</v>
      </c>
      <c r="I1590" s="3">
        <v>4</v>
      </c>
      <c r="J1590" s="3">
        <v>4</v>
      </c>
      <c r="K1590" s="3"/>
      <c r="L1590" s="3"/>
      <c r="M1590" s="3"/>
      <c r="N1590" s="3"/>
      <c r="O1590" s="3"/>
      <c r="P1590" s="3"/>
      <c r="Q1590" s="3"/>
      <c r="R1590" s="3"/>
      <c r="S1590" s="3"/>
      <c r="T1590" s="3"/>
      <c r="U1590" s="3"/>
      <c r="V1590" s="3"/>
      <c r="W1590" s="3"/>
      <c r="X1590" s="3"/>
      <c r="Y1590" s="3"/>
      <c r="Z1590" s="3"/>
      <c r="AA1590" s="3"/>
      <c r="AB1590" s="3"/>
      <c r="AC1590" s="3"/>
      <c r="AD1590" s="3"/>
      <c r="AE1590" s="3"/>
      <c r="AF1590" s="3">
        <f t="shared" si="36"/>
        <v>22</v>
      </c>
      <c r="AG1590" s="3">
        <f>_xlfn.ISOWEEKNUM(EDF[[#This Row],[Date]])</f>
        <v>49</v>
      </c>
      <c r="AH1590" s="3">
        <f>YEAR(EDF[[#This Row],[Date]])</f>
        <v>2023</v>
      </c>
      <c r="AI1590" s="3"/>
      <c r="AJ1590" s="3"/>
      <c r="AK1590" s="3"/>
      <c r="AL1590" s="3"/>
      <c r="AM1590" s="3"/>
      <c r="AN1590" s="3"/>
      <c r="AO1590" s="3"/>
      <c r="AP1590" s="3"/>
      <c r="AQ1590" s="3"/>
      <c r="AR1590" s="3"/>
    </row>
    <row r="1591" spans="1:44" x14ac:dyDescent="0.2">
      <c r="A1591" s="1">
        <v>45265.488854166666</v>
      </c>
      <c r="B1591" s="3" t="s">
        <v>93</v>
      </c>
      <c r="C1591" s="2">
        <v>45265</v>
      </c>
      <c r="D1591" s="3" t="s">
        <v>343</v>
      </c>
      <c r="E1591" s="3">
        <v>3</v>
      </c>
      <c r="F1591" s="3">
        <v>2</v>
      </c>
      <c r="G1591" s="3">
        <v>2</v>
      </c>
      <c r="H1591" s="3">
        <v>3</v>
      </c>
      <c r="I1591" s="3">
        <v>2</v>
      </c>
      <c r="J1591" s="3">
        <v>3</v>
      </c>
      <c r="K1591" s="3" t="s">
        <v>213</v>
      </c>
      <c r="L1591" s="3"/>
      <c r="M1591" s="3"/>
      <c r="N1591" s="3"/>
      <c r="O1591" s="3"/>
      <c r="P1591" s="3"/>
      <c r="Q1591" s="3"/>
      <c r="R1591" s="3"/>
      <c r="S1591" s="3"/>
      <c r="T1591" s="3"/>
      <c r="U1591" s="3"/>
      <c r="V1591" s="3"/>
      <c r="W1591" s="3"/>
      <c r="X1591" s="3"/>
      <c r="Y1591" s="3"/>
      <c r="Z1591" s="3"/>
      <c r="AA1591" s="3"/>
      <c r="AB1591" s="3"/>
      <c r="AC1591" s="3"/>
      <c r="AD1591" s="3"/>
      <c r="AE1591" s="3"/>
      <c r="AF1591" s="3">
        <f t="shared" si="36"/>
        <v>15</v>
      </c>
      <c r="AG1591" s="3">
        <f>_xlfn.ISOWEEKNUM(EDF[[#This Row],[Date]])</f>
        <v>49</v>
      </c>
      <c r="AH1591" s="3">
        <f>YEAR(EDF[[#This Row],[Date]])</f>
        <v>2023</v>
      </c>
      <c r="AI1591" s="3"/>
      <c r="AJ1591" s="3"/>
      <c r="AK1591" s="3"/>
      <c r="AL1591" s="3"/>
      <c r="AM1591" s="3"/>
      <c r="AN1591" s="3"/>
      <c r="AO1591" s="3"/>
      <c r="AP1591" s="3"/>
      <c r="AQ1591" s="3"/>
      <c r="AR1591" s="3"/>
    </row>
    <row r="1592" spans="1:44" x14ac:dyDescent="0.2">
      <c r="A1592" s="1">
        <v>45265.49417824074</v>
      </c>
      <c r="B1592" s="3" t="s">
        <v>171</v>
      </c>
      <c r="C1592" s="2">
        <v>45265</v>
      </c>
      <c r="D1592" s="3" t="s">
        <v>336</v>
      </c>
      <c r="E1592" s="3">
        <v>5</v>
      </c>
      <c r="F1592" s="3">
        <v>4</v>
      </c>
      <c r="G1592" s="3">
        <v>3</v>
      </c>
      <c r="H1592" s="3">
        <v>4</v>
      </c>
      <c r="I1592" s="3">
        <v>3</v>
      </c>
      <c r="J1592" s="3">
        <v>4</v>
      </c>
      <c r="K1592" s="3" t="s">
        <v>495</v>
      </c>
      <c r="L1592" s="3"/>
      <c r="M1592" s="3"/>
      <c r="N1592" s="3"/>
      <c r="O1592" s="3"/>
      <c r="P1592" s="3"/>
      <c r="Q1592" s="3"/>
      <c r="R1592" s="3"/>
      <c r="S1592" s="3"/>
      <c r="T1592" s="3"/>
      <c r="U1592" s="3"/>
      <c r="V1592" s="3"/>
      <c r="W1592" s="3"/>
      <c r="X1592" s="3"/>
      <c r="Y1592" s="3"/>
      <c r="Z1592" s="3"/>
      <c r="AA1592" s="3"/>
      <c r="AB1592" s="3"/>
      <c r="AC1592" s="3"/>
      <c r="AD1592" s="3"/>
      <c r="AE1592" s="3"/>
      <c r="AF1592" s="3">
        <f t="shared" si="36"/>
        <v>23</v>
      </c>
      <c r="AG1592" s="3">
        <f>_xlfn.ISOWEEKNUM(EDF[[#This Row],[Date]])</f>
        <v>49</v>
      </c>
      <c r="AH1592" s="3">
        <f>YEAR(EDF[[#This Row],[Date]])</f>
        <v>2023</v>
      </c>
      <c r="AI1592" s="3"/>
      <c r="AJ1592" s="3"/>
      <c r="AK1592" s="3"/>
      <c r="AL1592" s="3"/>
      <c r="AM1592" s="3"/>
      <c r="AN1592" s="3"/>
      <c r="AO1592" s="3"/>
      <c r="AP1592" s="3"/>
      <c r="AQ1592" s="3"/>
      <c r="AR1592" s="3"/>
    </row>
    <row r="1593" spans="1:44" x14ac:dyDescent="0.2">
      <c r="A1593" s="1">
        <v>45265.497523148151</v>
      </c>
      <c r="B1593" s="3" t="s">
        <v>83</v>
      </c>
      <c r="C1593" s="2">
        <v>45265</v>
      </c>
      <c r="D1593" s="3" t="s">
        <v>334</v>
      </c>
      <c r="E1593" s="3">
        <v>5</v>
      </c>
      <c r="F1593" s="3">
        <v>4</v>
      </c>
      <c r="G1593" s="3">
        <v>5</v>
      </c>
      <c r="H1593" s="3">
        <v>4</v>
      </c>
      <c r="I1593" s="3">
        <v>3</v>
      </c>
      <c r="J1593" s="3">
        <v>5</v>
      </c>
      <c r="K1593" s="3"/>
      <c r="L1593" s="3"/>
      <c r="M1593" s="3"/>
      <c r="N1593" s="3"/>
      <c r="O1593" s="3"/>
      <c r="P1593" s="3"/>
      <c r="Q1593" s="3"/>
      <c r="R1593" s="3"/>
      <c r="S1593" s="3"/>
      <c r="T1593" s="3"/>
      <c r="U1593" s="3"/>
      <c r="V1593" s="3"/>
      <c r="W1593" s="3"/>
      <c r="X1593" s="3"/>
      <c r="Y1593" s="3"/>
      <c r="Z1593" s="3"/>
      <c r="AA1593" s="3"/>
      <c r="AB1593" s="3"/>
      <c r="AC1593" s="3"/>
      <c r="AD1593" s="3"/>
      <c r="AE1593" s="3"/>
      <c r="AF1593" s="3">
        <f t="shared" si="36"/>
        <v>26</v>
      </c>
      <c r="AG1593" s="3">
        <f>_xlfn.ISOWEEKNUM(EDF[[#This Row],[Date]])</f>
        <v>49</v>
      </c>
      <c r="AH1593" s="3">
        <f>YEAR(EDF[[#This Row],[Date]])</f>
        <v>2023</v>
      </c>
      <c r="AI1593" s="3"/>
      <c r="AJ1593" s="3"/>
      <c r="AK1593" s="3"/>
      <c r="AL1593" s="3"/>
      <c r="AM1593" s="3"/>
      <c r="AN1593" s="3"/>
      <c r="AO1593" s="3"/>
      <c r="AP1593" s="3"/>
      <c r="AQ1593" s="3"/>
      <c r="AR1593" s="3"/>
    </row>
    <row r="1594" spans="1:44" x14ac:dyDescent="0.2">
      <c r="A1594" s="1">
        <v>45265.497627314813</v>
      </c>
      <c r="B1594" s="3" t="s">
        <v>111</v>
      </c>
      <c r="C1594" s="2">
        <v>45265</v>
      </c>
      <c r="D1594" s="3" t="s">
        <v>334</v>
      </c>
      <c r="E1594" s="3">
        <v>2</v>
      </c>
      <c r="F1594" s="3">
        <v>2</v>
      </c>
      <c r="G1594" s="3">
        <v>3</v>
      </c>
      <c r="H1594" s="3">
        <v>4</v>
      </c>
      <c r="I1594" s="3">
        <v>3</v>
      </c>
      <c r="J1594" s="3">
        <v>3</v>
      </c>
      <c r="K1594" s="3"/>
      <c r="L1594" s="3"/>
      <c r="M1594" s="3"/>
      <c r="N1594" s="3"/>
      <c r="O1594" s="3"/>
      <c r="P1594" s="3"/>
      <c r="Q1594" s="3"/>
      <c r="R1594" s="3"/>
      <c r="S1594" s="3"/>
      <c r="T1594" s="3"/>
      <c r="U1594" s="3"/>
      <c r="V1594" s="3"/>
      <c r="W1594" s="3"/>
      <c r="X1594" s="3"/>
      <c r="Y1594" s="3"/>
      <c r="Z1594" s="3"/>
      <c r="AA1594" s="3"/>
      <c r="AB1594" s="3"/>
      <c r="AC1594" s="3"/>
      <c r="AD1594" s="3"/>
      <c r="AE1594" s="3"/>
      <c r="AF1594" s="3">
        <f t="shared" si="36"/>
        <v>17</v>
      </c>
      <c r="AG1594" s="3">
        <f>_xlfn.ISOWEEKNUM(EDF[[#This Row],[Date]])</f>
        <v>49</v>
      </c>
      <c r="AH1594" s="3">
        <f>YEAR(EDF[[#This Row],[Date]])</f>
        <v>2023</v>
      </c>
      <c r="AI1594" s="3"/>
      <c r="AJ1594" s="3"/>
      <c r="AK1594" s="3"/>
      <c r="AL1594" s="3"/>
      <c r="AM1594" s="3"/>
      <c r="AN1594" s="3"/>
      <c r="AO1594" s="3"/>
      <c r="AP1594" s="3"/>
      <c r="AQ1594" s="3"/>
      <c r="AR1594" s="3"/>
    </row>
    <row r="1595" spans="1:44" x14ac:dyDescent="0.2">
      <c r="A1595" s="1">
        <v>45265.508159722223</v>
      </c>
      <c r="B1595" s="3" t="s">
        <v>80</v>
      </c>
      <c r="C1595" s="2">
        <v>45265</v>
      </c>
      <c r="D1595" s="3" t="s">
        <v>336</v>
      </c>
      <c r="E1595" s="3">
        <v>4</v>
      </c>
      <c r="F1595" s="3">
        <v>2</v>
      </c>
      <c r="G1595" s="3">
        <v>2</v>
      </c>
      <c r="H1595" s="3">
        <v>2</v>
      </c>
      <c r="I1595" s="3">
        <v>2</v>
      </c>
      <c r="J1595" s="3">
        <v>2</v>
      </c>
      <c r="K1595" s="3"/>
      <c r="L1595" s="3"/>
      <c r="M1595" s="3"/>
      <c r="N1595" s="3"/>
      <c r="O1595" s="3"/>
      <c r="P1595" s="3"/>
      <c r="Q1595" s="3"/>
      <c r="R1595" s="3"/>
      <c r="S1595" s="3"/>
      <c r="T1595" s="3"/>
      <c r="U1595" s="3"/>
      <c r="V1595" s="3"/>
      <c r="W1595" s="3"/>
      <c r="X1595" s="3"/>
      <c r="Y1595" s="3"/>
      <c r="Z1595" s="3"/>
      <c r="AA1595" s="3"/>
      <c r="AB1595" s="3"/>
      <c r="AC1595" s="3"/>
      <c r="AD1595" s="3"/>
      <c r="AE1595" s="3"/>
      <c r="AF1595" s="3">
        <f t="shared" si="36"/>
        <v>14</v>
      </c>
      <c r="AG1595" s="3">
        <f>_xlfn.ISOWEEKNUM(EDF[[#This Row],[Date]])</f>
        <v>49</v>
      </c>
      <c r="AH1595" s="3">
        <f>YEAR(EDF[[#This Row],[Date]])</f>
        <v>2023</v>
      </c>
      <c r="AI1595" s="3"/>
      <c r="AJ1595" s="3"/>
      <c r="AK1595" s="3"/>
      <c r="AL1595" s="3"/>
      <c r="AM1595" s="3"/>
      <c r="AN1595" s="3"/>
      <c r="AO1595" s="3"/>
      <c r="AP1595" s="3"/>
      <c r="AQ1595" s="3"/>
      <c r="AR1595" s="3"/>
    </row>
    <row r="1596" spans="1:44" x14ac:dyDescent="0.2">
      <c r="A1596" s="1">
        <v>45265.52039351852</v>
      </c>
      <c r="B1596" s="3" t="s">
        <v>107</v>
      </c>
      <c r="C1596" s="2">
        <v>45265</v>
      </c>
      <c r="D1596" s="3" t="s">
        <v>344</v>
      </c>
      <c r="E1596" s="3">
        <v>4</v>
      </c>
      <c r="F1596" s="3">
        <v>3</v>
      </c>
      <c r="G1596" s="3">
        <v>3</v>
      </c>
      <c r="H1596" s="3">
        <v>4</v>
      </c>
      <c r="I1596" s="3">
        <v>3</v>
      </c>
      <c r="J1596" s="3">
        <v>3</v>
      </c>
      <c r="K1596" s="3"/>
      <c r="L1596" s="3"/>
      <c r="M1596" s="3"/>
      <c r="N1596" s="3"/>
      <c r="O1596" s="3"/>
      <c r="P1596" s="3"/>
      <c r="Q1596" s="3"/>
      <c r="R1596" s="3"/>
      <c r="S1596" s="3"/>
      <c r="T1596" s="3"/>
      <c r="U1596" s="3"/>
      <c r="V1596" s="3"/>
      <c r="W1596" s="3"/>
      <c r="X1596" s="3"/>
      <c r="Y1596" s="3"/>
      <c r="Z1596" s="3"/>
      <c r="AA1596" s="3"/>
      <c r="AB1596" s="3"/>
      <c r="AC1596" s="3"/>
      <c r="AD1596" s="3"/>
      <c r="AE1596" s="3"/>
      <c r="AF1596" s="3">
        <f t="shared" si="36"/>
        <v>20</v>
      </c>
      <c r="AG1596" s="3">
        <f>_xlfn.ISOWEEKNUM(EDF[[#This Row],[Date]])</f>
        <v>49</v>
      </c>
      <c r="AH1596" s="3">
        <f>YEAR(EDF[[#This Row],[Date]])</f>
        <v>2023</v>
      </c>
      <c r="AI1596" s="3"/>
      <c r="AJ1596" s="3"/>
      <c r="AK1596" s="3"/>
      <c r="AL1596" s="3"/>
      <c r="AM1596" s="3"/>
      <c r="AN1596" s="3"/>
      <c r="AO1596" s="3"/>
      <c r="AP1596" s="3"/>
      <c r="AQ1596" s="3"/>
      <c r="AR1596" s="3"/>
    </row>
    <row r="1597" spans="1:44" x14ac:dyDescent="0.2">
      <c r="A1597" s="1">
        <v>45265.523773148147</v>
      </c>
      <c r="B1597" s="3" t="s">
        <v>208</v>
      </c>
      <c r="C1597" s="2">
        <v>45265</v>
      </c>
      <c r="D1597" s="3" t="s">
        <v>344</v>
      </c>
      <c r="E1597" s="3">
        <v>5</v>
      </c>
      <c r="F1597" s="3">
        <v>5</v>
      </c>
      <c r="G1597" s="3">
        <v>5</v>
      </c>
      <c r="H1597" s="3">
        <v>5</v>
      </c>
      <c r="I1597" s="3">
        <v>5</v>
      </c>
      <c r="J1597" s="3">
        <v>5</v>
      </c>
      <c r="K1597" s="3"/>
      <c r="L1597" s="3"/>
      <c r="M1597" s="3"/>
      <c r="N1597" s="3"/>
      <c r="O1597" s="3"/>
      <c r="P1597" s="3"/>
      <c r="Q1597" s="3"/>
      <c r="R1597" s="3"/>
      <c r="S1597" s="3"/>
      <c r="T1597" s="3"/>
      <c r="U1597" s="3"/>
      <c r="V1597" s="3"/>
      <c r="W1597" s="3"/>
      <c r="X1597" s="3"/>
      <c r="Y1597" s="3"/>
      <c r="Z1597" s="3"/>
      <c r="AA1597" s="3"/>
      <c r="AB1597" s="3"/>
      <c r="AC1597" s="3"/>
      <c r="AD1597" s="3"/>
      <c r="AE1597" s="3"/>
      <c r="AF1597" s="3">
        <f t="shared" si="36"/>
        <v>30</v>
      </c>
      <c r="AG1597" s="3">
        <f>_xlfn.ISOWEEKNUM(EDF[[#This Row],[Date]])</f>
        <v>49</v>
      </c>
      <c r="AH1597" s="3">
        <f>YEAR(EDF[[#This Row],[Date]])</f>
        <v>2023</v>
      </c>
      <c r="AI1597" s="3"/>
      <c r="AJ1597" s="3"/>
      <c r="AK1597" s="3"/>
      <c r="AL1597" s="3"/>
      <c r="AM1597" s="3"/>
      <c r="AN1597" s="3"/>
      <c r="AO1597" s="3"/>
      <c r="AP1597" s="3"/>
      <c r="AQ1597" s="3"/>
      <c r="AR1597" s="3"/>
    </row>
    <row r="1598" spans="1:44" x14ac:dyDescent="0.2">
      <c r="A1598" s="1">
        <v>45265.551747685182</v>
      </c>
      <c r="B1598" s="3" t="s">
        <v>188</v>
      </c>
      <c r="C1598" s="2">
        <v>45265</v>
      </c>
      <c r="D1598" s="3" t="s">
        <v>334</v>
      </c>
      <c r="E1598" s="3">
        <v>3</v>
      </c>
      <c r="F1598" s="3">
        <v>3</v>
      </c>
      <c r="G1598" s="3">
        <v>2</v>
      </c>
      <c r="H1598" s="3">
        <v>3</v>
      </c>
      <c r="I1598" s="3">
        <v>4</v>
      </c>
      <c r="J1598" s="3">
        <v>4</v>
      </c>
      <c r="K1598" s="3"/>
      <c r="L1598" s="3"/>
      <c r="M1598" s="3"/>
      <c r="N1598" s="3"/>
      <c r="O1598" s="3"/>
      <c r="P1598" s="3"/>
      <c r="Q1598" s="3"/>
      <c r="R1598" s="3"/>
      <c r="S1598" s="3"/>
      <c r="T1598" s="3"/>
      <c r="U1598" s="3"/>
      <c r="V1598" s="3"/>
      <c r="W1598" s="3"/>
      <c r="X1598" s="3"/>
      <c r="Y1598" s="3"/>
      <c r="Z1598" s="3"/>
      <c r="AA1598" s="3"/>
      <c r="AB1598" s="3"/>
      <c r="AC1598" s="3"/>
      <c r="AD1598" s="3"/>
      <c r="AE1598" s="3"/>
      <c r="AF1598" s="3">
        <f t="shared" si="36"/>
        <v>19</v>
      </c>
      <c r="AG1598" s="3">
        <f>_xlfn.ISOWEEKNUM(EDF[[#This Row],[Date]])</f>
        <v>49</v>
      </c>
      <c r="AH1598" s="3">
        <f>YEAR(EDF[[#This Row],[Date]])</f>
        <v>2023</v>
      </c>
      <c r="AI1598" s="3"/>
      <c r="AJ1598" s="3"/>
      <c r="AK1598" s="3"/>
      <c r="AL1598" s="3"/>
      <c r="AM1598" s="3"/>
      <c r="AN1598" s="3"/>
      <c r="AO1598" s="3"/>
      <c r="AP1598" s="3"/>
      <c r="AQ1598" s="3"/>
      <c r="AR1598" s="3"/>
    </row>
    <row r="1599" spans="1:44" x14ac:dyDescent="0.2">
      <c r="A1599" s="1">
        <v>45265.553206018521</v>
      </c>
      <c r="B1599" s="3" t="s">
        <v>142</v>
      </c>
      <c r="C1599" s="2">
        <v>45265</v>
      </c>
      <c r="D1599" s="3" t="s">
        <v>336</v>
      </c>
      <c r="E1599" s="3">
        <v>4</v>
      </c>
      <c r="F1599" s="3">
        <v>4</v>
      </c>
      <c r="G1599" s="3">
        <v>3</v>
      </c>
      <c r="H1599" s="3">
        <v>4</v>
      </c>
      <c r="I1599" s="3">
        <v>3</v>
      </c>
      <c r="J1599" s="3">
        <v>4</v>
      </c>
      <c r="K1599" s="3"/>
      <c r="L1599" s="3"/>
      <c r="M1599" s="3"/>
      <c r="N1599" s="3"/>
      <c r="O1599" s="3"/>
      <c r="P1599" s="3"/>
      <c r="Q1599" s="3"/>
      <c r="R1599" s="3"/>
      <c r="S1599" s="3"/>
      <c r="T1599" s="3"/>
      <c r="U1599" s="3"/>
      <c r="V1599" s="3"/>
      <c r="W1599" s="3"/>
      <c r="X1599" s="3"/>
      <c r="Y1599" s="3"/>
      <c r="Z1599" s="3"/>
      <c r="AA1599" s="3"/>
      <c r="AB1599" s="3"/>
      <c r="AC1599" s="3"/>
      <c r="AD1599" s="3"/>
      <c r="AE1599" s="3"/>
      <c r="AF1599" s="3">
        <f t="shared" si="36"/>
        <v>22</v>
      </c>
      <c r="AG1599" s="3">
        <f>_xlfn.ISOWEEKNUM(EDF[[#This Row],[Date]])</f>
        <v>49</v>
      </c>
      <c r="AH1599" s="3">
        <f>YEAR(EDF[[#This Row],[Date]])</f>
        <v>2023</v>
      </c>
      <c r="AI1599" s="3"/>
      <c r="AJ1599" s="3"/>
      <c r="AK1599" s="3"/>
      <c r="AL1599" s="3"/>
      <c r="AM1599" s="3"/>
      <c r="AN1599" s="3"/>
      <c r="AO1599" s="3"/>
      <c r="AP1599" s="3"/>
      <c r="AQ1599" s="3"/>
      <c r="AR1599" s="3"/>
    </row>
    <row r="1600" spans="1:44" x14ac:dyDescent="0.2">
      <c r="A1600" s="1">
        <v>45265.561574074076</v>
      </c>
      <c r="B1600" s="3" t="s">
        <v>135</v>
      </c>
      <c r="C1600" s="2">
        <v>45265</v>
      </c>
      <c r="D1600" s="3" t="s">
        <v>343</v>
      </c>
      <c r="E1600" s="3">
        <v>4</v>
      </c>
      <c r="F1600" s="3">
        <v>4</v>
      </c>
      <c r="G1600" s="3">
        <v>3</v>
      </c>
      <c r="H1600" s="3">
        <v>3</v>
      </c>
      <c r="I1600" s="3">
        <v>4</v>
      </c>
      <c r="J1600" s="3">
        <v>4</v>
      </c>
      <c r="K1600" s="3"/>
      <c r="L1600" s="3"/>
      <c r="M1600" s="3"/>
      <c r="N1600" s="3"/>
      <c r="O1600" s="3"/>
      <c r="P1600" s="3"/>
      <c r="Q1600" s="3"/>
      <c r="R1600" s="3"/>
      <c r="S1600" s="3"/>
      <c r="T1600" s="3"/>
      <c r="U1600" s="3"/>
      <c r="V1600" s="3"/>
      <c r="W1600" s="3"/>
      <c r="X1600" s="3"/>
      <c r="Y1600" s="3"/>
      <c r="Z1600" s="3"/>
      <c r="AA1600" s="3"/>
      <c r="AB1600" s="3"/>
      <c r="AC1600" s="3"/>
      <c r="AD1600" s="3"/>
      <c r="AE1600" s="3"/>
      <c r="AF1600" s="3">
        <f t="shared" si="36"/>
        <v>22</v>
      </c>
      <c r="AG1600" s="3">
        <f>_xlfn.ISOWEEKNUM(EDF[[#This Row],[Date]])</f>
        <v>49</v>
      </c>
      <c r="AH1600" s="3">
        <f>YEAR(EDF[[#This Row],[Date]])</f>
        <v>2023</v>
      </c>
      <c r="AI1600" s="3"/>
      <c r="AJ1600" s="3"/>
      <c r="AK1600" s="3"/>
      <c r="AL1600" s="3"/>
      <c r="AM1600" s="3"/>
      <c r="AN1600" s="3"/>
      <c r="AO1600" s="3"/>
      <c r="AP1600" s="3"/>
      <c r="AQ1600" s="3"/>
      <c r="AR1600" s="3"/>
    </row>
    <row r="1601" spans="1:44" x14ac:dyDescent="0.2">
      <c r="A1601" s="1">
        <v>45265.702708333331</v>
      </c>
      <c r="B1601" s="3" t="s">
        <v>496</v>
      </c>
      <c r="C1601" s="2">
        <v>45265</v>
      </c>
      <c r="D1601" s="3" t="s">
        <v>334</v>
      </c>
      <c r="E1601" s="3">
        <v>4</v>
      </c>
      <c r="F1601" s="3">
        <v>4</v>
      </c>
      <c r="G1601" s="3">
        <v>3</v>
      </c>
      <c r="H1601" s="3">
        <v>4</v>
      </c>
      <c r="I1601" s="3">
        <v>2</v>
      </c>
      <c r="J1601" s="3">
        <v>3</v>
      </c>
      <c r="K1601" s="3"/>
      <c r="L1601" s="3"/>
      <c r="M1601" s="3"/>
      <c r="N1601" s="3"/>
      <c r="O1601" s="3"/>
      <c r="P1601" s="3"/>
      <c r="Q1601" s="3"/>
      <c r="R1601" s="3"/>
      <c r="S1601" s="3"/>
      <c r="T1601" s="3"/>
      <c r="U1601" s="3"/>
      <c r="V1601" s="3"/>
      <c r="W1601" s="3"/>
      <c r="X1601" s="3"/>
      <c r="Y1601" s="3"/>
      <c r="Z1601" s="3"/>
      <c r="AA1601" s="3"/>
      <c r="AB1601" s="3"/>
      <c r="AC1601" s="3"/>
      <c r="AD1601" s="3"/>
      <c r="AE1601" s="3"/>
      <c r="AF1601" s="3">
        <f t="shared" si="36"/>
        <v>20</v>
      </c>
      <c r="AG1601" s="3">
        <f>_xlfn.ISOWEEKNUM(EDF[[#This Row],[Date]])</f>
        <v>49</v>
      </c>
      <c r="AH1601" s="3">
        <f>YEAR(EDF[[#This Row],[Date]])</f>
        <v>2023</v>
      </c>
      <c r="AI1601" s="3"/>
      <c r="AJ1601" s="3"/>
      <c r="AK1601" s="3"/>
      <c r="AL1601" s="3"/>
      <c r="AM1601" s="3"/>
      <c r="AN1601" s="3"/>
      <c r="AO1601" s="3"/>
      <c r="AP1601" s="3"/>
      <c r="AQ1601" s="3"/>
      <c r="AR1601" s="3"/>
    </row>
    <row r="1602" spans="1:44" x14ac:dyDescent="0.2">
      <c r="A1602" s="1">
        <v>45266.271979166668</v>
      </c>
      <c r="B1602" s="3" t="s">
        <v>305</v>
      </c>
      <c r="C1602" s="2">
        <v>45266</v>
      </c>
      <c r="D1602" s="3" t="s">
        <v>334</v>
      </c>
      <c r="E1602" s="3">
        <v>3</v>
      </c>
      <c r="F1602" s="3">
        <v>3</v>
      </c>
      <c r="G1602" s="3">
        <v>2</v>
      </c>
      <c r="H1602" s="3">
        <v>3</v>
      </c>
      <c r="I1602" s="3">
        <v>4</v>
      </c>
      <c r="J1602" s="3">
        <v>4</v>
      </c>
      <c r="K1602" s="3"/>
      <c r="L1602" s="3">
        <v>7</v>
      </c>
      <c r="M1602" s="3"/>
      <c r="N1602" s="3"/>
      <c r="O1602" s="3"/>
      <c r="P1602" s="3"/>
      <c r="Q1602" s="3"/>
      <c r="R1602" s="3"/>
      <c r="S1602" s="3"/>
      <c r="T1602" s="3"/>
      <c r="U1602" s="3"/>
      <c r="V1602" s="3"/>
      <c r="W1602" s="3"/>
      <c r="X1602" s="3"/>
      <c r="Y1602" s="3"/>
      <c r="Z1602" s="3"/>
      <c r="AA1602" s="3"/>
      <c r="AB1602" s="3" t="s">
        <v>337</v>
      </c>
      <c r="AC1602" s="3"/>
      <c r="AD1602" s="3"/>
      <c r="AE1602" s="3"/>
      <c r="AF1602" s="3">
        <f t="shared" si="36"/>
        <v>19</v>
      </c>
      <c r="AG1602" s="3">
        <f>_xlfn.ISOWEEKNUM(EDF[[#This Row],[Date]])</f>
        <v>49</v>
      </c>
      <c r="AH1602" s="3">
        <f>YEAR(EDF[[#This Row],[Date]])</f>
        <v>2023</v>
      </c>
      <c r="AI1602" s="3"/>
      <c r="AJ1602" s="3"/>
      <c r="AK1602" s="3"/>
      <c r="AL1602" s="3"/>
      <c r="AM1602" s="3"/>
      <c r="AN1602" s="3"/>
      <c r="AO1602" s="3"/>
      <c r="AP1602" s="3"/>
      <c r="AQ1602" s="3"/>
      <c r="AR1602" s="3"/>
    </row>
    <row r="1603" spans="1:44" x14ac:dyDescent="0.2">
      <c r="A1603" s="1">
        <v>45266.355428240742</v>
      </c>
      <c r="B1603" s="3" t="s">
        <v>496</v>
      </c>
      <c r="C1603" s="2">
        <v>45266</v>
      </c>
      <c r="D1603" s="3" t="s">
        <v>334</v>
      </c>
      <c r="E1603" s="3">
        <v>3</v>
      </c>
      <c r="F1603" s="3">
        <v>3</v>
      </c>
      <c r="G1603" s="3">
        <v>3</v>
      </c>
      <c r="H1603" s="3">
        <v>3</v>
      </c>
      <c r="I1603" s="3">
        <v>3</v>
      </c>
      <c r="J1603" s="3">
        <v>3</v>
      </c>
      <c r="K1603" s="3"/>
      <c r="L1603" s="3"/>
      <c r="M1603" s="3"/>
      <c r="N1603" s="3"/>
      <c r="O1603" s="3"/>
      <c r="P1603" s="3"/>
      <c r="Q1603" s="3"/>
      <c r="R1603" s="3"/>
      <c r="S1603" s="3"/>
      <c r="T1603" s="3"/>
      <c r="U1603" s="3"/>
      <c r="V1603" s="3"/>
      <c r="W1603" s="3"/>
      <c r="X1603" s="3"/>
      <c r="Y1603" s="3"/>
      <c r="Z1603" s="3"/>
      <c r="AA1603" s="3"/>
      <c r="AB1603" s="3"/>
      <c r="AC1603" s="3"/>
      <c r="AD1603" s="3"/>
      <c r="AE1603" s="3"/>
      <c r="AF1603" s="3">
        <f t="shared" si="36"/>
        <v>18</v>
      </c>
      <c r="AG1603" s="3">
        <f>_xlfn.ISOWEEKNUM(EDF[[#This Row],[Date]])</f>
        <v>49</v>
      </c>
      <c r="AH1603" s="3">
        <f>YEAR(EDF[[#This Row],[Date]])</f>
        <v>2023</v>
      </c>
      <c r="AI1603" s="3"/>
      <c r="AJ1603" s="3"/>
      <c r="AK1603" s="3"/>
      <c r="AL1603" s="3"/>
      <c r="AM1603" s="3"/>
      <c r="AN1603" s="3"/>
      <c r="AO1603" s="3"/>
      <c r="AP1603" s="3"/>
      <c r="AQ1603" s="3"/>
      <c r="AR1603" s="3"/>
    </row>
    <row r="1604" spans="1:44" x14ac:dyDescent="0.2">
      <c r="A1604" s="1">
        <v>45266.36310185185</v>
      </c>
      <c r="B1604" s="3" t="s">
        <v>167</v>
      </c>
      <c r="C1604" s="2">
        <v>45266</v>
      </c>
      <c r="D1604" s="3" t="s">
        <v>344</v>
      </c>
      <c r="E1604" s="3">
        <v>4</v>
      </c>
      <c r="F1604" s="3">
        <v>3</v>
      </c>
      <c r="G1604" s="3">
        <v>4</v>
      </c>
      <c r="H1604" s="3">
        <v>3</v>
      </c>
      <c r="I1604" s="3">
        <v>3</v>
      </c>
      <c r="J1604" s="3">
        <v>4</v>
      </c>
      <c r="K1604" s="3"/>
      <c r="L1604" s="3"/>
      <c r="M1604" s="3"/>
      <c r="N1604" s="3"/>
      <c r="O1604" s="3"/>
      <c r="P1604" s="3"/>
      <c r="Q1604" s="3"/>
      <c r="R1604" s="3"/>
      <c r="S1604" s="3"/>
      <c r="T1604" s="3"/>
      <c r="U1604" s="3"/>
      <c r="V1604" s="3"/>
      <c r="W1604" s="3"/>
      <c r="X1604" s="3"/>
      <c r="Y1604" s="3"/>
      <c r="Z1604" s="3"/>
      <c r="AA1604" s="3"/>
      <c r="AB1604" s="3"/>
      <c r="AC1604" s="3"/>
      <c r="AD1604" s="3"/>
      <c r="AE1604" s="3"/>
      <c r="AF1604" s="3">
        <f t="shared" si="36"/>
        <v>21</v>
      </c>
      <c r="AG1604" s="3">
        <f>_xlfn.ISOWEEKNUM(EDF[[#This Row],[Date]])</f>
        <v>49</v>
      </c>
      <c r="AH1604" s="3">
        <f>YEAR(EDF[[#This Row],[Date]])</f>
        <v>2023</v>
      </c>
      <c r="AI1604" s="3"/>
      <c r="AJ1604" s="3"/>
      <c r="AK1604" s="3"/>
      <c r="AL1604" s="3"/>
      <c r="AM1604" s="3"/>
      <c r="AN1604" s="3"/>
      <c r="AO1604" s="3"/>
      <c r="AP1604" s="3"/>
      <c r="AQ1604" s="3"/>
      <c r="AR1604" s="3"/>
    </row>
    <row r="1605" spans="1:44" x14ac:dyDescent="0.2">
      <c r="A1605" s="1">
        <v>45266.378622685188</v>
      </c>
      <c r="B1605" s="3" t="s">
        <v>99</v>
      </c>
      <c r="C1605" s="2">
        <v>45266</v>
      </c>
      <c r="D1605" s="3" t="s">
        <v>343</v>
      </c>
      <c r="E1605" s="3">
        <v>3</v>
      </c>
      <c r="F1605" s="3">
        <v>2</v>
      </c>
      <c r="G1605" s="3">
        <v>3</v>
      </c>
      <c r="H1605" s="3">
        <v>4</v>
      </c>
      <c r="I1605" s="3">
        <v>4</v>
      </c>
      <c r="J1605" s="3">
        <v>3</v>
      </c>
      <c r="K1605" s="3"/>
      <c r="L1605" s="3"/>
      <c r="M1605" s="3"/>
      <c r="N1605" s="3"/>
      <c r="O1605" s="3"/>
      <c r="P1605" s="3"/>
      <c r="Q1605" s="3"/>
      <c r="R1605" s="3"/>
      <c r="S1605" s="3"/>
      <c r="T1605" s="3"/>
      <c r="U1605" s="3"/>
      <c r="V1605" s="3"/>
      <c r="W1605" s="3"/>
      <c r="X1605" s="3"/>
      <c r="Y1605" s="3"/>
      <c r="Z1605" s="3"/>
      <c r="AA1605" s="3"/>
      <c r="AB1605" s="3"/>
      <c r="AC1605" s="3"/>
      <c r="AD1605" s="3"/>
      <c r="AE1605" s="3"/>
      <c r="AF1605" s="3">
        <f t="shared" si="36"/>
        <v>19</v>
      </c>
      <c r="AG1605" s="3">
        <f>_xlfn.ISOWEEKNUM(EDF[[#This Row],[Date]])</f>
        <v>49</v>
      </c>
      <c r="AH1605" s="3">
        <f>YEAR(EDF[[#This Row],[Date]])</f>
        <v>2023</v>
      </c>
      <c r="AI1605" s="3"/>
      <c r="AJ1605" s="3"/>
      <c r="AK1605" s="3"/>
      <c r="AL1605" s="3"/>
      <c r="AM1605" s="3"/>
      <c r="AN1605" s="3"/>
      <c r="AO1605" s="3"/>
      <c r="AP1605" s="3"/>
      <c r="AQ1605" s="3"/>
      <c r="AR1605" s="3"/>
    </row>
    <row r="1606" spans="1:44" x14ac:dyDescent="0.2">
      <c r="A1606" s="1">
        <v>45266.397696759261</v>
      </c>
      <c r="B1606" s="3" t="s">
        <v>205</v>
      </c>
      <c r="C1606" s="2">
        <v>45266</v>
      </c>
      <c r="D1606" s="3" t="s">
        <v>344</v>
      </c>
      <c r="E1606" s="3">
        <v>3</v>
      </c>
      <c r="F1606" s="3">
        <v>3</v>
      </c>
      <c r="G1606" s="3">
        <v>3</v>
      </c>
      <c r="H1606" s="3">
        <v>3</v>
      </c>
      <c r="I1606" s="3">
        <v>3</v>
      </c>
      <c r="J1606" s="3">
        <v>3</v>
      </c>
      <c r="K1606" s="3"/>
      <c r="L1606" s="3"/>
      <c r="M1606" s="3"/>
      <c r="N1606" s="3"/>
      <c r="O1606" s="3"/>
      <c r="P1606" s="3"/>
      <c r="Q1606" s="3"/>
      <c r="R1606" s="3"/>
      <c r="S1606" s="3"/>
      <c r="T1606" s="3"/>
      <c r="U1606" s="3"/>
      <c r="V1606" s="3"/>
      <c r="W1606" s="3"/>
      <c r="X1606" s="3"/>
      <c r="Y1606" s="3"/>
      <c r="Z1606" s="3"/>
      <c r="AA1606" s="3"/>
      <c r="AB1606" s="3"/>
      <c r="AC1606" s="3"/>
      <c r="AD1606" s="3"/>
      <c r="AE1606" s="3"/>
      <c r="AF1606" s="3">
        <f t="shared" si="36"/>
        <v>18</v>
      </c>
      <c r="AG1606" s="3">
        <f>_xlfn.ISOWEEKNUM(EDF[[#This Row],[Date]])</f>
        <v>49</v>
      </c>
      <c r="AH1606" s="3">
        <f>YEAR(EDF[[#This Row],[Date]])</f>
        <v>2023</v>
      </c>
      <c r="AI1606" s="3"/>
      <c r="AJ1606" s="3"/>
      <c r="AK1606" s="3"/>
      <c r="AL1606" s="3"/>
      <c r="AM1606" s="3"/>
      <c r="AN1606" s="3"/>
      <c r="AO1606" s="3"/>
      <c r="AP1606" s="3"/>
      <c r="AQ1606" s="3"/>
      <c r="AR1606" s="3"/>
    </row>
    <row r="1607" spans="1:44" x14ac:dyDescent="0.2">
      <c r="A1607" s="1">
        <v>45266.427476851852</v>
      </c>
      <c r="B1607" s="3" t="s">
        <v>78</v>
      </c>
      <c r="C1607" s="2">
        <v>45266</v>
      </c>
      <c r="D1607" s="3" t="s">
        <v>334</v>
      </c>
      <c r="E1607" s="3">
        <v>2</v>
      </c>
      <c r="F1607" s="3">
        <v>3</v>
      </c>
      <c r="G1607" s="3">
        <v>2</v>
      </c>
      <c r="H1607" s="3">
        <v>2</v>
      </c>
      <c r="I1607" s="3">
        <v>3</v>
      </c>
      <c r="J1607" s="3">
        <v>4</v>
      </c>
      <c r="K1607" s="3" t="s">
        <v>497</v>
      </c>
      <c r="L1607" s="3"/>
      <c r="M1607" s="3"/>
      <c r="N1607" s="3"/>
      <c r="O1607" s="3"/>
      <c r="P1607" s="3"/>
      <c r="Q1607" s="3"/>
      <c r="R1607" s="3"/>
      <c r="S1607" s="3"/>
      <c r="T1607" s="3"/>
      <c r="U1607" s="3"/>
      <c r="V1607" s="3"/>
      <c r="W1607" s="3"/>
      <c r="X1607" s="3"/>
      <c r="Y1607" s="3"/>
      <c r="Z1607" s="3"/>
      <c r="AA1607" s="3"/>
      <c r="AB1607" s="3"/>
      <c r="AC1607" s="3"/>
      <c r="AD1607" s="3"/>
      <c r="AE1607" s="3"/>
      <c r="AF1607" s="3">
        <f t="shared" si="36"/>
        <v>16</v>
      </c>
      <c r="AG1607" s="3">
        <f>_xlfn.ISOWEEKNUM(EDF[[#This Row],[Date]])</f>
        <v>49</v>
      </c>
      <c r="AH1607" s="3">
        <f>YEAR(EDF[[#This Row],[Date]])</f>
        <v>2023</v>
      </c>
      <c r="AI1607" s="3"/>
      <c r="AJ1607" s="3"/>
      <c r="AK1607" s="3"/>
      <c r="AL1607" s="3"/>
      <c r="AM1607" s="3"/>
      <c r="AN1607" s="3"/>
      <c r="AO1607" s="3"/>
      <c r="AP1607" s="3"/>
      <c r="AQ1607" s="3"/>
      <c r="AR1607" s="3"/>
    </row>
    <row r="1608" spans="1:44" x14ac:dyDescent="0.2">
      <c r="A1608" s="1">
        <v>45266.47184027778</v>
      </c>
      <c r="B1608" s="3" t="s">
        <v>313</v>
      </c>
      <c r="C1608" s="2">
        <v>45266</v>
      </c>
      <c r="D1608" s="3" t="s">
        <v>344</v>
      </c>
      <c r="E1608" s="3">
        <v>3</v>
      </c>
      <c r="F1608" s="3">
        <v>2</v>
      </c>
      <c r="G1608" s="3">
        <v>2</v>
      </c>
      <c r="H1608" s="3">
        <v>2</v>
      </c>
      <c r="I1608" s="3">
        <v>4</v>
      </c>
      <c r="J1608" s="3">
        <v>3</v>
      </c>
      <c r="K1608" s="3"/>
      <c r="L1608" s="3">
        <v>7</v>
      </c>
      <c r="M1608" s="3"/>
      <c r="N1608" s="3"/>
      <c r="O1608" s="3"/>
      <c r="P1608" s="3" t="s">
        <v>339</v>
      </c>
      <c r="Q1608" s="3"/>
      <c r="R1608" s="3"/>
      <c r="S1608" s="3"/>
      <c r="T1608" s="3"/>
      <c r="U1608" s="3"/>
      <c r="V1608" s="3"/>
      <c r="W1608" s="3"/>
      <c r="X1608" s="3"/>
      <c r="Y1608" s="3"/>
      <c r="Z1608" s="3"/>
      <c r="AA1608" s="3"/>
      <c r="AB1608" s="3"/>
      <c r="AC1608" s="3"/>
      <c r="AD1608" s="3"/>
      <c r="AE1608" s="3"/>
      <c r="AF1608" s="3">
        <f t="shared" ref="AF1608:AF1626" si="37">SUM(E1608:J1608)</f>
        <v>16</v>
      </c>
      <c r="AG1608" s="3">
        <f>_xlfn.ISOWEEKNUM(EDF[[#This Row],[Date]])</f>
        <v>49</v>
      </c>
      <c r="AH1608" s="3">
        <f>YEAR(EDF[[#This Row],[Date]])</f>
        <v>2023</v>
      </c>
      <c r="AI1608" s="3"/>
      <c r="AJ1608" s="3"/>
      <c r="AK1608" s="3"/>
      <c r="AL1608" s="3"/>
      <c r="AM1608" s="3"/>
      <c r="AN1608" s="3"/>
      <c r="AO1608" s="3"/>
      <c r="AP1608" s="3"/>
      <c r="AQ1608" s="3"/>
      <c r="AR1608" s="3"/>
    </row>
    <row r="1609" spans="1:44" x14ac:dyDescent="0.2">
      <c r="A1609" s="1">
        <v>45266.471932870372</v>
      </c>
      <c r="B1609" s="3" t="s">
        <v>80</v>
      </c>
      <c r="C1609" s="2">
        <v>45266</v>
      </c>
      <c r="D1609" s="3" t="s">
        <v>336</v>
      </c>
      <c r="E1609" s="3">
        <v>3</v>
      </c>
      <c r="F1609" s="3">
        <v>3</v>
      </c>
      <c r="G1609" s="3">
        <v>2</v>
      </c>
      <c r="H1609" s="3">
        <v>2</v>
      </c>
      <c r="I1609" s="3">
        <v>2</v>
      </c>
      <c r="J1609" s="3">
        <v>3</v>
      </c>
      <c r="K1609" s="3"/>
      <c r="L1609" s="3"/>
      <c r="M1609" s="3"/>
      <c r="N1609" s="3"/>
      <c r="O1609" s="3"/>
      <c r="P1609" s="3"/>
      <c r="Q1609" s="3"/>
      <c r="R1609" s="3"/>
      <c r="S1609" s="3"/>
      <c r="T1609" s="3"/>
      <c r="U1609" s="3"/>
      <c r="V1609" s="3"/>
      <c r="W1609" s="3"/>
      <c r="X1609" s="3"/>
      <c r="Y1609" s="3"/>
      <c r="Z1609" s="3"/>
      <c r="AA1609" s="3"/>
      <c r="AB1609" s="3"/>
      <c r="AC1609" s="3"/>
      <c r="AD1609" s="3"/>
      <c r="AE1609" s="3"/>
      <c r="AF1609" s="3">
        <f t="shared" si="37"/>
        <v>15</v>
      </c>
      <c r="AG1609" s="3">
        <f>_xlfn.ISOWEEKNUM(EDF[[#This Row],[Date]])</f>
        <v>49</v>
      </c>
      <c r="AH1609" s="3">
        <f>YEAR(EDF[[#This Row],[Date]])</f>
        <v>2023</v>
      </c>
      <c r="AI1609" s="3"/>
      <c r="AJ1609" s="3"/>
      <c r="AK1609" s="3"/>
      <c r="AL1609" s="3"/>
      <c r="AM1609" s="3"/>
      <c r="AN1609" s="3"/>
      <c r="AO1609" s="3"/>
      <c r="AP1609" s="3"/>
      <c r="AQ1609" s="3"/>
      <c r="AR1609" s="3"/>
    </row>
    <row r="1610" spans="1:44" x14ac:dyDescent="0.2">
      <c r="A1610" s="1">
        <v>45266.472627314812</v>
      </c>
      <c r="B1610" s="3" t="s">
        <v>168</v>
      </c>
      <c r="C1610" s="2">
        <v>45266</v>
      </c>
      <c r="D1610" s="3" t="s">
        <v>343</v>
      </c>
      <c r="E1610" s="3">
        <v>4</v>
      </c>
      <c r="F1610" s="3">
        <v>2</v>
      </c>
      <c r="G1610" s="3">
        <v>4</v>
      </c>
      <c r="H1610" s="3">
        <v>4</v>
      </c>
      <c r="I1610" s="3">
        <v>4</v>
      </c>
      <c r="J1610" s="3">
        <v>5</v>
      </c>
      <c r="K1610" s="3"/>
      <c r="L1610" s="3"/>
      <c r="M1610" s="3"/>
      <c r="N1610" s="3"/>
      <c r="O1610" s="3"/>
      <c r="P1610" s="3"/>
      <c r="Q1610" s="3"/>
      <c r="R1610" s="3"/>
      <c r="S1610" s="3"/>
      <c r="T1610" s="3"/>
      <c r="U1610" s="3"/>
      <c r="V1610" s="3"/>
      <c r="W1610" s="3"/>
      <c r="X1610" s="3"/>
      <c r="Y1610" s="3"/>
      <c r="Z1610" s="3"/>
      <c r="AA1610" s="3"/>
      <c r="AB1610" s="3"/>
      <c r="AC1610" s="3"/>
      <c r="AD1610" s="3"/>
      <c r="AE1610" s="3"/>
      <c r="AF1610" s="3">
        <f t="shared" si="37"/>
        <v>23</v>
      </c>
      <c r="AG1610" s="3">
        <f>_xlfn.ISOWEEKNUM(EDF[[#This Row],[Date]])</f>
        <v>49</v>
      </c>
      <c r="AH1610" s="3">
        <f>YEAR(EDF[[#This Row],[Date]])</f>
        <v>2023</v>
      </c>
      <c r="AI1610" s="3"/>
      <c r="AJ1610" s="3"/>
      <c r="AK1610" s="3"/>
      <c r="AL1610" s="3"/>
      <c r="AM1610" s="3"/>
      <c r="AN1610" s="3"/>
      <c r="AO1610" s="3"/>
      <c r="AP1610" s="3"/>
      <c r="AQ1610" s="3"/>
      <c r="AR1610" s="3"/>
    </row>
    <row r="1611" spans="1:44" x14ac:dyDescent="0.2">
      <c r="A1611" s="1">
        <v>45266.473946759259</v>
      </c>
      <c r="B1611" s="3" t="s">
        <v>192</v>
      </c>
      <c r="C1611" s="2">
        <v>45266</v>
      </c>
      <c r="D1611" s="3" t="s">
        <v>343</v>
      </c>
      <c r="E1611" s="3">
        <v>3</v>
      </c>
      <c r="F1611" s="3">
        <v>3</v>
      </c>
      <c r="G1611" s="3">
        <v>4</v>
      </c>
      <c r="H1611" s="3">
        <v>4</v>
      </c>
      <c r="I1611" s="3">
        <v>4</v>
      </c>
      <c r="J1611" s="3">
        <v>4</v>
      </c>
      <c r="K1611" s="3" t="s">
        <v>498</v>
      </c>
      <c r="L1611" s="3">
        <v>1</v>
      </c>
      <c r="M1611" s="3"/>
      <c r="N1611" s="3"/>
      <c r="O1611" s="3"/>
      <c r="P1611" s="3"/>
      <c r="Q1611" s="3"/>
      <c r="R1611" s="3"/>
      <c r="S1611" s="3"/>
      <c r="T1611" s="3"/>
      <c r="U1611" s="3"/>
      <c r="V1611" s="3"/>
      <c r="W1611" s="3"/>
      <c r="X1611" s="3"/>
      <c r="Y1611" s="3"/>
      <c r="Z1611" s="3" t="s">
        <v>339</v>
      </c>
      <c r="AA1611" s="3"/>
      <c r="AB1611" s="3"/>
      <c r="AC1611" s="3"/>
      <c r="AD1611" s="3"/>
      <c r="AE1611" s="3"/>
      <c r="AF1611" s="3">
        <f t="shared" si="37"/>
        <v>22</v>
      </c>
      <c r="AG1611" s="3">
        <f>_xlfn.ISOWEEKNUM(EDF[[#This Row],[Date]])</f>
        <v>49</v>
      </c>
      <c r="AH1611" s="3">
        <f>YEAR(EDF[[#This Row],[Date]])</f>
        <v>2023</v>
      </c>
      <c r="AI1611" s="3"/>
      <c r="AJ1611" s="3"/>
      <c r="AK1611" s="3"/>
      <c r="AL1611" s="3"/>
      <c r="AM1611" s="3"/>
      <c r="AN1611" s="3"/>
      <c r="AO1611" s="3"/>
      <c r="AP1611" s="3"/>
      <c r="AQ1611" s="3"/>
      <c r="AR1611" s="3"/>
    </row>
    <row r="1612" spans="1:44" x14ac:dyDescent="0.2">
      <c r="A1612" s="1">
        <v>45266.475983796299</v>
      </c>
      <c r="B1612" s="3" t="s">
        <v>181</v>
      </c>
      <c r="C1612" s="2">
        <v>45266</v>
      </c>
      <c r="D1612" s="3" t="s">
        <v>344</v>
      </c>
      <c r="E1612" s="3">
        <v>3</v>
      </c>
      <c r="F1612" s="3">
        <v>4</v>
      </c>
      <c r="G1612" s="3">
        <v>3</v>
      </c>
      <c r="H1612" s="3">
        <v>3</v>
      </c>
      <c r="I1612" s="3">
        <v>3</v>
      </c>
      <c r="J1612" s="3">
        <v>3</v>
      </c>
      <c r="K1612" s="3"/>
      <c r="L1612" s="3"/>
      <c r="M1612" s="3"/>
      <c r="N1612" s="3"/>
      <c r="O1612" s="3"/>
      <c r="P1612" s="3"/>
      <c r="Q1612" s="3"/>
      <c r="R1612" s="3"/>
      <c r="S1612" s="3"/>
      <c r="T1612" s="3"/>
      <c r="U1612" s="3"/>
      <c r="V1612" s="3"/>
      <c r="W1612" s="3"/>
      <c r="X1612" s="3"/>
      <c r="Y1612" s="3"/>
      <c r="Z1612" s="3"/>
      <c r="AA1612" s="3"/>
      <c r="AB1612" s="3"/>
      <c r="AC1612" s="3"/>
      <c r="AD1612" s="3"/>
      <c r="AE1612" s="3"/>
      <c r="AF1612" s="3">
        <f t="shared" si="37"/>
        <v>19</v>
      </c>
      <c r="AG1612" s="3">
        <f>_xlfn.ISOWEEKNUM(EDF[[#This Row],[Date]])</f>
        <v>49</v>
      </c>
      <c r="AH1612" s="3">
        <f>YEAR(EDF[[#This Row],[Date]])</f>
        <v>2023</v>
      </c>
      <c r="AI1612" s="3"/>
      <c r="AJ1612" s="3"/>
      <c r="AK1612" s="3"/>
      <c r="AL1612" s="3"/>
      <c r="AM1612" s="3"/>
      <c r="AN1612" s="3"/>
      <c r="AO1612" s="3"/>
      <c r="AP1612" s="3"/>
      <c r="AQ1612" s="3"/>
      <c r="AR1612" s="3"/>
    </row>
    <row r="1613" spans="1:44" x14ac:dyDescent="0.2">
      <c r="A1613" s="1">
        <v>45266.476307870369</v>
      </c>
      <c r="B1613" s="3" t="s">
        <v>93</v>
      </c>
      <c r="C1613" s="2">
        <v>45236</v>
      </c>
      <c r="D1613" s="3" t="s">
        <v>343</v>
      </c>
      <c r="E1613" s="3">
        <v>3</v>
      </c>
      <c r="F1613" s="3">
        <v>2</v>
      </c>
      <c r="G1613" s="3">
        <v>2</v>
      </c>
      <c r="H1613" s="3">
        <v>3</v>
      </c>
      <c r="I1613" s="3">
        <v>3</v>
      </c>
      <c r="J1613" s="3">
        <v>4</v>
      </c>
      <c r="K1613" s="3"/>
      <c r="L1613" s="3"/>
      <c r="M1613" s="3"/>
      <c r="N1613" s="3"/>
      <c r="O1613" s="3"/>
      <c r="P1613" s="3"/>
      <c r="Q1613" s="3"/>
      <c r="R1613" s="3"/>
      <c r="S1613" s="3"/>
      <c r="T1613" s="3"/>
      <c r="U1613" s="3"/>
      <c r="V1613" s="3"/>
      <c r="W1613" s="3"/>
      <c r="X1613" s="3"/>
      <c r="Y1613" s="3"/>
      <c r="Z1613" s="3"/>
      <c r="AA1613" s="3"/>
      <c r="AB1613" s="3"/>
      <c r="AC1613" s="3"/>
      <c r="AD1613" s="3"/>
      <c r="AE1613" s="3"/>
      <c r="AF1613" s="3">
        <f t="shared" si="37"/>
        <v>17</v>
      </c>
      <c r="AG1613" s="3">
        <f>_xlfn.ISOWEEKNUM(EDF[[#This Row],[Date]])</f>
        <v>45</v>
      </c>
      <c r="AH1613" s="3">
        <f>YEAR(EDF[[#This Row],[Date]])</f>
        <v>2023</v>
      </c>
      <c r="AI1613" s="3"/>
      <c r="AJ1613" s="3"/>
      <c r="AK1613" s="3"/>
      <c r="AL1613" s="3"/>
      <c r="AM1613" s="3"/>
      <c r="AN1613" s="3"/>
      <c r="AO1613" s="3"/>
      <c r="AP1613" s="3"/>
      <c r="AQ1613" s="3"/>
      <c r="AR1613" s="3"/>
    </row>
    <row r="1614" spans="1:44" x14ac:dyDescent="0.2">
      <c r="A1614" s="1">
        <v>45266.476527777777</v>
      </c>
      <c r="B1614" s="3" t="s">
        <v>87</v>
      </c>
      <c r="C1614" s="2">
        <v>45266</v>
      </c>
      <c r="D1614" s="3" t="s">
        <v>334</v>
      </c>
      <c r="E1614" s="3">
        <v>4</v>
      </c>
      <c r="F1614" s="3">
        <v>4</v>
      </c>
      <c r="G1614" s="3">
        <v>5</v>
      </c>
      <c r="H1614" s="3">
        <v>4</v>
      </c>
      <c r="I1614" s="3">
        <v>5</v>
      </c>
      <c r="J1614" s="3">
        <v>4</v>
      </c>
      <c r="K1614" s="3"/>
      <c r="L1614" s="3"/>
      <c r="M1614" s="3"/>
      <c r="N1614" s="3"/>
      <c r="O1614" s="3"/>
      <c r="P1614" s="3"/>
      <c r="Q1614" s="3"/>
      <c r="R1614" s="3"/>
      <c r="S1614" s="3"/>
      <c r="T1614" s="3"/>
      <c r="U1614" s="3"/>
      <c r="V1614" s="3"/>
      <c r="W1614" s="3"/>
      <c r="X1614" s="3"/>
      <c r="Y1614" s="3"/>
      <c r="Z1614" s="3"/>
      <c r="AA1614" s="3"/>
      <c r="AB1614" s="3"/>
      <c r="AC1614" s="3"/>
      <c r="AD1614" s="3"/>
      <c r="AE1614" s="3"/>
      <c r="AF1614" s="3">
        <f t="shared" si="37"/>
        <v>26</v>
      </c>
      <c r="AG1614" s="3">
        <f>_xlfn.ISOWEEKNUM(EDF[[#This Row],[Date]])</f>
        <v>49</v>
      </c>
      <c r="AH1614" s="3">
        <f>YEAR(EDF[[#This Row],[Date]])</f>
        <v>2023</v>
      </c>
      <c r="AI1614" s="3"/>
      <c r="AJ1614" s="3"/>
      <c r="AK1614" s="3"/>
      <c r="AL1614" s="3"/>
      <c r="AM1614" s="3"/>
      <c r="AN1614" s="3"/>
      <c r="AO1614" s="3"/>
      <c r="AP1614" s="3"/>
      <c r="AQ1614" s="3"/>
      <c r="AR1614" s="3"/>
    </row>
    <row r="1615" spans="1:44" x14ac:dyDescent="0.2">
      <c r="A1615" s="1">
        <v>45266.477349537039</v>
      </c>
      <c r="B1615" s="3" t="s">
        <v>191</v>
      </c>
      <c r="C1615" s="2">
        <v>45266</v>
      </c>
      <c r="D1615" s="3" t="s">
        <v>336</v>
      </c>
      <c r="E1615" s="3">
        <v>5</v>
      </c>
      <c r="F1615" s="3">
        <v>5</v>
      </c>
      <c r="G1615" s="3">
        <v>5</v>
      </c>
      <c r="H1615" s="3">
        <v>4</v>
      </c>
      <c r="I1615" s="3">
        <v>4</v>
      </c>
      <c r="J1615" s="3">
        <v>5</v>
      </c>
      <c r="K1615" s="3"/>
      <c r="L1615" s="3">
        <v>1</v>
      </c>
      <c r="M1615" s="3"/>
      <c r="N1615" s="3"/>
      <c r="O1615" s="3"/>
      <c r="P1615" s="3"/>
      <c r="Q1615" s="3"/>
      <c r="R1615" s="3"/>
      <c r="S1615" s="3"/>
      <c r="T1615" s="3"/>
      <c r="U1615" s="3"/>
      <c r="V1615" s="3"/>
      <c r="W1615" s="3"/>
      <c r="X1615" s="3"/>
      <c r="Y1615" s="3"/>
      <c r="Z1615" s="3" t="s">
        <v>337</v>
      </c>
      <c r="AA1615" s="3"/>
      <c r="AB1615" s="3"/>
      <c r="AC1615" s="3"/>
      <c r="AD1615" s="3"/>
      <c r="AE1615" s="3"/>
      <c r="AF1615" s="3">
        <f t="shared" si="37"/>
        <v>28</v>
      </c>
      <c r="AG1615" s="3">
        <f>_xlfn.ISOWEEKNUM(EDF[[#This Row],[Date]])</f>
        <v>49</v>
      </c>
      <c r="AH1615" s="3">
        <f>YEAR(EDF[[#This Row],[Date]])</f>
        <v>2023</v>
      </c>
      <c r="AI1615" s="3"/>
      <c r="AJ1615" s="3"/>
      <c r="AK1615" s="3"/>
      <c r="AL1615" s="3"/>
      <c r="AM1615" s="3"/>
      <c r="AN1615" s="3"/>
      <c r="AO1615" s="3"/>
      <c r="AP1615" s="3"/>
      <c r="AQ1615" s="3"/>
      <c r="AR1615" s="3"/>
    </row>
    <row r="1616" spans="1:44" x14ac:dyDescent="0.2">
      <c r="A1616" s="1">
        <v>45266.481874999998</v>
      </c>
      <c r="B1616" s="3" t="s">
        <v>131</v>
      </c>
      <c r="C1616" s="2">
        <v>45266</v>
      </c>
      <c r="D1616" s="3" t="s">
        <v>334</v>
      </c>
      <c r="E1616" s="3">
        <v>3</v>
      </c>
      <c r="F1616" s="3">
        <v>3</v>
      </c>
      <c r="G1616" s="3">
        <v>2</v>
      </c>
      <c r="H1616" s="3">
        <v>3</v>
      </c>
      <c r="I1616" s="3">
        <v>3</v>
      </c>
      <c r="J1616" s="3">
        <v>3</v>
      </c>
      <c r="K1616" s="3"/>
      <c r="L1616" s="3"/>
      <c r="M1616" s="3"/>
      <c r="N1616" s="3"/>
      <c r="O1616" s="3"/>
      <c r="P1616" s="3"/>
      <c r="Q1616" s="3"/>
      <c r="R1616" s="3"/>
      <c r="S1616" s="3"/>
      <c r="T1616" s="3"/>
      <c r="U1616" s="3"/>
      <c r="V1616" s="3"/>
      <c r="W1616" s="3"/>
      <c r="X1616" s="3"/>
      <c r="Y1616" s="3"/>
      <c r="Z1616" s="3"/>
      <c r="AA1616" s="3"/>
      <c r="AB1616" s="3"/>
      <c r="AC1616" s="3"/>
      <c r="AD1616" s="3"/>
      <c r="AE1616" s="3"/>
      <c r="AF1616" s="3">
        <f t="shared" si="37"/>
        <v>17</v>
      </c>
      <c r="AG1616" s="3">
        <f>_xlfn.ISOWEEKNUM(EDF[[#This Row],[Date]])</f>
        <v>49</v>
      </c>
      <c r="AH1616" s="3">
        <f>YEAR(EDF[[#This Row],[Date]])</f>
        <v>2023</v>
      </c>
      <c r="AI1616" s="3"/>
      <c r="AJ1616" s="3"/>
      <c r="AK1616" s="3"/>
      <c r="AL1616" s="3"/>
      <c r="AM1616" s="3"/>
      <c r="AN1616" s="3"/>
      <c r="AO1616" s="3"/>
      <c r="AP1616" s="3"/>
      <c r="AQ1616" s="3"/>
      <c r="AR1616" s="3"/>
    </row>
    <row r="1617" spans="1:44" x14ac:dyDescent="0.2">
      <c r="A1617" s="1">
        <v>45266.483275462961</v>
      </c>
      <c r="B1617" s="3" t="s">
        <v>142</v>
      </c>
      <c r="C1617" s="2">
        <v>45266</v>
      </c>
      <c r="D1617" s="3" t="s">
        <v>336</v>
      </c>
      <c r="E1617" s="3">
        <v>4</v>
      </c>
      <c r="F1617" s="3">
        <v>4</v>
      </c>
      <c r="G1617" s="3">
        <v>3</v>
      </c>
      <c r="H1617" s="3">
        <v>4</v>
      </c>
      <c r="I1617" s="3">
        <v>3</v>
      </c>
      <c r="J1617" s="3">
        <v>4</v>
      </c>
      <c r="K1617" s="3"/>
      <c r="L1617" s="3"/>
      <c r="M1617" s="3"/>
      <c r="N1617" s="3"/>
      <c r="O1617" s="3"/>
      <c r="P1617" s="3"/>
      <c r="Q1617" s="3"/>
      <c r="R1617" s="3"/>
      <c r="S1617" s="3"/>
      <c r="T1617" s="3"/>
      <c r="U1617" s="3"/>
      <c r="V1617" s="3"/>
      <c r="W1617" s="3"/>
      <c r="X1617" s="3"/>
      <c r="Y1617" s="3"/>
      <c r="Z1617" s="3"/>
      <c r="AA1617" s="3"/>
      <c r="AB1617" s="3"/>
      <c r="AC1617" s="3"/>
      <c r="AD1617" s="3"/>
      <c r="AE1617" s="3"/>
      <c r="AF1617" s="3">
        <f t="shared" si="37"/>
        <v>22</v>
      </c>
      <c r="AG1617" s="3">
        <f>_xlfn.ISOWEEKNUM(EDF[[#This Row],[Date]])</f>
        <v>49</v>
      </c>
      <c r="AH1617" s="3">
        <f>YEAR(EDF[[#This Row],[Date]])</f>
        <v>2023</v>
      </c>
      <c r="AI1617" s="3"/>
      <c r="AJ1617" s="3"/>
      <c r="AK1617" s="3"/>
      <c r="AL1617" s="3"/>
      <c r="AM1617" s="3"/>
      <c r="AN1617" s="3"/>
      <c r="AO1617" s="3"/>
      <c r="AP1617" s="3"/>
      <c r="AQ1617" s="3"/>
      <c r="AR1617" s="3"/>
    </row>
    <row r="1618" spans="1:44" x14ac:dyDescent="0.2">
      <c r="A1618" s="1">
        <v>45266.492997685185</v>
      </c>
      <c r="B1618" s="3" t="s">
        <v>95</v>
      </c>
      <c r="C1618" s="2">
        <v>45266</v>
      </c>
      <c r="D1618" s="3" t="s">
        <v>344</v>
      </c>
      <c r="E1618" s="3">
        <v>3</v>
      </c>
      <c r="F1618" s="3">
        <v>3</v>
      </c>
      <c r="G1618" s="3">
        <v>2</v>
      </c>
      <c r="H1618" s="3">
        <v>3</v>
      </c>
      <c r="I1618" s="3">
        <v>2</v>
      </c>
      <c r="J1618" s="3">
        <v>2</v>
      </c>
      <c r="K1618" s="3"/>
      <c r="L1618" s="3"/>
      <c r="M1618" s="3"/>
      <c r="N1618" s="3"/>
      <c r="O1618" s="3"/>
      <c r="P1618" s="3"/>
      <c r="Q1618" s="3"/>
      <c r="R1618" s="3"/>
      <c r="S1618" s="3"/>
      <c r="T1618" s="3"/>
      <c r="U1618" s="3"/>
      <c r="V1618" s="3"/>
      <c r="W1618" s="3"/>
      <c r="X1618" s="3"/>
      <c r="Y1618" s="3"/>
      <c r="Z1618" s="3"/>
      <c r="AA1618" s="3"/>
      <c r="AB1618" s="3"/>
      <c r="AC1618" s="3"/>
      <c r="AD1618" s="3"/>
      <c r="AE1618" s="3"/>
      <c r="AF1618" s="3">
        <f t="shared" si="37"/>
        <v>15</v>
      </c>
      <c r="AG1618" s="3">
        <f>_xlfn.ISOWEEKNUM(EDF[[#This Row],[Date]])</f>
        <v>49</v>
      </c>
      <c r="AH1618" s="3">
        <f>YEAR(EDF[[#This Row],[Date]])</f>
        <v>2023</v>
      </c>
      <c r="AI1618" s="3"/>
      <c r="AJ1618" s="3"/>
      <c r="AK1618" s="3"/>
      <c r="AL1618" s="3"/>
      <c r="AM1618" s="3"/>
      <c r="AN1618" s="3"/>
      <c r="AO1618" s="3"/>
      <c r="AP1618" s="3"/>
      <c r="AQ1618" s="3"/>
      <c r="AR1618" s="3"/>
    </row>
    <row r="1619" spans="1:44" x14ac:dyDescent="0.2">
      <c r="A1619" s="1">
        <v>45266.4997337963</v>
      </c>
      <c r="B1619" s="3" t="s">
        <v>86</v>
      </c>
      <c r="C1619" s="2">
        <v>45266</v>
      </c>
      <c r="D1619" s="3" t="s">
        <v>343</v>
      </c>
      <c r="E1619" s="3">
        <v>3</v>
      </c>
      <c r="F1619" s="3">
        <v>1</v>
      </c>
      <c r="G1619" s="3">
        <v>3</v>
      </c>
      <c r="H1619" s="3">
        <v>4</v>
      </c>
      <c r="I1619" s="3">
        <v>4</v>
      </c>
      <c r="J1619" s="3">
        <v>4</v>
      </c>
      <c r="K1619" s="3"/>
      <c r="L1619" s="3"/>
      <c r="M1619" s="3"/>
      <c r="N1619" s="3"/>
      <c r="O1619" s="3"/>
      <c r="P1619" s="3"/>
      <c r="Q1619" s="3"/>
      <c r="R1619" s="3"/>
      <c r="S1619" s="3"/>
      <c r="T1619" s="3"/>
      <c r="U1619" s="3"/>
      <c r="V1619" s="3"/>
      <c r="W1619" s="3"/>
      <c r="X1619" s="3"/>
      <c r="Y1619" s="3"/>
      <c r="Z1619" s="3"/>
      <c r="AA1619" s="3"/>
      <c r="AB1619" s="3"/>
      <c r="AC1619" s="3"/>
      <c r="AD1619" s="3"/>
      <c r="AE1619" s="3"/>
      <c r="AF1619" s="3">
        <f t="shared" si="37"/>
        <v>19</v>
      </c>
      <c r="AG1619" s="3">
        <f>_xlfn.ISOWEEKNUM(EDF[[#This Row],[Date]])</f>
        <v>49</v>
      </c>
      <c r="AH1619" s="3">
        <f>YEAR(EDF[[#This Row],[Date]])</f>
        <v>2023</v>
      </c>
      <c r="AI1619" s="3"/>
      <c r="AJ1619" s="3"/>
      <c r="AK1619" s="3"/>
      <c r="AL1619" s="3"/>
      <c r="AM1619" s="3"/>
      <c r="AN1619" s="3"/>
      <c r="AO1619" s="3"/>
      <c r="AP1619" s="3"/>
      <c r="AQ1619" s="3"/>
      <c r="AR1619" s="3"/>
    </row>
    <row r="1620" spans="1:44" x14ac:dyDescent="0.2">
      <c r="A1620" s="1">
        <v>45266.502708333333</v>
      </c>
      <c r="B1620" s="3" t="s">
        <v>106</v>
      </c>
      <c r="C1620" s="2">
        <v>45266</v>
      </c>
      <c r="D1620" s="3" t="s">
        <v>344</v>
      </c>
      <c r="E1620" s="3">
        <v>5</v>
      </c>
      <c r="F1620" s="3">
        <v>4</v>
      </c>
      <c r="G1620" s="3">
        <v>2</v>
      </c>
      <c r="H1620" s="3">
        <v>3</v>
      </c>
      <c r="I1620" s="3">
        <v>4</v>
      </c>
      <c r="J1620" s="3">
        <v>4</v>
      </c>
      <c r="K1620" s="3" t="s">
        <v>499</v>
      </c>
      <c r="L1620" s="3"/>
      <c r="M1620" s="3"/>
      <c r="N1620" s="3"/>
      <c r="O1620" s="3"/>
      <c r="P1620" s="3"/>
      <c r="Q1620" s="3"/>
      <c r="R1620" s="3"/>
      <c r="S1620" s="3"/>
      <c r="T1620" s="3"/>
      <c r="U1620" s="3"/>
      <c r="V1620" s="3"/>
      <c r="W1620" s="3"/>
      <c r="X1620" s="3"/>
      <c r="Y1620" s="3"/>
      <c r="Z1620" s="3"/>
      <c r="AA1620" s="3"/>
      <c r="AB1620" s="3"/>
      <c r="AC1620" s="3"/>
      <c r="AD1620" s="3"/>
      <c r="AE1620" s="3"/>
      <c r="AF1620" s="3">
        <f t="shared" si="37"/>
        <v>22</v>
      </c>
      <c r="AG1620" s="3">
        <f>_xlfn.ISOWEEKNUM(EDF[[#This Row],[Date]])</f>
        <v>49</v>
      </c>
      <c r="AH1620" s="3">
        <f>YEAR(EDF[[#This Row],[Date]])</f>
        <v>2023</v>
      </c>
      <c r="AI1620" s="3"/>
      <c r="AJ1620" s="3"/>
      <c r="AK1620" s="3"/>
      <c r="AL1620" s="3"/>
      <c r="AM1620" s="3"/>
      <c r="AN1620" s="3"/>
      <c r="AO1620" s="3"/>
      <c r="AP1620" s="3"/>
      <c r="AQ1620" s="3"/>
      <c r="AR1620" s="3"/>
    </row>
    <row r="1621" spans="1:44" x14ac:dyDescent="0.2">
      <c r="A1621" s="1">
        <v>45266.507037037038</v>
      </c>
      <c r="B1621" s="3" t="s">
        <v>211</v>
      </c>
      <c r="C1621" s="2">
        <v>45266</v>
      </c>
      <c r="D1621" s="3" t="s">
        <v>334</v>
      </c>
      <c r="E1621" s="3">
        <v>4</v>
      </c>
      <c r="F1621" s="3">
        <v>3</v>
      </c>
      <c r="G1621" s="3">
        <v>3</v>
      </c>
      <c r="H1621" s="3">
        <v>3</v>
      </c>
      <c r="I1621" s="3">
        <v>4</v>
      </c>
      <c r="J1621" s="3">
        <v>4</v>
      </c>
      <c r="K1621" s="3" t="s">
        <v>500</v>
      </c>
      <c r="L1621" s="3"/>
      <c r="M1621" s="3"/>
      <c r="N1621" s="3"/>
      <c r="O1621" s="3"/>
      <c r="P1621" s="3"/>
      <c r="Q1621" s="3"/>
      <c r="R1621" s="3"/>
      <c r="S1621" s="3"/>
      <c r="T1621" s="3"/>
      <c r="U1621" s="3"/>
      <c r="V1621" s="3"/>
      <c r="W1621" s="3"/>
      <c r="X1621" s="3"/>
      <c r="Y1621" s="3"/>
      <c r="Z1621" s="3"/>
      <c r="AA1621" s="3"/>
      <c r="AB1621" s="3"/>
      <c r="AC1621" s="3"/>
      <c r="AD1621" s="3"/>
      <c r="AE1621" s="3"/>
      <c r="AF1621" s="3">
        <f t="shared" si="37"/>
        <v>21</v>
      </c>
      <c r="AG1621" s="3">
        <f>_xlfn.ISOWEEKNUM(EDF[[#This Row],[Date]])</f>
        <v>49</v>
      </c>
      <c r="AH1621" s="3">
        <f>YEAR(EDF[[#This Row],[Date]])</f>
        <v>2023</v>
      </c>
      <c r="AI1621" s="3"/>
      <c r="AJ1621" s="3"/>
      <c r="AK1621" s="3"/>
      <c r="AL1621" s="3"/>
      <c r="AM1621" s="3"/>
      <c r="AN1621" s="3"/>
      <c r="AO1621" s="3"/>
      <c r="AP1621" s="3"/>
      <c r="AQ1621" s="3"/>
      <c r="AR1621" s="3"/>
    </row>
    <row r="1622" spans="1:44" x14ac:dyDescent="0.2">
      <c r="A1622" s="1">
        <v>45266.519166666665</v>
      </c>
      <c r="B1622" s="3" t="s">
        <v>83</v>
      </c>
      <c r="C1622" s="2">
        <v>45266</v>
      </c>
      <c r="D1622" s="3" t="s">
        <v>334</v>
      </c>
      <c r="E1622" s="3">
        <v>4</v>
      </c>
      <c r="F1622" s="3">
        <v>4</v>
      </c>
      <c r="G1622" s="3">
        <v>5</v>
      </c>
      <c r="H1622" s="3">
        <v>4</v>
      </c>
      <c r="I1622" s="3">
        <v>4</v>
      </c>
      <c r="J1622" s="3">
        <v>4</v>
      </c>
      <c r="K1622" s="3"/>
      <c r="L1622" s="3"/>
      <c r="M1622" s="3"/>
      <c r="N1622" s="3"/>
      <c r="O1622" s="3"/>
      <c r="P1622" s="3"/>
      <c r="Q1622" s="3"/>
      <c r="R1622" s="3"/>
      <c r="S1622" s="3"/>
      <c r="T1622" s="3"/>
      <c r="U1622" s="3"/>
      <c r="V1622" s="3"/>
      <c r="W1622" s="3"/>
      <c r="X1622" s="3"/>
      <c r="Y1622" s="3"/>
      <c r="Z1622" s="3"/>
      <c r="AA1622" s="3"/>
      <c r="AB1622" s="3"/>
      <c r="AC1622" s="3"/>
      <c r="AD1622" s="3"/>
      <c r="AE1622" s="3"/>
      <c r="AF1622" s="3">
        <f t="shared" si="37"/>
        <v>25</v>
      </c>
      <c r="AG1622" s="3">
        <f>_xlfn.ISOWEEKNUM(EDF[[#This Row],[Date]])</f>
        <v>49</v>
      </c>
      <c r="AH1622" s="3">
        <f>YEAR(EDF[[#This Row],[Date]])</f>
        <v>2023</v>
      </c>
      <c r="AI1622" s="3"/>
      <c r="AJ1622" s="3"/>
      <c r="AK1622" s="3"/>
      <c r="AL1622" s="3"/>
      <c r="AM1622" s="3"/>
      <c r="AN1622" s="3"/>
      <c r="AO1622" s="3"/>
      <c r="AP1622" s="3"/>
      <c r="AQ1622" s="3"/>
      <c r="AR1622" s="3"/>
    </row>
    <row r="1623" spans="1:44" x14ac:dyDescent="0.2">
      <c r="A1623" s="1">
        <v>45266.566261574073</v>
      </c>
      <c r="B1623" s="3" t="s">
        <v>111</v>
      </c>
      <c r="C1623" s="2">
        <v>45266</v>
      </c>
      <c r="D1623" s="3" t="s">
        <v>334</v>
      </c>
      <c r="E1623" s="3">
        <v>3</v>
      </c>
      <c r="F1623" s="3">
        <v>2</v>
      </c>
      <c r="G1623" s="3">
        <v>2</v>
      </c>
      <c r="H1623" s="3">
        <v>3</v>
      </c>
      <c r="I1623" s="3">
        <v>3</v>
      </c>
      <c r="J1623" s="3">
        <v>3</v>
      </c>
      <c r="K1623" s="3"/>
      <c r="L1623" s="3"/>
      <c r="M1623" s="3"/>
      <c r="N1623" s="3"/>
      <c r="O1623" s="3"/>
      <c r="P1623" s="3"/>
      <c r="Q1623" s="3"/>
      <c r="R1623" s="3"/>
      <c r="S1623" s="3"/>
      <c r="T1623" s="3"/>
      <c r="U1623" s="3"/>
      <c r="V1623" s="3"/>
      <c r="W1623" s="3"/>
      <c r="X1623" s="3"/>
      <c r="Y1623" s="3"/>
      <c r="Z1623" s="3"/>
      <c r="AA1623" s="3"/>
      <c r="AB1623" s="3"/>
      <c r="AC1623" s="3"/>
      <c r="AD1623" s="3"/>
      <c r="AE1623" s="3"/>
      <c r="AF1623" s="3">
        <f t="shared" si="37"/>
        <v>16</v>
      </c>
      <c r="AG1623" s="3">
        <f>_xlfn.ISOWEEKNUM(EDF[[#This Row],[Date]])</f>
        <v>49</v>
      </c>
      <c r="AH1623" s="3">
        <f>YEAR(EDF[[#This Row],[Date]])</f>
        <v>2023</v>
      </c>
      <c r="AI1623" s="3"/>
      <c r="AJ1623" s="3"/>
      <c r="AK1623" s="3"/>
      <c r="AL1623" s="3"/>
      <c r="AM1623" s="3"/>
      <c r="AN1623" s="3"/>
      <c r="AO1623" s="3"/>
      <c r="AP1623" s="3"/>
      <c r="AQ1623" s="3"/>
      <c r="AR1623" s="3"/>
    </row>
    <row r="1624" spans="1:44" x14ac:dyDescent="0.2">
      <c r="A1624" s="1">
        <v>45266.569340277776</v>
      </c>
      <c r="B1624" s="3" t="s">
        <v>109</v>
      </c>
      <c r="C1624" s="2">
        <v>45266</v>
      </c>
      <c r="D1624" s="3" t="s">
        <v>334</v>
      </c>
      <c r="E1624" s="3">
        <v>4</v>
      </c>
      <c r="F1624" s="3">
        <v>4</v>
      </c>
      <c r="G1624" s="3">
        <v>2</v>
      </c>
      <c r="H1624" s="3">
        <v>4</v>
      </c>
      <c r="I1624" s="3">
        <v>5</v>
      </c>
      <c r="J1624" s="3">
        <v>5</v>
      </c>
      <c r="K1624" s="3"/>
      <c r="L1624" s="3"/>
      <c r="M1624" s="3"/>
      <c r="N1624" s="3"/>
      <c r="O1624" s="3"/>
      <c r="P1624" s="3"/>
      <c r="Q1624" s="3"/>
      <c r="R1624" s="3"/>
      <c r="S1624" s="3"/>
      <c r="T1624" s="3"/>
      <c r="U1624" s="3"/>
      <c r="V1624" s="3"/>
      <c r="W1624" s="3"/>
      <c r="X1624" s="3"/>
      <c r="Y1624" s="3"/>
      <c r="Z1624" s="3"/>
      <c r="AA1624" s="3"/>
      <c r="AB1624" s="3"/>
      <c r="AC1624" s="3"/>
      <c r="AD1624" s="3"/>
      <c r="AE1624" s="3"/>
      <c r="AF1624" s="3">
        <f t="shared" si="37"/>
        <v>24</v>
      </c>
      <c r="AG1624" s="3">
        <f>_xlfn.ISOWEEKNUM(EDF[[#This Row],[Date]])</f>
        <v>49</v>
      </c>
      <c r="AH1624" s="3">
        <f>YEAR(EDF[[#This Row],[Date]])</f>
        <v>2023</v>
      </c>
      <c r="AI1624" s="3"/>
      <c r="AJ1624" s="3"/>
      <c r="AK1624" s="3"/>
      <c r="AL1624" s="3"/>
      <c r="AM1624" s="3"/>
      <c r="AN1624" s="3"/>
      <c r="AO1624" s="3"/>
      <c r="AP1624" s="3"/>
      <c r="AQ1624" s="3"/>
      <c r="AR1624" s="3"/>
    </row>
    <row r="1625" spans="1:44" x14ac:dyDescent="0.2">
      <c r="A1625" s="1">
        <v>45266.607245370367</v>
      </c>
      <c r="B1625" s="3" t="s">
        <v>188</v>
      </c>
      <c r="C1625" s="2">
        <v>45266</v>
      </c>
      <c r="D1625" s="3" t="s">
        <v>334</v>
      </c>
      <c r="E1625" s="3">
        <v>2</v>
      </c>
      <c r="F1625" s="3">
        <v>3</v>
      </c>
      <c r="G1625" s="3">
        <v>1</v>
      </c>
      <c r="H1625" s="3">
        <v>2</v>
      </c>
      <c r="I1625" s="3">
        <v>3</v>
      </c>
      <c r="J1625" s="3">
        <v>4</v>
      </c>
      <c r="K1625" s="3"/>
      <c r="L1625" s="3"/>
      <c r="M1625" s="3"/>
      <c r="N1625" s="3"/>
      <c r="O1625" s="3"/>
      <c r="P1625" s="3"/>
      <c r="Q1625" s="3"/>
      <c r="R1625" s="3"/>
      <c r="S1625" s="3"/>
      <c r="T1625" s="3"/>
      <c r="U1625" s="3"/>
      <c r="V1625" s="3"/>
      <c r="W1625" s="3"/>
      <c r="X1625" s="3"/>
      <c r="Y1625" s="3"/>
      <c r="Z1625" s="3"/>
      <c r="AA1625" s="3"/>
      <c r="AB1625" s="3"/>
      <c r="AC1625" s="3"/>
      <c r="AD1625" s="3"/>
      <c r="AE1625" s="3"/>
      <c r="AF1625" s="3">
        <f t="shared" si="37"/>
        <v>15</v>
      </c>
      <c r="AG1625" s="3">
        <f>_xlfn.ISOWEEKNUM(EDF[[#This Row],[Date]])</f>
        <v>49</v>
      </c>
      <c r="AH1625" s="3">
        <f>YEAR(EDF[[#This Row],[Date]])</f>
        <v>2023</v>
      </c>
      <c r="AI1625" s="3"/>
      <c r="AJ1625" s="3"/>
      <c r="AK1625" s="3"/>
      <c r="AL1625" s="3"/>
      <c r="AM1625" s="3"/>
      <c r="AN1625" s="3"/>
      <c r="AO1625" s="3"/>
      <c r="AP1625" s="3"/>
      <c r="AQ1625" s="3"/>
      <c r="AR1625" s="3"/>
    </row>
    <row r="1626" spans="1:44" x14ac:dyDescent="0.2">
      <c r="A1626" s="1">
        <v>45266.644386574073</v>
      </c>
      <c r="B1626" s="3" t="s">
        <v>243</v>
      </c>
      <c r="C1626" s="2">
        <v>45266</v>
      </c>
      <c r="D1626" s="3" t="s">
        <v>334</v>
      </c>
      <c r="E1626" s="3">
        <v>5</v>
      </c>
      <c r="F1626" s="3">
        <v>5</v>
      </c>
      <c r="G1626" s="3">
        <v>4</v>
      </c>
      <c r="H1626" s="3">
        <v>3</v>
      </c>
      <c r="I1626" s="3">
        <v>3</v>
      </c>
      <c r="J1626" s="3">
        <v>4</v>
      </c>
      <c r="K1626" s="3"/>
      <c r="L1626" s="3"/>
      <c r="M1626" s="3"/>
      <c r="N1626" s="3"/>
      <c r="O1626" s="3"/>
      <c r="P1626" s="3"/>
      <c r="Q1626" s="3"/>
      <c r="R1626" s="3"/>
      <c r="S1626" s="3"/>
      <c r="T1626" s="3"/>
      <c r="U1626" s="3"/>
      <c r="V1626" s="3"/>
      <c r="W1626" s="3"/>
      <c r="X1626" s="3"/>
      <c r="Y1626" s="3"/>
      <c r="Z1626" s="3"/>
      <c r="AA1626" s="3"/>
      <c r="AB1626" s="3"/>
      <c r="AC1626" s="3"/>
      <c r="AD1626" s="3"/>
      <c r="AE1626" s="3"/>
      <c r="AF1626" s="3">
        <f t="shared" si="37"/>
        <v>24</v>
      </c>
      <c r="AG1626" s="3">
        <f>_xlfn.ISOWEEKNUM(EDF[[#This Row],[Date]])</f>
        <v>49</v>
      </c>
      <c r="AH1626" s="3">
        <f>YEAR(EDF[[#This Row],[Date]])</f>
        <v>2023</v>
      </c>
      <c r="AI1626" s="3"/>
      <c r="AJ1626" s="3"/>
      <c r="AK1626" s="3"/>
      <c r="AL1626" s="3"/>
      <c r="AM1626" s="3"/>
      <c r="AN1626" s="3"/>
      <c r="AO1626" s="3"/>
      <c r="AP1626" s="3"/>
      <c r="AQ1626" s="3"/>
      <c r="AR1626" s="3"/>
    </row>
    <row r="1627" spans="1:44" x14ac:dyDescent="0.2">
      <c r="A1627" s="1">
        <v>45267.455509259256</v>
      </c>
      <c r="B1627" s="3" t="s">
        <v>205</v>
      </c>
      <c r="C1627" s="2">
        <v>45266</v>
      </c>
      <c r="D1627" s="3" t="s">
        <v>344</v>
      </c>
      <c r="E1627" s="3">
        <v>3</v>
      </c>
      <c r="F1627" s="3">
        <v>3</v>
      </c>
      <c r="G1627" s="3">
        <v>3</v>
      </c>
      <c r="H1627" s="3">
        <v>3</v>
      </c>
      <c r="I1627" s="3">
        <v>3</v>
      </c>
      <c r="J1627" s="3">
        <v>3</v>
      </c>
      <c r="K1627" s="3"/>
      <c r="L1627" s="3"/>
      <c r="M1627" s="3"/>
      <c r="N1627" s="3"/>
      <c r="O1627" s="3"/>
      <c r="P1627" s="3"/>
      <c r="Q1627" s="3"/>
      <c r="R1627" s="3"/>
      <c r="S1627" s="3"/>
      <c r="T1627" s="3"/>
      <c r="U1627" s="3"/>
      <c r="V1627" s="3"/>
      <c r="W1627" s="3"/>
      <c r="X1627" s="3"/>
      <c r="Y1627" s="3"/>
      <c r="Z1627" s="3"/>
      <c r="AA1627" s="3"/>
      <c r="AB1627" s="3"/>
      <c r="AC1627" s="3"/>
      <c r="AD1627" s="3"/>
      <c r="AE1627" s="3"/>
      <c r="AF1627" s="3">
        <f t="shared" ref="AF1627:AF1690" si="38">SUM(E1627:J1627)</f>
        <v>18</v>
      </c>
      <c r="AG1627" s="3">
        <f>_xlfn.ISOWEEKNUM(EDF[[#This Row],[Date]])</f>
        <v>49</v>
      </c>
      <c r="AH1627" s="3">
        <f>YEAR(EDF[[#This Row],[Date]])</f>
        <v>2023</v>
      </c>
      <c r="AI1627" s="3"/>
      <c r="AJ1627" s="3"/>
      <c r="AK1627" s="3"/>
    </row>
    <row r="1628" spans="1:44" x14ac:dyDescent="0.2">
      <c r="A1628" s="1">
        <v>45267.501863425925</v>
      </c>
      <c r="B1628" s="3" t="s">
        <v>188</v>
      </c>
      <c r="C1628" s="2">
        <v>45267</v>
      </c>
      <c r="D1628" s="3" t="s">
        <v>334</v>
      </c>
      <c r="E1628" s="3">
        <v>2</v>
      </c>
      <c r="F1628" s="3">
        <v>3</v>
      </c>
      <c r="G1628" s="3">
        <v>1</v>
      </c>
      <c r="H1628" s="3">
        <v>2</v>
      </c>
      <c r="I1628" s="3">
        <v>3</v>
      </c>
      <c r="J1628" s="3">
        <v>4</v>
      </c>
      <c r="K1628" s="3"/>
      <c r="L1628" s="3"/>
      <c r="M1628" s="3"/>
      <c r="N1628" s="3"/>
      <c r="O1628" s="3"/>
      <c r="P1628" s="3"/>
      <c r="Q1628" s="3"/>
      <c r="R1628" s="3"/>
      <c r="S1628" s="3"/>
      <c r="T1628" s="3"/>
      <c r="U1628" s="3"/>
      <c r="V1628" s="3"/>
      <c r="W1628" s="3"/>
      <c r="X1628" s="3"/>
      <c r="Y1628" s="3"/>
      <c r="Z1628" s="3"/>
      <c r="AA1628" s="3"/>
      <c r="AB1628" s="3"/>
      <c r="AC1628" s="3"/>
      <c r="AD1628" s="3"/>
      <c r="AE1628" s="3"/>
      <c r="AF1628" s="3">
        <f t="shared" si="38"/>
        <v>15</v>
      </c>
      <c r="AG1628" s="3">
        <f>_xlfn.ISOWEEKNUM(EDF[[#This Row],[Date]])</f>
        <v>49</v>
      </c>
      <c r="AH1628" s="3">
        <f>YEAR(EDF[[#This Row],[Date]])</f>
        <v>2023</v>
      </c>
      <c r="AI1628" s="3"/>
      <c r="AJ1628" s="3"/>
      <c r="AK1628" s="3"/>
    </row>
    <row r="1629" spans="1:44" x14ac:dyDescent="0.2">
      <c r="A1629" s="1">
        <v>45268.336377314816</v>
      </c>
      <c r="B1629" s="3" t="s">
        <v>99</v>
      </c>
      <c r="C1629" s="2">
        <v>45268</v>
      </c>
      <c r="D1629" s="3" t="s">
        <v>343</v>
      </c>
      <c r="E1629" s="3">
        <v>4</v>
      </c>
      <c r="F1629" s="3">
        <v>2</v>
      </c>
      <c r="G1629" s="3">
        <v>3</v>
      </c>
      <c r="H1629" s="3">
        <v>4</v>
      </c>
      <c r="I1629" s="3">
        <v>4</v>
      </c>
      <c r="J1629" s="3">
        <v>4</v>
      </c>
      <c r="K1629" s="3"/>
      <c r="L1629" s="3"/>
      <c r="M1629" s="3"/>
      <c r="N1629" s="3"/>
      <c r="O1629" s="3"/>
      <c r="P1629" s="3"/>
      <c r="Q1629" s="3"/>
      <c r="R1629" s="3"/>
      <c r="S1629" s="3"/>
      <c r="T1629" s="3"/>
      <c r="U1629" s="3"/>
      <c r="V1629" s="3"/>
      <c r="W1629" s="3"/>
      <c r="X1629" s="3"/>
      <c r="Y1629" s="3"/>
      <c r="Z1629" s="3"/>
      <c r="AA1629" s="3"/>
      <c r="AB1629" s="3"/>
      <c r="AC1629" s="3"/>
      <c r="AD1629" s="3"/>
      <c r="AE1629" s="3"/>
      <c r="AF1629" s="3">
        <f t="shared" si="38"/>
        <v>21</v>
      </c>
      <c r="AG1629" s="3">
        <f>_xlfn.ISOWEEKNUM(EDF[[#This Row],[Date]])</f>
        <v>49</v>
      </c>
      <c r="AH1629" s="3">
        <f>YEAR(EDF[[#This Row],[Date]])</f>
        <v>2023</v>
      </c>
      <c r="AI1629" s="3"/>
      <c r="AJ1629" s="3"/>
      <c r="AK1629" s="3"/>
    </row>
    <row r="1630" spans="1:44" x14ac:dyDescent="0.2">
      <c r="A1630" s="1">
        <v>45268.350231481483</v>
      </c>
      <c r="B1630" s="3" t="s">
        <v>109</v>
      </c>
      <c r="C1630" s="2">
        <v>45268</v>
      </c>
      <c r="D1630" s="3" t="s">
        <v>336</v>
      </c>
      <c r="E1630" s="3">
        <v>5</v>
      </c>
      <c r="F1630" s="3">
        <v>4</v>
      </c>
      <c r="G1630" s="3">
        <v>5</v>
      </c>
      <c r="H1630" s="3">
        <v>4</v>
      </c>
      <c r="I1630" s="3">
        <v>5</v>
      </c>
      <c r="J1630" s="3">
        <v>5</v>
      </c>
      <c r="K1630" s="3"/>
      <c r="L1630" s="3"/>
      <c r="M1630" s="3"/>
      <c r="N1630" s="3"/>
      <c r="O1630" s="3"/>
      <c r="P1630" s="3"/>
      <c r="Q1630" s="3"/>
      <c r="R1630" s="3"/>
      <c r="S1630" s="3"/>
      <c r="T1630" s="3"/>
      <c r="U1630" s="3"/>
      <c r="V1630" s="3"/>
      <c r="W1630" s="3"/>
      <c r="X1630" s="3"/>
      <c r="Y1630" s="3"/>
      <c r="Z1630" s="3"/>
      <c r="AA1630" s="3"/>
      <c r="AB1630" s="3"/>
      <c r="AC1630" s="3"/>
      <c r="AD1630" s="3"/>
      <c r="AE1630" s="3"/>
      <c r="AF1630" s="3">
        <f t="shared" si="38"/>
        <v>28</v>
      </c>
      <c r="AG1630" s="3">
        <f>_xlfn.ISOWEEKNUM(EDF[[#This Row],[Date]])</f>
        <v>49</v>
      </c>
      <c r="AH1630" s="3">
        <f>YEAR(EDF[[#This Row],[Date]])</f>
        <v>2023</v>
      </c>
      <c r="AI1630" s="3"/>
      <c r="AJ1630" s="3"/>
      <c r="AK1630" s="3"/>
    </row>
    <row r="1631" spans="1:44" x14ac:dyDescent="0.2">
      <c r="A1631" s="1">
        <v>45268.35083333333</v>
      </c>
      <c r="B1631" s="3" t="s">
        <v>230</v>
      </c>
      <c r="C1631" s="2">
        <v>45268</v>
      </c>
      <c r="D1631" s="3" t="s">
        <v>334</v>
      </c>
      <c r="E1631" s="3">
        <v>4</v>
      </c>
      <c r="F1631" s="3">
        <v>4</v>
      </c>
      <c r="G1631" s="3">
        <v>2</v>
      </c>
      <c r="H1631" s="3">
        <v>3</v>
      </c>
      <c r="I1631" s="3">
        <v>4</v>
      </c>
      <c r="J1631" s="3">
        <v>4</v>
      </c>
      <c r="K1631" s="3"/>
      <c r="L1631" s="3"/>
      <c r="M1631" s="3"/>
      <c r="N1631" s="3"/>
      <c r="O1631" s="3"/>
      <c r="P1631" s="3"/>
      <c r="Q1631" s="3"/>
      <c r="R1631" s="3"/>
      <c r="S1631" s="3"/>
      <c r="T1631" s="3"/>
      <c r="U1631" s="3"/>
      <c r="V1631" s="3"/>
      <c r="W1631" s="3"/>
      <c r="X1631" s="3"/>
      <c r="Y1631" s="3"/>
      <c r="Z1631" s="3"/>
      <c r="AA1631" s="3"/>
      <c r="AB1631" s="3"/>
      <c r="AC1631" s="3"/>
      <c r="AD1631" s="3"/>
      <c r="AE1631" s="3"/>
      <c r="AF1631" s="3">
        <f t="shared" si="38"/>
        <v>21</v>
      </c>
      <c r="AG1631" s="3">
        <f>_xlfn.ISOWEEKNUM(EDF[[#This Row],[Date]])</f>
        <v>49</v>
      </c>
      <c r="AH1631" s="3">
        <f>YEAR(EDF[[#This Row],[Date]])</f>
        <v>2023</v>
      </c>
      <c r="AI1631" s="3"/>
      <c r="AJ1631" s="3"/>
      <c r="AK1631" s="3"/>
    </row>
    <row r="1632" spans="1:44" x14ac:dyDescent="0.2">
      <c r="A1632" s="1">
        <v>45268.352743055555</v>
      </c>
      <c r="B1632" s="3" t="s">
        <v>77</v>
      </c>
      <c r="C1632" s="2">
        <v>45268</v>
      </c>
      <c r="D1632" s="3" t="s">
        <v>344</v>
      </c>
      <c r="E1632" s="3">
        <v>4</v>
      </c>
      <c r="F1632" s="3">
        <v>3</v>
      </c>
      <c r="G1632" s="3">
        <v>2</v>
      </c>
      <c r="H1632" s="3">
        <v>3</v>
      </c>
      <c r="I1632" s="3">
        <v>3</v>
      </c>
      <c r="J1632" s="3">
        <v>4</v>
      </c>
      <c r="K1632" s="3" t="s">
        <v>213</v>
      </c>
      <c r="L1632" s="3"/>
      <c r="M1632" s="3"/>
      <c r="N1632" s="3"/>
      <c r="O1632" s="3"/>
      <c r="P1632" s="3"/>
      <c r="Q1632" s="3"/>
      <c r="R1632" s="3"/>
      <c r="S1632" s="3"/>
      <c r="T1632" s="3"/>
      <c r="U1632" s="3"/>
      <c r="V1632" s="3"/>
      <c r="W1632" s="3"/>
      <c r="X1632" s="3"/>
      <c r="Y1632" s="3"/>
      <c r="Z1632" s="3"/>
      <c r="AA1632" s="3"/>
      <c r="AB1632" s="3"/>
      <c r="AC1632" s="3"/>
      <c r="AD1632" s="3"/>
      <c r="AE1632" s="3"/>
      <c r="AF1632" s="3">
        <f t="shared" si="38"/>
        <v>19</v>
      </c>
      <c r="AG1632" s="3">
        <f>_xlfn.ISOWEEKNUM(EDF[[#This Row],[Date]])</f>
        <v>49</v>
      </c>
      <c r="AH1632" s="3">
        <f>YEAR(EDF[[#This Row],[Date]])</f>
        <v>2023</v>
      </c>
      <c r="AI1632" s="3"/>
      <c r="AJ1632" s="3"/>
      <c r="AK1632" s="3"/>
    </row>
    <row r="1633" spans="1:37" x14ac:dyDescent="0.2">
      <c r="A1633" s="1">
        <v>45268.370833333334</v>
      </c>
      <c r="B1633" s="3" t="s">
        <v>83</v>
      </c>
      <c r="C1633" s="2">
        <v>45268</v>
      </c>
      <c r="D1633" s="3" t="s">
        <v>334</v>
      </c>
      <c r="E1633" s="3">
        <v>5</v>
      </c>
      <c r="F1633" s="3">
        <v>4</v>
      </c>
      <c r="G1633" s="3">
        <v>4</v>
      </c>
      <c r="H1633" s="3">
        <v>4</v>
      </c>
      <c r="I1633" s="3">
        <v>4</v>
      </c>
      <c r="J1633" s="3">
        <v>3</v>
      </c>
      <c r="K1633" s="3"/>
      <c r="L1633" s="3"/>
      <c r="M1633" s="3"/>
      <c r="N1633" s="3"/>
      <c r="O1633" s="3"/>
      <c r="P1633" s="3"/>
      <c r="Q1633" s="3"/>
      <c r="R1633" s="3"/>
      <c r="S1633" s="3"/>
      <c r="T1633" s="3"/>
      <c r="U1633" s="3"/>
      <c r="V1633" s="3"/>
      <c r="W1633" s="3"/>
      <c r="X1633" s="3"/>
      <c r="Y1633" s="3"/>
      <c r="Z1633" s="3"/>
      <c r="AA1633" s="3"/>
      <c r="AB1633" s="3"/>
      <c r="AC1633" s="3"/>
      <c r="AD1633" s="3"/>
      <c r="AE1633" s="3"/>
      <c r="AF1633" s="3">
        <f t="shared" si="38"/>
        <v>24</v>
      </c>
      <c r="AG1633" s="3">
        <f>_xlfn.ISOWEEKNUM(EDF[[#This Row],[Date]])</f>
        <v>49</v>
      </c>
      <c r="AH1633" s="3">
        <f>YEAR(EDF[[#This Row],[Date]])</f>
        <v>2023</v>
      </c>
      <c r="AI1633" s="3"/>
      <c r="AJ1633" s="3"/>
      <c r="AK1633" s="3"/>
    </row>
    <row r="1634" spans="1:37" x14ac:dyDescent="0.2">
      <c r="A1634" s="1">
        <v>45268.39271990741</v>
      </c>
      <c r="B1634" s="3" t="s">
        <v>496</v>
      </c>
      <c r="C1634" s="2">
        <v>45268</v>
      </c>
      <c r="D1634" s="3" t="s">
        <v>334</v>
      </c>
      <c r="E1634" s="3">
        <v>3</v>
      </c>
      <c r="F1634" s="3">
        <v>3</v>
      </c>
      <c r="G1634" s="3">
        <v>3</v>
      </c>
      <c r="H1634" s="3">
        <v>3</v>
      </c>
      <c r="I1634" s="3">
        <v>3</v>
      </c>
      <c r="J1634" s="3">
        <v>3</v>
      </c>
      <c r="K1634" s="3"/>
      <c r="L1634" s="3"/>
      <c r="M1634" s="3"/>
      <c r="N1634" s="3"/>
      <c r="O1634" s="3"/>
      <c r="P1634" s="3"/>
      <c r="Q1634" s="3"/>
      <c r="R1634" s="3"/>
      <c r="S1634" s="3"/>
      <c r="T1634" s="3"/>
      <c r="U1634" s="3"/>
      <c r="V1634" s="3"/>
      <c r="W1634" s="3"/>
      <c r="X1634" s="3"/>
      <c r="Y1634" s="3"/>
      <c r="Z1634" s="3"/>
      <c r="AA1634" s="3"/>
      <c r="AB1634" s="3"/>
      <c r="AC1634" s="3"/>
      <c r="AD1634" s="3"/>
      <c r="AE1634" s="3"/>
      <c r="AF1634" s="3">
        <f t="shared" si="38"/>
        <v>18</v>
      </c>
      <c r="AG1634" s="3">
        <f>_xlfn.ISOWEEKNUM(EDF[[#This Row],[Date]])</f>
        <v>49</v>
      </c>
      <c r="AH1634" s="3">
        <f>YEAR(EDF[[#This Row],[Date]])</f>
        <v>2023</v>
      </c>
      <c r="AI1634" s="3"/>
      <c r="AJ1634" s="3"/>
      <c r="AK1634" s="3"/>
    </row>
    <row r="1635" spans="1:37" x14ac:dyDescent="0.2">
      <c r="A1635" s="1">
        <v>45268.393807870372</v>
      </c>
      <c r="B1635" s="3" t="s">
        <v>111</v>
      </c>
      <c r="C1635" s="2">
        <v>45268</v>
      </c>
      <c r="D1635" s="3" t="s">
        <v>334</v>
      </c>
      <c r="E1635" s="3">
        <v>4</v>
      </c>
      <c r="F1635" s="3">
        <v>2</v>
      </c>
      <c r="G1635" s="3">
        <v>3</v>
      </c>
      <c r="H1635" s="3">
        <v>3</v>
      </c>
      <c r="I1635" s="3">
        <v>3</v>
      </c>
      <c r="J1635" s="3">
        <v>3</v>
      </c>
      <c r="K1635" s="3" t="s">
        <v>380</v>
      </c>
      <c r="L1635" s="3"/>
      <c r="M1635" s="3"/>
      <c r="N1635" s="3"/>
      <c r="O1635" s="3"/>
      <c r="P1635" s="3"/>
      <c r="Q1635" s="3"/>
      <c r="R1635" s="3"/>
      <c r="S1635" s="3"/>
      <c r="T1635" s="3"/>
      <c r="U1635" s="3"/>
      <c r="V1635" s="3"/>
      <c r="W1635" s="3"/>
      <c r="X1635" s="3"/>
      <c r="Y1635" s="3"/>
      <c r="Z1635" s="3"/>
      <c r="AA1635" s="3"/>
      <c r="AB1635" s="3"/>
      <c r="AC1635" s="3"/>
      <c r="AD1635" s="3"/>
      <c r="AE1635" s="3"/>
      <c r="AF1635" s="3">
        <f t="shared" si="38"/>
        <v>18</v>
      </c>
      <c r="AG1635" s="3">
        <f>_xlfn.ISOWEEKNUM(EDF[[#This Row],[Date]])</f>
        <v>49</v>
      </c>
      <c r="AH1635" s="3">
        <f>YEAR(EDF[[#This Row],[Date]])</f>
        <v>2023</v>
      </c>
      <c r="AI1635" s="3"/>
      <c r="AJ1635" s="3"/>
      <c r="AK1635" s="3"/>
    </row>
    <row r="1636" spans="1:37" x14ac:dyDescent="0.2">
      <c r="A1636" s="1">
        <v>45268.403032407405</v>
      </c>
      <c r="B1636" s="3" t="s">
        <v>142</v>
      </c>
      <c r="C1636" s="2">
        <v>45268</v>
      </c>
      <c r="D1636" s="3" t="s">
        <v>336</v>
      </c>
      <c r="E1636" s="3">
        <v>4</v>
      </c>
      <c r="F1636" s="3">
        <v>3</v>
      </c>
      <c r="G1636" s="3">
        <v>3</v>
      </c>
      <c r="H1636" s="3">
        <v>4</v>
      </c>
      <c r="I1636" s="3">
        <v>3</v>
      </c>
      <c r="J1636" s="3">
        <v>4</v>
      </c>
      <c r="K1636" s="3"/>
      <c r="L1636" s="3"/>
      <c r="M1636" s="3"/>
      <c r="N1636" s="3"/>
      <c r="O1636" s="3"/>
      <c r="P1636" s="3"/>
      <c r="Q1636" s="3"/>
      <c r="R1636" s="3"/>
      <c r="S1636" s="3"/>
      <c r="T1636" s="3"/>
      <c r="U1636" s="3"/>
      <c r="V1636" s="3"/>
      <c r="W1636" s="3"/>
      <c r="X1636" s="3"/>
      <c r="Y1636" s="3"/>
      <c r="Z1636" s="3"/>
      <c r="AA1636" s="3"/>
      <c r="AB1636" s="3"/>
      <c r="AC1636" s="3"/>
      <c r="AD1636" s="3"/>
      <c r="AE1636" s="3"/>
      <c r="AF1636" s="3">
        <f t="shared" si="38"/>
        <v>21</v>
      </c>
      <c r="AG1636" s="3">
        <f>_xlfn.ISOWEEKNUM(EDF[[#This Row],[Date]])</f>
        <v>49</v>
      </c>
      <c r="AH1636" s="3">
        <f>YEAR(EDF[[#This Row],[Date]])</f>
        <v>2023</v>
      </c>
      <c r="AI1636" s="3"/>
      <c r="AJ1636" s="3"/>
      <c r="AK1636" s="3"/>
    </row>
    <row r="1637" spans="1:37" x14ac:dyDescent="0.2">
      <c r="A1637" s="1">
        <v>45268.403865740744</v>
      </c>
      <c r="B1637" s="3" t="s">
        <v>86</v>
      </c>
      <c r="C1637" s="2">
        <v>45268</v>
      </c>
      <c r="D1637" s="3" t="s">
        <v>343</v>
      </c>
      <c r="E1637" s="3">
        <v>4</v>
      </c>
      <c r="F1637" s="3">
        <v>3</v>
      </c>
      <c r="G1637" s="3">
        <v>4</v>
      </c>
      <c r="H1637" s="3">
        <v>3</v>
      </c>
      <c r="I1637" s="3">
        <v>3</v>
      </c>
      <c r="J1637" s="3">
        <v>4</v>
      </c>
      <c r="K1637" s="3"/>
      <c r="L1637" s="3"/>
      <c r="M1637" s="3"/>
      <c r="N1637" s="3"/>
      <c r="O1637" s="3"/>
      <c r="P1637" s="3"/>
      <c r="Q1637" s="3"/>
      <c r="R1637" s="3"/>
      <c r="S1637" s="3"/>
      <c r="T1637" s="3"/>
      <c r="U1637" s="3"/>
      <c r="V1637" s="3"/>
      <c r="W1637" s="3"/>
      <c r="X1637" s="3"/>
      <c r="Y1637" s="3"/>
      <c r="Z1637" s="3"/>
      <c r="AA1637" s="3"/>
      <c r="AB1637" s="3"/>
      <c r="AC1637" s="3"/>
      <c r="AD1637" s="3"/>
      <c r="AE1637" s="3"/>
      <c r="AF1637" s="3">
        <f t="shared" si="38"/>
        <v>21</v>
      </c>
      <c r="AG1637" s="3">
        <f>_xlfn.ISOWEEKNUM(EDF[[#This Row],[Date]])</f>
        <v>49</v>
      </c>
      <c r="AH1637" s="3">
        <f>YEAR(EDF[[#This Row],[Date]])</f>
        <v>2023</v>
      </c>
      <c r="AI1637" s="3"/>
      <c r="AJ1637" s="3"/>
      <c r="AK1637" s="3"/>
    </row>
    <row r="1638" spans="1:37" x14ac:dyDescent="0.2">
      <c r="A1638" s="1">
        <v>45268.426527777781</v>
      </c>
      <c r="B1638" s="3" t="s">
        <v>191</v>
      </c>
      <c r="C1638" s="2">
        <v>45268</v>
      </c>
      <c r="D1638" s="3" t="s">
        <v>336</v>
      </c>
      <c r="E1638" s="3">
        <v>5</v>
      </c>
      <c r="F1638" s="3">
        <v>5</v>
      </c>
      <c r="G1638" s="3">
        <v>3</v>
      </c>
      <c r="H1638" s="3">
        <v>4</v>
      </c>
      <c r="I1638" s="3">
        <v>4</v>
      </c>
      <c r="J1638" s="3">
        <v>4</v>
      </c>
      <c r="K1638" s="3"/>
      <c r="L1638" s="3">
        <v>1</v>
      </c>
      <c r="M1638" s="3"/>
      <c r="N1638" s="3"/>
      <c r="O1638" s="3"/>
      <c r="P1638" s="3"/>
      <c r="Q1638" s="3"/>
      <c r="R1638" s="3"/>
      <c r="S1638" s="3"/>
      <c r="T1638" s="3"/>
      <c r="U1638" s="3"/>
      <c r="V1638" s="3"/>
      <c r="W1638" s="3"/>
      <c r="X1638" s="3"/>
      <c r="Y1638" s="3"/>
      <c r="Z1638" s="3" t="s">
        <v>337</v>
      </c>
      <c r="AA1638" s="3"/>
      <c r="AB1638" s="3"/>
      <c r="AC1638" s="3"/>
      <c r="AD1638" s="3"/>
      <c r="AE1638" s="3"/>
      <c r="AF1638" s="3">
        <f t="shared" si="38"/>
        <v>25</v>
      </c>
      <c r="AG1638" s="3">
        <f>_xlfn.ISOWEEKNUM(EDF[[#This Row],[Date]])</f>
        <v>49</v>
      </c>
      <c r="AH1638" s="3">
        <f>YEAR(EDF[[#This Row],[Date]])</f>
        <v>2023</v>
      </c>
      <c r="AI1638" s="3"/>
      <c r="AJ1638" s="3"/>
      <c r="AK1638" s="3"/>
    </row>
    <row r="1639" spans="1:37" x14ac:dyDescent="0.2">
      <c r="A1639" s="1">
        <v>45268.439467592594</v>
      </c>
      <c r="B1639" s="3" t="s">
        <v>106</v>
      </c>
      <c r="C1639" s="2">
        <v>45268</v>
      </c>
      <c r="D1639" s="3" t="s">
        <v>344</v>
      </c>
      <c r="E1639" s="3">
        <v>5</v>
      </c>
      <c r="F1639" s="3">
        <v>5</v>
      </c>
      <c r="G1639" s="3">
        <v>4</v>
      </c>
      <c r="H1639" s="3">
        <v>3</v>
      </c>
      <c r="I1639" s="3">
        <v>4</v>
      </c>
      <c r="J1639" s="3">
        <v>4</v>
      </c>
      <c r="K1639" s="3"/>
      <c r="L1639" s="3"/>
      <c r="M1639" s="3"/>
      <c r="N1639" s="3"/>
      <c r="O1639" s="3"/>
      <c r="P1639" s="3"/>
      <c r="Q1639" s="3"/>
      <c r="R1639" s="3"/>
      <c r="S1639" s="3"/>
      <c r="T1639" s="3"/>
      <c r="U1639" s="3"/>
      <c r="V1639" s="3"/>
      <c r="W1639" s="3"/>
      <c r="X1639" s="3"/>
      <c r="Y1639" s="3"/>
      <c r="Z1639" s="3"/>
      <c r="AA1639" s="3"/>
      <c r="AB1639" s="3"/>
      <c r="AC1639" s="3"/>
      <c r="AD1639" s="3"/>
      <c r="AE1639" s="3"/>
      <c r="AF1639" s="3">
        <f t="shared" si="38"/>
        <v>25</v>
      </c>
      <c r="AG1639" s="3">
        <f>_xlfn.ISOWEEKNUM(EDF[[#This Row],[Date]])</f>
        <v>49</v>
      </c>
      <c r="AH1639" s="3">
        <f>YEAR(EDF[[#This Row],[Date]])</f>
        <v>2023</v>
      </c>
      <c r="AI1639" s="3"/>
      <c r="AJ1639" s="3"/>
      <c r="AK1639" s="3"/>
    </row>
    <row r="1640" spans="1:37" x14ac:dyDescent="0.2">
      <c r="A1640" s="1">
        <v>45268.502974537034</v>
      </c>
      <c r="B1640" s="3" t="s">
        <v>112</v>
      </c>
      <c r="C1640" s="2">
        <v>45268</v>
      </c>
      <c r="D1640" s="3" t="s">
        <v>343</v>
      </c>
      <c r="E1640" s="3">
        <v>3</v>
      </c>
      <c r="F1640" s="3">
        <v>3</v>
      </c>
      <c r="G1640" s="3">
        <v>3</v>
      </c>
      <c r="H1640" s="3">
        <v>4</v>
      </c>
      <c r="I1640" s="3">
        <v>3</v>
      </c>
      <c r="J1640" s="3">
        <v>4</v>
      </c>
      <c r="K1640" s="3"/>
      <c r="L1640" s="3"/>
      <c r="M1640" s="3" t="s">
        <v>335</v>
      </c>
      <c r="N1640" s="3"/>
      <c r="O1640" s="3"/>
      <c r="P1640" s="3"/>
      <c r="Q1640" s="3"/>
      <c r="R1640" s="3"/>
      <c r="S1640" s="3"/>
      <c r="T1640" s="3"/>
      <c r="U1640" s="3"/>
      <c r="V1640" s="3"/>
      <c r="W1640" s="3"/>
      <c r="X1640" s="3"/>
      <c r="Y1640" s="3"/>
      <c r="Z1640" s="3"/>
      <c r="AA1640" s="3"/>
      <c r="AB1640" s="3"/>
      <c r="AC1640" s="3"/>
      <c r="AD1640" s="3"/>
      <c r="AE1640" s="3"/>
      <c r="AF1640" s="3">
        <f t="shared" si="38"/>
        <v>20</v>
      </c>
      <c r="AG1640" s="3">
        <f>_xlfn.ISOWEEKNUM(EDF[[#This Row],[Date]])</f>
        <v>49</v>
      </c>
      <c r="AH1640" s="3">
        <f>YEAR(EDF[[#This Row],[Date]])</f>
        <v>2023</v>
      </c>
      <c r="AI1640" s="3"/>
      <c r="AJ1640" s="3"/>
      <c r="AK1640" s="3"/>
    </row>
    <row r="1641" spans="1:37" x14ac:dyDescent="0.2">
      <c r="A1641" s="1">
        <v>45268.51290509259</v>
      </c>
      <c r="B1641" s="3" t="s">
        <v>168</v>
      </c>
      <c r="C1641" s="2">
        <v>45268</v>
      </c>
      <c r="D1641" s="3" t="s">
        <v>343</v>
      </c>
      <c r="E1641" s="3">
        <v>3</v>
      </c>
      <c r="F1641" s="3">
        <v>3</v>
      </c>
      <c r="G1641" s="3">
        <v>4</v>
      </c>
      <c r="H1641" s="3">
        <v>3</v>
      </c>
      <c r="I1641" s="3">
        <v>4</v>
      </c>
      <c r="J1641" s="3">
        <v>5</v>
      </c>
      <c r="K1641" s="3"/>
      <c r="L1641" s="3"/>
      <c r="M1641" s="3"/>
      <c r="N1641" s="3"/>
      <c r="O1641" s="3"/>
      <c r="P1641" s="3"/>
      <c r="Q1641" s="3"/>
      <c r="R1641" s="3"/>
      <c r="S1641" s="3"/>
      <c r="T1641" s="3"/>
      <c r="U1641" s="3"/>
      <c r="V1641" s="3"/>
      <c r="W1641" s="3"/>
      <c r="X1641" s="3"/>
      <c r="Y1641" s="3"/>
      <c r="Z1641" s="3"/>
      <c r="AA1641" s="3"/>
      <c r="AB1641" s="3"/>
      <c r="AC1641" s="3"/>
      <c r="AD1641" s="3"/>
      <c r="AE1641" s="3"/>
      <c r="AF1641" s="3">
        <f t="shared" si="38"/>
        <v>22</v>
      </c>
      <c r="AG1641" s="3">
        <f>_xlfn.ISOWEEKNUM(EDF[[#This Row],[Date]])</f>
        <v>49</v>
      </c>
      <c r="AH1641" s="3">
        <f>YEAR(EDF[[#This Row],[Date]])</f>
        <v>2023</v>
      </c>
      <c r="AI1641" s="3"/>
      <c r="AJ1641" s="3"/>
      <c r="AK1641" s="3"/>
    </row>
    <row r="1642" spans="1:37" x14ac:dyDescent="0.2">
      <c r="A1642" s="1">
        <v>45268.514282407406</v>
      </c>
      <c r="B1642" s="3" t="s">
        <v>211</v>
      </c>
      <c r="C1642" s="2">
        <v>45268</v>
      </c>
      <c r="D1642" s="3" t="s">
        <v>334</v>
      </c>
      <c r="E1642" s="3">
        <v>4</v>
      </c>
      <c r="F1642" s="3">
        <v>3</v>
      </c>
      <c r="G1642" s="3">
        <v>4</v>
      </c>
      <c r="H1642" s="3">
        <v>4</v>
      </c>
      <c r="I1642" s="3">
        <v>4</v>
      </c>
      <c r="J1642" s="3">
        <v>4</v>
      </c>
      <c r="K1642" s="3"/>
      <c r="L1642" s="3"/>
      <c r="M1642" s="3"/>
      <c r="N1642" s="3"/>
      <c r="O1642" s="3"/>
      <c r="P1642" s="3"/>
      <c r="Q1642" s="3"/>
      <c r="R1642" s="3"/>
      <c r="S1642" s="3"/>
      <c r="T1642" s="3"/>
      <c r="U1642" s="3"/>
      <c r="V1642" s="3"/>
      <c r="W1642" s="3"/>
      <c r="X1642" s="3"/>
      <c r="Y1642" s="3"/>
      <c r="Z1642" s="3"/>
      <c r="AA1642" s="3"/>
      <c r="AB1642" s="3"/>
      <c r="AC1642" s="3"/>
      <c r="AD1642" s="3"/>
      <c r="AE1642" s="3"/>
      <c r="AF1642" s="3">
        <f t="shared" si="38"/>
        <v>23</v>
      </c>
      <c r="AG1642" s="3">
        <f>_xlfn.ISOWEEKNUM(EDF[[#This Row],[Date]])</f>
        <v>49</v>
      </c>
      <c r="AH1642" s="3">
        <f>YEAR(EDF[[#This Row],[Date]])</f>
        <v>2023</v>
      </c>
      <c r="AI1642" s="3"/>
      <c r="AJ1642" s="3"/>
      <c r="AK1642" s="3"/>
    </row>
    <row r="1643" spans="1:37" x14ac:dyDescent="0.2">
      <c r="A1643" s="1">
        <v>45268.530138888891</v>
      </c>
      <c r="B1643" s="3" t="s">
        <v>167</v>
      </c>
      <c r="C1643" s="2">
        <v>45268</v>
      </c>
      <c r="D1643" s="3" t="s">
        <v>344</v>
      </c>
      <c r="E1643" s="3">
        <v>3</v>
      </c>
      <c r="F1643" s="3">
        <v>2</v>
      </c>
      <c r="G1643" s="3">
        <v>3</v>
      </c>
      <c r="H1643" s="3">
        <v>3</v>
      </c>
      <c r="I1643" s="3">
        <v>4</v>
      </c>
      <c r="J1643" s="3">
        <v>4</v>
      </c>
      <c r="K1643" s="3"/>
      <c r="L1643" s="3"/>
      <c r="M1643" s="3"/>
      <c r="N1643" s="3"/>
      <c r="O1643" s="3"/>
      <c r="P1643" s="3"/>
      <c r="Q1643" s="3"/>
      <c r="R1643" s="3"/>
      <c r="S1643" s="3"/>
      <c r="T1643" s="3"/>
      <c r="U1643" s="3"/>
      <c r="V1643" s="3"/>
      <c r="W1643" s="3"/>
      <c r="X1643" s="3"/>
      <c r="Y1643" s="3"/>
      <c r="Z1643" s="3"/>
      <c r="AA1643" s="3"/>
      <c r="AB1643" s="3"/>
      <c r="AC1643" s="3"/>
      <c r="AD1643" s="3"/>
      <c r="AE1643" s="3"/>
      <c r="AF1643" s="3">
        <f t="shared" si="38"/>
        <v>19</v>
      </c>
      <c r="AG1643" s="3">
        <f>_xlfn.ISOWEEKNUM(EDF[[#This Row],[Date]])</f>
        <v>49</v>
      </c>
      <c r="AH1643" s="3">
        <f>YEAR(EDF[[#This Row],[Date]])</f>
        <v>2023</v>
      </c>
      <c r="AI1643" s="3"/>
      <c r="AJ1643" s="3"/>
      <c r="AK1643" s="3"/>
    </row>
    <row r="1644" spans="1:37" x14ac:dyDescent="0.2">
      <c r="A1644" s="1">
        <v>45268.541076388887</v>
      </c>
      <c r="B1644" s="3" t="s">
        <v>181</v>
      </c>
      <c r="C1644" s="2">
        <v>45268</v>
      </c>
      <c r="D1644" s="3" t="s">
        <v>344</v>
      </c>
      <c r="E1644" s="3">
        <v>4</v>
      </c>
      <c r="F1644" s="3">
        <v>4</v>
      </c>
      <c r="G1644" s="3">
        <v>3</v>
      </c>
      <c r="H1644" s="3">
        <v>3</v>
      </c>
      <c r="I1644" s="3">
        <v>3</v>
      </c>
      <c r="J1644" s="3">
        <v>3</v>
      </c>
      <c r="K1644" s="3"/>
      <c r="L1644" s="3"/>
      <c r="M1644" s="3"/>
      <c r="N1644" s="3"/>
      <c r="O1644" s="3"/>
      <c r="P1644" s="3"/>
      <c r="Q1644" s="3"/>
      <c r="R1644" s="3"/>
      <c r="S1644" s="3"/>
      <c r="T1644" s="3"/>
      <c r="U1644" s="3"/>
      <c r="V1644" s="3"/>
      <c r="W1644" s="3"/>
      <c r="X1644" s="3"/>
      <c r="Y1644" s="3"/>
      <c r="Z1644" s="3"/>
      <c r="AA1644" s="3"/>
      <c r="AB1644" s="3"/>
      <c r="AC1644" s="3"/>
      <c r="AD1644" s="3"/>
      <c r="AE1644" s="3"/>
      <c r="AF1644" s="3">
        <f t="shared" si="38"/>
        <v>20</v>
      </c>
      <c r="AG1644" s="3">
        <f>_xlfn.ISOWEEKNUM(EDF[[#This Row],[Date]])</f>
        <v>49</v>
      </c>
      <c r="AH1644" s="3">
        <f>YEAR(EDF[[#This Row],[Date]])</f>
        <v>2023</v>
      </c>
      <c r="AI1644" s="3"/>
      <c r="AJ1644" s="3"/>
      <c r="AK1644" s="3"/>
    </row>
    <row r="1645" spans="1:37" x14ac:dyDescent="0.2">
      <c r="A1645" s="1">
        <v>45268.553831018522</v>
      </c>
      <c r="B1645" s="3" t="s">
        <v>107</v>
      </c>
      <c r="C1645" s="2">
        <v>45268</v>
      </c>
      <c r="D1645" s="3" t="s">
        <v>344</v>
      </c>
      <c r="E1645" s="3">
        <v>5</v>
      </c>
      <c r="F1645" s="3">
        <v>3</v>
      </c>
      <c r="G1645" s="3">
        <v>3</v>
      </c>
      <c r="H1645" s="3">
        <v>3</v>
      </c>
      <c r="I1645" s="3">
        <v>3</v>
      </c>
      <c r="J1645" s="3">
        <v>4</v>
      </c>
      <c r="K1645" s="3" t="s">
        <v>501</v>
      </c>
      <c r="L1645" s="3"/>
      <c r="M1645" s="3"/>
      <c r="N1645" s="3"/>
      <c r="O1645" s="3"/>
      <c r="P1645" s="3"/>
      <c r="Q1645" s="3"/>
      <c r="R1645" s="3"/>
      <c r="S1645" s="3"/>
      <c r="T1645" s="3"/>
      <c r="U1645" s="3"/>
      <c r="V1645" s="3"/>
      <c r="W1645" s="3"/>
      <c r="X1645" s="3"/>
      <c r="Y1645" s="3"/>
      <c r="Z1645" s="3"/>
      <c r="AA1645" s="3"/>
      <c r="AB1645" s="3"/>
      <c r="AC1645" s="3"/>
      <c r="AD1645" s="3"/>
      <c r="AE1645" s="3"/>
      <c r="AF1645" s="3">
        <f t="shared" si="38"/>
        <v>21</v>
      </c>
      <c r="AG1645" s="3">
        <f>_xlfn.ISOWEEKNUM(EDF[[#This Row],[Date]])</f>
        <v>49</v>
      </c>
      <c r="AH1645" s="3">
        <f>YEAR(EDF[[#This Row],[Date]])</f>
        <v>2023</v>
      </c>
      <c r="AI1645" s="3"/>
      <c r="AJ1645" s="3"/>
      <c r="AK1645" s="3"/>
    </row>
    <row r="1646" spans="1:37" x14ac:dyDescent="0.2">
      <c r="A1646" s="1">
        <v>45268.679143518515</v>
      </c>
      <c r="B1646" s="3" t="s">
        <v>205</v>
      </c>
      <c r="C1646" s="2">
        <v>45268</v>
      </c>
      <c r="D1646" s="3" t="s">
        <v>344</v>
      </c>
      <c r="E1646" s="3">
        <v>3</v>
      </c>
      <c r="F1646" s="3">
        <v>3</v>
      </c>
      <c r="G1646" s="3">
        <v>3</v>
      </c>
      <c r="H1646" s="3">
        <v>3</v>
      </c>
      <c r="I1646" s="3">
        <v>3</v>
      </c>
      <c r="J1646" s="3">
        <v>3</v>
      </c>
      <c r="K1646" s="3"/>
      <c r="L1646" s="3"/>
      <c r="M1646" s="3"/>
      <c r="N1646" s="3"/>
      <c r="O1646" s="3"/>
      <c r="P1646" s="3"/>
      <c r="Q1646" s="3"/>
      <c r="R1646" s="3"/>
      <c r="S1646" s="3"/>
      <c r="T1646" s="3"/>
      <c r="U1646" s="3"/>
      <c r="V1646" s="3"/>
      <c r="W1646" s="3"/>
      <c r="X1646" s="3"/>
      <c r="Y1646" s="3"/>
      <c r="Z1646" s="3"/>
      <c r="AA1646" s="3"/>
      <c r="AB1646" s="3"/>
      <c r="AC1646" s="3"/>
      <c r="AD1646" s="3"/>
      <c r="AE1646" s="3"/>
      <c r="AF1646" s="3">
        <f t="shared" si="38"/>
        <v>18</v>
      </c>
      <c r="AG1646" s="3">
        <f>_xlfn.ISOWEEKNUM(EDF[[#This Row],[Date]])</f>
        <v>49</v>
      </c>
      <c r="AH1646" s="3">
        <f>YEAR(EDF[[#This Row],[Date]])</f>
        <v>2023</v>
      </c>
      <c r="AI1646" s="3"/>
      <c r="AJ1646" s="3"/>
      <c r="AK1646" s="3"/>
    </row>
    <row r="1647" spans="1:37" x14ac:dyDescent="0.2">
      <c r="A1647" s="1">
        <v>45268.679930555554</v>
      </c>
      <c r="B1647" s="3" t="s">
        <v>121</v>
      </c>
      <c r="C1647" s="2">
        <v>45268</v>
      </c>
      <c r="D1647" s="3" t="s">
        <v>344</v>
      </c>
      <c r="E1647" s="3">
        <v>1</v>
      </c>
      <c r="F1647" s="3">
        <v>2</v>
      </c>
      <c r="G1647" s="3">
        <v>2</v>
      </c>
      <c r="H1647" s="3">
        <v>2</v>
      </c>
      <c r="I1647" s="3">
        <v>3</v>
      </c>
      <c r="J1647" s="3">
        <v>4</v>
      </c>
      <c r="K1647" s="3"/>
      <c r="L1647" s="3"/>
      <c r="M1647" s="3"/>
      <c r="N1647" s="3"/>
      <c r="O1647" s="3"/>
      <c r="P1647" s="3"/>
      <c r="Q1647" s="3"/>
      <c r="R1647" s="3"/>
      <c r="S1647" s="3"/>
      <c r="T1647" s="3"/>
      <c r="U1647" s="3"/>
      <c r="V1647" s="3"/>
      <c r="W1647" s="3"/>
      <c r="X1647" s="3"/>
      <c r="Y1647" s="3"/>
      <c r="Z1647" s="3"/>
      <c r="AA1647" s="3"/>
      <c r="AB1647" s="3"/>
      <c r="AC1647" s="3"/>
      <c r="AD1647" s="3"/>
      <c r="AE1647" s="3"/>
      <c r="AF1647" s="3">
        <f t="shared" si="38"/>
        <v>14</v>
      </c>
      <c r="AG1647" s="3">
        <f>_xlfn.ISOWEEKNUM(EDF[[#This Row],[Date]])</f>
        <v>49</v>
      </c>
      <c r="AH1647" s="3">
        <f>YEAR(EDF[[#This Row],[Date]])</f>
        <v>2023</v>
      </c>
      <c r="AI1647" s="3"/>
      <c r="AJ1647" s="3"/>
      <c r="AK1647" s="3"/>
    </row>
    <row r="1648" spans="1:37" x14ac:dyDescent="0.2">
      <c r="A1648" s="1">
        <v>45268.680532407408</v>
      </c>
      <c r="B1648" s="3" t="s">
        <v>243</v>
      </c>
      <c r="C1648" s="2">
        <v>45268</v>
      </c>
      <c r="D1648" s="3" t="s">
        <v>334</v>
      </c>
      <c r="E1648" s="3">
        <v>5</v>
      </c>
      <c r="F1648" s="3">
        <v>4</v>
      </c>
      <c r="G1648" s="3">
        <v>2</v>
      </c>
      <c r="H1648" s="3">
        <v>3</v>
      </c>
      <c r="I1648" s="3">
        <v>3</v>
      </c>
      <c r="J1648" s="3">
        <v>5</v>
      </c>
      <c r="K1648" s="3"/>
      <c r="L1648" s="3"/>
      <c r="M1648" s="3"/>
      <c r="N1648" s="3"/>
      <c r="O1648" s="3"/>
      <c r="P1648" s="3"/>
      <c r="Q1648" s="3"/>
      <c r="R1648" s="3"/>
      <c r="S1648" s="3"/>
      <c r="T1648" s="3"/>
      <c r="U1648" s="3"/>
      <c r="V1648" s="3"/>
      <c r="W1648" s="3"/>
      <c r="X1648" s="3"/>
      <c r="Y1648" s="3"/>
      <c r="Z1648" s="3"/>
      <c r="AA1648" s="3"/>
      <c r="AB1648" s="3"/>
      <c r="AC1648" s="3"/>
      <c r="AD1648" s="3"/>
      <c r="AE1648" s="3"/>
      <c r="AF1648" s="3">
        <f t="shared" si="38"/>
        <v>22</v>
      </c>
      <c r="AG1648" s="3">
        <f>_xlfn.ISOWEEKNUM(EDF[[#This Row],[Date]])</f>
        <v>49</v>
      </c>
      <c r="AH1648" s="3">
        <f>YEAR(EDF[[#This Row],[Date]])</f>
        <v>2023</v>
      </c>
      <c r="AI1648" s="3"/>
      <c r="AJ1648" s="3"/>
      <c r="AK1648" s="3"/>
    </row>
    <row r="1649" spans="1:37" x14ac:dyDescent="0.2">
      <c r="A1649" s="1">
        <v>45268.680694444447</v>
      </c>
      <c r="B1649" s="3" t="s">
        <v>100</v>
      </c>
      <c r="C1649" s="2">
        <v>45268</v>
      </c>
      <c r="D1649" s="3" t="s">
        <v>343</v>
      </c>
      <c r="E1649" s="3">
        <v>4</v>
      </c>
      <c r="F1649" s="3">
        <v>4</v>
      </c>
      <c r="G1649" s="3">
        <v>3</v>
      </c>
      <c r="H1649" s="3">
        <v>4</v>
      </c>
      <c r="I1649" s="3">
        <v>3</v>
      </c>
      <c r="J1649" s="3">
        <v>3</v>
      </c>
      <c r="K1649" s="3"/>
      <c r="L1649" s="3">
        <v>3</v>
      </c>
      <c r="M1649" s="3"/>
      <c r="N1649" s="3"/>
      <c r="O1649" s="3"/>
      <c r="P1649" s="3"/>
      <c r="Q1649" s="3"/>
      <c r="R1649" s="3"/>
      <c r="S1649" s="3"/>
      <c r="T1649" s="3"/>
      <c r="U1649" s="3"/>
      <c r="V1649" s="3"/>
      <c r="W1649" s="3"/>
      <c r="X1649" s="3"/>
      <c r="Y1649" s="3"/>
      <c r="Z1649" s="3"/>
      <c r="AA1649" s="3"/>
      <c r="AB1649" s="3"/>
      <c r="AC1649" s="3"/>
      <c r="AD1649" s="3" t="s">
        <v>335</v>
      </c>
      <c r="AE1649" s="3"/>
      <c r="AF1649" s="3">
        <f t="shared" si="38"/>
        <v>21</v>
      </c>
      <c r="AG1649" s="3">
        <f>_xlfn.ISOWEEKNUM(EDF[[#This Row],[Date]])</f>
        <v>49</v>
      </c>
      <c r="AH1649" s="3">
        <f>YEAR(EDF[[#This Row],[Date]])</f>
        <v>2023</v>
      </c>
      <c r="AI1649" s="3"/>
      <c r="AJ1649" s="3"/>
      <c r="AK1649" s="3"/>
    </row>
    <row r="1650" spans="1:37" x14ac:dyDescent="0.2">
      <c r="A1650" s="1">
        <v>45268.681516203702</v>
      </c>
      <c r="B1650" s="3" t="s">
        <v>240</v>
      </c>
      <c r="C1650" s="2">
        <v>45268</v>
      </c>
      <c r="D1650" s="3" t="s">
        <v>344</v>
      </c>
      <c r="E1650" s="3">
        <v>4</v>
      </c>
      <c r="F1650" s="3">
        <v>3</v>
      </c>
      <c r="G1650" s="3">
        <v>5</v>
      </c>
      <c r="H1650" s="3">
        <v>3</v>
      </c>
      <c r="I1650" s="3">
        <v>5</v>
      </c>
      <c r="J1650" s="3">
        <v>4</v>
      </c>
      <c r="K1650" s="3" t="s">
        <v>502</v>
      </c>
      <c r="L1650" s="3"/>
      <c r="M1650" s="3"/>
      <c r="N1650" s="3"/>
      <c r="O1650" s="3"/>
      <c r="P1650" s="3"/>
      <c r="Q1650" s="3"/>
      <c r="R1650" s="3"/>
      <c r="S1650" s="3"/>
      <c r="T1650" s="3"/>
      <c r="U1650" s="3"/>
      <c r="V1650" s="3"/>
      <c r="W1650" s="3"/>
      <c r="X1650" s="3"/>
      <c r="Y1650" s="3"/>
      <c r="Z1650" s="3"/>
      <c r="AA1650" s="3"/>
      <c r="AB1650" s="3"/>
      <c r="AC1650" s="3"/>
      <c r="AD1650" s="3"/>
      <c r="AE1650" s="3"/>
      <c r="AF1650" s="3">
        <f t="shared" si="38"/>
        <v>24</v>
      </c>
      <c r="AG1650" s="3">
        <f>_xlfn.ISOWEEKNUM(EDF[[#This Row],[Date]])</f>
        <v>49</v>
      </c>
      <c r="AH1650" s="3">
        <f>YEAR(EDF[[#This Row],[Date]])</f>
        <v>2023</v>
      </c>
      <c r="AI1650" s="3"/>
      <c r="AJ1650" s="3"/>
      <c r="AK1650" s="3"/>
    </row>
    <row r="1651" spans="1:37" x14ac:dyDescent="0.2">
      <c r="A1651" s="1">
        <v>45268.682152777779</v>
      </c>
      <c r="B1651" s="3" t="s">
        <v>192</v>
      </c>
      <c r="C1651" s="2">
        <v>45268</v>
      </c>
      <c r="D1651" s="3" t="s">
        <v>343</v>
      </c>
      <c r="E1651" s="3">
        <v>3</v>
      </c>
      <c r="F1651" s="3">
        <v>2</v>
      </c>
      <c r="G1651" s="3">
        <v>3</v>
      </c>
      <c r="H1651" s="3">
        <v>4</v>
      </c>
      <c r="I1651" s="3">
        <v>4</v>
      </c>
      <c r="J1651" s="3">
        <v>4</v>
      </c>
      <c r="K1651" s="3"/>
      <c r="L1651" s="3">
        <v>1</v>
      </c>
      <c r="M1651" s="3"/>
      <c r="N1651" s="3"/>
      <c r="O1651" s="3"/>
      <c r="P1651" s="3"/>
      <c r="Q1651" s="3"/>
      <c r="R1651" s="3"/>
      <c r="S1651" s="3"/>
      <c r="T1651" s="3"/>
      <c r="U1651" s="3"/>
      <c r="V1651" s="3"/>
      <c r="W1651" s="3"/>
      <c r="X1651" s="3"/>
      <c r="Y1651" s="3"/>
      <c r="Z1651" s="3" t="s">
        <v>339</v>
      </c>
      <c r="AA1651" s="3"/>
      <c r="AB1651" s="3"/>
      <c r="AC1651" s="3"/>
      <c r="AD1651" s="3"/>
      <c r="AE1651" s="3"/>
      <c r="AF1651" s="3">
        <f t="shared" si="38"/>
        <v>20</v>
      </c>
      <c r="AG1651" s="3">
        <f>_xlfn.ISOWEEKNUM(EDF[[#This Row],[Date]])</f>
        <v>49</v>
      </c>
      <c r="AH1651" s="3">
        <f>YEAR(EDF[[#This Row],[Date]])</f>
        <v>2023</v>
      </c>
      <c r="AI1651" s="3"/>
      <c r="AJ1651" s="3"/>
      <c r="AK1651" s="3"/>
    </row>
    <row r="1652" spans="1:37" x14ac:dyDescent="0.2">
      <c r="A1652" s="1">
        <v>45268.682210648149</v>
      </c>
      <c r="B1652" s="3" t="s">
        <v>188</v>
      </c>
      <c r="C1652" s="2">
        <v>45268</v>
      </c>
      <c r="D1652" s="3" t="s">
        <v>334</v>
      </c>
      <c r="E1652" s="3">
        <v>4</v>
      </c>
      <c r="F1652" s="3">
        <v>4</v>
      </c>
      <c r="G1652" s="3">
        <v>1</v>
      </c>
      <c r="H1652" s="3">
        <v>2</v>
      </c>
      <c r="I1652" s="3">
        <v>4</v>
      </c>
      <c r="J1652" s="3">
        <v>4</v>
      </c>
      <c r="K1652" s="3"/>
      <c r="L1652" s="3"/>
      <c r="M1652" s="3"/>
      <c r="N1652" s="3"/>
      <c r="O1652" s="3"/>
      <c r="P1652" s="3"/>
      <c r="Q1652" s="3"/>
      <c r="R1652" s="3"/>
      <c r="S1652" s="3"/>
      <c r="T1652" s="3"/>
      <c r="U1652" s="3"/>
      <c r="V1652" s="3"/>
      <c r="W1652" s="3"/>
      <c r="X1652" s="3"/>
      <c r="Y1652" s="3"/>
      <c r="Z1652" s="3"/>
      <c r="AA1652" s="3"/>
      <c r="AB1652" s="3"/>
      <c r="AC1652" s="3"/>
      <c r="AD1652" s="3"/>
      <c r="AE1652" s="3"/>
      <c r="AF1652" s="3">
        <f t="shared" si="38"/>
        <v>19</v>
      </c>
      <c r="AG1652" s="3">
        <f>_xlfn.ISOWEEKNUM(EDF[[#This Row],[Date]])</f>
        <v>49</v>
      </c>
      <c r="AH1652" s="3">
        <f>YEAR(EDF[[#This Row],[Date]])</f>
        <v>2023</v>
      </c>
      <c r="AI1652" s="3"/>
      <c r="AJ1652" s="3"/>
      <c r="AK1652" s="3"/>
    </row>
    <row r="1653" spans="1:37" x14ac:dyDescent="0.2">
      <c r="A1653" s="1">
        <v>45268.682395833333</v>
      </c>
      <c r="B1653" s="3" t="s">
        <v>87</v>
      </c>
      <c r="C1653" s="2">
        <v>45268</v>
      </c>
      <c r="D1653" s="3" t="s">
        <v>334</v>
      </c>
      <c r="E1653" s="3">
        <v>3</v>
      </c>
      <c r="F1653" s="3">
        <v>4</v>
      </c>
      <c r="G1653" s="3">
        <v>4</v>
      </c>
      <c r="H1653" s="3">
        <v>4</v>
      </c>
      <c r="I1653" s="3">
        <v>4</v>
      </c>
      <c r="J1653" s="3">
        <v>4</v>
      </c>
      <c r="K1653" s="3"/>
      <c r="L1653" s="3"/>
      <c r="M1653" s="3"/>
      <c r="N1653" s="3"/>
      <c r="O1653" s="3"/>
      <c r="P1653" s="3"/>
      <c r="Q1653" s="3"/>
      <c r="R1653" s="3"/>
      <c r="S1653" s="3"/>
      <c r="T1653" s="3"/>
      <c r="U1653" s="3"/>
      <c r="V1653" s="3"/>
      <c r="W1653" s="3"/>
      <c r="X1653" s="3"/>
      <c r="Y1653" s="3"/>
      <c r="Z1653" s="3"/>
      <c r="AA1653" s="3"/>
      <c r="AB1653" s="3"/>
      <c r="AC1653" s="3"/>
      <c r="AD1653" s="3"/>
      <c r="AE1653" s="3"/>
      <c r="AF1653" s="3">
        <f t="shared" si="38"/>
        <v>23</v>
      </c>
      <c r="AG1653" s="3">
        <f>_xlfn.ISOWEEKNUM(EDF[[#This Row],[Date]])</f>
        <v>49</v>
      </c>
      <c r="AH1653" s="3">
        <f>YEAR(EDF[[#This Row],[Date]])</f>
        <v>2023</v>
      </c>
      <c r="AI1653" s="3"/>
      <c r="AJ1653" s="3"/>
      <c r="AK1653" s="3"/>
    </row>
    <row r="1654" spans="1:37" x14ac:dyDescent="0.2">
      <c r="A1654" s="1">
        <v>45268.682604166665</v>
      </c>
      <c r="B1654" s="3" t="s">
        <v>89</v>
      </c>
      <c r="C1654" s="2">
        <v>45268</v>
      </c>
      <c r="D1654" s="3" t="s">
        <v>344</v>
      </c>
      <c r="E1654" s="3">
        <v>5</v>
      </c>
      <c r="F1654" s="3">
        <v>4</v>
      </c>
      <c r="G1654" s="3">
        <v>3</v>
      </c>
      <c r="H1654" s="3">
        <v>4</v>
      </c>
      <c r="I1654" s="3">
        <v>3</v>
      </c>
      <c r="J1654" s="3">
        <v>4</v>
      </c>
      <c r="K1654" s="3"/>
      <c r="L1654" s="3">
        <v>3</v>
      </c>
      <c r="M1654" s="3"/>
      <c r="N1654" s="3"/>
      <c r="O1654" s="3"/>
      <c r="P1654" s="3"/>
      <c r="Q1654" s="3"/>
      <c r="R1654" s="3"/>
      <c r="S1654" s="3"/>
      <c r="T1654" s="3"/>
      <c r="U1654" s="3" t="s">
        <v>335</v>
      </c>
      <c r="V1654" s="3"/>
      <c r="W1654" s="3"/>
      <c r="X1654" s="3"/>
      <c r="Y1654" s="3"/>
      <c r="Z1654" s="3"/>
      <c r="AA1654" s="3"/>
      <c r="AB1654" s="3"/>
      <c r="AC1654" s="3"/>
      <c r="AD1654" s="3"/>
      <c r="AE1654" s="3" t="s">
        <v>503</v>
      </c>
      <c r="AF1654" s="3">
        <f t="shared" si="38"/>
        <v>23</v>
      </c>
      <c r="AG1654" s="3">
        <f>_xlfn.ISOWEEKNUM(EDF[[#This Row],[Date]])</f>
        <v>49</v>
      </c>
      <c r="AH1654" s="3">
        <f>YEAR(EDF[[#This Row],[Date]])</f>
        <v>2023</v>
      </c>
      <c r="AI1654" s="3"/>
      <c r="AJ1654" s="3"/>
      <c r="AK1654" s="3"/>
    </row>
    <row r="1655" spans="1:37" x14ac:dyDescent="0.2">
      <c r="A1655" s="1">
        <v>45268.683368055557</v>
      </c>
      <c r="B1655" s="3" t="s">
        <v>78</v>
      </c>
      <c r="C1655" s="2">
        <v>45268</v>
      </c>
      <c r="D1655" s="3" t="s">
        <v>334</v>
      </c>
      <c r="E1655" s="3">
        <v>3</v>
      </c>
      <c r="F1655" s="3">
        <v>3</v>
      </c>
      <c r="G1655" s="3">
        <v>2</v>
      </c>
      <c r="H1655" s="3">
        <v>2</v>
      </c>
      <c r="I1655" s="3">
        <v>3</v>
      </c>
      <c r="J1655" s="3">
        <v>4</v>
      </c>
      <c r="K1655" s="3" t="s">
        <v>504</v>
      </c>
      <c r="L1655" s="3"/>
      <c r="M1655" s="3"/>
      <c r="N1655" s="3"/>
      <c r="O1655" s="3"/>
      <c r="P1655" s="3"/>
      <c r="Q1655" s="3"/>
      <c r="R1655" s="3"/>
      <c r="S1655" s="3"/>
      <c r="T1655" s="3"/>
      <c r="U1655" s="3"/>
      <c r="V1655" s="3"/>
      <c r="W1655" s="3"/>
      <c r="X1655" s="3"/>
      <c r="Y1655" s="3"/>
      <c r="Z1655" s="3"/>
      <c r="AA1655" s="3"/>
      <c r="AB1655" s="3"/>
      <c r="AC1655" s="3"/>
      <c r="AD1655" s="3"/>
      <c r="AE1655" s="3"/>
      <c r="AF1655" s="3">
        <f t="shared" si="38"/>
        <v>17</v>
      </c>
      <c r="AG1655" s="3">
        <f>_xlfn.ISOWEEKNUM(EDF[[#This Row],[Date]])</f>
        <v>49</v>
      </c>
      <c r="AH1655" s="3">
        <f>YEAR(EDF[[#This Row],[Date]])</f>
        <v>2023</v>
      </c>
      <c r="AI1655" s="3"/>
      <c r="AJ1655" s="3"/>
      <c r="AK1655" s="3"/>
    </row>
    <row r="1656" spans="1:37" x14ac:dyDescent="0.2">
      <c r="A1656" s="1">
        <v>45268.685682870368</v>
      </c>
      <c r="B1656" s="3" t="s">
        <v>233</v>
      </c>
      <c r="C1656" s="2">
        <v>45268</v>
      </c>
      <c r="D1656" s="3" t="s">
        <v>344</v>
      </c>
      <c r="E1656" s="3">
        <v>4</v>
      </c>
      <c r="F1656" s="3">
        <v>4</v>
      </c>
      <c r="G1656" s="3">
        <v>4</v>
      </c>
      <c r="H1656" s="3">
        <v>4</v>
      </c>
      <c r="I1656" s="3">
        <v>4</v>
      </c>
      <c r="J1656" s="3">
        <v>4</v>
      </c>
      <c r="K1656" s="3"/>
      <c r="L1656" s="3"/>
      <c r="M1656" s="3"/>
      <c r="N1656" s="3"/>
      <c r="O1656" s="3"/>
      <c r="P1656" s="3"/>
      <c r="Q1656" s="3"/>
      <c r="R1656" s="3"/>
      <c r="S1656" s="3"/>
      <c r="T1656" s="3"/>
      <c r="U1656" s="3"/>
      <c r="V1656" s="3"/>
      <c r="W1656" s="3"/>
      <c r="X1656" s="3"/>
      <c r="Y1656" s="3"/>
      <c r="Z1656" s="3"/>
      <c r="AA1656" s="3"/>
      <c r="AB1656" s="3"/>
      <c r="AC1656" s="3"/>
      <c r="AD1656" s="3"/>
      <c r="AE1656" s="3"/>
      <c r="AF1656" s="3">
        <f t="shared" si="38"/>
        <v>24</v>
      </c>
      <c r="AG1656" s="3">
        <f>_xlfn.ISOWEEKNUM(EDF[[#This Row],[Date]])</f>
        <v>49</v>
      </c>
      <c r="AH1656" s="3">
        <f>YEAR(EDF[[#This Row],[Date]])</f>
        <v>2023</v>
      </c>
      <c r="AI1656" s="3"/>
      <c r="AJ1656" s="3"/>
      <c r="AK1656" s="3"/>
    </row>
    <row r="1657" spans="1:37" x14ac:dyDescent="0.2">
      <c r="A1657" s="1">
        <v>45268.687013888892</v>
      </c>
      <c r="B1657" s="3" t="s">
        <v>131</v>
      </c>
      <c r="C1657" s="2">
        <v>45268</v>
      </c>
      <c r="D1657" s="3" t="s">
        <v>334</v>
      </c>
      <c r="E1657" s="3">
        <v>3</v>
      </c>
      <c r="F1657" s="3">
        <v>3</v>
      </c>
      <c r="G1657" s="3">
        <v>2</v>
      </c>
      <c r="H1657" s="3">
        <v>3</v>
      </c>
      <c r="I1657" s="3">
        <v>3</v>
      </c>
      <c r="J1657" s="3">
        <v>3</v>
      </c>
      <c r="K1657" s="3"/>
      <c r="L1657" s="3"/>
      <c r="M1657" s="3"/>
      <c r="N1657" s="3"/>
      <c r="O1657" s="3"/>
      <c r="P1657" s="3"/>
      <c r="Q1657" s="3"/>
      <c r="R1657" s="3"/>
      <c r="S1657" s="3"/>
      <c r="T1657" s="3"/>
      <c r="U1657" s="3"/>
      <c r="V1657" s="3"/>
      <c r="W1657" s="3"/>
      <c r="X1657" s="3"/>
      <c r="Y1657" s="3"/>
      <c r="Z1657" s="3"/>
      <c r="AA1657" s="3"/>
      <c r="AB1657" s="3"/>
      <c r="AC1657" s="3"/>
      <c r="AD1657" s="3"/>
      <c r="AE1657" s="3"/>
      <c r="AF1657" s="3">
        <f t="shared" si="38"/>
        <v>17</v>
      </c>
      <c r="AG1657" s="3">
        <f>_xlfn.ISOWEEKNUM(EDF[[#This Row],[Date]])</f>
        <v>49</v>
      </c>
      <c r="AH1657" s="3">
        <f>YEAR(EDF[[#This Row],[Date]])</f>
        <v>2023</v>
      </c>
      <c r="AI1657" s="3"/>
      <c r="AJ1657" s="3"/>
      <c r="AK1657" s="3"/>
    </row>
    <row r="1658" spans="1:37" x14ac:dyDescent="0.2">
      <c r="A1658" s="1">
        <v>45268.700335648151</v>
      </c>
      <c r="B1658" s="3" t="s">
        <v>135</v>
      </c>
      <c r="C1658" s="2">
        <v>45268</v>
      </c>
      <c r="D1658" s="3" t="s">
        <v>334</v>
      </c>
      <c r="E1658" s="3">
        <v>3</v>
      </c>
      <c r="F1658" s="3">
        <v>2</v>
      </c>
      <c r="G1658" s="3">
        <v>3</v>
      </c>
      <c r="H1658" s="3">
        <v>3</v>
      </c>
      <c r="I1658" s="3">
        <v>3</v>
      </c>
      <c r="J1658" s="3">
        <v>4</v>
      </c>
      <c r="K1658" s="3"/>
      <c r="L1658" s="3"/>
      <c r="M1658" s="3"/>
      <c r="N1658" s="3"/>
      <c r="O1658" s="3"/>
      <c r="P1658" s="3"/>
      <c r="Q1658" s="3"/>
      <c r="R1658" s="3"/>
      <c r="S1658" s="3"/>
      <c r="T1658" s="3"/>
      <c r="U1658" s="3"/>
      <c r="V1658" s="3"/>
      <c r="W1658" s="3"/>
      <c r="X1658" s="3"/>
      <c r="Y1658" s="3"/>
      <c r="Z1658" s="3"/>
      <c r="AA1658" s="3"/>
      <c r="AB1658" s="3"/>
      <c r="AC1658" s="3"/>
      <c r="AD1658" s="3"/>
      <c r="AE1658" s="3"/>
      <c r="AF1658" s="3">
        <f t="shared" si="38"/>
        <v>18</v>
      </c>
      <c r="AG1658" s="3">
        <f>_xlfn.ISOWEEKNUM(EDF[[#This Row],[Date]])</f>
        <v>49</v>
      </c>
      <c r="AH1658" s="3">
        <f>YEAR(EDF[[#This Row],[Date]])</f>
        <v>2023</v>
      </c>
      <c r="AI1658" s="3"/>
      <c r="AJ1658" s="3"/>
      <c r="AK1658" s="3"/>
    </row>
    <row r="1659" spans="1:37" x14ac:dyDescent="0.2">
      <c r="A1659" s="1">
        <v>45268.712488425925</v>
      </c>
      <c r="B1659" s="3" t="s">
        <v>93</v>
      </c>
      <c r="C1659" s="2">
        <v>45268</v>
      </c>
      <c r="D1659" s="3" t="s">
        <v>343</v>
      </c>
      <c r="E1659" s="3">
        <v>2</v>
      </c>
      <c r="F1659" s="3">
        <v>2</v>
      </c>
      <c r="G1659" s="3">
        <v>2</v>
      </c>
      <c r="H1659" s="3">
        <v>3</v>
      </c>
      <c r="I1659" s="3">
        <v>3</v>
      </c>
      <c r="J1659" s="3">
        <v>4</v>
      </c>
      <c r="K1659" s="3"/>
      <c r="L1659" s="3"/>
      <c r="M1659" s="3"/>
      <c r="N1659" s="3"/>
      <c r="O1659" s="3"/>
      <c r="P1659" s="3"/>
      <c r="Q1659" s="3"/>
      <c r="R1659" s="3"/>
      <c r="S1659" s="3"/>
      <c r="T1659" s="3"/>
      <c r="U1659" s="3"/>
      <c r="V1659" s="3"/>
      <c r="W1659" s="3"/>
      <c r="X1659" s="3"/>
      <c r="Y1659" s="3"/>
      <c r="Z1659" s="3"/>
      <c r="AA1659" s="3"/>
      <c r="AB1659" s="3"/>
      <c r="AC1659" s="3"/>
      <c r="AD1659" s="3"/>
      <c r="AE1659" s="3"/>
      <c r="AF1659" s="3">
        <f t="shared" si="38"/>
        <v>16</v>
      </c>
      <c r="AG1659" s="3">
        <f>_xlfn.ISOWEEKNUM(EDF[[#This Row],[Date]])</f>
        <v>49</v>
      </c>
      <c r="AH1659" s="3">
        <f>YEAR(EDF[[#This Row],[Date]])</f>
        <v>2023</v>
      </c>
      <c r="AI1659" s="3"/>
      <c r="AJ1659" s="3"/>
      <c r="AK1659" s="3"/>
    </row>
    <row r="1660" spans="1:37" x14ac:dyDescent="0.2">
      <c r="A1660" s="1">
        <v>45270.454398148147</v>
      </c>
      <c r="B1660" s="3" t="s">
        <v>191</v>
      </c>
      <c r="C1660" s="2">
        <v>45270</v>
      </c>
      <c r="D1660" s="3" t="s">
        <v>343</v>
      </c>
      <c r="E1660" s="3">
        <v>4</v>
      </c>
      <c r="F1660" s="3">
        <v>4</v>
      </c>
      <c r="G1660" s="3">
        <v>4</v>
      </c>
      <c r="H1660" s="3">
        <v>4</v>
      </c>
      <c r="I1660" s="3">
        <v>4</v>
      </c>
      <c r="J1660" s="3">
        <v>4</v>
      </c>
      <c r="K1660" s="3"/>
      <c r="L1660" s="3">
        <v>1</v>
      </c>
      <c r="M1660" s="3"/>
      <c r="N1660" s="3"/>
      <c r="O1660" s="3"/>
      <c r="P1660" s="3"/>
      <c r="Q1660" s="3"/>
      <c r="R1660" s="3"/>
      <c r="S1660" s="3"/>
      <c r="T1660" s="3"/>
      <c r="U1660" s="3"/>
      <c r="V1660" s="3"/>
      <c r="W1660" s="3"/>
      <c r="X1660" s="3"/>
      <c r="Y1660" s="3"/>
      <c r="Z1660" s="3" t="s">
        <v>337</v>
      </c>
      <c r="AA1660" s="3"/>
      <c r="AB1660" s="3"/>
      <c r="AC1660" s="3"/>
      <c r="AD1660" s="3"/>
      <c r="AE1660" s="3"/>
      <c r="AF1660" s="3">
        <f t="shared" si="38"/>
        <v>24</v>
      </c>
      <c r="AG1660" s="3">
        <f>_xlfn.ISOWEEKNUM(EDF[[#This Row],[Date]])</f>
        <v>49</v>
      </c>
      <c r="AH1660" s="3">
        <f>YEAR(EDF[[#This Row],[Date]])</f>
        <v>2023</v>
      </c>
      <c r="AI1660" s="3"/>
      <c r="AJ1660" s="3"/>
      <c r="AK1660" s="3"/>
    </row>
    <row r="1661" spans="1:37" x14ac:dyDescent="0.2">
      <c r="A1661" s="1">
        <v>45271.32104166667</v>
      </c>
      <c r="B1661" s="3" t="s">
        <v>135</v>
      </c>
      <c r="C1661" s="2">
        <v>45271</v>
      </c>
      <c r="D1661" s="3" t="s">
        <v>334</v>
      </c>
      <c r="E1661" s="3">
        <v>4</v>
      </c>
      <c r="F1661" s="3">
        <v>3</v>
      </c>
      <c r="G1661" s="3">
        <v>3</v>
      </c>
      <c r="H1661" s="3">
        <v>3</v>
      </c>
      <c r="I1661" s="3">
        <v>3</v>
      </c>
      <c r="J1661" s="3">
        <v>4</v>
      </c>
      <c r="K1661" s="3"/>
      <c r="L1661" s="3"/>
      <c r="M1661" s="3"/>
      <c r="N1661" s="3"/>
      <c r="O1661" s="3"/>
      <c r="P1661" s="3"/>
      <c r="Q1661" s="3"/>
      <c r="R1661" s="3"/>
      <c r="S1661" s="3"/>
      <c r="T1661" s="3"/>
      <c r="U1661" s="3"/>
      <c r="V1661" s="3"/>
      <c r="W1661" s="3"/>
      <c r="X1661" s="3"/>
      <c r="Y1661" s="3"/>
      <c r="Z1661" s="3"/>
      <c r="AA1661" s="3"/>
      <c r="AB1661" s="3"/>
      <c r="AC1661" s="3"/>
      <c r="AD1661" s="3"/>
      <c r="AE1661" s="3"/>
      <c r="AF1661" s="3">
        <f t="shared" si="38"/>
        <v>20</v>
      </c>
      <c r="AG1661" s="3">
        <f>_xlfn.ISOWEEKNUM(EDF[[#This Row],[Date]])</f>
        <v>50</v>
      </c>
      <c r="AH1661" s="3">
        <f>YEAR(EDF[[#This Row],[Date]])</f>
        <v>2023</v>
      </c>
      <c r="AI1661" s="3"/>
      <c r="AJ1661" s="3"/>
      <c r="AK1661" s="3"/>
    </row>
    <row r="1662" spans="1:37" x14ac:dyDescent="0.2">
      <c r="A1662" s="1">
        <v>45271.352708333332</v>
      </c>
      <c r="B1662" s="3" t="s">
        <v>99</v>
      </c>
      <c r="C1662" s="2">
        <v>45271</v>
      </c>
      <c r="D1662" s="3" t="s">
        <v>334</v>
      </c>
      <c r="E1662" s="3">
        <v>3</v>
      </c>
      <c r="F1662" s="3">
        <v>3</v>
      </c>
      <c r="G1662" s="3">
        <v>4</v>
      </c>
      <c r="H1662" s="3">
        <v>3</v>
      </c>
      <c r="I1662" s="3">
        <v>4</v>
      </c>
      <c r="J1662" s="3">
        <v>4</v>
      </c>
      <c r="K1662" s="3"/>
      <c r="L1662" s="3">
        <v>1</v>
      </c>
      <c r="M1662" s="3"/>
      <c r="N1662" s="3"/>
      <c r="O1662" s="3"/>
      <c r="P1662" s="3" t="s">
        <v>337</v>
      </c>
      <c r="Q1662" s="3"/>
      <c r="R1662" s="3"/>
      <c r="S1662" s="3"/>
      <c r="T1662" s="3"/>
      <c r="U1662" s="3"/>
      <c r="V1662" s="3"/>
      <c r="W1662" s="3"/>
      <c r="X1662" s="3"/>
      <c r="Y1662" s="3"/>
      <c r="Z1662" s="3"/>
      <c r="AA1662" s="3"/>
      <c r="AB1662" s="3"/>
      <c r="AC1662" s="3"/>
      <c r="AD1662" s="3"/>
      <c r="AE1662" s="3"/>
      <c r="AF1662" s="3">
        <f t="shared" si="38"/>
        <v>21</v>
      </c>
      <c r="AG1662" s="3">
        <f>_xlfn.ISOWEEKNUM(EDF[[#This Row],[Date]])</f>
        <v>50</v>
      </c>
      <c r="AH1662" s="3">
        <f>YEAR(EDF[[#This Row],[Date]])</f>
        <v>2023</v>
      </c>
      <c r="AI1662" s="3"/>
      <c r="AJ1662" s="3"/>
      <c r="AK1662" s="3"/>
    </row>
    <row r="1663" spans="1:37" x14ac:dyDescent="0.2">
      <c r="A1663" s="1">
        <v>45271.42019675926</v>
      </c>
      <c r="B1663" s="3" t="s">
        <v>191</v>
      </c>
      <c r="C1663" s="2">
        <v>45271</v>
      </c>
      <c r="D1663" s="3" t="s">
        <v>343</v>
      </c>
      <c r="E1663" s="3">
        <v>5</v>
      </c>
      <c r="F1663" s="3">
        <v>5</v>
      </c>
      <c r="G1663" s="3">
        <v>5</v>
      </c>
      <c r="H1663" s="3">
        <v>4</v>
      </c>
      <c r="I1663" s="3">
        <v>4</v>
      </c>
      <c r="J1663" s="3">
        <v>4</v>
      </c>
      <c r="K1663" s="3"/>
      <c r="L1663" s="3">
        <v>1</v>
      </c>
      <c r="M1663" s="3"/>
      <c r="N1663" s="3"/>
      <c r="O1663" s="3"/>
      <c r="P1663" s="3"/>
      <c r="Q1663" s="3"/>
      <c r="R1663" s="3"/>
      <c r="S1663" s="3"/>
      <c r="T1663" s="3"/>
      <c r="U1663" s="3"/>
      <c r="V1663" s="3"/>
      <c r="W1663" s="3"/>
      <c r="X1663" s="3"/>
      <c r="Y1663" s="3"/>
      <c r="Z1663" s="3" t="s">
        <v>337</v>
      </c>
      <c r="AA1663" s="3"/>
      <c r="AB1663" s="3"/>
      <c r="AC1663" s="3"/>
      <c r="AD1663" s="3"/>
      <c r="AE1663" s="3" t="s">
        <v>505</v>
      </c>
      <c r="AF1663" s="3">
        <f t="shared" si="38"/>
        <v>27</v>
      </c>
      <c r="AG1663" s="3">
        <f>_xlfn.ISOWEEKNUM(EDF[[#This Row],[Date]])</f>
        <v>50</v>
      </c>
      <c r="AH1663" s="3">
        <f>YEAR(EDF[[#This Row],[Date]])</f>
        <v>2023</v>
      </c>
      <c r="AI1663" s="3"/>
      <c r="AJ1663" s="3"/>
      <c r="AK1663" s="3"/>
    </row>
    <row r="1664" spans="1:37" x14ac:dyDescent="0.2">
      <c r="A1664" s="1">
        <v>45271.510659722226</v>
      </c>
      <c r="B1664" s="3" t="s">
        <v>78</v>
      </c>
      <c r="C1664" s="2">
        <v>45271</v>
      </c>
      <c r="D1664" s="3" t="s">
        <v>334</v>
      </c>
      <c r="E1664" s="3">
        <v>3</v>
      </c>
      <c r="F1664" s="3">
        <v>3</v>
      </c>
      <c r="G1664" s="3">
        <v>3</v>
      </c>
      <c r="H1664" s="3">
        <v>3</v>
      </c>
      <c r="I1664" s="3">
        <v>3</v>
      </c>
      <c r="J1664" s="3">
        <v>4</v>
      </c>
      <c r="K1664" s="3"/>
      <c r="L1664" s="3"/>
      <c r="M1664" s="3"/>
      <c r="N1664" s="3"/>
      <c r="O1664" s="3"/>
      <c r="P1664" s="3"/>
      <c r="Q1664" s="3"/>
      <c r="R1664" s="3"/>
      <c r="S1664" s="3"/>
      <c r="T1664" s="3"/>
      <c r="U1664" s="3"/>
      <c r="V1664" s="3"/>
      <c r="W1664" s="3"/>
      <c r="X1664" s="3"/>
      <c r="Y1664" s="3"/>
      <c r="Z1664" s="3"/>
      <c r="AA1664" s="3"/>
      <c r="AB1664" s="3"/>
      <c r="AC1664" s="3"/>
      <c r="AD1664" s="3"/>
      <c r="AE1664" s="3" t="s">
        <v>506</v>
      </c>
      <c r="AF1664" s="3">
        <f t="shared" si="38"/>
        <v>19</v>
      </c>
      <c r="AG1664" s="3">
        <f>_xlfn.ISOWEEKNUM(EDF[[#This Row],[Date]])</f>
        <v>50</v>
      </c>
      <c r="AH1664" s="3">
        <f>YEAR(EDF[[#This Row],[Date]])</f>
        <v>2023</v>
      </c>
      <c r="AI1664" s="3"/>
      <c r="AJ1664" s="3"/>
      <c r="AK1664" s="3"/>
    </row>
    <row r="1665" spans="1:37" x14ac:dyDescent="0.2">
      <c r="A1665" s="1">
        <v>45271.548576388886</v>
      </c>
      <c r="B1665" s="3" t="s">
        <v>230</v>
      </c>
      <c r="C1665" s="2">
        <v>45271</v>
      </c>
      <c r="D1665" s="3" t="s">
        <v>334</v>
      </c>
      <c r="E1665" s="3">
        <v>4</v>
      </c>
      <c r="F1665" s="3">
        <v>3</v>
      </c>
      <c r="G1665" s="3">
        <v>3</v>
      </c>
      <c r="H1665" s="3">
        <v>2</v>
      </c>
      <c r="I1665" s="3">
        <v>4</v>
      </c>
      <c r="J1665" s="3">
        <v>4</v>
      </c>
      <c r="K1665" s="3"/>
      <c r="L1665" s="3">
        <v>7</v>
      </c>
      <c r="M1665" s="3"/>
      <c r="N1665" s="3"/>
      <c r="O1665" s="3" t="s">
        <v>335</v>
      </c>
      <c r="P1665" s="3"/>
      <c r="Q1665" s="3"/>
      <c r="R1665" s="3"/>
      <c r="S1665" s="3"/>
      <c r="T1665" s="3"/>
      <c r="U1665" s="3"/>
      <c r="V1665" s="3"/>
      <c r="W1665" s="3"/>
      <c r="X1665" s="3"/>
      <c r="Y1665" s="3"/>
      <c r="Z1665" s="3"/>
      <c r="AA1665" s="3"/>
      <c r="AB1665" s="3"/>
      <c r="AC1665" s="3"/>
      <c r="AD1665" s="3"/>
      <c r="AE1665" s="3"/>
      <c r="AF1665" s="3">
        <f t="shared" si="38"/>
        <v>20</v>
      </c>
      <c r="AG1665" s="3">
        <f>_xlfn.ISOWEEKNUM(EDF[[#This Row],[Date]])</f>
        <v>50</v>
      </c>
      <c r="AH1665" s="3">
        <f>YEAR(EDF[[#This Row],[Date]])</f>
        <v>2023</v>
      </c>
      <c r="AI1665" s="3"/>
      <c r="AJ1665" s="3"/>
      <c r="AK1665" s="3"/>
    </row>
    <row r="1666" spans="1:37" x14ac:dyDescent="0.2">
      <c r="A1666" s="1">
        <v>45271.549004629633</v>
      </c>
      <c r="B1666" s="3" t="s">
        <v>142</v>
      </c>
      <c r="C1666" s="2">
        <v>45271</v>
      </c>
      <c r="D1666" s="3" t="s">
        <v>343</v>
      </c>
      <c r="E1666" s="3">
        <v>4</v>
      </c>
      <c r="F1666" s="3">
        <v>4</v>
      </c>
      <c r="G1666" s="3">
        <v>4</v>
      </c>
      <c r="H1666" s="3">
        <v>4</v>
      </c>
      <c r="I1666" s="3">
        <v>3</v>
      </c>
      <c r="J1666" s="3">
        <v>4</v>
      </c>
      <c r="K1666" s="3"/>
      <c r="L1666" s="3"/>
      <c r="M1666" s="3"/>
      <c r="N1666" s="3"/>
      <c r="O1666" s="3"/>
      <c r="P1666" s="3"/>
      <c r="Q1666" s="3"/>
      <c r="R1666" s="3"/>
      <c r="S1666" s="3"/>
      <c r="T1666" s="3"/>
      <c r="U1666" s="3"/>
      <c r="V1666" s="3"/>
      <c r="W1666" s="3"/>
      <c r="X1666" s="3"/>
      <c r="Y1666" s="3"/>
      <c r="Z1666" s="3"/>
      <c r="AA1666" s="3"/>
      <c r="AB1666" s="3"/>
      <c r="AC1666" s="3"/>
      <c r="AD1666" s="3"/>
      <c r="AE1666" s="3"/>
      <c r="AF1666" s="3">
        <f t="shared" si="38"/>
        <v>23</v>
      </c>
      <c r="AG1666" s="3">
        <f>_xlfn.ISOWEEKNUM(EDF[[#This Row],[Date]])</f>
        <v>50</v>
      </c>
      <c r="AH1666" s="3">
        <f>YEAR(EDF[[#This Row],[Date]])</f>
        <v>2023</v>
      </c>
      <c r="AI1666" s="3"/>
      <c r="AJ1666" s="3"/>
      <c r="AK1666" s="3"/>
    </row>
    <row r="1667" spans="1:37" x14ac:dyDescent="0.2">
      <c r="A1667" s="1">
        <v>45271.550347222219</v>
      </c>
      <c r="B1667" s="3" t="s">
        <v>109</v>
      </c>
      <c r="C1667" s="2">
        <v>45271</v>
      </c>
      <c r="D1667" s="3" t="s">
        <v>343</v>
      </c>
      <c r="E1667" s="3">
        <v>3</v>
      </c>
      <c r="F1667" s="3">
        <v>3</v>
      </c>
      <c r="G1667" s="3">
        <v>4</v>
      </c>
      <c r="H1667" s="3">
        <v>3</v>
      </c>
      <c r="I1667" s="3">
        <v>5</v>
      </c>
      <c r="J1667" s="3">
        <v>5</v>
      </c>
      <c r="K1667" s="3"/>
      <c r="L1667" s="3">
        <v>5</v>
      </c>
      <c r="M1667" s="3"/>
      <c r="N1667" s="3"/>
      <c r="O1667" s="3" t="s">
        <v>335</v>
      </c>
      <c r="P1667" s="3"/>
      <c r="Q1667" s="3"/>
      <c r="R1667" s="3"/>
      <c r="S1667" s="3"/>
      <c r="T1667" s="3"/>
      <c r="U1667" s="3"/>
      <c r="V1667" s="3"/>
      <c r="W1667" s="3"/>
      <c r="X1667" s="3"/>
      <c r="Y1667" s="3"/>
      <c r="Z1667" s="3"/>
      <c r="AA1667" s="3"/>
      <c r="AB1667" s="3"/>
      <c r="AC1667" s="3"/>
      <c r="AD1667" s="3"/>
      <c r="AE1667" s="3"/>
      <c r="AF1667" s="3">
        <f t="shared" si="38"/>
        <v>23</v>
      </c>
      <c r="AG1667" s="3">
        <f>_xlfn.ISOWEEKNUM(EDF[[#This Row],[Date]])</f>
        <v>50</v>
      </c>
      <c r="AH1667" s="3">
        <f>YEAR(EDF[[#This Row],[Date]])</f>
        <v>2023</v>
      </c>
      <c r="AI1667" s="3"/>
      <c r="AJ1667" s="3"/>
      <c r="AK1667" s="3"/>
    </row>
    <row r="1668" spans="1:37" x14ac:dyDescent="0.2">
      <c r="A1668" s="1">
        <v>45271.550983796296</v>
      </c>
      <c r="B1668" s="3" t="s">
        <v>212</v>
      </c>
      <c r="C1668" s="2">
        <v>45271</v>
      </c>
      <c r="D1668" s="3" t="s">
        <v>334</v>
      </c>
      <c r="E1668" s="3">
        <v>3</v>
      </c>
      <c r="F1668" s="3">
        <v>4</v>
      </c>
      <c r="G1668" s="3">
        <v>3</v>
      </c>
      <c r="H1668" s="3">
        <v>3</v>
      </c>
      <c r="I1668" s="3">
        <v>4</v>
      </c>
      <c r="J1668" s="3">
        <v>3</v>
      </c>
      <c r="K1668" s="3"/>
      <c r="L1668" s="3"/>
      <c r="M1668" s="3"/>
      <c r="N1668" s="3"/>
      <c r="O1668" s="3"/>
      <c r="P1668" s="3"/>
      <c r="Q1668" s="3"/>
      <c r="R1668" s="3"/>
      <c r="S1668" s="3"/>
      <c r="T1668" s="3"/>
      <c r="U1668" s="3"/>
      <c r="V1668" s="3"/>
      <c r="W1668" s="3"/>
      <c r="X1668" s="3"/>
      <c r="Y1668" s="3"/>
      <c r="Z1668" s="3"/>
      <c r="AA1668" s="3"/>
      <c r="AB1668" s="3"/>
      <c r="AC1668" s="3"/>
      <c r="AD1668" s="3"/>
      <c r="AE1668" s="3"/>
      <c r="AF1668" s="3">
        <f t="shared" si="38"/>
        <v>20</v>
      </c>
      <c r="AG1668" s="3">
        <f>_xlfn.ISOWEEKNUM(EDF[[#This Row],[Date]])</f>
        <v>50</v>
      </c>
      <c r="AH1668" s="3">
        <f>YEAR(EDF[[#This Row],[Date]])</f>
        <v>2023</v>
      </c>
      <c r="AI1668" s="3"/>
      <c r="AJ1668" s="3"/>
      <c r="AK1668" s="3"/>
    </row>
    <row r="1669" spans="1:37" x14ac:dyDescent="0.2">
      <c r="A1669" s="1">
        <v>45271.554814814815</v>
      </c>
      <c r="B1669" s="3" t="s">
        <v>167</v>
      </c>
      <c r="C1669" s="2">
        <v>45271</v>
      </c>
      <c r="D1669" s="3" t="s">
        <v>344</v>
      </c>
      <c r="E1669" s="3">
        <v>2</v>
      </c>
      <c r="F1669" s="3">
        <v>3</v>
      </c>
      <c r="G1669" s="3">
        <v>2</v>
      </c>
      <c r="H1669" s="3">
        <v>2</v>
      </c>
      <c r="I1669" s="3">
        <v>3</v>
      </c>
      <c r="J1669" s="3">
        <v>4</v>
      </c>
      <c r="K1669" s="3"/>
      <c r="L1669" s="3"/>
      <c r="M1669" s="3"/>
      <c r="N1669" s="3"/>
      <c r="O1669" s="3"/>
      <c r="P1669" s="3"/>
      <c r="Q1669" s="3"/>
      <c r="R1669" s="3"/>
      <c r="S1669" s="3"/>
      <c r="T1669" s="3"/>
      <c r="U1669" s="3"/>
      <c r="V1669" s="3"/>
      <c r="W1669" s="3"/>
      <c r="X1669" s="3"/>
      <c r="Y1669" s="3"/>
      <c r="Z1669" s="3"/>
      <c r="AA1669" s="3"/>
      <c r="AB1669" s="3"/>
      <c r="AC1669" s="3"/>
      <c r="AD1669" s="3"/>
      <c r="AE1669" s="3"/>
      <c r="AF1669" s="3">
        <f t="shared" si="38"/>
        <v>16</v>
      </c>
      <c r="AG1669" s="3">
        <f>_xlfn.ISOWEEKNUM(EDF[[#This Row],[Date]])</f>
        <v>50</v>
      </c>
      <c r="AH1669" s="3">
        <f>YEAR(EDF[[#This Row],[Date]])</f>
        <v>2023</v>
      </c>
      <c r="AI1669" s="3"/>
      <c r="AJ1669" s="3"/>
      <c r="AK1669" s="3"/>
    </row>
    <row r="1670" spans="1:37" x14ac:dyDescent="0.2">
      <c r="A1670" s="1">
        <v>45271.557291666664</v>
      </c>
      <c r="B1670" s="3" t="s">
        <v>211</v>
      </c>
      <c r="C1670" s="2">
        <v>45271</v>
      </c>
      <c r="D1670" s="3" t="s">
        <v>334</v>
      </c>
      <c r="E1670" s="3">
        <v>4</v>
      </c>
      <c r="F1670" s="3">
        <v>3</v>
      </c>
      <c r="G1670" s="3">
        <v>3</v>
      </c>
      <c r="H1670" s="3">
        <v>3</v>
      </c>
      <c r="I1670" s="3">
        <v>2</v>
      </c>
      <c r="J1670" s="3">
        <v>4</v>
      </c>
      <c r="K1670" s="3"/>
      <c r="L1670" s="3"/>
      <c r="M1670" s="3"/>
      <c r="N1670" s="3"/>
      <c r="O1670" s="3"/>
      <c r="P1670" s="3"/>
      <c r="Q1670" s="3"/>
      <c r="R1670" s="3"/>
      <c r="S1670" s="3"/>
      <c r="T1670" s="3"/>
      <c r="U1670" s="3"/>
      <c r="V1670" s="3"/>
      <c r="W1670" s="3"/>
      <c r="X1670" s="3"/>
      <c r="Y1670" s="3"/>
      <c r="Z1670" s="3"/>
      <c r="AA1670" s="3"/>
      <c r="AB1670" s="3"/>
      <c r="AC1670" s="3"/>
      <c r="AD1670" s="3"/>
      <c r="AE1670" s="3"/>
      <c r="AF1670" s="3">
        <f t="shared" si="38"/>
        <v>19</v>
      </c>
      <c r="AG1670" s="3">
        <f>_xlfn.ISOWEEKNUM(EDF[[#This Row],[Date]])</f>
        <v>50</v>
      </c>
      <c r="AH1670" s="3">
        <f>YEAR(EDF[[#This Row],[Date]])</f>
        <v>2023</v>
      </c>
      <c r="AI1670" s="3"/>
      <c r="AJ1670" s="3"/>
      <c r="AK1670" s="3"/>
    </row>
    <row r="1671" spans="1:37" x14ac:dyDescent="0.2">
      <c r="A1671" s="1">
        <v>45271.559791666667</v>
      </c>
      <c r="B1671" s="3" t="s">
        <v>93</v>
      </c>
      <c r="C1671" s="2">
        <v>45271</v>
      </c>
      <c r="D1671" s="3" t="s">
        <v>334</v>
      </c>
      <c r="E1671" s="3">
        <v>4</v>
      </c>
      <c r="F1671" s="3">
        <v>2</v>
      </c>
      <c r="G1671" s="3">
        <v>3</v>
      </c>
      <c r="H1671" s="3">
        <v>2</v>
      </c>
      <c r="I1671" s="3">
        <v>2</v>
      </c>
      <c r="J1671" s="3">
        <v>3</v>
      </c>
      <c r="K1671" s="3"/>
      <c r="L1671" s="3"/>
      <c r="M1671" s="3"/>
      <c r="N1671" s="3"/>
      <c r="O1671" s="3"/>
      <c r="P1671" s="3"/>
      <c r="Q1671" s="3"/>
      <c r="R1671" s="3"/>
      <c r="S1671" s="3"/>
      <c r="T1671" s="3"/>
      <c r="U1671" s="3"/>
      <c r="V1671" s="3"/>
      <c r="W1671" s="3"/>
      <c r="X1671" s="3"/>
      <c r="Y1671" s="3"/>
      <c r="Z1671" s="3"/>
      <c r="AA1671" s="3"/>
      <c r="AB1671" s="3"/>
      <c r="AC1671" s="3"/>
      <c r="AD1671" s="3"/>
      <c r="AE1671" s="3"/>
      <c r="AF1671" s="3">
        <f t="shared" si="38"/>
        <v>16</v>
      </c>
      <c r="AG1671" s="3">
        <f>_xlfn.ISOWEEKNUM(EDF[[#This Row],[Date]])</f>
        <v>50</v>
      </c>
      <c r="AH1671" s="3">
        <f>YEAR(EDF[[#This Row],[Date]])</f>
        <v>2023</v>
      </c>
      <c r="AI1671" s="3"/>
      <c r="AJ1671" s="3"/>
      <c r="AK1671" s="3"/>
    </row>
    <row r="1672" spans="1:37" x14ac:dyDescent="0.2">
      <c r="A1672" s="1">
        <v>45271.56322916667</v>
      </c>
      <c r="B1672" s="3" t="s">
        <v>496</v>
      </c>
      <c r="C1672" s="2">
        <v>45271</v>
      </c>
      <c r="D1672" s="3" t="s">
        <v>334</v>
      </c>
      <c r="E1672" s="3">
        <v>3</v>
      </c>
      <c r="F1672" s="3">
        <v>3</v>
      </c>
      <c r="G1672" s="3">
        <v>3</v>
      </c>
      <c r="H1672" s="3">
        <v>3</v>
      </c>
      <c r="I1672" s="3">
        <v>3</v>
      </c>
      <c r="J1672" s="3">
        <v>3</v>
      </c>
      <c r="K1672" s="3"/>
      <c r="L1672" s="3"/>
      <c r="M1672" s="3"/>
      <c r="N1672" s="3"/>
      <c r="O1672" s="3"/>
      <c r="P1672" s="3"/>
      <c r="Q1672" s="3"/>
      <c r="R1672" s="3"/>
      <c r="S1672" s="3"/>
      <c r="T1672" s="3"/>
      <c r="U1672" s="3"/>
      <c r="V1672" s="3"/>
      <c r="W1672" s="3"/>
      <c r="X1672" s="3"/>
      <c r="Y1672" s="3"/>
      <c r="Z1672" s="3"/>
      <c r="AA1672" s="3"/>
      <c r="AB1672" s="3"/>
      <c r="AC1672" s="3"/>
      <c r="AD1672" s="3"/>
      <c r="AE1672" s="3"/>
      <c r="AF1672" s="3">
        <f t="shared" si="38"/>
        <v>18</v>
      </c>
      <c r="AG1672" s="3">
        <f>_xlfn.ISOWEEKNUM(EDF[[#This Row],[Date]])</f>
        <v>50</v>
      </c>
      <c r="AH1672" s="3">
        <f>YEAR(EDF[[#This Row],[Date]])</f>
        <v>2023</v>
      </c>
      <c r="AI1672" s="3"/>
      <c r="AJ1672" s="3"/>
      <c r="AK1672" s="3"/>
    </row>
    <row r="1673" spans="1:37" x14ac:dyDescent="0.2">
      <c r="A1673" s="1">
        <v>45271.565150462964</v>
      </c>
      <c r="B1673" s="3" t="s">
        <v>205</v>
      </c>
      <c r="C1673" s="2">
        <v>45271</v>
      </c>
      <c r="D1673" s="3" t="s">
        <v>344</v>
      </c>
      <c r="E1673" s="3">
        <v>3</v>
      </c>
      <c r="F1673" s="3">
        <v>3</v>
      </c>
      <c r="G1673" s="3">
        <v>2</v>
      </c>
      <c r="H1673" s="3">
        <v>2</v>
      </c>
      <c r="I1673" s="3">
        <v>3</v>
      </c>
      <c r="J1673" s="3">
        <v>3</v>
      </c>
      <c r="K1673" s="3"/>
      <c r="L1673" s="3">
        <v>3</v>
      </c>
      <c r="M1673" s="3"/>
      <c r="N1673" s="3"/>
      <c r="O1673" s="3" t="s">
        <v>335</v>
      </c>
      <c r="P1673" s="3" t="s">
        <v>335</v>
      </c>
      <c r="Q1673" s="3"/>
      <c r="R1673" s="3" t="s">
        <v>335</v>
      </c>
      <c r="S1673" s="3"/>
      <c r="T1673" s="3"/>
      <c r="U1673" s="3"/>
      <c r="V1673" s="3"/>
      <c r="W1673" s="3"/>
      <c r="X1673" s="3"/>
      <c r="Y1673" s="3"/>
      <c r="Z1673" s="3"/>
      <c r="AA1673" s="3"/>
      <c r="AB1673" s="3"/>
      <c r="AC1673" s="3"/>
      <c r="AD1673" s="3"/>
      <c r="AE1673" s="3"/>
      <c r="AF1673" s="3">
        <f t="shared" si="38"/>
        <v>16</v>
      </c>
      <c r="AG1673" s="3">
        <f>_xlfn.ISOWEEKNUM(EDF[[#This Row],[Date]])</f>
        <v>50</v>
      </c>
      <c r="AH1673" s="3">
        <f>YEAR(EDF[[#This Row],[Date]])</f>
        <v>2023</v>
      </c>
      <c r="AI1673" s="3"/>
      <c r="AJ1673" s="3"/>
      <c r="AK1673" s="3"/>
    </row>
    <row r="1674" spans="1:37" x14ac:dyDescent="0.2">
      <c r="A1674" s="1">
        <v>45271.566504629627</v>
      </c>
      <c r="B1674" s="3" t="s">
        <v>100</v>
      </c>
      <c r="C1674" s="2">
        <v>45271</v>
      </c>
      <c r="D1674" s="3" t="s">
        <v>343</v>
      </c>
      <c r="E1674" s="3">
        <v>4</v>
      </c>
      <c r="F1674" s="3">
        <v>4</v>
      </c>
      <c r="G1674" s="3">
        <v>2</v>
      </c>
      <c r="H1674" s="3">
        <v>2</v>
      </c>
      <c r="I1674" s="3">
        <v>3</v>
      </c>
      <c r="J1674" s="3">
        <v>3</v>
      </c>
      <c r="K1674" s="3" t="s">
        <v>507</v>
      </c>
      <c r="L1674" s="3"/>
      <c r="M1674" s="3"/>
      <c r="N1674" s="3"/>
      <c r="O1674" s="3"/>
      <c r="P1674" s="3"/>
      <c r="Q1674" s="3"/>
      <c r="R1674" s="3"/>
      <c r="S1674" s="3"/>
      <c r="T1674" s="3"/>
      <c r="U1674" s="3"/>
      <c r="V1674" s="3"/>
      <c r="W1674" s="3"/>
      <c r="X1674" s="3"/>
      <c r="Y1674" s="3"/>
      <c r="Z1674" s="3"/>
      <c r="AA1674" s="3"/>
      <c r="AB1674" s="3"/>
      <c r="AC1674" s="3"/>
      <c r="AD1674" s="3"/>
      <c r="AE1674" s="3"/>
      <c r="AF1674" s="3">
        <f t="shared" si="38"/>
        <v>18</v>
      </c>
      <c r="AG1674" s="3">
        <f>_xlfn.ISOWEEKNUM(EDF[[#This Row],[Date]])</f>
        <v>50</v>
      </c>
      <c r="AH1674" s="3">
        <f>YEAR(EDF[[#This Row],[Date]])</f>
        <v>2023</v>
      </c>
      <c r="AI1674" s="3"/>
      <c r="AJ1674" s="3"/>
      <c r="AK1674" s="3"/>
    </row>
    <row r="1675" spans="1:37" x14ac:dyDescent="0.2">
      <c r="A1675" s="1">
        <v>45271.578738425924</v>
      </c>
      <c r="B1675" s="3" t="s">
        <v>233</v>
      </c>
      <c r="C1675" s="2">
        <v>45271</v>
      </c>
      <c r="D1675" s="3" t="s">
        <v>344</v>
      </c>
      <c r="E1675" s="3">
        <v>3</v>
      </c>
      <c r="F1675" s="3">
        <v>3</v>
      </c>
      <c r="G1675" s="3">
        <v>4</v>
      </c>
      <c r="H1675" s="3">
        <v>2</v>
      </c>
      <c r="I1675" s="3">
        <v>3</v>
      </c>
      <c r="J1675" s="3">
        <v>4</v>
      </c>
      <c r="K1675" s="3"/>
      <c r="L1675" s="3">
        <v>7</v>
      </c>
      <c r="M1675" s="3" t="s">
        <v>335</v>
      </c>
      <c r="N1675" s="3"/>
      <c r="O1675" s="3"/>
      <c r="P1675" s="3"/>
      <c r="Q1675" s="3"/>
      <c r="R1675" s="3"/>
      <c r="S1675" s="3"/>
      <c r="T1675" s="3"/>
      <c r="U1675" s="3"/>
      <c r="V1675" s="3"/>
      <c r="W1675" s="3"/>
      <c r="X1675" s="3"/>
      <c r="Y1675" s="3"/>
      <c r="Z1675" s="3"/>
      <c r="AA1675" s="3"/>
      <c r="AB1675" s="3"/>
      <c r="AC1675" s="3"/>
      <c r="AD1675" s="3"/>
      <c r="AE1675" s="3" t="s">
        <v>508</v>
      </c>
      <c r="AF1675" s="3">
        <f t="shared" si="38"/>
        <v>19</v>
      </c>
      <c r="AG1675" s="3">
        <f>_xlfn.ISOWEEKNUM(EDF[[#This Row],[Date]])</f>
        <v>50</v>
      </c>
      <c r="AH1675" s="3">
        <f>YEAR(EDF[[#This Row],[Date]])</f>
        <v>2023</v>
      </c>
      <c r="AI1675" s="3"/>
      <c r="AJ1675" s="3"/>
      <c r="AK1675" s="3"/>
    </row>
    <row r="1676" spans="1:37" x14ac:dyDescent="0.2">
      <c r="A1676" s="1">
        <v>45272.296331018515</v>
      </c>
      <c r="B1676" s="3" t="s">
        <v>211</v>
      </c>
      <c r="C1676" s="2">
        <v>45272</v>
      </c>
      <c r="D1676" s="3" t="s">
        <v>336</v>
      </c>
      <c r="E1676" s="3">
        <v>4</v>
      </c>
      <c r="F1676" s="3">
        <v>3</v>
      </c>
      <c r="G1676" s="3">
        <v>2</v>
      </c>
      <c r="H1676" s="3">
        <v>3</v>
      </c>
      <c r="I1676" s="3">
        <v>3</v>
      </c>
      <c r="J1676" s="3">
        <v>2</v>
      </c>
      <c r="K1676" s="3" t="s">
        <v>509</v>
      </c>
      <c r="L1676" s="3"/>
      <c r="M1676" s="3"/>
      <c r="N1676" s="3"/>
      <c r="O1676" s="3"/>
      <c r="P1676" s="3"/>
      <c r="Q1676" s="3"/>
      <c r="R1676" s="3"/>
      <c r="S1676" s="3"/>
      <c r="T1676" s="3"/>
      <c r="U1676" s="3"/>
      <c r="V1676" s="3"/>
      <c r="W1676" s="3"/>
      <c r="X1676" s="3"/>
      <c r="Y1676" s="3"/>
      <c r="Z1676" s="3"/>
      <c r="AA1676" s="3"/>
      <c r="AB1676" s="3"/>
      <c r="AC1676" s="3"/>
      <c r="AD1676" s="3"/>
      <c r="AE1676" s="3"/>
      <c r="AF1676" s="3">
        <f t="shared" si="38"/>
        <v>17</v>
      </c>
      <c r="AG1676" s="3">
        <f>_xlfn.ISOWEEKNUM(EDF[[#This Row],[Date]])</f>
        <v>50</v>
      </c>
      <c r="AH1676" s="3">
        <f>YEAR(EDF[[#This Row],[Date]])</f>
        <v>2023</v>
      </c>
      <c r="AI1676" s="3"/>
      <c r="AJ1676" s="3"/>
      <c r="AK1676" s="3"/>
    </row>
    <row r="1677" spans="1:37" x14ac:dyDescent="0.2">
      <c r="A1677" s="1">
        <v>45272.296643518515</v>
      </c>
      <c r="B1677" s="3" t="s">
        <v>93</v>
      </c>
      <c r="C1677" s="2">
        <v>45272</v>
      </c>
      <c r="D1677" s="3" t="s">
        <v>334</v>
      </c>
      <c r="E1677" s="3">
        <v>3</v>
      </c>
      <c r="F1677" s="3">
        <v>2</v>
      </c>
      <c r="G1677" s="3">
        <v>2</v>
      </c>
      <c r="H1677" s="3">
        <v>3</v>
      </c>
      <c r="I1677" s="3">
        <v>3</v>
      </c>
      <c r="J1677" s="3">
        <v>4</v>
      </c>
      <c r="K1677" s="3"/>
      <c r="L1677" s="3"/>
      <c r="M1677" s="3"/>
      <c r="N1677" s="3"/>
      <c r="O1677" s="3"/>
      <c r="P1677" s="3"/>
      <c r="Q1677" s="3"/>
      <c r="R1677" s="3"/>
      <c r="S1677" s="3"/>
      <c r="T1677" s="3"/>
      <c r="U1677" s="3"/>
      <c r="V1677" s="3"/>
      <c r="W1677" s="3"/>
      <c r="X1677" s="3"/>
      <c r="Y1677" s="3"/>
      <c r="Z1677" s="3"/>
      <c r="AA1677" s="3"/>
      <c r="AB1677" s="3"/>
      <c r="AC1677" s="3"/>
      <c r="AD1677" s="3"/>
      <c r="AE1677" s="3"/>
      <c r="AF1677" s="3">
        <f t="shared" si="38"/>
        <v>17</v>
      </c>
      <c r="AG1677" s="3">
        <f>_xlfn.ISOWEEKNUM(EDF[[#This Row],[Date]])</f>
        <v>50</v>
      </c>
      <c r="AH1677" s="3">
        <f>YEAR(EDF[[#This Row],[Date]])</f>
        <v>2023</v>
      </c>
      <c r="AI1677" s="3"/>
      <c r="AJ1677" s="3"/>
      <c r="AK1677" s="3"/>
    </row>
    <row r="1678" spans="1:37" x14ac:dyDescent="0.2">
      <c r="A1678" s="1">
        <v>45272.297650462962</v>
      </c>
      <c r="B1678" s="3" t="s">
        <v>109</v>
      </c>
      <c r="C1678" s="2">
        <v>45272</v>
      </c>
      <c r="D1678" s="3" t="s">
        <v>343</v>
      </c>
      <c r="E1678" s="3">
        <v>4</v>
      </c>
      <c r="F1678" s="3">
        <v>3</v>
      </c>
      <c r="G1678" s="3">
        <v>3</v>
      </c>
      <c r="H1678" s="3">
        <v>3</v>
      </c>
      <c r="I1678" s="3">
        <v>5</v>
      </c>
      <c r="J1678" s="3">
        <v>5</v>
      </c>
      <c r="K1678" s="3"/>
      <c r="L1678" s="3">
        <v>3</v>
      </c>
      <c r="M1678" s="3"/>
      <c r="N1678" s="3"/>
      <c r="O1678" s="3" t="s">
        <v>335</v>
      </c>
      <c r="P1678" s="3"/>
      <c r="Q1678" s="3"/>
      <c r="R1678" s="3"/>
      <c r="S1678" s="3"/>
      <c r="T1678" s="3"/>
      <c r="U1678" s="3"/>
      <c r="V1678" s="3"/>
      <c r="W1678" s="3"/>
      <c r="X1678" s="3"/>
      <c r="Y1678" s="3"/>
      <c r="Z1678" s="3"/>
      <c r="AA1678" s="3"/>
      <c r="AB1678" s="3"/>
      <c r="AC1678" s="3"/>
      <c r="AD1678" s="3"/>
      <c r="AE1678" s="3"/>
      <c r="AF1678" s="3">
        <f t="shared" si="38"/>
        <v>23</v>
      </c>
      <c r="AG1678" s="3">
        <f>_xlfn.ISOWEEKNUM(EDF[[#This Row],[Date]])</f>
        <v>50</v>
      </c>
      <c r="AH1678" s="3">
        <f>YEAR(EDF[[#This Row],[Date]])</f>
        <v>2023</v>
      </c>
      <c r="AI1678" s="3"/>
      <c r="AJ1678" s="3"/>
      <c r="AK1678" s="3"/>
    </row>
    <row r="1679" spans="1:37" x14ac:dyDescent="0.2">
      <c r="A1679" s="1">
        <v>45272.323703703703</v>
      </c>
      <c r="B1679" s="3" t="s">
        <v>99</v>
      </c>
      <c r="C1679" s="2">
        <v>45272</v>
      </c>
      <c r="D1679" s="3" t="s">
        <v>334</v>
      </c>
      <c r="E1679" s="3">
        <v>3</v>
      </c>
      <c r="F1679" s="3">
        <v>2</v>
      </c>
      <c r="G1679" s="3">
        <v>4</v>
      </c>
      <c r="H1679" s="3">
        <v>3</v>
      </c>
      <c r="I1679" s="3">
        <v>3</v>
      </c>
      <c r="J1679" s="3">
        <v>4</v>
      </c>
      <c r="K1679" s="3"/>
      <c r="L1679" s="3">
        <v>1</v>
      </c>
      <c r="M1679" s="3"/>
      <c r="N1679" s="3"/>
      <c r="O1679" s="3"/>
      <c r="P1679" s="3" t="s">
        <v>337</v>
      </c>
      <c r="Q1679" s="3"/>
      <c r="R1679" s="3"/>
      <c r="S1679" s="3"/>
      <c r="T1679" s="3"/>
      <c r="U1679" s="3"/>
      <c r="V1679" s="3"/>
      <c r="W1679" s="3"/>
      <c r="X1679" s="3"/>
      <c r="Y1679" s="3"/>
      <c r="Z1679" s="3"/>
      <c r="AA1679" s="3"/>
      <c r="AB1679" s="3"/>
      <c r="AC1679" s="3"/>
      <c r="AD1679" s="3"/>
      <c r="AE1679" s="3"/>
      <c r="AF1679" s="3">
        <f t="shared" si="38"/>
        <v>19</v>
      </c>
      <c r="AG1679" s="3">
        <f>_xlfn.ISOWEEKNUM(EDF[[#This Row],[Date]])</f>
        <v>50</v>
      </c>
      <c r="AH1679" s="3">
        <f>YEAR(EDF[[#This Row],[Date]])</f>
        <v>2023</v>
      </c>
      <c r="AI1679" s="3"/>
      <c r="AJ1679" s="3"/>
      <c r="AK1679" s="3"/>
    </row>
    <row r="1680" spans="1:37" x14ac:dyDescent="0.2">
      <c r="A1680" s="1">
        <v>45272.324502314812</v>
      </c>
      <c r="B1680" s="3" t="s">
        <v>496</v>
      </c>
      <c r="C1680" s="2">
        <v>45272</v>
      </c>
      <c r="D1680" s="3" t="s">
        <v>334</v>
      </c>
      <c r="E1680" s="3">
        <v>3</v>
      </c>
      <c r="F1680" s="3">
        <v>3</v>
      </c>
      <c r="G1680" s="3">
        <v>3</v>
      </c>
      <c r="H1680" s="3">
        <v>3</v>
      </c>
      <c r="I1680" s="3">
        <v>3</v>
      </c>
      <c r="J1680" s="3">
        <v>3</v>
      </c>
      <c r="K1680" s="3"/>
      <c r="L1680" s="3"/>
      <c r="M1680" s="3"/>
      <c r="N1680" s="3"/>
      <c r="O1680" s="3"/>
      <c r="P1680" s="3"/>
      <c r="Q1680" s="3"/>
      <c r="R1680" s="3"/>
      <c r="S1680" s="3"/>
      <c r="T1680" s="3"/>
      <c r="U1680" s="3"/>
      <c r="V1680" s="3"/>
      <c r="W1680" s="3"/>
      <c r="X1680" s="3"/>
      <c r="Y1680" s="3"/>
      <c r="Z1680" s="3"/>
      <c r="AA1680" s="3"/>
      <c r="AB1680" s="3"/>
      <c r="AC1680" s="3"/>
      <c r="AD1680" s="3"/>
      <c r="AE1680" s="3"/>
      <c r="AF1680" s="3">
        <f t="shared" si="38"/>
        <v>18</v>
      </c>
      <c r="AG1680" s="3">
        <f>_xlfn.ISOWEEKNUM(EDF[[#This Row],[Date]])</f>
        <v>50</v>
      </c>
      <c r="AH1680" s="3">
        <f>YEAR(EDF[[#This Row],[Date]])</f>
        <v>2023</v>
      </c>
      <c r="AI1680" s="3"/>
      <c r="AJ1680" s="3"/>
      <c r="AK1680" s="3"/>
    </row>
    <row r="1681" spans="1:37" x14ac:dyDescent="0.2">
      <c r="A1681" s="1">
        <v>45272.339490740742</v>
      </c>
      <c r="B1681" s="3" t="s">
        <v>135</v>
      </c>
      <c r="C1681" s="2">
        <v>45272</v>
      </c>
      <c r="D1681" s="3" t="s">
        <v>334</v>
      </c>
      <c r="E1681" s="3">
        <v>4</v>
      </c>
      <c r="F1681" s="3">
        <v>4</v>
      </c>
      <c r="G1681" s="3">
        <v>3</v>
      </c>
      <c r="H1681" s="3">
        <v>3</v>
      </c>
      <c r="I1681" s="3">
        <v>3</v>
      </c>
      <c r="J1681" s="3">
        <v>4</v>
      </c>
      <c r="K1681" s="3"/>
      <c r="L1681" s="3"/>
      <c r="M1681" s="3"/>
      <c r="N1681" s="3"/>
      <c r="O1681" s="3"/>
      <c r="P1681" s="3"/>
      <c r="Q1681" s="3"/>
      <c r="R1681" s="3"/>
      <c r="S1681" s="3"/>
      <c r="T1681" s="3"/>
      <c r="U1681" s="3"/>
      <c r="V1681" s="3"/>
      <c r="W1681" s="3"/>
      <c r="X1681" s="3"/>
      <c r="Y1681" s="3"/>
      <c r="Z1681" s="3"/>
      <c r="AA1681" s="3"/>
      <c r="AB1681" s="3"/>
      <c r="AC1681" s="3"/>
      <c r="AD1681" s="3"/>
      <c r="AE1681" s="3"/>
      <c r="AF1681" s="3">
        <f t="shared" si="38"/>
        <v>21</v>
      </c>
      <c r="AG1681" s="3">
        <f>_xlfn.ISOWEEKNUM(EDF[[#This Row],[Date]])</f>
        <v>50</v>
      </c>
      <c r="AH1681" s="3">
        <f>YEAR(EDF[[#This Row],[Date]])</f>
        <v>2023</v>
      </c>
      <c r="AI1681" s="3"/>
      <c r="AJ1681" s="3"/>
      <c r="AK1681" s="3"/>
    </row>
    <row r="1682" spans="1:37" x14ac:dyDescent="0.2">
      <c r="A1682" s="1">
        <v>45272.364074074074</v>
      </c>
      <c r="B1682" s="3" t="s">
        <v>205</v>
      </c>
      <c r="C1682" s="2">
        <v>45272</v>
      </c>
      <c r="D1682" s="3" t="s">
        <v>344</v>
      </c>
      <c r="E1682" s="3">
        <v>3</v>
      </c>
      <c r="F1682" s="3">
        <v>3</v>
      </c>
      <c r="G1682" s="3">
        <v>2</v>
      </c>
      <c r="H1682" s="3">
        <v>3</v>
      </c>
      <c r="I1682" s="3">
        <v>3</v>
      </c>
      <c r="J1682" s="3">
        <v>3</v>
      </c>
      <c r="K1682" s="3"/>
      <c r="L1682" s="3"/>
      <c r="M1682" s="3"/>
      <c r="N1682" s="3"/>
      <c r="O1682" s="3"/>
      <c r="P1682" s="3"/>
      <c r="Q1682" s="3"/>
      <c r="R1682" s="3"/>
      <c r="S1682" s="3"/>
      <c r="T1682" s="3"/>
      <c r="U1682" s="3"/>
      <c r="V1682" s="3"/>
      <c r="W1682" s="3"/>
      <c r="X1682" s="3"/>
      <c r="Y1682" s="3"/>
      <c r="Z1682" s="3"/>
      <c r="AA1682" s="3"/>
      <c r="AB1682" s="3"/>
      <c r="AC1682" s="3"/>
      <c r="AD1682" s="3"/>
      <c r="AE1682" s="3"/>
      <c r="AF1682" s="3">
        <f t="shared" si="38"/>
        <v>17</v>
      </c>
      <c r="AG1682" s="3">
        <f>_xlfn.ISOWEEKNUM(EDF[[#This Row],[Date]])</f>
        <v>50</v>
      </c>
      <c r="AH1682" s="3">
        <f>YEAR(EDF[[#This Row],[Date]])</f>
        <v>2023</v>
      </c>
      <c r="AI1682" s="3"/>
      <c r="AJ1682" s="3"/>
      <c r="AK1682" s="3"/>
    </row>
    <row r="1683" spans="1:37" x14ac:dyDescent="0.2">
      <c r="A1683" s="1">
        <v>45272.37059027778</v>
      </c>
      <c r="B1683" s="3" t="s">
        <v>243</v>
      </c>
      <c r="C1683" s="2">
        <v>45272</v>
      </c>
      <c r="D1683" s="3" t="s">
        <v>334</v>
      </c>
      <c r="E1683" s="3">
        <v>3</v>
      </c>
      <c r="F1683" s="3">
        <v>3</v>
      </c>
      <c r="G1683" s="3">
        <v>3</v>
      </c>
      <c r="H1683" s="3">
        <v>3</v>
      </c>
      <c r="I1683" s="3">
        <v>3</v>
      </c>
      <c r="J1683" s="3">
        <v>4</v>
      </c>
      <c r="K1683" s="3"/>
      <c r="L1683" s="3"/>
      <c r="M1683" s="3"/>
      <c r="N1683" s="3"/>
      <c r="O1683" s="3"/>
      <c r="P1683" s="3"/>
      <c r="Q1683" s="3"/>
      <c r="R1683" s="3"/>
      <c r="S1683" s="3"/>
      <c r="T1683" s="3"/>
      <c r="U1683" s="3"/>
      <c r="V1683" s="3"/>
      <c r="W1683" s="3"/>
      <c r="X1683" s="3"/>
      <c r="Y1683" s="3"/>
      <c r="Z1683" s="3"/>
      <c r="AA1683" s="3"/>
      <c r="AB1683" s="3"/>
      <c r="AC1683" s="3"/>
      <c r="AD1683" s="3"/>
      <c r="AE1683" s="3"/>
      <c r="AF1683" s="3">
        <f t="shared" si="38"/>
        <v>19</v>
      </c>
      <c r="AG1683" s="3">
        <f>_xlfn.ISOWEEKNUM(EDF[[#This Row],[Date]])</f>
        <v>50</v>
      </c>
      <c r="AH1683" s="3">
        <f>YEAR(EDF[[#This Row],[Date]])</f>
        <v>2023</v>
      </c>
      <c r="AI1683" s="3"/>
      <c r="AJ1683" s="3"/>
      <c r="AK1683" s="3"/>
    </row>
    <row r="1684" spans="1:37" x14ac:dyDescent="0.2">
      <c r="A1684" s="1">
        <v>45272.376469907409</v>
      </c>
      <c r="B1684" s="3" t="s">
        <v>233</v>
      </c>
      <c r="C1684" s="2">
        <v>45272</v>
      </c>
      <c r="D1684" s="3" t="s">
        <v>344</v>
      </c>
      <c r="E1684" s="3">
        <v>3</v>
      </c>
      <c r="F1684" s="3">
        <v>3</v>
      </c>
      <c r="G1684" s="3">
        <v>4</v>
      </c>
      <c r="H1684" s="3">
        <v>2</v>
      </c>
      <c r="I1684" s="3">
        <v>4</v>
      </c>
      <c r="J1684" s="3">
        <v>4</v>
      </c>
      <c r="K1684" s="3"/>
      <c r="L1684" s="3">
        <v>6</v>
      </c>
      <c r="M1684" s="3" t="s">
        <v>335</v>
      </c>
      <c r="N1684" s="3"/>
      <c r="O1684" s="3"/>
      <c r="P1684" s="3"/>
      <c r="Q1684" s="3"/>
      <c r="R1684" s="3"/>
      <c r="S1684" s="3"/>
      <c r="T1684" s="3"/>
      <c r="U1684" s="3"/>
      <c r="V1684" s="3"/>
      <c r="W1684" s="3"/>
      <c r="X1684" s="3"/>
      <c r="Y1684" s="3"/>
      <c r="Z1684" s="3"/>
      <c r="AA1684" s="3"/>
      <c r="AB1684" s="3"/>
      <c r="AC1684" s="3"/>
      <c r="AD1684" s="3"/>
      <c r="AE1684" s="3" t="s">
        <v>510</v>
      </c>
      <c r="AF1684" s="3">
        <f t="shared" si="38"/>
        <v>20</v>
      </c>
      <c r="AG1684" s="3">
        <f>_xlfn.ISOWEEKNUM(EDF[[#This Row],[Date]])</f>
        <v>50</v>
      </c>
      <c r="AH1684" s="3">
        <f>YEAR(EDF[[#This Row],[Date]])</f>
        <v>2023</v>
      </c>
      <c r="AI1684" s="3"/>
      <c r="AJ1684" s="3"/>
      <c r="AK1684" s="3"/>
    </row>
    <row r="1685" spans="1:37" x14ac:dyDescent="0.2">
      <c r="A1685" s="1">
        <v>45272.40766203704</v>
      </c>
      <c r="B1685" s="3" t="s">
        <v>80</v>
      </c>
      <c r="C1685" s="2">
        <v>45272</v>
      </c>
      <c r="D1685" s="3" t="s">
        <v>343</v>
      </c>
      <c r="E1685" s="3">
        <v>4</v>
      </c>
      <c r="F1685" s="3">
        <v>4</v>
      </c>
      <c r="G1685" s="3">
        <v>4</v>
      </c>
      <c r="H1685" s="3">
        <v>4</v>
      </c>
      <c r="I1685" s="3">
        <v>4</v>
      </c>
      <c r="J1685" s="3">
        <v>4</v>
      </c>
      <c r="K1685" s="3"/>
      <c r="L1685" s="3">
        <v>1</v>
      </c>
      <c r="M1685" s="3"/>
      <c r="N1685" s="3"/>
      <c r="O1685" s="3"/>
      <c r="P1685" s="3"/>
      <c r="Q1685" s="3"/>
      <c r="R1685" s="3"/>
      <c r="S1685" s="3"/>
      <c r="T1685" s="3"/>
      <c r="U1685" s="3"/>
      <c r="V1685" s="3"/>
      <c r="W1685" s="3"/>
      <c r="X1685" s="3"/>
      <c r="Y1685" s="3"/>
      <c r="Z1685" s="3" t="s">
        <v>337</v>
      </c>
      <c r="AA1685" s="3"/>
      <c r="AB1685" s="3"/>
      <c r="AC1685" s="3"/>
      <c r="AD1685" s="3"/>
      <c r="AE1685" s="3"/>
      <c r="AF1685" s="3">
        <f t="shared" si="38"/>
        <v>24</v>
      </c>
      <c r="AG1685" s="3">
        <f>_xlfn.ISOWEEKNUM(EDF[[#This Row],[Date]])</f>
        <v>50</v>
      </c>
      <c r="AH1685" s="3">
        <f>YEAR(EDF[[#This Row],[Date]])</f>
        <v>2023</v>
      </c>
      <c r="AI1685" s="3"/>
      <c r="AJ1685" s="3"/>
      <c r="AK1685" s="3"/>
    </row>
    <row r="1686" spans="1:37" x14ac:dyDescent="0.2">
      <c r="A1686" s="1">
        <v>45272.410358796296</v>
      </c>
      <c r="B1686" s="3" t="s">
        <v>106</v>
      </c>
      <c r="C1686" s="2">
        <v>45272</v>
      </c>
      <c r="D1686" s="3" t="s">
        <v>344</v>
      </c>
      <c r="E1686" s="3">
        <v>4</v>
      </c>
      <c r="F1686" s="3">
        <v>4</v>
      </c>
      <c r="G1686" s="3">
        <v>3</v>
      </c>
      <c r="H1686" s="3">
        <v>3</v>
      </c>
      <c r="I1686" s="3">
        <v>4</v>
      </c>
      <c r="J1686" s="3">
        <v>5</v>
      </c>
      <c r="K1686" s="3"/>
      <c r="L1686" s="3"/>
      <c r="M1686" s="3"/>
      <c r="N1686" s="3"/>
      <c r="O1686" s="3"/>
      <c r="P1686" s="3"/>
      <c r="Q1686" s="3"/>
      <c r="R1686" s="3"/>
      <c r="S1686" s="3"/>
      <c r="T1686" s="3"/>
      <c r="U1686" s="3"/>
      <c r="V1686" s="3"/>
      <c r="W1686" s="3"/>
      <c r="X1686" s="3"/>
      <c r="Y1686" s="3"/>
      <c r="Z1686" s="3"/>
      <c r="AA1686" s="3"/>
      <c r="AB1686" s="3"/>
      <c r="AC1686" s="3"/>
      <c r="AD1686" s="3"/>
      <c r="AE1686" s="3"/>
      <c r="AF1686" s="3">
        <f t="shared" si="38"/>
        <v>23</v>
      </c>
      <c r="AG1686" s="3">
        <f>_xlfn.ISOWEEKNUM(EDF[[#This Row],[Date]])</f>
        <v>50</v>
      </c>
      <c r="AH1686" s="3">
        <f>YEAR(EDF[[#This Row],[Date]])</f>
        <v>2023</v>
      </c>
      <c r="AI1686" s="3"/>
      <c r="AJ1686" s="3"/>
      <c r="AK1686" s="3"/>
    </row>
    <row r="1687" spans="1:37" x14ac:dyDescent="0.2">
      <c r="A1687" s="1">
        <v>45272.413726851853</v>
      </c>
      <c r="B1687" s="3" t="s">
        <v>78</v>
      </c>
      <c r="C1687" s="2">
        <v>45272</v>
      </c>
      <c r="D1687" s="3" t="s">
        <v>334</v>
      </c>
      <c r="E1687" s="3">
        <v>3</v>
      </c>
      <c r="F1687" s="3">
        <v>3</v>
      </c>
      <c r="G1687" s="3">
        <v>2</v>
      </c>
      <c r="H1687" s="3">
        <v>2</v>
      </c>
      <c r="I1687" s="3">
        <v>2</v>
      </c>
      <c r="J1687" s="3">
        <v>4</v>
      </c>
      <c r="K1687" s="3"/>
      <c r="L1687" s="3"/>
      <c r="M1687" s="3"/>
      <c r="N1687" s="3"/>
      <c r="O1687" s="3"/>
      <c r="P1687" s="3"/>
      <c r="Q1687" s="3"/>
      <c r="R1687" s="3"/>
      <c r="S1687" s="3"/>
      <c r="T1687" s="3"/>
      <c r="U1687" s="3"/>
      <c r="V1687" s="3"/>
      <c r="W1687" s="3"/>
      <c r="X1687" s="3"/>
      <c r="Y1687" s="3"/>
      <c r="Z1687" s="3"/>
      <c r="AA1687" s="3"/>
      <c r="AB1687" s="3"/>
      <c r="AC1687" s="3"/>
      <c r="AD1687" s="3"/>
      <c r="AE1687" s="3"/>
      <c r="AF1687" s="3">
        <f t="shared" si="38"/>
        <v>16</v>
      </c>
      <c r="AG1687" s="3">
        <f>_xlfn.ISOWEEKNUM(EDF[[#This Row],[Date]])</f>
        <v>50</v>
      </c>
      <c r="AH1687" s="3">
        <f>YEAR(EDF[[#This Row],[Date]])</f>
        <v>2023</v>
      </c>
      <c r="AI1687" s="3"/>
      <c r="AJ1687" s="3"/>
      <c r="AK1687" s="3"/>
    </row>
    <row r="1688" spans="1:37" x14ac:dyDescent="0.2">
      <c r="A1688" s="1">
        <v>45272.415208333332</v>
      </c>
      <c r="B1688" s="3" t="s">
        <v>167</v>
      </c>
      <c r="C1688" s="2">
        <v>45272</v>
      </c>
      <c r="D1688" s="3" t="s">
        <v>344</v>
      </c>
      <c r="E1688" s="3">
        <v>4</v>
      </c>
      <c r="F1688" s="3">
        <v>3</v>
      </c>
      <c r="G1688" s="3">
        <v>3</v>
      </c>
      <c r="H1688" s="3">
        <v>3</v>
      </c>
      <c r="I1688" s="3">
        <v>3</v>
      </c>
      <c r="J1688" s="3">
        <v>4</v>
      </c>
      <c r="K1688" s="3"/>
      <c r="L1688" s="3"/>
      <c r="M1688" s="3"/>
      <c r="N1688" s="3"/>
      <c r="O1688" s="3"/>
      <c r="P1688" s="3"/>
      <c r="Q1688" s="3"/>
      <c r="R1688" s="3"/>
      <c r="S1688" s="3"/>
      <c r="T1688" s="3"/>
      <c r="U1688" s="3"/>
      <c r="V1688" s="3"/>
      <c r="W1688" s="3"/>
      <c r="X1688" s="3"/>
      <c r="Y1688" s="3"/>
      <c r="Z1688" s="3"/>
      <c r="AA1688" s="3"/>
      <c r="AB1688" s="3"/>
      <c r="AC1688" s="3"/>
      <c r="AD1688" s="3"/>
      <c r="AE1688" s="3"/>
      <c r="AF1688" s="3">
        <f t="shared" si="38"/>
        <v>20</v>
      </c>
      <c r="AG1688" s="3">
        <f>_xlfn.ISOWEEKNUM(EDF[[#This Row],[Date]])</f>
        <v>50</v>
      </c>
      <c r="AH1688" s="3">
        <f>YEAR(EDF[[#This Row],[Date]])</f>
        <v>2023</v>
      </c>
      <c r="AI1688" s="3"/>
      <c r="AJ1688" s="3"/>
      <c r="AK1688" s="3"/>
    </row>
    <row r="1689" spans="1:37" x14ac:dyDescent="0.2">
      <c r="A1689" s="1">
        <v>45272.416354166664</v>
      </c>
      <c r="B1689" s="3" t="s">
        <v>77</v>
      </c>
      <c r="C1689" s="2">
        <v>45272</v>
      </c>
      <c r="D1689" s="3" t="s">
        <v>344</v>
      </c>
      <c r="E1689" s="3">
        <v>4</v>
      </c>
      <c r="F1689" s="3">
        <v>3</v>
      </c>
      <c r="G1689" s="3">
        <v>4</v>
      </c>
      <c r="H1689" s="3">
        <v>2</v>
      </c>
      <c r="I1689" s="3">
        <v>3</v>
      </c>
      <c r="J1689" s="3">
        <v>4</v>
      </c>
      <c r="K1689" s="3"/>
      <c r="L1689" s="3"/>
      <c r="M1689" s="3"/>
      <c r="N1689" s="3"/>
      <c r="O1689" s="3"/>
      <c r="P1689" s="3"/>
      <c r="Q1689" s="3"/>
      <c r="R1689" s="3"/>
      <c r="S1689" s="3"/>
      <c r="T1689" s="3"/>
      <c r="U1689" s="3"/>
      <c r="V1689" s="3"/>
      <c r="W1689" s="3"/>
      <c r="X1689" s="3"/>
      <c r="Y1689" s="3"/>
      <c r="Z1689" s="3"/>
      <c r="AA1689" s="3"/>
      <c r="AB1689" s="3"/>
      <c r="AC1689" s="3"/>
      <c r="AD1689" s="3"/>
      <c r="AE1689" s="3"/>
      <c r="AF1689" s="3">
        <f t="shared" si="38"/>
        <v>20</v>
      </c>
      <c r="AG1689" s="3">
        <f>_xlfn.ISOWEEKNUM(EDF[[#This Row],[Date]])</f>
        <v>50</v>
      </c>
      <c r="AH1689" s="3">
        <f>YEAR(EDF[[#This Row],[Date]])</f>
        <v>2023</v>
      </c>
      <c r="AI1689" s="3"/>
      <c r="AJ1689" s="3"/>
      <c r="AK1689" s="3"/>
    </row>
    <row r="1690" spans="1:37" x14ac:dyDescent="0.2">
      <c r="A1690" s="1">
        <v>45272.449201388888</v>
      </c>
      <c r="B1690" s="3" t="s">
        <v>100</v>
      </c>
      <c r="C1690" s="2">
        <v>45272</v>
      </c>
      <c r="D1690" s="3" t="s">
        <v>343</v>
      </c>
      <c r="E1690" s="3">
        <v>4</v>
      </c>
      <c r="F1690" s="3">
        <v>4</v>
      </c>
      <c r="G1690" s="3">
        <v>2</v>
      </c>
      <c r="H1690" s="3">
        <v>3</v>
      </c>
      <c r="I1690" s="3">
        <v>3</v>
      </c>
      <c r="J1690" s="3">
        <v>3</v>
      </c>
      <c r="K1690" s="3"/>
      <c r="L1690" s="3"/>
      <c r="M1690" s="3"/>
      <c r="N1690" s="3"/>
      <c r="O1690" s="3"/>
      <c r="P1690" s="3"/>
      <c r="Q1690" s="3"/>
      <c r="R1690" s="3"/>
      <c r="S1690" s="3"/>
      <c r="T1690" s="3"/>
      <c r="U1690" s="3"/>
      <c r="V1690" s="3"/>
      <c r="W1690" s="3"/>
      <c r="X1690" s="3"/>
      <c r="Y1690" s="3"/>
      <c r="Z1690" s="3"/>
      <c r="AA1690" s="3"/>
      <c r="AB1690" s="3"/>
      <c r="AC1690" s="3"/>
      <c r="AD1690" s="3"/>
      <c r="AE1690" s="3"/>
      <c r="AF1690" s="3">
        <f t="shared" si="38"/>
        <v>19</v>
      </c>
      <c r="AG1690" s="3">
        <f>_xlfn.ISOWEEKNUM(EDF[[#This Row],[Date]])</f>
        <v>50</v>
      </c>
      <c r="AH1690" s="3">
        <f>YEAR(EDF[[#This Row],[Date]])</f>
        <v>2023</v>
      </c>
      <c r="AI1690" s="3"/>
      <c r="AJ1690" s="3"/>
      <c r="AK1690" s="3"/>
    </row>
    <row r="1691" spans="1:37" x14ac:dyDescent="0.2">
      <c r="A1691" s="1">
        <v>45272.469571759262</v>
      </c>
      <c r="B1691" s="3" t="s">
        <v>142</v>
      </c>
      <c r="C1691" s="2">
        <v>45272</v>
      </c>
      <c r="D1691" s="3" t="s">
        <v>343</v>
      </c>
      <c r="E1691" s="3">
        <v>4</v>
      </c>
      <c r="F1691" s="3">
        <v>4</v>
      </c>
      <c r="G1691" s="3">
        <v>3</v>
      </c>
      <c r="H1691" s="3">
        <v>4</v>
      </c>
      <c r="I1691" s="3">
        <v>4</v>
      </c>
      <c r="J1691" s="3">
        <v>4</v>
      </c>
      <c r="K1691" s="3"/>
      <c r="L1691" s="3"/>
      <c r="M1691" s="3"/>
      <c r="N1691" s="3"/>
      <c r="O1691" s="3"/>
      <c r="P1691" s="3"/>
      <c r="Q1691" s="3"/>
      <c r="R1691" s="3"/>
      <c r="S1691" s="3"/>
      <c r="T1691" s="3"/>
      <c r="U1691" s="3"/>
      <c r="V1691" s="3"/>
      <c r="W1691" s="3"/>
      <c r="X1691" s="3"/>
      <c r="Y1691" s="3"/>
      <c r="Z1691" s="3"/>
      <c r="AA1691" s="3"/>
      <c r="AB1691" s="3"/>
      <c r="AC1691" s="3"/>
      <c r="AD1691" s="3"/>
      <c r="AE1691" s="3"/>
      <c r="AF1691" s="3">
        <f t="shared" ref="AF1691:AF1754" si="39">SUM(E1691:J1691)</f>
        <v>23</v>
      </c>
      <c r="AG1691" s="3">
        <f>_xlfn.ISOWEEKNUM(EDF[[#This Row],[Date]])</f>
        <v>50</v>
      </c>
      <c r="AH1691" s="3">
        <f>YEAR(EDF[[#This Row],[Date]])</f>
        <v>2023</v>
      </c>
      <c r="AI1691" s="3"/>
      <c r="AJ1691" s="3"/>
      <c r="AK1691" s="3"/>
    </row>
    <row r="1692" spans="1:37" x14ac:dyDescent="0.2">
      <c r="A1692" s="1">
        <v>45272.472534722219</v>
      </c>
      <c r="B1692" s="3" t="s">
        <v>89</v>
      </c>
      <c r="C1692" s="2">
        <v>45272</v>
      </c>
      <c r="D1692" s="3" t="s">
        <v>344</v>
      </c>
      <c r="E1692" s="3">
        <v>2</v>
      </c>
      <c r="F1692" s="3">
        <v>4</v>
      </c>
      <c r="G1692" s="3">
        <v>1</v>
      </c>
      <c r="H1692" s="3">
        <v>4</v>
      </c>
      <c r="I1692" s="3">
        <v>4</v>
      </c>
      <c r="J1692" s="3">
        <v>1</v>
      </c>
      <c r="K1692" s="3"/>
      <c r="L1692" s="3">
        <v>1</v>
      </c>
      <c r="M1692" s="3"/>
      <c r="N1692" s="3"/>
      <c r="O1692" s="3" t="s">
        <v>335</v>
      </c>
      <c r="P1692" s="3"/>
      <c r="Q1692" s="3"/>
      <c r="R1692" s="3"/>
      <c r="S1692" s="3"/>
      <c r="T1692" s="3"/>
      <c r="U1692" s="3"/>
      <c r="V1692" s="3"/>
      <c r="W1692" s="3"/>
      <c r="X1692" s="3" t="s">
        <v>511</v>
      </c>
      <c r="Y1692" s="3"/>
      <c r="Z1692" s="3"/>
      <c r="AA1692" s="3"/>
      <c r="AB1692" s="3"/>
      <c r="AC1692" s="3"/>
      <c r="AD1692" s="3"/>
      <c r="AE1692" s="3" t="s">
        <v>512</v>
      </c>
      <c r="AF1692" s="3">
        <f t="shared" si="39"/>
        <v>16</v>
      </c>
      <c r="AG1692" s="3">
        <f>_xlfn.ISOWEEKNUM(EDF[[#This Row],[Date]])</f>
        <v>50</v>
      </c>
      <c r="AH1692" s="3">
        <f>YEAR(EDF[[#This Row],[Date]])</f>
        <v>2023</v>
      </c>
      <c r="AI1692" s="3"/>
      <c r="AJ1692" s="3"/>
      <c r="AK1692" s="3"/>
    </row>
    <row r="1693" spans="1:37" x14ac:dyDescent="0.2">
      <c r="A1693" s="1">
        <v>45272.476354166669</v>
      </c>
      <c r="B1693" s="3" t="s">
        <v>83</v>
      </c>
      <c r="C1693" s="2">
        <v>45272</v>
      </c>
      <c r="D1693" s="3" t="s">
        <v>336</v>
      </c>
      <c r="E1693" s="3">
        <v>3</v>
      </c>
      <c r="F1693" s="3">
        <v>3</v>
      </c>
      <c r="G1693" s="3">
        <v>4</v>
      </c>
      <c r="H1693" s="3">
        <v>3</v>
      </c>
      <c r="I1693" s="3">
        <v>3</v>
      </c>
      <c r="J1693" s="3">
        <v>4</v>
      </c>
      <c r="K1693" s="3"/>
      <c r="L1693" s="3"/>
      <c r="M1693" s="3"/>
      <c r="N1693" s="3"/>
      <c r="O1693" s="3"/>
      <c r="P1693" s="3"/>
      <c r="Q1693" s="3"/>
      <c r="R1693" s="3"/>
      <c r="S1693" s="3"/>
      <c r="T1693" s="3"/>
      <c r="U1693" s="3"/>
      <c r="V1693" s="3"/>
      <c r="W1693" s="3"/>
      <c r="X1693" s="3"/>
      <c r="Y1693" s="3"/>
      <c r="Z1693" s="3"/>
      <c r="AA1693" s="3"/>
      <c r="AB1693" s="3"/>
      <c r="AC1693" s="3"/>
      <c r="AD1693" s="3"/>
      <c r="AE1693" s="3"/>
      <c r="AF1693" s="3">
        <f t="shared" si="39"/>
        <v>20</v>
      </c>
      <c r="AG1693" s="3">
        <f>_xlfn.ISOWEEKNUM(EDF[[#This Row],[Date]])</f>
        <v>50</v>
      </c>
      <c r="AH1693" s="3">
        <f>YEAR(EDF[[#This Row],[Date]])</f>
        <v>2023</v>
      </c>
      <c r="AI1693" s="3"/>
      <c r="AJ1693" s="3"/>
      <c r="AK1693" s="3"/>
    </row>
    <row r="1694" spans="1:37" x14ac:dyDescent="0.2">
      <c r="A1694" s="1">
        <v>45272.481296296297</v>
      </c>
      <c r="B1694" s="3" t="s">
        <v>87</v>
      </c>
      <c r="C1694" s="2">
        <v>45272</v>
      </c>
      <c r="D1694" s="3" t="s">
        <v>334</v>
      </c>
      <c r="E1694" s="3">
        <v>3</v>
      </c>
      <c r="F1694" s="3">
        <v>4</v>
      </c>
      <c r="G1694" s="3">
        <v>2</v>
      </c>
      <c r="H1694" s="3">
        <v>3</v>
      </c>
      <c r="I1694" s="3">
        <v>4</v>
      </c>
      <c r="J1694" s="3">
        <v>4</v>
      </c>
      <c r="K1694" s="3"/>
      <c r="L1694" s="3"/>
      <c r="M1694" s="3"/>
      <c r="N1694" s="3"/>
      <c r="O1694" s="3"/>
      <c r="P1694" s="3"/>
      <c r="Q1694" s="3"/>
      <c r="R1694" s="3"/>
      <c r="S1694" s="3"/>
      <c r="T1694" s="3"/>
      <c r="U1694" s="3"/>
      <c r="V1694" s="3"/>
      <c r="W1694" s="3"/>
      <c r="X1694" s="3"/>
      <c r="Y1694" s="3"/>
      <c r="Z1694" s="3"/>
      <c r="AA1694" s="3"/>
      <c r="AB1694" s="3"/>
      <c r="AC1694" s="3"/>
      <c r="AD1694" s="3"/>
      <c r="AE1694" s="3"/>
      <c r="AF1694" s="3">
        <f t="shared" si="39"/>
        <v>20</v>
      </c>
      <c r="AG1694" s="3">
        <f>_xlfn.ISOWEEKNUM(EDF[[#This Row],[Date]])</f>
        <v>50</v>
      </c>
      <c r="AH1694" s="3">
        <f>YEAR(EDF[[#This Row],[Date]])</f>
        <v>2023</v>
      </c>
      <c r="AI1694" s="3"/>
      <c r="AJ1694" s="3"/>
      <c r="AK1694" s="3"/>
    </row>
    <row r="1695" spans="1:37" x14ac:dyDescent="0.2">
      <c r="A1695" s="1">
        <v>45272.488263888888</v>
      </c>
      <c r="B1695" s="3" t="s">
        <v>107</v>
      </c>
      <c r="C1695" s="2">
        <v>45272</v>
      </c>
      <c r="D1695" s="3" t="s">
        <v>344</v>
      </c>
      <c r="E1695" s="3">
        <v>3</v>
      </c>
      <c r="F1695" s="3">
        <v>3</v>
      </c>
      <c r="G1695" s="3">
        <v>1</v>
      </c>
      <c r="H1695" s="3">
        <v>2</v>
      </c>
      <c r="I1695" s="3">
        <v>3</v>
      </c>
      <c r="J1695" s="3">
        <v>2</v>
      </c>
      <c r="K1695" s="3" t="s">
        <v>513</v>
      </c>
      <c r="L1695" s="3"/>
      <c r="M1695" s="3"/>
      <c r="N1695" s="3"/>
      <c r="O1695" s="3"/>
      <c r="P1695" s="3"/>
      <c r="Q1695" s="3"/>
      <c r="R1695" s="3"/>
      <c r="S1695" s="3"/>
      <c r="T1695" s="3"/>
      <c r="U1695" s="3"/>
      <c r="V1695" s="3"/>
      <c r="W1695" s="3"/>
      <c r="X1695" s="3"/>
      <c r="Y1695" s="3"/>
      <c r="Z1695" s="3"/>
      <c r="AA1695" s="3"/>
      <c r="AB1695" s="3"/>
      <c r="AC1695" s="3"/>
      <c r="AD1695" s="3"/>
      <c r="AE1695" s="3"/>
      <c r="AF1695" s="3">
        <f t="shared" si="39"/>
        <v>14</v>
      </c>
      <c r="AG1695" s="3">
        <f>_xlfn.ISOWEEKNUM(EDF[[#This Row],[Date]])</f>
        <v>50</v>
      </c>
      <c r="AH1695" s="3">
        <f>YEAR(EDF[[#This Row],[Date]])</f>
        <v>2023</v>
      </c>
      <c r="AI1695" s="3"/>
      <c r="AJ1695" s="3"/>
      <c r="AK1695" s="3"/>
    </row>
    <row r="1696" spans="1:37" x14ac:dyDescent="0.2">
      <c r="A1696" s="1">
        <v>45272.505694444444</v>
      </c>
      <c r="B1696" s="3" t="s">
        <v>111</v>
      </c>
      <c r="C1696" s="2">
        <v>45272</v>
      </c>
      <c r="D1696" s="3" t="s">
        <v>336</v>
      </c>
      <c r="E1696" s="3">
        <v>2</v>
      </c>
      <c r="F1696" s="3">
        <v>2</v>
      </c>
      <c r="G1696" s="3">
        <v>4</v>
      </c>
      <c r="H1696" s="3">
        <v>3</v>
      </c>
      <c r="I1696" s="3">
        <v>4</v>
      </c>
      <c r="J1696" s="3">
        <v>3</v>
      </c>
      <c r="K1696" s="3"/>
      <c r="L1696" s="3"/>
      <c r="M1696" s="3"/>
      <c r="N1696" s="3"/>
      <c r="O1696" s="3"/>
      <c r="P1696" s="3"/>
      <c r="Q1696" s="3"/>
      <c r="R1696" s="3"/>
      <c r="S1696" s="3"/>
      <c r="T1696" s="3"/>
      <c r="U1696" s="3"/>
      <c r="V1696" s="3"/>
      <c r="W1696" s="3"/>
      <c r="X1696" s="3"/>
      <c r="Y1696" s="3"/>
      <c r="Z1696" s="3"/>
      <c r="AA1696" s="3"/>
      <c r="AB1696" s="3"/>
      <c r="AC1696" s="3"/>
      <c r="AD1696" s="3"/>
      <c r="AE1696" s="3"/>
      <c r="AF1696" s="3">
        <f t="shared" si="39"/>
        <v>18</v>
      </c>
      <c r="AG1696" s="3">
        <f>_xlfn.ISOWEEKNUM(EDF[[#This Row],[Date]])</f>
        <v>50</v>
      </c>
      <c r="AH1696" s="3">
        <f>YEAR(EDF[[#This Row],[Date]])</f>
        <v>2023</v>
      </c>
      <c r="AI1696" s="3"/>
      <c r="AJ1696" s="3"/>
      <c r="AK1696" s="3"/>
    </row>
    <row r="1697" spans="1:37" x14ac:dyDescent="0.2">
      <c r="A1697" s="1">
        <v>45272.590879629628</v>
      </c>
      <c r="B1697" s="3" t="s">
        <v>188</v>
      </c>
      <c r="C1697" s="2">
        <v>45272</v>
      </c>
      <c r="D1697" s="3" t="s">
        <v>334</v>
      </c>
      <c r="E1697" s="3">
        <v>3</v>
      </c>
      <c r="F1697" s="3">
        <v>3</v>
      </c>
      <c r="G1697" s="3">
        <v>3</v>
      </c>
      <c r="H1697" s="3">
        <v>2</v>
      </c>
      <c r="I1697" s="3">
        <v>4</v>
      </c>
      <c r="J1697" s="3">
        <v>4</v>
      </c>
      <c r="K1697" s="3"/>
      <c r="L1697" s="3"/>
      <c r="M1697" s="3"/>
      <c r="N1697" s="3"/>
      <c r="O1697" s="3"/>
      <c r="P1697" s="3"/>
      <c r="Q1697" s="3"/>
      <c r="R1697" s="3"/>
      <c r="S1697" s="3"/>
      <c r="T1697" s="3"/>
      <c r="U1697" s="3"/>
      <c r="V1697" s="3"/>
      <c r="W1697" s="3"/>
      <c r="X1697" s="3"/>
      <c r="Y1697" s="3"/>
      <c r="Z1697" s="3"/>
      <c r="AA1697" s="3"/>
      <c r="AB1697" s="3"/>
      <c r="AC1697" s="3"/>
      <c r="AD1697" s="3"/>
      <c r="AE1697" s="3"/>
      <c r="AF1697" s="3">
        <f t="shared" si="39"/>
        <v>19</v>
      </c>
      <c r="AG1697" s="3">
        <f>_xlfn.ISOWEEKNUM(EDF[[#This Row],[Date]])</f>
        <v>50</v>
      </c>
      <c r="AH1697" s="3">
        <f>YEAR(EDF[[#This Row],[Date]])</f>
        <v>2023</v>
      </c>
      <c r="AI1697" s="3"/>
      <c r="AJ1697" s="3"/>
      <c r="AK1697" s="3"/>
    </row>
    <row r="1698" spans="1:37" x14ac:dyDescent="0.2">
      <c r="A1698" s="1">
        <v>45272.62940972222</v>
      </c>
      <c r="B1698" s="3" t="s">
        <v>192</v>
      </c>
      <c r="C1698" s="2">
        <v>45272</v>
      </c>
      <c r="D1698" s="3" t="s">
        <v>343</v>
      </c>
      <c r="E1698" s="3">
        <v>4</v>
      </c>
      <c r="F1698" s="3">
        <v>2</v>
      </c>
      <c r="G1698" s="3">
        <v>3</v>
      </c>
      <c r="H1698" s="3">
        <v>4</v>
      </c>
      <c r="I1698" s="3">
        <v>4</v>
      </c>
      <c r="J1698" s="3">
        <v>4</v>
      </c>
      <c r="K1698" s="3"/>
      <c r="L1698" s="3">
        <v>3</v>
      </c>
      <c r="M1698" s="3"/>
      <c r="N1698" s="3"/>
      <c r="O1698" s="3"/>
      <c r="P1698" s="3"/>
      <c r="Q1698" s="3"/>
      <c r="R1698" s="3"/>
      <c r="S1698" s="3"/>
      <c r="T1698" s="3"/>
      <c r="U1698" s="3"/>
      <c r="V1698" s="3"/>
      <c r="W1698" s="3"/>
      <c r="X1698" s="3"/>
      <c r="Y1698" s="3"/>
      <c r="Z1698" s="3" t="s">
        <v>339</v>
      </c>
      <c r="AA1698" s="3"/>
      <c r="AB1698" s="3"/>
      <c r="AC1698" s="3"/>
      <c r="AD1698" s="3"/>
      <c r="AE1698" s="3" t="s">
        <v>514</v>
      </c>
      <c r="AF1698" s="3">
        <f t="shared" si="39"/>
        <v>21</v>
      </c>
      <c r="AG1698" s="3">
        <f>_xlfn.ISOWEEKNUM(EDF[[#This Row],[Date]])</f>
        <v>50</v>
      </c>
      <c r="AH1698" s="3">
        <f>YEAR(EDF[[#This Row],[Date]])</f>
        <v>2023</v>
      </c>
      <c r="AI1698" s="3"/>
      <c r="AJ1698" s="3"/>
      <c r="AK1698" s="3"/>
    </row>
    <row r="1699" spans="1:37" x14ac:dyDescent="0.2">
      <c r="A1699" s="1">
        <v>45272.670856481483</v>
      </c>
      <c r="B1699" s="3" t="s">
        <v>230</v>
      </c>
      <c r="C1699" s="2">
        <v>45272</v>
      </c>
      <c r="D1699" s="3" t="s">
        <v>336</v>
      </c>
      <c r="E1699" s="3">
        <v>3</v>
      </c>
      <c r="F1699" s="3">
        <v>3</v>
      </c>
      <c r="G1699" s="3">
        <v>3</v>
      </c>
      <c r="H1699" s="3">
        <v>2</v>
      </c>
      <c r="I1699" s="3">
        <v>3</v>
      </c>
      <c r="J1699" s="3">
        <v>3</v>
      </c>
      <c r="K1699" s="3"/>
      <c r="L1699" s="3">
        <v>6</v>
      </c>
      <c r="M1699" s="3"/>
      <c r="N1699" s="3"/>
      <c r="O1699" s="3" t="s">
        <v>335</v>
      </c>
      <c r="P1699" s="3"/>
      <c r="Q1699" s="3"/>
      <c r="R1699" s="3"/>
      <c r="S1699" s="3"/>
      <c r="T1699" s="3"/>
      <c r="U1699" s="3"/>
      <c r="V1699" s="3"/>
      <c r="W1699" s="3"/>
      <c r="X1699" s="3"/>
      <c r="Y1699" s="3"/>
      <c r="Z1699" s="3"/>
      <c r="AA1699" s="3"/>
      <c r="AB1699" s="3"/>
      <c r="AC1699" s="3"/>
      <c r="AD1699" s="3"/>
      <c r="AE1699" s="3"/>
      <c r="AF1699" s="3">
        <f t="shared" si="39"/>
        <v>17</v>
      </c>
      <c r="AG1699" s="3">
        <f>_xlfn.ISOWEEKNUM(EDF[[#This Row],[Date]])</f>
        <v>50</v>
      </c>
      <c r="AH1699" s="3">
        <f>YEAR(EDF[[#This Row],[Date]])</f>
        <v>2023</v>
      </c>
      <c r="AI1699" s="3"/>
      <c r="AJ1699" s="3"/>
      <c r="AK1699" s="3"/>
    </row>
    <row r="1700" spans="1:37" x14ac:dyDescent="0.2">
      <c r="A1700" s="1">
        <v>45272.670856481483</v>
      </c>
      <c r="B1700" s="3" t="s">
        <v>134</v>
      </c>
      <c r="C1700" s="2">
        <v>45272</v>
      </c>
      <c r="D1700" s="3" t="s">
        <v>336</v>
      </c>
      <c r="E1700" s="3">
        <v>3</v>
      </c>
      <c r="F1700" s="3">
        <v>3</v>
      </c>
      <c r="G1700" s="3">
        <v>2</v>
      </c>
      <c r="H1700" s="3">
        <v>3</v>
      </c>
      <c r="I1700" s="3">
        <v>3</v>
      </c>
      <c r="J1700" s="3">
        <v>4</v>
      </c>
      <c r="K1700" s="3"/>
      <c r="L1700" s="3"/>
      <c r="M1700" s="3"/>
      <c r="N1700" s="3"/>
      <c r="O1700" s="3"/>
      <c r="P1700" s="3"/>
      <c r="Q1700" s="3"/>
      <c r="R1700" s="3"/>
      <c r="S1700" s="3"/>
      <c r="T1700" s="3"/>
      <c r="U1700" s="3"/>
      <c r="V1700" s="3"/>
      <c r="W1700" s="3"/>
      <c r="X1700" s="3"/>
      <c r="Y1700" s="3"/>
      <c r="Z1700" s="3"/>
      <c r="AA1700" s="3"/>
      <c r="AB1700" s="3"/>
      <c r="AC1700" s="3"/>
      <c r="AD1700" s="3"/>
      <c r="AE1700" s="3"/>
      <c r="AF1700" s="3">
        <f t="shared" si="39"/>
        <v>18</v>
      </c>
      <c r="AG1700" s="3">
        <f>_xlfn.ISOWEEKNUM(EDF[[#This Row],[Date]])</f>
        <v>50</v>
      </c>
      <c r="AH1700" s="3">
        <f>YEAR(EDF[[#This Row],[Date]])</f>
        <v>2023</v>
      </c>
      <c r="AI1700" s="3"/>
      <c r="AJ1700" s="3"/>
      <c r="AK1700" s="3"/>
    </row>
    <row r="1701" spans="1:37" x14ac:dyDescent="0.2">
      <c r="A1701" s="1">
        <v>45272.672071759262</v>
      </c>
      <c r="B1701" s="3" t="s">
        <v>168</v>
      </c>
      <c r="C1701" s="2">
        <v>45272</v>
      </c>
      <c r="D1701" s="3" t="s">
        <v>334</v>
      </c>
      <c r="E1701" s="3">
        <v>3</v>
      </c>
      <c r="F1701" s="3">
        <v>2</v>
      </c>
      <c r="G1701" s="3">
        <v>3</v>
      </c>
      <c r="H1701" s="3">
        <v>2</v>
      </c>
      <c r="I1701" s="3">
        <v>3</v>
      </c>
      <c r="J1701" s="3">
        <v>5</v>
      </c>
      <c r="K1701" s="3" t="s">
        <v>515</v>
      </c>
      <c r="L1701" s="3"/>
      <c r="M1701" s="3"/>
      <c r="N1701" s="3"/>
      <c r="O1701" s="3"/>
      <c r="P1701" s="3"/>
      <c r="Q1701" s="3"/>
      <c r="R1701" s="3"/>
      <c r="S1701" s="3"/>
      <c r="T1701" s="3"/>
      <c r="U1701" s="3"/>
      <c r="V1701" s="3"/>
      <c r="W1701" s="3"/>
      <c r="X1701" s="3"/>
      <c r="Y1701" s="3"/>
      <c r="Z1701" s="3"/>
      <c r="AA1701" s="3"/>
      <c r="AB1701" s="3"/>
      <c r="AC1701" s="3"/>
      <c r="AD1701" s="3"/>
      <c r="AE1701" s="3"/>
      <c r="AF1701" s="3">
        <f t="shared" si="39"/>
        <v>18</v>
      </c>
      <c r="AG1701" s="3">
        <f>_xlfn.ISOWEEKNUM(EDF[[#This Row],[Date]])</f>
        <v>50</v>
      </c>
      <c r="AH1701" s="3">
        <f>YEAR(EDF[[#This Row],[Date]])</f>
        <v>2023</v>
      </c>
      <c r="AI1701" s="3"/>
      <c r="AJ1701" s="3"/>
      <c r="AK1701" s="3"/>
    </row>
    <row r="1702" spans="1:37" x14ac:dyDescent="0.2">
      <c r="A1702" s="1">
        <v>45272.672233796293</v>
      </c>
      <c r="B1702" s="3" t="s">
        <v>86</v>
      </c>
      <c r="C1702" s="2">
        <v>45272</v>
      </c>
      <c r="D1702" s="3" t="s">
        <v>343</v>
      </c>
      <c r="E1702" s="3">
        <v>3</v>
      </c>
      <c r="F1702" s="3">
        <v>3</v>
      </c>
      <c r="G1702" s="3">
        <v>4</v>
      </c>
      <c r="H1702" s="3">
        <v>3</v>
      </c>
      <c r="I1702" s="3">
        <v>3</v>
      </c>
      <c r="J1702" s="3">
        <v>4</v>
      </c>
      <c r="K1702" s="3"/>
      <c r="L1702" s="3"/>
      <c r="M1702" s="3"/>
      <c r="N1702" s="3"/>
      <c r="O1702" s="3"/>
      <c r="P1702" s="3"/>
      <c r="Q1702" s="3"/>
      <c r="R1702" s="3"/>
      <c r="S1702" s="3"/>
      <c r="T1702" s="3"/>
      <c r="U1702" s="3"/>
      <c r="V1702" s="3"/>
      <c r="W1702" s="3"/>
      <c r="X1702" s="3"/>
      <c r="Y1702" s="3"/>
      <c r="Z1702" s="3"/>
      <c r="AA1702" s="3"/>
      <c r="AB1702" s="3"/>
      <c r="AC1702" s="3"/>
      <c r="AD1702" s="3"/>
      <c r="AE1702" s="3" t="s">
        <v>516</v>
      </c>
      <c r="AF1702" s="3">
        <f t="shared" si="39"/>
        <v>20</v>
      </c>
      <c r="AG1702" s="3">
        <f>_xlfn.ISOWEEKNUM(EDF[[#This Row],[Date]])</f>
        <v>50</v>
      </c>
      <c r="AH1702" s="3">
        <f>YEAR(EDF[[#This Row],[Date]])</f>
        <v>2023</v>
      </c>
      <c r="AI1702" s="3"/>
      <c r="AJ1702" s="3"/>
      <c r="AK1702" s="3"/>
    </row>
    <row r="1703" spans="1:37" x14ac:dyDescent="0.2">
      <c r="A1703" s="1">
        <v>45272.680520833332</v>
      </c>
      <c r="B1703" s="3" t="s">
        <v>240</v>
      </c>
      <c r="C1703" s="2">
        <v>45272</v>
      </c>
      <c r="D1703" s="3" t="s">
        <v>344</v>
      </c>
      <c r="E1703" s="3">
        <v>2</v>
      </c>
      <c r="F1703" s="3">
        <v>2</v>
      </c>
      <c r="G1703" s="3">
        <v>2</v>
      </c>
      <c r="H1703" s="3">
        <v>3</v>
      </c>
      <c r="I1703" s="3">
        <v>4</v>
      </c>
      <c r="J1703" s="3">
        <v>5</v>
      </c>
      <c r="K1703" s="3"/>
      <c r="L1703" s="3"/>
      <c r="M1703" s="3"/>
      <c r="N1703" s="3"/>
      <c r="O1703" s="3"/>
      <c r="P1703" s="3"/>
      <c r="Q1703" s="3"/>
      <c r="R1703" s="3"/>
      <c r="S1703" s="3"/>
      <c r="T1703" s="3"/>
      <c r="U1703" s="3"/>
      <c r="V1703" s="3"/>
      <c r="W1703" s="3"/>
      <c r="X1703" s="3"/>
      <c r="Y1703" s="3"/>
      <c r="Z1703" s="3"/>
      <c r="AA1703" s="3"/>
      <c r="AB1703" s="3"/>
      <c r="AC1703" s="3"/>
      <c r="AD1703" s="3"/>
      <c r="AE1703" s="3"/>
      <c r="AF1703" s="3">
        <f t="shared" si="39"/>
        <v>18</v>
      </c>
      <c r="AG1703" s="3">
        <f>_xlfn.ISOWEEKNUM(EDF[[#This Row],[Date]])</f>
        <v>50</v>
      </c>
      <c r="AH1703" s="3">
        <f>YEAR(EDF[[#This Row],[Date]])</f>
        <v>2023</v>
      </c>
      <c r="AI1703" s="3"/>
      <c r="AJ1703" s="3"/>
      <c r="AK1703" s="3"/>
    </row>
    <row r="1704" spans="1:37" x14ac:dyDescent="0.2">
      <c r="A1704" s="1">
        <v>45272.680983796294</v>
      </c>
      <c r="B1704" s="3" t="s">
        <v>95</v>
      </c>
      <c r="C1704" s="2">
        <v>45242</v>
      </c>
      <c r="D1704" s="3" t="s">
        <v>344</v>
      </c>
      <c r="E1704" s="3">
        <v>3</v>
      </c>
      <c r="F1704" s="3">
        <v>3</v>
      </c>
      <c r="G1704" s="3">
        <v>2</v>
      </c>
      <c r="H1704" s="3">
        <v>2</v>
      </c>
      <c r="I1704" s="3">
        <v>3</v>
      </c>
      <c r="J1704" s="3">
        <v>3</v>
      </c>
      <c r="K1704" s="3"/>
      <c r="L1704" s="3"/>
      <c r="M1704" s="3"/>
      <c r="N1704" s="3"/>
      <c r="O1704" s="3"/>
      <c r="P1704" s="3"/>
      <c r="Q1704" s="3"/>
      <c r="R1704" s="3"/>
      <c r="S1704" s="3"/>
      <c r="T1704" s="3"/>
      <c r="U1704" s="3"/>
      <c r="V1704" s="3"/>
      <c r="W1704" s="3"/>
      <c r="X1704" s="3"/>
      <c r="Y1704" s="3"/>
      <c r="Z1704" s="3"/>
      <c r="AA1704" s="3"/>
      <c r="AB1704" s="3"/>
      <c r="AC1704" s="3"/>
      <c r="AD1704" s="3"/>
      <c r="AE1704" s="3"/>
      <c r="AF1704" s="3">
        <f t="shared" si="39"/>
        <v>16</v>
      </c>
      <c r="AG1704" s="3">
        <f>_xlfn.ISOWEEKNUM(EDF[[#This Row],[Date]])</f>
        <v>45</v>
      </c>
      <c r="AH1704" s="3">
        <f>YEAR(EDF[[#This Row],[Date]])</f>
        <v>2023</v>
      </c>
      <c r="AI1704" s="3"/>
      <c r="AJ1704" s="3"/>
      <c r="AK1704" s="3"/>
    </row>
    <row r="1705" spans="1:37" x14ac:dyDescent="0.2">
      <c r="A1705" s="1">
        <v>45272.684479166666</v>
      </c>
      <c r="B1705" s="3" t="s">
        <v>84</v>
      </c>
      <c r="C1705" s="2">
        <v>45272</v>
      </c>
      <c r="D1705" s="3" t="s">
        <v>336</v>
      </c>
      <c r="E1705" s="3">
        <v>3</v>
      </c>
      <c r="F1705" s="3">
        <v>3</v>
      </c>
      <c r="G1705" s="3">
        <v>4</v>
      </c>
      <c r="H1705" s="3">
        <v>2</v>
      </c>
      <c r="I1705" s="3">
        <v>4</v>
      </c>
      <c r="J1705" s="3">
        <v>4</v>
      </c>
      <c r="K1705" s="3"/>
      <c r="L1705" s="3"/>
      <c r="M1705" s="3"/>
      <c r="N1705" s="3"/>
      <c r="O1705" s="3"/>
      <c r="P1705" s="3"/>
      <c r="Q1705" s="3"/>
      <c r="R1705" s="3"/>
      <c r="S1705" s="3"/>
      <c r="T1705" s="3"/>
      <c r="U1705" s="3"/>
      <c r="V1705" s="3"/>
      <c r="W1705" s="3"/>
      <c r="X1705" s="3"/>
      <c r="Y1705" s="3"/>
      <c r="Z1705" s="3"/>
      <c r="AA1705" s="3"/>
      <c r="AB1705" s="3"/>
      <c r="AC1705" s="3"/>
      <c r="AD1705" s="3"/>
      <c r="AE1705" s="3"/>
      <c r="AF1705" s="3">
        <f t="shared" si="39"/>
        <v>20</v>
      </c>
      <c r="AG1705" s="3">
        <f>_xlfn.ISOWEEKNUM(EDF[[#This Row],[Date]])</f>
        <v>50</v>
      </c>
      <c r="AH1705" s="3">
        <f>YEAR(EDF[[#This Row],[Date]])</f>
        <v>2023</v>
      </c>
      <c r="AI1705" s="3"/>
      <c r="AJ1705" s="3"/>
      <c r="AK1705" s="3"/>
    </row>
    <row r="1706" spans="1:37" x14ac:dyDescent="0.2">
      <c r="A1706" s="1">
        <v>45273.291770833333</v>
      </c>
      <c r="B1706" s="3" t="s">
        <v>211</v>
      </c>
      <c r="C1706" s="2">
        <v>45273</v>
      </c>
      <c r="D1706" s="3" t="s">
        <v>336</v>
      </c>
      <c r="E1706" s="3">
        <v>4</v>
      </c>
      <c r="F1706" s="3">
        <v>3</v>
      </c>
      <c r="G1706" s="3">
        <v>4</v>
      </c>
      <c r="H1706" s="3">
        <v>3</v>
      </c>
      <c r="I1706" s="3">
        <v>3</v>
      </c>
      <c r="J1706" s="3">
        <v>4</v>
      </c>
      <c r="K1706" s="3"/>
      <c r="L1706" s="3"/>
      <c r="M1706" s="3"/>
      <c r="N1706" s="3"/>
      <c r="O1706" s="3"/>
      <c r="P1706" s="3"/>
      <c r="Q1706" s="3"/>
      <c r="R1706" s="3"/>
      <c r="S1706" s="3"/>
      <c r="T1706" s="3"/>
      <c r="U1706" s="3"/>
      <c r="V1706" s="3"/>
      <c r="W1706" s="3"/>
      <c r="X1706" s="3"/>
      <c r="Y1706" s="3"/>
      <c r="Z1706" s="3"/>
      <c r="AA1706" s="3"/>
      <c r="AB1706" s="3"/>
      <c r="AC1706" s="3"/>
      <c r="AD1706" s="3"/>
      <c r="AE1706" s="3"/>
      <c r="AF1706" s="3">
        <f t="shared" si="39"/>
        <v>21</v>
      </c>
      <c r="AG1706" s="3">
        <f>_xlfn.ISOWEEKNUM(EDF[[#This Row],[Date]])</f>
        <v>50</v>
      </c>
      <c r="AH1706" s="3">
        <f>YEAR(EDF[[#This Row],[Date]])</f>
        <v>2023</v>
      </c>
      <c r="AI1706" s="3"/>
      <c r="AJ1706" s="3"/>
      <c r="AK1706" s="3"/>
    </row>
    <row r="1707" spans="1:37" x14ac:dyDescent="0.2">
      <c r="A1707" s="1">
        <v>45273.311759259261</v>
      </c>
      <c r="B1707" s="3" t="s">
        <v>109</v>
      </c>
      <c r="C1707" s="2">
        <v>45273</v>
      </c>
      <c r="D1707" s="3" t="s">
        <v>343</v>
      </c>
      <c r="E1707" s="3">
        <v>4</v>
      </c>
      <c r="F1707" s="3">
        <v>3</v>
      </c>
      <c r="G1707" s="3">
        <v>5</v>
      </c>
      <c r="H1707" s="3">
        <v>5</v>
      </c>
      <c r="I1707" s="3">
        <v>5</v>
      </c>
      <c r="J1707" s="3">
        <v>5</v>
      </c>
      <c r="K1707" s="3"/>
      <c r="L1707" s="3"/>
      <c r="M1707" s="3"/>
      <c r="N1707" s="3"/>
      <c r="O1707" s="3"/>
      <c r="P1707" s="3"/>
      <c r="Q1707" s="3"/>
      <c r="R1707" s="3"/>
      <c r="S1707" s="3"/>
      <c r="T1707" s="3"/>
      <c r="U1707" s="3"/>
      <c r="V1707" s="3"/>
      <c r="W1707" s="3"/>
      <c r="X1707" s="3"/>
      <c r="Y1707" s="3"/>
      <c r="Z1707" s="3"/>
      <c r="AA1707" s="3"/>
      <c r="AB1707" s="3"/>
      <c r="AC1707" s="3"/>
      <c r="AD1707" s="3"/>
      <c r="AE1707" s="3"/>
      <c r="AF1707" s="3">
        <f t="shared" si="39"/>
        <v>27</v>
      </c>
      <c r="AG1707" s="3">
        <f>_xlfn.ISOWEEKNUM(EDF[[#This Row],[Date]])</f>
        <v>50</v>
      </c>
      <c r="AH1707" s="3">
        <f>YEAR(EDF[[#This Row],[Date]])</f>
        <v>2023</v>
      </c>
      <c r="AI1707" s="3"/>
      <c r="AJ1707" s="3"/>
      <c r="AK1707" s="3"/>
    </row>
    <row r="1708" spans="1:37" x14ac:dyDescent="0.2">
      <c r="A1708" s="1">
        <v>45273.333912037036</v>
      </c>
      <c r="B1708" s="3" t="s">
        <v>99</v>
      </c>
      <c r="C1708" s="2">
        <v>45273</v>
      </c>
      <c r="D1708" s="3" t="s">
        <v>334</v>
      </c>
      <c r="E1708" s="3">
        <v>3</v>
      </c>
      <c r="F1708" s="3">
        <v>2</v>
      </c>
      <c r="G1708" s="3">
        <v>4</v>
      </c>
      <c r="H1708" s="3">
        <v>2</v>
      </c>
      <c r="I1708" s="3">
        <v>4</v>
      </c>
      <c r="J1708" s="3">
        <v>4</v>
      </c>
      <c r="K1708" s="3"/>
      <c r="L1708" s="3">
        <v>2</v>
      </c>
      <c r="M1708" s="3"/>
      <c r="N1708" s="3"/>
      <c r="O1708" s="3"/>
      <c r="P1708" s="3"/>
      <c r="Q1708" s="3"/>
      <c r="R1708" s="3" t="s">
        <v>335</v>
      </c>
      <c r="S1708" s="3"/>
      <c r="T1708" s="3"/>
      <c r="U1708" s="3"/>
      <c r="V1708" s="3"/>
      <c r="W1708" s="3"/>
      <c r="X1708" s="3"/>
      <c r="Y1708" s="3"/>
      <c r="Z1708" s="3"/>
      <c r="AA1708" s="3"/>
      <c r="AB1708" s="3"/>
      <c r="AC1708" s="3"/>
      <c r="AD1708" s="3"/>
      <c r="AE1708" s="3" t="s">
        <v>517</v>
      </c>
      <c r="AF1708" s="3">
        <f t="shared" si="39"/>
        <v>19</v>
      </c>
      <c r="AG1708" s="3">
        <f>_xlfn.ISOWEEKNUM(EDF[[#This Row],[Date]])</f>
        <v>50</v>
      </c>
      <c r="AH1708" s="3">
        <f>YEAR(EDF[[#This Row],[Date]])</f>
        <v>2023</v>
      </c>
      <c r="AI1708" s="3"/>
      <c r="AJ1708" s="3"/>
      <c r="AK1708" s="3"/>
    </row>
    <row r="1709" spans="1:37" x14ac:dyDescent="0.2">
      <c r="A1709" s="1">
        <v>45273.362997685188</v>
      </c>
      <c r="B1709" s="3" t="s">
        <v>93</v>
      </c>
      <c r="C1709" s="2">
        <v>45273</v>
      </c>
      <c r="D1709" s="3" t="s">
        <v>334</v>
      </c>
      <c r="E1709" s="3">
        <v>2</v>
      </c>
      <c r="F1709" s="3">
        <v>1</v>
      </c>
      <c r="G1709" s="3">
        <v>2</v>
      </c>
      <c r="H1709" s="3">
        <v>3</v>
      </c>
      <c r="I1709" s="3">
        <v>2</v>
      </c>
      <c r="J1709" s="3">
        <v>4</v>
      </c>
      <c r="K1709" s="3"/>
      <c r="L1709" s="3"/>
      <c r="M1709" s="3"/>
      <c r="N1709" s="3"/>
      <c r="O1709" s="3"/>
      <c r="P1709" s="3"/>
      <c r="Q1709" s="3"/>
      <c r="R1709" s="3"/>
      <c r="S1709" s="3"/>
      <c r="T1709" s="3"/>
      <c r="U1709" s="3"/>
      <c r="V1709" s="3"/>
      <c r="W1709" s="3"/>
      <c r="X1709" s="3"/>
      <c r="Y1709" s="3"/>
      <c r="Z1709" s="3"/>
      <c r="AA1709" s="3"/>
      <c r="AB1709" s="3"/>
      <c r="AC1709" s="3"/>
      <c r="AD1709" s="3"/>
      <c r="AE1709" s="3"/>
      <c r="AF1709" s="3">
        <f t="shared" si="39"/>
        <v>14</v>
      </c>
      <c r="AG1709" s="3">
        <f>_xlfn.ISOWEEKNUM(EDF[[#This Row],[Date]])</f>
        <v>50</v>
      </c>
      <c r="AH1709" s="3">
        <f>YEAR(EDF[[#This Row],[Date]])</f>
        <v>2023</v>
      </c>
      <c r="AI1709" s="3"/>
      <c r="AJ1709" s="3"/>
      <c r="AK1709" s="3"/>
    </row>
    <row r="1710" spans="1:37" x14ac:dyDescent="0.2">
      <c r="A1710" s="1">
        <v>45273.373865740738</v>
      </c>
      <c r="B1710" s="3" t="s">
        <v>496</v>
      </c>
      <c r="C1710" s="2">
        <v>45273</v>
      </c>
      <c r="D1710" s="3" t="s">
        <v>334</v>
      </c>
      <c r="E1710" s="3">
        <v>3</v>
      </c>
      <c r="F1710" s="3">
        <v>3</v>
      </c>
      <c r="G1710" s="3">
        <v>3</v>
      </c>
      <c r="H1710" s="3">
        <v>3</v>
      </c>
      <c r="I1710" s="3">
        <v>3</v>
      </c>
      <c r="J1710" s="3">
        <v>3</v>
      </c>
      <c r="K1710" s="3"/>
      <c r="L1710" s="3"/>
      <c r="M1710" s="3"/>
      <c r="N1710" s="3"/>
      <c r="O1710" s="3"/>
      <c r="P1710" s="3"/>
      <c r="Q1710" s="3"/>
      <c r="R1710" s="3"/>
      <c r="S1710" s="3"/>
      <c r="T1710" s="3"/>
      <c r="U1710" s="3"/>
      <c r="V1710" s="3"/>
      <c r="W1710" s="3"/>
      <c r="X1710" s="3"/>
      <c r="Y1710" s="3"/>
      <c r="Z1710" s="3"/>
      <c r="AA1710" s="3"/>
      <c r="AB1710" s="3"/>
      <c r="AC1710" s="3"/>
      <c r="AD1710" s="3"/>
      <c r="AE1710" s="3"/>
      <c r="AF1710" s="3">
        <f t="shared" si="39"/>
        <v>18</v>
      </c>
      <c r="AG1710" s="3">
        <f>_xlfn.ISOWEEKNUM(EDF[[#This Row],[Date]])</f>
        <v>50</v>
      </c>
      <c r="AH1710" s="3">
        <f>YEAR(EDF[[#This Row],[Date]])</f>
        <v>2023</v>
      </c>
      <c r="AI1710" s="3"/>
      <c r="AJ1710" s="3"/>
      <c r="AK1710" s="3"/>
    </row>
    <row r="1711" spans="1:37" x14ac:dyDescent="0.2">
      <c r="A1711" s="1">
        <v>45273.39466435185</v>
      </c>
      <c r="B1711" s="3" t="s">
        <v>102</v>
      </c>
      <c r="C1711" s="2">
        <v>45273</v>
      </c>
      <c r="D1711" s="3" t="s">
        <v>344</v>
      </c>
      <c r="E1711" s="3">
        <v>5</v>
      </c>
      <c r="F1711" s="3">
        <v>5</v>
      </c>
      <c r="G1711" s="3">
        <v>3</v>
      </c>
      <c r="H1711" s="3">
        <v>2</v>
      </c>
      <c r="I1711" s="3">
        <v>2</v>
      </c>
      <c r="J1711" s="3">
        <v>4</v>
      </c>
      <c r="K1711" s="3"/>
      <c r="L1711" s="3"/>
      <c r="M1711" s="3"/>
      <c r="N1711" s="3"/>
      <c r="O1711" s="3"/>
      <c r="P1711" s="3"/>
      <c r="Q1711" s="3"/>
      <c r="R1711" s="3"/>
      <c r="S1711" s="3"/>
      <c r="T1711" s="3"/>
      <c r="U1711" s="3"/>
      <c r="V1711" s="3"/>
      <c r="W1711" s="3"/>
      <c r="X1711" s="3"/>
      <c r="Y1711" s="3"/>
      <c r="Z1711" s="3"/>
      <c r="AA1711" s="3"/>
      <c r="AB1711" s="3"/>
      <c r="AC1711" s="3"/>
      <c r="AD1711" s="3"/>
      <c r="AE1711" s="3"/>
      <c r="AF1711" s="3">
        <f t="shared" si="39"/>
        <v>21</v>
      </c>
      <c r="AG1711" s="3">
        <f>_xlfn.ISOWEEKNUM(EDF[[#This Row],[Date]])</f>
        <v>50</v>
      </c>
      <c r="AH1711" s="3">
        <f>YEAR(EDF[[#This Row],[Date]])</f>
        <v>2023</v>
      </c>
      <c r="AI1711" s="3"/>
      <c r="AJ1711" s="3"/>
      <c r="AK1711" s="3"/>
    </row>
    <row r="1712" spans="1:37" x14ac:dyDescent="0.2">
      <c r="A1712" s="1">
        <v>45273.396412037036</v>
      </c>
      <c r="B1712" s="3" t="s">
        <v>191</v>
      </c>
      <c r="C1712" s="2">
        <v>45273</v>
      </c>
      <c r="D1712" s="3" t="s">
        <v>343</v>
      </c>
      <c r="E1712" s="3">
        <v>5</v>
      </c>
      <c r="F1712" s="3">
        <v>4</v>
      </c>
      <c r="G1712" s="3">
        <v>4</v>
      </c>
      <c r="H1712" s="3">
        <v>4</v>
      </c>
      <c r="I1712" s="3">
        <v>4</v>
      </c>
      <c r="J1712" s="3">
        <v>5</v>
      </c>
      <c r="K1712" s="3"/>
      <c r="L1712" s="3">
        <v>1</v>
      </c>
      <c r="M1712" s="3"/>
      <c r="N1712" s="3"/>
      <c r="O1712" s="3"/>
      <c r="P1712" s="3"/>
      <c r="Q1712" s="3"/>
      <c r="R1712" s="3"/>
      <c r="S1712" s="3"/>
      <c r="T1712" s="3"/>
      <c r="U1712" s="3"/>
      <c r="V1712" s="3"/>
      <c r="W1712" s="3"/>
      <c r="X1712" s="3"/>
      <c r="Y1712" s="3"/>
      <c r="Z1712" s="3" t="s">
        <v>337</v>
      </c>
      <c r="AA1712" s="3"/>
      <c r="AB1712" s="3"/>
      <c r="AC1712" s="3"/>
      <c r="AD1712" s="3"/>
      <c r="AE1712" s="3"/>
      <c r="AF1712" s="3">
        <f t="shared" si="39"/>
        <v>26</v>
      </c>
      <c r="AG1712" s="3">
        <f>_xlfn.ISOWEEKNUM(EDF[[#This Row],[Date]])</f>
        <v>50</v>
      </c>
      <c r="AH1712" s="3">
        <f>YEAR(EDF[[#This Row],[Date]])</f>
        <v>2023</v>
      </c>
      <c r="AI1712" s="3"/>
      <c r="AJ1712" s="3"/>
      <c r="AK1712" s="3"/>
    </row>
    <row r="1713" spans="1:37" x14ac:dyDescent="0.2">
      <c r="A1713" s="1">
        <v>45273.396828703706</v>
      </c>
      <c r="B1713" s="3" t="s">
        <v>205</v>
      </c>
      <c r="C1713" s="2">
        <v>45273</v>
      </c>
      <c r="D1713" s="3" t="s">
        <v>344</v>
      </c>
      <c r="E1713" s="3">
        <v>3</v>
      </c>
      <c r="F1713" s="3">
        <v>3</v>
      </c>
      <c r="G1713" s="3">
        <v>3</v>
      </c>
      <c r="H1713" s="3">
        <v>3</v>
      </c>
      <c r="I1713" s="3">
        <v>3</v>
      </c>
      <c r="J1713" s="3">
        <v>3</v>
      </c>
      <c r="K1713" s="3"/>
      <c r="L1713" s="3"/>
      <c r="M1713" s="3"/>
      <c r="N1713" s="3"/>
      <c r="O1713" s="3"/>
      <c r="P1713" s="3"/>
      <c r="Q1713" s="3"/>
      <c r="R1713" s="3"/>
      <c r="S1713" s="3"/>
      <c r="T1713" s="3"/>
      <c r="U1713" s="3"/>
      <c r="V1713" s="3"/>
      <c r="W1713" s="3"/>
      <c r="X1713" s="3"/>
      <c r="Y1713" s="3"/>
      <c r="Z1713" s="3"/>
      <c r="AA1713" s="3"/>
      <c r="AB1713" s="3"/>
      <c r="AC1713" s="3"/>
      <c r="AD1713" s="3"/>
      <c r="AE1713" s="3"/>
      <c r="AF1713" s="3">
        <f t="shared" si="39"/>
        <v>18</v>
      </c>
      <c r="AG1713" s="3">
        <f>_xlfn.ISOWEEKNUM(EDF[[#This Row],[Date]])</f>
        <v>50</v>
      </c>
      <c r="AH1713" s="3">
        <f>YEAR(EDF[[#This Row],[Date]])</f>
        <v>2023</v>
      </c>
      <c r="AI1713" s="3"/>
      <c r="AJ1713" s="3"/>
      <c r="AK1713" s="3"/>
    </row>
    <row r="1714" spans="1:37" x14ac:dyDescent="0.2">
      <c r="A1714" s="1">
        <v>45273.406018518515</v>
      </c>
      <c r="B1714" s="3" t="s">
        <v>135</v>
      </c>
      <c r="C1714" s="2">
        <v>45273</v>
      </c>
      <c r="D1714" s="3" t="s">
        <v>334</v>
      </c>
      <c r="E1714" s="3">
        <v>4</v>
      </c>
      <c r="F1714" s="3">
        <v>3</v>
      </c>
      <c r="G1714" s="3">
        <v>3</v>
      </c>
      <c r="H1714" s="3">
        <v>3</v>
      </c>
      <c r="I1714" s="3">
        <v>3</v>
      </c>
      <c r="J1714" s="3">
        <v>4</v>
      </c>
      <c r="K1714" s="3"/>
      <c r="L1714" s="3"/>
      <c r="M1714" s="3"/>
      <c r="N1714" s="3"/>
      <c r="O1714" s="3"/>
      <c r="P1714" s="3"/>
      <c r="Q1714" s="3"/>
      <c r="R1714" s="3"/>
      <c r="S1714" s="3"/>
      <c r="T1714" s="3"/>
      <c r="U1714" s="3"/>
      <c r="V1714" s="3"/>
      <c r="W1714" s="3"/>
      <c r="X1714" s="3"/>
      <c r="Y1714" s="3"/>
      <c r="Z1714" s="3"/>
      <c r="AA1714" s="3"/>
      <c r="AB1714" s="3"/>
      <c r="AC1714" s="3"/>
      <c r="AD1714" s="3"/>
      <c r="AE1714" s="3"/>
      <c r="AF1714" s="3">
        <f t="shared" si="39"/>
        <v>20</v>
      </c>
      <c r="AG1714" s="3">
        <f>_xlfn.ISOWEEKNUM(EDF[[#This Row],[Date]])</f>
        <v>50</v>
      </c>
      <c r="AH1714" s="3">
        <f>YEAR(EDF[[#This Row],[Date]])</f>
        <v>2023</v>
      </c>
      <c r="AI1714" s="3"/>
      <c r="AJ1714" s="3"/>
      <c r="AK1714" s="3"/>
    </row>
    <row r="1715" spans="1:37" x14ac:dyDescent="0.2">
      <c r="A1715" s="1">
        <v>45273.406678240739</v>
      </c>
      <c r="B1715" s="3" t="s">
        <v>121</v>
      </c>
      <c r="C1715" s="2">
        <v>45273</v>
      </c>
      <c r="D1715" s="3" t="s">
        <v>344</v>
      </c>
      <c r="E1715" s="3">
        <v>5</v>
      </c>
      <c r="F1715" s="3">
        <v>4</v>
      </c>
      <c r="G1715" s="3">
        <v>4</v>
      </c>
      <c r="H1715" s="3">
        <v>4</v>
      </c>
      <c r="I1715" s="3">
        <v>4</v>
      </c>
      <c r="J1715" s="3">
        <v>5</v>
      </c>
      <c r="K1715" s="3"/>
      <c r="L1715" s="3"/>
      <c r="M1715" s="3"/>
      <c r="N1715" s="3"/>
      <c r="O1715" s="3"/>
      <c r="P1715" s="3"/>
      <c r="Q1715" s="3"/>
      <c r="R1715" s="3"/>
      <c r="S1715" s="3"/>
      <c r="T1715" s="3"/>
      <c r="U1715" s="3"/>
      <c r="V1715" s="3"/>
      <c r="W1715" s="3"/>
      <c r="X1715" s="3"/>
      <c r="Y1715" s="3"/>
      <c r="Z1715" s="3"/>
      <c r="AA1715" s="3"/>
      <c r="AB1715" s="3"/>
      <c r="AC1715" s="3"/>
      <c r="AD1715" s="3"/>
      <c r="AE1715" s="3"/>
      <c r="AF1715" s="3">
        <f t="shared" si="39"/>
        <v>26</v>
      </c>
      <c r="AG1715" s="3">
        <f>_xlfn.ISOWEEKNUM(EDF[[#This Row],[Date]])</f>
        <v>50</v>
      </c>
      <c r="AH1715" s="3">
        <f>YEAR(EDF[[#This Row],[Date]])</f>
        <v>2023</v>
      </c>
      <c r="AI1715" s="3"/>
      <c r="AJ1715" s="3"/>
      <c r="AK1715" s="3"/>
    </row>
    <row r="1716" spans="1:37" x14ac:dyDescent="0.2">
      <c r="A1716" s="1">
        <v>45273.411053240743</v>
      </c>
      <c r="B1716" s="3" t="s">
        <v>168</v>
      </c>
      <c r="C1716" s="2">
        <v>45273</v>
      </c>
      <c r="D1716" s="3" t="s">
        <v>334</v>
      </c>
      <c r="E1716" s="3">
        <v>3</v>
      </c>
      <c r="F1716" s="3">
        <v>2</v>
      </c>
      <c r="G1716" s="3">
        <v>4</v>
      </c>
      <c r="H1716" s="3">
        <v>3</v>
      </c>
      <c r="I1716" s="3">
        <v>4</v>
      </c>
      <c r="J1716" s="3">
        <v>4</v>
      </c>
      <c r="K1716" s="3" t="s">
        <v>518</v>
      </c>
      <c r="L1716" s="3"/>
      <c r="M1716" s="3"/>
      <c r="N1716" s="3"/>
      <c r="O1716" s="3"/>
      <c r="P1716" s="3"/>
      <c r="Q1716" s="3"/>
      <c r="R1716" s="3"/>
      <c r="S1716" s="3"/>
      <c r="T1716" s="3"/>
      <c r="U1716" s="3"/>
      <c r="V1716" s="3"/>
      <c r="W1716" s="3"/>
      <c r="X1716" s="3"/>
      <c r="Y1716" s="3"/>
      <c r="Z1716" s="3"/>
      <c r="AA1716" s="3"/>
      <c r="AB1716" s="3"/>
      <c r="AC1716" s="3"/>
      <c r="AD1716" s="3"/>
      <c r="AE1716" s="3"/>
      <c r="AF1716" s="3">
        <f t="shared" si="39"/>
        <v>20</v>
      </c>
      <c r="AG1716" s="3">
        <f>_xlfn.ISOWEEKNUM(EDF[[#This Row],[Date]])</f>
        <v>50</v>
      </c>
      <c r="AH1716" s="3">
        <f>YEAR(EDF[[#This Row],[Date]])</f>
        <v>2023</v>
      </c>
      <c r="AI1716" s="3"/>
      <c r="AJ1716" s="3"/>
      <c r="AK1716" s="3"/>
    </row>
    <row r="1717" spans="1:37" x14ac:dyDescent="0.2">
      <c r="A1717" s="1">
        <v>45273.420520833337</v>
      </c>
      <c r="B1717" s="3" t="s">
        <v>233</v>
      </c>
      <c r="C1717" s="2">
        <v>45273</v>
      </c>
      <c r="D1717" s="3" t="s">
        <v>344</v>
      </c>
      <c r="E1717" s="3">
        <v>4</v>
      </c>
      <c r="F1717" s="3">
        <v>4</v>
      </c>
      <c r="G1717" s="3">
        <v>4</v>
      </c>
      <c r="H1717" s="3">
        <v>3</v>
      </c>
      <c r="I1717" s="3">
        <v>3</v>
      </c>
      <c r="J1717" s="3">
        <v>3</v>
      </c>
      <c r="K1717" s="3"/>
      <c r="L1717" s="3"/>
      <c r="M1717" s="3"/>
      <c r="N1717" s="3"/>
      <c r="O1717" s="3"/>
      <c r="P1717" s="3"/>
      <c r="Q1717" s="3"/>
      <c r="R1717" s="3"/>
      <c r="S1717" s="3"/>
      <c r="T1717" s="3"/>
      <c r="U1717" s="3"/>
      <c r="V1717" s="3"/>
      <c r="W1717" s="3"/>
      <c r="X1717" s="3"/>
      <c r="Y1717" s="3"/>
      <c r="Z1717" s="3"/>
      <c r="AA1717" s="3"/>
      <c r="AB1717" s="3"/>
      <c r="AC1717" s="3"/>
      <c r="AD1717" s="3"/>
      <c r="AE1717" s="3"/>
      <c r="AF1717" s="3">
        <f t="shared" si="39"/>
        <v>21</v>
      </c>
      <c r="AG1717" s="3">
        <f>_xlfn.ISOWEEKNUM(EDF[[#This Row],[Date]])</f>
        <v>50</v>
      </c>
      <c r="AH1717" s="3">
        <f>YEAR(EDF[[#This Row],[Date]])</f>
        <v>2023</v>
      </c>
      <c r="AI1717" s="3"/>
      <c r="AJ1717" s="3"/>
      <c r="AK1717" s="3"/>
    </row>
    <row r="1718" spans="1:37" x14ac:dyDescent="0.2">
      <c r="A1718" s="1">
        <v>45273.424097222225</v>
      </c>
      <c r="B1718" s="3" t="s">
        <v>112</v>
      </c>
      <c r="C1718" s="2">
        <v>45273</v>
      </c>
      <c r="D1718" s="3" t="s">
        <v>334</v>
      </c>
      <c r="E1718" s="3">
        <v>3</v>
      </c>
      <c r="F1718" s="3">
        <v>3</v>
      </c>
      <c r="G1718" s="3">
        <v>3</v>
      </c>
      <c r="H1718" s="3">
        <v>1</v>
      </c>
      <c r="I1718" s="3">
        <v>3</v>
      </c>
      <c r="J1718" s="3">
        <v>3</v>
      </c>
      <c r="K1718" s="3"/>
      <c r="L1718" s="3"/>
      <c r="M1718" s="3" t="s">
        <v>335</v>
      </c>
      <c r="N1718" s="3"/>
      <c r="O1718" s="3"/>
      <c r="P1718" s="3"/>
      <c r="Q1718" s="3"/>
      <c r="R1718" s="3"/>
      <c r="S1718" s="3"/>
      <c r="T1718" s="3"/>
      <c r="U1718" s="3"/>
      <c r="V1718" s="3"/>
      <c r="W1718" s="3"/>
      <c r="X1718" s="3"/>
      <c r="Y1718" s="3"/>
      <c r="Z1718" s="3"/>
      <c r="AA1718" s="3"/>
      <c r="AB1718" s="3"/>
      <c r="AC1718" s="3"/>
      <c r="AD1718" s="3"/>
      <c r="AE1718" s="3"/>
      <c r="AF1718" s="3">
        <f t="shared" si="39"/>
        <v>16</v>
      </c>
      <c r="AG1718" s="3">
        <f>_xlfn.ISOWEEKNUM(EDF[[#This Row],[Date]])</f>
        <v>50</v>
      </c>
      <c r="AH1718" s="3">
        <f>YEAR(EDF[[#This Row],[Date]])</f>
        <v>2023</v>
      </c>
      <c r="AI1718" s="3"/>
      <c r="AJ1718" s="3"/>
      <c r="AK1718" s="3"/>
    </row>
    <row r="1719" spans="1:37" x14ac:dyDescent="0.2">
      <c r="A1719" s="1">
        <v>45273.424108796295</v>
      </c>
      <c r="B1719" s="3" t="s">
        <v>89</v>
      </c>
      <c r="C1719" s="2">
        <v>45273</v>
      </c>
      <c r="D1719" s="3" t="s">
        <v>344</v>
      </c>
      <c r="E1719" s="3">
        <v>5</v>
      </c>
      <c r="F1719" s="3">
        <v>4</v>
      </c>
      <c r="G1719" s="3">
        <v>2</v>
      </c>
      <c r="H1719" s="3">
        <v>3</v>
      </c>
      <c r="I1719" s="3">
        <v>3</v>
      </c>
      <c r="J1719" s="3">
        <v>4</v>
      </c>
      <c r="K1719" s="3"/>
      <c r="L1719" s="3">
        <v>3</v>
      </c>
      <c r="M1719" s="3"/>
      <c r="N1719" s="3"/>
      <c r="O1719" s="3"/>
      <c r="P1719" s="3"/>
      <c r="Q1719" s="3"/>
      <c r="R1719" s="3"/>
      <c r="S1719" s="3"/>
      <c r="T1719" s="3"/>
      <c r="U1719" s="3"/>
      <c r="V1719" s="3"/>
      <c r="W1719" s="3"/>
      <c r="X1719" s="3" t="s">
        <v>339</v>
      </c>
      <c r="Y1719" s="3"/>
      <c r="Z1719" s="3"/>
      <c r="AA1719" s="3"/>
      <c r="AB1719" s="3"/>
      <c r="AC1719" s="3"/>
      <c r="AD1719" s="3"/>
      <c r="AE1719" s="3" t="s">
        <v>519</v>
      </c>
      <c r="AF1719" s="3">
        <f t="shared" si="39"/>
        <v>21</v>
      </c>
      <c r="AG1719" s="3">
        <f>_xlfn.ISOWEEKNUM(EDF[[#This Row],[Date]])</f>
        <v>50</v>
      </c>
      <c r="AH1719" s="3">
        <f>YEAR(EDF[[#This Row],[Date]])</f>
        <v>2023</v>
      </c>
      <c r="AI1719" s="3"/>
      <c r="AJ1719" s="3"/>
      <c r="AK1719" s="3"/>
    </row>
    <row r="1720" spans="1:37" x14ac:dyDescent="0.2">
      <c r="A1720" s="1">
        <v>45273.43037037037</v>
      </c>
      <c r="B1720" s="3" t="s">
        <v>181</v>
      </c>
      <c r="C1720" s="2">
        <v>45273</v>
      </c>
      <c r="D1720" s="3" t="s">
        <v>344</v>
      </c>
      <c r="E1720" s="3">
        <v>4</v>
      </c>
      <c r="F1720" s="3">
        <v>4</v>
      </c>
      <c r="G1720" s="3">
        <v>4</v>
      </c>
      <c r="H1720" s="3">
        <v>3</v>
      </c>
      <c r="I1720" s="3">
        <v>3</v>
      </c>
      <c r="J1720" s="3">
        <v>3</v>
      </c>
      <c r="K1720" s="3"/>
      <c r="L1720" s="3"/>
      <c r="M1720" s="3"/>
      <c r="N1720" s="3"/>
      <c r="O1720" s="3"/>
      <c r="P1720" s="3"/>
      <c r="Q1720" s="3"/>
      <c r="R1720" s="3"/>
      <c r="S1720" s="3"/>
      <c r="T1720" s="3"/>
      <c r="U1720" s="3"/>
      <c r="V1720" s="3"/>
      <c r="W1720" s="3"/>
      <c r="X1720" s="3"/>
      <c r="Y1720" s="3"/>
      <c r="Z1720" s="3"/>
      <c r="AA1720" s="3"/>
      <c r="AB1720" s="3"/>
      <c r="AC1720" s="3"/>
      <c r="AD1720" s="3"/>
      <c r="AE1720" s="3"/>
      <c r="AF1720" s="3">
        <f t="shared" si="39"/>
        <v>21</v>
      </c>
      <c r="AG1720" s="3">
        <f>_xlfn.ISOWEEKNUM(EDF[[#This Row],[Date]])</f>
        <v>50</v>
      </c>
      <c r="AH1720" s="3">
        <f>YEAR(EDF[[#This Row],[Date]])</f>
        <v>2023</v>
      </c>
      <c r="AI1720" s="3"/>
      <c r="AJ1720" s="3"/>
      <c r="AK1720" s="3"/>
    </row>
    <row r="1721" spans="1:37" x14ac:dyDescent="0.2">
      <c r="A1721" s="1">
        <v>45273.435439814813</v>
      </c>
      <c r="B1721" s="3" t="s">
        <v>240</v>
      </c>
      <c r="C1721" s="2">
        <v>45273</v>
      </c>
      <c r="D1721" s="3" t="s">
        <v>344</v>
      </c>
      <c r="E1721" s="3">
        <v>3</v>
      </c>
      <c r="F1721" s="3">
        <v>3</v>
      </c>
      <c r="G1721" s="3">
        <v>3</v>
      </c>
      <c r="H1721" s="3">
        <v>3</v>
      </c>
      <c r="I1721" s="3">
        <v>4</v>
      </c>
      <c r="J1721" s="3">
        <v>4</v>
      </c>
      <c r="K1721" s="3"/>
      <c r="L1721" s="3"/>
      <c r="M1721" s="3"/>
      <c r="N1721" s="3"/>
      <c r="O1721" s="3"/>
      <c r="P1721" s="3"/>
      <c r="Q1721" s="3"/>
      <c r="R1721" s="3"/>
      <c r="S1721" s="3"/>
      <c r="T1721" s="3"/>
      <c r="U1721" s="3"/>
      <c r="V1721" s="3"/>
      <c r="W1721" s="3"/>
      <c r="X1721" s="3"/>
      <c r="Y1721" s="3"/>
      <c r="Z1721" s="3"/>
      <c r="AA1721" s="3"/>
      <c r="AB1721" s="3"/>
      <c r="AC1721" s="3"/>
      <c r="AD1721" s="3"/>
      <c r="AE1721" s="3"/>
      <c r="AF1721" s="3">
        <f t="shared" si="39"/>
        <v>20</v>
      </c>
      <c r="AG1721" s="3">
        <f>_xlfn.ISOWEEKNUM(EDF[[#This Row],[Date]])</f>
        <v>50</v>
      </c>
      <c r="AH1721" s="3">
        <f>YEAR(EDF[[#This Row],[Date]])</f>
        <v>2023</v>
      </c>
      <c r="AI1721" s="3"/>
      <c r="AJ1721" s="3"/>
      <c r="AK1721" s="3"/>
    </row>
    <row r="1722" spans="1:37" x14ac:dyDescent="0.2">
      <c r="A1722" s="1">
        <v>45273.448599537034</v>
      </c>
      <c r="B1722" s="3" t="s">
        <v>83</v>
      </c>
      <c r="C1722" s="2">
        <v>45273</v>
      </c>
      <c r="D1722" s="3" t="s">
        <v>336</v>
      </c>
      <c r="E1722" s="3">
        <v>3</v>
      </c>
      <c r="F1722" s="3">
        <v>3</v>
      </c>
      <c r="G1722" s="3">
        <v>3</v>
      </c>
      <c r="H1722" s="3">
        <v>3</v>
      </c>
      <c r="I1722" s="3">
        <v>4</v>
      </c>
      <c r="J1722" s="3">
        <v>4</v>
      </c>
      <c r="K1722" s="3"/>
      <c r="L1722" s="3"/>
      <c r="M1722" s="3"/>
      <c r="N1722" s="3"/>
      <c r="O1722" s="3"/>
      <c r="P1722" s="3"/>
      <c r="Q1722" s="3"/>
      <c r="R1722" s="3"/>
      <c r="S1722" s="3"/>
      <c r="T1722" s="3"/>
      <c r="U1722" s="3"/>
      <c r="V1722" s="3"/>
      <c r="W1722" s="3"/>
      <c r="X1722" s="3"/>
      <c r="Y1722" s="3"/>
      <c r="Z1722" s="3"/>
      <c r="AA1722" s="3"/>
      <c r="AB1722" s="3"/>
      <c r="AC1722" s="3"/>
      <c r="AD1722" s="3"/>
      <c r="AE1722" s="3"/>
      <c r="AF1722" s="3">
        <f t="shared" si="39"/>
        <v>20</v>
      </c>
      <c r="AG1722" s="3">
        <f>_xlfn.ISOWEEKNUM(EDF[[#This Row],[Date]])</f>
        <v>50</v>
      </c>
      <c r="AH1722" s="3">
        <f>YEAR(EDF[[#This Row],[Date]])</f>
        <v>2023</v>
      </c>
      <c r="AI1722" s="3"/>
      <c r="AJ1722" s="3"/>
      <c r="AK1722" s="3"/>
    </row>
    <row r="1723" spans="1:37" x14ac:dyDescent="0.2">
      <c r="A1723" s="1">
        <v>45273.450208333335</v>
      </c>
      <c r="B1723" s="3" t="s">
        <v>142</v>
      </c>
      <c r="C1723" s="2">
        <v>45273</v>
      </c>
      <c r="D1723" s="3" t="s">
        <v>343</v>
      </c>
      <c r="E1723" s="3">
        <v>4</v>
      </c>
      <c r="F1723" s="3">
        <v>4</v>
      </c>
      <c r="G1723" s="3">
        <v>3</v>
      </c>
      <c r="H1723" s="3">
        <v>4</v>
      </c>
      <c r="I1723" s="3">
        <v>4</v>
      </c>
      <c r="J1723" s="3">
        <v>4</v>
      </c>
      <c r="K1723" s="3"/>
      <c r="L1723" s="3"/>
      <c r="M1723" s="3"/>
      <c r="N1723" s="3"/>
      <c r="O1723" s="3"/>
      <c r="P1723" s="3"/>
      <c r="Q1723" s="3"/>
      <c r="R1723" s="3"/>
      <c r="S1723" s="3"/>
      <c r="T1723" s="3"/>
      <c r="U1723" s="3"/>
      <c r="V1723" s="3"/>
      <c r="W1723" s="3"/>
      <c r="X1723" s="3"/>
      <c r="Y1723" s="3"/>
      <c r="Z1723" s="3"/>
      <c r="AA1723" s="3"/>
      <c r="AB1723" s="3"/>
      <c r="AC1723" s="3"/>
      <c r="AD1723" s="3"/>
      <c r="AE1723" s="3"/>
      <c r="AF1723" s="3">
        <f t="shared" si="39"/>
        <v>23</v>
      </c>
      <c r="AG1723" s="3">
        <f>_xlfn.ISOWEEKNUM(EDF[[#This Row],[Date]])</f>
        <v>50</v>
      </c>
      <c r="AH1723" s="3">
        <f>YEAR(EDF[[#This Row],[Date]])</f>
        <v>2023</v>
      </c>
      <c r="AI1723" s="3"/>
      <c r="AJ1723" s="3"/>
      <c r="AK1723" s="3"/>
    </row>
    <row r="1724" spans="1:37" x14ac:dyDescent="0.2">
      <c r="A1724" s="1">
        <v>45273.464942129627</v>
      </c>
      <c r="B1724" s="3" t="s">
        <v>95</v>
      </c>
      <c r="C1724" s="2">
        <v>45243</v>
      </c>
      <c r="D1724" s="3" t="s">
        <v>344</v>
      </c>
      <c r="E1724" s="3">
        <v>3</v>
      </c>
      <c r="F1724" s="3">
        <v>3</v>
      </c>
      <c r="G1724" s="3">
        <v>2</v>
      </c>
      <c r="H1724" s="3">
        <v>2</v>
      </c>
      <c r="I1724" s="3">
        <v>2</v>
      </c>
      <c r="J1724" s="3">
        <v>3</v>
      </c>
      <c r="K1724" s="3"/>
      <c r="L1724" s="3"/>
      <c r="M1724" s="3"/>
      <c r="N1724" s="3"/>
      <c r="O1724" s="3"/>
      <c r="P1724" s="3"/>
      <c r="Q1724" s="3"/>
      <c r="R1724" s="3"/>
      <c r="S1724" s="3"/>
      <c r="T1724" s="3"/>
      <c r="U1724" s="3"/>
      <c r="V1724" s="3"/>
      <c r="W1724" s="3"/>
      <c r="X1724" s="3"/>
      <c r="Y1724" s="3"/>
      <c r="Z1724" s="3"/>
      <c r="AA1724" s="3"/>
      <c r="AB1724" s="3"/>
      <c r="AC1724" s="3"/>
      <c r="AD1724" s="3"/>
      <c r="AE1724" s="3"/>
      <c r="AF1724" s="3">
        <f t="shared" si="39"/>
        <v>15</v>
      </c>
      <c r="AG1724" s="3">
        <f>_xlfn.ISOWEEKNUM(EDF[[#This Row],[Date]])</f>
        <v>46</v>
      </c>
      <c r="AH1724" s="3">
        <f>YEAR(EDF[[#This Row],[Date]])</f>
        <v>2023</v>
      </c>
      <c r="AI1724" s="3"/>
      <c r="AJ1724" s="3"/>
      <c r="AK1724" s="3"/>
    </row>
    <row r="1725" spans="1:37" x14ac:dyDescent="0.2">
      <c r="A1725" s="1">
        <v>45273.467615740738</v>
      </c>
      <c r="B1725" s="3" t="s">
        <v>78</v>
      </c>
      <c r="C1725" s="2">
        <v>45273</v>
      </c>
      <c r="D1725" s="3" t="s">
        <v>334</v>
      </c>
      <c r="E1725" s="3">
        <v>3</v>
      </c>
      <c r="F1725" s="3">
        <v>3</v>
      </c>
      <c r="G1725" s="3">
        <v>2</v>
      </c>
      <c r="H1725" s="3">
        <v>2</v>
      </c>
      <c r="I1725" s="3">
        <v>4</v>
      </c>
      <c r="J1725" s="3">
        <v>4</v>
      </c>
      <c r="K1725" s="3" t="s">
        <v>216</v>
      </c>
      <c r="L1725" s="3"/>
      <c r="M1725" s="3"/>
      <c r="N1725" s="3"/>
      <c r="O1725" s="3"/>
      <c r="P1725" s="3"/>
      <c r="Q1725" s="3"/>
      <c r="R1725" s="3"/>
      <c r="S1725" s="3"/>
      <c r="T1725" s="3"/>
      <c r="U1725" s="3"/>
      <c r="V1725" s="3"/>
      <c r="W1725" s="3"/>
      <c r="X1725" s="3"/>
      <c r="Y1725" s="3"/>
      <c r="Z1725" s="3"/>
      <c r="AA1725" s="3"/>
      <c r="AB1725" s="3"/>
      <c r="AC1725" s="3" t="s">
        <v>337</v>
      </c>
      <c r="AD1725" s="3"/>
      <c r="AE1725" s="3" t="s">
        <v>520</v>
      </c>
      <c r="AF1725" s="3">
        <f t="shared" si="39"/>
        <v>18</v>
      </c>
      <c r="AG1725" s="3">
        <f>_xlfn.ISOWEEKNUM(EDF[[#This Row],[Date]])</f>
        <v>50</v>
      </c>
      <c r="AH1725" s="3">
        <f>YEAR(EDF[[#This Row],[Date]])</f>
        <v>2023</v>
      </c>
      <c r="AI1725" s="3"/>
      <c r="AJ1725" s="3"/>
      <c r="AK1725" s="3"/>
    </row>
    <row r="1726" spans="1:37" x14ac:dyDescent="0.2">
      <c r="A1726" s="1">
        <v>45273.475740740738</v>
      </c>
      <c r="B1726" s="3" t="s">
        <v>243</v>
      </c>
      <c r="C1726" s="2">
        <v>45273</v>
      </c>
      <c r="D1726" s="3" t="s">
        <v>343</v>
      </c>
      <c r="E1726" s="3">
        <v>3</v>
      </c>
      <c r="F1726" s="3">
        <v>3</v>
      </c>
      <c r="G1726" s="3">
        <v>2</v>
      </c>
      <c r="H1726" s="3">
        <v>3</v>
      </c>
      <c r="I1726" s="3">
        <v>3</v>
      </c>
      <c r="J1726" s="3">
        <v>4</v>
      </c>
      <c r="K1726" s="3"/>
      <c r="L1726" s="3"/>
      <c r="M1726" s="3"/>
      <c r="N1726" s="3"/>
      <c r="O1726" s="3"/>
      <c r="P1726" s="3"/>
      <c r="Q1726" s="3"/>
      <c r="R1726" s="3"/>
      <c r="S1726" s="3"/>
      <c r="T1726" s="3"/>
      <c r="U1726" s="3"/>
      <c r="V1726" s="3"/>
      <c r="W1726" s="3"/>
      <c r="X1726" s="3"/>
      <c r="Y1726" s="3"/>
      <c r="Z1726" s="3"/>
      <c r="AA1726" s="3"/>
      <c r="AB1726" s="3"/>
      <c r="AC1726" s="3"/>
      <c r="AD1726" s="3"/>
      <c r="AE1726" s="3"/>
      <c r="AF1726" s="3">
        <f t="shared" si="39"/>
        <v>18</v>
      </c>
      <c r="AG1726" s="3">
        <f>_xlfn.ISOWEEKNUM(EDF[[#This Row],[Date]])</f>
        <v>50</v>
      </c>
      <c r="AH1726" s="3">
        <f>YEAR(EDF[[#This Row],[Date]])</f>
        <v>2023</v>
      </c>
      <c r="AI1726" s="3"/>
      <c r="AJ1726" s="3"/>
      <c r="AK1726" s="3"/>
    </row>
    <row r="1727" spans="1:37" x14ac:dyDescent="0.2">
      <c r="A1727" s="1">
        <v>45273.49627314815</v>
      </c>
      <c r="B1727" s="3" t="s">
        <v>131</v>
      </c>
      <c r="C1727" s="2">
        <v>45273</v>
      </c>
      <c r="D1727" s="3" t="s">
        <v>336</v>
      </c>
      <c r="E1727" s="3">
        <v>2</v>
      </c>
      <c r="F1727" s="3">
        <v>3</v>
      </c>
      <c r="G1727" s="3">
        <v>3</v>
      </c>
      <c r="H1727" s="3">
        <v>2</v>
      </c>
      <c r="I1727" s="3">
        <v>3</v>
      </c>
      <c r="J1727" s="3">
        <v>3</v>
      </c>
      <c r="K1727" s="3"/>
      <c r="L1727" s="3"/>
      <c r="M1727" s="3"/>
      <c r="N1727" s="3"/>
      <c r="O1727" s="3"/>
      <c r="P1727" s="3"/>
      <c r="Q1727" s="3"/>
      <c r="R1727" s="3"/>
      <c r="S1727" s="3"/>
      <c r="T1727" s="3"/>
      <c r="U1727" s="3"/>
      <c r="V1727" s="3"/>
      <c r="W1727" s="3"/>
      <c r="X1727" s="3"/>
      <c r="Y1727" s="3"/>
      <c r="Z1727" s="3"/>
      <c r="AA1727" s="3"/>
      <c r="AB1727" s="3"/>
      <c r="AC1727" s="3"/>
      <c r="AD1727" s="3"/>
      <c r="AE1727" s="3"/>
      <c r="AF1727" s="3">
        <f t="shared" si="39"/>
        <v>16</v>
      </c>
      <c r="AG1727" s="3">
        <f>_xlfn.ISOWEEKNUM(EDF[[#This Row],[Date]])</f>
        <v>50</v>
      </c>
      <c r="AH1727" s="3">
        <f>YEAR(EDF[[#This Row],[Date]])</f>
        <v>2023</v>
      </c>
      <c r="AI1727" s="3"/>
      <c r="AJ1727" s="3"/>
      <c r="AK1727" s="3"/>
    </row>
    <row r="1728" spans="1:37" x14ac:dyDescent="0.2">
      <c r="A1728" s="1">
        <v>45273.496886574074</v>
      </c>
      <c r="B1728" s="3" t="s">
        <v>107</v>
      </c>
      <c r="C1728" s="2">
        <v>45273</v>
      </c>
      <c r="D1728" s="3" t="s">
        <v>344</v>
      </c>
      <c r="E1728" s="3">
        <v>3</v>
      </c>
      <c r="F1728" s="3">
        <v>3</v>
      </c>
      <c r="G1728" s="3">
        <v>2</v>
      </c>
      <c r="H1728" s="3">
        <v>2</v>
      </c>
      <c r="I1728" s="3">
        <v>3</v>
      </c>
      <c r="J1728" s="3">
        <v>3</v>
      </c>
      <c r="K1728" s="3"/>
      <c r="L1728" s="3"/>
      <c r="M1728" s="3"/>
      <c r="N1728" s="3"/>
      <c r="O1728" s="3"/>
      <c r="P1728" s="3"/>
      <c r="Q1728" s="3"/>
      <c r="R1728" s="3"/>
      <c r="S1728" s="3"/>
      <c r="T1728" s="3"/>
      <c r="U1728" s="3"/>
      <c r="V1728" s="3"/>
      <c r="W1728" s="3"/>
      <c r="X1728" s="3"/>
      <c r="Y1728" s="3"/>
      <c r="Z1728" s="3"/>
      <c r="AA1728" s="3"/>
      <c r="AB1728" s="3"/>
      <c r="AC1728" s="3"/>
      <c r="AD1728" s="3"/>
      <c r="AE1728" s="3"/>
      <c r="AF1728" s="3">
        <f t="shared" si="39"/>
        <v>16</v>
      </c>
      <c r="AG1728" s="3">
        <f>_xlfn.ISOWEEKNUM(EDF[[#This Row],[Date]])</f>
        <v>50</v>
      </c>
      <c r="AH1728" s="3">
        <f>YEAR(EDF[[#This Row],[Date]])</f>
        <v>2023</v>
      </c>
      <c r="AI1728" s="3"/>
      <c r="AJ1728" s="3"/>
      <c r="AK1728" s="3"/>
    </row>
    <row r="1729" spans="1:37" x14ac:dyDescent="0.2">
      <c r="A1729" s="1">
        <v>45273.507511574076</v>
      </c>
      <c r="B1729" s="3" t="s">
        <v>77</v>
      </c>
      <c r="C1729" s="2">
        <v>45273</v>
      </c>
      <c r="D1729" s="3" t="s">
        <v>344</v>
      </c>
      <c r="E1729" s="3">
        <v>4</v>
      </c>
      <c r="F1729" s="3">
        <v>3</v>
      </c>
      <c r="G1729" s="3">
        <v>3</v>
      </c>
      <c r="H1729" s="3">
        <v>4</v>
      </c>
      <c r="I1729" s="3">
        <v>3</v>
      </c>
      <c r="J1729" s="3">
        <v>4</v>
      </c>
      <c r="K1729" s="3"/>
      <c r="L1729" s="3"/>
      <c r="M1729" s="3"/>
      <c r="N1729" s="3"/>
      <c r="O1729" s="3"/>
      <c r="P1729" s="3"/>
      <c r="Q1729" s="3"/>
      <c r="R1729" s="3"/>
      <c r="S1729" s="3"/>
      <c r="T1729" s="3"/>
      <c r="U1729" s="3"/>
      <c r="V1729" s="3"/>
      <c r="W1729" s="3"/>
      <c r="X1729" s="3"/>
      <c r="Y1729" s="3"/>
      <c r="Z1729" s="3"/>
      <c r="AA1729" s="3"/>
      <c r="AB1729" s="3"/>
      <c r="AC1729" s="3"/>
      <c r="AD1729" s="3"/>
      <c r="AE1729" s="3"/>
      <c r="AF1729" s="3">
        <f t="shared" si="39"/>
        <v>21</v>
      </c>
      <c r="AG1729" s="3">
        <f>_xlfn.ISOWEEKNUM(EDF[[#This Row],[Date]])</f>
        <v>50</v>
      </c>
      <c r="AH1729" s="3">
        <f>YEAR(EDF[[#This Row],[Date]])</f>
        <v>2023</v>
      </c>
      <c r="AI1729" s="3"/>
      <c r="AJ1729" s="3"/>
      <c r="AK1729" s="3"/>
    </row>
    <row r="1730" spans="1:37" x14ac:dyDescent="0.2">
      <c r="A1730" s="1">
        <v>45273.523668981485</v>
      </c>
      <c r="B1730" s="3" t="s">
        <v>167</v>
      </c>
      <c r="C1730" s="2">
        <v>45273</v>
      </c>
      <c r="D1730" s="3" t="s">
        <v>344</v>
      </c>
      <c r="E1730" s="3">
        <v>3</v>
      </c>
      <c r="F1730" s="3">
        <v>3</v>
      </c>
      <c r="G1730" s="3">
        <v>3</v>
      </c>
      <c r="H1730" s="3">
        <v>3</v>
      </c>
      <c r="I1730" s="3">
        <v>4</v>
      </c>
      <c r="J1730" s="3">
        <v>4</v>
      </c>
      <c r="K1730" s="3"/>
      <c r="L1730" s="3"/>
      <c r="M1730" s="3"/>
      <c r="N1730" s="3"/>
      <c r="O1730" s="3"/>
      <c r="P1730" s="3"/>
      <c r="Q1730" s="3"/>
      <c r="R1730" s="3"/>
      <c r="S1730" s="3"/>
      <c r="T1730" s="3"/>
      <c r="U1730" s="3"/>
      <c r="V1730" s="3"/>
      <c r="W1730" s="3"/>
      <c r="X1730" s="3"/>
      <c r="Y1730" s="3"/>
      <c r="Z1730" s="3"/>
      <c r="AA1730" s="3"/>
      <c r="AB1730" s="3"/>
      <c r="AC1730" s="3"/>
      <c r="AD1730" s="3"/>
      <c r="AE1730" s="3"/>
      <c r="AF1730" s="3">
        <f t="shared" si="39"/>
        <v>20</v>
      </c>
      <c r="AG1730" s="3">
        <f>_xlfn.ISOWEEKNUM(EDF[[#This Row],[Date]])</f>
        <v>50</v>
      </c>
      <c r="AH1730" s="3">
        <f>YEAR(EDF[[#This Row],[Date]])</f>
        <v>2023</v>
      </c>
      <c r="AI1730" s="3"/>
      <c r="AJ1730" s="3"/>
      <c r="AK1730" s="3"/>
    </row>
    <row r="1731" spans="1:37" x14ac:dyDescent="0.2">
      <c r="A1731" s="1">
        <v>45273.548414351855</v>
      </c>
      <c r="B1731" s="3" t="s">
        <v>86</v>
      </c>
      <c r="C1731" s="2">
        <v>45273</v>
      </c>
      <c r="D1731" s="3" t="s">
        <v>334</v>
      </c>
      <c r="E1731" s="3">
        <v>3</v>
      </c>
      <c r="F1731" s="3">
        <v>2</v>
      </c>
      <c r="G1731" s="3">
        <v>2</v>
      </c>
      <c r="H1731" s="3">
        <v>3</v>
      </c>
      <c r="I1731" s="3">
        <v>3</v>
      </c>
      <c r="J1731" s="3">
        <v>4</v>
      </c>
      <c r="K1731" s="3"/>
      <c r="L1731" s="3"/>
      <c r="M1731" s="3"/>
      <c r="N1731" s="3"/>
      <c r="O1731" s="3"/>
      <c r="P1731" s="3"/>
      <c r="Q1731" s="3"/>
      <c r="R1731" s="3"/>
      <c r="S1731" s="3"/>
      <c r="T1731" s="3"/>
      <c r="U1731" s="3"/>
      <c r="V1731" s="3"/>
      <c r="W1731" s="3"/>
      <c r="X1731" s="3"/>
      <c r="Y1731" s="3"/>
      <c r="Z1731" s="3"/>
      <c r="AA1731" s="3"/>
      <c r="AB1731" s="3"/>
      <c r="AC1731" s="3"/>
      <c r="AD1731" s="3"/>
      <c r="AE1731" s="3"/>
      <c r="AF1731" s="3">
        <f t="shared" si="39"/>
        <v>17</v>
      </c>
      <c r="AG1731" s="3">
        <f>_xlfn.ISOWEEKNUM(EDF[[#This Row],[Date]])</f>
        <v>50</v>
      </c>
      <c r="AH1731" s="3">
        <f>YEAR(EDF[[#This Row],[Date]])</f>
        <v>2023</v>
      </c>
      <c r="AI1731" s="3"/>
      <c r="AJ1731" s="3"/>
      <c r="AK1731" s="3"/>
    </row>
    <row r="1732" spans="1:37" x14ac:dyDescent="0.2">
      <c r="A1732" s="1">
        <v>45273.589641203704</v>
      </c>
      <c r="B1732" s="3" t="s">
        <v>87</v>
      </c>
      <c r="C1732" s="2">
        <v>45273</v>
      </c>
      <c r="D1732" s="3" t="s">
        <v>334</v>
      </c>
      <c r="E1732" s="3">
        <v>4</v>
      </c>
      <c r="F1732" s="3">
        <v>4</v>
      </c>
      <c r="G1732" s="3">
        <v>4</v>
      </c>
      <c r="H1732" s="3">
        <v>3</v>
      </c>
      <c r="I1732" s="3">
        <v>4</v>
      </c>
      <c r="J1732" s="3">
        <v>4</v>
      </c>
      <c r="K1732" s="3"/>
      <c r="L1732" s="3"/>
      <c r="M1732" s="3"/>
      <c r="N1732" s="3"/>
      <c r="O1732" s="3"/>
      <c r="P1732" s="3"/>
      <c r="Q1732" s="3"/>
      <c r="R1732" s="3"/>
      <c r="S1732" s="3"/>
      <c r="T1732" s="3"/>
      <c r="U1732" s="3"/>
      <c r="V1732" s="3"/>
      <c r="W1732" s="3"/>
      <c r="X1732" s="3"/>
      <c r="Y1732" s="3"/>
      <c r="Z1732" s="3"/>
      <c r="AA1732" s="3"/>
      <c r="AB1732" s="3"/>
      <c r="AC1732" s="3"/>
      <c r="AD1732" s="3"/>
      <c r="AE1732" s="3"/>
      <c r="AF1732" s="3">
        <f t="shared" si="39"/>
        <v>23</v>
      </c>
      <c r="AG1732" s="3">
        <f>_xlfn.ISOWEEKNUM(EDF[[#This Row],[Date]])</f>
        <v>50</v>
      </c>
      <c r="AH1732" s="3">
        <f>YEAR(EDF[[#This Row],[Date]])</f>
        <v>2023</v>
      </c>
      <c r="AI1732" s="3"/>
      <c r="AJ1732" s="3"/>
      <c r="AK1732" s="3"/>
    </row>
    <row r="1733" spans="1:37" x14ac:dyDescent="0.2">
      <c r="A1733" s="1">
        <v>45273.607129629629</v>
      </c>
      <c r="B1733" s="3" t="s">
        <v>367</v>
      </c>
      <c r="C1733" s="2">
        <v>45273</v>
      </c>
      <c r="D1733" s="3" t="s">
        <v>336</v>
      </c>
      <c r="E1733" s="3">
        <v>4</v>
      </c>
      <c r="F1733" s="3">
        <v>4</v>
      </c>
      <c r="G1733" s="3">
        <v>2</v>
      </c>
      <c r="H1733" s="3">
        <v>4</v>
      </c>
      <c r="I1733" s="3">
        <v>3</v>
      </c>
      <c r="J1733" s="3">
        <v>4</v>
      </c>
      <c r="K1733" s="3" t="s">
        <v>521</v>
      </c>
      <c r="L1733" s="3"/>
      <c r="M1733" s="3"/>
      <c r="N1733" s="3"/>
      <c r="O1733" s="3"/>
      <c r="P1733" s="3"/>
      <c r="Q1733" s="3"/>
      <c r="R1733" s="3"/>
      <c r="S1733" s="3"/>
      <c r="T1733" s="3"/>
      <c r="U1733" s="3"/>
      <c r="V1733" s="3"/>
      <c r="W1733" s="3"/>
      <c r="X1733" s="3"/>
      <c r="Y1733" s="3"/>
      <c r="Z1733" s="3"/>
      <c r="AA1733" s="3"/>
      <c r="AB1733" s="3"/>
      <c r="AC1733" s="3"/>
      <c r="AD1733" s="3"/>
      <c r="AE1733" s="3"/>
      <c r="AF1733" s="3">
        <f t="shared" si="39"/>
        <v>21</v>
      </c>
      <c r="AG1733" s="3">
        <f>_xlfn.ISOWEEKNUM(EDF[[#This Row],[Date]])</f>
        <v>50</v>
      </c>
      <c r="AH1733" s="3">
        <f>YEAR(EDF[[#This Row],[Date]])</f>
        <v>2023</v>
      </c>
      <c r="AI1733" s="3"/>
      <c r="AJ1733" s="3"/>
      <c r="AK1733" s="3"/>
    </row>
    <row r="1734" spans="1:37" x14ac:dyDescent="0.2">
      <c r="A1734" s="1">
        <v>45273.612002314818</v>
      </c>
      <c r="B1734" s="3" t="s">
        <v>192</v>
      </c>
      <c r="C1734" s="2">
        <v>45273</v>
      </c>
      <c r="D1734" s="3" t="s">
        <v>334</v>
      </c>
      <c r="E1734" s="3">
        <v>4</v>
      </c>
      <c r="F1734" s="3">
        <v>2</v>
      </c>
      <c r="G1734" s="3">
        <v>3</v>
      </c>
      <c r="H1734" s="3">
        <v>3</v>
      </c>
      <c r="I1734" s="3">
        <v>4</v>
      </c>
      <c r="J1734" s="3">
        <v>4</v>
      </c>
      <c r="K1734" s="3"/>
      <c r="L1734" s="3">
        <v>2</v>
      </c>
      <c r="M1734" s="3"/>
      <c r="N1734" s="3"/>
      <c r="O1734" s="3"/>
      <c r="P1734" s="3"/>
      <c r="Q1734" s="3"/>
      <c r="R1734" s="3"/>
      <c r="S1734" s="3"/>
      <c r="T1734" s="3"/>
      <c r="U1734" s="3"/>
      <c r="V1734" s="3"/>
      <c r="W1734" s="3"/>
      <c r="X1734" s="3"/>
      <c r="Y1734" s="3"/>
      <c r="Z1734" s="3" t="s">
        <v>339</v>
      </c>
      <c r="AA1734" s="3"/>
      <c r="AB1734" s="3"/>
      <c r="AC1734" s="3"/>
      <c r="AD1734" s="3"/>
      <c r="AE1734" s="3"/>
      <c r="AF1734" s="3">
        <f t="shared" si="39"/>
        <v>20</v>
      </c>
      <c r="AG1734" s="3">
        <f>_xlfn.ISOWEEKNUM(EDF[[#This Row],[Date]])</f>
        <v>50</v>
      </c>
      <c r="AH1734" s="3">
        <f>YEAR(EDF[[#This Row],[Date]])</f>
        <v>2023</v>
      </c>
      <c r="AI1734" s="3"/>
      <c r="AJ1734" s="3"/>
      <c r="AK1734" s="3"/>
    </row>
    <row r="1735" spans="1:37" x14ac:dyDescent="0.2">
      <c r="A1735" s="1">
        <v>45273.625104166669</v>
      </c>
      <c r="B1735" s="3" t="s">
        <v>85</v>
      </c>
      <c r="C1735" s="2">
        <v>45273</v>
      </c>
      <c r="D1735" s="3" t="s">
        <v>344</v>
      </c>
      <c r="E1735" s="3">
        <v>3</v>
      </c>
      <c r="F1735" s="3">
        <v>2</v>
      </c>
      <c r="G1735" s="3">
        <v>2</v>
      </c>
      <c r="H1735" s="3">
        <v>2</v>
      </c>
      <c r="I1735" s="3">
        <v>2</v>
      </c>
      <c r="J1735" s="3">
        <v>2</v>
      </c>
      <c r="K1735" s="3"/>
      <c r="L1735" s="3">
        <v>3</v>
      </c>
      <c r="M1735" s="3"/>
      <c r="N1735" s="3"/>
      <c r="O1735" s="3"/>
      <c r="P1735" s="3"/>
      <c r="Q1735" s="3"/>
      <c r="R1735" s="3"/>
      <c r="S1735" s="3"/>
      <c r="T1735" s="3"/>
      <c r="U1735" s="3"/>
      <c r="V1735" s="3"/>
      <c r="W1735" s="3" t="s">
        <v>339</v>
      </c>
      <c r="X1735" s="3"/>
      <c r="Y1735" s="3"/>
      <c r="Z1735" s="3"/>
      <c r="AA1735" s="3"/>
      <c r="AB1735" s="3"/>
      <c r="AC1735" s="3"/>
      <c r="AD1735" s="3"/>
      <c r="AE1735" s="3" t="s">
        <v>522</v>
      </c>
      <c r="AF1735" s="3">
        <f t="shared" si="39"/>
        <v>13</v>
      </c>
      <c r="AG1735" s="3">
        <f>_xlfn.ISOWEEKNUM(EDF[[#This Row],[Date]])</f>
        <v>50</v>
      </c>
      <c r="AH1735" s="3">
        <f>YEAR(EDF[[#This Row],[Date]])</f>
        <v>2023</v>
      </c>
      <c r="AI1735" s="3"/>
      <c r="AJ1735" s="3"/>
      <c r="AK1735" s="3"/>
    </row>
    <row r="1736" spans="1:37" x14ac:dyDescent="0.2">
      <c r="A1736" s="1">
        <v>45273.665000000001</v>
      </c>
      <c r="B1736" s="3" t="s">
        <v>230</v>
      </c>
      <c r="C1736" s="2">
        <v>45273</v>
      </c>
      <c r="D1736" s="3" t="s">
        <v>336</v>
      </c>
      <c r="E1736" s="3">
        <v>5</v>
      </c>
      <c r="F1736" s="3">
        <v>4</v>
      </c>
      <c r="G1736" s="3">
        <v>4</v>
      </c>
      <c r="H1736" s="3">
        <v>4</v>
      </c>
      <c r="I1736" s="3">
        <v>4</v>
      </c>
      <c r="J1736" s="3">
        <v>4</v>
      </c>
      <c r="K1736" s="3"/>
      <c r="L1736" s="3"/>
      <c r="M1736" s="3"/>
      <c r="N1736" s="3"/>
      <c r="O1736" s="3"/>
      <c r="P1736" s="3"/>
      <c r="Q1736" s="3"/>
      <c r="R1736" s="3"/>
      <c r="S1736" s="3"/>
      <c r="T1736" s="3"/>
      <c r="U1736" s="3"/>
      <c r="V1736" s="3"/>
      <c r="W1736" s="3"/>
      <c r="X1736" s="3"/>
      <c r="Y1736" s="3"/>
      <c r="Z1736" s="3"/>
      <c r="AA1736" s="3"/>
      <c r="AB1736" s="3"/>
      <c r="AC1736" s="3"/>
      <c r="AD1736" s="3"/>
      <c r="AE1736" s="3"/>
      <c r="AF1736" s="3">
        <f t="shared" si="39"/>
        <v>25</v>
      </c>
      <c r="AG1736" s="3">
        <f>_xlfn.ISOWEEKNUM(EDF[[#This Row],[Date]])</f>
        <v>50</v>
      </c>
      <c r="AH1736" s="3">
        <f>YEAR(EDF[[#This Row],[Date]])</f>
        <v>2023</v>
      </c>
      <c r="AI1736" s="3"/>
      <c r="AJ1736" s="3"/>
      <c r="AK1736" s="3"/>
    </row>
    <row r="1737" spans="1:37" x14ac:dyDescent="0.2">
      <c r="A1737" s="1">
        <v>45274.448148148149</v>
      </c>
      <c r="B1737" s="3" t="s">
        <v>102</v>
      </c>
      <c r="C1737" s="2">
        <v>45274</v>
      </c>
      <c r="D1737" s="3" t="s">
        <v>344</v>
      </c>
      <c r="E1737" s="3">
        <v>4</v>
      </c>
      <c r="F1737" s="3">
        <v>4</v>
      </c>
      <c r="G1737" s="3">
        <v>4</v>
      </c>
      <c r="H1737" s="3">
        <v>3</v>
      </c>
      <c r="I1737" s="3">
        <v>3</v>
      </c>
      <c r="J1737" s="3">
        <v>5</v>
      </c>
      <c r="K1737" s="3"/>
      <c r="L1737" s="3"/>
      <c r="M1737" s="3"/>
      <c r="N1737" s="3"/>
      <c r="O1737" s="3"/>
      <c r="P1737" s="3"/>
      <c r="Q1737" s="3"/>
      <c r="R1737" s="3"/>
      <c r="S1737" s="3"/>
      <c r="T1737" s="3"/>
      <c r="U1737" s="3"/>
      <c r="V1737" s="3"/>
      <c r="W1737" s="3"/>
      <c r="X1737" s="3"/>
      <c r="Y1737" s="3"/>
      <c r="Z1737" s="3"/>
      <c r="AA1737" s="3"/>
      <c r="AB1737" s="3"/>
      <c r="AC1737" s="3"/>
      <c r="AD1737" s="3"/>
      <c r="AE1737" s="3"/>
      <c r="AF1737" s="3">
        <f t="shared" si="39"/>
        <v>23</v>
      </c>
      <c r="AG1737" s="3">
        <f>_xlfn.ISOWEEKNUM(EDF[[#This Row],[Date]])</f>
        <v>50</v>
      </c>
      <c r="AH1737" s="3">
        <f>YEAR(EDF[[#This Row],[Date]])</f>
        <v>2023</v>
      </c>
      <c r="AI1737" s="3"/>
      <c r="AJ1737" s="3"/>
      <c r="AK1737" s="3"/>
    </row>
    <row r="1738" spans="1:37" x14ac:dyDescent="0.2">
      <c r="A1738" s="1">
        <v>45275.371087962965</v>
      </c>
      <c r="B1738" s="3" t="s">
        <v>191</v>
      </c>
      <c r="C1738" s="2">
        <v>45275</v>
      </c>
      <c r="D1738" s="3" t="s">
        <v>343</v>
      </c>
      <c r="E1738" s="3">
        <v>5</v>
      </c>
      <c r="F1738" s="3">
        <v>4</v>
      </c>
      <c r="G1738" s="3">
        <v>5</v>
      </c>
      <c r="H1738" s="3">
        <v>4</v>
      </c>
      <c r="I1738" s="3">
        <v>5</v>
      </c>
      <c r="J1738" s="3">
        <v>5</v>
      </c>
      <c r="K1738" s="3"/>
      <c r="L1738" s="3">
        <v>1</v>
      </c>
      <c r="M1738" s="3"/>
      <c r="N1738" s="3"/>
      <c r="O1738" s="3"/>
      <c r="P1738" s="3"/>
      <c r="Q1738" s="3"/>
      <c r="R1738" s="3"/>
      <c r="S1738" s="3"/>
      <c r="T1738" s="3"/>
      <c r="U1738" s="3"/>
      <c r="V1738" s="3"/>
      <c r="W1738" s="3"/>
      <c r="X1738" s="3"/>
      <c r="Y1738" s="3"/>
      <c r="Z1738" s="3" t="s">
        <v>337</v>
      </c>
      <c r="AA1738" s="3"/>
      <c r="AB1738" s="3"/>
      <c r="AC1738" s="3"/>
      <c r="AD1738" s="3"/>
      <c r="AE1738" s="3"/>
      <c r="AF1738" s="3">
        <f t="shared" si="39"/>
        <v>28</v>
      </c>
      <c r="AG1738" s="3">
        <f>_xlfn.ISOWEEKNUM(EDF[[#This Row],[Date]])</f>
        <v>50</v>
      </c>
      <c r="AH1738" s="3">
        <f>YEAR(EDF[[#This Row],[Date]])</f>
        <v>2023</v>
      </c>
      <c r="AI1738" s="3"/>
      <c r="AJ1738" s="3"/>
      <c r="AK1738" s="3"/>
    </row>
    <row r="1739" spans="1:37" x14ac:dyDescent="0.2">
      <c r="A1739" s="1">
        <v>45275.400046296294</v>
      </c>
      <c r="B1739" s="3" t="s">
        <v>496</v>
      </c>
      <c r="C1739" s="2">
        <v>45275</v>
      </c>
      <c r="D1739" s="3" t="s">
        <v>334</v>
      </c>
      <c r="E1739" s="3">
        <v>3</v>
      </c>
      <c r="F1739" s="3">
        <v>3</v>
      </c>
      <c r="G1739" s="3">
        <v>3</v>
      </c>
      <c r="H1739" s="3">
        <v>3</v>
      </c>
      <c r="I1739" s="3">
        <v>3</v>
      </c>
      <c r="J1739" s="3">
        <v>3</v>
      </c>
      <c r="K1739" s="3"/>
      <c r="L1739" s="3">
        <v>5</v>
      </c>
      <c r="M1739" s="3"/>
      <c r="N1739" s="3"/>
      <c r="O1739" s="3"/>
      <c r="P1739" s="3"/>
      <c r="Q1739" s="3"/>
      <c r="R1739" s="3"/>
      <c r="S1739" s="3"/>
      <c r="T1739" s="3"/>
      <c r="U1739" s="3"/>
      <c r="V1739" s="3"/>
      <c r="W1739" s="3" t="s">
        <v>335</v>
      </c>
      <c r="X1739" s="3"/>
      <c r="Y1739" s="3" t="s">
        <v>335</v>
      </c>
      <c r="Z1739" s="3"/>
      <c r="AA1739" s="3"/>
      <c r="AB1739" s="3"/>
      <c r="AC1739" s="3"/>
      <c r="AD1739" s="3"/>
      <c r="AE1739" s="3"/>
      <c r="AF1739" s="3">
        <f t="shared" si="39"/>
        <v>18</v>
      </c>
      <c r="AG1739" s="3">
        <f>_xlfn.ISOWEEKNUM(EDF[[#This Row],[Date]])</f>
        <v>50</v>
      </c>
      <c r="AH1739" s="3">
        <f>YEAR(EDF[[#This Row],[Date]])</f>
        <v>2023</v>
      </c>
      <c r="AI1739" s="3"/>
      <c r="AJ1739" s="3"/>
      <c r="AK1739" s="3"/>
    </row>
    <row r="1740" spans="1:37" x14ac:dyDescent="0.2">
      <c r="A1740" s="1">
        <v>45275.439259259256</v>
      </c>
      <c r="B1740" s="3" t="s">
        <v>107</v>
      </c>
      <c r="C1740" s="2">
        <v>45275</v>
      </c>
      <c r="D1740" s="3" t="s">
        <v>344</v>
      </c>
      <c r="E1740" s="3">
        <v>4</v>
      </c>
      <c r="F1740" s="3">
        <v>3</v>
      </c>
      <c r="G1740" s="3">
        <v>3</v>
      </c>
      <c r="H1740" s="3">
        <v>4</v>
      </c>
      <c r="I1740" s="3">
        <v>3</v>
      </c>
      <c r="J1740" s="3">
        <v>3</v>
      </c>
      <c r="K1740" s="3"/>
      <c r="L1740" s="3"/>
      <c r="M1740" s="3"/>
      <c r="N1740" s="3"/>
      <c r="O1740" s="3"/>
      <c r="P1740" s="3"/>
      <c r="Q1740" s="3"/>
      <c r="R1740" s="3"/>
      <c r="S1740" s="3"/>
      <c r="T1740" s="3"/>
      <c r="U1740" s="3"/>
      <c r="V1740" s="3"/>
      <c r="W1740" s="3"/>
      <c r="X1740" s="3"/>
      <c r="Y1740" s="3"/>
      <c r="Z1740" s="3"/>
      <c r="AA1740" s="3"/>
      <c r="AB1740" s="3"/>
      <c r="AC1740" s="3"/>
      <c r="AD1740" s="3"/>
      <c r="AE1740" s="3"/>
      <c r="AF1740" s="3">
        <f t="shared" si="39"/>
        <v>20</v>
      </c>
      <c r="AG1740" s="3">
        <f>_xlfn.ISOWEEKNUM(EDF[[#This Row],[Date]])</f>
        <v>50</v>
      </c>
      <c r="AH1740" s="3">
        <f>YEAR(EDF[[#This Row],[Date]])</f>
        <v>2023</v>
      </c>
      <c r="AI1740" s="3"/>
      <c r="AJ1740" s="3"/>
      <c r="AK1740" s="3"/>
    </row>
    <row r="1741" spans="1:37" ht="43" x14ac:dyDescent="0.2">
      <c r="A1741" s="1">
        <v>45275.514374999999</v>
      </c>
      <c r="B1741" s="3" t="s">
        <v>85</v>
      </c>
      <c r="C1741" s="2">
        <v>45275</v>
      </c>
      <c r="D1741" s="3" t="s">
        <v>344</v>
      </c>
      <c r="E1741" s="3">
        <v>1</v>
      </c>
      <c r="F1741" s="3">
        <v>1</v>
      </c>
      <c r="G1741" s="3">
        <v>1</v>
      </c>
      <c r="H1741" s="3">
        <v>2</v>
      </c>
      <c r="I1741" s="3">
        <v>1</v>
      </c>
      <c r="J1741" s="3">
        <v>2</v>
      </c>
      <c r="K1741" s="13" t="s">
        <v>523</v>
      </c>
      <c r="L1741" s="3"/>
      <c r="M1741" s="3"/>
      <c r="N1741" s="3"/>
      <c r="O1741" s="3"/>
      <c r="P1741" s="3"/>
      <c r="Q1741" s="3"/>
      <c r="R1741" s="3"/>
      <c r="S1741" s="3"/>
      <c r="T1741" s="3"/>
      <c r="U1741" s="3"/>
      <c r="V1741" s="3"/>
      <c r="W1741" s="3"/>
      <c r="X1741" s="3"/>
      <c r="Y1741" s="3"/>
      <c r="Z1741" s="3"/>
      <c r="AA1741" s="3"/>
      <c r="AB1741" s="3"/>
      <c r="AC1741" s="3"/>
      <c r="AD1741" s="3"/>
      <c r="AE1741" s="3"/>
      <c r="AF1741" s="3">
        <f t="shared" si="39"/>
        <v>8</v>
      </c>
      <c r="AG1741" s="3">
        <f>_xlfn.ISOWEEKNUM(EDF[[#This Row],[Date]])</f>
        <v>50</v>
      </c>
      <c r="AH1741" s="3">
        <f>YEAR(EDF[[#This Row],[Date]])</f>
        <v>2023</v>
      </c>
      <c r="AI1741" s="3"/>
      <c r="AJ1741" s="3"/>
      <c r="AK1741" s="3"/>
    </row>
    <row r="1742" spans="1:37" x14ac:dyDescent="0.2">
      <c r="A1742" s="1">
        <v>45275.55127314815</v>
      </c>
      <c r="B1742" s="3" t="s">
        <v>192</v>
      </c>
      <c r="C1742" s="2">
        <v>45275</v>
      </c>
      <c r="D1742" s="3" t="s">
        <v>334</v>
      </c>
      <c r="E1742" s="3">
        <v>4</v>
      </c>
      <c r="F1742" s="3">
        <v>2</v>
      </c>
      <c r="G1742" s="3">
        <v>3</v>
      </c>
      <c r="H1742" s="3">
        <v>3</v>
      </c>
      <c r="I1742" s="3">
        <v>4</v>
      </c>
      <c r="J1742" s="3">
        <v>4</v>
      </c>
      <c r="K1742" s="3"/>
      <c r="L1742" s="3">
        <v>1</v>
      </c>
      <c r="M1742" s="3"/>
      <c r="N1742" s="3"/>
      <c r="O1742" s="3"/>
      <c r="P1742" s="3"/>
      <c r="Q1742" s="3"/>
      <c r="R1742" s="3"/>
      <c r="S1742" s="3"/>
      <c r="T1742" s="3"/>
      <c r="U1742" s="3"/>
      <c r="V1742" s="3"/>
      <c r="W1742" s="3"/>
      <c r="X1742" s="3"/>
      <c r="Y1742" s="3"/>
      <c r="Z1742" s="3" t="s">
        <v>339</v>
      </c>
      <c r="AA1742" s="3"/>
      <c r="AB1742" s="3"/>
      <c r="AC1742" s="3"/>
      <c r="AD1742" s="3"/>
      <c r="AE1742" s="3"/>
      <c r="AF1742" s="3">
        <f t="shared" si="39"/>
        <v>20</v>
      </c>
      <c r="AG1742" s="3">
        <f>_xlfn.ISOWEEKNUM(EDF[[#This Row],[Date]])</f>
        <v>50</v>
      </c>
      <c r="AH1742" s="3">
        <f>YEAR(EDF[[#This Row],[Date]])</f>
        <v>2023</v>
      </c>
      <c r="AI1742" s="3"/>
      <c r="AJ1742" s="3"/>
      <c r="AK1742" s="3"/>
    </row>
    <row r="1743" spans="1:37" x14ac:dyDescent="0.2">
      <c r="A1743" s="1">
        <v>45275.663391203707</v>
      </c>
      <c r="B1743" s="3" t="s">
        <v>230</v>
      </c>
      <c r="C1743" s="2">
        <v>45275</v>
      </c>
      <c r="D1743" s="3" t="s">
        <v>336</v>
      </c>
      <c r="E1743" s="3">
        <v>4</v>
      </c>
      <c r="F1743" s="3">
        <v>4</v>
      </c>
      <c r="G1743" s="3">
        <v>4</v>
      </c>
      <c r="H1743" s="3">
        <v>4</v>
      </c>
      <c r="I1743" s="3">
        <v>4</v>
      </c>
      <c r="J1743" s="3">
        <v>4</v>
      </c>
      <c r="K1743" s="3"/>
      <c r="L1743" s="3"/>
      <c r="M1743" s="3"/>
      <c r="N1743" s="3"/>
      <c r="O1743" s="3"/>
      <c r="P1743" s="3"/>
      <c r="Q1743" s="3"/>
      <c r="R1743" s="3"/>
      <c r="S1743" s="3"/>
      <c r="T1743" s="3"/>
      <c r="U1743" s="3"/>
      <c r="V1743" s="3"/>
      <c r="W1743" s="3"/>
      <c r="X1743" s="3"/>
      <c r="Y1743" s="3"/>
      <c r="Z1743" s="3"/>
      <c r="AA1743" s="3"/>
      <c r="AB1743" s="3"/>
      <c r="AC1743" s="3"/>
      <c r="AD1743" s="3"/>
      <c r="AE1743" s="3"/>
      <c r="AF1743" s="3">
        <f t="shared" si="39"/>
        <v>24</v>
      </c>
      <c r="AG1743" s="3">
        <f>_xlfn.ISOWEEKNUM(EDF[[#This Row],[Date]])</f>
        <v>50</v>
      </c>
      <c r="AH1743" s="3">
        <f>YEAR(EDF[[#This Row],[Date]])</f>
        <v>2023</v>
      </c>
      <c r="AI1743" s="3"/>
      <c r="AJ1743" s="3"/>
      <c r="AK1743" s="3"/>
    </row>
    <row r="1744" spans="1:37" x14ac:dyDescent="0.2">
      <c r="A1744" s="1">
        <v>45275.663472222222</v>
      </c>
      <c r="B1744" s="3" t="s">
        <v>99</v>
      </c>
      <c r="C1744" s="2">
        <v>45275</v>
      </c>
      <c r="D1744" s="3" t="s">
        <v>334</v>
      </c>
      <c r="E1744" s="3">
        <v>4</v>
      </c>
      <c r="F1744" s="3">
        <v>2</v>
      </c>
      <c r="G1744" s="3">
        <v>4</v>
      </c>
      <c r="H1744" s="3">
        <v>4</v>
      </c>
      <c r="I1744" s="3">
        <v>3</v>
      </c>
      <c r="J1744" s="3">
        <v>4</v>
      </c>
      <c r="K1744" s="3"/>
      <c r="L1744" s="3"/>
      <c r="M1744" s="3"/>
      <c r="N1744" s="3"/>
      <c r="O1744" s="3"/>
      <c r="P1744" s="3"/>
      <c r="Q1744" s="3"/>
      <c r="R1744" s="3"/>
      <c r="S1744" s="3"/>
      <c r="T1744" s="3"/>
      <c r="U1744" s="3"/>
      <c r="V1744" s="3"/>
      <c r="W1744" s="3"/>
      <c r="X1744" s="3"/>
      <c r="Y1744" s="3"/>
      <c r="Z1744" s="3"/>
      <c r="AA1744" s="3"/>
      <c r="AB1744" s="3"/>
      <c r="AC1744" s="3"/>
      <c r="AD1744" s="3"/>
      <c r="AE1744" s="3"/>
      <c r="AF1744" s="3">
        <f t="shared" si="39"/>
        <v>21</v>
      </c>
      <c r="AG1744" s="3">
        <f>_xlfn.ISOWEEKNUM(EDF[[#This Row],[Date]])</f>
        <v>50</v>
      </c>
      <c r="AH1744" s="3">
        <f>YEAR(EDF[[#This Row],[Date]])</f>
        <v>2023</v>
      </c>
      <c r="AI1744" s="3"/>
      <c r="AJ1744" s="3"/>
      <c r="AK1744" s="3"/>
    </row>
    <row r="1745" spans="1:37" x14ac:dyDescent="0.2">
      <c r="A1745" s="1">
        <v>45275.663715277777</v>
      </c>
      <c r="B1745" s="3" t="s">
        <v>93</v>
      </c>
      <c r="C1745" s="2">
        <v>45275</v>
      </c>
      <c r="D1745" s="3" t="s">
        <v>334</v>
      </c>
      <c r="E1745" s="3">
        <v>3</v>
      </c>
      <c r="F1745" s="3">
        <v>3</v>
      </c>
      <c r="G1745" s="3">
        <v>2</v>
      </c>
      <c r="H1745" s="3">
        <v>3</v>
      </c>
      <c r="I1745" s="3">
        <v>3</v>
      </c>
      <c r="J1745" s="3">
        <v>3</v>
      </c>
      <c r="K1745" s="3"/>
      <c r="L1745" s="3"/>
      <c r="M1745" s="3"/>
      <c r="N1745" s="3"/>
      <c r="O1745" s="3"/>
      <c r="P1745" s="3"/>
      <c r="Q1745" s="3"/>
      <c r="R1745" s="3"/>
      <c r="S1745" s="3"/>
      <c r="T1745" s="3"/>
      <c r="U1745" s="3"/>
      <c r="V1745" s="3"/>
      <c r="W1745" s="3"/>
      <c r="X1745" s="3"/>
      <c r="Y1745" s="3"/>
      <c r="Z1745" s="3"/>
      <c r="AA1745" s="3"/>
      <c r="AB1745" s="3"/>
      <c r="AC1745" s="3"/>
      <c r="AD1745" s="3"/>
      <c r="AE1745" s="3"/>
      <c r="AF1745" s="3">
        <f t="shared" si="39"/>
        <v>17</v>
      </c>
      <c r="AG1745" s="3">
        <f>_xlfn.ISOWEEKNUM(EDF[[#This Row],[Date]])</f>
        <v>50</v>
      </c>
      <c r="AH1745" s="3">
        <f>YEAR(EDF[[#This Row],[Date]])</f>
        <v>2023</v>
      </c>
      <c r="AI1745" s="3"/>
      <c r="AJ1745" s="3"/>
      <c r="AK1745" s="3"/>
    </row>
    <row r="1746" spans="1:37" x14ac:dyDescent="0.2">
      <c r="A1746" s="1">
        <v>45275.663969907408</v>
      </c>
      <c r="B1746" s="3" t="s">
        <v>313</v>
      </c>
      <c r="C1746" s="2">
        <v>45275</v>
      </c>
      <c r="D1746" s="3" t="s">
        <v>344</v>
      </c>
      <c r="E1746" s="3">
        <v>3</v>
      </c>
      <c r="F1746" s="3">
        <v>3</v>
      </c>
      <c r="G1746" s="3">
        <v>3</v>
      </c>
      <c r="H1746" s="3">
        <v>3</v>
      </c>
      <c r="I1746" s="3">
        <v>3</v>
      </c>
      <c r="J1746" s="3">
        <v>3</v>
      </c>
      <c r="K1746" s="3"/>
      <c r="L1746" s="3">
        <v>7</v>
      </c>
      <c r="M1746" s="3"/>
      <c r="N1746" s="3"/>
      <c r="O1746" s="3"/>
      <c r="P1746" s="3" t="s">
        <v>339</v>
      </c>
      <c r="Q1746" s="3"/>
      <c r="R1746" s="3"/>
      <c r="S1746" s="3"/>
      <c r="T1746" s="3"/>
      <c r="U1746" s="3"/>
      <c r="V1746" s="3"/>
      <c r="W1746" s="3" t="s">
        <v>335</v>
      </c>
      <c r="X1746" s="3"/>
      <c r="Y1746" s="3"/>
      <c r="Z1746" s="3"/>
      <c r="AA1746" s="3"/>
      <c r="AB1746" s="3"/>
      <c r="AC1746" s="3"/>
      <c r="AD1746" s="3"/>
      <c r="AE1746" s="3"/>
      <c r="AF1746" s="3">
        <f t="shared" si="39"/>
        <v>18</v>
      </c>
      <c r="AG1746" s="3">
        <f>_xlfn.ISOWEEKNUM(EDF[[#This Row],[Date]])</f>
        <v>50</v>
      </c>
      <c r="AH1746" s="3">
        <f>YEAR(EDF[[#This Row],[Date]])</f>
        <v>2023</v>
      </c>
      <c r="AI1746" s="3"/>
      <c r="AJ1746" s="3"/>
      <c r="AK1746" s="3"/>
    </row>
    <row r="1747" spans="1:37" x14ac:dyDescent="0.2">
      <c r="A1747" s="1">
        <v>45275.664004629631</v>
      </c>
      <c r="B1747" s="3" t="s">
        <v>89</v>
      </c>
      <c r="C1747" s="2">
        <v>45245</v>
      </c>
      <c r="D1747" s="3" t="s">
        <v>344</v>
      </c>
      <c r="E1747" s="3">
        <v>5</v>
      </c>
      <c r="F1747" s="3">
        <v>4</v>
      </c>
      <c r="G1747" s="3">
        <v>2</v>
      </c>
      <c r="H1747" s="3">
        <v>4</v>
      </c>
      <c r="I1747" s="3">
        <v>4</v>
      </c>
      <c r="J1747" s="3">
        <v>4</v>
      </c>
      <c r="K1747" s="3"/>
      <c r="L1747" s="3"/>
      <c r="M1747" s="3"/>
      <c r="N1747" s="3"/>
      <c r="O1747" s="3"/>
      <c r="P1747" s="3"/>
      <c r="Q1747" s="3"/>
      <c r="R1747" s="3"/>
      <c r="S1747" s="3"/>
      <c r="T1747" s="3"/>
      <c r="U1747" s="3"/>
      <c r="V1747" s="3"/>
      <c r="W1747" s="3"/>
      <c r="X1747" s="3"/>
      <c r="Y1747" s="3"/>
      <c r="Z1747" s="3"/>
      <c r="AA1747" s="3"/>
      <c r="AB1747" s="3"/>
      <c r="AC1747" s="3"/>
      <c r="AD1747" s="3"/>
      <c r="AE1747" s="3"/>
      <c r="AF1747" s="3">
        <f t="shared" si="39"/>
        <v>23</v>
      </c>
      <c r="AG1747" s="3">
        <f>_xlfn.ISOWEEKNUM(EDF[[#This Row],[Date]])</f>
        <v>46</v>
      </c>
      <c r="AH1747" s="3">
        <f>YEAR(EDF[[#This Row],[Date]])</f>
        <v>2023</v>
      </c>
      <c r="AI1747" s="3"/>
      <c r="AJ1747" s="3"/>
      <c r="AK1747" s="3"/>
    </row>
    <row r="1748" spans="1:37" x14ac:dyDescent="0.2">
      <c r="A1748" s="1">
        <v>45275.664340277777</v>
      </c>
      <c r="B1748" s="3" t="s">
        <v>86</v>
      </c>
      <c r="C1748" s="2">
        <v>45275</v>
      </c>
      <c r="D1748" s="3" t="s">
        <v>336</v>
      </c>
      <c r="E1748" s="3">
        <v>5</v>
      </c>
      <c r="F1748" s="3">
        <v>4</v>
      </c>
      <c r="G1748" s="3">
        <v>3</v>
      </c>
      <c r="H1748" s="3">
        <v>3</v>
      </c>
      <c r="I1748" s="3">
        <v>3</v>
      </c>
      <c r="J1748" s="3">
        <v>4</v>
      </c>
      <c r="K1748" s="3"/>
      <c r="L1748" s="3"/>
      <c r="M1748" s="3"/>
      <c r="N1748" s="3"/>
      <c r="O1748" s="3"/>
      <c r="P1748" s="3"/>
      <c r="Q1748" s="3"/>
      <c r="R1748" s="3"/>
      <c r="S1748" s="3"/>
      <c r="T1748" s="3"/>
      <c r="U1748" s="3"/>
      <c r="V1748" s="3"/>
      <c r="W1748" s="3"/>
      <c r="X1748" s="3"/>
      <c r="Y1748" s="3"/>
      <c r="Z1748" s="3"/>
      <c r="AA1748" s="3"/>
      <c r="AB1748" s="3"/>
      <c r="AC1748" s="3"/>
      <c r="AD1748" s="3"/>
      <c r="AE1748" s="3"/>
      <c r="AF1748" s="3">
        <f t="shared" si="39"/>
        <v>22</v>
      </c>
      <c r="AG1748" s="3">
        <f>_xlfn.ISOWEEKNUM(EDF[[#This Row],[Date]])</f>
        <v>50</v>
      </c>
      <c r="AH1748" s="3">
        <f>YEAR(EDF[[#This Row],[Date]])</f>
        <v>2023</v>
      </c>
      <c r="AI1748" s="3"/>
      <c r="AJ1748" s="3"/>
      <c r="AK1748" s="3"/>
    </row>
    <row r="1749" spans="1:37" x14ac:dyDescent="0.2">
      <c r="A1749" s="1">
        <v>45275.665023148147</v>
      </c>
      <c r="B1749" s="3" t="s">
        <v>77</v>
      </c>
      <c r="C1749" s="2">
        <v>45275</v>
      </c>
      <c r="D1749" s="3" t="s">
        <v>344</v>
      </c>
      <c r="E1749" s="3">
        <v>4</v>
      </c>
      <c r="F1749" s="3">
        <v>3</v>
      </c>
      <c r="G1749" s="3">
        <v>4</v>
      </c>
      <c r="H1749" s="3">
        <v>4</v>
      </c>
      <c r="I1749" s="3">
        <v>3</v>
      </c>
      <c r="J1749" s="3">
        <v>4</v>
      </c>
      <c r="K1749" s="3"/>
      <c r="L1749" s="3"/>
      <c r="M1749" s="3"/>
      <c r="N1749" s="3"/>
      <c r="O1749" s="3"/>
      <c r="P1749" s="3"/>
      <c r="Q1749" s="3"/>
      <c r="R1749" s="3"/>
      <c r="S1749" s="3"/>
      <c r="T1749" s="3"/>
      <c r="U1749" s="3"/>
      <c r="V1749" s="3"/>
      <c r="W1749" s="3"/>
      <c r="X1749" s="3"/>
      <c r="Y1749" s="3"/>
      <c r="Z1749" s="3"/>
      <c r="AA1749" s="3"/>
      <c r="AB1749" s="3"/>
      <c r="AC1749" s="3"/>
      <c r="AD1749" s="3"/>
      <c r="AE1749" s="3"/>
      <c r="AF1749" s="3">
        <f t="shared" si="39"/>
        <v>22</v>
      </c>
      <c r="AG1749" s="3">
        <f>_xlfn.ISOWEEKNUM(EDF[[#This Row],[Date]])</f>
        <v>50</v>
      </c>
      <c r="AH1749" s="3">
        <f>YEAR(EDF[[#This Row],[Date]])</f>
        <v>2023</v>
      </c>
      <c r="AI1749" s="3"/>
      <c r="AJ1749" s="3"/>
      <c r="AK1749" s="3"/>
    </row>
    <row r="1750" spans="1:37" x14ac:dyDescent="0.2">
      <c r="A1750" s="1">
        <v>45275.665266203701</v>
      </c>
      <c r="B1750" s="3" t="s">
        <v>78</v>
      </c>
      <c r="C1750" s="2">
        <v>45275</v>
      </c>
      <c r="D1750" s="3" t="s">
        <v>334</v>
      </c>
      <c r="E1750" s="3">
        <v>1</v>
      </c>
      <c r="F1750" s="3">
        <v>1</v>
      </c>
      <c r="G1750" s="3">
        <v>2</v>
      </c>
      <c r="H1750" s="3">
        <v>2</v>
      </c>
      <c r="I1750" s="3">
        <v>3</v>
      </c>
      <c r="J1750" s="3">
        <v>4</v>
      </c>
      <c r="K1750" s="3" t="s">
        <v>524</v>
      </c>
      <c r="L1750" s="3"/>
      <c r="M1750" s="3"/>
      <c r="N1750" s="3"/>
      <c r="O1750" s="3"/>
      <c r="P1750" s="3"/>
      <c r="Q1750" s="3"/>
      <c r="R1750" s="3"/>
      <c r="S1750" s="3"/>
      <c r="T1750" s="3"/>
      <c r="U1750" s="3"/>
      <c r="V1750" s="3"/>
      <c r="W1750" s="3"/>
      <c r="X1750" s="3"/>
      <c r="Y1750" s="3"/>
      <c r="Z1750" s="3"/>
      <c r="AA1750" s="3"/>
      <c r="AB1750" s="3"/>
      <c r="AC1750" s="3"/>
      <c r="AD1750" s="3"/>
      <c r="AE1750" s="3"/>
      <c r="AF1750" s="3">
        <f t="shared" si="39"/>
        <v>13</v>
      </c>
      <c r="AG1750" s="3">
        <f>_xlfn.ISOWEEKNUM(EDF[[#This Row],[Date]])</f>
        <v>50</v>
      </c>
      <c r="AH1750" s="3">
        <f>YEAR(EDF[[#This Row],[Date]])</f>
        <v>2023</v>
      </c>
      <c r="AI1750" s="3"/>
      <c r="AJ1750" s="3"/>
      <c r="AK1750" s="3"/>
    </row>
    <row r="1751" spans="1:37" x14ac:dyDescent="0.2">
      <c r="A1751" s="1">
        <v>45275.665682870371</v>
      </c>
      <c r="B1751" s="3" t="s">
        <v>135</v>
      </c>
      <c r="C1751" s="2">
        <v>45275</v>
      </c>
      <c r="D1751" s="3" t="s">
        <v>334</v>
      </c>
      <c r="E1751" s="3">
        <v>4</v>
      </c>
      <c r="F1751" s="3">
        <v>4</v>
      </c>
      <c r="G1751" s="3">
        <v>3</v>
      </c>
      <c r="H1751" s="3">
        <v>4</v>
      </c>
      <c r="I1751" s="3">
        <v>3</v>
      </c>
      <c r="J1751" s="3">
        <v>4</v>
      </c>
      <c r="K1751" s="3"/>
      <c r="L1751" s="3"/>
      <c r="M1751" s="3"/>
      <c r="N1751" s="3"/>
      <c r="O1751" s="3"/>
      <c r="P1751" s="3"/>
      <c r="Q1751" s="3"/>
      <c r="R1751" s="3"/>
      <c r="S1751" s="3"/>
      <c r="T1751" s="3"/>
      <c r="U1751" s="3"/>
      <c r="V1751" s="3"/>
      <c r="W1751" s="3"/>
      <c r="X1751" s="3"/>
      <c r="Y1751" s="3"/>
      <c r="Z1751" s="3"/>
      <c r="AA1751" s="3"/>
      <c r="AB1751" s="3"/>
      <c r="AC1751" s="3"/>
      <c r="AD1751" s="3"/>
      <c r="AE1751" s="3"/>
      <c r="AF1751" s="3">
        <f t="shared" si="39"/>
        <v>22</v>
      </c>
      <c r="AG1751" s="3">
        <f>_xlfn.ISOWEEKNUM(EDF[[#This Row],[Date]])</f>
        <v>50</v>
      </c>
      <c r="AH1751" s="3">
        <f>YEAR(EDF[[#This Row],[Date]])</f>
        <v>2023</v>
      </c>
      <c r="AI1751" s="3"/>
      <c r="AJ1751" s="3"/>
      <c r="AK1751" s="3"/>
    </row>
    <row r="1752" spans="1:37" x14ac:dyDescent="0.2">
      <c r="A1752" s="1">
        <v>45275.66609953704</v>
      </c>
      <c r="B1752" s="3" t="s">
        <v>211</v>
      </c>
      <c r="C1752" s="2">
        <v>45275</v>
      </c>
      <c r="D1752" s="3" t="s">
        <v>336</v>
      </c>
      <c r="E1752" s="3">
        <v>4</v>
      </c>
      <c r="F1752" s="3">
        <v>3</v>
      </c>
      <c r="G1752" s="3">
        <v>4</v>
      </c>
      <c r="H1752" s="3">
        <v>4</v>
      </c>
      <c r="I1752" s="3">
        <v>4</v>
      </c>
      <c r="J1752" s="3">
        <v>3</v>
      </c>
      <c r="K1752" s="3"/>
      <c r="L1752" s="3"/>
      <c r="M1752" s="3"/>
      <c r="N1752" s="3"/>
      <c r="O1752" s="3"/>
      <c r="P1752" s="3"/>
      <c r="Q1752" s="3"/>
      <c r="R1752" s="3"/>
      <c r="S1752" s="3"/>
      <c r="T1752" s="3"/>
      <c r="U1752" s="3"/>
      <c r="V1752" s="3"/>
      <c r="W1752" s="3"/>
      <c r="X1752" s="3"/>
      <c r="Y1752" s="3"/>
      <c r="Z1752" s="3"/>
      <c r="AA1752" s="3"/>
      <c r="AB1752" s="3"/>
      <c r="AC1752" s="3"/>
      <c r="AD1752" s="3"/>
      <c r="AE1752" s="3"/>
      <c r="AF1752" s="3">
        <f t="shared" si="39"/>
        <v>22</v>
      </c>
      <c r="AG1752" s="3">
        <f>_xlfn.ISOWEEKNUM(EDF[[#This Row],[Date]])</f>
        <v>50</v>
      </c>
      <c r="AH1752" s="3">
        <f>YEAR(EDF[[#This Row],[Date]])</f>
        <v>2023</v>
      </c>
      <c r="AI1752" s="3"/>
      <c r="AJ1752" s="3"/>
      <c r="AK1752" s="3"/>
    </row>
    <row r="1753" spans="1:37" x14ac:dyDescent="0.2">
      <c r="A1753" s="1">
        <v>45275.667002314818</v>
      </c>
      <c r="B1753" s="3" t="s">
        <v>167</v>
      </c>
      <c r="C1753" s="2">
        <v>45275</v>
      </c>
      <c r="D1753" s="3" t="s">
        <v>344</v>
      </c>
      <c r="E1753" s="3">
        <v>3</v>
      </c>
      <c r="F1753" s="3">
        <v>4</v>
      </c>
      <c r="G1753" s="3">
        <v>4</v>
      </c>
      <c r="H1753" s="3">
        <v>2</v>
      </c>
      <c r="I1753" s="3">
        <v>4</v>
      </c>
      <c r="J1753" s="3">
        <v>4</v>
      </c>
      <c r="K1753" s="3" t="s">
        <v>525</v>
      </c>
      <c r="L1753" s="3"/>
      <c r="M1753" s="3"/>
      <c r="N1753" s="3"/>
      <c r="O1753" s="3"/>
      <c r="P1753" s="3"/>
      <c r="Q1753" s="3"/>
      <c r="R1753" s="3"/>
      <c r="S1753" s="3"/>
      <c r="T1753" s="3"/>
      <c r="U1753" s="3"/>
      <c r="V1753" s="3"/>
      <c r="W1753" s="3"/>
      <c r="X1753" s="3"/>
      <c r="Y1753" s="3"/>
      <c r="Z1753" s="3"/>
      <c r="AA1753" s="3"/>
      <c r="AB1753" s="3"/>
      <c r="AC1753" s="3"/>
      <c r="AD1753" s="3"/>
      <c r="AE1753" s="3"/>
      <c r="AF1753" s="3">
        <f t="shared" si="39"/>
        <v>21</v>
      </c>
      <c r="AG1753" s="3">
        <f>_xlfn.ISOWEEKNUM(EDF[[#This Row],[Date]])</f>
        <v>50</v>
      </c>
      <c r="AH1753" s="3">
        <f>YEAR(EDF[[#This Row],[Date]])</f>
        <v>2023</v>
      </c>
      <c r="AI1753" s="3"/>
      <c r="AJ1753" s="3"/>
      <c r="AK1753" s="3"/>
    </row>
    <row r="1754" spans="1:37" x14ac:dyDescent="0.2">
      <c r="A1754" s="1">
        <v>45275.677476851852</v>
      </c>
      <c r="B1754" s="3" t="s">
        <v>100</v>
      </c>
      <c r="C1754" s="2">
        <v>45275</v>
      </c>
      <c r="D1754" s="3" t="s">
        <v>343</v>
      </c>
      <c r="E1754" s="3">
        <v>4</v>
      </c>
      <c r="F1754" s="3">
        <v>4</v>
      </c>
      <c r="G1754" s="3">
        <v>2</v>
      </c>
      <c r="H1754" s="3">
        <v>4</v>
      </c>
      <c r="I1754" s="3">
        <v>3</v>
      </c>
      <c r="J1754" s="3">
        <v>3</v>
      </c>
      <c r="K1754" s="3"/>
      <c r="L1754" s="3"/>
      <c r="M1754" s="3"/>
      <c r="N1754" s="3"/>
      <c r="O1754" s="3"/>
      <c r="P1754" s="3"/>
      <c r="Q1754" s="3"/>
      <c r="R1754" s="3"/>
      <c r="S1754" s="3"/>
      <c r="T1754" s="3"/>
      <c r="U1754" s="3"/>
      <c r="V1754" s="3"/>
      <c r="W1754" s="3"/>
      <c r="X1754" s="3"/>
      <c r="Y1754" s="3"/>
      <c r="Z1754" s="3"/>
      <c r="AA1754" s="3"/>
      <c r="AB1754" s="3"/>
      <c r="AC1754" s="3"/>
      <c r="AD1754" s="3"/>
      <c r="AE1754" s="3"/>
      <c r="AF1754" s="3">
        <f t="shared" si="39"/>
        <v>20</v>
      </c>
      <c r="AG1754" s="3">
        <f>_xlfn.ISOWEEKNUM(EDF[[#This Row],[Date]])</f>
        <v>50</v>
      </c>
      <c r="AH1754" s="3">
        <f>YEAR(EDF[[#This Row],[Date]])</f>
        <v>2023</v>
      </c>
      <c r="AI1754" s="3"/>
      <c r="AJ1754" s="3"/>
      <c r="AK1754" s="3"/>
    </row>
    <row r="1755" spans="1:37" x14ac:dyDescent="0.2">
      <c r="A1755" s="1">
        <v>45275.68414351852</v>
      </c>
      <c r="B1755" s="3" t="s">
        <v>240</v>
      </c>
      <c r="C1755" s="2">
        <v>45275</v>
      </c>
      <c r="D1755" s="3" t="s">
        <v>344</v>
      </c>
      <c r="E1755" s="3">
        <v>3</v>
      </c>
      <c r="F1755" s="3">
        <v>3</v>
      </c>
      <c r="G1755" s="3">
        <v>4</v>
      </c>
      <c r="H1755" s="3">
        <v>3</v>
      </c>
      <c r="I1755" s="3">
        <v>4</v>
      </c>
      <c r="J1755" s="3">
        <v>4</v>
      </c>
      <c r="K1755" s="3"/>
      <c r="L1755" s="3"/>
      <c r="M1755" s="3"/>
      <c r="N1755" s="3"/>
      <c r="O1755" s="3"/>
      <c r="P1755" s="3"/>
      <c r="Q1755" s="3"/>
      <c r="R1755" s="3"/>
      <c r="S1755" s="3"/>
      <c r="T1755" s="3"/>
      <c r="U1755" s="3"/>
      <c r="V1755" s="3"/>
      <c r="W1755" s="3"/>
      <c r="X1755" s="3"/>
      <c r="Y1755" s="3"/>
      <c r="Z1755" s="3"/>
      <c r="AA1755" s="3"/>
      <c r="AB1755" s="3"/>
      <c r="AC1755" s="3"/>
      <c r="AD1755" s="3"/>
      <c r="AE1755" s="3"/>
      <c r="AF1755" s="3">
        <f t="shared" ref="AF1755:AF1818" si="40">SUM(E1755:J1755)</f>
        <v>21</v>
      </c>
      <c r="AG1755" s="3">
        <f>_xlfn.ISOWEEKNUM(EDF[[#This Row],[Date]])</f>
        <v>50</v>
      </c>
      <c r="AH1755" s="3">
        <f>YEAR(EDF[[#This Row],[Date]])</f>
        <v>2023</v>
      </c>
      <c r="AI1755" s="3"/>
      <c r="AJ1755" s="3"/>
      <c r="AK1755" s="3"/>
    </row>
    <row r="1756" spans="1:37" x14ac:dyDescent="0.2">
      <c r="A1756" s="1">
        <v>45275.69226851852</v>
      </c>
      <c r="B1756" s="3" t="s">
        <v>131</v>
      </c>
      <c r="C1756" s="2">
        <v>45275</v>
      </c>
      <c r="D1756" s="3" t="s">
        <v>336</v>
      </c>
      <c r="E1756" s="3">
        <v>2</v>
      </c>
      <c r="F1756" s="3">
        <v>2</v>
      </c>
      <c r="G1756" s="3">
        <v>2</v>
      </c>
      <c r="H1756" s="3">
        <v>2</v>
      </c>
      <c r="I1756" s="3">
        <v>2</v>
      </c>
      <c r="J1756" s="3">
        <v>2</v>
      </c>
      <c r="K1756" s="3"/>
      <c r="L1756" s="3"/>
      <c r="M1756" s="3"/>
      <c r="N1756" s="3"/>
      <c r="O1756" s="3"/>
      <c r="P1756" s="3"/>
      <c r="Q1756" s="3"/>
      <c r="R1756" s="3"/>
      <c r="S1756" s="3"/>
      <c r="T1756" s="3"/>
      <c r="U1756" s="3"/>
      <c r="V1756" s="3"/>
      <c r="W1756" s="3"/>
      <c r="X1756" s="3"/>
      <c r="Y1756" s="3"/>
      <c r="Z1756" s="3"/>
      <c r="AA1756" s="3"/>
      <c r="AB1756" s="3"/>
      <c r="AC1756" s="3"/>
      <c r="AD1756" s="3"/>
      <c r="AE1756" s="3"/>
      <c r="AF1756" s="3">
        <f t="shared" si="40"/>
        <v>12</v>
      </c>
      <c r="AG1756" s="3">
        <f>_xlfn.ISOWEEKNUM(EDF[[#This Row],[Date]])</f>
        <v>50</v>
      </c>
      <c r="AH1756" s="3">
        <f>YEAR(EDF[[#This Row],[Date]])</f>
        <v>2023</v>
      </c>
      <c r="AI1756" s="3"/>
      <c r="AJ1756" s="3"/>
      <c r="AK1756" s="3"/>
    </row>
    <row r="1757" spans="1:37" x14ac:dyDescent="0.2">
      <c r="A1757" s="1">
        <v>45275.726087962961</v>
      </c>
      <c r="B1757" s="3" t="s">
        <v>83</v>
      </c>
      <c r="C1757" s="2">
        <v>45275</v>
      </c>
      <c r="D1757" s="3" t="s">
        <v>336</v>
      </c>
      <c r="E1757" s="3">
        <v>5</v>
      </c>
      <c r="F1757" s="3">
        <v>4</v>
      </c>
      <c r="G1757" s="3">
        <v>2</v>
      </c>
      <c r="H1757" s="3">
        <v>4</v>
      </c>
      <c r="I1757" s="3">
        <v>3</v>
      </c>
      <c r="J1757" s="3">
        <v>3</v>
      </c>
      <c r="K1757" s="3"/>
      <c r="L1757" s="3"/>
      <c r="M1757" s="3"/>
      <c r="N1757" s="3"/>
      <c r="O1757" s="3"/>
      <c r="P1757" s="3"/>
      <c r="Q1757" s="3"/>
      <c r="R1757" s="3"/>
      <c r="S1757" s="3"/>
      <c r="T1757" s="3"/>
      <c r="U1757" s="3"/>
      <c r="V1757" s="3"/>
      <c r="W1757" s="3"/>
      <c r="X1757" s="3"/>
      <c r="Y1757" s="3"/>
      <c r="Z1757" s="3"/>
      <c r="AA1757" s="3"/>
      <c r="AB1757" s="3"/>
      <c r="AC1757" s="3"/>
      <c r="AD1757" s="3"/>
      <c r="AE1757" s="3"/>
      <c r="AF1757" s="3">
        <f t="shared" si="40"/>
        <v>21</v>
      </c>
      <c r="AG1757" s="3">
        <f>_xlfn.ISOWEEKNUM(EDF[[#This Row],[Date]])</f>
        <v>50</v>
      </c>
      <c r="AH1757" s="3">
        <f>YEAR(EDF[[#This Row],[Date]])</f>
        <v>2023</v>
      </c>
      <c r="AI1757" s="3"/>
      <c r="AJ1757" s="3"/>
      <c r="AK1757" s="3"/>
    </row>
    <row r="1758" spans="1:37" x14ac:dyDescent="0.2">
      <c r="A1758" s="1">
        <v>45278.356793981482</v>
      </c>
      <c r="B1758" s="3" t="s">
        <v>99</v>
      </c>
      <c r="C1758" s="2">
        <v>45278</v>
      </c>
      <c r="D1758" s="3" t="s">
        <v>334</v>
      </c>
      <c r="E1758" s="3">
        <v>3</v>
      </c>
      <c r="F1758" s="3">
        <v>2</v>
      </c>
      <c r="G1758" s="3">
        <v>4</v>
      </c>
      <c r="H1758" s="3">
        <v>2</v>
      </c>
      <c r="I1758" s="3">
        <v>4</v>
      </c>
      <c r="J1758" s="3">
        <v>4</v>
      </c>
      <c r="K1758" s="3"/>
      <c r="L1758" s="3"/>
      <c r="M1758" s="3"/>
      <c r="N1758" s="3"/>
      <c r="O1758" s="3"/>
      <c r="P1758" s="3"/>
      <c r="Q1758" s="3"/>
      <c r="R1758" s="3"/>
      <c r="S1758" s="3"/>
      <c r="T1758" s="3"/>
      <c r="U1758" s="3"/>
      <c r="V1758" s="3"/>
      <c r="W1758" s="3"/>
      <c r="X1758" s="3"/>
      <c r="Y1758" s="3"/>
      <c r="Z1758" s="3"/>
      <c r="AA1758" s="3"/>
      <c r="AB1758" s="3"/>
      <c r="AC1758" s="3"/>
      <c r="AD1758" s="3"/>
      <c r="AE1758" s="3"/>
      <c r="AF1758" s="3">
        <f t="shared" si="40"/>
        <v>19</v>
      </c>
      <c r="AG1758" s="3">
        <f>_xlfn.ISOWEEKNUM(EDF[[#This Row],[Date]])</f>
        <v>51</v>
      </c>
      <c r="AH1758" s="3">
        <f>YEAR(EDF[[#This Row],[Date]])</f>
        <v>2023</v>
      </c>
      <c r="AI1758" s="3"/>
      <c r="AJ1758" s="3"/>
      <c r="AK1758" s="3"/>
    </row>
    <row r="1759" spans="1:37" x14ac:dyDescent="0.2">
      <c r="A1759" s="1">
        <v>45279.332060185188</v>
      </c>
      <c r="B1759" s="3" t="s">
        <v>99</v>
      </c>
      <c r="C1759" s="2">
        <v>45279</v>
      </c>
      <c r="D1759" s="3" t="s">
        <v>334</v>
      </c>
      <c r="E1759" s="3">
        <v>3</v>
      </c>
      <c r="F1759" s="3">
        <v>2</v>
      </c>
      <c r="G1759" s="3">
        <v>4</v>
      </c>
      <c r="H1759" s="3">
        <v>3</v>
      </c>
      <c r="I1759" s="3">
        <v>4</v>
      </c>
      <c r="J1759" s="3">
        <v>4</v>
      </c>
      <c r="K1759" s="3"/>
      <c r="L1759" s="3"/>
      <c r="M1759" s="3"/>
      <c r="N1759" s="3"/>
      <c r="O1759" s="3"/>
      <c r="P1759" s="3"/>
      <c r="Q1759" s="3"/>
      <c r="R1759" s="3"/>
      <c r="S1759" s="3"/>
      <c r="T1759" s="3"/>
      <c r="U1759" s="3"/>
      <c r="V1759" s="3"/>
      <c r="W1759" s="3"/>
      <c r="X1759" s="3"/>
      <c r="Y1759" s="3"/>
      <c r="Z1759" s="3"/>
      <c r="AA1759" s="3"/>
      <c r="AB1759" s="3"/>
      <c r="AC1759" s="3"/>
      <c r="AD1759" s="3"/>
      <c r="AE1759" s="3"/>
      <c r="AF1759" s="3">
        <f t="shared" si="40"/>
        <v>20</v>
      </c>
      <c r="AG1759" s="3">
        <f>_xlfn.ISOWEEKNUM(EDF[[#This Row],[Date]])</f>
        <v>51</v>
      </c>
      <c r="AH1759" s="3">
        <f>YEAR(EDF[[#This Row],[Date]])</f>
        <v>2023</v>
      </c>
      <c r="AI1759" s="3"/>
      <c r="AJ1759" s="3"/>
      <c r="AK1759" s="3"/>
    </row>
    <row r="1760" spans="1:37" x14ac:dyDescent="0.2">
      <c r="A1760" s="1">
        <v>45279.351504629631</v>
      </c>
      <c r="B1760" s="3" t="s">
        <v>135</v>
      </c>
      <c r="C1760" s="2">
        <v>45279</v>
      </c>
      <c r="D1760" s="3" t="s">
        <v>336</v>
      </c>
      <c r="E1760" s="3">
        <v>4</v>
      </c>
      <c r="F1760" s="3">
        <v>4</v>
      </c>
      <c r="G1760" s="3">
        <v>3</v>
      </c>
      <c r="H1760" s="3">
        <v>2</v>
      </c>
      <c r="I1760" s="3">
        <v>3</v>
      </c>
      <c r="J1760" s="3">
        <v>4</v>
      </c>
      <c r="K1760" s="3"/>
      <c r="L1760" s="3"/>
      <c r="M1760" s="3"/>
      <c r="N1760" s="3"/>
      <c r="O1760" s="3"/>
      <c r="P1760" s="3"/>
      <c r="Q1760" s="3"/>
      <c r="R1760" s="3"/>
      <c r="S1760" s="3"/>
      <c r="T1760" s="3"/>
      <c r="U1760" s="3"/>
      <c r="V1760" s="3"/>
      <c r="W1760" s="3"/>
      <c r="X1760" s="3"/>
      <c r="Y1760" s="3"/>
      <c r="Z1760" s="3"/>
      <c r="AA1760" s="3"/>
      <c r="AB1760" s="3"/>
      <c r="AC1760" s="3"/>
      <c r="AD1760" s="3"/>
      <c r="AE1760" s="3"/>
      <c r="AF1760" s="3">
        <f t="shared" si="40"/>
        <v>20</v>
      </c>
      <c r="AG1760" s="3">
        <f>_xlfn.ISOWEEKNUM(EDF[[#This Row],[Date]])</f>
        <v>51</v>
      </c>
      <c r="AH1760" s="3">
        <f>YEAR(EDF[[#This Row],[Date]])</f>
        <v>2023</v>
      </c>
      <c r="AI1760" s="3"/>
      <c r="AJ1760" s="3"/>
      <c r="AK1760" s="3"/>
    </row>
    <row r="1761" spans="1:37" x14ac:dyDescent="0.2">
      <c r="A1761" s="1">
        <v>45279.361805555556</v>
      </c>
      <c r="B1761" s="3" t="s">
        <v>86</v>
      </c>
      <c r="C1761" s="2">
        <v>45279</v>
      </c>
      <c r="D1761" s="3" t="s">
        <v>336</v>
      </c>
      <c r="E1761" s="3">
        <v>4</v>
      </c>
      <c r="F1761" s="3">
        <v>3</v>
      </c>
      <c r="G1761" s="3">
        <v>3</v>
      </c>
      <c r="H1761" s="3">
        <v>3</v>
      </c>
      <c r="I1761" s="3">
        <v>4</v>
      </c>
      <c r="J1761" s="3">
        <v>4</v>
      </c>
      <c r="K1761" s="3"/>
      <c r="L1761" s="3"/>
      <c r="M1761" s="3"/>
      <c r="N1761" s="3"/>
      <c r="O1761" s="3"/>
      <c r="P1761" s="3"/>
      <c r="Q1761" s="3"/>
      <c r="R1761" s="3"/>
      <c r="S1761" s="3"/>
      <c r="T1761" s="3"/>
      <c r="U1761" s="3"/>
      <c r="V1761" s="3"/>
      <c r="W1761" s="3"/>
      <c r="X1761" s="3"/>
      <c r="Y1761" s="3"/>
      <c r="Z1761" s="3"/>
      <c r="AA1761" s="3"/>
      <c r="AB1761" s="3"/>
      <c r="AC1761" s="3"/>
      <c r="AD1761" s="3"/>
      <c r="AE1761" s="3" t="s">
        <v>526</v>
      </c>
      <c r="AF1761" s="3">
        <f t="shared" si="40"/>
        <v>21</v>
      </c>
      <c r="AG1761" s="3">
        <f>_xlfn.ISOWEEKNUM(EDF[[#This Row],[Date]])</f>
        <v>51</v>
      </c>
      <c r="AH1761" s="3">
        <f>YEAR(EDF[[#This Row],[Date]])</f>
        <v>2023</v>
      </c>
      <c r="AI1761" s="3"/>
      <c r="AJ1761" s="3"/>
      <c r="AK1761" s="3"/>
    </row>
    <row r="1762" spans="1:37" x14ac:dyDescent="0.2">
      <c r="A1762" s="1">
        <v>45279.400810185187</v>
      </c>
      <c r="B1762" s="3" t="s">
        <v>496</v>
      </c>
      <c r="C1762" s="2">
        <v>45279</v>
      </c>
      <c r="D1762" s="3" t="s">
        <v>336</v>
      </c>
      <c r="E1762" s="3">
        <v>3</v>
      </c>
      <c r="F1762" s="3">
        <v>3</v>
      </c>
      <c r="G1762" s="3">
        <v>3</v>
      </c>
      <c r="H1762" s="3">
        <v>3</v>
      </c>
      <c r="I1762" s="3">
        <v>3</v>
      </c>
      <c r="J1762" s="3">
        <v>3</v>
      </c>
      <c r="K1762" s="3"/>
      <c r="L1762" s="3">
        <v>5</v>
      </c>
      <c r="M1762" s="3"/>
      <c r="N1762" s="3"/>
      <c r="O1762" s="3"/>
      <c r="P1762" s="3"/>
      <c r="Q1762" s="3"/>
      <c r="R1762" s="3"/>
      <c r="S1762" s="3"/>
      <c r="T1762" s="3"/>
      <c r="U1762" s="3"/>
      <c r="V1762" s="3"/>
      <c r="W1762" s="3"/>
      <c r="X1762" s="3"/>
      <c r="Y1762" s="3" t="s">
        <v>335</v>
      </c>
      <c r="Z1762" s="3"/>
      <c r="AA1762" s="3"/>
      <c r="AB1762" s="3"/>
      <c r="AC1762" s="3"/>
      <c r="AD1762" s="3"/>
      <c r="AE1762" s="3"/>
      <c r="AF1762" s="3">
        <f t="shared" si="40"/>
        <v>18</v>
      </c>
      <c r="AG1762" s="3">
        <f>_xlfn.ISOWEEKNUM(EDF[[#This Row],[Date]])</f>
        <v>51</v>
      </c>
      <c r="AH1762" s="3">
        <f>YEAR(EDF[[#This Row],[Date]])</f>
        <v>2023</v>
      </c>
      <c r="AI1762" s="3"/>
      <c r="AJ1762" s="3"/>
      <c r="AK1762" s="3"/>
    </row>
    <row r="1763" spans="1:37" x14ac:dyDescent="0.2">
      <c r="A1763" s="1">
        <v>45279.402812499997</v>
      </c>
      <c r="B1763" s="3" t="s">
        <v>106</v>
      </c>
      <c r="C1763" s="2">
        <v>45279</v>
      </c>
      <c r="D1763" s="3" t="s">
        <v>344</v>
      </c>
      <c r="E1763" s="3">
        <v>4</v>
      </c>
      <c r="F1763" s="3">
        <v>3</v>
      </c>
      <c r="G1763" s="3">
        <v>3</v>
      </c>
      <c r="H1763" s="3">
        <v>4</v>
      </c>
      <c r="I1763" s="3">
        <v>4</v>
      </c>
      <c r="J1763" s="3">
        <v>4</v>
      </c>
      <c r="K1763" s="3"/>
      <c r="L1763" s="3"/>
      <c r="M1763" s="3"/>
      <c r="N1763" s="3"/>
      <c r="O1763" s="3"/>
      <c r="P1763" s="3"/>
      <c r="Q1763" s="3"/>
      <c r="R1763" s="3"/>
      <c r="S1763" s="3"/>
      <c r="T1763" s="3"/>
      <c r="U1763" s="3"/>
      <c r="V1763" s="3"/>
      <c r="W1763" s="3"/>
      <c r="X1763" s="3"/>
      <c r="Y1763" s="3"/>
      <c r="Z1763" s="3"/>
      <c r="AA1763" s="3"/>
      <c r="AB1763" s="3"/>
      <c r="AC1763" s="3"/>
      <c r="AD1763" s="3"/>
      <c r="AE1763" s="3"/>
      <c r="AF1763" s="3">
        <f t="shared" si="40"/>
        <v>22</v>
      </c>
      <c r="AG1763" s="3">
        <f>_xlfn.ISOWEEKNUM(EDF[[#This Row],[Date]])</f>
        <v>51</v>
      </c>
      <c r="AH1763" s="3">
        <f>YEAR(EDF[[#This Row],[Date]])</f>
        <v>2023</v>
      </c>
      <c r="AI1763" s="3"/>
      <c r="AJ1763" s="3"/>
      <c r="AK1763" s="3"/>
    </row>
    <row r="1764" spans="1:37" x14ac:dyDescent="0.2">
      <c r="A1764" s="1">
        <v>45279.423252314817</v>
      </c>
      <c r="B1764" s="3" t="s">
        <v>191</v>
      </c>
      <c r="C1764" s="2">
        <v>45279</v>
      </c>
      <c r="D1764" s="3" t="s">
        <v>334</v>
      </c>
      <c r="E1764" s="3">
        <v>5</v>
      </c>
      <c r="F1764" s="3">
        <v>5</v>
      </c>
      <c r="G1764" s="3">
        <v>5</v>
      </c>
      <c r="H1764" s="3">
        <v>4</v>
      </c>
      <c r="I1764" s="3">
        <v>5</v>
      </c>
      <c r="J1764" s="3">
        <v>4</v>
      </c>
      <c r="K1764" s="3"/>
      <c r="L1764" s="3">
        <v>1</v>
      </c>
      <c r="M1764" s="3"/>
      <c r="N1764" s="3"/>
      <c r="O1764" s="3"/>
      <c r="P1764" s="3"/>
      <c r="Q1764" s="3"/>
      <c r="R1764" s="3"/>
      <c r="S1764" s="3"/>
      <c r="T1764" s="3"/>
      <c r="U1764" s="3"/>
      <c r="V1764" s="3"/>
      <c r="W1764" s="3"/>
      <c r="X1764" s="3"/>
      <c r="Y1764" s="3"/>
      <c r="Z1764" s="3" t="s">
        <v>337</v>
      </c>
      <c r="AA1764" s="3"/>
      <c r="AB1764" s="3"/>
      <c r="AC1764" s="3"/>
      <c r="AD1764" s="3"/>
      <c r="AE1764" s="3"/>
      <c r="AF1764" s="3">
        <f t="shared" si="40"/>
        <v>28</v>
      </c>
      <c r="AG1764" s="3">
        <f>_xlfn.ISOWEEKNUM(EDF[[#This Row],[Date]])</f>
        <v>51</v>
      </c>
      <c r="AH1764" s="3">
        <f>YEAR(EDF[[#This Row],[Date]])</f>
        <v>2023</v>
      </c>
      <c r="AI1764" s="3"/>
      <c r="AJ1764" s="3"/>
      <c r="AK1764" s="3"/>
    </row>
    <row r="1765" spans="1:37" x14ac:dyDescent="0.2">
      <c r="A1765" s="1">
        <v>45279.450787037036</v>
      </c>
      <c r="B1765" s="3" t="s">
        <v>83</v>
      </c>
      <c r="C1765" s="2">
        <v>45279</v>
      </c>
      <c r="D1765" s="3" t="s">
        <v>343</v>
      </c>
      <c r="E1765" s="3">
        <v>5</v>
      </c>
      <c r="F1765" s="3">
        <v>4</v>
      </c>
      <c r="G1765" s="3">
        <v>3</v>
      </c>
      <c r="H1765" s="3">
        <v>4</v>
      </c>
      <c r="I1765" s="3">
        <v>4</v>
      </c>
      <c r="J1765" s="3">
        <v>4</v>
      </c>
      <c r="K1765" s="3"/>
      <c r="L1765" s="3"/>
      <c r="M1765" s="3"/>
      <c r="N1765" s="3"/>
      <c r="O1765" s="3"/>
      <c r="P1765" s="3"/>
      <c r="Q1765" s="3"/>
      <c r="R1765" s="3"/>
      <c r="S1765" s="3"/>
      <c r="T1765" s="3"/>
      <c r="U1765" s="3"/>
      <c r="V1765" s="3"/>
      <c r="W1765" s="3"/>
      <c r="X1765" s="3"/>
      <c r="Y1765" s="3"/>
      <c r="Z1765" s="3"/>
      <c r="AA1765" s="3"/>
      <c r="AB1765" s="3"/>
      <c r="AC1765" s="3"/>
      <c r="AD1765" s="3"/>
      <c r="AE1765" s="3"/>
      <c r="AF1765" s="3">
        <f t="shared" si="40"/>
        <v>24</v>
      </c>
      <c r="AG1765" s="3">
        <f>_xlfn.ISOWEEKNUM(EDF[[#This Row],[Date]])</f>
        <v>51</v>
      </c>
      <c r="AH1765" s="3">
        <f>YEAR(EDF[[#This Row],[Date]])</f>
        <v>2023</v>
      </c>
      <c r="AI1765" s="3"/>
      <c r="AJ1765" s="3"/>
      <c r="AK1765" s="3"/>
    </row>
    <row r="1766" spans="1:37" x14ac:dyDescent="0.2">
      <c r="A1766" s="1">
        <v>45279.463333333333</v>
      </c>
      <c r="B1766" s="3" t="s">
        <v>230</v>
      </c>
      <c r="C1766" s="2">
        <v>45279</v>
      </c>
      <c r="D1766" s="3" t="s">
        <v>334</v>
      </c>
      <c r="E1766" s="3">
        <v>4</v>
      </c>
      <c r="F1766" s="3">
        <v>4</v>
      </c>
      <c r="G1766" s="3">
        <v>4</v>
      </c>
      <c r="H1766" s="3">
        <v>3</v>
      </c>
      <c r="I1766" s="3">
        <v>4</v>
      </c>
      <c r="J1766" s="3">
        <v>4</v>
      </c>
      <c r="K1766" s="3"/>
      <c r="L1766" s="3"/>
      <c r="M1766" s="3"/>
      <c r="N1766" s="3"/>
      <c r="O1766" s="3"/>
      <c r="P1766" s="3"/>
      <c r="Q1766" s="3"/>
      <c r="R1766" s="3"/>
      <c r="S1766" s="3"/>
      <c r="T1766" s="3"/>
      <c r="U1766" s="3"/>
      <c r="V1766" s="3"/>
      <c r="W1766" s="3"/>
      <c r="X1766" s="3"/>
      <c r="Y1766" s="3"/>
      <c r="Z1766" s="3"/>
      <c r="AA1766" s="3"/>
      <c r="AB1766" s="3"/>
      <c r="AC1766" s="3"/>
      <c r="AD1766" s="3"/>
      <c r="AE1766" s="3"/>
      <c r="AF1766" s="3">
        <f t="shared" si="40"/>
        <v>23</v>
      </c>
      <c r="AG1766" s="3">
        <f>_xlfn.ISOWEEKNUM(EDF[[#This Row],[Date]])</f>
        <v>51</v>
      </c>
      <c r="AH1766" s="3">
        <f>YEAR(EDF[[#This Row],[Date]])</f>
        <v>2023</v>
      </c>
      <c r="AI1766" s="3"/>
      <c r="AJ1766" s="3"/>
      <c r="AK1766" s="3"/>
    </row>
    <row r="1767" spans="1:37" x14ac:dyDescent="0.2">
      <c r="A1767" s="1">
        <v>45279.607418981483</v>
      </c>
      <c r="B1767" s="3" t="s">
        <v>211</v>
      </c>
      <c r="C1767" s="2">
        <v>45279</v>
      </c>
      <c r="D1767" s="3" t="s">
        <v>343</v>
      </c>
      <c r="E1767" s="3">
        <v>4</v>
      </c>
      <c r="F1767" s="3">
        <v>3</v>
      </c>
      <c r="G1767" s="3">
        <v>3</v>
      </c>
      <c r="H1767" s="3">
        <v>3</v>
      </c>
      <c r="I1767" s="3">
        <v>4</v>
      </c>
      <c r="J1767" s="3">
        <v>4</v>
      </c>
      <c r="K1767" s="3"/>
      <c r="L1767" s="3"/>
      <c r="M1767" s="3"/>
      <c r="N1767" s="3"/>
      <c r="O1767" s="3"/>
      <c r="P1767" s="3"/>
      <c r="Q1767" s="3"/>
      <c r="R1767" s="3"/>
      <c r="S1767" s="3"/>
      <c r="T1767" s="3"/>
      <c r="U1767" s="3"/>
      <c r="V1767" s="3"/>
      <c r="W1767" s="3"/>
      <c r="X1767" s="3"/>
      <c r="Y1767" s="3"/>
      <c r="Z1767" s="3"/>
      <c r="AA1767" s="3"/>
      <c r="AB1767" s="3"/>
      <c r="AC1767" s="3"/>
      <c r="AD1767" s="3"/>
      <c r="AE1767" s="3"/>
      <c r="AF1767" s="3">
        <f t="shared" si="40"/>
        <v>21</v>
      </c>
      <c r="AG1767" s="3">
        <f>_xlfn.ISOWEEKNUM(EDF[[#This Row],[Date]])</f>
        <v>51</v>
      </c>
      <c r="AH1767" s="3">
        <f>YEAR(EDF[[#This Row],[Date]])</f>
        <v>2023</v>
      </c>
      <c r="AI1767" s="3"/>
      <c r="AJ1767" s="3"/>
      <c r="AK1767" s="3"/>
    </row>
    <row r="1768" spans="1:37" x14ac:dyDescent="0.2">
      <c r="A1768" s="1">
        <v>45279.686793981484</v>
      </c>
      <c r="B1768" s="3" t="s">
        <v>131</v>
      </c>
      <c r="C1768" s="2">
        <v>45279</v>
      </c>
      <c r="D1768" s="3" t="s">
        <v>343</v>
      </c>
      <c r="E1768" s="3">
        <v>2</v>
      </c>
      <c r="F1768" s="3">
        <v>3</v>
      </c>
      <c r="G1768" s="3">
        <v>3</v>
      </c>
      <c r="H1768" s="3">
        <v>4</v>
      </c>
      <c r="I1768" s="3">
        <v>3</v>
      </c>
      <c r="J1768" s="3">
        <v>3</v>
      </c>
      <c r="K1768" s="3"/>
      <c r="L1768" s="3"/>
      <c r="M1768" s="3"/>
      <c r="N1768" s="3"/>
      <c r="O1768" s="3"/>
      <c r="P1768" s="3"/>
      <c r="Q1768" s="3"/>
      <c r="R1768" s="3"/>
      <c r="S1768" s="3"/>
      <c r="T1768" s="3"/>
      <c r="U1768" s="3"/>
      <c r="V1768" s="3"/>
      <c r="W1768" s="3"/>
      <c r="X1768" s="3"/>
      <c r="Y1768" s="3"/>
      <c r="Z1768" s="3"/>
      <c r="AA1768" s="3"/>
      <c r="AB1768" s="3"/>
      <c r="AC1768" s="3"/>
      <c r="AD1768" s="3"/>
      <c r="AE1768" s="3"/>
      <c r="AF1768" s="3">
        <f t="shared" si="40"/>
        <v>18</v>
      </c>
      <c r="AG1768" s="3">
        <f>_xlfn.ISOWEEKNUM(EDF[[#This Row],[Date]])</f>
        <v>51</v>
      </c>
      <c r="AH1768" s="3">
        <f>YEAR(EDF[[#This Row],[Date]])</f>
        <v>2023</v>
      </c>
      <c r="AI1768" s="3"/>
      <c r="AJ1768" s="3"/>
      <c r="AK1768" s="3"/>
    </row>
    <row r="1769" spans="1:37" x14ac:dyDescent="0.2">
      <c r="A1769" s="1">
        <v>45279.686932870369</v>
      </c>
      <c r="B1769" s="3" t="s">
        <v>89</v>
      </c>
      <c r="C1769" s="2">
        <v>45279</v>
      </c>
      <c r="D1769" s="3" t="s">
        <v>344</v>
      </c>
      <c r="E1769" s="3">
        <v>4</v>
      </c>
      <c r="F1769" s="3">
        <v>5</v>
      </c>
      <c r="G1769" s="3">
        <v>3</v>
      </c>
      <c r="H1769" s="3">
        <v>3</v>
      </c>
      <c r="I1769" s="3">
        <v>4</v>
      </c>
      <c r="J1769" s="3">
        <v>4</v>
      </c>
      <c r="K1769" s="3"/>
      <c r="L1769" s="3">
        <v>4</v>
      </c>
      <c r="M1769" s="3"/>
      <c r="N1769" s="3"/>
      <c r="O1769" s="3" t="s">
        <v>335</v>
      </c>
      <c r="P1769" s="3" t="s">
        <v>335</v>
      </c>
      <c r="Q1769" s="3"/>
      <c r="R1769" s="3"/>
      <c r="S1769" s="3"/>
      <c r="T1769" s="3"/>
      <c r="U1769" s="3"/>
      <c r="V1769" s="3"/>
      <c r="W1769" s="3"/>
      <c r="X1769" s="3"/>
      <c r="Y1769" s="3"/>
      <c r="Z1769" s="3"/>
      <c r="AA1769" s="3"/>
      <c r="AB1769" s="3"/>
      <c r="AC1769" s="3"/>
      <c r="AD1769" s="3"/>
      <c r="AE1769" s="3"/>
      <c r="AF1769" s="3">
        <f t="shared" si="40"/>
        <v>23</v>
      </c>
      <c r="AG1769" s="3">
        <f>_xlfn.ISOWEEKNUM(EDF[[#This Row],[Date]])</f>
        <v>51</v>
      </c>
      <c r="AH1769" s="3">
        <f>YEAR(EDF[[#This Row],[Date]])</f>
        <v>2023</v>
      </c>
      <c r="AI1769" s="3"/>
      <c r="AJ1769" s="3"/>
      <c r="AK1769" s="3"/>
    </row>
    <row r="1770" spans="1:37" x14ac:dyDescent="0.2">
      <c r="A1770" s="1">
        <v>45279.687268518515</v>
      </c>
      <c r="B1770" s="3" t="s">
        <v>93</v>
      </c>
      <c r="C1770" s="2">
        <v>45279</v>
      </c>
      <c r="D1770" s="3" t="s">
        <v>334</v>
      </c>
      <c r="E1770" s="3">
        <v>2</v>
      </c>
      <c r="F1770" s="3">
        <v>3</v>
      </c>
      <c r="G1770" s="3">
        <v>2</v>
      </c>
      <c r="H1770" s="3">
        <v>3</v>
      </c>
      <c r="I1770" s="3">
        <v>3</v>
      </c>
      <c r="J1770" s="3">
        <v>4</v>
      </c>
      <c r="K1770" s="3"/>
      <c r="L1770" s="3"/>
      <c r="M1770" s="3" t="s">
        <v>335</v>
      </c>
      <c r="N1770" s="3"/>
      <c r="O1770" s="3"/>
      <c r="P1770" s="3"/>
      <c r="Q1770" s="3"/>
      <c r="R1770" s="3"/>
      <c r="S1770" s="3"/>
      <c r="T1770" s="3"/>
      <c r="U1770" s="3"/>
      <c r="V1770" s="3"/>
      <c r="W1770" s="3"/>
      <c r="X1770" s="3"/>
      <c r="Y1770" s="3"/>
      <c r="Z1770" s="3"/>
      <c r="AA1770" s="3"/>
      <c r="AB1770" s="3"/>
      <c r="AC1770" s="3"/>
      <c r="AD1770" s="3"/>
      <c r="AE1770" s="3"/>
      <c r="AF1770" s="3">
        <f t="shared" si="40"/>
        <v>17</v>
      </c>
      <c r="AG1770" s="3">
        <f>_xlfn.ISOWEEKNUM(EDF[[#This Row],[Date]])</f>
        <v>51</v>
      </c>
      <c r="AH1770" s="3">
        <f>YEAR(EDF[[#This Row],[Date]])</f>
        <v>2023</v>
      </c>
      <c r="AI1770" s="3"/>
      <c r="AJ1770" s="3"/>
      <c r="AK1770" s="3"/>
    </row>
    <row r="1771" spans="1:37" x14ac:dyDescent="0.2">
      <c r="A1771" s="1">
        <v>45279.687719907408</v>
      </c>
      <c r="B1771" s="3" t="s">
        <v>78</v>
      </c>
      <c r="C1771" s="2">
        <v>45279</v>
      </c>
      <c r="D1771" s="3" t="s">
        <v>334</v>
      </c>
      <c r="E1771" s="3">
        <v>3</v>
      </c>
      <c r="F1771" s="3">
        <v>3</v>
      </c>
      <c r="G1771" s="3">
        <v>2</v>
      </c>
      <c r="H1771" s="3">
        <v>1</v>
      </c>
      <c r="I1771" s="3">
        <v>3</v>
      </c>
      <c r="J1771" s="3">
        <v>4</v>
      </c>
      <c r="K1771" s="3" t="s">
        <v>527</v>
      </c>
      <c r="L1771" s="3"/>
      <c r="M1771" s="3"/>
      <c r="N1771" s="3"/>
      <c r="O1771" s="3"/>
      <c r="P1771" s="3"/>
      <c r="Q1771" s="3"/>
      <c r="R1771" s="3"/>
      <c r="S1771" s="3"/>
      <c r="T1771" s="3"/>
      <c r="U1771" s="3"/>
      <c r="V1771" s="3"/>
      <c r="W1771" s="3"/>
      <c r="X1771" s="3"/>
      <c r="Y1771" s="3"/>
      <c r="Z1771" s="3"/>
      <c r="AA1771" s="3"/>
      <c r="AB1771" s="3"/>
      <c r="AC1771" s="3"/>
      <c r="AD1771" s="3"/>
      <c r="AE1771" s="3"/>
      <c r="AF1771" s="3">
        <f t="shared" si="40"/>
        <v>16</v>
      </c>
      <c r="AG1771" s="3">
        <f>_xlfn.ISOWEEKNUM(EDF[[#This Row],[Date]])</f>
        <v>51</v>
      </c>
      <c r="AH1771" s="3">
        <f>YEAR(EDF[[#This Row],[Date]])</f>
        <v>2023</v>
      </c>
      <c r="AI1771" s="3"/>
      <c r="AJ1771" s="3"/>
      <c r="AK1771" s="3"/>
    </row>
    <row r="1772" spans="1:37" x14ac:dyDescent="0.2">
      <c r="A1772" s="1">
        <v>45279.688101851854</v>
      </c>
      <c r="B1772" s="3" t="s">
        <v>142</v>
      </c>
      <c r="C1772" s="2">
        <v>45279</v>
      </c>
      <c r="D1772" s="3" t="s">
        <v>343</v>
      </c>
      <c r="E1772" s="3">
        <v>5</v>
      </c>
      <c r="F1772" s="3">
        <v>4</v>
      </c>
      <c r="G1772" s="3">
        <v>4</v>
      </c>
      <c r="H1772" s="3">
        <v>4</v>
      </c>
      <c r="I1772" s="3">
        <v>3</v>
      </c>
      <c r="J1772" s="3">
        <v>4</v>
      </c>
      <c r="K1772" s="3"/>
      <c r="L1772" s="3"/>
      <c r="M1772" s="3"/>
      <c r="N1772" s="3"/>
      <c r="O1772" s="3"/>
      <c r="P1772" s="3"/>
      <c r="Q1772" s="3"/>
      <c r="R1772" s="3"/>
      <c r="S1772" s="3"/>
      <c r="T1772" s="3"/>
      <c r="U1772" s="3"/>
      <c r="V1772" s="3"/>
      <c r="W1772" s="3"/>
      <c r="X1772" s="3"/>
      <c r="Y1772" s="3"/>
      <c r="Z1772" s="3"/>
      <c r="AA1772" s="3"/>
      <c r="AB1772" s="3"/>
      <c r="AC1772" s="3"/>
      <c r="AD1772" s="3"/>
      <c r="AE1772" s="3"/>
      <c r="AF1772" s="3">
        <f t="shared" si="40"/>
        <v>24</v>
      </c>
      <c r="AG1772" s="3">
        <f>_xlfn.ISOWEEKNUM(EDF[[#This Row],[Date]])</f>
        <v>51</v>
      </c>
      <c r="AH1772" s="3">
        <f>YEAR(EDF[[#This Row],[Date]])</f>
        <v>2023</v>
      </c>
      <c r="AI1772" s="3"/>
      <c r="AJ1772" s="3"/>
      <c r="AK1772" s="3"/>
    </row>
    <row r="1773" spans="1:37" x14ac:dyDescent="0.2">
      <c r="A1773" s="1">
        <v>45279.689363425925</v>
      </c>
      <c r="B1773" s="3" t="s">
        <v>109</v>
      </c>
      <c r="C1773" s="2">
        <v>45279</v>
      </c>
      <c r="D1773" s="3" t="s">
        <v>334</v>
      </c>
      <c r="E1773" s="3">
        <v>5</v>
      </c>
      <c r="F1773" s="3">
        <v>4</v>
      </c>
      <c r="G1773" s="3">
        <v>5</v>
      </c>
      <c r="H1773" s="3">
        <v>4</v>
      </c>
      <c r="I1773" s="3">
        <v>3</v>
      </c>
      <c r="J1773" s="3">
        <v>4</v>
      </c>
      <c r="K1773" s="3"/>
      <c r="L1773" s="3">
        <v>5</v>
      </c>
      <c r="M1773" s="3"/>
      <c r="N1773" s="3"/>
      <c r="O1773" s="3"/>
      <c r="P1773" s="3"/>
      <c r="Q1773" s="3"/>
      <c r="R1773" s="3"/>
      <c r="S1773" s="3"/>
      <c r="T1773" s="3"/>
      <c r="U1773" s="3"/>
      <c r="V1773" s="3"/>
      <c r="W1773" s="3"/>
      <c r="X1773" s="3"/>
      <c r="Y1773" s="3"/>
      <c r="Z1773" s="3"/>
      <c r="AA1773" s="3"/>
      <c r="AB1773" s="3"/>
      <c r="AC1773" s="3"/>
      <c r="AD1773" s="3"/>
      <c r="AE1773" s="3" t="s">
        <v>528</v>
      </c>
      <c r="AF1773" s="3">
        <f t="shared" si="40"/>
        <v>25</v>
      </c>
      <c r="AG1773" s="3">
        <f>_xlfn.ISOWEEKNUM(EDF[[#This Row],[Date]])</f>
        <v>51</v>
      </c>
      <c r="AH1773" s="3">
        <f>YEAR(EDF[[#This Row],[Date]])</f>
        <v>2023</v>
      </c>
      <c r="AI1773" s="3"/>
      <c r="AJ1773" s="3"/>
      <c r="AK1773" s="3"/>
    </row>
    <row r="1774" spans="1:37" x14ac:dyDescent="0.2">
      <c r="A1774" s="1">
        <v>45279.692407407405</v>
      </c>
      <c r="B1774" s="3" t="s">
        <v>192</v>
      </c>
      <c r="C1774" s="2">
        <v>45279</v>
      </c>
      <c r="D1774" s="3" t="s">
        <v>334</v>
      </c>
      <c r="E1774" s="3">
        <v>3</v>
      </c>
      <c r="F1774" s="3">
        <v>3</v>
      </c>
      <c r="G1774" s="3">
        <v>3</v>
      </c>
      <c r="H1774" s="3">
        <v>4</v>
      </c>
      <c r="I1774" s="3">
        <v>4</v>
      </c>
      <c r="J1774" s="3">
        <v>4</v>
      </c>
      <c r="K1774" s="3"/>
      <c r="L1774" s="3">
        <v>1</v>
      </c>
      <c r="M1774" s="3"/>
      <c r="N1774" s="3"/>
      <c r="O1774" s="3"/>
      <c r="P1774" s="3"/>
      <c r="Q1774" s="3"/>
      <c r="R1774" s="3"/>
      <c r="S1774" s="3"/>
      <c r="T1774" s="3"/>
      <c r="U1774" s="3"/>
      <c r="V1774" s="3"/>
      <c r="W1774" s="3"/>
      <c r="X1774" s="3"/>
      <c r="Y1774" s="3"/>
      <c r="Z1774" s="3" t="s">
        <v>339</v>
      </c>
      <c r="AA1774" s="3"/>
      <c r="AB1774" s="3"/>
      <c r="AC1774" s="3"/>
      <c r="AD1774" s="3"/>
      <c r="AE1774" s="3"/>
      <c r="AF1774" s="3">
        <f t="shared" si="40"/>
        <v>21</v>
      </c>
      <c r="AG1774" s="3">
        <f>_xlfn.ISOWEEKNUM(EDF[[#This Row],[Date]])</f>
        <v>51</v>
      </c>
      <c r="AH1774" s="3">
        <f>YEAR(EDF[[#This Row],[Date]])</f>
        <v>2023</v>
      </c>
      <c r="AI1774" s="3"/>
      <c r="AJ1774" s="3"/>
      <c r="AK1774" s="3"/>
    </row>
    <row r="1775" spans="1:37" x14ac:dyDescent="0.2">
      <c r="A1775" s="1">
        <v>45279.700671296298</v>
      </c>
      <c r="B1775" s="3" t="s">
        <v>243</v>
      </c>
      <c r="C1775" s="2">
        <v>45279</v>
      </c>
      <c r="D1775" s="3" t="s">
        <v>334</v>
      </c>
      <c r="E1775" s="3">
        <v>4</v>
      </c>
      <c r="F1775" s="3">
        <v>4</v>
      </c>
      <c r="G1775" s="3">
        <v>3</v>
      </c>
      <c r="H1775" s="3">
        <v>3</v>
      </c>
      <c r="I1775" s="3">
        <v>3</v>
      </c>
      <c r="J1775" s="3">
        <v>4</v>
      </c>
      <c r="K1775" s="3"/>
      <c r="L1775" s="3"/>
      <c r="M1775" s="3"/>
      <c r="N1775" s="3"/>
      <c r="O1775" s="3"/>
      <c r="P1775" s="3"/>
      <c r="Q1775" s="3"/>
      <c r="R1775" s="3"/>
      <c r="S1775" s="3"/>
      <c r="T1775" s="3"/>
      <c r="U1775" s="3"/>
      <c r="V1775" s="3"/>
      <c r="W1775" s="3"/>
      <c r="X1775" s="3"/>
      <c r="Y1775" s="3"/>
      <c r="Z1775" s="3"/>
      <c r="AA1775" s="3"/>
      <c r="AB1775" s="3"/>
      <c r="AC1775" s="3"/>
      <c r="AD1775" s="3"/>
      <c r="AE1775" s="3"/>
      <c r="AF1775" s="3">
        <f t="shared" si="40"/>
        <v>21</v>
      </c>
      <c r="AG1775" s="3">
        <f>_xlfn.ISOWEEKNUM(EDF[[#This Row],[Date]])</f>
        <v>51</v>
      </c>
      <c r="AH1775" s="3">
        <f>YEAR(EDF[[#This Row],[Date]])</f>
        <v>2023</v>
      </c>
      <c r="AI1775" s="3"/>
      <c r="AJ1775" s="3"/>
      <c r="AK1775" s="3"/>
    </row>
    <row r="1776" spans="1:37" x14ac:dyDescent="0.2">
      <c r="A1776" s="1">
        <v>45280.323796296296</v>
      </c>
      <c r="B1776" s="3" t="s">
        <v>86</v>
      </c>
      <c r="C1776" s="2">
        <v>45280</v>
      </c>
      <c r="D1776" s="3" t="s">
        <v>336</v>
      </c>
      <c r="E1776" s="3">
        <v>3</v>
      </c>
      <c r="F1776" s="3">
        <v>4</v>
      </c>
      <c r="G1776" s="3">
        <v>3</v>
      </c>
      <c r="H1776" s="3">
        <v>2</v>
      </c>
      <c r="I1776" s="3">
        <v>4</v>
      </c>
      <c r="J1776" s="3">
        <v>4</v>
      </c>
      <c r="K1776" s="3"/>
      <c r="L1776" s="3"/>
      <c r="M1776" s="3"/>
      <c r="N1776" s="3"/>
      <c r="O1776" s="3"/>
      <c r="P1776" s="3"/>
      <c r="Q1776" s="3"/>
      <c r="R1776" s="3"/>
      <c r="S1776" s="3"/>
      <c r="T1776" s="3"/>
      <c r="U1776" s="3"/>
      <c r="V1776" s="3"/>
      <c r="W1776" s="3"/>
      <c r="X1776" s="3"/>
      <c r="Y1776" s="3"/>
      <c r="Z1776" s="3"/>
      <c r="AA1776" s="3"/>
      <c r="AB1776" s="3"/>
      <c r="AC1776" s="3"/>
      <c r="AD1776" s="3"/>
      <c r="AE1776" s="3"/>
      <c r="AF1776" s="3">
        <f t="shared" si="40"/>
        <v>20</v>
      </c>
      <c r="AG1776" s="3">
        <f>_xlfn.ISOWEEKNUM(EDF[[#This Row],[Date]])</f>
        <v>51</v>
      </c>
      <c r="AH1776" s="3">
        <f>YEAR(EDF[[#This Row],[Date]])</f>
        <v>2023</v>
      </c>
      <c r="AI1776" s="3"/>
      <c r="AJ1776" s="3"/>
      <c r="AK1776" s="3"/>
    </row>
    <row r="1777" spans="1:37" x14ac:dyDescent="0.2">
      <c r="A1777" s="1">
        <v>45280.399305555555</v>
      </c>
      <c r="B1777" s="3" t="s">
        <v>83</v>
      </c>
      <c r="C1777" s="2">
        <v>45280</v>
      </c>
      <c r="D1777" s="3" t="s">
        <v>343</v>
      </c>
      <c r="E1777" s="3">
        <v>3</v>
      </c>
      <c r="F1777" s="3">
        <v>3</v>
      </c>
      <c r="G1777" s="3">
        <v>2</v>
      </c>
      <c r="H1777" s="3">
        <v>3</v>
      </c>
      <c r="I1777" s="3">
        <v>3</v>
      </c>
      <c r="J1777" s="3">
        <v>4</v>
      </c>
      <c r="K1777" s="3"/>
      <c r="L1777" s="3"/>
      <c r="M1777" s="3"/>
      <c r="N1777" s="3"/>
      <c r="O1777" s="3"/>
      <c r="P1777" s="3"/>
      <c r="Q1777" s="3"/>
      <c r="R1777" s="3"/>
      <c r="S1777" s="3"/>
      <c r="T1777" s="3"/>
      <c r="U1777" s="3"/>
      <c r="V1777" s="3"/>
      <c r="W1777" s="3"/>
      <c r="X1777" s="3"/>
      <c r="Y1777" s="3"/>
      <c r="Z1777" s="3"/>
      <c r="AA1777" s="3"/>
      <c r="AB1777" s="3"/>
      <c r="AC1777" s="3"/>
      <c r="AD1777" s="3"/>
      <c r="AE1777" s="3"/>
      <c r="AF1777" s="3">
        <f t="shared" si="40"/>
        <v>18</v>
      </c>
      <c r="AG1777" s="3">
        <f>_xlfn.ISOWEEKNUM(EDF[[#This Row],[Date]])</f>
        <v>51</v>
      </c>
      <c r="AH1777" s="3">
        <f>YEAR(EDF[[#This Row],[Date]])</f>
        <v>2023</v>
      </c>
      <c r="AI1777" s="3"/>
      <c r="AJ1777" s="3"/>
      <c r="AK1777" s="3"/>
    </row>
    <row r="1778" spans="1:37" x14ac:dyDescent="0.2">
      <c r="A1778" s="1">
        <v>45280.658518518518</v>
      </c>
      <c r="B1778" s="3" t="s">
        <v>78</v>
      </c>
      <c r="C1778" s="2">
        <v>45280</v>
      </c>
      <c r="D1778" s="3" t="s">
        <v>334</v>
      </c>
      <c r="E1778" s="3">
        <v>3</v>
      </c>
      <c r="F1778" s="3">
        <v>3</v>
      </c>
      <c r="G1778" s="3">
        <v>2</v>
      </c>
      <c r="H1778" s="3">
        <v>2</v>
      </c>
      <c r="I1778" s="3">
        <v>3</v>
      </c>
      <c r="J1778" s="3">
        <v>4</v>
      </c>
      <c r="K1778" s="3" t="s">
        <v>345</v>
      </c>
      <c r="L1778" s="3"/>
      <c r="M1778" s="3"/>
      <c r="N1778" s="3"/>
      <c r="O1778" s="3"/>
      <c r="P1778" s="3"/>
      <c r="Q1778" s="3"/>
      <c r="R1778" s="3"/>
      <c r="S1778" s="3"/>
      <c r="T1778" s="3"/>
      <c r="U1778" s="3"/>
      <c r="V1778" s="3"/>
      <c r="W1778" s="3"/>
      <c r="X1778" s="3"/>
      <c r="Y1778" s="3"/>
      <c r="Z1778" s="3" t="s">
        <v>337</v>
      </c>
      <c r="AA1778" s="3"/>
      <c r="AB1778" s="3"/>
      <c r="AC1778" s="3" t="s">
        <v>337</v>
      </c>
      <c r="AD1778" s="3"/>
      <c r="AE1778" s="3" t="s">
        <v>529</v>
      </c>
      <c r="AF1778" s="3">
        <f t="shared" si="40"/>
        <v>17</v>
      </c>
      <c r="AG1778" s="3">
        <f>_xlfn.ISOWEEKNUM(EDF[[#This Row],[Date]])</f>
        <v>51</v>
      </c>
      <c r="AH1778" s="3">
        <f>YEAR(EDF[[#This Row],[Date]])</f>
        <v>2023</v>
      </c>
      <c r="AI1778" s="3"/>
      <c r="AJ1778" s="3"/>
      <c r="AK1778" s="3"/>
    </row>
    <row r="1779" spans="1:37" x14ac:dyDescent="0.2">
      <c r="A1779" s="1">
        <v>45280.696666666663</v>
      </c>
      <c r="B1779" s="3" t="s">
        <v>496</v>
      </c>
      <c r="C1779" s="2">
        <v>45280</v>
      </c>
      <c r="D1779" s="3" t="s">
        <v>336</v>
      </c>
      <c r="E1779" s="3">
        <v>3</v>
      </c>
      <c r="F1779" s="3">
        <v>3</v>
      </c>
      <c r="G1779" s="3">
        <v>3</v>
      </c>
      <c r="H1779" s="3">
        <v>3</v>
      </c>
      <c r="I1779" s="3">
        <v>3</v>
      </c>
      <c r="J1779" s="3">
        <v>3</v>
      </c>
      <c r="K1779" s="3"/>
      <c r="L1779" s="3">
        <v>5</v>
      </c>
      <c r="M1779" s="3"/>
      <c r="N1779" s="3"/>
      <c r="O1779" s="3"/>
      <c r="P1779" s="3"/>
      <c r="Q1779" s="3"/>
      <c r="R1779" s="3"/>
      <c r="S1779" s="3"/>
      <c r="T1779" s="3"/>
      <c r="U1779" s="3"/>
      <c r="V1779" s="3"/>
      <c r="W1779" s="3" t="s">
        <v>337</v>
      </c>
      <c r="X1779" s="3"/>
      <c r="Y1779" s="3" t="s">
        <v>335</v>
      </c>
      <c r="Z1779" s="3"/>
      <c r="AA1779" s="3"/>
      <c r="AB1779" s="3"/>
      <c r="AC1779" s="3"/>
      <c r="AD1779" s="3"/>
      <c r="AE1779" s="3"/>
      <c r="AF1779" s="3">
        <f t="shared" si="40"/>
        <v>18</v>
      </c>
      <c r="AG1779" s="3">
        <f>_xlfn.ISOWEEKNUM(EDF[[#This Row],[Date]])</f>
        <v>51</v>
      </c>
      <c r="AH1779" s="3">
        <f>YEAR(EDF[[#This Row],[Date]])</f>
        <v>2023</v>
      </c>
      <c r="AI1779" s="3"/>
      <c r="AJ1779" s="3"/>
      <c r="AK1779" s="3"/>
    </row>
    <row r="1780" spans="1:37" x14ac:dyDescent="0.2">
      <c r="A1780" s="1">
        <v>45280.707384259258</v>
      </c>
      <c r="B1780" s="3" t="s">
        <v>367</v>
      </c>
      <c r="C1780" s="2">
        <v>45280</v>
      </c>
      <c r="D1780" s="3" t="s">
        <v>343</v>
      </c>
      <c r="E1780" s="3">
        <v>3</v>
      </c>
      <c r="F1780" s="3">
        <v>3</v>
      </c>
      <c r="G1780" s="3">
        <v>4</v>
      </c>
      <c r="H1780" s="3">
        <v>4</v>
      </c>
      <c r="I1780" s="3">
        <v>3</v>
      </c>
      <c r="J1780" s="3">
        <v>4</v>
      </c>
      <c r="K1780" s="3" t="s">
        <v>530</v>
      </c>
      <c r="L1780" s="3"/>
      <c r="M1780" s="3"/>
      <c r="N1780" s="3"/>
      <c r="O1780" s="3"/>
      <c r="P1780" s="3"/>
      <c r="Q1780" s="3"/>
      <c r="R1780" s="3"/>
      <c r="S1780" s="3"/>
      <c r="T1780" s="3"/>
      <c r="U1780" s="3"/>
      <c r="V1780" s="3"/>
      <c r="W1780" s="3"/>
      <c r="X1780" s="3"/>
      <c r="Y1780" s="3"/>
      <c r="Z1780" s="3"/>
      <c r="AA1780" s="3"/>
      <c r="AB1780" s="3"/>
      <c r="AC1780" s="3"/>
      <c r="AD1780" s="3"/>
      <c r="AE1780" s="3"/>
      <c r="AF1780" s="3">
        <f t="shared" si="40"/>
        <v>21</v>
      </c>
      <c r="AG1780" s="3">
        <f>_xlfn.ISOWEEKNUM(EDF[[#This Row],[Date]])</f>
        <v>51</v>
      </c>
      <c r="AH1780" s="3">
        <f>YEAR(EDF[[#This Row],[Date]])</f>
        <v>2023</v>
      </c>
      <c r="AI1780" s="3"/>
      <c r="AJ1780" s="3"/>
      <c r="AK1780" s="3"/>
    </row>
    <row r="1781" spans="1:37" x14ac:dyDescent="0.2">
      <c r="A1781" s="1">
        <v>45300.348391203705</v>
      </c>
      <c r="B1781" s="3" t="s">
        <v>135</v>
      </c>
      <c r="C1781" s="2">
        <v>45269</v>
      </c>
      <c r="D1781" s="3" t="s">
        <v>334</v>
      </c>
      <c r="E1781" s="3">
        <v>4</v>
      </c>
      <c r="F1781" s="3">
        <v>4</v>
      </c>
      <c r="G1781" s="3">
        <v>4</v>
      </c>
      <c r="H1781" s="3">
        <v>3</v>
      </c>
      <c r="I1781" s="3">
        <v>3</v>
      </c>
      <c r="J1781" s="3">
        <v>4</v>
      </c>
      <c r="K1781" s="3"/>
      <c r="L1781" s="3"/>
      <c r="M1781" s="3"/>
      <c r="N1781" s="3"/>
      <c r="O1781" s="3"/>
      <c r="P1781" s="3"/>
      <c r="Q1781" s="3"/>
      <c r="R1781" s="3"/>
      <c r="S1781" s="3"/>
      <c r="T1781" s="3"/>
      <c r="U1781" s="3"/>
      <c r="V1781" s="3"/>
      <c r="W1781" s="3"/>
      <c r="X1781" s="3"/>
      <c r="Y1781" s="3"/>
      <c r="Z1781" s="3"/>
      <c r="AA1781" s="3"/>
      <c r="AB1781" s="3"/>
      <c r="AC1781" s="3"/>
      <c r="AD1781" s="3"/>
      <c r="AE1781" s="3"/>
      <c r="AF1781" s="3">
        <f t="shared" si="40"/>
        <v>22</v>
      </c>
      <c r="AG1781" s="3">
        <f>_xlfn.ISOWEEKNUM(EDF[[#This Row],[Date]])</f>
        <v>49</v>
      </c>
      <c r="AH1781" s="3">
        <f>YEAR(EDF[[#This Row],[Date]])</f>
        <v>2023</v>
      </c>
      <c r="AI1781" s="3"/>
      <c r="AJ1781" s="3"/>
      <c r="AK1781" s="3"/>
    </row>
    <row r="1782" spans="1:37" x14ac:dyDescent="0.2">
      <c r="A1782" s="1">
        <v>45300.348807870374</v>
      </c>
      <c r="B1782" s="3" t="s">
        <v>77</v>
      </c>
      <c r="C1782" s="2">
        <v>45300</v>
      </c>
      <c r="D1782" s="3" t="s">
        <v>344</v>
      </c>
      <c r="E1782" s="3">
        <v>3</v>
      </c>
      <c r="F1782" s="3">
        <v>2</v>
      </c>
      <c r="G1782" s="3">
        <v>3</v>
      </c>
      <c r="H1782" s="3">
        <v>2</v>
      </c>
      <c r="I1782" s="3">
        <v>3</v>
      </c>
      <c r="J1782" s="3">
        <v>4</v>
      </c>
      <c r="K1782" s="3"/>
      <c r="L1782" s="3">
        <v>5</v>
      </c>
      <c r="M1782" s="3"/>
      <c r="N1782" s="3"/>
      <c r="O1782" s="3"/>
      <c r="P1782" s="3"/>
      <c r="Q1782" s="3"/>
      <c r="R1782" s="3" t="s">
        <v>335</v>
      </c>
      <c r="S1782" s="3"/>
      <c r="T1782" s="3"/>
      <c r="U1782" s="3"/>
      <c r="V1782" s="3"/>
      <c r="W1782" s="3"/>
      <c r="X1782" s="3"/>
      <c r="Y1782" s="3"/>
      <c r="Z1782" s="3"/>
      <c r="AA1782" s="3"/>
      <c r="AB1782" s="3"/>
      <c r="AC1782" s="3"/>
      <c r="AD1782" s="3"/>
      <c r="AE1782" s="3"/>
      <c r="AF1782" s="3">
        <f t="shared" si="40"/>
        <v>17</v>
      </c>
      <c r="AG1782" s="3">
        <f>_xlfn.ISOWEEKNUM(EDF[[#This Row],[Date]])</f>
        <v>2</v>
      </c>
      <c r="AH1782" s="3">
        <f>YEAR(EDF[[#This Row],[Date]])</f>
        <v>2024</v>
      </c>
      <c r="AI1782" s="3"/>
      <c r="AJ1782" s="3"/>
      <c r="AK1782" s="3"/>
    </row>
    <row r="1783" spans="1:37" x14ac:dyDescent="0.2">
      <c r="A1783" s="1">
        <v>45300.350324074076</v>
      </c>
      <c r="B1783" s="3" t="s">
        <v>83</v>
      </c>
      <c r="C1783" s="2">
        <v>45300</v>
      </c>
      <c r="D1783" s="3" t="s">
        <v>334</v>
      </c>
      <c r="E1783" s="3">
        <v>3</v>
      </c>
      <c r="F1783" s="3">
        <v>3</v>
      </c>
      <c r="G1783" s="3">
        <v>3</v>
      </c>
      <c r="H1783" s="3">
        <v>2</v>
      </c>
      <c r="I1783" s="3">
        <v>3</v>
      </c>
      <c r="J1783" s="3">
        <v>3</v>
      </c>
      <c r="K1783" s="3" t="s">
        <v>531</v>
      </c>
      <c r="L1783" s="3"/>
      <c r="M1783" s="3"/>
      <c r="N1783" s="3"/>
      <c r="O1783" s="3"/>
      <c r="P1783" s="3"/>
      <c r="Q1783" s="3"/>
      <c r="R1783" s="3"/>
      <c r="S1783" s="3"/>
      <c r="T1783" s="3"/>
      <c r="U1783" s="3"/>
      <c r="V1783" s="3"/>
      <c r="W1783" s="3"/>
      <c r="X1783" s="3"/>
      <c r="Y1783" s="3"/>
      <c r="Z1783" s="3"/>
      <c r="AA1783" s="3"/>
      <c r="AB1783" s="3"/>
      <c r="AC1783" s="3"/>
      <c r="AD1783" s="3"/>
      <c r="AE1783" s="3"/>
      <c r="AF1783" s="3">
        <f t="shared" si="40"/>
        <v>17</v>
      </c>
      <c r="AG1783" s="3">
        <f>_xlfn.ISOWEEKNUM(EDF[[#This Row],[Date]])</f>
        <v>2</v>
      </c>
      <c r="AH1783" s="3">
        <f>YEAR(EDF[[#This Row],[Date]])</f>
        <v>2024</v>
      </c>
      <c r="AI1783" s="3"/>
      <c r="AJ1783" s="3"/>
      <c r="AK1783" s="3"/>
    </row>
    <row r="1784" spans="1:37" x14ac:dyDescent="0.2">
      <c r="A1784" s="1">
        <v>45300.350983796299</v>
      </c>
      <c r="B1784" s="3" t="s">
        <v>496</v>
      </c>
      <c r="C1784" s="2">
        <v>45300</v>
      </c>
      <c r="D1784" s="3" t="s">
        <v>334</v>
      </c>
      <c r="E1784" s="3">
        <v>3</v>
      </c>
      <c r="F1784" s="3">
        <v>3</v>
      </c>
      <c r="G1784" s="3">
        <v>3</v>
      </c>
      <c r="H1784" s="3">
        <v>3</v>
      </c>
      <c r="I1784" s="3">
        <v>3</v>
      </c>
      <c r="J1784" s="3">
        <v>3</v>
      </c>
      <c r="K1784" s="3"/>
      <c r="L1784" s="3"/>
      <c r="M1784" s="3"/>
      <c r="N1784" s="3"/>
      <c r="O1784" s="3"/>
      <c r="P1784" s="3"/>
      <c r="Q1784" s="3"/>
      <c r="R1784" s="3"/>
      <c r="S1784" s="3"/>
      <c r="T1784" s="3"/>
      <c r="U1784" s="3"/>
      <c r="V1784" s="3"/>
      <c r="W1784" s="3"/>
      <c r="X1784" s="3"/>
      <c r="Y1784" s="3"/>
      <c r="Z1784" s="3"/>
      <c r="AA1784" s="3"/>
      <c r="AB1784" s="3"/>
      <c r="AC1784" s="3"/>
      <c r="AD1784" s="3"/>
      <c r="AE1784" s="3"/>
      <c r="AF1784" s="3">
        <f t="shared" si="40"/>
        <v>18</v>
      </c>
      <c r="AG1784" s="3">
        <f>_xlfn.ISOWEEKNUM(EDF[[#This Row],[Date]])</f>
        <v>2</v>
      </c>
      <c r="AH1784" s="3">
        <f>YEAR(EDF[[#This Row],[Date]])</f>
        <v>2024</v>
      </c>
      <c r="AI1784" s="3"/>
      <c r="AJ1784" s="3"/>
      <c r="AK1784" s="3"/>
    </row>
    <row r="1785" spans="1:37" x14ac:dyDescent="0.2">
      <c r="A1785" s="1">
        <v>45300.351134259261</v>
      </c>
      <c r="B1785" s="3" t="s">
        <v>211</v>
      </c>
      <c r="C1785" s="2">
        <v>45300</v>
      </c>
      <c r="D1785" s="3" t="s">
        <v>334</v>
      </c>
      <c r="E1785" s="3">
        <v>4</v>
      </c>
      <c r="F1785" s="3">
        <v>3</v>
      </c>
      <c r="G1785" s="3">
        <v>4</v>
      </c>
      <c r="H1785" s="3">
        <v>4</v>
      </c>
      <c r="I1785" s="3">
        <v>4</v>
      </c>
      <c r="J1785" s="3">
        <v>4</v>
      </c>
      <c r="K1785" s="3"/>
      <c r="L1785" s="3"/>
      <c r="M1785" s="3"/>
      <c r="N1785" s="3"/>
      <c r="O1785" s="3"/>
      <c r="P1785" s="3"/>
      <c r="Q1785" s="3"/>
      <c r="R1785" s="3"/>
      <c r="S1785" s="3"/>
      <c r="T1785" s="3"/>
      <c r="U1785" s="3"/>
      <c r="V1785" s="3"/>
      <c r="W1785" s="3"/>
      <c r="X1785" s="3"/>
      <c r="Y1785" s="3"/>
      <c r="Z1785" s="3"/>
      <c r="AA1785" s="3"/>
      <c r="AB1785" s="3"/>
      <c r="AC1785" s="3"/>
      <c r="AD1785" s="3"/>
      <c r="AE1785" s="3"/>
      <c r="AF1785" s="3">
        <f t="shared" si="40"/>
        <v>23</v>
      </c>
      <c r="AG1785" s="3">
        <f>_xlfn.ISOWEEKNUM(EDF[[#This Row],[Date]])</f>
        <v>2</v>
      </c>
      <c r="AH1785" s="3">
        <f>YEAR(EDF[[#This Row],[Date]])</f>
        <v>2024</v>
      </c>
      <c r="AI1785" s="3"/>
      <c r="AJ1785" s="3"/>
      <c r="AK1785" s="3"/>
    </row>
    <row r="1786" spans="1:37" x14ac:dyDescent="0.2">
      <c r="A1786" s="1">
        <v>45300.356307870374</v>
      </c>
      <c r="B1786" s="3" t="s">
        <v>78</v>
      </c>
      <c r="C1786" s="2">
        <v>45300</v>
      </c>
      <c r="D1786" s="3" t="s">
        <v>334</v>
      </c>
      <c r="E1786" s="3">
        <v>3</v>
      </c>
      <c r="F1786" s="3">
        <v>3</v>
      </c>
      <c r="G1786" s="3">
        <v>2</v>
      </c>
      <c r="H1786" s="3">
        <v>3</v>
      </c>
      <c r="I1786" s="3">
        <v>2</v>
      </c>
      <c r="J1786" s="3">
        <v>4</v>
      </c>
      <c r="K1786" s="3" t="s">
        <v>532</v>
      </c>
      <c r="L1786" s="3">
        <v>1</v>
      </c>
      <c r="M1786" s="3"/>
      <c r="N1786" s="3"/>
      <c r="O1786" s="3"/>
      <c r="P1786" s="3"/>
      <c r="Q1786" s="3"/>
      <c r="R1786" s="3"/>
      <c r="S1786" s="3"/>
      <c r="T1786" s="3"/>
      <c r="U1786" s="3"/>
      <c r="V1786" s="3"/>
      <c r="W1786" s="3"/>
      <c r="X1786" s="3"/>
      <c r="Y1786" s="3"/>
      <c r="Z1786" s="3"/>
      <c r="AA1786" s="3"/>
      <c r="AB1786" s="3"/>
      <c r="AC1786" s="3" t="s">
        <v>337</v>
      </c>
      <c r="AD1786" s="3"/>
      <c r="AE1786" s="3" t="s">
        <v>533</v>
      </c>
      <c r="AF1786" s="3">
        <f t="shared" si="40"/>
        <v>17</v>
      </c>
      <c r="AG1786" s="3">
        <f>_xlfn.ISOWEEKNUM(EDF[[#This Row],[Date]])</f>
        <v>2</v>
      </c>
      <c r="AH1786" s="3">
        <f>YEAR(EDF[[#This Row],[Date]])</f>
        <v>2024</v>
      </c>
      <c r="AI1786" s="3"/>
      <c r="AJ1786" s="3"/>
      <c r="AK1786" s="3"/>
    </row>
    <row r="1787" spans="1:37" x14ac:dyDescent="0.2">
      <c r="A1787" s="1">
        <v>45300.35728009259</v>
      </c>
      <c r="B1787" s="3" t="s">
        <v>99</v>
      </c>
      <c r="C1787" s="2">
        <v>45300</v>
      </c>
      <c r="D1787" s="3" t="s">
        <v>334</v>
      </c>
      <c r="E1787" s="3">
        <v>3</v>
      </c>
      <c r="F1787" s="3">
        <v>2</v>
      </c>
      <c r="G1787" s="3">
        <v>2</v>
      </c>
      <c r="H1787" s="3">
        <v>2</v>
      </c>
      <c r="I1787" s="3">
        <v>4</v>
      </c>
      <c r="J1787" s="3">
        <v>4</v>
      </c>
      <c r="K1787" s="3" t="s">
        <v>534</v>
      </c>
      <c r="L1787" s="3"/>
      <c r="M1787" s="3"/>
      <c r="N1787" s="3"/>
      <c r="O1787" s="3"/>
      <c r="P1787" s="3"/>
      <c r="Q1787" s="3"/>
      <c r="R1787" s="3"/>
      <c r="S1787" s="3"/>
      <c r="T1787" s="3"/>
      <c r="U1787" s="3"/>
      <c r="V1787" s="3"/>
      <c r="W1787" s="3"/>
      <c r="X1787" s="3"/>
      <c r="Y1787" s="3"/>
      <c r="Z1787" s="3"/>
      <c r="AA1787" s="3"/>
      <c r="AB1787" s="3"/>
      <c r="AC1787" s="3"/>
      <c r="AD1787" s="3"/>
      <c r="AE1787" s="3"/>
      <c r="AF1787" s="3">
        <f t="shared" si="40"/>
        <v>17</v>
      </c>
      <c r="AG1787" s="3">
        <f>_xlfn.ISOWEEKNUM(EDF[[#This Row],[Date]])</f>
        <v>2</v>
      </c>
      <c r="AH1787" s="3">
        <f>YEAR(EDF[[#This Row],[Date]])</f>
        <v>2024</v>
      </c>
      <c r="AI1787" s="3"/>
      <c r="AJ1787" s="3"/>
      <c r="AK1787" s="3"/>
    </row>
    <row r="1788" spans="1:37" x14ac:dyDescent="0.2">
      <c r="A1788" s="1">
        <v>45300.358055555553</v>
      </c>
      <c r="B1788" s="3" t="s">
        <v>95</v>
      </c>
      <c r="C1788" s="2">
        <v>45300</v>
      </c>
      <c r="D1788" s="3" t="s">
        <v>336</v>
      </c>
      <c r="E1788" s="3">
        <v>3</v>
      </c>
      <c r="F1788" s="3">
        <v>2</v>
      </c>
      <c r="G1788" s="3">
        <v>2</v>
      </c>
      <c r="H1788" s="3">
        <v>3</v>
      </c>
      <c r="I1788" s="3">
        <v>3</v>
      </c>
      <c r="J1788" s="3">
        <v>3</v>
      </c>
      <c r="K1788" s="3" t="s">
        <v>535</v>
      </c>
      <c r="L1788" s="3"/>
      <c r="M1788" s="3"/>
      <c r="N1788" s="3"/>
      <c r="O1788" s="3"/>
      <c r="P1788" s="3"/>
      <c r="Q1788" s="3"/>
      <c r="R1788" s="3"/>
      <c r="S1788" s="3"/>
      <c r="T1788" s="3"/>
      <c r="U1788" s="3"/>
      <c r="V1788" s="3"/>
      <c r="W1788" s="3"/>
      <c r="X1788" s="3"/>
      <c r="Y1788" s="3"/>
      <c r="Z1788" s="3"/>
      <c r="AA1788" s="3"/>
      <c r="AB1788" s="3"/>
      <c r="AC1788" s="3"/>
      <c r="AD1788" s="3"/>
      <c r="AE1788" s="3"/>
      <c r="AF1788" s="3">
        <f t="shared" si="40"/>
        <v>16</v>
      </c>
      <c r="AG1788" s="3">
        <f>_xlfn.ISOWEEKNUM(EDF[[#This Row],[Date]])</f>
        <v>2</v>
      </c>
      <c r="AH1788" s="3">
        <f>YEAR(EDF[[#This Row],[Date]])</f>
        <v>2024</v>
      </c>
      <c r="AI1788" s="3"/>
      <c r="AJ1788" s="3"/>
      <c r="AK1788" s="3"/>
    </row>
    <row r="1789" spans="1:37" x14ac:dyDescent="0.2">
      <c r="A1789" s="1">
        <v>45300.38554398148</v>
      </c>
      <c r="B1789" s="3" t="s">
        <v>89</v>
      </c>
      <c r="C1789" s="2">
        <v>45300</v>
      </c>
      <c r="D1789" s="3" t="s">
        <v>334</v>
      </c>
      <c r="E1789" s="3">
        <v>5</v>
      </c>
      <c r="F1789" s="3">
        <v>4</v>
      </c>
      <c r="G1789" s="3">
        <v>2</v>
      </c>
      <c r="H1789" s="3">
        <v>2</v>
      </c>
      <c r="I1789" s="3">
        <v>3</v>
      </c>
      <c r="J1789" s="3">
        <v>3</v>
      </c>
      <c r="K1789" s="3" t="s">
        <v>467</v>
      </c>
      <c r="L1789" s="3">
        <v>4</v>
      </c>
      <c r="M1789" s="3"/>
      <c r="N1789" s="3"/>
      <c r="O1789" s="3"/>
      <c r="P1789" s="3"/>
      <c r="Q1789" s="3"/>
      <c r="R1789" s="3"/>
      <c r="S1789" s="3"/>
      <c r="T1789" s="3"/>
      <c r="U1789" s="3"/>
      <c r="V1789" s="3"/>
      <c r="W1789" s="3"/>
      <c r="X1789" s="3" t="s">
        <v>337</v>
      </c>
      <c r="Y1789" s="3"/>
      <c r="Z1789" s="3"/>
      <c r="AA1789" s="3"/>
      <c r="AB1789" s="3"/>
      <c r="AC1789" s="3"/>
      <c r="AD1789" s="3"/>
      <c r="AE1789" s="3" t="s">
        <v>536</v>
      </c>
      <c r="AF1789" s="3">
        <f t="shared" si="40"/>
        <v>19</v>
      </c>
      <c r="AG1789" s="3">
        <f>_xlfn.ISOWEEKNUM(EDF[[#This Row],[Date]])</f>
        <v>2</v>
      </c>
      <c r="AH1789" s="3">
        <f>YEAR(EDF[[#This Row],[Date]])</f>
        <v>2024</v>
      </c>
      <c r="AI1789" s="3"/>
      <c r="AJ1789" s="3"/>
      <c r="AK1789" s="3"/>
    </row>
    <row r="1790" spans="1:37" x14ac:dyDescent="0.2">
      <c r="A1790" s="1">
        <v>45300.386724537035</v>
      </c>
      <c r="B1790" s="3" t="s">
        <v>85</v>
      </c>
      <c r="C1790" s="2">
        <v>45300</v>
      </c>
      <c r="D1790" s="3" t="s">
        <v>344</v>
      </c>
      <c r="E1790" s="3">
        <v>4</v>
      </c>
      <c r="F1790" s="3">
        <v>4</v>
      </c>
      <c r="G1790" s="3">
        <v>4</v>
      </c>
      <c r="H1790" s="3">
        <v>4</v>
      </c>
      <c r="I1790" s="3">
        <v>3</v>
      </c>
      <c r="J1790" s="3">
        <v>2</v>
      </c>
      <c r="K1790" s="3"/>
      <c r="L1790" s="3"/>
      <c r="M1790" s="3"/>
      <c r="N1790" s="3"/>
      <c r="O1790" s="3"/>
      <c r="P1790" s="3"/>
      <c r="Q1790" s="3"/>
      <c r="R1790" s="3"/>
      <c r="S1790" s="3"/>
      <c r="T1790" s="3"/>
      <c r="U1790" s="3"/>
      <c r="V1790" s="3"/>
      <c r="W1790" s="3"/>
      <c r="X1790" s="3"/>
      <c r="Y1790" s="3"/>
      <c r="Z1790" s="3"/>
      <c r="AA1790" s="3"/>
      <c r="AB1790" s="3"/>
      <c r="AC1790" s="3"/>
      <c r="AD1790" s="3"/>
      <c r="AE1790" s="3"/>
      <c r="AF1790" s="3">
        <f t="shared" si="40"/>
        <v>21</v>
      </c>
      <c r="AG1790" s="3">
        <f>_xlfn.ISOWEEKNUM(EDF[[#This Row],[Date]])</f>
        <v>2</v>
      </c>
      <c r="AH1790" s="3">
        <f>YEAR(EDF[[#This Row],[Date]])</f>
        <v>2024</v>
      </c>
      <c r="AI1790" s="3"/>
      <c r="AJ1790" s="3"/>
      <c r="AK1790" s="3"/>
    </row>
    <row r="1791" spans="1:37" x14ac:dyDescent="0.2">
      <c r="A1791" s="1">
        <v>45300.390775462962</v>
      </c>
      <c r="B1791" s="3" t="s">
        <v>305</v>
      </c>
      <c r="C1791" s="2">
        <v>45300</v>
      </c>
      <c r="D1791" s="3" t="s">
        <v>336</v>
      </c>
      <c r="E1791" s="3">
        <v>3</v>
      </c>
      <c r="F1791" s="3">
        <v>3</v>
      </c>
      <c r="G1791" s="3">
        <v>3</v>
      </c>
      <c r="H1791" s="3">
        <v>3</v>
      </c>
      <c r="I1791" s="3">
        <v>4</v>
      </c>
      <c r="J1791" s="3">
        <v>4</v>
      </c>
      <c r="K1791" s="3"/>
      <c r="L1791" s="3"/>
      <c r="M1791" s="3"/>
      <c r="N1791" s="3"/>
      <c r="O1791" s="3"/>
      <c r="P1791" s="3"/>
      <c r="Q1791" s="3"/>
      <c r="R1791" s="3"/>
      <c r="S1791" s="3"/>
      <c r="T1791" s="3"/>
      <c r="U1791" s="3"/>
      <c r="V1791" s="3"/>
      <c r="W1791" s="3"/>
      <c r="X1791" s="3"/>
      <c r="Y1791" s="3"/>
      <c r="Z1791" s="3"/>
      <c r="AA1791" s="3"/>
      <c r="AB1791" s="3" t="s">
        <v>339</v>
      </c>
      <c r="AC1791" s="3"/>
      <c r="AD1791" s="3"/>
      <c r="AE1791" s="3" t="s">
        <v>537</v>
      </c>
      <c r="AF1791" s="3">
        <f t="shared" si="40"/>
        <v>20</v>
      </c>
      <c r="AG1791" s="3">
        <f>_xlfn.ISOWEEKNUM(EDF[[#This Row],[Date]])</f>
        <v>2</v>
      </c>
      <c r="AH1791" s="3">
        <f>YEAR(EDF[[#This Row],[Date]])</f>
        <v>2024</v>
      </c>
      <c r="AI1791" s="3"/>
      <c r="AJ1791" s="3"/>
      <c r="AK1791" s="3"/>
    </row>
    <row r="1792" spans="1:37" x14ac:dyDescent="0.2">
      <c r="A1792" s="1">
        <v>45300.400254629632</v>
      </c>
      <c r="B1792" s="3" t="s">
        <v>208</v>
      </c>
      <c r="C1792" s="2">
        <v>45300</v>
      </c>
      <c r="D1792" s="3" t="s">
        <v>344</v>
      </c>
      <c r="E1792" s="3">
        <v>5</v>
      </c>
      <c r="F1792" s="3">
        <v>5</v>
      </c>
      <c r="G1792" s="3">
        <v>5</v>
      </c>
      <c r="H1792" s="3">
        <v>5</v>
      </c>
      <c r="I1792" s="3">
        <v>4</v>
      </c>
      <c r="J1792" s="3">
        <v>4</v>
      </c>
      <c r="K1792" s="3"/>
      <c r="L1792" s="3">
        <v>2</v>
      </c>
      <c r="M1792" s="3"/>
      <c r="N1792" s="3"/>
      <c r="O1792" s="3"/>
      <c r="P1792" s="3"/>
      <c r="Q1792" s="3"/>
      <c r="R1792" s="3"/>
      <c r="S1792" s="3"/>
      <c r="T1792" s="3"/>
      <c r="U1792" s="3"/>
      <c r="V1792" s="3"/>
      <c r="W1792" s="3" t="s">
        <v>339</v>
      </c>
      <c r="X1792" s="3"/>
      <c r="Y1792" s="3"/>
      <c r="Z1792" s="3"/>
      <c r="AA1792" s="3"/>
      <c r="AB1792" s="3"/>
      <c r="AC1792" s="3"/>
      <c r="AD1792" s="3"/>
      <c r="AE1792" s="3"/>
      <c r="AF1792" s="3">
        <f t="shared" si="40"/>
        <v>28</v>
      </c>
      <c r="AG1792" s="3">
        <f>_xlfn.ISOWEEKNUM(EDF[[#This Row],[Date]])</f>
        <v>2</v>
      </c>
      <c r="AH1792" s="3">
        <f>YEAR(EDF[[#This Row],[Date]])</f>
        <v>2024</v>
      </c>
      <c r="AI1792" s="3"/>
      <c r="AJ1792" s="3"/>
      <c r="AK1792" s="3"/>
    </row>
    <row r="1793" spans="1:37" x14ac:dyDescent="0.2">
      <c r="A1793" s="1">
        <v>45300.406030092592</v>
      </c>
      <c r="B1793" s="3" t="s">
        <v>86</v>
      </c>
      <c r="C1793" s="2">
        <v>45300</v>
      </c>
      <c r="D1793" s="3" t="s">
        <v>336</v>
      </c>
      <c r="E1793" s="3">
        <v>4</v>
      </c>
      <c r="F1793" s="3">
        <v>2</v>
      </c>
      <c r="G1793" s="3">
        <v>4</v>
      </c>
      <c r="H1793" s="3">
        <v>3</v>
      </c>
      <c r="I1793" s="3">
        <v>4</v>
      </c>
      <c r="J1793" s="3">
        <v>4</v>
      </c>
      <c r="K1793" s="3" t="s">
        <v>538</v>
      </c>
      <c r="L1793" s="3">
        <v>4</v>
      </c>
      <c r="M1793" s="3"/>
      <c r="N1793" s="3"/>
      <c r="O1793" s="3"/>
      <c r="P1793" s="3"/>
      <c r="Q1793" s="3"/>
      <c r="R1793" s="3"/>
      <c r="S1793" s="3"/>
      <c r="T1793" s="3"/>
      <c r="U1793" s="3"/>
      <c r="V1793" s="3"/>
      <c r="W1793" s="3"/>
      <c r="X1793" s="3"/>
      <c r="Y1793" s="3"/>
      <c r="Z1793" s="3"/>
      <c r="AA1793" s="3" t="s">
        <v>339</v>
      </c>
      <c r="AB1793" s="3"/>
      <c r="AC1793" s="3"/>
      <c r="AD1793" s="3"/>
      <c r="AE1793" s="3" t="s">
        <v>539</v>
      </c>
      <c r="AF1793" s="3">
        <f t="shared" si="40"/>
        <v>21</v>
      </c>
      <c r="AG1793" s="3">
        <f>_xlfn.ISOWEEKNUM(EDF[[#This Row],[Date]])</f>
        <v>2</v>
      </c>
      <c r="AH1793" s="3">
        <f>YEAR(EDF[[#This Row],[Date]])</f>
        <v>2024</v>
      </c>
      <c r="AI1793" s="3"/>
      <c r="AJ1793" s="3"/>
      <c r="AK1793" s="3"/>
    </row>
    <row r="1794" spans="1:37" x14ac:dyDescent="0.2">
      <c r="A1794" s="1">
        <v>45300.411921296298</v>
      </c>
      <c r="B1794" s="3" t="s">
        <v>106</v>
      </c>
      <c r="C1794" s="2">
        <v>45300</v>
      </c>
      <c r="D1794" s="3" t="s">
        <v>344</v>
      </c>
      <c r="E1794" s="3">
        <v>5</v>
      </c>
      <c r="F1794" s="3">
        <v>3</v>
      </c>
      <c r="G1794" s="3">
        <v>3</v>
      </c>
      <c r="H1794" s="3">
        <v>4</v>
      </c>
      <c r="I1794" s="3">
        <v>5</v>
      </c>
      <c r="J1794" s="3">
        <v>5</v>
      </c>
      <c r="K1794" s="3"/>
      <c r="L1794" s="3"/>
      <c r="M1794" s="3"/>
      <c r="N1794" s="3"/>
      <c r="O1794" s="3"/>
      <c r="P1794" s="3"/>
      <c r="Q1794" s="3"/>
      <c r="R1794" s="3"/>
      <c r="S1794" s="3"/>
      <c r="T1794" s="3"/>
      <c r="U1794" s="3"/>
      <c r="V1794" s="3"/>
      <c r="W1794" s="3"/>
      <c r="X1794" s="3"/>
      <c r="Y1794" s="3"/>
      <c r="Z1794" s="3"/>
      <c r="AA1794" s="3"/>
      <c r="AB1794" s="3"/>
      <c r="AC1794" s="3"/>
      <c r="AD1794" s="3"/>
      <c r="AE1794" s="3"/>
      <c r="AF1794" s="3">
        <f t="shared" si="40"/>
        <v>25</v>
      </c>
      <c r="AG1794" s="3">
        <f>_xlfn.ISOWEEKNUM(EDF[[#This Row],[Date]])</f>
        <v>2</v>
      </c>
      <c r="AH1794" s="3">
        <f>YEAR(EDF[[#This Row],[Date]])</f>
        <v>2024</v>
      </c>
      <c r="AI1794" s="3"/>
      <c r="AJ1794" s="3"/>
      <c r="AK1794" s="3"/>
    </row>
    <row r="1795" spans="1:37" x14ac:dyDescent="0.2">
      <c r="A1795" s="1">
        <v>45300.413113425922</v>
      </c>
      <c r="B1795" s="3" t="s">
        <v>93</v>
      </c>
      <c r="C1795" s="2">
        <v>45300</v>
      </c>
      <c r="D1795" s="3" t="s">
        <v>344</v>
      </c>
      <c r="E1795" s="3">
        <v>4</v>
      </c>
      <c r="F1795" s="3">
        <v>3</v>
      </c>
      <c r="G1795" s="3">
        <v>2</v>
      </c>
      <c r="H1795" s="3">
        <v>3</v>
      </c>
      <c r="I1795" s="3">
        <v>3</v>
      </c>
      <c r="J1795" s="3">
        <v>4</v>
      </c>
      <c r="K1795" s="3"/>
      <c r="L1795" s="3"/>
      <c r="M1795" s="3"/>
      <c r="N1795" s="3"/>
      <c r="O1795" s="3"/>
      <c r="P1795" s="3"/>
      <c r="Q1795" s="3"/>
      <c r="R1795" s="3"/>
      <c r="S1795" s="3"/>
      <c r="T1795" s="3"/>
      <c r="U1795" s="3"/>
      <c r="V1795" s="3"/>
      <c r="W1795" s="3"/>
      <c r="X1795" s="3"/>
      <c r="Y1795" s="3"/>
      <c r="Z1795" s="3"/>
      <c r="AA1795" s="3"/>
      <c r="AB1795" s="3"/>
      <c r="AC1795" s="3"/>
      <c r="AD1795" s="3"/>
      <c r="AE1795" s="3"/>
      <c r="AF1795" s="3">
        <f t="shared" si="40"/>
        <v>19</v>
      </c>
      <c r="AG1795" s="3">
        <f>_xlfn.ISOWEEKNUM(EDF[[#This Row],[Date]])</f>
        <v>2</v>
      </c>
      <c r="AH1795" s="3">
        <f>YEAR(EDF[[#This Row],[Date]])</f>
        <v>2024</v>
      </c>
      <c r="AI1795" s="3"/>
      <c r="AJ1795" s="3"/>
      <c r="AK1795" s="3"/>
    </row>
    <row r="1796" spans="1:37" x14ac:dyDescent="0.2">
      <c r="A1796" s="1">
        <v>45300.422627314816</v>
      </c>
      <c r="B1796" s="3" t="s">
        <v>167</v>
      </c>
      <c r="C1796" s="2">
        <v>45300</v>
      </c>
      <c r="D1796" s="3" t="s">
        <v>344</v>
      </c>
      <c r="E1796" s="3">
        <v>4</v>
      </c>
      <c r="F1796" s="3">
        <v>3</v>
      </c>
      <c r="G1796" s="3">
        <v>4</v>
      </c>
      <c r="H1796" s="3">
        <v>3</v>
      </c>
      <c r="I1796" s="3">
        <v>4</v>
      </c>
      <c r="J1796" s="3">
        <v>4</v>
      </c>
      <c r="K1796" s="3" t="s">
        <v>540</v>
      </c>
      <c r="L1796" s="3"/>
      <c r="M1796" s="3"/>
      <c r="N1796" s="3"/>
      <c r="O1796" s="3"/>
      <c r="P1796" s="3"/>
      <c r="Q1796" s="3"/>
      <c r="R1796" s="3"/>
      <c r="S1796" s="3"/>
      <c r="T1796" s="3"/>
      <c r="U1796" s="3"/>
      <c r="V1796" s="3"/>
      <c r="W1796" s="3"/>
      <c r="X1796" s="3"/>
      <c r="Y1796" s="3"/>
      <c r="Z1796" s="3"/>
      <c r="AA1796" s="3"/>
      <c r="AB1796" s="3"/>
      <c r="AC1796" s="3"/>
      <c r="AD1796" s="3"/>
      <c r="AE1796" s="3"/>
      <c r="AF1796" s="3">
        <f t="shared" si="40"/>
        <v>22</v>
      </c>
      <c r="AG1796" s="3">
        <f>_xlfn.ISOWEEKNUM(EDF[[#This Row],[Date]])</f>
        <v>2</v>
      </c>
      <c r="AH1796" s="3">
        <f>YEAR(EDF[[#This Row],[Date]])</f>
        <v>2024</v>
      </c>
      <c r="AI1796" s="3"/>
      <c r="AJ1796" s="3"/>
      <c r="AK1796" s="3"/>
    </row>
    <row r="1797" spans="1:37" x14ac:dyDescent="0.2">
      <c r="A1797" s="1">
        <v>45300.425162037034</v>
      </c>
      <c r="B1797" s="3" t="s">
        <v>191</v>
      </c>
      <c r="C1797" s="2">
        <v>45300</v>
      </c>
      <c r="D1797" s="3" t="s">
        <v>343</v>
      </c>
      <c r="E1797" s="3">
        <v>5</v>
      </c>
      <c r="F1797" s="3">
        <v>5</v>
      </c>
      <c r="G1797" s="3">
        <v>4</v>
      </c>
      <c r="H1797" s="3">
        <v>2</v>
      </c>
      <c r="I1797" s="3">
        <v>4</v>
      </c>
      <c r="J1797" s="3">
        <v>4</v>
      </c>
      <c r="K1797" s="3" t="s">
        <v>541</v>
      </c>
      <c r="L1797" s="3">
        <v>6</v>
      </c>
      <c r="M1797" s="3"/>
      <c r="N1797" s="3"/>
      <c r="O1797" s="3"/>
      <c r="P1797" s="3"/>
      <c r="Q1797" s="3"/>
      <c r="R1797" s="3"/>
      <c r="S1797" s="3"/>
      <c r="T1797" s="3"/>
      <c r="U1797" s="3"/>
      <c r="V1797" s="3"/>
      <c r="W1797" s="3"/>
      <c r="X1797" s="3"/>
      <c r="Y1797" s="3"/>
      <c r="Z1797" s="3"/>
      <c r="AA1797" s="3" t="s">
        <v>339</v>
      </c>
      <c r="AB1797" s="3"/>
      <c r="AC1797" s="3"/>
      <c r="AD1797" s="3"/>
      <c r="AE1797" s="3" t="s">
        <v>542</v>
      </c>
      <c r="AF1797" s="3">
        <f t="shared" si="40"/>
        <v>24</v>
      </c>
      <c r="AG1797" s="3">
        <f>_xlfn.ISOWEEKNUM(EDF[[#This Row],[Date]])</f>
        <v>2</v>
      </c>
      <c r="AH1797" s="3">
        <f>YEAR(EDF[[#This Row],[Date]])</f>
        <v>2024</v>
      </c>
      <c r="AI1797" s="3"/>
      <c r="AJ1797" s="3"/>
      <c r="AK1797" s="3"/>
    </row>
    <row r="1798" spans="1:37" x14ac:dyDescent="0.2">
      <c r="A1798" s="1">
        <v>45300.445659722223</v>
      </c>
      <c r="B1798" s="3" t="s">
        <v>87</v>
      </c>
      <c r="C1798" s="2">
        <v>45300</v>
      </c>
      <c r="D1798" s="3" t="s">
        <v>334</v>
      </c>
      <c r="E1798" s="3">
        <v>4</v>
      </c>
      <c r="F1798" s="3">
        <v>5</v>
      </c>
      <c r="G1798" s="3">
        <v>5</v>
      </c>
      <c r="H1798" s="3">
        <v>4</v>
      </c>
      <c r="I1798" s="3">
        <v>3</v>
      </c>
      <c r="J1798" s="3">
        <v>5</v>
      </c>
      <c r="K1798" s="3"/>
      <c r="L1798" s="3"/>
      <c r="M1798" s="3"/>
      <c r="N1798" s="3"/>
      <c r="O1798" s="3"/>
      <c r="P1798" s="3"/>
      <c r="Q1798" s="3"/>
      <c r="R1798" s="3"/>
      <c r="S1798" s="3"/>
      <c r="T1798" s="3"/>
      <c r="U1798" s="3"/>
      <c r="V1798" s="3"/>
      <c r="W1798" s="3"/>
      <c r="X1798" s="3"/>
      <c r="Y1798" s="3"/>
      <c r="Z1798" s="3"/>
      <c r="AA1798" s="3"/>
      <c r="AB1798" s="3"/>
      <c r="AC1798" s="3"/>
      <c r="AD1798" s="3"/>
      <c r="AE1798" s="3"/>
      <c r="AF1798" s="3">
        <f t="shared" si="40"/>
        <v>26</v>
      </c>
      <c r="AG1798" s="3">
        <f>_xlfn.ISOWEEKNUM(EDF[[#This Row],[Date]])</f>
        <v>2</v>
      </c>
      <c r="AH1798" s="3">
        <f>YEAR(EDF[[#This Row],[Date]])</f>
        <v>2024</v>
      </c>
      <c r="AI1798" s="3"/>
      <c r="AJ1798" s="3"/>
      <c r="AK1798" s="3"/>
    </row>
    <row r="1799" spans="1:37" x14ac:dyDescent="0.2">
      <c r="A1799" s="1">
        <v>45300.450462962966</v>
      </c>
      <c r="B1799" s="3" t="s">
        <v>112</v>
      </c>
      <c r="C1799" s="2">
        <v>45300</v>
      </c>
      <c r="D1799" s="3" t="s">
        <v>343</v>
      </c>
      <c r="E1799" s="3">
        <v>3</v>
      </c>
      <c r="F1799" s="3">
        <v>3</v>
      </c>
      <c r="G1799" s="3">
        <v>3</v>
      </c>
      <c r="H1799" s="3">
        <v>3</v>
      </c>
      <c r="I1799" s="3">
        <v>3</v>
      </c>
      <c r="J1799" s="3">
        <v>4</v>
      </c>
      <c r="K1799" s="3"/>
      <c r="L1799" s="3"/>
      <c r="M1799" s="3"/>
      <c r="N1799" s="3"/>
      <c r="O1799" s="3"/>
      <c r="P1799" s="3"/>
      <c r="Q1799" s="3"/>
      <c r="R1799" s="3"/>
      <c r="S1799" s="3"/>
      <c r="T1799" s="3"/>
      <c r="U1799" s="3"/>
      <c r="V1799" s="3"/>
      <c r="W1799" s="3"/>
      <c r="X1799" s="3"/>
      <c r="Y1799" s="3"/>
      <c r="Z1799" s="3"/>
      <c r="AA1799" s="3"/>
      <c r="AB1799" s="3"/>
      <c r="AC1799" s="3"/>
      <c r="AD1799" s="3"/>
      <c r="AE1799" s="3"/>
      <c r="AF1799" s="3">
        <f t="shared" si="40"/>
        <v>19</v>
      </c>
      <c r="AG1799" s="3">
        <f>_xlfn.ISOWEEKNUM(EDF[[#This Row],[Date]])</f>
        <v>2</v>
      </c>
      <c r="AH1799" s="3">
        <f>YEAR(EDF[[#This Row],[Date]])</f>
        <v>2024</v>
      </c>
      <c r="AI1799" s="3"/>
      <c r="AJ1799" s="3"/>
      <c r="AK1799" s="3"/>
    </row>
    <row r="1800" spans="1:37" x14ac:dyDescent="0.2">
      <c r="A1800" s="1">
        <v>45300.477187500001</v>
      </c>
      <c r="B1800" s="3" t="s">
        <v>142</v>
      </c>
      <c r="C1800" s="2">
        <v>45300</v>
      </c>
      <c r="D1800" s="3" t="s">
        <v>334</v>
      </c>
      <c r="E1800" s="3">
        <v>5</v>
      </c>
      <c r="F1800" s="3">
        <v>4</v>
      </c>
      <c r="G1800" s="3">
        <v>3</v>
      </c>
      <c r="H1800" s="3">
        <v>4</v>
      </c>
      <c r="I1800" s="3">
        <v>4</v>
      </c>
      <c r="J1800" s="3">
        <v>4</v>
      </c>
      <c r="K1800" s="3"/>
      <c r="L1800" s="3"/>
      <c r="M1800" s="3"/>
      <c r="N1800" s="3"/>
      <c r="O1800" s="3"/>
      <c r="P1800" s="3"/>
      <c r="Q1800" s="3"/>
      <c r="R1800" s="3"/>
      <c r="S1800" s="3"/>
      <c r="T1800" s="3"/>
      <c r="U1800" s="3"/>
      <c r="V1800" s="3"/>
      <c r="W1800" s="3"/>
      <c r="X1800" s="3"/>
      <c r="Y1800" s="3"/>
      <c r="Z1800" s="3"/>
      <c r="AA1800" s="3"/>
      <c r="AB1800" s="3"/>
      <c r="AC1800" s="3"/>
      <c r="AD1800" s="3"/>
      <c r="AE1800" s="3"/>
      <c r="AF1800" s="3">
        <f t="shared" si="40"/>
        <v>24</v>
      </c>
      <c r="AG1800" s="3">
        <f>_xlfn.ISOWEEKNUM(EDF[[#This Row],[Date]])</f>
        <v>2</v>
      </c>
      <c r="AH1800" s="3">
        <f>YEAR(EDF[[#This Row],[Date]])</f>
        <v>2024</v>
      </c>
      <c r="AI1800" s="3"/>
      <c r="AJ1800" s="3"/>
      <c r="AK1800" s="3"/>
    </row>
    <row r="1801" spans="1:37" x14ac:dyDescent="0.2">
      <c r="A1801" s="1">
        <v>45300.481562499997</v>
      </c>
      <c r="B1801" s="3" t="s">
        <v>107</v>
      </c>
      <c r="C1801" s="2">
        <v>45300</v>
      </c>
      <c r="D1801" s="3" t="s">
        <v>344</v>
      </c>
      <c r="E1801" s="3">
        <v>4</v>
      </c>
      <c r="F1801" s="3">
        <v>3</v>
      </c>
      <c r="G1801" s="3">
        <v>3</v>
      </c>
      <c r="H1801" s="3">
        <v>4</v>
      </c>
      <c r="I1801" s="3">
        <v>3</v>
      </c>
      <c r="J1801" s="3">
        <v>3</v>
      </c>
      <c r="K1801" s="3"/>
      <c r="L1801" s="3"/>
      <c r="M1801" s="3"/>
      <c r="N1801" s="3"/>
      <c r="O1801" s="3"/>
      <c r="P1801" s="3"/>
      <c r="Q1801" s="3"/>
      <c r="R1801" s="3"/>
      <c r="S1801" s="3"/>
      <c r="T1801" s="3"/>
      <c r="U1801" s="3"/>
      <c r="V1801" s="3"/>
      <c r="W1801" s="3"/>
      <c r="X1801" s="3"/>
      <c r="Y1801" s="3"/>
      <c r="Z1801" s="3"/>
      <c r="AA1801" s="3"/>
      <c r="AB1801" s="3"/>
      <c r="AC1801" s="3"/>
      <c r="AD1801" s="3"/>
      <c r="AE1801" s="3"/>
      <c r="AF1801" s="3">
        <f t="shared" si="40"/>
        <v>20</v>
      </c>
      <c r="AG1801" s="3">
        <f>_xlfn.ISOWEEKNUM(EDF[[#This Row],[Date]])</f>
        <v>2</v>
      </c>
      <c r="AH1801" s="3">
        <f>YEAR(EDF[[#This Row],[Date]])</f>
        <v>2024</v>
      </c>
      <c r="AI1801" s="3"/>
      <c r="AJ1801" s="3"/>
      <c r="AK1801" s="3"/>
    </row>
    <row r="1802" spans="1:37" x14ac:dyDescent="0.2">
      <c r="A1802" s="1">
        <v>45300.49422453704</v>
      </c>
      <c r="B1802" s="3" t="s">
        <v>131</v>
      </c>
      <c r="C1802" s="2">
        <v>45300</v>
      </c>
      <c r="D1802" s="3" t="s">
        <v>336</v>
      </c>
      <c r="E1802" s="3">
        <v>3</v>
      </c>
      <c r="F1802" s="3">
        <v>2</v>
      </c>
      <c r="G1802" s="3">
        <v>2</v>
      </c>
      <c r="H1802" s="3">
        <v>3</v>
      </c>
      <c r="I1802" s="3">
        <v>3</v>
      </c>
      <c r="J1802" s="3">
        <v>3</v>
      </c>
      <c r="K1802" s="3"/>
      <c r="L1802" s="3"/>
      <c r="M1802" s="3"/>
      <c r="N1802" s="3"/>
      <c r="O1802" s="3"/>
      <c r="P1802" s="3"/>
      <c r="Q1802" s="3"/>
      <c r="R1802" s="3"/>
      <c r="S1802" s="3"/>
      <c r="T1802" s="3"/>
      <c r="U1802" s="3"/>
      <c r="V1802" s="3"/>
      <c r="W1802" s="3"/>
      <c r="X1802" s="3"/>
      <c r="Y1802" s="3"/>
      <c r="Z1802" s="3"/>
      <c r="AA1802" s="3"/>
      <c r="AB1802" s="3"/>
      <c r="AC1802" s="3"/>
      <c r="AD1802" s="3"/>
      <c r="AE1802" s="3"/>
      <c r="AF1802" s="3">
        <f t="shared" si="40"/>
        <v>16</v>
      </c>
      <c r="AG1802" s="3">
        <f>_xlfn.ISOWEEKNUM(EDF[[#This Row],[Date]])</f>
        <v>2</v>
      </c>
      <c r="AH1802" s="3">
        <f>YEAR(EDF[[#This Row],[Date]])</f>
        <v>2024</v>
      </c>
      <c r="AI1802" s="3"/>
      <c r="AJ1802" s="3"/>
      <c r="AK1802" s="3"/>
    </row>
    <row r="1803" spans="1:37" x14ac:dyDescent="0.2">
      <c r="A1803" s="1">
        <v>45300.600173611114</v>
      </c>
      <c r="B1803" s="3" t="s">
        <v>244</v>
      </c>
      <c r="C1803" s="2">
        <v>45300</v>
      </c>
      <c r="D1803" s="3" t="s">
        <v>343</v>
      </c>
      <c r="E1803" s="3">
        <v>3</v>
      </c>
      <c r="F1803" s="3">
        <v>2</v>
      </c>
      <c r="G1803" s="3">
        <v>1</v>
      </c>
      <c r="H1803" s="3">
        <v>3</v>
      </c>
      <c r="I1803" s="3">
        <v>3</v>
      </c>
      <c r="J1803" s="3">
        <v>3</v>
      </c>
      <c r="K1803" s="3"/>
      <c r="L1803" s="3">
        <v>6</v>
      </c>
      <c r="M1803" s="3"/>
      <c r="N1803" s="3"/>
      <c r="O1803" s="3"/>
      <c r="P1803" s="3"/>
      <c r="Q1803" s="3"/>
      <c r="R1803" s="3"/>
      <c r="S1803" s="3"/>
      <c r="T1803" s="3"/>
      <c r="U1803" s="3"/>
      <c r="V1803" s="3"/>
      <c r="W1803" s="3"/>
      <c r="X1803" s="3"/>
      <c r="Y1803" s="3" t="s">
        <v>339</v>
      </c>
      <c r="Z1803" s="3"/>
      <c r="AA1803" s="3"/>
      <c r="AB1803" s="3"/>
      <c r="AC1803" s="3"/>
      <c r="AD1803" s="3"/>
      <c r="AE1803" s="3"/>
      <c r="AF1803" s="3">
        <f t="shared" si="40"/>
        <v>15</v>
      </c>
      <c r="AG1803" s="3">
        <f>_xlfn.ISOWEEKNUM(EDF[[#This Row],[Date]])</f>
        <v>2</v>
      </c>
      <c r="AH1803" s="3">
        <f>YEAR(EDF[[#This Row],[Date]])</f>
        <v>2024</v>
      </c>
      <c r="AI1803" s="3"/>
      <c r="AJ1803" s="3"/>
      <c r="AK1803" s="3"/>
    </row>
    <row r="1804" spans="1:37" x14ac:dyDescent="0.2">
      <c r="A1804" s="1">
        <v>45300.602488425924</v>
      </c>
      <c r="B1804" s="3" t="s">
        <v>181</v>
      </c>
      <c r="C1804" s="2">
        <v>45300</v>
      </c>
      <c r="D1804" s="3" t="s">
        <v>344</v>
      </c>
      <c r="E1804" s="3">
        <v>4</v>
      </c>
      <c r="F1804" s="3">
        <v>4</v>
      </c>
      <c r="G1804" s="3">
        <v>4</v>
      </c>
      <c r="H1804" s="3">
        <v>4</v>
      </c>
      <c r="I1804" s="3">
        <v>3</v>
      </c>
      <c r="J1804" s="3">
        <v>3</v>
      </c>
      <c r="K1804" s="3"/>
      <c r="L1804" s="3"/>
      <c r="M1804" s="3"/>
      <c r="N1804" s="3"/>
      <c r="O1804" s="3"/>
      <c r="P1804" s="3"/>
      <c r="Q1804" s="3"/>
      <c r="R1804" s="3"/>
      <c r="S1804" s="3"/>
      <c r="T1804" s="3"/>
      <c r="U1804" s="3"/>
      <c r="V1804" s="3"/>
      <c r="W1804" s="3"/>
      <c r="X1804" s="3"/>
      <c r="Y1804" s="3"/>
      <c r="Z1804" s="3"/>
      <c r="AA1804" s="3"/>
      <c r="AB1804" s="3"/>
      <c r="AC1804" s="3"/>
      <c r="AD1804" s="3"/>
      <c r="AE1804" s="3"/>
      <c r="AF1804" s="3">
        <f t="shared" si="40"/>
        <v>22</v>
      </c>
      <c r="AG1804" s="3">
        <f>_xlfn.ISOWEEKNUM(EDF[[#This Row],[Date]])</f>
        <v>2</v>
      </c>
      <c r="AH1804" s="3">
        <f>YEAR(EDF[[#This Row],[Date]])</f>
        <v>2024</v>
      </c>
      <c r="AI1804" s="3"/>
      <c r="AJ1804" s="3"/>
      <c r="AK1804" s="3"/>
    </row>
    <row r="1805" spans="1:37" x14ac:dyDescent="0.2">
      <c r="A1805" s="1">
        <v>45300.615706018521</v>
      </c>
      <c r="B1805" s="3" t="s">
        <v>80</v>
      </c>
      <c r="C1805" s="2">
        <v>45300</v>
      </c>
      <c r="D1805" s="3" t="s">
        <v>343</v>
      </c>
      <c r="E1805" s="3">
        <v>2</v>
      </c>
      <c r="F1805" s="3">
        <v>1</v>
      </c>
      <c r="G1805" s="3">
        <v>2</v>
      </c>
      <c r="H1805" s="3">
        <v>1</v>
      </c>
      <c r="I1805" s="3">
        <v>2</v>
      </c>
      <c r="J1805" s="3">
        <v>1</v>
      </c>
      <c r="K1805" s="3"/>
      <c r="L1805" s="3"/>
      <c r="M1805" s="3"/>
      <c r="N1805" s="3"/>
      <c r="O1805" s="3"/>
      <c r="P1805" s="3"/>
      <c r="Q1805" s="3"/>
      <c r="R1805" s="3"/>
      <c r="S1805" s="3"/>
      <c r="T1805" s="3"/>
      <c r="U1805" s="3"/>
      <c r="V1805" s="3"/>
      <c r="W1805" s="3"/>
      <c r="X1805" s="3"/>
      <c r="Y1805" s="3"/>
      <c r="Z1805" s="3"/>
      <c r="AA1805" s="3"/>
      <c r="AB1805" s="3"/>
      <c r="AC1805" s="3"/>
      <c r="AD1805" s="3"/>
      <c r="AE1805" s="3"/>
      <c r="AF1805" s="3">
        <f t="shared" si="40"/>
        <v>9</v>
      </c>
      <c r="AG1805" s="3">
        <f>_xlfn.ISOWEEKNUM(EDF[[#This Row],[Date]])</f>
        <v>2</v>
      </c>
      <c r="AH1805" s="3">
        <f>YEAR(EDF[[#This Row],[Date]])</f>
        <v>2024</v>
      </c>
      <c r="AI1805" s="3"/>
      <c r="AJ1805" s="3"/>
      <c r="AK1805" s="3"/>
    </row>
    <row r="1806" spans="1:37" x14ac:dyDescent="0.2">
      <c r="A1806" s="1">
        <v>45300.644270833334</v>
      </c>
      <c r="B1806" s="3" t="s">
        <v>193</v>
      </c>
      <c r="C1806" s="2">
        <v>45300</v>
      </c>
      <c r="D1806" s="3" t="s">
        <v>334</v>
      </c>
      <c r="E1806" s="3">
        <v>5</v>
      </c>
      <c r="F1806" s="3">
        <v>4</v>
      </c>
      <c r="G1806" s="3">
        <v>3</v>
      </c>
      <c r="H1806" s="3">
        <v>4</v>
      </c>
      <c r="I1806" s="3">
        <v>5</v>
      </c>
      <c r="J1806" s="3">
        <v>4</v>
      </c>
      <c r="K1806" s="3"/>
      <c r="L1806" s="3">
        <v>2</v>
      </c>
      <c r="M1806" s="3"/>
      <c r="N1806" s="3"/>
      <c r="O1806" s="3"/>
      <c r="P1806" s="3"/>
      <c r="Q1806" s="3"/>
      <c r="R1806" s="3"/>
      <c r="S1806" s="3"/>
      <c r="T1806" s="3"/>
      <c r="U1806" s="3"/>
      <c r="V1806" s="3"/>
      <c r="W1806" s="3" t="s">
        <v>337</v>
      </c>
      <c r="X1806" s="3"/>
      <c r="Y1806" s="3"/>
      <c r="Z1806" s="3"/>
      <c r="AA1806" s="3"/>
      <c r="AB1806" s="3"/>
      <c r="AC1806" s="3"/>
      <c r="AD1806" s="3"/>
      <c r="AE1806" s="3"/>
      <c r="AF1806" s="3">
        <f t="shared" si="40"/>
        <v>25</v>
      </c>
      <c r="AG1806" s="3">
        <f>_xlfn.ISOWEEKNUM(EDF[[#This Row],[Date]])</f>
        <v>2</v>
      </c>
      <c r="AH1806" s="3">
        <f>YEAR(EDF[[#This Row],[Date]])</f>
        <v>2024</v>
      </c>
      <c r="AI1806" s="3"/>
      <c r="AJ1806" s="3"/>
      <c r="AK1806" s="3"/>
    </row>
    <row r="1807" spans="1:37" x14ac:dyDescent="0.2">
      <c r="A1807" s="1">
        <v>45300.649259259262</v>
      </c>
      <c r="B1807" s="3" t="s">
        <v>100</v>
      </c>
      <c r="C1807" s="2">
        <v>45300</v>
      </c>
      <c r="D1807" s="3" t="s">
        <v>343</v>
      </c>
      <c r="E1807" s="3">
        <v>4</v>
      </c>
      <c r="F1807" s="3">
        <v>3</v>
      </c>
      <c r="G1807" s="3">
        <v>3</v>
      </c>
      <c r="H1807" s="3">
        <v>3</v>
      </c>
      <c r="I1807" s="3">
        <v>3</v>
      </c>
      <c r="J1807" s="3">
        <v>3</v>
      </c>
      <c r="K1807" s="3"/>
      <c r="L1807" s="3"/>
      <c r="M1807" s="3"/>
      <c r="N1807" s="3"/>
      <c r="O1807" s="3"/>
      <c r="P1807" s="3"/>
      <c r="Q1807" s="3"/>
      <c r="R1807" s="3"/>
      <c r="S1807" s="3"/>
      <c r="T1807" s="3"/>
      <c r="U1807" s="3"/>
      <c r="V1807" s="3"/>
      <c r="W1807" s="3"/>
      <c r="X1807" s="3"/>
      <c r="Y1807" s="3"/>
      <c r="Z1807" s="3"/>
      <c r="AA1807" s="3"/>
      <c r="AB1807" s="3"/>
      <c r="AC1807" s="3"/>
      <c r="AD1807" s="3"/>
      <c r="AE1807" s="3"/>
      <c r="AF1807" s="3">
        <f t="shared" si="40"/>
        <v>19</v>
      </c>
      <c r="AG1807" s="3">
        <f>_xlfn.ISOWEEKNUM(EDF[[#This Row],[Date]])</f>
        <v>2</v>
      </c>
      <c r="AH1807" s="3">
        <f>YEAR(EDF[[#This Row],[Date]])</f>
        <v>2024</v>
      </c>
      <c r="AI1807" s="3"/>
      <c r="AJ1807" s="3"/>
      <c r="AK1807" s="3"/>
    </row>
    <row r="1808" spans="1:37" x14ac:dyDescent="0.2">
      <c r="A1808" s="1">
        <v>45301.391087962962</v>
      </c>
      <c r="B1808" s="3" t="s">
        <v>200</v>
      </c>
      <c r="C1808" s="2">
        <v>45301</v>
      </c>
      <c r="D1808" s="3" t="s">
        <v>343</v>
      </c>
      <c r="E1808" s="3">
        <v>3</v>
      </c>
      <c r="F1808" s="3">
        <v>3</v>
      </c>
      <c r="G1808" s="3">
        <v>1</v>
      </c>
      <c r="H1808" s="3">
        <v>3</v>
      </c>
      <c r="I1808" s="3">
        <v>3</v>
      </c>
      <c r="J1808" s="3">
        <v>4</v>
      </c>
      <c r="K1808" s="3"/>
      <c r="L1808" s="3">
        <v>3</v>
      </c>
      <c r="M1808" s="3" t="s">
        <v>335</v>
      </c>
      <c r="N1808" s="3"/>
      <c r="O1808" s="3"/>
      <c r="P1808" s="3"/>
      <c r="Q1808" s="3"/>
      <c r="R1808" s="3"/>
      <c r="S1808" s="3"/>
      <c r="T1808" s="3"/>
      <c r="U1808" s="3"/>
      <c r="V1808" s="3"/>
      <c r="W1808" s="3"/>
      <c r="X1808" s="3"/>
      <c r="Y1808" s="3"/>
      <c r="Z1808" s="3"/>
      <c r="AA1808" s="3"/>
      <c r="AB1808" s="3"/>
      <c r="AC1808" s="3"/>
      <c r="AD1808" s="3"/>
      <c r="AE1808" s="3"/>
      <c r="AF1808" s="3">
        <f t="shared" si="40"/>
        <v>17</v>
      </c>
      <c r="AG1808" s="3">
        <f>_xlfn.ISOWEEKNUM(EDF[[#This Row],[Date]])</f>
        <v>2</v>
      </c>
      <c r="AH1808" s="3">
        <f>YEAR(EDF[[#This Row],[Date]])</f>
        <v>2024</v>
      </c>
      <c r="AI1808" s="3"/>
      <c r="AJ1808" s="3"/>
      <c r="AK1808" s="3"/>
    </row>
    <row r="1809" spans="1:37" x14ac:dyDescent="0.2">
      <c r="A1809" s="1">
        <v>45301.422847222224</v>
      </c>
      <c r="B1809" s="3" t="s">
        <v>167</v>
      </c>
      <c r="C1809" s="2">
        <v>45301</v>
      </c>
      <c r="D1809" s="3" t="s">
        <v>344</v>
      </c>
      <c r="E1809" s="3">
        <v>3</v>
      </c>
      <c r="F1809" s="3">
        <v>3</v>
      </c>
      <c r="G1809" s="3">
        <v>4</v>
      </c>
      <c r="H1809" s="3">
        <v>4</v>
      </c>
      <c r="I1809" s="3">
        <v>3</v>
      </c>
      <c r="J1809" s="3">
        <v>4</v>
      </c>
      <c r="K1809" s="3"/>
      <c r="L1809" s="3"/>
      <c r="M1809" s="3"/>
      <c r="N1809" s="3"/>
      <c r="O1809" s="3"/>
      <c r="P1809" s="3"/>
      <c r="Q1809" s="3"/>
      <c r="R1809" s="3"/>
      <c r="S1809" s="3"/>
      <c r="T1809" s="3"/>
      <c r="U1809" s="3"/>
      <c r="V1809" s="3"/>
      <c r="W1809" s="3"/>
      <c r="X1809" s="3"/>
      <c r="Y1809" s="3"/>
      <c r="Z1809" s="3"/>
      <c r="AA1809" s="3"/>
      <c r="AB1809" s="3"/>
      <c r="AC1809" s="3"/>
      <c r="AD1809" s="3"/>
      <c r="AE1809" s="3"/>
      <c r="AF1809" s="3">
        <f t="shared" si="40"/>
        <v>21</v>
      </c>
      <c r="AG1809" s="3">
        <f>_xlfn.ISOWEEKNUM(EDF[[#This Row],[Date]])</f>
        <v>2</v>
      </c>
      <c r="AH1809" s="3">
        <f>YEAR(EDF[[#This Row],[Date]])</f>
        <v>2024</v>
      </c>
      <c r="AI1809" s="3"/>
      <c r="AJ1809" s="3"/>
      <c r="AK1809" s="3"/>
    </row>
    <row r="1810" spans="1:37" x14ac:dyDescent="0.2">
      <c r="A1810" s="1">
        <v>45301.437442129631</v>
      </c>
      <c r="B1810" s="3" t="s">
        <v>99</v>
      </c>
      <c r="C1810" s="2">
        <v>45301</v>
      </c>
      <c r="D1810" s="3" t="s">
        <v>334</v>
      </c>
      <c r="E1810" s="3">
        <v>4</v>
      </c>
      <c r="F1810" s="3">
        <v>4</v>
      </c>
      <c r="G1810" s="3">
        <v>3</v>
      </c>
      <c r="H1810" s="3">
        <v>2</v>
      </c>
      <c r="I1810" s="3">
        <v>4</v>
      </c>
      <c r="J1810" s="3">
        <v>4</v>
      </c>
      <c r="K1810" s="3"/>
      <c r="L1810" s="3"/>
      <c r="M1810" s="3"/>
      <c r="N1810" s="3"/>
      <c r="O1810" s="3"/>
      <c r="P1810" s="3"/>
      <c r="Q1810" s="3"/>
      <c r="R1810" s="3"/>
      <c r="S1810" s="3"/>
      <c r="T1810" s="3"/>
      <c r="U1810" s="3"/>
      <c r="V1810" s="3"/>
      <c r="W1810" s="3"/>
      <c r="X1810" s="3"/>
      <c r="Y1810" s="3"/>
      <c r="Z1810" s="3"/>
      <c r="AA1810" s="3"/>
      <c r="AB1810" s="3"/>
      <c r="AC1810" s="3"/>
      <c r="AD1810" s="3"/>
      <c r="AE1810" s="3"/>
      <c r="AF1810" s="3">
        <f t="shared" si="40"/>
        <v>21</v>
      </c>
      <c r="AG1810" s="3">
        <f>_xlfn.ISOWEEKNUM(EDF[[#This Row],[Date]])</f>
        <v>2</v>
      </c>
      <c r="AH1810" s="3">
        <f>YEAR(EDF[[#This Row],[Date]])</f>
        <v>2024</v>
      </c>
      <c r="AI1810" s="3"/>
      <c r="AJ1810" s="3"/>
      <c r="AK1810" s="3"/>
    </row>
    <row r="1811" spans="1:37" x14ac:dyDescent="0.2">
      <c r="A1811" s="1">
        <v>45301.443483796298</v>
      </c>
      <c r="B1811" s="3" t="s">
        <v>106</v>
      </c>
      <c r="C1811" s="2">
        <v>45301</v>
      </c>
      <c r="D1811" s="3" t="s">
        <v>344</v>
      </c>
      <c r="E1811" s="3">
        <v>4</v>
      </c>
      <c r="F1811" s="3">
        <v>4</v>
      </c>
      <c r="G1811" s="3">
        <v>2</v>
      </c>
      <c r="H1811" s="3">
        <v>3</v>
      </c>
      <c r="I1811" s="3">
        <v>5</v>
      </c>
      <c r="J1811" s="3">
        <v>5</v>
      </c>
      <c r="K1811" s="3"/>
      <c r="L1811" s="3"/>
      <c r="M1811" s="3"/>
      <c r="N1811" s="3"/>
      <c r="O1811" s="3"/>
      <c r="P1811" s="3"/>
      <c r="Q1811" s="3"/>
      <c r="R1811" s="3"/>
      <c r="S1811" s="3"/>
      <c r="T1811" s="3"/>
      <c r="U1811" s="3"/>
      <c r="V1811" s="3"/>
      <c r="W1811" s="3"/>
      <c r="X1811" s="3"/>
      <c r="Y1811" s="3"/>
      <c r="Z1811" s="3"/>
      <c r="AA1811" s="3"/>
      <c r="AB1811" s="3"/>
      <c r="AC1811" s="3"/>
      <c r="AD1811" s="3"/>
      <c r="AE1811" s="3"/>
      <c r="AF1811" s="3">
        <f t="shared" si="40"/>
        <v>23</v>
      </c>
      <c r="AG1811" s="3">
        <f>_xlfn.ISOWEEKNUM(EDF[[#This Row],[Date]])</f>
        <v>2</v>
      </c>
      <c r="AH1811" s="3">
        <f>YEAR(EDF[[#This Row],[Date]])</f>
        <v>2024</v>
      </c>
      <c r="AI1811" s="3"/>
      <c r="AJ1811" s="3"/>
      <c r="AK1811" s="3"/>
    </row>
    <row r="1812" spans="1:37" x14ac:dyDescent="0.2">
      <c r="A1812" s="1">
        <v>45301.448252314818</v>
      </c>
      <c r="B1812" s="3" t="s">
        <v>211</v>
      </c>
      <c r="C1812" s="2">
        <v>45301</v>
      </c>
      <c r="D1812" s="3" t="s">
        <v>334</v>
      </c>
      <c r="E1812" s="3">
        <v>4</v>
      </c>
      <c r="F1812" s="3">
        <v>3</v>
      </c>
      <c r="G1812" s="3">
        <v>4</v>
      </c>
      <c r="H1812" s="3">
        <v>3</v>
      </c>
      <c r="I1812" s="3">
        <v>4</v>
      </c>
      <c r="J1812" s="3">
        <v>4</v>
      </c>
      <c r="K1812" s="3"/>
      <c r="L1812" s="3"/>
      <c r="M1812" s="3"/>
      <c r="N1812" s="3"/>
      <c r="O1812" s="3"/>
      <c r="P1812" s="3"/>
      <c r="Q1812" s="3"/>
      <c r="R1812" s="3"/>
      <c r="S1812" s="3"/>
      <c r="T1812" s="3"/>
      <c r="U1812" s="3"/>
      <c r="V1812" s="3"/>
      <c r="W1812" s="3"/>
      <c r="X1812" s="3"/>
      <c r="Y1812" s="3"/>
      <c r="Z1812" s="3"/>
      <c r="AA1812" s="3"/>
      <c r="AB1812" s="3"/>
      <c r="AC1812" s="3"/>
      <c r="AD1812" s="3"/>
      <c r="AE1812" s="3"/>
      <c r="AF1812" s="3">
        <f t="shared" si="40"/>
        <v>22</v>
      </c>
      <c r="AG1812" s="3">
        <f>_xlfn.ISOWEEKNUM(EDF[[#This Row],[Date]])</f>
        <v>2</v>
      </c>
      <c r="AH1812" s="3">
        <f>YEAR(EDF[[#This Row],[Date]])</f>
        <v>2024</v>
      </c>
      <c r="AI1812" s="3"/>
      <c r="AJ1812" s="3"/>
      <c r="AK1812" s="3"/>
    </row>
    <row r="1813" spans="1:37" x14ac:dyDescent="0.2">
      <c r="A1813" s="1">
        <v>45301.452662037038</v>
      </c>
      <c r="B1813" s="3" t="s">
        <v>191</v>
      </c>
      <c r="C1813" s="2">
        <v>45301</v>
      </c>
      <c r="D1813" s="3" t="s">
        <v>343</v>
      </c>
      <c r="E1813" s="3">
        <v>5</v>
      </c>
      <c r="F1813" s="3">
        <v>5</v>
      </c>
      <c r="G1813" s="3">
        <v>3</v>
      </c>
      <c r="H1813" s="3">
        <v>3</v>
      </c>
      <c r="I1813" s="3">
        <v>4</v>
      </c>
      <c r="J1813" s="3">
        <v>4</v>
      </c>
      <c r="K1813" s="3"/>
      <c r="L1813" s="3">
        <v>4</v>
      </c>
      <c r="M1813" s="3"/>
      <c r="N1813" s="3"/>
      <c r="O1813" s="3"/>
      <c r="P1813" s="3"/>
      <c r="Q1813" s="3"/>
      <c r="R1813" s="3"/>
      <c r="S1813" s="3"/>
      <c r="T1813" s="3"/>
      <c r="U1813" s="3"/>
      <c r="V1813" s="3"/>
      <c r="W1813" s="3"/>
      <c r="X1813" s="3"/>
      <c r="Y1813" s="3"/>
      <c r="Z1813" s="3"/>
      <c r="AA1813" s="3" t="s">
        <v>339</v>
      </c>
      <c r="AB1813" s="3"/>
      <c r="AC1813" s="3"/>
      <c r="AD1813" s="3"/>
      <c r="AE1813" s="3" t="s">
        <v>543</v>
      </c>
      <c r="AF1813" s="3">
        <f t="shared" si="40"/>
        <v>24</v>
      </c>
      <c r="AG1813" s="3">
        <f>_xlfn.ISOWEEKNUM(EDF[[#This Row],[Date]])</f>
        <v>2</v>
      </c>
      <c r="AH1813" s="3">
        <f>YEAR(EDF[[#This Row],[Date]])</f>
        <v>2024</v>
      </c>
      <c r="AI1813" s="3"/>
      <c r="AJ1813" s="3"/>
      <c r="AK1813" s="3"/>
    </row>
    <row r="1814" spans="1:37" x14ac:dyDescent="0.2">
      <c r="A1814" s="1">
        <v>45301.47315972222</v>
      </c>
      <c r="B1814" s="3" t="s">
        <v>233</v>
      </c>
      <c r="C1814" s="2">
        <v>45301</v>
      </c>
      <c r="D1814" s="3" t="s">
        <v>344</v>
      </c>
      <c r="E1814" s="3">
        <v>3</v>
      </c>
      <c r="F1814" s="3">
        <v>4</v>
      </c>
      <c r="G1814" s="3">
        <v>5</v>
      </c>
      <c r="H1814" s="3">
        <v>4</v>
      </c>
      <c r="I1814" s="3">
        <v>3</v>
      </c>
      <c r="J1814" s="3">
        <v>4</v>
      </c>
      <c r="K1814" s="3"/>
      <c r="L1814" s="3"/>
      <c r="M1814" s="3"/>
      <c r="N1814" s="3"/>
      <c r="O1814" s="3"/>
      <c r="P1814" s="3"/>
      <c r="Q1814" s="3"/>
      <c r="R1814" s="3"/>
      <c r="S1814" s="3"/>
      <c r="T1814" s="3"/>
      <c r="U1814" s="3"/>
      <c r="V1814" s="3"/>
      <c r="W1814" s="3"/>
      <c r="X1814" s="3"/>
      <c r="Y1814" s="3"/>
      <c r="Z1814" s="3"/>
      <c r="AA1814" s="3"/>
      <c r="AB1814" s="3"/>
      <c r="AC1814" s="3"/>
      <c r="AD1814" s="3"/>
      <c r="AE1814" s="3"/>
      <c r="AF1814" s="3">
        <f t="shared" si="40"/>
        <v>23</v>
      </c>
      <c r="AG1814" s="3">
        <f>_xlfn.ISOWEEKNUM(EDF[[#This Row],[Date]])</f>
        <v>2</v>
      </c>
      <c r="AH1814" s="3">
        <f>YEAR(EDF[[#This Row],[Date]])</f>
        <v>2024</v>
      </c>
      <c r="AI1814" s="3"/>
      <c r="AJ1814" s="3"/>
      <c r="AK1814" s="3"/>
    </row>
    <row r="1815" spans="1:37" x14ac:dyDescent="0.2">
      <c r="A1815" s="1">
        <v>45301.480763888889</v>
      </c>
      <c r="B1815" s="3" t="s">
        <v>78</v>
      </c>
      <c r="C1815" s="2">
        <v>45301</v>
      </c>
      <c r="D1815" s="3" t="s">
        <v>334</v>
      </c>
      <c r="E1815" s="3">
        <v>3</v>
      </c>
      <c r="F1815" s="3">
        <v>3</v>
      </c>
      <c r="G1815" s="3">
        <v>2</v>
      </c>
      <c r="H1815" s="3">
        <v>2</v>
      </c>
      <c r="I1815" s="3">
        <v>2</v>
      </c>
      <c r="J1815" s="3">
        <v>4</v>
      </c>
      <c r="K1815" s="3" t="s">
        <v>544</v>
      </c>
      <c r="L1815" s="3">
        <v>3</v>
      </c>
      <c r="M1815" s="3"/>
      <c r="N1815" s="3"/>
      <c r="O1815" s="3"/>
      <c r="P1815" s="3"/>
      <c r="Q1815" s="3"/>
      <c r="R1815" s="3"/>
      <c r="S1815" s="3"/>
      <c r="T1815" s="3"/>
      <c r="U1815" s="3"/>
      <c r="V1815" s="3"/>
      <c r="W1815" s="3"/>
      <c r="X1815" s="3"/>
      <c r="Y1815" s="3"/>
      <c r="Z1815" s="3"/>
      <c r="AA1815" s="3"/>
      <c r="AB1815" s="3"/>
      <c r="AC1815" s="3" t="s">
        <v>337</v>
      </c>
      <c r="AD1815" s="3"/>
      <c r="AE1815" s="3" t="s">
        <v>545</v>
      </c>
      <c r="AF1815" s="3">
        <f t="shared" si="40"/>
        <v>16</v>
      </c>
      <c r="AG1815" s="3">
        <f>_xlfn.ISOWEEKNUM(EDF[[#This Row],[Date]])</f>
        <v>2</v>
      </c>
      <c r="AH1815" s="3">
        <f>YEAR(EDF[[#This Row],[Date]])</f>
        <v>2024</v>
      </c>
      <c r="AI1815" s="3"/>
      <c r="AJ1815" s="3"/>
      <c r="AK1815" s="3"/>
    </row>
    <row r="1816" spans="1:37" x14ac:dyDescent="0.2">
      <c r="A1816" s="1">
        <v>45301.482569444444</v>
      </c>
      <c r="B1816" s="3" t="s">
        <v>192</v>
      </c>
      <c r="C1816" s="2">
        <v>45301</v>
      </c>
      <c r="D1816" s="3" t="s">
        <v>334</v>
      </c>
      <c r="E1816" s="3">
        <v>4</v>
      </c>
      <c r="F1816" s="3">
        <v>3</v>
      </c>
      <c r="G1816" s="3">
        <v>3</v>
      </c>
      <c r="H1816" s="3">
        <v>4</v>
      </c>
      <c r="I1816" s="3">
        <v>4</v>
      </c>
      <c r="J1816" s="3">
        <v>4</v>
      </c>
      <c r="K1816" s="3"/>
      <c r="L1816" s="3">
        <v>1</v>
      </c>
      <c r="M1816" s="3"/>
      <c r="N1816" s="3"/>
      <c r="O1816" s="3"/>
      <c r="P1816" s="3"/>
      <c r="Q1816" s="3"/>
      <c r="R1816" s="3"/>
      <c r="S1816" s="3"/>
      <c r="T1816" s="3"/>
      <c r="U1816" s="3"/>
      <c r="V1816" s="3"/>
      <c r="W1816" s="3"/>
      <c r="X1816" s="3"/>
      <c r="Y1816" s="3"/>
      <c r="Z1816" s="3" t="s">
        <v>339</v>
      </c>
      <c r="AA1816" s="3"/>
      <c r="AB1816" s="3"/>
      <c r="AC1816" s="3"/>
      <c r="AD1816" s="3"/>
      <c r="AE1816" s="3"/>
      <c r="AF1816" s="3">
        <f t="shared" si="40"/>
        <v>22</v>
      </c>
      <c r="AG1816" s="3">
        <f>_xlfn.ISOWEEKNUM(EDF[[#This Row],[Date]])</f>
        <v>2</v>
      </c>
      <c r="AH1816" s="3">
        <f>YEAR(EDF[[#This Row],[Date]])</f>
        <v>2024</v>
      </c>
      <c r="AI1816" s="3"/>
      <c r="AJ1816" s="3"/>
      <c r="AK1816" s="3"/>
    </row>
    <row r="1817" spans="1:37" x14ac:dyDescent="0.2">
      <c r="A1817" s="1">
        <v>45301.586909722224</v>
      </c>
      <c r="B1817" s="3" t="s">
        <v>168</v>
      </c>
      <c r="C1817" s="2">
        <v>45301</v>
      </c>
      <c r="D1817" s="3" t="s">
        <v>334</v>
      </c>
      <c r="E1817" s="3">
        <v>3</v>
      </c>
      <c r="F1817" s="3">
        <v>2</v>
      </c>
      <c r="G1817" s="3">
        <v>1</v>
      </c>
      <c r="H1817" s="3">
        <v>4</v>
      </c>
      <c r="I1817" s="3">
        <v>4</v>
      </c>
      <c r="J1817" s="3">
        <v>4</v>
      </c>
      <c r="K1817" s="3" t="s">
        <v>546</v>
      </c>
      <c r="L1817" s="3"/>
      <c r="M1817" s="3"/>
      <c r="N1817" s="3"/>
      <c r="O1817" s="3"/>
      <c r="P1817" s="3"/>
      <c r="Q1817" s="3"/>
      <c r="R1817" s="3"/>
      <c r="S1817" s="3"/>
      <c r="T1817" s="3"/>
      <c r="U1817" s="3"/>
      <c r="V1817" s="3"/>
      <c r="W1817" s="3"/>
      <c r="X1817" s="3"/>
      <c r="Y1817" s="3"/>
      <c r="Z1817" s="3"/>
      <c r="AA1817" s="3"/>
      <c r="AB1817" s="3"/>
      <c r="AC1817" s="3"/>
      <c r="AD1817" s="3"/>
      <c r="AE1817" s="3"/>
      <c r="AF1817" s="3">
        <f t="shared" si="40"/>
        <v>18</v>
      </c>
      <c r="AG1817" s="3">
        <f>_xlfn.ISOWEEKNUM(EDF[[#This Row],[Date]])</f>
        <v>2</v>
      </c>
      <c r="AH1817" s="3">
        <f>YEAR(EDF[[#This Row],[Date]])</f>
        <v>2024</v>
      </c>
      <c r="AI1817" s="3"/>
      <c r="AJ1817" s="3"/>
      <c r="AK1817" s="3"/>
    </row>
    <row r="1818" spans="1:37" x14ac:dyDescent="0.2">
      <c r="A1818" s="1">
        <v>45301.622569444444</v>
      </c>
      <c r="B1818" s="3" t="s">
        <v>80</v>
      </c>
      <c r="C1818" s="2">
        <v>45301</v>
      </c>
      <c r="D1818" s="3" t="s">
        <v>343</v>
      </c>
      <c r="E1818" s="3">
        <v>1</v>
      </c>
      <c r="F1818" s="3">
        <v>2</v>
      </c>
      <c r="G1818" s="3">
        <v>1</v>
      </c>
      <c r="H1818" s="3">
        <v>2</v>
      </c>
      <c r="I1818" s="3">
        <v>2</v>
      </c>
      <c r="J1818" s="3">
        <v>2</v>
      </c>
      <c r="K1818" s="3"/>
      <c r="L1818" s="3"/>
      <c r="M1818" s="3"/>
      <c r="N1818" s="3"/>
      <c r="O1818" s="3"/>
      <c r="P1818" s="3"/>
      <c r="Q1818" s="3"/>
      <c r="R1818" s="3"/>
      <c r="S1818" s="3"/>
      <c r="T1818" s="3"/>
      <c r="U1818" s="3"/>
      <c r="V1818" s="3"/>
      <c r="W1818" s="3"/>
      <c r="X1818" s="3"/>
      <c r="Y1818" s="3"/>
      <c r="Z1818" s="3"/>
      <c r="AA1818" s="3"/>
      <c r="AB1818" s="3"/>
      <c r="AC1818" s="3"/>
      <c r="AD1818" s="3"/>
      <c r="AE1818" s="3"/>
      <c r="AF1818" s="3">
        <f t="shared" si="40"/>
        <v>10</v>
      </c>
      <c r="AG1818" s="3">
        <f>_xlfn.ISOWEEKNUM(EDF[[#This Row],[Date]])</f>
        <v>2</v>
      </c>
      <c r="AH1818" s="3">
        <f>YEAR(EDF[[#This Row],[Date]])</f>
        <v>2024</v>
      </c>
      <c r="AI1818" s="3"/>
      <c r="AJ1818" s="3"/>
      <c r="AK1818" s="3"/>
    </row>
    <row r="1819" spans="1:37" x14ac:dyDescent="0.2">
      <c r="A1819" s="1">
        <v>45301.688877314817</v>
      </c>
      <c r="B1819" s="3" t="s">
        <v>93</v>
      </c>
      <c r="C1819" s="2">
        <v>45301</v>
      </c>
      <c r="D1819" s="3" t="s">
        <v>344</v>
      </c>
      <c r="E1819" s="3">
        <v>2</v>
      </c>
      <c r="F1819" s="3">
        <v>2</v>
      </c>
      <c r="G1819" s="3">
        <v>3</v>
      </c>
      <c r="H1819" s="3">
        <v>3</v>
      </c>
      <c r="I1819" s="3">
        <v>3</v>
      </c>
      <c r="J1819" s="3">
        <v>4</v>
      </c>
      <c r="K1819" s="3"/>
      <c r="L1819" s="3"/>
      <c r="M1819" s="3"/>
      <c r="N1819" s="3"/>
      <c r="O1819" s="3"/>
      <c r="P1819" s="3"/>
      <c r="Q1819" s="3"/>
      <c r="R1819" s="3"/>
      <c r="S1819" s="3"/>
      <c r="T1819" s="3"/>
      <c r="U1819" s="3"/>
      <c r="V1819" s="3"/>
      <c r="W1819" s="3"/>
      <c r="X1819" s="3"/>
      <c r="Y1819" s="3"/>
      <c r="Z1819" s="3"/>
      <c r="AA1819" s="3"/>
      <c r="AB1819" s="3"/>
      <c r="AC1819" s="3"/>
      <c r="AD1819" s="3"/>
      <c r="AE1819" s="3"/>
      <c r="AF1819" s="3">
        <f t="shared" ref="AF1819:AF1882" si="41">SUM(E1819:J1819)</f>
        <v>17</v>
      </c>
      <c r="AG1819" s="3">
        <f>_xlfn.ISOWEEKNUM(EDF[[#This Row],[Date]])</f>
        <v>2</v>
      </c>
      <c r="AH1819" s="3">
        <f>YEAR(EDF[[#This Row],[Date]])</f>
        <v>2024</v>
      </c>
      <c r="AI1819" s="3"/>
      <c r="AJ1819" s="3"/>
      <c r="AK1819" s="3"/>
    </row>
    <row r="1820" spans="1:37" x14ac:dyDescent="0.2">
      <c r="A1820" s="1">
        <v>45301.710196759261</v>
      </c>
      <c r="B1820" s="3" t="s">
        <v>496</v>
      </c>
      <c r="C1820" s="2">
        <v>45301</v>
      </c>
      <c r="D1820" s="3" t="s">
        <v>334</v>
      </c>
      <c r="E1820" s="3">
        <v>3</v>
      </c>
      <c r="F1820" s="3">
        <v>3</v>
      </c>
      <c r="G1820" s="3">
        <v>3</v>
      </c>
      <c r="H1820" s="3">
        <v>3</v>
      </c>
      <c r="I1820" s="3">
        <v>3</v>
      </c>
      <c r="J1820" s="3">
        <v>3</v>
      </c>
      <c r="K1820" s="3"/>
      <c r="L1820" s="3"/>
      <c r="M1820" s="3"/>
      <c r="N1820" s="3"/>
      <c r="O1820" s="3"/>
      <c r="P1820" s="3"/>
      <c r="Q1820" s="3"/>
      <c r="R1820" s="3"/>
      <c r="S1820" s="3"/>
      <c r="T1820" s="3"/>
      <c r="U1820" s="3"/>
      <c r="V1820" s="3"/>
      <c r="W1820" s="3"/>
      <c r="X1820" s="3"/>
      <c r="Y1820" s="3"/>
      <c r="Z1820" s="3"/>
      <c r="AA1820" s="3"/>
      <c r="AB1820" s="3"/>
      <c r="AC1820" s="3"/>
      <c r="AD1820" s="3"/>
      <c r="AE1820" s="3"/>
      <c r="AF1820" s="3">
        <f t="shared" si="41"/>
        <v>18</v>
      </c>
      <c r="AG1820" s="3">
        <f>_xlfn.ISOWEEKNUM(EDF[[#This Row],[Date]])</f>
        <v>2</v>
      </c>
      <c r="AH1820" s="3">
        <f>YEAR(EDF[[#This Row],[Date]])</f>
        <v>2024</v>
      </c>
      <c r="AI1820" s="3"/>
      <c r="AJ1820" s="3"/>
      <c r="AK1820" s="3"/>
    </row>
    <row r="1821" spans="1:37" x14ac:dyDescent="0.2">
      <c r="A1821" s="1">
        <v>45301.710520833331</v>
      </c>
      <c r="B1821" s="3" t="s">
        <v>208</v>
      </c>
      <c r="C1821" s="2">
        <v>45301</v>
      </c>
      <c r="D1821" s="3" t="s">
        <v>344</v>
      </c>
      <c r="E1821" s="3">
        <v>5</v>
      </c>
      <c r="F1821" s="3">
        <v>4</v>
      </c>
      <c r="G1821" s="3">
        <v>4</v>
      </c>
      <c r="H1821" s="3">
        <v>4</v>
      </c>
      <c r="I1821" s="3">
        <v>4</v>
      </c>
      <c r="J1821" s="3">
        <v>4</v>
      </c>
      <c r="K1821" s="3"/>
      <c r="L1821" s="3">
        <v>2</v>
      </c>
      <c r="M1821" s="3"/>
      <c r="N1821" s="3"/>
      <c r="O1821" s="3"/>
      <c r="P1821" s="3"/>
      <c r="Q1821" s="3"/>
      <c r="R1821" s="3"/>
      <c r="S1821" s="3"/>
      <c r="T1821" s="3"/>
      <c r="U1821" s="3"/>
      <c r="V1821" s="3"/>
      <c r="W1821" s="3" t="s">
        <v>339</v>
      </c>
      <c r="X1821" s="3"/>
      <c r="Y1821" s="3"/>
      <c r="Z1821" s="3"/>
      <c r="AA1821" s="3"/>
      <c r="AB1821" s="3"/>
      <c r="AC1821" s="3"/>
      <c r="AD1821" s="3"/>
      <c r="AE1821" s="3"/>
      <c r="AF1821" s="3">
        <f t="shared" si="41"/>
        <v>25</v>
      </c>
      <c r="AG1821" s="3">
        <f>_xlfn.ISOWEEKNUM(EDF[[#This Row],[Date]])</f>
        <v>2</v>
      </c>
      <c r="AH1821" s="3">
        <f>YEAR(EDF[[#This Row],[Date]])</f>
        <v>2024</v>
      </c>
      <c r="AI1821" s="3"/>
      <c r="AJ1821" s="3"/>
      <c r="AK1821" s="3"/>
    </row>
    <row r="1822" spans="1:37" x14ac:dyDescent="0.2">
      <c r="A1822" s="1">
        <v>45301.710625</v>
      </c>
      <c r="B1822" s="3" t="s">
        <v>83</v>
      </c>
      <c r="C1822" s="2">
        <v>45301</v>
      </c>
      <c r="D1822" s="3" t="s">
        <v>334</v>
      </c>
      <c r="E1822" s="3">
        <v>4</v>
      </c>
      <c r="F1822" s="3">
        <v>4</v>
      </c>
      <c r="G1822" s="3">
        <v>4</v>
      </c>
      <c r="H1822" s="3">
        <v>3</v>
      </c>
      <c r="I1822" s="3">
        <v>4</v>
      </c>
      <c r="J1822" s="3">
        <v>3</v>
      </c>
      <c r="K1822" s="3"/>
      <c r="L1822" s="3"/>
      <c r="M1822" s="3"/>
      <c r="N1822" s="3"/>
      <c r="O1822" s="3"/>
      <c r="P1822" s="3"/>
      <c r="Q1822" s="3"/>
      <c r="R1822" s="3"/>
      <c r="S1822" s="3"/>
      <c r="T1822" s="3"/>
      <c r="U1822" s="3"/>
      <c r="V1822" s="3"/>
      <c r="W1822" s="3"/>
      <c r="X1822" s="3"/>
      <c r="Y1822" s="3"/>
      <c r="Z1822" s="3"/>
      <c r="AA1822" s="3"/>
      <c r="AB1822" s="3"/>
      <c r="AC1822" s="3"/>
      <c r="AD1822" s="3"/>
      <c r="AE1822" s="3"/>
      <c r="AF1822" s="3">
        <f t="shared" si="41"/>
        <v>22</v>
      </c>
      <c r="AG1822" s="3">
        <f>_xlfn.ISOWEEKNUM(EDF[[#This Row],[Date]])</f>
        <v>2</v>
      </c>
      <c r="AH1822" s="3">
        <f>YEAR(EDF[[#This Row],[Date]])</f>
        <v>2024</v>
      </c>
      <c r="AI1822" s="3"/>
      <c r="AJ1822" s="3"/>
      <c r="AK1822" s="3"/>
    </row>
    <row r="1823" spans="1:37" x14ac:dyDescent="0.2">
      <c r="A1823" s="1">
        <v>45301.710787037038</v>
      </c>
      <c r="B1823" s="3" t="s">
        <v>87</v>
      </c>
      <c r="C1823" s="2">
        <v>45301</v>
      </c>
      <c r="D1823" s="3" t="s">
        <v>334</v>
      </c>
      <c r="E1823" s="3">
        <v>4</v>
      </c>
      <c r="F1823" s="3">
        <v>4</v>
      </c>
      <c r="G1823" s="3">
        <v>4</v>
      </c>
      <c r="H1823" s="3">
        <v>3</v>
      </c>
      <c r="I1823" s="3">
        <v>4</v>
      </c>
      <c r="J1823" s="3">
        <v>4</v>
      </c>
      <c r="K1823" s="3"/>
      <c r="L1823" s="3"/>
      <c r="M1823" s="3"/>
      <c r="N1823" s="3"/>
      <c r="O1823" s="3"/>
      <c r="P1823" s="3"/>
      <c r="Q1823" s="3"/>
      <c r="R1823" s="3"/>
      <c r="S1823" s="3"/>
      <c r="T1823" s="3"/>
      <c r="U1823" s="3"/>
      <c r="V1823" s="3"/>
      <c r="W1823" s="3"/>
      <c r="X1823" s="3"/>
      <c r="Y1823" s="3"/>
      <c r="Z1823" s="3"/>
      <c r="AA1823" s="3"/>
      <c r="AB1823" s="3"/>
      <c r="AC1823" s="3"/>
      <c r="AD1823" s="3"/>
      <c r="AE1823" s="3"/>
      <c r="AF1823" s="3">
        <f t="shared" si="41"/>
        <v>23</v>
      </c>
      <c r="AG1823" s="3">
        <f>_xlfn.ISOWEEKNUM(EDF[[#This Row],[Date]])</f>
        <v>2</v>
      </c>
      <c r="AH1823" s="3">
        <f>YEAR(EDF[[#This Row],[Date]])</f>
        <v>2024</v>
      </c>
      <c r="AI1823" s="3"/>
      <c r="AJ1823" s="3"/>
      <c r="AK1823" s="3"/>
    </row>
    <row r="1824" spans="1:37" x14ac:dyDescent="0.2">
      <c r="A1824" s="1">
        <v>45301.710810185185</v>
      </c>
      <c r="B1824" s="3" t="s">
        <v>135</v>
      </c>
      <c r="C1824" s="2">
        <v>45301</v>
      </c>
      <c r="D1824" s="3" t="s">
        <v>334</v>
      </c>
      <c r="E1824" s="3">
        <v>4</v>
      </c>
      <c r="F1824" s="3">
        <v>4</v>
      </c>
      <c r="G1824" s="3">
        <v>4</v>
      </c>
      <c r="H1824" s="3">
        <v>3</v>
      </c>
      <c r="I1824" s="3">
        <v>3</v>
      </c>
      <c r="J1824" s="3">
        <v>4</v>
      </c>
      <c r="K1824" s="3"/>
      <c r="L1824" s="3"/>
      <c r="M1824" s="3"/>
      <c r="N1824" s="3"/>
      <c r="O1824" s="3"/>
      <c r="P1824" s="3"/>
      <c r="Q1824" s="3"/>
      <c r="R1824" s="3"/>
      <c r="S1824" s="3"/>
      <c r="T1824" s="3"/>
      <c r="U1824" s="3"/>
      <c r="V1824" s="3"/>
      <c r="W1824" s="3"/>
      <c r="X1824" s="3"/>
      <c r="Y1824" s="3"/>
      <c r="Z1824" s="3"/>
      <c r="AA1824" s="3"/>
      <c r="AB1824" s="3"/>
      <c r="AC1824" s="3"/>
      <c r="AD1824" s="3"/>
      <c r="AE1824" s="3"/>
      <c r="AF1824" s="3">
        <f t="shared" si="41"/>
        <v>22</v>
      </c>
      <c r="AG1824" s="3">
        <f>_xlfn.ISOWEEKNUM(EDF[[#This Row],[Date]])</f>
        <v>2</v>
      </c>
      <c r="AH1824" s="3">
        <f>YEAR(EDF[[#This Row],[Date]])</f>
        <v>2024</v>
      </c>
      <c r="AI1824" s="3"/>
      <c r="AJ1824" s="3"/>
      <c r="AK1824" s="3"/>
    </row>
    <row r="1825" spans="1:37" x14ac:dyDescent="0.2">
      <c r="A1825" s="1">
        <v>45301.71130787037</v>
      </c>
      <c r="B1825" s="3" t="s">
        <v>111</v>
      </c>
      <c r="C1825" s="2">
        <v>45301</v>
      </c>
      <c r="D1825" s="3" t="s">
        <v>336</v>
      </c>
      <c r="E1825" s="3">
        <v>1</v>
      </c>
      <c r="F1825" s="3">
        <v>2</v>
      </c>
      <c r="G1825" s="3">
        <v>3</v>
      </c>
      <c r="H1825" s="3">
        <v>3</v>
      </c>
      <c r="I1825" s="3">
        <v>3</v>
      </c>
      <c r="J1825" s="3">
        <v>4</v>
      </c>
      <c r="K1825" s="3"/>
      <c r="L1825" s="3"/>
      <c r="M1825" s="3"/>
      <c r="N1825" s="3"/>
      <c r="O1825" s="3"/>
      <c r="P1825" s="3"/>
      <c r="Q1825" s="3"/>
      <c r="R1825" s="3"/>
      <c r="S1825" s="3"/>
      <c r="T1825" s="3"/>
      <c r="U1825" s="3"/>
      <c r="V1825" s="3"/>
      <c r="W1825" s="3"/>
      <c r="X1825" s="3"/>
      <c r="Y1825" s="3"/>
      <c r="Z1825" s="3"/>
      <c r="AA1825" s="3"/>
      <c r="AB1825" s="3"/>
      <c r="AC1825" s="3"/>
      <c r="AD1825" s="3"/>
      <c r="AE1825" s="3"/>
      <c r="AF1825" s="3">
        <f t="shared" si="41"/>
        <v>16</v>
      </c>
      <c r="AG1825" s="3">
        <f>_xlfn.ISOWEEKNUM(EDF[[#This Row],[Date]])</f>
        <v>2</v>
      </c>
      <c r="AH1825" s="3">
        <f>YEAR(EDF[[#This Row],[Date]])</f>
        <v>2024</v>
      </c>
      <c r="AI1825" s="3"/>
      <c r="AJ1825" s="3"/>
      <c r="AK1825" s="3"/>
    </row>
    <row r="1826" spans="1:37" x14ac:dyDescent="0.2">
      <c r="A1826" s="1">
        <v>45301.712719907409</v>
      </c>
      <c r="B1826" s="3" t="s">
        <v>181</v>
      </c>
      <c r="C1826" s="2">
        <v>45301</v>
      </c>
      <c r="D1826" s="3" t="s">
        <v>344</v>
      </c>
      <c r="E1826" s="3">
        <v>4</v>
      </c>
      <c r="F1826" s="3">
        <v>4</v>
      </c>
      <c r="G1826" s="3">
        <v>4</v>
      </c>
      <c r="H1826" s="3">
        <v>2</v>
      </c>
      <c r="I1826" s="3">
        <v>3</v>
      </c>
      <c r="J1826" s="3">
        <v>3</v>
      </c>
      <c r="K1826" s="3"/>
      <c r="L1826" s="3"/>
      <c r="M1826" s="3"/>
      <c r="N1826" s="3"/>
      <c r="O1826" s="3"/>
      <c r="P1826" s="3"/>
      <c r="Q1826" s="3"/>
      <c r="R1826" s="3"/>
      <c r="S1826" s="3"/>
      <c r="T1826" s="3"/>
      <c r="U1826" s="3"/>
      <c r="V1826" s="3"/>
      <c r="W1826" s="3"/>
      <c r="X1826" s="3"/>
      <c r="Y1826" s="3"/>
      <c r="Z1826" s="3"/>
      <c r="AA1826" s="3"/>
      <c r="AB1826" s="3"/>
      <c r="AC1826" s="3"/>
      <c r="AD1826" s="3"/>
      <c r="AE1826" s="3"/>
      <c r="AF1826" s="3">
        <f t="shared" si="41"/>
        <v>20</v>
      </c>
      <c r="AG1826" s="3">
        <f>_xlfn.ISOWEEKNUM(EDF[[#This Row],[Date]])</f>
        <v>2</v>
      </c>
      <c r="AH1826" s="3">
        <f>YEAR(EDF[[#This Row],[Date]])</f>
        <v>2024</v>
      </c>
      <c r="AI1826" s="3"/>
      <c r="AJ1826" s="3"/>
      <c r="AK1826" s="3"/>
    </row>
    <row r="1827" spans="1:37" x14ac:dyDescent="0.2">
      <c r="A1827" s="1">
        <v>45301.713703703703</v>
      </c>
      <c r="B1827" s="3" t="s">
        <v>95</v>
      </c>
      <c r="C1827" s="2">
        <v>45301</v>
      </c>
      <c r="D1827" s="3" t="s">
        <v>336</v>
      </c>
      <c r="E1827" s="3">
        <v>3</v>
      </c>
      <c r="F1827" s="3">
        <v>3</v>
      </c>
      <c r="G1827" s="3">
        <v>2</v>
      </c>
      <c r="H1827" s="3">
        <v>2</v>
      </c>
      <c r="I1827" s="3">
        <v>3</v>
      </c>
      <c r="J1827" s="3">
        <v>3</v>
      </c>
      <c r="K1827" s="3"/>
      <c r="L1827" s="3"/>
      <c r="M1827" s="3"/>
      <c r="N1827" s="3"/>
      <c r="O1827" s="3"/>
      <c r="P1827" s="3"/>
      <c r="Q1827" s="3"/>
      <c r="R1827" s="3"/>
      <c r="S1827" s="3"/>
      <c r="T1827" s="3"/>
      <c r="U1827" s="3"/>
      <c r="V1827" s="3"/>
      <c r="W1827" s="3"/>
      <c r="X1827" s="3"/>
      <c r="Y1827" s="3"/>
      <c r="Z1827" s="3"/>
      <c r="AA1827" s="3"/>
      <c r="AB1827" s="3"/>
      <c r="AC1827" s="3"/>
      <c r="AD1827" s="3"/>
      <c r="AE1827" s="3"/>
      <c r="AF1827" s="3">
        <f t="shared" si="41"/>
        <v>16</v>
      </c>
      <c r="AG1827" s="3">
        <f>_xlfn.ISOWEEKNUM(EDF[[#This Row],[Date]])</f>
        <v>2</v>
      </c>
      <c r="AH1827" s="3">
        <f>YEAR(EDF[[#This Row],[Date]])</f>
        <v>2024</v>
      </c>
      <c r="AI1827" s="3"/>
      <c r="AJ1827" s="3"/>
      <c r="AK1827" s="3"/>
    </row>
    <row r="1828" spans="1:37" x14ac:dyDescent="0.2">
      <c r="A1828" s="1">
        <v>45301.721168981479</v>
      </c>
      <c r="B1828" s="3" t="s">
        <v>112</v>
      </c>
      <c r="C1828" s="2">
        <v>45301</v>
      </c>
      <c r="D1828" s="3" t="s">
        <v>343</v>
      </c>
      <c r="E1828" s="3">
        <v>3</v>
      </c>
      <c r="F1828" s="3">
        <v>3</v>
      </c>
      <c r="G1828" s="3">
        <v>2</v>
      </c>
      <c r="H1828" s="3">
        <v>3</v>
      </c>
      <c r="I1828" s="3">
        <v>3</v>
      </c>
      <c r="J1828" s="3">
        <v>3</v>
      </c>
      <c r="K1828" s="3"/>
      <c r="L1828" s="3"/>
      <c r="M1828" s="3"/>
      <c r="N1828" s="3"/>
      <c r="O1828" s="3"/>
      <c r="P1828" s="3"/>
      <c r="Q1828" s="3"/>
      <c r="R1828" s="3"/>
      <c r="S1828" s="3"/>
      <c r="T1828" s="3"/>
      <c r="U1828" s="3"/>
      <c r="V1828" s="3"/>
      <c r="W1828" s="3"/>
      <c r="X1828" s="3"/>
      <c r="Y1828" s="3"/>
      <c r="Z1828" s="3"/>
      <c r="AA1828" s="3"/>
      <c r="AB1828" s="3"/>
      <c r="AC1828" s="3"/>
      <c r="AD1828" s="3"/>
      <c r="AE1828" s="3"/>
      <c r="AF1828" s="3">
        <f t="shared" si="41"/>
        <v>17</v>
      </c>
      <c r="AG1828" s="3">
        <f>_xlfn.ISOWEEKNUM(EDF[[#This Row],[Date]])</f>
        <v>2</v>
      </c>
      <c r="AH1828" s="3">
        <f>YEAR(EDF[[#This Row],[Date]])</f>
        <v>2024</v>
      </c>
      <c r="AI1828" s="3"/>
      <c r="AJ1828" s="3"/>
      <c r="AK1828" s="3"/>
    </row>
    <row r="1829" spans="1:37" x14ac:dyDescent="0.2">
      <c r="A1829" s="1">
        <v>45301.72247685185</v>
      </c>
      <c r="B1829" s="3" t="s">
        <v>89</v>
      </c>
      <c r="C1829" s="2">
        <v>45301</v>
      </c>
      <c r="D1829" s="3" t="s">
        <v>334</v>
      </c>
      <c r="E1829" s="3">
        <v>5</v>
      </c>
      <c r="F1829" s="3">
        <v>5</v>
      </c>
      <c r="G1829" s="3">
        <v>3</v>
      </c>
      <c r="H1829" s="3">
        <v>2</v>
      </c>
      <c r="I1829" s="3">
        <v>3</v>
      </c>
      <c r="J1829" s="3">
        <v>4</v>
      </c>
      <c r="K1829" s="3"/>
      <c r="L1829" s="3">
        <v>5</v>
      </c>
      <c r="M1829" s="3"/>
      <c r="N1829" s="3"/>
      <c r="O1829" s="3" t="s">
        <v>335</v>
      </c>
      <c r="P1829" s="3" t="s">
        <v>335</v>
      </c>
      <c r="Q1829" s="3"/>
      <c r="R1829" s="3"/>
      <c r="S1829" s="3"/>
      <c r="T1829" s="3"/>
      <c r="U1829" s="3"/>
      <c r="V1829" s="3"/>
      <c r="W1829" s="3"/>
      <c r="X1829" s="3"/>
      <c r="Y1829" s="3"/>
      <c r="Z1829" s="3"/>
      <c r="AA1829" s="3"/>
      <c r="AB1829" s="3"/>
      <c r="AC1829" s="3"/>
      <c r="AD1829" s="3"/>
      <c r="AE1829" s="3"/>
      <c r="AF1829" s="3">
        <f t="shared" si="41"/>
        <v>22</v>
      </c>
      <c r="AG1829" s="3">
        <f>_xlfn.ISOWEEKNUM(EDF[[#This Row],[Date]])</f>
        <v>2</v>
      </c>
      <c r="AH1829" s="3">
        <f>YEAR(EDF[[#This Row],[Date]])</f>
        <v>2024</v>
      </c>
      <c r="AI1829" s="3"/>
      <c r="AJ1829" s="3"/>
      <c r="AK1829" s="3"/>
    </row>
    <row r="1830" spans="1:37" x14ac:dyDescent="0.2">
      <c r="A1830" s="1">
        <v>45301.723379629628</v>
      </c>
      <c r="B1830" s="3" t="s">
        <v>86</v>
      </c>
      <c r="C1830" s="2">
        <v>45301</v>
      </c>
      <c r="D1830" s="3" t="s">
        <v>343</v>
      </c>
      <c r="E1830" s="3">
        <v>4</v>
      </c>
      <c r="F1830" s="3">
        <v>3</v>
      </c>
      <c r="G1830" s="3">
        <v>4</v>
      </c>
      <c r="H1830" s="3">
        <v>4</v>
      </c>
      <c r="I1830" s="3">
        <v>4</v>
      </c>
      <c r="J1830" s="3">
        <v>4</v>
      </c>
      <c r="K1830" s="3"/>
      <c r="L1830" s="3">
        <v>4</v>
      </c>
      <c r="M1830" s="3"/>
      <c r="N1830" s="3"/>
      <c r="O1830" s="3"/>
      <c r="P1830" s="3"/>
      <c r="Q1830" s="3"/>
      <c r="R1830" s="3"/>
      <c r="S1830" s="3"/>
      <c r="T1830" s="3"/>
      <c r="U1830" s="3"/>
      <c r="V1830" s="3"/>
      <c r="W1830" s="3"/>
      <c r="X1830" s="3"/>
      <c r="Y1830" s="3"/>
      <c r="Z1830" s="3"/>
      <c r="AA1830" s="3" t="s">
        <v>339</v>
      </c>
      <c r="AB1830" s="3"/>
      <c r="AC1830" s="3"/>
      <c r="AD1830" s="3"/>
      <c r="AE1830" s="3"/>
      <c r="AF1830" s="3">
        <f t="shared" si="41"/>
        <v>23</v>
      </c>
      <c r="AG1830" s="3">
        <f>_xlfn.ISOWEEKNUM(EDF[[#This Row],[Date]])</f>
        <v>2</v>
      </c>
      <c r="AH1830" s="3">
        <f>YEAR(EDF[[#This Row],[Date]])</f>
        <v>2024</v>
      </c>
      <c r="AI1830" s="3"/>
      <c r="AJ1830" s="3"/>
      <c r="AK1830" s="3"/>
    </row>
    <row r="1831" spans="1:37" x14ac:dyDescent="0.2">
      <c r="A1831" s="1">
        <v>45301.737256944441</v>
      </c>
      <c r="B1831" s="3" t="s">
        <v>367</v>
      </c>
      <c r="C1831" s="2">
        <v>45301</v>
      </c>
      <c r="D1831" s="3" t="s">
        <v>336</v>
      </c>
      <c r="E1831" s="3">
        <v>5</v>
      </c>
      <c r="F1831" s="3">
        <v>5</v>
      </c>
      <c r="G1831" s="3">
        <v>4</v>
      </c>
      <c r="H1831" s="3">
        <v>4</v>
      </c>
      <c r="I1831" s="3">
        <v>3</v>
      </c>
      <c r="J1831" s="3">
        <v>3</v>
      </c>
      <c r="K1831" s="3"/>
      <c r="L1831" s="3"/>
      <c r="M1831" s="3"/>
      <c r="N1831" s="3"/>
      <c r="O1831" s="3"/>
      <c r="P1831" s="3"/>
      <c r="Q1831" s="3"/>
      <c r="R1831" s="3"/>
      <c r="S1831" s="3"/>
      <c r="T1831" s="3"/>
      <c r="U1831" s="3"/>
      <c r="V1831" s="3"/>
      <c r="W1831" s="3"/>
      <c r="X1831" s="3"/>
      <c r="Y1831" s="3"/>
      <c r="Z1831" s="3"/>
      <c r="AA1831" s="3"/>
      <c r="AB1831" s="3"/>
      <c r="AC1831" s="3"/>
      <c r="AD1831" s="3"/>
      <c r="AE1831" s="3"/>
      <c r="AF1831" s="3">
        <f t="shared" si="41"/>
        <v>24</v>
      </c>
      <c r="AG1831" s="3">
        <f>_xlfn.ISOWEEKNUM(EDF[[#This Row],[Date]])</f>
        <v>2</v>
      </c>
      <c r="AH1831" s="3">
        <f>YEAR(EDF[[#This Row],[Date]])</f>
        <v>2024</v>
      </c>
      <c r="AI1831" s="3"/>
      <c r="AJ1831" s="3"/>
      <c r="AK1831" s="3"/>
    </row>
    <row r="1832" spans="1:37" x14ac:dyDescent="0.2">
      <c r="A1832" s="1">
        <v>45302.374537037038</v>
      </c>
      <c r="B1832" s="3" t="s">
        <v>102</v>
      </c>
      <c r="C1832" s="2">
        <v>45302</v>
      </c>
      <c r="D1832" s="3" t="s">
        <v>344</v>
      </c>
      <c r="E1832" s="3">
        <v>5</v>
      </c>
      <c r="F1832" s="3">
        <v>4</v>
      </c>
      <c r="G1832" s="3">
        <v>3</v>
      </c>
      <c r="H1832" s="3">
        <v>3</v>
      </c>
      <c r="I1832" s="3">
        <v>3</v>
      </c>
      <c r="J1832" s="3">
        <v>4</v>
      </c>
      <c r="K1832" s="3"/>
      <c r="L1832" s="3"/>
      <c r="M1832" s="3"/>
      <c r="N1832" s="3"/>
      <c r="O1832" s="3"/>
      <c r="P1832" s="3"/>
      <c r="Q1832" s="3"/>
      <c r="R1832" s="3"/>
      <c r="S1832" s="3"/>
      <c r="T1832" s="3"/>
      <c r="U1832" s="3"/>
      <c r="V1832" s="3"/>
      <c r="W1832" s="3"/>
      <c r="X1832" s="3"/>
      <c r="Y1832" s="3"/>
      <c r="Z1832" s="3"/>
      <c r="AA1832" s="3"/>
      <c r="AB1832" s="3"/>
      <c r="AC1832" s="3"/>
      <c r="AD1832" s="3"/>
      <c r="AE1832" s="3"/>
      <c r="AF1832" s="3">
        <f t="shared" si="41"/>
        <v>22</v>
      </c>
      <c r="AG1832" s="3">
        <f>_xlfn.ISOWEEKNUM(EDF[[#This Row],[Date]])</f>
        <v>2</v>
      </c>
      <c r="AH1832" s="3">
        <f>YEAR(EDF[[#This Row],[Date]])</f>
        <v>2024</v>
      </c>
      <c r="AI1832" s="3"/>
      <c r="AJ1832" s="3"/>
      <c r="AK1832" s="3"/>
    </row>
    <row r="1833" spans="1:37" x14ac:dyDescent="0.2">
      <c r="A1833" s="1">
        <v>45302.426377314812</v>
      </c>
      <c r="B1833" s="3" t="s">
        <v>78</v>
      </c>
      <c r="C1833" s="2">
        <v>45302</v>
      </c>
      <c r="D1833" s="3" t="s">
        <v>334</v>
      </c>
      <c r="E1833" s="3">
        <v>3</v>
      </c>
      <c r="F1833" s="3">
        <v>3</v>
      </c>
      <c r="G1833" s="3">
        <v>2</v>
      </c>
      <c r="H1833" s="3">
        <v>2</v>
      </c>
      <c r="I1833" s="3">
        <v>3</v>
      </c>
      <c r="J1833" s="3">
        <v>4</v>
      </c>
      <c r="K1833" s="3" t="s">
        <v>174</v>
      </c>
      <c r="L1833" s="3">
        <v>6</v>
      </c>
      <c r="M1833" s="3"/>
      <c r="N1833" s="3"/>
      <c r="O1833" s="3"/>
      <c r="P1833" s="3"/>
      <c r="Q1833" s="3"/>
      <c r="R1833" s="3"/>
      <c r="S1833" s="3"/>
      <c r="T1833" s="3"/>
      <c r="U1833" s="3"/>
      <c r="V1833" s="3"/>
      <c r="W1833" s="3"/>
      <c r="X1833" s="3"/>
      <c r="Y1833" s="3"/>
      <c r="Z1833" s="3"/>
      <c r="AA1833" s="3"/>
      <c r="AB1833" s="3"/>
      <c r="AC1833" s="3" t="s">
        <v>337</v>
      </c>
      <c r="AD1833" s="3"/>
      <c r="AE1833" s="3" t="s">
        <v>547</v>
      </c>
      <c r="AF1833" s="3">
        <f t="shared" si="41"/>
        <v>17</v>
      </c>
      <c r="AG1833" s="3">
        <f>_xlfn.ISOWEEKNUM(EDF[[#This Row],[Date]])</f>
        <v>2</v>
      </c>
      <c r="AH1833" s="3">
        <f>YEAR(EDF[[#This Row],[Date]])</f>
        <v>2024</v>
      </c>
      <c r="AI1833" s="3"/>
      <c r="AJ1833" s="3"/>
      <c r="AK1833" s="3"/>
    </row>
    <row r="1834" spans="1:37" x14ac:dyDescent="0.2">
      <c r="A1834" s="1">
        <v>45303.337708333333</v>
      </c>
      <c r="B1834" s="3" t="s">
        <v>496</v>
      </c>
      <c r="C1834" s="2">
        <v>45303</v>
      </c>
      <c r="D1834" s="3" t="s">
        <v>336</v>
      </c>
      <c r="E1834" s="3">
        <v>3</v>
      </c>
      <c r="F1834" s="3">
        <v>3</v>
      </c>
      <c r="G1834" s="3">
        <v>3</v>
      </c>
      <c r="H1834" s="3">
        <v>3</v>
      </c>
      <c r="I1834" s="3">
        <v>3</v>
      </c>
      <c r="J1834" s="3">
        <v>3</v>
      </c>
      <c r="K1834" s="3"/>
      <c r="L1834" s="3"/>
      <c r="M1834" s="3"/>
      <c r="N1834" s="3"/>
      <c r="O1834" s="3"/>
      <c r="P1834" s="3"/>
      <c r="Q1834" s="3"/>
      <c r="R1834" s="3"/>
      <c r="S1834" s="3"/>
      <c r="T1834" s="3"/>
      <c r="U1834" s="3"/>
      <c r="V1834" s="3"/>
      <c r="W1834" s="3"/>
      <c r="X1834" s="3"/>
      <c r="Y1834" s="3"/>
      <c r="Z1834" s="3"/>
      <c r="AA1834" s="3"/>
      <c r="AB1834" s="3"/>
      <c r="AC1834" s="3"/>
      <c r="AD1834" s="3"/>
      <c r="AE1834" s="3"/>
      <c r="AF1834" s="3">
        <f t="shared" si="41"/>
        <v>18</v>
      </c>
      <c r="AG1834" s="3">
        <f>_xlfn.ISOWEEKNUM(EDF[[#This Row],[Date]])</f>
        <v>2</v>
      </c>
      <c r="AH1834" s="3">
        <f>YEAR(EDF[[#This Row],[Date]])</f>
        <v>2024</v>
      </c>
      <c r="AI1834" s="3"/>
      <c r="AJ1834" s="3"/>
      <c r="AK1834" s="3"/>
    </row>
    <row r="1835" spans="1:37" x14ac:dyDescent="0.2">
      <c r="A1835" s="1">
        <v>45303.406111111108</v>
      </c>
      <c r="B1835" s="3" t="s">
        <v>106</v>
      </c>
      <c r="C1835" s="2">
        <v>45303</v>
      </c>
      <c r="D1835" s="3" t="s">
        <v>344</v>
      </c>
      <c r="E1835" s="3">
        <v>4</v>
      </c>
      <c r="F1835" s="3">
        <v>4</v>
      </c>
      <c r="G1835" s="3">
        <v>3</v>
      </c>
      <c r="H1835" s="3">
        <v>3</v>
      </c>
      <c r="I1835" s="3">
        <v>4</v>
      </c>
      <c r="J1835" s="3">
        <v>4</v>
      </c>
      <c r="K1835" s="3"/>
      <c r="L1835" s="3"/>
      <c r="M1835" s="3"/>
      <c r="N1835" s="3"/>
      <c r="O1835" s="3"/>
      <c r="P1835" s="3"/>
      <c r="Q1835" s="3"/>
      <c r="R1835" s="3"/>
      <c r="S1835" s="3"/>
      <c r="T1835" s="3"/>
      <c r="U1835" s="3"/>
      <c r="V1835" s="3"/>
      <c r="W1835" s="3"/>
      <c r="X1835" s="3"/>
      <c r="Y1835" s="3"/>
      <c r="Z1835" s="3"/>
      <c r="AA1835" s="3"/>
      <c r="AB1835" s="3"/>
      <c r="AC1835" s="3"/>
      <c r="AD1835" s="3"/>
      <c r="AE1835" s="3"/>
      <c r="AF1835" s="3">
        <f t="shared" si="41"/>
        <v>22</v>
      </c>
      <c r="AG1835" s="3">
        <f>_xlfn.ISOWEEKNUM(EDF[[#This Row],[Date]])</f>
        <v>2</v>
      </c>
      <c r="AH1835" s="3">
        <f>YEAR(EDF[[#This Row],[Date]])</f>
        <v>2024</v>
      </c>
      <c r="AI1835" s="3"/>
      <c r="AJ1835" s="3"/>
      <c r="AK1835" s="3"/>
    </row>
    <row r="1836" spans="1:37" x14ac:dyDescent="0.2">
      <c r="A1836" s="1">
        <v>45303.407175925924</v>
      </c>
      <c r="B1836" s="3" t="s">
        <v>191</v>
      </c>
      <c r="C1836" s="2">
        <v>45303</v>
      </c>
      <c r="D1836" s="3" t="s">
        <v>334</v>
      </c>
      <c r="E1836" s="3">
        <v>5</v>
      </c>
      <c r="F1836" s="3">
        <v>5</v>
      </c>
      <c r="G1836" s="3">
        <v>4</v>
      </c>
      <c r="H1836" s="3">
        <v>3</v>
      </c>
      <c r="I1836" s="3">
        <v>4</v>
      </c>
      <c r="J1836" s="3">
        <v>4</v>
      </c>
      <c r="K1836" s="3"/>
      <c r="L1836" s="3">
        <v>3</v>
      </c>
      <c r="M1836" s="3"/>
      <c r="N1836" s="3"/>
      <c r="O1836" s="3"/>
      <c r="P1836" s="3"/>
      <c r="Q1836" s="3"/>
      <c r="R1836" s="3"/>
      <c r="S1836" s="3"/>
      <c r="T1836" s="3"/>
      <c r="U1836" s="3"/>
      <c r="V1836" s="3"/>
      <c r="W1836" s="3"/>
      <c r="X1836" s="3"/>
      <c r="Y1836" s="3"/>
      <c r="Z1836" s="3"/>
      <c r="AA1836" s="3" t="s">
        <v>339</v>
      </c>
      <c r="AB1836" s="3"/>
      <c r="AC1836" s="3"/>
      <c r="AD1836" s="3"/>
      <c r="AE1836" s="3"/>
      <c r="AF1836" s="3">
        <f t="shared" si="41"/>
        <v>25</v>
      </c>
      <c r="AG1836" s="3">
        <f>_xlfn.ISOWEEKNUM(EDF[[#This Row],[Date]])</f>
        <v>2</v>
      </c>
      <c r="AH1836" s="3">
        <f>YEAR(EDF[[#This Row],[Date]])</f>
        <v>2024</v>
      </c>
      <c r="AI1836" s="3"/>
      <c r="AJ1836" s="3"/>
      <c r="AK1836" s="3"/>
    </row>
    <row r="1837" spans="1:37" x14ac:dyDescent="0.2">
      <c r="A1837" s="1">
        <v>45303.408368055556</v>
      </c>
      <c r="B1837" s="3" t="s">
        <v>168</v>
      </c>
      <c r="C1837" s="2">
        <v>45303</v>
      </c>
      <c r="D1837" s="3" t="s">
        <v>334</v>
      </c>
      <c r="E1837" s="3">
        <v>3</v>
      </c>
      <c r="F1837" s="3">
        <v>2</v>
      </c>
      <c r="G1837" s="3">
        <v>3</v>
      </c>
      <c r="H1837" s="3">
        <v>4</v>
      </c>
      <c r="I1837" s="3">
        <v>4</v>
      </c>
      <c r="J1837" s="3">
        <v>4</v>
      </c>
      <c r="K1837" s="3"/>
      <c r="L1837" s="3"/>
      <c r="M1837" s="3"/>
      <c r="N1837" s="3"/>
      <c r="O1837" s="3"/>
      <c r="P1837" s="3"/>
      <c r="Q1837" s="3"/>
      <c r="R1837" s="3"/>
      <c r="S1837" s="3"/>
      <c r="T1837" s="3"/>
      <c r="U1837" s="3"/>
      <c r="V1837" s="3"/>
      <c r="W1837" s="3"/>
      <c r="X1837" s="3"/>
      <c r="Y1837" s="3"/>
      <c r="Z1837" s="3"/>
      <c r="AA1837" s="3"/>
      <c r="AB1837" s="3"/>
      <c r="AC1837" s="3"/>
      <c r="AD1837" s="3"/>
      <c r="AE1837" s="3"/>
      <c r="AF1837" s="3">
        <f t="shared" si="41"/>
        <v>20</v>
      </c>
      <c r="AG1837" s="3">
        <f>_xlfn.ISOWEEKNUM(EDF[[#This Row],[Date]])</f>
        <v>2</v>
      </c>
      <c r="AH1837" s="3">
        <f>YEAR(EDF[[#This Row],[Date]])</f>
        <v>2024</v>
      </c>
      <c r="AI1837" s="3"/>
      <c r="AJ1837" s="3"/>
      <c r="AK1837" s="3"/>
    </row>
    <row r="1838" spans="1:37" x14ac:dyDescent="0.2">
      <c r="A1838" s="1">
        <v>45303.423078703701</v>
      </c>
      <c r="B1838" s="3" t="s">
        <v>78</v>
      </c>
      <c r="C1838" s="2">
        <v>45303</v>
      </c>
      <c r="D1838" s="3" t="s">
        <v>334</v>
      </c>
      <c r="E1838" s="3">
        <v>3</v>
      </c>
      <c r="F1838" s="3">
        <v>3</v>
      </c>
      <c r="G1838" s="3">
        <v>2</v>
      </c>
      <c r="H1838" s="3">
        <v>3</v>
      </c>
      <c r="I1838" s="3">
        <v>3</v>
      </c>
      <c r="J1838" s="3">
        <v>4</v>
      </c>
      <c r="K1838" s="3" t="s">
        <v>548</v>
      </c>
      <c r="L1838" s="3">
        <v>2</v>
      </c>
      <c r="M1838" s="3"/>
      <c r="N1838" s="3"/>
      <c r="O1838" s="3"/>
      <c r="P1838" s="3"/>
      <c r="Q1838" s="3"/>
      <c r="R1838" s="3"/>
      <c r="S1838" s="3"/>
      <c r="T1838" s="3"/>
      <c r="U1838" s="3"/>
      <c r="V1838" s="3"/>
      <c r="W1838" s="3"/>
      <c r="X1838" s="3"/>
      <c r="Y1838" s="3"/>
      <c r="Z1838" s="3"/>
      <c r="AA1838" s="3"/>
      <c r="AB1838" s="3"/>
      <c r="AC1838" s="3" t="s">
        <v>337</v>
      </c>
      <c r="AD1838" s="3"/>
      <c r="AE1838" s="3"/>
      <c r="AF1838" s="3">
        <f t="shared" si="41"/>
        <v>18</v>
      </c>
      <c r="AG1838" s="3">
        <f>_xlfn.ISOWEEKNUM(EDF[[#This Row],[Date]])</f>
        <v>2</v>
      </c>
      <c r="AH1838" s="3">
        <f>YEAR(EDF[[#This Row],[Date]])</f>
        <v>2024</v>
      </c>
      <c r="AI1838" s="3"/>
      <c r="AJ1838" s="3"/>
      <c r="AK1838" s="3"/>
    </row>
    <row r="1839" spans="1:37" x14ac:dyDescent="0.2">
      <c r="A1839" s="1">
        <v>45303.438009259262</v>
      </c>
      <c r="B1839" s="3" t="s">
        <v>107</v>
      </c>
      <c r="C1839" s="2">
        <v>45303</v>
      </c>
      <c r="D1839" s="3" t="s">
        <v>344</v>
      </c>
      <c r="E1839" s="3">
        <v>5</v>
      </c>
      <c r="F1839" s="3">
        <v>3</v>
      </c>
      <c r="G1839" s="3">
        <v>2</v>
      </c>
      <c r="H1839" s="3">
        <v>4</v>
      </c>
      <c r="I1839" s="3">
        <v>3</v>
      </c>
      <c r="J1839" s="3">
        <v>4</v>
      </c>
      <c r="K1839" s="3"/>
      <c r="L1839" s="3"/>
      <c r="M1839" s="3"/>
      <c r="N1839" s="3"/>
      <c r="O1839" s="3"/>
      <c r="P1839" s="3"/>
      <c r="Q1839" s="3"/>
      <c r="R1839" s="3"/>
      <c r="S1839" s="3"/>
      <c r="T1839" s="3"/>
      <c r="U1839" s="3"/>
      <c r="V1839" s="3"/>
      <c r="W1839" s="3"/>
      <c r="X1839" s="3"/>
      <c r="Y1839" s="3"/>
      <c r="Z1839" s="3"/>
      <c r="AA1839" s="3"/>
      <c r="AB1839" s="3"/>
      <c r="AC1839" s="3"/>
      <c r="AD1839" s="3"/>
      <c r="AE1839" s="3"/>
      <c r="AF1839" s="3">
        <f t="shared" si="41"/>
        <v>21</v>
      </c>
      <c r="AG1839" s="3">
        <f>_xlfn.ISOWEEKNUM(EDF[[#This Row],[Date]])</f>
        <v>2</v>
      </c>
      <c r="AH1839" s="3">
        <f>YEAR(EDF[[#This Row],[Date]])</f>
        <v>2024</v>
      </c>
      <c r="AI1839" s="3"/>
      <c r="AJ1839" s="3"/>
      <c r="AK1839" s="3"/>
    </row>
    <row r="1840" spans="1:37" x14ac:dyDescent="0.2">
      <c r="A1840" s="1">
        <v>45303.4921875</v>
      </c>
      <c r="B1840" s="3" t="s">
        <v>192</v>
      </c>
      <c r="C1840" s="2">
        <v>45303</v>
      </c>
      <c r="D1840" s="3" t="s">
        <v>334</v>
      </c>
      <c r="E1840" s="3">
        <v>4</v>
      </c>
      <c r="F1840" s="3">
        <v>4</v>
      </c>
      <c r="G1840" s="3">
        <v>3</v>
      </c>
      <c r="H1840" s="3">
        <v>2</v>
      </c>
      <c r="I1840" s="3">
        <v>3</v>
      </c>
      <c r="J1840" s="3">
        <v>4</v>
      </c>
      <c r="K1840" s="3"/>
      <c r="L1840" s="3"/>
      <c r="M1840" s="3"/>
      <c r="N1840" s="3"/>
      <c r="O1840" s="3"/>
      <c r="P1840" s="3"/>
      <c r="Q1840" s="3"/>
      <c r="R1840" s="3"/>
      <c r="S1840" s="3"/>
      <c r="T1840" s="3"/>
      <c r="U1840" s="3"/>
      <c r="V1840" s="3"/>
      <c r="W1840" s="3"/>
      <c r="X1840" s="3"/>
      <c r="Y1840" s="3"/>
      <c r="Z1840" s="3"/>
      <c r="AA1840" s="3"/>
      <c r="AB1840" s="3"/>
      <c r="AC1840" s="3"/>
      <c r="AD1840" s="3"/>
      <c r="AE1840" s="3"/>
      <c r="AF1840" s="3">
        <f t="shared" si="41"/>
        <v>20</v>
      </c>
      <c r="AG1840" s="3">
        <f>_xlfn.ISOWEEKNUM(EDF[[#This Row],[Date]])</f>
        <v>2</v>
      </c>
      <c r="AH1840" s="3">
        <f>YEAR(EDF[[#This Row],[Date]])</f>
        <v>2024</v>
      </c>
      <c r="AI1840" s="3"/>
      <c r="AJ1840" s="3"/>
      <c r="AK1840" s="3"/>
    </row>
    <row r="1841" spans="1:37" x14ac:dyDescent="0.2">
      <c r="A1841" s="1">
        <v>45303.546319444446</v>
      </c>
      <c r="B1841" s="3" t="s">
        <v>167</v>
      </c>
      <c r="C1841" s="2">
        <v>45303</v>
      </c>
      <c r="D1841" s="3" t="s">
        <v>344</v>
      </c>
      <c r="E1841" s="3">
        <v>4</v>
      </c>
      <c r="F1841" s="3">
        <v>4</v>
      </c>
      <c r="G1841" s="3">
        <v>4</v>
      </c>
      <c r="H1841" s="3">
        <v>4</v>
      </c>
      <c r="I1841" s="3">
        <v>3</v>
      </c>
      <c r="J1841" s="3">
        <v>4</v>
      </c>
      <c r="K1841" s="3"/>
      <c r="L1841" s="3"/>
      <c r="M1841" s="3"/>
      <c r="N1841" s="3"/>
      <c r="O1841" s="3"/>
      <c r="P1841" s="3"/>
      <c r="Q1841" s="3"/>
      <c r="R1841" s="3"/>
      <c r="S1841" s="3"/>
      <c r="T1841" s="3"/>
      <c r="U1841" s="3"/>
      <c r="V1841" s="3"/>
      <c r="W1841" s="3"/>
      <c r="X1841" s="3"/>
      <c r="Y1841" s="3"/>
      <c r="Z1841" s="3"/>
      <c r="AA1841" s="3"/>
      <c r="AB1841" s="3"/>
      <c r="AC1841" s="3"/>
      <c r="AD1841" s="3"/>
      <c r="AE1841" s="3"/>
      <c r="AF1841" s="3">
        <f t="shared" si="41"/>
        <v>23</v>
      </c>
      <c r="AG1841" s="3">
        <f>_xlfn.ISOWEEKNUM(EDF[[#This Row],[Date]])</f>
        <v>2</v>
      </c>
      <c r="AH1841" s="3">
        <f>YEAR(EDF[[#This Row],[Date]])</f>
        <v>2024</v>
      </c>
      <c r="AI1841" s="3"/>
      <c r="AJ1841" s="3"/>
      <c r="AK1841" s="3"/>
    </row>
    <row r="1842" spans="1:37" x14ac:dyDescent="0.2">
      <c r="A1842" s="1">
        <v>45303.561863425923</v>
      </c>
      <c r="B1842" s="3" t="s">
        <v>80</v>
      </c>
      <c r="C1842" s="2">
        <v>45303</v>
      </c>
      <c r="D1842" s="3" t="s">
        <v>334</v>
      </c>
      <c r="E1842" s="3">
        <v>2</v>
      </c>
      <c r="F1842" s="3">
        <v>2</v>
      </c>
      <c r="G1842" s="3">
        <v>2</v>
      </c>
      <c r="H1842" s="3">
        <v>2</v>
      </c>
      <c r="I1842" s="3">
        <v>2</v>
      </c>
      <c r="J1842" s="3">
        <v>1</v>
      </c>
      <c r="K1842" s="3"/>
      <c r="L1842" s="3"/>
      <c r="M1842" s="3"/>
      <c r="N1842" s="3"/>
      <c r="O1842" s="3"/>
      <c r="P1842" s="3"/>
      <c r="Q1842" s="3"/>
      <c r="R1842" s="3"/>
      <c r="S1842" s="3"/>
      <c r="T1842" s="3"/>
      <c r="U1842" s="3"/>
      <c r="V1842" s="3"/>
      <c r="W1842" s="3"/>
      <c r="X1842" s="3"/>
      <c r="Y1842" s="3"/>
      <c r="Z1842" s="3"/>
      <c r="AA1842" s="3"/>
      <c r="AB1842" s="3"/>
      <c r="AC1842" s="3"/>
      <c r="AD1842" s="3"/>
      <c r="AE1842" s="3"/>
      <c r="AF1842" s="3">
        <f t="shared" si="41"/>
        <v>11</v>
      </c>
      <c r="AG1842" s="3">
        <f>_xlfn.ISOWEEKNUM(EDF[[#This Row],[Date]])</f>
        <v>2</v>
      </c>
      <c r="AH1842" s="3">
        <f>YEAR(EDF[[#This Row],[Date]])</f>
        <v>2024</v>
      </c>
      <c r="AI1842" s="3"/>
      <c r="AJ1842" s="3"/>
      <c r="AK1842" s="3"/>
    </row>
    <row r="1843" spans="1:37" x14ac:dyDescent="0.2">
      <c r="A1843" s="1">
        <v>45303.564143518517</v>
      </c>
      <c r="B1843" s="3" t="s">
        <v>99</v>
      </c>
      <c r="C1843" s="2">
        <v>45303</v>
      </c>
      <c r="D1843" s="3" t="s">
        <v>336</v>
      </c>
      <c r="E1843" s="3">
        <v>3</v>
      </c>
      <c r="F1843" s="3">
        <v>3</v>
      </c>
      <c r="G1843" s="3">
        <v>2</v>
      </c>
      <c r="H1843" s="3">
        <v>2</v>
      </c>
      <c r="I1843" s="3">
        <v>4</v>
      </c>
      <c r="J1843" s="3">
        <v>4</v>
      </c>
      <c r="K1843" s="3"/>
      <c r="L1843" s="3"/>
      <c r="M1843" s="3"/>
      <c r="N1843" s="3"/>
      <c r="O1843" s="3"/>
      <c r="P1843" s="3"/>
      <c r="Q1843" s="3"/>
      <c r="R1843" s="3"/>
      <c r="S1843" s="3"/>
      <c r="T1843" s="3"/>
      <c r="U1843" s="3"/>
      <c r="V1843" s="3"/>
      <c r="W1843" s="3"/>
      <c r="X1843" s="3"/>
      <c r="Y1843" s="3"/>
      <c r="Z1843" s="3"/>
      <c r="AA1843" s="3"/>
      <c r="AB1843" s="3"/>
      <c r="AC1843" s="3"/>
      <c r="AD1843" s="3"/>
      <c r="AE1843" s="3"/>
      <c r="AF1843" s="3">
        <f t="shared" si="41"/>
        <v>18</v>
      </c>
      <c r="AG1843" s="3">
        <f>_xlfn.ISOWEEKNUM(EDF[[#This Row],[Date]])</f>
        <v>2</v>
      </c>
      <c r="AH1843" s="3">
        <f>YEAR(EDF[[#This Row],[Date]])</f>
        <v>2024</v>
      </c>
      <c r="AI1843" s="3"/>
      <c r="AJ1843" s="3"/>
      <c r="AK1843" s="3"/>
    </row>
    <row r="1844" spans="1:37" x14ac:dyDescent="0.2">
      <c r="A1844" s="1">
        <v>45303.573379629626</v>
      </c>
      <c r="B1844" s="3" t="s">
        <v>193</v>
      </c>
      <c r="C1844" s="2">
        <v>45303</v>
      </c>
      <c r="D1844" s="3" t="s">
        <v>334</v>
      </c>
      <c r="E1844" s="3">
        <v>4</v>
      </c>
      <c r="F1844" s="3">
        <v>4</v>
      </c>
      <c r="G1844" s="3">
        <v>2</v>
      </c>
      <c r="H1844" s="3">
        <v>3</v>
      </c>
      <c r="I1844" s="3">
        <v>4</v>
      </c>
      <c r="J1844" s="3">
        <v>4</v>
      </c>
      <c r="K1844" s="3" t="s">
        <v>549</v>
      </c>
      <c r="L1844" s="3">
        <v>2</v>
      </c>
      <c r="M1844" s="3"/>
      <c r="N1844" s="3"/>
      <c r="O1844" s="3"/>
      <c r="P1844" s="3"/>
      <c r="Q1844" s="3"/>
      <c r="R1844" s="3"/>
      <c r="S1844" s="3"/>
      <c r="T1844" s="3"/>
      <c r="U1844" s="3"/>
      <c r="V1844" s="3"/>
      <c r="W1844" s="3" t="s">
        <v>337</v>
      </c>
      <c r="X1844" s="3"/>
      <c r="Y1844" s="3"/>
      <c r="Z1844" s="3"/>
      <c r="AA1844" s="3"/>
      <c r="AB1844" s="3"/>
      <c r="AC1844" s="3"/>
      <c r="AD1844" s="3"/>
      <c r="AE1844" s="3"/>
      <c r="AF1844" s="3">
        <f t="shared" si="41"/>
        <v>21</v>
      </c>
      <c r="AG1844" s="3">
        <f>_xlfn.ISOWEEKNUM(EDF[[#This Row],[Date]])</f>
        <v>2</v>
      </c>
      <c r="AH1844" s="3">
        <f>YEAR(EDF[[#This Row],[Date]])</f>
        <v>2024</v>
      </c>
      <c r="AI1844" s="3"/>
      <c r="AJ1844" s="3"/>
      <c r="AK1844" s="3"/>
    </row>
    <row r="1845" spans="1:37" x14ac:dyDescent="0.2">
      <c r="A1845" s="1">
        <v>45303.594108796293</v>
      </c>
      <c r="B1845" s="3" t="s">
        <v>89</v>
      </c>
      <c r="C1845" s="2">
        <v>45303</v>
      </c>
      <c r="D1845" s="3" t="s">
        <v>334</v>
      </c>
      <c r="E1845" s="3">
        <v>1</v>
      </c>
      <c r="F1845" s="3">
        <v>2</v>
      </c>
      <c r="G1845" s="3">
        <v>3</v>
      </c>
      <c r="H1845" s="3">
        <v>2</v>
      </c>
      <c r="I1845" s="3">
        <v>3</v>
      </c>
      <c r="J1845" s="3">
        <v>2</v>
      </c>
      <c r="K1845" s="3"/>
      <c r="L1845" s="3">
        <v>5</v>
      </c>
      <c r="M1845" s="3" t="s">
        <v>335</v>
      </c>
      <c r="N1845" s="3"/>
      <c r="O1845" s="3" t="s">
        <v>335</v>
      </c>
      <c r="P1845" s="3"/>
      <c r="Q1845" s="3"/>
      <c r="R1845" s="3"/>
      <c r="S1845" s="3"/>
      <c r="T1845" s="3"/>
      <c r="U1845" s="3"/>
      <c r="V1845" s="3"/>
      <c r="W1845" s="3"/>
      <c r="X1845" s="3"/>
      <c r="Y1845" s="3"/>
      <c r="Z1845" s="3"/>
      <c r="AA1845" s="3"/>
      <c r="AB1845" s="3"/>
      <c r="AC1845" s="3"/>
      <c r="AD1845" s="3"/>
      <c r="AE1845" s="3" t="s">
        <v>550</v>
      </c>
      <c r="AF1845" s="3">
        <f t="shared" si="41"/>
        <v>13</v>
      </c>
      <c r="AG1845" s="3">
        <f>_xlfn.ISOWEEKNUM(EDF[[#This Row],[Date]])</f>
        <v>2</v>
      </c>
      <c r="AH1845" s="3">
        <f>YEAR(EDF[[#This Row],[Date]])</f>
        <v>2024</v>
      </c>
      <c r="AI1845" s="3"/>
      <c r="AJ1845" s="3"/>
      <c r="AK1845" s="3"/>
    </row>
    <row r="1846" spans="1:37" x14ac:dyDescent="0.2">
      <c r="A1846" s="1">
        <v>45303.597268518519</v>
      </c>
      <c r="B1846" s="3" t="s">
        <v>240</v>
      </c>
      <c r="C1846" s="2">
        <v>45303</v>
      </c>
      <c r="D1846" s="3" t="s">
        <v>344</v>
      </c>
      <c r="E1846" s="3">
        <v>3</v>
      </c>
      <c r="F1846" s="3">
        <v>3</v>
      </c>
      <c r="G1846" s="3">
        <v>3</v>
      </c>
      <c r="H1846" s="3">
        <v>2</v>
      </c>
      <c r="I1846" s="3">
        <v>5</v>
      </c>
      <c r="J1846" s="3">
        <v>4</v>
      </c>
      <c r="K1846" s="3"/>
      <c r="L1846" s="3"/>
      <c r="M1846" s="3"/>
      <c r="N1846" s="3"/>
      <c r="O1846" s="3"/>
      <c r="P1846" s="3"/>
      <c r="Q1846" s="3"/>
      <c r="R1846" s="3"/>
      <c r="S1846" s="3"/>
      <c r="T1846" s="3"/>
      <c r="U1846" s="3"/>
      <c r="V1846" s="3"/>
      <c r="W1846" s="3"/>
      <c r="X1846" s="3"/>
      <c r="Y1846" s="3"/>
      <c r="Z1846" s="3"/>
      <c r="AA1846" s="3"/>
      <c r="AB1846" s="3"/>
      <c r="AC1846" s="3"/>
      <c r="AD1846" s="3"/>
      <c r="AE1846" s="3"/>
      <c r="AF1846" s="3">
        <f t="shared" si="41"/>
        <v>20</v>
      </c>
      <c r="AG1846" s="3">
        <f>_xlfn.ISOWEEKNUM(EDF[[#This Row],[Date]])</f>
        <v>2</v>
      </c>
      <c r="AH1846" s="3">
        <f>YEAR(EDF[[#This Row],[Date]])</f>
        <v>2024</v>
      </c>
      <c r="AI1846" s="3"/>
      <c r="AJ1846" s="3"/>
      <c r="AK1846" s="3"/>
    </row>
    <row r="1847" spans="1:37" x14ac:dyDescent="0.2">
      <c r="A1847" s="1">
        <v>45303.597581018519</v>
      </c>
      <c r="B1847" s="3" t="s">
        <v>83</v>
      </c>
      <c r="C1847" s="2">
        <v>45303</v>
      </c>
      <c r="D1847" s="3" t="s">
        <v>334</v>
      </c>
      <c r="E1847" s="3">
        <v>3</v>
      </c>
      <c r="F1847" s="3">
        <v>3</v>
      </c>
      <c r="G1847" s="3">
        <v>2</v>
      </c>
      <c r="H1847" s="3">
        <v>2</v>
      </c>
      <c r="I1847" s="3">
        <v>3</v>
      </c>
      <c r="J1847" s="3">
        <v>3</v>
      </c>
      <c r="K1847" s="3"/>
      <c r="L1847" s="3"/>
      <c r="M1847" s="3"/>
      <c r="N1847" s="3"/>
      <c r="O1847" s="3"/>
      <c r="P1847" s="3"/>
      <c r="Q1847" s="3"/>
      <c r="R1847" s="3"/>
      <c r="S1847" s="3"/>
      <c r="T1847" s="3"/>
      <c r="U1847" s="3"/>
      <c r="V1847" s="3"/>
      <c r="W1847" s="3"/>
      <c r="X1847" s="3"/>
      <c r="Y1847" s="3"/>
      <c r="Z1847" s="3"/>
      <c r="AA1847" s="3"/>
      <c r="AB1847" s="3"/>
      <c r="AC1847" s="3"/>
      <c r="AD1847" s="3"/>
      <c r="AE1847" s="3"/>
      <c r="AF1847" s="3">
        <f t="shared" si="41"/>
        <v>16</v>
      </c>
      <c r="AG1847" s="3">
        <f>_xlfn.ISOWEEKNUM(EDF[[#This Row],[Date]])</f>
        <v>2</v>
      </c>
      <c r="AH1847" s="3">
        <f>YEAR(EDF[[#This Row],[Date]])</f>
        <v>2024</v>
      </c>
      <c r="AI1847" s="3"/>
      <c r="AJ1847" s="3"/>
      <c r="AK1847" s="3"/>
    </row>
    <row r="1848" spans="1:37" x14ac:dyDescent="0.2">
      <c r="A1848" s="1">
        <v>45303.597962962966</v>
      </c>
      <c r="B1848" s="3" t="s">
        <v>244</v>
      </c>
      <c r="C1848" s="2">
        <v>45303</v>
      </c>
      <c r="D1848" s="3" t="s">
        <v>334</v>
      </c>
      <c r="E1848" s="3">
        <v>3</v>
      </c>
      <c r="F1848" s="3">
        <v>2</v>
      </c>
      <c r="G1848" s="3">
        <v>2</v>
      </c>
      <c r="H1848" s="3">
        <v>2</v>
      </c>
      <c r="I1848" s="3">
        <v>2</v>
      </c>
      <c r="J1848" s="3">
        <v>4</v>
      </c>
      <c r="K1848" s="3"/>
      <c r="L1848" s="3">
        <v>7</v>
      </c>
      <c r="M1848" s="3"/>
      <c r="N1848" s="3"/>
      <c r="O1848" s="3"/>
      <c r="P1848" s="3"/>
      <c r="Q1848" s="3"/>
      <c r="R1848" s="3"/>
      <c r="S1848" s="3"/>
      <c r="T1848" s="3"/>
      <c r="U1848" s="3"/>
      <c r="V1848" s="3"/>
      <c r="W1848" s="3"/>
      <c r="X1848" s="3" t="s">
        <v>339</v>
      </c>
      <c r="Y1848" s="3"/>
      <c r="Z1848" s="3"/>
      <c r="AA1848" s="3"/>
      <c r="AB1848" s="3"/>
      <c r="AC1848" s="3"/>
      <c r="AD1848" s="3"/>
      <c r="AE1848" s="3"/>
      <c r="AF1848" s="3">
        <f t="shared" si="41"/>
        <v>15</v>
      </c>
      <c r="AG1848" s="3">
        <f>_xlfn.ISOWEEKNUM(EDF[[#This Row],[Date]])</f>
        <v>2</v>
      </c>
      <c r="AH1848" s="3">
        <f>YEAR(EDF[[#This Row],[Date]])</f>
        <v>2024</v>
      </c>
      <c r="AI1848" s="3"/>
      <c r="AJ1848" s="3"/>
      <c r="AK1848" s="3"/>
    </row>
    <row r="1849" spans="1:37" x14ac:dyDescent="0.2">
      <c r="A1849" s="1">
        <v>45303.59814814815</v>
      </c>
      <c r="B1849" s="3" t="s">
        <v>93</v>
      </c>
      <c r="C1849" s="2">
        <v>45303</v>
      </c>
      <c r="D1849" s="3" t="s">
        <v>336</v>
      </c>
      <c r="E1849" s="3">
        <v>3</v>
      </c>
      <c r="F1849" s="3">
        <v>2</v>
      </c>
      <c r="G1849" s="3">
        <v>2</v>
      </c>
      <c r="H1849" s="3">
        <v>2</v>
      </c>
      <c r="I1849" s="3">
        <v>2</v>
      </c>
      <c r="J1849" s="3">
        <v>4</v>
      </c>
      <c r="K1849" s="3"/>
      <c r="L1849" s="3"/>
      <c r="M1849" s="3"/>
      <c r="N1849" s="3"/>
      <c r="O1849" s="3"/>
      <c r="P1849" s="3"/>
      <c r="Q1849" s="3"/>
      <c r="R1849" s="3"/>
      <c r="S1849" s="3"/>
      <c r="T1849" s="3"/>
      <c r="U1849" s="3"/>
      <c r="V1849" s="3"/>
      <c r="W1849" s="3"/>
      <c r="X1849" s="3"/>
      <c r="Y1849" s="3"/>
      <c r="Z1849" s="3"/>
      <c r="AA1849" s="3"/>
      <c r="AB1849" s="3"/>
      <c r="AC1849" s="3"/>
      <c r="AD1849" s="3"/>
      <c r="AE1849" s="3"/>
      <c r="AF1849" s="3">
        <f t="shared" si="41"/>
        <v>15</v>
      </c>
      <c r="AG1849" s="3">
        <f>_xlfn.ISOWEEKNUM(EDF[[#This Row],[Date]])</f>
        <v>2</v>
      </c>
      <c r="AH1849" s="3">
        <f>YEAR(EDF[[#This Row],[Date]])</f>
        <v>2024</v>
      </c>
      <c r="AI1849" s="3"/>
      <c r="AJ1849" s="3"/>
      <c r="AK1849" s="3"/>
    </row>
    <row r="1850" spans="1:37" x14ac:dyDescent="0.2">
      <c r="A1850" s="1">
        <v>45303.600740740738</v>
      </c>
      <c r="B1850" s="3" t="s">
        <v>131</v>
      </c>
      <c r="C1850" s="2">
        <v>45303</v>
      </c>
      <c r="D1850" s="3" t="s">
        <v>336</v>
      </c>
      <c r="E1850" s="3">
        <v>3</v>
      </c>
      <c r="F1850" s="3">
        <v>3</v>
      </c>
      <c r="G1850" s="3">
        <v>2</v>
      </c>
      <c r="H1850" s="3">
        <v>2</v>
      </c>
      <c r="I1850" s="3">
        <v>3</v>
      </c>
      <c r="J1850" s="3">
        <v>3</v>
      </c>
      <c r="K1850" s="3"/>
      <c r="L1850" s="3"/>
      <c r="M1850" s="3"/>
      <c r="N1850" s="3"/>
      <c r="O1850" s="3"/>
      <c r="P1850" s="3"/>
      <c r="Q1850" s="3"/>
      <c r="R1850" s="3"/>
      <c r="S1850" s="3"/>
      <c r="T1850" s="3"/>
      <c r="U1850" s="3"/>
      <c r="V1850" s="3"/>
      <c r="W1850" s="3"/>
      <c r="X1850" s="3"/>
      <c r="Y1850" s="3"/>
      <c r="Z1850" s="3"/>
      <c r="AA1850" s="3"/>
      <c r="AB1850" s="3"/>
      <c r="AC1850" s="3"/>
      <c r="AD1850" s="3"/>
      <c r="AE1850" s="3"/>
      <c r="AF1850" s="3">
        <f t="shared" si="41"/>
        <v>16</v>
      </c>
      <c r="AG1850" s="3">
        <f>_xlfn.ISOWEEKNUM(EDF[[#This Row],[Date]])</f>
        <v>2</v>
      </c>
      <c r="AH1850" s="3">
        <f>YEAR(EDF[[#This Row],[Date]])</f>
        <v>2024</v>
      </c>
      <c r="AI1850" s="3"/>
      <c r="AJ1850" s="3"/>
      <c r="AK1850" s="3"/>
    </row>
    <row r="1851" spans="1:37" x14ac:dyDescent="0.2">
      <c r="A1851" s="1">
        <v>45303.601527777777</v>
      </c>
      <c r="B1851" s="3" t="s">
        <v>135</v>
      </c>
      <c r="C1851" s="2">
        <v>45303</v>
      </c>
      <c r="D1851" s="3" t="s">
        <v>334</v>
      </c>
      <c r="E1851" s="3">
        <v>4</v>
      </c>
      <c r="F1851" s="3">
        <v>4</v>
      </c>
      <c r="G1851" s="3">
        <v>4</v>
      </c>
      <c r="H1851" s="3">
        <v>2</v>
      </c>
      <c r="I1851" s="3">
        <v>4</v>
      </c>
      <c r="J1851" s="3">
        <v>4</v>
      </c>
      <c r="K1851" s="3"/>
      <c r="L1851" s="3"/>
      <c r="M1851" s="3"/>
      <c r="N1851" s="3"/>
      <c r="O1851" s="3"/>
      <c r="P1851" s="3"/>
      <c r="Q1851" s="3"/>
      <c r="R1851" s="3"/>
      <c r="S1851" s="3"/>
      <c r="T1851" s="3"/>
      <c r="U1851" s="3"/>
      <c r="V1851" s="3"/>
      <c r="W1851" s="3"/>
      <c r="X1851" s="3"/>
      <c r="Y1851" s="3"/>
      <c r="Z1851" s="3"/>
      <c r="AA1851" s="3"/>
      <c r="AB1851" s="3"/>
      <c r="AC1851" s="3"/>
      <c r="AD1851" s="3"/>
      <c r="AE1851" s="3"/>
      <c r="AF1851" s="3">
        <f t="shared" si="41"/>
        <v>22</v>
      </c>
      <c r="AG1851" s="3">
        <f>_xlfn.ISOWEEKNUM(EDF[[#This Row],[Date]])</f>
        <v>2</v>
      </c>
      <c r="AH1851" s="3">
        <f>YEAR(EDF[[#This Row],[Date]])</f>
        <v>2024</v>
      </c>
      <c r="AI1851" s="3"/>
      <c r="AJ1851" s="3"/>
      <c r="AK1851" s="3"/>
    </row>
    <row r="1852" spans="1:37" x14ac:dyDescent="0.2">
      <c r="A1852" s="1">
        <v>45303.606111111112</v>
      </c>
      <c r="B1852" s="3" t="s">
        <v>87</v>
      </c>
      <c r="C1852" s="2">
        <v>45303</v>
      </c>
      <c r="D1852" s="3" t="s">
        <v>334</v>
      </c>
      <c r="E1852" s="3">
        <v>4</v>
      </c>
      <c r="F1852" s="3">
        <v>3</v>
      </c>
      <c r="G1852" s="3">
        <v>3</v>
      </c>
      <c r="H1852" s="3">
        <v>3</v>
      </c>
      <c r="I1852" s="3">
        <v>4</v>
      </c>
      <c r="J1852" s="3">
        <v>4</v>
      </c>
      <c r="K1852" s="3"/>
      <c r="L1852" s="3"/>
      <c r="M1852" s="3"/>
      <c r="N1852" s="3"/>
      <c r="O1852" s="3"/>
      <c r="P1852" s="3"/>
      <c r="Q1852" s="3"/>
      <c r="R1852" s="3"/>
      <c r="S1852" s="3"/>
      <c r="T1852" s="3"/>
      <c r="U1852" s="3"/>
      <c r="V1852" s="3"/>
      <c r="W1852" s="3"/>
      <c r="X1852" s="3"/>
      <c r="Y1852" s="3"/>
      <c r="Z1852" s="3"/>
      <c r="AA1852" s="3"/>
      <c r="AB1852" s="3"/>
      <c r="AC1852" s="3"/>
      <c r="AD1852" s="3"/>
      <c r="AE1852" s="3"/>
      <c r="AF1852" s="3">
        <f t="shared" si="41"/>
        <v>21</v>
      </c>
      <c r="AG1852" s="3">
        <f>_xlfn.ISOWEEKNUM(EDF[[#This Row],[Date]])</f>
        <v>2</v>
      </c>
      <c r="AH1852" s="3">
        <f>YEAR(EDF[[#This Row],[Date]])</f>
        <v>2024</v>
      </c>
      <c r="AI1852" s="3"/>
      <c r="AJ1852" s="3"/>
      <c r="AK1852" s="3"/>
    </row>
    <row r="1853" spans="1:37" x14ac:dyDescent="0.2">
      <c r="A1853" s="1">
        <v>45303.617349537039</v>
      </c>
      <c r="B1853" s="3" t="s">
        <v>76</v>
      </c>
      <c r="C1853" s="2">
        <v>45303</v>
      </c>
      <c r="D1853" s="3" t="s">
        <v>344</v>
      </c>
      <c r="E1853" s="3">
        <v>3</v>
      </c>
      <c r="F1853" s="3">
        <v>2</v>
      </c>
      <c r="G1853" s="3">
        <v>2</v>
      </c>
      <c r="H1853" s="3">
        <v>2</v>
      </c>
      <c r="I1853" s="3">
        <v>3</v>
      </c>
      <c r="J1853" s="3">
        <v>3</v>
      </c>
      <c r="K1853" s="3"/>
      <c r="L1853" s="3"/>
      <c r="M1853" s="3"/>
      <c r="N1853" s="3"/>
      <c r="O1853" s="3"/>
      <c r="P1853" s="3"/>
      <c r="Q1853" s="3"/>
      <c r="R1853" s="3"/>
      <c r="S1853" s="3"/>
      <c r="T1853" s="3"/>
      <c r="U1853" s="3"/>
      <c r="V1853" s="3"/>
      <c r="W1853" s="3"/>
      <c r="X1853" s="3"/>
      <c r="Y1853" s="3"/>
      <c r="Z1853" s="3"/>
      <c r="AA1853" s="3"/>
      <c r="AB1853" s="3"/>
      <c r="AC1853" s="3"/>
      <c r="AD1853" s="3"/>
      <c r="AE1853" s="3"/>
      <c r="AF1853" s="3">
        <f t="shared" si="41"/>
        <v>15</v>
      </c>
      <c r="AG1853" s="3">
        <f>_xlfn.ISOWEEKNUM(EDF[[#This Row],[Date]])</f>
        <v>2</v>
      </c>
      <c r="AH1853" s="3">
        <f>YEAR(EDF[[#This Row],[Date]])</f>
        <v>2024</v>
      </c>
      <c r="AI1853" s="3"/>
      <c r="AJ1853" s="3"/>
      <c r="AK1853" s="3"/>
    </row>
    <row r="1854" spans="1:37" x14ac:dyDescent="0.2">
      <c r="A1854" s="1">
        <v>45303.628668981481</v>
      </c>
      <c r="B1854" s="3" t="s">
        <v>233</v>
      </c>
      <c r="C1854" s="2">
        <v>45303</v>
      </c>
      <c r="D1854" s="3" t="s">
        <v>344</v>
      </c>
      <c r="E1854" s="3">
        <v>4</v>
      </c>
      <c r="F1854" s="3">
        <v>5</v>
      </c>
      <c r="G1854" s="3">
        <v>4</v>
      </c>
      <c r="H1854" s="3">
        <v>3</v>
      </c>
      <c r="I1854" s="3">
        <v>4</v>
      </c>
      <c r="J1854" s="3">
        <v>4</v>
      </c>
      <c r="K1854" s="3"/>
      <c r="L1854" s="3"/>
      <c r="M1854" s="3"/>
      <c r="N1854" s="3"/>
      <c r="O1854" s="3"/>
      <c r="P1854" s="3"/>
      <c r="Q1854" s="3"/>
      <c r="R1854" s="3"/>
      <c r="S1854" s="3"/>
      <c r="T1854" s="3"/>
      <c r="U1854" s="3"/>
      <c r="V1854" s="3"/>
      <c r="W1854" s="3"/>
      <c r="X1854" s="3"/>
      <c r="Y1854" s="3"/>
      <c r="Z1854" s="3"/>
      <c r="AA1854" s="3"/>
      <c r="AB1854" s="3"/>
      <c r="AC1854" s="3"/>
      <c r="AD1854" s="3"/>
      <c r="AE1854" s="3"/>
      <c r="AF1854" s="3">
        <f t="shared" si="41"/>
        <v>24</v>
      </c>
      <c r="AG1854" s="3">
        <f>_xlfn.ISOWEEKNUM(EDF[[#This Row],[Date]])</f>
        <v>2</v>
      </c>
      <c r="AH1854" s="3">
        <f>YEAR(EDF[[#This Row],[Date]])</f>
        <v>2024</v>
      </c>
      <c r="AI1854" s="3"/>
      <c r="AJ1854" s="3"/>
      <c r="AK1854" s="3"/>
    </row>
    <row r="1855" spans="1:37" x14ac:dyDescent="0.2">
      <c r="A1855" s="1">
        <v>45303.672025462962</v>
      </c>
      <c r="B1855" s="3" t="s">
        <v>112</v>
      </c>
      <c r="C1855" s="2">
        <v>45303</v>
      </c>
      <c r="D1855" s="3" t="s">
        <v>343</v>
      </c>
      <c r="E1855" s="3">
        <v>3</v>
      </c>
      <c r="F1855" s="3">
        <v>3</v>
      </c>
      <c r="G1855" s="3">
        <v>3</v>
      </c>
      <c r="H1855" s="3">
        <v>3</v>
      </c>
      <c r="I1855" s="3">
        <v>3</v>
      </c>
      <c r="J1855" s="3">
        <v>4</v>
      </c>
      <c r="K1855" s="3"/>
      <c r="L1855" s="3"/>
      <c r="M1855" s="3"/>
      <c r="N1855" s="3"/>
      <c r="O1855" s="3"/>
      <c r="P1855" s="3"/>
      <c r="Q1855" s="3"/>
      <c r="R1855" s="3"/>
      <c r="S1855" s="3"/>
      <c r="T1855" s="3"/>
      <c r="U1855" s="3"/>
      <c r="V1855" s="3"/>
      <c r="W1855" s="3"/>
      <c r="X1855" s="3"/>
      <c r="Y1855" s="3"/>
      <c r="Z1855" s="3"/>
      <c r="AA1855" s="3"/>
      <c r="AB1855" s="3"/>
      <c r="AC1855" s="3"/>
      <c r="AD1855" s="3"/>
      <c r="AE1855" s="3"/>
      <c r="AF1855" s="3">
        <f t="shared" si="41"/>
        <v>19</v>
      </c>
      <c r="AG1855" s="3">
        <f>_xlfn.ISOWEEKNUM(EDF[[#This Row],[Date]])</f>
        <v>2</v>
      </c>
      <c r="AH1855" s="3">
        <f>YEAR(EDF[[#This Row],[Date]])</f>
        <v>2024</v>
      </c>
      <c r="AI1855" s="3"/>
      <c r="AJ1855" s="3"/>
      <c r="AK1855" s="3"/>
    </row>
    <row r="1856" spans="1:37" x14ac:dyDescent="0.2">
      <c r="A1856" s="1">
        <v>45303.69908564815</v>
      </c>
      <c r="B1856" s="3" t="s">
        <v>211</v>
      </c>
      <c r="C1856" s="2">
        <v>45303</v>
      </c>
      <c r="D1856" s="3" t="s">
        <v>336</v>
      </c>
      <c r="E1856" s="3">
        <v>4</v>
      </c>
      <c r="F1856" s="3">
        <v>3</v>
      </c>
      <c r="G1856" s="3">
        <v>4</v>
      </c>
      <c r="H1856" s="3">
        <v>3</v>
      </c>
      <c r="I1856" s="3">
        <v>4</v>
      </c>
      <c r="J1856" s="3">
        <v>4</v>
      </c>
      <c r="K1856" s="3"/>
      <c r="L1856" s="3"/>
      <c r="M1856" s="3"/>
      <c r="N1856" s="3"/>
      <c r="O1856" s="3"/>
      <c r="P1856" s="3"/>
      <c r="Q1856" s="3"/>
      <c r="R1856" s="3"/>
      <c r="S1856" s="3"/>
      <c r="T1856" s="3"/>
      <c r="U1856" s="3"/>
      <c r="V1856" s="3"/>
      <c r="W1856" s="3"/>
      <c r="X1856" s="3"/>
      <c r="Y1856" s="3"/>
      <c r="Z1856" s="3"/>
      <c r="AA1856" s="3"/>
      <c r="AB1856" s="3"/>
      <c r="AC1856" s="3"/>
      <c r="AD1856" s="3"/>
      <c r="AE1856" s="3"/>
      <c r="AF1856" s="3">
        <f t="shared" si="41"/>
        <v>22</v>
      </c>
      <c r="AG1856" s="3">
        <f>_xlfn.ISOWEEKNUM(EDF[[#This Row],[Date]])</f>
        <v>2</v>
      </c>
      <c r="AH1856" s="3">
        <f>YEAR(EDF[[#This Row],[Date]])</f>
        <v>2024</v>
      </c>
      <c r="AI1856" s="3"/>
      <c r="AJ1856" s="3"/>
      <c r="AK1856" s="3"/>
    </row>
    <row r="1857" spans="1:37" x14ac:dyDescent="0.2">
      <c r="A1857" s="1">
        <v>45307.322893518518</v>
      </c>
      <c r="B1857" s="3" t="s">
        <v>208</v>
      </c>
      <c r="C1857" s="2">
        <v>45307</v>
      </c>
      <c r="D1857" s="3" t="s">
        <v>344</v>
      </c>
      <c r="E1857" s="3">
        <v>5</v>
      </c>
      <c r="F1857" s="3">
        <v>5</v>
      </c>
      <c r="G1857" s="3">
        <v>3</v>
      </c>
      <c r="H1857" s="3">
        <v>4</v>
      </c>
      <c r="I1857" s="3">
        <v>4</v>
      </c>
      <c r="J1857" s="3">
        <v>4</v>
      </c>
      <c r="K1857" s="3"/>
      <c r="L1857" s="3"/>
      <c r="M1857" s="3"/>
      <c r="N1857" s="3"/>
      <c r="O1857" s="3"/>
      <c r="P1857" s="3"/>
      <c r="Q1857" s="3"/>
      <c r="R1857" s="3"/>
      <c r="S1857" s="3"/>
      <c r="T1857" s="3"/>
      <c r="U1857" s="3"/>
      <c r="V1857" s="3"/>
      <c r="W1857" s="3"/>
      <c r="X1857" s="3"/>
      <c r="Y1857" s="3"/>
      <c r="Z1857" s="3"/>
      <c r="AA1857" s="3"/>
      <c r="AB1857" s="3"/>
      <c r="AC1857" s="3"/>
      <c r="AD1857" s="3"/>
      <c r="AE1857" s="3"/>
      <c r="AF1857" s="3">
        <f t="shared" si="41"/>
        <v>25</v>
      </c>
      <c r="AG1857" s="3">
        <f>_xlfn.ISOWEEKNUM(EDF[[#This Row],[Date]])</f>
        <v>3</v>
      </c>
      <c r="AH1857" s="3">
        <f>YEAR(EDF[[#This Row],[Date]])</f>
        <v>2024</v>
      </c>
      <c r="AI1857" s="3"/>
      <c r="AJ1857" s="3"/>
      <c r="AK1857" s="3"/>
    </row>
    <row r="1858" spans="1:37" x14ac:dyDescent="0.2">
      <c r="A1858" s="1">
        <v>45307.323888888888</v>
      </c>
      <c r="B1858" s="3" t="s">
        <v>86</v>
      </c>
      <c r="C1858" s="2">
        <v>45307</v>
      </c>
      <c r="D1858" s="3" t="s">
        <v>343</v>
      </c>
      <c r="E1858" s="3">
        <v>2</v>
      </c>
      <c r="F1858" s="3">
        <v>2</v>
      </c>
      <c r="G1858" s="3">
        <v>2</v>
      </c>
      <c r="H1858" s="3">
        <v>4</v>
      </c>
      <c r="I1858" s="3">
        <v>4</v>
      </c>
      <c r="J1858" s="3">
        <v>4</v>
      </c>
      <c r="K1858" s="3"/>
      <c r="L1858" s="3"/>
      <c r="M1858" s="3"/>
      <c r="N1858" s="3"/>
      <c r="O1858" s="3"/>
      <c r="P1858" s="3"/>
      <c r="Q1858" s="3"/>
      <c r="R1858" s="3"/>
      <c r="S1858" s="3"/>
      <c r="T1858" s="3"/>
      <c r="U1858" s="3"/>
      <c r="V1858" s="3"/>
      <c r="W1858" s="3"/>
      <c r="X1858" s="3"/>
      <c r="Y1858" s="3"/>
      <c r="Z1858" s="3"/>
      <c r="AA1858" s="3"/>
      <c r="AB1858" s="3"/>
      <c r="AC1858" s="3"/>
      <c r="AD1858" s="3"/>
      <c r="AE1858" s="3"/>
      <c r="AF1858" s="3">
        <f t="shared" si="41"/>
        <v>18</v>
      </c>
      <c r="AG1858" s="3">
        <f>_xlfn.ISOWEEKNUM(EDF[[#This Row],[Date]])</f>
        <v>3</v>
      </c>
      <c r="AH1858" s="3">
        <f>YEAR(EDF[[#This Row],[Date]])</f>
        <v>2024</v>
      </c>
      <c r="AI1858" s="3"/>
      <c r="AJ1858" s="3"/>
      <c r="AK1858" s="3"/>
    </row>
    <row r="1859" spans="1:37" x14ac:dyDescent="0.2">
      <c r="A1859" s="1">
        <v>45307.335011574076</v>
      </c>
      <c r="B1859" s="3" t="s">
        <v>99</v>
      </c>
      <c r="C1859" s="2">
        <v>45307</v>
      </c>
      <c r="D1859" s="3" t="s">
        <v>336</v>
      </c>
      <c r="E1859" s="3">
        <v>4</v>
      </c>
      <c r="F1859" s="3">
        <v>3</v>
      </c>
      <c r="G1859" s="3">
        <v>4</v>
      </c>
      <c r="H1859" s="3">
        <v>3</v>
      </c>
      <c r="I1859" s="3">
        <v>3</v>
      </c>
      <c r="J1859" s="3">
        <v>4</v>
      </c>
      <c r="K1859" s="3"/>
      <c r="L1859" s="3"/>
      <c r="M1859" s="3"/>
      <c r="N1859" s="3"/>
      <c r="O1859" s="3"/>
      <c r="P1859" s="3"/>
      <c r="Q1859" s="3"/>
      <c r="R1859" s="3"/>
      <c r="S1859" s="3"/>
      <c r="T1859" s="3"/>
      <c r="U1859" s="3"/>
      <c r="V1859" s="3"/>
      <c r="W1859" s="3"/>
      <c r="X1859" s="3"/>
      <c r="Y1859" s="3"/>
      <c r="Z1859" s="3"/>
      <c r="AA1859" s="3"/>
      <c r="AB1859" s="3"/>
      <c r="AC1859" s="3"/>
      <c r="AD1859" s="3"/>
      <c r="AE1859" s="3"/>
      <c r="AF1859" s="3">
        <f t="shared" si="41"/>
        <v>21</v>
      </c>
      <c r="AG1859" s="3">
        <f>_xlfn.ISOWEEKNUM(EDF[[#This Row],[Date]])</f>
        <v>3</v>
      </c>
      <c r="AH1859" s="3">
        <f>YEAR(EDF[[#This Row],[Date]])</f>
        <v>2024</v>
      </c>
      <c r="AI1859" s="3"/>
      <c r="AJ1859" s="3"/>
      <c r="AK1859" s="3"/>
    </row>
    <row r="1860" spans="1:37" x14ac:dyDescent="0.2">
      <c r="A1860" s="1">
        <v>45307.335590277777</v>
      </c>
      <c r="B1860" s="3" t="s">
        <v>244</v>
      </c>
      <c r="C1860" s="2">
        <v>45307</v>
      </c>
      <c r="D1860" s="3" t="s">
        <v>334</v>
      </c>
      <c r="E1860" s="3">
        <v>3</v>
      </c>
      <c r="F1860" s="3">
        <v>2</v>
      </c>
      <c r="G1860" s="3">
        <v>2</v>
      </c>
      <c r="H1860" s="3">
        <v>3</v>
      </c>
      <c r="I1860" s="3">
        <v>3</v>
      </c>
      <c r="J1860" s="3">
        <v>2</v>
      </c>
      <c r="K1860" s="3"/>
      <c r="L1860" s="3">
        <v>5</v>
      </c>
      <c r="M1860" s="3"/>
      <c r="N1860" s="3"/>
      <c r="O1860" s="3"/>
      <c r="P1860" s="3"/>
      <c r="Q1860" s="3"/>
      <c r="R1860" s="3"/>
      <c r="S1860" s="3"/>
      <c r="T1860" s="3"/>
      <c r="U1860" s="3"/>
      <c r="V1860" s="3"/>
      <c r="W1860" s="3"/>
      <c r="X1860" s="3" t="s">
        <v>339</v>
      </c>
      <c r="Y1860" s="3"/>
      <c r="Z1860" s="3"/>
      <c r="AA1860" s="3"/>
      <c r="AB1860" s="3"/>
      <c r="AC1860" s="3"/>
      <c r="AD1860" s="3"/>
      <c r="AE1860" s="3"/>
      <c r="AF1860" s="3">
        <f t="shared" si="41"/>
        <v>15</v>
      </c>
      <c r="AG1860" s="3">
        <f>_xlfn.ISOWEEKNUM(EDF[[#This Row],[Date]])</f>
        <v>3</v>
      </c>
      <c r="AH1860" s="3">
        <f>YEAR(EDF[[#This Row],[Date]])</f>
        <v>2024</v>
      </c>
      <c r="AI1860" s="3"/>
      <c r="AJ1860" s="3"/>
      <c r="AK1860" s="3"/>
    </row>
    <row r="1861" spans="1:37" x14ac:dyDescent="0.2">
      <c r="A1861" s="1">
        <v>45307.335625</v>
      </c>
      <c r="B1861" s="3" t="s">
        <v>87</v>
      </c>
      <c r="C1861" s="2">
        <v>45307</v>
      </c>
      <c r="D1861" s="3" t="s">
        <v>334</v>
      </c>
      <c r="E1861" s="3">
        <v>5</v>
      </c>
      <c r="F1861" s="3">
        <v>4</v>
      </c>
      <c r="G1861" s="3">
        <v>4</v>
      </c>
      <c r="H1861" s="3">
        <v>4</v>
      </c>
      <c r="I1861" s="3">
        <v>5</v>
      </c>
      <c r="J1861" s="3">
        <v>3</v>
      </c>
      <c r="K1861" s="3"/>
      <c r="L1861" s="3"/>
      <c r="M1861" s="3"/>
      <c r="N1861" s="3"/>
      <c r="O1861" s="3"/>
      <c r="P1861" s="3"/>
      <c r="Q1861" s="3"/>
      <c r="R1861" s="3"/>
      <c r="S1861" s="3"/>
      <c r="T1861" s="3"/>
      <c r="U1861" s="3"/>
      <c r="V1861" s="3"/>
      <c r="W1861" s="3"/>
      <c r="X1861" s="3"/>
      <c r="Y1861" s="3"/>
      <c r="Z1861" s="3"/>
      <c r="AA1861" s="3"/>
      <c r="AB1861" s="3"/>
      <c r="AC1861" s="3"/>
      <c r="AD1861" s="3"/>
      <c r="AE1861" s="3"/>
      <c r="AF1861" s="3">
        <f t="shared" si="41"/>
        <v>25</v>
      </c>
      <c r="AG1861" s="3">
        <f>_xlfn.ISOWEEKNUM(EDF[[#This Row],[Date]])</f>
        <v>3</v>
      </c>
      <c r="AH1861" s="3">
        <f>YEAR(EDF[[#This Row],[Date]])</f>
        <v>2024</v>
      </c>
      <c r="AI1861" s="3"/>
      <c r="AJ1861" s="3"/>
      <c r="AK1861" s="3"/>
    </row>
    <row r="1862" spans="1:37" x14ac:dyDescent="0.2">
      <c r="A1862" s="1">
        <v>45307.335960648146</v>
      </c>
      <c r="B1862" s="3" t="s">
        <v>211</v>
      </c>
      <c r="C1862" s="2">
        <v>45307</v>
      </c>
      <c r="D1862" s="3" t="s">
        <v>336</v>
      </c>
      <c r="E1862" s="3">
        <v>4</v>
      </c>
      <c r="F1862" s="3">
        <v>3</v>
      </c>
      <c r="G1862" s="3">
        <v>4</v>
      </c>
      <c r="H1862" s="3">
        <v>4</v>
      </c>
      <c r="I1862" s="3">
        <v>4</v>
      </c>
      <c r="J1862" s="3">
        <v>4</v>
      </c>
      <c r="K1862" s="3"/>
      <c r="L1862" s="3"/>
      <c r="M1862" s="3"/>
      <c r="N1862" s="3"/>
      <c r="O1862" s="3"/>
      <c r="P1862" s="3"/>
      <c r="Q1862" s="3"/>
      <c r="R1862" s="3"/>
      <c r="S1862" s="3"/>
      <c r="T1862" s="3"/>
      <c r="U1862" s="3"/>
      <c r="V1862" s="3"/>
      <c r="W1862" s="3"/>
      <c r="X1862" s="3"/>
      <c r="Y1862" s="3"/>
      <c r="Z1862" s="3"/>
      <c r="AA1862" s="3"/>
      <c r="AB1862" s="3"/>
      <c r="AC1862" s="3"/>
      <c r="AD1862" s="3"/>
      <c r="AE1862" s="3"/>
      <c r="AF1862" s="3">
        <f t="shared" si="41"/>
        <v>23</v>
      </c>
      <c r="AG1862" s="3">
        <f>_xlfn.ISOWEEKNUM(EDF[[#This Row],[Date]])</f>
        <v>3</v>
      </c>
      <c r="AH1862" s="3">
        <f>YEAR(EDF[[#This Row],[Date]])</f>
        <v>2024</v>
      </c>
      <c r="AI1862" s="3"/>
      <c r="AJ1862" s="3"/>
      <c r="AK1862" s="3"/>
    </row>
    <row r="1863" spans="1:37" x14ac:dyDescent="0.2">
      <c r="A1863" s="1">
        <v>45307.337812500002</v>
      </c>
      <c r="B1863" s="3" t="s">
        <v>93</v>
      </c>
      <c r="C1863" s="2">
        <v>45307</v>
      </c>
      <c r="D1863" s="3" t="s">
        <v>336</v>
      </c>
      <c r="E1863" s="3">
        <v>4</v>
      </c>
      <c r="F1863" s="3">
        <v>3</v>
      </c>
      <c r="G1863" s="3">
        <v>2</v>
      </c>
      <c r="H1863" s="3">
        <v>3</v>
      </c>
      <c r="I1863" s="3">
        <v>4</v>
      </c>
      <c r="J1863" s="3">
        <v>4</v>
      </c>
      <c r="K1863" s="3"/>
      <c r="L1863" s="3"/>
      <c r="M1863" s="3"/>
      <c r="N1863" s="3"/>
      <c r="O1863" s="3"/>
      <c r="P1863" s="3"/>
      <c r="Q1863" s="3"/>
      <c r="R1863" s="3"/>
      <c r="S1863" s="3"/>
      <c r="T1863" s="3"/>
      <c r="U1863" s="3"/>
      <c r="V1863" s="3"/>
      <c r="W1863" s="3"/>
      <c r="X1863" s="3"/>
      <c r="Y1863" s="3"/>
      <c r="Z1863" s="3"/>
      <c r="AA1863" s="3"/>
      <c r="AB1863" s="3"/>
      <c r="AC1863" s="3"/>
      <c r="AD1863" s="3"/>
      <c r="AE1863" s="3"/>
      <c r="AF1863" s="3">
        <f t="shared" si="41"/>
        <v>20</v>
      </c>
      <c r="AG1863" s="3">
        <f>_xlfn.ISOWEEKNUM(EDF[[#This Row],[Date]])</f>
        <v>3</v>
      </c>
      <c r="AH1863" s="3">
        <f>YEAR(EDF[[#This Row],[Date]])</f>
        <v>2024</v>
      </c>
      <c r="AI1863" s="3"/>
      <c r="AJ1863" s="3"/>
      <c r="AK1863" s="3"/>
    </row>
    <row r="1864" spans="1:37" x14ac:dyDescent="0.2">
      <c r="A1864" s="1">
        <v>45307.348935185182</v>
      </c>
      <c r="B1864" s="3" t="s">
        <v>78</v>
      </c>
      <c r="C1864" s="2">
        <v>45307</v>
      </c>
      <c r="D1864" s="3" t="s">
        <v>334</v>
      </c>
      <c r="E1864" s="3">
        <v>1</v>
      </c>
      <c r="F1864" s="3">
        <v>3</v>
      </c>
      <c r="G1864" s="3">
        <v>3</v>
      </c>
      <c r="H1864" s="3">
        <v>3</v>
      </c>
      <c r="I1864" s="3">
        <v>3</v>
      </c>
      <c r="J1864" s="3">
        <v>4</v>
      </c>
      <c r="K1864" s="3" t="s">
        <v>551</v>
      </c>
      <c r="L1864" s="3">
        <v>6</v>
      </c>
      <c r="M1864" s="3"/>
      <c r="N1864" s="3"/>
      <c r="O1864" s="3"/>
      <c r="P1864" s="3" t="s">
        <v>339</v>
      </c>
      <c r="Q1864" s="3"/>
      <c r="R1864" s="3"/>
      <c r="S1864" s="3"/>
      <c r="T1864" s="3"/>
      <c r="U1864" s="3"/>
      <c r="V1864" s="3"/>
      <c r="W1864" s="3"/>
      <c r="X1864" s="3"/>
      <c r="Y1864" s="3"/>
      <c r="Z1864" s="3"/>
      <c r="AA1864" s="3"/>
      <c r="AB1864" s="3"/>
      <c r="AC1864" s="3"/>
      <c r="AD1864" s="3"/>
      <c r="AE1864" s="3" t="s">
        <v>552</v>
      </c>
      <c r="AF1864" s="3">
        <f t="shared" si="41"/>
        <v>17</v>
      </c>
      <c r="AG1864" s="3">
        <f>_xlfn.ISOWEEKNUM(EDF[[#This Row],[Date]])</f>
        <v>3</v>
      </c>
      <c r="AH1864" s="3">
        <f>YEAR(EDF[[#This Row],[Date]])</f>
        <v>2024</v>
      </c>
      <c r="AI1864" s="3"/>
      <c r="AJ1864" s="3"/>
      <c r="AK1864" s="3"/>
    </row>
    <row r="1865" spans="1:37" x14ac:dyDescent="0.2">
      <c r="A1865" s="1">
        <v>45307.363263888888</v>
      </c>
      <c r="B1865" s="3" t="s">
        <v>233</v>
      </c>
      <c r="C1865" s="2">
        <v>45307</v>
      </c>
      <c r="D1865" s="3" t="s">
        <v>344</v>
      </c>
      <c r="E1865" s="3">
        <v>5</v>
      </c>
      <c r="F1865" s="3">
        <v>5</v>
      </c>
      <c r="G1865" s="3">
        <v>3</v>
      </c>
      <c r="H1865" s="3">
        <v>4</v>
      </c>
      <c r="I1865" s="3">
        <v>3</v>
      </c>
      <c r="J1865" s="3">
        <v>4</v>
      </c>
      <c r="K1865" s="3"/>
      <c r="L1865" s="3"/>
      <c r="M1865" s="3"/>
      <c r="N1865" s="3"/>
      <c r="O1865" s="3"/>
      <c r="P1865" s="3"/>
      <c r="Q1865" s="3"/>
      <c r="R1865" s="3"/>
      <c r="S1865" s="3"/>
      <c r="T1865" s="3"/>
      <c r="U1865" s="3"/>
      <c r="V1865" s="3"/>
      <c r="W1865" s="3"/>
      <c r="X1865" s="3"/>
      <c r="Y1865" s="3"/>
      <c r="Z1865" s="3"/>
      <c r="AA1865" s="3"/>
      <c r="AB1865" s="3"/>
      <c r="AC1865" s="3"/>
      <c r="AD1865" s="3"/>
      <c r="AE1865" s="3"/>
      <c r="AF1865" s="3">
        <f t="shared" si="41"/>
        <v>24</v>
      </c>
      <c r="AG1865" s="3">
        <f>_xlfn.ISOWEEKNUM(EDF[[#This Row],[Date]])</f>
        <v>3</v>
      </c>
      <c r="AH1865" s="3">
        <f>YEAR(EDF[[#This Row],[Date]])</f>
        <v>2024</v>
      </c>
      <c r="AI1865" s="3"/>
      <c r="AJ1865" s="3"/>
      <c r="AK1865" s="3"/>
    </row>
    <row r="1866" spans="1:37" x14ac:dyDescent="0.2">
      <c r="A1866" s="1">
        <v>45307.365925925929</v>
      </c>
      <c r="B1866" s="3" t="s">
        <v>181</v>
      </c>
      <c r="C1866" s="2">
        <v>45307</v>
      </c>
      <c r="D1866" s="3" t="s">
        <v>344</v>
      </c>
      <c r="E1866" s="3">
        <v>4</v>
      </c>
      <c r="F1866" s="3">
        <v>4</v>
      </c>
      <c r="G1866" s="3">
        <v>3</v>
      </c>
      <c r="H1866" s="3">
        <v>4</v>
      </c>
      <c r="I1866" s="3">
        <v>3</v>
      </c>
      <c r="J1866" s="3">
        <v>3</v>
      </c>
      <c r="K1866" s="3"/>
      <c r="L1866" s="3"/>
      <c r="M1866" s="3"/>
      <c r="N1866" s="3"/>
      <c r="O1866" s="3"/>
      <c r="P1866" s="3"/>
      <c r="Q1866" s="3"/>
      <c r="R1866" s="3"/>
      <c r="S1866" s="3"/>
      <c r="T1866" s="3"/>
      <c r="U1866" s="3"/>
      <c r="V1866" s="3"/>
      <c r="W1866" s="3"/>
      <c r="X1866" s="3"/>
      <c r="Y1866" s="3"/>
      <c r="Z1866" s="3"/>
      <c r="AA1866" s="3"/>
      <c r="AB1866" s="3"/>
      <c r="AC1866" s="3"/>
      <c r="AD1866" s="3"/>
      <c r="AE1866" s="3"/>
      <c r="AF1866" s="3">
        <f t="shared" si="41"/>
        <v>21</v>
      </c>
      <c r="AG1866" s="3">
        <f>_xlfn.ISOWEEKNUM(EDF[[#This Row],[Date]])</f>
        <v>3</v>
      </c>
      <c r="AH1866" s="3">
        <f>YEAR(EDF[[#This Row],[Date]])</f>
        <v>2024</v>
      </c>
      <c r="AI1866" s="3"/>
      <c r="AJ1866" s="3"/>
      <c r="AK1866" s="3"/>
    </row>
    <row r="1867" spans="1:37" x14ac:dyDescent="0.2">
      <c r="A1867" s="1">
        <v>45307.369849537034</v>
      </c>
      <c r="B1867" s="3" t="s">
        <v>193</v>
      </c>
      <c r="C1867" s="2">
        <v>45307</v>
      </c>
      <c r="D1867" s="3" t="s">
        <v>336</v>
      </c>
      <c r="E1867" s="3">
        <v>4</v>
      </c>
      <c r="F1867" s="3">
        <v>4</v>
      </c>
      <c r="G1867" s="3">
        <v>4</v>
      </c>
      <c r="H1867" s="3">
        <v>3</v>
      </c>
      <c r="I1867" s="3">
        <v>4</v>
      </c>
      <c r="J1867" s="3">
        <v>4</v>
      </c>
      <c r="K1867" s="3"/>
      <c r="L1867" s="3">
        <v>3</v>
      </c>
      <c r="M1867" s="3"/>
      <c r="N1867" s="3"/>
      <c r="O1867" s="3"/>
      <c r="P1867" s="3"/>
      <c r="Q1867" s="3"/>
      <c r="R1867" s="3"/>
      <c r="S1867" s="3"/>
      <c r="T1867" s="3"/>
      <c r="U1867" s="3"/>
      <c r="V1867" s="3"/>
      <c r="W1867" s="3" t="s">
        <v>337</v>
      </c>
      <c r="X1867" s="3"/>
      <c r="Y1867" s="3"/>
      <c r="Z1867" s="3"/>
      <c r="AA1867" s="3"/>
      <c r="AB1867" s="3"/>
      <c r="AC1867" s="3"/>
      <c r="AD1867" s="3"/>
      <c r="AE1867" s="3"/>
      <c r="AF1867" s="3">
        <f t="shared" si="41"/>
        <v>23</v>
      </c>
      <c r="AG1867" s="3">
        <f>_xlfn.ISOWEEKNUM(EDF[[#This Row],[Date]])</f>
        <v>3</v>
      </c>
      <c r="AH1867" s="3">
        <f>YEAR(EDF[[#This Row],[Date]])</f>
        <v>2024</v>
      </c>
      <c r="AI1867" s="3"/>
      <c r="AJ1867" s="3"/>
      <c r="AK1867" s="3"/>
    </row>
    <row r="1868" spans="1:37" x14ac:dyDescent="0.2">
      <c r="A1868" s="1">
        <v>45307.372766203705</v>
      </c>
      <c r="B1868" s="3" t="s">
        <v>135</v>
      </c>
      <c r="C1868" s="2">
        <v>45307</v>
      </c>
      <c r="D1868" s="3" t="s">
        <v>336</v>
      </c>
      <c r="E1868" s="3">
        <v>4</v>
      </c>
      <c r="F1868" s="3">
        <v>3</v>
      </c>
      <c r="G1868" s="3">
        <v>4</v>
      </c>
      <c r="H1868" s="3">
        <v>3</v>
      </c>
      <c r="I1868" s="3">
        <v>4</v>
      </c>
      <c r="J1868" s="3">
        <v>4</v>
      </c>
      <c r="K1868" s="3"/>
      <c r="L1868" s="3"/>
      <c r="M1868" s="3"/>
      <c r="N1868" s="3"/>
      <c r="O1868" s="3"/>
      <c r="P1868" s="3"/>
      <c r="Q1868" s="3"/>
      <c r="R1868" s="3"/>
      <c r="S1868" s="3"/>
      <c r="T1868" s="3"/>
      <c r="U1868" s="3"/>
      <c r="V1868" s="3"/>
      <c r="W1868" s="3"/>
      <c r="X1868" s="3"/>
      <c r="Y1868" s="3"/>
      <c r="Z1868" s="3"/>
      <c r="AA1868" s="3"/>
      <c r="AB1868" s="3"/>
      <c r="AC1868" s="3"/>
      <c r="AD1868" s="3"/>
      <c r="AE1868" s="3"/>
      <c r="AF1868" s="3">
        <f t="shared" si="41"/>
        <v>22</v>
      </c>
      <c r="AG1868" s="3">
        <f>_xlfn.ISOWEEKNUM(EDF[[#This Row],[Date]])</f>
        <v>3</v>
      </c>
      <c r="AH1868" s="3">
        <f>YEAR(EDF[[#This Row],[Date]])</f>
        <v>2024</v>
      </c>
      <c r="AI1868" s="3"/>
      <c r="AJ1868" s="3"/>
      <c r="AK1868" s="3"/>
    </row>
    <row r="1869" spans="1:37" x14ac:dyDescent="0.2">
      <c r="A1869" s="1">
        <v>45307.375439814816</v>
      </c>
      <c r="B1869" s="3" t="s">
        <v>496</v>
      </c>
      <c r="C1869" s="2">
        <v>45307</v>
      </c>
      <c r="D1869" s="3" t="s">
        <v>334</v>
      </c>
      <c r="E1869" s="3">
        <v>3</v>
      </c>
      <c r="F1869" s="3">
        <v>3</v>
      </c>
      <c r="G1869" s="3">
        <v>3</v>
      </c>
      <c r="H1869" s="3">
        <v>3</v>
      </c>
      <c r="I1869" s="3">
        <v>3</v>
      </c>
      <c r="J1869" s="3">
        <v>3</v>
      </c>
      <c r="K1869" s="3"/>
      <c r="L1869" s="3"/>
      <c r="M1869" s="3"/>
      <c r="N1869" s="3"/>
      <c r="O1869" s="3"/>
      <c r="P1869" s="3"/>
      <c r="Q1869" s="3"/>
      <c r="R1869" s="3"/>
      <c r="S1869" s="3"/>
      <c r="T1869" s="3"/>
      <c r="U1869" s="3"/>
      <c r="V1869" s="3"/>
      <c r="W1869" s="3"/>
      <c r="X1869" s="3"/>
      <c r="Y1869" s="3"/>
      <c r="Z1869" s="3"/>
      <c r="AA1869" s="3"/>
      <c r="AB1869" s="3"/>
      <c r="AC1869" s="3"/>
      <c r="AD1869" s="3"/>
      <c r="AE1869" s="3"/>
      <c r="AF1869" s="3">
        <f t="shared" si="41"/>
        <v>18</v>
      </c>
      <c r="AG1869" s="3">
        <f>_xlfn.ISOWEEKNUM(EDF[[#This Row],[Date]])</f>
        <v>3</v>
      </c>
      <c r="AH1869" s="3">
        <f>YEAR(EDF[[#This Row],[Date]])</f>
        <v>2024</v>
      </c>
      <c r="AI1869" s="3"/>
      <c r="AJ1869" s="3"/>
      <c r="AK1869" s="3"/>
    </row>
    <row r="1870" spans="1:37" x14ac:dyDescent="0.2">
      <c r="A1870" s="1">
        <v>45307.394097222219</v>
      </c>
      <c r="B1870" s="3" t="s">
        <v>142</v>
      </c>
      <c r="C1870" s="2">
        <v>45307</v>
      </c>
      <c r="D1870" s="3" t="s">
        <v>336</v>
      </c>
      <c r="E1870" s="3">
        <v>4</v>
      </c>
      <c r="F1870" s="3">
        <v>4</v>
      </c>
      <c r="G1870" s="3">
        <v>3</v>
      </c>
      <c r="H1870" s="3">
        <v>3</v>
      </c>
      <c r="I1870" s="3">
        <v>4</v>
      </c>
      <c r="J1870" s="3">
        <v>4</v>
      </c>
      <c r="K1870" s="3"/>
      <c r="L1870" s="3"/>
      <c r="M1870" s="3"/>
      <c r="N1870" s="3"/>
      <c r="O1870" s="3"/>
      <c r="P1870" s="3"/>
      <c r="Q1870" s="3"/>
      <c r="R1870" s="3"/>
      <c r="S1870" s="3"/>
      <c r="T1870" s="3"/>
      <c r="U1870" s="3"/>
      <c r="V1870" s="3"/>
      <c r="W1870" s="3"/>
      <c r="X1870" s="3"/>
      <c r="Y1870" s="3"/>
      <c r="Z1870" s="3"/>
      <c r="AA1870" s="3"/>
      <c r="AB1870" s="3"/>
      <c r="AC1870" s="3"/>
      <c r="AD1870" s="3"/>
      <c r="AE1870" s="3"/>
      <c r="AF1870" s="3">
        <f t="shared" si="41"/>
        <v>22</v>
      </c>
      <c r="AG1870" s="3">
        <f>_xlfn.ISOWEEKNUM(EDF[[#This Row],[Date]])</f>
        <v>3</v>
      </c>
      <c r="AH1870" s="3">
        <f>YEAR(EDF[[#This Row],[Date]])</f>
        <v>2024</v>
      </c>
      <c r="AI1870" s="3"/>
      <c r="AJ1870" s="3"/>
      <c r="AK1870" s="3"/>
    </row>
    <row r="1871" spans="1:37" x14ac:dyDescent="0.2">
      <c r="A1871" s="1">
        <v>45307.396990740737</v>
      </c>
      <c r="B1871" s="3" t="s">
        <v>168</v>
      </c>
      <c r="C1871" s="2">
        <v>45307</v>
      </c>
      <c r="D1871" s="3" t="s">
        <v>334</v>
      </c>
      <c r="E1871" s="3">
        <v>3</v>
      </c>
      <c r="F1871" s="3">
        <v>2</v>
      </c>
      <c r="G1871" s="3">
        <v>3</v>
      </c>
      <c r="H1871" s="3">
        <v>4</v>
      </c>
      <c r="I1871" s="3">
        <v>4</v>
      </c>
      <c r="J1871" s="3">
        <v>4</v>
      </c>
      <c r="K1871" s="3"/>
      <c r="L1871" s="3"/>
      <c r="M1871" s="3"/>
      <c r="N1871" s="3"/>
      <c r="O1871" s="3"/>
      <c r="P1871" s="3"/>
      <c r="Q1871" s="3"/>
      <c r="R1871" s="3"/>
      <c r="S1871" s="3"/>
      <c r="T1871" s="3"/>
      <c r="U1871" s="3"/>
      <c r="V1871" s="3"/>
      <c r="W1871" s="3"/>
      <c r="X1871" s="3"/>
      <c r="Y1871" s="3"/>
      <c r="Z1871" s="3"/>
      <c r="AA1871" s="3"/>
      <c r="AB1871" s="3"/>
      <c r="AC1871" s="3"/>
      <c r="AD1871" s="3"/>
      <c r="AE1871" s="3"/>
      <c r="AF1871" s="3">
        <f t="shared" si="41"/>
        <v>20</v>
      </c>
      <c r="AG1871" s="3">
        <f>_xlfn.ISOWEEKNUM(EDF[[#This Row],[Date]])</f>
        <v>3</v>
      </c>
      <c r="AH1871" s="3">
        <f>YEAR(EDF[[#This Row],[Date]])</f>
        <v>2024</v>
      </c>
      <c r="AI1871" s="3"/>
      <c r="AJ1871" s="3"/>
      <c r="AK1871" s="3"/>
    </row>
    <row r="1872" spans="1:37" x14ac:dyDescent="0.2">
      <c r="A1872" s="1">
        <v>45307.398587962962</v>
      </c>
      <c r="B1872" s="3" t="s">
        <v>77</v>
      </c>
      <c r="C1872" s="2">
        <v>45307</v>
      </c>
      <c r="D1872" s="3" t="s">
        <v>344</v>
      </c>
      <c r="E1872" s="3">
        <v>2</v>
      </c>
      <c r="F1872" s="3">
        <v>1</v>
      </c>
      <c r="G1872" s="3">
        <v>3</v>
      </c>
      <c r="H1872" s="3">
        <v>4</v>
      </c>
      <c r="I1872" s="3">
        <v>3</v>
      </c>
      <c r="J1872" s="3">
        <v>4</v>
      </c>
      <c r="K1872" s="3"/>
      <c r="L1872" s="3"/>
      <c r="M1872" s="3"/>
      <c r="N1872" s="3"/>
      <c r="O1872" s="3"/>
      <c r="P1872" s="3"/>
      <c r="Q1872" s="3"/>
      <c r="R1872" s="3"/>
      <c r="S1872" s="3"/>
      <c r="T1872" s="3"/>
      <c r="U1872" s="3"/>
      <c r="V1872" s="3"/>
      <c r="W1872" s="3"/>
      <c r="X1872" s="3"/>
      <c r="Y1872" s="3"/>
      <c r="Z1872" s="3"/>
      <c r="AA1872" s="3"/>
      <c r="AB1872" s="3"/>
      <c r="AC1872" s="3"/>
      <c r="AD1872" s="3"/>
      <c r="AE1872" s="3"/>
      <c r="AF1872" s="3">
        <f t="shared" si="41"/>
        <v>17</v>
      </c>
      <c r="AG1872" s="3">
        <f>_xlfn.ISOWEEKNUM(EDF[[#This Row],[Date]])</f>
        <v>3</v>
      </c>
      <c r="AH1872" s="3">
        <f>YEAR(EDF[[#This Row],[Date]])</f>
        <v>2024</v>
      </c>
      <c r="AI1872" s="3"/>
      <c r="AJ1872" s="3"/>
      <c r="AK1872" s="3"/>
    </row>
    <row r="1873" spans="1:37" x14ac:dyDescent="0.2">
      <c r="A1873" s="1">
        <v>45307.399606481478</v>
      </c>
      <c r="B1873" s="3" t="s">
        <v>205</v>
      </c>
      <c r="C1873" s="2">
        <v>45307</v>
      </c>
      <c r="D1873" s="3" t="s">
        <v>344</v>
      </c>
      <c r="E1873" s="3">
        <v>2</v>
      </c>
      <c r="F1873" s="3">
        <v>3</v>
      </c>
      <c r="G1873" s="3">
        <v>2</v>
      </c>
      <c r="H1873" s="3">
        <v>3</v>
      </c>
      <c r="I1873" s="3">
        <v>3</v>
      </c>
      <c r="J1873" s="3">
        <v>3</v>
      </c>
      <c r="K1873" s="3" t="s">
        <v>553</v>
      </c>
      <c r="L1873" s="3">
        <v>5</v>
      </c>
      <c r="M1873" s="3"/>
      <c r="N1873" s="3"/>
      <c r="O1873" s="3" t="s">
        <v>335</v>
      </c>
      <c r="P1873" s="3"/>
      <c r="Q1873" s="3"/>
      <c r="R1873" s="3" t="s">
        <v>335</v>
      </c>
      <c r="S1873" s="3"/>
      <c r="T1873" s="3"/>
      <c r="U1873" s="3"/>
      <c r="V1873" s="3"/>
      <c r="W1873" s="3"/>
      <c r="X1873" s="3"/>
      <c r="Y1873" s="3"/>
      <c r="Z1873" s="3"/>
      <c r="AA1873" s="3"/>
      <c r="AB1873" s="3"/>
      <c r="AC1873" s="3"/>
      <c r="AD1873" s="3"/>
      <c r="AE1873" s="3"/>
      <c r="AF1873" s="3">
        <f t="shared" si="41"/>
        <v>16</v>
      </c>
      <c r="AG1873" s="3">
        <f>_xlfn.ISOWEEKNUM(EDF[[#This Row],[Date]])</f>
        <v>3</v>
      </c>
      <c r="AH1873" s="3">
        <f>YEAR(EDF[[#This Row],[Date]])</f>
        <v>2024</v>
      </c>
      <c r="AI1873" s="3"/>
      <c r="AJ1873" s="3"/>
      <c r="AK1873" s="3"/>
    </row>
    <row r="1874" spans="1:37" x14ac:dyDescent="0.2">
      <c r="A1874" s="1">
        <v>45307.413159722222</v>
      </c>
      <c r="B1874" s="3" t="s">
        <v>106</v>
      </c>
      <c r="C1874" s="2">
        <v>45307</v>
      </c>
      <c r="D1874" s="3" t="s">
        <v>344</v>
      </c>
      <c r="E1874" s="3">
        <v>5</v>
      </c>
      <c r="F1874" s="3">
        <v>4</v>
      </c>
      <c r="G1874" s="3">
        <v>4</v>
      </c>
      <c r="H1874" s="3">
        <v>4</v>
      </c>
      <c r="I1874" s="3">
        <v>4</v>
      </c>
      <c r="J1874" s="3">
        <v>4</v>
      </c>
      <c r="K1874" s="3"/>
      <c r="L1874" s="3"/>
      <c r="M1874" s="3"/>
      <c r="N1874" s="3"/>
      <c r="O1874" s="3"/>
      <c r="P1874" s="3"/>
      <c r="Q1874" s="3"/>
      <c r="R1874" s="3"/>
      <c r="S1874" s="3"/>
      <c r="T1874" s="3"/>
      <c r="U1874" s="3"/>
      <c r="V1874" s="3"/>
      <c r="W1874" s="3"/>
      <c r="X1874" s="3"/>
      <c r="Y1874" s="3"/>
      <c r="Z1874" s="3"/>
      <c r="AA1874" s="3"/>
      <c r="AB1874" s="3"/>
      <c r="AC1874" s="3"/>
      <c r="AD1874" s="3"/>
      <c r="AE1874" s="3"/>
      <c r="AF1874" s="3">
        <f t="shared" si="41"/>
        <v>25</v>
      </c>
      <c r="AG1874" s="3">
        <f>_xlfn.ISOWEEKNUM(EDF[[#This Row],[Date]])</f>
        <v>3</v>
      </c>
      <c r="AH1874" s="3">
        <f>YEAR(EDF[[#This Row],[Date]])</f>
        <v>2024</v>
      </c>
      <c r="AI1874" s="3"/>
      <c r="AJ1874" s="3"/>
      <c r="AK1874" s="3"/>
    </row>
    <row r="1875" spans="1:37" x14ac:dyDescent="0.2">
      <c r="A1875" s="1">
        <v>45307.414444444446</v>
      </c>
      <c r="B1875" s="3" t="s">
        <v>191</v>
      </c>
      <c r="C1875" s="2">
        <v>45307</v>
      </c>
      <c r="D1875" s="3" t="s">
        <v>334</v>
      </c>
      <c r="E1875" s="3">
        <v>5</v>
      </c>
      <c r="F1875" s="3">
        <v>4</v>
      </c>
      <c r="G1875" s="3">
        <v>4</v>
      </c>
      <c r="H1875" s="3">
        <v>4</v>
      </c>
      <c r="I1875" s="3">
        <v>5</v>
      </c>
      <c r="J1875" s="3">
        <v>5</v>
      </c>
      <c r="K1875" s="3"/>
      <c r="L1875" s="3">
        <v>2</v>
      </c>
      <c r="M1875" s="3"/>
      <c r="N1875" s="3"/>
      <c r="O1875" s="3"/>
      <c r="P1875" s="3"/>
      <c r="Q1875" s="3"/>
      <c r="R1875" s="3"/>
      <c r="S1875" s="3"/>
      <c r="T1875" s="3"/>
      <c r="U1875" s="3"/>
      <c r="V1875" s="3"/>
      <c r="W1875" s="3"/>
      <c r="X1875" s="3"/>
      <c r="Y1875" s="3"/>
      <c r="Z1875" s="3"/>
      <c r="AA1875" s="3" t="s">
        <v>339</v>
      </c>
      <c r="AB1875" s="3"/>
      <c r="AC1875" s="3"/>
      <c r="AD1875" s="3"/>
      <c r="AE1875" s="3"/>
      <c r="AF1875" s="3">
        <f t="shared" si="41"/>
        <v>27</v>
      </c>
      <c r="AG1875" s="3">
        <f>_xlfn.ISOWEEKNUM(EDF[[#This Row],[Date]])</f>
        <v>3</v>
      </c>
      <c r="AH1875" s="3">
        <f>YEAR(EDF[[#This Row],[Date]])</f>
        <v>2024</v>
      </c>
      <c r="AI1875" s="3"/>
      <c r="AJ1875" s="3"/>
      <c r="AK1875" s="3"/>
    </row>
    <row r="1876" spans="1:37" x14ac:dyDescent="0.2">
      <c r="A1876" s="1">
        <v>45307.417870370373</v>
      </c>
      <c r="B1876" s="3" t="s">
        <v>192</v>
      </c>
      <c r="C1876" s="2">
        <v>45307</v>
      </c>
      <c r="D1876" s="3" t="s">
        <v>334</v>
      </c>
      <c r="E1876" s="3">
        <v>4</v>
      </c>
      <c r="F1876" s="3">
        <v>4</v>
      </c>
      <c r="G1876" s="3">
        <v>3</v>
      </c>
      <c r="H1876" s="3">
        <v>4</v>
      </c>
      <c r="I1876" s="3">
        <v>4</v>
      </c>
      <c r="J1876" s="3">
        <v>4</v>
      </c>
      <c r="K1876" s="3"/>
      <c r="L1876" s="3"/>
      <c r="M1876" s="3"/>
      <c r="N1876" s="3"/>
      <c r="O1876" s="3"/>
      <c r="P1876" s="3"/>
      <c r="Q1876" s="3"/>
      <c r="R1876" s="3"/>
      <c r="S1876" s="3"/>
      <c r="T1876" s="3"/>
      <c r="U1876" s="3"/>
      <c r="V1876" s="3"/>
      <c r="W1876" s="3"/>
      <c r="X1876" s="3"/>
      <c r="Y1876" s="3"/>
      <c r="Z1876" s="3"/>
      <c r="AA1876" s="3"/>
      <c r="AB1876" s="3"/>
      <c r="AC1876" s="3"/>
      <c r="AD1876" s="3"/>
      <c r="AE1876" s="3"/>
      <c r="AF1876" s="3">
        <f t="shared" si="41"/>
        <v>23</v>
      </c>
      <c r="AG1876" s="3">
        <f>_xlfn.ISOWEEKNUM(EDF[[#This Row],[Date]])</f>
        <v>3</v>
      </c>
      <c r="AH1876" s="3">
        <f>YEAR(EDF[[#This Row],[Date]])</f>
        <v>2024</v>
      </c>
      <c r="AI1876" s="3"/>
      <c r="AJ1876" s="3"/>
      <c r="AK1876" s="3"/>
    </row>
    <row r="1877" spans="1:37" x14ac:dyDescent="0.2">
      <c r="A1877" s="1">
        <v>45307.421365740738</v>
      </c>
      <c r="B1877" s="3" t="s">
        <v>89</v>
      </c>
      <c r="C1877" s="2">
        <v>45307</v>
      </c>
      <c r="D1877" s="3" t="s">
        <v>334</v>
      </c>
      <c r="E1877" s="3">
        <v>4</v>
      </c>
      <c r="F1877" s="3">
        <v>4</v>
      </c>
      <c r="G1877" s="3">
        <v>4</v>
      </c>
      <c r="H1877" s="3">
        <v>2</v>
      </c>
      <c r="I1877" s="3">
        <v>4</v>
      </c>
      <c r="J1877" s="3">
        <v>4</v>
      </c>
      <c r="K1877" s="3"/>
      <c r="L1877" s="3">
        <v>2</v>
      </c>
      <c r="M1877" s="3" t="s">
        <v>335</v>
      </c>
      <c r="N1877" s="3"/>
      <c r="O1877" s="3" t="s">
        <v>335</v>
      </c>
      <c r="P1877" s="3"/>
      <c r="Q1877" s="3"/>
      <c r="R1877" s="3"/>
      <c r="S1877" s="3"/>
      <c r="T1877" s="3"/>
      <c r="U1877" s="3"/>
      <c r="V1877" s="3"/>
      <c r="W1877" s="3"/>
      <c r="X1877" s="3"/>
      <c r="Y1877" s="3"/>
      <c r="Z1877" s="3"/>
      <c r="AA1877" s="3"/>
      <c r="AB1877" s="3"/>
      <c r="AC1877" s="3"/>
      <c r="AD1877" s="3"/>
      <c r="AE1877" s="3" t="s">
        <v>554</v>
      </c>
      <c r="AF1877" s="3">
        <f t="shared" si="41"/>
        <v>22</v>
      </c>
      <c r="AG1877" s="3">
        <f>_xlfn.ISOWEEKNUM(EDF[[#This Row],[Date]])</f>
        <v>3</v>
      </c>
      <c r="AH1877" s="3">
        <f>YEAR(EDF[[#This Row],[Date]])</f>
        <v>2024</v>
      </c>
      <c r="AI1877" s="3"/>
      <c r="AJ1877" s="3"/>
      <c r="AK1877" s="3"/>
    </row>
    <row r="1878" spans="1:37" x14ac:dyDescent="0.2">
      <c r="A1878" s="1">
        <v>45307.424027777779</v>
      </c>
      <c r="B1878" s="3" t="s">
        <v>83</v>
      </c>
      <c r="C1878" s="2">
        <v>45307</v>
      </c>
      <c r="D1878" s="3" t="s">
        <v>336</v>
      </c>
      <c r="E1878" s="3">
        <v>5</v>
      </c>
      <c r="F1878" s="3">
        <v>4</v>
      </c>
      <c r="G1878" s="3">
        <v>4</v>
      </c>
      <c r="H1878" s="3">
        <v>3</v>
      </c>
      <c r="I1878" s="3">
        <v>4</v>
      </c>
      <c r="J1878" s="3">
        <v>4</v>
      </c>
      <c r="K1878" s="3"/>
      <c r="L1878" s="3"/>
      <c r="M1878" s="3"/>
      <c r="N1878" s="3"/>
      <c r="O1878" s="3"/>
      <c r="P1878" s="3"/>
      <c r="Q1878" s="3"/>
      <c r="R1878" s="3"/>
      <c r="S1878" s="3"/>
      <c r="T1878" s="3"/>
      <c r="U1878" s="3"/>
      <c r="V1878" s="3"/>
      <c r="W1878" s="3"/>
      <c r="X1878" s="3"/>
      <c r="Y1878" s="3"/>
      <c r="Z1878" s="3"/>
      <c r="AA1878" s="3"/>
      <c r="AB1878" s="3"/>
      <c r="AC1878" s="3"/>
      <c r="AD1878" s="3"/>
      <c r="AE1878" s="3"/>
      <c r="AF1878" s="3">
        <f t="shared" si="41"/>
        <v>24</v>
      </c>
      <c r="AG1878" s="3">
        <f>_xlfn.ISOWEEKNUM(EDF[[#This Row],[Date]])</f>
        <v>3</v>
      </c>
      <c r="AH1878" s="3">
        <f>YEAR(EDF[[#This Row],[Date]])</f>
        <v>2024</v>
      </c>
      <c r="AI1878" s="3"/>
      <c r="AJ1878" s="3"/>
      <c r="AK1878" s="3"/>
    </row>
    <row r="1879" spans="1:37" x14ac:dyDescent="0.2">
      <c r="A1879" s="1">
        <v>45307.449270833335</v>
      </c>
      <c r="B1879" s="3" t="s">
        <v>80</v>
      </c>
      <c r="C1879" s="2">
        <v>45307</v>
      </c>
      <c r="D1879" s="3" t="s">
        <v>344</v>
      </c>
      <c r="E1879" s="3">
        <v>3</v>
      </c>
      <c r="F1879" s="3">
        <v>2</v>
      </c>
      <c r="G1879" s="3">
        <v>1</v>
      </c>
      <c r="H1879" s="3">
        <v>2</v>
      </c>
      <c r="I1879" s="3">
        <v>3</v>
      </c>
      <c r="J1879" s="3">
        <v>4</v>
      </c>
      <c r="K1879" s="3"/>
      <c r="L1879" s="3"/>
      <c r="M1879" s="3"/>
      <c r="N1879" s="3"/>
      <c r="O1879" s="3"/>
      <c r="P1879" s="3"/>
      <c r="Q1879" s="3"/>
      <c r="R1879" s="3"/>
      <c r="S1879" s="3"/>
      <c r="T1879" s="3"/>
      <c r="U1879" s="3"/>
      <c r="V1879" s="3"/>
      <c r="W1879" s="3"/>
      <c r="X1879" s="3"/>
      <c r="Y1879" s="3"/>
      <c r="Z1879" s="3"/>
      <c r="AA1879" s="3"/>
      <c r="AB1879" s="3"/>
      <c r="AC1879" s="3"/>
      <c r="AD1879" s="3"/>
      <c r="AE1879" s="3"/>
      <c r="AF1879" s="3">
        <f t="shared" si="41"/>
        <v>15</v>
      </c>
      <c r="AG1879" s="3">
        <f>_xlfn.ISOWEEKNUM(EDF[[#This Row],[Date]])</f>
        <v>3</v>
      </c>
      <c r="AH1879" s="3">
        <f>YEAR(EDF[[#This Row],[Date]])</f>
        <v>2024</v>
      </c>
      <c r="AI1879" s="3"/>
      <c r="AJ1879" s="3"/>
      <c r="AK1879" s="3"/>
    </row>
    <row r="1880" spans="1:37" x14ac:dyDescent="0.2">
      <c r="A1880" s="1">
        <v>45307.482268518521</v>
      </c>
      <c r="B1880" s="3" t="s">
        <v>88</v>
      </c>
      <c r="C1880" s="2">
        <v>45307</v>
      </c>
      <c r="D1880" s="3" t="s">
        <v>344</v>
      </c>
      <c r="E1880" s="3">
        <v>3</v>
      </c>
      <c r="F1880" s="3">
        <v>2</v>
      </c>
      <c r="G1880" s="3">
        <v>2</v>
      </c>
      <c r="H1880" s="3">
        <v>3</v>
      </c>
      <c r="I1880" s="3">
        <v>3</v>
      </c>
      <c r="J1880" s="3">
        <v>3</v>
      </c>
      <c r="K1880" s="3" t="s">
        <v>555</v>
      </c>
      <c r="L1880" s="3"/>
      <c r="M1880" s="3"/>
      <c r="N1880" s="3"/>
      <c r="O1880" s="3"/>
      <c r="P1880" s="3"/>
      <c r="Q1880" s="3"/>
      <c r="R1880" s="3"/>
      <c r="S1880" s="3"/>
      <c r="T1880" s="3"/>
      <c r="U1880" s="3"/>
      <c r="V1880" s="3"/>
      <c r="W1880" s="3"/>
      <c r="X1880" s="3"/>
      <c r="Y1880" s="3"/>
      <c r="Z1880" s="3"/>
      <c r="AA1880" s="3"/>
      <c r="AB1880" s="3"/>
      <c r="AC1880" s="3"/>
      <c r="AD1880" s="3"/>
      <c r="AE1880" s="3"/>
      <c r="AF1880" s="3">
        <f t="shared" si="41"/>
        <v>16</v>
      </c>
      <c r="AG1880" s="3">
        <f>_xlfn.ISOWEEKNUM(EDF[[#This Row],[Date]])</f>
        <v>3</v>
      </c>
      <c r="AH1880" s="3">
        <f>YEAR(EDF[[#This Row],[Date]])</f>
        <v>2024</v>
      </c>
      <c r="AI1880" s="3"/>
      <c r="AJ1880" s="3"/>
      <c r="AK1880" s="3"/>
    </row>
    <row r="1881" spans="1:37" x14ac:dyDescent="0.2">
      <c r="A1881" s="1">
        <v>45307.520520833335</v>
      </c>
      <c r="B1881" s="3" t="s">
        <v>95</v>
      </c>
      <c r="C1881" s="2">
        <v>45307</v>
      </c>
      <c r="D1881" s="3" t="s">
        <v>344</v>
      </c>
      <c r="E1881" s="3">
        <v>2</v>
      </c>
      <c r="F1881" s="3">
        <v>2</v>
      </c>
      <c r="G1881" s="3">
        <v>2</v>
      </c>
      <c r="H1881" s="3">
        <v>3</v>
      </c>
      <c r="I1881" s="3">
        <v>3</v>
      </c>
      <c r="J1881" s="3">
        <v>3</v>
      </c>
      <c r="K1881" s="3"/>
      <c r="L1881" s="3"/>
      <c r="M1881" s="3"/>
      <c r="N1881" s="3"/>
      <c r="O1881" s="3"/>
      <c r="P1881" s="3"/>
      <c r="Q1881" s="3"/>
      <c r="R1881" s="3"/>
      <c r="S1881" s="3"/>
      <c r="T1881" s="3"/>
      <c r="U1881" s="3"/>
      <c r="V1881" s="3"/>
      <c r="W1881" s="3"/>
      <c r="X1881" s="3"/>
      <c r="Y1881" s="3"/>
      <c r="Z1881" s="3"/>
      <c r="AA1881" s="3"/>
      <c r="AB1881" s="3"/>
      <c r="AC1881" s="3"/>
      <c r="AD1881" s="3"/>
      <c r="AE1881" s="3"/>
      <c r="AF1881" s="3">
        <f t="shared" si="41"/>
        <v>15</v>
      </c>
      <c r="AG1881" s="3">
        <f>_xlfn.ISOWEEKNUM(EDF[[#This Row],[Date]])</f>
        <v>3</v>
      </c>
      <c r="AH1881" s="3">
        <f>YEAR(EDF[[#This Row],[Date]])</f>
        <v>2024</v>
      </c>
      <c r="AI1881" s="3"/>
      <c r="AJ1881" s="3"/>
      <c r="AK1881" s="3"/>
    </row>
    <row r="1882" spans="1:37" x14ac:dyDescent="0.2">
      <c r="A1882" s="1">
        <v>45307.564282407409</v>
      </c>
      <c r="B1882" s="3" t="s">
        <v>243</v>
      </c>
      <c r="C1882" s="2">
        <v>45307</v>
      </c>
      <c r="D1882" s="3" t="s">
        <v>334</v>
      </c>
      <c r="E1882" s="3">
        <v>4</v>
      </c>
      <c r="F1882" s="3">
        <v>4</v>
      </c>
      <c r="G1882" s="3">
        <v>5</v>
      </c>
      <c r="H1882" s="3">
        <v>4</v>
      </c>
      <c r="I1882" s="3">
        <v>4</v>
      </c>
      <c r="J1882" s="3">
        <v>4</v>
      </c>
      <c r="K1882" s="3"/>
      <c r="L1882" s="3"/>
      <c r="M1882" s="3"/>
      <c r="N1882" s="3"/>
      <c r="O1882" s="3"/>
      <c r="P1882" s="3"/>
      <c r="Q1882" s="3"/>
      <c r="R1882" s="3"/>
      <c r="S1882" s="3"/>
      <c r="T1882" s="3"/>
      <c r="U1882" s="3"/>
      <c r="V1882" s="3"/>
      <c r="W1882" s="3"/>
      <c r="X1882" s="3"/>
      <c r="Y1882" s="3"/>
      <c r="Z1882" s="3"/>
      <c r="AA1882" s="3"/>
      <c r="AB1882" s="3"/>
      <c r="AC1882" s="3"/>
      <c r="AD1882" s="3"/>
      <c r="AE1882" s="3"/>
      <c r="AF1882" s="3">
        <f t="shared" si="41"/>
        <v>25</v>
      </c>
      <c r="AG1882" s="3">
        <f>_xlfn.ISOWEEKNUM(EDF[[#This Row],[Date]])</f>
        <v>3</v>
      </c>
      <c r="AH1882" s="3">
        <f>YEAR(EDF[[#This Row],[Date]])</f>
        <v>2024</v>
      </c>
      <c r="AI1882" s="3"/>
      <c r="AJ1882" s="3"/>
      <c r="AK1882" s="3"/>
    </row>
    <row r="1883" spans="1:37" x14ac:dyDescent="0.2">
      <c r="A1883" s="1">
        <v>45307.692557870374</v>
      </c>
      <c r="B1883" s="3" t="s">
        <v>112</v>
      </c>
      <c r="C1883" s="2">
        <v>45307</v>
      </c>
      <c r="D1883" s="3" t="s">
        <v>334</v>
      </c>
      <c r="E1883" s="3">
        <v>3</v>
      </c>
      <c r="F1883" s="3">
        <v>3</v>
      </c>
      <c r="G1883" s="3">
        <v>2</v>
      </c>
      <c r="H1883" s="3">
        <v>4</v>
      </c>
      <c r="I1883" s="3">
        <v>3</v>
      </c>
      <c r="J1883" s="3">
        <v>3</v>
      </c>
      <c r="K1883" s="3"/>
      <c r="L1883" s="3"/>
      <c r="M1883" s="3"/>
      <c r="N1883" s="3"/>
      <c r="O1883" s="3"/>
      <c r="P1883" s="3"/>
      <c r="Q1883" s="3"/>
      <c r="R1883" s="3"/>
      <c r="S1883" s="3"/>
      <c r="T1883" s="3"/>
      <c r="U1883" s="3"/>
      <c r="V1883" s="3"/>
      <c r="W1883" s="3"/>
      <c r="X1883" s="3"/>
      <c r="Y1883" s="3"/>
      <c r="Z1883" s="3"/>
      <c r="AA1883" s="3"/>
      <c r="AB1883" s="3"/>
      <c r="AC1883" s="3"/>
      <c r="AD1883" s="3"/>
      <c r="AE1883" s="3"/>
      <c r="AF1883" s="3">
        <f t="shared" ref="AF1883:AF1922" si="42">SUM(E1883:J1883)</f>
        <v>18</v>
      </c>
      <c r="AG1883" s="3">
        <f>_xlfn.ISOWEEKNUM(EDF[[#This Row],[Date]])</f>
        <v>3</v>
      </c>
      <c r="AH1883" s="3">
        <f>YEAR(EDF[[#This Row],[Date]])</f>
        <v>2024</v>
      </c>
      <c r="AI1883" s="3"/>
      <c r="AJ1883" s="3"/>
      <c r="AK1883" s="3"/>
    </row>
    <row r="1884" spans="1:37" x14ac:dyDescent="0.2">
      <c r="A1884" s="1">
        <v>45307.692812499998</v>
      </c>
      <c r="B1884" s="3" t="s">
        <v>85</v>
      </c>
      <c r="C1884" s="2">
        <v>45307</v>
      </c>
      <c r="D1884" s="3" t="s">
        <v>344</v>
      </c>
      <c r="E1884" s="3">
        <v>3</v>
      </c>
      <c r="F1884" s="3">
        <v>3</v>
      </c>
      <c r="G1884" s="3">
        <v>3</v>
      </c>
      <c r="H1884" s="3">
        <v>3</v>
      </c>
      <c r="I1884" s="3">
        <v>3</v>
      </c>
      <c r="J1884" s="3">
        <v>2</v>
      </c>
      <c r="K1884" s="3"/>
      <c r="L1884" s="3"/>
      <c r="M1884" s="3"/>
      <c r="N1884" s="3"/>
      <c r="O1884" s="3"/>
      <c r="P1884" s="3"/>
      <c r="Q1884" s="3"/>
      <c r="R1884" s="3"/>
      <c r="S1884" s="3"/>
      <c r="T1884" s="3"/>
      <c r="U1884" s="3"/>
      <c r="V1884" s="3"/>
      <c r="W1884" s="3"/>
      <c r="X1884" s="3"/>
      <c r="Y1884" s="3"/>
      <c r="Z1884" s="3"/>
      <c r="AA1884" s="3"/>
      <c r="AB1884" s="3"/>
      <c r="AC1884" s="3"/>
      <c r="AD1884" s="3"/>
      <c r="AE1884" s="3"/>
      <c r="AF1884" s="3">
        <f t="shared" si="42"/>
        <v>17</v>
      </c>
      <c r="AG1884" s="3">
        <f>_xlfn.ISOWEEKNUM(EDF[[#This Row],[Date]])</f>
        <v>3</v>
      </c>
      <c r="AH1884" s="3">
        <f>YEAR(EDF[[#This Row],[Date]])</f>
        <v>2024</v>
      </c>
      <c r="AI1884" s="3"/>
      <c r="AJ1884" s="3"/>
      <c r="AK1884" s="3"/>
    </row>
    <row r="1885" spans="1:37" x14ac:dyDescent="0.2">
      <c r="A1885" s="1">
        <v>45307.692962962959</v>
      </c>
      <c r="B1885" s="3" t="s">
        <v>131</v>
      </c>
      <c r="C1885" s="2">
        <v>45307</v>
      </c>
      <c r="D1885" s="3" t="s">
        <v>343</v>
      </c>
      <c r="E1885" s="3">
        <v>2</v>
      </c>
      <c r="F1885" s="3">
        <v>2</v>
      </c>
      <c r="G1885" s="3">
        <v>1</v>
      </c>
      <c r="H1885" s="3">
        <v>2</v>
      </c>
      <c r="I1885" s="3">
        <v>2</v>
      </c>
      <c r="J1885" s="3">
        <v>2</v>
      </c>
      <c r="K1885" s="3" t="s">
        <v>556</v>
      </c>
      <c r="L1885" s="3"/>
      <c r="M1885" s="3"/>
      <c r="N1885" s="3"/>
      <c r="O1885" s="3"/>
      <c r="P1885" s="3"/>
      <c r="Q1885" s="3"/>
      <c r="R1885" s="3"/>
      <c r="S1885" s="3"/>
      <c r="T1885" s="3"/>
      <c r="U1885" s="3"/>
      <c r="V1885" s="3"/>
      <c r="W1885" s="3"/>
      <c r="X1885" s="3"/>
      <c r="Y1885" s="3"/>
      <c r="Z1885" s="3"/>
      <c r="AA1885" s="3"/>
      <c r="AB1885" s="3"/>
      <c r="AC1885" s="3"/>
      <c r="AD1885" s="3"/>
      <c r="AE1885" s="3"/>
      <c r="AF1885" s="3">
        <f t="shared" si="42"/>
        <v>11</v>
      </c>
      <c r="AG1885" s="3">
        <f>_xlfn.ISOWEEKNUM(EDF[[#This Row],[Date]])</f>
        <v>3</v>
      </c>
      <c r="AH1885" s="3">
        <f>YEAR(EDF[[#This Row],[Date]])</f>
        <v>2024</v>
      </c>
      <c r="AI1885" s="3"/>
      <c r="AJ1885" s="3"/>
      <c r="AK1885" s="3"/>
    </row>
    <row r="1886" spans="1:37" x14ac:dyDescent="0.2">
      <c r="A1886" s="1">
        <v>45307.694293981483</v>
      </c>
      <c r="B1886" s="3" t="s">
        <v>109</v>
      </c>
      <c r="C1886" s="2">
        <v>45307</v>
      </c>
      <c r="D1886" s="3" t="s">
        <v>336</v>
      </c>
      <c r="E1886" s="3">
        <v>4</v>
      </c>
      <c r="F1886" s="3">
        <v>3</v>
      </c>
      <c r="G1886" s="3">
        <v>4</v>
      </c>
      <c r="H1886" s="3">
        <v>3</v>
      </c>
      <c r="I1886" s="3">
        <v>4</v>
      </c>
      <c r="J1886" s="3">
        <v>4</v>
      </c>
      <c r="K1886" s="3"/>
      <c r="L1886" s="3">
        <v>3</v>
      </c>
      <c r="M1886" s="3"/>
      <c r="N1886" s="3"/>
      <c r="O1886" s="3"/>
      <c r="P1886" s="3"/>
      <c r="Q1886" s="3"/>
      <c r="R1886" s="3"/>
      <c r="S1886" s="3"/>
      <c r="T1886" s="3"/>
      <c r="U1886" s="3"/>
      <c r="V1886" s="3"/>
      <c r="W1886" s="3"/>
      <c r="X1886" s="3"/>
      <c r="Y1886" s="3"/>
      <c r="Z1886" s="3"/>
      <c r="AA1886" s="3"/>
      <c r="AB1886" s="3"/>
      <c r="AC1886" s="3"/>
      <c r="AD1886" s="3"/>
      <c r="AE1886" s="3" t="s">
        <v>557</v>
      </c>
      <c r="AF1886" s="3">
        <f t="shared" si="42"/>
        <v>22</v>
      </c>
      <c r="AG1886" s="3">
        <f>_xlfn.ISOWEEKNUM(EDF[[#This Row],[Date]])</f>
        <v>3</v>
      </c>
      <c r="AH1886" s="3">
        <f>YEAR(EDF[[#This Row],[Date]])</f>
        <v>2024</v>
      </c>
      <c r="AI1886" s="3"/>
      <c r="AJ1886" s="3"/>
      <c r="AK1886" s="3"/>
    </row>
    <row r="1887" spans="1:37" x14ac:dyDescent="0.2">
      <c r="A1887" s="1">
        <v>45307.699907407405</v>
      </c>
      <c r="B1887" s="3" t="s">
        <v>230</v>
      </c>
      <c r="C1887" s="2">
        <v>45307</v>
      </c>
      <c r="D1887" s="3" t="s">
        <v>336</v>
      </c>
      <c r="E1887" s="3">
        <v>4</v>
      </c>
      <c r="F1887" s="3">
        <v>4</v>
      </c>
      <c r="G1887" s="3">
        <v>4</v>
      </c>
      <c r="H1887" s="3">
        <v>3</v>
      </c>
      <c r="I1887" s="3">
        <v>4</v>
      </c>
      <c r="J1887" s="3">
        <v>4</v>
      </c>
      <c r="K1887" s="3"/>
      <c r="L1887" s="3"/>
      <c r="M1887" s="3"/>
      <c r="N1887" s="3"/>
      <c r="O1887" s="3"/>
      <c r="P1887" s="3"/>
      <c r="Q1887" s="3"/>
      <c r="R1887" s="3"/>
      <c r="S1887" s="3"/>
      <c r="T1887" s="3"/>
      <c r="U1887" s="3"/>
      <c r="V1887" s="3"/>
      <c r="W1887" s="3"/>
      <c r="X1887" s="3"/>
      <c r="Y1887" s="3"/>
      <c r="Z1887" s="3"/>
      <c r="AA1887" s="3"/>
      <c r="AB1887" s="3"/>
      <c r="AC1887" s="3"/>
      <c r="AD1887" s="3"/>
      <c r="AE1887" s="3"/>
      <c r="AF1887" s="3">
        <f t="shared" si="42"/>
        <v>23</v>
      </c>
      <c r="AG1887" s="3">
        <f>_xlfn.ISOWEEKNUM(EDF[[#This Row],[Date]])</f>
        <v>3</v>
      </c>
      <c r="AH1887" s="3">
        <f>YEAR(EDF[[#This Row],[Date]])</f>
        <v>2024</v>
      </c>
      <c r="AI1887" s="3"/>
      <c r="AJ1887" s="3"/>
      <c r="AK1887" s="3"/>
    </row>
    <row r="1888" spans="1:37" x14ac:dyDescent="0.2">
      <c r="A1888" s="1">
        <v>45307.703067129631</v>
      </c>
      <c r="B1888" s="3" t="s">
        <v>171</v>
      </c>
      <c r="C1888" s="2">
        <v>45307</v>
      </c>
      <c r="D1888" s="3" t="s">
        <v>343</v>
      </c>
      <c r="E1888" s="3">
        <v>3</v>
      </c>
      <c r="F1888" s="3">
        <v>2</v>
      </c>
      <c r="G1888" s="3">
        <v>2</v>
      </c>
      <c r="H1888" s="3">
        <v>2</v>
      </c>
      <c r="I1888" s="3">
        <v>3</v>
      </c>
      <c r="J1888" s="3">
        <v>3</v>
      </c>
      <c r="K1888" s="3"/>
      <c r="L1888" s="3"/>
      <c r="M1888" s="3"/>
      <c r="N1888" s="3"/>
      <c r="O1888" s="3"/>
      <c r="P1888" s="3"/>
      <c r="Q1888" s="3"/>
      <c r="R1888" s="3"/>
      <c r="S1888" s="3"/>
      <c r="T1888" s="3"/>
      <c r="U1888" s="3"/>
      <c r="V1888" s="3"/>
      <c r="W1888" s="3"/>
      <c r="X1888" s="3"/>
      <c r="Y1888" s="3"/>
      <c r="Z1888" s="3"/>
      <c r="AA1888" s="3"/>
      <c r="AB1888" s="3"/>
      <c r="AC1888" s="3"/>
      <c r="AD1888" s="3"/>
      <c r="AE1888" s="3"/>
      <c r="AF1888" s="3">
        <f t="shared" si="42"/>
        <v>15</v>
      </c>
      <c r="AG1888" s="3">
        <f>_xlfn.ISOWEEKNUM(EDF[[#This Row],[Date]])</f>
        <v>3</v>
      </c>
      <c r="AH1888" s="3">
        <f>YEAR(EDF[[#This Row],[Date]])</f>
        <v>2024</v>
      </c>
      <c r="AI1888" s="3"/>
      <c r="AJ1888" s="3"/>
      <c r="AK1888" s="3"/>
    </row>
    <row r="1889" spans="1:37" x14ac:dyDescent="0.2">
      <c r="A1889" s="1">
        <v>45307.703252314815</v>
      </c>
      <c r="B1889" s="3" t="s">
        <v>102</v>
      </c>
      <c r="C1889" s="2">
        <v>45307</v>
      </c>
      <c r="D1889" s="3" t="s">
        <v>344</v>
      </c>
      <c r="E1889" s="3">
        <v>5</v>
      </c>
      <c r="F1889" s="3">
        <v>2</v>
      </c>
      <c r="G1889" s="3">
        <v>2</v>
      </c>
      <c r="H1889" s="3">
        <v>2</v>
      </c>
      <c r="I1889" s="3">
        <v>3</v>
      </c>
      <c r="J1889" s="3">
        <v>4</v>
      </c>
      <c r="K1889" s="3"/>
      <c r="L1889" s="3"/>
      <c r="M1889" s="3"/>
      <c r="N1889" s="3"/>
      <c r="O1889" s="3"/>
      <c r="P1889" s="3"/>
      <c r="Q1889" s="3"/>
      <c r="R1889" s="3"/>
      <c r="S1889" s="3"/>
      <c r="T1889" s="3"/>
      <c r="U1889" s="3"/>
      <c r="V1889" s="3"/>
      <c r="W1889" s="3"/>
      <c r="X1889" s="3"/>
      <c r="Y1889" s="3"/>
      <c r="Z1889" s="3"/>
      <c r="AA1889" s="3"/>
      <c r="AB1889" s="3"/>
      <c r="AC1889" s="3"/>
      <c r="AD1889" s="3"/>
      <c r="AE1889" s="3"/>
      <c r="AF1889" s="3">
        <f t="shared" si="42"/>
        <v>18</v>
      </c>
      <c r="AG1889" s="3">
        <f>_xlfn.ISOWEEKNUM(EDF[[#This Row],[Date]])</f>
        <v>3</v>
      </c>
      <c r="AH1889" s="3">
        <f>YEAR(EDF[[#This Row],[Date]])</f>
        <v>2024</v>
      </c>
      <c r="AI1889" s="3"/>
      <c r="AJ1889" s="3"/>
      <c r="AK1889" s="3"/>
    </row>
    <row r="1890" spans="1:37" x14ac:dyDescent="0.2">
      <c r="A1890" s="1">
        <v>45307.718657407408</v>
      </c>
      <c r="B1890" s="3" t="s">
        <v>193</v>
      </c>
      <c r="C1890" s="2">
        <v>45307</v>
      </c>
      <c r="D1890" s="3" t="s">
        <v>336</v>
      </c>
      <c r="E1890" s="3">
        <v>4</v>
      </c>
      <c r="F1890" s="3">
        <v>4</v>
      </c>
      <c r="G1890" s="3">
        <v>4</v>
      </c>
      <c r="H1890" s="3">
        <v>3</v>
      </c>
      <c r="I1890" s="3">
        <v>4</v>
      </c>
      <c r="J1890" s="3">
        <v>4</v>
      </c>
      <c r="K1890" s="3"/>
      <c r="L1890" s="3">
        <v>3</v>
      </c>
      <c r="M1890" s="3"/>
      <c r="N1890" s="3"/>
      <c r="O1890" s="3"/>
      <c r="P1890" s="3"/>
      <c r="Q1890" s="3"/>
      <c r="R1890" s="3"/>
      <c r="S1890" s="3"/>
      <c r="T1890" s="3"/>
      <c r="U1890" s="3"/>
      <c r="V1890" s="3"/>
      <c r="W1890" s="3" t="s">
        <v>337</v>
      </c>
      <c r="X1890" s="3"/>
      <c r="Y1890" s="3"/>
      <c r="Z1890" s="3"/>
      <c r="AA1890" s="3"/>
      <c r="AB1890" s="3"/>
      <c r="AC1890" s="3"/>
      <c r="AD1890" s="3"/>
      <c r="AE1890" s="3"/>
      <c r="AF1890" s="3">
        <f t="shared" si="42"/>
        <v>23</v>
      </c>
      <c r="AG1890" s="3">
        <f>_xlfn.ISOWEEKNUM(EDF[[#This Row],[Date]])</f>
        <v>3</v>
      </c>
      <c r="AH1890" s="3">
        <f>YEAR(EDF[[#This Row],[Date]])</f>
        <v>2024</v>
      </c>
      <c r="AI1890" s="3"/>
      <c r="AJ1890" s="3"/>
      <c r="AK1890" s="3"/>
    </row>
    <row r="1891" spans="1:37" x14ac:dyDescent="0.2">
      <c r="A1891" s="1">
        <v>45307.724664351852</v>
      </c>
      <c r="B1891" s="3" t="s">
        <v>111</v>
      </c>
      <c r="C1891" s="2">
        <v>45307</v>
      </c>
      <c r="D1891" s="3" t="s">
        <v>343</v>
      </c>
      <c r="E1891" s="3">
        <v>3</v>
      </c>
      <c r="F1891" s="3">
        <v>2</v>
      </c>
      <c r="G1891" s="3">
        <v>3</v>
      </c>
      <c r="H1891" s="3">
        <v>3</v>
      </c>
      <c r="I1891" s="3">
        <v>3</v>
      </c>
      <c r="J1891" s="3">
        <v>4</v>
      </c>
      <c r="K1891" s="3"/>
      <c r="L1891" s="3"/>
      <c r="M1891" s="3"/>
      <c r="N1891" s="3"/>
      <c r="O1891" s="3"/>
      <c r="P1891" s="3"/>
      <c r="Q1891" s="3"/>
      <c r="R1891" s="3"/>
      <c r="S1891" s="3"/>
      <c r="T1891" s="3"/>
      <c r="U1891" s="3"/>
      <c r="V1891" s="3"/>
      <c r="W1891" s="3"/>
      <c r="X1891" s="3"/>
      <c r="Y1891" s="3"/>
      <c r="Z1891" s="3"/>
      <c r="AA1891" s="3"/>
      <c r="AB1891" s="3"/>
      <c r="AC1891" s="3"/>
      <c r="AD1891" s="3"/>
      <c r="AE1891" s="3"/>
      <c r="AF1891" s="3">
        <f t="shared" si="42"/>
        <v>18</v>
      </c>
      <c r="AG1891" s="3">
        <f>_xlfn.ISOWEEKNUM(EDF[[#This Row],[Date]])</f>
        <v>3</v>
      </c>
      <c r="AH1891" s="3">
        <f>YEAR(EDF[[#This Row],[Date]])</f>
        <v>2024</v>
      </c>
      <c r="AI1891" s="3"/>
      <c r="AJ1891" s="3"/>
      <c r="AK1891" s="3"/>
    </row>
    <row r="1892" spans="1:37" x14ac:dyDescent="0.2">
      <c r="A1892" s="1">
        <v>45308.302476851852</v>
      </c>
      <c r="B1892" s="3" t="s">
        <v>106</v>
      </c>
      <c r="C1892" s="2">
        <v>45308</v>
      </c>
      <c r="D1892" s="3" t="s">
        <v>344</v>
      </c>
      <c r="E1892" s="3">
        <v>4</v>
      </c>
      <c r="F1892" s="3">
        <v>4</v>
      </c>
      <c r="G1892" s="3">
        <v>3</v>
      </c>
      <c r="H1892" s="3">
        <v>3</v>
      </c>
      <c r="I1892" s="3">
        <v>4</v>
      </c>
      <c r="J1892" s="3">
        <v>4</v>
      </c>
      <c r="K1892" s="3"/>
      <c r="L1892" s="3"/>
      <c r="M1892" s="3"/>
      <c r="N1892" s="3"/>
      <c r="O1892" s="3"/>
      <c r="P1892" s="3"/>
      <c r="Q1892" s="3"/>
      <c r="R1892" s="3"/>
      <c r="S1892" s="3"/>
      <c r="T1892" s="3"/>
      <c r="U1892" s="3"/>
      <c r="V1892" s="3"/>
      <c r="W1892" s="3"/>
      <c r="X1892" s="3"/>
      <c r="Y1892" s="3"/>
      <c r="Z1892" s="3"/>
      <c r="AA1892" s="3"/>
      <c r="AB1892" s="3"/>
      <c r="AC1892" s="3"/>
      <c r="AD1892" s="3"/>
      <c r="AE1892" s="3"/>
      <c r="AF1892" s="3">
        <f t="shared" si="42"/>
        <v>22</v>
      </c>
      <c r="AG1892" s="3">
        <f>_xlfn.ISOWEEKNUM(EDF[[#This Row],[Date]])</f>
        <v>3</v>
      </c>
      <c r="AH1892" s="3">
        <f>YEAR(EDF[[#This Row],[Date]])</f>
        <v>2024</v>
      </c>
      <c r="AI1892" s="3"/>
      <c r="AJ1892" s="3"/>
      <c r="AK1892" s="3"/>
    </row>
    <row r="1893" spans="1:37" x14ac:dyDescent="0.2">
      <c r="A1893" s="1">
        <v>45308.361851851849</v>
      </c>
      <c r="B1893" s="3" t="s">
        <v>78</v>
      </c>
      <c r="C1893" s="2">
        <v>45308</v>
      </c>
      <c r="D1893" s="3" t="s">
        <v>334</v>
      </c>
      <c r="E1893" s="3">
        <v>2</v>
      </c>
      <c r="F1893" s="3">
        <v>3</v>
      </c>
      <c r="G1893" s="3">
        <v>2</v>
      </c>
      <c r="H1893" s="3">
        <v>3</v>
      </c>
      <c r="I1893" s="3">
        <v>3</v>
      </c>
      <c r="J1893" s="3">
        <v>4</v>
      </c>
      <c r="K1893" s="3" t="s">
        <v>558</v>
      </c>
      <c r="L1893" s="3">
        <v>3</v>
      </c>
      <c r="M1893" s="3"/>
      <c r="N1893" s="3"/>
      <c r="O1893" s="3"/>
      <c r="P1893" s="3" t="s">
        <v>339</v>
      </c>
      <c r="Q1893" s="3"/>
      <c r="R1893" s="3"/>
      <c r="S1893" s="3"/>
      <c r="T1893" s="3"/>
      <c r="U1893" s="3"/>
      <c r="V1893" s="3"/>
      <c r="W1893" s="3"/>
      <c r="X1893" s="3"/>
      <c r="Y1893" s="3"/>
      <c r="Z1893" s="3"/>
      <c r="AA1893" s="3"/>
      <c r="AB1893" s="3"/>
      <c r="AC1893" s="3"/>
      <c r="AD1893" s="3"/>
      <c r="AE1893" s="3" t="s">
        <v>559</v>
      </c>
      <c r="AF1893" s="3">
        <f t="shared" si="42"/>
        <v>17</v>
      </c>
      <c r="AG1893" s="3">
        <f>_xlfn.ISOWEEKNUM(EDF[[#This Row],[Date]])</f>
        <v>3</v>
      </c>
      <c r="AH1893" s="3">
        <f>YEAR(EDF[[#This Row],[Date]])</f>
        <v>2024</v>
      </c>
      <c r="AI1893" s="3"/>
      <c r="AJ1893" s="3"/>
      <c r="AK1893" s="3"/>
    </row>
    <row r="1894" spans="1:37" x14ac:dyDescent="0.2">
      <c r="A1894" s="1">
        <v>45308.377465277779</v>
      </c>
      <c r="B1894" s="3" t="s">
        <v>112</v>
      </c>
      <c r="C1894" s="2">
        <v>45308</v>
      </c>
      <c r="D1894" s="3" t="s">
        <v>334</v>
      </c>
      <c r="E1894" s="3">
        <v>3</v>
      </c>
      <c r="F1894" s="3">
        <v>3</v>
      </c>
      <c r="G1894" s="3">
        <v>3</v>
      </c>
      <c r="H1894" s="3">
        <v>3</v>
      </c>
      <c r="I1894" s="3">
        <v>3</v>
      </c>
      <c r="J1894" s="3">
        <v>4</v>
      </c>
      <c r="K1894" s="3"/>
      <c r="L1894" s="3"/>
      <c r="M1894" s="3"/>
      <c r="N1894" s="3"/>
      <c r="O1894" s="3"/>
      <c r="P1894" s="3"/>
      <c r="Q1894" s="3"/>
      <c r="R1894" s="3"/>
      <c r="S1894" s="3"/>
      <c r="T1894" s="3"/>
      <c r="U1894" s="3"/>
      <c r="V1894" s="3"/>
      <c r="W1894" s="3"/>
      <c r="X1894" s="3"/>
      <c r="Y1894" s="3"/>
      <c r="Z1894" s="3"/>
      <c r="AA1894" s="3"/>
      <c r="AB1894" s="3"/>
      <c r="AC1894" s="3"/>
      <c r="AD1894" s="3"/>
      <c r="AE1894" s="3"/>
      <c r="AF1894" s="3">
        <f t="shared" si="42"/>
        <v>19</v>
      </c>
      <c r="AG1894" s="3">
        <f>_xlfn.ISOWEEKNUM(EDF[[#This Row],[Date]])</f>
        <v>3</v>
      </c>
      <c r="AH1894" s="3">
        <f>YEAR(EDF[[#This Row],[Date]])</f>
        <v>2024</v>
      </c>
      <c r="AI1894" s="3"/>
      <c r="AJ1894" s="3"/>
      <c r="AK1894" s="3"/>
    </row>
    <row r="1895" spans="1:37" x14ac:dyDescent="0.2">
      <c r="A1895" s="1">
        <v>45308.385011574072</v>
      </c>
      <c r="B1895" s="3" t="s">
        <v>168</v>
      </c>
      <c r="C1895" s="2">
        <v>45308</v>
      </c>
      <c r="D1895" s="3" t="s">
        <v>334</v>
      </c>
      <c r="E1895" s="3">
        <v>3</v>
      </c>
      <c r="F1895" s="3">
        <v>2</v>
      </c>
      <c r="G1895" s="3">
        <v>3</v>
      </c>
      <c r="H1895" s="3">
        <v>3</v>
      </c>
      <c r="I1895" s="3">
        <v>4</v>
      </c>
      <c r="J1895" s="3">
        <v>4</v>
      </c>
      <c r="K1895" s="3"/>
      <c r="L1895" s="3"/>
      <c r="M1895" s="3"/>
      <c r="N1895" s="3"/>
      <c r="O1895" s="3"/>
      <c r="P1895" s="3"/>
      <c r="Q1895" s="3"/>
      <c r="R1895" s="3"/>
      <c r="S1895" s="3"/>
      <c r="T1895" s="3"/>
      <c r="U1895" s="3"/>
      <c r="V1895" s="3"/>
      <c r="W1895" s="3"/>
      <c r="X1895" s="3"/>
      <c r="Y1895" s="3"/>
      <c r="Z1895" s="3"/>
      <c r="AA1895" s="3"/>
      <c r="AB1895" s="3"/>
      <c r="AC1895" s="3"/>
      <c r="AD1895" s="3"/>
      <c r="AE1895" s="3"/>
      <c r="AF1895" s="3">
        <f t="shared" si="42"/>
        <v>19</v>
      </c>
      <c r="AG1895" s="3">
        <f>_xlfn.ISOWEEKNUM(EDF[[#This Row],[Date]])</f>
        <v>3</v>
      </c>
      <c r="AH1895" s="3">
        <f>YEAR(EDF[[#This Row],[Date]])</f>
        <v>2024</v>
      </c>
      <c r="AI1895" s="3"/>
      <c r="AJ1895" s="3"/>
      <c r="AK1895" s="3"/>
    </row>
    <row r="1896" spans="1:37" x14ac:dyDescent="0.2">
      <c r="A1896" s="1">
        <v>45308.385312500002</v>
      </c>
      <c r="B1896" s="3" t="s">
        <v>131</v>
      </c>
      <c r="C1896" s="2">
        <v>45308</v>
      </c>
      <c r="D1896" s="3" t="s">
        <v>343</v>
      </c>
      <c r="E1896" s="3">
        <v>3</v>
      </c>
      <c r="F1896" s="3">
        <v>2</v>
      </c>
      <c r="G1896" s="3">
        <v>2</v>
      </c>
      <c r="H1896" s="3">
        <v>3</v>
      </c>
      <c r="I1896" s="3">
        <v>1</v>
      </c>
      <c r="J1896" s="3">
        <v>3</v>
      </c>
      <c r="K1896" s="3"/>
      <c r="L1896" s="3"/>
      <c r="M1896" s="3"/>
      <c r="N1896" s="3"/>
      <c r="O1896" s="3"/>
      <c r="P1896" s="3"/>
      <c r="Q1896" s="3"/>
      <c r="R1896" s="3"/>
      <c r="S1896" s="3"/>
      <c r="T1896" s="3"/>
      <c r="U1896" s="3"/>
      <c r="V1896" s="3"/>
      <c r="W1896" s="3"/>
      <c r="X1896" s="3"/>
      <c r="Y1896" s="3"/>
      <c r="Z1896" s="3"/>
      <c r="AA1896" s="3"/>
      <c r="AB1896" s="3"/>
      <c r="AC1896" s="3"/>
      <c r="AD1896" s="3"/>
      <c r="AE1896" s="3"/>
      <c r="AF1896" s="3">
        <f t="shared" si="42"/>
        <v>14</v>
      </c>
      <c r="AG1896" s="3">
        <f>_xlfn.ISOWEEKNUM(EDF[[#This Row],[Date]])</f>
        <v>3</v>
      </c>
      <c r="AH1896" s="3">
        <f>YEAR(EDF[[#This Row],[Date]])</f>
        <v>2024</v>
      </c>
      <c r="AI1896" s="3"/>
      <c r="AJ1896" s="3"/>
      <c r="AK1896" s="3"/>
    </row>
    <row r="1897" spans="1:37" x14ac:dyDescent="0.2">
      <c r="A1897" s="1">
        <v>45308.406712962962</v>
      </c>
      <c r="B1897" s="3" t="s">
        <v>496</v>
      </c>
      <c r="C1897" s="2">
        <v>45308</v>
      </c>
      <c r="D1897" s="3" t="s">
        <v>334</v>
      </c>
      <c r="E1897" s="3">
        <v>3</v>
      </c>
      <c r="F1897" s="3">
        <v>3</v>
      </c>
      <c r="G1897" s="3">
        <v>3</v>
      </c>
      <c r="H1897" s="3">
        <v>3</v>
      </c>
      <c r="I1897" s="3">
        <v>3</v>
      </c>
      <c r="J1897" s="3">
        <v>3</v>
      </c>
      <c r="K1897" s="3"/>
      <c r="L1897" s="3"/>
      <c r="M1897" s="3"/>
      <c r="N1897" s="3"/>
      <c r="O1897" s="3"/>
      <c r="P1897" s="3"/>
      <c r="Q1897" s="3"/>
      <c r="R1897" s="3"/>
      <c r="S1897" s="3"/>
      <c r="T1897" s="3"/>
      <c r="U1897" s="3"/>
      <c r="V1897" s="3"/>
      <c r="W1897" s="3"/>
      <c r="X1897" s="3"/>
      <c r="Y1897" s="3"/>
      <c r="Z1897" s="3"/>
      <c r="AA1897" s="3"/>
      <c r="AB1897" s="3"/>
      <c r="AC1897" s="3"/>
      <c r="AD1897" s="3"/>
      <c r="AE1897" s="3"/>
      <c r="AF1897" s="3">
        <f t="shared" si="42"/>
        <v>18</v>
      </c>
      <c r="AG1897" s="3">
        <f>_xlfn.ISOWEEKNUM(EDF[[#This Row],[Date]])</f>
        <v>3</v>
      </c>
      <c r="AH1897" s="3">
        <f>YEAR(EDF[[#This Row],[Date]])</f>
        <v>2024</v>
      </c>
      <c r="AI1897" s="3"/>
      <c r="AJ1897" s="3"/>
      <c r="AK1897" s="3"/>
    </row>
    <row r="1898" spans="1:37" x14ac:dyDescent="0.2">
      <c r="A1898" s="1">
        <v>45308.422835648147</v>
      </c>
      <c r="B1898" s="3" t="s">
        <v>192</v>
      </c>
      <c r="C1898" s="2">
        <v>45308</v>
      </c>
      <c r="D1898" s="3" t="s">
        <v>334</v>
      </c>
      <c r="E1898" s="3">
        <v>4</v>
      </c>
      <c r="F1898" s="3">
        <v>4</v>
      </c>
      <c r="G1898" s="3">
        <v>3</v>
      </c>
      <c r="H1898" s="3">
        <v>2</v>
      </c>
      <c r="I1898" s="3">
        <v>4</v>
      </c>
      <c r="J1898" s="3">
        <v>4</v>
      </c>
      <c r="K1898" s="3" t="s">
        <v>560</v>
      </c>
      <c r="L1898" s="3"/>
      <c r="M1898" s="3"/>
      <c r="N1898" s="3"/>
      <c r="O1898" s="3"/>
      <c r="P1898" s="3"/>
      <c r="Q1898" s="3"/>
      <c r="R1898" s="3"/>
      <c r="S1898" s="3"/>
      <c r="T1898" s="3"/>
      <c r="U1898" s="3"/>
      <c r="V1898" s="3"/>
      <c r="W1898" s="3"/>
      <c r="X1898" s="3"/>
      <c r="Y1898" s="3"/>
      <c r="Z1898" s="3"/>
      <c r="AA1898" s="3"/>
      <c r="AB1898" s="3"/>
      <c r="AC1898" s="3"/>
      <c r="AD1898" s="3"/>
      <c r="AE1898" s="3"/>
      <c r="AF1898" s="3">
        <f t="shared" si="42"/>
        <v>21</v>
      </c>
      <c r="AG1898" s="3">
        <f>_xlfn.ISOWEEKNUM(EDF[[#This Row],[Date]])</f>
        <v>3</v>
      </c>
      <c r="AH1898" s="3">
        <f>YEAR(EDF[[#This Row],[Date]])</f>
        <v>2024</v>
      </c>
      <c r="AI1898" s="3"/>
      <c r="AJ1898" s="3"/>
      <c r="AK1898" s="3"/>
    </row>
    <row r="1899" spans="1:37" x14ac:dyDescent="0.2">
      <c r="A1899" s="1">
        <v>45308.423495370371</v>
      </c>
      <c r="B1899" s="3" t="s">
        <v>99</v>
      </c>
      <c r="C1899" s="2">
        <v>45308</v>
      </c>
      <c r="D1899" s="3" t="s">
        <v>336</v>
      </c>
      <c r="E1899" s="3">
        <v>3</v>
      </c>
      <c r="F1899" s="3">
        <v>3</v>
      </c>
      <c r="G1899" s="3">
        <v>4</v>
      </c>
      <c r="H1899" s="3">
        <v>4</v>
      </c>
      <c r="I1899" s="3">
        <v>3</v>
      </c>
      <c r="J1899" s="3">
        <v>3</v>
      </c>
      <c r="K1899" s="3"/>
      <c r="L1899" s="3"/>
      <c r="M1899" s="3"/>
      <c r="N1899" s="3"/>
      <c r="O1899" s="3"/>
      <c r="P1899" s="3"/>
      <c r="Q1899" s="3"/>
      <c r="R1899" s="3"/>
      <c r="S1899" s="3"/>
      <c r="T1899" s="3"/>
      <c r="U1899" s="3"/>
      <c r="V1899" s="3"/>
      <c r="W1899" s="3"/>
      <c r="X1899" s="3"/>
      <c r="Y1899" s="3"/>
      <c r="Z1899" s="3"/>
      <c r="AA1899" s="3"/>
      <c r="AB1899" s="3"/>
      <c r="AC1899" s="3"/>
      <c r="AD1899" s="3"/>
      <c r="AE1899" s="3"/>
      <c r="AF1899" s="3">
        <f t="shared" si="42"/>
        <v>20</v>
      </c>
      <c r="AG1899" s="3">
        <f>_xlfn.ISOWEEKNUM(EDF[[#This Row],[Date]])</f>
        <v>3</v>
      </c>
      <c r="AH1899" s="3">
        <f>YEAR(EDF[[#This Row],[Date]])</f>
        <v>2024</v>
      </c>
      <c r="AI1899" s="3"/>
      <c r="AJ1899" s="3"/>
      <c r="AK1899" s="3"/>
    </row>
    <row r="1900" spans="1:37" x14ac:dyDescent="0.2">
      <c r="A1900" s="1">
        <v>45308.430590277778</v>
      </c>
      <c r="B1900" s="3" t="s">
        <v>171</v>
      </c>
      <c r="C1900" s="2">
        <v>45308</v>
      </c>
      <c r="D1900" s="3" t="s">
        <v>343</v>
      </c>
      <c r="E1900" s="3">
        <v>3</v>
      </c>
      <c r="F1900" s="3">
        <v>3</v>
      </c>
      <c r="G1900" s="3">
        <v>2</v>
      </c>
      <c r="H1900" s="3">
        <v>2</v>
      </c>
      <c r="I1900" s="3">
        <v>3</v>
      </c>
      <c r="J1900" s="3">
        <v>4</v>
      </c>
      <c r="K1900" s="3"/>
      <c r="L1900" s="3"/>
      <c r="M1900" s="3"/>
      <c r="N1900" s="3"/>
      <c r="O1900" s="3"/>
      <c r="P1900" s="3"/>
      <c r="Q1900" s="3"/>
      <c r="R1900" s="3"/>
      <c r="S1900" s="3"/>
      <c r="T1900" s="3"/>
      <c r="U1900" s="3"/>
      <c r="V1900" s="3"/>
      <c r="W1900" s="3"/>
      <c r="X1900" s="3"/>
      <c r="Y1900" s="3"/>
      <c r="Z1900" s="3"/>
      <c r="AA1900" s="3"/>
      <c r="AB1900" s="3"/>
      <c r="AC1900" s="3"/>
      <c r="AD1900" s="3"/>
      <c r="AE1900" s="3"/>
      <c r="AF1900" s="3">
        <f t="shared" si="42"/>
        <v>17</v>
      </c>
      <c r="AG1900" s="3">
        <f>_xlfn.ISOWEEKNUM(EDF[[#This Row],[Date]])</f>
        <v>3</v>
      </c>
      <c r="AH1900" s="3">
        <f>YEAR(EDF[[#This Row],[Date]])</f>
        <v>2024</v>
      </c>
      <c r="AI1900" s="3"/>
      <c r="AJ1900" s="3"/>
      <c r="AK1900" s="3"/>
    </row>
    <row r="1901" spans="1:37" x14ac:dyDescent="0.2">
      <c r="A1901" s="1">
        <v>45308.490879629629</v>
      </c>
      <c r="B1901" s="3" t="s">
        <v>243</v>
      </c>
      <c r="C1901" s="2">
        <v>45308</v>
      </c>
      <c r="D1901" s="3" t="s">
        <v>334</v>
      </c>
      <c r="E1901" s="3">
        <v>5</v>
      </c>
      <c r="F1901" s="3">
        <v>4</v>
      </c>
      <c r="G1901" s="3">
        <v>5</v>
      </c>
      <c r="H1901" s="3">
        <v>4</v>
      </c>
      <c r="I1901" s="3">
        <v>4</v>
      </c>
      <c r="J1901" s="3">
        <v>4</v>
      </c>
      <c r="K1901" s="3"/>
      <c r="L1901" s="3"/>
      <c r="M1901" s="3"/>
      <c r="N1901" s="3"/>
      <c r="O1901" s="3"/>
      <c r="P1901" s="3"/>
      <c r="Q1901" s="3"/>
      <c r="R1901" s="3"/>
      <c r="S1901" s="3"/>
      <c r="T1901" s="3"/>
      <c r="U1901" s="3"/>
      <c r="V1901" s="3"/>
      <c r="W1901" s="3"/>
      <c r="X1901" s="3"/>
      <c r="Y1901" s="3"/>
      <c r="Z1901" s="3"/>
      <c r="AA1901" s="3"/>
      <c r="AB1901" s="3"/>
      <c r="AC1901" s="3"/>
      <c r="AD1901" s="3"/>
      <c r="AE1901" s="3"/>
      <c r="AF1901" s="3">
        <f t="shared" si="42"/>
        <v>26</v>
      </c>
      <c r="AG1901" s="3">
        <f>_xlfn.ISOWEEKNUM(EDF[[#This Row],[Date]])</f>
        <v>3</v>
      </c>
      <c r="AH1901" s="3">
        <f>YEAR(EDF[[#This Row],[Date]])</f>
        <v>2024</v>
      </c>
      <c r="AI1901" s="3"/>
      <c r="AJ1901" s="3"/>
      <c r="AK1901" s="3"/>
    </row>
    <row r="1902" spans="1:37" x14ac:dyDescent="0.2">
      <c r="A1902" s="1">
        <v>45308.492581018516</v>
      </c>
      <c r="B1902" s="3" t="s">
        <v>230</v>
      </c>
      <c r="C1902" s="2">
        <v>45308</v>
      </c>
      <c r="D1902" s="3" t="s">
        <v>336</v>
      </c>
      <c r="E1902" s="3">
        <v>4</v>
      </c>
      <c r="F1902" s="3">
        <v>4</v>
      </c>
      <c r="G1902" s="3">
        <v>4</v>
      </c>
      <c r="H1902" s="3">
        <v>4</v>
      </c>
      <c r="I1902" s="3">
        <v>4</v>
      </c>
      <c r="J1902" s="3">
        <v>4</v>
      </c>
      <c r="K1902" s="3"/>
      <c r="L1902" s="3"/>
      <c r="M1902" s="3"/>
      <c r="N1902" s="3"/>
      <c r="O1902" s="3"/>
      <c r="P1902" s="3"/>
      <c r="Q1902" s="3"/>
      <c r="R1902" s="3"/>
      <c r="S1902" s="3"/>
      <c r="T1902" s="3"/>
      <c r="U1902" s="3"/>
      <c r="V1902" s="3"/>
      <c r="W1902" s="3"/>
      <c r="X1902" s="3"/>
      <c r="Y1902" s="3"/>
      <c r="Z1902" s="3"/>
      <c r="AA1902" s="3"/>
      <c r="AB1902" s="3"/>
      <c r="AC1902" s="3"/>
      <c r="AD1902" s="3"/>
      <c r="AE1902" s="3"/>
      <c r="AF1902" s="3">
        <f t="shared" si="42"/>
        <v>24</v>
      </c>
      <c r="AG1902" s="3">
        <f>_xlfn.ISOWEEKNUM(EDF[[#This Row],[Date]])</f>
        <v>3</v>
      </c>
      <c r="AH1902" s="3">
        <f>YEAR(EDF[[#This Row],[Date]])</f>
        <v>2024</v>
      </c>
      <c r="AI1902" s="3"/>
      <c r="AJ1902" s="3"/>
      <c r="AK1902" s="3"/>
    </row>
    <row r="1903" spans="1:37" x14ac:dyDescent="0.2">
      <c r="A1903" s="1">
        <v>45308.496157407404</v>
      </c>
      <c r="B1903" s="3" t="s">
        <v>86</v>
      </c>
      <c r="C1903" s="2">
        <v>45308</v>
      </c>
      <c r="D1903" s="3" t="s">
        <v>343</v>
      </c>
      <c r="E1903" s="3">
        <v>2</v>
      </c>
      <c r="F1903" s="3">
        <v>2</v>
      </c>
      <c r="G1903" s="3">
        <v>4</v>
      </c>
      <c r="H1903" s="3">
        <v>2</v>
      </c>
      <c r="I1903" s="3">
        <v>4</v>
      </c>
      <c r="J1903" s="3">
        <v>4</v>
      </c>
      <c r="K1903" s="3" t="s">
        <v>561</v>
      </c>
      <c r="L1903" s="3">
        <v>6</v>
      </c>
      <c r="M1903" s="3"/>
      <c r="N1903" s="3"/>
      <c r="O1903" s="3"/>
      <c r="P1903" s="3"/>
      <c r="Q1903" s="3"/>
      <c r="R1903" s="3"/>
      <c r="S1903" s="3"/>
      <c r="T1903" s="3"/>
      <c r="U1903" s="3"/>
      <c r="V1903" s="3"/>
      <c r="W1903" s="3"/>
      <c r="X1903" s="3"/>
      <c r="Y1903" s="3"/>
      <c r="Z1903" s="3"/>
      <c r="AA1903" s="3" t="s">
        <v>339</v>
      </c>
      <c r="AB1903" s="3"/>
      <c r="AC1903" s="3"/>
      <c r="AD1903" s="3"/>
      <c r="AE1903" s="3" t="s">
        <v>562</v>
      </c>
      <c r="AF1903" s="3">
        <f t="shared" si="42"/>
        <v>18</v>
      </c>
      <c r="AG1903" s="3">
        <f>_xlfn.ISOWEEKNUM(EDF[[#This Row],[Date]])</f>
        <v>3</v>
      </c>
      <c r="AH1903" s="3">
        <f>YEAR(EDF[[#This Row],[Date]])</f>
        <v>2024</v>
      </c>
      <c r="AI1903" s="3"/>
      <c r="AJ1903" s="3"/>
      <c r="AK1903" s="3"/>
    </row>
    <row r="1904" spans="1:37" x14ac:dyDescent="0.2">
      <c r="A1904" s="1">
        <v>45308.496932870374</v>
      </c>
      <c r="B1904" s="3" t="s">
        <v>85</v>
      </c>
      <c r="C1904" s="2">
        <v>45308</v>
      </c>
      <c r="D1904" s="3" t="s">
        <v>344</v>
      </c>
      <c r="E1904" s="3">
        <v>3</v>
      </c>
      <c r="F1904" s="3">
        <v>3</v>
      </c>
      <c r="G1904" s="3">
        <v>2</v>
      </c>
      <c r="H1904" s="3">
        <v>2</v>
      </c>
      <c r="I1904" s="3">
        <v>2</v>
      </c>
      <c r="J1904" s="3">
        <v>2</v>
      </c>
      <c r="K1904" s="3"/>
      <c r="L1904" s="3"/>
      <c r="M1904" s="3"/>
      <c r="N1904" s="3"/>
      <c r="O1904" s="3"/>
      <c r="P1904" s="3"/>
      <c r="Q1904" s="3"/>
      <c r="R1904" s="3"/>
      <c r="S1904" s="3"/>
      <c r="T1904" s="3"/>
      <c r="U1904" s="3"/>
      <c r="V1904" s="3"/>
      <c r="W1904" s="3"/>
      <c r="X1904" s="3"/>
      <c r="Y1904" s="3"/>
      <c r="Z1904" s="3"/>
      <c r="AA1904" s="3"/>
      <c r="AB1904" s="3"/>
      <c r="AC1904" s="3"/>
      <c r="AD1904" s="3"/>
      <c r="AE1904" s="3"/>
      <c r="AF1904" s="3">
        <f t="shared" si="42"/>
        <v>14</v>
      </c>
      <c r="AG1904" s="3">
        <f>_xlfn.ISOWEEKNUM(EDF[[#This Row],[Date]])</f>
        <v>3</v>
      </c>
      <c r="AH1904" s="3">
        <f>YEAR(EDF[[#This Row],[Date]])</f>
        <v>2024</v>
      </c>
      <c r="AI1904" s="3"/>
      <c r="AJ1904" s="3"/>
      <c r="AK1904" s="3"/>
    </row>
    <row r="1905" spans="1:37" x14ac:dyDescent="0.2">
      <c r="A1905" s="1">
        <v>45308.497430555559</v>
      </c>
      <c r="B1905" s="3" t="s">
        <v>211</v>
      </c>
      <c r="C1905" s="2">
        <v>45308</v>
      </c>
      <c r="D1905" s="3" t="s">
        <v>343</v>
      </c>
      <c r="E1905" s="3">
        <v>4</v>
      </c>
      <c r="F1905" s="3">
        <v>3</v>
      </c>
      <c r="G1905" s="3">
        <v>4</v>
      </c>
      <c r="H1905" s="3">
        <v>3</v>
      </c>
      <c r="I1905" s="3">
        <v>4</v>
      </c>
      <c r="J1905" s="3">
        <v>4</v>
      </c>
      <c r="K1905" s="3"/>
      <c r="L1905" s="3"/>
      <c r="M1905" s="3"/>
      <c r="N1905" s="3"/>
      <c r="O1905" s="3"/>
      <c r="P1905" s="3"/>
      <c r="Q1905" s="3"/>
      <c r="R1905" s="3"/>
      <c r="S1905" s="3"/>
      <c r="T1905" s="3"/>
      <c r="U1905" s="3"/>
      <c r="V1905" s="3"/>
      <c r="W1905" s="3"/>
      <c r="X1905" s="3"/>
      <c r="Y1905" s="3"/>
      <c r="Z1905" s="3"/>
      <c r="AA1905" s="3"/>
      <c r="AB1905" s="3"/>
      <c r="AC1905" s="3"/>
      <c r="AD1905" s="3"/>
      <c r="AE1905" s="3"/>
      <c r="AF1905" s="3">
        <f t="shared" si="42"/>
        <v>22</v>
      </c>
      <c r="AG1905" s="3">
        <f>_xlfn.ISOWEEKNUM(EDF[[#This Row],[Date]])</f>
        <v>3</v>
      </c>
      <c r="AH1905" s="3">
        <f>YEAR(EDF[[#This Row],[Date]])</f>
        <v>2024</v>
      </c>
      <c r="AI1905" s="3"/>
      <c r="AJ1905" s="3"/>
      <c r="AK1905" s="3"/>
    </row>
    <row r="1906" spans="1:37" x14ac:dyDescent="0.2">
      <c r="A1906" s="1">
        <v>45308.498159722221</v>
      </c>
      <c r="B1906" s="3" t="s">
        <v>87</v>
      </c>
      <c r="C1906" s="2">
        <v>45308</v>
      </c>
      <c r="D1906" s="3" t="s">
        <v>334</v>
      </c>
      <c r="E1906" s="3">
        <v>4</v>
      </c>
      <c r="F1906" s="3">
        <v>4</v>
      </c>
      <c r="G1906" s="3">
        <v>5</v>
      </c>
      <c r="H1906" s="3">
        <v>4</v>
      </c>
      <c r="I1906" s="3">
        <v>4</v>
      </c>
      <c r="J1906" s="3">
        <v>4</v>
      </c>
      <c r="K1906" s="3"/>
      <c r="L1906" s="3"/>
      <c r="M1906" s="3"/>
      <c r="N1906" s="3"/>
      <c r="O1906" s="3"/>
      <c r="P1906" s="3"/>
      <c r="Q1906" s="3"/>
      <c r="R1906" s="3"/>
      <c r="S1906" s="3"/>
      <c r="T1906" s="3"/>
      <c r="U1906" s="3"/>
      <c r="V1906" s="3"/>
      <c r="W1906" s="3"/>
      <c r="X1906" s="3"/>
      <c r="Y1906" s="3"/>
      <c r="Z1906" s="3"/>
      <c r="AA1906" s="3"/>
      <c r="AB1906" s="3"/>
      <c r="AC1906" s="3"/>
      <c r="AD1906" s="3"/>
      <c r="AE1906" s="3"/>
      <c r="AF1906" s="3">
        <f t="shared" si="42"/>
        <v>25</v>
      </c>
      <c r="AG1906" s="3">
        <f>_xlfn.ISOWEEKNUM(EDF[[#This Row],[Date]])</f>
        <v>3</v>
      </c>
      <c r="AH1906" s="3">
        <f>YEAR(EDF[[#This Row],[Date]])</f>
        <v>2024</v>
      </c>
      <c r="AI1906" s="3"/>
      <c r="AJ1906" s="3"/>
      <c r="AK1906" s="3"/>
    </row>
    <row r="1907" spans="1:37" x14ac:dyDescent="0.2">
      <c r="A1907" s="1">
        <v>45308.499097222222</v>
      </c>
      <c r="B1907" s="3" t="s">
        <v>135</v>
      </c>
      <c r="C1907" s="2">
        <v>45308</v>
      </c>
      <c r="D1907" s="3" t="s">
        <v>336</v>
      </c>
      <c r="E1907" s="3">
        <v>4</v>
      </c>
      <c r="F1907" s="3">
        <v>4</v>
      </c>
      <c r="G1907" s="3">
        <v>3</v>
      </c>
      <c r="H1907" s="3">
        <v>3</v>
      </c>
      <c r="I1907" s="3">
        <v>4</v>
      </c>
      <c r="J1907" s="3">
        <v>4</v>
      </c>
      <c r="K1907" s="3"/>
      <c r="L1907" s="3"/>
      <c r="M1907" s="3"/>
      <c r="N1907" s="3"/>
      <c r="O1907" s="3"/>
      <c r="P1907" s="3"/>
      <c r="Q1907" s="3"/>
      <c r="R1907" s="3"/>
      <c r="S1907" s="3"/>
      <c r="T1907" s="3"/>
      <c r="U1907" s="3"/>
      <c r="V1907" s="3"/>
      <c r="W1907" s="3"/>
      <c r="X1907" s="3"/>
      <c r="Y1907" s="3"/>
      <c r="Z1907" s="3"/>
      <c r="AA1907" s="3"/>
      <c r="AB1907" s="3"/>
      <c r="AC1907" s="3"/>
      <c r="AD1907" s="3"/>
      <c r="AE1907" s="3"/>
      <c r="AF1907" s="3">
        <f t="shared" si="42"/>
        <v>22</v>
      </c>
      <c r="AG1907" s="3">
        <f>_xlfn.ISOWEEKNUM(EDF[[#This Row],[Date]])</f>
        <v>3</v>
      </c>
      <c r="AH1907" s="3">
        <f>YEAR(EDF[[#This Row],[Date]])</f>
        <v>2024</v>
      </c>
      <c r="AI1907" s="3"/>
      <c r="AJ1907" s="3"/>
      <c r="AK1907" s="3"/>
    </row>
    <row r="1908" spans="1:37" x14ac:dyDescent="0.2">
      <c r="A1908" s="1">
        <v>45308.499143518522</v>
      </c>
      <c r="B1908" s="3" t="s">
        <v>142</v>
      </c>
      <c r="C1908" s="2">
        <v>45308</v>
      </c>
      <c r="D1908" s="3" t="s">
        <v>343</v>
      </c>
      <c r="E1908" s="3">
        <v>4</v>
      </c>
      <c r="F1908" s="3">
        <v>4</v>
      </c>
      <c r="G1908" s="3">
        <v>3</v>
      </c>
      <c r="H1908" s="3">
        <v>3</v>
      </c>
      <c r="I1908" s="3">
        <v>4</v>
      </c>
      <c r="J1908" s="3">
        <v>4</v>
      </c>
      <c r="K1908" s="3"/>
      <c r="L1908" s="3"/>
      <c r="M1908" s="3"/>
      <c r="N1908" s="3"/>
      <c r="O1908" s="3"/>
      <c r="P1908" s="3"/>
      <c r="Q1908" s="3"/>
      <c r="R1908" s="3"/>
      <c r="S1908" s="3"/>
      <c r="T1908" s="3"/>
      <c r="U1908" s="3"/>
      <c r="V1908" s="3"/>
      <c r="W1908" s="3"/>
      <c r="X1908" s="3"/>
      <c r="Y1908" s="3"/>
      <c r="Z1908" s="3"/>
      <c r="AA1908" s="3"/>
      <c r="AB1908" s="3"/>
      <c r="AC1908" s="3"/>
      <c r="AD1908" s="3"/>
      <c r="AE1908" s="3"/>
      <c r="AF1908" s="3">
        <f t="shared" si="42"/>
        <v>22</v>
      </c>
      <c r="AG1908" s="3">
        <f>_xlfn.ISOWEEKNUM(EDF[[#This Row],[Date]])</f>
        <v>3</v>
      </c>
      <c r="AH1908" s="3">
        <f>YEAR(EDF[[#This Row],[Date]])</f>
        <v>2024</v>
      </c>
      <c r="AI1908" s="3"/>
      <c r="AJ1908" s="3"/>
      <c r="AK1908" s="3"/>
    </row>
    <row r="1909" spans="1:37" x14ac:dyDescent="0.2">
      <c r="A1909" s="1">
        <v>45308.502256944441</v>
      </c>
      <c r="B1909" s="3" t="s">
        <v>83</v>
      </c>
      <c r="C1909" s="2">
        <v>45308</v>
      </c>
      <c r="D1909" s="3" t="s">
        <v>336</v>
      </c>
      <c r="E1909" s="3">
        <v>4</v>
      </c>
      <c r="F1909" s="3">
        <v>4</v>
      </c>
      <c r="G1909" s="3">
        <v>5</v>
      </c>
      <c r="H1909" s="3">
        <v>4</v>
      </c>
      <c r="I1909" s="3">
        <v>4</v>
      </c>
      <c r="J1909" s="3">
        <v>3</v>
      </c>
      <c r="K1909" s="3"/>
      <c r="L1909" s="3"/>
      <c r="M1909" s="3"/>
      <c r="N1909" s="3"/>
      <c r="O1909" s="3"/>
      <c r="P1909" s="3"/>
      <c r="Q1909" s="3"/>
      <c r="R1909" s="3"/>
      <c r="S1909" s="3"/>
      <c r="T1909" s="3"/>
      <c r="U1909" s="3"/>
      <c r="V1909" s="3"/>
      <c r="W1909" s="3"/>
      <c r="X1909" s="3"/>
      <c r="Y1909" s="3"/>
      <c r="Z1909" s="3"/>
      <c r="AA1909" s="3"/>
      <c r="AB1909" s="3"/>
      <c r="AC1909" s="3"/>
      <c r="AD1909" s="3"/>
      <c r="AE1909" s="3"/>
      <c r="AF1909" s="3">
        <f t="shared" si="42"/>
        <v>24</v>
      </c>
      <c r="AG1909" s="3">
        <f>_xlfn.ISOWEEKNUM(EDF[[#This Row],[Date]])</f>
        <v>3</v>
      </c>
      <c r="AH1909" s="3">
        <f>YEAR(EDF[[#This Row],[Date]])</f>
        <v>2024</v>
      </c>
      <c r="AI1909" s="3"/>
      <c r="AJ1909" s="3"/>
      <c r="AK1909" s="3"/>
    </row>
    <row r="1910" spans="1:37" x14ac:dyDescent="0.2">
      <c r="A1910" s="1">
        <v>45308.505983796298</v>
      </c>
      <c r="B1910" s="3" t="s">
        <v>80</v>
      </c>
      <c r="C1910" s="2">
        <v>45308</v>
      </c>
      <c r="D1910" s="3" t="s">
        <v>344</v>
      </c>
      <c r="E1910" s="3">
        <v>3</v>
      </c>
      <c r="F1910" s="3">
        <v>2</v>
      </c>
      <c r="G1910" s="3">
        <v>2</v>
      </c>
      <c r="H1910" s="3">
        <v>3</v>
      </c>
      <c r="I1910" s="3">
        <v>3</v>
      </c>
      <c r="J1910" s="3">
        <v>4</v>
      </c>
      <c r="K1910" s="3" t="s">
        <v>563</v>
      </c>
      <c r="L1910" s="3"/>
      <c r="M1910" s="3"/>
      <c r="N1910" s="3"/>
      <c r="O1910" s="3"/>
      <c r="P1910" s="3"/>
      <c r="Q1910" s="3"/>
      <c r="R1910" s="3"/>
      <c r="S1910" s="3"/>
      <c r="T1910" s="3"/>
      <c r="U1910" s="3"/>
      <c r="V1910" s="3"/>
      <c r="W1910" s="3"/>
      <c r="X1910" s="3"/>
      <c r="Y1910" s="3"/>
      <c r="Z1910" s="3"/>
      <c r="AA1910" s="3"/>
      <c r="AB1910" s="3"/>
      <c r="AC1910" s="3"/>
      <c r="AD1910" s="3"/>
      <c r="AE1910" s="3"/>
      <c r="AF1910" s="3">
        <f t="shared" si="42"/>
        <v>17</v>
      </c>
      <c r="AG1910" s="3">
        <f>_xlfn.ISOWEEKNUM(EDF[[#This Row],[Date]])</f>
        <v>3</v>
      </c>
      <c r="AH1910" s="3">
        <f>YEAR(EDF[[#This Row],[Date]])</f>
        <v>2024</v>
      </c>
      <c r="AI1910" s="3"/>
      <c r="AJ1910" s="3"/>
      <c r="AK1910" s="3"/>
    </row>
    <row r="1911" spans="1:37" x14ac:dyDescent="0.2">
      <c r="A1911" s="1">
        <v>45308.5312037037</v>
      </c>
      <c r="B1911" s="3" t="s">
        <v>167</v>
      </c>
      <c r="C1911" s="2">
        <v>45308</v>
      </c>
      <c r="D1911" s="3" t="s">
        <v>344</v>
      </c>
      <c r="E1911" s="3">
        <v>3</v>
      </c>
      <c r="F1911" s="3">
        <v>2</v>
      </c>
      <c r="G1911" s="3">
        <v>2</v>
      </c>
      <c r="H1911" s="3">
        <v>2</v>
      </c>
      <c r="I1911" s="3">
        <v>4</v>
      </c>
      <c r="J1911" s="3">
        <v>4</v>
      </c>
      <c r="K1911" s="3" t="s">
        <v>564</v>
      </c>
      <c r="L1911" s="3"/>
      <c r="M1911" s="3"/>
      <c r="N1911" s="3"/>
      <c r="O1911" s="3"/>
      <c r="P1911" s="3"/>
      <c r="Q1911" s="3"/>
      <c r="R1911" s="3"/>
      <c r="S1911" s="3"/>
      <c r="T1911" s="3"/>
      <c r="U1911" s="3"/>
      <c r="V1911" s="3"/>
      <c r="W1911" s="3"/>
      <c r="X1911" s="3"/>
      <c r="Y1911" s="3"/>
      <c r="Z1911" s="3"/>
      <c r="AA1911" s="3"/>
      <c r="AB1911" s="3"/>
      <c r="AC1911" s="3"/>
      <c r="AD1911" s="3"/>
      <c r="AE1911" s="3"/>
      <c r="AF1911" s="3">
        <f t="shared" si="42"/>
        <v>17</v>
      </c>
      <c r="AG1911" s="3">
        <f>_xlfn.ISOWEEKNUM(EDF[[#This Row],[Date]])</f>
        <v>3</v>
      </c>
      <c r="AH1911" s="3">
        <f>YEAR(EDF[[#This Row],[Date]])</f>
        <v>2024</v>
      </c>
      <c r="AI1911" s="3"/>
      <c r="AJ1911" s="3"/>
      <c r="AK1911" s="3"/>
    </row>
    <row r="1912" spans="1:37" x14ac:dyDescent="0.2">
      <c r="A1912" s="1">
        <v>45308.531782407408</v>
      </c>
      <c r="B1912" s="3" t="s">
        <v>77</v>
      </c>
      <c r="C1912" s="2">
        <v>45308</v>
      </c>
      <c r="D1912" s="3" t="s">
        <v>344</v>
      </c>
      <c r="E1912" s="3">
        <v>3</v>
      </c>
      <c r="F1912" s="3">
        <v>2</v>
      </c>
      <c r="G1912" s="3">
        <v>4</v>
      </c>
      <c r="H1912" s="3">
        <v>3</v>
      </c>
      <c r="I1912" s="3">
        <v>3</v>
      </c>
      <c r="J1912" s="3">
        <v>4</v>
      </c>
      <c r="K1912" s="3"/>
      <c r="L1912" s="3"/>
      <c r="M1912" s="3"/>
      <c r="N1912" s="3"/>
      <c r="O1912" s="3"/>
      <c r="P1912" s="3"/>
      <c r="Q1912" s="3"/>
      <c r="R1912" s="3"/>
      <c r="S1912" s="3"/>
      <c r="T1912" s="3"/>
      <c r="U1912" s="3"/>
      <c r="V1912" s="3"/>
      <c r="W1912" s="3"/>
      <c r="X1912" s="3"/>
      <c r="Y1912" s="3"/>
      <c r="Z1912" s="3"/>
      <c r="AA1912" s="3"/>
      <c r="AB1912" s="3"/>
      <c r="AC1912" s="3"/>
      <c r="AD1912" s="3"/>
      <c r="AE1912" s="3"/>
      <c r="AF1912" s="3">
        <f t="shared" si="42"/>
        <v>19</v>
      </c>
      <c r="AG1912" s="3">
        <f>_xlfn.ISOWEEKNUM(EDF[[#This Row],[Date]])</f>
        <v>3</v>
      </c>
      <c r="AH1912" s="3">
        <f>YEAR(EDF[[#This Row],[Date]])</f>
        <v>2024</v>
      </c>
      <c r="AI1912" s="3"/>
      <c r="AJ1912" s="3"/>
      <c r="AK1912" s="3"/>
    </row>
    <row r="1913" spans="1:37" x14ac:dyDescent="0.2">
      <c r="A1913" s="1">
        <v>45308.532905092594</v>
      </c>
      <c r="B1913" s="3" t="s">
        <v>93</v>
      </c>
      <c r="C1913" s="2">
        <v>45308</v>
      </c>
      <c r="D1913" s="3" t="s">
        <v>343</v>
      </c>
      <c r="E1913" s="3">
        <v>3</v>
      </c>
      <c r="F1913" s="3">
        <v>3</v>
      </c>
      <c r="G1913" s="3">
        <v>3</v>
      </c>
      <c r="H1913" s="3">
        <v>3</v>
      </c>
      <c r="I1913" s="3">
        <v>4</v>
      </c>
      <c r="J1913" s="3">
        <v>4</v>
      </c>
      <c r="K1913" s="3"/>
      <c r="L1913" s="3"/>
      <c r="M1913" s="3"/>
      <c r="N1913" s="3"/>
      <c r="O1913" s="3"/>
      <c r="P1913" s="3"/>
      <c r="Q1913" s="3"/>
      <c r="R1913" s="3"/>
      <c r="S1913" s="3"/>
      <c r="T1913" s="3"/>
      <c r="U1913" s="3"/>
      <c r="V1913" s="3"/>
      <c r="W1913" s="3"/>
      <c r="X1913" s="3"/>
      <c r="Y1913" s="3"/>
      <c r="Z1913" s="3"/>
      <c r="AA1913" s="3"/>
      <c r="AB1913" s="3"/>
      <c r="AC1913" s="3"/>
      <c r="AD1913" s="3"/>
      <c r="AE1913" s="3"/>
      <c r="AF1913" s="3">
        <f t="shared" si="42"/>
        <v>20</v>
      </c>
      <c r="AG1913" s="3">
        <f>_xlfn.ISOWEEKNUM(EDF[[#This Row],[Date]])</f>
        <v>3</v>
      </c>
      <c r="AH1913" s="3">
        <f>YEAR(EDF[[#This Row],[Date]])</f>
        <v>2024</v>
      </c>
      <c r="AI1913" s="3"/>
      <c r="AJ1913" s="3"/>
      <c r="AK1913" s="3"/>
    </row>
    <row r="1914" spans="1:37" x14ac:dyDescent="0.2">
      <c r="A1914" s="1">
        <v>45308.555925925924</v>
      </c>
      <c r="B1914" s="3" t="s">
        <v>233</v>
      </c>
      <c r="C1914" s="2">
        <v>45308</v>
      </c>
      <c r="D1914" s="3" t="s">
        <v>344</v>
      </c>
      <c r="E1914" s="3">
        <v>4</v>
      </c>
      <c r="F1914" s="3">
        <v>4</v>
      </c>
      <c r="G1914" s="3">
        <v>4</v>
      </c>
      <c r="H1914" s="3">
        <v>4</v>
      </c>
      <c r="I1914" s="3">
        <v>4</v>
      </c>
      <c r="J1914" s="3">
        <v>4</v>
      </c>
      <c r="K1914" s="3"/>
      <c r="L1914" s="3"/>
      <c r="M1914" s="3"/>
      <c r="N1914" s="3"/>
      <c r="O1914" s="3"/>
      <c r="P1914" s="3"/>
      <c r="Q1914" s="3"/>
      <c r="R1914" s="3"/>
      <c r="S1914" s="3"/>
      <c r="T1914" s="3"/>
      <c r="U1914" s="3"/>
      <c r="V1914" s="3"/>
      <c r="W1914" s="3"/>
      <c r="X1914" s="3"/>
      <c r="Y1914" s="3"/>
      <c r="Z1914" s="3"/>
      <c r="AA1914" s="3"/>
      <c r="AB1914" s="3"/>
      <c r="AC1914" s="3"/>
      <c r="AD1914" s="3"/>
      <c r="AE1914" s="3"/>
      <c r="AF1914" s="3">
        <f t="shared" si="42"/>
        <v>24</v>
      </c>
      <c r="AG1914" s="3">
        <f>_xlfn.ISOWEEKNUM(EDF[[#This Row],[Date]])</f>
        <v>3</v>
      </c>
      <c r="AH1914" s="3">
        <f>YEAR(EDF[[#This Row],[Date]])</f>
        <v>2024</v>
      </c>
      <c r="AI1914" s="3"/>
      <c r="AJ1914" s="3"/>
      <c r="AK1914" s="3"/>
    </row>
    <row r="1915" spans="1:37" x14ac:dyDescent="0.2">
      <c r="A1915" s="1">
        <v>45308.560590277775</v>
      </c>
      <c r="B1915" s="3" t="s">
        <v>95</v>
      </c>
      <c r="C1915" s="2">
        <v>45308</v>
      </c>
      <c r="D1915" s="3" t="s">
        <v>344</v>
      </c>
      <c r="E1915" s="3">
        <v>2</v>
      </c>
      <c r="F1915" s="3">
        <v>2</v>
      </c>
      <c r="G1915" s="3">
        <v>2</v>
      </c>
      <c r="H1915" s="3">
        <v>2</v>
      </c>
      <c r="I1915" s="3">
        <v>3</v>
      </c>
      <c r="J1915" s="3">
        <v>3</v>
      </c>
      <c r="K1915" s="3"/>
      <c r="L1915" s="3"/>
      <c r="M1915" s="3"/>
      <c r="N1915" s="3"/>
      <c r="O1915" s="3"/>
      <c r="P1915" s="3"/>
      <c r="Q1915" s="3"/>
      <c r="R1915" s="3"/>
      <c r="S1915" s="3"/>
      <c r="T1915" s="3"/>
      <c r="U1915" s="3"/>
      <c r="V1915" s="3"/>
      <c r="W1915" s="3"/>
      <c r="X1915" s="3"/>
      <c r="Y1915" s="3"/>
      <c r="Z1915" s="3"/>
      <c r="AA1915" s="3"/>
      <c r="AB1915" s="3"/>
      <c r="AC1915" s="3"/>
      <c r="AD1915" s="3"/>
      <c r="AE1915" s="3"/>
      <c r="AF1915" s="3">
        <f t="shared" si="42"/>
        <v>14</v>
      </c>
      <c r="AG1915" s="3">
        <f>_xlfn.ISOWEEKNUM(EDF[[#This Row],[Date]])</f>
        <v>3</v>
      </c>
      <c r="AH1915" s="3">
        <f>YEAR(EDF[[#This Row],[Date]])</f>
        <v>2024</v>
      </c>
      <c r="AI1915" s="3"/>
      <c r="AJ1915" s="3"/>
      <c r="AK1915" s="3"/>
    </row>
    <row r="1916" spans="1:37" x14ac:dyDescent="0.2">
      <c r="A1916" s="1">
        <v>45308.562673611108</v>
      </c>
      <c r="B1916" s="3" t="s">
        <v>208</v>
      </c>
      <c r="C1916" s="2">
        <v>45308</v>
      </c>
      <c r="D1916" s="3" t="s">
        <v>344</v>
      </c>
      <c r="E1916" s="3">
        <v>5</v>
      </c>
      <c r="F1916" s="3">
        <v>5</v>
      </c>
      <c r="G1916" s="3">
        <v>5</v>
      </c>
      <c r="H1916" s="3">
        <v>5</v>
      </c>
      <c r="I1916" s="3">
        <v>4</v>
      </c>
      <c r="J1916" s="3">
        <v>4</v>
      </c>
      <c r="K1916" s="3"/>
      <c r="L1916" s="3"/>
      <c r="M1916" s="3"/>
      <c r="N1916" s="3"/>
      <c r="O1916" s="3"/>
      <c r="P1916" s="3"/>
      <c r="Q1916" s="3"/>
      <c r="R1916" s="3"/>
      <c r="S1916" s="3"/>
      <c r="T1916" s="3"/>
      <c r="U1916" s="3"/>
      <c r="V1916" s="3"/>
      <c r="W1916" s="3"/>
      <c r="X1916" s="3"/>
      <c r="Y1916" s="3"/>
      <c r="Z1916" s="3"/>
      <c r="AA1916" s="3"/>
      <c r="AB1916" s="3"/>
      <c r="AC1916" s="3"/>
      <c r="AD1916" s="3"/>
      <c r="AE1916" s="3"/>
      <c r="AF1916" s="3">
        <f t="shared" si="42"/>
        <v>28</v>
      </c>
      <c r="AG1916" s="3">
        <f>_xlfn.ISOWEEKNUM(EDF[[#This Row],[Date]])</f>
        <v>3</v>
      </c>
      <c r="AH1916" s="3">
        <f>YEAR(EDF[[#This Row],[Date]])</f>
        <v>2024</v>
      </c>
      <c r="AI1916" s="3"/>
      <c r="AJ1916" s="3"/>
      <c r="AK1916" s="3"/>
    </row>
    <row r="1917" spans="1:37" x14ac:dyDescent="0.2">
      <c r="A1917" s="1">
        <v>45308.563287037039</v>
      </c>
      <c r="B1917" s="3" t="s">
        <v>193</v>
      </c>
      <c r="C1917" s="2">
        <v>45308</v>
      </c>
      <c r="D1917" s="3" t="s">
        <v>336</v>
      </c>
      <c r="E1917" s="3">
        <v>5</v>
      </c>
      <c r="F1917" s="3">
        <v>4</v>
      </c>
      <c r="G1917" s="3">
        <v>4</v>
      </c>
      <c r="H1917" s="3">
        <v>4</v>
      </c>
      <c r="I1917" s="3">
        <v>3</v>
      </c>
      <c r="J1917" s="3">
        <v>4</v>
      </c>
      <c r="K1917" s="3"/>
      <c r="L1917" s="3">
        <v>3</v>
      </c>
      <c r="M1917" s="3"/>
      <c r="N1917" s="3"/>
      <c r="O1917" s="3"/>
      <c r="P1917" s="3"/>
      <c r="Q1917" s="3"/>
      <c r="R1917" s="3"/>
      <c r="S1917" s="3"/>
      <c r="T1917" s="3"/>
      <c r="U1917" s="3"/>
      <c r="V1917" s="3"/>
      <c r="W1917" s="3" t="s">
        <v>337</v>
      </c>
      <c r="X1917" s="3"/>
      <c r="Y1917" s="3"/>
      <c r="Z1917" s="3"/>
      <c r="AA1917" s="3"/>
      <c r="AB1917" s="3"/>
      <c r="AC1917" s="3"/>
      <c r="AD1917" s="3"/>
      <c r="AE1917" s="3"/>
      <c r="AF1917" s="3">
        <f t="shared" si="42"/>
        <v>24</v>
      </c>
      <c r="AG1917" s="3">
        <f>_xlfn.ISOWEEKNUM(EDF[[#This Row],[Date]])</f>
        <v>3</v>
      </c>
      <c r="AH1917" s="3">
        <f>YEAR(EDF[[#This Row],[Date]])</f>
        <v>2024</v>
      </c>
      <c r="AI1917" s="3"/>
      <c r="AJ1917" s="3"/>
      <c r="AK1917" s="3"/>
    </row>
    <row r="1918" spans="1:37" x14ac:dyDescent="0.2">
      <c r="A1918" s="1">
        <v>45308.563414351855</v>
      </c>
      <c r="B1918" s="3" t="s">
        <v>205</v>
      </c>
      <c r="C1918" s="2">
        <v>45308</v>
      </c>
      <c r="D1918" s="3" t="s">
        <v>344</v>
      </c>
      <c r="E1918" s="3">
        <v>2</v>
      </c>
      <c r="F1918" s="3">
        <v>3</v>
      </c>
      <c r="G1918" s="3">
        <v>3</v>
      </c>
      <c r="H1918" s="3">
        <v>2</v>
      </c>
      <c r="I1918" s="3">
        <v>3</v>
      </c>
      <c r="J1918" s="3">
        <v>3</v>
      </c>
      <c r="K1918" s="3" t="s">
        <v>330</v>
      </c>
      <c r="L1918" s="3">
        <v>3</v>
      </c>
      <c r="M1918" s="3"/>
      <c r="N1918" s="3"/>
      <c r="O1918" s="3" t="s">
        <v>335</v>
      </c>
      <c r="P1918" s="3"/>
      <c r="Q1918" s="3"/>
      <c r="R1918" s="3"/>
      <c r="S1918" s="3"/>
      <c r="T1918" s="3"/>
      <c r="U1918" s="3"/>
      <c r="V1918" s="3"/>
      <c r="W1918" s="3"/>
      <c r="X1918" s="3"/>
      <c r="Y1918" s="3"/>
      <c r="Z1918" s="3"/>
      <c r="AA1918" s="3"/>
      <c r="AB1918" s="3"/>
      <c r="AC1918" s="3"/>
      <c r="AD1918" s="3"/>
      <c r="AE1918" s="3"/>
      <c r="AF1918" s="3">
        <f t="shared" si="42"/>
        <v>16</v>
      </c>
      <c r="AG1918" s="3">
        <f>_xlfn.ISOWEEKNUM(EDF[[#This Row],[Date]])</f>
        <v>3</v>
      </c>
      <c r="AH1918" s="3">
        <f>YEAR(EDF[[#This Row],[Date]])</f>
        <v>2024</v>
      </c>
      <c r="AI1918" s="3"/>
      <c r="AJ1918" s="3"/>
      <c r="AK1918" s="3"/>
    </row>
    <row r="1919" spans="1:37" x14ac:dyDescent="0.2">
      <c r="A1919" s="1">
        <v>45308.566817129627</v>
      </c>
      <c r="B1919" s="3" t="s">
        <v>88</v>
      </c>
      <c r="C1919" s="2">
        <v>45308</v>
      </c>
      <c r="D1919" s="3" t="s">
        <v>344</v>
      </c>
      <c r="E1919" s="3">
        <v>3</v>
      </c>
      <c r="F1919" s="3">
        <v>2</v>
      </c>
      <c r="G1919" s="3">
        <v>2</v>
      </c>
      <c r="H1919" s="3">
        <v>3</v>
      </c>
      <c r="I1919" s="3">
        <v>3</v>
      </c>
      <c r="J1919" s="3">
        <v>3</v>
      </c>
      <c r="K1919" s="3"/>
      <c r="L1919" s="3"/>
      <c r="M1919" s="3"/>
      <c r="N1919" s="3"/>
      <c r="O1919" s="3"/>
      <c r="P1919" s="3"/>
      <c r="Q1919" s="3"/>
      <c r="R1919" s="3"/>
      <c r="S1919" s="3"/>
      <c r="T1919" s="3"/>
      <c r="U1919" s="3"/>
      <c r="V1919" s="3"/>
      <c r="W1919" s="3"/>
      <c r="X1919" s="3"/>
      <c r="Y1919" s="3"/>
      <c r="Z1919" s="3"/>
      <c r="AA1919" s="3"/>
      <c r="AB1919" s="3"/>
      <c r="AC1919" s="3"/>
      <c r="AD1919" s="3"/>
      <c r="AE1919" s="3"/>
      <c r="AF1919" s="3">
        <f t="shared" si="42"/>
        <v>16</v>
      </c>
      <c r="AG1919" s="3">
        <f>_xlfn.ISOWEEKNUM(EDF[[#This Row],[Date]])</f>
        <v>3</v>
      </c>
      <c r="AH1919" s="3">
        <f>YEAR(EDF[[#This Row],[Date]])</f>
        <v>2024</v>
      </c>
      <c r="AI1919" s="3"/>
      <c r="AJ1919" s="3"/>
      <c r="AK1919" s="3"/>
    </row>
    <row r="1920" spans="1:37" x14ac:dyDescent="0.2">
      <c r="A1920" s="1">
        <v>45308.693402777775</v>
      </c>
      <c r="B1920" s="3" t="s">
        <v>76</v>
      </c>
      <c r="C1920" s="2">
        <v>45308</v>
      </c>
      <c r="D1920" s="3" t="s">
        <v>344</v>
      </c>
      <c r="E1920" s="3">
        <v>3</v>
      </c>
      <c r="F1920" s="3">
        <v>3</v>
      </c>
      <c r="G1920" s="3">
        <v>2</v>
      </c>
      <c r="H1920" s="3">
        <v>3</v>
      </c>
      <c r="I1920" s="3">
        <v>3</v>
      </c>
      <c r="J1920" s="3">
        <v>3</v>
      </c>
      <c r="K1920" s="3"/>
      <c r="L1920" s="3"/>
      <c r="M1920" s="3"/>
      <c r="N1920" s="3"/>
      <c r="O1920" s="3"/>
      <c r="P1920" s="3"/>
      <c r="Q1920" s="3"/>
      <c r="R1920" s="3"/>
      <c r="S1920" s="3"/>
      <c r="T1920" s="3"/>
      <c r="U1920" s="3"/>
      <c r="V1920" s="3"/>
      <c r="W1920" s="3"/>
      <c r="X1920" s="3"/>
      <c r="Y1920" s="3"/>
      <c r="Z1920" s="3"/>
      <c r="AA1920" s="3"/>
      <c r="AB1920" s="3"/>
      <c r="AC1920" s="3"/>
      <c r="AD1920" s="3"/>
      <c r="AE1920" s="3"/>
      <c r="AF1920" s="3">
        <f t="shared" si="42"/>
        <v>17</v>
      </c>
      <c r="AG1920" s="3">
        <f>_xlfn.ISOWEEKNUM(EDF[[#This Row],[Date]])</f>
        <v>3</v>
      </c>
      <c r="AH1920" s="3">
        <f>YEAR(EDF[[#This Row],[Date]])</f>
        <v>2024</v>
      </c>
      <c r="AI1920" s="3"/>
      <c r="AJ1920" s="3"/>
      <c r="AK1920" s="3"/>
    </row>
    <row r="1921" spans="1:37" x14ac:dyDescent="0.2">
      <c r="A1921" s="1">
        <v>45308.75172453704</v>
      </c>
      <c r="B1921" s="3" t="s">
        <v>109</v>
      </c>
      <c r="C1921" s="2">
        <v>45308</v>
      </c>
      <c r="D1921" s="3" t="s">
        <v>336</v>
      </c>
      <c r="E1921" s="3">
        <v>5</v>
      </c>
      <c r="F1921" s="3">
        <v>4</v>
      </c>
      <c r="G1921" s="3">
        <v>3</v>
      </c>
      <c r="H1921" s="3">
        <v>4</v>
      </c>
      <c r="I1921" s="3">
        <v>5</v>
      </c>
      <c r="J1921" s="3">
        <v>5</v>
      </c>
      <c r="K1921" s="3"/>
      <c r="L1921" s="3">
        <v>5</v>
      </c>
      <c r="M1921" s="3"/>
      <c r="N1921" s="3"/>
      <c r="O1921" s="3"/>
      <c r="P1921" s="3"/>
      <c r="Q1921" s="3"/>
      <c r="R1921" s="3" t="s">
        <v>335</v>
      </c>
      <c r="S1921" s="3"/>
      <c r="T1921" s="3"/>
      <c r="U1921" s="3"/>
      <c r="V1921" s="3"/>
      <c r="W1921" s="3"/>
      <c r="X1921" s="3"/>
      <c r="Y1921" s="3"/>
      <c r="Z1921" s="3"/>
      <c r="AA1921" s="3"/>
      <c r="AB1921" s="3"/>
      <c r="AC1921" s="3"/>
      <c r="AD1921" s="3"/>
      <c r="AE1921" s="3"/>
      <c r="AF1921" s="3">
        <f t="shared" si="42"/>
        <v>26</v>
      </c>
      <c r="AG1921" s="3">
        <f>_xlfn.ISOWEEKNUM(EDF[[#This Row],[Date]])</f>
        <v>3</v>
      </c>
      <c r="AH1921" s="3">
        <f>YEAR(EDF[[#This Row],[Date]])</f>
        <v>2024</v>
      </c>
      <c r="AI1921" s="3"/>
      <c r="AJ1921" s="3"/>
      <c r="AK1921" s="3"/>
    </row>
    <row r="1922" spans="1:37" x14ac:dyDescent="0.2">
      <c r="A1922" s="1">
        <v>45308.77921296296</v>
      </c>
      <c r="B1922" s="3" t="s">
        <v>367</v>
      </c>
      <c r="C1922" s="2">
        <v>45308</v>
      </c>
      <c r="D1922" s="3" t="s">
        <v>343</v>
      </c>
      <c r="E1922" s="3">
        <v>5</v>
      </c>
      <c r="F1922" s="3">
        <v>5</v>
      </c>
      <c r="G1922" s="3">
        <v>4</v>
      </c>
      <c r="H1922" s="3">
        <v>5</v>
      </c>
      <c r="I1922" s="3">
        <v>3</v>
      </c>
      <c r="J1922" s="3">
        <v>4</v>
      </c>
      <c r="K1922" s="3"/>
      <c r="L1922" s="3"/>
      <c r="M1922" s="3"/>
      <c r="N1922" s="3"/>
      <c r="O1922" s="3"/>
      <c r="P1922" s="3"/>
      <c r="Q1922" s="3"/>
      <c r="R1922" s="3"/>
      <c r="S1922" s="3"/>
      <c r="T1922" s="3"/>
      <c r="U1922" s="3"/>
      <c r="V1922" s="3"/>
      <c r="W1922" s="3"/>
      <c r="X1922" s="3"/>
      <c r="Y1922" s="3"/>
      <c r="Z1922" s="3"/>
      <c r="AA1922" s="3"/>
      <c r="AB1922" s="3"/>
      <c r="AC1922" s="3"/>
      <c r="AD1922" s="3"/>
      <c r="AE1922" s="3"/>
      <c r="AF1922" s="3">
        <f t="shared" si="42"/>
        <v>26</v>
      </c>
      <c r="AG1922" s="3">
        <f>_xlfn.ISOWEEKNUM(EDF[[#This Row],[Date]])</f>
        <v>3</v>
      </c>
      <c r="AH1922" s="3">
        <f>YEAR(EDF[[#This Row],[Date]])</f>
        <v>2024</v>
      </c>
      <c r="AI1922" s="3"/>
      <c r="AJ1922" s="3"/>
      <c r="AK1922" s="3"/>
    </row>
    <row r="1923" spans="1:37" ht="17" customHeight="1" x14ac:dyDescent="0.2">
      <c r="A1923" s="1">
        <v>45310.336840277778</v>
      </c>
      <c r="B1923" s="3" t="s">
        <v>181</v>
      </c>
      <c r="C1923" s="2">
        <v>45310</v>
      </c>
      <c r="D1923" s="3" t="s">
        <v>344</v>
      </c>
      <c r="E1923" s="3">
        <v>4</v>
      </c>
      <c r="F1923" s="3">
        <v>4</v>
      </c>
      <c r="G1923" s="3">
        <v>3</v>
      </c>
      <c r="H1923" s="3">
        <v>4</v>
      </c>
      <c r="I1923" s="3">
        <v>3</v>
      </c>
      <c r="J1923" s="3">
        <v>3</v>
      </c>
      <c r="K1923" s="3"/>
      <c r="L1923" s="3"/>
      <c r="M1923" s="3"/>
      <c r="N1923" s="3"/>
      <c r="O1923" s="3"/>
      <c r="P1923" s="3"/>
      <c r="Q1923" s="3"/>
      <c r="R1923" s="3"/>
      <c r="S1923" s="3"/>
      <c r="T1923" s="3"/>
      <c r="U1923" s="3"/>
      <c r="V1923" s="3"/>
      <c r="W1923" s="3"/>
      <c r="X1923" s="3"/>
      <c r="Y1923" s="3"/>
      <c r="Z1923" s="3"/>
      <c r="AA1923" s="3"/>
      <c r="AB1923" s="3"/>
      <c r="AC1923" s="3"/>
      <c r="AD1923" s="3"/>
      <c r="AE1923" s="3"/>
      <c r="AF1923">
        <f t="shared" ref="AF1923:AF1945" si="43">SUM(E1923:J1923)</f>
        <v>21</v>
      </c>
      <c r="AG1923" s="3">
        <f>_xlfn.ISOWEEKNUM(EDF[[#This Row],[Date]])</f>
        <v>3</v>
      </c>
      <c r="AH1923" s="3">
        <f>YEAR(EDF[[#This Row],[Date]])</f>
        <v>2024</v>
      </c>
    </row>
    <row r="1924" spans="1:37" x14ac:dyDescent="0.2">
      <c r="A1924" s="1">
        <v>45310.337905092594</v>
      </c>
      <c r="B1924" s="3" t="s">
        <v>77</v>
      </c>
      <c r="C1924" s="2">
        <v>45310</v>
      </c>
      <c r="D1924" s="3" t="s">
        <v>344</v>
      </c>
      <c r="E1924" s="3">
        <v>3</v>
      </c>
      <c r="F1924" s="3">
        <v>2</v>
      </c>
      <c r="G1924" s="3">
        <v>3</v>
      </c>
      <c r="H1924" s="3">
        <v>2</v>
      </c>
      <c r="I1924" s="3">
        <v>3</v>
      </c>
      <c r="J1924" s="3">
        <v>4</v>
      </c>
      <c r="K1924" s="3"/>
      <c r="L1924" s="3">
        <v>5</v>
      </c>
      <c r="M1924" s="3"/>
      <c r="N1924" s="3"/>
      <c r="O1924" s="3"/>
      <c r="P1924" s="3"/>
      <c r="Q1924" s="3"/>
      <c r="R1924" s="3" t="s">
        <v>335</v>
      </c>
      <c r="S1924" s="3"/>
      <c r="T1924" s="3"/>
      <c r="U1924" s="3"/>
      <c r="V1924" s="3"/>
      <c r="W1924" s="3"/>
      <c r="X1924" s="3"/>
      <c r="Y1924" s="3"/>
      <c r="Z1924" s="3"/>
      <c r="AA1924" s="3"/>
      <c r="AB1924" s="3" t="s">
        <v>339</v>
      </c>
      <c r="AC1924" s="3"/>
      <c r="AD1924" s="3"/>
      <c r="AE1924" s="3" t="s">
        <v>565</v>
      </c>
      <c r="AF1924">
        <f t="shared" si="43"/>
        <v>17</v>
      </c>
      <c r="AG1924" s="3">
        <f>_xlfn.ISOWEEKNUM(EDF[[#This Row],[Date]])</f>
        <v>3</v>
      </c>
      <c r="AH1924" s="3">
        <f>YEAR(EDF[[#This Row],[Date]])</f>
        <v>2024</v>
      </c>
    </row>
    <row r="1925" spans="1:37" x14ac:dyDescent="0.2">
      <c r="A1925" s="1">
        <v>45310.339965277781</v>
      </c>
      <c r="B1925" s="3" t="s">
        <v>109</v>
      </c>
      <c r="C1925" s="2">
        <v>45310</v>
      </c>
      <c r="D1925" s="3" t="s">
        <v>343</v>
      </c>
      <c r="E1925" s="3">
        <v>4</v>
      </c>
      <c r="F1925" s="3">
        <v>3</v>
      </c>
      <c r="G1925" s="3">
        <v>5</v>
      </c>
      <c r="H1925" s="3">
        <v>5</v>
      </c>
      <c r="I1925" s="3">
        <v>5</v>
      </c>
      <c r="J1925" s="3">
        <v>5</v>
      </c>
      <c r="K1925" s="3"/>
      <c r="L1925" s="3">
        <v>3</v>
      </c>
      <c r="M1925" s="3"/>
      <c r="N1925" s="3"/>
      <c r="O1925" s="3"/>
      <c r="P1925" s="3"/>
      <c r="Q1925" s="3"/>
      <c r="R1925" s="3" t="s">
        <v>335</v>
      </c>
      <c r="S1925" s="3"/>
      <c r="T1925" s="3"/>
      <c r="U1925" s="3"/>
      <c r="V1925" s="3"/>
      <c r="W1925" s="3"/>
      <c r="X1925" s="3"/>
      <c r="Y1925" s="3"/>
      <c r="Z1925" s="3"/>
      <c r="AA1925" s="3"/>
      <c r="AB1925" s="3"/>
      <c r="AC1925" s="3"/>
      <c r="AD1925" s="3"/>
      <c r="AE1925" s="3"/>
      <c r="AF1925">
        <f t="shared" si="43"/>
        <v>27</v>
      </c>
      <c r="AG1925" s="3">
        <f>_xlfn.ISOWEEKNUM(EDF[[#This Row],[Date]])</f>
        <v>3</v>
      </c>
      <c r="AH1925" s="3">
        <f>YEAR(EDF[[#This Row],[Date]])</f>
        <v>2024</v>
      </c>
    </row>
    <row r="1926" spans="1:37" x14ac:dyDescent="0.2">
      <c r="A1926" s="1">
        <v>45310.340960648151</v>
      </c>
      <c r="B1926" s="3" t="s">
        <v>99</v>
      </c>
      <c r="C1926" s="2">
        <v>45310</v>
      </c>
      <c r="D1926" s="3" t="s">
        <v>343</v>
      </c>
      <c r="E1926" s="3">
        <v>4</v>
      </c>
      <c r="F1926" s="3">
        <v>3</v>
      </c>
      <c r="G1926" s="3">
        <v>2</v>
      </c>
      <c r="H1926" s="3">
        <v>4</v>
      </c>
      <c r="I1926" s="3">
        <v>3</v>
      </c>
      <c r="J1926" s="3">
        <v>4</v>
      </c>
      <c r="K1926" s="3"/>
      <c r="L1926" s="3"/>
      <c r="M1926" s="3"/>
      <c r="N1926" s="3"/>
      <c r="O1926" s="3"/>
      <c r="P1926" s="3"/>
      <c r="Q1926" s="3"/>
      <c r="R1926" s="3"/>
      <c r="S1926" s="3"/>
      <c r="T1926" s="3"/>
      <c r="U1926" s="3"/>
      <c r="V1926" s="3"/>
      <c r="W1926" s="3"/>
      <c r="X1926" s="3"/>
      <c r="Y1926" s="3"/>
      <c r="Z1926" s="3"/>
      <c r="AA1926" s="3"/>
      <c r="AB1926" s="3"/>
      <c r="AC1926" s="3"/>
      <c r="AD1926" s="3"/>
      <c r="AE1926" s="3"/>
      <c r="AF1926">
        <f t="shared" si="43"/>
        <v>20</v>
      </c>
      <c r="AG1926" s="3">
        <f>_xlfn.ISOWEEKNUM(EDF[[#This Row],[Date]])</f>
        <v>3</v>
      </c>
      <c r="AH1926" s="3">
        <f>YEAR(EDF[[#This Row],[Date]])</f>
        <v>2024</v>
      </c>
    </row>
    <row r="1927" spans="1:37" x14ac:dyDescent="0.2">
      <c r="A1927" s="1">
        <v>45310.343414351853</v>
      </c>
      <c r="B1927" s="3" t="s">
        <v>230</v>
      </c>
      <c r="C1927" s="2">
        <v>45310</v>
      </c>
      <c r="D1927" s="3" t="s">
        <v>343</v>
      </c>
      <c r="E1927" s="3">
        <v>5</v>
      </c>
      <c r="F1927" s="3">
        <v>5</v>
      </c>
      <c r="G1927" s="3">
        <v>5</v>
      </c>
      <c r="H1927" s="3">
        <v>4</v>
      </c>
      <c r="I1927" s="3">
        <v>4</v>
      </c>
      <c r="J1927" s="3">
        <v>4</v>
      </c>
      <c r="K1927" s="3"/>
      <c r="L1927" s="3"/>
      <c r="M1927" s="3"/>
      <c r="N1927" s="3"/>
      <c r="O1927" s="3"/>
      <c r="P1927" s="3"/>
      <c r="Q1927" s="3"/>
      <c r="R1927" s="3"/>
      <c r="S1927" s="3"/>
      <c r="T1927" s="3"/>
      <c r="U1927" s="3"/>
      <c r="V1927" s="3"/>
      <c r="W1927" s="3"/>
      <c r="X1927" s="3"/>
      <c r="Y1927" s="3"/>
      <c r="Z1927" s="3"/>
      <c r="AA1927" s="3"/>
      <c r="AB1927" s="3"/>
      <c r="AC1927" s="3"/>
      <c r="AD1927" s="3"/>
      <c r="AE1927" s="3"/>
      <c r="AF1927">
        <f t="shared" si="43"/>
        <v>27</v>
      </c>
      <c r="AG1927" s="3">
        <f>_xlfn.ISOWEEKNUM(EDF[[#This Row],[Date]])</f>
        <v>3</v>
      </c>
      <c r="AH1927" s="3">
        <f>YEAR(EDF[[#This Row],[Date]])</f>
        <v>2024</v>
      </c>
    </row>
    <row r="1928" spans="1:37" x14ac:dyDescent="0.2">
      <c r="A1928" s="1">
        <v>45310.344837962963</v>
      </c>
      <c r="B1928" s="3" t="s">
        <v>193</v>
      </c>
      <c r="C1928" s="2">
        <v>45310</v>
      </c>
      <c r="D1928" s="3" t="s">
        <v>336</v>
      </c>
      <c r="E1928" s="3">
        <v>5</v>
      </c>
      <c r="F1928" s="3">
        <v>4</v>
      </c>
      <c r="G1928" s="3">
        <v>4</v>
      </c>
      <c r="H1928" s="3">
        <v>4</v>
      </c>
      <c r="I1928" s="3">
        <v>3</v>
      </c>
      <c r="J1928" s="3">
        <v>4</v>
      </c>
      <c r="K1928" s="3"/>
      <c r="L1928" s="3">
        <v>10</v>
      </c>
      <c r="M1928" s="3"/>
      <c r="N1928" s="3"/>
      <c r="O1928" s="3"/>
      <c r="P1928" s="3"/>
      <c r="Q1928" s="3"/>
      <c r="R1928" s="3"/>
      <c r="S1928" s="3"/>
      <c r="T1928" s="3"/>
      <c r="U1928" s="3"/>
      <c r="V1928" s="3"/>
      <c r="W1928" s="3" t="s">
        <v>337</v>
      </c>
      <c r="X1928" s="3"/>
      <c r="Y1928" s="3"/>
      <c r="Z1928" s="3"/>
      <c r="AA1928" s="3"/>
      <c r="AB1928" s="3"/>
      <c r="AC1928" s="3"/>
      <c r="AD1928" s="3"/>
      <c r="AE1928" s="3" t="s">
        <v>566</v>
      </c>
      <c r="AF1928">
        <f t="shared" si="43"/>
        <v>24</v>
      </c>
      <c r="AG1928" s="3">
        <f>_xlfn.ISOWEEKNUM(EDF[[#This Row],[Date]])</f>
        <v>3</v>
      </c>
      <c r="AH1928" s="3">
        <f>YEAR(EDF[[#This Row],[Date]])</f>
        <v>2024</v>
      </c>
    </row>
    <row r="1929" spans="1:37" x14ac:dyDescent="0.2">
      <c r="A1929" s="1">
        <v>45310.346412037034</v>
      </c>
      <c r="B1929" s="3" t="s">
        <v>111</v>
      </c>
      <c r="C1929" s="2">
        <v>45310</v>
      </c>
      <c r="D1929" s="3" t="s">
        <v>343</v>
      </c>
      <c r="E1929" s="3">
        <v>3</v>
      </c>
      <c r="F1929" s="3">
        <v>3</v>
      </c>
      <c r="G1929" s="3">
        <v>2</v>
      </c>
      <c r="H1929" s="3">
        <v>2</v>
      </c>
      <c r="I1929" s="3">
        <v>3</v>
      </c>
      <c r="J1929" s="3">
        <v>3</v>
      </c>
      <c r="K1929" s="3"/>
      <c r="L1929" s="3"/>
      <c r="M1929" s="3"/>
      <c r="N1929" s="3"/>
      <c r="O1929" s="3"/>
      <c r="P1929" s="3"/>
      <c r="Q1929" s="3"/>
      <c r="R1929" s="3"/>
      <c r="S1929" s="3"/>
      <c r="T1929" s="3"/>
      <c r="U1929" s="3"/>
      <c r="V1929" s="3"/>
      <c r="W1929" s="3"/>
      <c r="X1929" s="3"/>
      <c r="Y1929" s="3"/>
      <c r="Z1929" s="3"/>
      <c r="AA1929" s="3"/>
      <c r="AB1929" s="3"/>
      <c r="AC1929" s="3"/>
      <c r="AD1929" s="3"/>
      <c r="AE1929" s="3"/>
      <c r="AF1929">
        <f t="shared" si="43"/>
        <v>16</v>
      </c>
      <c r="AG1929" s="3">
        <f>_xlfn.ISOWEEKNUM(EDF[[#This Row],[Date]])</f>
        <v>3</v>
      </c>
      <c r="AH1929" s="3">
        <f>YEAR(EDF[[#This Row],[Date]])</f>
        <v>2024</v>
      </c>
    </row>
    <row r="1930" spans="1:37" x14ac:dyDescent="0.2">
      <c r="A1930" s="1">
        <v>45310.349791666667</v>
      </c>
      <c r="B1930" s="3" t="s">
        <v>496</v>
      </c>
      <c r="C1930" s="2">
        <v>45310</v>
      </c>
      <c r="D1930" s="3" t="s">
        <v>334</v>
      </c>
      <c r="E1930" s="3">
        <v>3</v>
      </c>
      <c r="F1930" s="3">
        <v>3</v>
      </c>
      <c r="G1930" s="3">
        <v>3</v>
      </c>
      <c r="H1930" s="3">
        <v>3</v>
      </c>
      <c r="I1930" s="3">
        <v>3</v>
      </c>
      <c r="J1930" s="3">
        <v>3</v>
      </c>
      <c r="K1930" s="3"/>
      <c r="L1930" s="3"/>
      <c r="M1930" s="3"/>
      <c r="N1930" s="3"/>
      <c r="O1930" s="3"/>
      <c r="P1930" s="3"/>
      <c r="Q1930" s="3"/>
      <c r="R1930" s="3"/>
      <c r="S1930" s="3"/>
      <c r="T1930" s="3"/>
      <c r="U1930" s="3"/>
      <c r="V1930" s="3"/>
      <c r="W1930" s="3"/>
      <c r="X1930" s="3"/>
      <c r="Y1930" s="3"/>
      <c r="Z1930" s="3"/>
      <c r="AA1930" s="3"/>
      <c r="AB1930" s="3"/>
      <c r="AC1930" s="3"/>
      <c r="AD1930" s="3"/>
      <c r="AE1930" s="3"/>
      <c r="AF1930">
        <f t="shared" si="43"/>
        <v>18</v>
      </c>
      <c r="AG1930" s="3">
        <f>_xlfn.ISOWEEKNUM(EDF[[#This Row],[Date]])</f>
        <v>3</v>
      </c>
      <c r="AH1930" s="3">
        <f>YEAR(EDF[[#This Row],[Date]])</f>
        <v>2024</v>
      </c>
    </row>
    <row r="1931" spans="1:37" x14ac:dyDescent="0.2">
      <c r="A1931" s="1">
        <v>45310.351770833331</v>
      </c>
      <c r="B1931" s="3" t="s">
        <v>107</v>
      </c>
      <c r="C1931" s="2">
        <v>45310</v>
      </c>
      <c r="D1931" s="3" t="s">
        <v>344</v>
      </c>
      <c r="E1931" s="3">
        <v>4</v>
      </c>
      <c r="F1931" s="3">
        <v>2</v>
      </c>
      <c r="G1931" s="3">
        <v>3</v>
      </c>
      <c r="H1931" s="3">
        <v>3</v>
      </c>
      <c r="I1931" s="3">
        <v>3</v>
      </c>
      <c r="J1931" s="3">
        <v>3</v>
      </c>
      <c r="K1931" s="3"/>
      <c r="L1931" s="3"/>
      <c r="M1931" s="3"/>
      <c r="N1931" s="3"/>
      <c r="O1931" s="3"/>
      <c r="P1931" s="3"/>
      <c r="Q1931" s="3"/>
      <c r="R1931" s="3"/>
      <c r="S1931" s="3"/>
      <c r="T1931" s="3"/>
      <c r="U1931" s="3"/>
      <c r="V1931" s="3"/>
      <c r="W1931" s="3"/>
      <c r="X1931" s="3"/>
      <c r="Y1931" s="3"/>
      <c r="Z1931" s="3"/>
      <c r="AA1931" s="3"/>
      <c r="AB1931" s="3"/>
      <c r="AC1931" s="3"/>
      <c r="AD1931" s="3"/>
      <c r="AE1931" s="3"/>
      <c r="AF1931">
        <f t="shared" si="43"/>
        <v>18</v>
      </c>
      <c r="AG1931" s="3">
        <f>_xlfn.ISOWEEKNUM(EDF[[#This Row],[Date]])</f>
        <v>3</v>
      </c>
      <c r="AH1931" s="3">
        <f>YEAR(EDF[[#This Row],[Date]])</f>
        <v>2024</v>
      </c>
    </row>
    <row r="1932" spans="1:37" x14ac:dyDescent="0.2">
      <c r="A1932" s="1">
        <v>45310.358715277776</v>
      </c>
      <c r="B1932" s="3" t="s">
        <v>135</v>
      </c>
      <c r="C1932" s="2">
        <v>45310</v>
      </c>
      <c r="D1932" s="3" t="s">
        <v>336</v>
      </c>
      <c r="E1932" s="3">
        <v>3</v>
      </c>
      <c r="F1932" s="3">
        <v>2</v>
      </c>
      <c r="G1932" s="3">
        <v>3</v>
      </c>
      <c r="H1932" s="3">
        <v>3</v>
      </c>
      <c r="I1932" s="3">
        <v>3</v>
      </c>
      <c r="J1932" s="3">
        <v>4</v>
      </c>
      <c r="K1932" s="3"/>
      <c r="L1932" s="3"/>
      <c r="M1932" s="3"/>
      <c r="N1932" s="3"/>
      <c r="O1932" s="3"/>
      <c r="P1932" s="3"/>
      <c r="Q1932" s="3"/>
      <c r="R1932" s="3"/>
      <c r="S1932" s="3"/>
      <c r="T1932" s="3"/>
      <c r="U1932" s="3"/>
      <c r="V1932" s="3"/>
      <c r="W1932" s="3"/>
      <c r="X1932" s="3"/>
      <c r="Y1932" s="3"/>
      <c r="Z1932" s="3"/>
      <c r="AA1932" s="3"/>
      <c r="AB1932" s="3"/>
      <c r="AC1932" s="3"/>
      <c r="AD1932" s="3"/>
      <c r="AE1932" s="3"/>
      <c r="AF1932">
        <f t="shared" si="43"/>
        <v>18</v>
      </c>
      <c r="AG1932" s="3">
        <f>_xlfn.ISOWEEKNUM(EDF[[#This Row],[Date]])</f>
        <v>3</v>
      </c>
      <c r="AH1932" s="3">
        <f>YEAR(EDF[[#This Row],[Date]])</f>
        <v>2024</v>
      </c>
    </row>
    <row r="1933" spans="1:37" x14ac:dyDescent="0.2">
      <c r="A1933" s="1">
        <v>45310.376828703702</v>
      </c>
      <c r="B1933" s="3" t="s">
        <v>168</v>
      </c>
      <c r="C1933" s="2">
        <v>45310</v>
      </c>
      <c r="D1933" s="3" t="s">
        <v>334</v>
      </c>
      <c r="E1933" s="3">
        <v>3</v>
      </c>
      <c r="F1933" s="3">
        <v>2</v>
      </c>
      <c r="G1933" s="3">
        <v>3</v>
      </c>
      <c r="H1933" s="3">
        <v>3</v>
      </c>
      <c r="I1933" s="3">
        <v>4</v>
      </c>
      <c r="J1933" s="3">
        <v>5</v>
      </c>
      <c r="K1933" s="3"/>
      <c r="L1933" s="3"/>
      <c r="M1933" s="3"/>
      <c r="N1933" s="3"/>
      <c r="O1933" s="3"/>
      <c r="P1933" s="3"/>
      <c r="Q1933" s="3"/>
      <c r="R1933" s="3"/>
      <c r="S1933" s="3"/>
      <c r="T1933" s="3"/>
      <c r="U1933" s="3"/>
      <c r="V1933" s="3"/>
      <c r="W1933" s="3"/>
      <c r="X1933" s="3"/>
      <c r="Y1933" s="3"/>
      <c r="Z1933" s="3"/>
      <c r="AA1933" s="3"/>
      <c r="AB1933" s="3"/>
      <c r="AC1933" s="3"/>
      <c r="AD1933" s="3"/>
      <c r="AE1933" s="3"/>
      <c r="AF1933">
        <f t="shared" si="43"/>
        <v>20</v>
      </c>
      <c r="AG1933" s="3">
        <f>_xlfn.ISOWEEKNUM(EDF[[#This Row],[Date]])</f>
        <v>3</v>
      </c>
      <c r="AH1933" s="3">
        <f>YEAR(EDF[[#This Row],[Date]])</f>
        <v>2024</v>
      </c>
    </row>
    <row r="1934" spans="1:37" x14ac:dyDescent="0.2">
      <c r="A1934" s="1">
        <v>45310.380856481483</v>
      </c>
      <c r="B1934" s="3" t="s">
        <v>142</v>
      </c>
      <c r="C1934" s="2">
        <v>45310</v>
      </c>
      <c r="D1934" s="3" t="s">
        <v>343</v>
      </c>
      <c r="E1934" s="3">
        <v>4</v>
      </c>
      <c r="F1934" s="3">
        <v>4</v>
      </c>
      <c r="G1934" s="3">
        <v>4</v>
      </c>
      <c r="H1934" s="3">
        <v>3</v>
      </c>
      <c r="I1934" s="3">
        <v>4</v>
      </c>
      <c r="J1934" s="3">
        <v>4</v>
      </c>
      <c r="K1934" s="3"/>
      <c r="L1934" s="3"/>
      <c r="M1934" s="3"/>
      <c r="N1934" s="3"/>
      <c r="O1934" s="3"/>
      <c r="P1934" s="3"/>
      <c r="Q1934" s="3"/>
      <c r="R1934" s="3"/>
      <c r="S1934" s="3"/>
      <c r="T1934" s="3"/>
      <c r="U1934" s="3"/>
      <c r="V1934" s="3"/>
      <c r="W1934" s="3"/>
      <c r="X1934" s="3"/>
      <c r="Y1934" s="3"/>
      <c r="Z1934" s="3"/>
      <c r="AA1934" s="3"/>
      <c r="AB1934" s="3"/>
      <c r="AC1934" s="3"/>
      <c r="AD1934" s="3"/>
      <c r="AE1934" s="3"/>
      <c r="AF1934">
        <f t="shared" si="43"/>
        <v>23</v>
      </c>
      <c r="AG1934" s="3">
        <f>_xlfn.ISOWEEKNUM(EDF[[#This Row],[Date]])</f>
        <v>3</v>
      </c>
      <c r="AH1934" s="3">
        <f>YEAR(EDF[[#This Row],[Date]])</f>
        <v>2024</v>
      </c>
    </row>
    <row r="1935" spans="1:37" x14ac:dyDescent="0.2">
      <c r="A1935" s="1">
        <v>45310.390081018515</v>
      </c>
      <c r="B1935" s="3" t="s">
        <v>93</v>
      </c>
      <c r="C1935" s="2">
        <v>45310</v>
      </c>
      <c r="D1935" s="3" t="s">
        <v>343</v>
      </c>
      <c r="E1935" s="3">
        <v>3</v>
      </c>
      <c r="F1935" s="3">
        <v>3</v>
      </c>
      <c r="G1935" s="3">
        <v>2</v>
      </c>
      <c r="H1935" s="3">
        <v>2</v>
      </c>
      <c r="I1935" s="3">
        <v>4</v>
      </c>
      <c r="J1935" s="3">
        <v>4</v>
      </c>
      <c r="K1935" s="3"/>
      <c r="L1935" s="3"/>
      <c r="M1935" s="3"/>
      <c r="N1935" s="3"/>
      <c r="O1935" s="3"/>
      <c r="P1935" s="3"/>
      <c r="Q1935" s="3"/>
      <c r="R1935" s="3"/>
      <c r="S1935" s="3"/>
      <c r="T1935" s="3"/>
      <c r="U1935" s="3"/>
      <c r="V1935" s="3"/>
      <c r="W1935" s="3"/>
      <c r="X1935" s="3"/>
      <c r="Y1935" s="3"/>
      <c r="Z1935" s="3"/>
      <c r="AA1935" s="3"/>
      <c r="AB1935" s="3"/>
      <c r="AC1935" s="3"/>
      <c r="AD1935" s="3"/>
      <c r="AE1935" s="3"/>
      <c r="AF1935">
        <f t="shared" si="43"/>
        <v>18</v>
      </c>
      <c r="AG1935" s="3">
        <f>_xlfn.ISOWEEKNUM(EDF[[#This Row],[Date]])</f>
        <v>3</v>
      </c>
      <c r="AH1935" s="3">
        <f>YEAR(EDF[[#This Row],[Date]])</f>
        <v>2024</v>
      </c>
    </row>
    <row r="1936" spans="1:37" x14ac:dyDescent="0.2">
      <c r="A1936" s="1">
        <v>45310.394004629627</v>
      </c>
      <c r="B1936" s="3" t="s">
        <v>106</v>
      </c>
      <c r="C1936" s="2">
        <v>45310</v>
      </c>
      <c r="D1936" s="3" t="s">
        <v>344</v>
      </c>
      <c r="E1936" s="3">
        <v>4</v>
      </c>
      <c r="F1936" s="3">
        <v>4</v>
      </c>
      <c r="G1936" s="3">
        <v>3</v>
      </c>
      <c r="H1936" s="3">
        <v>3</v>
      </c>
      <c r="I1936" s="3">
        <v>5</v>
      </c>
      <c r="J1936" s="3">
        <v>5</v>
      </c>
      <c r="K1936" s="3"/>
      <c r="L1936" s="3"/>
      <c r="M1936" s="3"/>
      <c r="N1936" s="3"/>
      <c r="O1936" s="3"/>
      <c r="P1936" s="3"/>
      <c r="Q1936" s="3"/>
      <c r="R1936" s="3"/>
      <c r="S1936" s="3"/>
      <c r="T1936" s="3"/>
      <c r="U1936" s="3"/>
      <c r="V1936" s="3"/>
      <c r="W1936" s="3"/>
      <c r="X1936" s="3"/>
      <c r="Y1936" s="3"/>
      <c r="Z1936" s="3"/>
      <c r="AA1936" s="3"/>
      <c r="AB1936" s="3"/>
      <c r="AC1936" s="3"/>
      <c r="AD1936" s="3"/>
      <c r="AE1936" s="3"/>
      <c r="AF1936">
        <f t="shared" si="43"/>
        <v>24</v>
      </c>
      <c r="AG1936" s="3">
        <f>_xlfn.ISOWEEKNUM(EDF[[#This Row],[Date]])</f>
        <v>3</v>
      </c>
      <c r="AH1936" s="3">
        <f>YEAR(EDF[[#This Row],[Date]])</f>
        <v>2024</v>
      </c>
    </row>
    <row r="1937" spans="1:37" x14ac:dyDescent="0.2">
      <c r="A1937" s="1">
        <v>45310.395115740743</v>
      </c>
      <c r="B1937" s="3" t="s">
        <v>191</v>
      </c>
      <c r="C1937" s="2">
        <v>45310</v>
      </c>
      <c r="D1937" s="3" t="s">
        <v>334</v>
      </c>
      <c r="E1937" s="3">
        <v>5</v>
      </c>
      <c r="F1937" s="3">
        <v>3</v>
      </c>
      <c r="G1937" s="3">
        <v>4</v>
      </c>
      <c r="H1937" s="3">
        <v>3</v>
      </c>
      <c r="I1937" s="3">
        <v>5</v>
      </c>
      <c r="J1937" s="3">
        <v>5</v>
      </c>
      <c r="K1937" s="3"/>
      <c r="L1937" s="3">
        <v>4</v>
      </c>
      <c r="M1937" s="3"/>
      <c r="N1937" s="3"/>
      <c r="O1937" s="3"/>
      <c r="P1937" s="3"/>
      <c r="Q1937" s="3"/>
      <c r="R1937" s="3"/>
      <c r="S1937" s="3"/>
      <c r="T1937" s="3"/>
      <c r="U1937" s="3"/>
      <c r="V1937" s="3"/>
      <c r="W1937" s="3"/>
      <c r="X1937" s="3"/>
      <c r="Y1937" s="3"/>
      <c r="Z1937" s="3"/>
      <c r="AA1937" s="3"/>
      <c r="AB1937" s="3"/>
      <c r="AC1937" s="3"/>
      <c r="AD1937" s="3" t="s">
        <v>339</v>
      </c>
      <c r="AE1937" s="3"/>
      <c r="AF1937">
        <f t="shared" si="43"/>
        <v>25</v>
      </c>
      <c r="AG1937" s="3">
        <f>_xlfn.ISOWEEKNUM(EDF[[#This Row],[Date]])</f>
        <v>3</v>
      </c>
      <c r="AH1937" s="3">
        <f>YEAR(EDF[[#This Row],[Date]])</f>
        <v>2024</v>
      </c>
    </row>
    <row r="1938" spans="1:37" x14ac:dyDescent="0.2">
      <c r="A1938" s="1">
        <v>45310.411562499998</v>
      </c>
      <c r="B1938" s="3" t="s">
        <v>78</v>
      </c>
      <c r="C1938" s="2">
        <v>45310</v>
      </c>
      <c r="D1938" s="3" t="s">
        <v>334</v>
      </c>
      <c r="E1938" s="3">
        <v>3</v>
      </c>
      <c r="F1938" s="3">
        <v>3</v>
      </c>
      <c r="G1938" s="3">
        <v>3</v>
      </c>
      <c r="H1938" s="3">
        <v>3</v>
      </c>
      <c r="I1938" s="3">
        <v>3</v>
      </c>
      <c r="J1938" s="3">
        <v>4</v>
      </c>
      <c r="K1938" s="3" t="s">
        <v>216</v>
      </c>
      <c r="L1938" s="3">
        <v>3</v>
      </c>
      <c r="M1938" s="3"/>
      <c r="N1938" s="3"/>
      <c r="O1938" s="3"/>
      <c r="P1938" s="3" t="s">
        <v>339</v>
      </c>
      <c r="Q1938" s="3"/>
      <c r="R1938" s="3"/>
      <c r="S1938" s="3"/>
      <c r="T1938" s="3"/>
      <c r="U1938" s="3"/>
      <c r="V1938" s="3"/>
      <c r="W1938" s="3"/>
      <c r="X1938" s="3"/>
      <c r="Y1938" s="3"/>
      <c r="Z1938" s="3"/>
      <c r="AA1938" s="3"/>
      <c r="AB1938" s="3"/>
      <c r="AC1938" s="3" t="s">
        <v>337</v>
      </c>
      <c r="AD1938" s="3"/>
      <c r="AE1938" s="3" t="s">
        <v>567</v>
      </c>
      <c r="AF1938">
        <f t="shared" si="43"/>
        <v>19</v>
      </c>
      <c r="AG1938" s="3">
        <f>_xlfn.ISOWEEKNUM(EDF[[#This Row],[Date]])</f>
        <v>3</v>
      </c>
      <c r="AH1938" s="3">
        <f>YEAR(EDF[[#This Row],[Date]])</f>
        <v>2024</v>
      </c>
    </row>
    <row r="1939" spans="1:37" x14ac:dyDescent="0.2">
      <c r="A1939" s="1">
        <v>45310.435069444444</v>
      </c>
      <c r="B1939" s="3" t="s">
        <v>171</v>
      </c>
      <c r="C1939" s="2">
        <v>45310</v>
      </c>
      <c r="D1939" s="3" t="s">
        <v>343</v>
      </c>
      <c r="E1939" s="3">
        <v>3</v>
      </c>
      <c r="F1939" s="3">
        <v>3</v>
      </c>
      <c r="G1939" s="3">
        <v>2</v>
      </c>
      <c r="H1939" s="3">
        <v>2</v>
      </c>
      <c r="I1939" s="3">
        <v>3</v>
      </c>
      <c r="J1939" s="3">
        <v>3</v>
      </c>
      <c r="K1939" s="3"/>
      <c r="L1939" s="3"/>
      <c r="M1939" s="3"/>
      <c r="N1939" s="3"/>
      <c r="O1939" s="3"/>
      <c r="P1939" s="3"/>
      <c r="Q1939" s="3"/>
      <c r="R1939" s="3"/>
      <c r="S1939" s="3"/>
      <c r="T1939" s="3"/>
      <c r="U1939" s="3"/>
      <c r="V1939" s="3"/>
      <c r="W1939" s="3"/>
      <c r="X1939" s="3"/>
      <c r="Y1939" s="3"/>
      <c r="Z1939" s="3"/>
      <c r="AA1939" s="3"/>
      <c r="AB1939" s="3"/>
      <c r="AC1939" s="3"/>
      <c r="AD1939" s="3"/>
      <c r="AE1939" s="3"/>
      <c r="AF1939">
        <f t="shared" si="43"/>
        <v>16</v>
      </c>
      <c r="AG1939" s="3">
        <f>_xlfn.ISOWEEKNUM(EDF[[#This Row],[Date]])</f>
        <v>3</v>
      </c>
      <c r="AH1939" s="3">
        <f>YEAR(EDF[[#This Row],[Date]])</f>
        <v>2024</v>
      </c>
    </row>
    <row r="1940" spans="1:37" x14ac:dyDescent="0.2">
      <c r="A1940" s="1">
        <v>45310.455787037034</v>
      </c>
      <c r="B1940" s="3" t="s">
        <v>112</v>
      </c>
      <c r="C1940" s="2">
        <v>45310</v>
      </c>
      <c r="D1940" s="3" t="s">
        <v>334</v>
      </c>
      <c r="E1940" s="3">
        <v>3</v>
      </c>
      <c r="F1940" s="3">
        <v>3</v>
      </c>
      <c r="G1940" s="3">
        <v>4</v>
      </c>
      <c r="H1940" s="3">
        <v>4</v>
      </c>
      <c r="I1940" s="3">
        <v>3</v>
      </c>
      <c r="J1940" s="3">
        <v>4</v>
      </c>
      <c r="K1940" s="3"/>
      <c r="L1940" s="3"/>
      <c r="M1940" s="3"/>
      <c r="N1940" s="3"/>
      <c r="O1940" s="3"/>
      <c r="P1940" s="3"/>
      <c r="Q1940" s="3"/>
      <c r="R1940" s="3"/>
      <c r="S1940" s="3"/>
      <c r="T1940" s="3"/>
      <c r="U1940" s="3"/>
      <c r="V1940" s="3"/>
      <c r="W1940" s="3"/>
      <c r="X1940" s="3"/>
      <c r="Y1940" s="3"/>
      <c r="Z1940" s="3"/>
      <c r="AA1940" s="3"/>
      <c r="AB1940" s="3"/>
      <c r="AC1940" s="3"/>
      <c r="AD1940" s="3"/>
      <c r="AE1940" s="3"/>
      <c r="AF1940">
        <f t="shared" si="43"/>
        <v>21</v>
      </c>
      <c r="AG1940" s="3">
        <f>_xlfn.ISOWEEKNUM(EDF[[#This Row],[Date]])</f>
        <v>3</v>
      </c>
      <c r="AH1940" s="3">
        <f>YEAR(EDF[[#This Row],[Date]])</f>
        <v>2024</v>
      </c>
    </row>
    <row r="1941" spans="1:37" x14ac:dyDescent="0.2">
      <c r="A1941" s="1">
        <v>45310.483171296299</v>
      </c>
      <c r="B1941" s="3" t="s">
        <v>86</v>
      </c>
      <c r="C1941" s="2">
        <v>45310</v>
      </c>
      <c r="D1941" s="3" t="s">
        <v>343</v>
      </c>
      <c r="E1941" s="3">
        <v>2</v>
      </c>
      <c r="F1941" s="3">
        <v>3</v>
      </c>
      <c r="G1941" s="3">
        <v>3</v>
      </c>
      <c r="H1941" s="3">
        <v>3</v>
      </c>
      <c r="I1941" s="3">
        <v>4</v>
      </c>
      <c r="J1941" s="3">
        <v>4</v>
      </c>
      <c r="K1941" s="3"/>
      <c r="L1941" s="3">
        <v>3</v>
      </c>
      <c r="M1941" s="3"/>
      <c r="N1941" s="3"/>
      <c r="O1941" s="3"/>
      <c r="P1941" s="3"/>
      <c r="Q1941" s="3"/>
      <c r="R1941" s="3"/>
      <c r="S1941" s="3"/>
      <c r="T1941" s="3"/>
      <c r="U1941" s="3"/>
      <c r="V1941" s="3"/>
      <c r="W1941" s="3"/>
      <c r="X1941" s="3"/>
      <c r="Y1941" s="3"/>
      <c r="Z1941" s="3"/>
      <c r="AA1941" s="3" t="s">
        <v>339</v>
      </c>
      <c r="AB1941" s="3"/>
      <c r="AC1941" s="3"/>
      <c r="AD1941" s="3"/>
      <c r="AE1941" s="3"/>
      <c r="AF1941">
        <f t="shared" si="43"/>
        <v>19</v>
      </c>
      <c r="AG1941" s="3">
        <f>_xlfn.ISOWEEKNUM(EDF[[#This Row],[Date]])</f>
        <v>3</v>
      </c>
      <c r="AH1941" s="3">
        <f>YEAR(EDF[[#This Row],[Date]])</f>
        <v>2024</v>
      </c>
    </row>
    <row r="1942" spans="1:37" x14ac:dyDescent="0.2">
      <c r="A1942" s="1">
        <v>45310.485625000001</v>
      </c>
      <c r="B1942" s="3" t="s">
        <v>80</v>
      </c>
      <c r="C1942" s="2">
        <v>45310</v>
      </c>
      <c r="D1942" s="3" t="s">
        <v>344</v>
      </c>
      <c r="E1942" s="3">
        <v>3</v>
      </c>
      <c r="F1942" s="3">
        <v>3</v>
      </c>
      <c r="G1942" s="3">
        <v>2</v>
      </c>
      <c r="H1942" s="3">
        <v>3</v>
      </c>
      <c r="I1942" s="3">
        <v>3</v>
      </c>
      <c r="J1942" s="3">
        <v>4</v>
      </c>
      <c r="K1942" s="3"/>
      <c r="L1942" s="3"/>
      <c r="M1942" s="3"/>
      <c r="N1942" s="3"/>
      <c r="O1942" s="3"/>
      <c r="P1942" s="3"/>
      <c r="Q1942" s="3"/>
      <c r="R1942" s="3"/>
      <c r="S1942" s="3"/>
      <c r="T1942" s="3"/>
      <c r="U1942" s="3"/>
      <c r="V1942" s="3"/>
      <c r="W1942" s="3"/>
      <c r="X1942" s="3"/>
      <c r="Y1942" s="3"/>
      <c r="Z1942" s="3"/>
      <c r="AA1942" s="3"/>
      <c r="AB1942" s="3"/>
      <c r="AC1942" s="3"/>
      <c r="AD1942" s="3"/>
      <c r="AE1942" s="3"/>
      <c r="AF1942">
        <f t="shared" si="43"/>
        <v>18</v>
      </c>
      <c r="AG1942" s="3">
        <f>_xlfn.ISOWEEKNUM(EDF[[#This Row],[Date]])</f>
        <v>3</v>
      </c>
      <c r="AH1942" s="3">
        <f>YEAR(EDF[[#This Row],[Date]])</f>
        <v>2024</v>
      </c>
    </row>
    <row r="1943" spans="1:37" x14ac:dyDescent="0.2">
      <c r="A1943" s="1">
        <v>45310.491238425922</v>
      </c>
      <c r="B1943" s="3" t="s">
        <v>233</v>
      </c>
      <c r="C1943" s="2">
        <v>45310</v>
      </c>
      <c r="D1943" s="3" t="s">
        <v>344</v>
      </c>
      <c r="E1943" s="3">
        <v>4</v>
      </c>
      <c r="F1943" s="3">
        <v>4</v>
      </c>
      <c r="G1943" s="3">
        <v>1</v>
      </c>
      <c r="H1943" s="3">
        <v>3</v>
      </c>
      <c r="I1943" s="3">
        <v>4</v>
      </c>
      <c r="J1943" s="3">
        <v>4</v>
      </c>
      <c r="K1943" s="3"/>
      <c r="L1943" s="3"/>
      <c r="M1943" s="3"/>
      <c r="N1943" s="3"/>
      <c r="O1943" s="3"/>
      <c r="P1943" s="3"/>
      <c r="Q1943" s="3"/>
      <c r="R1943" s="3"/>
      <c r="S1943" s="3"/>
      <c r="T1943" s="3"/>
      <c r="U1943" s="3"/>
      <c r="V1943" s="3"/>
      <c r="W1943" s="3"/>
      <c r="X1943" s="3"/>
      <c r="Y1943" s="3"/>
      <c r="Z1943" s="3"/>
      <c r="AA1943" s="3"/>
      <c r="AB1943" s="3"/>
      <c r="AC1943" s="3"/>
      <c r="AD1943" s="3"/>
      <c r="AE1943" s="3"/>
      <c r="AF1943">
        <f t="shared" si="43"/>
        <v>20</v>
      </c>
      <c r="AG1943" s="3">
        <f>_xlfn.ISOWEEKNUM(EDF[[#This Row],[Date]])</f>
        <v>3</v>
      </c>
      <c r="AH1943" s="3">
        <f>YEAR(EDF[[#This Row],[Date]])</f>
        <v>2024</v>
      </c>
    </row>
    <row r="1944" spans="1:37" x14ac:dyDescent="0.2">
      <c r="A1944" s="1">
        <v>45310.492905092593</v>
      </c>
      <c r="B1944" s="3" t="s">
        <v>100</v>
      </c>
      <c r="C1944" s="2">
        <v>45310</v>
      </c>
      <c r="D1944" s="3" t="s">
        <v>334</v>
      </c>
      <c r="E1944" s="3">
        <v>3</v>
      </c>
      <c r="F1944" s="3">
        <v>2</v>
      </c>
      <c r="G1944" s="3">
        <v>2</v>
      </c>
      <c r="H1944" s="3">
        <v>2</v>
      </c>
      <c r="I1944" s="3">
        <v>3</v>
      </c>
      <c r="J1944" s="3">
        <v>2</v>
      </c>
      <c r="K1944" s="3" t="s">
        <v>568</v>
      </c>
      <c r="L1944" s="3">
        <v>6</v>
      </c>
      <c r="M1944" s="3"/>
      <c r="N1944" s="3"/>
      <c r="O1944" s="3"/>
      <c r="P1944" s="3"/>
      <c r="Q1944" s="3"/>
      <c r="R1944" s="3"/>
      <c r="S1944" s="3"/>
      <c r="T1944" s="3"/>
      <c r="U1944" s="3"/>
      <c r="V1944" s="3"/>
      <c r="W1944" s="3"/>
      <c r="X1944" s="3"/>
      <c r="Y1944" s="3"/>
      <c r="Z1944" s="3"/>
      <c r="AA1944" s="3"/>
      <c r="AB1944" s="3"/>
      <c r="AC1944" s="3"/>
      <c r="AD1944" s="3" t="s">
        <v>335</v>
      </c>
      <c r="AE1944" s="3"/>
      <c r="AF1944">
        <f t="shared" si="43"/>
        <v>14</v>
      </c>
      <c r="AG1944" s="3">
        <f>_xlfn.ISOWEEKNUM(EDF[[#This Row],[Date]])</f>
        <v>3</v>
      </c>
      <c r="AH1944" s="3">
        <f>YEAR(EDF[[#This Row],[Date]])</f>
        <v>2024</v>
      </c>
    </row>
    <row r="1945" spans="1:37" x14ac:dyDescent="0.2">
      <c r="A1945" s="1">
        <v>45310.521469907406</v>
      </c>
      <c r="B1945" s="3" t="s">
        <v>211</v>
      </c>
      <c r="C1945" s="2">
        <v>45310</v>
      </c>
      <c r="D1945" s="3" t="s">
        <v>343</v>
      </c>
      <c r="E1945" s="3">
        <v>4</v>
      </c>
      <c r="F1945" s="3">
        <v>3</v>
      </c>
      <c r="G1945" s="3">
        <v>4</v>
      </c>
      <c r="H1945" s="3">
        <v>3</v>
      </c>
      <c r="I1945" s="3">
        <v>3</v>
      </c>
      <c r="J1945" s="3">
        <v>4</v>
      </c>
      <c r="K1945" s="3" t="s">
        <v>569</v>
      </c>
      <c r="L1945" s="3"/>
      <c r="M1945" s="3"/>
      <c r="N1945" s="3"/>
      <c r="O1945" s="3"/>
      <c r="P1945" s="3"/>
      <c r="Q1945" s="3"/>
      <c r="R1945" s="3"/>
      <c r="S1945" s="3"/>
      <c r="T1945" s="3"/>
      <c r="U1945" s="3"/>
      <c r="V1945" s="3"/>
      <c r="W1945" s="3"/>
      <c r="X1945" s="3"/>
      <c r="Y1945" s="3"/>
      <c r="Z1945" s="3"/>
      <c r="AA1945" s="3"/>
      <c r="AB1945" s="3"/>
      <c r="AC1945" s="3"/>
      <c r="AD1945" s="3"/>
      <c r="AE1945" s="3"/>
      <c r="AF1945">
        <f t="shared" si="43"/>
        <v>21</v>
      </c>
      <c r="AG1945" s="3">
        <f>_xlfn.ISOWEEKNUM(EDF[[#This Row],[Date]])</f>
        <v>3</v>
      </c>
      <c r="AH1945" s="3">
        <f>YEAR(EDF[[#This Row],[Date]])</f>
        <v>2024</v>
      </c>
    </row>
    <row r="1946" spans="1:37" x14ac:dyDescent="0.2">
      <c r="A1946" s="1">
        <v>45310.713194444441</v>
      </c>
      <c r="B1946" s="3" t="s">
        <v>85</v>
      </c>
      <c r="C1946" s="2">
        <v>45310</v>
      </c>
      <c r="D1946" s="3" t="s">
        <v>344</v>
      </c>
      <c r="E1946" s="3">
        <v>4</v>
      </c>
      <c r="F1946" s="3">
        <v>3</v>
      </c>
      <c r="G1946" s="3">
        <v>2</v>
      </c>
      <c r="H1946" s="3">
        <v>3</v>
      </c>
      <c r="I1946" s="3">
        <v>2</v>
      </c>
      <c r="J1946" s="3">
        <v>2</v>
      </c>
      <c r="K1946" s="3"/>
      <c r="L1946" s="3"/>
      <c r="M1946" s="3"/>
      <c r="N1946" s="3"/>
      <c r="O1946" s="3"/>
      <c r="P1946" s="3"/>
      <c r="Q1946" s="3"/>
      <c r="R1946" s="3"/>
      <c r="S1946" s="3"/>
      <c r="T1946" s="3"/>
      <c r="U1946" s="3"/>
      <c r="V1946" s="3"/>
      <c r="W1946" s="3"/>
      <c r="X1946" s="3"/>
      <c r="Y1946" s="3"/>
      <c r="Z1946" s="3"/>
      <c r="AA1946" s="3"/>
      <c r="AB1946" s="3"/>
      <c r="AC1946" s="3"/>
      <c r="AD1946" s="3"/>
      <c r="AE1946" s="3"/>
      <c r="AF1946" s="3">
        <f t="shared" ref="AF1946:AF1969" si="44">SUM(E1946:J1946)</f>
        <v>16</v>
      </c>
      <c r="AG1946" s="3">
        <f>_xlfn.ISOWEEKNUM(EDF[[#This Row],[Date]])</f>
        <v>3</v>
      </c>
      <c r="AH1946" s="3">
        <f>YEAR(EDF[[#This Row],[Date]])</f>
        <v>2024</v>
      </c>
      <c r="AI1946" s="3"/>
      <c r="AJ1946" s="3"/>
      <c r="AK1946" s="3"/>
    </row>
    <row r="1947" spans="1:37" x14ac:dyDescent="0.2">
      <c r="A1947" s="1">
        <v>45314.33315972222</v>
      </c>
      <c r="B1947" s="3" t="s">
        <v>77</v>
      </c>
      <c r="C1947" s="2">
        <v>45314</v>
      </c>
      <c r="D1947" s="3" t="s">
        <v>344</v>
      </c>
      <c r="E1947" s="3">
        <v>3</v>
      </c>
      <c r="F1947" s="3">
        <v>2</v>
      </c>
      <c r="G1947" s="3">
        <v>2</v>
      </c>
      <c r="H1947" s="3">
        <v>4</v>
      </c>
      <c r="I1947" s="3">
        <v>3</v>
      </c>
      <c r="J1947" s="3">
        <v>4</v>
      </c>
      <c r="K1947" s="3"/>
      <c r="L1947" s="3"/>
      <c r="M1947" s="3"/>
      <c r="N1947" s="3"/>
      <c r="O1947" s="3"/>
      <c r="P1947" s="3"/>
      <c r="Q1947" s="3"/>
      <c r="R1947" s="3"/>
      <c r="S1947" s="3"/>
      <c r="T1947" s="3"/>
      <c r="U1947" s="3"/>
      <c r="V1947" s="3"/>
      <c r="W1947" s="3"/>
      <c r="X1947" s="3"/>
      <c r="Y1947" s="3"/>
      <c r="Z1947" s="3"/>
      <c r="AA1947" s="3"/>
      <c r="AB1947" s="3"/>
      <c r="AC1947" s="3"/>
      <c r="AD1947" s="3"/>
      <c r="AE1947" s="3"/>
      <c r="AF1947" s="3">
        <f t="shared" si="44"/>
        <v>18</v>
      </c>
      <c r="AG1947" s="3">
        <f>_xlfn.ISOWEEKNUM(EDF[[#This Row],[Date]])</f>
        <v>4</v>
      </c>
      <c r="AH1947" s="3">
        <f>YEAR(EDF[[#This Row],[Date]])</f>
        <v>2024</v>
      </c>
      <c r="AI1947" s="3"/>
      <c r="AJ1947" s="3"/>
      <c r="AK1947" s="3"/>
    </row>
    <row r="1948" spans="1:37" x14ac:dyDescent="0.2">
      <c r="A1948" s="1">
        <v>45314.370763888888</v>
      </c>
      <c r="B1948" s="3" t="s">
        <v>167</v>
      </c>
      <c r="C1948" s="2">
        <v>45314</v>
      </c>
      <c r="D1948" s="3" t="s">
        <v>344</v>
      </c>
      <c r="E1948" s="3">
        <v>4</v>
      </c>
      <c r="F1948" s="3">
        <v>4</v>
      </c>
      <c r="G1948" s="3">
        <v>3</v>
      </c>
      <c r="H1948" s="3">
        <v>4</v>
      </c>
      <c r="I1948" s="3">
        <v>4</v>
      </c>
      <c r="J1948" s="3">
        <v>4</v>
      </c>
      <c r="K1948" s="3"/>
      <c r="L1948" s="3"/>
      <c r="M1948" s="3"/>
      <c r="N1948" s="3"/>
      <c r="O1948" s="3"/>
      <c r="P1948" s="3"/>
      <c r="Q1948" s="3"/>
      <c r="R1948" s="3"/>
      <c r="S1948" s="3"/>
      <c r="T1948" s="3"/>
      <c r="U1948" s="3"/>
      <c r="V1948" s="3"/>
      <c r="W1948" s="3"/>
      <c r="X1948" s="3"/>
      <c r="Y1948" s="3"/>
      <c r="Z1948" s="3"/>
      <c r="AA1948" s="3"/>
      <c r="AB1948" s="3"/>
      <c r="AC1948" s="3"/>
      <c r="AD1948" s="3"/>
      <c r="AE1948" s="3"/>
      <c r="AF1948" s="3">
        <f t="shared" si="44"/>
        <v>23</v>
      </c>
      <c r="AG1948" s="3">
        <f>_xlfn.ISOWEEKNUM(EDF[[#This Row],[Date]])</f>
        <v>4</v>
      </c>
      <c r="AH1948" s="3">
        <f>YEAR(EDF[[#This Row],[Date]])</f>
        <v>2024</v>
      </c>
      <c r="AI1948" s="3"/>
      <c r="AJ1948" s="3"/>
      <c r="AK1948" s="3"/>
    </row>
    <row r="1949" spans="1:37" x14ac:dyDescent="0.2">
      <c r="A1949" s="1">
        <v>45314.380393518521</v>
      </c>
      <c r="B1949" s="3" t="s">
        <v>142</v>
      </c>
      <c r="C1949" s="2">
        <v>45314</v>
      </c>
      <c r="D1949" s="3" t="s">
        <v>343</v>
      </c>
      <c r="E1949" s="3">
        <v>4</v>
      </c>
      <c r="F1949" s="3">
        <v>3</v>
      </c>
      <c r="G1949" s="3">
        <v>2</v>
      </c>
      <c r="H1949" s="3">
        <v>3</v>
      </c>
      <c r="I1949" s="3">
        <v>3</v>
      </c>
      <c r="J1949" s="3">
        <v>4</v>
      </c>
      <c r="K1949" s="3"/>
      <c r="L1949" s="3"/>
      <c r="M1949" s="3"/>
      <c r="N1949" s="3"/>
      <c r="O1949" s="3"/>
      <c r="P1949" s="3"/>
      <c r="Q1949" s="3"/>
      <c r="R1949" s="3"/>
      <c r="S1949" s="3"/>
      <c r="T1949" s="3"/>
      <c r="U1949" s="3"/>
      <c r="V1949" s="3"/>
      <c r="W1949" s="3"/>
      <c r="X1949" s="3"/>
      <c r="Y1949" s="3"/>
      <c r="Z1949" s="3"/>
      <c r="AA1949" s="3"/>
      <c r="AB1949" s="3"/>
      <c r="AC1949" s="3"/>
      <c r="AD1949" s="3"/>
      <c r="AE1949" s="3"/>
      <c r="AF1949" s="3">
        <f t="shared" si="44"/>
        <v>19</v>
      </c>
      <c r="AG1949" s="3">
        <f>_xlfn.ISOWEEKNUM(EDF[[#This Row],[Date]])</f>
        <v>4</v>
      </c>
      <c r="AH1949" s="3">
        <f>YEAR(EDF[[#This Row],[Date]])</f>
        <v>2024</v>
      </c>
      <c r="AI1949" s="3"/>
      <c r="AJ1949" s="3"/>
      <c r="AK1949" s="3"/>
    </row>
    <row r="1950" spans="1:37" x14ac:dyDescent="0.2">
      <c r="A1950" s="1">
        <v>45314.394386574073</v>
      </c>
      <c r="B1950" s="3" t="s">
        <v>496</v>
      </c>
      <c r="C1950" s="2">
        <v>45314</v>
      </c>
      <c r="D1950" s="3" t="s">
        <v>334</v>
      </c>
      <c r="E1950" s="3">
        <v>3</v>
      </c>
      <c r="F1950" s="3">
        <v>3</v>
      </c>
      <c r="G1950" s="3">
        <v>3</v>
      </c>
      <c r="H1950" s="3">
        <v>3</v>
      </c>
      <c r="I1950" s="3">
        <v>3</v>
      </c>
      <c r="J1950" s="3">
        <v>3</v>
      </c>
      <c r="K1950" s="3"/>
      <c r="L1950" s="3">
        <v>5</v>
      </c>
      <c r="M1950" s="3"/>
      <c r="N1950" s="3"/>
      <c r="O1950" s="3"/>
      <c r="P1950" s="3"/>
      <c r="Q1950" s="3"/>
      <c r="R1950" s="3"/>
      <c r="S1950" s="3"/>
      <c r="T1950" s="3"/>
      <c r="U1950" s="3"/>
      <c r="V1950" s="3"/>
      <c r="W1950" s="3" t="s">
        <v>335</v>
      </c>
      <c r="X1950" s="3"/>
      <c r="Y1950" s="3"/>
      <c r="Z1950" s="3"/>
      <c r="AA1950" s="3"/>
      <c r="AB1950" s="3"/>
      <c r="AC1950" s="3"/>
      <c r="AD1950" s="3"/>
      <c r="AE1950" s="3"/>
      <c r="AF1950" s="3">
        <f t="shared" si="44"/>
        <v>18</v>
      </c>
      <c r="AG1950" s="3">
        <f>_xlfn.ISOWEEKNUM(EDF[[#This Row],[Date]])</f>
        <v>4</v>
      </c>
      <c r="AH1950" s="3">
        <f>YEAR(EDF[[#This Row],[Date]])</f>
        <v>2024</v>
      </c>
      <c r="AI1950" s="3"/>
      <c r="AJ1950" s="3"/>
      <c r="AK1950" s="3"/>
    </row>
    <row r="1951" spans="1:37" x14ac:dyDescent="0.2">
      <c r="A1951" s="1">
        <v>45314.417766203704</v>
      </c>
      <c r="B1951" s="3" t="s">
        <v>99</v>
      </c>
      <c r="C1951" s="2">
        <v>45314</v>
      </c>
      <c r="D1951" s="3" t="s">
        <v>343</v>
      </c>
      <c r="E1951" s="3">
        <v>4</v>
      </c>
      <c r="F1951" s="3">
        <v>3</v>
      </c>
      <c r="G1951" s="3">
        <v>4</v>
      </c>
      <c r="H1951" s="3">
        <v>4</v>
      </c>
      <c r="I1951" s="3">
        <v>2</v>
      </c>
      <c r="J1951" s="3">
        <v>4</v>
      </c>
      <c r="K1951" s="3"/>
      <c r="L1951" s="3"/>
      <c r="M1951" s="3"/>
      <c r="N1951" s="3"/>
      <c r="O1951" s="3"/>
      <c r="P1951" s="3"/>
      <c r="Q1951" s="3"/>
      <c r="R1951" s="3"/>
      <c r="S1951" s="3"/>
      <c r="T1951" s="3"/>
      <c r="U1951" s="3"/>
      <c r="V1951" s="3"/>
      <c r="W1951" s="3"/>
      <c r="X1951" s="3"/>
      <c r="Y1951" s="3"/>
      <c r="Z1951" s="3"/>
      <c r="AA1951" s="3"/>
      <c r="AB1951" s="3"/>
      <c r="AC1951" s="3"/>
      <c r="AD1951" s="3"/>
      <c r="AE1951" s="3"/>
      <c r="AF1951" s="3">
        <f t="shared" si="44"/>
        <v>21</v>
      </c>
      <c r="AG1951" s="3">
        <f>_xlfn.ISOWEEKNUM(EDF[[#This Row],[Date]])</f>
        <v>4</v>
      </c>
      <c r="AH1951" s="3">
        <f>YEAR(EDF[[#This Row],[Date]])</f>
        <v>2024</v>
      </c>
      <c r="AI1951" s="3"/>
      <c r="AJ1951" s="3"/>
      <c r="AK1951" s="3"/>
    </row>
    <row r="1952" spans="1:37" x14ac:dyDescent="0.2">
      <c r="A1952" s="1">
        <v>45314.419432870367</v>
      </c>
      <c r="B1952" s="3" t="s">
        <v>78</v>
      </c>
      <c r="C1952" s="2">
        <v>45314</v>
      </c>
      <c r="D1952" s="3" t="s">
        <v>334</v>
      </c>
      <c r="E1952" s="3">
        <v>1</v>
      </c>
      <c r="F1952" s="3">
        <v>2</v>
      </c>
      <c r="G1952" s="3">
        <v>3</v>
      </c>
      <c r="H1952" s="3">
        <v>3</v>
      </c>
      <c r="I1952" s="3">
        <v>3</v>
      </c>
      <c r="J1952" s="3">
        <v>4</v>
      </c>
      <c r="K1952" s="3" t="s">
        <v>570</v>
      </c>
      <c r="L1952" s="3">
        <v>3</v>
      </c>
      <c r="M1952" s="3"/>
      <c r="N1952" s="3"/>
      <c r="O1952" s="3"/>
      <c r="P1952" s="3" t="s">
        <v>337</v>
      </c>
      <c r="Q1952" s="3"/>
      <c r="R1952" s="3"/>
      <c r="S1952" s="3"/>
      <c r="T1952" s="3"/>
      <c r="U1952" s="3"/>
      <c r="V1952" s="3"/>
      <c r="W1952" s="3"/>
      <c r="X1952" s="3"/>
      <c r="Y1952" s="3"/>
      <c r="Z1952" s="3"/>
      <c r="AA1952" s="3"/>
      <c r="AB1952" s="3"/>
      <c r="AC1952" s="3"/>
      <c r="AD1952" s="3"/>
      <c r="AE1952" s="3" t="s">
        <v>571</v>
      </c>
      <c r="AF1952" s="3">
        <f t="shared" si="44"/>
        <v>16</v>
      </c>
      <c r="AG1952" s="3">
        <f>_xlfn.ISOWEEKNUM(EDF[[#This Row],[Date]])</f>
        <v>4</v>
      </c>
      <c r="AH1952" s="3">
        <f>YEAR(EDF[[#This Row],[Date]])</f>
        <v>2024</v>
      </c>
      <c r="AI1952" s="3"/>
      <c r="AJ1952" s="3"/>
      <c r="AK1952" s="3"/>
    </row>
    <row r="1953" spans="1:37" x14ac:dyDescent="0.2">
      <c r="A1953" s="1">
        <v>45314.426087962966</v>
      </c>
      <c r="B1953" s="3" t="s">
        <v>131</v>
      </c>
      <c r="C1953" s="2">
        <v>45314</v>
      </c>
      <c r="D1953" s="3" t="s">
        <v>334</v>
      </c>
      <c r="E1953" s="3">
        <v>3</v>
      </c>
      <c r="F1953" s="3">
        <v>3</v>
      </c>
      <c r="G1953" s="3">
        <v>2</v>
      </c>
      <c r="H1953" s="3">
        <v>2</v>
      </c>
      <c r="I1953" s="3">
        <v>3</v>
      </c>
      <c r="J1953" s="3">
        <v>3</v>
      </c>
      <c r="K1953" s="3"/>
      <c r="L1953" s="3"/>
      <c r="M1953" s="3"/>
      <c r="N1953" s="3"/>
      <c r="O1953" s="3"/>
      <c r="P1953" s="3"/>
      <c r="Q1953" s="3"/>
      <c r="R1953" s="3"/>
      <c r="S1953" s="3"/>
      <c r="T1953" s="3"/>
      <c r="U1953" s="3"/>
      <c r="V1953" s="3"/>
      <c r="W1953" s="3"/>
      <c r="X1953" s="3"/>
      <c r="Y1953" s="3"/>
      <c r="Z1953" s="3"/>
      <c r="AA1953" s="3"/>
      <c r="AB1953" s="3"/>
      <c r="AC1953" s="3"/>
      <c r="AD1953" s="3"/>
      <c r="AE1953" s="3"/>
      <c r="AF1953" s="3">
        <f t="shared" si="44"/>
        <v>16</v>
      </c>
      <c r="AG1953" s="3">
        <f>_xlfn.ISOWEEKNUM(EDF[[#This Row],[Date]])</f>
        <v>4</v>
      </c>
      <c r="AH1953" s="3">
        <f>YEAR(EDF[[#This Row],[Date]])</f>
        <v>2024</v>
      </c>
      <c r="AI1953" s="3"/>
      <c r="AJ1953" s="3"/>
      <c r="AK1953" s="3"/>
    </row>
    <row r="1954" spans="1:37" x14ac:dyDescent="0.2">
      <c r="A1954" s="1">
        <v>45314.430578703701</v>
      </c>
      <c r="B1954" s="3" t="s">
        <v>106</v>
      </c>
      <c r="C1954" s="2">
        <v>45314</v>
      </c>
      <c r="D1954" s="3" t="s">
        <v>344</v>
      </c>
      <c r="E1954" s="3">
        <v>4</v>
      </c>
      <c r="F1954" s="3">
        <v>4</v>
      </c>
      <c r="G1954" s="3">
        <v>3</v>
      </c>
      <c r="H1954" s="3">
        <v>3</v>
      </c>
      <c r="I1954" s="3">
        <v>4</v>
      </c>
      <c r="J1954" s="3">
        <v>4</v>
      </c>
      <c r="K1954" s="3"/>
      <c r="L1954" s="3"/>
      <c r="M1954" s="3"/>
      <c r="N1954" s="3"/>
      <c r="O1954" s="3"/>
      <c r="P1954" s="3"/>
      <c r="Q1954" s="3"/>
      <c r="R1954" s="3"/>
      <c r="S1954" s="3"/>
      <c r="T1954" s="3"/>
      <c r="U1954" s="3"/>
      <c r="V1954" s="3"/>
      <c r="W1954" s="3"/>
      <c r="X1954" s="3"/>
      <c r="Y1954" s="3"/>
      <c r="Z1954" s="3"/>
      <c r="AA1954" s="3"/>
      <c r="AB1954" s="3"/>
      <c r="AC1954" s="3"/>
      <c r="AD1954" s="3"/>
      <c r="AE1954" s="3"/>
      <c r="AF1954" s="3">
        <f t="shared" si="44"/>
        <v>22</v>
      </c>
      <c r="AG1954" s="3">
        <f>_xlfn.ISOWEEKNUM(EDF[[#This Row],[Date]])</f>
        <v>4</v>
      </c>
      <c r="AH1954" s="3">
        <f>YEAR(EDF[[#This Row],[Date]])</f>
        <v>2024</v>
      </c>
      <c r="AI1954" s="3"/>
      <c r="AJ1954" s="3"/>
      <c r="AK1954" s="3"/>
    </row>
    <row r="1955" spans="1:37" x14ac:dyDescent="0.2">
      <c r="A1955" s="1">
        <v>45314.444652777776</v>
      </c>
      <c r="B1955" s="3" t="s">
        <v>191</v>
      </c>
      <c r="C1955" s="2">
        <v>45314</v>
      </c>
      <c r="D1955" s="3" t="s">
        <v>334</v>
      </c>
      <c r="E1955" s="3">
        <v>4</v>
      </c>
      <c r="F1955" s="3">
        <v>4</v>
      </c>
      <c r="G1955" s="3">
        <v>5</v>
      </c>
      <c r="H1955" s="3">
        <v>4</v>
      </c>
      <c r="I1955" s="3">
        <v>5</v>
      </c>
      <c r="J1955" s="3">
        <v>5</v>
      </c>
      <c r="K1955" s="3"/>
      <c r="L1955" s="3">
        <v>2</v>
      </c>
      <c r="M1955" s="3"/>
      <c r="N1955" s="3"/>
      <c r="O1955" s="3"/>
      <c r="P1955" s="3"/>
      <c r="Q1955" s="3"/>
      <c r="R1955" s="3"/>
      <c r="S1955" s="3"/>
      <c r="T1955" s="3"/>
      <c r="U1955" s="3"/>
      <c r="V1955" s="3"/>
      <c r="W1955" s="3"/>
      <c r="X1955" s="3"/>
      <c r="Y1955" s="3"/>
      <c r="Z1955" s="3"/>
      <c r="AA1955" s="3"/>
      <c r="AB1955" s="3"/>
      <c r="AC1955" s="3"/>
      <c r="AD1955" s="3" t="s">
        <v>339</v>
      </c>
      <c r="AE1955" s="3"/>
      <c r="AF1955" s="3">
        <f t="shared" si="44"/>
        <v>27</v>
      </c>
      <c r="AG1955" s="3">
        <f>_xlfn.ISOWEEKNUM(EDF[[#This Row],[Date]])</f>
        <v>4</v>
      </c>
      <c r="AH1955" s="3">
        <f>YEAR(EDF[[#This Row],[Date]])</f>
        <v>2024</v>
      </c>
      <c r="AI1955" s="3"/>
      <c r="AJ1955" s="3"/>
      <c r="AK1955" s="3"/>
    </row>
    <row r="1956" spans="1:37" x14ac:dyDescent="0.2">
      <c r="A1956" s="1">
        <v>45314.463576388887</v>
      </c>
      <c r="B1956" s="3" t="s">
        <v>230</v>
      </c>
      <c r="C1956" s="2">
        <v>45314</v>
      </c>
      <c r="D1956" s="3" t="s">
        <v>343</v>
      </c>
      <c r="E1956" s="3">
        <v>5</v>
      </c>
      <c r="F1956" s="3">
        <v>4</v>
      </c>
      <c r="G1956" s="3">
        <v>4</v>
      </c>
      <c r="H1956" s="3">
        <v>4</v>
      </c>
      <c r="I1956" s="3">
        <v>4</v>
      </c>
      <c r="J1956" s="3">
        <v>5</v>
      </c>
      <c r="K1956" s="3"/>
      <c r="L1956" s="3"/>
      <c r="M1956" s="3"/>
      <c r="N1956" s="3"/>
      <c r="O1956" s="3"/>
      <c r="P1956" s="3"/>
      <c r="Q1956" s="3"/>
      <c r="R1956" s="3"/>
      <c r="S1956" s="3"/>
      <c r="T1956" s="3"/>
      <c r="U1956" s="3"/>
      <c r="V1956" s="3"/>
      <c r="W1956" s="3"/>
      <c r="X1956" s="3"/>
      <c r="Y1956" s="3"/>
      <c r="Z1956" s="3"/>
      <c r="AA1956" s="3"/>
      <c r="AB1956" s="3"/>
      <c r="AC1956" s="3"/>
      <c r="AD1956" s="3"/>
      <c r="AE1956" s="3"/>
      <c r="AF1956" s="3">
        <f t="shared" si="44"/>
        <v>26</v>
      </c>
      <c r="AG1956" s="3">
        <f>_xlfn.ISOWEEKNUM(EDF[[#This Row],[Date]])</f>
        <v>4</v>
      </c>
      <c r="AH1956" s="3">
        <f>YEAR(EDF[[#This Row],[Date]])</f>
        <v>2024</v>
      </c>
      <c r="AI1956" s="3"/>
      <c r="AJ1956" s="3"/>
      <c r="AK1956" s="3"/>
    </row>
    <row r="1957" spans="1:37" x14ac:dyDescent="0.2">
      <c r="A1957" s="1">
        <v>45314.464490740742</v>
      </c>
      <c r="B1957" s="3" t="s">
        <v>86</v>
      </c>
      <c r="C1957" s="2">
        <v>45314</v>
      </c>
      <c r="D1957" s="3" t="s">
        <v>334</v>
      </c>
      <c r="E1957" s="3">
        <v>4</v>
      </c>
      <c r="F1957" s="3">
        <v>3</v>
      </c>
      <c r="G1957" s="3">
        <v>4</v>
      </c>
      <c r="H1957" s="3">
        <v>4</v>
      </c>
      <c r="I1957" s="3">
        <v>4</v>
      </c>
      <c r="J1957" s="3">
        <v>4</v>
      </c>
      <c r="K1957" s="3"/>
      <c r="L1957" s="3"/>
      <c r="M1957" s="3"/>
      <c r="N1957" s="3"/>
      <c r="O1957" s="3"/>
      <c r="P1957" s="3"/>
      <c r="Q1957" s="3"/>
      <c r="R1957" s="3"/>
      <c r="S1957" s="3"/>
      <c r="T1957" s="3"/>
      <c r="U1957" s="3"/>
      <c r="V1957" s="3"/>
      <c r="W1957" s="3"/>
      <c r="X1957" s="3"/>
      <c r="Y1957" s="3"/>
      <c r="Z1957" s="3"/>
      <c r="AA1957" s="3"/>
      <c r="AB1957" s="3"/>
      <c r="AC1957" s="3"/>
      <c r="AD1957" s="3"/>
      <c r="AE1957" s="3"/>
      <c r="AF1957" s="3">
        <f t="shared" si="44"/>
        <v>23</v>
      </c>
      <c r="AG1957" s="3">
        <f>_xlfn.ISOWEEKNUM(EDF[[#This Row],[Date]])</f>
        <v>4</v>
      </c>
      <c r="AH1957" s="3">
        <f>YEAR(EDF[[#This Row],[Date]])</f>
        <v>2024</v>
      </c>
      <c r="AI1957" s="3"/>
      <c r="AJ1957" s="3"/>
      <c r="AK1957" s="3"/>
    </row>
    <row r="1958" spans="1:37" x14ac:dyDescent="0.2">
      <c r="A1958" s="1">
        <v>45314.488020833334</v>
      </c>
      <c r="B1958" s="3" t="s">
        <v>171</v>
      </c>
      <c r="C1958" s="2">
        <v>45314</v>
      </c>
      <c r="D1958" s="3" t="s">
        <v>334</v>
      </c>
      <c r="E1958" s="3">
        <v>4</v>
      </c>
      <c r="F1958" s="3">
        <v>4</v>
      </c>
      <c r="G1958" s="3">
        <v>3</v>
      </c>
      <c r="H1958" s="3">
        <v>3</v>
      </c>
      <c r="I1958" s="3">
        <v>3</v>
      </c>
      <c r="J1958" s="3">
        <v>4</v>
      </c>
      <c r="K1958" s="3"/>
      <c r="L1958" s="3">
        <v>6</v>
      </c>
      <c r="M1958" s="3"/>
      <c r="N1958" s="3"/>
      <c r="O1958" s="3"/>
      <c r="P1958" s="3"/>
      <c r="Q1958" s="3"/>
      <c r="R1958" s="3"/>
      <c r="S1958" s="3"/>
      <c r="T1958" s="3"/>
      <c r="U1958" s="3"/>
      <c r="V1958" s="3"/>
      <c r="W1958" s="3"/>
      <c r="X1958" s="3"/>
      <c r="Y1958" s="3"/>
      <c r="Z1958" s="3"/>
      <c r="AA1958" s="3"/>
      <c r="AB1958" s="3"/>
      <c r="AC1958" s="3"/>
      <c r="AD1958" s="3" t="s">
        <v>337</v>
      </c>
      <c r="AE1958" s="3"/>
      <c r="AF1958" s="3">
        <f t="shared" si="44"/>
        <v>21</v>
      </c>
      <c r="AG1958" s="3">
        <f>_xlfn.ISOWEEKNUM(EDF[[#This Row],[Date]])</f>
        <v>4</v>
      </c>
      <c r="AH1958" s="3">
        <f>YEAR(EDF[[#This Row],[Date]])</f>
        <v>2024</v>
      </c>
      <c r="AI1958" s="3"/>
      <c r="AJ1958" s="3"/>
      <c r="AK1958" s="3"/>
    </row>
    <row r="1959" spans="1:37" x14ac:dyDescent="0.2">
      <c r="A1959" s="1">
        <v>45314.49150462963</v>
      </c>
      <c r="B1959" s="3" t="s">
        <v>95</v>
      </c>
      <c r="C1959" s="2">
        <v>45314</v>
      </c>
      <c r="D1959" s="3" t="s">
        <v>344</v>
      </c>
      <c r="E1959" s="3">
        <v>3</v>
      </c>
      <c r="F1959" s="3">
        <v>2</v>
      </c>
      <c r="G1959" s="3">
        <v>2</v>
      </c>
      <c r="H1959" s="3">
        <v>3</v>
      </c>
      <c r="I1959" s="3">
        <v>3</v>
      </c>
      <c r="J1959" s="3">
        <v>3</v>
      </c>
      <c r="K1959" s="3"/>
      <c r="L1959" s="3"/>
      <c r="M1959" s="3"/>
      <c r="N1959" s="3"/>
      <c r="O1959" s="3"/>
      <c r="P1959" s="3"/>
      <c r="Q1959" s="3"/>
      <c r="R1959" s="3"/>
      <c r="S1959" s="3"/>
      <c r="T1959" s="3"/>
      <c r="U1959" s="3"/>
      <c r="V1959" s="3"/>
      <c r="W1959" s="3"/>
      <c r="X1959" s="3"/>
      <c r="Y1959" s="3"/>
      <c r="Z1959" s="3"/>
      <c r="AA1959" s="3"/>
      <c r="AB1959" s="3"/>
      <c r="AC1959" s="3"/>
      <c r="AD1959" s="3"/>
      <c r="AE1959" s="3"/>
      <c r="AF1959" s="3">
        <f t="shared" si="44"/>
        <v>16</v>
      </c>
      <c r="AG1959" s="3">
        <f>_xlfn.ISOWEEKNUM(EDF[[#This Row],[Date]])</f>
        <v>4</v>
      </c>
      <c r="AH1959" s="3">
        <f>YEAR(EDF[[#This Row],[Date]])</f>
        <v>2024</v>
      </c>
      <c r="AI1959" s="3"/>
      <c r="AJ1959" s="3"/>
      <c r="AK1959" s="3"/>
    </row>
    <row r="1960" spans="1:37" x14ac:dyDescent="0.2">
      <c r="A1960" s="1">
        <v>45314.554189814815</v>
      </c>
      <c r="B1960" s="3" t="s">
        <v>193</v>
      </c>
      <c r="C1960" s="2">
        <v>45314</v>
      </c>
      <c r="D1960" s="3" t="s">
        <v>343</v>
      </c>
      <c r="E1960" s="3">
        <v>4</v>
      </c>
      <c r="F1960" s="3">
        <v>4</v>
      </c>
      <c r="G1960" s="3">
        <v>5</v>
      </c>
      <c r="H1960" s="3">
        <v>4</v>
      </c>
      <c r="I1960" s="3">
        <v>3</v>
      </c>
      <c r="J1960" s="3">
        <v>4</v>
      </c>
      <c r="K1960" s="3"/>
      <c r="L1960" s="3">
        <v>2</v>
      </c>
      <c r="M1960" s="3"/>
      <c r="N1960" s="3"/>
      <c r="O1960" s="3"/>
      <c r="P1960" s="3"/>
      <c r="Q1960" s="3"/>
      <c r="R1960" s="3"/>
      <c r="S1960" s="3"/>
      <c r="T1960" s="3"/>
      <c r="U1960" s="3"/>
      <c r="V1960" s="3"/>
      <c r="W1960" s="3" t="s">
        <v>337</v>
      </c>
      <c r="X1960" s="3"/>
      <c r="Y1960" s="3"/>
      <c r="Z1960" s="3"/>
      <c r="AA1960" s="3"/>
      <c r="AB1960" s="3"/>
      <c r="AC1960" s="3"/>
      <c r="AD1960" s="3"/>
      <c r="AE1960" s="3"/>
      <c r="AF1960" s="3">
        <f t="shared" si="44"/>
        <v>24</v>
      </c>
      <c r="AG1960" s="3">
        <f>_xlfn.ISOWEEKNUM(EDF[[#This Row],[Date]])</f>
        <v>4</v>
      </c>
      <c r="AH1960" s="3">
        <f>YEAR(EDF[[#This Row],[Date]])</f>
        <v>2024</v>
      </c>
      <c r="AI1960" s="3"/>
      <c r="AJ1960" s="3"/>
      <c r="AK1960" s="3"/>
    </row>
    <row r="1961" spans="1:37" x14ac:dyDescent="0.2">
      <c r="A1961" s="1">
        <v>45314.638969907406</v>
      </c>
      <c r="B1961" s="3" t="s">
        <v>200</v>
      </c>
      <c r="C1961" s="2">
        <v>45314</v>
      </c>
      <c r="D1961" s="3" t="s">
        <v>334</v>
      </c>
      <c r="E1961" s="3">
        <v>3</v>
      </c>
      <c r="F1961" s="3">
        <v>3</v>
      </c>
      <c r="G1961" s="3">
        <v>1</v>
      </c>
      <c r="H1961" s="3">
        <v>3</v>
      </c>
      <c r="I1961" s="3">
        <v>4</v>
      </c>
      <c r="J1961" s="3">
        <v>4</v>
      </c>
      <c r="K1961" s="3"/>
      <c r="L1961" s="3"/>
      <c r="M1961" s="3"/>
      <c r="N1961" s="3"/>
      <c r="O1961" s="3"/>
      <c r="P1961" s="3"/>
      <c r="Q1961" s="3"/>
      <c r="R1961" s="3"/>
      <c r="S1961" s="3"/>
      <c r="T1961" s="3"/>
      <c r="U1961" s="3"/>
      <c r="V1961" s="3"/>
      <c r="W1961" s="3"/>
      <c r="X1961" s="3"/>
      <c r="Y1961" s="3"/>
      <c r="Z1961" s="3"/>
      <c r="AA1961" s="3"/>
      <c r="AB1961" s="3"/>
      <c r="AC1961" s="3"/>
      <c r="AD1961" s="3"/>
      <c r="AE1961" s="3"/>
      <c r="AF1961" s="3">
        <f t="shared" si="44"/>
        <v>18</v>
      </c>
      <c r="AG1961" s="3">
        <f>_xlfn.ISOWEEKNUM(EDF[[#This Row],[Date]])</f>
        <v>4</v>
      </c>
      <c r="AH1961" s="3">
        <f>YEAR(EDF[[#This Row],[Date]])</f>
        <v>2024</v>
      </c>
      <c r="AI1961" s="3"/>
      <c r="AJ1961" s="3"/>
      <c r="AK1961" s="3"/>
    </row>
    <row r="1962" spans="1:37" x14ac:dyDescent="0.2">
      <c r="A1962" s="1">
        <v>45314.665706018517</v>
      </c>
      <c r="B1962" s="3" t="s">
        <v>192</v>
      </c>
      <c r="C1962" s="2">
        <v>45314</v>
      </c>
      <c r="D1962" s="3" t="s">
        <v>336</v>
      </c>
      <c r="E1962" s="3">
        <v>4</v>
      </c>
      <c r="F1962" s="3">
        <v>4</v>
      </c>
      <c r="G1962" s="3">
        <v>3</v>
      </c>
      <c r="H1962" s="3">
        <v>4</v>
      </c>
      <c r="I1962" s="3">
        <v>4</v>
      </c>
      <c r="J1962" s="3">
        <v>4</v>
      </c>
      <c r="K1962" s="3"/>
      <c r="L1962" s="3"/>
      <c r="M1962" s="3"/>
      <c r="N1962" s="3"/>
      <c r="O1962" s="3"/>
      <c r="P1962" s="3"/>
      <c r="Q1962" s="3"/>
      <c r="R1962" s="3"/>
      <c r="S1962" s="3"/>
      <c r="T1962" s="3"/>
      <c r="U1962" s="3"/>
      <c r="V1962" s="3"/>
      <c r="W1962" s="3"/>
      <c r="X1962" s="3"/>
      <c r="Y1962" s="3"/>
      <c r="Z1962" s="3"/>
      <c r="AA1962" s="3"/>
      <c r="AB1962" s="3"/>
      <c r="AC1962" s="3"/>
      <c r="AD1962" s="3"/>
      <c r="AE1962" s="3"/>
      <c r="AF1962" s="3">
        <f t="shared" si="44"/>
        <v>23</v>
      </c>
      <c r="AG1962" s="3">
        <f>_xlfn.ISOWEEKNUM(EDF[[#This Row],[Date]])</f>
        <v>4</v>
      </c>
      <c r="AH1962" s="3">
        <f>YEAR(EDF[[#This Row],[Date]])</f>
        <v>2024</v>
      </c>
      <c r="AI1962" s="3"/>
      <c r="AJ1962" s="3"/>
      <c r="AK1962" s="3"/>
    </row>
    <row r="1963" spans="1:37" x14ac:dyDescent="0.2">
      <c r="A1963" s="1">
        <v>45314.667662037034</v>
      </c>
      <c r="B1963" s="3" t="s">
        <v>109</v>
      </c>
      <c r="C1963" s="2">
        <v>45314</v>
      </c>
      <c r="D1963" s="3" t="s">
        <v>334</v>
      </c>
      <c r="E1963" s="3">
        <v>4</v>
      </c>
      <c r="F1963" s="3">
        <v>3</v>
      </c>
      <c r="G1963" s="3">
        <v>4</v>
      </c>
      <c r="H1963" s="3">
        <v>4</v>
      </c>
      <c r="I1963" s="3">
        <v>4</v>
      </c>
      <c r="J1963" s="3">
        <v>5</v>
      </c>
      <c r="K1963" s="3"/>
      <c r="L1963" s="3">
        <v>3</v>
      </c>
      <c r="M1963" s="3" t="s">
        <v>335</v>
      </c>
      <c r="N1963" s="3"/>
      <c r="O1963" s="3"/>
      <c r="P1963" s="3"/>
      <c r="Q1963" s="3"/>
      <c r="R1963" s="3" t="s">
        <v>335</v>
      </c>
      <c r="S1963" s="3"/>
      <c r="T1963" s="3"/>
      <c r="U1963" s="3"/>
      <c r="V1963" s="3"/>
      <c r="W1963" s="3"/>
      <c r="X1963" s="3"/>
      <c r="Y1963" s="3"/>
      <c r="Z1963" s="3"/>
      <c r="AA1963" s="3"/>
      <c r="AB1963" s="3"/>
      <c r="AC1963" s="3"/>
      <c r="AD1963" s="3"/>
      <c r="AE1963" s="3"/>
      <c r="AF1963" s="3">
        <f t="shared" si="44"/>
        <v>24</v>
      </c>
      <c r="AG1963" s="3">
        <f>_xlfn.ISOWEEKNUM(EDF[[#This Row],[Date]])</f>
        <v>4</v>
      </c>
      <c r="AH1963" s="3">
        <f>YEAR(EDF[[#This Row],[Date]])</f>
        <v>2024</v>
      </c>
      <c r="AI1963" s="3"/>
      <c r="AJ1963" s="3"/>
      <c r="AK1963" s="3"/>
    </row>
    <row r="1964" spans="1:37" x14ac:dyDescent="0.2">
      <c r="A1964" s="1">
        <v>45314.682962962965</v>
      </c>
      <c r="B1964" s="3" t="s">
        <v>80</v>
      </c>
      <c r="C1964" s="2">
        <v>45314</v>
      </c>
      <c r="D1964" s="3" t="s">
        <v>344</v>
      </c>
      <c r="E1964" s="3">
        <v>3</v>
      </c>
      <c r="F1964" s="3">
        <v>2</v>
      </c>
      <c r="G1964" s="3">
        <v>3</v>
      </c>
      <c r="H1964" s="3">
        <v>3</v>
      </c>
      <c r="I1964" s="3">
        <v>2</v>
      </c>
      <c r="J1964" s="3">
        <v>1</v>
      </c>
      <c r="K1964" s="3" t="s">
        <v>572</v>
      </c>
      <c r="L1964" s="3"/>
      <c r="M1964" s="3"/>
      <c r="N1964" s="3"/>
      <c r="O1964" s="3"/>
      <c r="P1964" s="3"/>
      <c r="Q1964" s="3"/>
      <c r="R1964" s="3"/>
      <c r="S1964" s="3"/>
      <c r="T1964" s="3"/>
      <c r="U1964" s="3"/>
      <c r="V1964" s="3"/>
      <c r="W1964" s="3"/>
      <c r="X1964" s="3"/>
      <c r="Y1964" s="3"/>
      <c r="Z1964" s="3"/>
      <c r="AA1964" s="3"/>
      <c r="AB1964" s="3"/>
      <c r="AC1964" s="3"/>
      <c r="AD1964" s="3"/>
      <c r="AE1964" s="3"/>
      <c r="AF1964" s="3">
        <f t="shared" si="44"/>
        <v>14</v>
      </c>
      <c r="AG1964" s="3">
        <f>_xlfn.ISOWEEKNUM(EDF[[#This Row],[Date]])</f>
        <v>4</v>
      </c>
      <c r="AH1964" s="3">
        <f>YEAR(EDF[[#This Row],[Date]])</f>
        <v>2024</v>
      </c>
      <c r="AI1964" s="3"/>
      <c r="AJ1964" s="3"/>
      <c r="AK1964" s="3"/>
    </row>
    <row r="1965" spans="1:37" x14ac:dyDescent="0.2">
      <c r="A1965" s="1">
        <v>45314.718668981484</v>
      </c>
      <c r="B1965" s="3" t="s">
        <v>112</v>
      </c>
      <c r="C1965" s="2">
        <v>45314</v>
      </c>
      <c r="D1965" s="3" t="s">
        <v>336</v>
      </c>
      <c r="E1965" s="3">
        <v>3</v>
      </c>
      <c r="F1965" s="3">
        <v>3</v>
      </c>
      <c r="G1965" s="3">
        <v>3</v>
      </c>
      <c r="H1965" s="3">
        <v>4</v>
      </c>
      <c r="I1965" s="3">
        <v>3</v>
      </c>
      <c r="J1965" s="3">
        <v>4</v>
      </c>
      <c r="K1965" s="3"/>
      <c r="L1965" s="3"/>
      <c r="M1965" s="3"/>
      <c r="N1965" s="3"/>
      <c r="O1965" s="3"/>
      <c r="P1965" s="3"/>
      <c r="Q1965" s="3"/>
      <c r="R1965" s="3"/>
      <c r="S1965" s="3"/>
      <c r="T1965" s="3"/>
      <c r="U1965" s="3"/>
      <c r="V1965" s="3"/>
      <c r="W1965" s="3"/>
      <c r="X1965" s="3"/>
      <c r="Y1965" s="3"/>
      <c r="Z1965" s="3"/>
      <c r="AA1965" s="3"/>
      <c r="AB1965" s="3"/>
      <c r="AC1965" s="3"/>
      <c r="AD1965" s="3"/>
      <c r="AE1965" s="3"/>
      <c r="AF1965" s="3">
        <f t="shared" si="44"/>
        <v>20</v>
      </c>
      <c r="AG1965" s="3">
        <f>_xlfn.ISOWEEKNUM(EDF[[#This Row],[Date]])</f>
        <v>4</v>
      </c>
      <c r="AH1965" s="3">
        <f>YEAR(EDF[[#This Row],[Date]])</f>
        <v>2024</v>
      </c>
      <c r="AI1965" s="3"/>
      <c r="AJ1965" s="3"/>
      <c r="AK1965" s="3"/>
    </row>
    <row r="1966" spans="1:37" x14ac:dyDescent="0.2">
      <c r="A1966" s="1">
        <v>45314.718715277777</v>
      </c>
      <c r="B1966" s="3" t="s">
        <v>208</v>
      </c>
      <c r="C1966" s="2">
        <v>45314</v>
      </c>
      <c r="D1966" s="3" t="s">
        <v>344</v>
      </c>
      <c r="E1966" s="3">
        <v>5</v>
      </c>
      <c r="F1966" s="3">
        <v>3</v>
      </c>
      <c r="G1966" s="3">
        <v>5</v>
      </c>
      <c r="H1966" s="3">
        <v>3</v>
      </c>
      <c r="I1966" s="3">
        <v>4</v>
      </c>
      <c r="J1966" s="3">
        <v>4</v>
      </c>
      <c r="K1966" s="3"/>
      <c r="L1966" s="3"/>
      <c r="M1966" s="3"/>
      <c r="N1966" s="3"/>
      <c r="O1966" s="3"/>
      <c r="P1966" s="3"/>
      <c r="Q1966" s="3"/>
      <c r="R1966" s="3"/>
      <c r="S1966" s="3"/>
      <c r="T1966" s="3"/>
      <c r="U1966" s="3"/>
      <c r="V1966" s="3"/>
      <c r="W1966" s="3"/>
      <c r="X1966" s="3"/>
      <c r="Y1966" s="3"/>
      <c r="Z1966" s="3"/>
      <c r="AA1966" s="3"/>
      <c r="AB1966" s="3"/>
      <c r="AC1966" s="3"/>
      <c r="AD1966" s="3"/>
      <c r="AE1966" s="3"/>
      <c r="AF1966" s="3">
        <f t="shared" si="44"/>
        <v>24</v>
      </c>
      <c r="AG1966" s="3">
        <f>_xlfn.ISOWEEKNUM(EDF[[#This Row],[Date]])</f>
        <v>4</v>
      </c>
      <c r="AH1966" s="3">
        <f>YEAR(EDF[[#This Row],[Date]])</f>
        <v>2024</v>
      </c>
      <c r="AI1966" s="3"/>
      <c r="AJ1966" s="3"/>
      <c r="AK1966" s="3"/>
    </row>
    <row r="1967" spans="1:37" x14ac:dyDescent="0.2">
      <c r="A1967" s="1">
        <v>45314.7187962963</v>
      </c>
      <c r="B1967" s="3" t="s">
        <v>88</v>
      </c>
      <c r="C1967" s="2">
        <v>45314</v>
      </c>
      <c r="D1967" s="3" t="s">
        <v>344</v>
      </c>
      <c r="E1967" s="3">
        <v>3</v>
      </c>
      <c r="F1967" s="3">
        <v>2</v>
      </c>
      <c r="G1967" s="3">
        <v>3</v>
      </c>
      <c r="H1967" s="3">
        <v>3</v>
      </c>
      <c r="I1967" s="3">
        <v>3</v>
      </c>
      <c r="J1967" s="3">
        <v>3</v>
      </c>
      <c r="K1967" s="3" t="s">
        <v>573</v>
      </c>
      <c r="L1967" s="3"/>
      <c r="M1967" s="3"/>
      <c r="N1967" s="3"/>
      <c r="O1967" s="3"/>
      <c r="P1967" s="3"/>
      <c r="Q1967" s="3"/>
      <c r="R1967" s="3"/>
      <c r="S1967" s="3"/>
      <c r="T1967" s="3"/>
      <c r="U1967" s="3"/>
      <c r="V1967" s="3"/>
      <c r="W1967" s="3"/>
      <c r="X1967" s="3"/>
      <c r="Y1967" s="3"/>
      <c r="Z1967" s="3"/>
      <c r="AA1967" s="3"/>
      <c r="AB1967" s="3"/>
      <c r="AC1967" s="3"/>
      <c r="AD1967" s="3"/>
      <c r="AE1967" s="3"/>
      <c r="AF1967" s="3">
        <f t="shared" si="44"/>
        <v>17</v>
      </c>
      <c r="AG1967" s="3">
        <f>_xlfn.ISOWEEKNUM(EDF[[#This Row],[Date]])</f>
        <v>4</v>
      </c>
      <c r="AH1967" s="3">
        <f>YEAR(EDF[[#This Row],[Date]])</f>
        <v>2024</v>
      </c>
      <c r="AI1967" s="3"/>
      <c r="AJ1967" s="3"/>
      <c r="AK1967" s="3"/>
    </row>
    <row r="1968" spans="1:37" x14ac:dyDescent="0.2">
      <c r="A1968" s="1">
        <v>45314.719490740739</v>
      </c>
      <c r="B1968" s="3" t="s">
        <v>211</v>
      </c>
      <c r="C1968" s="2">
        <v>45314</v>
      </c>
      <c r="D1968" s="3" t="s">
        <v>343</v>
      </c>
      <c r="E1968" s="3">
        <v>4</v>
      </c>
      <c r="F1968" s="3">
        <v>3</v>
      </c>
      <c r="G1968" s="3">
        <v>3</v>
      </c>
      <c r="H1968" s="3">
        <v>3</v>
      </c>
      <c r="I1968" s="3">
        <v>3</v>
      </c>
      <c r="J1968" s="3">
        <v>4</v>
      </c>
      <c r="K1968" s="3"/>
      <c r="L1968" s="3"/>
      <c r="M1968" s="3"/>
      <c r="N1968" s="3"/>
      <c r="O1968" s="3"/>
      <c r="P1968" s="3"/>
      <c r="Q1968" s="3"/>
      <c r="R1968" s="3"/>
      <c r="S1968" s="3"/>
      <c r="T1968" s="3"/>
      <c r="U1968" s="3"/>
      <c r="V1968" s="3"/>
      <c r="W1968" s="3"/>
      <c r="X1968" s="3"/>
      <c r="Y1968" s="3"/>
      <c r="Z1968" s="3"/>
      <c r="AA1968" s="3"/>
      <c r="AB1968" s="3"/>
      <c r="AC1968" s="3"/>
      <c r="AD1968" s="3"/>
      <c r="AE1968" s="3"/>
      <c r="AF1968" s="3">
        <f t="shared" si="44"/>
        <v>20</v>
      </c>
      <c r="AG1968" s="3">
        <f>_xlfn.ISOWEEKNUM(EDF[[#This Row],[Date]])</f>
        <v>4</v>
      </c>
      <c r="AH1968" s="3">
        <f>YEAR(EDF[[#This Row],[Date]])</f>
        <v>2024</v>
      </c>
      <c r="AI1968" s="3"/>
      <c r="AJ1968" s="3"/>
      <c r="AK1968" s="3"/>
    </row>
    <row r="1969" spans="1:37" x14ac:dyDescent="0.2">
      <c r="A1969" s="1">
        <v>45314.719502314816</v>
      </c>
      <c r="B1969" s="3" t="s">
        <v>135</v>
      </c>
      <c r="C1969" s="2">
        <v>45314</v>
      </c>
      <c r="D1969" s="3" t="s">
        <v>343</v>
      </c>
      <c r="E1969" s="3">
        <v>4</v>
      </c>
      <c r="F1969" s="3">
        <v>4</v>
      </c>
      <c r="G1969" s="3">
        <v>3</v>
      </c>
      <c r="H1969" s="3">
        <v>4</v>
      </c>
      <c r="I1969" s="3">
        <v>4</v>
      </c>
      <c r="J1969" s="3">
        <v>4</v>
      </c>
      <c r="K1969" s="3"/>
      <c r="L1969" s="3"/>
      <c r="M1969" s="3"/>
      <c r="N1969" s="3"/>
      <c r="O1969" s="3"/>
      <c r="P1969" s="3"/>
      <c r="Q1969" s="3"/>
      <c r="R1969" s="3"/>
      <c r="S1969" s="3"/>
      <c r="T1969" s="3"/>
      <c r="U1969" s="3"/>
      <c r="V1969" s="3"/>
      <c r="W1969" s="3"/>
      <c r="X1969" s="3"/>
      <c r="Y1969" s="3"/>
      <c r="Z1969" s="3"/>
      <c r="AA1969" s="3"/>
      <c r="AB1969" s="3"/>
      <c r="AC1969" s="3"/>
      <c r="AD1969" s="3"/>
      <c r="AE1969" s="3"/>
      <c r="AF1969" s="3">
        <f t="shared" si="44"/>
        <v>23</v>
      </c>
      <c r="AG1969" s="3">
        <f>_xlfn.ISOWEEKNUM(EDF[[#This Row],[Date]])</f>
        <v>4</v>
      </c>
      <c r="AH1969" s="3">
        <f>YEAR(EDF[[#This Row],[Date]])</f>
        <v>2024</v>
      </c>
      <c r="AI1969" s="3"/>
      <c r="AJ1969" s="3"/>
      <c r="AK1969" s="3"/>
    </row>
    <row r="1970" spans="1:37" x14ac:dyDescent="0.2">
      <c r="A1970" s="1">
        <v>45314.727685185186</v>
      </c>
      <c r="B1970" s="3" t="s">
        <v>87</v>
      </c>
      <c r="C1970" s="2">
        <v>45314</v>
      </c>
      <c r="D1970" s="3" t="s">
        <v>343</v>
      </c>
      <c r="E1970" s="3">
        <v>4</v>
      </c>
      <c r="F1970" s="3">
        <v>3</v>
      </c>
      <c r="G1970" s="3">
        <v>3</v>
      </c>
      <c r="H1970" s="3">
        <v>3</v>
      </c>
      <c r="I1970" s="3">
        <v>4</v>
      </c>
      <c r="J1970" s="3">
        <v>4</v>
      </c>
      <c r="K1970" s="3"/>
      <c r="L1970" s="3"/>
      <c r="M1970" s="3"/>
      <c r="N1970" s="3"/>
      <c r="O1970" s="3"/>
      <c r="P1970" s="3"/>
      <c r="Q1970" s="3"/>
      <c r="R1970" s="3"/>
      <c r="S1970" s="3"/>
      <c r="T1970" s="3"/>
      <c r="U1970" s="3"/>
      <c r="V1970" s="3"/>
      <c r="W1970" s="3"/>
      <c r="X1970" s="3"/>
      <c r="Y1970" s="3"/>
      <c r="Z1970" s="3"/>
      <c r="AA1970" s="3"/>
      <c r="AB1970" s="3"/>
      <c r="AC1970" s="3"/>
      <c r="AD1970" s="3"/>
      <c r="AE1970" s="3"/>
      <c r="AF1970" s="3">
        <f>SUM(E1970:J1970)</f>
        <v>21</v>
      </c>
      <c r="AG1970" s="3">
        <f>_xlfn.ISOWEEKNUM(EDF[[#This Row],[Date]])</f>
        <v>4</v>
      </c>
      <c r="AH1970" s="3">
        <f>YEAR(EDF[[#This Row],[Date]])</f>
        <v>2024</v>
      </c>
      <c r="AI1970" s="3"/>
      <c r="AJ1970" s="3"/>
      <c r="AK1970" s="3"/>
    </row>
    <row r="1971" spans="1:37" x14ac:dyDescent="0.2">
      <c r="A1971" s="1">
        <v>45314.729837962965</v>
      </c>
      <c r="B1971" s="3" t="s">
        <v>240</v>
      </c>
      <c r="C1971" s="2">
        <v>45314</v>
      </c>
      <c r="D1971" s="3" t="s">
        <v>344</v>
      </c>
      <c r="E1971" s="3">
        <v>3</v>
      </c>
      <c r="F1971" s="3">
        <v>3</v>
      </c>
      <c r="G1971" s="3">
        <v>3</v>
      </c>
      <c r="H1971" s="3">
        <v>2</v>
      </c>
      <c r="I1971" s="3">
        <v>4</v>
      </c>
      <c r="J1971" s="3">
        <v>4</v>
      </c>
      <c r="K1971" s="3"/>
      <c r="L1971" s="3"/>
      <c r="M1971" s="3"/>
      <c r="N1971" s="3"/>
      <c r="O1971" s="3"/>
      <c r="P1971" s="3"/>
      <c r="Q1971" s="3"/>
      <c r="R1971" s="3"/>
      <c r="S1971" s="3"/>
      <c r="T1971" s="3"/>
      <c r="U1971" s="3"/>
      <c r="V1971" s="3"/>
      <c r="W1971" s="3"/>
      <c r="X1971" s="3"/>
      <c r="Y1971" s="3"/>
      <c r="Z1971" s="3"/>
      <c r="AA1971" s="3"/>
      <c r="AB1971" s="3"/>
      <c r="AC1971" s="3"/>
      <c r="AD1971" s="3"/>
      <c r="AE1971" s="3"/>
      <c r="AF1971" s="3">
        <f>SUM(E1971:J1971)</f>
        <v>19</v>
      </c>
      <c r="AG1971" s="3">
        <f>_xlfn.ISOWEEKNUM(EDF[[#This Row],[Date]])</f>
        <v>4</v>
      </c>
      <c r="AH1971" s="3">
        <f>YEAR(EDF[[#This Row],[Date]])</f>
        <v>2024</v>
      </c>
      <c r="AI1971" s="3"/>
      <c r="AJ1971" s="3"/>
      <c r="AK1971" s="3"/>
    </row>
    <row r="1972" spans="1:37" x14ac:dyDescent="0.2">
      <c r="A1972" s="1">
        <v>45314.741215277776</v>
      </c>
      <c r="B1972" s="3" t="s">
        <v>93</v>
      </c>
      <c r="C1972" s="2">
        <v>45314</v>
      </c>
      <c r="D1972" s="3" t="s">
        <v>344</v>
      </c>
      <c r="E1972" s="3">
        <v>2</v>
      </c>
      <c r="F1972" s="3">
        <v>2</v>
      </c>
      <c r="G1972" s="3">
        <v>2</v>
      </c>
      <c r="H1972" s="3">
        <v>2</v>
      </c>
      <c r="I1972" s="3">
        <v>4</v>
      </c>
      <c r="J1972" s="3">
        <v>4</v>
      </c>
      <c r="K1972" s="3"/>
      <c r="L1972" s="3"/>
      <c r="M1972" s="3"/>
      <c r="N1972" s="3"/>
      <c r="O1972" s="3"/>
      <c r="P1972" s="3"/>
      <c r="Q1972" s="3"/>
      <c r="R1972" s="3"/>
      <c r="S1972" s="3"/>
      <c r="T1972" s="3"/>
      <c r="U1972" s="3"/>
      <c r="V1972" s="3"/>
      <c r="W1972" s="3"/>
      <c r="X1972" s="3"/>
      <c r="Y1972" s="3"/>
      <c r="Z1972" s="3"/>
      <c r="AA1972" s="3"/>
      <c r="AB1972" s="3"/>
      <c r="AC1972" s="3"/>
      <c r="AD1972" s="3"/>
      <c r="AE1972" s="3"/>
      <c r="AF1972" s="3">
        <f t="shared" ref="AF1972:AF1998" si="45">SUM(E1972:J1972)</f>
        <v>16</v>
      </c>
      <c r="AG1972" s="3">
        <f>_xlfn.ISOWEEKNUM(EDF[[#This Row],[Date]])</f>
        <v>4</v>
      </c>
      <c r="AH1972" s="3">
        <f>YEAR(EDF[[#This Row],[Date]])</f>
        <v>2024</v>
      </c>
      <c r="AI1972" s="3"/>
      <c r="AJ1972" s="3"/>
      <c r="AK1972" s="3"/>
    </row>
    <row r="1973" spans="1:37" x14ac:dyDescent="0.2">
      <c r="A1973" s="1">
        <v>45314.753425925926</v>
      </c>
      <c r="B1973" s="3" t="s">
        <v>243</v>
      </c>
      <c r="C1973" s="2">
        <v>45314</v>
      </c>
      <c r="D1973" s="3" t="s">
        <v>334</v>
      </c>
      <c r="E1973" s="3">
        <v>5</v>
      </c>
      <c r="F1973" s="3">
        <v>4</v>
      </c>
      <c r="G1973" s="3">
        <v>4</v>
      </c>
      <c r="H1973" s="3">
        <v>3</v>
      </c>
      <c r="I1973" s="3">
        <v>4</v>
      </c>
      <c r="J1973" s="3">
        <v>4</v>
      </c>
      <c r="K1973" s="3"/>
      <c r="L1973" s="3"/>
      <c r="M1973" s="3"/>
      <c r="N1973" s="3"/>
      <c r="O1973" s="3"/>
      <c r="P1973" s="3"/>
      <c r="Q1973" s="3"/>
      <c r="R1973" s="3"/>
      <c r="S1973" s="3"/>
      <c r="T1973" s="3"/>
      <c r="U1973" s="3"/>
      <c r="V1973" s="3"/>
      <c r="W1973" s="3"/>
      <c r="X1973" s="3"/>
      <c r="Y1973" s="3"/>
      <c r="Z1973" s="3"/>
      <c r="AA1973" s="3"/>
      <c r="AB1973" s="3"/>
      <c r="AC1973" s="3"/>
      <c r="AD1973" s="3"/>
      <c r="AE1973" s="3"/>
      <c r="AF1973" s="3">
        <f t="shared" si="45"/>
        <v>24</v>
      </c>
      <c r="AG1973" s="3">
        <f>_xlfn.ISOWEEKNUM(EDF[[#This Row],[Date]])</f>
        <v>4</v>
      </c>
      <c r="AH1973" s="3">
        <f>YEAR(EDF[[#This Row],[Date]])</f>
        <v>2024</v>
      </c>
      <c r="AI1973" s="3"/>
      <c r="AJ1973" s="3"/>
      <c r="AK1973" s="3"/>
    </row>
    <row r="1974" spans="1:37" x14ac:dyDescent="0.2">
      <c r="A1974" s="1">
        <v>45315.394293981481</v>
      </c>
      <c r="B1974" s="3" t="s">
        <v>367</v>
      </c>
      <c r="C1974" s="2">
        <v>45315</v>
      </c>
      <c r="D1974" s="3" t="s">
        <v>334</v>
      </c>
      <c r="E1974" s="3">
        <v>5</v>
      </c>
      <c r="F1974" s="3">
        <v>4</v>
      </c>
      <c r="G1974" s="3">
        <v>4</v>
      </c>
      <c r="H1974" s="3">
        <v>4</v>
      </c>
      <c r="I1974" s="3">
        <v>3</v>
      </c>
      <c r="J1974" s="3">
        <v>3</v>
      </c>
      <c r="K1974" s="3"/>
      <c r="L1974" s="3"/>
      <c r="M1974" s="3"/>
      <c r="N1974" s="3"/>
      <c r="O1974" s="3"/>
      <c r="P1974" s="3"/>
      <c r="Q1974" s="3"/>
      <c r="R1974" s="3"/>
      <c r="S1974" s="3"/>
      <c r="T1974" s="3"/>
      <c r="U1974" s="3"/>
      <c r="V1974" s="3"/>
      <c r="W1974" s="3"/>
      <c r="X1974" s="3"/>
      <c r="Y1974" s="3"/>
      <c r="Z1974" s="3"/>
      <c r="AA1974" s="3"/>
      <c r="AB1974" s="3"/>
      <c r="AC1974" s="3"/>
      <c r="AD1974" s="3"/>
      <c r="AE1974" s="3"/>
      <c r="AF1974" s="3">
        <f t="shared" si="45"/>
        <v>23</v>
      </c>
      <c r="AG1974" s="3">
        <f>_xlfn.ISOWEEKNUM(EDF[[#This Row],[Date]])</f>
        <v>4</v>
      </c>
      <c r="AH1974" s="3">
        <f>YEAR(EDF[[#This Row],[Date]])</f>
        <v>2024</v>
      </c>
      <c r="AI1974" s="3"/>
      <c r="AJ1974" s="3"/>
      <c r="AK1974" s="3"/>
    </row>
    <row r="1975" spans="1:37" x14ac:dyDescent="0.2">
      <c r="A1975" s="1">
        <v>45315.405150462961</v>
      </c>
      <c r="B1975" s="3" t="s">
        <v>191</v>
      </c>
      <c r="C1975" s="2">
        <v>45315</v>
      </c>
      <c r="D1975" s="3" t="s">
        <v>334</v>
      </c>
      <c r="E1975" s="3">
        <v>4</v>
      </c>
      <c r="F1975" s="3">
        <v>4</v>
      </c>
      <c r="G1975" s="3">
        <v>5</v>
      </c>
      <c r="H1975" s="3">
        <v>4</v>
      </c>
      <c r="I1975" s="3">
        <v>5</v>
      </c>
      <c r="J1975" s="3">
        <v>5</v>
      </c>
      <c r="K1975" s="3"/>
      <c r="L1975" s="3">
        <v>2</v>
      </c>
      <c r="M1975" s="3"/>
      <c r="N1975" s="3"/>
      <c r="O1975" s="3"/>
      <c r="P1975" s="3"/>
      <c r="Q1975" s="3"/>
      <c r="R1975" s="3"/>
      <c r="S1975" s="3"/>
      <c r="T1975" s="3"/>
      <c r="U1975" s="3"/>
      <c r="V1975" s="3"/>
      <c r="W1975" s="3"/>
      <c r="X1975" s="3"/>
      <c r="Y1975" s="3"/>
      <c r="Z1975" s="3"/>
      <c r="AA1975" s="3"/>
      <c r="AB1975" s="3"/>
      <c r="AC1975" s="3"/>
      <c r="AD1975" s="3" t="s">
        <v>339</v>
      </c>
      <c r="AE1975" s="3"/>
      <c r="AF1975" s="3">
        <f t="shared" si="45"/>
        <v>27</v>
      </c>
      <c r="AG1975" s="3">
        <f>_xlfn.ISOWEEKNUM(EDF[[#This Row],[Date]])</f>
        <v>4</v>
      </c>
      <c r="AH1975" s="3">
        <f>YEAR(EDF[[#This Row],[Date]])</f>
        <v>2024</v>
      </c>
      <c r="AI1975" s="3"/>
      <c r="AJ1975" s="3"/>
      <c r="AK1975" s="3"/>
    </row>
    <row r="1976" spans="1:37" x14ac:dyDescent="0.2">
      <c r="A1976" s="1">
        <v>45315.417847222219</v>
      </c>
      <c r="B1976" s="3" t="s">
        <v>496</v>
      </c>
      <c r="C1976" s="2">
        <v>45315</v>
      </c>
      <c r="D1976" s="3" t="s">
        <v>334</v>
      </c>
      <c r="E1976" s="3">
        <v>4</v>
      </c>
      <c r="F1976" s="3">
        <v>4</v>
      </c>
      <c r="G1976" s="3">
        <v>4</v>
      </c>
      <c r="H1976" s="3">
        <v>4</v>
      </c>
      <c r="I1976" s="3">
        <v>4</v>
      </c>
      <c r="J1976" s="3">
        <v>4</v>
      </c>
      <c r="K1976" s="3"/>
      <c r="L1976" s="3">
        <v>5</v>
      </c>
      <c r="M1976" s="3"/>
      <c r="N1976" s="3"/>
      <c r="O1976" s="3"/>
      <c r="P1976" s="3"/>
      <c r="Q1976" s="3"/>
      <c r="R1976" s="3"/>
      <c r="S1976" s="3"/>
      <c r="T1976" s="3"/>
      <c r="U1976" s="3"/>
      <c r="V1976" s="3"/>
      <c r="W1976" s="3" t="s">
        <v>335</v>
      </c>
      <c r="X1976" s="3"/>
      <c r="Y1976" s="3"/>
      <c r="Z1976" s="3"/>
      <c r="AA1976" s="3"/>
      <c r="AB1976" s="3"/>
      <c r="AC1976" s="3"/>
      <c r="AD1976" s="3"/>
      <c r="AE1976" s="3"/>
      <c r="AF1976" s="3">
        <f t="shared" si="45"/>
        <v>24</v>
      </c>
      <c r="AG1976" s="3">
        <f>_xlfn.ISOWEEKNUM(EDF[[#This Row],[Date]])</f>
        <v>4</v>
      </c>
      <c r="AH1976" s="3">
        <f>YEAR(EDF[[#This Row],[Date]])</f>
        <v>2024</v>
      </c>
      <c r="AI1976" s="3"/>
      <c r="AJ1976" s="3"/>
      <c r="AK1976" s="3"/>
    </row>
    <row r="1977" spans="1:37" x14ac:dyDescent="0.2">
      <c r="A1977" s="1">
        <v>45315.45417824074</v>
      </c>
      <c r="B1977" s="3" t="s">
        <v>78</v>
      </c>
      <c r="C1977" s="2">
        <v>45315</v>
      </c>
      <c r="D1977" s="3" t="s">
        <v>334</v>
      </c>
      <c r="E1977" s="3">
        <v>3</v>
      </c>
      <c r="F1977" s="3">
        <v>3</v>
      </c>
      <c r="G1977" s="3">
        <v>3</v>
      </c>
      <c r="H1977" s="3">
        <v>2</v>
      </c>
      <c r="I1977" s="3">
        <v>3</v>
      </c>
      <c r="J1977" s="3">
        <v>4</v>
      </c>
      <c r="K1977" s="3" t="s">
        <v>574</v>
      </c>
      <c r="L1977" s="3">
        <v>3</v>
      </c>
      <c r="M1977" s="3"/>
      <c r="N1977" s="3"/>
      <c r="O1977" s="3"/>
      <c r="P1977" s="3"/>
      <c r="Q1977" s="3"/>
      <c r="R1977" s="3"/>
      <c r="S1977" s="3"/>
      <c r="T1977" s="3"/>
      <c r="U1977" s="3"/>
      <c r="V1977" s="3"/>
      <c r="W1977" s="3"/>
      <c r="X1977" s="3"/>
      <c r="Y1977" s="3"/>
      <c r="Z1977" s="3"/>
      <c r="AA1977" s="3"/>
      <c r="AB1977" s="3"/>
      <c r="AC1977" s="3" t="s">
        <v>337</v>
      </c>
      <c r="AD1977" s="3"/>
      <c r="AE1977" s="3" t="s">
        <v>575</v>
      </c>
      <c r="AF1977" s="3">
        <f t="shared" si="45"/>
        <v>18</v>
      </c>
      <c r="AG1977" s="3">
        <f>_xlfn.ISOWEEKNUM(EDF[[#This Row],[Date]])</f>
        <v>4</v>
      </c>
      <c r="AH1977" s="3">
        <f>YEAR(EDF[[#This Row],[Date]])</f>
        <v>2024</v>
      </c>
      <c r="AI1977" s="3"/>
      <c r="AJ1977" s="3"/>
      <c r="AK1977" s="3"/>
    </row>
    <row r="1978" spans="1:37" x14ac:dyDescent="0.2">
      <c r="A1978" s="1">
        <v>45315.454317129632</v>
      </c>
      <c r="B1978" s="3" t="s">
        <v>99</v>
      </c>
      <c r="C1978" s="2">
        <v>45315</v>
      </c>
      <c r="D1978" s="3" t="s">
        <v>343</v>
      </c>
      <c r="E1978" s="3">
        <v>4</v>
      </c>
      <c r="F1978" s="3">
        <v>2</v>
      </c>
      <c r="G1978" s="3">
        <v>4</v>
      </c>
      <c r="H1978" s="3">
        <v>3</v>
      </c>
      <c r="I1978" s="3">
        <v>3</v>
      </c>
      <c r="J1978" s="3">
        <v>4</v>
      </c>
      <c r="K1978" s="3"/>
      <c r="L1978" s="3"/>
      <c r="M1978" s="3"/>
      <c r="N1978" s="3"/>
      <c r="O1978" s="3"/>
      <c r="P1978" s="3"/>
      <c r="Q1978" s="3"/>
      <c r="R1978" s="3"/>
      <c r="S1978" s="3"/>
      <c r="T1978" s="3"/>
      <c r="U1978" s="3"/>
      <c r="V1978" s="3"/>
      <c r="W1978" s="3"/>
      <c r="X1978" s="3"/>
      <c r="Y1978" s="3"/>
      <c r="Z1978" s="3"/>
      <c r="AA1978" s="3"/>
      <c r="AB1978" s="3"/>
      <c r="AC1978" s="3"/>
      <c r="AD1978" s="3"/>
      <c r="AE1978" s="3"/>
      <c r="AF1978" s="3">
        <f t="shared" si="45"/>
        <v>20</v>
      </c>
      <c r="AG1978" s="3">
        <f>_xlfn.ISOWEEKNUM(EDF[[#This Row],[Date]])</f>
        <v>4</v>
      </c>
      <c r="AH1978" s="3">
        <f>YEAR(EDF[[#This Row],[Date]])</f>
        <v>2024</v>
      </c>
      <c r="AI1978" s="3"/>
      <c r="AJ1978" s="3"/>
      <c r="AK1978" s="3"/>
    </row>
    <row r="1979" spans="1:37" x14ac:dyDescent="0.2">
      <c r="A1979" s="1">
        <v>45315.455706018518</v>
      </c>
      <c r="B1979" s="3" t="s">
        <v>414</v>
      </c>
      <c r="C1979" s="2">
        <v>45315</v>
      </c>
      <c r="D1979" s="3" t="s">
        <v>343</v>
      </c>
      <c r="E1979" s="3">
        <v>5</v>
      </c>
      <c r="F1979" s="3">
        <v>5</v>
      </c>
      <c r="G1979" s="3">
        <v>3</v>
      </c>
      <c r="H1979" s="3">
        <v>4</v>
      </c>
      <c r="I1979" s="3">
        <v>4</v>
      </c>
      <c r="J1979" s="3">
        <v>5</v>
      </c>
      <c r="K1979" s="3"/>
      <c r="L1979" s="3"/>
      <c r="M1979" s="3"/>
      <c r="N1979" s="3"/>
      <c r="O1979" s="3"/>
      <c r="P1979" s="3"/>
      <c r="Q1979" s="3"/>
      <c r="R1979" s="3"/>
      <c r="S1979" s="3"/>
      <c r="T1979" s="3"/>
      <c r="U1979" s="3"/>
      <c r="V1979" s="3"/>
      <c r="W1979" s="3"/>
      <c r="X1979" s="3"/>
      <c r="Y1979" s="3"/>
      <c r="Z1979" s="3"/>
      <c r="AA1979" s="3"/>
      <c r="AB1979" s="3"/>
      <c r="AC1979" s="3"/>
      <c r="AD1979" s="3"/>
      <c r="AE1979" s="3"/>
      <c r="AF1979" s="3">
        <f t="shared" si="45"/>
        <v>26</v>
      </c>
      <c r="AG1979" s="3">
        <f>_xlfn.ISOWEEKNUM(EDF[[#This Row],[Date]])</f>
        <v>4</v>
      </c>
      <c r="AH1979" s="3">
        <f>YEAR(EDF[[#This Row],[Date]])</f>
        <v>2024</v>
      </c>
      <c r="AI1979" s="3"/>
      <c r="AJ1979" s="3"/>
      <c r="AK1979" s="3"/>
    </row>
    <row r="1980" spans="1:37" x14ac:dyDescent="0.2">
      <c r="A1980" s="1">
        <v>45315.490543981483</v>
      </c>
      <c r="B1980" s="3" t="s">
        <v>93</v>
      </c>
      <c r="C1980" s="2">
        <v>45315</v>
      </c>
      <c r="D1980" s="3" t="s">
        <v>344</v>
      </c>
      <c r="E1980" s="3">
        <v>3</v>
      </c>
      <c r="F1980" s="3">
        <v>3</v>
      </c>
      <c r="G1980" s="3">
        <v>2</v>
      </c>
      <c r="H1980" s="3">
        <v>2</v>
      </c>
      <c r="I1980" s="3">
        <v>3</v>
      </c>
      <c r="J1980" s="3">
        <v>4</v>
      </c>
      <c r="K1980" s="3"/>
      <c r="L1980" s="3"/>
      <c r="M1980" s="3"/>
      <c r="N1980" s="3"/>
      <c r="O1980" s="3"/>
      <c r="P1980" s="3"/>
      <c r="Q1980" s="3"/>
      <c r="R1980" s="3"/>
      <c r="S1980" s="3"/>
      <c r="T1980" s="3"/>
      <c r="U1980" s="3"/>
      <c r="V1980" s="3"/>
      <c r="W1980" s="3"/>
      <c r="X1980" s="3"/>
      <c r="Y1980" s="3"/>
      <c r="Z1980" s="3"/>
      <c r="AA1980" s="3"/>
      <c r="AB1980" s="3"/>
      <c r="AC1980" s="3"/>
      <c r="AD1980" s="3"/>
      <c r="AE1980" s="3"/>
      <c r="AF1980" s="3">
        <f t="shared" si="45"/>
        <v>17</v>
      </c>
      <c r="AG1980" s="3">
        <f>_xlfn.ISOWEEKNUM(EDF[[#This Row],[Date]])</f>
        <v>4</v>
      </c>
      <c r="AH1980" s="3">
        <f>YEAR(EDF[[#This Row],[Date]])</f>
        <v>2024</v>
      </c>
      <c r="AI1980" s="3"/>
      <c r="AJ1980" s="3"/>
      <c r="AK1980" s="3"/>
    </row>
    <row r="1981" spans="1:37" x14ac:dyDescent="0.2">
      <c r="A1981" s="1">
        <v>45315.491712962961</v>
      </c>
      <c r="B1981" s="3" t="s">
        <v>112</v>
      </c>
      <c r="C1981" s="2">
        <v>45315</v>
      </c>
      <c r="D1981" s="3" t="s">
        <v>336</v>
      </c>
      <c r="E1981" s="3">
        <v>3</v>
      </c>
      <c r="F1981" s="3">
        <v>3</v>
      </c>
      <c r="G1981" s="3">
        <v>2</v>
      </c>
      <c r="H1981" s="3">
        <v>3</v>
      </c>
      <c r="I1981" s="3">
        <v>3</v>
      </c>
      <c r="J1981" s="3">
        <v>4</v>
      </c>
      <c r="K1981" s="3"/>
      <c r="L1981" s="3"/>
      <c r="M1981" s="3"/>
      <c r="N1981" s="3"/>
      <c r="O1981" s="3"/>
      <c r="P1981" s="3"/>
      <c r="Q1981" s="3"/>
      <c r="R1981" s="3"/>
      <c r="S1981" s="3"/>
      <c r="T1981" s="3"/>
      <c r="U1981" s="3"/>
      <c r="V1981" s="3"/>
      <c r="W1981" s="3"/>
      <c r="X1981" s="3"/>
      <c r="Y1981" s="3"/>
      <c r="Z1981" s="3"/>
      <c r="AA1981" s="3"/>
      <c r="AB1981" s="3"/>
      <c r="AC1981" s="3"/>
      <c r="AD1981" s="3"/>
      <c r="AE1981" s="3"/>
      <c r="AF1981" s="3">
        <f t="shared" si="45"/>
        <v>18</v>
      </c>
      <c r="AG1981" s="3">
        <f>_xlfn.ISOWEEKNUM(EDF[[#This Row],[Date]])</f>
        <v>4</v>
      </c>
      <c r="AH1981" s="3">
        <f>YEAR(EDF[[#This Row],[Date]])</f>
        <v>2024</v>
      </c>
      <c r="AI1981" s="3"/>
      <c r="AJ1981" s="3"/>
      <c r="AK1981" s="3"/>
    </row>
    <row r="1982" spans="1:37" x14ac:dyDescent="0.2">
      <c r="A1982" s="1">
        <v>45315.512141203704</v>
      </c>
      <c r="B1982" s="3" t="s">
        <v>167</v>
      </c>
      <c r="C1982" s="2">
        <v>45315</v>
      </c>
      <c r="D1982" s="3" t="s">
        <v>344</v>
      </c>
      <c r="E1982" s="3">
        <v>4</v>
      </c>
      <c r="F1982" s="3">
        <v>4</v>
      </c>
      <c r="G1982" s="3">
        <v>4</v>
      </c>
      <c r="H1982" s="3">
        <v>3</v>
      </c>
      <c r="I1982" s="3">
        <v>4</v>
      </c>
      <c r="J1982" s="3">
        <v>4</v>
      </c>
      <c r="K1982" s="3"/>
      <c r="L1982" s="3"/>
      <c r="M1982" s="3"/>
      <c r="N1982" s="3"/>
      <c r="O1982" s="3"/>
      <c r="P1982" s="3"/>
      <c r="Q1982" s="3"/>
      <c r="R1982" s="3"/>
      <c r="S1982" s="3"/>
      <c r="T1982" s="3"/>
      <c r="U1982" s="3"/>
      <c r="V1982" s="3"/>
      <c r="W1982" s="3"/>
      <c r="X1982" s="3"/>
      <c r="Y1982" s="3"/>
      <c r="Z1982" s="3"/>
      <c r="AA1982" s="3"/>
      <c r="AB1982" s="3"/>
      <c r="AC1982" s="3"/>
      <c r="AD1982" s="3"/>
      <c r="AE1982" s="3"/>
      <c r="AF1982" s="3">
        <f t="shared" si="45"/>
        <v>23</v>
      </c>
      <c r="AG1982" s="3">
        <f>_xlfn.ISOWEEKNUM(EDF[[#This Row],[Date]])</f>
        <v>4</v>
      </c>
      <c r="AH1982" s="3">
        <f>YEAR(EDF[[#This Row],[Date]])</f>
        <v>2024</v>
      </c>
      <c r="AI1982" s="3"/>
      <c r="AJ1982" s="3"/>
      <c r="AK1982" s="3"/>
    </row>
    <row r="1983" spans="1:37" x14ac:dyDescent="0.2">
      <c r="A1983" s="1">
        <v>45315.570972222224</v>
      </c>
      <c r="B1983" s="3" t="s">
        <v>77</v>
      </c>
      <c r="C1983" s="2">
        <v>45315</v>
      </c>
      <c r="D1983" s="3" t="s">
        <v>344</v>
      </c>
      <c r="E1983" s="3">
        <v>3</v>
      </c>
      <c r="F1983" s="3">
        <v>2</v>
      </c>
      <c r="G1983" s="3">
        <v>2</v>
      </c>
      <c r="H1983" s="3">
        <v>3</v>
      </c>
      <c r="I1983" s="3">
        <v>3</v>
      </c>
      <c r="J1983" s="3">
        <v>4</v>
      </c>
      <c r="K1983" s="3"/>
      <c r="L1983" s="3"/>
      <c r="M1983" s="3"/>
      <c r="N1983" s="3"/>
      <c r="O1983" s="3"/>
      <c r="P1983" s="3"/>
      <c r="Q1983" s="3"/>
      <c r="R1983" s="3"/>
      <c r="S1983" s="3"/>
      <c r="T1983" s="3"/>
      <c r="U1983" s="3"/>
      <c r="V1983" s="3"/>
      <c r="W1983" s="3"/>
      <c r="X1983" s="3"/>
      <c r="Y1983" s="3"/>
      <c r="Z1983" s="3"/>
      <c r="AA1983" s="3"/>
      <c r="AB1983" s="3"/>
      <c r="AC1983" s="3"/>
      <c r="AD1983" s="3"/>
      <c r="AE1983" s="3"/>
      <c r="AF1983" s="3">
        <f t="shared" si="45"/>
        <v>17</v>
      </c>
      <c r="AG1983" s="3">
        <f>_xlfn.ISOWEEKNUM(EDF[[#This Row],[Date]])</f>
        <v>4</v>
      </c>
      <c r="AH1983" s="3">
        <f>YEAR(EDF[[#This Row],[Date]])</f>
        <v>2024</v>
      </c>
      <c r="AI1983" s="3"/>
      <c r="AJ1983" s="3"/>
      <c r="AK1983" s="3"/>
    </row>
    <row r="1984" spans="1:37" x14ac:dyDescent="0.2">
      <c r="A1984" s="1">
        <v>45315.62599537037</v>
      </c>
      <c r="B1984" s="3" t="s">
        <v>80</v>
      </c>
      <c r="C1984" s="2">
        <v>45315</v>
      </c>
      <c r="D1984" s="3" t="s">
        <v>344</v>
      </c>
      <c r="E1984" s="3">
        <v>4</v>
      </c>
      <c r="F1984" s="3">
        <v>2</v>
      </c>
      <c r="G1984" s="3">
        <v>3</v>
      </c>
      <c r="H1984" s="3">
        <v>3</v>
      </c>
      <c r="I1984" s="3">
        <v>2</v>
      </c>
      <c r="J1984" s="3">
        <v>3</v>
      </c>
      <c r="K1984" s="3" t="s">
        <v>576</v>
      </c>
      <c r="L1984" s="3"/>
      <c r="M1984" s="3"/>
      <c r="N1984" s="3"/>
      <c r="O1984" s="3"/>
      <c r="P1984" s="3"/>
      <c r="Q1984" s="3"/>
      <c r="R1984" s="3"/>
      <c r="S1984" s="3"/>
      <c r="T1984" s="3"/>
      <c r="U1984" s="3"/>
      <c r="V1984" s="3"/>
      <c r="W1984" s="3"/>
      <c r="X1984" s="3"/>
      <c r="Y1984" s="3"/>
      <c r="Z1984" s="3"/>
      <c r="AA1984" s="3"/>
      <c r="AB1984" s="3"/>
      <c r="AC1984" s="3"/>
      <c r="AD1984" s="3"/>
      <c r="AE1984" s="3"/>
      <c r="AF1984" s="3">
        <f t="shared" si="45"/>
        <v>17</v>
      </c>
      <c r="AG1984" s="3">
        <f>_xlfn.ISOWEEKNUM(EDF[[#This Row],[Date]])</f>
        <v>4</v>
      </c>
      <c r="AH1984" s="3">
        <f>YEAR(EDF[[#This Row],[Date]])</f>
        <v>2024</v>
      </c>
      <c r="AI1984" s="3"/>
      <c r="AJ1984" s="3"/>
      <c r="AK1984" s="3"/>
    </row>
    <row r="1985" spans="1:37" x14ac:dyDescent="0.2">
      <c r="A1985" s="1">
        <v>45315.665810185186</v>
      </c>
      <c r="B1985" s="3" t="s">
        <v>171</v>
      </c>
      <c r="C1985" s="2">
        <v>45315</v>
      </c>
      <c r="D1985" s="3" t="s">
        <v>334</v>
      </c>
      <c r="E1985" s="3">
        <v>4</v>
      </c>
      <c r="F1985" s="3">
        <v>3</v>
      </c>
      <c r="G1985" s="3">
        <v>1</v>
      </c>
      <c r="H1985" s="3">
        <v>2</v>
      </c>
      <c r="I1985" s="3">
        <v>3</v>
      </c>
      <c r="J1985" s="3">
        <v>3</v>
      </c>
      <c r="K1985" s="3"/>
      <c r="L1985" s="3">
        <v>7</v>
      </c>
      <c r="M1985" s="3"/>
      <c r="N1985" s="3"/>
      <c r="O1985" s="3"/>
      <c r="P1985" s="3"/>
      <c r="Q1985" s="3"/>
      <c r="R1985" s="3"/>
      <c r="S1985" s="3"/>
      <c r="T1985" s="3"/>
      <c r="U1985" s="3"/>
      <c r="V1985" s="3"/>
      <c r="W1985" s="3"/>
      <c r="X1985" s="3"/>
      <c r="Y1985" s="3"/>
      <c r="Z1985" s="3"/>
      <c r="AA1985" s="3"/>
      <c r="AB1985" s="3"/>
      <c r="AC1985" s="3" t="s">
        <v>337</v>
      </c>
      <c r="AD1985" s="3"/>
      <c r="AE1985" s="3"/>
      <c r="AF1985" s="3">
        <f t="shared" si="45"/>
        <v>16</v>
      </c>
      <c r="AG1985" s="3">
        <f>_xlfn.ISOWEEKNUM(EDF[[#This Row],[Date]])</f>
        <v>4</v>
      </c>
      <c r="AH1985" s="3">
        <f>YEAR(EDF[[#This Row],[Date]])</f>
        <v>2024</v>
      </c>
      <c r="AI1985" s="3"/>
      <c r="AJ1985" s="3"/>
      <c r="AK1985" s="3"/>
    </row>
    <row r="1986" spans="1:37" x14ac:dyDescent="0.2">
      <c r="A1986" s="1">
        <v>45315.681631944448</v>
      </c>
      <c r="B1986" s="3" t="s">
        <v>109</v>
      </c>
      <c r="C1986" s="2">
        <v>45315</v>
      </c>
      <c r="D1986" s="3" t="s">
        <v>334</v>
      </c>
      <c r="E1986" s="3">
        <v>2</v>
      </c>
      <c r="F1986" s="3">
        <v>3</v>
      </c>
      <c r="G1986" s="3">
        <v>3</v>
      </c>
      <c r="H1986" s="3">
        <v>4</v>
      </c>
      <c r="I1986" s="3">
        <v>3</v>
      </c>
      <c r="J1986" s="3">
        <v>5</v>
      </c>
      <c r="K1986" s="3"/>
      <c r="L1986" s="3">
        <v>4</v>
      </c>
      <c r="M1986" s="3" t="s">
        <v>335</v>
      </c>
      <c r="N1986" s="3"/>
      <c r="O1986" s="3"/>
      <c r="P1986" s="3"/>
      <c r="Q1986" s="3"/>
      <c r="R1986" s="3" t="s">
        <v>335</v>
      </c>
      <c r="S1986" s="3"/>
      <c r="T1986" s="3"/>
      <c r="U1986" s="3"/>
      <c r="V1986" s="3"/>
      <c r="W1986" s="3"/>
      <c r="X1986" s="3"/>
      <c r="Y1986" s="3"/>
      <c r="Z1986" s="3"/>
      <c r="AA1986" s="3"/>
      <c r="AB1986" s="3"/>
      <c r="AC1986" s="3"/>
      <c r="AD1986" s="3"/>
      <c r="AE1986" s="3"/>
      <c r="AF1986" s="3">
        <f t="shared" si="45"/>
        <v>20</v>
      </c>
      <c r="AG1986" s="3">
        <f>_xlfn.ISOWEEKNUM(EDF[[#This Row],[Date]])</f>
        <v>4</v>
      </c>
      <c r="AH1986" s="3">
        <f>YEAR(EDF[[#This Row],[Date]])</f>
        <v>2024</v>
      </c>
      <c r="AI1986" s="3"/>
      <c r="AJ1986" s="3"/>
      <c r="AK1986" s="3"/>
    </row>
    <row r="1987" spans="1:37" x14ac:dyDescent="0.2">
      <c r="A1987" s="1">
        <v>45315.683159722219</v>
      </c>
      <c r="B1987" s="3" t="s">
        <v>243</v>
      </c>
      <c r="C1987" s="2">
        <v>45315</v>
      </c>
      <c r="D1987" s="3" t="s">
        <v>334</v>
      </c>
      <c r="E1987" s="3">
        <v>3</v>
      </c>
      <c r="F1987" s="3">
        <v>3</v>
      </c>
      <c r="G1987" s="3">
        <v>3</v>
      </c>
      <c r="H1987" s="3">
        <v>3</v>
      </c>
      <c r="I1987" s="3">
        <v>4</v>
      </c>
      <c r="J1987" s="3">
        <v>5</v>
      </c>
      <c r="K1987" s="3"/>
      <c r="L1987" s="3"/>
      <c r="M1987" s="3"/>
      <c r="N1987" s="3"/>
      <c r="O1987" s="3"/>
      <c r="P1987" s="3"/>
      <c r="Q1987" s="3"/>
      <c r="R1987" s="3"/>
      <c r="S1987" s="3"/>
      <c r="T1987" s="3"/>
      <c r="U1987" s="3"/>
      <c r="V1987" s="3"/>
      <c r="W1987" s="3"/>
      <c r="X1987" s="3"/>
      <c r="Y1987" s="3"/>
      <c r="Z1987" s="3"/>
      <c r="AA1987" s="3"/>
      <c r="AB1987" s="3"/>
      <c r="AC1987" s="3"/>
      <c r="AD1987" s="3"/>
      <c r="AE1987" s="3"/>
      <c r="AF1987" s="3">
        <f t="shared" si="45"/>
        <v>21</v>
      </c>
      <c r="AG1987" s="3">
        <f>_xlfn.ISOWEEKNUM(EDF[[#This Row],[Date]])</f>
        <v>4</v>
      </c>
      <c r="AH1987" s="3">
        <f>YEAR(EDF[[#This Row],[Date]])</f>
        <v>2024</v>
      </c>
      <c r="AI1987" s="3"/>
      <c r="AJ1987" s="3"/>
      <c r="AK1987" s="3"/>
    </row>
    <row r="1988" spans="1:37" x14ac:dyDescent="0.2">
      <c r="A1988" s="1">
        <v>45315.693645833337</v>
      </c>
      <c r="B1988" s="3" t="s">
        <v>188</v>
      </c>
      <c r="C1988" s="2">
        <v>45315</v>
      </c>
      <c r="D1988" s="3" t="s">
        <v>343</v>
      </c>
      <c r="E1988" s="3">
        <v>4</v>
      </c>
      <c r="F1988" s="3">
        <v>4</v>
      </c>
      <c r="G1988" s="3">
        <v>4</v>
      </c>
      <c r="H1988" s="3">
        <v>3</v>
      </c>
      <c r="I1988" s="3">
        <v>4</v>
      </c>
      <c r="J1988" s="3">
        <v>4</v>
      </c>
      <c r="K1988" s="3"/>
      <c r="L1988" s="3"/>
      <c r="M1988" s="3"/>
      <c r="N1988" s="3"/>
      <c r="O1988" s="3"/>
      <c r="P1988" s="3"/>
      <c r="Q1988" s="3"/>
      <c r="R1988" s="3"/>
      <c r="S1988" s="3"/>
      <c r="T1988" s="3"/>
      <c r="U1988" s="3"/>
      <c r="V1988" s="3"/>
      <c r="W1988" s="3"/>
      <c r="X1988" s="3"/>
      <c r="Y1988" s="3"/>
      <c r="Z1988" s="3"/>
      <c r="AA1988" s="3"/>
      <c r="AB1988" s="3"/>
      <c r="AC1988" s="3"/>
      <c r="AD1988" s="3"/>
      <c r="AE1988" s="3"/>
      <c r="AF1988" s="3">
        <f t="shared" si="45"/>
        <v>23</v>
      </c>
      <c r="AG1988" s="3">
        <f>_xlfn.ISOWEEKNUM(EDF[[#This Row],[Date]])</f>
        <v>4</v>
      </c>
      <c r="AH1988" s="3">
        <f>YEAR(EDF[[#This Row],[Date]])</f>
        <v>2024</v>
      </c>
      <c r="AI1988" s="3"/>
      <c r="AJ1988" s="3"/>
      <c r="AK1988" s="3"/>
    </row>
    <row r="1989" spans="1:37" x14ac:dyDescent="0.2">
      <c r="A1989" s="1">
        <v>45315.696122685185</v>
      </c>
      <c r="B1989" s="3" t="s">
        <v>106</v>
      </c>
      <c r="C1989" s="2">
        <v>45315</v>
      </c>
      <c r="D1989" s="3" t="s">
        <v>344</v>
      </c>
      <c r="E1989" s="3">
        <v>4</v>
      </c>
      <c r="F1989" s="3">
        <v>4</v>
      </c>
      <c r="G1989" s="3">
        <v>2</v>
      </c>
      <c r="H1989" s="3">
        <v>3</v>
      </c>
      <c r="I1989" s="3">
        <v>4</v>
      </c>
      <c r="J1989" s="3">
        <v>4</v>
      </c>
      <c r="K1989" s="3" t="s">
        <v>150</v>
      </c>
      <c r="L1989" s="3"/>
      <c r="M1989" s="3"/>
      <c r="N1989" s="3"/>
      <c r="O1989" s="3"/>
      <c r="P1989" s="3"/>
      <c r="Q1989" s="3"/>
      <c r="R1989" s="3"/>
      <c r="S1989" s="3"/>
      <c r="T1989" s="3"/>
      <c r="U1989" s="3"/>
      <c r="V1989" s="3"/>
      <c r="W1989" s="3"/>
      <c r="X1989" s="3"/>
      <c r="Y1989" s="3"/>
      <c r="Z1989" s="3"/>
      <c r="AA1989" s="3"/>
      <c r="AB1989" s="3"/>
      <c r="AC1989" s="3"/>
      <c r="AD1989" s="3"/>
      <c r="AE1989" s="3"/>
      <c r="AF1989" s="3">
        <f t="shared" si="45"/>
        <v>21</v>
      </c>
      <c r="AG1989" s="3">
        <f>_xlfn.ISOWEEKNUM(EDF[[#This Row],[Date]])</f>
        <v>4</v>
      </c>
      <c r="AH1989" s="3">
        <f>YEAR(EDF[[#This Row],[Date]])</f>
        <v>2024</v>
      </c>
      <c r="AI1989" s="3"/>
      <c r="AJ1989" s="3"/>
      <c r="AK1989" s="3"/>
    </row>
    <row r="1990" spans="1:37" x14ac:dyDescent="0.2">
      <c r="A1990" s="1">
        <v>45315.697905092595</v>
      </c>
      <c r="B1990" s="3" t="s">
        <v>95</v>
      </c>
      <c r="C1990" s="2">
        <v>45315</v>
      </c>
      <c r="D1990" s="3" t="s">
        <v>344</v>
      </c>
      <c r="E1990" s="3">
        <v>3</v>
      </c>
      <c r="F1990" s="3">
        <v>2</v>
      </c>
      <c r="G1990" s="3">
        <v>3</v>
      </c>
      <c r="H1990" s="3">
        <v>2</v>
      </c>
      <c r="I1990" s="3">
        <v>3</v>
      </c>
      <c r="J1990" s="3">
        <v>3</v>
      </c>
      <c r="K1990" s="3"/>
      <c r="L1990" s="3">
        <v>5</v>
      </c>
      <c r="M1990" s="3"/>
      <c r="N1990" s="3"/>
      <c r="O1990" s="3"/>
      <c r="P1990" s="3"/>
      <c r="Q1990" s="3"/>
      <c r="R1990" s="3" t="s">
        <v>339</v>
      </c>
      <c r="S1990" s="3"/>
      <c r="T1990" s="3"/>
      <c r="U1990" s="3"/>
      <c r="V1990" s="3"/>
      <c r="W1990" s="3"/>
      <c r="X1990" s="3"/>
      <c r="Y1990" s="3"/>
      <c r="Z1990" s="3"/>
      <c r="AA1990" s="3"/>
      <c r="AB1990" s="3"/>
      <c r="AC1990" s="3"/>
      <c r="AD1990" s="3"/>
      <c r="AE1990" s="3" t="s">
        <v>577</v>
      </c>
      <c r="AF1990" s="3">
        <f t="shared" si="45"/>
        <v>16</v>
      </c>
      <c r="AG1990" s="3">
        <f>_xlfn.ISOWEEKNUM(EDF[[#This Row],[Date]])</f>
        <v>4</v>
      </c>
      <c r="AH1990" s="3">
        <f>YEAR(EDF[[#This Row],[Date]])</f>
        <v>2024</v>
      </c>
      <c r="AI1990" s="3"/>
      <c r="AJ1990" s="3"/>
      <c r="AK1990" s="3"/>
    </row>
    <row r="1991" spans="1:37" x14ac:dyDescent="0.2">
      <c r="A1991" s="1">
        <v>45315.698622685188</v>
      </c>
      <c r="B1991" s="3" t="s">
        <v>89</v>
      </c>
      <c r="C1991" s="2">
        <v>45315</v>
      </c>
      <c r="D1991" s="3" t="s">
        <v>344</v>
      </c>
      <c r="E1991" s="3">
        <v>4</v>
      </c>
      <c r="F1991" s="3">
        <v>4</v>
      </c>
      <c r="G1991" s="3">
        <v>2</v>
      </c>
      <c r="H1991" s="3">
        <v>3</v>
      </c>
      <c r="I1991" s="3">
        <v>4</v>
      </c>
      <c r="J1991" s="3">
        <v>4</v>
      </c>
      <c r="K1991" s="3"/>
      <c r="L1991" s="3">
        <v>7</v>
      </c>
      <c r="M1991" s="3"/>
      <c r="N1991" s="3"/>
      <c r="O1991" s="3"/>
      <c r="P1991" s="3"/>
      <c r="Q1991" s="3"/>
      <c r="R1991" s="3"/>
      <c r="S1991" s="3"/>
      <c r="T1991" s="3"/>
      <c r="U1991" s="3"/>
      <c r="V1991" s="3"/>
      <c r="W1991" s="3"/>
      <c r="X1991" s="3" t="s">
        <v>337</v>
      </c>
      <c r="Y1991" s="3"/>
      <c r="Z1991" s="3"/>
      <c r="AA1991" s="3"/>
      <c r="AB1991" s="3"/>
      <c r="AC1991" s="3"/>
      <c r="AD1991" s="3"/>
      <c r="AE1991" s="3" t="s">
        <v>578</v>
      </c>
      <c r="AF1991" s="3">
        <f t="shared" si="45"/>
        <v>21</v>
      </c>
      <c r="AG1991" s="3">
        <f>_xlfn.ISOWEEKNUM(EDF[[#This Row],[Date]])</f>
        <v>4</v>
      </c>
      <c r="AH1991" s="3">
        <f>YEAR(EDF[[#This Row],[Date]])</f>
        <v>2024</v>
      </c>
      <c r="AI1991" s="3"/>
      <c r="AJ1991" s="3"/>
      <c r="AK1991" s="3"/>
    </row>
    <row r="1992" spans="1:37" x14ac:dyDescent="0.2">
      <c r="A1992" s="1">
        <v>45315.698657407411</v>
      </c>
      <c r="B1992" s="3" t="s">
        <v>240</v>
      </c>
      <c r="C1992" s="2">
        <v>45315</v>
      </c>
      <c r="D1992" s="3" t="s">
        <v>344</v>
      </c>
      <c r="E1992" s="3">
        <v>3</v>
      </c>
      <c r="F1992" s="3">
        <v>3</v>
      </c>
      <c r="G1992" s="3">
        <v>4</v>
      </c>
      <c r="H1992" s="3">
        <v>2</v>
      </c>
      <c r="I1992" s="3">
        <v>4</v>
      </c>
      <c r="J1992" s="3">
        <v>5</v>
      </c>
      <c r="K1992" s="3"/>
      <c r="L1992" s="3"/>
      <c r="M1992" s="3"/>
      <c r="N1992" s="3"/>
      <c r="O1992" s="3"/>
      <c r="P1992" s="3"/>
      <c r="Q1992" s="3"/>
      <c r="R1992" s="3"/>
      <c r="S1992" s="3"/>
      <c r="T1992" s="3"/>
      <c r="U1992" s="3"/>
      <c r="V1992" s="3"/>
      <c r="W1992" s="3"/>
      <c r="X1992" s="3"/>
      <c r="Y1992" s="3"/>
      <c r="Z1992" s="3"/>
      <c r="AA1992" s="3"/>
      <c r="AB1992" s="3"/>
      <c r="AC1992" s="3"/>
      <c r="AD1992" s="3"/>
      <c r="AE1992" s="3"/>
      <c r="AF1992" s="3">
        <f t="shared" si="45"/>
        <v>21</v>
      </c>
      <c r="AG1992" s="3">
        <f>_xlfn.ISOWEEKNUM(EDF[[#This Row],[Date]])</f>
        <v>4</v>
      </c>
      <c r="AH1992" s="3">
        <f>YEAR(EDF[[#This Row],[Date]])</f>
        <v>2024</v>
      </c>
      <c r="AI1992" s="3"/>
      <c r="AJ1992" s="3"/>
      <c r="AK1992" s="3"/>
    </row>
    <row r="1993" spans="1:37" x14ac:dyDescent="0.2">
      <c r="A1993" s="1">
        <v>45315.698912037034</v>
      </c>
      <c r="B1993" s="3" t="s">
        <v>233</v>
      </c>
      <c r="C1993" s="2">
        <v>45315</v>
      </c>
      <c r="D1993" s="3" t="s">
        <v>344</v>
      </c>
      <c r="E1993" s="3">
        <v>3</v>
      </c>
      <c r="F1993" s="3">
        <v>3</v>
      </c>
      <c r="G1993" s="3">
        <v>4</v>
      </c>
      <c r="H1993" s="3">
        <v>2</v>
      </c>
      <c r="I1993" s="3">
        <v>4</v>
      </c>
      <c r="J1993" s="3">
        <v>3</v>
      </c>
      <c r="K1993" s="3"/>
      <c r="L1993" s="3"/>
      <c r="M1993" s="3"/>
      <c r="N1993" s="3"/>
      <c r="O1993" s="3"/>
      <c r="P1993" s="3"/>
      <c r="Q1993" s="3"/>
      <c r="R1993" s="3"/>
      <c r="S1993" s="3"/>
      <c r="T1993" s="3"/>
      <c r="U1993" s="3"/>
      <c r="V1993" s="3"/>
      <c r="W1993" s="3"/>
      <c r="X1993" s="3"/>
      <c r="Y1993" s="3"/>
      <c r="Z1993" s="3"/>
      <c r="AA1993" s="3"/>
      <c r="AB1993" s="3"/>
      <c r="AC1993" s="3"/>
      <c r="AD1993" s="3"/>
      <c r="AE1993" s="3"/>
      <c r="AF1993" s="3">
        <f t="shared" si="45"/>
        <v>19</v>
      </c>
      <c r="AG1993" s="3">
        <f>_xlfn.ISOWEEKNUM(EDF[[#This Row],[Date]])</f>
        <v>4</v>
      </c>
      <c r="AH1993" s="3">
        <f>YEAR(EDF[[#This Row],[Date]])</f>
        <v>2024</v>
      </c>
      <c r="AI1993" s="3"/>
      <c r="AJ1993" s="3"/>
      <c r="AK1993" s="3"/>
    </row>
    <row r="1994" spans="1:37" x14ac:dyDescent="0.2">
      <c r="A1994" s="1">
        <v>45315.699166666665</v>
      </c>
      <c r="B1994" s="3" t="s">
        <v>142</v>
      </c>
      <c r="C1994" s="2">
        <v>45315</v>
      </c>
      <c r="D1994" s="3" t="s">
        <v>343</v>
      </c>
      <c r="E1994" s="3">
        <v>5</v>
      </c>
      <c r="F1994" s="3">
        <v>4</v>
      </c>
      <c r="G1994" s="3">
        <v>3</v>
      </c>
      <c r="H1994" s="3">
        <v>3</v>
      </c>
      <c r="I1994" s="3">
        <v>4</v>
      </c>
      <c r="J1994" s="3">
        <v>4</v>
      </c>
      <c r="K1994" s="3"/>
      <c r="L1994" s="3"/>
      <c r="M1994" s="3"/>
      <c r="N1994" s="3"/>
      <c r="O1994" s="3"/>
      <c r="P1994" s="3"/>
      <c r="Q1994" s="3"/>
      <c r="R1994" s="3"/>
      <c r="S1994" s="3"/>
      <c r="T1994" s="3"/>
      <c r="U1994" s="3"/>
      <c r="V1994" s="3"/>
      <c r="W1994" s="3"/>
      <c r="X1994" s="3"/>
      <c r="Y1994" s="3"/>
      <c r="Z1994" s="3"/>
      <c r="AA1994" s="3"/>
      <c r="AB1994" s="3"/>
      <c r="AC1994" s="3"/>
      <c r="AD1994" s="3"/>
      <c r="AE1994" s="3"/>
      <c r="AF1994" s="3">
        <f t="shared" si="45"/>
        <v>23</v>
      </c>
      <c r="AG1994" s="3">
        <f>_xlfn.ISOWEEKNUM(EDF[[#This Row],[Date]])</f>
        <v>4</v>
      </c>
      <c r="AH1994" s="3">
        <f>YEAR(EDF[[#This Row],[Date]])</f>
        <v>2024</v>
      </c>
      <c r="AI1994" s="3"/>
      <c r="AJ1994" s="3"/>
      <c r="AK1994" s="3"/>
    </row>
    <row r="1995" spans="1:37" x14ac:dyDescent="0.2">
      <c r="A1995" s="1">
        <v>45315.700162037036</v>
      </c>
      <c r="B1995" s="3" t="s">
        <v>211</v>
      </c>
      <c r="C1995" s="2">
        <v>45315</v>
      </c>
      <c r="D1995" s="3" t="s">
        <v>343</v>
      </c>
      <c r="E1995" s="3">
        <v>4</v>
      </c>
      <c r="F1995" s="3">
        <v>3</v>
      </c>
      <c r="G1995" s="3">
        <v>3</v>
      </c>
      <c r="H1995" s="3">
        <v>3</v>
      </c>
      <c r="I1995" s="3">
        <v>4</v>
      </c>
      <c r="J1995" s="3">
        <v>3</v>
      </c>
      <c r="K1995" s="3"/>
      <c r="L1995" s="3"/>
      <c r="M1995" s="3"/>
      <c r="N1995" s="3"/>
      <c r="O1995" s="3"/>
      <c r="P1995" s="3"/>
      <c r="Q1995" s="3"/>
      <c r="R1995" s="3"/>
      <c r="S1995" s="3"/>
      <c r="T1995" s="3"/>
      <c r="U1995" s="3"/>
      <c r="V1995" s="3"/>
      <c r="W1995" s="3"/>
      <c r="X1995" s="3"/>
      <c r="Y1995" s="3"/>
      <c r="Z1995" s="3"/>
      <c r="AA1995" s="3"/>
      <c r="AB1995" s="3"/>
      <c r="AC1995" s="3"/>
      <c r="AD1995" s="3"/>
      <c r="AE1995" s="3"/>
      <c r="AF1995" s="3">
        <f t="shared" si="45"/>
        <v>20</v>
      </c>
      <c r="AG1995" s="3">
        <f>_xlfn.ISOWEEKNUM(EDF[[#This Row],[Date]])</f>
        <v>4</v>
      </c>
      <c r="AH1995" s="3">
        <f>YEAR(EDF[[#This Row],[Date]])</f>
        <v>2024</v>
      </c>
      <c r="AI1995" s="3"/>
      <c r="AJ1995" s="3"/>
      <c r="AK1995" s="3"/>
    </row>
    <row r="1996" spans="1:37" x14ac:dyDescent="0.2">
      <c r="A1996" s="1">
        <v>45315.703229166669</v>
      </c>
      <c r="B1996" s="3" t="s">
        <v>87</v>
      </c>
      <c r="C1996" s="2">
        <v>45315</v>
      </c>
      <c r="D1996" s="3" t="s">
        <v>343</v>
      </c>
      <c r="E1996" s="3">
        <v>4</v>
      </c>
      <c r="F1996" s="3">
        <v>4</v>
      </c>
      <c r="G1996" s="3">
        <v>4</v>
      </c>
      <c r="H1996" s="3">
        <v>3</v>
      </c>
      <c r="I1996" s="3">
        <v>4</v>
      </c>
      <c r="J1996" s="3">
        <v>4</v>
      </c>
      <c r="K1996" s="3"/>
      <c r="L1996" s="3"/>
      <c r="M1996" s="3"/>
      <c r="N1996" s="3"/>
      <c r="O1996" s="3"/>
      <c r="P1996" s="3"/>
      <c r="Q1996" s="3"/>
      <c r="R1996" s="3"/>
      <c r="S1996" s="3"/>
      <c r="T1996" s="3"/>
      <c r="U1996" s="3"/>
      <c r="V1996" s="3"/>
      <c r="W1996" s="3"/>
      <c r="X1996" s="3"/>
      <c r="Y1996" s="3"/>
      <c r="Z1996" s="3"/>
      <c r="AA1996" s="3"/>
      <c r="AB1996" s="3"/>
      <c r="AC1996" s="3"/>
      <c r="AD1996" s="3"/>
      <c r="AE1996" s="3"/>
      <c r="AF1996" s="3">
        <f t="shared" si="45"/>
        <v>23</v>
      </c>
      <c r="AG1996" s="3">
        <f>_xlfn.ISOWEEKNUM(EDF[[#This Row],[Date]])</f>
        <v>4</v>
      </c>
      <c r="AH1996" s="3">
        <f>YEAR(EDF[[#This Row],[Date]])</f>
        <v>2024</v>
      </c>
      <c r="AI1996" s="3"/>
      <c r="AJ1996" s="3"/>
      <c r="AK1996" s="3"/>
    </row>
    <row r="1997" spans="1:37" x14ac:dyDescent="0.2">
      <c r="A1997" s="1">
        <v>45315.709606481483</v>
      </c>
      <c r="B1997" s="3" t="s">
        <v>192</v>
      </c>
      <c r="C1997" s="2">
        <v>45315</v>
      </c>
      <c r="D1997" s="3" t="s">
        <v>336</v>
      </c>
      <c r="E1997" s="3">
        <v>4</v>
      </c>
      <c r="F1997" s="3">
        <v>4</v>
      </c>
      <c r="G1997" s="3">
        <v>3</v>
      </c>
      <c r="H1997" s="3">
        <v>3</v>
      </c>
      <c r="I1997" s="3">
        <v>4</v>
      </c>
      <c r="J1997" s="3">
        <v>4</v>
      </c>
      <c r="K1997" s="3"/>
      <c r="L1997" s="3"/>
      <c r="M1997" s="3"/>
      <c r="N1997" s="3"/>
      <c r="O1997" s="3"/>
      <c r="P1997" s="3"/>
      <c r="Q1997" s="3"/>
      <c r="R1997" s="3"/>
      <c r="S1997" s="3"/>
      <c r="T1997" s="3"/>
      <c r="U1997" s="3"/>
      <c r="V1997" s="3"/>
      <c r="W1997" s="3"/>
      <c r="X1997" s="3"/>
      <c r="Y1997" s="3"/>
      <c r="Z1997" s="3"/>
      <c r="AA1997" s="3"/>
      <c r="AB1997" s="3"/>
      <c r="AC1997" s="3"/>
      <c r="AD1997" s="3"/>
      <c r="AE1997" s="3"/>
      <c r="AF1997" s="3">
        <f t="shared" si="45"/>
        <v>22</v>
      </c>
      <c r="AG1997" s="3">
        <f>_xlfn.ISOWEEKNUM(EDF[[#This Row],[Date]])</f>
        <v>4</v>
      </c>
      <c r="AH1997" s="3">
        <f>YEAR(EDF[[#This Row],[Date]])</f>
        <v>2024</v>
      </c>
      <c r="AI1997" s="3"/>
      <c r="AJ1997" s="3"/>
      <c r="AK1997" s="3"/>
    </row>
    <row r="1998" spans="1:37" x14ac:dyDescent="0.2">
      <c r="A1998" s="1">
        <v>45315.711805555555</v>
      </c>
      <c r="B1998" s="3" t="s">
        <v>86</v>
      </c>
      <c r="C1998" s="2">
        <v>45315</v>
      </c>
      <c r="D1998" s="3" t="s">
        <v>334</v>
      </c>
      <c r="E1998" s="3">
        <v>2</v>
      </c>
      <c r="F1998" s="3">
        <v>2</v>
      </c>
      <c r="G1998" s="3">
        <v>4</v>
      </c>
      <c r="H1998" s="3">
        <v>3</v>
      </c>
      <c r="I1998" s="3">
        <v>4</v>
      </c>
      <c r="J1998" s="3">
        <v>4</v>
      </c>
      <c r="K1998" s="3"/>
      <c r="L1998" s="3"/>
      <c r="M1998" s="3"/>
      <c r="N1998" s="3"/>
      <c r="O1998" s="3"/>
      <c r="P1998" s="3"/>
      <c r="Q1998" s="3"/>
      <c r="R1998" s="3"/>
      <c r="S1998" s="3"/>
      <c r="T1998" s="3"/>
      <c r="U1998" s="3"/>
      <c r="V1998" s="3"/>
      <c r="W1998" s="3"/>
      <c r="X1998" s="3"/>
      <c r="Y1998" s="3"/>
      <c r="Z1998" s="3"/>
      <c r="AA1998" s="3"/>
      <c r="AB1998" s="3"/>
      <c r="AC1998" s="3"/>
      <c r="AD1998" s="3"/>
      <c r="AE1998" s="3"/>
      <c r="AF1998" s="3">
        <f t="shared" si="45"/>
        <v>19</v>
      </c>
      <c r="AG1998" s="3">
        <f>_xlfn.ISOWEEKNUM(EDF[[#This Row],[Date]])</f>
        <v>4</v>
      </c>
      <c r="AH1998" s="3">
        <f>YEAR(EDF[[#This Row],[Date]])</f>
        <v>2024</v>
      </c>
      <c r="AI1998" s="3"/>
      <c r="AJ1998" s="3"/>
      <c r="AK1998" s="3"/>
    </row>
    <row r="1999" spans="1:37" x14ac:dyDescent="0.2">
      <c r="A1999" s="1">
        <v>45315.722546296296</v>
      </c>
      <c r="B1999" s="3" t="s">
        <v>135</v>
      </c>
      <c r="C1999" s="2">
        <v>45315</v>
      </c>
      <c r="D1999" s="3" t="s">
        <v>343</v>
      </c>
      <c r="E1999" s="3">
        <v>5</v>
      </c>
      <c r="F1999" s="3">
        <v>4</v>
      </c>
      <c r="G1999" s="3">
        <v>2</v>
      </c>
      <c r="H1999" s="3">
        <v>2</v>
      </c>
      <c r="I1999" s="3">
        <v>4</v>
      </c>
      <c r="J1999" s="3">
        <v>4</v>
      </c>
      <c r="K1999" s="3"/>
      <c r="L1999" s="3"/>
      <c r="M1999" s="3"/>
      <c r="N1999" s="3"/>
      <c r="O1999" s="3"/>
      <c r="P1999" s="3"/>
      <c r="Q1999" s="3"/>
      <c r="R1999" s="3"/>
      <c r="S1999" s="3"/>
      <c r="T1999" s="3"/>
      <c r="U1999" s="3"/>
      <c r="V1999" s="3"/>
      <c r="W1999" s="3"/>
      <c r="X1999" s="3"/>
      <c r="Y1999" s="3"/>
      <c r="Z1999" s="3"/>
      <c r="AA1999" s="3"/>
      <c r="AB1999" s="3"/>
      <c r="AC1999" s="3"/>
      <c r="AD1999" s="3"/>
      <c r="AE1999" s="3"/>
      <c r="AF1999" s="3">
        <f t="shared" ref="AF1999:AF2021" si="46">SUM(E1999:J1999)</f>
        <v>21</v>
      </c>
      <c r="AG1999" s="3">
        <f>_xlfn.ISOWEEKNUM(EDF[[#This Row],[Date]])</f>
        <v>4</v>
      </c>
      <c r="AH1999" s="3">
        <f>YEAR(EDF[[#This Row],[Date]])</f>
        <v>2024</v>
      </c>
      <c r="AI1999" s="3"/>
      <c r="AJ1999" s="3"/>
      <c r="AK1999" s="3"/>
    </row>
    <row r="2000" spans="1:37" x14ac:dyDescent="0.2">
      <c r="A2000" s="1">
        <v>45315.800694444442</v>
      </c>
      <c r="B2000" s="3" t="s">
        <v>193</v>
      </c>
      <c r="C2000" s="2">
        <v>45315</v>
      </c>
      <c r="D2000" s="3" t="s">
        <v>343</v>
      </c>
      <c r="E2000" s="3">
        <v>5</v>
      </c>
      <c r="F2000" s="3">
        <v>4</v>
      </c>
      <c r="G2000" s="3">
        <v>3</v>
      </c>
      <c r="H2000" s="3">
        <v>2</v>
      </c>
      <c r="I2000" s="3">
        <v>4</v>
      </c>
      <c r="J2000" s="3">
        <v>4</v>
      </c>
      <c r="K2000" s="3"/>
      <c r="L2000" s="3">
        <v>1</v>
      </c>
      <c r="M2000" s="3"/>
      <c r="N2000" s="3"/>
      <c r="O2000" s="3"/>
      <c r="P2000" s="3"/>
      <c r="Q2000" s="3"/>
      <c r="R2000" s="3"/>
      <c r="S2000" s="3"/>
      <c r="T2000" s="3"/>
      <c r="U2000" s="3"/>
      <c r="V2000" s="3"/>
      <c r="W2000" s="3" t="s">
        <v>337</v>
      </c>
      <c r="X2000" s="3"/>
      <c r="Y2000" s="3"/>
      <c r="Z2000" s="3"/>
      <c r="AA2000" s="3"/>
      <c r="AB2000" s="3"/>
      <c r="AC2000" s="3"/>
      <c r="AD2000" s="3"/>
      <c r="AE2000" s="3"/>
      <c r="AF2000" s="3">
        <f t="shared" si="46"/>
        <v>22</v>
      </c>
      <c r="AG2000" s="3">
        <f>_xlfn.ISOWEEKNUM(EDF[[#This Row],[Date]])</f>
        <v>4</v>
      </c>
      <c r="AH2000" s="3">
        <f>YEAR(EDF[[#This Row],[Date]])</f>
        <v>2024</v>
      </c>
      <c r="AI2000" s="3"/>
      <c r="AJ2000" s="3"/>
      <c r="AK2000" s="3"/>
    </row>
    <row r="2001" spans="1:37" x14ac:dyDescent="0.2">
      <c r="A2001" s="1">
        <v>45316.445069444446</v>
      </c>
      <c r="B2001" s="3" t="s">
        <v>78</v>
      </c>
      <c r="C2001" s="2">
        <v>45316</v>
      </c>
      <c r="D2001" s="3" t="s">
        <v>334</v>
      </c>
      <c r="E2001" s="3">
        <v>3</v>
      </c>
      <c r="F2001" s="3">
        <v>3</v>
      </c>
      <c r="G2001" s="3">
        <v>3</v>
      </c>
      <c r="H2001" s="3">
        <v>3</v>
      </c>
      <c r="I2001" s="3">
        <v>3</v>
      </c>
      <c r="J2001" s="3">
        <v>4</v>
      </c>
      <c r="K2001" s="3" t="s">
        <v>579</v>
      </c>
      <c r="L2001" s="3">
        <v>2</v>
      </c>
      <c r="M2001" s="3"/>
      <c r="N2001" s="3"/>
      <c r="O2001" s="3"/>
      <c r="P2001" s="3"/>
      <c r="Q2001" s="3"/>
      <c r="R2001" s="3"/>
      <c r="S2001" s="3"/>
      <c r="T2001" s="3"/>
      <c r="U2001" s="3"/>
      <c r="V2001" s="3"/>
      <c r="W2001" s="3"/>
      <c r="X2001" s="3"/>
      <c r="Y2001" s="3"/>
      <c r="Z2001" s="3"/>
      <c r="AA2001" s="3"/>
      <c r="AB2001" s="3"/>
      <c r="AC2001" s="3" t="s">
        <v>337</v>
      </c>
      <c r="AD2001" s="3"/>
      <c r="AE2001" s="3" t="s">
        <v>580</v>
      </c>
      <c r="AF2001" s="3">
        <f t="shared" si="46"/>
        <v>19</v>
      </c>
      <c r="AG2001" s="3">
        <f>_xlfn.ISOWEEKNUM(EDF[[#This Row],[Date]])</f>
        <v>4</v>
      </c>
      <c r="AH2001" s="3">
        <f>YEAR(EDF[[#This Row],[Date]])</f>
        <v>2024</v>
      </c>
      <c r="AI2001" s="3"/>
      <c r="AJ2001" s="3"/>
      <c r="AK2001" s="3"/>
    </row>
    <row r="2002" spans="1:37" x14ac:dyDescent="0.2">
      <c r="A2002" s="1">
        <v>45317.355636574073</v>
      </c>
      <c r="B2002" s="3" t="s">
        <v>414</v>
      </c>
      <c r="C2002" s="2">
        <v>45317</v>
      </c>
      <c r="D2002" s="3" t="s">
        <v>343</v>
      </c>
      <c r="E2002" s="3">
        <v>4</v>
      </c>
      <c r="F2002" s="3">
        <v>4</v>
      </c>
      <c r="G2002" s="3">
        <v>4</v>
      </c>
      <c r="H2002" s="3">
        <v>3</v>
      </c>
      <c r="I2002" s="3">
        <v>4</v>
      </c>
      <c r="J2002" s="3">
        <v>4</v>
      </c>
      <c r="K2002" s="3"/>
      <c r="L2002" s="3"/>
      <c r="M2002" s="3"/>
      <c r="N2002" s="3"/>
      <c r="O2002" s="3"/>
      <c r="P2002" s="3"/>
      <c r="Q2002" s="3"/>
      <c r="R2002" s="3"/>
      <c r="S2002" s="3"/>
      <c r="T2002" s="3"/>
      <c r="U2002" s="3"/>
      <c r="V2002" s="3"/>
      <c r="W2002" s="3"/>
      <c r="X2002" s="3"/>
      <c r="Y2002" s="3"/>
      <c r="Z2002" s="3"/>
      <c r="AA2002" s="3"/>
      <c r="AB2002" s="3"/>
      <c r="AC2002" s="3"/>
      <c r="AD2002" s="3"/>
      <c r="AE2002" s="3"/>
      <c r="AF2002" s="3">
        <f t="shared" si="46"/>
        <v>23</v>
      </c>
      <c r="AG2002" s="3">
        <f>_xlfn.ISOWEEKNUM(EDF[[#This Row],[Date]])</f>
        <v>4</v>
      </c>
      <c r="AH2002" s="3">
        <f>YEAR(EDF[[#This Row],[Date]])</f>
        <v>2024</v>
      </c>
      <c r="AI2002" s="3"/>
      <c r="AJ2002" s="3"/>
      <c r="AK2002" s="3"/>
    </row>
    <row r="2003" spans="1:37" x14ac:dyDescent="0.2">
      <c r="A2003" s="1">
        <v>45317.375821759262</v>
      </c>
      <c r="B2003" s="3" t="s">
        <v>496</v>
      </c>
      <c r="C2003" s="2">
        <v>45317</v>
      </c>
      <c r="D2003" s="3" t="s">
        <v>334</v>
      </c>
      <c r="E2003" s="3">
        <v>4</v>
      </c>
      <c r="F2003" s="3">
        <v>4</v>
      </c>
      <c r="G2003" s="3">
        <v>4</v>
      </c>
      <c r="H2003" s="3">
        <v>4</v>
      </c>
      <c r="I2003" s="3">
        <v>4</v>
      </c>
      <c r="J2003" s="3">
        <v>4</v>
      </c>
      <c r="K2003" s="3"/>
      <c r="L2003" s="3"/>
      <c r="M2003" s="3"/>
      <c r="N2003" s="3"/>
      <c r="O2003" s="3"/>
      <c r="P2003" s="3"/>
      <c r="Q2003" s="3"/>
      <c r="R2003" s="3"/>
      <c r="S2003" s="3"/>
      <c r="T2003" s="3"/>
      <c r="U2003" s="3"/>
      <c r="V2003" s="3"/>
      <c r="W2003" s="3"/>
      <c r="X2003" s="3"/>
      <c r="Y2003" s="3"/>
      <c r="Z2003" s="3"/>
      <c r="AA2003" s="3"/>
      <c r="AB2003" s="3"/>
      <c r="AC2003" s="3"/>
      <c r="AD2003" s="3"/>
      <c r="AE2003" s="3"/>
      <c r="AF2003" s="3">
        <f t="shared" si="46"/>
        <v>24</v>
      </c>
      <c r="AG2003" s="3">
        <f>_xlfn.ISOWEEKNUM(EDF[[#This Row],[Date]])</f>
        <v>4</v>
      </c>
      <c r="AH2003" s="3">
        <f>YEAR(EDF[[#This Row],[Date]])</f>
        <v>2024</v>
      </c>
      <c r="AI2003" s="3"/>
      <c r="AJ2003" s="3"/>
      <c r="AK2003" s="3"/>
    </row>
    <row r="2004" spans="1:37" x14ac:dyDescent="0.2">
      <c r="A2004" s="1">
        <v>45317.431400462963</v>
      </c>
      <c r="B2004" s="3" t="s">
        <v>191</v>
      </c>
      <c r="C2004" s="2">
        <v>45317</v>
      </c>
      <c r="D2004" s="3" t="s">
        <v>334</v>
      </c>
      <c r="E2004" s="3">
        <v>4</v>
      </c>
      <c r="F2004" s="3">
        <v>4</v>
      </c>
      <c r="G2004" s="3">
        <v>4</v>
      </c>
      <c r="H2004" s="3">
        <v>4</v>
      </c>
      <c r="I2004" s="3">
        <v>5</v>
      </c>
      <c r="J2004" s="3">
        <v>5</v>
      </c>
      <c r="K2004" s="3"/>
      <c r="L2004" s="3">
        <v>1</v>
      </c>
      <c r="M2004" s="3"/>
      <c r="N2004" s="3"/>
      <c r="O2004" s="3"/>
      <c r="P2004" s="3"/>
      <c r="Q2004" s="3"/>
      <c r="R2004" s="3"/>
      <c r="S2004" s="3"/>
      <c r="T2004" s="3"/>
      <c r="U2004" s="3"/>
      <c r="V2004" s="3"/>
      <c r="W2004" s="3"/>
      <c r="X2004" s="3"/>
      <c r="Y2004" s="3"/>
      <c r="Z2004" s="3"/>
      <c r="AA2004" s="3"/>
      <c r="AB2004" s="3"/>
      <c r="AC2004" s="3"/>
      <c r="AD2004" s="3" t="s">
        <v>339</v>
      </c>
      <c r="AE2004" s="3"/>
      <c r="AF2004" s="3">
        <f t="shared" si="46"/>
        <v>26</v>
      </c>
      <c r="AG2004" s="3">
        <f>_xlfn.ISOWEEKNUM(EDF[[#This Row],[Date]])</f>
        <v>4</v>
      </c>
      <c r="AH2004" s="3">
        <f>YEAR(EDF[[#This Row],[Date]])</f>
        <v>2024</v>
      </c>
      <c r="AI2004" s="3"/>
      <c r="AJ2004" s="3"/>
      <c r="AK2004" s="3"/>
    </row>
    <row r="2005" spans="1:37" x14ac:dyDescent="0.2">
      <c r="A2005" s="1">
        <v>45317.435474537036</v>
      </c>
      <c r="B2005" s="3" t="s">
        <v>107</v>
      </c>
      <c r="C2005" s="2">
        <v>45317</v>
      </c>
      <c r="D2005" s="3" t="s">
        <v>344</v>
      </c>
      <c r="E2005" s="3">
        <v>4</v>
      </c>
      <c r="F2005" s="3">
        <v>2</v>
      </c>
      <c r="G2005" s="3">
        <v>3</v>
      </c>
      <c r="H2005" s="3">
        <v>4</v>
      </c>
      <c r="I2005" s="3">
        <v>3</v>
      </c>
      <c r="J2005" s="3">
        <v>4</v>
      </c>
      <c r="K2005" s="3"/>
      <c r="L2005" s="3"/>
      <c r="M2005" s="3"/>
      <c r="N2005" s="3"/>
      <c r="O2005" s="3"/>
      <c r="P2005" s="3"/>
      <c r="Q2005" s="3"/>
      <c r="R2005" s="3"/>
      <c r="S2005" s="3"/>
      <c r="T2005" s="3"/>
      <c r="U2005" s="3"/>
      <c r="V2005" s="3"/>
      <c r="W2005" s="3"/>
      <c r="X2005" s="3"/>
      <c r="Y2005" s="3"/>
      <c r="Z2005" s="3"/>
      <c r="AA2005" s="3"/>
      <c r="AB2005" s="3"/>
      <c r="AC2005" s="3"/>
      <c r="AD2005" s="3"/>
      <c r="AE2005" s="3"/>
      <c r="AF2005" s="3">
        <f t="shared" si="46"/>
        <v>20</v>
      </c>
      <c r="AG2005" s="3">
        <f>_xlfn.ISOWEEKNUM(EDF[[#This Row],[Date]])</f>
        <v>4</v>
      </c>
      <c r="AH2005" s="3">
        <f>YEAR(EDF[[#This Row],[Date]])</f>
        <v>2024</v>
      </c>
      <c r="AI2005" s="3"/>
      <c r="AJ2005" s="3"/>
      <c r="AK2005" s="3"/>
    </row>
    <row r="2006" spans="1:37" x14ac:dyDescent="0.2">
      <c r="A2006" s="1">
        <v>45317.443807870368</v>
      </c>
      <c r="B2006" s="3" t="s">
        <v>78</v>
      </c>
      <c r="C2006" s="2">
        <v>45317</v>
      </c>
      <c r="D2006" s="3" t="s">
        <v>334</v>
      </c>
      <c r="E2006" s="3">
        <v>2</v>
      </c>
      <c r="F2006" s="3">
        <v>2</v>
      </c>
      <c r="G2006" s="3">
        <v>3</v>
      </c>
      <c r="H2006" s="3">
        <v>3</v>
      </c>
      <c r="I2006" s="3">
        <v>3</v>
      </c>
      <c r="J2006" s="3">
        <v>4</v>
      </c>
      <c r="K2006" s="3" t="s">
        <v>581</v>
      </c>
      <c r="L2006" s="3"/>
      <c r="M2006" s="3"/>
      <c r="N2006" s="3"/>
      <c r="O2006" s="3"/>
      <c r="P2006" s="3"/>
      <c r="Q2006" s="3"/>
      <c r="R2006" s="3"/>
      <c r="S2006" s="3"/>
      <c r="T2006" s="3"/>
      <c r="U2006" s="3"/>
      <c r="V2006" s="3"/>
      <c r="W2006" s="3"/>
      <c r="X2006" s="3"/>
      <c r="Y2006" s="3"/>
      <c r="Z2006" s="3"/>
      <c r="AA2006" s="3"/>
      <c r="AB2006" s="3"/>
      <c r="AC2006" s="3"/>
      <c r="AD2006" s="3"/>
      <c r="AE2006" s="3"/>
      <c r="AF2006" s="3">
        <f t="shared" si="46"/>
        <v>17</v>
      </c>
      <c r="AG2006" s="3">
        <f>_xlfn.ISOWEEKNUM(EDF[[#This Row],[Date]])</f>
        <v>4</v>
      </c>
      <c r="AH2006" s="3">
        <f>YEAR(EDF[[#This Row],[Date]])</f>
        <v>2024</v>
      </c>
      <c r="AI2006" s="3"/>
      <c r="AJ2006" s="3"/>
      <c r="AK2006" s="3"/>
    </row>
    <row r="2007" spans="1:37" x14ac:dyDescent="0.2">
      <c r="A2007" s="1">
        <v>45317.531875000001</v>
      </c>
      <c r="B2007" s="3" t="s">
        <v>77</v>
      </c>
      <c r="C2007" s="2">
        <v>45317</v>
      </c>
      <c r="D2007" s="3" t="s">
        <v>344</v>
      </c>
      <c r="E2007" s="3">
        <v>3</v>
      </c>
      <c r="F2007" s="3">
        <v>2</v>
      </c>
      <c r="G2007" s="3">
        <v>2</v>
      </c>
      <c r="H2007" s="3">
        <v>3</v>
      </c>
      <c r="I2007" s="3">
        <v>3</v>
      </c>
      <c r="J2007" s="3">
        <v>4</v>
      </c>
      <c r="K2007" s="3"/>
      <c r="L2007" s="3">
        <v>4</v>
      </c>
      <c r="M2007" s="3"/>
      <c r="N2007" s="3"/>
      <c r="O2007" s="3"/>
      <c r="P2007" s="3"/>
      <c r="Q2007" s="3"/>
      <c r="R2007" s="3" t="s">
        <v>335</v>
      </c>
      <c r="S2007" s="3"/>
      <c r="T2007" s="3"/>
      <c r="U2007" s="3"/>
      <c r="V2007" s="3"/>
      <c r="W2007" s="3"/>
      <c r="X2007" s="3"/>
      <c r="Y2007" s="3"/>
      <c r="Z2007" s="3"/>
      <c r="AA2007" s="3"/>
      <c r="AB2007" s="3" t="s">
        <v>339</v>
      </c>
      <c r="AC2007" s="3"/>
      <c r="AD2007" s="3"/>
      <c r="AE2007" s="3"/>
      <c r="AF2007" s="3">
        <f t="shared" si="46"/>
        <v>17</v>
      </c>
      <c r="AG2007" s="3">
        <f>_xlfn.ISOWEEKNUM(EDF[[#This Row],[Date]])</f>
        <v>4</v>
      </c>
      <c r="AH2007" s="3">
        <f>YEAR(EDF[[#This Row],[Date]])</f>
        <v>2024</v>
      </c>
      <c r="AI2007" s="3"/>
      <c r="AJ2007" s="3"/>
      <c r="AK2007" s="3"/>
    </row>
    <row r="2008" spans="1:37" x14ac:dyDescent="0.2">
      <c r="A2008" s="1">
        <v>45317.534479166665</v>
      </c>
      <c r="B2008" s="3" t="s">
        <v>80</v>
      </c>
      <c r="C2008" s="2">
        <v>45317</v>
      </c>
      <c r="D2008" s="3" t="s">
        <v>344</v>
      </c>
      <c r="E2008" s="3">
        <v>4</v>
      </c>
      <c r="F2008" s="3">
        <v>3</v>
      </c>
      <c r="G2008" s="3">
        <v>3</v>
      </c>
      <c r="H2008" s="3">
        <v>3</v>
      </c>
      <c r="I2008" s="3">
        <v>2</v>
      </c>
      <c r="J2008" s="3">
        <v>2</v>
      </c>
      <c r="K2008" s="3" t="s">
        <v>69</v>
      </c>
      <c r="L2008" s="3"/>
      <c r="M2008" s="3"/>
      <c r="N2008" s="3"/>
      <c r="O2008" s="3"/>
      <c r="P2008" s="3"/>
      <c r="Q2008" s="3"/>
      <c r="R2008" s="3"/>
      <c r="S2008" s="3"/>
      <c r="T2008" s="3"/>
      <c r="U2008" s="3"/>
      <c r="V2008" s="3"/>
      <c r="W2008" s="3"/>
      <c r="X2008" s="3"/>
      <c r="Y2008" s="3"/>
      <c r="Z2008" s="3"/>
      <c r="AA2008" s="3"/>
      <c r="AB2008" s="3"/>
      <c r="AC2008" s="3"/>
      <c r="AD2008" s="3"/>
      <c r="AE2008" s="3"/>
      <c r="AF2008" s="3">
        <f t="shared" si="46"/>
        <v>17</v>
      </c>
      <c r="AG2008" s="3">
        <f>_xlfn.ISOWEEKNUM(EDF[[#This Row],[Date]])</f>
        <v>4</v>
      </c>
      <c r="AH2008" s="3">
        <f>YEAR(EDF[[#This Row],[Date]])</f>
        <v>2024</v>
      </c>
      <c r="AI2008" s="3"/>
      <c r="AJ2008" s="3"/>
      <c r="AK2008" s="3"/>
    </row>
    <row r="2009" spans="1:37" x14ac:dyDescent="0.2">
      <c r="A2009" s="1">
        <v>45317.537546296298</v>
      </c>
      <c r="B2009" s="3" t="s">
        <v>193</v>
      </c>
      <c r="C2009" s="2">
        <v>45317</v>
      </c>
      <c r="D2009" s="3" t="s">
        <v>343</v>
      </c>
      <c r="E2009" s="3">
        <v>5</v>
      </c>
      <c r="F2009" s="3">
        <v>4</v>
      </c>
      <c r="G2009" s="3">
        <v>5</v>
      </c>
      <c r="H2009" s="3">
        <v>2</v>
      </c>
      <c r="I2009" s="3">
        <v>3</v>
      </c>
      <c r="J2009" s="3">
        <v>4</v>
      </c>
      <c r="K2009" s="3"/>
      <c r="L2009" s="3">
        <v>2</v>
      </c>
      <c r="M2009" s="3"/>
      <c r="N2009" s="3"/>
      <c r="O2009" s="3"/>
      <c r="P2009" s="3"/>
      <c r="Q2009" s="3"/>
      <c r="R2009" s="3"/>
      <c r="S2009" s="3"/>
      <c r="T2009" s="3"/>
      <c r="U2009" s="3"/>
      <c r="V2009" s="3"/>
      <c r="W2009" s="3" t="s">
        <v>337</v>
      </c>
      <c r="X2009" s="3"/>
      <c r="Y2009" s="3"/>
      <c r="Z2009" s="3"/>
      <c r="AA2009" s="3"/>
      <c r="AB2009" s="3"/>
      <c r="AC2009" s="3"/>
      <c r="AD2009" s="3"/>
      <c r="AE2009" s="3"/>
      <c r="AF2009" s="3">
        <f t="shared" si="46"/>
        <v>23</v>
      </c>
      <c r="AG2009" s="3">
        <f>_xlfn.ISOWEEKNUM(EDF[[#This Row],[Date]])</f>
        <v>4</v>
      </c>
      <c r="AH2009" s="3">
        <f>YEAR(EDF[[#This Row],[Date]])</f>
        <v>2024</v>
      </c>
      <c r="AI2009" s="3"/>
      <c r="AJ2009" s="3"/>
      <c r="AK2009" s="3"/>
    </row>
    <row r="2010" spans="1:37" x14ac:dyDescent="0.2">
      <c r="A2010" s="1">
        <v>45317.552569444444</v>
      </c>
      <c r="B2010" s="3" t="s">
        <v>240</v>
      </c>
      <c r="C2010" s="2">
        <v>45317</v>
      </c>
      <c r="D2010" s="3" t="s">
        <v>344</v>
      </c>
      <c r="E2010" s="3">
        <v>3</v>
      </c>
      <c r="F2010" s="3">
        <v>4</v>
      </c>
      <c r="G2010" s="3">
        <v>3</v>
      </c>
      <c r="H2010" s="3">
        <v>3</v>
      </c>
      <c r="I2010" s="3">
        <v>4</v>
      </c>
      <c r="J2010" s="3">
        <v>4</v>
      </c>
      <c r="K2010" s="3"/>
      <c r="L2010" s="3"/>
      <c r="M2010" s="3"/>
      <c r="N2010" s="3"/>
      <c r="O2010" s="3"/>
      <c r="P2010" s="3"/>
      <c r="Q2010" s="3"/>
      <c r="R2010" s="3"/>
      <c r="S2010" s="3"/>
      <c r="T2010" s="3"/>
      <c r="U2010" s="3"/>
      <c r="V2010" s="3"/>
      <c r="W2010" s="3"/>
      <c r="X2010" s="3"/>
      <c r="Y2010" s="3"/>
      <c r="Z2010" s="3"/>
      <c r="AA2010" s="3"/>
      <c r="AB2010" s="3"/>
      <c r="AC2010" s="3"/>
      <c r="AD2010" s="3"/>
      <c r="AE2010" s="3"/>
      <c r="AF2010" s="3">
        <f t="shared" si="46"/>
        <v>21</v>
      </c>
      <c r="AG2010" s="3">
        <f>_xlfn.ISOWEEKNUM(EDF[[#This Row],[Date]])</f>
        <v>4</v>
      </c>
      <c r="AH2010" s="3">
        <f>YEAR(EDF[[#This Row],[Date]])</f>
        <v>2024</v>
      </c>
      <c r="AI2010" s="3"/>
      <c r="AJ2010" s="3"/>
      <c r="AK2010" s="3"/>
    </row>
    <row r="2011" spans="1:37" x14ac:dyDescent="0.2">
      <c r="A2011" s="1">
        <v>45317.621805555558</v>
      </c>
      <c r="B2011" s="3" t="s">
        <v>99</v>
      </c>
      <c r="C2011" s="2">
        <v>45317</v>
      </c>
      <c r="D2011" s="3" t="s">
        <v>343</v>
      </c>
      <c r="E2011" s="3">
        <v>4</v>
      </c>
      <c r="F2011" s="3">
        <v>2</v>
      </c>
      <c r="G2011" s="3">
        <v>4</v>
      </c>
      <c r="H2011" s="3">
        <v>3</v>
      </c>
      <c r="I2011" s="3">
        <v>3</v>
      </c>
      <c r="J2011" s="3">
        <v>4</v>
      </c>
      <c r="K2011" s="3"/>
      <c r="L2011" s="3"/>
      <c r="M2011" s="3"/>
      <c r="N2011" s="3"/>
      <c r="O2011" s="3"/>
      <c r="P2011" s="3"/>
      <c r="Q2011" s="3"/>
      <c r="R2011" s="3"/>
      <c r="S2011" s="3"/>
      <c r="T2011" s="3"/>
      <c r="U2011" s="3"/>
      <c r="V2011" s="3"/>
      <c r="W2011" s="3"/>
      <c r="X2011" s="3"/>
      <c r="Y2011" s="3"/>
      <c r="Z2011" s="3"/>
      <c r="AA2011" s="3"/>
      <c r="AB2011" s="3"/>
      <c r="AC2011" s="3"/>
      <c r="AD2011" s="3"/>
      <c r="AE2011" s="3"/>
      <c r="AF2011" s="3">
        <f t="shared" si="46"/>
        <v>20</v>
      </c>
      <c r="AG2011" s="3">
        <f>_xlfn.ISOWEEKNUM(EDF[[#This Row],[Date]])</f>
        <v>4</v>
      </c>
      <c r="AH2011" s="3">
        <f>YEAR(EDF[[#This Row],[Date]])</f>
        <v>2024</v>
      </c>
      <c r="AI2011" s="3"/>
      <c r="AJ2011" s="3"/>
      <c r="AK2011" s="3"/>
    </row>
    <row r="2012" spans="1:37" x14ac:dyDescent="0.2">
      <c r="A2012" s="1">
        <v>45317.634039351855</v>
      </c>
      <c r="B2012" s="3" t="s">
        <v>167</v>
      </c>
      <c r="C2012" s="2">
        <v>45317</v>
      </c>
      <c r="D2012" s="3" t="s">
        <v>344</v>
      </c>
      <c r="E2012" s="3">
        <v>4</v>
      </c>
      <c r="F2012" s="3">
        <v>3</v>
      </c>
      <c r="G2012" s="3">
        <v>3</v>
      </c>
      <c r="H2012" s="3">
        <v>3</v>
      </c>
      <c r="I2012" s="3">
        <v>3</v>
      </c>
      <c r="J2012" s="3">
        <v>4</v>
      </c>
      <c r="K2012" s="3"/>
      <c r="L2012" s="3"/>
      <c r="M2012" s="3"/>
      <c r="N2012" s="3"/>
      <c r="O2012" s="3"/>
      <c r="P2012" s="3"/>
      <c r="Q2012" s="3"/>
      <c r="R2012" s="3"/>
      <c r="S2012" s="3"/>
      <c r="T2012" s="3"/>
      <c r="U2012" s="3"/>
      <c r="V2012" s="3"/>
      <c r="W2012" s="3"/>
      <c r="X2012" s="3"/>
      <c r="Y2012" s="3"/>
      <c r="Z2012" s="3"/>
      <c r="AA2012" s="3"/>
      <c r="AB2012" s="3"/>
      <c r="AC2012" s="3"/>
      <c r="AD2012" s="3"/>
      <c r="AE2012" s="3"/>
      <c r="AF2012" s="3">
        <f t="shared" si="46"/>
        <v>20</v>
      </c>
      <c r="AG2012" s="3">
        <f>_xlfn.ISOWEEKNUM(EDF[[#This Row],[Date]])</f>
        <v>4</v>
      </c>
      <c r="AH2012" s="3">
        <f>YEAR(EDF[[#This Row],[Date]])</f>
        <v>2024</v>
      </c>
      <c r="AI2012" s="3"/>
      <c r="AJ2012" s="3"/>
      <c r="AK2012" s="3"/>
    </row>
    <row r="2013" spans="1:37" x14ac:dyDescent="0.2">
      <c r="A2013" s="1">
        <v>45317.691793981481</v>
      </c>
      <c r="B2013" s="3" t="s">
        <v>192</v>
      </c>
      <c r="C2013" s="2">
        <v>45317</v>
      </c>
      <c r="D2013" s="3" t="s">
        <v>336</v>
      </c>
      <c r="E2013" s="3">
        <v>4</v>
      </c>
      <c r="F2013" s="3">
        <v>4</v>
      </c>
      <c r="G2013" s="3">
        <v>3</v>
      </c>
      <c r="H2013" s="3">
        <v>3</v>
      </c>
      <c r="I2013" s="3">
        <v>4</v>
      </c>
      <c r="J2013" s="3">
        <v>4</v>
      </c>
      <c r="K2013" s="3"/>
      <c r="L2013" s="3"/>
      <c r="M2013" s="3"/>
      <c r="N2013" s="3"/>
      <c r="O2013" s="3"/>
      <c r="P2013" s="3"/>
      <c r="Q2013" s="3"/>
      <c r="R2013" s="3"/>
      <c r="S2013" s="3"/>
      <c r="T2013" s="3"/>
      <c r="U2013" s="3"/>
      <c r="V2013" s="3"/>
      <c r="W2013" s="3"/>
      <c r="X2013" s="3"/>
      <c r="Y2013" s="3"/>
      <c r="Z2013" s="3"/>
      <c r="AA2013" s="3"/>
      <c r="AB2013" s="3"/>
      <c r="AC2013" s="3"/>
      <c r="AD2013" s="3"/>
      <c r="AE2013" s="3"/>
      <c r="AF2013" s="3">
        <f t="shared" si="46"/>
        <v>22</v>
      </c>
      <c r="AG2013" s="3">
        <f>_xlfn.ISOWEEKNUM(EDF[[#This Row],[Date]])</f>
        <v>4</v>
      </c>
      <c r="AH2013" s="3">
        <f>YEAR(EDF[[#This Row],[Date]])</f>
        <v>2024</v>
      </c>
      <c r="AI2013" s="3"/>
      <c r="AJ2013" s="3"/>
      <c r="AK2013" s="3"/>
    </row>
    <row r="2014" spans="1:37" x14ac:dyDescent="0.2">
      <c r="A2014" s="1">
        <v>45317.694548611114</v>
      </c>
      <c r="B2014" s="3" t="s">
        <v>112</v>
      </c>
      <c r="C2014" s="2">
        <v>45317</v>
      </c>
      <c r="D2014" s="3" t="s">
        <v>343</v>
      </c>
      <c r="E2014" s="3">
        <v>3</v>
      </c>
      <c r="F2014" s="3">
        <v>3</v>
      </c>
      <c r="G2014" s="3">
        <v>3</v>
      </c>
      <c r="H2014" s="3">
        <v>3</v>
      </c>
      <c r="I2014" s="3">
        <v>3</v>
      </c>
      <c r="J2014" s="3">
        <v>4</v>
      </c>
      <c r="K2014" s="3"/>
      <c r="L2014" s="3"/>
      <c r="M2014" s="3"/>
      <c r="N2014" s="3"/>
      <c r="O2014" s="3"/>
      <c r="P2014" s="3"/>
      <c r="Q2014" s="3"/>
      <c r="R2014" s="3"/>
      <c r="S2014" s="3"/>
      <c r="T2014" s="3"/>
      <c r="U2014" s="3"/>
      <c r="V2014" s="3"/>
      <c r="W2014" s="3"/>
      <c r="X2014" s="3"/>
      <c r="Y2014" s="3"/>
      <c r="Z2014" s="3"/>
      <c r="AA2014" s="3"/>
      <c r="AB2014" s="3"/>
      <c r="AC2014" s="3"/>
      <c r="AD2014" s="3"/>
      <c r="AE2014" s="3"/>
      <c r="AF2014" s="3">
        <f t="shared" si="46"/>
        <v>19</v>
      </c>
      <c r="AG2014" s="3">
        <f>_xlfn.ISOWEEKNUM(EDF[[#This Row],[Date]])</f>
        <v>4</v>
      </c>
      <c r="AH2014" s="3">
        <f>YEAR(EDF[[#This Row],[Date]])</f>
        <v>2024</v>
      </c>
      <c r="AI2014" s="3"/>
      <c r="AJ2014" s="3"/>
      <c r="AK2014" s="3"/>
    </row>
    <row r="2015" spans="1:37" x14ac:dyDescent="0.2">
      <c r="A2015" s="1">
        <v>45317.694826388892</v>
      </c>
      <c r="B2015" s="3" t="s">
        <v>243</v>
      </c>
      <c r="C2015" s="2">
        <v>45317</v>
      </c>
      <c r="D2015" s="3" t="s">
        <v>336</v>
      </c>
      <c r="E2015" s="3">
        <v>3</v>
      </c>
      <c r="F2015" s="3">
        <v>4</v>
      </c>
      <c r="G2015" s="3">
        <v>2</v>
      </c>
      <c r="H2015" s="3">
        <v>3</v>
      </c>
      <c r="I2015" s="3">
        <v>3</v>
      </c>
      <c r="J2015" s="3">
        <v>2</v>
      </c>
      <c r="K2015" s="3"/>
      <c r="L2015" s="3"/>
      <c r="M2015" s="3"/>
      <c r="N2015" s="3"/>
      <c r="O2015" s="3"/>
      <c r="P2015" s="3"/>
      <c r="Q2015" s="3"/>
      <c r="R2015" s="3"/>
      <c r="S2015" s="3"/>
      <c r="T2015" s="3"/>
      <c r="U2015" s="3"/>
      <c r="V2015" s="3"/>
      <c r="W2015" s="3"/>
      <c r="X2015" s="3"/>
      <c r="Y2015" s="3"/>
      <c r="Z2015" s="3"/>
      <c r="AA2015" s="3"/>
      <c r="AB2015" s="3"/>
      <c r="AC2015" s="3"/>
      <c r="AD2015" s="3"/>
      <c r="AE2015" s="3"/>
      <c r="AF2015" s="3">
        <f t="shared" si="46"/>
        <v>17</v>
      </c>
      <c r="AG2015" s="3">
        <f>_xlfn.ISOWEEKNUM(EDF[[#This Row],[Date]])</f>
        <v>4</v>
      </c>
      <c r="AH2015" s="3">
        <f>YEAR(EDF[[#This Row],[Date]])</f>
        <v>2024</v>
      </c>
      <c r="AI2015" s="3"/>
      <c r="AJ2015" s="3"/>
      <c r="AK2015" s="3"/>
    </row>
    <row r="2016" spans="1:37" x14ac:dyDescent="0.2">
      <c r="A2016" s="1">
        <v>45317.694907407407</v>
      </c>
      <c r="B2016" s="3" t="s">
        <v>87</v>
      </c>
      <c r="C2016" s="2">
        <v>45317</v>
      </c>
      <c r="D2016" s="3" t="s">
        <v>343</v>
      </c>
      <c r="E2016" s="3">
        <v>3</v>
      </c>
      <c r="F2016" s="3">
        <v>4</v>
      </c>
      <c r="G2016" s="3">
        <v>3</v>
      </c>
      <c r="H2016" s="3">
        <v>3</v>
      </c>
      <c r="I2016" s="3">
        <v>4</v>
      </c>
      <c r="J2016" s="3">
        <v>4</v>
      </c>
      <c r="K2016" s="3"/>
      <c r="L2016" s="3"/>
      <c r="M2016" s="3"/>
      <c r="N2016" s="3"/>
      <c r="O2016" s="3"/>
      <c r="P2016" s="3"/>
      <c r="Q2016" s="3"/>
      <c r="R2016" s="3"/>
      <c r="S2016" s="3"/>
      <c r="T2016" s="3"/>
      <c r="U2016" s="3"/>
      <c r="V2016" s="3"/>
      <c r="W2016" s="3"/>
      <c r="X2016" s="3"/>
      <c r="Y2016" s="3"/>
      <c r="Z2016" s="3"/>
      <c r="AA2016" s="3"/>
      <c r="AB2016" s="3"/>
      <c r="AC2016" s="3"/>
      <c r="AD2016" s="3"/>
      <c r="AE2016" s="3"/>
      <c r="AF2016" s="3">
        <f t="shared" si="46"/>
        <v>21</v>
      </c>
      <c r="AG2016" s="3">
        <f>_xlfn.ISOWEEKNUM(EDF[[#This Row],[Date]])</f>
        <v>4</v>
      </c>
      <c r="AH2016" s="3">
        <f>YEAR(EDF[[#This Row],[Date]])</f>
        <v>2024</v>
      </c>
      <c r="AI2016" s="3"/>
      <c r="AJ2016" s="3"/>
      <c r="AK2016" s="3"/>
    </row>
    <row r="2017" spans="1:37" x14ac:dyDescent="0.2">
      <c r="A2017" s="1">
        <v>45317.694930555554</v>
      </c>
      <c r="B2017" s="3" t="s">
        <v>171</v>
      </c>
      <c r="C2017" s="2">
        <v>45317</v>
      </c>
      <c r="D2017" s="3" t="s">
        <v>334</v>
      </c>
      <c r="E2017" s="3">
        <v>4</v>
      </c>
      <c r="F2017" s="3">
        <v>4</v>
      </c>
      <c r="G2017" s="3">
        <v>3</v>
      </c>
      <c r="H2017" s="3">
        <v>2</v>
      </c>
      <c r="I2017" s="3">
        <v>3</v>
      </c>
      <c r="J2017" s="3">
        <v>4</v>
      </c>
      <c r="K2017" s="3"/>
      <c r="L2017" s="3">
        <v>5</v>
      </c>
      <c r="M2017" s="3"/>
      <c r="N2017" s="3"/>
      <c r="O2017" s="3"/>
      <c r="P2017" s="3"/>
      <c r="Q2017" s="3"/>
      <c r="R2017" s="3" t="s">
        <v>339</v>
      </c>
      <c r="S2017" s="3"/>
      <c r="T2017" s="3"/>
      <c r="U2017" s="3"/>
      <c r="V2017" s="3"/>
      <c r="W2017" s="3"/>
      <c r="X2017" s="3"/>
      <c r="Y2017" s="3"/>
      <c r="Z2017" s="3"/>
      <c r="AA2017" s="3"/>
      <c r="AB2017" s="3"/>
      <c r="AC2017" s="3"/>
      <c r="AD2017" s="3"/>
      <c r="AE2017" s="3"/>
      <c r="AF2017" s="3">
        <f t="shared" si="46"/>
        <v>20</v>
      </c>
      <c r="AG2017" s="3">
        <f>_xlfn.ISOWEEKNUM(EDF[[#This Row],[Date]])</f>
        <v>4</v>
      </c>
      <c r="AH2017" s="3">
        <f>YEAR(EDF[[#This Row],[Date]])</f>
        <v>2024</v>
      </c>
      <c r="AI2017" s="3"/>
      <c r="AJ2017" s="3"/>
      <c r="AK2017" s="3"/>
    </row>
    <row r="2018" spans="1:37" x14ac:dyDescent="0.2">
      <c r="A2018" s="1">
        <v>45317.694953703707</v>
      </c>
      <c r="B2018" s="3" t="s">
        <v>86</v>
      </c>
      <c r="C2018" s="2">
        <v>45317</v>
      </c>
      <c r="D2018" s="3" t="s">
        <v>334</v>
      </c>
      <c r="E2018" s="3">
        <v>2</v>
      </c>
      <c r="F2018" s="3">
        <v>2</v>
      </c>
      <c r="G2018" s="3">
        <v>3</v>
      </c>
      <c r="H2018" s="3">
        <v>2</v>
      </c>
      <c r="I2018" s="3">
        <v>4</v>
      </c>
      <c r="J2018" s="3">
        <v>4</v>
      </c>
      <c r="K2018" s="3"/>
      <c r="L2018" s="3">
        <v>4</v>
      </c>
      <c r="M2018" s="3"/>
      <c r="N2018" s="3"/>
      <c r="O2018" s="3"/>
      <c r="P2018" s="3"/>
      <c r="Q2018" s="3"/>
      <c r="R2018" s="3"/>
      <c r="S2018" s="3"/>
      <c r="T2018" s="3"/>
      <c r="U2018" s="3"/>
      <c r="V2018" s="3"/>
      <c r="W2018" s="3"/>
      <c r="X2018" s="3"/>
      <c r="Y2018" s="3" t="s">
        <v>339</v>
      </c>
      <c r="Z2018" s="3"/>
      <c r="AA2018" s="3"/>
      <c r="AB2018" s="3"/>
      <c r="AC2018" s="3"/>
      <c r="AD2018" s="3"/>
      <c r="AE2018" s="3"/>
      <c r="AF2018" s="3">
        <f t="shared" si="46"/>
        <v>17</v>
      </c>
      <c r="AG2018" s="3">
        <f>_xlfn.ISOWEEKNUM(EDF[[#This Row],[Date]])</f>
        <v>4</v>
      </c>
      <c r="AH2018" s="3">
        <f>YEAR(EDF[[#This Row],[Date]])</f>
        <v>2024</v>
      </c>
      <c r="AI2018" s="3"/>
      <c r="AJ2018" s="3"/>
      <c r="AK2018" s="3"/>
    </row>
    <row r="2019" spans="1:37" x14ac:dyDescent="0.2">
      <c r="A2019" s="1">
        <v>45317.695555555554</v>
      </c>
      <c r="B2019" s="3" t="s">
        <v>131</v>
      </c>
      <c r="C2019" s="2">
        <v>45317</v>
      </c>
      <c r="D2019" s="3" t="s">
        <v>334</v>
      </c>
      <c r="E2019" s="3">
        <v>3</v>
      </c>
      <c r="F2019" s="3">
        <v>3</v>
      </c>
      <c r="G2019" s="3">
        <v>2</v>
      </c>
      <c r="H2019" s="3">
        <v>3</v>
      </c>
      <c r="I2019" s="3">
        <v>3</v>
      </c>
      <c r="J2019" s="3">
        <v>3</v>
      </c>
      <c r="K2019" s="3"/>
      <c r="L2019" s="3"/>
      <c r="M2019" s="3"/>
      <c r="N2019" s="3"/>
      <c r="O2019" s="3"/>
      <c r="P2019" s="3"/>
      <c r="Q2019" s="3"/>
      <c r="R2019" s="3"/>
      <c r="S2019" s="3"/>
      <c r="T2019" s="3"/>
      <c r="U2019" s="3"/>
      <c r="V2019" s="3"/>
      <c r="W2019" s="3"/>
      <c r="X2019" s="3"/>
      <c r="Y2019" s="3"/>
      <c r="Z2019" s="3"/>
      <c r="AA2019" s="3"/>
      <c r="AB2019" s="3"/>
      <c r="AC2019" s="3"/>
      <c r="AD2019" s="3"/>
      <c r="AE2019" s="3"/>
      <c r="AF2019" s="3">
        <f t="shared" si="46"/>
        <v>17</v>
      </c>
      <c r="AG2019" s="3">
        <f>_xlfn.ISOWEEKNUM(EDF[[#This Row],[Date]])</f>
        <v>4</v>
      </c>
      <c r="AH2019" s="3">
        <f>YEAR(EDF[[#This Row],[Date]])</f>
        <v>2024</v>
      </c>
      <c r="AI2019" s="3"/>
      <c r="AJ2019" s="3"/>
      <c r="AK2019" s="3"/>
    </row>
    <row r="2020" spans="1:37" x14ac:dyDescent="0.2">
      <c r="A2020" s="1">
        <v>45317.708136574074</v>
      </c>
      <c r="B2020" s="3" t="s">
        <v>211</v>
      </c>
      <c r="C2020" s="2">
        <v>45317</v>
      </c>
      <c r="D2020" s="3" t="s">
        <v>343</v>
      </c>
      <c r="E2020" s="3">
        <v>4</v>
      </c>
      <c r="F2020" s="3">
        <v>3</v>
      </c>
      <c r="G2020" s="3">
        <v>4</v>
      </c>
      <c r="H2020" s="3">
        <v>3</v>
      </c>
      <c r="I2020" s="3">
        <v>4</v>
      </c>
      <c r="J2020" s="3">
        <v>4</v>
      </c>
      <c r="K2020" s="3"/>
      <c r="L2020" s="3"/>
      <c r="M2020" s="3"/>
      <c r="N2020" s="3"/>
      <c r="O2020" s="3"/>
      <c r="P2020" s="3"/>
      <c r="Q2020" s="3"/>
      <c r="R2020" s="3"/>
      <c r="S2020" s="3"/>
      <c r="T2020" s="3"/>
      <c r="U2020" s="3"/>
      <c r="V2020" s="3"/>
      <c r="W2020" s="3"/>
      <c r="X2020" s="3"/>
      <c r="Y2020" s="3"/>
      <c r="Z2020" s="3"/>
      <c r="AA2020" s="3"/>
      <c r="AB2020" s="3"/>
      <c r="AC2020" s="3"/>
      <c r="AD2020" s="3"/>
      <c r="AE2020" s="3"/>
      <c r="AF2020" s="3">
        <f t="shared" si="46"/>
        <v>22</v>
      </c>
      <c r="AG2020" s="3">
        <f>_xlfn.ISOWEEKNUM(EDF[[#This Row],[Date]])</f>
        <v>4</v>
      </c>
      <c r="AH2020" s="3">
        <f>YEAR(EDF[[#This Row],[Date]])</f>
        <v>2024</v>
      </c>
      <c r="AI2020" s="3"/>
      <c r="AJ2020" s="3"/>
      <c r="AK2020" s="3"/>
    </row>
    <row r="2021" spans="1:37" x14ac:dyDescent="0.2">
      <c r="A2021" s="1">
        <v>45317.711238425924</v>
      </c>
      <c r="B2021" s="3" t="s">
        <v>135</v>
      </c>
      <c r="C2021" s="2">
        <v>45317</v>
      </c>
      <c r="D2021" s="3" t="s">
        <v>343</v>
      </c>
      <c r="E2021" s="3">
        <v>5</v>
      </c>
      <c r="F2021" s="3">
        <v>4</v>
      </c>
      <c r="G2021" s="3">
        <v>3</v>
      </c>
      <c r="H2021" s="3">
        <v>3</v>
      </c>
      <c r="I2021" s="3">
        <v>3</v>
      </c>
      <c r="J2021" s="3">
        <v>4</v>
      </c>
      <c r="K2021" s="3"/>
      <c r="L2021" s="3"/>
      <c r="M2021" s="3"/>
      <c r="N2021" s="3"/>
      <c r="O2021" s="3"/>
      <c r="P2021" s="3"/>
      <c r="Q2021" s="3"/>
      <c r="R2021" s="3"/>
      <c r="S2021" s="3"/>
      <c r="T2021" s="3"/>
      <c r="U2021" s="3"/>
      <c r="V2021" s="3"/>
      <c r="W2021" s="3"/>
      <c r="X2021" s="3"/>
      <c r="Y2021" s="3"/>
      <c r="Z2021" s="3"/>
      <c r="AA2021" s="3"/>
      <c r="AB2021" s="3"/>
      <c r="AC2021" s="3"/>
      <c r="AD2021" s="3"/>
      <c r="AE2021" s="3"/>
      <c r="AF2021" s="3">
        <f t="shared" si="46"/>
        <v>22</v>
      </c>
      <c r="AG2021" s="3">
        <f>_xlfn.ISOWEEKNUM(EDF[[#This Row],[Date]])</f>
        <v>4</v>
      </c>
      <c r="AH2021" s="3">
        <f>YEAR(EDF[[#This Row],[Date]])</f>
        <v>2024</v>
      </c>
      <c r="AI2021" s="3"/>
      <c r="AJ2021" s="3"/>
      <c r="AK2021" s="3"/>
    </row>
    <row r="2022" spans="1:37" x14ac:dyDescent="0.2">
      <c r="A2022" s="1">
        <v>45320.570405092592</v>
      </c>
      <c r="B2022" s="3" t="s">
        <v>78</v>
      </c>
      <c r="C2022" s="2">
        <v>45320</v>
      </c>
      <c r="D2022" s="3" t="s">
        <v>334</v>
      </c>
      <c r="E2022" s="3">
        <v>4</v>
      </c>
      <c r="F2022" s="3">
        <v>4</v>
      </c>
      <c r="G2022" s="3">
        <v>2</v>
      </c>
      <c r="H2022" s="3">
        <v>2</v>
      </c>
      <c r="I2022" s="3">
        <v>3</v>
      </c>
      <c r="J2022" s="3">
        <v>4</v>
      </c>
      <c r="K2022" s="3" t="s">
        <v>582</v>
      </c>
      <c r="L2022" s="3">
        <v>5</v>
      </c>
      <c r="M2022" s="3"/>
      <c r="N2022" s="3"/>
      <c r="O2022" s="3"/>
      <c r="P2022" s="3"/>
      <c r="Q2022" s="3"/>
      <c r="R2022" s="3"/>
      <c r="S2022" s="3"/>
      <c r="T2022" s="3"/>
      <c r="U2022" s="3"/>
      <c r="V2022" s="3"/>
      <c r="W2022" s="3"/>
      <c r="X2022" s="3"/>
      <c r="Y2022" s="3"/>
      <c r="Z2022" s="3"/>
      <c r="AA2022" s="3"/>
      <c r="AB2022" s="3"/>
      <c r="AC2022" s="3" t="s">
        <v>337</v>
      </c>
      <c r="AD2022" s="3"/>
      <c r="AE2022" s="3" t="s">
        <v>583</v>
      </c>
      <c r="AF2022" s="3">
        <f t="shared" ref="AF2022:AF2033" si="47">SUM(E2022:J2022)</f>
        <v>19</v>
      </c>
      <c r="AG2022" s="3">
        <f>_xlfn.ISOWEEKNUM(EDF[[#This Row],[Date]])</f>
        <v>5</v>
      </c>
      <c r="AH2022" s="3">
        <f>YEAR(EDF[[#This Row],[Date]])</f>
        <v>2024</v>
      </c>
      <c r="AI2022" s="3"/>
      <c r="AJ2022" s="3"/>
      <c r="AK2022" s="3"/>
    </row>
    <row r="2023" spans="1:37" x14ac:dyDescent="0.2">
      <c r="A2023" s="1">
        <v>45321.353275462963</v>
      </c>
      <c r="B2023" s="3" t="s">
        <v>77</v>
      </c>
      <c r="C2023" s="2">
        <v>45321</v>
      </c>
      <c r="D2023" s="3" t="s">
        <v>344</v>
      </c>
      <c r="E2023" s="3">
        <v>3</v>
      </c>
      <c r="F2023" s="3">
        <v>2</v>
      </c>
      <c r="G2023" s="3">
        <v>4</v>
      </c>
      <c r="H2023" s="3">
        <v>2</v>
      </c>
      <c r="I2023" s="3">
        <v>3</v>
      </c>
      <c r="J2023" s="3">
        <v>4</v>
      </c>
      <c r="K2023" s="3"/>
      <c r="L2023" s="3">
        <v>5</v>
      </c>
      <c r="M2023" s="3"/>
      <c r="N2023" s="3"/>
      <c r="O2023" s="3"/>
      <c r="P2023" s="3"/>
      <c r="Q2023" s="3"/>
      <c r="R2023" s="3"/>
      <c r="S2023" s="3"/>
      <c r="T2023" s="3"/>
      <c r="U2023" s="3"/>
      <c r="V2023" s="3"/>
      <c r="W2023" s="3"/>
      <c r="X2023" s="3"/>
      <c r="Y2023" s="3"/>
      <c r="Z2023" s="3"/>
      <c r="AA2023" s="3"/>
      <c r="AB2023" s="3"/>
      <c r="AC2023" s="3"/>
      <c r="AD2023" s="3"/>
      <c r="AE2023" s="3" t="s">
        <v>584</v>
      </c>
      <c r="AF2023" s="3">
        <f t="shared" si="47"/>
        <v>18</v>
      </c>
      <c r="AG2023" s="3">
        <f>_xlfn.ISOWEEKNUM(EDF[[#This Row],[Date]])</f>
        <v>5</v>
      </c>
      <c r="AH2023" s="3">
        <f>YEAR(EDF[[#This Row],[Date]])</f>
        <v>2024</v>
      </c>
      <c r="AI2023" s="3"/>
      <c r="AJ2023" s="3"/>
      <c r="AK2023" s="3"/>
    </row>
    <row r="2024" spans="1:37" x14ac:dyDescent="0.2">
      <c r="A2024" s="1">
        <v>45321.378148148149</v>
      </c>
      <c r="B2024" s="3" t="s">
        <v>414</v>
      </c>
      <c r="C2024" s="2">
        <v>45321</v>
      </c>
      <c r="D2024" s="3" t="s">
        <v>336</v>
      </c>
      <c r="E2024" s="3">
        <v>5</v>
      </c>
      <c r="F2024" s="3">
        <v>4</v>
      </c>
      <c r="G2024" s="3">
        <v>5</v>
      </c>
      <c r="H2024" s="3">
        <v>3</v>
      </c>
      <c r="I2024" s="3">
        <v>4</v>
      </c>
      <c r="J2024" s="3">
        <v>4</v>
      </c>
      <c r="K2024" s="3"/>
      <c r="L2024" s="3"/>
      <c r="M2024" s="3"/>
      <c r="N2024" s="3"/>
      <c r="O2024" s="3"/>
      <c r="P2024" s="3"/>
      <c r="Q2024" s="3"/>
      <c r="R2024" s="3"/>
      <c r="S2024" s="3"/>
      <c r="T2024" s="3"/>
      <c r="U2024" s="3"/>
      <c r="V2024" s="3"/>
      <c r="W2024" s="3"/>
      <c r="X2024" s="3"/>
      <c r="Y2024" s="3"/>
      <c r="Z2024" s="3"/>
      <c r="AA2024" s="3"/>
      <c r="AB2024" s="3"/>
      <c r="AC2024" s="3"/>
      <c r="AD2024" s="3"/>
      <c r="AE2024" s="3"/>
      <c r="AF2024" s="3">
        <f t="shared" si="47"/>
        <v>25</v>
      </c>
      <c r="AG2024" s="3">
        <f>_xlfn.ISOWEEKNUM(EDF[[#This Row],[Date]])</f>
        <v>5</v>
      </c>
      <c r="AH2024" s="3">
        <f>YEAR(EDF[[#This Row],[Date]])</f>
        <v>2024</v>
      </c>
      <c r="AI2024" s="3"/>
      <c r="AJ2024" s="3"/>
      <c r="AK2024" s="3"/>
    </row>
    <row r="2025" spans="1:37" x14ac:dyDescent="0.2">
      <c r="A2025" s="1">
        <v>45321.422534722224</v>
      </c>
      <c r="B2025" s="3" t="s">
        <v>78</v>
      </c>
      <c r="C2025" s="2">
        <v>45321</v>
      </c>
      <c r="D2025" s="3" t="s">
        <v>336</v>
      </c>
      <c r="E2025" s="3">
        <v>3</v>
      </c>
      <c r="F2025" s="3">
        <v>3</v>
      </c>
      <c r="G2025" s="3">
        <v>2</v>
      </c>
      <c r="H2025" s="3">
        <v>2</v>
      </c>
      <c r="I2025" s="3">
        <v>4</v>
      </c>
      <c r="J2025" s="3">
        <v>4</v>
      </c>
      <c r="K2025" s="3" t="s">
        <v>585</v>
      </c>
      <c r="L2025" s="3">
        <v>2</v>
      </c>
      <c r="M2025" s="3" t="s">
        <v>335</v>
      </c>
      <c r="N2025" s="3"/>
      <c r="O2025" s="3"/>
      <c r="P2025" s="3"/>
      <c r="Q2025" s="3"/>
      <c r="R2025" s="3"/>
      <c r="S2025" s="3"/>
      <c r="T2025" s="3"/>
      <c r="U2025" s="3"/>
      <c r="V2025" s="3"/>
      <c r="W2025" s="3"/>
      <c r="X2025" s="3"/>
      <c r="Y2025" s="3"/>
      <c r="Z2025" s="3"/>
      <c r="AA2025" s="3"/>
      <c r="AB2025" s="3"/>
      <c r="AC2025" s="3"/>
      <c r="AD2025" s="3"/>
      <c r="AE2025" s="3" t="s">
        <v>586</v>
      </c>
      <c r="AF2025" s="3">
        <f t="shared" si="47"/>
        <v>18</v>
      </c>
      <c r="AG2025" s="3">
        <f>_xlfn.ISOWEEKNUM(EDF[[#This Row],[Date]])</f>
        <v>5</v>
      </c>
      <c r="AH2025" s="3">
        <f>YEAR(EDF[[#This Row],[Date]])</f>
        <v>2024</v>
      </c>
      <c r="AI2025" s="3"/>
      <c r="AJ2025" s="3"/>
      <c r="AK2025" s="3"/>
    </row>
    <row r="2026" spans="1:37" x14ac:dyDescent="0.2">
      <c r="A2026" s="1">
        <v>45321.427199074074</v>
      </c>
      <c r="B2026" s="3" t="s">
        <v>496</v>
      </c>
      <c r="C2026" s="2">
        <v>45321</v>
      </c>
      <c r="D2026" s="3" t="s">
        <v>334</v>
      </c>
      <c r="E2026" s="3">
        <v>3</v>
      </c>
      <c r="F2026" s="3">
        <v>3</v>
      </c>
      <c r="G2026" s="3">
        <v>3</v>
      </c>
      <c r="H2026" s="3">
        <v>3</v>
      </c>
      <c r="I2026" s="3">
        <v>3</v>
      </c>
      <c r="J2026" s="3">
        <v>3</v>
      </c>
      <c r="K2026" s="3"/>
      <c r="L2026" s="3">
        <v>6</v>
      </c>
      <c r="M2026" s="3"/>
      <c r="N2026" s="3"/>
      <c r="O2026" s="3"/>
      <c r="P2026" s="3"/>
      <c r="Q2026" s="3"/>
      <c r="R2026" s="3"/>
      <c r="S2026" s="3"/>
      <c r="T2026" s="3"/>
      <c r="U2026" s="3"/>
      <c r="V2026" s="3"/>
      <c r="W2026" s="3" t="s">
        <v>335</v>
      </c>
      <c r="X2026" s="3"/>
      <c r="Y2026" s="3"/>
      <c r="Z2026" s="3"/>
      <c r="AA2026" s="3"/>
      <c r="AB2026" s="3"/>
      <c r="AC2026" s="3" t="s">
        <v>335</v>
      </c>
      <c r="AD2026" s="3"/>
      <c r="AE2026" s="3"/>
      <c r="AF2026" s="3">
        <f t="shared" si="47"/>
        <v>18</v>
      </c>
      <c r="AG2026" s="3">
        <f>_xlfn.ISOWEEKNUM(EDF[[#This Row],[Date]])</f>
        <v>5</v>
      </c>
      <c r="AH2026" s="3">
        <f>YEAR(EDF[[#This Row],[Date]])</f>
        <v>2024</v>
      </c>
      <c r="AI2026" s="3"/>
      <c r="AJ2026" s="3"/>
      <c r="AK2026" s="3"/>
    </row>
    <row r="2027" spans="1:37" x14ac:dyDescent="0.2">
      <c r="A2027" s="1">
        <v>45321.427476851852</v>
      </c>
      <c r="B2027" s="3" t="s">
        <v>191</v>
      </c>
      <c r="C2027" s="2">
        <v>45321</v>
      </c>
      <c r="D2027" s="3" t="s">
        <v>336</v>
      </c>
      <c r="E2027" s="3">
        <v>4</v>
      </c>
      <c r="F2027" s="3">
        <v>3</v>
      </c>
      <c r="G2027" s="3">
        <v>5</v>
      </c>
      <c r="H2027" s="3">
        <v>4</v>
      </c>
      <c r="I2027" s="3">
        <v>4</v>
      </c>
      <c r="J2027" s="3">
        <v>4</v>
      </c>
      <c r="K2027" s="3"/>
      <c r="L2027" s="3"/>
      <c r="M2027" s="3"/>
      <c r="N2027" s="3"/>
      <c r="O2027" s="3"/>
      <c r="P2027" s="3"/>
      <c r="Q2027" s="3"/>
      <c r="R2027" s="3"/>
      <c r="S2027" s="3"/>
      <c r="T2027" s="3"/>
      <c r="U2027" s="3"/>
      <c r="V2027" s="3"/>
      <c r="W2027" s="3"/>
      <c r="X2027" s="3"/>
      <c r="Y2027" s="3"/>
      <c r="Z2027" s="3"/>
      <c r="AA2027" s="3"/>
      <c r="AB2027" s="3"/>
      <c r="AC2027" s="3"/>
      <c r="AD2027" s="3"/>
      <c r="AE2027" s="3"/>
      <c r="AF2027" s="3">
        <f t="shared" si="47"/>
        <v>24</v>
      </c>
      <c r="AG2027" s="3">
        <f>_xlfn.ISOWEEKNUM(EDF[[#This Row],[Date]])</f>
        <v>5</v>
      </c>
      <c r="AH2027" s="3">
        <f>YEAR(EDF[[#This Row],[Date]])</f>
        <v>2024</v>
      </c>
      <c r="AI2027" s="3"/>
      <c r="AJ2027" s="3"/>
      <c r="AK2027" s="3"/>
    </row>
    <row r="2028" spans="1:37" x14ac:dyDescent="0.2">
      <c r="A2028" s="1">
        <v>45321.442256944443</v>
      </c>
      <c r="B2028" s="3" t="s">
        <v>99</v>
      </c>
      <c r="C2028" s="2">
        <v>45321</v>
      </c>
      <c r="D2028" s="3" t="s">
        <v>343</v>
      </c>
      <c r="E2028" s="3">
        <v>2</v>
      </c>
      <c r="F2028" s="3">
        <v>2</v>
      </c>
      <c r="G2028" s="3">
        <v>4</v>
      </c>
      <c r="H2028" s="3">
        <v>3</v>
      </c>
      <c r="I2028" s="3">
        <v>3</v>
      </c>
      <c r="J2028" s="3">
        <v>3</v>
      </c>
      <c r="K2028" s="3"/>
      <c r="L2028" s="3">
        <v>2</v>
      </c>
      <c r="M2028" s="3"/>
      <c r="N2028" s="3"/>
      <c r="O2028" s="3"/>
      <c r="P2028" s="3"/>
      <c r="Q2028" s="3" t="s">
        <v>337</v>
      </c>
      <c r="R2028" s="3"/>
      <c r="S2028" s="3"/>
      <c r="T2028" s="3"/>
      <c r="U2028" s="3"/>
      <c r="V2028" s="3"/>
      <c r="W2028" s="3"/>
      <c r="X2028" s="3"/>
      <c r="Y2028" s="3"/>
      <c r="Z2028" s="3"/>
      <c r="AA2028" s="3"/>
      <c r="AB2028" s="3"/>
      <c r="AC2028" s="3"/>
      <c r="AD2028" s="3"/>
      <c r="AE2028" s="3" t="s">
        <v>587</v>
      </c>
      <c r="AF2028" s="3">
        <f t="shared" si="47"/>
        <v>17</v>
      </c>
      <c r="AG2028" s="3">
        <f>_xlfn.ISOWEEKNUM(EDF[[#This Row],[Date]])</f>
        <v>5</v>
      </c>
      <c r="AH2028" s="3">
        <f>YEAR(EDF[[#This Row],[Date]])</f>
        <v>2024</v>
      </c>
      <c r="AI2028" s="3"/>
      <c r="AJ2028" s="3"/>
      <c r="AK2028" s="3"/>
    </row>
    <row r="2029" spans="1:37" x14ac:dyDescent="0.2">
      <c r="A2029" s="1">
        <v>45321.489918981482</v>
      </c>
      <c r="B2029" s="3" t="s">
        <v>142</v>
      </c>
      <c r="C2029" s="2">
        <v>45321</v>
      </c>
      <c r="D2029" s="3" t="s">
        <v>334</v>
      </c>
      <c r="E2029" s="3">
        <v>4</v>
      </c>
      <c r="F2029" s="3">
        <v>3</v>
      </c>
      <c r="G2029" s="3">
        <v>2</v>
      </c>
      <c r="H2029" s="3">
        <v>3</v>
      </c>
      <c r="I2029" s="3">
        <v>3</v>
      </c>
      <c r="J2029" s="3">
        <v>4</v>
      </c>
      <c r="K2029" s="3"/>
      <c r="L2029" s="3"/>
      <c r="M2029" s="3"/>
      <c r="N2029" s="3"/>
      <c r="O2029" s="3"/>
      <c r="P2029" s="3"/>
      <c r="Q2029" s="3"/>
      <c r="R2029" s="3"/>
      <c r="S2029" s="3"/>
      <c r="T2029" s="3"/>
      <c r="U2029" s="3"/>
      <c r="V2029" s="3"/>
      <c r="W2029" s="3"/>
      <c r="X2029" s="3"/>
      <c r="Y2029" s="3"/>
      <c r="Z2029" s="3"/>
      <c r="AA2029" s="3"/>
      <c r="AB2029" s="3"/>
      <c r="AC2029" s="3"/>
      <c r="AD2029" s="3"/>
      <c r="AE2029" s="3"/>
      <c r="AF2029" s="3">
        <f t="shared" si="47"/>
        <v>19</v>
      </c>
      <c r="AG2029" s="3">
        <f>_xlfn.ISOWEEKNUM(EDF[[#This Row],[Date]])</f>
        <v>5</v>
      </c>
      <c r="AH2029" s="3">
        <f>YEAR(EDF[[#This Row],[Date]])</f>
        <v>2024</v>
      </c>
      <c r="AI2029" s="3"/>
      <c r="AJ2029" s="3"/>
      <c r="AK2029" s="3"/>
    </row>
    <row r="2030" spans="1:37" x14ac:dyDescent="0.2">
      <c r="A2030" s="1">
        <v>45321.500532407408</v>
      </c>
      <c r="B2030" s="3" t="s">
        <v>112</v>
      </c>
      <c r="C2030" s="2">
        <v>45321</v>
      </c>
      <c r="D2030" s="3" t="s">
        <v>343</v>
      </c>
      <c r="E2030" s="3">
        <v>3</v>
      </c>
      <c r="F2030" s="3">
        <v>3</v>
      </c>
      <c r="G2030" s="3">
        <v>3</v>
      </c>
      <c r="H2030" s="3">
        <v>3</v>
      </c>
      <c r="I2030" s="3">
        <v>3</v>
      </c>
      <c r="J2030" s="3">
        <v>3</v>
      </c>
      <c r="K2030" s="3"/>
      <c r="L2030" s="3"/>
      <c r="M2030" s="3"/>
      <c r="N2030" s="3"/>
      <c r="O2030" s="3"/>
      <c r="P2030" s="3"/>
      <c r="Q2030" s="3"/>
      <c r="R2030" s="3"/>
      <c r="S2030" s="3"/>
      <c r="T2030" s="3"/>
      <c r="U2030" s="3"/>
      <c r="V2030" s="3"/>
      <c r="W2030" s="3"/>
      <c r="X2030" s="3"/>
      <c r="Y2030" s="3"/>
      <c r="Z2030" s="3"/>
      <c r="AA2030" s="3"/>
      <c r="AB2030" s="3"/>
      <c r="AC2030" s="3"/>
      <c r="AD2030" s="3"/>
      <c r="AE2030" s="3"/>
      <c r="AF2030" s="3">
        <f t="shared" si="47"/>
        <v>18</v>
      </c>
      <c r="AG2030" s="3">
        <f>_xlfn.ISOWEEKNUM(EDF[[#This Row],[Date]])</f>
        <v>5</v>
      </c>
      <c r="AH2030" s="3">
        <f>YEAR(EDF[[#This Row],[Date]])</f>
        <v>2024</v>
      </c>
      <c r="AI2030" s="3"/>
      <c r="AJ2030" s="3"/>
      <c r="AK2030" s="3"/>
    </row>
    <row r="2031" spans="1:37" x14ac:dyDescent="0.2">
      <c r="A2031" s="1">
        <v>45321.500775462962</v>
      </c>
      <c r="B2031" s="3" t="s">
        <v>244</v>
      </c>
      <c r="C2031" s="2">
        <v>45321</v>
      </c>
      <c r="D2031" s="3" t="s">
        <v>334</v>
      </c>
      <c r="E2031" s="3">
        <v>3</v>
      </c>
      <c r="F2031" s="3">
        <v>3</v>
      </c>
      <c r="G2031" s="3">
        <v>3</v>
      </c>
      <c r="H2031" s="3">
        <v>3</v>
      </c>
      <c r="I2031" s="3">
        <v>3</v>
      </c>
      <c r="J2031" s="3">
        <v>3</v>
      </c>
      <c r="K2031" s="3"/>
      <c r="L2031" s="3">
        <v>5</v>
      </c>
      <c r="M2031" s="3"/>
      <c r="N2031" s="3"/>
      <c r="O2031" s="3"/>
      <c r="P2031" s="3"/>
      <c r="Q2031" s="3"/>
      <c r="R2031" s="3"/>
      <c r="S2031" s="3"/>
      <c r="T2031" s="3"/>
      <c r="U2031" s="3"/>
      <c r="V2031" s="3"/>
      <c r="W2031" s="3"/>
      <c r="X2031" s="3" t="s">
        <v>339</v>
      </c>
      <c r="Y2031" s="3"/>
      <c r="Z2031" s="3"/>
      <c r="AA2031" s="3"/>
      <c r="AB2031" s="3"/>
      <c r="AC2031" s="3"/>
      <c r="AD2031" s="3"/>
      <c r="AE2031" s="3"/>
      <c r="AF2031" s="3">
        <f t="shared" si="47"/>
        <v>18</v>
      </c>
      <c r="AG2031" s="3">
        <f>_xlfn.ISOWEEKNUM(EDF[[#This Row],[Date]])</f>
        <v>5</v>
      </c>
      <c r="AH2031" s="3">
        <f>YEAR(EDF[[#This Row],[Date]])</f>
        <v>2024</v>
      </c>
      <c r="AI2031" s="3"/>
      <c r="AJ2031" s="3"/>
      <c r="AK2031" s="3"/>
    </row>
    <row r="2032" spans="1:37" x14ac:dyDescent="0.2">
      <c r="A2032" s="1">
        <v>45321.620613425926</v>
      </c>
      <c r="B2032" s="3" t="s">
        <v>95</v>
      </c>
      <c r="C2032" s="2">
        <v>45321</v>
      </c>
      <c r="D2032" s="3" t="s">
        <v>344</v>
      </c>
      <c r="E2032" s="3">
        <v>3</v>
      </c>
      <c r="F2032" s="3">
        <v>2</v>
      </c>
      <c r="G2032" s="3">
        <v>2</v>
      </c>
      <c r="H2032" s="3">
        <v>2</v>
      </c>
      <c r="I2032" s="3">
        <v>3</v>
      </c>
      <c r="J2032" s="3">
        <v>3</v>
      </c>
      <c r="K2032" s="3"/>
      <c r="L2032" s="3">
        <v>4</v>
      </c>
      <c r="M2032" s="3"/>
      <c r="N2032" s="3"/>
      <c r="O2032" s="3"/>
      <c r="P2032" s="3"/>
      <c r="Q2032" s="3"/>
      <c r="R2032" s="3" t="s">
        <v>339</v>
      </c>
      <c r="S2032" s="3"/>
      <c r="T2032" s="3"/>
      <c r="U2032" s="3"/>
      <c r="V2032" s="3"/>
      <c r="W2032" s="3"/>
      <c r="X2032" s="3"/>
      <c r="Y2032" s="3"/>
      <c r="Z2032" s="3"/>
      <c r="AA2032" s="3"/>
      <c r="AB2032" s="3"/>
      <c r="AC2032" s="3"/>
      <c r="AD2032" s="3"/>
      <c r="AE2032" s="3" t="s">
        <v>588</v>
      </c>
      <c r="AF2032" s="3">
        <f t="shared" si="47"/>
        <v>15</v>
      </c>
      <c r="AG2032" s="3">
        <f>_xlfn.ISOWEEKNUM(EDF[[#This Row],[Date]])</f>
        <v>5</v>
      </c>
      <c r="AH2032" s="3">
        <f>YEAR(EDF[[#This Row],[Date]])</f>
        <v>2024</v>
      </c>
      <c r="AI2032" s="3"/>
      <c r="AJ2032" s="3"/>
      <c r="AK2032" s="3"/>
    </row>
    <row r="2033" spans="1:37" x14ac:dyDescent="0.2">
      <c r="A2033" s="1">
        <v>45321.635138888887</v>
      </c>
      <c r="B2033" s="3" t="s">
        <v>76</v>
      </c>
      <c r="C2033" s="2">
        <v>45321</v>
      </c>
      <c r="D2033" s="3" t="s">
        <v>344</v>
      </c>
      <c r="E2033" s="3">
        <v>3</v>
      </c>
      <c r="F2033" s="3">
        <v>3</v>
      </c>
      <c r="G2033" s="3">
        <v>2</v>
      </c>
      <c r="H2033" s="3">
        <v>2</v>
      </c>
      <c r="I2033" s="3">
        <v>3</v>
      </c>
      <c r="J2033" s="3">
        <v>3</v>
      </c>
      <c r="K2033" s="3"/>
      <c r="L2033" s="3"/>
      <c r="M2033" s="3"/>
      <c r="N2033" s="3"/>
      <c r="O2033" s="3"/>
      <c r="P2033" s="3"/>
      <c r="Q2033" s="3"/>
      <c r="R2033" s="3"/>
      <c r="S2033" s="3"/>
      <c r="T2033" s="3"/>
      <c r="U2033" s="3"/>
      <c r="V2033" s="3"/>
      <c r="W2033" s="3"/>
      <c r="X2033" s="3"/>
      <c r="Y2033" s="3"/>
      <c r="Z2033" s="3"/>
      <c r="AA2033" s="3"/>
      <c r="AB2033" s="3"/>
      <c r="AC2033" s="3"/>
      <c r="AD2033" s="3"/>
      <c r="AE2033" s="3"/>
      <c r="AF2033" s="3">
        <f t="shared" si="47"/>
        <v>16</v>
      </c>
      <c r="AG2033" s="3">
        <f>_xlfn.ISOWEEKNUM(EDF[[#This Row],[Date]])</f>
        <v>5</v>
      </c>
      <c r="AH2033" s="3">
        <f>YEAR(EDF[[#This Row],[Date]])</f>
        <v>2024</v>
      </c>
      <c r="AI2033" s="3"/>
      <c r="AJ2033" s="3"/>
      <c r="AK2033" s="3"/>
    </row>
    <row r="2034" spans="1:37" x14ac:dyDescent="0.2">
      <c r="A2034" s="1">
        <v>45321.678159722222</v>
      </c>
      <c r="B2034" s="3" t="s">
        <v>80</v>
      </c>
      <c r="C2034" s="2">
        <v>45321</v>
      </c>
      <c r="D2034" s="3" t="s">
        <v>336</v>
      </c>
      <c r="E2034" s="3">
        <v>2</v>
      </c>
      <c r="F2034" s="3">
        <v>2</v>
      </c>
      <c r="G2034" s="3">
        <v>2</v>
      </c>
      <c r="H2034" s="3">
        <v>3</v>
      </c>
      <c r="I2034" s="3">
        <v>2</v>
      </c>
      <c r="J2034" s="3">
        <v>3</v>
      </c>
      <c r="K2034" s="3" t="s">
        <v>69</v>
      </c>
      <c r="L2034" s="3"/>
      <c r="M2034" s="3"/>
      <c r="N2034" s="3"/>
      <c r="O2034" s="3"/>
      <c r="P2034" s="3"/>
      <c r="Q2034" s="3"/>
      <c r="R2034" s="3"/>
      <c r="S2034" s="3"/>
      <c r="T2034" s="3"/>
      <c r="U2034" s="3"/>
      <c r="V2034" s="3"/>
      <c r="W2034" s="3"/>
      <c r="X2034" s="3"/>
      <c r="Y2034" s="3"/>
      <c r="Z2034" s="3"/>
      <c r="AA2034" s="3"/>
      <c r="AB2034" s="3"/>
      <c r="AC2034" s="3"/>
      <c r="AD2034" s="3"/>
      <c r="AE2034" s="3"/>
      <c r="AF2034" s="3">
        <f t="shared" ref="AF2034:AF2046" si="48">SUM(E2034:J2034)</f>
        <v>14</v>
      </c>
      <c r="AG2034" s="3">
        <f>_xlfn.ISOWEEKNUM(EDF[[#This Row],[Date]])</f>
        <v>5</v>
      </c>
      <c r="AH2034" s="3">
        <f>YEAR(EDF[[#This Row],[Date]])</f>
        <v>2024</v>
      </c>
      <c r="AI2034" s="3"/>
      <c r="AJ2034" s="3"/>
      <c r="AK2034" s="3"/>
    </row>
    <row r="2035" spans="1:37" x14ac:dyDescent="0.2">
      <c r="A2035" s="1">
        <v>45321.680324074077</v>
      </c>
      <c r="B2035" s="3" t="s">
        <v>233</v>
      </c>
      <c r="C2035" s="2">
        <v>45321</v>
      </c>
      <c r="D2035" s="3" t="s">
        <v>344</v>
      </c>
      <c r="E2035" s="3">
        <v>4</v>
      </c>
      <c r="F2035" s="3">
        <v>4</v>
      </c>
      <c r="G2035" s="3">
        <v>4</v>
      </c>
      <c r="H2035" s="3">
        <v>2</v>
      </c>
      <c r="I2035" s="3">
        <v>4</v>
      </c>
      <c r="J2035" s="3">
        <v>4</v>
      </c>
      <c r="K2035" s="3"/>
      <c r="L2035" s="3"/>
      <c r="M2035" s="3"/>
      <c r="N2035" s="3"/>
      <c r="O2035" s="3"/>
      <c r="P2035" s="3"/>
      <c r="Q2035" s="3"/>
      <c r="R2035" s="3"/>
      <c r="S2035" s="3"/>
      <c r="T2035" s="3"/>
      <c r="U2035" s="3"/>
      <c r="V2035" s="3"/>
      <c r="W2035" s="3"/>
      <c r="X2035" s="3"/>
      <c r="Y2035" s="3"/>
      <c r="Z2035" s="3"/>
      <c r="AA2035" s="3"/>
      <c r="AB2035" s="3"/>
      <c r="AC2035" s="3"/>
      <c r="AD2035" s="3"/>
      <c r="AE2035" s="3"/>
      <c r="AF2035" s="3">
        <f t="shared" si="48"/>
        <v>22</v>
      </c>
      <c r="AG2035" s="3">
        <f>_xlfn.ISOWEEKNUM(EDF[[#This Row],[Date]])</f>
        <v>5</v>
      </c>
      <c r="AH2035" s="3">
        <f>YEAR(EDF[[#This Row],[Date]])</f>
        <v>2024</v>
      </c>
      <c r="AI2035" s="3"/>
      <c r="AJ2035" s="3"/>
      <c r="AK2035" s="3"/>
    </row>
    <row r="2036" spans="1:37" x14ac:dyDescent="0.2">
      <c r="A2036" s="1">
        <v>45321.681388888886</v>
      </c>
      <c r="B2036" s="3" t="s">
        <v>211</v>
      </c>
      <c r="C2036" s="2">
        <v>45321</v>
      </c>
      <c r="D2036" s="3" t="s">
        <v>334</v>
      </c>
      <c r="E2036" s="3">
        <v>4</v>
      </c>
      <c r="F2036" s="3">
        <v>3</v>
      </c>
      <c r="G2036" s="3">
        <v>4</v>
      </c>
      <c r="H2036" s="3">
        <v>4</v>
      </c>
      <c r="I2036" s="3">
        <v>3</v>
      </c>
      <c r="J2036" s="3">
        <v>4</v>
      </c>
      <c r="K2036" s="3"/>
      <c r="L2036" s="3"/>
      <c r="M2036" s="3"/>
      <c r="N2036" s="3"/>
      <c r="O2036" s="3"/>
      <c r="P2036" s="3"/>
      <c r="Q2036" s="3"/>
      <c r="R2036" s="3"/>
      <c r="S2036" s="3"/>
      <c r="T2036" s="3"/>
      <c r="U2036" s="3"/>
      <c r="V2036" s="3"/>
      <c r="W2036" s="3"/>
      <c r="X2036" s="3"/>
      <c r="Y2036" s="3"/>
      <c r="Z2036" s="3"/>
      <c r="AA2036" s="3"/>
      <c r="AB2036" s="3"/>
      <c r="AC2036" s="3"/>
      <c r="AD2036" s="3"/>
      <c r="AE2036" s="3"/>
      <c r="AF2036" s="3">
        <f t="shared" si="48"/>
        <v>22</v>
      </c>
      <c r="AG2036" s="3">
        <f>_xlfn.ISOWEEKNUM(EDF[[#This Row],[Date]])</f>
        <v>5</v>
      </c>
      <c r="AH2036" s="3">
        <f>YEAR(EDF[[#This Row],[Date]])</f>
        <v>2024</v>
      </c>
      <c r="AI2036" s="3"/>
      <c r="AJ2036" s="3"/>
      <c r="AK2036" s="3"/>
    </row>
    <row r="2037" spans="1:37" x14ac:dyDescent="0.2">
      <c r="A2037" s="1">
        <v>45321.682430555556</v>
      </c>
      <c r="B2037" s="3" t="s">
        <v>93</v>
      </c>
      <c r="C2037" s="2">
        <v>45321</v>
      </c>
      <c r="D2037" s="3" t="s">
        <v>334</v>
      </c>
      <c r="E2037" s="3">
        <v>3</v>
      </c>
      <c r="F2037" s="3">
        <v>3</v>
      </c>
      <c r="G2037" s="3">
        <v>2</v>
      </c>
      <c r="H2037" s="3">
        <v>3</v>
      </c>
      <c r="I2037" s="3">
        <v>2</v>
      </c>
      <c r="J2037" s="3">
        <v>4</v>
      </c>
      <c r="K2037" s="3"/>
      <c r="L2037" s="3"/>
      <c r="M2037" s="3"/>
      <c r="N2037" s="3"/>
      <c r="O2037" s="3"/>
      <c r="P2037" s="3"/>
      <c r="Q2037" s="3"/>
      <c r="R2037" s="3"/>
      <c r="S2037" s="3"/>
      <c r="T2037" s="3"/>
      <c r="U2037" s="3"/>
      <c r="V2037" s="3"/>
      <c r="W2037" s="3"/>
      <c r="X2037" s="3"/>
      <c r="Y2037" s="3"/>
      <c r="Z2037" s="3"/>
      <c r="AA2037" s="3"/>
      <c r="AB2037" s="3"/>
      <c r="AC2037" s="3"/>
      <c r="AD2037" s="3"/>
      <c r="AE2037" s="3"/>
      <c r="AF2037" s="3">
        <f t="shared" si="48"/>
        <v>17</v>
      </c>
      <c r="AG2037" s="3">
        <f>_xlfn.ISOWEEKNUM(EDF[[#This Row],[Date]])</f>
        <v>5</v>
      </c>
      <c r="AH2037" s="3">
        <f>YEAR(EDF[[#This Row],[Date]])</f>
        <v>2024</v>
      </c>
      <c r="AI2037" s="3"/>
      <c r="AJ2037" s="3"/>
      <c r="AK2037" s="3"/>
    </row>
    <row r="2038" spans="1:37" x14ac:dyDescent="0.2">
      <c r="A2038" s="1">
        <v>45321.683159722219</v>
      </c>
      <c r="B2038" s="3" t="s">
        <v>109</v>
      </c>
      <c r="C2038" s="2">
        <v>45321</v>
      </c>
      <c r="D2038" s="3" t="s">
        <v>336</v>
      </c>
      <c r="E2038" s="3">
        <v>4</v>
      </c>
      <c r="F2038" s="3">
        <v>2</v>
      </c>
      <c r="G2038" s="3">
        <v>4</v>
      </c>
      <c r="H2038" s="3">
        <v>4</v>
      </c>
      <c r="I2038" s="3">
        <v>4</v>
      </c>
      <c r="J2038" s="3">
        <v>4</v>
      </c>
      <c r="K2038" s="3"/>
      <c r="L2038" s="3">
        <v>3</v>
      </c>
      <c r="M2038" s="3" t="s">
        <v>335</v>
      </c>
      <c r="N2038" s="3"/>
      <c r="O2038" s="3"/>
      <c r="P2038" s="3"/>
      <c r="Q2038" s="3"/>
      <c r="R2038" s="3" t="s">
        <v>335</v>
      </c>
      <c r="S2038" s="3"/>
      <c r="T2038" s="3"/>
      <c r="U2038" s="3"/>
      <c r="V2038" s="3"/>
      <c r="W2038" s="3"/>
      <c r="X2038" s="3"/>
      <c r="Y2038" s="3"/>
      <c r="Z2038" s="3"/>
      <c r="AA2038" s="3"/>
      <c r="AB2038" s="3"/>
      <c r="AC2038" s="3"/>
      <c r="AD2038" s="3"/>
      <c r="AE2038" s="3"/>
      <c r="AF2038" s="3">
        <f t="shared" si="48"/>
        <v>22</v>
      </c>
      <c r="AG2038" s="3">
        <f>_xlfn.ISOWEEKNUM(EDF[[#This Row],[Date]])</f>
        <v>5</v>
      </c>
      <c r="AH2038" s="3">
        <f>YEAR(EDF[[#This Row],[Date]])</f>
        <v>2024</v>
      </c>
      <c r="AI2038" s="3"/>
      <c r="AJ2038" s="3"/>
      <c r="AK2038" s="3"/>
    </row>
    <row r="2039" spans="1:37" x14ac:dyDescent="0.2">
      <c r="A2039" s="1">
        <v>45321.684039351851</v>
      </c>
      <c r="B2039" s="3" t="s">
        <v>230</v>
      </c>
      <c r="C2039" s="2">
        <v>45321</v>
      </c>
      <c r="D2039" s="3" t="s">
        <v>343</v>
      </c>
      <c r="E2039" s="3">
        <v>4</v>
      </c>
      <c r="F2039" s="3">
        <v>4</v>
      </c>
      <c r="G2039" s="3">
        <v>3</v>
      </c>
      <c r="H2039" s="3">
        <v>2</v>
      </c>
      <c r="I2039" s="3">
        <v>4</v>
      </c>
      <c r="J2039" s="3">
        <v>4</v>
      </c>
      <c r="K2039" s="3"/>
      <c r="L2039" s="3"/>
      <c r="M2039" s="3"/>
      <c r="N2039" s="3"/>
      <c r="O2039" s="3"/>
      <c r="P2039" s="3"/>
      <c r="Q2039" s="3"/>
      <c r="R2039" s="3"/>
      <c r="S2039" s="3"/>
      <c r="T2039" s="3"/>
      <c r="U2039" s="3"/>
      <c r="V2039" s="3"/>
      <c r="W2039" s="3"/>
      <c r="X2039" s="3"/>
      <c r="Y2039" s="3"/>
      <c r="Z2039" s="3"/>
      <c r="AA2039" s="3"/>
      <c r="AB2039" s="3"/>
      <c r="AC2039" s="3"/>
      <c r="AD2039" s="3"/>
      <c r="AE2039" s="3"/>
      <c r="AF2039" s="3">
        <f t="shared" si="48"/>
        <v>21</v>
      </c>
      <c r="AG2039" s="3">
        <f>_xlfn.ISOWEEKNUM(EDF[[#This Row],[Date]])</f>
        <v>5</v>
      </c>
      <c r="AH2039" s="3">
        <f>YEAR(EDF[[#This Row],[Date]])</f>
        <v>2024</v>
      </c>
      <c r="AI2039" s="3"/>
      <c r="AJ2039" s="3"/>
      <c r="AK2039" s="3"/>
    </row>
    <row r="2040" spans="1:37" x14ac:dyDescent="0.2">
      <c r="A2040" s="1">
        <v>45321.686608796299</v>
      </c>
      <c r="B2040" s="3" t="s">
        <v>87</v>
      </c>
      <c r="C2040" s="2">
        <v>45321</v>
      </c>
      <c r="D2040" s="3" t="s">
        <v>334</v>
      </c>
      <c r="E2040" s="3">
        <v>4</v>
      </c>
      <c r="F2040" s="3">
        <v>4</v>
      </c>
      <c r="G2040" s="3">
        <v>3</v>
      </c>
      <c r="H2040" s="3">
        <v>3</v>
      </c>
      <c r="I2040" s="3">
        <v>4</v>
      </c>
      <c r="J2040" s="3">
        <v>4</v>
      </c>
      <c r="K2040" s="3"/>
      <c r="L2040" s="3">
        <v>2</v>
      </c>
      <c r="M2040" s="3"/>
      <c r="N2040" s="3"/>
      <c r="O2040" s="3"/>
      <c r="P2040" s="3"/>
      <c r="Q2040" s="3"/>
      <c r="R2040" s="3"/>
      <c r="S2040" s="3"/>
      <c r="T2040" s="3"/>
      <c r="U2040" s="3"/>
      <c r="V2040" s="3"/>
      <c r="W2040" s="3"/>
      <c r="X2040" s="3"/>
      <c r="Y2040" s="3"/>
      <c r="Z2040" s="3"/>
      <c r="AA2040" s="3"/>
      <c r="AB2040" s="3"/>
      <c r="AC2040" s="3" t="s">
        <v>339</v>
      </c>
      <c r="AD2040" s="3"/>
      <c r="AE2040" s="3" t="s">
        <v>589</v>
      </c>
      <c r="AF2040" s="3">
        <f t="shared" si="48"/>
        <v>22</v>
      </c>
      <c r="AG2040" s="3">
        <f>_xlfn.ISOWEEKNUM(EDF[[#This Row],[Date]])</f>
        <v>5</v>
      </c>
      <c r="AH2040" s="3">
        <f>YEAR(EDF[[#This Row],[Date]])</f>
        <v>2024</v>
      </c>
      <c r="AI2040" s="3"/>
      <c r="AJ2040" s="3"/>
      <c r="AK2040" s="3"/>
    </row>
    <row r="2041" spans="1:37" x14ac:dyDescent="0.2">
      <c r="A2041" s="1">
        <v>45321.689699074072</v>
      </c>
      <c r="B2041" s="3" t="s">
        <v>193</v>
      </c>
      <c r="C2041" s="2">
        <v>45321</v>
      </c>
      <c r="D2041" s="3" t="s">
        <v>343</v>
      </c>
      <c r="E2041" s="3">
        <v>5</v>
      </c>
      <c r="F2041" s="3">
        <v>4</v>
      </c>
      <c r="G2041" s="3">
        <v>5</v>
      </c>
      <c r="H2041" s="3">
        <v>4</v>
      </c>
      <c r="I2041" s="3">
        <v>4</v>
      </c>
      <c r="J2041" s="3">
        <v>4</v>
      </c>
      <c r="K2041" s="3"/>
      <c r="L2041" s="3">
        <v>1</v>
      </c>
      <c r="M2041" s="3"/>
      <c r="N2041" s="3"/>
      <c r="O2041" s="3"/>
      <c r="P2041" s="3"/>
      <c r="Q2041" s="3"/>
      <c r="R2041" s="3"/>
      <c r="S2041" s="3"/>
      <c r="T2041" s="3"/>
      <c r="U2041" s="3"/>
      <c r="V2041" s="3"/>
      <c r="W2041" s="3" t="s">
        <v>337</v>
      </c>
      <c r="X2041" s="3"/>
      <c r="Y2041" s="3"/>
      <c r="Z2041" s="3"/>
      <c r="AA2041" s="3"/>
      <c r="AB2041" s="3"/>
      <c r="AC2041" s="3"/>
      <c r="AD2041" s="3"/>
      <c r="AE2041" s="3"/>
      <c r="AF2041" s="3">
        <f t="shared" si="48"/>
        <v>26</v>
      </c>
      <c r="AG2041" s="3">
        <f>_xlfn.ISOWEEKNUM(EDF[[#This Row],[Date]])</f>
        <v>5</v>
      </c>
      <c r="AH2041" s="3">
        <f>YEAR(EDF[[#This Row],[Date]])</f>
        <v>2024</v>
      </c>
      <c r="AI2041" s="3"/>
      <c r="AJ2041" s="3"/>
      <c r="AK2041" s="3"/>
    </row>
    <row r="2042" spans="1:37" x14ac:dyDescent="0.2">
      <c r="A2042" s="1">
        <v>45321.692569444444</v>
      </c>
      <c r="B2042" s="3" t="s">
        <v>192</v>
      </c>
      <c r="C2042" s="2">
        <v>45321</v>
      </c>
      <c r="D2042" s="3" t="s">
        <v>343</v>
      </c>
      <c r="E2042" s="3">
        <v>4</v>
      </c>
      <c r="F2042" s="3">
        <v>2</v>
      </c>
      <c r="G2042" s="3">
        <v>2</v>
      </c>
      <c r="H2042" s="3">
        <v>3</v>
      </c>
      <c r="I2042" s="3">
        <v>4</v>
      </c>
      <c r="J2042" s="3">
        <v>4</v>
      </c>
      <c r="K2042" s="3"/>
      <c r="L2042" s="3"/>
      <c r="M2042" s="3"/>
      <c r="N2042" s="3"/>
      <c r="O2042" s="3"/>
      <c r="P2042" s="3"/>
      <c r="Q2042" s="3"/>
      <c r="R2042" s="3"/>
      <c r="S2042" s="3"/>
      <c r="T2042" s="3"/>
      <c r="U2042" s="3"/>
      <c r="V2042" s="3"/>
      <c r="W2042" s="3"/>
      <c r="X2042" s="3"/>
      <c r="Y2042" s="3"/>
      <c r="Z2042" s="3"/>
      <c r="AA2042" s="3"/>
      <c r="AB2042" s="3"/>
      <c r="AC2042" s="3"/>
      <c r="AD2042" s="3"/>
      <c r="AE2042" s="3"/>
      <c r="AF2042" s="3">
        <f t="shared" si="48"/>
        <v>19</v>
      </c>
      <c r="AG2042" s="3">
        <f>_xlfn.ISOWEEKNUM(EDF[[#This Row],[Date]])</f>
        <v>5</v>
      </c>
      <c r="AH2042" s="3">
        <f>YEAR(EDF[[#This Row],[Date]])</f>
        <v>2024</v>
      </c>
      <c r="AI2042" s="3"/>
      <c r="AJ2042" s="3"/>
      <c r="AK2042" s="3"/>
    </row>
    <row r="2043" spans="1:37" x14ac:dyDescent="0.2">
      <c r="A2043" s="1">
        <v>45321.695694444446</v>
      </c>
      <c r="B2043" s="3" t="s">
        <v>167</v>
      </c>
      <c r="C2043" s="2">
        <v>45321</v>
      </c>
      <c r="D2043" s="3" t="s">
        <v>344</v>
      </c>
      <c r="E2043" s="3">
        <v>3</v>
      </c>
      <c r="F2043" s="3">
        <v>3</v>
      </c>
      <c r="G2043" s="3">
        <v>3</v>
      </c>
      <c r="H2043" s="3">
        <v>3</v>
      </c>
      <c r="I2043" s="3">
        <v>4</v>
      </c>
      <c r="J2043" s="3">
        <v>4</v>
      </c>
      <c r="K2043" s="3"/>
      <c r="L2043" s="3"/>
      <c r="M2043" s="3"/>
      <c r="N2043" s="3"/>
      <c r="O2043" s="3"/>
      <c r="P2043" s="3"/>
      <c r="Q2043" s="3"/>
      <c r="R2043" s="3"/>
      <c r="S2043" s="3"/>
      <c r="T2043" s="3"/>
      <c r="U2043" s="3"/>
      <c r="V2043" s="3"/>
      <c r="W2043" s="3"/>
      <c r="X2043" s="3"/>
      <c r="Y2043" s="3"/>
      <c r="Z2043" s="3"/>
      <c r="AA2043" s="3"/>
      <c r="AB2043" s="3"/>
      <c r="AC2043" s="3"/>
      <c r="AD2043" s="3"/>
      <c r="AE2043" s="3"/>
      <c r="AF2043" s="3">
        <f t="shared" si="48"/>
        <v>20</v>
      </c>
      <c r="AG2043" s="3">
        <f>_xlfn.ISOWEEKNUM(EDF[[#This Row],[Date]])</f>
        <v>5</v>
      </c>
      <c r="AH2043" s="3">
        <f>YEAR(EDF[[#This Row],[Date]])</f>
        <v>2024</v>
      </c>
      <c r="AI2043" s="3"/>
      <c r="AJ2043" s="3"/>
      <c r="AK2043" s="3"/>
    </row>
    <row r="2044" spans="1:37" x14ac:dyDescent="0.2">
      <c r="A2044" s="1">
        <v>45321.711724537039</v>
      </c>
      <c r="B2044" s="3" t="s">
        <v>181</v>
      </c>
      <c r="C2044" s="2">
        <v>45321</v>
      </c>
      <c r="D2044" s="3" t="s">
        <v>344</v>
      </c>
      <c r="E2044" s="3">
        <v>4</v>
      </c>
      <c r="F2044" s="3">
        <v>4</v>
      </c>
      <c r="G2044" s="3">
        <v>4</v>
      </c>
      <c r="H2044" s="3">
        <v>4</v>
      </c>
      <c r="I2044" s="3">
        <v>3</v>
      </c>
      <c r="J2044" s="3">
        <v>3</v>
      </c>
      <c r="K2044" s="3"/>
      <c r="L2044" s="3"/>
      <c r="M2044" s="3"/>
      <c r="N2044" s="3"/>
      <c r="O2044" s="3"/>
      <c r="P2044" s="3"/>
      <c r="Q2044" s="3"/>
      <c r="R2044" s="3"/>
      <c r="S2044" s="3"/>
      <c r="T2044" s="3"/>
      <c r="U2044" s="3"/>
      <c r="V2044" s="3"/>
      <c r="W2044" s="3"/>
      <c r="X2044" s="3"/>
      <c r="Y2044" s="3"/>
      <c r="Z2044" s="3"/>
      <c r="AA2044" s="3"/>
      <c r="AB2044" s="3"/>
      <c r="AC2044" s="3"/>
      <c r="AD2044" s="3"/>
      <c r="AE2044" s="3"/>
      <c r="AF2044" s="3">
        <f t="shared" si="48"/>
        <v>22</v>
      </c>
      <c r="AG2044" s="3">
        <f>_xlfn.ISOWEEKNUM(EDF[[#This Row],[Date]])</f>
        <v>5</v>
      </c>
      <c r="AH2044" s="3">
        <f>YEAR(EDF[[#This Row],[Date]])</f>
        <v>2024</v>
      </c>
      <c r="AI2044" s="3"/>
      <c r="AJ2044" s="3"/>
      <c r="AK2044" s="3"/>
    </row>
    <row r="2045" spans="1:37" x14ac:dyDescent="0.2">
      <c r="A2045" s="1">
        <v>45321.717835648145</v>
      </c>
      <c r="B2045" s="3" t="s">
        <v>208</v>
      </c>
      <c r="C2045" s="2">
        <v>45321</v>
      </c>
      <c r="D2045" s="3" t="s">
        <v>344</v>
      </c>
      <c r="E2045" s="3">
        <v>5</v>
      </c>
      <c r="F2045" s="3">
        <v>5</v>
      </c>
      <c r="G2045" s="3">
        <v>5</v>
      </c>
      <c r="H2045" s="3">
        <v>5</v>
      </c>
      <c r="I2045" s="3">
        <v>5</v>
      </c>
      <c r="J2045" s="3">
        <v>5</v>
      </c>
      <c r="K2045" s="3"/>
      <c r="L2045" s="3"/>
      <c r="M2045" s="3"/>
      <c r="N2045" s="3"/>
      <c r="O2045" s="3"/>
      <c r="P2045" s="3"/>
      <c r="Q2045" s="3"/>
      <c r="R2045" s="3"/>
      <c r="S2045" s="3"/>
      <c r="T2045" s="3"/>
      <c r="U2045" s="3"/>
      <c r="V2045" s="3"/>
      <c r="W2045" s="3"/>
      <c r="X2045" s="3"/>
      <c r="Y2045" s="3"/>
      <c r="Z2045" s="3"/>
      <c r="AA2045" s="3"/>
      <c r="AB2045" s="3"/>
      <c r="AC2045" s="3"/>
      <c r="AD2045" s="3"/>
      <c r="AE2045" s="3"/>
      <c r="AF2045" s="3">
        <f t="shared" si="48"/>
        <v>30</v>
      </c>
      <c r="AG2045" s="3">
        <f>_xlfn.ISOWEEKNUM(EDF[[#This Row],[Date]])</f>
        <v>5</v>
      </c>
      <c r="AH2045" s="3">
        <f>YEAR(EDF[[#This Row],[Date]])</f>
        <v>2024</v>
      </c>
      <c r="AI2045" s="3"/>
      <c r="AJ2045" s="3"/>
      <c r="AK2045" s="3"/>
    </row>
    <row r="2046" spans="1:37" x14ac:dyDescent="0.2">
      <c r="A2046" s="1">
        <v>45321.717939814815</v>
      </c>
      <c r="B2046" s="3" t="s">
        <v>168</v>
      </c>
      <c r="C2046" s="2">
        <v>45321</v>
      </c>
      <c r="D2046" s="3" t="s">
        <v>343</v>
      </c>
      <c r="E2046" s="3">
        <v>3</v>
      </c>
      <c r="F2046" s="3">
        <v>2</v>
      </c>
      <c r="G2046" s="3">
        <v>3</v>
      </c>
      <c r="H2046" s="3">
        <v>3</v>
      </c>
      <c r="I2046" s="3">
        <v>3</v>
      </c>
      <c r="J2046" s="3">
        <v>5</v>
      </c>
      <c r="K2046" s="3"/>
      <c r="L2046" s="3">
        <v>3</v>
      </c>
      <c r="M2046" s="3"/>
      <c r="N2046" s="3"/>
      <c r="O2046" s="3"/>
      <c r="P2046" s="3"/>
      <c r="Q2046" s="3"/>
      <c r="R2046" s="3"/>
      <c r="S2046" s="3"/>
      <c r="T2046" s="3"/>
      <c r="U2046" s="3"/>
      <c r="V2046" s="3"/>
      <c r="W2046" s="3"/>
      <c r="X2046" s="3"/>
      <c r="Y2046" s="3"/>
      <c r="Z2046" s="3" t="s">
        <v>337</v>
      </c>
      <c r="AA2046" s="3"/>
      <c r="AB2046" s="3"/>
      <c r="AC2046" s="3"/>
      <c r="AD2046" s="3"/>
      <c r="AE2046" s="3" t="s">
        <v>590</v>
      </c>
      <c r="AF2046" s="3">
        <f t="shared" si="48"/>
        <v>19</v>
      </c>
      <c r="AG2046" s="3">
        <f>_xlfn.ISOWEEKNUM(EDF[[#This Row],[Date]])</f>
        <v>5</v>
      </c>
      <c r="AH2046" s="3">
        <f>YEAR(EDF[[#This Row],[Date]])</f>
        <v>2024</v>
      </c>
      <c r="AI2046" s="3"/>
      <c r="AJ2046" s="3"/>
      <c r="AK2046" s="3"/>
    </row>
    <row r="2047" spans="1:37" x14ac:dyDescent="0.2">
      <c r="A2047" s="1">
        <v>45321.741979166669</v>
      </c>
      <c r="B2047" s="3" t="s">
        <v>135</v>
      </c>
      <c r="C2047" s="2">
        <v>45321</v>
      </c>
      <c r="D2047" s="3" t="s">
        <v>343</v>
      </c>
      <c r="E2047" s="3">
        <v>5</v>
      </c>
      <c r="F2047" s="3">
        <v>4</v>
      </c>
      <c r="G2047" s="3">
        <v>4</v>
      </c>
      <c r="H2047" s="3">
        <v>3</v>
      </c>
      <c r="I2047" s="3">
        <v>3</v>
      </c>
      <c r="J2047" s="3">
        <v>4</v>
      </c>
      <c r="K2047" s="3"/>
      <c r="L2047" s="3">
        <v>3</v>
      </c>
      <c r="M2047" s="3"/>
      <c r="N2047" s="3"/>
      <c r="O2047" s="3"/>
      <c r="P2047" s="3"/>
      <c r="Q2047" s="3"/>
      <c r="R2047" s="3"/>
      <c r="S2047" s="3"/>
      <c r="T2047" s="3"/>
      <c r="U2047" s="3"/>
      <c r="V2047" s="3"/>
      <c r="W2047" s="3" t="s">
        <v>339</v>
      </c>
      <c r="X2047" s="3"/>
      <c r="Y2047" s="3"/>
      <c r="Z2047" s="3"/>
      <c r="AA2047" s="3"/>
      <c r="AB2047" s="3"/>
      <c r="AC2047" s="3"/>
      <c r="AD2047" s="3"/>
      <c r="AE2047" s="3" t="s">
        <v>591</v>
      </c>
      <c r="AF2047" s="3">
        <f t="shared" ref="AF2047:AF2084" si="49">SUM(E2047:J2047)</f>
        <v>23</v>
      </c>
      <c r="AG2047" s="3">
        <f>_xlfn.ISOWEEKNUM(EDF[[#This Row],[Date]])</f>
        <v>5</v>
      </c>
      <c r="AH2047" s="3">
        <f>YEAR(EDF[[#This Row],[Date]])</f>
        <v>2024</v>
      </c>
      <c r="AI2047" s="3"/>
      <c r="AJ2047" s="3"/>
      <c r="AK2047" s="3"/>
    </row>
    <row r="2048" spans="1:37" x14ac:dyDescent="0.2">
      <c r="A2048" s="1">
        <v>45322.357187499998</v>
      </c>
      <c r="B2048" s="3" t="s">
        <v>109</v>
      </c>
      <c r="C2048" s="2">
        <v>45322</v>
      </c>
      <c r="D2048" s="3" t="s">
        <v>334</v>
      </c>
      <c r="E2048" s="3">
        <v>4</v>
      </c>
      <c r="F2048" s="3">
        <v>3</v>
      </c>
      <c r="G2048" s="3">
        <v>5</v>
      </c>
      <c r="H2048" s="3">
        <v>4</v>
      </c>
      <c r="I2048" s="3">
        <v>2</v>
      </c>
      <c r="J2048" s="3">
        <v>3</v>
      </c>
      <c r="K2048" s="3"/>
      <c r="L2048" s="3">
        <v>3</v>
      </c>
      <c r="M2048" s="3" t="s">
        <v>335</v>
      </c>
      <c r="N2048" s="3"/>
      <c r="O2048" s="3"/>
      <c r="P2048" s="3"/>
      <c r="Q2048" s="3"/>
      <c r="R2048" s="3" t="s">
        <v>335</v>
      </c>
      <c r="S2048" s="3"/>
      <c r="T2048" s="3"/>
      <c r="U2048" s="3"/>
      <c r="V2048" s="3"/>
      <c r="W2048" s="3"/>
      <c r="X2048" s="3"/>
      <c r="Y2048" s="3"/>
      <c r="Z2048" s="3"/>
      <c r="AA2048" s="3"/>
      <c r="AB2048" s="3"/>
      <c r="AC2048" s="3"/>
      <c r="AD2048" s="3"/>
      <c r="AE2048" s="3"/>
      <c r="AF2048" s="3">
        <f t="shared" si="49"/>
        <v>21</v>
      </c>
      <c r="AG2048" s="3">
        <f>_xlfn.ISOWEEKNUM(EDF[[#This Row],[Date]])</f>
        <v>5</v>
      </c>
      <c r="AH2048" s="3">
        <f>YEAR(EDF[[#This Row],[Date]])</f>
        <v>2024</v>
      </c>
      <c r="AI2048" s="3"/>
      <c r="AJ2048" s="3"/>
      <c r="AK2048" s="3"/>
    </row>
    <row r="2049" spans="1:37" x14ac:dyDescent="0.2">
      <c r="A2049" s="1">
        <v>45322.362650462965</v>
      </c>
      <c r="B2049" s="3" t="s">
        <v>77</v>
      </c>
      <c r="C2049" s="2">
        <v>45322</v>
      </c>
      <c r="D2049" s="3" t="s">
        <v>344</v>
      </c>
      <c r="E2049" s="3">
        <v>3</v>
      </c>
      <c r="F2049" s="3">
        <v>2</v>
      </c>
      <c r="G2049" s="3">
        <v>4</v>
      </c>
      <c r="H2049" s="3">
        <v>3</v>
      </c>
      <c r="I2049" s="3">
        <v>3</v>
      </c>
      <c r="J2049" s="3">
        <v>4</v>
      </c>
      <c r="K2049" s="3"/>
      <c r="L2049" s="3">
        <v>4</v>
      </c>
      <c r="M2049" s="3"/>
      <c r="N2049" s="3"/>
      <c r="O2049" s="3"/>
      <c r="P2049" s="3"/>
      <c r="Q2049" s="3"/>
      <c r="R2049" s="3"/>
      <c r="S2049" s="3"/>
      <c r="T2049" s="3"/>
      <c r="U2049" s="3"/>
      <c r="V2049" s="3"/>
      <c r="W2049" s="3"/>
      <c r="X2049" s="3"/>
      <c r="Y2049" s="3"/>
      <c r="Z2049" s="3"/>
      <c r="AA2049" s="3"/>
      <c r="AB2049" s="3"/>
      <c r="AC2049" s="3"/>
      <c r="AD2049" s="3"/>
      <c r="AE2049" s="3" t="s">
        <v>592</v>
      </c>
      <c r="AF2049" s="3">
        <f t="shared" si="49"/>
        <v>19</v>
      </c>
      <c r="AG2049" s="3">
        <f>_xlfn.ISOWEEKNUM(EDF[[#This Row],[Date]])</f>
        <v>5</v>
      </c>
      <c r="AH2049" s="3">
        <f>YEAR(EDF[[#This Row],[Date]])</f>
        <v>2024</v>
      </c>
      <c r="AI2049" s="3"/>
      <c r="AJ2049" s="3"/>
      <c r="AK2049" s="3"/>
    </row>
    <row r="2050" spans="1:37" x14ac:dyDescent="0.2">
      <c r="A2050" s="1">
        <v>45322.367928240739</v>
      </c>
      <c r="B2050" s="3" t="s">
        <v>112</v>
      </c>
      <c r="C2050" s="2">
        <v>45322</v>
      </c>
      <c r="D2050" s="3" t="s">
        <v>343</v>
      </c>
      <c r="E2050" s="3">
        <v>3</v>
      </c>
      <c r="F2050" s="3">
        <v>3</v>
      </c>
      <c r="G2050" s="3">
        <v>3</v>
      </c>
      <c r="H2050" s="3">
        <v>2</v>
      </c>
      <c r="I2050" s="3">
        <v>3</v>
      </c>
      <c r="J2050" s="3">
        <v>3</v>
      </c>
      <c r="K2050" s="3"/>
      <c r="L2050" s="3"/>
      <c r="M2050" s="3"/>
      <c r="N2050" s="3"/>
      <c r="O2050" s="3"/>
      <c r="P2050" s="3"/>
      <c r="Q2050" s="3"/>
      <c r="R2050" s="3"/>
      <c r="S2050" s="3"/>
      <c r="T2050" s="3"/>
      <c r="U2050" s="3"/>
      <c r="V2050" s="3"/>
      <c r="W2050" s="3"/>
      <c r="X2050" s="3"/>
      <c r="Y2050" s="3"/>
      <c r="Z2050" s="3"/>
      <c r="AA2050" s="3"/>
      <c r="AB2050" s="3"/>
      <c r="AC2050" s="3"/>
      <c r="AD2050" s="3"/>
      <c r="AE2050" s="3"/>
      <c r="AF2050" s="3">
        <f t="shared" si="49"/>
        <v>17</v>
      </c>
      <c r="AG2050" s="3">
        <f>_xlfn.ISOWEEKNUM(EDF[[#This Row],[Date]])</f>
        <v>5</v>
      </c>
      <c r="AH2050" s="3">
        <f>YEAR(EDF[[#This Row],[Date]])</f>
        <v>2024</v>
      </c>
      <c r="AI2050" s="3"/>
      <c r="AJ2050" s="3"/>
      <c r="AK2050" s="3"/>
    </row>
    <row r="2051" spans="1:37" x14ac:dyDescent="0.2">
      <c r="A2051" s="1">
        <v>45322.374340277776</v>
      </c>
      <c r="B2051" s="3" t="s">
        <v>191</v>
      </c>
      <c r="C2051" s="2">
        <v>45322</v>
      </c>
      <c r="D2051" s="3" t="s">
        <v>336</v>
      </c>
      <c r="E2051" s="3">
        <v>5</v>
      </c>
      <c r="F2051" s="3">
        <v>4</v>
      </c>
      <c r="G2051" s="3">
        <v>5</v>
      </c>
      <c r="H2051" s="3">
        <v>4</v>
      </c>
      <c r="I2051" s="3">
        <v>5</v>
      </c>
      <c r="J2051" s="3">
        <v>5</v>
      </c>
      <c r="K2051" s="3"/>
      <c r="L2051" s="3"/>
      <c r="M2051" s="3"/>
      <c r="N2051" s="3"/>
      <c r="O2051" s="3"/>
      <c r="P2051" s="3"/>
      <c r="Q2051" s="3"/>
      <c r="R2051" s="3"/>
      <c r="S2051" s="3"/>
      <c r="T2051" s="3"/>
      <c r="U2051" s="3"/>
      <c r="V2051" s="3"/>
      <c r="W2051" s="3"/>
      <c r="X2051" s="3"/>
      <c r="Y2051" s="3"/>
      <c r="Z2051" s="3"/>
      <c r="AA2051" s="3"/>
      <c r="AB2051" s="3"/>
      <c r="AC2051" s="3"/>
      <c r="AD2051" s="3"/>
      <c r="AE2051" s="3"/>
      <c r="AF2051" s="3">
        <f t="shared" si="49"/>
        <v>28</v>
      </c>
      <c r="AG2051" s="3">
        <f>_xlfn.ISOWEEKNUM(EDF[[#This Row],[Date]])</f>
        <v>5</v>
      </c>
      <c r="AH2051" s="3">
        <f>YEAR(EDF[[#This Row],[Date]])</f>
        <v>2024</v>
      </c>
      <c r="AI2051" s="3"/>
      <c r="AJ2051" s="3"/>
      <c r="AK2051" s="3"/>
    </row>
    <row r="2052" spans="1:37" x14ac:dyDescent="0.2">
      <c r="A2052" s="1">
        <v>45322.376539351855</v>
      </c>
      <c r="B2052" s="3" t="s">
        <v>106</v>
      </c>
      <c r="C2052" s="2">
        <v>45322</v>
      </c>
      <c r="D2052" s="3" t="s">
        <v>344</v>
      </c>
      <c r="E2052" s="3">
        <v>4</v>
      </c>
      <c r="F2052" s="3">
        <v>4</v>
      </c>
      <c r="G2052" s="3">
        <v>2</v>
      </c>
      <c r="H2052" s="3">
        <v>2</v>
      </c>
      <c r="I2052" s="3">
        <v>3</v>
      </c>
      <c r="J2052" s="3">
        <v>3</v>
      </c>
      <c r="K2052" s="3" t="s">
        <v>593</v>
      </c>
      <c r="L2052" s="3">
        <v>4</v>
      </c>
      <c r="M2052" s="3"/>
      <c r="N2052" s="3"/>
      <c r="O2052" s="3"/>
      <c r="P2052" s="3"/>
      <c r="Q2052" s="3"/>
      <c r="R2052" s="3" t="s">
        <v>363</v>
      </c>
      <c r="S2052" s="3"/>
      <c r="T2052" s="3"/>
      <c r="U2052" s="3"/>
      <c r="V2052" s="3"/>
      <c r="W2052" s="3"/>
      <c r="X2052" s="3"/>
      <c r="Y2052" s="3"/>
      <c r="Z2052" s="3"/>
      <c r="AA2052" s="3"/>
      <c r="AB2052" s="3"/>
      <c r="AC2052" s="3"/>
      <c r="AD2052" s="3"/>
      <c r="AE2052" s="3" t="s">
        <v>594</v>
      </c>
      <c r="AF2052" s="3">
        <f t="shared" si="49"/>
        <v>18</v>
      </c>
      <c r="AG2052" s="3">
        <f>_xlfn.ISOWEEKNUM(EDF[[#This Row],[Date]])</f>
        <v>5</v>
      </c>
      <c r="AH2052" s="3">
        <f>YEAR(EDF[[#This Row],[Date]])</f>
        <v>2024</v>
      </c>
      <c r="AI2052" s="3"/>
      <c r="AJ2052" s="3"/>
      <c r="AK2052" s="3"/>
    </row>
    <row r="2053" spans="1:37" x14ac:dyDescent="0.2">
      <c r="A2053" s="1">
        <v>45322.376898148148</v>
      </c>
      <c r="B2053" s="3" t="s">
        <v>414</v>
      </c>
      <c r="C2053" s="2">
        <v>45322</v>
      </c>
      <c r="D2053" s="3" t="s">
        <v>336</v>
      </c>
      <c r="E2053" s="3">
        <v>4</v>
      </c>
      <c r="F2053" s="3">
        <v>2</v>
      </c>
      <c r="G2053" s="3">
        <v>4</v>
      </c>
      <c r="H2053" s="3">
        <v>3</v>
      </c>
      <c r="I2053" s="3">
        <v>5</v>
      </c>
      <c r="J2053" s="3">
        <v>5</v>
      </c>
      <c r="K2053" s="3"/>
      <c r="L2053" s="3"/>
      <c r="M2053" s="3"/>
      <c r="N2053" s="3"/>
      <c r="O2053" s="3"/>
      <c r="P2053" s="3"/>
      <c r="Q2053" s="3"/>
      <c r="R2053" s="3"/>
      <c r="S2053" s="3"/>
      <c r="T2053" s="3"/>
      <c r="U2053" s="3"/>
      <c r="V2053" s="3"/>
      <c r="W2053" s="3"/>
      <c r="X2053" s="3"/>
      <c r="Y2053" s="3"/>
      <c r="Z2053" s="3"/>
      <c r="AA2053" s="3"/>
      <c r="AB2053" s="3"/>
      <c r="AC2053" s="3"/>
      <c r="AD2053" s="3"/>
      <c r="AE2053" s="3"/>
      <c r="AF2053" s="3">
        <f t="shared" si="49"/>
        <v>23</v>
      </c>
      <c r="AG2053" s="3">
        <f>_xlfn.ISOWEEKNUM(EDF[[#This Row],[Date]])</f>
        <v>5</v>
      </c>
      <c r="AH2053" s="3">
        <f>YEAR(EDF[[#This Row],[Date]])</f>
        <v>2024</v>
      </c>
      <c r="AI2053" s="3"/>
      <c r="AJ2053" s="3"/>
      <c r="AK2053" s="3"/>
    </row>
    <row r="2054" spans="1:37" x14ac:dyDescent="0.2">
      <c r="A2054" s="1">
        <v>45322.38380787037</v>
      </c>
      <c r="B2054" s="3" t="s">
        <v>496</v>
      </c>
      <c r="C2054" s="2">
        <v>45322</v>
      </c>
      <c r="D2054" s="3" t="s">
        <v>334</v>
      </c>
      <c r="E2054" s="3">
        <v>3</v>
      </c>
      <c r="F2054" s="3">
        <v>3</v>
      </c>
      <c r="G2054" s="3">
        <v>3</v>
      </c>
      <c r="H2054" s="3">
        <v>3</v>
      </c>
      <c r="I2054" s="3">
        <v>3</v>
      </c>
      <c r="J2054" s="3">
        <v>3</v>
      </c>
      <c r="K2054" s="3"/>
      <c r="L2054" s="3">
        <v>5</v>
      </c>
      <c r="M2054" s="3"/>
      <c r="N2054" s="3"/>
      <c r="O2054" s="3"/>
      <c r="P2054" s="3"/>
      <c r="Q2054" s="3"/>
      <c r="R2054" s="3"/>
      <c r="S2054" s="3"/>
      <c r="T2054" s="3"/>
      <c r="U2054" s="3"/>
      <c r="V2054" s="3"/>
      <c r="W2054" s="3"/>
      <c r="X2054" s="3"/>
      <c r="Y2054" s="3"/>
      <c r="Z2054" s="3"/>
      <c r="AA2054" s="3"/>
      <c r="AB2054" s="3"/>
      <c r="AC2054" s="3" t="s">
        <v>337</v>
      </c>
      <c r="AD2054" s="3"/>
      <c r="AE2054" s="3"/>
      <c r="AF2054" s="3">
        <f t="shared" si="49"/>
        <v>18</v>
      </c>
      <c r="AG2054" s="3">
        <f>_xlfn.ISOWEEKNUM(EDF[[#This Row],[Date]])</f>
        <v>5</v>
      </c>
      <c r="AH2054" s="3">
        <f>YEAR(EDF[[#This Row],[Date]])</f>
        <v>2024</v>
      </c>
      <c r="AI2054" s="3"/>
      <c r="AJ2054" s="3"/>
      <c r="AK2054" s="3"/>
    </row>
    <row r="2055" spans="1:37" x14ac:dyDescent="0.2">
      <c r="A2055" s="1">
        <v>45322.392939814818</v>
      </c>
      <c r="B2055" s="3" t="s">
        <v>243</v>
      </c>
      <c r="C2055" s="2">
        <v>45322</v>
      </c>
      <c r="D2055" s="3" t="s">
        <v>343</v>
      </c>
      <c r="E2055" s="3">
        <v>4</v>
      </c>
      <c r="F2055" s="3">
        <v>4</v>
      </c>
      <c r="G2055" s="3">
        <v>3</v>
      </c>
      <c r="H2055" s="3">
        <v>2</v>
      </c>
      <c r="I2055" s="3">
        <v>4</v>
      </c>
      <c r="J2055" s="3">
        <v>4</v>
      </c>
      <c r="K2055" s="3"/>
      <c r="L2055" s="3"/>
      <c r="M2055" s="3"/>
      <c r="N2055" s="3"/>
      <c r="O2055" s="3"/>
      <c r="P2055" s="3"/>
      <c r="Q2055" s="3"/>
      <c r="R2055" s="3"/>
      <c r="S2055" s="3"/>
      <c r="T2055" s="3"/>
      <c r="U2055" s="3"/>
      <c r="V2055" s="3"/>
      <c r="W2055" s="3"/>
      <c r="X2055" s="3"/>
      <c r="Y2055" s="3"/>
      <c r="Z2055" s="3"/>
      <c r="AA2055" s="3"/>
      <c r="AB2055" s="3"/>
      <c r="AC2055" s="3"/>
      <c r="AD2055" s="3"/>
      <c r="AE2055" s="3"/>
      <c r="AF2055" s="3">
        <f t="shared" si="49"/>
        <v>21</v>
      </c>
      <c r="AG2055" s="3">
        <f>_xlfn.ISOWEEKNUM(EDF[[#This Row],[Date]])</f>
        <v>5</v>
      </c>
      <c r="AH2055" s="3">
        <f>YEAR(EDF[[#This Row],[Date]])</f>
        <v>2024</v>
      </c>
      <c r="AI2055" s="3"/>
      <c r="AJ2055" s="3"/>
      <c r="AK2055" s="3"/>
    </row>
    <row r="2056" spans="1:37" x14ac:dyDescent="0.2">
      <c r="A2056" s="1">
        <v>45322.404374999998</v>
      </c>
      <c r="B2056" s="3" t="s">
        <v>142</v>
      </c>
      <c r="C2056" s="2">
        <v>45322</v>
      </c>
      <c r="D2056" s="3" t="s">
        <v>334</v>
      </c>
      <c r="E2056" s="3">
        <v>4</v>
      </c>
      <c r="F2056" s="3">
        <v>3</v>
      </c>
      <c r="G2056" s="3">
        <v>4</v>
      </c>
      <c r="H2056" s="3">
        <v>3</v>
      </c>
      <c r="I2056" s="3">
        <v>3</v>
      </c>
      <c r="J2056" s="3">
        <v>4</v>
      </c>
      <c r="K2056" s="3"/>
      <c r="L2056" s="3"/>
      <c r="M2056" s="3"/>
      <c r="N2056" s="3"/>
      <c r="O2056" s="3"/>
      <c r="P2056" s="3"/>
      <c r="Q2056" s="3"/>
      <c r="R2056" s="3"/>
      <c r="S2056" s="3"/>
      <c r="T2056" s="3"/>
      <c r="U2056" s="3"/>
      <c r="V2056" s="3"/>
      <c r="W2056" s="3"/>
      <c r="X2056" s="3"/>
      <c r="Y2056" s="3"/>
      <c r="Z2056" s="3"/>
      <c r="AA2056" s="3"/>
      <c r="AB2056" s="3"/>
      <c r="AC2056" s="3"/>
      <c r="AD2056" s="3"/>
      <c r="AE2056" s="3"/>
      <c r="AF2056" s="3">
        <f t="shared" si="49"/>
        <v>21</v>
      </c>
      <c r="AG2056" s="3">
        <f>_xlfn.ISOWEEKNUM(EDF[[#This Row],[Date]])</f>
        <v>5</v>
      </c>
      <c r="AH2056" s="3">
        <f>YEAR(EDF[[#This Row],[Date]])</f>
        <v>2024</v>
      </c>
      <c r="AI2056" s="3"/>
      <c r="AJ2056" s="3"/>
      <c r="AK2056" s="3"/>
    </row>
    <row r="2057" spans="1:37" x14ac:dyDescent="0.2">
      <c r="A2057" s="1">
        <v>45322.411736111113</v>
      </c>
      <c r="B2057" s="3" t="s">
        <v>78</v>
      </c>
      <c r="C2057" s="2">
        <v>45322</v>
      </c>
      <c r="D2057" s="3" t="s">
        <v>336</v>
      </c>
      <c r="E2057" s="3">
        <v>3</v>
      </c>
      <c r="F2057" s="3">
        <v>3</v>
      </c>
      <c r="G2057" s="3">
        <v>2</v>
      </c>
      <c r="H2057" s="3">
        <v>2</v>
      </c>
      <c r="I2057" s="3">
        <v>3</v>
      </c>
      <c r="J2057" s="3">
        <v>4</v>
      </c>
      <c r="K2057" s="3" t="s">
        <v>595</v>
      </c>
      <c r="L2057" s="3">
        <v>2</v>
      </c>
      <c r="M2057" s="3"/>
      <c r="N2057" s="3"/>
      <c r="O2057" s="3"/>
      <c r="P2057" s="3"/>
      <c r="Q2057" s="3"/>
      <c r="R2057" s="3"/>
      <c r="S2057" s="3"/>
      <c r="T2057" s="3"/>
      <c r="U2057" s="3"/>
      <c r="V2057" s="3"/>
      <c r="W2057" s="3"/>
      <c r="X2057" s="3"/>
      <c r="Y2057" s="3"/>
      <c r="Z2057" s="3"/>
      <c r="AA2057" s="3"/>
      <c r="AB2057" s="3"/>
      <c r="AC2057" s="3" t="s">
        <v>337</v>
      </c>
      <c r="AD2057" s="3"/>
      <c r="AE2057" s="3" t="s">
        <v>596</v>
      </c>
      <c r="AF2057" s="3">
        <f t="shared" si="49"/>
        <v>17</v>
      </c>
      <c r="AG2057" s="3">
        <f>_xlfn.ISOWEEKNUM(EDF[[#This Row],[Date]])</f>
        <v>5</v>
      </c>
      <c r="AH2057" s="3">
        <f>YEAR(EDF[[#This Row],[Date]])</f>
        <v>2024</v>
      </c>
      <c r="AI2057" s="3"/>
      <c r="AJ2057" s="3"/>
      <c r="AK2057" s="3"/>
    </row>
    <row r="2058" spans="1:37" x14ac:dyDescent="0.2">
      <c r="A2058" s="1">
        <v>45322.584675925929</v>
      </c>
      <c r="B2058" s="3" t="s">
        <v>211</v>
      </c>
      <c r="C2058" s="2">
        <v>45322</v>
      </c>
      <c r="D2058" s="3" t="s">
        <v>334</v>
      </c>
      <c r="E2058" s="3">
        <v>4</v>
      </c>
      <c r="F2058" s="3">
        <v>3</v>
      </c>
      <c r="G2058" s="3">
        <v>4</v>
      </c>
      <c r="H2058" s="3">
        <v>4</v>
      </c>
      <c r="I2058" s="3">
        <v>3</v>
      </c>
      <c r="J2058" s="3">
        <v>4</v>
      </c>
      <c r="K2058" s="3"/>
      <c r="L2058" s="3"/>
      <c r="M2058" s="3"/>
      <c r="N2058" s="3"/>
      <c r="O2058" s="3"/>
      <c r="P2058" s="3"/>
      <c r="Q2058" s="3"/>
      <c r="R2058" s="3"/>
      <c r="S2058" s="3"/>
      <c r="T2058" s="3"/>
      <c r="U2058" s="3"/>
      <c r="V2058" s="3"/>
      <c r="W2058" s="3"/>
      <c r="X2058" s="3"/>
      <c r="Y2058" s="3"/>
      <c r="Z2058" s="3"/>
      <c r="AA2058" s="3"/>
      <c r="AB2058" s="3"/>
      <c r="AC2058" s="3"/>
      <c r="AD2058" s="3"/>
      <c r="AE2058" s="3"/>
      <c r="AF2058" s="3">
        <f t="shared" si="49"/>
        <v>22</v>
      </c>
      <c r="AG2058" s="3">
        <f>_xlfn.ISOWEEKNUM(EDF[[#This Row],[Date]])</f>
        <v>5</v>
      </c>
      <c r="AH2058" s="3">
        <f>YEAR(EDF[[#This Row],[Date]])</f>
        <v>2024</v>
      </c>
      <c r="AI2058" s="3"/>
      <c r="AJ2058" s="3"/>
      <c r="AK2058" s="3"/>
    </row>
    <row r="2059" spans="1:37" x14ac:dyDescent="0.2">
      <c r="A2059" s="1">
        <v>45322.694027777776</v>
      </c>
      <c r="B2059" s="3" t="s">
        <v>99</v>
      </c>
      <c r="C2059" s="2">
        <v>45322</v>
      </c>
      <c r="D2059" s="3" t="s">
        <v>343</v>
      </c>
      <c r="E2059" s="3">
        <v>3</v>
      </c>
      <c r="F2059" s="3">
        <v>2</v>
      </c>
      <c r="G2059" s="3">
        <v>4</v>
      </c>
      <c r="H2059" s="3">
        <v>3</v>
      </c>
      <c r="I2059" s="3">
        <v>3</v>
      </c>
      <c r="J2059" s="3">
        <v>4</v>
      </c>
      <c r="K2059" s="3"/>
      <c r="L2059" s="3">
        <v>2</v>
      </c>
      <c r="M2059" s="3"/>
      <c r="N2059" s="3"/>
      <c r="O2059" s="3"/>
      <c r="P2059" s="3"/>
      <c r="Q2059" s="3" t="s">
        <v>337</v>
      </c>
      <c r="R2059" s="3"/>
      <c r="S2059" s="3"/>
      <c r="T2059" s="3"/>
      <c r="U2059" s="3"/>
      <c r="V2059" s="3"/>
      <c r="W2059" s="3"/>
      <c r="X2059" s="3"/>
      <c r="Y2059" s="3"/>
      <c r="Z2059" s="3"/>
      <c r="AA2059" s="3"/>
      <c r="AB2059" s="3"/>
      <c r="AC2059" s="3"/>
      <c r="AD2059" s="3"/>
      <c r="AE2059" s="3"/>
      <c r="AF2059" s="3">
        <f t="shared" si="49"/>
        <v>19</v>
      </c>
      <c r="AG2059" s="3">
        <f>_xlfn.ISOWEEKNUM(EDF[[#This Row],[Date]])</f>
        <v>5</v>
      </c>
      <c r="AH2059" s="3">
        <f>YEAR(EDF[[#This Row],[Date]])</f>
        <v>2024</v>
      </c>
      <c r="AI2059" s="3"/>
      <c r="AJ2059" s="3"/>
      <c r="AK2059" s="3"/>
    </row>
    <row r="2060" spans="1:37" x14ac:dyDescent="0.2">
      <c r="A2060" s="1">
        <v>45322.694398148145</v>
      </c>
      <c r="B2060" s="3" t="s">
        <v>80</v>
      </c>
      <c r="C2060" s="2">
        <v>45322</v>
      </c>
      <c r="D2060" s="3" t="s">
        <v>336</v>
      </c>
      <c r="E2060" s="3">
        <v>1</v>
      </c>
      <c r="F2060" s="3">
        <v>1</v>
      </c>
      <c r="G2060" s="3">
        <v>3</v>
      </c>
      <c r="H2060" s="3">
        <v>2</v>
      </c>
      <c r="I2060" s="3">
        <v>2</v>
      </c>
      <c r="J2060" s="3">
        <v>3</v>
      </c>
      <c r="K2060" s="3" t="s">
        <v>597</v>
      </c>
      <c r="L2060" s="3"/>
      <c r="M2060" s="3"/>
      <c r="N2060" s="3"/>
      <c r="O2060" s="3"/>
      <c r="P2060" s="3"/>
      <c r="Q2060" s="3"/>
      <c r="R2060" s="3"/>
      <c r="S2060" s="3"/>
      <c r="T2060" s="3"/>
      <c r="U2060" s="3"/>
      <c r="V2060" s="3"/>
      <c r="W2060" s="3"/>
      <c r="X2060" s="3"/>
      <c r="Y2060" s="3"/>
      <c r="Z2060" s="3"/>
      <c r="AA2060" s="3"/>
      <c r="AB2060" s="3"/>
      <c r="AC2060" s="3"/>
      <c r="AD2060" s="3"/>
      <c r="AE2060" s="3"/>
      <c r="AF2060" s="3">
        <f t="shared" si="49"/>
        <v>12</v>
      </c>
      <c r="AG2060" s="3">
        <f>_xlfn.ISOWEEKNUM(EDF[[#This Row],[Date]])</f>
        <v>5</v>
      </c>
      <c r="AH2060" s="3">
        <f>YEAR(EDF[[#This Row],[Date]])</f>
        <v>2024</v>
      </c>
      <c r="AI2060" s="3"/>
      <c r="AJ2060" s="3"/>
      <c r="AK2060" s="3"/>
    </row>
    <row r="2061" spans="1:37" x14ac:dyDescent="0.2">
      <c r="A2061" s="1">
        <v>45322.694421296299</v>
      </c>
      <c r="B2061" s="3" t="s">
        <v>93</v>
      </c>
      <c r="C2061" s="2">
        <v>45322</v>
      </c>
      <c r="D2061" s="3" t="s">
        <v>334</v>
      </c>
      <c r="E2061" s="3">
        <v>3</v>
      </c>
      <c r="F2061" s="3">
        <v>3</v>
      </c>
      <c r="G2061" s="3">
        <v>2</v>
      </c>
      <c r="H2061" s="3">
        <v>2</v>
      </c>
      <c r="I2061" s="3">
        <v>3</v>
      </c>
      <c r="J2061" s="3">
        <v>4</v>
      </c>
      <c r="K2061" s="3"/>
      <c r="L2061" s="3"/>
      <c r="M2061" s="3"/>
      <c r="N2061" s="3"/>
      <c r="O2061" s="3"/>
      <c r="P2061" s="3"/>
      <c r="Q2061" s="3"/>
      <c r="R2061" s="3"/>
      <c r="S2061" s="3"/>
      <c r="T2061" s="3"/>
      <c r="U2061" s="3"/>
      <c r="V2061" s="3"/>
      <c r="W2061" s="3"/>
      <c r="X2061" s="3"/>
      <c r="Y2061" s="3"/>
      <c r="Z2061" s="3"/>
      <c r="AA2061" s="3"/>
      <c r="AB2061" s="3"/>
      <c r="AC2061" s="3"/>
      <c r="AD2061" s="3"/>
      <c r="AE2061" s="3"/>
      <c r="AF2061" s="3">
        <f t="shared" si="49"/>
        <v>17</v>
      </c>
      <c r="AG2061" s="3">
        <f>_xlfn.ISOWEEKNUM(EDF[[#This Row],[Date]])</f>
        <v>5</v>
      </c>
      <c r="AH2061" s="3">
        <f>YEAR(EDF[[#This Row],[Date]])</f>
        <v>2024</v>
      </c>
      <c r="AI2061" s="3"/>
      <c r="AJ2061" s="3"/>
      <c r="AK2061" s="3"/>
    </row>
    <row r="2062" spans="1:37" x14ac:dyDescent="0.2">
      <c r="A2062" s="1">
        <v>45322.698831018519</v>
      </c>
      <c r="B2062" s="3" t="s">
        <v>86</v>
      </c>
      <c r="C2062" s="2">
        <v>45322</v>
      </c>
      <c r="D2062" s="3" t="s">
        <v>336</v>
      </c>
      <c r="E2062" s="3">
        <v>3</v>
      </c>
      <c r="F2062" s="3">
        <v>4</v>
      </c>
      <c r="G2062" s="3">
        <v>4</v>
      </c>
      <c r="H2062" s="3">
        <v>1</v>
      </c>
      <c r="I2062" s="3">
        <v>4</v>
      </c>
      <c r="J2062" s="3">
        <v>4</v>
      </c>
      <c r="K2062" s="3"/>
      <c r="L2062" s="3">
        <v>7</v>
      </c>
      <c r="M2062" s="3"/>
      <c r="N2062" s="3"/>
      <c r="O2062" s="3"/>
      <c r="P2062" s="3"/>
      <c r="Q2062" s="3"/>
      <c r="R2062" s="3"/>
      <c r="S2062" s="3"/>
      <c r="T2062" s="3"/>
      <c r="U2062" s="3"/>
      <c r="V2062" s="3"/>
      <c r="W2062" s="3"/>
      <c r="X2062" s="3"/>
      <c r="Y2062" s="3"/>
      <c r="Z2062" s="3"/>
      <c r="AA2062" s="3"/>
      <c r="AB2062" s="3" t="s">
        <v>337</v>
      </c>
      <c r="AC2062" s="3"/>
      <c r="AD2062" s="3"/>
      <c r="AE2062" s="3" t="s">
        <v>598</v>
      </c>
      <c r="AF2062" s="3">
        <f t="shared" si="49"/>
        <v>20</v>
      </c>
      <c r="AG2062" s="3">
        <f>_xlfn.ISOWEEKNUM(EDF[[#This Row],[Date]])</f>
        <v>5</v>
      </c>
      <c r="AH2062" s="3">
        <f>YEAR(EDF[[#This Row],[Date]])</f>
        <v>2024</v>
      </c>
      <c r="AI2062" s="3"/>
      <c r="AJ2062" s="3"/>
      <c r="AK2062" s="3"/>
    </row>
    <row r="2063" spans="1:37" x14ac:dyDescent="0.2">
      <c r="A2063" s="1">
        <v>45322.701458333337</v>
      </c>
      <c r="B2063" s="3" t="s">
        <v>240</v>
      </c>
      <c r="C2063" s="2">
        <v>45322</v>
      </c>
      <c r="D2063" s="3" t="s">
        <v>344</v>
      </c>
      <c r="E2063" s="3">
        <v>2</v>
      </c>
      <c r="F2063" s="3">
        <v>3</v>
      </c>
      <c r="G2063" s="3">
        <v>2</v>
      </c>
      <c r="H2063" s="3">
        <v>2</v>
      </c>
      <c r="I2063" s="3">
        <v>4</v>
      </c>
      <c r="J2063" s="3">
        <v>3</v>
      </c>
      <c r="K2063" s="3" t="s">
        <v>213</v>
      </c>
      <c r="L2063" s="3"/>
      <c r="M2063" s="3"/>
      <c r="N2063" s="3"/>
      <c r="O2063" s="3"/>
      <c r="P2063" s="3"/>
      <c r="Q2063" s="3"/>
      <c r="R2063" s="3"/>
      <c r="S2063" s="3"/>
      <c r="T2063" s="3"/>
      <c r="U2063" s="3"/>
      <c r="V2063" s="3"/>
      <c r="W2063" s="3"/>
      <c r="X2063" s="3"/>
      <c r="Y2063" s="3"/>
      <c r="Z2063" s="3"/>
      <c r="AA2063" s="3"/>
      <c r="AB2063" s="3"/>
      <c r="AC2063" s="3"/>
      <c r="AD2063" s="3"/>
      <c r="AE2063" s="3"/>
      <c r="AF2063" s="3">
        <f t="shared" si="49"/>
        <v>16</v>
      </c>
      <c r="AG2063" s="3">
        <f>_xlfn.ISOWEEKNUM(EDF[[#This Row],[Date]])</f>
        <v>5</v>
      </c>
      <c r="AH2063" s="3">
        <f>YEAR(EDF[[#This Row],[Date]])</f>
        <v>2024</v>
      </c>
      <c r="AI2063" s="3"/>
      <c r="AJ2063" s="3"/>
      <c r="AK2063" s="3"/>
    </row>
    <row r="2064" spans="1:37" x14ac:dyDescent="0.2">
      <c r="A2064" s="1">
        <v>45322.708402777775</v>
      </c>
      <c r="B2064" s="3" t="s">
        <v>135</v>
      </c>
      <c r="C2064" s="2">
        <v>45322</v>
      </c>
      <c r="D2064" s="3" t="s">
        <v>343</v>
      </c>
      <c r="E2064" s="3">
        <v>5</v>
      </c>
      <c r="F2064" s="3">
        <v>5</v>
      </c>
      <c r="G2064" s="3">
        <v>4</v>
      </c>
      <c r="H2064" s="3">
        <v>3</v>
      </c>
      <c r="I2064" s="3">
        <v>3</v>
      </c>
      <c r="J2064" s="3">
        <v>4</v>
      </c>
      <c r="K2064" s="3"/>
      <c r="L2064" s="3"/>
      <c r="M2064" s="3"/>
      <c r="N2064" s="3"/>
      <c r="O2064" s="3"/>
      <c r="P2064" s="3"/>
      <c r="Q2064" s="3"/>
      <c r="R2064" s="3"/>
      <c r="S2064" s="3"/>
      <c r="T2064" s="3"/>
      <c r="U2064" s="3"/>
      <c r="V2064" s="3"/>
      <c r="W2064" s="3"/>
      <c r="X2064" s="3"/>
      <c r="Y2064" s="3"/>
      <c r="Z2064" s="3"/>
      <c r="AA2064" s="3"/>
      <c r="AB2064" s="3"/>
      <c r="AC2064" s="3"/>
      <c r="AD2064" s="3"/>
      <c r="AE2064" s="3"/>
      <c r="AF2064" s="3">
        <f t="shared" si="49"/>
        <v>24</v>
      </c>
      <c r="AG2064" s="3">
        <f>_xlfn.ISOWEEKNUM(EDF[[#This Row],[Date]])</f>
        <v>5</v>
      </c>
      <c r="AH2064" s="3">
        <f>YEAR(EDF[[#This Row],[Date]])</f>
        <v>2024</v>
      </c>
      <c r="AI2064" s="3"/>
      <c r="AJ2064" s="3"/>
      <c r="AK2064" s="3"/>
    </row>
    <row r="2065" spans="1:37" x14ac:dyDescent="0.2">
      <c r="A2065" s="1">
        <v>45322.711898148147</v>
      </c>
      <c r="B2065" s="3" t="s">
        <v>230</v>
      </c>
      <c r="C2065" s="2">
        <v>45322</v>
      </c>
      <c r="D2065" s="3" t="s">
        <v>334</v>
      </c>
      <c r="E2065" s="3">
        <v>4</v>
      </c>
      <c r="F2065" s="3">
        <v>4</v>
      </c>
      <c r="G2065" s="3">
        <v>4</v>
      </c>
      <c r="H2065" s="3">
        <v>3</v>
      </c>
      <c r="I2065" s="3">
        <v>4</v>
      </c>
      <c r="J2065" s="3">
        <v>5</v>
      </c>
      <c r="K2065" s="3"/>
      <c r="L2065" s="3"/>
      <c r="M2065" s="3"/>
      <c r="N2065" s="3"/>
      <c r="O2065" s="3"/>
      <c r="P2065" s="3"/>
      <c r="Q2065" s="3"/>
      <c r="R2065" s="3"/>
      <c r="S2065" s="3"/>
      <c r="T2065" s="3"/>
      <c r="U2065" s="3"/>
      <c r="V2065" s="3"/>
      <c r="W2065" s="3"/>
      <c r="X2065" s="3"/>
      <c r="Y2065" s="3"/>
      <c r="Z2065" s="3"/>
      <c r="AA2065" s="3"/>
      <c r="AB2065" s="3"/>
      <c r="AC2065" s="3"/>
      <c r="AD2065" s="3"/>
      <c r="AE2065" s="3"/>
      <c r="AF2065" s="3">
        <f t="shared" si="49"/>
        <v>24</v>
      </c>
      <c r="AG2065" s="3">
        <f>_xlfn.ISOWEEKNUM(EDF[[#This Row],[Date]])</f>
        <v>5</v>
      </c>
      <c r="AH2065" s="3">
        <f>YEAR(EDF[[#This Row],[Date]])</f>
        <v>2024</v>
      </c>
      <c r="AI2065" s="3"/>
      <c r="AJ2065" s="3"/>
      <c r="AK2065" s="3"/>
    </row>
    <row r="2066" spans="1:37" x14ac:dyDescent="0.2">
      <c r="A2066" s="1">
        <v>45322.714270833334</v>
      </c>
      <c r="B2066" s="3" t="s">
        <v>367</v>
      </c>
      <c r="C2066" s="2">
        <v>45322</v>
      </c>
      <c r="D2066" s="3" t="s">
        <v>334</v>
      </c>
      <c r="E2066" s="3">
        <v>5</v>
      </c>
      <c r="F2066" s="3">
        <v>5</v>
      </c>
      <c r="G2066" s="3">
        <v>3</v>
      </c>
      <c r="H2066" s="3">
        <v>4</v>
      </c>
      <c r="I2066" s="3">
        <v>3</v>
      </c>
      <c r="J2066" s="3">
        <v>4</v>
      </c>
      <c r="K2066" s="3"/>
      <c r="L2066" s="3"/>
      <c r="M2066" s="3"/>
      <c r="N2066" s="3"/>
      <c r="O2066" s="3"/>
      <c r="P2066" s="3"/>
      <c r="Q2066" s="3"/>
      <c r="R2066" s="3"/>
      <c r="S2066" s="3"/>
      <c r="T2066" s="3"/>
      <c r="U2066" s="3"/>
      <c r="V2066" s="3"/>
      <c r="W2066" s="3"/>
      <c r="X2066" s="3"/>
      <c r="Y2066" s="3"/>
      <c r="Z2066" s="3"/>
      <c r="AA2066" s="3"/>
      <c r="AB2066" s="3"/>
      <c r="AC2066" s="3"/>
      <c r="AD2066" s="3"/>
      <c r="AE2066" s="3"/>
      <c r="AF2066" s="3">
        <f t="shared" si="49"/>
        <v>24</v>
      </c>
      <c r="AG2066" s="3">
        <f>_xlfn.ISOWEEKNUM(EDF[[#This Row],[Date]])</f>
        <v>5</v>
      </c>
      <c r="AH2066" s="3">
        <f>YEAR(EDF[[#This Row],[Date]])</f>
        <v>2024</v>
      </c>
      <c r="AI2066" s="3"/>
      <c r="AJ2066" s="3"/>
      <c r="AK2066" s="3"/>
    </row>
    <row r="2067" spans="1:37" x14ac:dyDescent="0.2">
      <c r="A2067" s="1">
        <v>45322.71533564815</v>
      </c>
      <c r="B2067" s="3" t="s">
        <v>168</v>
      </c>
      <c r="C2067" s="2">
        <v>45322</v>
      </c>
      <c r="D2067" s="3" t="s">
        <v>343</v>
      </c>
      <c r="E2067" s="3">
        <v>4</v>
      </c>
      <c r="F2067" s="3">
        <v>2</v>
      </c>
      <c r="G2067" s="3">
        <v>4</v>
      </c>
      <c r="H2067" s="3">
        <v>4</v>
      </c>
      <c r="I2067" s="3">
        <v>4</v>
      </c>
      <c r="J2067" s="3">
        <v>5</v>
      </c>
      <c r="K2067" s="3"/>
      <c r="L2067" s="3">
        <v>4</v>
      </c>
      <c r="M2067" s="3"/>
      <c r="N2067" s="3"/>
      <c r="O2067" s="3"/>
      <c r="P2067" s="3"/>
      <c r="Q2067" s="3"/>
      <c r="R2067" s="3"/>
      <c r="S2067" s="3"/>
      <c r="T2067" s="3"/>
      <c r="U2067" s="3"/>
      <c r="V2067" s="3"/>
      <c r="W2067" s="3"/>
      <c r="X2067" s="3"/>
      <c r="Y2067" s="3"/>
      <c r="Z2067" s="3" t="s">
        <v>337</v>
      </c>
      <c r="AA2067" s="3"/>
      <c r="AB2067" s="3"/>
      <c r="AC2067" s="3"/>
      <c r="AD2067" s="3"/>
      <c r="AE2067" s="3"/>
      <c r="AF2067" s="3">
        <f t="shared" si="49"/>
        <v>23</v>
      </c>
      <c r="AG2067" s="3">
        <f>_xlfn.ISOWEEKNUM(EDF[[#This Row],[Date]])</f>
        <v>5</v>
      </c>
      <c r="AH2067" s="3">
        <f>YEAR(EDF[[#This Row],[Date]])</f>
        <v>2024</v>
      </c>
      <c r="AI2067" s="3"/>
      <c r="AJ2067" s="3"/>
      <c r="AK2067" s="3"/>
    </row>
    <row r="2068" spans="1:37" x14ac:dyDescent="0.2">
      <c r="A2068" s="1">
        <v>45323.375879629632</v>
      </c>
      <c r="B2068" s="3" t="s">
        <v>414</v>
      </c>
      <c r="C2068" s="2">
        <v>45323</v>
      </c>
      <c r="D2068" s="3" t="s">
        <v>336</v>
      </c>
      <c r="E2068" s="3">
        <v>3</v>
      </c>
      <c r="F2068" s="3">
        <v>3</v>
      </c>
      <c r="G2068" s="3">
        <v>4</v>
      </c>
      <c r="H2068" s="3">
        <v>3</v>
      </c>
      <c r="I2068" s="3">
        <v>5</v>
      </c>
      <c r="J2068" s="3">
        <v>5</v>
      </c>
      <c r="K2068" s="3"/>
      <c r="L2068" s="3"/>
      <c r="M2068" s="3"/>
      <c r="N2068" s="3"/>
      <c r="O2068" s="3"/>
      <c r="P2068" s="3"/>
      <c r="Q2068" s="3"/>
      <c r="R2068" s="3"/>
      <c r="S2068" s="3"/>
      <c r="T2068" s="3"/>
      <c r="U2068" s="3"/>
      <c r="V2068" s="3"/>
      <c r="W2068" s="3"/>
      <c r="X2068" s="3"/>
      <c r="Y2068" s="3"/>
      <c r="Z2068" s="3"/>
      <c r="AA2068" s="3"/>
      <c r="AB2068" s="3"/>
      <c r="AC2068" s="3"/>
      <c r="AD2068" s="3"/>
      <c r="AE2068" s="3"/>
      <c r="AF2068" s="3">
        <f t="shared" si="49"/>
        <v>23</v>
      </c>
      <c r="AG2068" s="3">
        <f>_xlfn.ISOWEEKNUM(EDF[[#This Row],[Date]])</f>
        <v>5</v>
      </c>
      <c r="AH2068" s="3">
        <f>YEAR(EDF[[#This Row],[Date]])</f>
        <v>2024</v>
      </c>
      <c r="AI2068" s="3"/>
      <c r="AJ2068" s="3"/>
      <c r="AK2068" s="3"/>
    </row>
    <row r="2069" spans="1:37" x14ac:dyDescent="0.2">
      <c r="A2069" s="1">
        <v>45324.341643518521</v>
      </c>
      <c r="B2069" s="3" t="s">
        <v>106</v>
      </c>
      <c r="C2069" s="2">
        <v>45324</v>
      </c>
      <c r="D2069" s="3" t="s">
        <v>344</v>
      </c>
      <c r="E2069" s="3">
        <v>4</v>
      </c>
      <c r="F2069" s="3">
        <v>3</v>
      </c>
      <c r="G2069" s="3">
        <v>1</v>
      </c>
      <c r="H2069" s="3">
        <v>2</v>
      </c>
      <c r="I2069" s="3">
        <v>4</v>
      </c>
      <c r="J2069" s="3">
        <v>4</v>
      </c>
      <c r="K2069" s="3" t="s">
        <v>599</v>
      </c>
      <c r="L2069" s="3">
        <v>2</v>
      </c>
      <c r="M2069" s="3"/>
      <c r="N2069" s="3"/>
      <c r="O2069" s="3"/>
      <c r="P2069" s="3"/>
      <c r="Q2069" s="3"/>
      <c r="R2069" s="3" t="s">
        <v>335</v>
      </c>
      <c r="S2069" s="3"/>
      <c r="T2069" s="3"/>
      <c r="U2069" s="3"/>
      <c r="V2069" s="3"/>
      <c r="W2069" s="3"/>
      <c r="X2069" s="3"/>
      <c r="Y2069" s="3"/>
      <c r="Z2069" s="3"/>
      <c r="AA2069" s="3"/>
      <c r="AB2069" s="3"/>
      <c r="AC2069" s="3"/>
      <c r="AD2069" s="3"/>
      <c r="AE2069" s="3"/>
      <c r="AF2069" s="3">
        <f t="shared" si="49"/>
        <v>18</v>
      </c>
      <c r="AG2069" s="3">
        <f>_xlfn.ISOWEEKNUM(EDF[[#This Row],[Date]])</f>
        <v>5</v>
      </c>
      <c r="AH2069" s="3">
        <f>YEAR(EDF[[#This Row],[Date]])</f>
        <v>2024</v>
      </c>
      <c r="AI2069" s="3"/>
      <c r="AJ2069" s="3"/>
      <c r="AK2069" s="3"/>
    </row>
    <row r="2070" spans="1:37" x14ac:dyDescent="0.2">
      <c r="A2070" s="1">
        <v>45324.357152777775</v>
      </c>
      <c r="B2070" s="3" t="s">
        <v>414</v>
      </c>
      <c r="C2070" s="2">
        <v>45324</v>
      </c>
      <c r="D2070" s="3" t="s">
        <v>334</v>
      </c>
      <c r="E2070" s="3">
        <v>4</v>
      </c>
      <c r="F2070" s="3">
        <v>3</v>
      </c>
      <c r="G2070" s="3">
        <v>3</v>
      </c>
      <c r="H2070" s="3">
        <v>3</v>
      </c>
      <c r="I2070" s="3">
        <v>5</v>
      </c>
      <c r="J2070" s="3">
        <v>5</v>
      </c>
      <c r="K2070" s="3"/>
      <c r="L2070" s="3"/>
      <c r="M2070" s="3"/>
      <c r="N2070" s="3"/>
      <c r="O2070" s="3"/>
      <c r="P2070" s="3"/>
      <c r="Q2070" s="3"/>
      <c r="R2070" s="3"/>
      <c r="S2070" s="3"/>
      <c r="T2070" s="3"/>
      <c r="U2070" s="3"/>
      <c r="V2070" s="3"/>
      <c r="W2070" s="3"/>
      <c r="X2070" s="3"/>
      <c r="Y2070" s="3"/>
      <c r="Z2070" s="3"/>
      <c r="AA2070" s="3"/>
      <c r="AB2070" s="3"/>
      <c r="AC2070" s="3"/>
      <c r="AD2070" s="3"/>
      <c r="AE2070" s="3"/>
      <c r="AF2070" s="3">
        <f t="shared" si="49"/>
        <v>23</v>
      </c>
      <c r="AG2070" s="3">
        <f>_xlfn.ISOWEEKNUM(EDF[[#This Row],[Date]])</f>
        <v>5</v>
      </c>
      <c r="AH2070" s="3">
        <f>YEAR(EDF[[#This Row],[Date]])</f>
        <v>2024</v>
      </c>
      <c r="AI2070" s="3"/>
      <c r="AJ2070" s="3"/>
      <c r="AK2070" s="3"/>
    </row>
    <row r="2071" spans="1:37" x14ac:dyDescent="0.2">
      <c r="A2071" s="1">
        <v>45324.388657407406</v>
      </c>
      <c r="B2071" s="3" t="s">
        <v>191</v>
      </c>
      <c r="C2071" s="2">
        <v>45324</v>
      </c>
      <c r="D2071" s="3" t="s">
        <v>336</v>
      </c>
      <c r="E2071" s="3">
        <v>5</v>
      </c>
      <c r="F2071" s="3">
        <v>4</v>
      </c>
      <c r="G2071" s="3">
        <v>5</v>
      </c>
      <c r="H2071" s="3">
        <v>4</v>
      </c>
      <c r="I2071" s="3">
        <v>5</v>
      </c>
      <c r="J2071" s="3">
        <v>5</v>
      </c>
      <c r="K2071" s="3"/>
      <c r="L2071" s="3"/>
      <c r="M2071" s="3"/>
      <c r="N2071" s="3"/>
      <c r="O2071" s="3"/>
      <c r="P2071" s="3"/>
      <c r="Q2071" s="3"/>
      <c r="R2071" s="3"/>
      <c r="S2071" s="3"/>
      <c r="T2071" s="3"/>
      <c r="U2071" s="3"/>
      <c r="V2071" s="3"/>
      <c r="W2071" s="3"/>
      <c r="X2071" s="3"/>
      <c r="Y2071" s="3"/>
      <c r="Z2071" s="3"/>
      <c r="AA2071" s="3"/>
      <c r="AB2071" s="3"/>
      <c r="AC2071" s="3"/>
      <c r="AD2071" s="3"/>
      <c r="AE2071" s="3"/>
      <c r="AF2071" s="3">
        <f t="shared" si="49"/>
        <v>28</v>
      </c>
      <c r="AG2071" s="3">
        <f>_xlfn.ISOWEEKNUM(EDF[[#This Row],[Date]])</f>
        <v>5</v>
      </c>
      <c r="AH2071" s="3">
        <f>YEAR(EDF[[#This Row],[Date]])</f>
        <v>2024</v>
      </c>
      <c r="AI2071" s="3"/>
      <c r="AJ2071" s="3"/>
      <c r="AK2071" s="3"/>
    </row>
    <row r="2072" spans="1:37" x14ac:dyDescent="0.2">
      <c r="A2072" s="1">
        <v>45324.424305555556</v>
      </c>
      <c r="B2072" s="3" t="s">
        <v>496</v>
      </c>
      <c r="C2072" s="2">
        <v>45324</v>
      </c>
      <c r="D2072" s="3" t="s">
        <v>334</v>
      </c>
      <c r="E2072" s="3">
        <v>3</v>
      </c>
      <c r="F2072" s="3">
        <v>3</v>
      </c>
      <c r="G2072" s="3">
        <v>3</v>
      </c>
      <c r="H2072" s="3">
        <v>3</v>
      </c>
      <c r="I2072" s="3">
        <v>3</v>
      </c>
      <c r="J2072" s="3">
        <v>3</v>
      </c>
      <c r="K2072" s="3"/>
      <c r="L2072" s="3">
        <v>5</v>
      </c>
      <c r="M2072" s="3"/>
      <c r="N2072" s="3"/>
      <c r="O2072" s="3"/>
      <c r="P2072" s="3"/>
      <c r="Q2072" s="3"/>
      <c r="R2072" s="3"/>
      <c r="S2072" s="3"/>
      <c r="T2072" s="3"/>
      <c r="U2072" s="3"/>
      <c r="V2072" s="3"/>
      <c r="W2072" s="3"/>
      <c r="X2072" s="3"/>
      <c r="Y2072" s="3"/>
      <c r="Z2072" s="3"/>
      <c r="AA2072" s="3"/>
      <c r="AB2072" s="3"/>
      <c r="AC2072" s="3" t="s">
        <v>337</v>
      </c>
      <c r="AD2072" s="3"/>
      <c r="AE2072" s="3"/>
      <c r="AF2072" s="3">
        <f t="shared" si="49"/>
        <v>18</v>
      </c>
      <c r="AG2072" s="3">
        <f>_xlfn.ISOWEEKNUM(EDF[[#This Row],[Date]])</f>
        <v>5</v>
      </c>
      <c r="AH2072" s="3">
        <f>YEAR(EDF[[#This Row],[Date]])</f>
        <v>2024</v>
      </c>
      <c r="AI2072" s="3"/>
      <c r="AJ2072" s="3"/>
      <c r="AK2072" s="3"/>
    </row>
    <row r="2073" spans="1:37" x14ac:dyDescent="0.2">
      <c r="A2073" s="1">
        <v>45324.45784722222</v>
      </c>
      <c r="B2073" s="3" t="s">
        <v>78</v>
      </c>
      <c r="C2073" s="2">
        <v>45324</v>
      </c>
      <c r="D2073" s="3" t="s">
        <v>336</v>
      </c>
      <c r="E2073" s="3">
        <v>3</v>
      </c>
      <c r="F2073" s="3">
        <v>3</v>
      </c>
      <c r="G2073" s="3">
        <v>2</v>
      </c>
      <c r="H2073" s="3">
        <v>3</v>
      </c>
      <c r="I2073" s="3">
        <v>3</v>
      </c>
      <c r="J2073" s="3">
        <v>4</v>
      </c>
      <c r="K2073" s="3" t="s">
        <v>600</v>
      </c>
      <c r="L2073" s="3"/>
      <c r="M2073" s="3"/>
      <c r="N2073" s="3"/>
      <c r="O2073" s="3"/>
      <c r="P2073" s="3"/>
      <c r="Q2073" s="3"/>
      <c r="R2073" s="3"/>
      <c r="S2073" s="3"/>
      <c r="T2073" s="3"/>
      <c r="U2073" s="3"/>
      <c r="V2073" s="3"/>
      <c r="W2073" s="3"/>
      <c r="X2073" s="3"/>
      <c r="Y2073" s="3"/>
      <c r="Z2073" s="3"/>
      <c r="AA2073" s="3"/>
      <c r="AB2073" s="3"/>
      <c r="AC2073" s="3"/>
      <c r="AD2073" s="3"/>
      <c r="AE2073" s="3"/>
      <c r="AF2073" s="3">
        <f t="shared" si="49"/>
        <v>18</v>
      </c>
      <c r="AG2073" s="3">
        <f>_xlfn.ISOWEEKNUM(EDF[[#This Row],[Date]])</f>
        <v>5</v>
      </c>
      <c r="AH2073" s="3">
        <f>YEAR(EDF[[#This Row],[Date]])</f>
        <v>2024</v>
      </c>
      <c r="AI2073" s="3"/>
      <c r="AJ2073" s="3"/>
      <c r="AK2073" s="3"/>
    </row>
    <row r="2074" spans="1:37" x14ac:dyDescent="0.2">
      <c r="A2074" s="1">
        <v>45324.544687499998</v>
      </c>
      <c r="B2074" s="3" t="s">
        <v>167</v>
      </c>
      <c r="C2074" s="2">
        <v>45324</v>
      </c>
      <c r="D2074" s="3" t="s">
        <v>344</v>
      </c>
      <c r="E2074" s="3">
        <v>3</v>
      </c>
      <c r="F2074" s="3">
        <v>4</v>
      </c>
      <c r="G2074" s="3">
        <v>2</v>
      </c>
      <c r="H2074" s="3">
        <v>4</v>
      </c>
      <c r="I2074" s="3">
        <v>3</v>
      </c>
      <c r="J2074" s="3">
        <v>4</v>
      </c>
      <c r="K2074" s="3"/>
      <c r="L2074" s="3"/>
      <c r="M2074" s="3"/>
      <c r="N2074" s="3"/>
      <c r="O2074" s="3"/>
      <c r="P2074" s="3"/>
      <c r="Q2074" s="3"/>
      <c r="R2074" s="3"/>
      <c r="S2074" s="3"/>
      <c r="T2074" s="3"/>
      <c r="U2074" s="3"/>
      <c r="V2074" s="3"/>
      <c r="W2074" s="3"/>
      <c r="X2074" s="3"/>
      <c r="Y2074" s="3"/>
      <c r="Z2074" s="3"/>
      <c r="AA2074" s="3"/>
      <c r="AB2074" s="3"/>
      <c r="AC2074" s="3"/>
      <c r="AD2074" s="3"/>
      <c r="AE2074" s="3"/>
      <c r="AF2074" s="3">
        <f t="shared" si="49"/>
        <v>20</v>
      </c>
      <c r="AG2074" s="3">
        <f>_xlfn.ISOWEEKNUM(EDF[[#This Row],[Date]])</f>
        <v>5</v>
      </c>
      <c r="AH2074" s="3">
        <f>YEAR(EDF[[#This Row],[Date]])</f>
        <v>2024</v>
      </c>
      <c r="AI2074" s="3"/>
      <c r="AJ2074" s="3"/>
      <c r="AK2074" s="3"/>
    </row>
    <row r="2075" spans="1:37" x14ac:dyDescent="0.2">
      <c r="A2075" s="1">
        <v>45324.546701388892</v>
      </c>
      <c r="B2075" s="3" t="s">
        <v>112</v>
      </c>
      <c r="C2075" s="2">
        <v>45324</v>
      </c>
      <c r="D2075" s="3" t="s">
        <v>343</v>
      </c>
      <c r="E2075" s="3">
        <v>3</v>
      </c>
      <c r="F2075" s="3">
        <v>3</v>
      </c>
      <c r="G2075" s="3">
        <v>2</v>
      </c>
      <c r="H2075" s="3">
        <v>3</v>
      </c>
      <c r="I2075" s="3">
        <v>3</v>
      </c>
      <c r="J2075" s="3">
        <v>3</v>
      </c>
      <c r="K2075" s="3"/>
      <c r="L2075" s="3"/>
      <c r="M2075" s="3"/>
      <c r="N2075" s="3"/>
      <c r="O2075" s="3"/>
      <c r="P2075" s="3"/>
      <c r="Q2075" s="3"/>
      <c r="R2075" s="3"/>
      <c r="S2075" s="3"/>
      <c r="T2075" s="3"/>
      <c r="U2075" s="3"/>
      <c r="V2075" s="3"/>
      <c r="W2075" s="3"/>
      <c r="X2075" s="3"/>
      <c r="Y2075" s="3"/>
      <c r="Z2075" s="3"/>
      <c r="AA2075" s="3"/>
      <c r="AB2075" s="3"/>
      <c r="AC2075" s="3"/>
      <c r="AD2075" s="3"/>
      <c r="AE2075" s="3"/>
      <c r="AF2075" s="3">
        <f t="shared" si="49"/>
        <v>17</v>
      </c>
      <c r="AG2075" s="3">
        <f>_xlfn.ISOWEEKNUM(EDF[[#This Row],[Date]])</f>
        <v>5</v>
      </c>
      <c r="AH2075" s="3">
        <f>YEAR(EDF[[#This Row],[Date]])</f>
        <v>2024</v>
      </c>
      <c r="AI2075" s="3"/>
      <c r="AJ2075" s="3"/>
      <c r="AK2075" s="3"/>
    </row>
    <row r="2076" spans="1:37" x14ac:dyDescent="0.2">
      <c r="A2076" s="1">
        <v>45324.700115740743</v>
      </c>
      <c r="B2076" s="3" t="s">
        <v>87</v>
      </c>
      <c r="C2076" s="2">
        <v>45324</v>
      </c>
      <c r="D2076" s="3" t="s">
        <v>334</v>
      </c>
      <c r="E2076" s="3">
        <v>4</v>
      </c>
      <c r="F2076" s="3">
        <v>4</v>
      </c>
      <c r="G2076" s="3">
        <v>4</v>
      </c>
      <c r="H2076" s="3">
        <v>3</v>
      </c>
      <c r="I2076" s="3">
        <v>4</v>
      </c>
      <c r="J2076" s="3">
        <v>4</v>
      </c>
      <c r="K2076" s="3"/>
      <c r="L2076" s="3"/>
      <c r="M2076" s="3"/>
      <c r="N2076" s="3"/>
      <c r="O2076" s="3"/>
      <c r="P2076" s="3"/>
      <c r="Q2076" s="3"/>
      <c r="R2076" s="3"/>
      <c r="S2076" s="3"/>
      <c r="T2076" s="3"/>
      <c r="U2076" s="3"/>
      <c r="V2076" s="3"/>
      <c r="W2076" s="3"/>
      <c r="X2076" s="3"/>
      <c r="Y2076" s="3"/>
      <c r="Z2076" s="3"/>
      <c r="AA2076" s="3"/>
      <c r="AB2076" s="3"/>
      <c r="AC2076" s="3"/>
      <c r="AD2076" s="3"/>
      <c r="AE2076" s="3"/>
      <c r="AF2076" s="3">
        <f t="shared" si="49"/>
        <v>23</v>
      </c>
      <c r="AG2076" s="3">
        <f>_xlfn.ISOWEEKNUM(EDF[[#This Row],[Date]])</f>
        <v>5</v>
      </c>
      <c r="AH2076" s="3">
        <f>YEAR(EDF[[#This Row],[Date]])</f>
        <v>2024</v>
      </c>
      <c r="AI2076" s="3"/>
      <c r="AJ2076" s="3"/>
      <c r="AK2076" s="3"/>
    </row>
    <row r="2077" spans="1:37" x14ac:dyDescent="0.2">
      <c r="A2077" s="1">
        <v>45324.700243055559</v>
      </c>
      <c r="B2077" s="3" t="s">
        <v>181</v>
      </c>
      <c r="C2077" s="2">
        <v>45324</v>
      </c>
      <c r="D2077" s="3" t="s">
        <v>344</v>
      </c>
      <c r="E2077" s="3">
        <v>4</v>
      </c>
      <c r="F2077" s="3">
        <v>4</v>
      </c>
      <c r="G2077" s="3">
        <v>3</v>
      </c>
      <c r="H2077" s="3">
        <v>4</v>
      </c>
      <c r="I2077" s="3">
        <v>3</v>
      </c>
      <c r="J2077" s="3">
        <v>3</v>
      </c>
      <c r="K2077" s="3"/>
      <c r="L2077" s="3"/>
      <c r="M2077" s="3"/>
      <c r="N2077" s="3"/>
      <c r="O2077" s="3"/>
      <c r="P2077" s="3"/>
      <c r="Q2077" s="3"/>
      <c r="R2077" s="3"/>
      <c r="S2077" s="3"/>
      <c r="T2077" s="3"/>
      <c r="U2077" s="3"/>
      <c r="V2077" s="3"/>
      <c r="W2077" s="3"/>
      <c r="X2077" s="3"/>
      <c r="Y2077" s="3"/>
      <c r="Z2077" s="3"/>
      <c r="AA2077" s="3"/>
      <c r="AB2077" s="3"/>
      <c r="AC2077" s="3"/>
      <c r="AD2077" s="3"/>
      <c r="AE2077" s="3"/>
      <c r="AF2077" s="3">
        <f t="shared" si="49"/>
        <v>21</v>
      </c>
      <c r="AG2077" s="3">
        <f>_xlfn.ISOWEEKNUM(EDF[[#This Row],[Date]])</f>
        <v>5</v>
      </c>
      <c r="AH2077" s="3">
        <f>YEAR(EDF[[#This Row],[Date]])</f>
        <v>2024</v>
      </c>
      <c r="AI2077" s="3"/>
      <c r="AJ2077" s="3"/>
      <c r="AK2077" s="3"/>
    </row>
    <row r="2078" spans="1:37" x14ac:dyDescent="0.2">
      <c r="A2078" s="1">
        <v>45324.700335648151</v>
      </c>
      <c r="B2078" s="3" t="s">
        <v>233</v>
      </c>
      <c r="C2078" s="2">
        <v>45324</v>
      </c>
      <c r="D2078" s="3" t="s">
        <v>344</v>
      </c>
      <c r="E2078" s="3">
        <v>4</v>
      </c>
      <c r="F2078" s="3">
        <v>4</v>
      </c>
      <c r="G2078" s="3">
        <v>4</v>
      </c>
      <c r="H2078" s="3">
        <v>4</v>
      </c>
      <c r="I2078" s="3">
        <v>4</v>
      </c>
      <c r="J2078" s="3">
        <v>4</v>
      </c>
      <c r="K2078" s="3"/>
      <c r="L2078" s="3"/>
      <c r="M2078" s="3"/>
      <c r="N2078" s="3"/>
      <c r="O2078" s="3"/>
      <c r="P2078" s="3"/>
      <c r="Q2078" s="3"/>
      <c r="R2078" s="3"/>
      <c r="S2078" s="3"/>
      <c r="T2078" s="3"/>
      <c r="U2078" s="3"/>
      <c r="V2078" s="3"/>
      <c r="W2078" s="3"/>
      <c r="X2078" s="3"/>
      <c r="Y2078" s="3"/>
      <c r="Z2078" s="3"/>
      <c r="AA2078" s="3"/>
      <c r="AB2078" s="3"/>
      <c r="AC2078" s="3"/>
      <c r="AD2078" s="3"/>
      <c r="AE2078" s="3"/>
      <c r="AF2078" s="3">
        <f t="shared" si="49"/>
        <v>24</v>
      </c>
      <c r="AG2078" s="3">
        <f>_xlfn.ISOWEEKNUM(EDF[[#This Row],[Date]])</f>
        <v>5</v>
      </c>
      <c r="AH2078" s="3">
        <f>YEAR(EDF[[#This Row],[Date]])</f>
        <v>2024</v>
      </c>
      <c r="AI2078" s="3"/>
      <c r="AJ2078" s="3"/>
      <c r="AK2078" s="3"/>
    </row>
    <row r="2079" spans="1:37" x14ac:dyDescent="0.2">
      <c r="A2079" s="1">
        <v>45324.70034722222</v>
      </c>
      <c r="B2079" s="3" t="s">
        <v>230</v>
      </c>
      <c r="C2079" s="2">
        <v>45324</v>
      </c>
      <c r="D2079" s="3" t="s">
        <v>334</v>
      </c>
      <c r="E2079" s="3">
        <v>4</v>
      </c>
      <c r="F2079" s="3">
        <v>4</v>
      </c>
      <c r="G2079" s="3">
        <v>4</v>
      </c>
      <c r="H2079" s="3">
        <v>3</v>
      </c>
      <c r="I2079" s="3">
        <v>4</v>
      </c>
      <c r="J2079" s="3">
        <v>4</v>
      </c>
      <c r="K2079" s="3"/>
      <c r="L2079" s="3"/>
      <c r="M2079" s="3"/>
      <c r="N2079" s="3"/>
      <c r="O2079" s="3"/>
      <c r="P2079" s="3"/>
      <c r="Q2079" s="3"/>
      <c r="R2079" s="3"/>
      <c r="S2079" s="3"/>
      <c r="T2079" s="3"/>
      <c r="U2079" s="3"/>
      <c r="V2079" s="3"/>
      <c r="W2079" s="3"/>
      <c r="X2079" s="3"/>
      <c r="Y2079" s="3"/>
      <c r="Z2079" s="3"/>
      <c r="AA2079" s="3"/>
      <c r="AB2079" s="3"/>
      <c r="AC2079" s="3"/>
      <c r="AD2079" s="3"/>
      <c r="AE2079" s="3"/>
      <c r="AF2079" s="3">
        <f t="shared" si="49"/>
        <v>23</v>
      </c>
      <c r="AG2079" s="3">
        <f>_xlfn.ISOWEEKNUM(EDF[[#This Row],[Date]])</f>
        <v>5</v>
      </c>
      <c r="AH2079" s="3">
        <f>YEAR(EDF[[#This Row],[Date]])</f>
        <v>2024</v>
      </c>
      <c r="AI2079" s="3"/>
      <c r="AJ2079" s="3"/>
      <c r="AK2079" s="3"/>
    </row>
    <row r="2080" spans="1:37" x14ac:dyDescent="0.2">
      <c r="A2080" s="1">
        <v>45324.700358796297</v>
      </c>
      <c r="B2080" s="3" t="s">
        <v>99</v>
      </c>
      <c r="C2080" s="2">
        <v>45324</v>
      </c>
      <c r="D2080" s="3" t="s">
        <v>343</v>
      </c>
      <c r="E2080" s="3">
        <v>3</v>
      </c>
      <c r="F2080" s="3">
        <v>2</v>
      </c>
      <c r="G2080" s="3">
        <v>4</v>
      </c>
      <c r="H2080" s="3">
        <v>4</v>
      </c>
      <c r="I2080" s="3">
        <v>4</v>
      </c>
      <c r="J2080" s="3">
        <v>4</v>
      </c>
      <c r="K2080" s="3"/>
      <c r="L2080" s="3">
        <v>2</v>
      </c>
      <c r="M2080" s="3"/>
      <c r="N2080" s="3"/>
      <c r="O2080" s="3"/>
      <c r="P2080" s="3"/>
      <c r="Q2080" s="3" t="s">
        <v>337</v>
      </c>
      <c r="R2080" s="3"/>
      <c r="S2080" s="3"/>
      <c r="T2080" s="3"/>
      <c r="U2080" s="3"/>
      <c r="V2080" s="3"/>
      <c r="W2080" s="3"/>
      <c r="X2080" s="3"/>
      <c r="Y2080" s="3"/>
      <c r="Z2080" s="3"/>
      <c r="AA2080" s="3"/>
      <c r="AB2080" s="3"/>
      <c r="AC2080" s="3"/>
      <c r="AD2080" s="3"/>
      <c r="AE2080" s="3"/>
      <c r="AF2080" s="3">
        <f t="shared" si="49"/>
        <v>21</v>
      </c>
      <c r="AG2080" s="3">
        <f>_xlfn.ISOWEEKNUM(EDF[[#This Row],[Date]])</f>
        <v>5</v>
      </c>
      <c r="AH2080" s="3">
        <f>YEAR(EDF[[#This Row],[Date]])</f>
        <v>2024</v>
      </c>
      <c r="AI2080" s="3"/>
      <c r="AJ2080" s="3"/>
      <c r="AK2080" s="3"/>
    </row>
    <row r="2081" spans="1:37" x14ac:dyDescent="0.2">
      <c r="A2081" s="1">
        <v>45324.700682870367</v>
      </c>
      <c r="B2081" s="3" t="s">
        <v>243</v>
      </c>
      <c r="C2081" s="2">
        <v>45324</v>
      </c>
      <c r="D2081" s="3" t="s">
        <v>343</v>
      </c>
      <c r="E2081" s="3">
        <v>4</v>
      </c>
      <c r="F2081" s="3">
        <v>4</v>
      </c>
      <c r="G2081" s="3">
        <v>4</v>
      </c>
      <c r="H2081" s="3">
        <v>3</v>
      </c>
      <c r="I2081" s="3">
        <v>1</v>
      </c>
      <c r="J2081" s="3">
        <v>4</v>
      </c>
      <c r="K2081" s="3"/>
      <c r="L2081" s="3"/>
      <c r="M2081" s="3"/>
      <c r="N2081" s="3"/>
      <c r="O2081" s="3"/>
      <c r="P2081" s="3"/>
      <c r="Q2081" s="3"/>
      <c r="R2081" s="3"/>
      <c r="S2081" s="3"/>
      <c r="T2081" s="3"/>
      <c r="U2081" s="3"/>
      <c r="V2081" s="3"/>
      <c r="W2081" s="3"/>
      <c r="X2081" s="3"/>
      <c r="Y2081" s="3"/>
      <c r="Z2081" s="3"/>
      <c r="AA2081" s="3"/>
      <c r="AB2081" s="3"/>
      <c r="AC2081" s="3"/>
      <c r="AD2081" s="3"/>
      <c r="AE2081" s="3"/>
      <c r="AF2081" s="3">
        <f t="shared" si="49"/>
        <v>20</v>
      </c>
      <c r="AG2081" s="3">
        <f>_xlfn.ISOWEEKNUM(EDF[[#This Row],[Date]])</f>
        <v>5</v>
      </c>
      <c r="AH2081" s="3">
        <f>YEAR(EDF[[#This Row],[Date]])</f>
        <v>2024</v>
      </c>
      <c r="AI2081" s="3"/>
      <c r="AJ2081" s="3"/>
      <c r="AK2081" s="3"/>
    </row>
    <row r="2082" spans="1:37" x14ac:dyDescent="0.2">
      <c r="A2082" s="1">
        <v>45324.702245370368</v>
      </c>
      <c r="B2082" s="3" t="s">
        <v>211</v>
      </c>
      <c r="C2082" s="2">
        <v>45324</v>
      </c>
      <c r="D2082" s="3" t="s">
        <v>334</v>
      </c>
      <c r="E2082" s="3">
        <v>4</v>
      </c>
      <c r="F2082" s="3">
        <v>3</v>
      </c>
      <c r="G2082" s="3">
        <v>4</v>
      </c>
      <c r="H2082" s="3">
        <v>4</v>
      </c>
      <c r="I2082" s="3">
        <v>3</v>
      </c>
      <c r="J2082" s="3">
        <v>4</v>
      </c>
      <c r="K2082" s="3"/>
      <c r="L2082" s="3"/>
      <c r="M2082" s="3"/>
      <c r="N2082" s="3"/>
      <c r="O2082" s="3"/>
      <c r="P2082" s="3"/>
      <c r="Q2082" s="3"/>
      <c r="R2082" s="3"/>
      <c r="S2082" s="3"/>
      <c r="T2082" s="3"/>
      <c r="U2082" s="3"/>
      <c r="V2082" s="3"/>
      <c r="W2082" s="3"/>
      <c r="X2082" s="3"/>
      <c r="Y2082" s="3"/>
      <c r="Z2082" s="3"/>
      <c r="AA2082" s="3"/>
      <c r="AB2082" s="3"/>
      <c r="AC2082" s="3"/>
      <c r="AD2082" s="3"/>
      <c r="AE2082" s="3"/>
      <c r="AF2082" s="3">
        <f t="shared" si="49"/>
        <v>22</v>
      </c>
      <c r="AG2082" s="3">
        <f>_xlfn.ISOWEEKNUM(EDF[[#This Row],[Date]])</f>
        <v>5</v>
      </c>
      <c r="AH2082" s="3">
        <f>YEAR(EDF[[#This Row],[Date]])</f>
        <v>2024</v>
      </c>
      <c r="AI2082" s="3"/>
      <c r="AJ2082" s="3"/>
      <c r="AK2082" s="3"/>
    </row>
    <row r="2083" spans="1:37" x14ac:dyDescent="0.2">
      <c r="A2083" s="1">
        <v>45324.702256944445</v>
      </c>
      <c r="B2083" s="3" t="s">
        <v>109</v>
      </c>
      <c r="C2083" s="2">
        <v>45324</v>
      </c>
      <c r="D2083" s="3" t="s">
        <v>334</v>
      </c>
      <c r="E2083" s="3">
        <v>3</v>
      </c>
      <c r="F2083" s="3">
        <v>4</v>
      </c>
      <c r="G2083" s="3">
        <v>2</v>
      </c>
      <c r="H2083" s="3">
        <v>4</v>
      </c>
      <c r="I2083" s="3">
        <v>3</v>
      </c>
      <c r="J2083" s="3">
        <v>5</v>
      </c>
      <c r="K2083" s="3"/>
      <c r="L2083" s="3">
        <v>3</v>
      </c>
      <c r="M2083" s="3" t="s">
        <v>335</v>
      </c>
      <c r="N2083" s="3"/>
      <c r="O2083" s="3"/>
      <c r="P2083" s="3"/>
      <c r="Q2083" s="3"/>
      <c r="R2083" s="3" t="s">
        <v>335</v>
      </c>
      <c r="S2083" s="3"/>
      <c r="T2083" s="3"/>
      <c r="U2083" s="3"/>
      <c r="V2083" s="3"/>
      <c r="W2083" s="3"/>
      <c r="X2083" s="3"/>
      <c r="Y2083" s="3"/>
      <c r="Z2083" s="3"/>
      <c r="AA2083" s="3"/>
      <c r="AB2083" s="3"/>
      <c r="AC2083" s="3"/>
      <c r="AD2083" s="3"/>
      <c r="AE2083" s="3"/>
      <c r="AF2083" s="3">
        <f t="shared" si="49"/>
        <v>21</v>
      </c>
      <c r="AG2083" s="3">
        <f>_xlfn.ISOWEEKNUM(EDF[[#This Row],[Date]])</f>
        <v>5</v>
      </c>
      <c r="AH2083" s="3">
        <f>YEAR(EDF[[#This Row],[Date]])</f>
        <v>2024</v>
      </c>
      <c r="AI2083" s="3"/>
      <c r="AJ2083" s="3"/>
      <c r="AK2083" s="3"/>
    </row>
    <row r="2084" spans="1:37" x14ac:dyDescent="0.2">
      <c r="A2084" s="1">
        <v>45324.707766203705</v>
      </c>
      <c r="B2084" s="3" t="s">
        <v>85</v>
      </c>
      <c r="C2084" s="2">
        <v>45324</v>
      </c>
      <c r="D2084" s="3" t="s">
        <v>344</v>
      </c>
      <c r="E2084" s="3">
        <v>3</v>
      </c>
      <c r="F2084" s="3">
        <v>3</v>
      </c>
      <c r="G2084" s="3">
        <v>2</v>
      </c>
      <c r="H2084" s="3">
        <v>3</v>
      </c>
      <c r="I2084" s="3">
        <v>2</v>
      </c>
      <c r="J2084" s="3">
        <v>2</v>
      </c>
      <c r="K2084" s="3"/>
      <c r="L2084" s="3"/>
      <c r="M2084" s="3"/>
      <c r="N2084" s="3"/>
      <c r="O2084" s="3"/>
      <c r="P2084" s="3"/>
      <c r="Q2084" s="3"/>
      <c r="R2084" s="3"/>
      <c r="S2084" s="3"/>
      <c r="T2084" s="3"/>
      <c r="U2084" s="3"/>
      <c r="V2084" s="3"/>
      <c r="W2084" s="3"/>
      <c r="X2084" s="3"/>
      <c r="Y2084" s="3"/>
      <c r="Z2084" s="3"/>
      <c r="AA2084" s="3"/>
      <c r="AB2084" s="3"/>
      <c r="AC2084" s="3"/>
      <c r="AD2084" s="3"/>
      <c r="AE2084" s="3"/>
      <c r="AF2084" s="3">
        <f t="shared" si="49"/>
        <v>15</v>
      </c>
      <c r="AG2084" s="3">
        <f>_xlfn.ISOWEEKNUM(EDF[[#This Row],[Date]])</f>
        <v>5</v>
      </c>
      <c r="AH2084" s="3">
        <f>YEAR(EDF[[#This Row],[Date]])</f>
        <v>2024</v>
      </c>
      <c r="AI2084" s="3"/>
      <c r="AJ2084" s="3"/>
      <c r="AK2084" s="3"/>
    </row>
    <row r="2085" spans="1:37" x14ac:dyDescent="0.2">
      <c r="A2085" s="1">
        <v>45327.47148148148</v>
      </c>
      <c r="B2085" s="3" t="s">
        <v>75</v>
      </c>
      <c r="C2085" s="2">
        <v>45327</v>
      </c>
      <c r="D2085" s="3" t="s">
        <v>344</v>
      </c>
      <c r="E2085" s="3">
        <v>3</v>
      </c>
      <c r="F2085" s="3">
        <v>3</v>
      </c>
      <c r="G2085" s="3">
        <v>4</v>
      </c>
      <c r="H2085" s="3">
        <v>4</v>
      </c>
      <c r="I2085" s="3">
        <v>2</v>
      </c>
      <c r="J2085" s="3">
        <v>4</v>
      </c>
      <c r="K2085" s="3"/>
      <c r="L2085" s="3"/>
      <c r="M2085" s="3"/>
      <c r="N2085" s="3"/>
      <c r="O2085" s="3"/>
      <c r="P2085" s="3"/>
      <c r="Q2085" s="3"/>
      <c r="R2085" s="3"/>
      <c r="S2085" s="3"/>
      <c r="T2085" s="3"/>
      <c r="U2085" s="3"/>
      <c r="V2085" s="3"/>
      <c r="W2085" s="3"/>
      <c r="X2085" s="3"/>
      <c r="Y2085" s="3"/>
      <c r="Z2085" s="3"/>
      <c r="AA2085" s="3"/>
      <c r="AB2085" s="3"/>
      <c r="AC2085" s="3"/>
      <c r="AD2085" s="3"/>
      <c r="AE2085" s="3"/>
      <c r="AF2085" s="3">
        <f t="shared" ref="AF2085:AF2098" si="50">SUM(E2085:J2085)</f>
        <v>20</v>
      </c>
      <c r="AG2085" s="3">
        <f>_xlfn.ISOWEEKNUM(EDF[[#This Row],[Date]])</f>
        <v>6</v>
      </c>
      <c r="AH2085" s="3">
        <f>YEAR(EDF[[#This Row],[Date]])</f>
        <v>2024</v>
      </c>
      <c r="AI2085" s="3"/>
      <c r="AJ2085" s="3"/>
      <c r="AK2085" s="3"/>
    </row>
    <row r="2086" spans="1:37" x14ac:dyDescent="0.2">
      <c r="A2086" s="1">
        <v>45328.4606712963</v>
      </c>
      <c r="B2086" s="3" t="s">
        <v>78</v>
      </c>
      <c r="C2086" s="2">
        <v>45328</v>
      </c>
      <c r="D2086" s="3" t="s">
        <v>343</v>
      </c>
      <c r="E2086" s="3">
        <v>3</v>
      </c>
      <c r="F2086" s="3">
        <v>3</v>
      </c>
      <c r="G2086" s="3">
        <v>3</v>
      </c>
      <c r="H2086" s="3">
        <v>2</v>
      </c>
      <c r="I2086" s="3">
        <v>3</v>
      </c>
      <c r="J2086" s="3">
        <v>4</v>
      </c>
      <c r="K2086" s="3" t="s">
        <v>601</v>
      </c>
      <c r="L2086" s="3"/>
      <c r="M2086" s="3"/>
      <c r="N2086" s="3"/>
      <c r="O2086" s="3"/>
      <c r="P2086" s="3"/>
      <c r="Q2086" s="3"/>
      <c r="R2086" s="3"/>
      <c r="S2086" s="3"/>
      <c r="T2086" s="3"/>
      <c r="U2086" s="3"/>
      <c r="V2086" s="3"/>
      <c r="W2086" s="3"/>
      <c r="X2086" s="3"/>
      <c r="Y2086" s="3"/>
      <c r="Z2086" s="3"/>
      <c r="AA2086" s="3"/>
      <c r="AB2086" s="3"/>
      <c r="AC2086" s="3"/>
      <c r="AD2086" s="3"/>
      <c r="AE2086" s="3"/>
      <c r="AF2086" s="3">
        <f t="shared" si="50"/>
        <v>18</v>
      </c>
      <c r="AG2086" s="3">
        <f>_xlfn.ISOWEEKNUM(EDF[[#This Row],[Date]])</f>
        <v>6</v>
      </c>
      <c r="AH2086" s="3">
        <f>YEAR(EDF[[#This Row],[Date]])</f>
        <v>2024</v>
      </c>
      <c r="AI2086" s="3"/>
      <c r="AJ2086" s="3"/>
      <c r="AK2086" s="3"/>
    </row>
    <row r="2087" spans="1:37" x14ac:dyDescent="0.2">
      <c r="A2087" s="1">
        <v>45328.540393518517</v>
      </c>
      <c r="B2087" s="3" t="s">
        <v>75</v>
      </c>
      <c r="C2087" s="2">
        <v>45328</v>
      </c>
      <c r="D2087" s="3" t="s">
        <v>344</v>
      </c>
      <c r="E2087" s="3">
        <v>4</v>
      </c>
      <c r="F2087" s="3">
        <v>3</v>
      </c>
      <c r="G2087" s="3">
        <v>1</v>
      </c>
      <c r="H2087" s="3">
        <v>3</v>
      </c>
      <c r="I2087" s="3">
        <v>2</v>
      </c>
      <c r="J2087" s="3">
        <v>4</v>
      </c>
      <c r="K2087" s="3"/>
      <c r="L2087" s="3"/>
      <c r="M2087" s="3"/>
      <c r="N2087" s="3"/>
      <c r="O2087" s="3"/>
      <c r="P2087" s="3"/>
      <c r="Q2087" s="3"/>
      <c r="R2087" s="3"/>
      <c r="S2087" s="3"/>
      <c r="T2087" s="3"/>
      <c r="U2087" s="3"/>
      <c r="V2087" s="3"/>
      <c r="W2087" s="3"/>
      <c r="X2087" s="3"/>
      <c r="Y2087" s="3"/>
      <c r="Z2087" s="3"/>
      <c r="AA2087" s="3"/>
      <c r="AB2087" s="3"/>
      <c r="AC2087" s="3"/>
      <c r="AD2087" s="3"/>
      <c r="AE2087" s="3"/>
      <c r="AF2087" s="3">
        <f t="shared" si="50"/>
        <v>17</v>
      </c>
      <c r="AG2087" s="3">
        <f>_xlfn.ISOWEEKNUM(EDF[[#This Row],[Date]])</f>
        <v>6</v>
      </c>
      <c r="AH2087" s="3">
        <f>YEAR(EDF[[#This Row],[Date]])</f>
        <v>2024</v>
      </c>
      <c r="AI2087" s="3"/>
      <c r="AJ2087" s="3"/>
      <c r="AK2087" s="3"/>
    </row>
    <row r="2088" spans="1:37" x14ac:dyDescent="0.2">
      <c r="A2088" s="1">
        <v>45329.301307870373</v>
      </c>
      <c r="B2088" s="3" t="s">
        <v>496</v>
      </c>
      <c r="C2088" s="2">
        <v>45329</v>
      </c>
      <c r="D2088" s="3" t="s">
        <v>334</v>
      </c>
      <c r="E2088" s="3">
        <v>3</v>
      </c>
      <c r="F2088" s="3">
        <v>3</v>
      </c>
      <c r="G2088" s="3">
        <v>3</v>
      </c>
      <c r="H2088" s="3">
        <v>3</v>
      </c>
      <c r="I2088" s="3">
        <v>3</v>
      </c>
      <c r="J2088" s="3">
        <v>3</v>
      </c>
      <c r="K2088" s="3"/>
      <c r="L2088" s="3">
        <v>4</v>
      </c>
      <c r="M2088" s="3"/>
      <c r="N2088" s="3"/>
      <c r="O2088" s="3"/>
      <c r="P2088" s="3"/>
      <c r="Q2088" s="3"/>
      <c r="R2088" s="3"/>
      <c r="S2088" s="3"/>
      <c r="T2088" s="3"/>
      <c r="U2088" s="3"/>
      <c r="V2088" s="3"/>
      <c r="W2088" s="3"/>
      <c r="X2088" s="3"/>
      <c r="Y2088" s="3"/>
      <c r="Z2088" s="3"/>
      <c r="AA2088" s="3"/>
      <c r="AB2088" s="3"/>
      <c r="AC2088" s="3" t="s">
        <v>337</v>
      </c>
      <c r="AD2088" s="3"/>
      <c r="AE2088" s="3"/>
      <c r="AF2088" s="3">
        <f t="shared" si="50"/>
        <v>18</v>
      </c>
      <c r="AG2088" s="3">
        <f>_xlfn.ISOWEEKNUM(EDF[[#This Row],[Date]])</f>
        <v>6</v>
      </c>
      <c r="AH2088" s="3">
        <f>YEAR(EDF[[#This Row],[Date]])</f>
        <v>2024</v>
      </c>
      <c r="AI2088" s="3"/>
      <c r="AJ2088" s="3"/>
      <c r="AK2088" s="3"/>
    </row>
    <row r="2089" spans="1:37" x14ac:dyDescent="0.2">
      <c r="A2089" s="1">
        <v>45329.389756944445</v>
      </c>
      <c r="B2089" s="3" t="s">
        <v>414</v>
      </c>
      <c r="C2089" s="2">
        <v>45329</v>
      </c>
      <c r="D2089" s="3" t="s">
        <v>334</v>
      </c>
      <c r="E2089" s="3">
        <v>4</v>
      </c>
      <c r="F2089" s="3">
        <v>3</v>
      </c>
      <c r="G2089" s="3">
        <v>5</v>
      </c>
      <c r="H2089" s="3">
        <v>4</v>
      </c>
      <c r="I2089" s="3">
        <v>5</v>
      </c>
      <c r="J2089" s="3">
        <v>5</v>
      </c>
      <c r="K2089" s="3"/>
      <c r="L2089" s="3"/>
      <c r="M2089" s="3"/>
      <c r="N2089" s="3"/>
      <c r="O2089" s="3"/>
      <c r="P2089" s="3"/>
      <c r="Q2089" s="3"/>
      <c r="R2089" s="3"/>
      <c r="S2089" s="3"/>
      <c r="T2089" s="3"/>
      <c r="U2089" s="3"/>
      <c r="V2089" s="3"/>
      <c r="W2089" s="3"/>
      <c r="X2089" s="3"/>
      <c r="Y2089" s="3"/>
      <c r="Z2089" s="3"/>
      <c r="AA2089" s="3"/>
      <c r="AB2089" s="3"/>
      <c r="AC2089" s="3"/>
      <c r="AD2089" s="3"/>
      <c r="AE2089" s="3"/>
      <c r="AF2089" s="3">
        <f t="shared" si="50"/>
        <v>26</v>
      </c>
      <c r="AG2089" s="3">
        <f>_xlfn.ISOWEEKNUM(EDF[[#This Row],[Date]])</f>
        <v>6</v>
      </c>
      <c r="AH2089" s="3">
        <f>YEAR(EDF[[#This Row],[Date]])</f>
        <v>2024</v>
      </c>
      <c r="AI2089" s="3"/>
      <c r="AJ2089" s="3"/>
      <c r="AK2089" s="3"/>
    </row>
    <row r="2090" spans="1:37" x14ac:dyDescent="0.2">
      <c r="A2090" s="1">
        <v>45329.413032407407</v>
      </c>
      <c r="B2090" s="3" t="s">
        <v>78</v>
      </c>
      <c r="C2090" s="2">
        <v>45329</v>
      </c>
      <c r="D2090" s="3" t="s">
        <v>343</v>
      </c>
      <c r="E2090" s="3">
        <v>3</v>
      </c>
      <c r="F2090" s="3">
        <v>4</v>
      </c>
      <c r="G2090" s="3">
        <v>3</v>
      </c>
      <c r="H2090" s="3">
        <v>3</v>
      </c>
      <c r="I2090" s="3">
        <v>3</v>
      </c>
      <c r="J2090" s="3">
        <v>4</v>
      </c>
      <c r="K2090" s="3"/>
      <c r="L2090" s="3"/>
      <c r="M2090" s="3"/>
      <c r="N2090" s="3"/>
      <c r="O2090" s="3"/>
      <c r="P2090" s="3"/>
      <c r="Q2090" s="3"/>
      <c r="R2090" s="3"/>
      <c r="S2090" s="3"/>
      <c r="T2090" s="3"/>
      <c r="U2090" s="3"/>
      <c r="V2090" s="3"/>
      <c r="W2090" s="3"/>
      <c r="X2090" s="3"/>
      <c r="Y2090" s="3"/>
      <c r="Z2090" s="3"/>
      <c r="AA2090" s="3"/>
      <c r="AB2090" s="3"/>
      <c r="AC2090" s="3"/>
      <c r="AD2090" s="3"/>
      <c r="AE2090" s="3" t="s">
        <v>602</v>
      </c>
      <c r="AF2090" s="3">
        <f t="shared" si="50"/>
        <v>20</v>
      </c>
      <c r="AG2090" s="3">
        <f>_xlfn.ISOWEEKNUM(EDF[[#This Row],[Date]])</f>
        <v>6</v>
      </c>
      <c r="AH2090" s="3">
        <f>YEAR(EDF[[#This Row],[Date]])</f>
        <v>2024</v>
      </c>
      <c r="AI2090" s="3"/>
      <c r="AJ2090" s="3"/>
      <c r="AK2090" s="3"/>
    </row>
    <row r="2091" spans="1:37" x14ac:dyDescent="0.2">
      <c r="A2091" s="1">
        <v>45329.599641203706</v>
      </c>
      <c r="B2091" s="3" t="s">
        <v>75</v>
      </c>
      <c r="C2091" s="2">
        <v>45329</v>
      </c>
      <c r="D2091" s="3" t="s">
        <v>344</v>
      </c>
      <c r="E2091" s="3">
        <v>1</v>
      </c>
      <c r="F2091" s="3">
        <v>2</v>
      </c>
      <c r="G2091" s="3">
        <v>1</v>
      </c>
      <c r="H2091" s="3">
        <v>1</v>
      </c>
      <c r="I2091" s="3">
        <v>2</v>
      </c>
      <c r="J2091" s="3">
        <v>2</v>
      </c>
      <c r="K2091" s="3" t="s">
        <v>603</v>
      </c>
      <c r="L2091" s="3"/>
      <c r="M2091" s="3"/>
      <c r="N2091" s="3"/>
      <c r="O2091" s="3"/>
      <c r="P2091" s="3"/>
      <c r="Q2091" s="3"/>
      <c r="R2091" s="3"/>
      <c r="S2091" s="3"/>
      <c r="T2091" s="3"/>
      <c r="U2091" s="3"/>
      <c r="V2091" s="3"/>
      <c r="W2091" s="3"/>
      <c r="X2091" s="3"/>
      <c r="Y2091" s="3"/>
      <c r="Z2091" s="3"/>
      <c r="AA2091" s="3"/>
      <c r="AB2091" s="3"/>
      <c r="AC2091" s="3"/>
      <c r="AD2091" s="3"/>
      <c r="AE2091" s="3"/>
      <c r="AF2091" s="3">
        <f t="shared" si="50"/>
        <v>9</v>
      </c>
      <c r="AG2091" s="3">
        <f>_xlfn.ISOWEEKNUM(EDF[[#This Row],[Date]])</f>
        <v>6</v>
      </c>
      <c r="AH2091" s="3">
        <f>YEAR(EDF[[#This Row],[Date]])</f>
        <v>2024</v>
      </c>
      <c r="AI2091" s="3"/>
      <c r="AJ2091" s="3"/>
      <c r="AK2091" s="3"/>
    </row>
    <row r="2092" spans="1:37" x14ac:dyDescent="0.2">
      <c r="A2092" s="1">
        <v>45329.688043981485</v>
      </c>
      <c r="B2092" s="3" t="s">
        <v>99</v>
      </c>
      <c r="C2092" s="2">
        <v>45329</v>
      </c>
      <c r="D2092" s="3" t="s">
        <v>334</v>
      </c>
      <c r="E2092" s="3">
        <v>4</v>
      </c>
      <c r="F2092" s="3">
        <v>3</v>
      </c>
      <c r="G2092" s="3">
        <v>4</v>
      </c>
      <c r="H2092" s="3">
        <v>3</v>
      </c>
      <c r="I2092" s="3">
        <v>4</v>
      </c>
      <c r="J2092" s="3">
        <v>4</v>
      </c>
      <c r="K2092" s="3"/>
      <c r="L2092" s="3">
        <v>2</v>
      </c>
      <c r="M2092" s="3"/>
      <c r="N2092" s="3"/>
      <c r="O2092" s="3"/>
      <c r="P2092" s="3"/>
      <c r="Q2092" s="3" t="s">
        <v>339</v>
      </c>
      <c r="R2092" s="3"/>
      <c r="S2092" s="3"/>
      <c r="T2092" s="3"/>
      <c r="U2092" s="3"/>
      <c r="V2092" s="3"/>
      <c r="W2092" s="3"/>
      <c r="X2092" s="3"/>
      <c r="Y2092" s="3"/>
      <c r="Z2092" s="3"/>
      <c r="AA2092" s="3"/>
      <c r="AB2092" s="3"/>
      <c r="AC2092" s="3"/>
      <c r="AD2092" s="3"/>
      <c r="AE2092" s="3"/>
      <c r="AF2092" s="3">
        <f t="shared" si="50"/>
        <v>22</v>
      </c>
      <c r="AG2092" s="3">
        <f>_xlfn.ISOWEEKNUM(EDF[[#This Row],[Date]])</f>
        <v>6</v>
      </c>
      <c r="AH2092" s="3">
        <f>YEAR(EDF[[#This Row],[Date]])</f>
        <v>2024</v>
      </c>
      <c r="AI2092" s="3"/>
      <c r="AJ2092" s="3"/>
      <c r="AK2092" s="3"/>
    </row>
    <row r="2093" spans="1:37" x14ac:dyDescent="0.2">
      <c r="A2093" s="1">
        <v>45329.701631944445</v>
      </c>
      <c r="B2093" s="3" t="s">
        <v>193</v>
      </c>
      <c r="C2093" s="2">
        <v>45329</v>
      </c>
      <c r="D2093" s="3" t="s">
        <v>334</v>
      </c>
      <c r="E2093" s="3">
        <v>5</v>
      </c>
      <c r="F2093" s="3">
        <v>4</v>
      </c>
      <c r="G2093" s="3">
        <v>5</v>
      </c>
      <c r="H2093" s="3">
        <v>4</v>
      </c>
      <c r="I2093" s="3">
        <v>3</v>
      </c>
      <c r="J2093" s="3">
        <v>3</v>
      </c>
      <c r="K2093" s="3"/>
      <c r="L2093" s="3">
        <v>1</v>
      </c>
      <c r="M2093" s="3"/>
      <c r="N2093" s="3"/>
      <c r="O2093" s="3"/>
      <c r="P2093" s="3"/>
      <c r="Q2093" s="3"/>
      <c r="R2093" s="3"/>
      <c r="S2093" s="3"/>
      <c r="T2093" s="3"/>
      <c r="U2093" s="3"/>
      <c r="V2093" s="3"/>
      <c r="W2093" s="3" t="s">
        <v>337</v>
      </c>
      <c r="X2093" s="3"/>
      <c r="Y2093" s="3"/>
      <c r="Z2093" s="3"/>
      <c r="AA2093" s="3"/>
      <c r="AB2093" s="3"/>
      <c r="AC2093" s="3"/>
      <c r="AD2093" s="3"/>
      <c r="AE2093" s="3"/>
      <c r="AF2093" s="3">
        <f t="shared" si="50"/>
        <v>24</v>
      </c>
      <c r="AG2093" s="3">
        <f>_xlfn.ISOWEEKNUM(EDF[[#This Row],[Date]])</f>
        <v>6</v>
      </c>
      <c r="AH2093" s="3">
        <f>YEAR(EDF[[#This Row],[Date]])</f>
        <v>2024</v>
      </c>
      <c r="AI2093" s="3"/>
      <c r="AJ2093" s="3"/>
      <c r="AK2093" s="3"/>
    </row>
    <row r="2094" spans="1:37" x14ac:dyDescent="0.2">
      <c r="A2094" s="1">
        <v>45329.701689814814</v>
      </c>
      <c r="B2094" s="3" t="s">
        <v>77</v>
      </c>
      <c r="C2094" s="2">
        <v>45329</v>
      </c>
      <c r="D2094" s="3" t="s">
        <v>344</v>
      </c>
      <c r="E2094" s="3">
        <v>3</v>
      </c>
      <c r="F2094" s="3">
        <v>2</v>
      </c>
      <c r="G2094" s="3">
        <v>4</v>
      </c>
      <c r="H2094" s="3">
        <v>4</v>
      </c>
      <c r="I2094" s="3">
        <v>3</v>
      </c>
      <c r="J2094" s="3">
        <v>4</v>
      </c>
      <c r="K2094" s="3"/>
      <c r="L2094" s="3"/>
      <c r="M2094" s="3"/>
      <c r="N2094" s="3"/>
      <c r="O2094" s="3"/>
      <c r="P2094" s="3"/>
      <c r="Q2094" s="3"/>
      <c r="R2094" s="3"/>
      <c r="S2094" s="3"/>
      <c r="T2094" s="3"/>
      <c r="U2094" s="3"/>
      <c r="V2094" s="3"/>
      <c r="W2094" s="3"/>
      <c r="X2094" s="3"/>
      <c r="Y2094" s="3"/>
      <c r="Z2094" s="3"/>
      <c r="AA2094" s="3"/>
      <c r="AB2094" s="3"/>
      <c r="AC2094" s="3"/>
      <c r="AD2094" s="3"/>
      <c r="AE2094" s="3"/>
      <c r="AF2094" s="3">
        <f t="shared" si="50"/>
        <v>20</v>
      </c>
      <c r="AG2094" s="3">
        <f>_xlfn.ISOWEEKNUM(EDF[[#This Row],[Date]])</f>
        <v>6</v>
      </c>
      <c r="AH2094" s="3">
        <f>YEAR(EDF[[#This Row],[Date]])</f>
        <v>2024</v>
      </c>
      <c r="AI2094" s="3"/>
      <c r="AJ2094" s="3"/>
      <c r="AK2094" s="3"/>
    </row>
    <row r="2095" spans="1:37" x14ac:dyDescent="0.2">
      <c r="A2095" s="1">
        <v>45329.701898148145</v>
      </c>
      <c r="B2095" s="3" t="s">
        <v>211</v>
      </c>
      <c r="C2095" s="2">
        <v>45329</v>
      </c>
      <c r="D2095" s="3" t="s">
        <v>334</v>
      </c>
      <c r="E2095" s="3">
        <v>4</v>
      </c>
      <c r="F2095" s="3">
        <v>3</v>
      </c>
      <c r="G2095" s="3">
        <v>4</v>
      </c>
      <c r="H2095" s="3">
        <v>3</v>
      </c>
      <c r="I2095" s="3">
        <v>4</v>
      </c>
      <c r="J2095" s="3">
        <v>4</v>
      </c>
      <c r="K2095" s="3"/>
      <c r="L2095" s="3"/>
      <c r="M2095" s="3"/>
      <c r="N2095" s="3"/>
      <c r="O2095" s="3"/>
      <c r="P2095" s="3"/>
      <c r="Q2095" s="3"/>
      <c r="R2095" s="3"/>
      <c r="S2095" s="3"/>
      <c r="T2095" s="3"/>
      <c r="U2095" s="3"/>
      <c r="V2095" s="3"/>
      <c r="W2095" s="3"/>
      <c r="X2095" s="3"/>
      <c r="Y2095" s="3"/>
      <c r="Z2095" s="3"/>
      <c r="AA2095" s="3"/>
      <c r="AB2095" s="3"/>
      <c r="AC2095" s="3"/>
      <c r="AD2095" s="3"/>
      <c r="AE2095" s="3"/>
      <c r="AF2095" s="3">
        <f t="shared" si="50"/>
        <v>22</v>
      </c>
      <c r="AG2095" s="3">
        <f>_xlfn.ISOWEEKNUM(EDF[[#This Row],[Date]])</f>
        <v>6</v>
      </c>
      <c r="AH2095" s="3">
        <f>YEAR(EDF[[#This Row],[Date]])</f>
        <v>2024</v>
      </c>
      <c r="AI2095" s="3"/>
      <c r="AJ2095" s="3"/>
      <c r="AK2095" s="3"/>
    </row>
    <row r="2096" spans="1:37" x14ac:dyDescent="0.2">
      <c r="A2096" s="1">
        <v>45329.702349537038</v>
      </c>
      <c r="B2096" s="3" t="s">
        <v>131</v>
      </c>
      <c r="C2096" s="2">
        <v>45329</v>
      </c>
      <c r="D2096" s="3" t="s">
        <v>336</v>
      </c>
      <c r="E2096" s="3">
        <v>3</v>
      </c>
      <c r="F2096" s="3">
        <v>3</v>
      </c>
      <c r="G2096" s="3">
        <v>2</v>
      </c>
      <c r="H2096" s="3">
        <v>3</v>
      </c>
      <c r="I2096" s="3">
        <v>3</v>
      </c>
      <c r="J2096" s="3">
        <v>3</v>
      </c>
      <c r="K2096" s="3"/>
      <c r="L2096" s="3"/>
      <c r="M2096" s="3"/>
      <c r="N2096" s="3"/>
      <c r="O2096" s="3"/>
      <c r="P2096" s="3"/>
      <c r="Q2096" s="3"/>
      <c r="R2096" s="3"/>
      <c r="S2096" s="3"/>
      <c r="T2096" s="3"/>
      <c r="U2096" s="3"/>
      <c r="V2096" s="3"/>
      <c r="W2096" s="3"/>
      <c r="X2096" s="3"/>
      <c r="Y2096" s="3"/>
      <c r="Z2096" s="3"/>
      <c r="AA2096" s="3"/>
      <c r="AB2096" s="3"/>
      <c r="AC2096" s="3"/>
      <c r="AD2096" s="3"/>
      <c r="AE2096" s="3" t="s">
        <v>604</v>
      </c>
      <c r="AF2096" s="3">
        <f t="shared" si="50"/>
        <v>17</v>
      </c>
      <c r="AG2096" s="3">
        <f>_xlfn.ISOWEEKNUM(EDF[[#This Row],[Date]])</f>
        <v>6</v>
      </c>
      <c r="AH2096" s="3">
        <f>YEAR(EDF[[#This Row],[Date]])</f>
        <v>2024</v>
      </c>
      <c r="AI2096" s="3"/>
      <c r="AJ2096" s="3"/>
      <c r="AK2096" s="3"/>
    </row>
    <row r="2097" spans="1:37" x14ac:dyDescent="0.2">
      <c r="A2097" s="1">
        <v>45329.704606481479</v>
      </c>
      <c r="B2097" s="3" t="s">
        <v>192</v>
      </c>
      <c r="C2097" s="2">
        <v>45329</v>
      </c>
      <c r="D2097" s="3" t="s">
        <v>334</v>
      </c>
      <c r="E2097" s="3">
        <v>4</v>
      </c>
      <c r="F2097" s="3">
        <v>4</v>
      </c>
      <c r="G2097" s="3">
        <v>3</v>
      </c>
      <c r="H2097" s="3">
        <v>4</v>
      </c>
      <c r="I2097" s="3">
        <v>5</v>
      </c>
      <c r="J2097" s="3">
        <v>4</v>
      </c>
      <c r="K2097" s="3"/>
      <c r="L2097" s="3"/>
      <c r="M2097" s="3"/>
      <c r="N2097" s="3"/>
      <c r="O2097" s="3"/>
      <c r="P2097" s="3"/>
      <c r="Q2097" s="3"/>
      <c r="R2097" s="3"/>
      <c r="S2097" s="3"/>
      <c r="T2097" s="3"/>
      <c r="U2097" s="3"/>
      <c r="V2097" s="3"/>
      <c r="W2097" s="3"/>
      <c r="X2097" s="3"/>
      <c r="Y2097" s="3"/>
      <c r="Z2097" s="3"/>
      <c r="AA2097" s="3"/>
      <c r="AB2097" s="3"/>
      <c r="AC2097" s="3"/>
      <c r="AD2097" s="3"/>
      <c r="AE2097" s="3"/>
      <c r="AF2097" s="3">
        <f t="shared" si="50"/>
        <v>24</v>
      </c>
      <c r="AG2097" s="3">
        <f>_xlfn.ISOWEEKNUM(EDF[[#This Row],[Date]])</f>
        <v>6</v>
      </c>
      <c r="AH2097" s="3">
        <f>YEAR(EDF[[#This Row],[Date]])</f>
        <v>2024</v>
      </c>
      <c r="AI2097" s="3"/>
      <c r="AJ2097" s="3"/>
      <c r="AK2097" s="3"/>
    </row>
    <row r="2098" spans="1:37" x14ac:dyDescent="0.2">
      <c r="A2098" s="1">
        <v>45329.717685185184</v>
      </c>
      <c r="B2098" s="3" t="s">
        <v>95</v>
      </c>
      <c r="C2098" s="2">
        <v>45329</v>
      </c>
      <c r="D2098" s="3" t="s">
        <v>344</v>
      </c>
      <c r="E2098" s="3">
        <v>3</v>
      </c>
      <c r="F2098" s="3">
        <v>2</v>
      </c>
      <c r="G2098" s="3">
        <v>2</v>
      </c>
      <c r="H2098" s="3">
        <v>3</v>
      </c>
      <c r="I2098" s="3">
        <v>3</v>
      </c>
      <c r="J2098" s="3">
        <v>3</v>
      </c>
      <c r="K2098" s="3"/>
      <c r="L2098" s="3"/>
      <c r="M2098" s="3"/>
      <c r="N2098" s="3"/>
      <c r="O2098" s="3"/>
      <c r="P2098" s="3"/>
      <c r="Q2098" s="3"/>
      <c r="R2098" s="3"/>
      <c r="S2098" s="3"/>
      <c r="T2098" s="3"/>
      <c r="U2098" s="3"/>
      <c r="V2098" s="3"/>
      <c r="W2098" s="3"/>
      <c r="X2098" s="3"/>
      <c r="Y2098" s="3"/>
      <c r="Z2098" s="3"/>
      <c r="AA2098" s="3"/>
      <c r="AB2098" s="3"/>
      <c r="AC2098" s="3"/>
      <c r="AD2098" s="3"/>
      <c r="AE2098" s="3"/>
      <c r="AF2098" s="3">
        <f t="shared" si="50"/>
        <v>16</v>
      </c>
      <c r="AG2098" s="3">
        <f>_xlfn.ISOWEEKNUM(EDF[[#This Row],[Date]])</f>
        <v>6</v>
      </c>
      <c r="AH2098" s="3">
        <f>YEAR(EDF[[#This Row],[Date]])</f>
        <v>2024</v>
      </c>
      <c r="AI2098" s="3"/>
      <c r="AJ2098" s="3"/>
      <c r="AK2098" s="3"/>
    </row>
    <row r="2099" spans="1:37" x14ac:dyDescent="0.2">
      <c r="A2099" s="1">
        <v>45329.726909722223</v>
      </c>
      <c r="B2099" s="3" t="s">
        <v>85</v>
      </c>
      <c r="C2099" s="2">
        <v>45329</v>
      </c>
      <c r="D2099" s="3" t="s">
        <v>344</v>
      </c>
      <c r="E2099" s="3">
        <v>3</v>
      </c>
      <c r="F2099" s="3">
        <v>3</v>
      </c>
      <c r="G2099" s="3">
        <v>3</v>
      </c>
      <c r="H2099" s="3">
        <v>3</v>
      </c>
      <c r="I2099" s="3">
        <v>2</v>
      </c>
      <c r="J2099" s="3">
        <v>2</v>
      </c>
      <c r="K2099" s="3"/>
      <c r="L2099" s="3">
        <v>4</v>
      </c>
      <c r="M2099" s="3" t="s">
        <v>339</v>
      </c>
      <c r="N2099" s="3"/>
      <c r="O2099" s="3"/>
      <c r="P2099" s="3"/>
      <c r="Q2099" s="3"/>
      <c r="R2099" s="3"/>
      <c r="S2099" s="3"/>
      <c r="T2099" s="3"/>
      <c r="U2099" s="3"/>
      <c r="V2099" s="3"/>
      <c r="W2099" s="3"/>
      <c r="X2099" s="3"/>
      <c r="Y2099" s="3"/>
      <c r="Z2099" s="3"/>
      <c r="AA2099" s="3"/>
      <c r="AB2099" s="3"/>
      <c r="AC2099" s="3"/>
      <c r="AD2099" s="3"/>
      <c r="AE2099" s="3" t="s">
        <v>605</v>
      </c>
      <c r="AF2099" s="3">
        <f>SUM(E2099:J2099)</f>
        <v>16</v>
      </c>
      <c r="AG2099" s="3">
        <f>_xlfn.ISOWEEKNUM(EDF[[#This Row],[Date]])</f>
        <v>6</v>
      </c>
      <c r="AH2099" s="3">
        <f>YEAR(EDF[[#This Row],[Date]])</f>
        <v>2024</v>
      </c>
      <c r="AI2099" s="3"/>
      <c r="AJ2099" s="3"/>
      <c r="AK2099" s="3"/>
    </row>
    <row r="2100" spans="1:37" x14ac:dyDescent="0.2">
      <c r="A2100" s="1">
        <v>45329.770914351851</v>
      </c>
      <c r="B2100" s="3" t="s">
        <v>367</v>
      </c>
      <c r="C2100" s="2">
        <v>45329</v>
      </c>
      <c r="D2100" s="3" t="s">
        <v>336</v>
      </c>
      <c r="E2100" s="3">
        <v>4</v>
      </c>
      <c r="F2100" s="3">
        <v>4</v>
      </c>
      <c r="G2100" s="3">
        <v>2</v>
      </c>
      <c r="H2100" s="3">
        <v>3</v>
      </c>
      <c r="I2100" s="3">
        <v>3</v>
      </c>
      <c r="J2100" s="3">
        <v>3</v>
      </c>
      <c r="K2100" s="3"/>
      <c r="L2100" s="3">
        <v>3</v>
      </c>
      <c r="M2100" s="3"/>
      <c r="N2100" s="3"/>
      <c r="O2100" s="3"/>
      <c r="P2100" s="3" t="s">
        <v>339</v>
      </c>
      <c r="Q2100" s="3"/>
      <c r="R2100" s="3"/>
      <c r="S2100" s="3"/>
      <c r="T2100" s="3"/>
      <c r="U2100" s="3"/>
      <c r="V2100" s="3"/>
      <c r="W2100" s="3"/>
      <c r="X2100" s="3"/>
      <c r="Y2100" s="3"/>
      <c r="Z2100" s="3"/>
      <c r="AA2100" s="3"/>
      <c r="AB2100" s="3"/>
      <c r="AC2100" s="3"/>
      <c r="AD2100" s="3"/>
      <c r="AE2100" s="3"/>
      <c r="AF2100" s="3">
        <f t="shared" ref="AF2100:AF2116" si="51">SUM(E2100:J2100)</f>
        <v>19</v>
      </c>
      <c r="AG2100" s="3">
        <f>_xlfn.ISOWEEKNUM(EDF[[#This Row],[Date]])</f>
        <v>6</v>
      </c>
      <c r="AH2100" s="3">
        <f>YEAR(EDF[[#This Row],[Date]])</f>
        <v>2024</v>
      </c>
      <c r="AI2100" s="3"/>
      <c r="AJ2100" s="3"/>
      <c r="AK2100" s="3"/>
    </row>
    <row r="2101" spans="1:37" x14ac:dyDescent="0.2">
      <c r="A2101" s="1">
        <v>45331.314687500002</v>
      </c>
      <c r="B2101" s="3" t="s">
        <v>496</v>
      </c>
      <c r="C2101" s="2">
        <v>45331</v>
      </c>
      <c r="D2101" s="3" t="s">
        <v>336</v>
      </c>
      <c r="E2101" s="3">
        <v>3</v>
      </c>
      <c r="F2101" s="3">
        <v>3</v>
      </c>
      <c r="G2101" s="3">
        <v>3</v>
      </c>
      <c r="H2101" s="3">
        <v>3</v>
      </c>
      <c r="I2101" s="3">
        <v>3</v>
      </c>
      <c r="J2101" s="3">
        <v>3</v>
      </c>
      <c r="K2101" s="3"/>
      <c r="L2101" s="3">
        <v>6</v>
      </c>
      <c r="M2101" s="3"/>
      <c r="N2101" s="3"/>
      <c r="O2101" s="3"/>
      <c r="P2101" s="3"/>
      <c r="Q2101" s="3"/>
      <c r="R2101" s="3" t="s">
        <v>335</v>
      </c>
      <c r="S2101" s="3"/>
      <c r="T2101" s="3"/>
      <c r="U2101" s="3"/>
      <c r="V2101" s="3"/>
      <c r="W2101" s="3"/>
      <c r="X2101" s="3"/>
      <c r="Y2101" s="3"/>
      <c r="Z2101" s="3"/>
      <c r="AA2101" s="3"/>
      <c r="AB2101" s="3"/>
      <c r="AC2101" s="3" t="s">
        <v>337</v>
      </c>
      <c r="AD2101" s="3"/>
      <c r="AE2101" s="3"/>
      <c r="AF2101" s="3">
        <f t="shared" si="51"/>
        <v>18</v>
      </c>
      <c r="AG2101" s="3">
        <f>_xlfn.ISOWEEKNUM(EDF[[#This Row],[Date]])</f>
        <v>6</v>
      </c>
      <c r="AH2101" s="3">
        <f>YEAR(EDF[[#This Row],[Date]])</f>
        <v>2024</v>
      </c>
      <c r="AI2101" s="3"/>
      <c r="AJ2101" s="3"/>
      <c r="AK2101" s="3"/>
    </row>
    <row r="2102" spans="1:37" x14ac:dyDescent="0.2">
      <c r="A2102" s="1">
        <v>45331.350219907406</v>
      </c>
      <c r="B2102" s="3" t="s">
        <v>414</v>
      </c>
      <c r="C2102" s="2">
        <v>45331</v>
      </c>
      <c r="D2102" s="3" t="s">
        <v>334</v>
      </c>
      <c r="E2102" s="3">
        <v>4</v>
      </c>
      <c r="F2102" s="3">
        <v>3</v>
      </c>
      <c r="G2102" s="3">
        <v>5</v>
      </c>
      <c r="H2102" s="3">
        <v>2</v>
      </c>
      <c r="I2102" s="3">
        <v>5</v>
      </c>
      <c r="J2102" s="3">
        <v>5</v>
      </c>
      <c r="K2102" s="3"/>
      <c r="L2102" s="3"/>
      <c r="M2102" s="3"/>
      <c r="N2102" s="3"/>
      <c r="O2102" s="3"/>
      <c r="P2102" s="3"/>
      <c r="Q2102" s="3"/>
      <c r="R2102" s="3"/>
      <c r="S2102" s="3"/>
      <c r="T2102" s="3"/>
      <c r="U2102" s="3"/>
      <c r="V2102" s="3"/>
      <c r="W2102" s="3"/>
      <c r="X2102" s="3"/>
      <c r="Y2102" s="3"/>
      <c r="Z2102" s="3"/>
      <c r="AA2102" s="3"/>
      <c r="AB2102" s="3"/>
      <c r="AC2102" s="3"/>
      <c r="AD2102" s="3"/>
      <c r="AE2102" s="3"/>
      <c r="AF2102" s="3">
        <f t="shared" si="51"/>
        <v>24</v>
      </c>
      <c r="AG2102" s="3">
        <f>_xlfn.ISOWEEKNUM(EDF[[#This Row],[Date]])</f>
        <v>6</v>
      </c>
      <c r="AH2102" s="3">
        <f>YEAR(EDF[[#This Row],[Date]])</f>
        <v>2024</v>
      </c>
      <c r="AI2102" s="3"/>
      <c r="AJ2102" s="3"/>
      <c r="AK2102" s="3"/>
    </row>
    <row r="2103" spans="1:37" x14ac:dyDescent="0.2">
      <c r="A2103" s="1">
        <v>45331.411851851852</v>
      </c>
      <c r="B2103" s="3" t="s">
        <v>93</v>
      </c>
      <c r="C2103" s="2">
        <v>45331</v>
      </c>
      <c r="D2103" s="3" t="s">
        <v>336</v>
      </c>
      <c r="E2103" s="3">
        <v>3</v>
      </c>
      <c r="F2103" s="3">
        <v>3</v>
      </c>
      <c r="G2103" s="3">
        <v>1</v>
      </c>
      <c r="H2103" s="3">
        <v>2</v>
      </c>
      <c r="I2103" s="3">
        <v>4</v>
      </c>
      <c r="J2103" s="3">
        <v>3</v>
      </c>
      <c r="K2103" s="3"/>
      <c r="L2103" s="3"/>
      <c r="M2103" s="3"/>
      <c r="N2103" s="3"/>
      <c r="O2103" s="3"/>
      <c r="P2103" s="3"/>
      <c r="Q2103" s="3"/>
      <c r="R2103" s="3"/>
      <c r="S2103" s="3"/>
      <c r="T2103" s="3"/>
      <c r="U2103" s="3"/>
      <c r="V2103" s="3"/>
      <c r="W2103" s="3"/>
      <c r="X2103" s="3"/>
      <c r="Y2103" s="3"/>
      <c r="Z2103" s="3"/>
      <c r="AA2103" s="3"/>
      <c r="AB2103" s="3"/>
      <c r="AC2103" s="3"/>
      <c r="AD2103" s="3"/>
      <c r="AE2103" s="3"/>
      <c r="AF2103" s="3">
        <f t="shared" si="51"/>
        <v>16</v>
      </c>
      <c r="AG2103" s="3">
        <f>_xlfn.ISOWEEKNUM(EDF[[#This Row],[Date]])</f>
        <v>6</v>
      </c>
      <c r="AH2103" s="3">
        <f>YEAR(EDF[[#This Row],[Date]])</f>
        <v>2024</v>
      </c>
      <c r="AI2103" s="3"/>
      <c r="AJ2103" s="3"/>
      <c r="AK2103" s="3"/>
    </row>
    <row r="2104" spans="1:37" x14ac:dyDescent="0.2">
      <c r="A2104" s="1">
        <v>45331.424699074072</v>
      </c>
      <c r="B2104" s="3" t="s">
        <v>78</v>
      </c>
      <c r="C2104" s="2">
        <v>45331</v>
      </c>
      <c r="D2104" s="3" t="s">
        <v>343</v>
      </c>
      <c r="E2104" s="3">
        <v>3</v>
      </c>
      <c r="F2104" s="3">
        <v>3</v>
      </c>
      <c r="G2104" s="3">
        <v>3</v>
      </c>
      <c r="H2104" s="3">
        <v>3</v>
      </c>
      <c r="I2104" s="3">
        <v>3</v>
      </c>
      <c r="J2104" s="3">
        <v>4</v>
      </c>
      <c r="K2104" s="3" t="s">
        <v>606</v>
      </c>
      <c r="L2104" s="3">
        <v>2</v>
      </c>
      <c r="M2104" s="3"/>
      <c r="N2104" s="3"/>
      <c r="O2104" s="3" t="s">
        <v>335</v>
      </c>
      <c r="P2104" s="3"/>
      <c r="Q2104" s="3"/>
      <c r="R2104" s="3"/>
      <c r="S2104" s="3"/>
      <c r="T2104" s="3"/>
      <c r="U2104" s="3"/>
      <c r="V2104" s="3"/>
      <c r="W2104" s="3"/>
      <c r="X2104" s="3"/>
      <c r="Y2104" s="3"/>
      <c r="Z2104" s="3"/>
      <c r="AA2104" s="3"/>
      <c r="AB2104" s="3"/>
      <c r="AC2104" s="3"/>
      <c r="AD2104" s="3"/>
      <c r="AE2104" s="3" t="s">
        <v>607</v>
      </c>
      <c r="AF2104" s="3">
        <f t="shared" si="51"/>
        <v>19</v>
      </c>
      <c r="AG2104" s="3">
        <f>_xlfn.ISOWEEKNUM(EDF[[#This Row],[Date]])</f>
        <v>6</v>
      </c>
      <c r="AH2104" s="3">
        <f>YEAR(EDF[[#This Row],[Date]])</f>
        <v>2024</v>
      </c>
      <c r="AI2104" s="3"/>
      <c r="AJ2104" s="3"/>
      <c r="AK2104" s="3"/>
    </row>
    <row r="2105" spans="1:37" x14ac:dyDescent="0.2">
      <c r="A2105" s="1">
        <v>45331.430462962962</v>
      </c>
      <c r="B2105" s="3" t="s">
        <v>75</v>
      </c>
      <c r="C2105" s="2">
        <v>45331</v>
      </c>
      <c r="D2105" s="3" t="s">
        <v>344</v>
      </c>
      <c r="E2105" s="3">
        <v>1</v>
      </c>
      <c r="F2105" s="3">
        <v>2</v>
      </c>
      <c r="G2105" s="3">
        <v>1</v>
      </c>
      <c r="H2105" s="3">
        <v>1</v>
      </c>
      <c r="I2105" s="3">
        <v>1</v>
      </c>
      <c r="J2105" s="3">
        <v>1</v>
      </c>
      <c r="K2105" s="3" t="s">
        <v>608</v>
      </c>
      <c r="L2105" s="3"/>
      <c r="M2105" s="3"/>
      <c r="N2105" s="3"/>
      <c r="O2105" s="3"/>
      <c r="P2105" s="3"/>
      <c r="Q2105" s="3"/>
      <c r="R2105" s="3"/>
      <c r="S2105" s="3"/>
      <c r="T2105" s="3"/>
      <c r="U2105" s="3"/>
      <c r="V2105" s="3"/>
      <c r="W2105" s="3"/>
      <c r="X2105" s="3"/>
      <c r="Y2105" s="3"/>
      <c r="Z2105" s="3"/>
      <c r="AA2105" s="3"/>
      <c r="AB2105" s="3"/>
      <c r="AC2105" s="3"/>
      <c r="AD2105" s="3"/>
      <c r="AE2105" s="3"/>
      <c r="AF2105" s="3">
        <f t="shared" si="51"/>
        <v>7</v>
      </c>
      <c r="AG2105" s="3">
        <f>_xlfn.ISOWEEKNUM(EDF[[#This Row],[Date]])</f>
        <v>6</v>
      </c>
      <c r="AH2105" s="3">
        <f>YEAR(EDF[[#This Row],[Date]])</f>
        <v>2024</v>
      </c>
      <c r="AI2105" s="3"/>
      <c r="AJ2105" s="3"/>
      <c r="AK2105" s="3"/>
    </row>
    <row r="2106" spans="1:37" x14ac:dyDescent="0.2">
      <c r="A2106" s="1">
        <v>45331.52207175926</v>
      </c>
      <c r="B2106" s="3" t="s">
        <v>243</v>
      </c>
      <c r="C2106" s="2">
        <v>45331</v>
      </c>
      <c r="D2106" s="3" t="s">
        <v>343</v>
      </c>
      <c r="E2106" s="3">
        <v>4</v>
      </c>
      <c r="F2106" s="3">
        <v>4</v>
      </c>
      <c r="G2106" s="3">
        <v>3</v>
      </c>
      <c r="H2106" s="3">
        <v>3</v>
      </c>
      <c r="I2106" s="3">
        <v>2</v>
      </c>
      <c r="J2106" s="3">
        <v>4</v>
      </c>
      <c r="K2106" s="3"/>
      <c r="L2106" s="3"/>
      <c r="M2106" s="3"/>
      <c r="N2106" s="3"/>
      <c r="O2106" s="3"/>
      <c r="P2106" s="3"/>
      <c r="Q2106" s="3"/>
      <c r="R2106" s="3"/>
      <c r="S2106" s="3"/>
      <c r="T2106" s="3"/>
      <c r="U2106" s="3"/>
      <c r="V2106" s="3"/>
      <c r="W2106" s="3"/>
      <c r="X2106" s="3"/>
      <c r="Y2106" s="3"/>
      <c r="Z2106" s="3"/>
      <c r="AA2106" s="3"/>
      <c r="AB2106" s="3"/>
      <c r="AC2106" s="3"/>
      <c r="AD2106" s="3"/>
      <c r="AE2106" s="3"/>
      <c r="AF2106" s="3">
        <f t="shared" si="51"/>
        <v>20</v>
      </c>
      <c r="AG2106" s="3">
        <f>_xlfn.ISOWEEKNUM(EDF[[#This Row],[Date]])</f>
        <v>6</v>
      </c>
      <c r="AH2106" s="3">
        <f>YEAR(EDF[[#This Row],[Date]])</f>
        <v>2024</v>
      </c>
      <c r="AI2106" s="3"/>
      <c r="AJ2106" s="3"/>
      <c r="AK2106" s="3"/>
    </row>
    <row r="2107" spans="1:37" x14ac:dyDescent="0.2">
      <c r="A2107" s="1">
        <v>45331.651307870372</v>
      </c>
      <c r="B2107" s="3" t="s">
        <v>193</v>
      </c>
      <c r="C2107" s="2">
        <v>45331</v>
      </c>
      <c r="D2107" s="3" t="s">
        <v>334</v>
      </c>
      <c r="E2107" s="3">
        <v>4</v>
      </c>
      <c r="F2107" s="3">
        <v>3</v>
      </c>
      <c r="G2107" s="3">
        <v>4</v>
      </c>
      <c r="H2107" s="3">
        <v>3</v>
      </c>
      <c r="I2107" s="3">
        <v>3</v>
      </c>
      <c r="J2107" s="3">
        <v>4</v>
      </c>
      <c r="K2107" s="3"/>
      <c r="L2107" s="3">
        <v>1</v>
      </c>
      <c r="M2107" s="3"/>
      <c r="N2107" s="3"/>
      <c r="O2107" s="3"/>
      <c r="P2107" s="3"/>
      <c r="Q2107" s="3"/>
      <c r="R2107" s="3"/>
      <c r="S2107" s="3"/>
      <c r="T2107" s="3"/>
      <c r="U2107" s="3"/>
      <c r="V2107" s="3"/>
      <c r="W2107" s="3" t="s">
        <v>337</v>
      </c>
      <c r="X2107" s="3"/>
      <c r="Y2107" s="3"/>
      <c r="Z2107" s="3"/>
      <c r="AA2107" s="3"/>
      <c r="AB2107" s="3"/>
      <c r="AC2107" s="3"/>
      <c r="AD2107" s="3"/>
      <c r="AE2107" s="3"/>
      <c r="AF2107" s="3">
        <f t="shared" si="51"/>
        <v>21</v>
      </c>
      <c r="AG2107" s="3">
        <f>_xlfn.ISOWEEKNUM(EDF[[#This Row],[Date]])</f>
        <v>6</v>
      </c>
      <c r="AH2107" s="3">
        <f>YEAR(EDF[[#This Row],[Date]])</f>
        <v>2024</v>
      </c>
      <c r="AI2107" s="3"/>
      <c r="AJ2107" s="3"/>
      <c r="AK2107" s="3"/>
    </row>
    <row r="2108" spans="1:37" x14ac:dyDescent="0.2">
      <c r="A2108" s="1">
        <v>45331.651319444441</v>
      </c>
      <c r="B2108" s="3" t="s">
        <v>142</v>
      </c>
      <c r="C2108" s="2">
        <v>45331</v>
      </c>
      <c r="D2108" s="3" t="s">
        <v>334</v>
      </c>
      <c r="E2108" s="3">
        <v>4</v>
      </c>
      <c r="F2108" s="3">
        <v>3</v>
      </c>
      <c r="G2108" s="3">
        <v>4</v>
      </c>
      <c r="H2108" s="3">
        <v>4</v>
      </c>
      <c r="I2108" s="3">
        <v>3</v>
      </c>
      <c r="J2108" s="3">
        <v>4</v>
      </c>
      <c r="K2108" s="3"/>
      <c r="L2108" s="3"/>
      <c r="M2108" s="3"/>
      <c r="N2108" s="3"/>
      <c r="O2108" s="3"/>
      <c r="P2108" s="3"/>
      <c r="Q2108" s="3"/>
      <c r="R2108" s="3"/>
      <c r="S2108" s="3"/>
      <c r="T2108" s="3"/>
      <c r="U2108" s="3"/>
      <c r="V2108" s="3"/>
      <c r="W2108" s="3"/>
      <c r="X2108" s="3"/>
      <c r="Y2108" s="3"/>
      <c r="Z2108" s="3"/>
      <c r="AA2108" s="3"/>
      <c r="AB2108" s="3"/>
      <c r="AC2108" s="3"/>
      <c r="AD2108" s="3"/>
      <c r="AE2108" s="3"/>
      <c r="AF2108" s="3">
        <f t="shared" si="51"/>
        <v>22</v>
      </c>
      <c r="AG2108" s="3">
        <f>_xlfn.ISOWEEKNUM(EDF[[#This Row],[Date]])</f>
        <v>6</v>
      </c>
      <c r="AH2108" s="3">
        <f>YEAR(EDF[[#This Row],[Date]])</f>
        <v>2024</v>
      </c>
      <c r="AI2108" s="3"/>
      <c r="AJ2108" s="3"/>
      <c r="AK2108" s="3"/>
    </row>
    <row r="2109" spans="1:37" x14ac:dyDescent="0.2">
      <c r="A2109" s="1">
        <v>45331.666620370372</v>
      </c>
      <c r="B2109" s="3" t="s">
        <v>211</v>
      </c>
      <c r="C2109" s="2">
        <v>45331</v>
      </c>
      <c r="D2109" s="3" t="s">
        <v>336</v>
      </c>
      <c r="E2109" s="3">
        <v>3</v>
      </c>
      <c r="F2109" s="3">
        <v>3</v>
      </c>
      <c r="G2109" s="3">
        <v>4</v>
      </c>
      <c r="H2109" s="3">
        <v>3</v>
      </c>
      <c r="I2109" s="3">
        <v>4</v>
      </c>
      <c r="J2109" s="3">
        <v>4</v>
      </c>
      <c r="K2109" s="3" t="s">
        <v>609</v>
      </c>
      <c r="L2109" s="3"/>
      <c r="M2109" s="3"/>
      <c r="N2109" s="3"/>
      <c r="O2109" s="3"/>
      <c r="P2109" s="3"/>
      <c r="Q2109" s="3"/>
      <c r="R2109" s="3"/>
      <c r="S2109" s="3"/>
      <c r="T2109" s="3"/>
      <c r="U2109" s="3"/>
      <c r="V2109" s="3"/>
      <c r="W2109" s="3"/>
      <c r="X2109" s="3"/>
      <c r="Y2109" s="3"/>
      <c r="Z2109" s="3"/>
      <c r="AA2109" s="3"/>
      <c r="AB2109" s="3"/>
      <c r="AC2109" s="3"/>
      <c r="AD2109" s="3"/>
      <c r="AE2109" s="3"/>
      <c r="AF2109" s="3">
        <f t="shared" si="51"/>
        <v>21</v>
      </c>
      <c r="AG2109" s="3">
        <f>_xlfn.ISOWEEKNUM(EDF[[#This Row],[Date]])</f>
        <v>6</v>
      </c>
      <c r="AH2109" s="3">
        <f>YEAR(EDF[[#This Row],[Date]])</f>
        <v>2024</v>
      </c>
      <c r="AI2109" s="3"/>
      <c r="AJ2109" s="3"/>
      <c r="AK2109" s="3"/>
    </row>
    <row r="2110" spans="1:37" x14ac:dyDescent="0.2">
      <c r="A2110" s="1">
        <v>45331.695381944446</v>
      </c>
      <c r="B2110" s="3" t="s">
        <v>87</v>
      </c>
      <c r="C2110" s="2">
        <v>45331</v>
      </c>
      <c r="D2110" s="3" t="s">
        <v>334</v>
      </c>
      <c r="E2110" s="3">
        <v>3</v>
      </c>
      <c r="F2110" s="3">
        <v>3</v>
      </c>
      <c r="G2110" s="3">
        <v>3</v>
      </c>
      <c r="H2110" s="3">
        <v>3</v>
      </c>
      <c r="I2110" s="3">
        <v>4</v>
      </c>
      <c r="J2110" s="3">
        <v>4</v>
      </c>
      <c r="K2110" s="3"/>
      <c r="L2110" s="3"/>
      <c r="M2110" s="3"/>
      <c r="N2110" s="3"/>
      <c r="O2110" s="3"/>
      <c r="P2110" s="3"/>
      <c r="Q2110" s="3"/>
      <c r="R2110" s="3"/>
      <c r="S2110" s="3"/>
      <c r="T2110" s="3"/>
      <c r="U2110" s="3"/>
      <c r="V2110" s="3"/>
      <c r="W2110" s="3"/>
      <c r="X2110" s="3"/>
      <c r="Y2110" s="3"/>
      <c r="Z2110" s="3"/>
      <c r="AA2110" s="3"/>
      <c r="AB2110" s="3"/>
      <c r="AC2110" s="3"/>
      <c r="AD2110" s="3"/>
      <c r="AE2110" s="3"/>
      <c r="AF2110" s="3">
        <f t="shared" si="51"/>
        <v>20</v>
      </c>
      <c r="AG2110" s="3">
        <f>_xlfn.ISOWEEKNUM(EDF[[#This Row],[Date]])</f>
        <v>6</v>
      </c>
      <c r="AH2110" s="3">
        <f>YEAR(EDF[[#This Row],[Date]])</f>
        <v>2024</v>
      </c>
      <c r="AI2110" s="3"/>
      <c r="AJ2110" s="3"/>
      <c r="AK2110" s="3"/>
    </row>
    <row r="2111" spans="1:37" x14ac:dyDescent="0.2">
      <c r="A2111" s="1">
        <v>45331.695416666669</v>
      </c>
      <c r="B2111" s="3" t="s">
        <v>112</v>
      </c>
      <c r="C2111" s="2">
        <v>45331</v>
      </c>
      <c r="D2111" s="3" t="s">
        <v>334</v>
      </c>
      <c r="E2111" s="3">
        <v>3</v>
      </c>
      <c r="F2111" s="3">
        <v>3</v>
      </c>
      <c r="G2111" s="3">
        <v>3</v>
      </c>
      <c r="H2111" s="3">
        <v>1</v>
      </c>
      <c r="I2111" s="3">
        <v>3</v>
      </c>
      <c r="J2111" s="3">
        <v>3</v>
      </c>
      <c r="K2111" s="3"/>
      <c r="L2111" s="3"/>
      <c r="M2111" s="3"/>
      <c r="N2111" s="3"/>
      <c r="O2111" s="3"/>
      <c r="P2111" s="3"/>
      <c r="Q2111" s="3"/>
      <c r="R2111" s="3"/>
      <c r="S2111" s="3"/>
      <c r="T2111" s="3"/>
      <c r="U2111" s="3"/>
      <c r="V2111" s="3"/>
      <c r="W2111" s="3"/>
      <c r="X2111" s="3"/>
      <c r="Y2111" s="3"/>
      <c r="Z2111" s="3"/>
      <c r="AA2111" s="3"/>
      <c r="AB2111" s="3"/>
      <c r="AC2111" s="3"/>
      <c r="AD2111" s="3"/>
      <c r="AE2111" s="3"/>
      <c r="AF2111" s="3">
        <f t="shared" si="51"/>
        <v>16</v>
      </c>
      <c r="AG2111" s="3">
        <f>_xlfn.ISOWEEKNUM(EDF[[#This Row],[Date]])</f>
        <v>6</v>
      </c>
      <c r="AH2111" s="3">
        <f>YEAR(EDF[[#This Row],[Date]])</f>
        <v>2024</v>
      </c>
      <c r="AI2111" s="3"/>
      <c r="AJ2111" s="3"/>
      <c r="AK2111" s="3"/>
    </row>
    <row r="2112" spans="1:37" x14ac:dyDescent="0.2">
      <c r="A2112" s="1">
        <v>45331.696631944447</v>
      </c>
      <c r="B2112" s="3" t="s">
        <v>131</v>
      </c>
      <c r="C2112" s="2">
        <v>45331</v>
      </c>
      <c r="D2112" s="3" t="s">
        <v>336</v>
      </c>
      <c r="E2112" s="3">
        <v>3</v>
      </c>
      <c r="F2112" s="3">
        <v>3</v>
      </c>
      <c r="G2112" s="3">
        <v>3</v>
      </c>
      <c r="H2112" s="3">
        <v>3</v>
      </c>
      <c r="I2112" s="3">
        <v>3</v>
      </c>
      <c r="J2112" s="3">
        <v>3</v>
      </c>
      <c r="K2112" s="3"/>
      <c r="L2112" s="3">
        <v>2</v>
      </c>
      <c r="M2112" s="3"/>
      <c r="N2112" s="3"/>
      <c r="O2112" s="3"/>
      <c r="P2112" s="3"/>
      <c r="Q2112" s="3"/>
      <c r="R2112" s="3"/>
      <c r="S2112" s="3"/>
      <c r="T2112" s="3"/>
      <c r="U2112" s="3"/>
      <c r="V2112" s="3"/>
      <c r="W2112" s="3"/>
      <c r="X2112" s="3"/>
      <c r="Y2112" s="3"/>
      <c r="Z2112" s="3"/>
      <c r="AA2112" s="3"/>
      <c r="AB2112" s="3"/>
      <c r="AC2112" s="3"/>
      <c r="AD2112" s="3"/>
      <c r="AE2112" s="3" t="s">
        <v>604</v>
      </c>
      <c r="AF2112" s="3">
        <f t="shared" si="51"/>
        <v>18</v>
      </c>
      <c r="AG2112" s="3">
        <f>_xlfn.ISOWEEKNUM(EDF[[#This Row],[Date]])</f>
        <v>6</v>
      </c>
      <c r="AH2112" s="3">
        <f>YEAR(EDF[[#This Row],[Date]])</f>
        <v>2024</v>
      </c>
      <c r="AI2112" s="3"/>
      <c r="AJ2112" s="3"/>
      <c r="AK2112" s="3"/>
    </row>
    <row r="2113" spans="1:37" x14ac:dyDescent="0.2">
      <c r="A2113" s="1">
        <v>45331.699004629627</v>
      </c>
      <c r="B2113" s="3" t="s">
        <v>77</v>
      </c>
      <c r="C2113" s="2">
        <v>45331</v>
      </c>
      <c r="D2113" s="3" t="s">
        <v>344</v>
      </c>
      <c r="E2113" s="3">
        <v>4</v>
      </c>
      <c r="F2113" s="3">
        <v>2</v>
      </c>
      <c r="G2113" s="3">
        <v>4</v>
      </c>
      <c r="H2113" s="3">
        <v>4</v>
      </c>
      <c r="I2113" s="3">
        <v>3</v>
      </c>
      <c r="J2113" s="3">
        <v>4</v>
      </c>
      <c r="K2113" s="3"/>
      <c r="L2113" s="3"/>
      <c r="M2113" s="3"/>
      <c r="N2113" s="3"/>
      <c r="O2113" s="3"/>
      <c r="P2113" s="3"/>
      <c r="Q2113" s="3"/>
      <c r="R2113" s="3"/>
      <c r="S2113" s="3"/>
      <c r="T2113" s="3"/>
      <c r="U2113" s="3"/>
      <c r="V2113" s="3"/>
      <c r="W2113" s="3"/>
      <c r="X2113" s="3"/>
      <c r="Y2113" s="3"/>
      <c r="Z2113" s="3"/>
      <c r="AA2113" s="3"/>
      <c r="AB2113" s="3"/>
      <c r="AC2113" s="3"/>
      <c r="AD2113" s="3"/>
      <c r="AE2113" s="3"/>
      <c r="AF2113" s="3">
        <f t="shared" si="51"/>
        <v>21</v>
      </c>
      <c r="AG2113" s="3">
        <f>_xlfn.ISOWEEKNUM(EDF[[#This Row],[Date]])</f>
        <v>6</v>
      </c>
      <c r="AH2113" s="3">
        <f>YEAR(EDF[[#This Row],[Date]])</f>
        <v>2024</v>
      </c>
      <c r="AI2113" s="3"/>
      <c r="AJ2113" s="3"/>
      <c r="AK2113" s="3"/>
    </row>
    <row r="2114" spans="1:37" x14ac:dyDescent="0.2">
      <c r="A2114" s="1">
        <v>45331.707569444443</v>
      </c>
      <c r="B2114" s="3" t="s">
        <v>106</v>
      </c>
      <c r="C2114" s="2">
        <v>45331</v>
      </c>
      <c r="D2114" s="3" t="s">
        <v>344</v>
      </c>
      <c r="E2114" s="3">
        <v>4</v>
      </c>
      <c r="F2114" s="3">
        <v>3</v>
      </c>
      <c r="G2114" s="3">
        <v>4</v>
      </c>
      <c r="H2114" s="3">
        <v>4</v>
      </c>
      <c r="I2114" s="3">
        <v>4</v>
      </c>
      <c r="J2114" s="3">
        <v>4</v>
      </c>
      <c r="K2114" s="3"/>
      <c r="L2114" s="3"/>
      <c r="M2114" s="3"/>
      <c r="N2114" s="3"/>
      <c r="O2114" s="3"/>
      <c r="P2114" s="3"/>
      <c r="Q2114" s="3"/>
      <c r="R2114" s="3"/>
      <c r="S2114" s="3"/>
      <c r="T2114" s="3"/>
      <c r="U2114" s="3"/>
      <c r="V2114" s="3"/>
      <c r="W2114" s="3"/>
      <c r="X2114" s="3"/>
      <c r="Y2114" s="3"/>
      <c r="Z2114" s="3"/>
      <c r="AA2114" s="3"/>
      <c r="AB2114" s="3"/>
      <c r="AC2114" s="3"/>
      <c r="AD2114" s="3"/>
      <c r="AE2114" s="3"/>
      <c r="AF2114" s="3">
        <f t="shared" si="51"/>
        <v>23</v>
      </c>
      <c r="AG2114" s="3">
        <f>_xlfn.ISOWEEKNUM(EDF[[#This Row],[Date]])</f>
        <v>6</v>
      </c>
      <c r="AH2114" s="3">
        <f>YEAR(EDF[[#This Row],[Date]])</f>
        <v>2024</v>
      </c>
      <c r="AI2114" s="3"/>
      <c r="AJ2114" s="3"/>
      <c r="AK2114" s="3"/>
    </row>
    <row r="2115" spans="1:37" x14ac:dyDescent="0.2">
      <c r="A2115" s="1">
        <v>45331.708854166667</v>
      </c>
      <c r="B2115" s="3" t="s">
        <v>99</v>
      </c>
      <c r="C2115" s="2">
        <v>45331</v>
      </c>
      <c r="D2115" s="3" t="s">
        <v>336</v>
      </c>
      <c r="E2115" s="3">
        <v>3</v>
      </c>
      <c r="F2115" s="3">
        <v>3</v>
      </c>
      <c r="G2115" s="3">
        <v>4</v>
      </c>
      <c r="H2115" s="3">
        <v>4</v>
      </c>
      <c r="I2115" s="3">
        <v>3</v>
      </c>
      <c r="J2115" s="3">
        <v>4</v>
      </c>
      <c r="K2115" s="3"/>
      <c r="L2115" s="3"/>
      <c r="M2115" s="3"/>
      <c r="N2115" s="3"/>
      <c r="O2115" s="3"/>
      <c r="P2115" s="3"/>
      <c r="Q2115" s="3"/>
      <c r="R2115" s="3"/>
      <c r="S2115" s="3"/>
      <c r="T2115" s="3"/>
      <c r="U2115" s="3"/>
      <c r="V2115" s="3"/>
      <c r="W2115" s="3"/>
      <c r="X2115" s="3"/>
      <c r="Y2115" s="3"/>
      <c r="Z2115" s="3"/>
      <c r="AA2115" s="3"/>
      <c r="AB2115" s="3"/>
      <c r="AC2115" s="3"/>
      <c r="AD2115" s="3"/>
      <c r="AE2115" s="3"/>
      <c r="AF2115" s="3">
        <f t="shared" si="51"/>
        <v>21</v>
      </c>
      <c r="AG2115" s="3">
        <f>_xlfn.ISOWEEKNUM(EDF[[#This Row],[Date]])</f>
        <v>6</v>
      </c>
      <c r="AH2115" s="3">
        <f>YEAR(EDF[[#This Row],[Date]])</f>
        <v>2024</v>
      </c>
      <c r="AI2115" s="3"/>
      <c r="AJ2115" s="3"/>
      <c r="AK2115" s="3"/>
    </row>
    <row r="2116" spans="1:37" x14ac:dyDescent="0.2">
      <c r="A2116" s="1">
        <v>45331.710821759261</v>
      </c>
      <c r="B2116" s="3" t="s">
        <v>171</v>
      </c>
      <c r="C2116" s="2">
        <v>45331</v>
      </c>
      <c r="D2116" s="3" t="s">
        <v>343</v>
      </c>
      <c r="E2116" s="3">
        <v>4</v>
      </c>
      <c r="F2116" s="3">
        <v>3</v>
      </c>
      <c r="G2116" s="3">
        <v>2</v>
      </c>
      <c r="H2116" s="3">
        <v>2</v>
      </c>
      <c r="I2116" s="3">
        <v>2</v>
      </c>
      <c r="J2116" s="3">
        <v>3</v>
      </c>
      <c r="K2116" s="3"/>
      <c r="L2116" s="3"/>
      <c r="M2116" s="3"/>
      <c r="N2116" s="3"/>
      <c r="O2116" s="3"/>
      <c r="P2116" s="3"/>
      <c r="Q2116" s="3"/>
      <c r="R2116" s="3"/>
      <c r="S2116" s="3"/>
      <c r="T2116" s="3"/>
      <c r="U2116" s="3"/>
      <c r="V2116" s="3"/>
      <c r="W2116" s="3"/>
      <c r="X2116" s="3"/>
      <c r="Y2116" s="3"/>
      <c r="Z2116" s="3"/>
      <c r="AA2116" s="3"/>
      <c r="AB2116" s="3"/>
      <c r="AC2116" s="3"/>
      <c r="AD2116" s="3"/>
      <c r="AE2116" s="3"/>
      <c r="AF2116" s="3">
        <f t="shared" si="51"/>
        <v>16</v>
      </c>
      <c r="AG2116" s="3">
        <f>_xlfn.ISOWEEKNUM(EDF[[#This Row],[Date]])</f>
        <v>6</v>
      </c>
      <c r="AH2116" s="3">
        <f>YEAR(EDF[[#This Row],[Date]])</f>
        <v>2024</v>
      </c>
      <c r="AI2116" s="3"/>
      <c r="AJ2116" s="3"/>
      <c r="AK2116" s="3"/>
    </row>
    <row r="2117" spans="1:37" x14ac:dyDescent="0.2">
      <c r="A2117" s="1">
        <v>45331.722997685189</v>
      </c>
      <c r="B2117" s="3" t="s">
        <v>83</v>
      </c>
      <c r="C2117" s="2">
        <v>45331</v>
      </c>
      <c r="D2117" s="3" t="s">
        <v>343</v>
      </c>
      <c r="E2117" s="3">
        <v>4</v>
      </c>
      <c r="F2117" s="3">
        <v>3</v>
      </c>
      <c r="G2117" s="3">
        <v>1</v>
      </c>
      <c r="H2117" s="3">
        <v>2</v>
      </c>
      <c r="I2117" s="3">
        <v>3</v>
      </c>
      <c r="J2117" s="3">
        <v>4</v>
      </c>
      <c r="K2117" s="3"/>
      <c r="L2117" s="3"/>
      <c r="M2117" s="3"/>
      <c r="N2117" s="3"/>
      <c r="O2117" s="3"/>
      <c r="P2117" s="3"/>
      <c r="Q2117" s="3"/>
      <c r="R2117" s="3"/>
      <c r="S2117" s="3"/>
      <c r="T2117" s="3"/>
      <c r="U2117" s="3"/>
      <c r="V2117" s="3"/>
      <c r="W2117" s="3"/>
      <c r="X2117" s="3"/>
      <c r="Y2117" s="3"/>
      <c r="Z2117" s="3"/>
      <c r="AA2117" s="3"/>
      <c r="AB2117" s="3"/>
      <c r="AC2117" s="3"/>
      <c r="AD2117" s="3"/>
      <c r="AE2117" s="3"/>
      <c r="AF2117" s="3">
        <f t="shared" ref="AF2117:AF2136" si="52">SUM(E2117:J2117)</f>
        <v>17</v>
      </c>
      <c r="AG2117" s="3">
        <f>_xlfn.ISOWEEKNUM(EDF[[#This Row],[Date]])</f>
        <v>6</v>
      </c>
      <c r="AH2117" s="3">
        <f>YEAR(EDF[[#This Row],[Date]])</f>
        <v>2024</v>
      </c>
      <c r="AI2117" s="3"/>
      <c r="AJ2117" s="3"/>
      <c r="AK2117" s="3"/>
    </row>
    <row r="2118" spans="1:37" x14ac:dyDescent="0.2">
      <c r="A2118" s="1">
        <v>45334.487569444442</v>
      </c>
      <c r="B2118" s="3" t="s">
        <v>75</v>
      </c>
      <c r="C2118" s="2">
        <v>45334</v>
      </c>
      <c r="D2118" s="3" t="s">
        <v>344</v>
      </c>
      <c r="E2118" s="3">
        <v>2</v>
      </c>
      <c r="F2118" s="3">
        <v>2</v>
      </c>
      <c r="G2118" s="3">
        <v>1</v>
      </c>
      <c r="H2118" s="3">
        <v>1</v>
      </c>
      <c r="I2118" s="3">
        <v>1</v>
      </c>
      <c r="J2118" s="3">
        <v>2</v>
      </c>
      <c r="K2118" s="3" t="s">
        <v>610</v>
      </c>
      <c r="L2118" s="3"/>
      <c r="M2118" s="3"/>
      <c r="N2118" s="3"/>
      <c r="O2118" s="3"/>
      <c r="P2118" s="3"/>
      <c r="Q2118" s="3"/>
      <c r="R2118" s="3"/>
      <c r="S2118" s="3"/>
      <c r="T2118" s="3"/>
      <c r="U2118" s="3"/>
      <c r="V2118" s="3"/>
      <c r="W2118" s="3"/>
      <c r="X2118" s="3"/>
      <c r="Y2118" s="3"/>
      <c r="Z2118" s="3"/>
      <c r="AA2118" s="3"/>
      <c r="AB2118" s="3"/>
      <c r="AC2118" s="3"/>
      <c r="AD2118" s="3"/>
      <c r="AE2118" s="3"/>
      <c r="AF2118" s="3">
        <f t="shared" si="52"/>
        <v>9</v>
      </c>
      <c r="AG2118" s="3">
        <f>_xlfn.ISOWEEKNUM(EDF[[#This Row],[Date]])</f>
        <v>7</v>
      </c>
      <c r="AH2118" s="3">
        <f>YEAR(EDF[[#This Row],[Date]])</f>
        <v>2024</v>
      </c>
      <c r="AI2118" s="3"/>
      <c r="AJ2118" s="3"/>
      <c r="AK2118" s="3"/>
    </row>
    <row r="2119" spans="1:37" x14ac:dyDescent="0.2">
      <c r="A2119" s="1">
        <v>45335.330289351848</v>
      </c>
      <c r="B2119" s="3" t="s">
        <v>171</v>
      </c>
      <c r="C2119" s="2">
        <v>45335</v>
      </c>
      <c r="D2119" s="3" t="s">
        <v>334</v>
      </c>
      <c r="E2119" s="3">
        <v>4</v>
      </c>
      <c r="F2119" s="3">
        <v>4</v>
      </c>
      <c r="G2119" s="3">
        <v>3</v>
      </c>
      <c r="H2119" s="3">
        <v>2</v>
      </c>
      <c r="I2119" s="3">
        <v>3</v>
      </c>
      <c r="J2119" s="3">
        <v>4</v>
      </c>
      <c r="K2119" s="3"/>
      <c r="L2119" s="3"/>
      <c r="M2119" s="3"/>
      <c r="N2119" s="3"/>
      <c r="O2119" s="3"/>
      <c r="P2119" s="3"/>
      <c r="Q2119" s="3"/>
      <c r="R2119" s="3"/>
      <c r="S2119" s="3"/>
      <c r="T2119" s="3"/>
      <c r="U2119" s="3"/>
      <c r="V2119" s="3"/>
      <c r="W2119" s="3"/>
      <c r="X2119" s="3"/>
      <c r="Y2119" s="3"/>
      <c r="Z2119" s="3"/>
      <c r="AA2119" s="3"/>
      <c r="AB2119" s="3"/>
      <c r="AC2119" s="3"/>
      <c r="AD2119" s="3"/>
      <c r="AE2119" s="3"/>
      <c r="AF2119" s="3">
        <f t="shared" si="52"/>
        <v>20</v>
      </c>
      <c r="AG2119" s="3">
        <f>_xlfn.ISOWEEKNUM(EDF[[#This Row],[Date]])</f>
        <v>7</v>
      </c>
      <c r="AH2119" s="3">
        <f>YEAR(EDF[[#This Row],[Date]])</f>
        <v>2024</v>
      </c>
      <c r="AI2119" s="3"/>
      <c r="AJ2119" s="3"/>
      <c r="AK2119" s="3"/>
    </row>
    <row r="2120" spans="1:37" x14ac:dyDescent="0.2">
      <c r="A2120" s="1">
        <v>45335.350972222222</v>
      </c>
      <c r="B2120" s="3" t="s">
        <v>496</v>
      </c>
      <c r="C2120" s="2">
        <v>45335</v>
      </c>
      <c r="D2120" s="3" t="s">
        <v>334</v>
      </c>
      <c r="E2120" s="3">
        <v>3</v>
      </c>
      <c r="F2120" s="3">
        <v>3</v>
      </c>
      <c r="G2120" s="3">
        <v>3</v>
      </c>
      <c r="H2120" s="3">
        <v>3</v>
      </c>
      <c r="I2120" s="3">
        <v>3</v>
      </c>
      <c r="J2120" s="3">
        <v>3</v>
      </c>
      <c r="K2120" s="3"/>
      <c r="L2120" s="3">
        <v>4</v>
      </c>
      <c r="M2120" s="3"/>
      <c r="N2120" s="3"/>
      <c r="O2120" s="3"/>
      <c r="P2120" s="3"/>
      <c r="Q2120" s="3"/>
      <c r="R2120" s="3"/>
      <c r="S2120" s="3"/>
      <c r="T2120" s="3"/>
      <c r="U2120" s="3"/>
      <c r="V2120" s="3"/>
      <c r="W2120" s="3"/>
      <c r="X2120" s="3"/>
      <c r="Y2120" s="3"/>
      <c r="Z2120" s="3"/>
      <c r="AA2120" s="3"/>
      <c r="AB2120" s="3"/>
      <c r="AC2120" s="3" t="s">
        <v>337</v>
      </c>
      <c r="AD2120" s="3"/>
      <c r="AE2120" s="3"/>
      <c r="AF2120" s="3">
        <f t="shared" si="52"/>
        <v>18</v>
      </c>
      <c r="AG2120" s="3">
        <f>_xlfn.ISOWEEKNUM(EDF[[#This Row],[Date]])</f>
        <v>7</v>
      </c>
      <c r="AH2120" s="3">
        <f>YEAR(EDF[[#This Row],[Date]])</f>
        <v>2024</v>
      </c>
      <c r="AI2120" s="3"/>
      <c r="AJ2120" s="3"/>
      <c r="AK2120" s="3"/>
    </row>
    <row r="2121" spans="1:37" x14ac:dyDescent="0.2">
      <c r="A2121" s="1">
        <v>45335.379374999997</v>
      </c>
      <c r="B2121" s="3" t="s">
        <v>414</v>
      </c>
      <c r="C2121" s="2">
        <v>45335</v>
      </c>
      <c r="D2121" s="3" t="s">
        <v>334</v>
      </c>
      <c r="E2121" s="3">
        <v>3</v>
      </c>
      <c r="F2121" s="3">
        <v>3</v>
      </c>
      <c r="G2121" s="3">
        <v>5</v>
      </c>
      <c r="H2121" s="3">
        <v>3</v>
      </c>
      <c r="I2121" s="3">
        <v>4</v>
      </c>
      <c r="J2121" s="3">
        <v>5</v>
      </c>
      <c r="K2121" s="3"/>
      <c r="L2121" s="3"/>
      <c r="M2121" s="3"/>
      <c r="N2121" s="3"/>
      <c r="O2121" s="3"/>
      <c r="P2121" s="3"/>
      <c r="Q2121" s="3"/>
      <c r="R2121" s="3"/>
      <c r="S2121" s="3"/>
      <c r="T2121" s="3"/>
      <c r="U2121" s="3"/>
      <c r="V2121" s="3"/>
      <c r="W2121" s="3"/>
      <c r="X2121" s="3"/>
      <c r="Y2121" s="3"/>
      <c r="Z2121" s="3"/>
      <c r="AA2121" s="3"/>
      <c r="AB2121" s="3"/>
      <c r="AC2121" s="3"/>
      <c r="AD2121" s="3"/>
      <c r="AE2121" s="3"/>
      <c r="AF2121" s="3">
        <f t="shared" si="52"/>
        <v>23</v>
      </c>
      <c r="AG2121" s="3">
        <f>_xlfn.ISOWEEKNUM(EDF[[#This Row],[Date]])</f>
        <v>7</v>
      </c>
      <c r="AH2121" s="3">
        <f>YEAR(EDF[[#This Row],[Date]])</f>
        <v>2024</v>
      </c>
      <c r="AI2121" s="3"/>
      <c r="AJ2121" s="3"/>
      <c r="AK2121" s="3"/>
    </row>
    <row r="2122" spans="1:37" x14ac:dyDescent="0.2">
      <c r="A2122" s="1">
        <v>45335.418263888889</v>
      </c>
      <c r="B2122" s="3" t="s">
        <v>78</v>
      </c>
      <c r="C2122" s="2">
        <v>45335</v>
      </c>
      <c r="D2122" s="3" t="s">
        <v>334</v>
      </c>
      <c r="E2122" s="3">
        <v>3</v>
      </c>
      <c r="F2122" s="3">
        <v>3</v>
      </c>
      <c r="G2122" s="3">
        <v>3</v>
      </c>
      <c r="H2122" s="3">
        <v>3</v>
      </c>
      <c r="I2122" s="3">
        <v>2</v>
      </c>
      <c r="J2122" s="3">
        <v>4</v>
      </c>
      <c r="K2122" s="3" t="s">
        <v>611</v>
      </c>
      <c r="L2122" s="3">
        <v>3</v>
      </c>
      <c r="M2122" s="3"/>
      <c r="N2122" s="3"/>
      <c r="O2122" s="3"/>
      <c r="P2122" s="3"/>
      <c r="Q2122" s="3"/>
      <c r="R2122" s="3"/>
      <c r="S2122" s="3"/>
      <c r="T2122" s="3"/>
      <c r="U2122" s="3"/>
      <c r="V2122" s="3"/>
      <c r="W2122" s="3" t="s">
        <v>339</v>
      </c>
      <c r="X2122" s="3"/>
      <c r="Y2122" s="3"/>
      <c r="Z2122" s="3"/>
      <c r="AA2122" s="3"/>
      <c r="AB2122" s="3"/>
      <c r="AC2122" s="3"/>
      <c r="AD2122" s="3"/>
      <c r="AE2122" s="3" t="s">
        <v>612</v>
      </c>
      <c r="AF2122" s="3">
        <f t="shared" si="52"/>
        <v>18</v>
      </c>
      <c r="AG2122" s="3">
        <f>_xlfn.ISOWEEKNUM(EDF[[#This Row],[Date]])</f>
        <v>7</v>
      </c>
      <c r="AH2122" s="3">
        <f>YEAR(EDF[[#This Row],[Date]])</f>
        <v>2024</v>
      </c>
      <c r="AI2122" s="3"/>
      <c r="AJ2122" s="3"/>
      <c r="AK2122" s="3"/>
    </row>
    <row r="2123" spans="1:37" x14ac:dyDescent="0.2">
      <c r="A2123" s="1">
        <v>45335.42759259259</v>
      </c>
      <c r="B2123" s="3" t="s">
        <v>191</v>
      </c>
      <c r="C2123" s="2">
        <v>45335</v>
      </c>
      <c r="D2123" s="3" t="s">
        <v>343</v>
      </c>
      <c r="E2123" s="3">
        <v>5</v>
      </c>
      <c r="F2123" s="3">
        <v>4</v>
      </c>
      <c r="G2123" s="3">
        <v>3</v>
      </c>
      <c r="H2123" s="3">
        <v>3</v>
      </c>
      <c r="I2123" s="3">
        <v>4</v>
      </c>
      <c r="J2123" s="3">
        <v>4</v>
      </c>
      <c r="K2123" s="3" t="s">
        <v>613</v>
      </c>
      <c r="L2123" s="3"/>
      <c r="M2123" s="3"/>
      <c r="N2123" s="3"/>
      <c r="O2123" s="3"/>
      <c r="P2123" s="3"/>
      <c r="Q2123" s="3"/>
      <c r="R2123" s="3"/>
      <c r="S2123" s="3"/>
      <c r="T2123" s="3"/>
      <c r="U2123" s="3"/>
      <c r="V2123" s="3"/>
      <c r="W2123" s="3"/>
      <c r="X2123" s="3"/>
      <c r="Y2123" s="3"/>
      <c r="Z2123" s="3"/>
      <c r="AA2123" s="3"/>
      <c r="AB2123" s="3"/>
      <c r="AC2123" s="3"/>
      <c r="AD2123" s="3"/>
      <c r="AE2123" s="3"/>
      <c r="AF2123" s="3">
        <f t="shared" si="52"/>
        <v>23</v>
      </c>
      <c r="AG2123" s="3">
        <f>_xlfn.ISOWEEKNUM(EDF[[#This Row],[Date]])</f>
        <v>7</v>
      </c>
      <c r="AH2123" s="3">
        <f>YEAR(EDF[[#This Row],[Date]])</f>
        <v>2024</v>
      </c>
      <c r="AI2123" s="3"/>
      <c r="AJ2123" s="3"/>
      <c r="AK2123" s="3"/>
    </row>
    <row r="2124" spans="1:37" x14ac:dyDescent="0.2">
      <c r="A2124" s="1">
        <v>45335.465405092589</v>
      </c>
      <c r="B2124" s="3" t="s">
        <v>109</v>
      </c>
      <c r="C2124" s="2">
        <v>45335</v>
      </c>
      <c r="D2124" s="3" t="s">
        <v>343</v>
      </c>
      <c r="E2124" s="3">
        <v>4</v>
      </c>
      <c r="F2124" s="3">
        <v>3</v>
      </c>
      <c r="G2124" s="3">
        <v>2</v>
      </c>
      <c r="H2124" s="3">
        <v>4</v>
      </c>
      <c r="I2124" s="3">
        <v>5</v>
      </c>
      <c r="J2124" s="3">
        <v>5</v>
      </c>
      <c r="K2124" s="3"/>
      <c r="L2124" s="3">
        <v>3</v>
      </c>
      <c r="M2124" s="3" t="s">
        <v>335</v>
      </c>
      <c r="N2124" s="3"/>
      <c r="O2124" s="3"/>
      <c r="P2124" s="3"/>
      <c r="Q2124" s="3"/>
      <c r="R2124" s="3" t="s">
        <v>335</v>
      </c>
      <c r="S2124" s="3"/>
      <c r="T2124" s="3"/>
      <c r="U2124" s="3"/>
      <c r="V2124" s="3"/>
      <c r="W2124" s="3"/>
      <c r="X2124" s="3"/>
      <c r="Y2124" s="3"/>
      <c r="Z2124" s="3"/>
      <c r="AA2124" s="3"/>
      <c r="AB2124" s="3"/>
      <c r="AC2124" s="3"/>
      <c r="AD2124" s="3"/>
      <c r="AE2124" s="3"/>
      <c r="AF2124" s="3">
        <f t="shared" si="52"/>
        <v>23</v>
      </c>
      <c r="AG2124" s="3">
        <f>_xlfn.ISOWEEKNUM(EDF[[#This Row],[Date]])</f>
        <v>7</v>
      </c>
      <c r="AH2124" s="3">
        <f>YEAR(EDF[[#This Row],[Date]])</f>
        <v>2024</v>
      </c>
      <c r="AI2124" s="3"/>
      <c r="AJ2124" s="3"/>
      <c r="AK2124" s="3"/>
    </row>
    <row r="2125" spans="1:37" x14ac:dyDescent="0.2">
      <c r="A2125" s="1">
        <v>45335.575439814813</v>
      </c>
      <c r="B2125" s="3" t="s">
        <v>99</v>
      </c>
      <c r="C2125" s="2">
        <v>45335</v>
      </c>
      <c r="D2125" s="3" t="s">
        <v>343</v>
      </c>
      <c r="E2125" s="3">
        <v>3</v>
      </c>
      <c r="F2125" s="3">
        <v>2</v>
      </c>
      <c r="G2125" s="3">
        <v>4</v>
      </c>
      <c r="H2125" s="3">
        <v>4</v>
      </c>
      <c r="I2125" s="3">
        <v>3</v>
      </c>
      <c r="J2125" s="3">
        <v>4</v>
      </c>
      <c r="K2125" s="3"/>
      <c r="L2125" s="3"/>
      <c r="M2125" s="3"/>
      <c r="N2125" s="3"/>
      <c r="O2125" s="3"/>
      <c r="P2125" s="3"/>
      <c r="Q2125" s="3"/>
      <c r="R2125" s="3"/>
      <c r="S2125" s="3"/>
      <c r="T2125" s="3"/>
      <c r="U2125" s="3"/>
      <c r="V2125" s="3"/>
      <c r="W2125" s="3"/>
      <c r="X2125" s="3"/>
      <c r="Y2125" s="3"/>
      <c r="Z2125" s="3"/>
      <c r="AA2125" s="3"/>
      <c r="AB2125" s="3"/>
      <c r="AC2125" s="3"/>
      <c r="AD2125" s="3"/>
      <c r="AE2125" s="3"/>
      <c r="AF2125" s="3">
        <f t="shared" si="52"/>
        <v>20</v>
      </c>
      <c r="AG2125" s="3">
        <f>_xlfn.ISOWEEKNUM(EDF[[#This Row],[Date]])</f>
        <v>7</v>
      </c>
      <c r="AH2125" s="3">
        <f>YEAR(EDF[[#This Row],[Date]])</f>
        <v>2024</v>
      </c>
      <c r="AI2125" s="3"/>
      <c r="AJ2125" s="3"/>
      <c r="AK2125" s="3"/>
    </row>
    <row r="2126" spans="1:37" x14ac:dyDescent="0.2">
      <c r="A2126" s="1">
        <v>45335.5778587963</v>
      </c>
      <c r="B2126" s="3" t="s">
        <v>77</v>
      </c>
      <c r="C2126" s="2">
        <v>45335</v>
      </c>
      <c r="D2126" s="3" t="s">
        <v>344</v>
      </c>
      <c r="E2126" s="3">
        <v>4</v>
      </c>
      <c r="F2126" s="3">
        <v>2</v>
      </c>
      <c r="G2126" s="3">
        <v>4</v>
      </c>
      <c r="H2126" s="3">
        <v>4</v>
      </c>
      <c r="I2126" s="3">
        <v>3</v>
      </c>
      <c r="J2126" s="3">
        <v>4</v>
      </c>
      <c r="K2126" s="3"/>
      <c r="L2126" s="3"/>
      <c r="M2126" s="3"/>
      <c r="N2126" s="3"/>
      <c r="O2126" s="3"/>
      <c r="P2126" s="3"/>
      <c r="Q2126" s="3"/>
      <c r="R2126" s="3"/>
      <c r="S2126" s="3"/>
      <c r="T2126" s="3"/>
      <c r="U2126" s="3"/>
      <c r="V2126" s="3"/>
      <c r="W2126" s="3"/>
      <c r="X2126" s="3"/>
      <c r="Y2126" s="3"/>
      <c r="Z2126" s="3"/>
      <c r="AA2126" s="3"/>
      <c r="AB2126" s="3"/>
      <c r="AC2126" s="3"/>
      <c r="AD2126" s="3"/>
      <c r="AE2126" s="3"/>
      <c r="AF2126" s="3">
        <f t="shared" si="52"/>
        <v>21</v>
      </c>
      <c r="AG2126" s="3">
        <f>_xlfn.ISOWEEKNUM(EDF[[#This Row],[Date]])</f>
        <v>7</v>
      </c>
      <c r="AH2126" s="3">
        <f>YEAR(EDF[[#This Row],[Date]])</f>
        <v>2024</v>
      </c>
      <c r="AI2126" s="3"/>
      <c r="AJ2126" s="3"/>
      <c r="AK2126" s="3"/>
    </row>
    <row r="2127" spans="1:37" x14ac:dyDescent="0.2">
      <c r="A2127" s="1">
        <v>45335.578206018516</v>
      </c>
      <c r="B2127" s="3" t="s">
        <v>193</v>
      </c>
      <c r="C2127" s="2">
        <v>45335</v>
      </c>
      <c r="D2127" s="3" t="s">
        <v>336</v>
      </c>
      <c r="E2127" s="3">
        <v>4</v>
      </c>
      <c r="F2127" s="3">
        <v>4</v>
      </c>
      <c r="G2127" s="3">
        <v>4</v>
      </c>
      <c r="H2127" s="3">
        <v>4</v>
      </c>
      <c r="I2127" s="3">
        <v>3</v>
      </c>
      <c r="J2127" s="3">
        <v>4</v>
      </c>
      <c r="K2127" s="3"/>
      <c r="L2127" s="3">
        <v>1</v>
      </c>
      <c r="M2127" s="3"/>
      <c r="N2127" s="3"/>
      <c r="O2127" s="3"/>
      <c r="P2127" s="3"/>
      <c r="Q2127" s="3"/>
      <c r="R2127" s="3"/>
      <c r="S2127" s="3"/>
      <c r="T2127" s="3"/>
      <c r="U2127" s="3"/>
      <c r="V2127" s="3"/>
      <c r="W2127" s="3" t="s">
        <v>337</v>
      </c>
      <c r="X2127" s="3"/>
      <c r="Y2127" s="3"/>
      <c r="Z2127" s="3"/>
      <c r="AA2127" s="3"/>
      <c r="AB2127" s="3"/>
      <c r="AC2127" s="3"/>
      <c r="AD2127" s="3"/>
      <c r="AE2127" s="3"/>
      <c r="AF2127" s="3">
        <f t="shared" si="52"/>
        <v>23</v>
      </c>
      <c r="AG2127" s="3">
        <f>_xlfn.ISOWEEKNUM(EDF[[#This Row],[Date]])</f>
        <v>7</v>
      </c>
      <c r="AH2127" s="3">
        <f>YEAR(EDF[[#This Row],[Date]])</f>
        <v>2024</v>
      </c>
      <c r="AI2127" s="3"/>
      <c r="AJ2127" s="3"/>
      <c r="AK2127" s="3"/>
    </row>
    <row r="2128" spans="1:37" x14ac:dyDescent="0.2">
      <c r="A2128" s="1">
        <v>45335.585601851853</v>
      </c>
      <c r="B2128" s="3" t="s">
        <v>233</v>
      </c>
      <c r="C2128" s="2">
        <v>45335</v>
      </c>
      <c r="D2128" s="3" t="s">
        <v>344</v>
      </c>
      <c r="E2128" s="3">
        <v>3</v>
      </c>
      <c r="F2128" s="3">
        <v>3</v>
      </c>
      <c r="G2128" s="3">
        <v>1</v>
      </c>
      <c r="H2128" s="3">
        <v>4</v>
      </c>
      <c r="I2128" s="3">
        <v>4</v>
      </c>
      <c r="J2128" s="3">
        <v>4</v>
      </c>
      <c r="K2128" s="3" t="s">
        <v>614</v>
      </c>
      <c r="L2128" s="3"/>
      <c r="M2128" s="3"/>
      <c r="N2128" s="3"/>
      <c r="O2128" s="3"/>
      <c r="P2128" s="3"/>
      <c r="Q2128" s="3"/>
      <c r="R2128" s="3"/>
      <c r="S2128" s="3"/>
      <c r="T2128" s="3"/>
      <c r="U2128" s="3"/>
      <c r="V2128" s="3"/>
      <c r="W2128" s="3"/>
      <c r="X2128" s="3"/>
      <c r="Y2128" s="3"/>
      <c r="Z2128" s="3"/>
      <c r="AA2128" s="3"/>
      <c r="AB2128" s="3"/>
      <c r="AC2128" s="3"/>
      <c r="AD2128" s="3"/>
      <c r="AE2128" s="3"/>
      <c r="AF2128" s="3">
        <f t="shared" si="52"/>
        <v>19</v>
      </c>
      <c r="AG2128" s="3">
        <f>_xlfn.ISOWEEKNUM(EDF[[#This Row],[Date]])</f>
        <v>7</v>
      </c>
      <c r="AH2128" s="3">
        <f>YEAR(EDF[[#This Row],[Date]])</f>
        <v>2024</v>
      </c>
      <c r="AI2128" s="3"/>
      <c r="AJ2128" s="3"/>
      <c r="AK2128" s="3"/>
    </row>
    <row r="2129" spans="1:37" x14ac:dyDescent="0.2">
      <c r="A2129" s="1">
        <v>45335.591157407405</v>
      </c>
      <c r="B2129" s="3" t="s">
        <v>80</v>
      </c>
      <c r="C2129" s="2">
        <v>45335</v>
      </c>
      <c r="D2129" s="3" t="s">
        <v>344</v>
      </c>
      <c r="E2129" s="3">
        <v>2</v>
      </c>
      <c r="F2129" s="3">
        <v>2</v>
      </c>
      <c r="G2129" s="3">
        <v>2</v>
      </c>
      <c r="H2129" s="3">
        <v>2</v>
      </c>
      <c r="I2129" s="3">
        <v>2</v>
      </c>
      <c r="J2129" s="3">
        <v>3</v>
      </c>
      <c r="K2129" s="3"/>
      <c r="L2129" s="3"/>
      <c r="M2129" s="3"/>
      <c r="N2129" s="3"/>
      <c r="O2129" s="3"/>
      <c r="P2129" s="3"/>
      <c r="Q2129" s="3"/>
      <c r="R2129" s="3"/>
      <c r="S2129" s="3"/>
      <c r="T2129" s="3"/>
      <c r="U2129" s="3"/>
      <c r="V2129" s="3"/>
      <c r="W2129" s="3"/>
      <c r="X2129" s="3"/>
      <c r="Y2129" s="3"/>
      <c r="Z2129" s="3"/>
      <c r="AA2129" s="3"/>
      <c r="AB2129" s="3"/>
      <c r="AC2129" s="3"/>
      <c r="AD2129" s="3"/>
      <c r="AE2129" s="3"/>
      <c r="AF2129" s="3">
        <f t="shared" si="52"/>
        <v>13</v>
      </c>
      <c r="AG2129" s="3">
        <f>_xlfn.ISOWEEKNUM(EDF[[#This Row],[Date]])</f>
        <v>7</v>
      </c>
      <c r="AH2129" s="3">
        <f>YEAR(EDF[[#This Row],[Date]])</f>
        <v>2024</v>
      </c>
      <c r="AI2129" s="3"/>
      <c r="AJ2129" s="3"/>
      <c r="AK2129" s="3"/>
    </row>
    <row r="2130" spans="1:37" x14ac:dyDescent="0.2">
      <c r="A2130" s="1">
        <v>45335.625486111108</v>
      </c>
      <c r="B2130" s="3" t="s">
        <v>83</v>
      </c>
      <c r="C2130" s="2">
        <v>45335</v>
      </c>
      <c r="D2130" s="3" t="s">
        <v>343</v>
      </c>
      <c r="E2130" s="3">
        <v>5</v>
      </c>
      <c r="F2130" s="3">
        <v>5</v>
      </c>
      <c r="G2130" s="3">
        <v>3</v>
      </c>
      <c r="H2130" s="3">
        <v>2</v>
      </c>
      <c r="I2130" s="3">
        <v>3</v>
      </c>
      <c r="J2130" s="3">
        <v>4</v>
      </c>
      <c r="K2130" s="3" t="s">
        <v>615</v>
      </c>
      <c r="L2130" s="3"/>
      <c r="M2130" s="3"/>
      <c r="N2130" s="3"/>
      <c r="O2130" s="3"/>
      <c r="P2130" s="3"/>
      <c r="Q2130" s="3"/>
      <c r="R2130" s="3"/>
      <c r="S2130" s="3"/>
      <c r="T2130" s="3"/>
      <c r="U2130" s="3"/>
      <c r="V2130" s="3"/>
      <c r="W2130" s="3"/>
      <c r="X2130" s="3"/>
      <c r="Y2130" s="3"/>
      <c r="Z2130" s="3"/>
      <c r="AA2130" s="3"/>
      <c r="AB2130" s="3"/>
      <c r="AC2130" s="3"/>
      <c r="AD2130" s="3"/>
      <c r="AE2130" s="3"/>
      <c r="AF2130" s="3">
        <f t="shared" si="52"/>
        <v>22</v>
      </c>
      <c r="AG2130" s="3">
        <f>_xlfn.ISOWEEKNUM(EDF[[#This Row],[Date]])</f>
        <v>7</v>
      </c>
      <c r="AH2130" s="3">
        <f>YEAR(EDF[[#This Row],[Date]])</f>
        <v>2024</v>
      </c>
      <c r="AI2130" s="3"/>
      <c r="AJ2130" s="3"/>
      <c r="AK2130" s="3"/>
    </row>
    <row r="2131" spans="1:37" x14ac:dyDescent="0.2">
      <c r="A2131" s="1">
        <v>45335.696655092594</v>
      </c>
      <c r="B2131" s="3" t="s">
        <v>135</v>
      </c>
      <c r="C2131" s="2">
        <v>45335</v>
      </c>
      <c r="D2131" s="3" t="s">
        <v>336</v>
      </c>
      <c r="E2131" s="3">
        <v>4</v>
      </c>
      <c r="F2131" s="3">
        <v>4</v>
      </c>
      <c r="G2131" s="3">
        <v>4</v>
      </c>
      <c r="H2131" s="3">
        <v>3</v>
      </c>
      <c r="I2131" s="3">
        <v>3</v>
      </c>
      <c r="J2131" s="3">
        <v>4</v>
      </c>
      <c r="K2131" s="3"/>
      <c r="L2131" s="3"/>
      <c r="M2131" s="3"/>
      <c r="N2131" s="3"/>
      <c r="O2131" s="3"/>
      <c r="P2131" s="3"/>
      <c r="Q2131" s="3"/>
      <c r="R2131" s="3"/>
      <c r="S2131" s="3"/>
      <c r="T2131" s="3"/>
      <c r="U2131" s="3"/>
      <c r="V2131" s="3"/>
      <c r="W2131" s="3"/>
      <c r="X2131" s="3"/>
      <c r="Y2131" s="3"/>
      <c r="Z2131" s="3"/>
      <c r="AA2131" s="3"/>
      <c r="AB2131" s="3"/>
      <c r="AC2131" s="3"/>
      <c r="AD2131" s="3"/>
      <c r="AE2131" s="3"/>
      <c r="AF2131" s="3">
        <f t="shared" si="52"/>
        <v>22</v>
      </c>
      <c r="AG2131" s="3">
        <f>_xlfn.ISOWEEKNUM(EDF[[#This Row],[Date]])</f>
        <v>7</v>
      </c>
      <c r="AH2131" s="3">
        <f>YEAR(EDF[[#This Row],[Date]])</f>
        <v>2024</v>
      </c>
      <c r="AI2131" s="3"/>
      <c r="AJ2131" s="3"/>
      <c r="AK2131" s="3"/>
    </row>
    <row r="2132" spans="1:37" x14ac:dyDescent="0.2">
      <c r="A2132" s="1">
        <v>45335.696759259263</v>
      </c>
      <c r="B2132" s="3" t="s">
        <v>112</v>
      </c>
      <c r="C2132" s="2">
        <v>45335</v>
      </c>
      <c r="D2132" s="3" t="s">
        <v>334</v>
      </c>
      <c r="E2132" s="3">
        <v>3</v>
      </c>
      <c r="F2132" s="3">
        <v>3</v>
      </c>
      <c r="G2132" s="3">
        <v>2</v>
      </c>
      <c r="H2132" s="3">
        <v>2</v>
      </c>
      <c r="I2132" s="3">
        <v>3</v>
      </c>
      <c r="J2132" s="3">
        <v>3</v>
      </c>
      <c r="K2132" s="3"/>
      <c r="L2132" s="3"/>
      <c r="M2132" s="3"/>
      <c r="N2132" s="3"/>
      <c r="O2132" s="3"/>
      <c r="P2132" s="3"/>
      <c r="Q2132" s="3"/>
      <c r="R2132" s="3"/>
      <c r="S2132" s="3"/>
      <c r="T2132" s="3"/>
      <c r="U2132" s="3"/>
      <c r="V2132" s="3"/>
      <c r="W2132" s="3"/>
      <c r="X2132" s="3"/>
      <c r="Y2132" s="3"/>
      <c r="Z2132" s="3"/>
      <c r="AA2132" s="3"/>
      <c r="AB2132" s="3"/>
      <c r="AC2132" s="3"/>
      <c r="AD2132" s="3"/>
      <c r="AE2132" s="3"/>
      <c r="AF2132" s="3">
        <f t="shared" si="52"/>
        <v>16</v>
      </c>
      <c r="AG2132" s="3">
        <f>_xlfn.ISOWEEKNUM(EDF[[#This Row],[Date]])</f>
        <v>7</v>
      </c>
      <c r="AH2132" s="3">
        <f>YEAR(EDF[[#This Row],[Date]])</f>
        <v>2024</v>
      </c>
      <c r="AI2132" s="3"/>
      <c r="AJ2132" s="3"/>
      <c r="AK2132" s="3"/>
    </row>
    <row r="2133" spans="1:37" x14ac:dyDescent="0.2">
      <c r="A2133" s="1">
        <v>45335.697199074071</v>
      </c>
      <c r="B2133" s="3" t="s">
        <v>230</v>
      </c>
      <c r="C2133" s="2">
        <v>45335</v>
      </c>
      <c r="D2133" s="3" t="s">
        <v>336</v>
      </c>
      <c r="E2133" s="3">
        <v>4</v>
      </c>
      <c r="F2133" s="3">
        <v>4</v>
      </c>
      <c r="G2133" s="3">
        <v>4</v>
      </c>
      <c r="H2133" s="3">
        <v>4</v>
      </c>
      <c r="I2133" s="3">
        <v>4</v>
      </c>
      <c r="J2133" s="3">
        <v>4</v>
      </c>
      <c r="K2133" s="3"/>
      <c r="L2133" s="3"/>
      <c r="M2133" s="3"/>
      <c r="N2133" s="3"/>
      <c r="O2133" s="3"/>
      <c r="P2133" s="3"/>
      <c r="Q2133" s="3"/>
      <c r="R2133" s="3"/>
      <c r="S2133" s="3"/>
      <c r="T2133" s="3"/>
      <c r="U2133" s="3"/>
      <c r="V2133" s="3"/>
      <c r="W2133" s="3"/>
      <c r="X2133" s="3"/>
      <c r="Y2133" s="3"/>
      <c r="Z2133" s="3"/>
      <c r="AA2133" s="3"/>
      <c r="AB2133" s="3"/>
      <c r="AC2133" s="3"/>
      <c r="AD2133" s="3"/>
      <c r="AE2133" s="3"/>
      <c r="AF2133" s="3">
        <f t="shared" si="52"/>
        <v>24</v>
      </c>
      <c r="AG2133" s="3">
        <f>_xlfn.ISOWEEKNUM(EDF[[#This Row],[Date]])</f>
        <v>7</v>
      </c>
      <c r="AH2133" s="3">
        <f>YEAR(EDF[[#This Row],[Date]])</f>
        <v>2024</v>
      </c>
      <c r="AI2133" s="3"/>
      <c r="AJ2133" s="3"/>
      <c r="AK2133" s="3"/>
    </row>
    <row r="2134" spans="1:37" x14ac:dyDescent="0.2">
      <c r="A2134" s="1">
        <v>45335.699837962966</v>
      </c>
      <c r="B2134" s="3" t="s">
        <v>89</v>
      </c>
      <c r="C2134" s="2">
        <v>45335</v>
      </c>
      <c r="D2134" s="3" t="s">
        <v>344</v>
      </c>
      <c r="E2134" s="3">
        <v>3</v>
      </c>
      <c r="F2134" s="3">
        <v>4</v>
      </c>
      <c r="G2134" s="3">
        <v>3</v>
      </c>
      <c r="H2134" s="3">
        <v>3</v>
      </c>
      <c r="I2134" s="3">
        <v>4</v>
      </c>
      <c r="J2134" s="3">
        <v>4</v>
      </c>
      <c r="K2134" s="3"/>
      <c r="L2134" s="3">
        <v>7</v>
      </c>
      <c r="M2134" s="3"/>
      <c r="N2134" s="3"/>
      <c r="O2134" s="3" t="s">
        <v>335</v>
      </c>
      <c r="P2134" s="3"/>
      <c r="Q2134" s="3"/>
      <c r="R2134" s="3"/>
      <c r="S2134" s="3"/>
      <c r="T2134" s="3"/>
      <c r="U2134" s="3"/>
      <c r="V2134" s="3"/>
      <c r="W2134" s="3"/>
      <c r="X2134" s="3"/>
      <c r="Y2134" s="3"/>
      <c r="Z2134" s="3"/>
      <c r="AA2134" s="3"/>
      <c r="AB2134" s="3"/>
      <c r="AC2134" s="3"/>
      <c r="AD2134" s="3"/>
      <c r="AE2134" s="3" t="s">
        <v>616</v>
      </c>
      <c r="AF2134" s="3">
        <f t="shared" si="52"/>
        <v>21</v>
      </c>
      <c r="AG2134" s="3">
        <f>_xlfn.ISOWEEKNUM(EDF[[#This Row],[Date]])</f>
        <v>7</v>
      </c>
      <c r="AH2134" s="3">
        <f>YEAR(EDF[[#This Row],[Date]])</f>
        <v>2024</v>
      </c>
      <c r="AI2134" s="3"/>
      <c r="AJ2134" s="3"/>
      <c r="AK2134" s="3"/>
    </row>
    <row r="2135" spans="1:37" x14ac:dyDescent="0.2">
      <c r="A2135" s="1">
        <v>45335.702407407407</v>
      </c>
      <c r="B2135" s="3" t="s">
        <v>243</v>
      </c>
      <c r="C2135" s="2">
        <v>45335</v>
      </c>
      <c r="D2135" s="3" t="s">
        <v>334</v>
      </c>
      <c r="E2135" s="3">
        <v>4</v>
      </c>
      <c r="F2135" s="3">
        <v>4</v>
      </c>
      <c r="G2135" s="3">
        <v>2</v>
      </c>
      <c r="H2135" s="3">
        <v>3</v>
      </c>
      <c r="I2135" s="3">
        <v>4</v>
      </c>
      <c r="J2135" s="3">
        <v>3</v>
      </c>
      <c r="K2135" s="3"/>
      <c r="L2135" s="3"/>
      <c r="M2135" s="3"/>
      <c r="N2135" s="3"/>
      <c r="O2135" s="3"/>
      <c r="P2135" s="3"/>
      <c r="Q2135" s="3"/>
      <c r="R2135" s="3"/>
      <c r="S2135" s="3"/>
      <c r="T2135" s="3"/>
      <c r="U2135" s="3"/>
      <c r="V2135" s="3"/>
      <c r="W2135" s="3"/>
      <c r="X2135" s="3"/>
      <c r="Y2135" s="3"/>
      <c r="Z2135" s="3"/>
      <c r="AA2135" s="3"/>
      <c r="AB2135" s="3"/>
      <c r="AC2135" s="3"/>
      <c r="AD2135" s="3"/>
      <c r="AE2135" s="3"/>
      <c r="AF2135" s="3">
        <f t="shared" si="52"/>
        <v>20</v>
      </c>
      <c r="AG2135" s="3">
        <f>_xlfn.ISOWEEKNUM(EDF[[#This Row],[Date]])</f>
        <v>7</v>
      </c>
      <c r="AH2135" s="3">
        <f>YEAR(EDF[[#This Row],[Date]])</f>
        <v>2024</v>
      </c>
      <c r="AI2135" s="3"/>
      <c r="AJ2135" s="3"/>
      <c r="AK2135" s="3"/>
    </row>
    <row r="2136" spans="1:37" x14ac:dyDescent="0.2">
      <c r="A2136" s="1">
        <v>45335.704444444447</v>
      </c>
      <c r="B2136" s="3" t="s">
        <v>192</v>
      </c>
      <c r="C2136" s="2">
        <v>45335</v>
      </c>
      <c r="D2136" s="3" t="s">
        <v>334</v>
      </c>
      <c r="E2136" s="3">
        <v>3</v>
      </c>
      <c r="F2136" s="3">
        <v>3</v>
      </c>
      <c r="G2136" s="3">
        <v>3</v>
      </c>
      <c r="H2136" s="3">
        <v>4</v>
      </c>
      <c r="I2136" s="3">
        <v>4</v>
      </c>
      <c r="J2136" s="3">
        <v>4</v>
      </c>
      <c r="K2136" s="3"/>
      <c r="L2136" s="3"/>
      <c r="M2136" s="3"/>
      <c r="N2136" s="3"/>
      <c r="O2136" s="3"/>
      <c r="P2136" s="3"/>
      <c r="Q2136" s="3"/>
      <c r="R2136" s="3"/>
      <c r="S2136" s="3"/>
      <c r="T2136" s="3"/>
      <c r="U2136" s="3"/>
      <c r="V2136" s="3"/>
      <c r="W2136" s="3"/>
      <c r="X2136" s="3"/>
      <c r="Y2136" s="3"/>
      <c r="Z2136" s="3"/>
      <c r="AA2136" s="3"/>
      <c r="AB2136" s="3"/>
      <c r="AC2136" s="3"/>
      <c r="AD2136" s="3"/>
      <c r="AE2136" s="3"/>
      <c r="AF2136" s="3">
        <f t="shared" si="52"/>
        <v>21</v>
      </c>
      <c r="AG2136" s="3">
        <f>_xlfn.ISOWEEKNUM(EDF[[#This Row],[Date]])</f>
        <v>7</v>
      </c>
      <c r="AH2136" s="3">
        <f>YEAR(EDF[[#This Row],[Date]])</f>
        <v>2024</v>
      </c>
      <c r="AI2136" s="3"/>
      <c r="AJ2136" s="3"/>
      <c r="AK2136" s="3"/>
    </row>
    <row r="2137" spans="1:37" x14ac:dyDescent="0.2">
      <c r="A2137" s="1">
        <v>45335.708726851852</v>
      </c>
      <c r="B2137" s="3" t="s">
        <v>93</v>
      </c>
      <c r="C2137" s="2">
        <v>45335</v>
      </c>
      <c r="D2137" s="3" t="s">
        <v>336</v>
      </c>
      <c r="E2137" s="3">
        <v>3</v>
      </c>
      <c r="F2137" s="3">
        <v>3</v>
      </c>
      <c r="G2137" s="3">
        <v>2</v>
      </c>
      <c r="H2137" s="3">
        <v>3</v>
      </c>
      <c r="I2137" s="3">
        <v>4</v>
      </c>
      <c r="J2137" s="3">
        <v>4</v>
      </c>
      <c r="K2137" s="3"/>
      <c r="L2137" s="3"/>
      <c r="M2137" s="3"/>
      <c r="N2137" s="3"/>
      <c r="O2137" s="3"/>
      <c r="P2137" s="3"/>
      <c r="Q2137" s="3"/>
      <c r="R2137" s="3"/>
      <c r="S2137" s="3"/>
      <c r="T2137" s="3"/>
      <c r="U2137" s="3"/>
      <c r="V2137" s="3"/>
      <c r="W2137" s="3"/>
      <c r="X2137" s="3"/>
      <c r="Y2137" s="3"/>
      <c r="Z2137" s="3"/>
      <c r="AA2137" s="3"/>
      <c r="AB2137" s="3"/>
      <c r="AC2137" s="3"/>
      <c r="AD2137" s="3"/>
      <c r="AE2137" s="3"/>
      <c r="AF2137" s="3">
        <f>SUM(E2137:J2137)</f>
        <v>19</v>
      </c>
      <c r="AG2137" s="3">
        <f>_xlfn.ISOWEEKNUM(EDF[[#This Row],[Date]])</f>
        <v>7</v>
      </c>
      <c r="AH2137" s="3">
        <f>YEAR(EDF[[#This Row],[Date]])</f>
        <v>2024</v>
      </c>
      <c r="AI2137" s="3"/>
      <c r="AJ2137" s="3"/>
      <c r="AK2137" s="3"/>
    </row>
    <row r="2138" spans="1:37" x14ac:dyDescent="0.2">
      <c r="A2138" s="1">
        <v>45336.370972222219</v>
      </c>
      <c r="B2138" s="3" t="s">
        <v>211</v>
      </c>
      <c r="C2138" s="2">
        <v>45336</v>
      </c>
      <c r="D2138" s="3" t="s">
        <v>336</v>
      </c>
      <c r="E2138" s="3">
        <v>4</v>
      </c>
      <c r="F2138" s="3">
        <v>3</v>
      </c>
      <c r="G2138" s="3">
        <v>3</v>
      </c>
      <c r="H2138" s="3">
        <v>4</v>
      </c>
      <c r="I2138" s="3">
        <v>3</v>
      </c>
      <c r="J2138" s="3">
        <v>3</v>
      </c>
      <c r="K2138" s="3"/>
      <c r="L2138" s="3"/>
      <c r="M2138" s="3"/>
      <c r="N2138" s="3"/>
      <c r="O2138" s="3"/>
      <c r="P2138" s="3"/>
      <c r="Q2138" s="3"/>
      <c r="R2138" s="3"/>
      <c r="S2138" s="3"/>
      <c r="T2138" s="3"/>
      <c r="U2138" s="3"/>
      <c r="V2138" s="3"/>
      <c r="W2138" s="3"/>
      <c r="X2138" s="3"/>
      <c r="Y2138" s="3"/>
      <c r="Z2138" s="3"/>
      <c r="AA2138" s="3"/>
      <c r="AB2138" s="3"/>
      <c r="AC2138" s="3"/>
      <c r="AD2138" s="3"/>
      <c r="AE2138" s="3"/>
      <c r="AF2138" s="3">
        <f t="shared" ref="AF2138:AF2157" si="53">SUM(E2138:J2138)</f>
        <v>20</v>
      </c>
      <c r="AG2138" s="3">
        <f>_xlfn.ISOWEEKNUM(EDF[[#This Row],[Date]])</f>
        <v>7</v>
      </c>
      <c r="AH2138" s="3">
        <f>YEAR(EDF[[#This Row],[Date]])</f>
        <v>2024</v>
      </c>
      <c r="AI2138" s="3"/>
      <c r="AJ2138" s="3"/>
      <c r="AK2138" s="3"/>
    </row>
    <row r="2139" spans="1:37" x14ac:dyDescent="0.2">
      <c r="A2139" s="1">
        <v>45336.405729166669</v>
      </c>
      <c r="B2139" s="3" t="s">
        <v>106</v>
      </c>
      <c r="C2139" s="2">
        <v>45336</v>
      </c>
      <c r="D2139" s="3" t="s">
        <v>344</v>
      </c>
      <c r="E2139" s="3">
        <v>4</v>
      </c>
      <c r="F2139" s="3">
        <v>4</v>
      </c>
      <c r="G2139" s="3">
        <v>3</v>
      </c>
      <c r="H2139" s="3">
        <v>4</v>
      </c>
      <c r="I2139" s="3">
        <v>4</v>
      </c>
      <c r="J2139" s="3">
        <v>4</v>
      </c>
      <c r="K2139" s="3"/>
      <c r="L2139" s="3"/>
      <c r="M2139" s="3"/>
      <c r="N2139" s="3"/>
      <c r="O2139" s="3"/>
      <c r="P2139" s="3"/>
      <c r="Q2139" s="3"/>
      <c r="R2139" s="3"/>
      <c r="S2139" s="3"/>
      <c r="T2139" s="3"/>
      <c r="U2139" s="3"/>
      <c r="V2139" s="3"/>
      <c r="W2139" s="3"/>
      <c r="X2139" s="3"/>
      <c r="Y2139" s="3"/>
      <c r="Z2139" s="3"/>
      <c r="AA2139" s="3"/>
      <c r="AB2139" s="3"/>
      <c r="AC2139" s="3"/>
      <c r="AD2139" s="3"/>
      <c r="AE2139" s="3"/>
      <c r="AF2139" s="3">
        <f t="shared" si="53"/>
        <v>23</v>
      </c>
      <c r="AG2139" s="3">
        <f>_xlfn.ISOWEEKNUM(EDF[[#This Row],[Date]])</f>
        <v>7</v>
      </c>
      <c r="AH2139" s="3">
        <f>YEAR(EDF[[#This Row],[Date]])</f>
        <v>2024</v>
      </c>
      <c r="AI2139" s="3"/>
      <c r="AJ2139" s="3"/>
      <c r="AK2139" s="3"/>
    </row>
    <row r="2140" spans="1:37" x14ac:dyDescent="0.2">
      <c r="A2140" s="1">
        <v>45336.407280092593</v>
      </c>
      <c r="B2140" s="3" t="s">
        <v>191</v>
      </c>
      <c r="C2140" s="2">
        <v>45336</v>
      </c>
      <c r="D2140" s="3" t="s">
        <v>343</v>
      </c>
      <c r="E2140" s="3">
        <v>4</v>
      </c>
      <c r="F2140" s="3">
        <v>4</v>
      </c>
      <c r="G2140" s="3">
        <v>4</v>
      </c>
      <c r="H2140" s="3">
        <v>3</v>
      </c>
      <c r="I2140" s="3">
        <v>4</v>
      </c>
      <c r="J2140" s="3">
        <v>4</v>
      </c>
      <c r="K2140" s="3" t="s">
        <v>617</v>
      </c>
      <c r="L2140" s="3"/>
      <c r="M2140" s="3"/>
      <c r="N2140" s="3"/>
      <c r="O2140" s="3"/>
      <c r="P2140" s="3"/>
      <c r="Q2140" s="3"/>
      <c r="R2140" s="3"/>
      <c r="S2140" s="3"/>
      <c r="T2140" s="3"/>
      <c r="U2140" s="3"/>
      <c r="V2140" s="3"/>
      <c r="W2140" s="3"/>
      <c r="X2140" s="3"/>
      <c r="Y2140" s="3"/>
      <c r="Z2140" s="3"/>
      <c r="AA2140" s="3"/>
      <c r="AB2140" s="3"/>
      <c r="AC2140" s="3"/>
      <c r="AD2140" s="3"/>
      <c r="AE2140" s="3"/>
      <c r="AF2140" s="3">
        <f t="shared" si="53"/>
        <v>23</v>
      </c>
      <c r="AG2140" s="3">
        <f>_xlfn.ISOWEEKNUM(EDF[[#This Row],[Date]])</f>
        <v>7</v>
      </c>
      <c r="AH2140" s="3">
        <f>YEAR(EDF[[#This Row],[Date]])</f>
        <v>2024</v>
      </c>
      <c r="AI2140" s="3"/>
      <c r="AJ2140" s="3"/>
      <c r="AK2140" s="3"/>
    </row>
    <row r="2141" spans="1:37" x14ac:dyDescent="0.2">
      <c r="A2141" s="1">
        <v>45336.413113425922</v>
      </c>
      <c r="B2141" s="3" t="s">
        <v>414</v>
      </c>
      <c r="C2141" s="2">
        <v>45336</v>
      </c>
      <c r="D2141" s="3" t="s">
        <v>334</v>
      </c>
      <c r="E2141" s="3">
        <v>4</v>
      </c>
      <c r="F2141" s="3">
        <v>3</v>
      </c>
      <c r="G2141" s="3">
        <v>5</v>
      </c>
      <c r="H2141" s="3">
        <v>3</v>
      </c>
      <c r="I2141" s="3">
        <v>5</v>
      </c>
      <c r="J2141" s="3">
        <v>5</v>
      </c>
      <c r="K2141" s="3"/>
      <c r="L2141" s="3">
        <v>4</v>
      </c>
      <c r="M2141" s="3"/>
      <c r="N2141" s="3"/>
      <c r="O2141" s="3"/>
      <c r="P2141" s="3"/>
      <c r="Q2141" s="3"/>
      <c r="R2141" s="3"/>
      <c r="S2141" s="3"/>
      <c r="T2141" s="3"/>
      <c r="U2141" s="3"/>
      <c r="V2141" s="3"/>
      <c r="W2141" s="3"/>
      <c r="X2141" s="3"/>
      <c r="Y2141" s="3"/>
      <c r="Z2141" s="3"/>
      <c r="AA2141" s="3" t="s">
        <v>339</v>
      </c>
      <c r="AB2141" s="3"/>
      <c r="AC2141" s="3" t="s">
        <v>335</v>
      </c>
      <c r="AD2141" s="3"/>
      <c r="AE2141" s="3"/>
      <c r="AF2141" s="3">
        <f t="shared" si="53"/>
        <v>25</v>
      </c>
      <c r="AG2141" s="3">
        <f>_xlfn.ISOWEEKNUM(EDF[[#This Row],[Date]])</f>
        <v>7</v>
      </c>
      <c r="AH2141" s="3">
        <f>YEAR(EDF[[#This Row],[Date]])</f>
        <v>2024</v>
      </c>
      <c r="AI2141" s="3"/>
      <c r="AJ2141" s="3"/>
      <c r="AK2141" s="3"/>
    </row>
    <row r="2142" spans="1:37" x14ac:dyDescent="0.2">
      <c r="A2142" s="1">
        <v>45336.436284722222</v>
      </c>
      <c r="B2142" s="3" t="s">
        <v>78</v>
      </c>
      <c r="C2142" s="2">
        <v>45336</v>
      </c>
      <c r="D2142" s="3" t="s">
        <v>334</v>
      </c>
      <c r="E2142" s="3">
        <v>1</v>
      </c>
      <c r="F2142" s="3">
        <v>1</v>
      </c>
      <c r="G2142" s="3">
        <v>3</v>
      </c>
      <c r="H2142" s="3">
        <v>2</v>
      </c>
      <c r="I2142" s="3">
        <v>2</v>
      </c>
      <c r="J2142" s="3">
        <v>4</v>
      </c>
      <c r="K2142" s="3"/>
      <c r="L2142" s="3">
        <v>4</v>
      </c>
      <c r="M2142" s="3"/>
      <c r="N2142" s="3"/>
      <c r="O2142" s="3"/>
      <c r="P2142" s="3"/>
      <c r="Q2142" s="3"/>
      <c r="R2142" s="3"/>
      <c r="S2142" s="3"/>
      <c r="T2142" s="3"/>
      <c r="U2142" s="3"/>
      <c r="V2142" s="3" t="s">
        <v>339</v>
      </c>
      <c r="W2142" s="3"/>
      <c r="X2142" s="3"/>
      <c r="Y2142" s="3"/>
      <c r="Z2142" s="3"/>
      <c r="AA2142" s="3"/>
      <c r="AB2142" s="3"/>
      <c r="AC2142" s="3"/>
      <c r="AD2142" s="3"/>
      <c r="AE2142" s="3"/>
      <c r="AF2142" s="3">
        <f t="shared" si="53"/>
        <v>13</v>
      </c>
      <c r="AG2142" s="3">
        <f>_xlfn.ISOWEEKNUM(EDF[[#This Row],[Date]])</f>
        <v>7</v>
      </c>
      <c r="AH2142" s="3">
        <f>YEAR(EDF[[#This Row],[Date]])</f>
        <v>2024</v>
      </c>
      <c r="AI2142" s="3"/>
      <c r="AJ2142" s="3"/>
      <c r="AK2142" s="3"/>
    </row>
    <row r="2143" spans="1:37" x14ac:dyDescent="0.2">
      <c r="A2143" s="1">
        <v>45336.456967592596</v>
      </c>
      <c r="B2143" s="3" t="s">
        <v>112</v>
      </c>
      <c r="C2143" s="2">
        <v>45336</v>
      </c>
      <c r="D2143" s="3" t="s">
        <v>334</v>
      </c>
      <c r="E2143" s="3">
        <v>3</v>
      </c>
      <c r="F2143" s="3">
        <v>3</v>
      </c>
      <c r="G2143" s="3">
        <v>2</v>
      </c>
      <c r="H2143" s="3">
        <v>2</v>
      </c>
      <c r="I2143" s="3">
        <v>3</v>
      </c>
      <c r="J2143" s="3">
        <v>3</v>
      </c>
      <c r="K2143" s="3"/>
      <c r="L2143" s="3"/>
      <c r="M2143" s="3"/>
      <c r="N2143" s="3"/>
      <c r="O2143" s="3"/>
      <c r="P2143" s="3"/>
      <c r="Q2143" s="3"/>
      <c r="R2143" s="3"/>
      <c r="S2143" s="3"/>
      <c r="T2143" s="3"/>
      <c r="U2143" s="3"/>
      <c r="V2143" s="3"/>
      <c r="W2143" s="3"/>
      <c r="X2143" s="3"/>
      <c r="Y2143" s="3"/>
      <c r="Z2143" s="3"/>
      <c r="AA2143" s="3"/>
      <c r="AB2143" s="3"/>
      <c r="AC2143" s="3"/>
      <c r="AD2143" s="3"/>
      <c r="AE2143" s="3"/>
      <c r="AF2143" s="3">
        <f t="shared" si="53"/>
        <v>16</v>
      </c>
      <c r="AG2143" s="3">
        <f>_xlfn.ISOWEEKNUM(EDF[[#This Row],[Date]])</f>
        <v>7</v>
      </c>
      <c r="AH2143" s="3">
        <f>YEAR(EDF[[#This Row],[Date]])</f>
        <v>2024</v>
      </c>
      <c r="AI2143" s="3"/>
      <c r="AJ2143" s="3"/>
      <c r="AK2143" s="3"/>
    </row>
    <row r="2144" spans="1:37" x14ac:dyDescent="0.2">
      <c r="A2144" s="1">
        <v>45336.457442129627</v>
      </c>
      <c r="B2144" s="3" t="s">
        <v>93</v>
      </c>
      <c r="C2144" s="2">
        <v>45336</v>
      </c>
      <c r="D2144" s="3" t="s">
        <v>343</v>
      </c>
      <c r="E2144" s="3">
        <v>3</v>
      </c>
      <c r="F2144" s="3">
        <v>3</v>
      </c>
      <c r="G2144" s="3">
        <v>2</v>
      </c>
      <c r="H2144" s="3">
        <v>3</v>
      </c>
      <c r="I2144" s="3">
        <v>4</v>
      </c>
      <c r="J2144" s="3">
        <v>4</v>
      </c>
      <c r="K2144" s="3"/>
      <c r="L2144" s="3"/>
      <c r="M2144" s="3"/>
      <c r="N2144" s="3"/>
      <c r="O2144" s="3"/>
      <c r="P2144" s="3"/>
      <c r="Q2144" s="3"/>
      <c r="R2144" s="3"/>
      <c r="S2144" s="3"/>
      <c r="T2144" s="3"/>
      <c r="U2144" s="3"/>
      <c r="V2144" s="3"/>
      <c r="W2144" s="3"/>
      <c r="X2144" s="3"/>
      <c r="Y2144" s="3"/>
      <c r="Z2144" s="3"/>
      <c r="AA2144" s="3"/>
      <c r="AB2144" s="3"/>
      <c r="AC2144" s="3"/>
      <c r="AD2144" s="3"/>
      <c r="AE2144" s="3"/>
      <c r="AF2144" s="3">
        <f t="shared" si="53"/>
        <v>19</v>
      </c>
      <c r="AG2144" s="3">
        <f>_xlfn.ISOWEEKNUM(EDF[[#This Row],[Date]])</f>
        <v>7</v>
      </c>
      <c r="AH2144" s="3">
        <f>YEAR(EDF[[#This Row],[Date]])</f>
        <v>2024</v>
      </c>
      <c r="AI2144" s="3"/>
      <c r="AJ2144" s="3"/>
      <c r="AK2144" s="3"/>
    </row>
    <row r="2145" spans="1:37" x14ac:dyDescent="0.2">
      <c r="A2145" s="1">
        <v>45336.45784722222</v>
      </c>
      <c r="B2145" s="3" t="s">
        <v>244</v>
      </c>
      <c r="C2145" s="2">
        <v>45336</v>
      </c>
      <c r="D2145" s="3" t="s">
        <v>343</v>
      </c>
      <c r="E2145" s="3">
        <v>3</v>
      </c>
      <c r="F2145" s="3">
        <v>3</v>
      </c>
      <c r="G2145" s="3">
        <v>3</v>
      </c>
      <c r="H2145" s="3">
        <v>3</v>
      </c>
      <c r="I2145" s="3">
        <v>3</v>
      </c>
      <c r="J2145" s="3">
        <v>3</v>
      </c>
      <c r="K2145" s="3"/>
      <c r="L2145" s="3">
        <v>5</v>
      </c>
      <c r="M2145" s="3"/>
      <c r="N2145" s="3"/>
      <c r="O2145" s="3" t="s">
        <v>339</v>
      </c>
      <c r="P2145" s="3"/>
      <c r="Q2145" s="3"/>
      <c r="R2145" s="3"/>
      <c r="S2145" s="3"/>
      <c r="T2145" s="3"/>
      <c r="U2145" s="3"/>
      <c r="V2145" s="3"/>
      <c r="W2145" s="3"/>
      <c r="X2145" s="3" t="s">
        <v>339</v>
      </c>
      <c r="Y2145" s="3"/>
      <c r="Z2145" s="3"/>
      <c r="AA2145" s="3"/>
      <c r="AB2145" s="3"/>
      <c r="AC2145" s="3"/>
      <c r="AD2145" s="3"/>
      <c r="AE2145" s="3"/>
      <c r="AF2145" s="3">
        <f t="shared" si="53"/>
        <v>18</v>
      </c>
      <c r="AG2145" s="3">
        <f>_xlfn.ISOWEEKNUM(EDF[[#This Row],[Date]])</f>
        <v>7</v>
      </c>
      <c r="AH2145" s="3">
        <f>YEAR(EDF[[#This Row],[Date]])</f>
        <v>2024</v>
      </c>
      <c r="AI2145" s="3"/>
      <c r="AJ2145" s="3"/>
      <c r="AK2145" s="3"/>
    </row>
    <row r="2146" spans="1:37" x14ac:dyDescent="0.2">
      <c r="A2146" s="1">
        <v>45336.520682870374</v>
      </c>
      <c r="B2146" s="3" t="s">
        <v>87</v>
      </c>
      <c r="C2146" s="2">
        <v>45336</v>
      </c>
      <c r="D2146" s="3" t="s">
        <v>334</v>
      </c>
      <c r="E2146" s="3">
        <v>5</v>
      </c>
      <c r="F2146" s="3">
        <v>4</v>
      </c>
      <c r="G2146" s="3">
        <v>4</v>
      </c>
      <c r="H2146" s="3">
        <v>4</v>
      </c>
      <c r="I2146" s="3">
        <v>4</v>
      </c>
      <c r="J2146" s="3">
        <v>4</v>
      </c>
      <c r="K2146" s="3"/>
      <c r="L2146" s="3"/>
      <c r="M2146" s="3"/>
      <c r="N2146" s="3"/>
      <c r="O2146" s="3"/>
      <c r="P2146" s="3"/>
      <c r="Q2146" s="3"/>
      <c r="R2146" s="3"/>
      <c r="S2146" s="3"/>
      <c r="T2146" s="3"/>
      <c r="U2146" s="3"/>
      <c r="V2146" s="3"/>
      <c r="W2146" s="3"/>
      <c r="X2146" s="3"/>
      <c r="Y2146" s="3"/>
      <c r="Z2146" s="3"/>
      <c r="AA2146" s="3"/>
      <c r="AB2146" s="3"/>
      <c r="AC2146" s="3"/>
      <c r="AD2146" s="3"/>
      <c r="AE2146" s="3"/>
      <c r="AF2146" s="3">
        <f t="shared" si="53"/>
        <v>25</v>
      </c>
      <c r="AG2146" s="3">
        <f>_xlfn.ISOWEEKNUM(EDF[[#This Row],[Date]])</f>
        <v>7</v>
      </c>
      <c r="AH2146" s="3">
        <f>YEAR(EDF[[#This Row],[Date]])</f>
        <v>2024</v>
      </c>
      <c r="AI2146" s="3"/>
      <c r="AJ2146" s="3"/>
      <c r="AK2146" s="3"/>
    </row>
    <row r="2147" spans="1:37" x14ac:dyDescent="0.2">
      <c r="A2147" s="1">
        <v>45336.586284722223</v>
      </c>
      <c r="B2147" s="3" t="s">
        <v>77</v>
      </c>
      <c r="C2147" s="2">
        <v>45336</v>
      </c>
      <c r="D2147" s="3" t="s">
        <v>344</v>
      </c>
      <c r="E2147" s="3">
        <v>4</v>
      </c>
      <c r="F2147" s="3">
        <v>2</v>
      </c>
      <c r="G2147" s="3">
        <v>2</v>
      </c>
      <c r="H2147" s="3">
        <v>3</v>
      </c>
      <c r="I2147" s="3">
        <v>3</v>
      </c>
      <c r="J2147" s="3">
        <v>4</v>
      </c>
      <c r="K2147" s="3"/>
      <c r="L2147" s="3">
        <v>3</v>
      </c>
      <c r="M2147" s="3"/>
      <c r="N2147" s="3"/>
      <c r="O2147" s="3"/>
      <c r="P2147" s="3"/>
      <c r="Q2147" s="3"/>
      <c r="R2147" s="3"/>
      <c r="S2147" s="3"/>
      <c r="T2147" s="3"/>
      <c r="U2147" s="3"/>
      <c r="V2147" s="3"/>
      <c r="W2147" s="3"/>
      <c r="X2147" s="3"/>
      <c r="Y2147" s="3"/>
      <c r="Z2147" s="3"/>
      <c r="AA2147" s="3"/>
      <c r="AB2147" s="3" t="s">
        <v>339</v>
      </c>
      <c r="AC2147" s="3"/>
      <c r="AD2147" s="3"/>
      <c r="AE2147" s="3"/>
      <c r="AF2147" s="3">
        <f t="shared" si="53"/>
        <v>18</v>
      </c>
      <c r="AG2147" s="3">
        <f>_xlfn.ISOWEEKNUM(EDF[[#This Row],[Date]])</f>
        <v>7</v>
      </c>
      <c r="AH2147" s="3">
        <f>YEAR(EDF[[#This Row],[Date]])</f>
        <v>2024</v>
      </c>
      <c r="AI2147" s="3"/>
      <c r="AJ2147" s="3"/>
      <c r="AK2147" s="3"/>
    </row>
    <row r="2148" spans="1:37" x14ac:dyDescent="0.2">
      <c r="A2148" s="1">
        <v>45336.605104166665</v>
      </c>
      <c r="B2148" s="3" t="s">
        <v>193</v>
      </c>
      <c r="C2148" s="2">
        <v>45336</v>
      </c>
      <c r="D2148" s="3" t="s">
        <v>336</v>
      </c>
      <c r="E2148" s="3">
        <v>5</v>
      </c>
      <c r="F2148" s="3">
        <v>4</v>
      </c>
      <c r="G2148" s="3">
        <v>5</v>
      </c>
      <c r="H2148" s="3">
        <v>4</v>
      </c>
      <c r="I2148" s="3">
        <v>4</v>
      </c>
      <c r="J2148" s="3">
        <v>4</v>
      </c>
      <c r="K2148" s="3"/>
      <c r="L2148" s="3">
        <v>1</v>
      </c>
      <c r="M2148" s="3"/>
      <c r="N2148" s="3"/>
      <c r="O2148" s="3"/>
      <c r="P2148" s="3"/>
      <c r="Q2148" s="3"/>
      <c r="R2148" s="3"/>
      <c r="S2148" s="3"/>
      <c r="T2148" s="3"/>
      <c r="U2148" s="3"/>
      <c r="V2148" s="3"/>
      <c r="W2148" s="3" t="s">
        <v>337</v>
      </c>
      <c r="X2148" s="3"/>
      <c r="Y2148" s="3"/>
      <c r="Z2148" s="3"/>
      <c r="AA2148" s="3"/>
      <c r="AB2148" s="3"/>
      <c r="AC2148" s="3"/>
      <c r="AD2148" s="3"/>
      <c r="AE2148" s="3"/>
      <c r="AF2148" s="3">
        <f t="shared" si="53"/>
        <v>26</v>
      </c>
      <c r="AG2148" s="3">
        <f>_xlfn.ISOWEEKNUM(EDF[[#This Row],[Date]])</f>
        <v>7</v>
      </c>
      <c r="AH2148" s="3">
        <f>YEAR(EDF[[#This Row],[Date]])</f>
        <v>2024</v>
      </c>
      <c r="AI2148" s="3"/>
      <c r="AJ2148" s="3"/>
      <c r="AK2148" s="3"/>
    </row>
    <row r="2149" spans="1:37" x14ac:dyDescent="0.2">
      <c r="A2149" s="1">
        <v>45336.621319444443</v>
      </c>
      <c r="B2149" s="3" t="s">
        <v>80</v>
      </c>
      <c r="C2149" s="2">
        <v>45336</v>
      </c>
      <c r="D2149" s="3" t="s">
        <v>344</v>
      </c>
      <c r="E2149" s="3">
        <v>3</v>
      </c>
      <c r="F2149" s="3">
        <v>2</v>
      </c>
      <c r="G2149" s="3">
        <v>3</v>
      </c>
      <c r="H2149" s="3">
        <v>3</v>
      </c>
      <c r="I2149" s="3">
        <v>2</v>
      </c>
      <c r="J2149" s="3">
        <v>4</v>
      </c>
      <c r="K2149" s="3" t="s">
        <v>69</v>
      </c>
      <c r="L2149" s="3"/>
      <c r="M2149" s="3"/>
      <c r="N2149" s="3"/>
      <c r="O2149" s="3"/>
      <c r="P2149" s="3"/>
      <c r="Q2149" s="3"/>
      <c r="R2149" s="3"/>
      <c r="S2149" s="3"/>
      <c r="T2149" s="3"/>
      <c r="U2149" s="3"/>
      <c r="V2149" s="3"/>
      <c r="W2149" s="3"/>
      <c r="X2149" s="3"/>
      <c r="Y2149" s="3"/>
      <c r="Z2149" s="3"/>
      <c r="AA2149" s="3"/>
      <c r="AB2149" s="3"/>
      <c r="AC2149" s="3"/>
      <c r="AD2149" s="3"/>
      <c r="AE2149" s="3"/>
      <c r="AF2149" s="3">
        <f t="shared" si="53"/>
        <v>17</v>
      </c>
      <c r="AG2149" s="3">
        <f>_xlfn.ISOWEEKNUM(EDF[[#This Row],[Date]])</f>
        <v>7</v>
      </c>
      <c r="AH2149" s="3">
        <f>YEAR(EDF[[#This Row],[Date]])</f>
        <v>2024</v>
      </c>
      <c r="AI2149" s="3"/>
      <c r="AJ2149" s="3"/>
      <c r="AK2149" s="3"/>
    </row>
    <row r="2150" spans="1:37" x14ac:dyDescent="0.2">
      <c r="A2150" s="1">
        <v>45336.69976851852</v>
      </c>
      <c r="B2150" s="3" t="s">
        <v>243</v>
      </c>
      <c r="C2150" s="2">
        <v>45336</v>
      </c>
      <c r="D2150" s="3" t="s">
        <v>334</v>
      </c>
      <c r="E2150" s="3">
        <v>4</v>
      </c>
      <c r="F2150" s="3">
        <v>4</v>
      </c>
      <c r="G2150" s="3">
        <v>4</v>
      </c>
      <c r="H2150" s="3">
        <v>3</v>
      </c>
      <c r="I2150" s="3">
        <v>3</v>
      </c>
      <c r="J2150" s="3">
        <v>3</v>
      </c>
      <c r="K2150" s="3"/>
      <c r="L2150" s="3"/>
      <c r="M2150" s="3"/>
      <c r="N2150" s="3"/>
      <c r="O2150" s="3"/>
      <c r="P2150" s="3"/>
      <c r="Q2150" s="3"/>
      <c r="R2150" s="3"/>
      <c r="S2150" s="3"/>
      <c r="T2150" s="3"/>
      <c r="U2150" s="3"/>
      <c r="V2150" s="3"/>
      <c r="W2150" s="3"/>
      <c r="X2150" s="3"/>
      <c r="Y2150" s="3"/>
      <c r="Z2150" s="3"/>
      <c r="AA2150" s="3"/>
      <c r="AB2150" s="3"/>
      <c r="AC2150" s="3"/>
      <c r="AD2150" s="3"/>
      <c r="AE2150" s="3"/>
      <c r="AF2150" s="3">
        <f t="shared" si="53"/>
        <v>21</v>
      </c>
      <c r="AG2150" s="3">
        <f>_xlfn.ISOWEEKNUM(EDF[[#This Row],[Date]])</f>
        <v>7</v>
      </c>
      <c r="AH2150" s="3">
        <f>YEAR(EDF[[#This Row],[Date]])</f>
        <v>2024</v>
      </c>
      <c r="AI2150" s="3"/>
      <c r="AJ2150" s="3"/>
      <c r="AK2150" s="3"/>
    </row>
    <row r="2151" spans="1:37" x14ac:dyDescent="0.2">
      <c r="A2151" s="1">
        <v>45336.699849537035</v>
      </c>
      <c r="B2151" s="3" t="s">
        <v>230</v>
      </c>
      <c r="C2151" s="2">
        <v>45336</v>
      </c>
      <c r="D2151" s="3" t="s">
        <v>336</v>
      </c>
      <c r="E2151" s="3">
        <v>5</v>
      </c>
      <c r="F2151" s="3">
        <v>4</v>
      </c>
      <c r="G2151" s="3">
        <v>4</v>
      </c>
      <c r="H2151" s="3">
        <v>3</v>
      </c>
      <c r="I2151" s="3">
        <v>4</v>
      </c>
      <c r="J2151" s="3">
        <v>4</v>
      </c>
      <c r="K2151" s="3"/>
      <c r="L2151" s="3"/>
      <c r="M2151" s="3"/>
      <c r="N2151" s="3"/>
      <c r="O2151" s="3"/>
      <c r="P2151" s="3"/>
      <c r="Q2151" s="3"/>
      <c r="R2151" s="3"/>
      <c r="S2151" s="3"/>
      <c r="T2151" s="3"/>
      <c r="U2151" s="3"/>
      <c r="V2151" s="3"/>
      <c r="W2151" s="3"/>
      <c r="X2151" s="3"/>
      <c r="Y2151" s="3"/>
      <c r="Z2151" s="3"/>
      <c r="AA2151" s="3"/>
      <c r="AB2151" s="3"/>
      <c r="AC2151" s="3"/>
      <c r="AD2151" s="3"/>
      <c r="AE2151" s="3"/>
      <c r="AF2151" s="3">
        <f t="shared" si="53"/>
        <v>24</v>
      </c>
      <c r="AG2151" s="3">
        <f>_xlfn.ISOWEEKNUM(EDF[[#This Row],[Date]])</f>
        <v>7</v>
      </c>
      <c r="AH2151" s="3">
        <f>YEAR(EDF[[#This Row],[Date]])</f>
        <v>2024</v>
      </c>
      <c r="AI2151" s="3"/>
      <c r="AJ2151" s="3"/>
      <c r="AK2151" s="3"/>
    </row>
    <row r="2152" spans="1:37" x14ac:dyDescent="0.2">
      <c r="A2152" s="1">
        <v>45336.70008101852</v>
      </c>
      <c r="B2152" s="3" t="s">
        <v>131</v>
      </c>
      <c r="C2152" s="2">
        <v>45336</v>
      </c>
      <c r="D2152" s="3" t="s">
        <v>343</v>
      </c>
      <c r="E2152" s="3">
        <v>3</v>
      </c>
      <c r="F2152" s="3">
        <v>3</v>
      </c>
      <c r="G2152" s="3">
        <v>3</v>
      </c>
      <c r="H2152" s="3">
        <v>2</v>
      </c>
      <c r="I2152" s="3">
        <v>3</v>
      </c>
      <c r="J2152" s="3">
        <v>3</v>
      </c>
      <c r="K2152" s="3"/>
      <c r="L2152" s="3"/>
      <c r="M2152" s="3"/>
      <c r="N2152" s="3"/>
      <c r="O2152" s="3"/>
      <c r="P2152" s="3"/>
      <c r="Q2152" s="3"/>
      <c r="R2152" s="3"/>
      <c r="S2152" s="3"/>
      <c r="T2152" s="3"/>
      <c r="U2152" s="3"/>
      <c r="V2152" s="3"/>
      <c r="W2152" s="3"/>
      <c r="X2152" s="3"/>
      <c r="Y2152" s="3"/>
      <c r="Z2152" s="3"/>
      <c r="AA2152" s="3"/>
      <c r="AB2152" s="3"/>
      <c r="AC2152" s="3"/>
      <c r="AD2152" s="3"/>
      <c r="AE2152" s="3" t="s">
        <v>618</v>
      </c>
      <c r="AF2152" s="3">
        <f t="shared" si="53"/>
        <v>17</v>
      </c>
      <c r="AG2152" s="3">
        <f>_xlfn.ISOWEEKNUM(EDF[[#This Row],[Date]])</f>
        <v>7</v>
      </c>
      <c r="AH2152" s="3">
        <f>YEAR(EDF[[#This Row],[Date]])</f>
        <v>2024</v>
      </c>
      <c r="AI2152" s="3"/>
      <c r="AJ2152" s="3"/>
      <c r="AK2152" s="3"/>
    </row>
    <row r="2153" spans="1:37" x14ac:dyDescent="0.2">
      <c r="A2153" s="1">
        <v>45336.700231481482</v>
      </c>
      <c r="B2153" s="3" t="s">
        <v>168</v>
      </c>
      <c r="C2153" s="2">
        <v>45336</v>
      </c>
      <c r="D2153" s="3" t="s">
        <v>343</v>
      </c>
      <c r="E2153" s="3">
        <v>3</v>
      </c>
      <c r="F2153" s="3">
        <v>2</v>
      </c>
      <c r="G2153" s="3">
        <v>3</v>
      </c>
      <c r="H2153" s="3">
        <v>4</v>
      </c>
      <c r="I2153" s="3">
        <v>4</v>
      </c>
      <c r="J2153" s="3">
        <v>5</v>
      </c>
      <c r="K2153" s="3" t="s">
        <v>213</v>
      </c>
      <c r="L2153" s="3"/>
      <c r="M2153" s="3"/>
      <c r="N2153" s="3"/>
      <c r="O2153" s="3"/>
      <c r="P2153" s="3"/>
      <c r="Q2153" s="3"/>
      <c r="R2153" s="3"/>
      <c r="S2153" s="3"/>
      <c r="T2153" s="3"/>
      <c r="U2153" s="3"/>
      <c r="V2153" s="3"/>
      <c r="W2153" s="3"/>
      <c r="X2153" s="3"/>
      <c r="Y2153" s="3"/>
      <c r="Z2153" s="3"/>
      <c r="AA2153" s="3"/>
      <c r="AB2153" s="3"/>
      <c r="AC2153" s="3"/>
      <c r="AD2153" s="3"/>
      <c r="AE2153" s="3"/>
      <c r="AF2153" s="3">
        <f t="shared" si="53"/>
        <v>21</v>
      </c>
      <c r="AG2153" s="3">
        <f>_xlfn.ISOWEEKNUM(EDF[[#This Row],[Date]])</f>
        <v>7</v>
      </c>
      <c r="AH2153" s="3">
        <f>YEAR(EDF[[#This Row],[Date]])</f>
        <v>2024</v>
      </c>
      <c r="AI2153" s="3"/>
      <c r="AJ2153" s="3"/>
      <c r="AK2153" s="3"/>
    </row>
    <row r="2154" spans="1:37" x14ac:dyDescent="0.2">
      <c r="A2154" s="1">
        <v>45336.702013888891</v>
      </c>
      <c r="B2154" s="3" t="s">
        <v>83</v>
      </c>
      <c r="C2154" s="2">
        <v>45336</v>
      </c>
      <c r="D2154" s="3" t="s">
        <v>343</v>
      </c>
      <c r="E2154" s="3">
        <v>5</v>
      </c>
      <c r="F2154" s="3">
        <v>4</v>
      </c>
      <c r="G2154" s="3">
        <v>4</v>
      </c>
      <c r="H2154" s="3">
        <v>3</v>
      </c>
      <c r="I2154" s="3">
        <v>4</v>
      </c>
      <c r="J2154" s="3">
        <v>4</v>
      </c>
      <c r="K2154" s="3"/>
      <c r="L2154" s="3"/>
      <c r="M2154" s="3"/>
      <c r="N2154" s="3"/>
      <c r="O2154" s="3"/>
      <c r="P2154" s="3"/>
      <c r="Q2154" s="3"/>
      <c r="R2154" s="3"/>
      <c r="S2154" s="3"/>
      <c r="T2154" s="3"/>
      <c r="U2154" s="3"/>
      <c r="V2154" s="3"/>
      <c r="W2154" s="3"/>
      <c r="X2154" s="3"/>
      <c r="Y2154" s="3"/>
      <c r="Z2154" s="3"/>
      <c r="AA2154" s="3"/>
      <c r="AB2154" s="3"/>
      <c r="AC2154" s="3"/>
      <c r="AD2154" s="3"/>
      <c r="AE2154" s="3"/>
      <c r="AF2154" s="3">
        <f t="shared" si="53"/>
        <v>24</v>
      </c>
      <c r="AG2154" s="3">
        <f>_xlfn.ISOWEEKNUM(EDF[[#This Row],[Date]])</f>
        <v>7</v>
      </c>
      <c r="AH2154" s="3">
        <f>YEAR(EDF[[#This Row],[Date]])</f>
        <v>2024</v>
      </c>
      <c r="AI2154" s="3"/>
      <c r="AJ2154" s="3"/>
      <c r="AK2154" s="3"/>
    </row>
    <row r="2155" spans="1:37" x14ac:dyDescent="0.2">
      <c r="A2155" s="1">
        <v>45336.702557870369</v>
      </c>
      <c r="B2155" s="3" t="s">
        <v>192</v>
      </c>
      <c r="C2155" s="2">
        <v>45336</v>
      </c>
      <c r="D2155" s="3" t="s">
        <v>334</v>
      </c>
      <c r="E2155" s="3">
        <v>3</v>
      </c>
      <c r="F2155" s="3">
        <v>3</v>
      </c>
      <c r="G2155" s="3">
        <v>3</v>
      </c>
      <c r="H2155" s="3">
        <v>3</v>
      </c>
      <c r="I2155" s="3">
        <v>4</v>
      </c>
      <c r="J2155" s="3">
        <v>4</v>
      </c>
      <c r="K2155" s="3"/>
      <c r="L2155" s="3"/>
      <c r="M2155" s="3"/>
      <c r="N2155" s="3"/>
      <c r="O2155" s="3"/>
      <c r="P2155" s="3"/>
      <c r="Q2155" s="3"/>
      <c r="R2155" s="3"/>
      <c r="S2155" s="3"/>
      <c r="T2155" s="3"/>
      <c r="U2155" s="3"/>
      <c r="V2155" s="3"/>
      <c r="W2155" s="3"/>
      <c r="X2155" s="3"/>
      <c r="Y2155" s="3"/>
      <c r="Z2155" s="3"/>
      <c r="AA2155" s="3"/>
      <c r="AB2155" s="3"/>
      <c r="AC2155" s="3"/>
      <c r="AD2155" s="3"/>
      <c r="AE2155" s="3"/>
      <c r="AF2155" s="3">
        <f t="shared" si="53"/>
        <v>20</v>
      </c>
      <c r="AG2155" s="3">
        <f>_xlfn.ISOWEEKNUM(EDF[[#This Row],[Date]])</f>
        <v>7</v>
      </c>
      <c r="AH2155" s="3">
        <f>YEAR(EDF[[#This Row],[Date]])</f>
        <v>2024</v>
      </c>
      <c r="AI2155" s="3"/>
      <c r="AJ2155" s="3"/>
      <c r="AK2155" s="3"/>
    </row>
    <row r="2156" spans="1:37" x14ac:dyDescent="0.2">
      <c r="A2156" s="1">
        <v>45336.720393518517</v>
      </c>
      <c r="B2156" s="3" t="s">
        <v>496</v>
      </c>
      <c r="C2156" s="2">
        <v>45336</v>
      </c>
      <c r="D2156" s="3" t="s">
        <v>334</v>
      </c>
      <c r="E2156" s="3">
        <v>3</v>
      </c>
      <c r="F2156" s="3">
        <v>3</v>
      </c>
      <c r="G2156" s="3">
        <v>3</v>
      </c>
      <c r="H2156" s="3">
        <v>3</v>
      </c>
      <c r="I2156" s="3">
        <v>3</v>
      </c>
      <c r="J2156" s="3">
        <v>3</v>
      </c>
      <c r="K2156" s="3"/>
      <c r="L2156" s="3">
        <v>5</v>
      </c>
      <c r="M2156" s="3"/>
      <c r="N2156" s="3"/>
      <c r="O2156" s="3"/>
      <c r="P2156" s="3"/>
      <c r="Q2156" s="3"/>
      <c r="R2156" s="3"/>
      <c r="S2156" s="3"/>
      <c r="T2156" s="3"/>
      <c r="U2156" s="3"/>
      <c r="V2156" s="3"/>
      <c r="W2156" s="3"/>
      <c r="X2156" s="3"/>
      <c r="Y2156" s="3"/>
      <c r="Z2156" s="3"/>
      <c r="AA2156" s="3"/>
      <c r="AB2156" s="3"/>
      <c r="AC2156" s="3" t="s">
        <v>337</v>
      </c>
      <c r="AD2156" s="3"/>
      <c r="AE2156" s="3"/>
      <c r="AF2156" s="3">
        <f t="shared" si="53"/>
        <v>18</v>
      </c>
      <c r="AG2156" s="3">
        <f>_xlfn.ISOWEEKNUM(EDF[[#This Row],[Date]])</f>
        <v>7</v>
      </c>
      <c r="AH2156" s="3">
        <f>YEAR(EDF[[#This Row],[Date]])</f>
        <v>2024</v>
      </c>
      <c r="AI2156" s="3"/>
      <c r="AJ2156" s="3"/>
      <c r="AK2156" s="3"/>
    </row>
    <row r="2157" spans="1:37" x14ac:dyDescent="0.2">
      <c r="A2157" s="1">
        <v>45336.723194444443</v>
      </c>
      <c r="B2157" s="3" t="s">
        <v>135</v>
      </c>
      <c r="C2157" s="2">
        <v>45336</v>
      </c>
      <c r="D2157" s="3" t="s">
        <v>343</v>
      </c>
      <c r="E2157" s="3">
        <v>4</v>
      </c>
      <c r="F2157" s="3">
        <v>4</v>
      </c>
      <c r="G2157" s="3">
        <v>4</v>
      </c>
      <c r="H2157" s="3">
        <v>3</v>
      </c>
      <c r="I2157" s="3">
        <v>4</v>
      </c>
      <c r="J2157" s="3">
        <v>4</v>
      </c>
      <c r="K2157" s="3"/>
      <c r="L2157" s="3"/>
      <c r="M2157" s="3"/>
      <c r="N2157" s="3"/>
      <c r="O2157" s="3"/>
      <c r="P2157" s="3"/>
      <c r="Q2157" s="3"/>
      <c r="R2157" s="3"/>
      <c r="S2157" s="3"/>
      <c r="T2157" s="3"/>
      <c r="U2157" s="3"/>
      <c r="V2157" s="3"/>
      <c r="W2157" s="3"/>
      <c r="X2157" s="3"/>
      <c r="Y2157" s="3"/>
      <c r="Z2157" s="3"/>
      <c r="AA2157" s="3"/>
      <c r="AB2157" s="3"/>
      <c r="AC2157" s="3"/>
      <c r="AD2157" s="3"/>
      <c r="AE2157" s="3"/>
      <c r="AF2157" s="3">
        <f t="shared" si="53"/>
        <v>23</v>
      </c>
      <c r="AG2157" s="3">
        <f>_xlfn.ISOWEEKNUM(EDF[[#This Row],[Date]])</f>
        <v>7</v>
      </c>
      <c r="AH2157" s="3">
        <f>YEAR(EDF[[#This Row],[Date]])</f>
        <v>2024</v>
      </c>
      <c r="AI2157" s="3"/>
      <c r="AJ2157" s="3"/>
      <c r="AK2157" s="3"/>
    </row>
    <row r="2158" spans="1:37" x14ac:dyDescent="0.2">
      <c r="A2158" s="1">
        <v>45338.356273148151</v>
      </c>
      <c r="B2158" s="3" t="s">
        <v>496</v>
      </c>
      <c r="C2158" s="2">
        <v>45338</v>
      </c>
      <c r="D2158" s="3" t="s">
        <v>334</v>
      </c>
      <c r="E2158" s="3">
        <v>3</v>
      </c>
      <c r="F2158" s="3">
        <v>3</v>
      </c>
      <c r="G2158" s="3">
        <v>3</v>
      </c>
      <c r="H2158" s="3">
        <v>3</v>
      </c>
      <c r="I2158" s="3">
        <v>3</v>
      </c>
      <c r="J2158" s="3">
        <v>3</v>
      </c>
      <c r="K2158" s="3"/>
      <c r="L2158" s="3">
        <v>4</v>
      </c>
      <c r="M2158" s="3"/>
      <c r="N2158" s="3"/>
      <c r="O2158" s="3" t="s">
        <v>337</v>
      </c>
      <c r="P2158" s="3"/>
      <c r="Q2158" s="3"/>
      <c r="R2158" s="3"/>
      <c r="S2158" s="3"/>
      <c r="T2158" s="3"/>
      <c r="U2158" s="3"/>
      <c r="V2158" s="3"/>
      <c r="W2158" s="3"/>
      <c r="X2158" s="3"/>
      <c r="Y2158" s="3"/>
      <c r="Z2158" s="3"/>
      <c r="AA2158" s="3"/>
      <c r="AB2158" s="3"/>
      <c r="AC2158" s="3" t="s">
        <v>337</v>
      </c>
      <c r="AD2158" s="3"/>
      <c r="AE2158" s="3"/>
      <c r="AF2158" s="3">
        <f t="shared" ref="AF2158:AF2168" si="54">SUM(E2158:J2158)</f>
        <v>18</v>
      </c>
      <c r="AG2158" s="3">
        <f>_xlfn.ISOWEEKNUM(EDF[[#This Row],[Date]])</f>
        <v>7</v>
      </c>
      <c r="AH2158" s="3">
        <f>YEAR(EDF[[#This Row],[Date]])</f>
        <v>2024</v>
      </c>
      <c r="AI2158" s="3"/>
      <c r="AJ2158" s="3"/>
      <c r="AK2158" s="3"/>
    </row>
    <row r="2159" spans="1:37" x14ac:dyDescent="0.2">
      <c r="A2159" s="1">
        <v>45338.389432870368</v>
      </c>
      <c r="B2159" s="3" t="s">
        <v>414</v>
      </c>
      <c r="C2159" s="2">
        <v>45338</v>
      </c>
      <c r="D2159" s="3" t="s">
        <v>334</v>
      </c>
      <c r="E2159" s="3">
        <v>4</v>
      </c>
      <c r="F2159" s="3">
        <v>2</v>
      </c>
      <c r="G2159" s="3">
        <v>5</v>
      </c>
      <c r="H2159" s="3">
        <v>3</v>
      </c>
      <c r="I2159" s="3">
        <v>5</v>
      </c>
      <c r="J2159" s="3">
        <v>5</v>
      </c>
      <c r="K2159" s="3"/>
      <c r="L2159" s="3"/>
      <c r="M2159" s="3"/>
      <c r="N2159" s="3"/>
      <c r="O2159" s="3"/>
      <c r="P2159" s="3"/>
      <c r="Q2159" s="3"/>
      <c r="R2159" s="3"/>
      <c r="S2159" s="3"/>
      <c r="T2159" s="3"/>
      <c r="U2159" s="3"/>
      <c r="V2159" s="3"/>
      <c r="W2159" s="3"/>
      <c r="X2159" s="3"/>
      <c r="Y2159" s="3"/>
      <c r="Z2159" s="3"/>
      <c r="AA2159" s="3"/>
      <c r="AB2159" s="3"/>
      <c r="AC2159" s="3"/>
      <c r="AD2159" s="3"/>
      <c r="AE2159" s="3"/>
      <c r="AF2159" s="3">
        <f t="shared" si="54"/>
        <v>24</v>
      </c>
      <c r="AG2159" s="3">
        <f>_xlfn.ISOWEEKNUM(EDF[[#This Row],[Date]])</f>
        <v>7</v>
      </c>
      <c r="AH2159" s="3">
        <f>YEAR(EDF[[#This Row],[Date]])</f>
        <v>2024</v>
      </c>
      <c r="AI2159" s="3"/>
      <c r="AJ2159" s="3"/>
      <c r="AK2159" s="3"/>
    </row>
    <row r="2160" spans="1:37" x14ac:dyDescent="0.2">
      <c r="A2160" s="1">
        <v>45338.431354166663</v>
      </c>
      <c r="B2160" s="3" t="s">
        <v>191</v>
      </c>
      <c r="C2160" s="2">
        <v>45338</v>
      </c>
      <c r="D2160" s="3" t="s">
        <v>334</v>
      </c>
      <c r="E2160" s="3">
        <v>4</v>
      </c>
      <c r="F2160" s="3">
        <v>4</v>
      </c>
      <c r="G2160" s="3">
        <v>4</v>
      </c>
      <c r="H2160" s="3">
        <v>4</v>
      </c>
      <c r="I2160" s="3">
        <v>4</v>
      </c>
      <c r="J2160" s="3">
        <v>4</v>
      </c>
      <c r="K2160" s="3"/>
      <c r="L2160" s="3"/>
      <c r="M2160" s="3"/>
      <c r="N2160" s="3"/>
      <c r="O2160" s="3"/>
      <c r="P2160" s="3"/>
      <c r="Q2160" s="3"/>
      <c r="R2160" s="3"/>
      <c r="S2160" s="3"/>
      <c r="T2160" s="3"/>
      <c r="U2160" s="3"/>
      <c r="V2160" s="3"/>
      <c r="W2160" s="3"/>
      <c r="X2160" s="3"/>
      <c r="Y2160" s="3"/>
      <c r="Z2160" s="3"/>
      <c r="AA2160" s="3"/>
      <c r="AB2160" s="3"/>
      <c r="AC2160" s="3"/>
      <c r="AD2160" s="3"/>
      <c r="AE2160" s="3"/>
      <c r="AF2160" s="3">
        <f t="shared" si="54"/>
        <v>24</v>
      </c>
      <c r="AG2160" s="3">
        <f>_xlfn.ISOWEEKNUM(EDF[[#This Row],[Date]])</f>
        <v>7</v>
      </c>
      <c r="AH2160" s="3">
        <f>YEAR(EDF[[#This Row],[Date]])</f>
        <v>2024</v>
      </c>
      <c r="AI2160" s="3"/>
      <c r="AJ2160" s="3"/>
      <c r="AK2160" s="3"/>
    </row>
    <row r="2161" spans="1:37" x14ac:dyDescent="0.2">
      <c r="A2161" s="1">
        <v>45338.454907407409</v>
      </c>
      <c r="B2161" s="3" t="s">
        <v>78</v>
      </c>
      <c r="C2161" s="2">
        <v>45338</v>
      </c>
      <c r="D2161" s="3" t="s">
        <v>334</v>
      </c>
      <c r="E2161" s="3">
        <v>3</v>
      </c>
      <c r="F2161" s="3">
        <v>3</v>
      </c>
      <c r="G2161" s="3">
        <v>2</v>
      </c>
      <c r="H2161" s="3">
        <v>2</v>
      </c>
      <c r="I2161" s="3">
        <v>3</v>
      </c>
      <c r="J2161" s="3">
        <v>4</v>
      </c>
      <c r="K2161" s="3" t="s">
        <v>619</v>
      </c>
      <c r="L2161" s="3">
        <v>3</v>
      </c>
      <c r="M2161" s="3"/>
      <c r="N2161" s="3"/>
      <c r="O2161" s="3"/>
      <c r="P2161" s="3"/>
      <c r="Q2161" s="3"/>
      <c r="R2161" s="3"/>
      <c r="S2161" s="3"/>
      <c r="T2161" s="3"/>
      <c r="U2161" s="3"/>
      <c r="V2161" s="3"/>
      <c r="W2161" s="3" t="s">
        <v>339</v>
      </c>
      <c r="X2161" s="3"/>
      <c r="Y2161" s="3"/>
      <c r="Z2161" s="3"/>
      <c r="AA2161" s="3"/>
      <c r="AB2161" s="3"/>
      <c r="AC2161" s="3"/>
      <c r="AD2161" s="3"/>
      <c r="AE2161" s="3" t="s">
        <v>620</v>
      </c>
      <c r="AF2161" s="3">
        <f t="shared" si="54"/>
        <v>17</v>
      </c>
      <c r="AG2161" s="3">
        <f>_xlfn.ISOWEEKNUM(EDF[[#This Row],[Date]])</f>
        <v>7</v>
      </c>
      <c r="AH2161" s="3">
        <f>YEAR(EDF[[#This Row],[Date]])</f>
        <v>2024</v>
      </c>
      <c r="AI2161" s="3"/>
      <c r="AJ2161" s="3"/>
      <c r="AK2161" s="3"/>
    </row>
    <row r="2162" spans="1:37" x14ac:dyDescent="0.2">
      <c r="A2162" s="1">
        <v>45338.58258101852</v>
      </c>
      <c r="B2162" s="3" t="s">
        <v>106</v>
      </c>
      <c r="C2162" s="2">
        <v>45338</v>
      </c>
      <c r="D2162" s="3" t="s">
        <v>344</v>
      </c>
      <c r="E2162" s="3">
        <v>4</v>
      </c>
      <c r="F2162" s="3">
        <v>3</v>
      </c>
      <c r="G2162" s="3">
        <v>2</v>
      </c>
      <c r="H2162" s="3">
        <v>4</v>
      </c>
      <c r="I2162" s="3">
        <v>4</v>
      </c>
      <c r="J2162" s="3">
        <v>4</v>
      </c>
      <c r="K2162" s="3" t="s">
        <v>621</v>
      </c>
      <c r="L2162" s="3">
        <v>5</v>
      </c>
      <c r="M2162" s="3"/>
      <c r="N2162" s="3"/>
      <c r="O2162" s="3"/>
      <c r="P2162" s="3"/>
      <c r="Q2162" s="3"/>
      <c r="R2162" s="3"/>
      <c r="S2162" s="3"/>
      <c r="T2162" s="3"/>
      <c r="U2162" s="3"/>
      <c r="V2162" s="3"/>
      <c r="W2162" s="3"/>
      <c r="X2162" s="3"/>
      <c r="Y2162" s="3"/>
      <c r="Z2162" s="3" t="s">
        <v>337</v>
      </c>
      <c r="AA2162" s="3"/>
      <c r="AB2162" s="3"/>
      <c r="AC2162" s="3"/>
      <c r="AD2162" s="3"/>
      <c r="AE2162" s="3" t="s">
        <v>622</v>
      </c>
      <c r="AF2162" s="3">
        <f t="shared" si="54"/>
        <v>21</v>
      </c>
      <c r="AG2162" s="3">
        <f>_xlfn.ISOWEEKNUM(EDF[[#This Row],[Date]])</f>
        <v>7</v>
      </c>
      <c r="AH2162" s="3">
        <f>YEAR(EDF[[#This Row],[Date]])</f>
        <v>2024</v>
      </c>
      <c r="AI2162" s="3"/>
      <c r="AJ2162" s="3"/>
      <c r="AK2162" s="3"/>
    </row>
    <row r="2163" spans="1:37" x14ac:dyDescent="0.2">
      <c r="A2163" s="1">
        <v>45338.698472222219</v>
      </c>
      <c r="B2163" s="3" t="s">
        <v>230</v>
      </c>
      <c r="C2163" s="2">
        <v>45338</v>
      </c>
      <c r="D2163" s="3" t="s">
        <v>336</v>
      </c>
      <c r="E2163" s="3">
        <v>5</v>
      </c>
      <c r="F2163" s="3">
        <v>4</v>
      </c>
      <c r="G2163" s="3">
        <v>4</v>
      </c>
      <c r="H2163" s="3">
        <v>4</v>
      </c>
      <c r="I2163" s="3">
        <v>5</v>
      </c>
      <c r="J2163" s="3">
        <v>5</v>
      </c>
      <c r="K2163" s="3"/>
      <c r="L2163" s="3"/>
      <c r="M2163" s="3"/>
      <c r="N2163" s="3"/>
      <c r="O2163" s="3"/>
      <c r="P2163" s="3"/>
      <c r="Q2163" s="3"/>
      <c r="R2163" s="3"/>
      <c r="S2163" s="3"/>
      <c r="T2163" s="3"/>
      <c r="U2163" s="3"/>
      <c r="V2163" s="3"/>
      <c r="W2163" s="3"/>
      <c r="X2163" s="3"/>
      <c r="Y2163" s="3"/>
      <c r="Z2163" s="3"/>
      <c r="AA2163" s="3"/>
      <c r="AB2163" s="3"/>
      <c r="AC2163" s="3"/>
      <c r="AD2163" s="3"/>
      <c r="AE2163" s="3"/>
      <c r="AF2163" s="3">
        <f t="shared" si="54"/>
        <v>27</v>
      </c>
      <c r="AG2163" s="3">
        <f>_xlfn.ISOWEEKNUM(EDF[[#This Row],[Date]])</f>
        <v>7</v>
      </c>
      <c r="AH2163" s="3">
        <f>YEAR(EDF[[#This Row],[Date]])</f>
        <v>2024</v>
      </c>
      <c r="AI2163" s="3"/>
      <c r="AJ2163" s="3"/>
      <c r="AK2163" s="3"/>
    </row>
    <row r="2164" spans="1:37" x14ac:dyDescent="0.2">
      <c r="A2164" s="1">
        <v>45338.698645833334</v>
      </c>
      <c r="B2164" s="3" t="s">
        <v>243</v>
      </c>
      <c r="C2164" s="2">
        <v>45338</v>
      </c>
      <c r="D2164" s="3" t="s">
        <v>334</v>
      </c>
      <c r="E2164" s="3">
        <v>5</v>
      </c>
      <c r="F2164" s="3">
        <v>4</v>
      </c>
      <c r="G2164" s="3">
        <v>4</v>
      </c>
      <c r="H2164" s="3">
        <v>4</v>
      </c>
      <c r="I2164" s="3">
        <v>4</v>
      </c>
      <c r="J2164" s="3">
        <v>4</v>
      </c>
      <c r="K2164" s="3"/>
      <c r="L2164" s="3"/>
      <c r="M2164" s="3"/>
      <c r="N2164" s="3"/>
      <c r="O2164" s="3"/>
      <c r="P2164" s="3"/>
      <c r="Q2164" s="3"/>
      <c r="R2164" s="3"/>
      <c r="S2164" s="3"/>
      <c r="T2164" s="3"/>
      <c r="U2164" s="3"/>
      <c r="V2164" s="3"/>
      <c r="W2164" s="3"/>
      <c r="X2164" s="3"/>
      <c r="Y2164" s="3"/>
      <c r="Z2164" s="3"/>
      <c r="AA2164" s="3"/>
      <c r="AB2164" s="3"/>
      <c r="AC2164" s="3"/>
      <c r="AD2164" s="3"/>
      <c r="AE2164" s="3"/>
      <c r="AF2164" s="3">
        <f t="shared" si="54"/>
        <v>25</v>
      </c>
      <c r="AG2164" s="3">
        <f>_xlfn.ISOWEEKNUM(EDF[[#This Row],[Date]])</f>
        <v>7</v>
      </c>
      <c r="AH2164" s="3">
        <f>YEAR(EDF[[#This Row],[Date]])</f>
        <v>2024</v>
      </c>
      <c r="AI2164" s="3"/>
      <c r="AJ2164" s="3"/>
      <c r="AK2164" s="3"/>
    </row>
    <row r="2165" spans="1:37" x14ac:dyDescent="0.2">
      <c r="A2165" s="1">
        <v>45338.699062500003</v>
      </c>
      <c r="B2165" s="3" t="s">
        <v>135</v>
      </c>
      <c r="C2165" s="2">
        <v>45338</v>
      </c>
      <c r="D2165" s="3" t="s">
        <v>343</v>
      </c>
      <c r="E2165" s="3">
        <v>4</v>
      </c>
      <c r="F2165" s="3">
        <v>4</v>
      </c>
      <c r="G2165" s="3">
        <v>4</v>
      </c>
      <c r="H2165" s="3">
        <v>3</v>
      </c>
      <c r="I2165" s="3">
        <v>3</v>
      </c>
      <c r="J2165" s="3">
        <v>4</v>
      </c>
      <c r="K2165" s="3"/>
      <c r="L2165" s="3"/>
      <c r="M2165" s="3"/>
      <c r="N2165" s="3"/>
      <c r="O2165" s="3"/>
      <c r="P2165" s="3"/>
      <c r="Q2165" s="3"/>
      <c r="R2165" s="3"/>
      <c r="S2165" s="3"/>
      <c r="T2165" s="3"/>
      <c r="U2165" s="3"/>
      <c r="V2165" s="3"/>
      <c r="W2165" s="3"/>
      <c r="X2165" s="3"/>
      <c r="Y2165" s="3"/>
      <c r="Z2165" s="3"/>
      <c r="AA2165" s="3"/>
      <c r="AB2165" s="3"/>
      <c r="AC2165" s="3"/>
      <c r="AD2165" s="3"/>
      <c r="AE2165" s="3"/>
      <c r="AF2165" s="3">
        <f t="shared" si="54"/>
        <v>22</v>
      </c>
      <c r="AG2165" s="3">
        <f>_xlfn.ISOWEEKNUM(EDF[[#This Row],[Date]])</f>
        <v>7</v>
      </c>
      <c r="AH2165" s="3">
        <f>YEAR(EDF[[#This Row],[Date]])</f>
        <v>2024</v>
      </c>
      <c r="AI2165" s="3"/>
      <c r="AJ2165" s="3"/>
      <c r="AK2165" s="3"/>
    </row>
    <row r="2166" spans="1:37" x14ac:dyDescent="0.2">
      <c r="A2166" s="1">
        <v>45338.699814814812</v>
      </c>
      <c r="B2166" s="3" t="s">
        <v>99</v>
      </c>
      <c r="C2166" s="2">
        <v>45338</v>
      </c>
      <c r="D2166" s="3" t="s">
        <v>343</v>
      </c>
      <c r="E2166" s="3">
        <v>5</v>
      </c>
      <c r="F2166" s="3">
        <v>2</v>
      </c>
      <c r="G2166" s="3">
        <v>4</v>
      </c>
      <c r="H2166" s="3">
        <v>4</v>
      </c>
      <c r="I2166" s="3">
        <v>4</v>
      </c>
      <c r="J2166" s="3">
        <v>4</v>
      </c>
      <c r="K2166" s="3"/>
      <c r="L2166" s="3"/>
      <c r="M2166" s="3"/>
      <c r="N2166" s="3"/>
      <c r="O2166" s="3"/>
      <c r="P2166" s="3"/>
      <c r="Q2166" s="3"/>
      <c r="R2166" s="3"/>
      <c r="S2166" s="3"/>
      <c r="T2166" s="3"/>
      <c r="U2166" s="3"/>
      <c r="V2166" s="3"/>
      <c r="W2166" s="3"/>
      <c r="X2166" s="3"/>
      <c r="Y2166" s="3"/>
      <c r="Z2166" s="3"/>
      <c r="AA2166" s="3"/>
      <c r="AB2166" s="3"/>
      <c r="AC2166" s="3"/>
      <c r="AD2166" s="3"/>
      <c r="AE2166" s="3"/>
      <c r="AF2166" s="3">
        <f t="shared" si="54"/>
        <v>23</v>
      </c>
      <c r="AG2166" s="3">
        <f>_xlfn.ISOWEEKNUM(EDF[[#This Row],[Date]])</f>
        <v>7</v>
      </c>
      <c r="AH2166" s="3">
        <f>YEAR(EDF[[#This Row],[Date]])</f>
        <v>2024</v>
      </c>
      <c r="AI2166" s="3"/>
      <c r="AJ2166" s="3"/>
      <c r="AK2166" s="3"/>
    </row>
    <row r="2167" spans="1:37" x14ac:dyDescent="0.2">
      <c r="A2167" s="1">
        <v>45338.700439814813</v>
      </c>
      <c r="B2167" s="3" t="s">
        <v>193</v>
      </c>
      <c r="C2167" s="2">
        <v>45338</v>
      </c>
      <c r="D2167" s="3" t="s">
        <v>336</v>
      </c>
      <c r="E2167" s="3">
        <v>4</v>
      </c>
      <c r="F2167" s="3">
        <v>4</v>
      </c>
      <c r="G2167" s="3">
        <v>4</v>
      </c>
      <c r="H2167" s="3">
        <v>4</v>
      </c>
      <c r="I2167" s="3">
        <v>4</v>
      </c>
      <c r="J2167" s="3">
        <v>4</v>
      </c>
      <c r="K2167" s="3"/>
      <c r="L2167" s="3">
        <v>1</v>
      </c>
      <c r="M2167" s="3"/>
      <c r="N2167" s="3"/>
      <c r="O2167" s="3"/>
      <c r="P2167" s="3"/>
      <c r="Q2167" s="3"/>
      <c r="R2167" s="3"/>
      <c r="S2167" s="3"/>
      <c r="T2167" s="3"/>
      <c r="U2167" s="3"/>
      <c r="V2167" s="3"/>
      <c r="W2167" s="3" t="s">
        <v>337</v>
      </c>
      <c r="X2167" s="3"/>
      <c r="Y2167" s="3"/>
      <c r="Z2167" s="3"/>
      <c r="AA2167" s="3"/>
      <c r="AB2167" s="3"/>
      <c r="AC2167" s="3"/>
      <c r="AD2167" s="3"/>
      <c r="AE2167" s="3"/>
      <c r="AF2167" s="3">
        <f t="shared" si="54"/>
        <v>24</v>
      </c>
      <c r="AG2167" s="3">
        <f>_xlfn.ISOWEEKNUM(EDF[[#This Row],[Date]])</f>
        <v>7</v>
      </c>
      <c r="AH2167" s="3">
        <f>YEAR(EDF[[#This Row],[Date]])</f>
        <v>2024</v>
      </c>
      <c r="AI2167" s="3"/>
      <c r="AJ2167" s="3"/>
      <c r="AK2167" s="3"/>
    </row>
    <row r="2168" spans="1:37" x14ac:dyDescent="0.2">
      <c r="A2168" s="1">
        <v>45338.700474537036</v>
      </c>
      <c r="B2168" s="3" t="s">
        <v>142</v>
      </c>
      <c r="C2168" s="2">
        <v>45338</v>
      </c>
      <c r="D2168" s="3" t="s">
        <v>336</v>
      </c>
      <c r="E2168" s="3">
        <v>4</v>
      </c>
      <c r="F2168" s="3">
        <v>4</v>
      </c>
      <c r="G2168" s="3">
        <v>3</v>
      </c>
      <c r="H2168" s="3">
        <v>4</v>
      </c>
      <c r="I2168" s="3">
        <v>3</v>
      </c>
      <c r="J2168" s="3">
        <v>4</v>
      </c>
      <c r="K2168" s="3"/>
      <c r="L2168" s="3"/>
      <c r="M2168" s="3"/>
      <c r="N2168" s="3"/>
      <c r="O2168" s="3"/>
      <c r="P2168" s="3"/>
      <c r="Q2168" s="3"/>
      <c r="R2168" s="3"/>
      <c r="S2168" s="3"/>
      <c r="T2168" s="3"/>
      <c r="U2168" s="3"/>
      <c r="V2168" s="3"/>
      <c r="W2168" s="3"/>
      <c r="X2168" s="3"/>
      <c r="Y2168" s="3"/>
      <c r="Z2168" s="3"/>
      <c r="AA2168" s="3"/>
      <c r="AB2168" s="3"/>
      <c r="AC2168" s="3"/>
      <c r="AD2168" s="3"/>
      <c r="AE2168" s="3"/>
      <c r="AF2168" s="3">
        <f t="shared" si="54"/>
        <v>22</v>
      </c>
      <c r="AG2168" s="3">
        <f>_xlfn.ISOWEEKNUM(EDF[[#This Row],[Date]])</f>
        <v>7</v>
      </c>
      <c r="AH2168" s="3">
        <f>YEAR(EDF[[#This Row],[Date]])</f>
        <v>2024</v>
      </c>
      <c r="AI2168" s="3"/>
      <c r="AJ2168" s="3"/>
      <c r="AK2168" s="3"/>
    </row>
    <row r="2169" spans="1:37" x14ac:dyDescent="0.2">
      <c r="A2169" s="1">
        <v>45338.705196759256</v>
      </c>
      <c r="B2169" s="3" t="s">
        <v>167</v>
      </c>
      <c r="C2169" s="2">
        <v>45338</v>
      </c>
      <c r="D2169" s="3" t="s">
        <v>344</v>
      </c>
      <c r="E2169" s="3">
        <v>3</v>
      </c>
      <c r="F2169" s="3">
        <v>3</v>
      </c>
      <c r="G2169" s="3">
        <v>4</v>
      </c>
      <c r="H2169" s="3">
        <v>4</v>
      </c>
      <c r="I2169" s="3">
        <v>3</v>
      </c>
      <c r="J2169" s="3">
        <v>4</v>
      </c>
      <c r="K2169" s="3"/>
      <c r="L2169" s="3"/>
      <c r="M2169" s="3"/>
      <c r="N2169" s="3"/>
      <c r="O2169" s="3"/>
      <c r="P2169" s="3"/>
      <c r="Q2169" s="3"/>
      <c r="R2169" s="3"/>
      <c r="S2169" s="3"/>
      <c r="T2169" s="3"/>
      <c r="U2169" s="3"/>
      <c r="V2169" s="3"/>
      <c r="W2169" s="3"/>
      <c r="X2169" s="3"/>
      <c r="Y2169" s="3"/>
      <c r="Z2169" s="3"/>
      <c r="AA2169" s="3"/>
      <c r="AB2169" s="3"/>
      <c r="AC2169" s="3"/>
      <c r="AD2169" s="3"/>
      <c r="AE2169" s="3"/>
      <c r="AF2169" s="3">
        <f t="shared" ref="AF2169:AF2171" si="55">SUM(E2169:J2169)</f>
        <v>21</v>
      </c>
      <c r="AG2169" s="3">
        <f>_xlfn.ISOWEEKNUM(EDF[[#This Row],[Date]])</f>
        <v>7</v>
      </c>
      <c r="AH2169" s="3">
        <f>YEAR(EDF[[#This Row],[Date]])</f>
        <v>2024</v>
      </c>
      <c r="AI2169" s="3"/>
      <c r="AJ2169" s="3"/>
      <c r="AK2169" s="3"/>
    </row>
    <row r="2170" spans="1:37" x14ac:dyDescent="0.2">
      <c r="A2170" s="1">
        <v>45338.709016203706</v>
      </c>
      <c r="B2170" s="3" t="s">
        <v>168</v>
      </c>
      <c r="C2170" s="2">
        <v>45338</v>
      </c>
      <c r="D2170" s="3" t="s">
        <v>334</v>
      </c>
      <c r="E2170" s="3">
        <v>3</v>
      </c>
      <c r="F2170" s="3">
        <v>2</v>
      </c>
      <c r="G2170" s="3">
        <v>3</v>
      </c>
      <c r="H2170" s="3">
        <v>4</v>
      </c>
      <c r="I2170" s="3">
        <v>4</v>
      </c>
      <c r="J2170" s="3">
        <v>5</v>
      </c>
      <c r="K2170" s="3"/>
      <c r="L2170" s="3"/>
      <c r="M2170" s="3"/>
      <c r="N2170" s="3"/>
      <c r="O2170" s="3"/>
      <c r="P2170" s="3"/>
      <c r="Q2170" s="3"/>
      <c r="R2170" s="3"/>
      <c r="S2170" s="3"/>
      <c r="T2170" s="3"/>
      <c r="U2170" s="3"/>
      <c r="V2170" s="3"/>
      <c r="W2170" s="3"/>
      <c r="X2170" s="3"/>
      <c r="Y2170" s="3"/>
      <c r="Z2170" s="3"/>
      <c r="AA2170" s="3"/>
      <c r="AB2170" s="3"/>
      <c r="AC2170" s="3"/>
      <c r="AD2170" s="3"/>
      <c r="AE2170" s="3"/>
      <c r="AF2170" s="3">
        <f t="shared" si="55"/>
        <v>21</v>
      </c>
      <c r="AG2170" s="3">
        <f>_xlfn.ISOWEEKNUM(EDF[[#This Row],[Date]])</f>
        <v>7</v>
      </c>
      <c r="AH2170" s="3">
        <f>YEAR(EDF[[#This Row],[Date]])</f>
        <v>2024</v>
      </c>
      <c r="AI2170" s="3"/>
      <c r="AJ2170" s="3"/>
      <c r="AK2170" s="3"/>
    </row>
    <row r="2171" spans="1:37" x14ac:dyDescent="0.2">
      <c r="A2171" s="1">
        <v>45338.713449074072</v>
      </c>
      <c r="B2171" s="3" t="s">
        <v>131</v>
      </c>
      <c r="C2171" s="2">
        <v>45338</v>
      </c>
      <c r="D2171" s="3" t="s">
        <v>343</v>
      </c>
      <c r="E2171" s="3">
        <v>3</v>
      </c>
      <c r="F2171" s="3">
        <v>3</v>
      </c>
      <c r="G2171" s="3">
        <v>3</v>
      </c>
      <c r="H2171" s="3">
        <v>3</v>
      </c>
      <c r="I2171" s="3">
        <v>3</v>
      </c>
      <c r="J2171" s="3">
        <v>3</v>
      </c>
      <c r="K2171" s="3"/>
      <c r="L2171" s="3"/>
      <c r="M2171" s="3"/>
      <c r="N2171" s="3"/>
      <c r="O2171" s="3"/>
      <c r="P2171" s="3"/>
      <c r="Q2171" s="3"/>
      <c r="R2171" s="3"/>
      <c r="S2171" s="3"/>
      <c r="T2171" s="3"/>
      <c r="U2171" s="3"/>
      <c r="V2171" s="3"/>
      <c r="W2171" s="3"/>
      <c r="X2171" s="3"/>
      <c r="Y2171" s="3"/>
      <c r="Z2171" s="3"/>
      <c r="AA2171" s="3"/>
      <c r="AB2171" s="3"/>
      <c r="AC2171" s="3"/>
      <c r="AD2171" s="3"/>
      <c r="AE2171" s="3" t="s">
        <v>604</v>
      </c>
      <c r="AF2171" s="3">
        <f t="shared" si="55"/>
        <v>18</v>
      </c>
      <c r="AG2171" s="3">
        <f>_xlfn.ISOWEEKNUM(EDF[[#This Row],[Date]])</f>
        <v>7</v>
      </c>
      <c r="AH2171" s="3">
        <f>YEAR(EDF[[#This Row],[Date]])</f>
        <v>2024</v>
      </c>
      <c r="AI2171" s="3"/>
      <c r="AJ2171" s="3"/>
      <c r="AK2171" s="3"/>
    </row>
    <row r="2172" spans="1:37" x14ac:dyDescent="0.2">
      <c r="A2172" s="1">
        <v>45338.715636574074</v>
      </c>
      <c r="B2172" s="3" t="s">
        <v>112</v>
      </c>
      <c r="C2172" s="2">
        <v>45338</v>
      </c>
      <c r="D2172" s="3" t="s">
        <v>334</v>
      </c>
      <c r="E2172" s="3">
        <v>3</v>
      </c>
      <c r="F2172" s="3">
        <v>3</v>
      </c>
      <c r="G2172" s="3">
        <v>2</v>
      </c>
      <c r="H2172" s="3">
        <v>3</v>
      </c>
      <c r="I2172" s="3">
        <v>3</v>
      </c>
      <c r="J2172" s="3">
        <v>3</v>
      </c>
      <c r="K2172" s="3"/>
      <c r="L2172" s="3"/>
      <c r="M2172" s="3"/>
      <c r="N2172" s="3"/>
      <c r="O2172" s="3"/>
      <c r="P2172" s="3"/>
      <c r="Q2172" s="3"/>
      <c r="R2172" s="3"/>
      <c r="S2172" s="3"/>
      <c r="T2172" s="3"/>
      <c r="U2172" s="3"/>
      <c r="V2172" s="3"/>
      <c r="W2172" s="3"/>
      <c r="X2172" s="3"/>
      <c r="Y2172" s="3"/>
      <c r="Z2172" s="3"/>
      <c r="AA2172" s="3"/>
      <c r="AB2172" s="3"/>
      <c r="AC2172" s="3"/>
      <c r="AD2172" s="3"/>
      <c r="AE2172" s="3"/>
      <c r="AF2172" s="3">
        <f t="shared" ref="AF2172:AF2173" si="56">SUM(E2172:J2172)</f>
        <v>17</v>
      </c>
      <c r="AG2172" s="3">
        <f>_xlfn.ISOWEEKNUM(EDF[[#This Row],[Date]])</f>
        <v>7</v>
      </c>
      <c r="AH2172" s="3">
        <f>YEAR(EDF[[#This Row],[Date]])</f>
        <v>2024</v>
      </c>
      <c r="AI2172" s="3"/>
      <c r="AJ2172" s="3"/>
      <c r="AK2172" s="3"/>
    </row>
    <row r="2173" spans="1:37" x14ac:dyDescent="0.2">
      <c r="A2173" s="1">
        <v>45338.715949074074</v>
      </c>
      <c r="B2173" s="3" t="s">
        <v>83</v>
      </c>
      <c r="C2173" s="2">
        <v>45338</v>
      </c>
      <c r="D2173" s="3" t="s">
        <v>343</v>
      </c>
      <c r="E2173" s="3">
        <v>5</v>
      </c>
      <c r="F2173" s="3">
        <v>5</v>
      </c>
      <c r="G2173" s="3">
        <v>4</v>
      </c>
      <c r="H2173" s="3">
        <v>4</v>
      </c>
      <c r="I2173" s="3">
        <v>4</v>
      </c>
      <c r="J2173" s="3">
        <v>4</v>
      </c>
      <c r="K2173" s="3"/>
      <c r="L2173" s="3"/>
      <c r="M2173" s="3"/>
      <c r="N2173" s="3"/>
      <c r="O2173" s="3"/>
      <c r="P2173" s="3"/>
      <c r="Q2173" s="3"/>
      <c r="R2173" s="3"/>
      <c r="S2173" s="3"/>
      <c r="T2173" s="3"/>
      <c r="U2173" s="3"/>
      <c r="V2173" s="3"/>
      <c r="W2173" s="3"/>
      <c r="X2173" s="3"/>
      <c r="Y2173" s="3"/>
      <c r="Z2173" s="3"/>
      <c r="AA2173" s="3"/>
      <c r="AB2173" s="3"/>
      <c r="AC2173" s="3"/>
      <c r="AD2173" s="3"/>
      <c r="AE2173" s="3"/>
      <c r="AF2173" s="3">
        <f t="shared" si="56"/>
        <v>26</v>
      </c>
      <c r="AG2173" s="3">
        <f>_xlfn.ISOWEEKNUM(EDF[[#This Row],[Date]])</f>
        <v>7</v>
      </c>
      <c r="AH2173" s="3">
        <f>YEAR(EDF[[#This Row],[Date]])</f>
        <v>2024</v>
      </c>
      <c r="AI2173" s="3"/>
      <c r="AJ2173" s="3"/>
      <c r="AK2173" s="3"/>
    </row>
    <row r="2174" spans="1:37" x14ac:dyDescent="0.2">
      <c r="A2174" s="1">
        <v>45338.717789351853</v>
      </c>
      <c r="B2174" s="3" t="s">
        <v>93</v>
      </c>
      <c r="C2174" s="2">
        <v>45338</v>
      </c>
      <c r="D2174" s="3" t="s">
        <v>343</v>
      </c>
      <c r="E2174" s="3">
        <v>4</v>
      </c>
      <c r="F2174" s="3">
        <v>3</v>
      </c>
      <c r="G2174" s="3">
        <v>1</v>
      </c>
      <c r="H2174" s="3">
        <v>3</v>
      </c>
      <c r="I2174" s="3">
        <v>3</v>
      </c>
      <c r="J2174" s="3">
        <v>3</v>
      </c>
      <c r="K2174" s="3"/>
      <c r="L2174" s="3"/>
      <c r="M2174" s="3"/>
      <c r="N2174" s="3"/>
      <c r="O2174" s="3"/>
      <c r="P2174" s="3"/>
      <c r="Q2174" s="3"/>
      <c r="R2174" s="3"/>
      <c r="S2174" s="3"/>
      <c r="T2174" s="3"/>
      <c r="U2174" s="3"/>
      <c r="V2174" s="3"/>
      <c r="W2174" s="3"/>
      <c r="X2174" s="3"/>
      <c r="Y2174" s="3"/>
      <c r="Z2174" s="3"/>
      <c r="AA2174" s="3"/>
      <c r="AB2174" s="3"/>
      <c r="AC2174" s="3"/>
      <c r="AD2174" s="3"/>
      <c r="AE2174" s="3"/>
      <c r="AF2174" s="3">
        <f t="shared" ref="AF2174:AF2177" si="57">SUM(E2174:J2174)</f>
        <v>17</v>
      </c>
      <c r="AG2174" s="3">
        <f>_xlfn.ISOWEEKNUM(EDF[[#This Row],[Date]])</f>
        <v>7</v>
      </c>
      <c r="AH2174" s="3">
        <f>YEAR(EDF[[#This Row],[Date]])</f>
        <v>2024</v>
      </c>
      <c r="AI2174" s="3"/>
      <c r="AJ2174" s="3"/>
      <c r="AK2174" s="3"/>
    </row>
    <row r="2175" spans="1:37" x14ac:dyDescent="0.2">
      <c r="A2175" s="1">
        <v>45338.718425925923</v>
      </c>
      <c r="B2175" s="3" t="s">
        <v>77</v>
      </c>
      <c r="C2175" s="2">
        <v>45338</v>
      </c>
      <c r="D2175" s="3" t="s">
        <v>344</v>
      </c>
      <c r="E2175" s="3">
        <v>4</v>
      </c>
      <c r="F2175" s="3">
        <v>2</v>
      </c>
      <c r="G2175" s="3">
        <v>3</v>
      </c>
      <c r="H2175" s="3">
        <v>3</v>
      </c>
      <c r="I2175" s="3">
        <v>3</v>
      </c>
      <c r="J2175" s="3">
        <v>4</v>
      </c>
      <c r="K2175" s="3"/>
      <c r="L2175" s="3"/>
      <c r="M2175" s="3"/>
      <c r="N2175" s="3"/>
      <c r="O2175" s="3"/>
      <c r="P2175" s="3"/>
      <c r="Q2175" s="3"/>
      <c r="R2175" s="3"/>
      <c r="S2175" s="3"/>
      <c r="T2175" s="3"/>
      <c r="U2175" s="3"/>
      <c r="V2175" s="3"/>
      <c r="W2175" s="3"/>
      <c r="X2175" s="3"/>
      <c r="Y2175" s="3"/>
      <c r="Z2175" s="3"/>
      <c r="AA2175" s="3"/>
      <c r="AB2175" s="3"/>
      <c r="AC2175" s="3"/>
      <c r="AD2175" s="3"/>
      <c r="AE2175" s="3"/>
      <c r="AF2175" s="3">
        <f t="shared" si="57"/>
        <v>19</v>
      </c>
      <c r="AG2175" s="3">
        <f>_xlfn.ISOWEEKNUM(EDF[[#This Row],[Date]])</f>
        <v>7</v>
      </c>
      <c r="AH2175" s="3">
        <f>YEAR(EDF[[#This Row],[Date]])</f>
        <v>2024</v>
      </c>
      <c r="AI2175" s="3"/>
      <c r="AJ2175" s="3"/>
      <c r="AK2175" s="3"/>
    </row>
    <row r="2176" spans="1:37" x14ac:dyDescent="0.2">
      <c r="A2176" s="1">
        <v>45338.718472222223</v>
      </c>
      <c r="B2176" s="3" t="s">
        <v>171</v>
      </c>
      <c r="C2176" s="2">
        <v>45338</v>
      </c>
      <c r="D2176" s="3" t="s">
        <v>343</v>
      </c>
      <c r="E2176" s="3">
        <v>5</v>
      </c>
      <c r="F2176" s="3">
        <v>4</v>
      </c>
      <c r="G2176" s="3">
        <v>4</v>
      </c>
      <c r="H2176" s="3">
        <v>2</v>
      </c>
      <c r="I2176" s="3">
        <v>3</v>
      </c>
      <c r="J2176" s="3">
        <v>4</v>
      </c>
      <c r="K2176" s="3"/>
      <c r="L2176" s="3">
        <v>6</v>
      </c>
      <c r="M2176" s="3"/>
      <c r="N2176" s="3"/>
      <c r="O2176" s="3"/>
      <c r="P2176" s="3"/>
      <c r="Q2176" s="3" t="s">
        <v>339</v>
      </c>
      <c r="R2176" s="3"/>
      <c r="S2176" s="3"/>
      <c r="T2176" s="3"/>
      <c r="U2176" s="3"/>
      <c r="V2176" s="3"/>
      <c r="W2176" s="3"/>
      <c r="X2176" s="3"/>
      <c r="Y2176" s="3"/>
      <c r="Z2176" s="3"/>
      <c r="AA2176" s="3"/>
      <c r="AB2176" s="3"/>
      <c r="AC2176" s="3"/>
      <c r="AD2176" s="3"/>
      <c r="AE2176" s="3"/>
      <c r="AF2176" s="3">
        <f t="shared" si="57"/>
        <v>22</v>
      </c>
      <c r="AG2176" s="3">
        <f>_xlfn.ISOWEEKNUM(EDF[[#This Row],[Date]])</f>
        <v>7</v>
      </c>
      <c r="AH2176" s="3">
        <f>YEAR(EDF[[#This Row],[Date]])</f>
        <v>2024</v>
      </c>
      <c r="AI2176" s="3"/>
      <c r="AJ2176" s="3"/>
      <c r="AK2176" s="3"/>
    </row>
    <row r="2177" spans="1:37" x14ac:dyDescent="0.2">
      <c r="A2177" s="1">
        <v>45338.718738425923</v>
      </c>
      <c r="B2177" s="3" t="s">
        <v>211</v>
      </c>
      <c r="C2177" s="2">
        <v>45338</v>
      </c>
      <c r="D2177" s="3" t="s">
        <v>343</v>
      </c>
      <c r="E2177" s="3">
        <v>4</v>
      </c>
      <c r="F2177" s="3">
        <v>3</v>
      </c>
      <c r="G2177" s="3">
        <v>3</v>
      </c>
      <c r="H2177" s="3">
        <v>3</v>
      </c>
      <c r="I2177" s="3">
        <v>3</v>
      </c>
      <c r="J2177" s="3">
        <v>4</v>
      </c>
      <c r="K2177" s="3"/>
      <c r="L2177" s="3"/>
      <c r="M2177" s="3"/>
      <c r="N2177" s="3"/>
      <c r="O2177" s="3"/>
      <c r="P2177" s="3"/>
      <c r="Q2177" s="3"/>
      <c r="R2177" s="3"/>
      <c r="S2177" s="3"/>
      <c r="T2177" s="3"/>
      <c r="U2177" s="3"/>
      <c r="V2177" s="3"/>
      <c r="W2177" s="3"/>
      <c r="X2177" s="3"/>
      <c r="Y2177" s="3"/>
      <c r="Z2177" s="3"/>
      <c r="AA2177" s="3"/>
      <c r="AB2177" s="3"/>
      <c r="AC2177" s="3"/>
      <c r="AD2177" s="3"/>
      <c r="AE2177" s="3"/>
      <c r="AF2177" s="3">
        <f t="shared" si="57"/>
        <v>20</v>
      </c>
      <c r="AG2177" s="3">
        <f>_xlfn.ISOWEEKNUM(EDF[[#This Row],[Date]])</f>
        <v>7</v>
      </c>
      <c r="AH2177" s="3">
        <f>YEAR(EDF[[#This Row],[Date]])</f>
        <v>2024</v>
      </c>
      <c r="AI2177" s="3"/>
      <c r="AJ2177" s="3"/>
      <c r="AK2177" s="3"/>
    </row>
    <row r="2178" spans="1:37" x14ac:dyDescent="0.2">
      <c r="A2178" s="1">
        <v>45338.727962962963</v>
      </c>
      <c r="B2178" s="3" t="s">
        <v>109</v>
      </c>
      <c r="C2178" s="2">
        <v>45338</v>
      </c>
      <c r="D2178" s="3" t="s">
        <v>334</v>
      </c>
      <c r="E2178" s="3">
        <v>4</v>
      </c>
      <c r="F2178" s="3">
        <v>4</v>
      </c>
      <c r="G2178" s="3">
        <v>4</v>
      </c>
      <c r="H2178" s="3">
        <v>4</v>
      </c>
      <c r="I2178" s="3">
        <v>4</v>
      </c>
      <c r="J2178" s="3">
        <v>4</v>
      </c>
      <c r="K2178" s="3"/>
      <c r="L2178" s="3">
        <v>4</v>
      </c>
      <c r="M2178" s="3" t="s">
        <v>335</v>
      </c>
      <c r="N2178" s="3"/>
      <c r="O2178" s="3"/>
      <c r="P2178" s="3"/>
      <c r="Q2178" s="3"/>
      <c r="R2178" s="3"/>
      <c r="S2178" s="3"/>
      <c r="T2178" s="3"/>
      <c r="U2178" s="3"/>
      <c r="V2178" s="3"/>
      <c r="W2178" s="3"/>
      <c r="X2178" s="3"/>
      <c r="Y2178" s="3"/>
      <c r="Z2178" s="3"/>
      <c r="AA2178" s="3"/>
      <c r="AB2178" s="3"/>
      <c r="AC2178" s="3"/>
      <c r="AD2178" s="3"/>
      <c r="AE2178" s="3"/>
      <c r="AF2178" s="3">
        <f t="shared" ref="AF2178:AF2179" si="58">SUM(E2178:J2178)</f>
        <v>24</v>
      </c>
      <c r="AG2178" s="3">
        <f>_xlfn.ISOWEEKNUM(EDF[[#This Row],[Date]])</f>
        <v>7</v>
      </c>
      <c r="AH2178" s="3">
        <f>YEAR(EDF[[#This Row],[Date]])</f>
        <v>2024</v>
      </c>
      <c r="AI2178" s="3"/>
      <c r="AJ2178" s="3"/>
      <c r="AK2178" s="3"/>
    </row>
    <row r="2179" spans="1:37" x14ac:dyDescent="0.2">
      <c r="A2179" s="1">
        <v>45338.727997685186</v>
      </c>
      <c r="B2179" s="3" t="s">
        <v>192</v>
      </c>
      <c r="C2179" s="2">
        <v>45338</v>
      </c>
      <c r="D2179" s="3" t="s">
        <v>334</v>
      </c>
      <c r="E2179" s="3">
        <v>3</v>
      </c>
      <c r="F2179" s="3">
        <v>3</v>
      </c>
      <c r="G2179" s="3">
        <v>2</v>
      </c>
      <c r="H2179" s="3">
        <v>3</v>
      </c>
      <c r="I2179" s="3">
        <v>4</v>
      </c>
      <c r="J2179" s="3">
        <v>4</v>
      </c>
      <c r="K2179" s="3" t="s">
        <v>623</v>
      </c>
      <c r="L2179" s="3"/>
      <c r="M2179" s="3"/>
      <c r="N2179" s="3"/>
      <c r="O2179" s="3"/>
      <c r="P2179" s="3"/>
      <c r="Q2179" s="3"/>
      <c r="R2179" s="3"/>
      <c r="S2179" s="3"/>
      <c r="T2179" s="3"/>
      <c r="U2179" s="3"/>
      <c r="V2179" s="3"/>
      <c r="W2179" s="3"/>
      <c r="X2179" s="3"/>
      <c r="Y2179" s="3"/>
      <c r="Z2179" s="3"/>
      <c r="AA2179" s="3"/>
      <c r="AB2179" s="3"/>
      <c r="AC2179" s="3"/>
      <c r="AD2179" s="3"/>
      <c r="AE2179" s="3"/>
      <c r="AF2179" s="3">
        <f t="shared" si="58"/>
        <v>19</v>
      </c>
      <c r="AG2179" s="3">
        <f>_xlfn.ISOWEEKNUM(EDF[[#This Row],[Date]])</f>
        <v>7</v>
      </c>
      <c r="AH2179" s="3">
        <f>YEAR(EDF[[#This Row],[Date]])</f>
        <v>2024</v>
      </c>
      <c r="AI2179" s="3"/>
      <c r="AJ2179" s="3"/>
      <c r="AK2179" s="3"/>
    </row>
    <row r="2180" spans="1:37" x14ac:dyDescent="0.2">
      <c r="A2180" s="1">
        <v>45338.72855324074</v>
      </c>
      <c r="B2180" s="3" t="s">
        <v>233</v>
      </c>
      <c r="C2180" s="2">
        <v>45338</v>
      </c>
      <c r="D2180" s="3" t="s">
        <v>344</v>
      </c>
      <c r="E2180" s="3">
        <v>4</v>
      </c>
      <c r="F2180" s="3">
        <v>4</v>
      </c>
      <c r="G2180" s="3">
        <v>2</v>
      </c>
      <c r="H2180" s="3">
        <v>3</v>
      </c>
      <c r="I2180" s="3">
        <v>4</v>
      </c>
      <c r="J2180" s="3">
        <v>4</v>
      </c>
      <c r="K2180" s="3" t="s">
        <v>624</v>
      </c>
      <c r="L2180" s="3"/>
      <c r="M2180" s="3"/>
      <c r="N2180" s="3"/>
      <c r="O2180" s="3"/>
      <c r="P2180" s="3"/>
      <c r="Q2180" s="3"/>
      <c r="R2180" s="3"/>
      <c r="S2180" s="3"/>
      <c r="T2180" s="3"/>
      <c r="U2180" s="3"/>
      <c r="V2180" s="3"/>
      <c r="W2180" s="3"/>
      <c r="X2180" s="3"/>
      <c r="Y2180" s="3"/>
      <c r="Z2180" s="3"/>
      <c r="AA2180" s="3"/>
      <c r="AB2180" s="3"/>
      <c r="AC2180" s="3"/>
      <c r="AD2180" s="3"/>
      <c r="AE2180" s="3"/>
      <c r="AF2180" s="3">
        <f>SUM(E2180:J2180)</f>
        <v>21</v>
      </c>
      <c r="AG2180" s="3">
        <f>_xlfn.ISOWEEKNUM(EDF[[#This Row],[Date]])</f>
        <v>7</v>
      </c>
      <c r="AH2180" s="3">
        <f>YEAR(EDF[[#This Row],[Date]])</f>
        <v>2024</v>
      </c>
      <c r="AI2180" s="3"/>
      <c r="AJ2180" s="3"/>
      <c r="AK2180" s="3"/>
    </row>
    <row r="2181" spans="1:37" x14ac:dyDescent="0.2">
      <c r="A2181" s="1">
        <v>45342.337708333333</v>
      </c>
      <c r="B2181" s="3" t="s">
        <v>77</v>
      </c>
      <c r="C2181" s="2">
        <v>45342</v>
      </c>
      <c r="D2181" s="3" t="s">
        <v>344</v>
      </c>
      <c r="E2181" s="3">
        <v>4</v>
      </c>
      <c r="F2181" s="3">
        <v>2</v>
      </c>
      <c r="G2181" s="3">
        <v>4</v>
      </c>
      <c r="H2181" s="3">
        <v>3</v>
      </c>
      <c r="I2181" s="3">
        <v>3</v>
      </c>
      <c r="J2181" s="3">
        <v>4</v>
      </c>
      <c r="K2181" s="3"/>
      <c r="L2181" s="3">
        <v>5</v>
      </c>
      <c r="M2181" s="3"/>
      <c r="N2181" s="3"/>
      <c r="O2181" s="3"/>
      <c r="P2181" s="3"/>
      <c r="Q2181" s="3"/>
      <c r="R2181" s="3"/>
      <c r="S2181" s="3"/>
      <c r="T2181" s="3"/>
      <c r="U2181" s="3"/>
      <c r="V2181" s="3"/>
      <c r="W2181" s="3" t="s">
        <v>335</v>
      </c>
      <c r="X2181" s="3"/>
      <c r="Y2181" s="3"/>
      <c r="Z2181" s="3"/>
      <c r="AA2181" s="3"/>
      <c r="AB2181" s="3"/>
      <c r="AC2181" s="3"/>
      <c r="AD2181" s="3"/>
      <c r="AE2181" s="3"/>
      <c r="AF2181" s="3">
        <f t="shared" ref="AF2181:AF2198" si="59">SUM(E2181:J2181)</f>
        <v>20</v>
      </c>
      <c r="AG2181" s="3">
        <f>_xlfn.ISOWEEKNUM(EDF[[#This Row],[Date]])</f>
        <v>8</v>
      </c>
      <c r="AH2181" s="3">
        <f>YEAR(EDF[[#This Row],[Date]])</f>
        <v>2024</v>
      </c>
      <c r="AI2181" s="3"/>
      <c r="AJ2181" s="3"/>
      <c r="AK2181" s="3"/>
    </row>
    <row r="2182" spans="1:37" x14ac:dyDescent="0.2">
      <c r="A2182" s="1">
        <v>45342.377430555556</v>
      </c>
      <c r="B2182" s="3" t="s">
        <v>193</v>
      </c>
      <c r="C2182" s="2">
        <v>45342</v>
      </c>
      <c r="D2182" s="3" t="s">
        <v>343</v>
      </c>
      <c r="E2182" s="3">
        <v>4</v>
      </c>
      <c r="F2182" s="3">
        <v>4</v>
      </c>
      <c r="G2182" s="3">
        <v>3</v>
      </c>
      <c r="H2182" s="3">
        <v>4</v>
      </c>
      <c r="I2182" s="3">
        <v>4</v>
      </c>
      <c r="J2182" s="3">
        <v>4</v>
      </c>
      <c r="K2182" s="3"/>
      <c r="L2182" s="3">
        <v>1</v>
      </c>
      <c r="M2182" s="3"/>
      <c r="N2182" s="3"/>
      <c r="O2182" s="3"/>
      <c r="P2182" s="3"/>
      <c r="Q2182" s="3"/>
      <c r="R2182" s="3"/>
      <c r="S2182" s="3"/>
      <c r="T2182" s="3"/>
      <c r="U2182" s="3"/>
      <c r="V2182" s="3"/>
      <c r="W2182" s="3" t="s">
        <v>337</v>
      </c>
      <c r="X2182" s="3"/>
      <c r="Y2182" s="3"/>
      <c r="Z2182" s="3"/>
      <c r="AA2182" s="3"/>
      <c r="AB2182" s="3"/>
      <c r="AC2182" s="3"/>
      <c r="AD2182" s="3"/>
      <c r="AE2182" s="3"/>
      <c r="AF2182" s="3">
        <f t="shared" si="59"/>
        <v>23</v>
      </c>
      <c r="AG2182" s="3">
        <f>_xlfn.ISOWEEKNUM(EDF[[#This Row],[Date]])</f>
        <v>8</v>
      </c>
      <c r="AH2182" s="3">
        <f>YEAR(EDF[[#This Row],[Date]])</f>
        <v>2024</v>
      </c>
      <c r="AI2182" s="3"/>
      <c r="AJ2182" s="3"/>
      <c r="AK2182" s="3"/>
    </row>
    <row r="2183" spans="1:37" x14ac:dyDescent="0.2">
      <c r="A2183" s="1">
        <v>45342.38349537037</v>
      </c>
      <c r="B2183" s="3" t="s">
        <v>414</v>
      </c>
      <c r="C2183" s="2">
        <v>45342</v>
      </c>
      <c r="D2183" s="3" t="s">
        <v>334</v>
      </c>
      <c r="E2183" s="3">
        <v>4</v>
      </c>
      <c r="F2183" s="3">
        <v>4</v>
      </c>
      <c r="G2183" s="3">
        <v>5</v>
      </c>
      <c r="H2183" s="3">
        <v>4</v>
      </c>
      <c r="I2183" s="3">
        <v>5</v>
      </c>
      <c r="J2183" s="3">
        <v>5</v>
      </c>
      <c r="K2183" s="3"/>
      <c r="L2183" s="3"/>
      <c r="M2183" s="3"/>
      <c r="N2183" s="3"/>
      <c r="O2183" s="3"/>
      <c r="P2183" s="3"/>
      <c r="Q2183" s="3"/>
      <c r="R2183" s="3"/>
      <c r="S2183" s="3"/>
      <c r="T2183" s="3"/>
      <c r="U2183" s="3"/>
      <c r="V2183" s="3"/>
      <c r="W2183" s="3"/>
      <c r="X2183" s="3"/>
      <c r="Y2183" s="3"/>
      <c r="Z2183" s="3"/>
      <c r="AA2183" s="3"/>
      <c r="AB2183" s="3"/>
      <c r="AC2183" s="3"/>
      <c r="AD2183" s="3"/>
      <c r="AE2183" s="3"/>
      <c r="AF2183" s="3">
        <f t="shared" si="59"/>
        <v>27</v>
      </c>
      <c r="AG2183" s="3">
        <f>_xlfn.ISOWEEKNUM(EDF[[#This Row],[Date]])</f>
        <v>8</v>
      </c>
      <c r="AH2183" s="3">
        <f>YEAR(EDF[[#This Row],[Date]])</f>
        <v>2024</v>
      </c>
      <c r="AI2183" s="3"/>
      <c r="AJ2183" s="3"/>
      <c r="AK2183" s="3"/>
    </row>
    <row r="2184" spans="1:37" x14ac:dyDescent="0.2">
      <c r="A2184" s="1">
        <v>45342.454432870371</v>
      </c>
      <c r="B2184" s="3" t="s">
        <v>78</v>
      </c>
      <c r="C2184" s="2">
        <v>45342</v>
      </c>
      <c r="D2184" s="3" t="s">
        <v>334</v>
      </c>
      <c r="E2184" s="3">
        <v>3</v>
      </c>
      <c r="F2184" s="3">
        <v>3</v>
      </c>
      <c r="G2184" s="3">
        <v>3</v>
      </c>
      <c r="H2184" s="3">
        <v>3</v>
      </c>
      <c r="I2184" s="3">
        <v>2</v>
      </c>
      <c r="J2184" s="3">
        <v>4</v>
      </c>
      <c r="K2184" s="3" t="s">
        <v>216</v>
      </c>
      <c r="L2184" s="3"/>
      <c r="M2184" s="3"/>
      <c r="N2184" s="3"/>
      <c r="O2184" s="3"/>
      <c r="P2184" s="3"/>
      <c r="Q2184" s="3"/>
      <c r="R2184" s="3"/>
      <c r="S2184" s="3"/>
      <c r="T2184" s="3"/>
      <c r="U2184" s="3"/>
      <c r="V2184" s="3"/>
      <c r="W2184" s="3"/>
      <c r="X2184" s="3"/>
      <c r="Y2184" s="3"/>
      <c r="Z2184" s="3"/>
      <c r="AA2184" s="3"/>
      <c r="AB2184" s="3"/>
      <c r="AC2184" s="3"/>
      <c r="AD2184" s="3"/>
      <c r="AE2184" s="3"/>
      <c r="AF2184" s="3">
        <f t="shared" si="59"/>
        <v>18</v>
      </c>
      <c r="AG2184" s="3">
        <f>_xlfn.ISOWEEKNUM(EDF[[#This Row],[Date]])</f>
        <v>8</v>
      </c>
      <c r="AH2184" s="3">
        <f>YEAR(EDF[[#This Row],[Date]])</f>
        <v>2024</v>
      </c>
      <c r="AI2184" s="3"/>
      <c r="AJ2184" s="3"/>
      <c r="AK2184" s="3"/>
    </row>
    <row r="2185" spans="1:37" x14ac:dyDescent="0.2">
      <c r="A2185" s="1">
        <v>45342.461284722223</v>
      </c>
      <c r="B2185" s="3" t="s">
        <v>211</v>
      </c>
      <c r="C2185" s="2">
        <v>45342</v>
      </c>
      <c r="D2185" s="3" t="s">
        <v>343</v>
      </c>
      <c r="E2185" s="3">
        <v>4</v>
      </c>
      <c r="F2185" s="3">
        <v>3</v>
      </c>
      <c r="G2185" s="3">
        <v>3</v>
      </c>
      <c r="H2185" s="3">
        <v>3</v>
      </c>
      <c r="I2185" s="3">
        <v>3</v>
      </c>
      <c r="J2185" s="3">
        <v>4</v>
      </c>
      <c r="K2185" s="3" t="s">
        <v>213</v>
      </c>
      <c r="L2185" s="3"/>
      <c r="M2185" s="3"/>
      <c r="N2185" s="3"/>
      <c r="O2185" s="3"/>
      <c r="P2185" s="3"/>
      <c r="Q2185" s="3"/>
      <c r="R2185" s="3"/>
      <c r="S2185" s="3"/>
      <c r="T2185" s="3"/>
      <c r="U2185" s="3"/>
      <c r="V2185" s="3"/>
      <c r="W2185" s="3"/>
      <c r="X2185" s="3"/>
      <c r="Y2185" s="3"/>
      <c r="Z2185" s="3"/>
      <c r="AA2185" s="3"/>
      <c r="AB2185" s="3"/>
      <c r="AC2185" s="3"/>
      <c r="AD2185" s="3"/>
      <c r="AE2185" s="3"/>
      <c r="AF2185" s="3">
        <f t="shared" si="59"/>
        <v>20</v>
      </c>
      <c r="AG2185" s="3">
        <f>_xlfn.ISOWEEKNUM(EDF[[#This Row],[Date]])</f>
        <v>8</v>
      </c>
      <c r="AH2185" s="3">
        <f>YEAR(EDF[[#This Row],[Date]])</f>
        <v>2024</v>
      </c>
      <c r="AI2185" s="3"/>
      <c r="AJ2185" s="3"/>
      <c r="AK2185" s="3"/>
    </row>
    <row r="2186" spans="1:37" x14ac:dyDescent="0.2">
      <c r="A2186" s="1">
        <v>45342.469629629632</v>
      </c>
      <c r="B2186" s="3" t="s">
        <v>167</v>
      </c>
      <c r="C2186" s="2">
        <v>45342</v>
      </c>
      <c r="D2186" s="3" t="s">
        <v>344</v>
      </c>
      <c r="E2186" s="3">
        <v>4</v>
      </c>
      <c r="F2186" s="3">
        <v>3</v>
      </c>
      <c r="G2186" s="3">
        <v>4</v>
      </c>
      <c r="H2186" s="3">
        <v>3</v>
      </c>
      <c r="I2186" s="3">
        <v>3</v>
      </c>
      <c r="J2186" s="3">
        <v>4</v>
      </c>
      <c r="K2186" s="3"/>
      <c r="L2186" s="3"/>
      <c r="M2186" s="3"/>
      <c r="N2186" s="3"/>
      <c r="O2186" s="3"/>
      <c r="P2186" s="3"/>
      <c r="Q2186" s="3"/>
      <c r="R2186" s="3"/>
      <c r="S2186" s="3"/>
      <c r="T2186" s="3"/>
      <c r="U2186" s="3"/>
      <c r="V2186" s="3"/>
      <c r="W2186" s="3"/>
      <c r="X2186" s="3"/>
      <c r="Y2186" s="3"/>
      <c r="Z2186" s="3"/>
      <c r="AA2186" s="3"/>
      <c r="AB2186" s="3"/>
      <c r="AC2186" s="3"/>
      <c r="AD2186" s="3"/>
      <c r="AE2186" s="3"/>
      <c r="AF2186" s="3">
        <f t="shared" si="59"/>
        <v>21</v>
      </c>
      <c r="AG2186" s="3">
        <f>_xlfn.ISOWEEKNUM(EDF[[#This Row],[Date]])</f>
        <v>8</v>
      </c>
      <c r="AH2186" s="3">
        <f>YEAR(EDF[[#This Row],[Date]])</f>
        <v>2024</v>
      </c>
      <c r="AI2186" s="3"/>
      <c r="AJ2186" s="3"/>
      <c r="AK2186" s="3"/>
    </row>
    <row r="2187" spans="1:37" x14ac:dyDescent="0.2">
      <c r="A2187" s="1">
        <v>45342.488854166666</v>
      </c>
      <c r="B2187" s="3" t="s">
        <v>191</v>
      </c>
      <c r="C2187" s="2">
        <v>45342</v>
      </c>
      <c r="D2187" s="3" t="s">
        <v>343</v>
      </c>
      <c r="E2187" s="3">
        <v>3</v>
      </c>
      <c r="F2187" s="3">
        <v>3</v>
      </c>
      <c r="G2187" s="3">
        <v>5</v>
      </c>
      <c r="H2187" s="3">
        <v>4</v>
      </c>
      <c r="I2187" s="3">
        <v>4</v>
      </c>
      <c r="J2187" s="3">
        <v>4</v>
      </c>
      <c r="K2187" s="3"/>
      <c r="L2187" s="3"/>
      <c r="M2187" s="3"/>
      <c r="N2187" s="3"/>
      <c r="O2187" s="3"/>
      <c r="P2187" s="3"/>
      <c r="Q2187" s="3"/>
      <c r="R2187" s="3"/>
      <c r="S2187" s="3"/>
      <c r="T2187" s="3"/>
      <c r="U2187" s="3"/>
      <c r="V2187" s="3"/>
      <c r="W2187" s="3"/>
      <c r="X2187" s="3"/>
      <c r="Y2187" s="3"/>
      <c r="Z2187" s="3"/>
      <c r="AA2187" s="3"/>
      <c r="AB2187" s="3"/>
      <c r="AC2187" s="3"/>
      <c r="AD2187" s="3"/>
      <c r="AE2187" s="3"/>
      <c r="AF2187" s="3">
        <f t="shared" si="59"/>
        <v>23</v>
      </c>
      <c r="AG2187" s="3">
        <f>_xlfn.ISOWEEKNUM(EDF[[#This Row],[Date]])</f>
        <v>8</v>
      </c>
      <c r="AH2187" s="3">
        <f>YEAR(EDF[[#This Row],[Date]])</f>
        <v>2024</v>
      </c>
      <c r="AI2187" s="3"/>
      <c r="AJ2187" s="3"/>
      <c r="AK2187" s="3"/>
    </row>
    <row r="2188" spans="1:37" x14ac:dyDescent="0.2">
      <c r="A2188" s="1">
        <v>45342.494710648149</v>
      </c>
      <c r="B2188" s="3" t="s">
        <v>496</v>
      </c>
      <c r="C2188" s="2">
        <v>45342</v>
      </c>
      <c r="D2188" s="3" t="s">
        <v>334</v>
      </c>
      <c r="E2188" s="3">
        <v>3</v>
      </c>
      <c r="F2188" s="3">
        <v>3</v>
      </c>
      <c r="G2188" s="3">
        <v>3</v>
      </c>
      <c r="H2188" s="3">
        <v>3</v>
      </c>
      <c r="I2188" s="3">
        <v>3</v>
      </c>
      <c r="J2188" s="3">
        <v>3</v>
      </c>
      <c r="K2188" s="3"/>
      <c r="L2188" s="3">
        <v>5</v>
      </c>
      <c r="M2188" s="3"/>
      <c r="N2188" s="3"/>
      <c r="O2188" s="3"/>
      <c r="P2188" s="3"/>
      <c r="Q2188" s="3"/>
      <c r="R2188" s="3"/>
      <c r="S2188" s="3"/>
      <c r="T2188" s="3"/>
      <c r="U2188" s="3"/>
      <c r="V2188" s="3" t="s">
        <v>339</v>
      </c>
      <c r="W2188" s="3"/>
      <c r="X2188" s="3"/>
      <c r="Y2188" s="3"/>
      <c r="Z2188" s="3"/>
      <c r="AA2188" s="3"/>
      <c r="AB2188" s="3"/>
      <c r="AC2188" s="3" t="s">
        <v>337</v>
      </c>
      <c r="AD2188" s="3"/>
      <c r="AE2188" s="3"/>
      <c r="AF2188" s="3">
        <f t="shared" si="59"/>
        <v>18</v>
      </c>
      <c r="AG2188" s="3">
        <f>_xlfn.ISOWEEKNUM(EDF[[#This Row],[Date]])</f>
        <v>8</v>
      </c>
      <c r="AH2188" s="3">
        <f>YEAR(EDF[[#This Row],[Date]])</f>
        <v>2024</v>
      </c>
      <c r="AI2188" s="3"/>
      <c r="AJ2188" s="3"/>
      <c r="AK2188" s="3"/>
    </row>
    <row r="2189" spans="1:37" x14ac:dyDescent="0.2">
      <c r="A2189" s="1">
        <v>45342.596342592595</v>
      </c>
      <c r="B2189" s="3" t="s">
        <v>80</v>
      </c>
      <c r="C2189" s="2">
        <v>45342</v>
      </c>
      <c r="D2189" s="3" t="s">
        <v>344</v>
      </c>
      <c r="E2189" s="3">
        <v>4</v>
      </c>
      <c r="F2189" s="3">
        <v>2</v>
      </c>
      <c r="G2189" s="3">
        <v>3</v>
      </c>
      <c r="H2189" s="3">
        <v>2</v>
      </c>
      <c r="I2189" s="3">
        <v>2</v>
      </c>
      <c r="J2189" s="3">
        <v>4</v>
      </c>
      <c r="K2189" s="3" t="s">
        <v>625</v>
      </c>
      <c r="L2189" s="3"/>
      <c r="M2189" s="3"/>
      <c r="N2189" s="3"/>
      <c r="O2189" s="3"/>
      <c r="P2189" s="3"/>
      <c r="Q2189" s="3"/>
      <c r="R2189" s="3"/>
      <c r="S2189" s="3"/>
      <c r="T2189" s="3"/>
      <c r="U2189" s="3"/>
      <c r="V2189" s="3"/>
      <c r="W2189" s="3"/>
      <c r="X2189" s="3"/>
      <c r="Y2189" s="3"/>
      <c r="Z2189" s="3"/>
      <c r="AA2189" s="3"/>
      <c r="AB2189" s="3"/>
      <c r="AC2189" s="3"/>
      <c r="AD2189" s="3"/>
      <c r="AE2189" s="3"/>
      <c r="AF2189" s="3">
        <f t="shared" si="59"/>
        <v>17</v>
      </c>
      <c r="AG2189" s="3">
        <f>_xlfn.ISOWEEKNUM(EDF[[#This Row],[Date]])</f>
        <v>8</v>
      </c>
      <c r="AH2189" s="3">
        <f>YEAR(EDF[[#This Row],[Date]])</f>
        <v>2024</v>
      </c>
      <c r="AI2189" s="3"/>
      <c r="AJ2189" s="3"/>
      <c r="AK2189" s="3"/>
    </row>
    <row r="2190" spans="1:37" x14ac:dyDescent="0.2">
      <c r="A2190" s="1">
        <v>45342.645486111112</v>
      </c>
      <c r="B2190" s="3" t="s">
        <v>109</v>
      </c>
      <c r="C2190" s="2">
        <v>45342</v>
      </c>
      <c r="D2190" s="3" t="s">
        <v>334</v>
      </c>
      <c r="E2190" s="3">
        <v>4</v>
      </c>
      <c r="F2190" s="3">
        <v>4</v>
      </c>
      <c r="G2190" s="3">
        <v>5</v>
      </c>
      <c r="H2190" s="3">
        <v>5</v>
      </c>
      <c r="I2190" s="3">
        <v>5</v>
      </c>
      <c r="J2190" s="3">
        <v>5</v>
      </c>
      <c r="K2190" s="3"/>
      <c r="L2190" s="3">
        <v>4</v>
      </c>
      <c r="M2190" s="3" t="s">
        <v>335</v>
      </c>
      <c r="N2190" s="3"/>
      <c r="O2190" s="3" t="s">
        <v>335</v>
      </c>
      <c r="P2190" s="3"/>
      <c r="Q2190" s="3"/>
      <c r="R2190" s="3" t="s">
        <v>335</v>
      </c>
      <c r="S2190" s="3"/>
      <c r="T2190" s="3"/>
      <c r="U2190" s="3"/>
      <c r="V2190" s="3"/>
      <c r="W2190" s="3"/>
      <c r="X2190" s="3"/>
      <c r="Y2190" s="3"/>
      <c r="Z2190" s="3"/>
      <c r="AA2190" s="3"/>
      <c r="AB2190" s="3"/>
      <c r="AC2190" s="3"/>
      <c r="AD2190" s="3"/>
      <c r="AE2190" s="3"/>
      <c r="AF2190" s="3">
        <f t="shared" si="59"/>
        <v>28</v>
      </c>
      <c r="AG2190" s="3">
        <f>_xlfn.ISOWEEKNUM(EDF[[#This Row],[Date]])</f>
        <v>8</v>
      </c>
      <c r="AH2190" s="3">
        <f>YEAR(EDF[[#This Row],[Date]])</f>
        <v>2024</v>
      </c>
      <c r="AI2190" s="3"/>
      <c r="AJ2190" s="3"/>
      <c r="AK2190" s="3"/>
    </row>
    <row r="2191" spans="1:37" x14ac:dyDescent="0.2">
      <c r="A2191" s="1">
        <v>45342.676145833335</v>
      </c>
      <c r="B2191" s="3" t="s">
        <v>230</v>
      </c>
      <c r="C2191" s="2">
        <v>45342</v>
      </c>
      <c r="D2191" s="3" t="s">
        <v>343</v>
      </c>
      <c r="E2191" s="3">
        <v>5</v>
      </c>
      <c r="F2191" s="3">
        <v>4</v>
      </c>
      <c r="G2191" s="3">
        <v>4</v>
      </c>
      <c r="H2191" s="3">
        <v>4</v>
      </c>
      <c r="I2191" s="3">
        <v>4</v>
      </c>
      <c r="J2191" s="3">
        <v>4</v>
      </c>
      <c r="K2191" s="3"/>
      <c r="L2191" s="3"/>
      <c r="M2191" s="3"/>
      <c r="N2191" s="3"/>
      <c r="O2191" s="3"/>
      <c r="P2191" s="3"/>
      <c r="Q2191" s="3"/>
      <c r="R2191" s="3"/>
      <c r="S2191" s="3"/>
      <c r="T2191" s="3"/>
      <c r="U2191" s="3"/>
      <c r="V2191" s="3"/>
      <c r="W2191" s="3"/>
      <c r="X2191" s="3"/>
      <c r="Y2191" s="3"/>
      <c r="Z2191" s="3"/>
      <c r="AA2191" s="3"/>
      <c r="AB2191" s="3"/>
      <c r="AC2191" s="3"/>
      <c r="AD2191" s="3"/>
      <c r="AE2191" s="3"/>
      <c r="AF2191" s="3">
        <f t="shared" si="59"/>
        <v>25</v>
      </c>
      <c r="AG2191" s="3">
        <f>_xlfn.ISOWEEKNUM(EDF[[#This Row],[Date]])</f>
        <v>8</v>
      </c>
      <c r="AH2191" s="3">
        <f>YEAR(EDF[[#This Row],[Date]])</f>
        <v>2024</v>
      </c>
      <c r="AI2191" s="3"/>
      <c r="AJ2191" s="3"/>
      <c r="AK2191" s="3"/>
    </row>
    <row r="2192" spans="1:37" x14ac:dyDescent="0.2">
      <c r="A2192" s="1">
        <v>45342.68372685185</v>
      </c>
      <c r="B2192" s="3" t="s">
        <v>93</v>
      </c>
      <c r="C2192" s="2">
        <v>45342</v>
      </c>
      <c r="D2192" s="3" t="s">
        <v>343</v>
      </c>
      <c r="E2192" s="3">
        <v>3</v>
      </c>
      <c r="F2192" s="3">
        <v>3</v>
      </c>
      <c r="G2192" s="3">
        <v>2</v>
      </c>
      <c r="H2192" s="3">
        <v>3</v>
      </c>
      <c r="I2192" s="3">
        <v>4</v>
      </c>
      <c r="J2192" s="3">
        <v>3</v>
      </c>
      <c r="K2192" s="3"/>
      <c r="L2192" s="3"/>
      <c r="M2192" s="3"/>
      <c r="N2192" s="3"/>
      <c r="O2192" s="3"/>
      <c r="P2192" s="3"/>
      <c r="Q2192" s="3"/>
      <c r="R2192" s="3"/>
      <c r="S2192" s="3"/>
      <c r="T2192" s="3"/>
      <c r="U2192" s="3"/>
      <c r="V2192" s="3"/>
      <c r="W2192" s="3"/>
      <c r="X2192" s="3"/>
      <c r="Y2192" s="3"/>
      <c r="Z2192" s="3"/>
      <c r="AA2192" s="3"/>
      <c r="AB2192" s="3"/>
      <c r="AC2192" s="3"/>
      <c r="AD2192" s="3"/>
      <c r="AE2192" s="3"/>
      <c r="AF2192" s="3">
        <f t="shared" si="59"/>
        <v>18</v>
      </c>
      <c r="AG2192" s="3">
        <f>_xlfn.ISOWEEKNUM(EDF[[#This Row],[Date]])</f>
        <v>8</v>
      </c>
      <c r="AH2192" s="3">
        <f>YEAR(EDF[[#This Row],[Date]])</f>
        <v>2024</v>
      </c>
      <c r="AI2192" s="3"/>
      <c r="AJ2192" s="3"/>
      <c r="AK2192" s="3"/>
    </row>
    <row r="2193" spans="1:37" x14ac:dyDescent="0.2">
      <c r="A2193" s="1">
        <v>45342.698101851849</v>
      </c>
      <c r="B2193" s="3" t="s">
        <v>99</v>
      </c>
      <c r="C2193" s="2">
        <v>45342</v>
      </c>
      <c r="D2193" s="3" t="s">
        <v>334</v>
      </c>
      <c r="E2193" s="3">
        <v>3</v>
      </c>
      <c r="F2193" s="3">
        <v>2</v>
      </c>
      <c r="G2193" s="3">
        <v>4</v>
      </c>
      <c r="H2193" s="3">
        <v>3</v>
      </c>
      <c r="I2193" s="3">
        <v>4</v>
      </c>
      <c r="J2193" s="3">
        <v>4</v>
      </c>
      <c r="K2193" s="3"/>
      <c r="L2193" s="3"/>
      <c r="M2193" s="3"/>
      <c r="N2193" s="3"/>
      <c r="O2193" s="3"/>
      <c r="P2193" s="3"/>
      <c r="Q2193" s="3"/>
      <c r="R2193" s="3"/>
      <c r="S2193" s="3"/>
      <c r="T2193" s="3"/>
      <c r="U2193" s="3"/>
      <c r="V2193" s="3"/>
      <c r="W2193" s="3"/>
      <c r="X2193" s="3"/>
      <c r="Y2193" s="3"/>
      <c r="Z2193" s="3"/>
      <c r="AA2193" s="3"/>
      <c r="AB2193" s="3"/>
      <c r="AC2193" s="3"/>
      <c r="AD2193" s="3"/>
      <c r="AE2193" s="3"/>
      <c r="AF2193" s="3">
        <f t="shared" si="59"/>
        <v>20</v>
      </c>
      <c r="AG2193" s="3">
        <f>_xlfn.ISOWEEKNUM(EDF[[#This Row],[Date]])</f>
        <v>8</v>
      </c>
      <c r="AH2193" s="3">
        <f>YEAR(EDF[[#This Row],[Date]])</f>
        <v>2024</v>
      </c>
      <c r="AI2193" s="3"/>
      <c r="AJ2193" s="3"/>
      <c r="AK2193" s="3"/>
    </row>
    <row r="2194" spans="1:37" x14ac:dyDescent="0.2">
      <c r="A2194" s="1">
        <v>45342.698275462964</v>
      </c>
      <c r="B2194" s="3" t="s">
        <v>112</v>
      </c>
      <c r="C2194" s="2">
        <v>45342</v>
      </c>
      <c r="D2194" s="3" t="s">
        <v>336</v>
      </c>
      <c r="E2194" s="3">
        <v>3</v>
      </c>
      <c r="F2194" s="3">
        <v>3</v>
      </c>
      <c r="G2194" s="3">
        <v>2</v>
      </c>
      <c r="H2194" s="3">
        <v>2</v>
      </c>
      <c r="I2194" s="3">
        <v>3</v>
      </c>
      <c r="J2194" s="3">
        <v>3</v>
      </c>
      <c r="K2194" s="3"/>
      <c r="L2194" s="3"/>
      <c r="M2194" s="3"/>
      <c r="N2194" s="3"/>
      <c r="O2194" s="3"/>
      <c r="P2194" s="3"/>
      <c r="Q2194" s="3"/>
      <c r="R2194" s="3"/>
      <c r="S2194" s="3"/>
      <c r="T2194" s="3"/>
      <c r="U2194" s="3"/>
      <c r="V2194" s="3"/>
      <c r="W2194" s="3"/>
      <c r="X2194" s="3"/>
      <c r="Y2194" s="3"/>
      <c r="Z2194" s="3"/>
      <c r="AA2194" s="3"/>
      <c r="AB2194" s="3"/>
      <c r="AC2194" s="3"/>
      <c r="AD2194" s="3"/>
      <c r="AE2194" s="3"/>
      <c r="AF2194" s="3">
        <f t="shared" si="59"/>
        <v>16</v>
      </c>
      <c r="AG2194" s="3">
        <f>_xlfn.ISOWEEKNUM(EDF[[#This Row],[Date]])</f>
        <v>8</v>
      </c>
      <c r="AH2194" s="3">
        <f>YEAR(EDF[[#This Row],[Date]])</f>
        <v>2024</v>
      </c>
      <c r="AI2194" s="3"/>
      <c r="AJ2194" s="3"/>
      <c r="AK2194" s="3"/>
    </row>
    <row r="2195" spans="1:37" x14ac:dyDescent="0.2">
      <c r="A2195" s="1">
        <v>45342.701354166667</v>
      </c>
      <c r="B2195" s="3" t="s">
        <v>142</v>
      </c>
      <c r="C2195" s="2">
        <v>45342</v>
      </c>
      <c r="D2195" s="3" t="s">
        <v>336</v>
      </c>
      <c r="E2195" s="3">
        <v>2</v>
      </c>
      <c r="F2195" s="3">
        <v>2</v>
      </c>
      <c r="G2195" s="3">
        <v>3</v>
      </c>
      <c r="H2195" s="3">
        <v>2</v>
      </c>
      <c r="I2195" s="3">
        <v>3</v>
      </c>
      <c r="J2195" s="3">
        <v>3</v>
      </c>
      <c r="K2195" s="3"/>
      <c r="L2195" s="3"/>
      <c r="M2195" s="3"/>
      <c r="N2195" s="3"/>
      <c r="O2195" s="3"/>
      <c r="P2195" s="3"/>
      <c r="Q2195" s="3"/>
      <c r="R2195" s="3"/>
      <c r="S2195" s="3"/>
      <c r="T2195" s="3"/>
      <c r="U2195" s="3"/>
      <c r="V2195" s="3"/>
      <c r="W2195" s="3"/>
      <c r="X2195" s="3"/>
      <c r="Y2195" s="3"/>
      <c r="Z2195" s="3"/>
      <c r="AA2195" s="3"/>
      <c r="AB2195" s="3"/>
      <c r="AC2195" s="3"/>
      <c r="AD2195" s="3"/>
      <c r="AE2195" s="3"/>
      <c r="AF2195" s="3">
        <f t="shared" si="59"/>
        <v>15</v>
      </c>
      <c r="AG2195" s="3">
        <f>_xlfn.ISOWEEKNUM(EDF[[#This Row],[Date]])</f>
        <v>8</v>
      </c>
      <c r="AH2195" s="3">
        <f>YEAR(EDF[[#This Row],[Date]])</f>
        <v>2024</v>
      </c>
      <c r="AI2195" s="3"/>
      <c r="AJ2195" s="3"/>
      <c r="AK2195" s="3"/>
    </row>
    <row r="2196" spans="1:37" x14ac:dyDescent="0.2">
      <c r="A2196" s="1">
        <v>45342.701631944445</v>
      </c>
      <c r="B2196" s="3" t="s">
        <v>86</v>
      </c>
      <c r="C2196" s="2">
        <v>45342</v>
      </c>
      <c r="D2196" s="3" t="s">
        <v>343</v>
      </c>
      <c r="E2196" s="3">
        <v>5</v>
      </c>
      <c r="F2196" s="3">
        <v>4</v>
      </c>
      <c r="G2196" s="3">
        <v>4</v>
      </c>
      <c r="H2196" s="3">
        <v>3</v>
      </c>
      <c r="I2196" s="3">
        <v>4</v>
      </c>
      <c r="J2196" s="3">
        <v>4</v>
      </c>
      <c r="K2196" s="3"/>
      <c r="L2196" s="3">
        <v>3</v>
      </c>
      <c r="M2196" s="3"/>
      <c r="N2196" s="3"/>
      <c r="O2196" s="3"/>
      <c r="P2196" s="3"/>
      <c r="Q2196" s="3"/>
      <c r="R2196" s="3"/>
      <c r="S2196" s="3"/>
      <c r="T2196" s="3"/>
      <c r="U2196" s="3"/>
      <c r="V2196" s="3"/>
      <c r="W2196" s="3"/>
      <c r="X2196" s="3"/>
      <c r="Y2196" s="3"/>
      <c r="Z2196" s="3"/>
      <c r="AA2196" s="3"/>
      <c r="AB2196" s="3" t="s">
        <v>337</v>
      </c>
      <c r="AC2196" s="3"/>
      <c r="AD2196" s="3"/>
      <c r="AE2196" s="3" t="s">
        <v>626</v>
      </c>
      <c r="AF2196" s="3">
        <f t="shared" si="59"/>
        <v>24</v>
      </c>
      <c r="AG2196" s="3">
        <f>_xlfn.ISOWEEKNUM(EDF[[#This Row],[Date]])</f>
        <v>8</v>
      </c>
      <c r="AH2196" s="3">
        <f>YEAR(EDF[[#This Row],[Date]])</f>
        <v>2024</v>
      </c>
      <c r="AI2196" s="3"/>
      <c r="AJ2196" s="3"/>
      <c r="AK2196" s="3"/>
    </row>
    <row r="2197" spans="1:37" x14ac:dyDescent="0.2">
      <c r="A2197" s="1">
        <v>45342.702060185184</v>
      </c>
      <c r="B2197" s="3" t="s">
        <v>135</v>
      </c>
      <c r="C2197" s="2">
        <v>45342</v>
      </c>
      <c r="D2197" s="3" t="s">
        <v>343</v>
      </c>
      <c r="E2197" s="3">
        <v>4</v>
      </c>
      <c r="F2197" s="3">
        <v>4</v>
      </c>
      <c r="G2197" s="3">
        <v>3</v>
      </c>
      <c r="H2197" s="3">
        <v>3</v>
      </c>
      <c r="I2197" s="3">
        <v>3</v>
      </c>
      <c r="J2197" s="3">
        <v>4</v>
      </c>
      <c r="K2197" s="3"/>
      <c r="L2197" s="3"/>
      <c r="M2197" s="3"/>
      <c r="N2197" s="3"/>
      <c r="O2197" s="3"/>
      <c r="P2197" s="3"/>
      <c r="Q2197" s="3"/>
      <c r="R2197" s="3"/>
      <c r="S2197" s="3"/>
      <c r="T2197" s="3"/>
      <c r="U2197" s="3"/>
      <c r="V2197" s="3"/>
      <c r="W2197" s="3"/>
      <c r="X2197" s="3"/>
      <c r="Y2197" s="3"/>
      <c r="Z2197" s="3"/>
      <c r="AA2197" s="3"/>
      <c r="AB2197" s="3"/>
      <c r="AC2197" s="3"/>
      <c r="AD2197" s="3"/>
      <c r="AE2197" s="3"/>
      <c r="AF2197" s="3">
        <f t="shared" si="59"/>
        <v>21</v>
      </c>
      <c r="AG2197" s="3">
        <f>_xlfn.ISOWEEKNUM(EDF[[#This Row],[Date]])</f>
        <v>8</v>
      </c>
      <c r="AH2197" s="3">
        <f>YEAR(EDF[[#This Row],[Date]])</f>
        <v>2024</v>
      </c>
      <c r="AI2197" s="3"/>
      <c r="AJ2197" s="3"/>
      <c r="AK2197" s="3"/>
    </row>
    <row r="2198" spans="1:37" x14ac:dyDescent="0.2">
      <c r="A2198" s="1">
        <v>45342.704722222225</v>
      </c>
      <c r="B2198" s="3" t="s">
        <v>192</v>
      </c>
      <c r="C2198" s="2">
        <v>45342</v>
      </c>
      <c r="D2198" s="3" t="s">
        <v>336</v>
      </c>
      <c r="E2198" s="3">
        <v>3</v>
      </c>
      <c r="F2198" s="3">
        <v>3</v>
      </c>
      <c r="G2198" s="3">
        <v>3</v>
      </c>
      <c r="H2198" s="3">
        <v>4</v>
      </c>
      <c r="I2198" s="3">
        <v>4</v>
      </c>
      <c r="J2198" s="3">
        <v>4</v>
      </c>
      <c r="K2198" s="3" t="s">
        <v>627</v>
      </c>
      <c r="L2198" s="3"/>
      <c r="M2198" s="3"/>
      <c r="N2198" s="3"/>
      <c r="O2198" s="3"/>
      <c r="P2198" s="3"/>
      <c r="Q2198" s="3"/>
      <c r="R2198" s="3"/>
      <c r="S2198" s="3"/>
      <c r="T2198" s="3"/>
      <c r="U2198" s="3"/>
      <c r="V2198" s="3"/>
      <c r="W2198" s="3"/>
      <c r="X2198" s="3"/>
      <c r="Y2198" s="3"/>
      <c r="Z2198" s="3"/>
      <c r="AA2198" s="3"/>
      <c r="AB2198" s="3"/>
      <c r="AC2198" s="3"/>
      <c r="AD2198" s="3"/>
      <c r="AE2198" s="3"/>
      <c r="AF2198" s="3">
        <f t="shared" si="59"/>
        <v>21</v>
      </c>
      <c r="AG2198" s="3">
        <f>_xlfn.ISOWEEKNUM(EDF[[#This Row],[Date]])</f>
        <v>8</v>
      </c>
      <c r="AH2198" s="3">
        <f>YEAR(EDF[[#This Row],[Date]])</f>
        <v>2024</v>
      </c>
      <c r="AI2198" s="3"/>
      <c r="AJ2198" s="3"/>
      <c r="AK2198" s="3"/>
    </row>
    <row r="2199" spans="1:37" x14ac:dyDescent="0.2">
      <c r="A2199" s="1">
        <v>45342.717893518522</v>
      </c>
      <c r="B2199" s="3" t="s">
        <v>87</v>
      </c>
      <c r="C2199" s="2">
        <v>45342</v>
      </c>
      <c r="D2199" s="3" t="s">
        <v>336</v>
      </c>
      <c r="E2199" s="3">
        <v>4</v>
      </c>
      <c r="F2199" s="3">
        <v>4</v>
      </c>
      <c r="G2199" s="3">
        <v>4</v>
      </c>
      <c r="H2199" s="3">
        <v>3</v>
      </c>
      <c r="I2199" s="3">
        <v>4</v>
      </c>
      <c r="J2199" s="3">
        <v>4</v>
      </c>
      <c r="K2199" s="3"/>
      <c r="L2199" s="3"/>
      <c r="M2199" s="3"/>
      <c r="N2199" s="3"/>
      <c r="O2199" s="3"/>
      <c r="P2199" s="3"/>
      <c r="Q2199" s="3"/>
      <c r="R2199" s="3"/>
      <c r="S2199" s="3"/>
      <c r="T2199" s="3"/>
      <c r="U2199" s="3"/>
      <c r="V2199" s="3"/>
      <c r="W2199" s="3"/>
      <c r="X2199" s="3"/>
      <c r="Y2199" s="3"/>
      <c r="Z2199" s="3"/>
      <c r="AA2199" s="3"/>
      <c r="AB2199" s="3"/>
      <c r="AC2199" s="3"/>
      <c r="AD2199" s="3"/>
      <c r="AE2199" s="3"/>
      <c r="AF2199" s="3">
        <f>SUM(E2199:J2199)</f>
        <v>23</v>
      </c>
      <c r="AG2199" s="3">
        <f>_xlfn.ISOWEEKNUM(EDF[[#This Row],[Date]])</f>
        <v>8</v>
      </c>
      <c r="AH2199" s="3">
        <f>YEAR(EDF[[#This Row],[Date]])</f>
        <v>2024</v>
      </c>
      <c r="AI2199" s="3"/>
      <c r="AJ2199" s="3"/>
      <c r="AK2199" s="3"/>
    </row>
    <row r="2200" spans="1:37" x14ac:dyDescent="0.2">
      <c r="A2200" s="1">
        <v>45342.733368055553</v>
      </c>
      <c r="B2200" s="3" t="s">
        <v>83</v>
      </c>
      <c r="C2200" s="2">
        <v>45342</v>
      </c>
      <c r="D2200" s="3" t="s">
        <v>334</v>
      </c>
      <c r="E2200" s="3">
        <v>5</v>
      </c>
      <c r="F2200" s="3">
        <v>5</v>
      </c>
      <c r="G2200" s="3">
        <v>4</v>
      </c>
      <c r="H2200" s="3">
        <v>3</v>
      </c>
      <c r="I2200" s="3">
        <v>4</v>
      </c>
      <c r="J2200" s="3">
        <v>4</v>
      </c>
      <c r="K2200" s="3"/>
      <c r="L2200" s="3"/>
      <c r="M2200" s="3"/>
      <c r="N2200" s="3"/>
      <c r="O2200" s="3"/>
      <c r="P2200" s="3"/>
      <c r="Q2200" s="3"/>
      <c r="R2200" s="3"/>
      <c r="S2200" s="3"/>
      <c r="T2200" s="3"/>
      <c r="U2200" s="3"/>
      <c r="V2200" s="3"/>
      <c r="W2200" s="3"/>
      <c r="X2200" s="3"/>
      <c r="Y2200" s="3"/>
      <c r="Z2200" s="3"/>
      <c r="AA2200" s="3"/>
      <c r="AB2200" s="3"/>
      <c r="AC2200" s="3"/>
      <c r="AD2200" s="3"/>
      <c r="AE2200" s="3"/>
      <c r="AF2200" s="3">
        <f t="shared" ref="AF2200:AF2217" si="60">SUM(E2200:J2200)</f>
        <v>25</v>
      </c>
      <c r="AG2200" s="3">
        <f>_xlfn.ISOWEEKNUM(EDF[[#This Row],[Date]])</f>
        <v>8</v>
      </c>
      <c r="AH2200" s="3">
        <f>YEAR(EDF[[#This Row],[Date]])</f>
        <v>2024</v>
      </c>
      <c r="AI2200" s="3"/>
      <c r="AJ2200" s="3"/>
      <c r="AK2200" s="3"/>
    </row>
    <row r="2201" spans="1:37" x14ac:dyDescent="0.2">
      <c r="A2201" s="1">
        <v>45343.269074074073</v>
      </c>
      <c r="B2201" s="3" t="s">
        <v>106</v>
      </c>
      <c r="C2201" s="2">
        <v>45343</v>
      </c>
      <c r="D2201" s="3" t="s">
        <v>344</v>
      </c>
      <c r="E2201" s="3">
        <v>3</v>
      </c>
      <c r="F2201" s="3">
        <v>4</v>
      </c>
      <c r="G2201" s="3">
        <v>2</v>
      </c>
      <c r="H2201" s="3">
        <v>4</v>
      </c>
      <c r="I2201" s="3">
        <v>4</v>
      </c>
      <c r="J2201" s="3">
        <v>4</v>
      </c>
      <c r="K2201" s="3"/>
      <c r="L2201" s="3">
        <v>2</v>
      </c>
      <c r="M2201" s="3"/>
      <c r="N2201" s="3"/>
      <c r="O2201" s="3"/>
      <c r="P2201" s="3"/>
      <c r="Q2201" s="3"/>
      <c r="R2201" s="3"/>
      <c r="S2201" s="3"/>
      <c r="T2201" s="3"/>
      <c r="U2201" s="3"/>
      <c r="V2201" s="3"/>
      <c r="W2201" s="3" t="s">
        <v>337</v>
      </c>
      <c r="X2201" s="3"/>
      <c r="Y2201" s="3"/>
      <c r="Z2201" s="3"/>
      <c r="AA2201" s="3"/>
      <c r="AB2201" s="3"/>
      <c r="AC2201" s="3"/>
      <c r="AD2201" s="3"/>
      <c r="AE2201" s="3"/>
      <c r="AF2201" s="3">
        <f t="shared" si="60"/>
        <v>21</v>
      </c>
      <c r="AG2201" s="3">
        <f>_xlfn.ISOWEEKNUM(EDF[[#This Row],[Date]])</f>
        <v>8</v>
      </c>
      <c r="AH2201" s="3">
        <f>YEAR(EDF[[#This Row],[Date]])</f>
        <v>2024</v>
      </c>
      <c r="AI2201" s="3"/>
      <c r="AJ2201" s="3"/>
      <c r="AK2201" s="3"/>
    </row>
    <row r="2202" spans="1:37" x14ac:dyDescent="0.2">
      <c r="A2202" s="1">
        <v>45343.344537037039</v>
      </c>
      <c r="B2202" s="3" t="s">
        <v>496</v>
      </c>
      <c r="C2202" s="2">
        <v>45343</v>
      </c>
      <c r="D2202" s="3" t="s">
        <v>334</v>
      </c>
      <c r="E2202" s="3">
        <v>3</v>
      </c>
      <c r="F2202" s="3">
        <v>3</v>
      </c>
      <c r="G2202" s="3">
        <v>3</v>
      </c>
      <c r="H2202" s="3">
        <v>3</v>
      </c>
      <c r="I2202" s="3">
        <v>3</v>
      </c>
      <c r="J2202" s="3">
        <v>3</v>
      </c>
      <c r="K2202" s="3"/>
      <c r="L2202" s="3">
        <v>5</v>
      </c>
      <c r="M2202" s="3"/>
      <c r="N2202" s="3"/>
      <c r="O2202" s="3"/>
      <c r="P2202" s="3"/>
      <c r="Q2202" s="3"/>
      <c r="R2202" s="3"/>
      <c r="S2202" s="3"/>
      <c r="T2202" s="3"/>
      <c r="U2202" s="3"/>
      <c r="V2202" s="3" t="s">
        <v>339</v>
      </c>
      <c r="W2202" s="3"/>
      <c r="X2202" s="3"/>
      <c r="Y2202" s="3"/>
      <c r="Z2202" s="3"/>
      <c r="AA2202" s="3"/>
      <c r="AB2202" s="3"/>
      <c r="AC2202" s="3"/>
      <c r="AD2202" s="3"/>
      <c r="AE2202" s="3"/>
      <c r="AF2202" s="3">
        <f t="shared" si="60"/>
        <v>18</v>
      </c>
      <c r="AG2202" s="3">
        <f>_xlfn.ISOWEEKNUM(EDF[[#This Row],[Date]])</f>
        <v>8</v>
      </c>
      <c r="AH2202" s="3">
        <f>YEAR(EDF[[#This Row],[Date]])</f>
        <v>2024</v>
      </c>
      <c r="AI2202" s="3"/>
      <c r="AJ2202" s="3"/>
      <c r="AK2202" s="3"/>
    </row>
    <row r="2203" spans="1:37" x14ac:dyDescent="0.2">
      <c r="A2203" s="1">
        <v>45343.368576388886</v>
      </c>
      <c r="B2203" s="3" t="s">
        <v>414</v>
      </c>
      <c r="C2203" s="2">
        <v>45343</v>
      </c>
      <c r="D2203" s="3" t="s">
        <v>334</v>
      </c>
      <c r="E2203" s="3">
        <v>5</v>
      </c>
      <c r="F2203" s="3">
        <v>4</v>
      </c>
      <c r="G2203" s="3">
        <v>5</v>
      </c>
      <c r="H2203" s="3">
        <v>4</v>
      </c>
      <c r="I2203" s="3">
        <v>4</v>
      </c>
      <c r="J2203" s="3">
        <v>5</v>
      </c>
      <c r="K2203" s="3"/>
      <c r="L2203" s="3"/>
      <c r="M2203" s="3"/>
      <c r="N2203" s="3"/>
      <c r="O2203" s="3"/>
      <c r="P2203" s="3"/>
      <c r="Q2203" s="3"/>
      <c r="R2203" s="3"/>
      <c r="S2203" s="3"/>
      <c r="T2203" s="3"/>
      <c r="U2203" s="3"/>
      <c r="V2203" s="3"/>
      <c r="W2203" s="3"/>
      <c r="X2203" s="3"/>
      <c r="Y2203" s="3"/>
      <c r="Z2203" s="3"/>
      <c r="AA2203" s="3"/>
      <c r="AB2203" s="3"/>
      <c r="AC2203" s="3"/>
      <c r="AD2203" s="3"/>
      <c r="AE2203" s="3"/>
      <c r="AF2203" s="3">
        <f t="shared" si="60"/>
        <v>27</v>
      </c>
      <c r="AG2203" s="3">
        <f>_xlfn.ISOWEEKNUM(EDF[[#This Row],[Date]])</f>
        <v>8</v>
      </c>
      <c r="AH2203" s="3">
        <f>YEAR(EDF[[#This Row],[Date]])</f>
        <v>2024</v>
      </c>
      <c r="AI2203" s="3"/>
      <c r="AJ2203" s="3"/>
      <c r="AK2203" s="3"/>
    </row>
    <row r="2204" spans="1:37" x14ac:dyDescent="0.2">
      <c r="A2204" s="1">
        <v>45343.387789351851</v>
      </c>
      <c r="B2204" s="3" t="s">
        <v>112</v>
      </c>
      <c r="C2204" s="2">
        <v>45343</v>
      </c>
      <c r="D2204" s="3" t="s">
        <v>336</v>
      </c>
      <c r="E2204" s="3">
        <v>3</v>
      </c>
      <c r="F2204" s="3">
        <v>3</v>
      </c>
      <c r="G2204" s="3">
        <v>2</v>
      </c>
      <c r="H2204" s="3">
        <v>2</v>
      </c>
      <c r="I2204" s="3">
        <v>3</v>
      </c>
      <c r="J2204" s="3">
        <v>3</v>
      </c>
      <c r="K2204" s="3"/>
      <c r="L2204" s="3"/>
      <c r="M2204" s="3"/>
      <c r="N2204" s="3"/>
      <c r="O2204" s="3"/>
      <c r="P2204" s="3"/>
      <c r="Q2204" s="3"/>
      <c r="R2204" s="3"/>
      <c r="S2204" s="3"/>
      <c r="T2204" s="3"/>
      <c r="U2204" s="3"/>
      <c r="V2204" s="3"/>
      <c r="W2204" s="3"/>
      <c r="X2204" s="3"/>
      <c r="Y2204" s="3"/>
      <c r="Z2204" s="3"/>
      <c r="AA2204" s="3"/>
      <c r="AB2204" s="3"/>
      <c r="AC2204" s="3"/>
      <c r="AD2204" s="3"/>
      <c r="AE2204" s="3"/>
      <c r="AF2204" s="3">
        <f t="shared" si="60"/>
        <v>16</v>
      </c>
      <c r="AG2204" s="3">
        <f>_xlfn.ISOWEEKNUM(EDF[[#This Row],[Date]])</f>
        <v>8</v>
      </c>
      <c r="AH2204" s="3">
        <f>YEAR(EDF[[#This Row],[Date]])</f>
        <v>2024</v>
      </c>
      <c r="AI2204" s="3"/>
      <c r="AJ2204" s="3"/>
      <c r="AK2204" s="3"/>
    </row>
    <row r="2205" spans="1:37" x14ac:dyDescent="0.2">
      <c r="A2205" s="1">
        <v>45343.388321759259</v>
      </c>
      <c r="B2205" s="3" t="s">
        <v>211</v>
      </c>
      <c r="C2205" s="2">
        <v>45343</v>
      </c>
      <c r="D2205" s="3" t="s">
        <v>334</v>
      </c>
      <c r="E2205" s="3">
        <v>4</v>
      </c>
      <c r="F2205" s="3">
        <v>3</v>
      </c>
      <c r="G2205" s="3">
        <v>3</v>
      </c>
      <c r="H2205" s="3">
        <v>3</v>
      </c>
      <c r="I2205" s="3">
        <v>4</v>
      </c>
      <c r="J2205" s="3">
        <v>4</v>
      </c>
      <c r="K2205" s="3" t="s">
        <v>213</v>
      </c>
      <c r="L2205" s="3"/>
      <c r="M2205" s="3"/>
      <c r="N2205" s="3"/>
      <c r="O2205" s="3"/>
      <c r="P2205" s="3"/>
      <c r="Q2205" s="3"/>
      <c r="R2205" s="3"/>
      <c r="S2205" s="3"/>
      <c r="T2205" s="3"/>
      <c r="U2205" s="3"/>
      <c r="V2205" s="3"/>
      <c r="W2205" s="3"/>
      <c r="X2205" s="3"/>
      <c r="Y2205" s="3"/>
      <c r="Z2205" s="3"/>
      <c r="AA2205" s="3"/>
      <c r="AB2205" s="3"/>
      <c r="AC2205" s="3"/>
      <c r="AD2205" s="3"/>
      <c r="AE2205" s="3"/>
      <c r="AF2205" s="3">
        <f t="shared" si="60"/>
        <v>21</v>
      </c>
      <c r="AG2205" s="3">
        <f>_xlfn.ISOWEEKNUM(EDF[[#This Row],[Date]])</f>
        <v>8</v>
      </c>
      <c r="AH2205" s="3">
        <f>YEAR(EDF[[#This Row],[Date]])</f>
        <v>2024</v>
      </c>
      <c r="AI2205" s="3"/>
      <c r="AJ2205" s="3"/>
      <c r="AK2205" s="3"/>
    </row>
    <row r="2206" spans="1:37" x14ac:dyDescent="0.2">
      <c r="A2206" s="1">
        <v>45343.433634259258</v>
      </c>
      <c r="B2206" s="3" t="s">
        <v>78</v>
      </c>
      <c r="C2206" s="2">
        <v>45343</v>
      </c>
      <c r="D2206" s="3" t="s">
        <v>334</v>
      </c>
      <c r="E2206" s="3">
        <v>3</v>
      </c>
      <c r="F2206" s="3">
        <v>3</v>
      </c>
      <c r="G2206" s="3">
        <v>3</v>
      </c>
      <c r="H2206" s="3">
        <v>3</v>
      </c>
      <c r="I2206" s="3">
        <v>3</v>
      </c>
      <c r="J2206" s="3">
        <v>4</v>
      </c>
      <c r="K2206" s="3" t="s">
        <v>628</v>
      </c>
      <c r="L2206" s="3"/>
      <c r="M2206" s="3"/>
      <c r="N2206" s="3"/>
      <c r="O2206" s="3"/>
      <c r="P2206" s="3"/>
      <c r="Q2206" s="3"/>
      <c r="R2206" s="3"/>
      <c r="S2206" s="3"/>
      <c r="T2206" s="3"/>
      <c r="U2206" s="3"/>
      <c r="V2206" s="3"/>
      <c r="W2206" s="3"/>
      <c r="X2206" s="3"/>
      <c r="Y2206" s="3"/>
      <c r="Z2206" s="3"/>
      <c r="AA2206" s="3"/>
      <c r="AB2206" s="3"/>
      <c r="AC2206" s="3"/>
      <c r="AD2206" s="3"/>
      <c r="AE2206" s="3"/>
      <c r="AF2206" s="3">
        <f t="shared" si="60"/>
        <v>19</v>
      </c>
      <c r="AG2206" s="3">
        <f>_xlfn.ISOWEEKNUM(EDF[[#This Row],[Date]])</f>
        <v>8</v>
      </c>
      <c r="AH2206" s="3">
        <f>YEAR(EDF[[#This Row],[Date]])</f>
        <v>2024</v>
      </c>
      <c r="AI2206" s="3"/>
      <c r="AJ2206" s="3"/>
      <c r="AK2206" s="3"/>
    </row>
    <row r="2207" spans="1:37" x14ac:dyDescent="0.2">
      <c r="A2207" s="1">
        <v>45343.572210648148</v>
      </c>
      <c r="B2207" s="3" t="s">
        <v>142</v>
      </c>
      <c r="C2207" s="2">
        <v>45343</v>
      </c>
      <c r="D2207" s="3" t="s">
        <v>343</v>
      </c>
      <c r="E2207" s="3">
        <v>2</v>
      </c>
      <c r="F2207" s="3">
        <v>2</v>
      </c>
      <c r="G2207" s="3">
        <v>3</v>
      </c>
      <c r="H2207" s="3">
        <v>3</v>
      </c>
      <c r="I2207" s="3">
        <v>3</v>
      </c>
      <c r="J2207" s="3">
        <v>4</v>
      </c>
      <c r="K2207" s="3"/>
      <c r="L2207" s="3"/>
      <c r="M2207" s="3"/>
      <c r="N2207" s="3"/>
      <c r="O2207" s="3"/>
      <c r="P2207" s="3"/>
      <c r="Q2207" s="3"/>
      <c r="R2207" s="3"/>
      <c r="S2207" s="3"/>
      <c r="T2207" s="3"/>
      <c r="U2207" s="3"/>
      <c r="V2207" s="3"/>
      <c r="W2207" s="3"/>
      <c r="X2207" s="3"/>
      <c r="Y2207" s="3"/>
      <c r="Z2207" s="3"/>
      <c r="AA2207" s="3"/>
      <c r="AB2207" s="3"/>
      <c r="AC2207" s="3"/>
      <c r="AD2207" s="3"/>
      <c r="AE2207" s="3"/>
      <c r="AF2207" s="3">
        <f t="shared" si="60"/>
        <v>17</v>
      </c>
      <c r="AG2207" s="3">
        <f>_xlfn.ISOWEEKNUM(EDF[[#This Row],[Date]])</f>
        <v>8</v>
      </c>
      <c r="AH2207" s="3">
        <f>YEAR(EDF[[#This Row],[Date]])</f>
        <v>2024</v>
      </c>
      <c r="AI2207" s="3"/>
      <c r="AJ2207" s="3"/>
      <c r="AK2207" s="3"/>
    </row>
    <row r="2208" spans="1:37" x14ac:dyDescent="0.2">
      <c r="A2208" s="1">
        <v>45343.573194444441</v>
      </c>
      <c r="B2208" s="3" t="s">
        <v>191</v>
      </c>
      <c r="C2208" s="2">
        <v>45343</v>
      </c>
      <c r="D2208" s="3" t="s">
        <v>334</v>
      </c>
      <c r="E2208" s="3">
        <v>4</v>
      </c>
      <c r="F2208" s="3">
        <v>4</v>
      </c>
      <c r="G2208" s="3">
        <v>4</v>
      </c>
      <c r="H2208" s="3">
        <v>4</v>
      </c>
      <c r="I2208" s="3">
        <v>5</v>
      </c>
      <c r="J2208" s="3">
        <v>5</v>
      </c>
      <c r="K2208" s="3"/>
      <c r="L2208" s="3"/>
      <c r="M2208" s="3"/>
      <c r="N2208" s="3"/>
      <c r="O2208" s="3"/>
      <c r="P2208" s="3"/>
      <c r="Q2208" s="3"/>
      <c r="R2208" s="3"/>
      <c r="S2208" s="3"/>
      <c r="T2208" s="3"/>
      <c r="U2208" s="3"/>
      <c r="V2208" s="3"/>
      <c r="W2208" s="3"/>
      <c r="X2208" s="3"/>
      <c r="Y2208" s="3"/>
      <c r="Z2208" s="3"/>
      <c r="AA2208" s="3"/>
      <c r="AB2208" s="3"/>
      <c r="AC2208" s="3"/>
      <c r="AD2208" s="3"/>
      <c r="AE2208" s="3"/>
      <c r="AF2208" s="3">
        <f t="shared" si="60"/>
        <v>26</v>
      </c>
      <c r="AG2208" s="3">
        <f>_xlfn.ISOWEEKNUM(EDF[[#This Row],[Date]])</f>
        <v>8</v>
      </c>
      <c r="AH2208" s="3">
        <f>YEAR(EDF[[#This Row],[Date]])</f>
        <v>2024</v>
      </c>
      <c r="AI2208" s="3"/>
      <c r="AJ2208" s="3"/>
      <c r="AK2208" s="3"/>
    </row>
    <row r="2209" spans="1:37" x14ac:dyDescent="0.2">
      <c r="A2209" s="1">
        <v>45343.688287037039</v>
      </c>
      <c r="B2209" s="3" t="s">
        <v>167</v>
      </c>
      <c r="C2209" s="2">
        <v>45343</v>
      </c>
      <c r="D2209" s="3" t="s">
        <v>344</v>
      </c>
      <c r="E2209" s="3">
        <v>3</v>
      </c>
      <c r="F2209" s="3">
        <v>2</v>
      </c>
      <c r="G2209" s="3">
        <v>4</v>
      </c>
      <c r="H2209" s="3">
        <v>3</v>
      </c>
      <c r="I2209" s="3">
        <v>4</v>
      </c>
      <c r="J2209" s="3">
        <v>4</v>
      </c>
      <c r="K2209" s="3"/>
      <c r="L2209" s="3"/>
      <c r="M2209" s="3"/>
      <c r="N2209" s="3"/>
      <c r="O2209" s="3"/>
      <c r="P2209" s="3"/>
      <c r="Q2209" s="3"/>
      <c r="R2209" s="3"/>
      <c r="S2209" s="3"/>
      <c r="T2209" s="3"/>
      <c r="U2209" s="3"/>
      <c r="V2209" s="3"/>
      <c r="W2209" s="3"/>
      <c r="X2209" s="3"/>
      <c r="Y2209" s="3"/>
      <c r="Z2209" s="3"/>
      <c r="AA2209" s="3"/>
      <c r="AB2209" s="3"/>
      <c r="AC2209" s="3"/>
      <c r="AD2209" s="3"/>
      <c r="AE2209" s="3"/>
      <c r="AF2209" s="3">
        <f t="shared" si="60"/>
        <v>20</v>
      </c>
      <c r="AG2209" s="3">
        <f>_xlfn.ISOWEEKNUM(EDF[[#This Row],[Date]])</f>
        <v>8</v>
      </c>
      <c r="AH2209" s="3">
        <f>YEAR(EDF[[#This Row],[Date]])</f>
        <v>2024</v>
      </c>
      <c r="AI2209" s="3"/>
      <c r="AJ2209" s="3"/>
      <c r="AK2209" s="3"/>
    </row>
    <row r="2210" spans="1:37" x14ac:dyDescent="0.2">
      <c r="A2210" s="1">
        <v>45343.690185185187</v>
      </c>
      <c r="B2210" s="3" t="s">
        <v>99</v>
      </c>
      <c r="C2210" s="2">
        <v>45343</v>
      </c>
      <c r="D2210" s="3" t="s">
        <v>334</v>
      </c>
      <c r="E2210" s="3">
        <v>4</v>
      </c>
      <c r="F2210" s="3">
        <v>2</v>
      </c>
      <c r="G2210" s="3">
        <v>4</v>
      </c>
      <c r="H2210" s="3">
        <v>4</v>
      </c>
      <c r="I2210" s="3">
        <v>4</v>
      </c>
      <c r="J2210" s="3">
        <v>4</v>
      </c>
      <c r="K2210" s="3"/>
      <c r="L2210" s="3"/>
      <c r="M2210" s="3"/>
      <c r="N2210" s="3"/>
      <c r="O2210" s="3"/>
      <c r="P2210" s="3"/>
      <c r="Q2210" s="3"/>
      <c r="R2210" s="3"/>
      <c r="S2210" s="3"/>
      <c r="T2210" s="3"/>
      <c r="U2210" s="3"/>
      <c r="V2210" s="3"/>
      <c r="W2210" s="3"/>
      <c r="X2210" s="3"/>
      <c r="Y2210" s="3"/>
      <c r="Z2210" s="3"/>
      <c r="AA2210" s="3"/>
      <c r="AB2210" s="3"/>
      <c r="AC2210" s="3"/>
      <c r="AD2210" s="3"/>
      <c r="AE2210" s="3"/>
      <c r="AF2210" s="3">
        <f t="shared" si="60"/>
        <v>22</v>
      </c>
      <c r="AG2210" s="3">
        <f>_xlfn.ISOWEEKNUM(EDF[[#This Row],[Date]])</f>
        <v>8</v>
      </c>
      <c r="AH2210" s="3">
        <f>YEAR(EDF[[#This Row],[Date]])</f>
        <v>2024</v>
      </c>
      <c r="AI2210" s="3"/>
      <c r="AJ2210" s="3"/>
      <c r="AK2210" s="3"/>
    </row>
    <row r="2211" spans="1:37" x14ac:dyDescent="0.2">
      <c r="A2211" s="1">
        <v>45343.691342592596</v>
      </c>
      <c r="B2211" s="3" t="s">
        <v>87</v>
      </c>
      <c r="C2211" s="2">
        <v>45343</v>
      </c>
      <c r="D2211" s="3" t="s">
        <v>336</v>
      </c>
      <c r="E2211" s="3">
        <v>5</v>
      </c>
      <c r="F2211" s="3">
        <v>4</v>
      </c>
      <c r="G2211" s="3">
        <v>3</v>
      </c>
      <c r="H2211" s="3">
        <v>3</v>
      </c>
      <c r="I2211" s="3">
        <v>4</v>
      </c>
      <c r="J2211" s="3">
        <v>4</v>
      </c>
      <c r="K2211" s="3"/>
      <c r="L2211" s="3"/>
      <c r="M2211" s="3"/>
      <c r="N2211" s="3"/>
      <c r="O2211" s="3"/>
      <c r="P2211" s="3"/>
      <c r="Q2211" s="3"/>
      <c r="R2211" s="3"/>
      <c r="S2211" s="3"/>
      <c r="T2211" s="3"/>
      <c r="U2211" s="3"/>
      <c r="V2211" s="3"/>
      <c r="W2211" s="3"/>
      <c r="X2211" s="3"/>
      <c r="Y2211" s="3"/>
      <c r="Z2211" s="3"/>
      <c r="AA2211" s="3"/>
      <c r="AB2211" s="3"/>
      <c r="AC2211" s="3"/>
      <c r="AD2211" s="3"/>
      <c r="AE2211" s="3"/>
      <c r="AF2211" s="3">
        <f t="shared" si="60"/>
        <v>23</v>
      </c>
      <c r="AG2211" s="3">
        <f>_xlfn.ISOWEEKNUM(EDF[[#This Row],[Date]])</f>
        <v>8</v>
      </c>
      <c r="AH2211" s="3">
        <f>YEAR(EDF[[#This Row],[Date]])</f>
        <v>2024</v>
      </c>
      <c r="AI2211" s="3"/>
      <c r="AJ2211" s="3"/>
      <c r="AK2211" s="3"/>
    </row>
    <row r="2212" spans="1:37" x14ac:dyDescent="0.2">
      <c r="A2212" s="1">
        <v>45343.691388888888</v>
      </c>
      <c r="B2212" s="3" t="s">
        <v>95</v>
      </c>
      <c r="C2212" s="2">
        <v>45343</v>
      </c>
      <c r="D2212" s="3" t="s">
        <v>344</v>
      </c>
      <c r="E2212" s="3">
        <v>2</v>
      </c>
      <c r="F2212" s="3">
        <v>3</v>
      </c>
      <c r="G2212" s="3">
        <v>2</v>
      </c>
      <c r="H2212" s="3">
        <v>3</v>
      </c>
      <c r="I2212" s="3">
        <v>2</v>
      </c>
      <c r="J2212" s="3">
        <v>2</v>
      </c>
      <c r="K2212" s="3"/>
      <c r="L2212" s="3"/>
      <c r="M2212" s="3"/>
      <c r="N2212" s="3"/>
      <c r="O2212" s="3"/>
      <c r="P2212" s="3"/>
      <c r="Q2212" s="3"/>
      <c r="R2212" s="3"/>
      <c r="S2212" s="3"/>
      <c r="T2212" s="3"/>
      <c r="U2212" s="3"/>
      <c r="V2212" s="3"/>
      <c r="W2212" s="3"/>
      <c r="X2212" s="3"/>
      <c r="Y2212" s="3"/>
      <c r="Z2212" s="3"/>
      <c r="AA2212" s="3"/>
      <c r="AB2212" s="3"/>
      <c r="AC2212" s="3"/>
      <c r="AD2212" s="3"/>
      <c r="AE2212" s="3"/>
      <c r="AF2212" s="3">
        <f t="shared" si="60"/>
        <v>14</v>
      </c>
      <c r="AG2212" s="3">
        <f>_xlfn.ISOWEEKNUM(EDF[[#This Row],[Date]])</f>
        <v>8</v>
      </c>
      <c r="AH2212" s="3">
        <f>YEAR(EDF[[#This Row],[Date]])</f>
        <v>2024</v>
      </c>
      <c r="AI2212" s="3"/>
      <c r="AJ2212" s="3"/>
      <c r="AK2212" s="3"/>
    </row>
    <row r="2213" spans="1:37" x14ac:dyDescent="0.2">
      <c r="A2213" s="1">
        <v>45343.693402777775</v>
      </c>
      <c r="B2213" s="3" t="s">
        <v>83</v>
      </c>
      <c r="C2213" s="2">
        <v>45343</v>
      </c>
      <c r="D2213" s="3" t="s">
        <v>334</v>
      </c>
      <c r="E2213" s="3">
        <v>5</v>
      </c>
      <c r="F2213" s="3">
        <v>4</v>
      </c>
      <c r="G2213" s="3">
        <v>3</v>
      </c>
      <c r="H2213" s="3">
        <v>3</v>
      </c>
      <c r="I2213" s="3">
        <v>3</v>
      </c>
      <c r="J2213" s="3">
        <v>3</v>
      </c>
      <c r="K2213" s="3"/>
      <c r="L2213" s="3"/>
      <c r="M2213" s="3"/>
      <c r="N2213" s="3"/>
      <c r="O2213" s="3"/>
      <c r="P2213" s="3"/>
      <c r="Q2213" s="3"/>
      <c r="R2213" s="3"/>
      <c r="S2213" s="3"/>
      <c r="T2213" s="3"/>
      <c r="U2213" s="3"/>
      <c r="V2213" s="3"/>
      <c r="W2213" s="3"/>
      <c r="X2213" s="3"/>
      <c r="Y2213" s="3"/>
      <c r="Z2213" s="3"/>
      <c r="AA2213" s="3"/>
      <c r="AB2213" s="3"/>
      <c r="AC2213" s="3"/>
      <c r="AD2213" s="3"/>
      <c r="AE2213" s="3"/>
      <c r="AF2213" s="3">
        <f t="shared" si="60"/>
        <v>21</v>
      </c>
      <c r="AG2213" s="3">
        <f>_xlfn.ISOWEEKNUM(EDF[[#This Row],[Date]])</f>
        <v>8</v>
      </c>
      <c r="AH2213" s="3">
        <f>YEAR(EDF[[#This Row],[Date]])</f>
        <v>2024</v>
      </c>
      <c r="AI2213" s="3"/>
      <c r="AJ2213" s="3"/>
      <c r="AK2213" s="3"/>
    </row>
    <row r="2214" spans="1:37" x14ac:dyDescent="0.2">
      <c r="A2214" s="1">
        <v>45343.69599537037</v>
      </c>
      <c r="B2214" s="3" t="s">
        <v>192</v>
      </c>
      <c r="C2214" s="2">
        <v>45343</v>
      </c>
      <c r="D2214" s="3" t="s">
        <v>336</v>
      </c>
      <c r="E2214" s="3">
        <v>3</v>
      </c>
      <c r="F2214" s="3">
        <v>2</v>
      </c>
      <c r="G2214" s="3">
        <v>3</v>
      </c>
      <c r="H2214" s="3">
        <v>4</v>
      </c>
      <c r="I2214" s="3">
        <v>4</v>
      </c>
      <c r="J2214" s="3">
        <v>4</v>
      </c>
      <c r="K2214" s="3"/>
      <c r="L2214" s="3"/>
      <c r="M2214" s="3"/>
      <c r="N2214" s="3"/>
      <c r="O2214" s="3"/>
      <c r="P2214" s="3"/>
      <c r="Q2214" s="3"/>
      <c r="R2214" s="3"/>
      <c r="S2214" s="3"/>
      <c r="T2214" s="3"/>
      <c r="U2214" s="3"/>
      <c r="V2214" s="3"/>
      <c r="W2214" s="3"/>
      <c r="X2214" s="3"/>
      <c r="Y2214" s="3"/>
      <c r="Z2214" s="3"/>
      <c r="AA2214" s="3"/>
      <c r="AB2214" s="3"/>
      <c r="AC2214" s="3"/>
      <c r="AD2214" s="3"/>
      <c r="AE2214" s="3"/>
      <c r="AF2214" s="3">
        <f t="shared" si="60"/>
        <v>20</v>
      </c>
      <c r="AG2214" s="3">
        <f>_xlfn.ISOWEEKNUM(EDF[[#This Row],[Date]])</f>
        <v>8</v>
      </c>
      <c r="AH2214" s="3">
        <f>YEAR(EDF[[#This Row],[Date]])</f>
        <v>2024</v>
      </c>
      <c r="AI2214" s="3"/>
      <c r="AJ2214" s="3"/>
      <c r="AK2214" s="3"/>
    </row>
    <row r="2215" spans="1:37" x14ac:dyDescent="0.2">
      <c r="A2215" s="1">
        <v>45343.69635416667</v>
      </c>
      <c r="B2215" s="3" t="s">
        <v>233</v>
      </c>
      <c r="C2215" s="2">
        <v>45343</v>
      </c>
      <c r="D2215" s="3" t="s">
        <v>344</v>
      </c>
      <c r="E2215" s="3">
        <v>4</v>
      </c>
      <c r="F2215" s="3">
        <v>3</v>
      </c>
      <c r="G2215" s="3">
        <v>5</v>
      </c>
      <c r="H2215" s="3">
        <v>3</v>
      </c>
      <c r="I2215" s="3">
        <v>4</v>
      </c>
      <c r="J2215" s="3">
        <v>3</v>
      </c>
      <c r="K2215" s="3"/>
      <c r="L2215" s="3"/>
      <c r="M2215" s="3"/>
      <c r="N2215" s="3"/>
      <c r="O2215" s="3"/>
      <c r="P2215" s="3"/>
      <c r="Q2215" s="3"/>
      <c r="R2215" s="3"/>
      <c r="S2215" s="3"/>
      <c r="T2215" s="3"/>
      <c r="U2215" s="3"/>
      <c r="V2215" s="3"/>
      <c r="W2215" s="3"/>
      <c r="X2215" s="3"/>
      <c r="Y2215" s="3"/>
      <c r="Z2215" s="3"/>
      <c r="AA2215" s="3"/>
      <c r="AB2215" s="3"/>
      <c r="AC2215" s="3"/>
      <c r="AD2215" s="3"/>
      <c r="AE2215" s="3"/>
      <c r="AF2215" s="3">
        <f t="shared" si="60"/>
        <v>22</v>
      </c>
      <c r="AG2215" s="3">
        <f>_xlfn.ISOWEEKNUM(EDF[[#This Row],[Date]])</f>
        <v>8</v>
      </c>
      <c r="AH2215" s="3">
        <f>YEAR(EDF[[#This Row],[Date]])</f>
        <v>2024</v>
      </c>
      <c r="AI2215" s="3"/>
      <c r="AJ2215" s="3"/>
      <c r="AK2215" s="3"/>
    </row>
    <row r="2216" spans="1:37" x14ac:dyDescent="0.2">
      <c r="A2216" s="1">
        <v>45343.703055555554</v>
      </c>
      <c r="B2216" s="3" t="s">
        <v>193</v>
      </c>
      <c r="C2216" s="2">
        <v>45343</v>
      </c>
      <c r="D2216" s="3" t="s">
        <v>343</v>
      </c>
      <c r="E2216" s="3">
        <v>5</v>
      </c>
      <c r="F2216" s="3">
        <v>4</v>
      </c>
      <c r="G2216" s="3">
        <v>3</v>
      </c>
      <c r="H2216" s="3">
        <v>4</v>
      </c>
      <c r="I2216" s="3">
        <v>4</v>
      </c>
      <c r="J2216" s="3">
        <v>4</v>
      </c>
      <c r="K2216" s="3" t="s">
        <v>629</v>
      </c>
      <c r="L2216" s="3">
        <v>3</v>
      </c>
      <c r="M2216" s="3"/>
      <c r="N2216" s="3"/>
      <c r="O2216" s="3"/>
      <c r="P2216" s="3"/>
      <c r="Q2216" s="3"/>
      <c r="R2216" s="3"/>
      <c r="S2216" s="3"/>
      <c r="T2216" s="3"/>
      <c r="U2216" s="3"/>
      <c r="V2216" s="3"/>
      <c r="W2216" s="3" t="s">
        <v>337</v>
      </c>
      <c r="X2216" s="3"/>
      <c r="Y2216" s="3"/>
      <c r="Z2216" s="3"/>
      <c r="AA2216" s="3"/>
      <c r="AB2216" s="3"/>
      <c r="AC2216" s="3"/>
      <c r="AD2216" s="3"/>
      <c r="AE2216" s="3"/>
      <c r="AF2216" s="3">
        <f t="shared" si="60"/>
        <v>24</v>
      </c>
      <c r="AG2216" s="3">
        <f>_xlfn.ISOWEEKNUM(EDF[[#This Row],[Date]])</f>
        <v>8</v>
      </c>
      <c r="AH2216" s="3">
        <f>YEAR(EDF[[#This Row],[Date]])</f>
        <v>2024</v>
      </c>
      <c r="AI2216" s="3"/>
      <c r="AJ2216" s="3"/>
      <c r="AK2216" s="3"/>
    </row>
    <row r="2217" spans="1:37" x14ac:dyDescent="0.2">
      <c r="A2217" s="1">
        <v>45343.709768518522</v>
      </c>
      <c r="B2217" s="3" t="s">
        <v>86</v>
      </c>
      <c r="C2217" s="2">
        <v>45343</v>
      </c>
      <c r="D2217" s="3" t="s">
        <v>334</v>
      </c>
      <c r="E2217" s="3">
        <v>5</v>
      </c>
      <c r="F2217" s="3">
        <v>4</v>
      </c>
      <c r="G2217" s="3">
        <v>4</v>
      </c>
      <c r="H2217" s="3">
        <v>3</v>
      </c>
      <c r="I2217" s="3">
        <v>4</v>
      </c>
      <c r="J2217" s="3">
        <v>4</v>
      </c>
      <c r="K2217" s="3"/>
      <c r="L2217" s="3">
        <v>3</v>
      </c>
      <c r="M2217" s="3"/>
      <c r="N2217" s="3"/>
      <c r="O2217" s="3"/>
      <c r="P2217" s="3"/>
      <c r="Q2217" s="3"/>
      <c r="R2217" s="3"/>
      <c r="S2217" s="3"/>
      <c r="T2217" s="3"/>
      <c r="U2217" s="3"/>
      <c r="V2217" s="3"/>
      <c r="W2217" s="3"/>
      <c r="X2217" s="3"/>
      <c r="Y2217" s="3"/>
      <c r="Z2217" s="3"/>
      <c r="AA2217" s="3"/>
      <c r="AB2217" s="3" t="s">
        <v>337</v>
      </c>
      <c r="AC2217" s="3"/>
      <c r="AD2217" s="3"/>
      <c r="AE2217" s="3"/>
      <c r="AF2217" s="3">
        <f t="shared" si="60"/>
        <v>24</v>
      </c>
      <c r="AG2217" s="3">
        <f>_xlfn.ISOWEEKNUM(EDF[[#This Row],[Date]])</f>
        <v>8</v>
      </c>
      <c r="AH2217" s="3">
        <f>YEAR(EDF[[#This Row],[Date]])</f>
        <v>2024</v>
      </c>
      <c r="AI2217" s="3"/>
      <c r="AJ2217" s="3"/>
      <c r="AK2217" s="3"/>
    </row>
    <row r="2218" spans="1:37" x14ac:dyDescent="0.2">
      <c r="A2218" s="1">
        <v>45343.714039351849</v>
      </c>
      <c r="B2218" s="3" t="s">
        <v>230</v>
      </c>
      <c r="C2218" s="2">
        <v>45343</v>
      </c>
      <c r="D2218" s="3" t="s">
        <v>343</v>
      </c>
      <c r="E2218" s="3">
        <v>5</v>
      </c>
      <c r="F2218" s="3">
        <v>4</v>
      </c>
      <c r="G2218" s="3">
        <v>4</v>
      </c>
      <c r="H2218" s="3">
        <v>3</v>
      </c>
      <c r="I2218" s="3">
        <v>5</v>
      </c>
      <c r="J2218" s="3">
        <v>5</v>
      </c>
      <c r="K2218" s="3"/>
      <c r="L2218" s="3"/>
      <c r="M2218" s="3"/>
      <c r="N2218" s="3"/>
      <c r="O2218" s="3"/>
      <c r="P2218" s="3"/>
      <c r="Q2218" s="3"/>
      <c r="R2218" s="3"/>
      <c r="S2218" s="3"/>
      <c r="T2218" s="3"/>
      <c r="U2218" s="3"/>
      <c r="V2218" s="3"/>
      <c r="W2218" s="3"/>
      <c r="X2218" s="3"/>
      <c r="Y2218" s="3"/>
      <c r="Z2218" s="3"/>
      <c r="AA2218" s="3"/>
      <c r="AB2218" s="3"/>
      <c r="AC2218" s="3"/>
      <c r="AD2218" s="3"/>
      <c r="AE2218" s="3"/>
      <c r="AF2218" s="3">
        <f>SUM(E2218:J2218)</f>
        <v>26</v>
      </c>
      <c r="AG2218" s="3">
        <f>_xlfn.ISOWEEKNUM(EDF[[#This Row],[Date]])</f>
        <v>8</v>
      </c>
      <c r="AH2218" s="3">
        <f>YEAR(EDF[[#This Row],[Date]])</f>
        <v>2024</v>
      </c>
      <c r="AI2218" s="3"/>
      <c r="AJ2218" s="3"/>
      <c r="AK2218" s="3"/>
    </row>
    <row r="2219" spans="1:37" x14ac:dyDescent="0.2">
      <c r="A2219" s="1">
        <v>45345.357569444444</v>
      </c>
      <c r="B2219" s="3" t="s">
        <v>496</v>
      </c>
      <c r="C2219" s="2">
        <v>45345</v>
      </c>
      <c r="D2219" s="3" t="s">
        <v>334</v>
      </c>
      <c r="E2219" s="3">
        <v>3</v>
      </c>
      <c r="F2219" s="3">
        <v>3</v>
      </c>
      <c r="G2219" s="3">
        <v>3</v>
      </c>
      <c r="H2219" s="3">
        <v>3</v>
      </c>
      <c r="I2219" s="3">
        <v>3</v>
      </c>
      <c r="J2219" s="3">
        <v>3</v>
      </c>
      <c r="K2219" s="3"/>
      <c r="L2219" s="3"/>
      <c r="M2219" s="3"/>
      <c r="N2219" s="3"/>
      <c r="O2219" s="3"/>
      <c r="P2219" s="3"/>
      <c r="Q2219" s="3"/>
      <c r="R2219" s="3"/>
      <c r="S2219" s="3"/>
      <c r="T2219" s="3"/>
      <c r="U2219" s="3"/>
      <c r="V2219" s="3"/>
      <c r="W2219" s="3"/>
      <c r="X2219" s="3"/>
      <c r="Y2219" s="3"/>
      <c r="Z2219" s="3"/>
      <c r="AA2219" s="3"/>
      <c r="AB2219" s="3"/>
      <c r="AC2219" s="3"/>
      <c r="AD2219" s="3"/>
      <c r="AE2219" s="3"/>
      <c r="AF2219" s="3">
        <f t="shared" ref="AF2219:AF2234" si="61">SUM(E2219:J2219)</f>
        <v>18</v>
      </c>
      <c r="AG2219" s="3">
        <f>_xlfn.ISOWEEKNUM(EDF[[#This Row],[Date]])</f>
        <v>8</v>
      </c>
      <c r="AH2219" s="3">
        <f>YEAR(EDF[[#This Row],[Date]])</f>
        <v>2024</v>
      </c>
      <c r="AI2219" s="3"/>
      <c r="AJ2219" s="3"/>
      <c r="AK2219" s="3"/>
    </row>
    <row r="2220" spans="1:37" x14ac:dyDescent="0.2">
      <c r="A2220" s="1">
        <v>45345.357708333337</v>
      </c>
      <c r="B2220" s="3" t="s">
        <v>167</v>
      </c>
      <c r="C2220" s="2">
        <v>45345</v>
      </c>
      <c r="D2220" s="3" t="s">
        <v>344</v>
      </c>
      <c r="E2220" s="3">
        <v>3</v>
      </c>
      <c r="F2220" s="3">
        <v>4</v>
      </c>
      <c r="G2220" s="3">
        <v>4</v>
      </c>
      <c r="H2220" s="3">
        <v>3</v>
      </c>
      <c r="I2220" s="3">
        <v>4</v>
      </c>
      <c r="J2220" s="3">
        <v>4</v>
      </c>
      <c r="K2220" s="3"/>
      <c r="L2220" s="3"/>
      <c r="M2220" s="3"/>
      <c r="N2220" s="3"/>
      <c r="O2220" s="3"/>
      <c r="P2220" s="3"/>
      <c r="Q2220" s="3"/>
      <c r="R2220" s="3"/>
      <c r="S2220" s="3"/>
      <c r="T2220" s="3"/>
      <c r="U2220" s="3"/>
      <c r="V2220" s="3"/>
      <c r="W2220" s="3"/>
      <c r="X2220" s="3"/>
      <c r="Y2220" s="3"/>
      <c r="Z2220" s="3"/>
      <c r="AA2220" s="3"/>
      <c r="AB2220" s="3"/>
      <c r="AC2220" s="3"/>
      <c r="AD2220" s="3"/>
      <c r="AE2220" s="3"/>
      <c r="AF2220" s="3">
        <f t="shared" si="61"/>
        <v>22</v>
      </c>
      <c r="AG2220" s="3">
        <f>_xlfn.ISOWEEKNUM(EDF[[#This Row],[Date]])</f>
        <v>8</v>
      </c>
      <c r="AH2220" s="3">
        <f>YEAR(EDF[[#This Row],[Date]])</f>
        <v>2024</v>
      </c>
      <c r="AI2220" s="3"/>
      <c r="AJ2220" s="3"/>
      <c r="AK2220" s="3"/>
    </row>
    <row r="2221" spans="1:37" x14ac:dyDescent="0.2">
      <c r="A2221" s="1">
        <v>45345.38208333333</v>
      </c>
      <c r="B2221" s="3" t="s">
        <v>193</v>
      </c>
      <c r="C2221" s="2">
        <v>45345</v>
      </c>
      <c r="D2221" s="3" t="s">
        <v>343</v>
      </c>
      <c r="E2221" s="3">
        <v>4</v>
      </c>
      <c r="F2221" s="3">
        <v>4</v>
      </c>
      <c r="G2221" s="3">
        <v>3</v>
      </c>
      <c r="H2221" s="3">
        <v>3</v>
      </c>
      <c r="I2221" s="3">
        <v>3</v>
      </c>
      <c r="J2221" s="3">
        <v>4</v>
      </c>
      <c r="K2221" s="3" t="s">
        <v>630</v>
      </c>
      <c r="L2221" s="3">
        <v>2</v>
      </c>
      <c r="M2221" s="3"/>
      <c r="N2221" s="3"/>
      <c r="O2221" s="3"/>
      <c r="P2221" s="3"/>
      <c r="Q2221" s="3"/>
      <c r="R2221" s="3"/>
      <c r="S2221" s="3"/>
      <c r="T2221" s="3"/>
      <c r="U2221" s="3"/>
      <c r="V2221" s="3"/>
      <c r="W2221" s="3" t="s">
        <v>337</v>
      </c>
      <c r="X2221" s="3"/>
      <c r="Y2221" s="3"/>
      <c r="Z2221" s="3"/>
      <c r="AA2221" s="3"/>
      <c r="AB2221" s="3"/>
      <c r="AC2221" s="3"/>
      <c r="AD2221" s="3"/>
      <c r="AE2221" s="3"/>
      <c r="AF2221" s="3">
        <f t="shared" si="61"/>
        <v>21</v>
      </c>
      <c r="AG2221" s="3">
        <f>_xlfn.ISOWEEKNUM(EDF[[#This Row],[Date]])</f>
        <v>8</v>
      </c>
      <c r="AH2221" s="3">
        <f>YEAR(EDF[[#This Row],[Date]])</f>
        <v>2024</v>
      </c>
      <c r="AI2221" s="3"/>
      <c r="AJ2221" s="3"/>
      <c r="AK2221" s="3"/>
    </row>
    <row r="2222" spans="1:37" x14ac:dyDescent="0.2">
      <c r="A2222" s="1">
        <v>45345.420416666668</v>
      </c>
      <c r="B2222" s="3" t="s">
        <v>191</v>
      </c>
      <c r="C2222" s="2">
        <v>45345</v>
      </c>
      <c r="D2222" s="3" t="s">
        <v>334</v>
      </c>
      <c r="E2222" s="3">
        <v>4</v>
      </c>
      <c r="F2222" s="3">
        <v>3</v>
      </c>
      <c r="G2222" s="3">
        <v>4</v>
      </c>
      <c r="H2222" s="3">
        <v>3</v>
      </c>
      <c r="I2222" s="3">
        <v>5</v>
      </c>
      <c r="J2222" s="3">
        <v>5</v>
      </c>
      <c r="K2222" s="3"/>
      <c r="L2222" s="3"/>
      <c r="M2222" s="3"/>
      <c r="N2222" s="3"/>
      <c r="O2222" s="3"/>
      <c r="P2222" s="3"/>
      <c r="Q2222" s="3"/>
      <c r="R2222" s="3"/>
      <c r="S2222" s="3"/>
      <c r="T2222" s="3"/>
      <c r="U2222" s="3"/>
      <c r="V2222" s="3"/>
      <c r="W2222" s="3"/>
      <c r="X2222" s="3"/>
      <c r="Y2222" s="3"/>
      <c r="Z2222" s="3"/>
      <c r="AA2222" s="3"/>
      <c r="AB2222" s="3"/>
      <c r="AC2222" s="3"/>
      <c r="AD2222" s="3"/>
      <c r="AE2222" s="3"/>
      <c r="AF2222" s="3">
        <f t="shared" si="61"/>
        <v>24</v>
      </c>
      <c r="AG2222" s="3">
        <f>_xlfn.ISOWEEKNUM(EDF[[#This Row],[Date]])</f>
        <v>8</v>
      </c>
      <c r="AH2222" s="3">
        <f>YEAR(EDF[[#This Row],[Date]])</f>
        <v>2024</v>
      </c>
      <c r="AI2222" s="3"/>
      <c r="AJ2222" s="3"/>
      <c r="AK2222" s="3"/>
    </row>
    <row r="2223" spans="1:37" x14ac:dyDescent="0.2">
      <c r="A2223" s="1">
        <v>45345.439953703702</v>
      </c>
      <c r="B2223" s="3" t="s">
        <v>414</v>
      </c>
      <c r="C2223" s="2">
        <v>45345</v>
      </c>
      <c r="D2223" s="3" t="s">
        <v>336</v>
      </c>
      <c r="E2223" s="3">
        <v>3</v>
      </c>
      <c r="F2223" s="3">
        <v>3</v>
      </c>
      <c r="G2223" s="3">
        <v>3</v>
      </c>
      <c r="H2223" s="3">
        <v>5</v>
      </c>
      <c r="I2223" s="3">
        <v>5</v>
      </c>
      <c r="J2223" s="3">
        <v>5</v>
      </c>
      <c r="K2223" s="3"/>
      <c r="L2223" s="3"/>
      <c r="M2223" s="3"/>
      <c r="N2223" s="3"/>
      <c r="O2223" s="3"/>
      <c r="P2223" s="3"/>
      <c r="Q2223" s="3"/>
      <c r="R2223" s="3"/>
      <c r="S2223" s="3"/>
      <c r="T2223" s="3"/>
      <c r="U2223" s="3"/>
      <c r="V2223" s="3"/>
      <c r="W2223" s="3"/>
      <c r="X2223" s="3"/>
      <c r="Y2223" s="3"/>
      <c r="Z2223" s="3"/>
      <c r="AA2223" s="3"/>
      <c r="AB2223" s="3"/>
      <c r="AC2223" s="3"/>
      <c r="AD2223" s="3"/>
      <c r="AE2223" s="3"/>
      <c r="AF2223" s="3">
        <f t="shared" si="61"/>
        <v>24</v>
      </c>
      <c r="AG2223" s="3">
        <f>_xlfn.ISOWEEKNUM(EDF[[#This Row],[Date]])</f>
        <v>8</v>
      </c>
      <c r="AH2223" s="3">
        <f>YEAR(EDF[[#This Row],[Date]])</f>
        <v>2024</v>
      </c>
      <c r="AI2223" s="3"/>
      <c r="AJ2223" s="3"/>
      <c r="AK2223" s="3"/>
    </row>
    <row r="2224" spans="1:37" x14ac:dyDescent="0.2">
      <c r="A2224" s="1">
        <v>45345.444143518522</v>
      </c>
      <c r="B2224" s="3" t="s">
        <v>78</v>
      </c>
      <c r="C2224" s="2">
        <v>45345</v>
      </c>
      <c r="D2224" s="3" t="s">
        <v>334</v>
      </c>
      <c r="E2224" s="3">
        <v>3</v>
      </c>
      <c r="F2224" s="3">
        <v>3</v>
      </c>
      <c r="G2224" s="3">
        <v>2</v>
      </c>
      <c r="H2224" s="3">
        <v>3</v>
      </c>
      <c r="I2224" s="3">
        <v>2</v>
      </c>
      <c r="J2224" s="3">
        <v>4</v>
      </c>
      <c r="K2224" s="3" t="s">
        <v>631</v>
      </c>
      <c r="L2224" s="3"/>
      <c r="M2224" s="3"/>
      <c r="N2224" s="3"/>
      <c r="O2224" s="3"/>
      <c r="P2224" s="3"/>
      <c r="Q2224" s="3"/>
      <c r="R2224" s="3"/>
      <c r="S2224" s="3"/>
      <c r="T2224" s="3"/>
      <c r="U2224" s="3"/>
      <c r="V2224" s="3"/>
      <c r="W2224" s="3"/>
      <c r="X2224" s="3"/>
      <c r="Y2224" s="3"/>
      <c r="Z2224" s="3"/>
      <c r="AA2224" s="3"/>
      <c r="AB2224" s="3"/>
      <c r="AC2224" s="3"/>
      <c r="AD2224" s="3"/>
      <c r="AE2224" s="3"/>
      <c r="AF2224" s="3">
        <f t="shared" si="61"/>
        <v>17</v>
      </c>
      <c r="AG2224" s="3">
        <f>_xlfn.ISOWEEKNUM(EDF[[#This Row],[Date]])</f>
        <v>8</v>
      </c>
      <c r="AH2224" s="3">
        <f>YEAR(EDF[[#This Row],[Date]])</f>
        <v>2024</v>
      </c>
      <c r="AI2224" s="3"/>
      <c r="AJ2224" s="3"/>
      <c r="AK2224" s="3"/>
    </row>
    <row r="2225" spans="1:37" x14ac:dyDescent="0.2">
      <c r="A2225" s="1">
        <v>45345.620243055557</v>
      </c>
      <c r="B2225" s="3" t="s">
        <v>135</v>
      </c>
      <c r="C2225" s="2">
        <v>45345</v>
      </c>
      <c r="D2225" s="3" t="s">
        <v>334</v>
      </c>
      <c r="E2225" s="3">
        <v>4</v>
      </c>
      <c r="F2225" s="3">
        <v>4</v>
      </c>
      <c r="G2225" s="3">
        <v>2</v>
      </c>
      <c r="H2225" s="3">
        <v>3</v>
      </c>
      <c r="I2225" s="3">
        <v>4</v>
      </c>
      <c r="J2225" s="3">
        <v>4</v>
      </c>
      <c r="K2225" s="3"/>
      <c r="L2225" s="3"/>
      <c r="M2225" s="3"/>
      <c r="N2225" s="3"/>
      <c r="O2225" s="3"/>
      <c r="P2225" s="3"/>
      <c r="Q2225" s="3"/>
      <c r="R2225" s="3"/>
      <c r="S2225" s="3"/>
      <c r="T2225" s="3"/>
      <c r="U2225" s="3"/>
      <c r="V2225" s="3"/>
      <c r="W2225" s="3"/>
      <c r="X2225" s="3"/>
      <c r="Y2225" s="3"/>
      <c r="Z2225" s="3"/>
      <c r="AA2225" s="3"/>
      <c r="AB2225" s="3"/>
      <c r="AC2225" s="3"/>
      <c r="AD2225" s="3"/>
      <c r="AE2225" s="3"/>
      <c r="AF2225" s="3">
        <f t="shared" si="61"/>
        <v>21</v>
      </c>
      <c r="AG2225" s="3">
        <f>_xlfn.ISOWEEKNUM(EDF[[#This Row],[Date]])</f>
        <v>8</v>
      </c>
      <c r="AH2225" s="3">
        <f>YEAR(EDF[[#This Row],[Date]])</f>
        <v>2024</v>
      </c>
      <c r="AI2225" s="3"/>
      <c r="AJ2225" s="3"/>
      <c r="AK2225" s="3"/>
    </row>
    <row r="2226" spans="1:37" x14ac:dyDescent="0.2">
      <c r="A2226" s="1">
        <v>45345.680810185186</v>
      </c>
      <c r="B2226" s="3" t="s">
        <v>112</v>
      </c>
      <c r="C2226" s="2">
        <v>45345</v>
      </c>
      <c r="D2226" s="3" t="s">
        <v>343</v>
      </c>
      <c r="E2226" s="3">
        <v>3</v>
      </c>
      <c r="F2226" s="3">
        <v>3</v>
      </c>
      <c r="G2226" s="3">
        <v>2</v>
      </c>
      <c r="H2226" s="3">
        <v>3</v>
      </c>
      <c r="I2226" s="3">
        <v>3</v>
      </c>
      <c r="J2226" s="3">
        <v>3</v>
      </c>
      <c r="K2226" s="3"/>
      <c r="L2226" s="3"/>
      <c r="M2226" s="3"/>
      <c r="N2226" s="3"/>
      <c r="O2226" s="3"/>
      <c r="P2226" s="3"/>
      <c r="Q2226" s="3"/>
      <c r="R2226" s="3"/>
      <c r="S2226" s="3"/>
      <c r="T2226" s="3"/>
      <c r="U2226" s="3"/>
      <c r="V2226" s="3"/>
      <c r="W2226" s="3"/>
      <c r="X2226" s="3"/>
      <c r="Y2226" s="3"/>
      <c r="Z2226" s="3"/>
      <c r="AA2226" s="3"/>
      <c r="AB2226" s="3"/>
      <c r="AC2226" s="3"/>
      <c r="AD2226" s="3"/>
      <c r="AE2226" s="3"/>
      <c r="AF2226" s="3">
        <f t="shared" si="61"/>
        <v>17</v>
      </c>
      <c r="AG2226" s="3">
        <f>_xlfn.ISOWEEKNUM(EDF[[#This Row],[Date]])</f>
        <v>8</v>
      </c>
      <c r="AH2226" s="3">
        <f>YEAR(EDF[[#This Row],[Date]])</f>
        <v>2024</v>
      </c>
      <c r="AI2226" s="3"/>
      <c r="AJ2226" s="3"/>
      <c r="AK2226" s="3"/>
    </row>
    <row r="2227" spans="1:37" x14ac:dyDescent="0.2">
      <c r="A2227" s="1">
        <v>45345.680925925924</v>
      </c>
      <c r="B2227" s="3" t="s">
        <v>99</v>
      </c>
      <c r="C2227" s="2">
        <v>45345</v>
      </c>
      <c r="D2227" s="3" t="s">
        <v>334</v>
      </c>
      <c r="E2227" s="3">
        <v>3</v>
      </c>
      <c r="F2227" s="3">
        <v>2</v>
      </c>
      <c r="G2227" s="3">
        <v>4</v>
      </c>
      <c r="H2227" s="3">
        <v>4</v>
      </c>
      <c r="I2227" s="3">
        <v>3</v>
      </c>
      <c r="J2227" s="3">
        <v>4</v>
      </c>
      <c r="K2227" s="3"/>
      <c r="L2227" s="3"/>
      <c r="M2227" s="3"/>
      <c r="N2227" s="3"/>
      <c r="O2227" s="3"/>
      <c r="P2227" s="3"/>
      <c r="Q2227" s="3"/>
      <c r="R2227" s="3"/>
      <c r="S2227" s="3"/>
      <c r="T2227" s="3"/>
      <c r="U2227" s="3"/>
      <c r="V2227" s="3"/>
      <c r="W2227" s="3"/>
      <c r="X2227" s="3"/>
      <c r="Y2227" s="3"/>
      <c r="Z2227" s="3"/>
      <c r="AA2227" s="3"/>
      <c r="AB2227" s="3"/>
      <c r="AC2227" s="3"/>
      <c r="AD2227" s="3"/>
      <c r="AE2227" s="3"/>
      <c r="AF2227" s="3">
        <f t="shared" si="61"/>
        <v>20</v>
      </c>
      <c r="AG2227" s="3">
        <f>_xlfn.ISOWEEKNUM(EDF[[#This Row],[Date]])</f>
        <v>8</v>
      </c>
      <c r="AH2227" s="3">
        <f>YEAR(EDF[[#This Row],[Date]])</f>
        <v>2024</v>
      </c>
      <c r="AI2227" s="3"/>
      <c r="AJ2227" s="3"/>
      <c r="AK2227" s="3"/>
    </row>
    <row r="2228" spans="1:37" x14ac:dyDescent="0.2">
      <c r="A2228" s="1">
        <v>45345.680995370371</v>
      </c>
      <c r="B2228" s="3" t="s">
        <v>131</v>
      </c>
      <c r="C2228" s="2">
        <v>45345</v>
      </c>
      <c r="D2228" s="3" t="s">
        <v>334</v>
      </c>
      <c r="E2228" s="3">
        <v>2</v>
      </c>
      <c r="F2228" s="3">
        <v>3</v>
      </c>
      <c r="G2228" s="3">
        <v>3</v>
      </c>
      <c r="H2228" s="3">
        <v>3</v>
      </c>
      <c r="I2228" s="3">
        <v>3</v>
      </c>
      <c r="J2228" s="3">
        <v>3</v>
      </c>
      <c r="K2228" s="3"/>
      <c r="L2228" s="3"/>
      <c r="M2228" s="3"/>
      <c r="N2228" s="3"/>
      <c r="O2228" s="3"/>
      <c r="P2228" s="3"/>
      <c r="Q2228" s="3"/>
      <c r="R2228" s="3"/>
      <c r="S2228" s="3"/>
      <c r="T2228" s="3"/>
      <c r="U2228" s="3"/>
      <c r="V2228" s="3"/>
      <c r="W2228" s="3"/>
      <c r="X2228" s="3"/>
      <c r="Y2228" s="3"/>
      <c r="Z2228" s="3"/>
      <c r="AA2228" s="3"/>
      <c r="AB2228" s="3"/>
      <c r="AC2228" s="3"/>
      <c r="AD2228" s="3"/>
      <c r="AE2228" s="3"/>
      <c r="AF2228" s="3">
        <f t="shared" si="61"/>
        <v>17</v>
      </c>
      <c r="AG2228" s="3">
        <f>_xlfn.ISOWEEKNUM(EDF[[#This Row],[Date]])</f>
        <v>8</v>
      </c>
      <c r="AH2228" s="3">
        <f>YEAR(EDF[[#This Row],[Date]])</f>
        <v>2024</v>
      </c>
      <c r="AI2228" s="3"/>
      <c r="AJ2228" s="3"/>
      <c r="AK2228" s="3"/>
    </row>
    <row r="2229" spans="1:37" x14ac:dyDescent="0.2">
      <c r="A2229" s="1">
        <v>45345.681134259263</v>
      </c>
      <c r="B2229" s="3" t="s">
        <v>77</v>
      </c>
      <c r="C2229" s="2">
        <v>45345</v>
      </c>
      <c r="D2229" s="3" t="s">
        <v>344</v>
      </c>
      <c r="E2229" s="3">
        <v>3</v>
      </c>
      <c r="F2229" s="3">
        <v>2</v>
      </c>
      <c r="G2229" s="3">
        <v>1</v>
      </c>
      <c r="H2229" s="3">
        <v>3</v>
      </c>
      <c r="I2229" s="3">
        <v>3</v>
      </c>
      <c r="J2229" s="3">
        <v>4</v>
      </c>
      <c r="K2229" s="3" t="s">
        <v>213</v>
      </c>
      <c r="L2229" s="3"/>
      <c r="M2229" s="3"/>
      <c r="N2229" s="3"/>
      <c r="O2229" s="3"/>
      <c r="P2229" s="3"/>
      <c r="Q2229" s="3"/>
      <c r="R2229" s="3"/>
      <c r="S2229" s="3"/>
      <c r="T2229" s="3"/>
      <c r="U2229" s="3"/>
      <c r="V2229" s="3"/>
      <c r="W2229" s="3"/>
      <c r="X2229" s="3"/>
      <c r="Y2229" s="3"/>
      <c r="Z2229" s="3"/>
      <c r="AA2229" s="3"/>
      <c r="AB2229" s="3"/>
      <c r="AC2229" s="3"/>
      <c r="AD2229" s="3"/>
      <c r="AE2229" s="3"/>
      <c r="AF2229" s="3">
        <f t="shared" si="61"/>
        <v>16</v>
      </c>
      <c r="AG2229" s="3">
        <f>_xlfn.ISOWEEKNUM(EDF[[#This Row],[Date]])</f>
        <v>8</v>
      </c>
      <c r="AH2229" s="3">
        <f>YEAR(EDF[[#This Row],[Date]])</f>
        <v>2024</v>
      </c>
      <c r="AI2229" s="3"/>
      <c r="AJ2229" s="3"/>
      <c r="AK2229" s="3"/>
    </row>
    <row r="2230" spans="1:37" x14ac:dyDescent="0.2">
      <c r="A2230" s="1">
        <v>45345.681701388887</v>
      </c>
      <c r="B2230" s="3" t="s">
        <v>211</v>
      </c>
      <c r="C2230" s="2">
        <v>45345</v>
      </c>
      <c r="D2230" s="3" t="s">
        <v>343</v>
      </c>
      <c r="E2230" s="3">
        <v>4</v>
      </c>
      <c r="F2230" s="3">
        <v>3</v>
      </c>
      <c r="G2230" s="3">
        <v>4</v>
      </c>
      <c r="H2230" s="3">
        <v>4</v>
      </c>
      <c r="I2230" s="3">
        <v>4</v>
      </c>
      <c r="J2230" s="3">
        <v>4</v>
      </c>
      <c r="K2230" s="3"/>
      <c r="L2230" s="3"/>
      <c r="M2230" s="3"/>
      <c r="N2230" s="3"/>
      <c r="O2230" s="3"/>
      <c r="P2230" s="3"/>
      <c r="Q2230" s="3"/>
      <c r="R2230" s="3"/>
      <c r="S2230" s="3"/>
      <c r="T2230" s="3"/>
      <c r="U2230" s="3"/>
      <c r="V2230" s="3"/>
      <c r="W2230" s="3"/>
      <c r="X2230" s="3"/>
      <c r="Y2230" s="3"/>
      <c r="Z2230" s="3"/>
      <c r="AA2230" s="3"/>
      <c r="AB2230" s="3"/>
      <c r="AC2230" s="3"/>
      <c r="AD2230" s="3"/>
      <c r="AE2230" s="3"/>
      <c r="AF2230" s="3">
        <f t="shared" si="61"/>
        <v>23</v>
      </c>
      <c r="AG2230" s="3">
        <f>_xlfn.ISOWEEKNUM(EDF[[#This Row],[Date]])</f>
        <v>8</v>
      </c>
      <c r="AH2230" s="3">
        <f>YEAR(EDF[[#This Row],[Date]])</f>
        <v>2024</v>
      </c>
      <c r="AI2230" s="3"/>
      <c r="AJ2230" s="3"/>
      <c r="AK2230" s="3"/>
    </row>
    <row r="2231" spans="1:37" x14ac:dyDescent="0.2">
      <c r="A2231" s="1">
        <v>45345.685798611114</v>
      </c>
      <c r="B2231" s="3" t="s">
        <v>83</v>
      </c>
      <c r="C2231" s="2">
        <v>45345</v>
      </c>
      <c r="D2231" s="3" t="s">
        <v>334</v>
      </c>
      <c r="E2231" s="3">
        <v>4</v>
      </c>
      <c r="F2231" s="3">
        <v>4</v>
      </c>
      <c r="G2231" s="3">
        <v>2</v>
      </c>
      <c r="H2231" s="3">
        <v>3</v>
      </c>
      <c r="I2231" s="3">
        <v>4</v>
      </c>
      <c r="J2231" s="3">
        <v>5</v>
      </c>
      <c r="K2231" s="3"/>
      <c r="L2231" s="3"/>
      <c r="M2231" s="3"/>
      <c r="N2231" s="3"/>
      <c r="O2231" s="3"/>
      <c r="P2231" s="3"/>
      <c r="Q2231" s="3"/>
      <c r="R2231" s="3"/>
      <c r="S2231" s="3"/>
      <c r="T2231" s="3"/>
      <c r="U2231" s="3"/>
      <c r="V2231" s="3"/>
      <c r="W2231" s="3"/>
      <c r="X2231" s="3"/>
      <c r="Y2231" s="3"/>
      <c r="Z2231" s="3"/>
      <c r="AA2231" s="3"/>
      <c r="AB2231" s="3"/>
      <c r="AC2231" s="3"/>
      <c r="AD2231" s="3"/>
      <c r="AE2231" s="3"/>
      <c r="AF2231" s="3">
        <f t="shared" si="61"/>
        <v>22</v>
      </c>
      <c r="AG2231" s="3">
        <f>_xlfn.ISOWEEKNUM(EDF[[#This Row],[Date]])</f>
        <v>8</v>
      </c>
      <c r="AH2231" s="3">
        <f>YEAR(EDF[[#This Row],[Date]])</f>
        <v>2024</v>
      </c>
      <c r="AI2231" s="3"/>
      <c r="AJ2231" s="3"/>
      <c r="AK2231" s="3"/>
    </row>
    <row r="2232" spans="1:37" x14ac:dyDescent="0.2">
      <c r="A2232" s="1">
        <v>45345.695185185185</v>
      </c>
      <c r="B2232" s="3" t="s">
        <v>109</v>
      </c>
      <c r="C2232" s="2">
        <v>45345</v>
      </c>
      <c r="D2232" s="3" t="s">
        <v>334</v>
      </c>
      <c r="E2232" s="3">
        <v>5</v>
      </c>
      <c r="F2232" s="3">
        <v>3</v>
      </c>
      <c r="G2232" s="3">
        <v>3</v>
      </c>
      <c r="H2232" s="3">
        <v>4</v>
      </c>
      <c r="I2232" s="3">
        <v>2</v>
      </c>
      <c r="J2232" s="3">
        <v>4</v>
      </c>
      <c r="K2232" s="3"/>
      <c r="L2232" s="3">
        <v>3</v>
      </c>
      <c r="M2232" s="3" t="s">
        <v>335</v>
      </c>
      <c r="N2232" s="3"/>
      <c r="O2232" s="3"/>
      <c r="P2232" s="3"/>
      <c r="Q2232" s="3"/>
      <c r="R2232" s="3"/>
      <c r="S2232" s="3"/>
      <c r="T2232" s="3"/>
      <c r="U2232" s="3"/>
      <c r="V2232" s="3"/>
      <c r="W2232" s="3"/>
      <c r="X2232" s="3"/>
      <c r="Y2232" s="3"/>
      <c r="Z2232" s="3"/>
      <c r="AA2232" s="3"/>
      <c r="AB2232" s="3"/>
      <c r="AC2232" s="3"/>
      <c r="AD2232" s="3"/>
      <c r="AE2232" s="3"/>
      <c r="AF2232" s="3">
        <f t="shared" si="61"/>
        <v>21</v>
      </c>
      <c r="AG2232" s="3">
        <f>_xlfn.ISOWEEKNUM(EDF[[#This Row],[Date]])</f>
        <v>8</v>
      </c>
      <c r="AH2232" s="3">
        <f>YEAR(EDF[[#This Row],[Date]])</f>
        <v>2024</v>
      </c>
      <c r="AI2232" s="3"/>
      <c r="AJ2232" s="3"/>
      <c r="AK2232" s="3"/>
    </row>
    <row r="2233" spans="1:37" x14ac:dyDescent="0.2">
      <c r="A2233" s="1">
        <v>45345.69636574074</v>
      </c>
      <c r="B2233" s="3" t="s">
        <v>192</v>
      </c>
      <c r="C2233" s="2">
        <v>45345</v>
      </c>
      <c r="D2233" s="3" t="s">
        <v>336</v>
      </c>
      <c r="E2233" s="3">
        <v>3</v>
      </c>
      <c r="F2233" s="3">
        <v>3</v>
      </c>
      <c r="G2233" s="3">
        <v>3</v>
      </c>
      <c r="H2233" s="3">
        <v>3</v>
      </c>
      <c r="I2233" s="3">
        <v>4</v>
      </c>
      <c r="J2233" s="3">
        <v>4</v>
      </c>
      <c r="K2233" s="3" t="s">
        <v>632</v>
      </c>
      <c r="L2233" s="3"/>
      <c r="M2233" s="3"/>
      <c r="N2233" s="3"/>
      <c r="O2233" s="3"/>
      <c r="P2233" s="3"/>
      <c r="Q2233" s="3"/>
      <c r="R2233" s="3"/>
      <c r="S2233" s="3"/>
      <c r="T2233" s="3"/>
      <c r="U2233" s="3"/>
      <c r="V2233" s="3"/>
      <c r="W2233" s="3"/>
      <c r="X2233" s="3"/>
      <c r="Y2233" s="3"/>
      <c r="Z2233" s="3"/>
      <c r="AA2233" s="3"/>
      <c r="AB2233" s="3"/>
      <c r="AC2233" s="3"/>
      <c r="AD2233" s="3"/>
      <c r="AE2233" s="3"/>
      <c r="AF2233" s="3">
        <f t="shared" si="61"/>
        <v>20</v>
      </c>
      <c r="AG2233" s="3">
        <f>_xlfn.ISOWEEKNUM(EDF[[#This Row],[Date]])</f>
        <v>8</v>
      </c>
      <c r="AH2233" s="3">
        <f>YEAR(EDF[[#This Row],[Date]])</f>
        <v>2024</v>
      </c>
      <c r="AI2233" s="3"/>
      <c r="AJ2233" s="3"/>
      <c r="AK2233" s="3"/>
    </row>
    <row r="2234" spans="1:37" x14ac:dyDescent="0.2">
      <c r="A2234" s="1">
        <v>45345.706446759257</v>
      </c>
      <c r="B2234" s="3" t="s">
        <v>142</v>
      </c>
      <c r="C2234" s="2">
        <v>45345</v>
      </c>
      <c r="D2234" s="3" t="s">
        <v>343</v>
      </c>
      <c r="E2234" s="3">
        <v>4</v>
      </c>
      <c r="F2234" s="3">
        <v>4</v>
      </c>
      <c r="G2234" s="3">
        <v>3</v>
      </c>
      <c r="H2234" s="3">
        <v>4</v>
      </c>
      <c r="I2234" s="3">
        <v>3</v>
      </c>
      <c r="J2234" s="3">
        <v>4</v>
      </c>
      <c r="K2234" s="3"/>
      <c r="L2234" s="3"/>
      <c r="M2234" s="3"/>
      <c r="N2234" s="3"/>
      <c r="O2234" s="3"/>
      <c r="P2234" s="3"/>
      <c r="Q2234" s="3"/>
      <c r="R2234" s="3"/>
      <c r="S2234" s="3"/>
      <c r="T2234" s="3"/>
      <c r="U2234" s="3"/>
      <c r="V2234" s="3"/>
      <c r="W2234" s="3"/>
      <c r="X2234" s="3"/>
      <c r="Y2234" s="3"/>
      <c r="Z2234" s="3"/>
      <c r="AA2234" s="3"/>
      <c r="AB2234" s="3"/>
      <c r="AC2234" s="3"/>
      <c r="AD2234" s="3"/>
      <c r="AE2234" s="3"/>
      <c r="AF2234" s="3">
        <f t="shared" si="61"/>
        <v>22</v>
      </c>
      <c r="AG2234" s="3">
        <f>_xlfn.ISOWEEKNUM(EDF[[#This Row],[Date]])</f>
        <v>8</v>
      </c>
      <c r="AH2234" s="3">
        <f>YEAR(EDF[[#This Row],[Date]])</f>
        <v>2024</v>
      </c>
      <c r="AI2234" s="3"/>
      <c r="AJ2234" s="3"/>
      <c r="AK2234" s="3"/>
    </row>
    <row r="2235" spans="1:37" x14ac:dyDescent="0.2">
      <c r="A2235" s="1">
        <v>45345.723796296297</v>
      </c>
      <c r="B2235" s="3" t="s">
        <v>87</v>
      </c>
      <c r="C2235" s="2">
        <v>45345</v>
      </c>
      <c r="D2235" s="3" t="s">
        <v>336</v>
      </c>
      <c r="E2235" s="3">
        <v>4</v>
      </c>
      <c r="F2235" s="3">
        <v>3</v>
      </c>
      <c r="G2235" s="3">
        <v>2</v>
      </c>
      <c r="H2235" s="3">
        <v>4</v>
      </c>
      <c r="I2235" s="3">
        <v>4</v>
      </c>
      <c r="J2235" s="3">
        <v>4</v>
      </c>
      <c r="K2235" s="3"/>
      <c r="L2235" s="3"/>
      <c r="M2235" s="3"/>
      <c r="N2235" s="3"/>
      <c r="O2235" s="3"/>
      <c r="P2235" s="3"/>
      <c r="Q2235" s="3"/>
      <c r="R2235" s="3"/>
      <c r="S2235" s="3"/>
      <c r="T2235" s="3"/>
      <c r="U2235" s="3"/>
      <c r="V2235" s="3"/>
      <c r="W2235" s="3"/>
      <c r="X2235" s="3"/>
      <c r="Y2235" s="3"/>
      <c r="Z2235" s="3"/>
      <c r="AA2235" s="3"/>
      <c r="AB2235" s="3"/>
      <c r="AC2235" s="3"/>
      <c r="AD2235" s="3"/>
      <c r="AE2235" s="3"/>
      <c r="AF2235" s="3">
        <f t="shared" ref="AF2235:AF2236" si="62">SUM(E2235:J2235)</f>
        <v>21</v>
      </c>
      <c r="AG2235" s="3">
        <f>_xlfn.ISOWEEKNUM(EDF[[#This Row],[Date]])</f>
        <v>8</v>
      </c>
      <c r="AH2235" s="3">
        <f>YEAR(EDF[[#This Row],[Date]])</f>
        <v>2024</v>
      </c>
      <c r="AI2235" s="3"/>
      <c r="AJ2235" s="3"/>
      <c r="AK2235" s="3"/>
    </row>
    <row r="2236" spans="1:37" x14ac:dyDescent="0.2">
      <c r="A2236" s="1">
        <v>45345.724699074075</v>
      </c>
      <c r="B2236" s="3" t="s">
        <v>89</v>
      </c>
      <c r="C2236" s="2">
        <v>45345</v>
      </c>
      <c r="D2236" s="3" t="s">
        <v>344</v>
      </c>
      <c r="E2236" s="3">
        <v>4</v>
      </c>
      <c r="F2236" s="3">
        <v>3</v>
      </c>
      <c r="G2236" s="3">
        <v>3</v>
      </c>
      <c r="H2236" s="3">
        <v>3</v>
      </c>
      <c r="I2236" s="3">
        <v>4</v>
      </c>
      <c r="J2236" s="3">
        <v>3</v>
      </c>
      <c r="K2236" s="3"/>
      <c r="L2236" s="3"/>
      <c r="M2236" s="3"/>
      <c r="N2236" s="3"/>
      <c r="O2236" s="3"/>
      <c r="P2236" s="3"/>
      <c r="Q2236" s="3"/>
      <c r="R2236" s="3"/>
      <c r="S2236" s="3"/>
      <c r="T2236" s="3"/>
      <c r="U2236" s="3"/>
      <c r="V2236" s="3"/>
      <c r="W2236" s="3"/>
      <c r="X2236" s="3"/>
      <c r="Y2236" s="3"/>
      <c r="Z2236" s="3"/>
      <c r="AA2236" s="3"/>
      <c r="AB2236" s="3"/>
      <c r="AC2236" s="3"/>
      <c r="AD2236" s="3"/>
      <c r="AE2236" s="3"/>
      <c r="AF2236" s="3">
        <f t="shared" si="62"/>
        <v>20</v>
      </c>
      <c r="AG2236" s="3">
        <f>_xlfn.ISOWEEKNUM(EDF[[#This Row],[Date]])</f>
        <v>8</v>
      </c>
      <c r="AH2236" s="3">
        <f>YEAR(EDF[[#This Row],[Date]])</f>
        <v>2024</v>
      </c>
      <c r="AI2236" s="3"/>
      <c r="AJ2236" s="3"/>
      <c r="AK2236" s="3"/>
    </row>
    <row r="2237" spans="1:37" x14ac:dyDescent="0.2">
      <c r="A2237" s="1">
        <v>45345.73128472222</v>
      </c>
      <c r="B2237" s="3" t="s">
        <v>243</v>
      </c>
      <c r="C2237" s="2">
        <v>45345</v>
      </c>
      <c r="D2237" s="3" t="s">
        <v>334</v>
      </c>
      <c r="E2237" s="3">
        <v>4</v>
      </c>
      <c r="F2237" s="3">
        <v>4</v>
      </c>
      <c r="G2237" s="3">
        <v>3</v>
      </c>
      <c r="H2237" s="3">
        <v>3</v>
      </c>
      <c r="I2237" s="3">
        <v>4</v>
      </c>
      <c r="J2237" s="3">
        <v>4</v>
      </c>
      <c r="K2237" s="3"/>
      <c r="L2237" s="3"/>
      <c r="M2237" s="3"/>
      <c r="N2237" s="3"/>
      <c r="O2237" s="3"/>
      <c r="P2237" s="3"/>
      <c r="Q2237" s="3"/>
      <c r="R2237" s="3"/>
      <c r="S2237" s="3"/>
      <c r="T2237" s="3"/>
      <c r="U2237" s="3"/>
      <c r="V2237" s="3"/>
      <c r="W2237" s="3"/>
      <c r="X2237" s="3"/>
      <c r="Y2237" s="3"/>
      <c r="Z2237" s="3"/>
      <c r="AA2237" s="3"/>
      <c r="AB2237" s="3"/>
      <c r="AC2237" s="3"/>
      <c r="AD2237" s="3"/>
      <c r="AE2237" s="3"/>
      <c r="AF2237" s="3">
        <f>SUM(E2237:J2237)</f>
        <v>22</v>
      </c>
      <c r="AG2237" s="3">
        <f>_xlfn.ISOWEEKNUM(EDF[[#This Row],[Date]])</f>
        <v>8</v>
      </c>
      <c r="AH2237" s="3">
        <f>YEAR(EDF[[#This Row],[Date]])</f>
        <v>2024</v>
      </c>
      <c r="AI2237" s="3"/>
      <c r="AJ2237" s="3"/>
      <c r="AK2237" s="3"/>
    </row>
    <row r="2238" spans="1:37" x14ac:dyDescent="0.2">
      <c r="A2238" s="1">
        <v>45345.734976851854</v>
      </c>
      <c r="B2238" s="3" t="s">
        <v>233</v>
      </c>
      <c r="C2238" s="2">
        <v>45345</v>
      </c>
      <c r="D2238" s="3" t="s">
        <v>344</v>
      </c>
      <c r="E2238" s="3">
        <v>4</v>
      </c>
      <c r="F2238" s="3">
        <v>4</v>
      </c>
      <c r="G2238" s="3">
        <v>3</v>
      </c>
      <c r="H2238" s="3">
        <v>3</v>
      </c>
      <c r="I2238" s="3">
        <v>5</v>
      </c>
      <c r="J2238" s="3">
        <v>4</v>
      </c>
      <c r="K2238" s="3"/>
      <c r="L2238" s="3"/>
      <c r="M2238" s="3"/>
      <c r="N2238" s="3"/>
      <c r="O2238" s="3"/>
      <c r="P2238" s="3"/>
      <c r="Q2238" s="3"/>
      <c r="R2238" s="3"/>
      <c r="S2238" s="3"/>
      <c r="T2238" s="3"/>
      <c r="U2238" s="3"/>
      <c r="V2238" s="3"/>
      <c r="W2238" s="3"/>
      <c r="X2238" s="3"/>
      <c r="Y2238" s="3"/>
      <c r="Z2238" s="3"/>
      <c r="AA2238" s="3"/>
      <c r="AB2238" s="3"/>
      <c r="AC2238" s="3"/>
      <c r="AD2238" s="3"/>
      <c r="AE2238" s="3"/>
      <c r="AF2238" s="3">
        <f>SUM(E2238:J2238)</f>
        <v>23</v>
      </c>
      <c r="AG2238" s="3">
        <f>_xlfn.ISOWEEKNUM(EDF[[#This Row],[Date]])</f>
        <v>8</v>
      </c>
      <c r="AH2238" s="3">
        <f>YEAR(EDF[[#This Row],[Date]])</f>
        <v>2024</v>
      </c>
      <c r="AI2238" s="3"/>
      <c r="AJ2238" s="3"/>
      <c r="AK2238" s="3"/>
    </row>
    <row r="2239" spans="1:37" x14ac:dyDescent="0.2">
      <c r="A2239" s="1">
        <v>45349.432569444441</v>
      </c>
      <c r="B2239" s="3" t="s">
        <v>78</v>
      </c>
      <c r="C2239" s="2">
        <v>45349</v>
      </c>
      <c r="D2239" s="3" t="s">
        <v>334</v>
      </c>
      <c r="E2239" s="3">
        <v>3</v>
      </c>
      <c r="F2239" s="3">
        <v>3</v>
      </c>
      <c r="G2239" s="3">
        <v>3</v>
      </c>
      <c r="H2239" s="3">
        <v>3</v>
      </c>
      <c r="I2239" s="3">
        <v>3</v>
      </c>
      <c r="J2239" s="3">
        <v>4</v>
      </c>
      <c r="K2239" s="3" t="s">
        <v>633</v>
      </c>
      <c r="L2239" s="3">
        <v>3</v>
      </c>
      <c r="M2239" s="3"/>
      <c r="N2239" s="3"/>
      <c r="O2239" s="3"/>
      <c r="P2239" s="3"/>
      <c r="Q2239" s="3"/>
      <c r="R2239" s="3" t="s">
        <v>337</v>
      </c>
      <c r="S2239" s="3"/>
      <c r="T2239" s="3"/>
      <c r="U2239" s="3"/>
      <c r="V2239" s="3"/>
      <c r="W2239" s="3"/>
      <c r="X2239" s="3"/>
      <c r="Y2239" s="3"/>
      <c r="Z2239" s="3"/>
      <c r="AA2239" s="3"/>
      <c r="AB2239" s="3"/>
      <c r="AC2239" s="3"/>
      <c r="AD2239" s="3"/>
      <c r="AE2239" s="3" t="s">
        <v>634</v>
      </c>
      <c r="AF2239" s="3">
        <f t="shared" ref="AF2239:AF2252" si="63">SUM(E2239:J2239)</f>
        <v>19</v>
      </c>
      <c r="AG2239" s="3">
        <f>_xlfn.ISOWEEKNUM(EDF[[#This Row],[Date]])</f>
        <v>9</v>
      </c>
      <c r="AH2239" s="3">
        <f>YEAR(EDF[[#This Row],[Date]])</f>
        <v>2024</v>
      </c>
      <c r="AI2239" s="3"/>
      <c r="AJ2239" s="3"/>
      <c r="AK2239" s="3"/>
    </row>
    <row r="2240" spans="1:37" x14ac:dyDescent="0.2">
      <c r="A2240" s="1">
        <v>45349.433807870373</v>
      </c>
      <c r="B2240" s="3" t="s">
        <v>496</v>
      </c>
      <c r="C2240" s="2">
        <v>45349</v>
      </c>
      <c r="D2240" s="3" t="s">
        <v>334</v>
      </c>
      <c r="E2240" s="3">
        <v>3</v>
      </c>
      <c r="F2240" s="3">
        <v>3</v>
      </c>
      <c r="G2240" s="3">
        <v>3</v>
      </c>
      <c r="H2240" s="3">
        <v>3</v>
      </c>
      <c r="I2240" s="3">
        <v>3</v>
      </c>
      <c r="J2240" s="3">
        <v>3</v>
      </c>
      <c r="K2240" s="3"/>
      <c r="L2240" s="3"/>
      <c r="M2240" s="3"/>
      <c r="N2240" s="3"/>
      <c r="O2240" s="3"/>
      <c r="P2240" s="3"/>
      <c r="Q2240" s="3"/>
      <c r="R2240" s="3"/>
      <c r="S2240" s="3"/>
      <c r="T2240" s="3"/>
      <c r="U2240" s="3"/>
      <c r="V2240" s="3"/>
      <c r="W2240" s="3"/>
      <c r="X2240" s="3"/>
      <c r="Y2240" s="3"/>
      <c r="Z2240" s="3"/>
      <c r="AA2240" s="3"/>
      <c r="AB2240" s="3"/>
      <c r="AC2240" s="3"/>
      <c r="AD2240" s="3"/>
      <c r="AE2240" s="3"/>
      <c r="AF2240" s="3">
        <f t="shared" si="63"/>
        <v>18</v>
      </c>
      <c r="AG2240" s="3">
        <f>_xlfn.ISOWEEKNUM(EDF[[#This Row],[Date]])</f>
        <v>9</v>
      </c>
      <c r="AH2240" s="3">
        <f>YEAR(EDF[[#This Row],[Date]])</f>
        <v>2024</v>
      </c>
      <c r="AI2240" s="3"/>
      <c r="AJ2240" s="3"/>
      <c r="AK2240" s="3"/>
    </row>
    <row r="2241" spans="1:37" x14ac:dyDescent="0.2">
      <c r="A2241" s="1">
        <v>45349.436689814815</v>
      </c>
      <c r="B2241" s="3" t="s">
        <v>77</v>
      </c>
      <c r="C2241" s="2">
        <v>45349</v>
      </c>
      <c r="D2241" s="3" t="s">
        <v>344</v>
      </c>
      <c r="E2241" s="3">
        <v>3</v>
      </c>
      <c r="F2241" s="3">
        <v>3</v>
      </c>
      <c r="G2241" s="3">
        <v>3</v>
      </c>
      <c r="H2241" s="3">
        <v>3</v>
      </c>
      <c r="I2241" s="3">
        <v>3</v>
      </c>
      <c r="J2241" s="3">
        <v>4</v>
      </c>
      <c r="K2241" s="3"/>
      <c r="L2241" s="3"/>
      <c r="M2241" s="3"/>
      <c r="N2241" s="3"/>
      <c r="O2241" s="3"/>
      <c r="P2241" s="3"/>
      <c r="Q2241" s="3"/>
      <c r="R2241" s="3"/>
      <c r="S2241" s="3"/>
      <c r="T2241" s="3"/>
      <c r="U2241" s="3"/>
      <c r="V2241" s="3"/>
      <c r="W2241" s="3"/>
      <c r="X2241" s="3"/>
      <c r="Y2241" s="3"/>
      <c r="Z2241" s="3"/>
      <c r="AA2241" s="3"/>
      <c r="AB2241" s="3"/>
      <c r="AC2241" s="3"/>
      <c r="AD2241" s="3"/>
      <c r="AE2241" s="3"/>
      <c r="AF2241" s="3">
        <f t="shared" si="63"/>
        <v>19</v>
      </c>
      <c r="AG2241" s="3">
        <f>_xlfn.ISOWEEKNUM(EDF[[#This Row],[Date]])</f>
        <v>9</v>
      </c>
      <c r="AH2241" s="3">
        <f>YEAR(EDF[[#This Row],[Date]])</f>
        <v>2024</v>
      </c>
      <c r="AI2241" s="3"/>
      <c r="AJ2241" s="3"/>
      <c r="AK2241" s="3"/>
    </row>
    <row r="2242" spans="1:37" x14ac:dyDescent="0.2">
      <c r="A2242" s="1">
        <v>45349.515185185184</v>
      </c>
      <c r="B2242" s="3" t="s">
        <v>191</v>
      </c>
      <c r="C2242" s="2">
        <v>45349</v>
      </c>
      <c r="D2242" s="3" t="s">
        <v>336</v>
      </c>
      <c r="E2242" s="3">
        <v>3</v>
      </c>
      <c r="F2242" s="3">
        <v>3</v>
      </c>
      <c r="G2242" s="3">
        <v>4</v>
      </c>
      <c r="H2242" s="3">
        <v>3</v>
      </c>
      <c r="I2242" s="3">
        <v>5</v>
      </c>
      <c r="J2242" s="3">
        <v>5</v>
      </c>
      <c r="K2242" s="3"/>
      <c r="L2242" s="3"/>
      <c r="M2242" s="3"/>
      <c r="N2242" s="3"/>
      <c r="O2242" s="3"/>
      <c r="P2242" s="3"/>
      <c r="Q2242" s="3"/>
      <c r="R2242" s="3"/>
      <c r="S2242" s="3"/>
      <c r="T2242" s="3"/>
      <c r="U2242" s="3"/>
      <c r="V2242" s="3"/>
      <c r="W2242" s="3"/>
      <c r="X2242" s="3"/>
      <c r="Y2242" s="3"/>
      <c r="Z2242" s="3"/>
      <c r="AA2242" s="3"/>
      <c r="AB2242" s="3"/>
      <c r="AC2242" s="3"/>
      <c r="AD2242" s="3"/>
      <c r="AE2242" s="3"/>
      <c r="AF2242" s="3">
        <f t="shared" si="63"/>
        <v>23</v>
      </c>
      <c r="AG2242" s="3">
        <f>_xlfn.ISOWEEKNUM(EDF[[#This Row],[Date]])</f>
        <v>9</v>
      </c>
      <c r="AH2242" s="3">
        <f>YEAR(EDF[[#This Row],[Date]])</f>
        <v>2024</v>
      </c>
      <c r="AI2242" s="3"/>
      <c r="AJ2242" s="3"/>
      <c r="AK2242" s="3"/>
    </row>
    <row r="2243" spans="1:37" x14ac:dyDescent="0.2">
      <c r="A2243" s="1">
        <v>45349.533449074072</v>
      </c>
      <c r="B2243" s="3" t="s">
        <v>211</v>
      </c>
      <c r="C2243" s="2">
        <v>45349</v>
      </c>
      <c r="D2243" s="3" t="s">
        <v>334</v>
      </c>
      <c r="E2243" s="3">
        <v>4</v>
      </c>
      <c r="F2243" s="3">
        <v>3</v>
      </c>
      <c r="G2243" s="3">
        <v>4</v>
      </c>
      <c r="H2243" s="3">
        <v>3</v>
      </c>
      <c r="I2243" s="3">
        <v>3</v>
      </c>
      <c r="J2243" s="3">
        <v>4</v>
      </c>
      <c r="K2243" s="3"/>
      <c r="L2243" s="3"/>
      <c r="M2243" s="3"/>
      <c r="N2243" s="3"/>
      <c r="O2243" s="3"/>
      <c r="P2243" s="3"/>
      <c r="Q2243" s="3"/>
      <c r="R2243" s="3"/>
      <c r="S2243" s="3"/>
      <c r="T2243" s="3"/>
      <c r="U2243" s="3"/>
      <c r="V2243" s="3"/>
      <c r="W2243" s="3"/>
      <c r="X2243" s="3"/>
      <c r="Y2243" s="3"/>
      <c r="Z2243" s="3"/>
      <c r="AA2243" s="3"/>
      <c r="AB2243" s="3"/>
      <c r="AC2243" s="3"/>
      <c r="AD2243" s="3"/>
      <c r="AE2243" s="3"/>
      <c r="AF2243" s="3">
        <f t="shared" si="63"/>
        <v>21</v>
      </c>
      <c r="AG2243" s="3">
        <f>_xlfn.ISOWEEKNUM(EDF[[#This Row],[Date]])</f>
        <v>9</v>
      </c>
      <c r="AH2243" s="3">
        <f>YEAR(EDF[[#This Row],[Date]])</f>
        <v>2024</v>
      </c>
      <c r="AI2243" s="3"/>
      <c r="AJ2243" s="3"/>
      <c r="AK2243" s="3"/>
    </row>
    <row r="2244" spans="1:37" x14ac:dyDescent="0.2">
      <c r="A2244" s="1">
        <v>45349.642106481479</v>
      </c>
      <c r="B2244" s="3" t="s">
        <v>233</v>
      </c>
      <c r="C2244" s="2">
        <v>45349</v>
      </c>
      <c r="D2244" s="3" t="s">
        <v>344</v>
      </c>
      <c r="E2244" s="3">
        <v>4</v>
      </c>
      <c r="F2244" s="3">
        <v>3</v>
      </c>
      <c r="G2244" s="3">
        <v>4</v>
      </c>
      <c r="H2244" s="3">
        <v>2</v>
      </c>
      <c r="I2244" s="3">
        <v>4</v>
      </c>
      <c r="J2244" s="3">
        <v>5</v>
      </c>
      <c r="K2244" s="3"/>
      <c r="L2244" s="3"/>
      <c r="M2244" s="3"/>
      <c r="N2244" s="3"/>
      <c r="O2244" s="3"/>
      <c r="P2244" s="3"/>
      <c r="Q2244" s="3"/>
      <c r="R2244" s="3"/>
      <c r="S2244" s="3"/>
      <c r="T2244" s="3"/>
      <c r="U2244" s="3"/>
      <c r="V2244" s="3"/>
      <c r="W2244" s="3"/>
      <c r="X2244" s="3"/>
      <c r="Y2244" s="3"/>
      <c r="Z2244" s="3"/>
      <c r="AA2244" s="3"/>
      <c r="AB2244" s="3"/>
      <c r="AC2244" s="3"/>
      <c r="AD2244" s="3"/>
      <c r="AE2244" s="3"/>
      <c r="AF2244" s="3">
        <f t="shared" si="63"/>
        <v>22</v>
      </c>
      <c r="AG2244" s="3">
        <f>_xlfn.ISOWEEKNUM(EDF[[#This Row],[Date]])</f>
        <v>9</v>
      </c>
      <c r="AH2244" s="3">
        <f>YEAR(EDF[[#This Row],[Date]])</f>
        <v>2024</v>
      </c>
      <c r="AI2244" s="3"/>
      <c r="AJ2244" s="3"/>
      <c r="AK2244" s="3"/>
    </row>
    <row r="2245" spans="1:37" x14ac:dyDescent="0.2">
      <c r="A2245" s="1">
        <v>45349.657731481479</v>
      </c>
      <c r="B2245" s="3" t="s">
        <v>131</v>
      </c>
      <c r="C2245" s="2">
        <v>45349</v>
      </c>
      <c r="D2245" s="3" t="s">
        <v>334</v>
      </c>
      <c r="E2245" s="3">
        <v>3</v>
      </c>
      <c r="F2245" s="3">
        <v>3</v>
      </c>
      <c r="G2245" s="3">
        <v>2</v>
      </c>
      <c r="H2245" s="3">
        <v>3</v>
      </c>
      <c r="I2245" s="3">
        <v>3</v>
      </c>
      <c r="J2245" s="3">
        <v>3</v>
      </c>
      <c r="K2245" s="3"/>
      <c r="L2245" s="3"/>
      <c r="M2245" s="3"/>
      <c r="N2245" s="3"/>
      <c r="O2245" s="3"/>
      <c r="P2245" s="3"/>
      <c r="Q2245" s="3"/>
      <c r="R2245" s="3"/>
      <c r="S2245" s="3"/>
      <c r="T2245" s="3"/>
      <c r="U2245" s="3"/>
      <c r="V2245" s="3"/>
      <c r="W2245" s="3"/>
      <c r="X2245" s="3"/>
      <c r="Y2245" s="3"/>
      <c r="Z2245" s="3"/>
      <c r="AA2245" s="3"/>
      <c r="AB2245" s="3"/>
      <c r="AC2245" s="3"/>
      <c r="AD2245" s="3"/>
      <c r="AE2245" s="3"/>
      <c r="AF2245" s="3">
        <f t="shared" si="63"/>
        <v>17</v>
      </c>
      <c r="AG2245" s="3">
        <f>_xlfn.ISOWEEKNUM(EDF[[#This Row],[Date]])</f>
        <v>9</v>
      </c>
      <c r="AH2245" s="3">
        <f>YEAR(EDF[[#This Row],[Date]])</f>
        <v>2024</v>
      </c>
      <c r="AI2245" s="3"/>
      <c r="AJ2245" s="3"/>
      <c r="AK2245" s="3"/>
    </row>
    <row r="2246" spans="1:37" x14ac:dyDescent="0.2">
      <c r="A2246" s="1">
        <v>45349.676342592589</v>
      </c>
      <c r="B2246" s="3" t="s">
        <v>89</v>
      </c>
      <c r="C2246" s="2">
        <v>45349</v>
      </c>
      <c r="D2246" s="3" t="s">
        <v>344</v>
      </c>
      <c r="E2246" s="3">
        <v>3</v>
      </c>
      <c r="F2246" s="3">
        <v>4</v>
      </c>
      <c r="G2246" s="3">
        <v>2</v>
      </c>
      <c r="H2246" s="3">
        <v>3</v>
      </c>
      <c r="I2246" s="3">
        <v>4</v>
      </c>
      <c r="J2246" s="3">
        <v>3</v>
      </c>
      <c r="K2246" s="3"/>
      <c r="L2246" s="3"/>
      <c r="M2246" s="3"/>
      <c r="N2246" s="3"/>
      <c r="O2246" s="3"/>
      <c r="P2246" s="3"/>
      <c r="Q2246" s="3"/>
      <c r="R2246" s="3"/>
      <c r="S2246" s="3"/>
      <c r="T2246" s="3"/>
      <c r="U2246" s="3"/>
      <c r="V2246" s="3"/>
      <c r="W2246" s="3"/>
      <c r="X2246" s="3"/>
      <c r="Y2246" s="3"/>
      <c r="Z2246" s="3"/>
      <c r="AA2246" s="3"/>
      <c r="AB2246" s="3"/>
      <c r="AC2246" s="3"/>
      <c r="AD2246" s="3"/>
      <c r="AE2246" s="3"/>
      <c r="AF2246" s="3">
        <f t="shared" si="63"/>
        <v>19</v>
      </c>
      <c r="AG2246" s="3">
        <f>_xlfn.ISOWEEKNUM(EDF[[#This Row],[Date]])</f>
        <v>9</v>
      </c>
      <c r="AH2246" s="3">
        <f>YEAR(EDF[[#This Row],[Date]])</f>
        <v>2024</v>
      </c>
      <c r="AI2246" s="3"/>
      <c r="AJ2246" s="3"/>
      <c r="AK2246" s="3"/>
    </row>
    <row r="2247" spans="1:37" x14ac:dyDescent="0.2">
      <c r="A2247" s="1">
        <v>45349.676631944443</v>
      </c>
      <c r="B2247" s="3" t="s">
        <v>112</v>
      </c>
      <c r="C2247" s="2">
        <v>45349</v>
      </c>
      <c r="D2247" s="3" t="s">
        <v>343</v>
      </c>
      <c r="E2247" s="3">
        <v>3</v>
      </c>
      <c r="F2247" s="3">
        <v>3</v>
      </c>
      <c r="G2247" s="3">
        <v>2</v>
      </c>
      <c r="H2247" s="3">
        <v>3</v>
      </c>
      <c r="I2247" s="3">
        <v>3</v>
      </c>
      <c r="J2247" s="3">
        <v>3</v>
      </c>
      <c r="K2247" s="3"/>
      <c r="L2247" s="3"/>
      <c r="M2247" s="3"/>
      <c r="N2247" s="3"/>
      <c r="O2247" s="3"/>
      <c r="P2247" s="3"/>
      <c r="Q2247" s="3"/>
      <c r="R2247" s="3"/>
      <c r="S2247" s="3"/>
      <c r="T2247" s="3"/>
      <c r="U2247" s="3"/>
      <c r="V2247" s="3"/>
      <c r="W2247" s="3"/>
      <c r="X2247" s="3"/>
      <c r="Y2247" s="3"/>
      <c r="Z2247" s="3"/>
      <c r="AA2247" s="3"/>
      <c r="AB2247" s="3"/>
      <c r="AC2247" s="3"/>
      <c r="AD2247" s="3"/>
      <c r="AE2247" s="3"/>
      <c r="AF2247" s="3">
        <f t="shared" si="63"/>
        <v>17</v>
      </c>
      <c r="AG2247" s="3">
        <f>_xlfn.ISOWEEKNUM(EDF[[#This Row],[Date]])</f>
        <v>9</v>
      </c>
      <c r="AH2247" s="3">
        <f>YEAR(EDF[[#This Row],[Date]])</f>
        <v>2024</v>
      </c>
      <c r="AI2247" s="3"/>
      <c r="AJ2247" s="3"/>
      <c r="AK2247" s="3"/>
    </row>
    <row r="2248" spans="1:37" x14ac:dyDescent="0.2">
      <c r="A2248" s="1">
        <v>45349.676666666666</v>
      </c>
      <c r="B2248" s="3" t="s">
        <v>193</v>
      </c>
      <c r="C2248" s="2">
        <v>45349</v>
      </c>
      <c r="D2248" s="3" t="s">
        <v>343</v>
      </c>
      <c r="E2248" s="3">
        <v>4</v>
      </c>
      <c r="F2248" s="3">
        <v>4</v>
      </c>
      <c r="G2248" s="3">
        <v>3</v>
      </c>
      <c r="H2248" s="3">
        <v>3</v>
      </c>
      <c r="I2248" s="3">
        <v>3</v>
      </c>
      <c r="J2248" s="3">
        <v>2</v>
      </c>
      <c r="K2248" s="3" t="s">
        <v>635</v>
      </c>
      <c r="L2248" s="3">
        <v>1</v>
      </c>
      <c r="M2248" s="3"/>
      <c r="N2248" s="3"/>
      <c r="O2248" s="3"/>
      <c r="P2248" s="3"/>
      <c r="Q2248" s="3"/>
      <c r="R2248" s="3"/>
      <c r="S2248" s="3"/>
      <c r="T2248" s="3"/>
      <c r="U2248" s="3"/>
      <c r="V2248" s="3"/>
      <c r="W2248" s="3" t="s">
        <v>337</v>
      </c>
      <c r="X2248" s="3"/>
      <c r="Y2248" s="3"/>
      <c r="Z2248" s="3"/>
      <c r="AA2248" s="3"/>
      <c r="AB2248" s="3"/>
      <c r="AC2248" s="3"/>
      <c r="AD2248" s="3"/>
      <c r="AE2248" s="3"/>
      <c r="AF2248" s="3">
        <f t="shared" si="63"/>
        <v>19</v>
      </c>
      <c r="AG2248" s="3">
        <f>_xlfn.ISOWEEKNUM(EDF[[#This Row],[Date]])</f>
        <v>9</v>
      </c>
      <c r="AH2248" s="3">
        <f>YEAR(EDF[[#This Row],[Date]])</f>
        <v>2024</v>
      </c>
      <c r="AI2248" s="3"/>
      <c r="AJ2248" s="3"/>
      <c r="AK2248" s="3"/>
    </row>
    <row r="2249" spans="1:37" x14ac:dyDescent="0.2">
      <c r="A2249" s="1">
        <v>45349.676689814813</v>
      </c>
      <c r="B2249" s="3" t="s">
        <v>99</v>
      </c>
      <c r="C2249" s="2">
        <v>45349</v>
      </c>
      <c r="D2249" s="3" t="s">
        <v>334</v>
      </c>
      <c r="E2249" s="3">
        <v>5</v>
      </c>
      <c r="F2249" s="3">
        <v>2</v>
      </c>
      <c r="G2249" s="3">
        <v>3</v>
      </c>
      <c r="H2249" s="3">
        <v>4</v>
      </c>
      <c r="I2249" s="3">
        <v>3</v>
      </c>
      <c r="J2249" s="3">
        <v>3</v>
      </c>
      <c r="K2249" s="3"/>
      <c r="L2249" s="3"/>
      <c r="M2249" s="3"/>
      <c r="N2249" s="3"/>
      <c r="O2249" s="3"/>
      <c r="P2249" s="3"/>
      <c r="Q2249" s="3"/>
      <c r="R2249" s="3"/>
      <c r="S2249" s="3"/>
      <c r="T2249" s="3"/>
      <c r="U2249" s="3"/>
      <c r="V2249" s="3"/>
      <c r="W2249" s="3"/>
      <c r="X2249" s="3"/>
      <c r="Y2249" s="3"/>
      <c r="Z2249" s="3"/>
      <c r="AA2249" s="3"/>
      <c r="AB2249" s="3"/>
      <c r="AC2249" s="3"/>
      <c r="AD2249" s="3"/>
      <c r="AE2249" s="3"/>
      <c r="AF2249" s="3">
        <f t="shared" si="63"/>
        <v>20</v>
      </c>
      <c r="AG2249" s="3">
        <f>_xlfn.ISOWEEKNUM(EDF[[#This Row],[Date]])</f>
        <v>9</v>
      </c>
      <c r="AH2249" s="3">
        <f>YEAR(EDF[[#This Row],[Date]])</f>
        <v>2024</v>
      </c>
      <c r="AI2249" s="3"/>
      <c r="AJ2249" s="3"/>
      <c r="AK2249" s="3"/>
    </row>
    <row r="2250" spans="1:37" x14ac:dyDescent="0.2">
      <c r="A2250" s="1">
        <v>45349.677048611113</v>
      </c>
      <c r="B2250" s="3" t="s">
        <v>106</v>
      </c>
      <c r="C2250" s="2">
        <v>45349</v>
      </c>
      <c r="D2250" s="3" t="s">
        <v>344</v>
      </c>
      <c r="E2250" s="3">
        <v>4</v>
      </c>
      <c r="F2250" s="3">
        <v>4</v>
      </c>
      <c r="G2250" s="3">
        <v>2</v>
      </c>
      <c r="H2250" s="3">
        <v>3</v>
      </c>
      <c r="I2250" s="3">
        <v>4</v>
      </c>
      <c r="J2250" s="3">
        <v>4</v>
      </c>
      <c r="K2250" s="3" t="s">
        <v>636</v>
      </c>
      <c r="L2250" s="3"/>
      <c r="M2250" s="3"/>
      <c r="N2250" s="3"/>
      <c r="O2250" s="3"/>
      <c r="P2250" s="3"/>
      <c r="Q2250" s="3"/>
      <c r="R2250" s="3"/>
      <c r="S2250" s="3"/>
      <c r="T2250" s="3"/>
      <c r="U2250" s="3"/>
      <c r="V2250" s="3"/>
      <c r="W2250" s="3"/>
      <c r="X2250" s="3"/>
      <c r="Y2250" s="3"/>
      <c r="Z2250" s="3"/>
      <c r="AA2250" s="3"/>
      <c r="AB2250" s="3"/>
      <c r="AC2250" s="3"/>
      <c r="AD2250" s="3"/>
      <c r="AE2250" s="3"/>
      <c r="AF2250" s="3">
        <f t="shared" si="63"/>
        <v>21</v>
      </c>
      <c r="AG2250" s="3">
        <f>_xlfn.ISOWEEKNUM(EDF[[#This Row],[Date]])</f>
        <v>9</v>
      </c>
      <c r="AH2250" s="3">
        <f>YEAR(EDF[[#This Row],[Date]])</f>
        <v>2024</v>
      </c>
      <c r="AI2250" s="3"/>
      <c r="AJ2250" s="3"/>
      <c r="AK2250" s="3"/>
    </row>
    <row r="2251" spans="1:37" x14ac:dyDescent="0.2">
      <c r="A2251" s="1">
        <v>45349.679791666669</v>
      </c>
      <c r="B2251" s="3" t="s">
        <v>109</v>
      </c>
      <c r="C2251" s="2">
        <v>45349</v>
      </c>
      <c r="D2251" s="3" t="s">
        <v>334</v>
      </c>
      <c r="E2251" s="3">
        <v>4</v>
      </c>
      <c r="F2251" s="3">
        <v>2</v>
      </c>
      <c r="G2251" s="3">
        <v>4</v>
      </c>
      <c r="H2251" s="3">
        <v>4</v>
      </c>
      <c r="I2251" s="3">
        <v>5</v>
      </c>
      <c r="J2251" s="3">
        <v>5</v>
      </c>
      <c r="K2251" s="3"/>
      <c r="L2251" s="3">
        <v>4</v>
      </c>
      <c r="M2251" s="3" t="s">
        <v>335</v>
      </c>
      <c r="N2251" s="3"/>
      <c r="O2251" s="3" t="s">
        <v>339</v>
      </c>
      <c r="P2251" s="3"/>
      <c r="Q2251" s="3"/>
      <c r="R2251" s="3"/>
      <c r="S2251" s="3"/>
      <c r="T2251" s="3"/>
      <c r="U2251" s="3"/>
      <c r="V2251" s="3"/>
      <c r="W2251" s="3"/>
      <c r="X2251" s="3"/>
      <c r="Y2251" s="3"/>
      <c r="Z2251" s="3"/>
      <c r="AA2251" s="3"/>
      <c r="AB2251" s="3"/>
      <c r="AC2251" s="3"/>
      <c r="AD2251" s="3"/>
      <c r="AE2251" s="3"/>
      <c r="AF2251" s="3">
        <f t="shared" si="63"/>
        <v>24</v>
      </c>
      <c r="AG2251" s="3">
        <f>_xlfn.ISOWEEKNUM(EDF[[#This Row],[Date]])</f>
        <v>9</v>
      </c>
      <c r="AH2251" s="3">
        <f>YEAR(EDF[[#This Row],[Date]])</f>
        <v>2024</v>
      </c>
      <c r="AI2251" s="3"/>
      <c r="AJ2251" s="3"/>
      <c r="AK2251" s="3"/>
    </row>
    <row r="2252" spans="1:37" x14ac:dyDescent="0.2">
      <c r="A2252" s="1">
        <v>45349.689421296294</v>
      </c>
      <c r="B2252" s="3" t="s">
        <v>142</v>
      </c>
      <c r="C2252" s="2">
        <v>45349</v>
      </c>
      <c r="D2252" s="3" t="s">
        <v>334</v>
      </c>
      <c r="E2252" s="3">
        <v>4</v>
      </c>
      <c r="F2252" s="3">
        <v>4</v>
      </c>
      <c r="G2252" s="3">
        <v>3</v>
      </c>
      <c r="H2252" s="3">
        <v>4</v>
      </c>
      <c r="I2252" s="3">
        <v>4</v>
      </c>
      <c r="J2252" s="3">
        <v>4</v>
      </c>
      <c r="K2252" s="3"/>
      <c r="L2252" s="3"/>
      <c r="M2252" s="3"/>
      <c r="N2252" s="3"/>
      <c r="O2252" s="3"/>
      <c r="P2252" s="3"/>
      <c r="Q2252" s="3"/>
      <c r="R2252" s="3"/>
      <c r="S2252" s="3"/>
      <c r="T2252" s="3"/>
      <c r="U2252" s="3"/>
      <c r="V2252" s="3"/>
      <c r="W2252" s="3"/>
      <c r="X2252" s="3"/>
      <c r="Y2252" s="3"/>
      <c r="Z2252" s="3"/>
      <c r="AA2252" s="3"/>
      <c r="AB2252" s="3"/>
      <c r="AC2252" s="3"/>
      <c r="AD2252" s="3"/>
      <c r="AE2252" s="3"/>
      <c r="AF2252" s="3">
        <f t="shared" si="63"/>
        <v>23</v>
      </c>
      <c r="AG2252" s="3">
        <f>_xlfn.ISOWEEKNUM(EDF[[#This Row],[Date]])</f>
        <v>9</v>
      </c>
      <c r="AH2252" s="3">
        <f>YEAR(EDF[[#This Row],[Date]])</f>
        <v>2024</v>
      </c>
      <c r="AI2252" s="3"/>
      <c r="AJ2252" s="3"/>
      <c r="AK2252" s="3"/>
    </row>
    <row r="2253" spans="1:37" x14ac:dyDescent="0.2">
      <c r="A2253" s="1">
        <v>45349.714803240742</v>
      </c>
      <c r="B2253" s="3" t="s">
        <v>83</v>
      </c>
      <c r="C2253" s="2">
        <v>45349</v>
      </c>
      <c r="D2253" s="3" t="s">
        <v>334</v>
      </c>
      <c r="E2253" s="3">
        <v>4</v>
      </c>
      <c r="F2253" s="3">
        <v>3</v>
      </c>
      <c r="G2253" s="3">
        <v>3</v>
      </c>
      <c r="H2253" s="3">
        <v>3</v>
      </c>
      <c r="I2253" s="3">
        <v>4</v>
      </c>
      <c r="J2253" s="3">
        <v>4</v>
      </c>
      <c r="K2253" s="3"/>
      <c r="L2253" s="3"/>
      <c r="M2253" s="3"/>
      <c r="N2253" s="3"/>
      <c r="O2253" s="3"/>
      <c r="P2253" s="3"/>
      <c r="Q2253" s="3"/>
      <c r="R2253" s="3"/>
      <c r="S2253" s="3"/>
      <c r="T2253" s="3"/>
      <c r="U2253" s="3"/>
      <c r="V2253" s="3"/>
      <c r="W2253" s="3"/>
      <c r="X2253" s="3"/>
      <c r="Y2253" s="3"/>
      <c r="Z2253" s="3"/>
      <c r="AA2253" s="3"/>
      <c r="AB2253" s="3"/>
      <c r="AC2253" s="3"/>
      <c r="AD2253" s="3"/>
      <c r="AE2253" s="3"/>
      <c r="AF2253" s="3">
        <f t="shared" ref="AF2253:AF2255" si="64">SUM(E2253:J2253)</f>
        <v>21</v>
      </c>
      <c r="AG2253" s="3">
        <f>_xlfn.ISOWEEKNUM(EDF[[#This Row],[Date]])</f>
        <v>9</v>
      </c>
      <c r="AH2253" s="3">
        <f>YEAR(EDF[[#This Row],[Date]])</f>
        <v>2024</v>
      </c>
      <c r="AI2253" s="3"/>
      <c r="AJ2253" s="3"/>
      <c r="AK2253" s="3"/>
    </row>
    <row r="2254" spans="1:37" x14ac:dyDescent="0.2">
      <c r="A2254" s="1">
        <v>45349.715277777781</v>
      </c>
      <c r="B2254" s="3" t="s">
        <v>93</v>
      </c>
      <c r="C2254" s="2">
        <v>45349</v>
      </c>
      <c r="D2254" s="3" t="s">
        <v>334</v>
      </c>
      <c r="E2254" s="3">
        <v>3</v>
      </c>
      <c r="F2254" s="3">
        <v>3</v>
      </c>
      <c r="G2254" s="3">
        <v>2</v>
      </c>
      <c r="H2254" s="3">
        <v>3</v>
      </c>
      <c r="I2254" s="3">
        <v>4</v>
      </c>
      <c r="J2254" s="3">
        <v>4</v>
      </c>
      <c r="K2254" s="3"/>
      <c r="L2254" s="3"/>
      <c r="M2254" s="3"/>
      <c r="N2254" s="3"/>
      <c r="O2254" s="3"/>
      <c r="P2254" s="3"/>
      <c r="Q2254" s="3"/>
      <c r="R2254" s="3"/>
      <c r="S2254" s="3"/>
      <c r="T2254" s="3"/>
      <c r="U2254" s="3"/>
      <c r="V2254" s="3"/>
      <c r="W2254" s="3"/>
      <c r="X2254" s="3"/>
      <c r="Y2254" s="3"/>
      <c r="Z2254" s="3"/>
      <c r="AA2254" s="3"/>
      <c r="AB2254" s="3"/>
      <c r="AC2254" s="3"/>
      <c r="AD2254" s="3"/>
      <c r="AE2254" s="3"/>
      <c r="AF2254" s="3">
        <f t="shared" si="64"/>
        <v>19</v>
      </c>
      <c r="AG2254" s="3">
        <f>_xlfn.ISOWEEKNUM(EDF[[#This Row],[Date]])</f>
        <v>9</v>
      </c>
      <c r="AH2254" s="3">
        <f>YEAR(EDF[[#This Row],[Date]])</f>
        <v>2024</v>
      </c>
      <c r="AI2254" s="3"/>
      <c r="AJ2254" s="3"/>
      <c r="AK2254" s="3"/>
    </row>
    <row r="2255" spans="1:37" x14ac:dyDescent="0.2">
      <c r="A2255" s="1">
        <v>45349.715416666666</v>
      </c>
      <c r="B2255" s="3" t="s">
        <v>414</v>
      </c>
      <c r="C2255" s="2">
        <v>45349</v>
      </c>
      <c r="D2255" s="3" t="s">
        <v>336</v>
      </c>
      <c r="E2255" s="3">
        <v>5</v>
      </c>
      <c r="F2255" s="3">
        <v>4</v>
      </c>
      <c r="G2255" s="3">
        <v>5</v>
      </c>
      <c r="H2255" s="3">
        <v>4</v>
      </c>
      <c r="I2255" s="3">
        <v>5</v>
      </c>
      <c r="J2255" s="3">
        <v>5</v>
      </c>
      <c r="K2255" s="3"/>
      <c r="L2255" s="3"/>
      <c r="M2255" s="3"/>
      <c r="N2255" s="3"/>
      <c r="O2255" s="3"/>
      <c r="P2255" s="3"/>
      <c r="Q2255" s="3"/>
      <c r="R2255" s="3"/>
      <c r="S2255" s="3"/>
      <c r="T2255" s="3"/>
      <c r="U2255" s="3"/>
      <c r="V2255" s="3"/>
      <c r="W2255" s="3"/>
      <c r="X2255" s="3"/>
      <c r="Y2255" s="3"/>
      <c r="Z2255" s="3"/>
      <c r="AA2255" s="3"/>
      <c r="AB2255" s="3"/>
      <c r="AC2255" s="3"/>
      <c r="AD2255" s="3"/>
      <c r="AE2255" s="3"/>
      <c r="AF2255" s="3">
        <f t="shared" si="64"/>
        <v>28</v>
      </c>
      <c r="AG2255" s="3">
        <f>_xlfn.ISOWEEKNUM(EDF[[#This Row],[Date]])</f>
        <v>9</v>
      </c>
      <c r="AH2255" s="3">
        <f>YEAR(EDF[[#This Row],[Date]])</f>
        <v>2024</v>
      </c>
      <c r="AI2255" s="3"/>
      <c r="AJ2255" s="3"/>
      <c r="AK2255" s="3"/>
    </row>
    <row r="2256" spans="1:37" x14ac:dyDescent="0.2">
      <c r="A2256" s="1">
        <v>45349.718611111108</v>
      </c>
      <c r="B2256" s="3" t="s">
        <v>243</v>
      </c>
      <c r="C2256" s="2">
        <v>45349</v>
      </c>
      <c r="D2256" s="3" t="s">
        <v>336</v>
      </c>
      <c r="E2256" s="3">
        <v>4</v>
      </c>
      <c r="F2256" s="3">
        <v>4</v>
      </c>
      <c r="G2256" s="3">
        <v>3</v>
      </c>
      <c r="H2256" s="3">
        <v>3</v>
      </c>
      <c r="I2256" s="3">
        <v>3</v>
      </c>
      <c r="J2256" s="3">
        <v>4</v>
      </c>
      <c r="K2256" s="3"/>
      <c r="L2256" s="3"/>
      <c r="M2256" s="3"/>
      <c r="N2256" s="3"/>
      <c r="O2256" s="3"/>
      <c r="P2256" s="3"/>
      <c r="Q2256" s="3"/>
      <c r="R2256" s="3"/>
      <c r="S2256" s="3"/>
      <c r="T2256" s="3"/>
      <c r="U2256" s="3"/>
      <c r="V2256" s="3"/>
      <c r="W2256" s="3"/>
      <c r="X2256" s="3"/>
      <c r="Y2256" s="3"/>
      <c r="Z2256" s="3"/>
      <c r="AA2256" s="3"/>
      <c r="AB2256" s="3"/>
      <c r="AC2256" s="3"/>
      <c r="AD2256" s="3"/>
      <c r="AE2256" s="3"/>
      <c r="AF2256" s="3">
        <f>SUM(E2256:J2256)</f>
        <v>21</v>
      </c>
      <c r="AG2256" s="3">
        <f>_xlfn.ISOWEEKNUM(EDF[[#This Row],[Date]])</f>
        <v>9</v>
      </c>
      <c r="AH2256" s="3">
        <f>YEAR(EDF[[#This Row],[Date]])</f>
        <v>2024</v>
      </c>
      <c r="AI2256" s="3"/>
      <c r="AJ2256" s="3"/>
      <c r="AK2256" s="3"/>
    </row>
    <row r="2257" spans="1:37" x14ac:dyDescent="0.2">
      <c r="A2257" s="1">
        <v>45350.35465277778</v>
      </c>
      <c r="B2257" s="3" t="s">
        <v>496</v>
      </c>
      <c r="C2257" s="2">
        <v>45350</v>
      </c>
      <c r="D2257" s="3" t="s">
        <v>334</v>
      </c>
      <c r="E2257" s="3">
        <v>3</v>
      </c>
      <c r="F2257" s="3">
        <v>3</v>
      </c>
      <c r="G2257" s="3">
        <v>3</v>
      </c>
      <c r="H2257" s="3">
        <v>3</v>
      </c>
      <c r="I2257" s="3">
        <v>3</v>
      </c>
      <c r="J2257" s="3">
        <v>3</v>
      </c>
      <c r="K2257" s="3"/>
      <c r="L2257" s="3">
        <v>5</v>
      </c>
      <c r="M2257" s="3"/>
      <c r="N2257" s="3"/>
      <c r="O2257" s="3"/>
      <c r="P2257" s="3"/>
      <c r="Q2257" s="3"/>
      <c r="R2257" s="3"/>
      <c r="S2257" s="3"/>
      <c r="T2257" s="3"/>
      <c r="U2257" s="3"/>
      <c r="V2257" s="3"/>
      <c r="W2257" s="3"/>
      <c r="X2257" s="3"/>
      <c r="Y2257" s="3"/>
      <c r="Z2257" s="3"/>
      <c r="AA2257" s="3"/>
      <c r="AB2257" s="3"/>
      <c r="AC2257" s="3" t="s">
        <v>337</v>
      </c>
      <c r="AD2257" s="3"/>
      <c r="AE2257" s="3"/>
      <c r="AF2257" s="3">
        <f t="shared" ref="AF2257:AF2268" si="65">SUM(E2257:J2257)</f>
        <v>18</v>
      </c>
      <c r="AG2257" s="3">
        <f>_xlfn.ISOWEEKNUM(EDF[[#This Row],[Date]])</f>
        <v>9</v>
      </c>
      <c r="AH2257" s="3">
        <f>YEAR(EDF[[#This Row],[Date]])</f>
        <v>2024</v>
      </c>
      <c r="AI2257" s="3"/>
      <c r="AJ2257" s="3"/>
      <c r="AK2257" s="3"/>
    </row>
    <row r="2258" spans="1:37" x14ac:dyDescent="0.2">
      <c r="A2258" s="1">
        <v>45350.38417824074</v>
      </c>
      <c r="B2258" s="3" t="s">
        <v>78</v>
      </c>
      <c r="C2258" s="2">
        <v>45350</v>
      </c>
      <c r="D2258" s="3" t="s">
        <v>334</v>
      </c>
      <c r="E2258" s="3">
        <v>3</v>
      </c>
      <c r="F2258" s="3">
        <v>3</v>
      </c>
      <c r="G2258" s="3">
        <v>2</v>
      </c>
      <c r="H2258" s="3">
        <v>2</v>
      </c>
      <c r="I2258" s="3">
        <v>3</v>
      </c>
      <c r="J2258" s="3">
        <v>4</v>
      </c>
      <c r="K2258" s="3" t="s">
        <v>637</v>
      </c>
      <c r="L2258" s="3"/>
      <c r="M2258" s="3"/>
      <c r="N2258" s="3"/>
      <c r="O2258" s="3"/>
      <c r="P2258" s="3"/>
      <c r="Q2258" s="3"/>
      <c r="R2258" s="3"/>
      <c r="S2258" s="3"/>
      <c r="T2258" s="3"/>
      <c r="U2258" s="3"/>
      <c r="V2258" s="3"/>
      <c r="W2258" s="3"/>
      <c r="X2258" s="3"/>
      <c r="Y2258" s="3"/>
      <c r="Z2258" s="3"/>
      <c r="AA2258" s="3"/>
      <c r="AB2258" s="3"/>
      <c r="AC2258" s="3"/>
      <c r="AD2258" s="3"/>
      <c r="AE2258" s="3"/>
      <c r="AF2258" s="3">
        <f t="shared" si="65"/>
        <v>17</v>
      </c>
      <c r="AG2258" s="3">
        <f>_xlfn.ISOWEEKNUM(EDF[[#This Row],[Date]])</f>
        <v>9</v>
      </c>
      <c r="AH2258" s="3">
        <f>YEAR(EDF[[#This Row],[Date]])</f>
        <v>2024</v>
      </c>
      <c r="AI2258" s="3"/>
      <c r="AJ2258" s="3"/>
      <c r="AK2258" s="3"/>
    </row>
    <row r="2259" spans="1:37" x14ac:dyDescent="0.2">
      <c r="A2259" s="1">
        <v>45350.387013888889</v>
      </c>
      <c r="B2259" s="3" t="s">
        <v>106</v>
      </c>
      <c r="C2259" s="2">
        <v>45350</v>
      </c>
      <c r="D2259" s="3" t="s">
        <v>344</v>
      </c>
      <c r="E2259" s="3">
        <v>4</v>
      </c>
      <c r="F2259" s="3">
        <v>4</v>
      </c>
      <c r="G2259" s="3">
        <v>3</v>
      </c>
      <c r="H2259" s="3">
        <v>3</v>
      </c>
      <c r="I2259" s="3">
        <v>4</v>
      </c>
      <c r="J2259" s="3">
        <v>4</v>
      </c>
      <c r="K2259" s="3"/>
      <c r="L2259" s="3"/>
      <c r="M2259" s="3"/>
      <c r="N2259" s="3"/>
      <c r="O2259" s="3"/>
      <c r="P2259" s="3"/>
      <c r="Q2259" s="3"/>
      <c r="R2259" s="3"/>
      <c r="S2259" s="3"/>
      <c r="T2259" s="3"/>
      <c r="U2259" s="3"/>
      <c r="V2259" s="3"/>
      <c r="W2259" s="3"/>
      <c r="X2259" s="3"/>
      <c r="Y2259" s="3"/>
      <c r="Z2259" s="3"/>
      <c r="AA2259" s="3"/>
      <c r="AB2259" s="3"/>
      <c r="AC2259" s="3"/>
      <c r="AD2259" s="3"/>
      <c r="AE2259" s="3"/>
      <c r="AF2259" s="3">
        <f t="shared" si="65"/>
        <v>22</v>
      </c>
      <c r="AG2259" s="3">
        <f>_xlfn.ISOWEEKNUM(EDF[[#This Row],[Date]])</f>
        <v>9</v>
      </c>
      <c r="AH2259" s="3">
        <f>YEAR(EDF[[#This Row],[Date]])</f>
        <v>2024</v>
      </c>
      <c r="AI2259" s="3"/>
      <c r="AJ2259" s="3"/>
      <c r="AK2259" s="3"/>
    </row>
    <row r="2260" spans="1:37" x14ac:dyDescent="0.2">
      <c r="A2260" s="1">
        <v>45350.387881944444</v>
      </c>
      <c r="B2260" s="3" t="s">
        <v>191</v>
      </c>
      <c r="C2260" s="2">
        <v>45350</v>
      </c>
      <c r="D2260" s="3" t="s">
        <v>336</v>
      </c>
      <c r="E2260" s="3">
        <v>3</v>
      </c>
      <c r="F2260" s="3">
        <v>4</v>
      </c>
      <c r="G2260" s="3">
        <v>3</v>
      </c>
      <c r="H2260" s="3">
        <v>3</v>
      </c>
      <c r="I2260" s="3">
        <v>4</v>
      </c>
      <c r="J2260" s="3">
        <v>5</v>
      </c>
      <c r="K2260" s="3"/>
      <c r="L2260" s="3"/>
      <c r="M2260" s="3"/>
      <c r="N2260" s="3"/>
      <c r="O2260" s="3"/>
      <c r="P2260" s="3"/>
      <c r="Q2260" s="3"/>
      <c r="R2260" s="3"/>
      <c r="S2260" s="3"/>
      <c r="T2260" s="3"/>
      <c r="U2260" s="3"/>
      <c r="V2260" s="3"/>
      <c r="W2260" s="3"/>
      <c r="X2260" s="3"/>
      <c r="Y2260" s="3"/>
      <c r="Z2260" s="3"/>
      <c r="AA2260" s="3"/>
      <c r="AB2260" s="3"/>
      <c r="AC2260" s="3"/>
      <c r="AD2260" s="3"/>
      <c r="AE2260" s="3"/>
      <c r="AF2260" s="3">
        <f t="shared" si="65"/>
        <v>22</v>
      </c>
      <c r="AG2260" s="3">
        <f>_xlfn.ISOWEEKNUM(EDF[[#This Row],[Date]])</f>
        <v>9</v>
      </c>
      <c r="AH2260" s="3">
        <f>YEAR(EDF[[#This Row],[Date]])</f>
        <v>2024</v>
      </c>
      <c r="AI2260" s="3"/>
      <c r="AJ2260" s="3"/>
      <c r="AK2260" s="3"/>
    </row>
    <row r="2261" spans="1:37" x14ac:dyDescent="0.2">
      <c r="A2261" s="1">
        <v>45350.541400462964</v>
      </c>
      <c r="B2261" s="3" t="s">
        <v>142</v>
      </c>
      <c r="C2261" s="2">
        <v>45350</v>
      </c>
      <c r="D2261" s="3" t="s">
        <v>334</v>
      </c>
      <c r="E2261" s="3">
        <v>4</v>
      </c>
      <c r="F2261" s="3">
        <v>3</v>
      </c>
      <c r="G2261" s="3">
        <v>4</v>
      </c>
      <c r="H2261" s="3">
        <v>4</v>
      </c>
      <c r="I2261" s="3">
        <v>4</v>
      </c>
      <c r="J2261" s="3">
        <v>4</v>
      </c>
      <c r="K2261" s="3"/>
      <c r="L2261" s="3"/>
      <c r="M2261" s="3"/>
      <c r="N2261" s="3"/>
      <c r="O2261" s="3"/>
      <c r="P2261" s="3"/>
      <c r="Q2261" s="3"/>
      <c r="R2261" s="3"/>
      <c r="S2261" s="3"/>
      <c r="T2261" s="3"/>
      <c r="U2261" s="3"/>
      <c r="V2261" s="3"/>
      <c r="W2261" s="3"/>
      <c r="X2261" s="3"/>
      <c r="Y2261" s="3"/>
      <c r="Z2261" s="3"/>
      <c r="AA2261" s="3"/>
      <c r="AB2261" s="3"/>
      <c r="AC2261" s="3"/>
      <c r="AD2261" s="3"/>
      <c r="AE2261" s="3"/>
      <c r="AF2261" s="3">
        <f t="shared" si="65"/>
        <v>23</v>
      </c>
      <c r="AG2261" s="3">
        <f>_xlfn.ISOWEEKNUM(EDF[[#This Row],[Date]])</f>
        <v>9</v>
      </c>
      <c r="AH2261" s="3">
        <f>YEAR(EDF[[#This Row],[Date]])</f>
        <v>2024</v>
      </c>
      <c r="AI2261" s="3"/>
      <c r="AJ2261" s="3"/>
      <c r="AK2261" s="3"/>
    </row>
    <row r="2262" spans="1:37" x14ac:dyDescent="0.2">
      <c r="A2262" s="1">
        <v>45350.545393518521</v>
      </c>
      <c r="B2262" s="3" t="s">
        <v>83</v>
      </c>
      <c r="C2262" s="2">
        <v>45350</v>
      </c>
      <c r="D2262" s="3" t="s">
        <v>334</v>
      </c>
      <c r="E2262" s="3">
        <v>5</v>
      </c>
      <c r="F2262" s="3">
        <v>4</v>
      </c>
      <c r="G2262" s="3">
        <v>5</v>
      </c>
      <c r="H2262" s="3">
        <v>3</v>
      </c>
      <c r="I2262" s="3">
        <v>4</v>
      </c>
      <c r="J2262" s="3">
        <v>4</v>
      </c>
      <c r="K2262" s="3"/>
      <c r="L2262" s="3"/>
      <c r="M2262" s="3"/>
      <c r="N2262" s="3"/>
      <c r="O2262" s="3"/>
      <c r="P2262" s="3"/>
      <c r="Q2262" s="3"/>
      <c r="R2262" s="3"/>
      <c r="S2262" s="3"/>
      <c r="T2262" s="3"/>
      <c r="U2262" s="3"/>
      <c r="V2262" s="3"/>
      <c r="W2262" s="3"/>
      <c r="X2262" s="3"/>
      <c r="Y2262" s="3"/>
      <c r="Z2262" s="3"/>
      <c r="AA2262" s="3"/>
      <c r="AB2262" s="3"/>
      <c r="AC2262" s="3"/>
      <c r="AD2262" s="3"/>
      <c r="AE2262" s="3"/>
      <c r="AF2262" s="3">
        <f t="shared" si="65"/>
        <v>25</v>
      </c>
      <c r="AG2262" s="3">
        <f>_xlfn.ISOWEEKNUM(EDF[[#This Row],[Date]])</f>
        <v>9</v>
      </c>
      <c r="AH2262" s="3">
        <f>YEAR(EDF[[#This Row],[Date]])</f>
        <v>2024</v>
      </c>
      <c r="AI2262" s="3"/>
      <c r="AJ2262" s="3"/>
      <c r="AK2262" s="3"/>
    </row>
    <row r="2263" spans="1:37" x14ac:dyDescent="0.2">
      <c r="A2263" s="1">
        <v>45350.673750000002</v>
      </c>
      <c r="B2263" s="3" t="s">
        <v>93</v>
      </c>
      <c r="C2263" s="2">
        <v>45350</v>
      </c>
      <c r="D2263" s="3" t="s">
        <v>334</v>
      </c>
      <c r="E2263" s="3">
        <v>4</v>
      </c>
      <c r="F2263" s="3">
        <v>3</v>
      </c>
      <c r="G2263" s="3">
        <v>2</v>
      </c>
      <c r="H2263" s="3">
        <v>3</v>
      </c>
      <c r="I2263" s="3">
        <v>4</v>
      </c>
      <c r="J2263" s="3">
        <v>4</v>
      </c>
      <c r="K2263" s="3"/>
      <c r="L2263" s="3"/>
      <c r="M2263" s="3"/>
      <c r="N2263" s="3"/>
      <c r="O2263" s="3"/>
      <c r="P2263" s="3"/>
      <c r="Q2263" s="3"/>
      <c r="R2263" s="3"/>
      <c r="S2263" s="3"/>
      <c r="T2263" s="3"/>
      <c r="U2263" s="3"/>
      <c r="V2263" s="3"/>
      <c r="W2263" s="3"/>
      <c r="X2263" s="3"/>
      <c r="Y2263" s="3"/>
      <c r="Z2263" s="3"/>
      <c r="AA2263" s="3"/>
      <c r="AB2263" s="3"/>
      <c r="AC2263" s="3"/>
      <c r="AD2263" s="3"/>
      <c r="AE2263" s="3"/>
      <c r="AF2263" s="3">
        <f t="shared" si="65"/>
        <v>20</v>
      </c>
      <c r="AG2263" s="3">
        <f>_xlfn.ISOWEEKNUM(EDF[[#This Row],[Date]])</f>
        <v>9</v>
      </c>
      <c r="AH2263" s="3">
        <f>YEAR(EDF[[#This Row],[Date]])</f>
        <v>2024</v>
      </c>
      <c r="AI2263" s="3"/>
      <c r="AJ2263" s="3"/>
      <c r="AK2263" s="3"/>
    </row>
    <row r="2264" spans="1:37" x14ac:dyDescent="0.2">
      <c r="A2264" s="1">
        <v>45350.681516203702</v>
      </c>
      <c r="B2264" s="3" t="s">
        <v>211</v>
      </c>
      <c r="C2264" s="2">
        <v>45350</v>
      </c>
      <c r="D2264" s="3" t="s">
        <v>334</v>
      </c>
      <c r="E2264" s="3">
        <v>3</v>
      </c>
      <c r="F2264" s="3">
        <v>3</v>
      </c>
      <c r="G2264" s="3">
        <v>4</v>
      </c>
      <c r="H2264" s="3">
        <v>3</v>
      </c>
      <c r="I2264" s="3">
        <v>4</v>
      </c>
      <c r="J2264" s="3">
        <v>3</v>
      </c>
      <c r="K2264" s="3"/>
      <c r="L2264" s="3"/>
      <c r="M2264" s="3"/>
      <c r="N2264" s="3"/>
      <c r="O2264" s="3"/>
      <c r="P2264" s="3"/>
      <c r="Q2264" s="3"/>
      <c r="R2264" s="3"/>
      <c r="S2264" s="3"/>
      <c r="T2264" s="3"/>
      <c r="U2264" s="3"/>
      <c r="V2264" s="3"/>
      <c r="W2264" s="3"/>
      <c r="X2264" s="3"/>
      <c r="Y2264" s="3"/>
      <c r="Z2264" s="3"/>
      <c r="AA2264" s="3"/>
      <c r="AB2264" s="3"/>
      <c r="AC2264" s="3"/>
      <c r="AD2264" s="3"/>
      <c r="AE2264" s="3"/>
      <c r="AF2264" s="3">
        <f t="shared" si="65"/>
        <v>20</v>
      </c>
      <c r="AG2264" s="3">
        <f>_xlfn.ISOWEEKNUM(EDF[[#This Row],[Date]])</f>
        <v>9</v>
      </c>
      <c r="AH2264" s="3">
        <f>YEAR(EDF[[#This Row],[Date]])</f>
        <v>2024</v>
      </c>
      <c r="AI2264" s="3"/>
      <c r="AJ2264" s="3"/>
      <c r="AK2264" s="3"/>
    </row>
    <row r="2265" spans="1:37" x14ac:dyDescent="0.2">
      <c r="A2265" s="1">
        <v>45350.684756944444</v>
      </c>
      <c r="B2265" s="3" t="s">
        <v>109</v>
      </c>
      <c r="C2265" s="2">
        <v>45350</v>
      </c>
      <c r="D2265" s="3" t="s">
        <v>334</v>
      </c>
      <c r="E2265" s="3">
        <v>3</v>
      </c>
      <c r="F2265" s="3">
        <v>3</v>
      </c>
      <c r="G2265" s="3">
        <v>4</v>
      </c>
      <c r="H2265" s="3">
        <v>4</v>
      </c>
      <c r="I2265" s="3">
        <v>5</v>
      </c>
      <c r="J2265" s="3">
        <v>5</v>
      </c>
      <c r="K2265" s="3"/>
      <c r="L2265" s="3">
        <v>4</v>
      </c>
      <c r="M2265" s="3" t="s">
        <v>335</v>
      </c>
      <c r="N2265" s="3"/>
      <c r="O2265" s="3" t="s">
        <v>335</v>
      </c>
      <c r="P2265" s="3"/>
      <c r="Q2265" s="3"/>
      <c r="R2265" s="3"/>
      <c r="S2265" s="3"/>
      <c r="T2265" s="3"/>
      <c r="U2265" s="3"/>
      <c r="V2265" s="3"/>
      <c r="W2265" s="3"/>
      <c r="X2265" s="3"/>
      <c r="Y2265" s="3"/>
      <c r="Z2265" s="3"/>
      <c r="AA2265" s="3"/>
      <c r="AB2265" s="3"/>
      <c r="AC2265" s="3"/>
      <c r="AD2265" s="3"/>
      <c r="AE2265" s="3"/>
      <c r="AF2265" s="3">
        <f t="shared" si="65"/>
        <v>24</v>
      </c>
      <c r="AG2265" s="3">
        <f>_xlfn.ISOWEEKNUM(EDF[[#This Row],[Date]])</f>
        <v>9</v>
      </c>
      <c r="AH2265" s="3">
        <f>YEAR(EDF[[#This Row],[Date]])</f>
        <v>2024</v>
      </c>
      <c r="AI2265" s="3"/>
      <c r="AJ2265" s="3"/>
      <c r="AK2265" s="3"/>
    </row>
    <row r="2266" spans="1:37" x14ac:dyDescent="0.2">
      <c r="A2266" s="1">
        <v>45350.688368055555</v>
      </c>
      <c r="B2266" s="3" t="s">
        <v>99</v>
      </c>
      <c r="C2266" s="2">
        <v>45350</v>
      </c>
      <c r="D2266" s="3" t="s">
        <v>334</v>
      </c>
      <c r="E2266" s="3">
        <v>3</v>
      </c>
      <c r="F2266" s="3">
        <v>2</v>
      </c>
      <c r="G2266" s="3">
        <v>3</v>
      </c>
      <c r="H2266" s="3">
        <v>4</v>
      </c>
      <c r="I2266" s="3">
        <v>2</v>
      </c>
      <c r="J2266" s="3">
        <v>3</v>
      </c>
      <c r="K2266" s="3"/>
      <c r="L2266" s="3"/>
      <c r="M2266" s="3"/>
      <c r="N2266" s="3"/>
      <c r="O2266" s="3"/>
      <c r="P2266" s="3"/>
      <c r="Q2266" s="3"/>
      <c r="R2266" s="3"/>
      <c r="S2266" s="3"/>
      <c r="T2266" s="3"/>
      <c r="U2266" s="3"/>
      <c r="V2266" s="3"/>
      <c r="W2266" s="3"/>
      <c r="X2266" s="3"/>
      <c r="Y2266" s="3"/>
      <c r="Z2266" s="3"/>
      <c r="AA2266" s="3"/>
      <c r="AB2266" s="3"/>
      <c r="AC2266" s="3"/>
      <c r="AD2266" s="3"/>
      <c r="AE2266" s="3"/>
      <c r="AF2266" s="3">
        <f t="shared" si="65"/>
        <v>17</v>
      </c>
      <c r="AG2266" s="3">
        <f>_xlfn.ISOWEEKNUM(EDF[[#This Row],[Date]])</f>
        <v>9</v>
      </c>
      <c r="AH2266" s="3">
        <f>YEAR(EDF[[#This Row],[Date]])</f>
        <v>2024</v>
      </c>
      <c r="AI2266" s="3"/>
      <c r="AJ2266" s="3"/>
      <c r="AK2266" s="3"/>
    </row>
    <row r="2267" spans="1:37" x14ac:dyDescent="0.2">
      <c r="A2267" s="1">
        <v>45350.692245370374</v>
      </c>
      <c r="B2267" s="3" t="s">
        <v>76</v>
      </c>
      <c r="C2267" s="2">
        <v>45350</v>
      </c>
      <c r="D2267" s="3" t="s">
        <v>344</v>
      </c>
      <c r="E2267" s="3">
        <v>3</v>
      </c>
      <c r="F2267" s="3">
        <v>3</v>
      </c>
      <c r="G2267" s="3">
        <v>4</v>
      </c>
      <c r="H2267" s="3">
        <v>4</v>
      </c>
      <c r="I2267" s="3">
        <v>4</v>
      </c>
      <c r="J2267" s="3">
        <v>3</v>
      </c>
      <c r="K2267" s="3"/>
      <c r="L2267" s="3"/>
      <c r="M2267" s="3"/>
      <c r="N2267" s="3"/>
      <c r="O2267" s="3"/>
      <c r="P2267" s="3"/>
      <c r="Q2267" s="3"/>
      <c r="R2267" s="3"/>
      <c r="S2267" s="3"/>
      <c r="T2267" s="3"/>
      <c r="U2267" s="3"/>
      <c r="V2267" s="3"/>
      <c r="W2267" s="3"/>
      <c r="X2267" s="3"/>
      <c r="Y2267" s="3"/>
      <c r="Z2267" s="3"/>
      <c r="AA2267" s="3"/>
      <c r="AB2267" s="3"/>
      <c r="AC2267" s="3"/>
      <c r="AD2267" s="3"/>
      <c r="AE2267" s="3"/>
      <c r="AF2267" s="3">
        <f t="shared" si="65"/>
        <v>21</v>
      </c>
      <c r="AG2267" s="3">
        <f>_xlfn.ISOWEEKNUM(EDF[[#This Row],[Date]])</f>
        <v>9</v>
      </c>
      <c r="AH2267" s="3">
        <f>YEAR(EDF[[#This Row],[Date]])</f>
        <v>2024</v>
      </c>
      <c r="AI2267" s="3"/>
      <c r="AJ2267" s="3"/>
      <c r="AK2267" s="3"/>
    </row>
    <row r="2268" spans="1:37" x14ac:dyDescent="0.2">
      <c r="A2268" s="1">
        <v>45350.711388888885</v>
      </c>
      <c r="B2268" s="3" t="s">
        <v>77</v>
      </c>
      <c r="C2268" s="2">
        <v>45350</v>
      </c>
      <c r="D2268" s="3" t="s">
        <v>344</v>
      </c>
      <c r="E2268" s="3">
        <v>3</v>
      </c>
      <c r="F2268" s="3">
        <v>3</v>
      </c>
      <c r="G2268" s="3">
        <v>4</v>
      </c>
      <c r="H2268" s="3">
        <v>3</v>
      </c>
      <c r="I2268" s="3">
        <v>3</v>
      </c>
      <c r="J2268" s="3">
        <v>4</v>
      </c>
      <c r="K2268" s="3"/>
      <c r="L2268" s="3"/>
      <c r="M2268" s="3"/>
      <c r="N2268" s="3"/>
      <c r="O2268" s="3"/>
      <c r="P2268" s="3"/>
      <c r="Q2268" s="3"/>
      <c r="R2268" s="3"/>
      <c r="S2268" s="3"/>
      <c r="T2268" s="3"/>
      <c r="U2268" s="3"/>
      <c r="V2268" s="3"/>
      <c r="W2268" s="3"/>
      <c r="X2268" s="3"/>
      <c r="Y2268" s="3"/>
      <c r="Z2268" s="3"/>
      <c r="AA2268" s="3"/>
      <c r="AB2268" s="3"/>
      <c r="AC2268" s="3"/>
      <c r="AD2268" s="3"/>
      <c r="AE2268" s="3"/>
      <c r="AF2268" s="3">
        <f t="shared" si="65"/>
        <v>20</v>
      </c>
      <c r="AG2268" s="3">
        <f>_xlfn.ISOWEEKNUM(EDF[[#This Row],[Date]])</f>
        <v>9</v>
      </c>
      <c r="AH2268" s="3">
        <f>YEAR(EDF[[#This Row],[Date]])</f>
        <v>2024</v>
      </c>
      <c r="AI2268" s="3"/>
      <c r="AJ2268" s="3"/>
      <c r="AK2268" s="3"/>
    </row>
    <row r="2269" spans="1:37" x14ac:dyDescent="0.2">
      <c r="A2269" s="1">
        <v>45350.734131944446</v>
      </c>
      <c r="B2269" s="3" t="s">
        <v>233</v>
      </c>
      <c r="C2269" s="2">
        <v>45350</v>
      </c>
      <c r="D2269" s="3" t="s">
        <v>344</v>
      </c>
      <c r="E2269" s="3">
        <v>3</v>
      </c>
      <c r="F2269" s="3">
        <v>3</v>
      </c>
      <c r="G2269" s="3">
        <v>4</v>
      </c>
      <c r="H2269" s="3">
        <v>2</v>
      </c>
      <c r="I2269" s="3">
        <v>4</v>
      </c>
      <c r="J2269" s="3">
        <v>4</v>
      </c>
      <c r="K2269" s="3" t="s">
        <v>638</v>
      </c>
      <c r="L2269" s="3"/>
      <c r="M2269" s="3"/>
      <c r="N2269" s="3"/>
      <c r="O2269" s="3"/>
      <c r="P2269" s="3"/>
      <c r="Q2269" s="3"/>
      <c r="R2269" s="3"/>
      <c r="S2269" s="3"/>
      <c r="T2269" s="3"/>
      <c r="U2269" s="3"/>
      <c r="V2269" s="3"/>
      <c r="W2269" s="3"/>
      <c r="X2269" s="3"/>
      <c r="Y2269" s="3"/>
      <c r="Z2269" s="3"/>
      <c r="AA2269" s="3"/>
      <c r="AB2269" s="3"/>
      <c r="AC2269" s="3"/>
      <c r="AD2269" s="3"/>
      <c r="AE2269" s="3"/>
      <c r="AF2269" s="3">
        <f t="shared" ref="AF2269:AF2272" si="66">SUM(E2269:J2269)</f>
        <v>20</v>
      </c>
      <c r="AG2269" s="3">
        <f>_xlfn.ISOWEEKNUM(EDF[[#This Row],[Date]])</f>
        <v>9</v>
      </c>
      <c r="AH2269" s="3">
        <f>YEAR(EDF[[#This Row],[Date]])</f>
        <v>2024</v>
      </c>
      <c r="AI2269" s="3"/>
      <c r="AJ2269" s="3"/>
      <c r="AK2269" s="3"/>
    </row>
    <row r="2270" spans="1:37" x14ac:dyDescent="0.2">
      <c r="A2270" s="1">
        <v>45350.736759259256</v>
      </c>
      <c r="B2270" s="3" t="s">
        <v>112</v>
      </c>
      <c r="C2270" s="2">
        <v>45350</v>
      </c>
      <c r="D2270" s="3" t="s">
        <v>343</v>
      </c>
      <c r="E2270" s="3">
        <v>3</v>
      </c>
      <c r="F2270" s="3">
        <v>3</v>
      </c>
      <c r="G2270" s="3">
        <v>3</v>
      </c>
      <c r="H2270" s="3">
        <v>3</v>
      </c>
      <c r="I2270" s="3">
        <v>3</v>
      </c>
      <c r="J2270" s="3">
        <v>3</v>
      </c>
      <c r="K2270" s="3"/>
      <c r="L2270" s="3"/>
      <c r="M2270" s="3"/>
      <c r="N2270" s="3"/>
      <c r="O2270" s="3"/>
      <c r="P2270" s="3"/>
      <c r="Q2270" s="3"/>
      <c r="R2270" s="3"/>
      <c r="S2270" s="3"/>
      <c r="T2270" s="3"/>
      <c r="U2270" s="3"/>
      <c r="V2270" s="3"/>
      <c r="W2270" s="3"/>
      <c r="X2270" s="3"/>
      <c r="Y2270" s="3"/>
      <c r="Z2270" s="3"/>
      <c r="AA2270" s="3"/>
      <c r="AB2270" s="3"/>
      <c r="AC2270" s="3"/>
      <c r="AD2270" s="3"/>
      <c r="AE2270" s="3"/>
      <c r="AF2270" s="3">
        <f t="shared" si="66"/>
        <v>18</v>
      </c>
      <c r="AG2270" s="3">
        <f>_xlfn.ISOWEEKNUM(EDF[[#This Row],[Date]])</f>
        <v>9</v>
      </c>
      <c r="AH2270" s="3">
        <f>YEAR(EDF[[#This Row],[Date]])</f>
        <v>2024</v>
      </c>
      <c r="AI2270" s="3"/>
      <c r="AJ2270" s="3"/>
      <c r="AK2270" s="3"/>
    </row>
    <row r="2271" spans="1:37" x14ac:dyDescent="0.2">
      <c r="A2271" s="1">
        <v>45350.737175925926</v>
      </c>
      <c r="B2271" s="3" t="s">
        <v>243</v>
      </c>
      <c r="C2271" s="2">
        <v>45350</v>
      </c>
      <c r="D2271" s="3" t="s">
        <v>336</v>
      </c>
      <c r="E2271" s="3">
        <v>4</v>
      </c>
      <c r="F2271" s="3">
        <v>4</v>
      </c>
      <c r="G2271" s="3">
        <v>4</v>
      </c>
      <c r="H2271" s="3">
        <v>2</v>
      </c>
      <c r="I2271" s="3">
        <v>4</v>
      </c>
      <c r="J2271" s="3">
        <v>4</v>
      </c>
      <c r="K2271" s="3"/>
      <c r="L2271" s="3"/>
      <c r="M2271" s="3"/>
      <c r="N2271" s="3"/>
      <c r="O2271" s="3"/>
      <c r="P2271" s="3"/>
      <c r="Q2271" s="3"/>
      <c r="R2271" s="3"/>
      <c r="S2271" s="3"/>
      <c r="T2271" s="3"/>
      <c r="U2271" s="3"/>
      <c r="V2271" s="3"/>
      <c r="W2271" s="3"/>
      <c r="X2271" s="3"/>
      <c r="Y2271" s="3"/>
      <c r="Z2271" s="3"/>
      <c r="AA2271" s="3"/>
      <c r="AB2271" s="3"/>
      <c r="AC2271" s="3"/>
      <c r="AD2271" s="3"/>
      <c r="AE2271" s="3"/>
      <c r="AF2271" s="3">
        <f t="shared" si="66"/>
        <v>22</v>
      </c>
      <c r="AG2271" s="3">
        <f>_xlfn.ISOWEEKNUM(EDF[[#This Row],[Date]])</f>
        <v>9</v>
      </c>
      <c r="AH2271" s="3">
        <f>YEAR(EDF[[#This Row],[Date]])</f>
        <v>2024</v>
      </c>
      <c r="AI2271" s="3"/>
      <c r="AJ2271" s="3"/>
      <c r="AK2271" s="3"/>
    </row>
    <row r="2272" spans="1:37" x14ac:dyDescent="0.2">
      <c r="A2272" s="1">
        <v>45350.738136574073</v>
      </c>
      <c r="B2272" s="3" t="s">
        <v>193</v>
      </c>
      <c r="C2272" s="2">
        <v>45350</v>
      </c>
      <c r="D2272" s="3" t="s">
        <v>334</v>
      </c>
      <c r="E2272" s="3">
        <v>4</v>
      </c>
      <c r="F2272" s="3">
        <v>3</v>
      </c>
      <c r="G2272" s="3">
        <v>2</v>
      </c>
      <c r="H2272" s="3">
        <v>3</v>
      </c>
      <c r="I2272" s="3">
        <v>4</v>
      </c>
      <c r="J2272" s="3">
        <v>3</v>
      </c>
      <c r="K2272" s="3" t="s">
        <v>635</v>
      </c>
      <c r="L2272" s="3">
        <v>1</v>
      </c>
      <c r="M2272" s="3"/>
      <c r="N2272" s="3"/>
      <c r="O2272" s="3"/>
      <c r="P2272" s="3"/>
      <c r="Q2272" s="3"/>
      <c r="R2272" s="3"/>
      <c r="S2272" s="3"/>
      <c r="T2272" s="3"/>
      <c r="U2272" s="3"/>
      <c r="V2272" s="3"/>
      <c r="W2272" s="3" t="s">
        <v>337</v>
      </c>
      <c r="X2272" s="3"/>
      <c r="Y2272" s="3"/>
      <c r="Z2272" s="3"/>
      <c r="AA2272" s="3"/>
      <c r="AB2272" s="3"/>
      <c r="AC2272" s="3"/>
      <c r="AD2272" s="3"/>
      <c r="AE2272" s="3"/>
      <c r="AF2272" s="3">
        <f t="shared" si="66"/>
        <v>19</v>
      </c>
      <c r="AG2272" s="3">
        <f>_xlfn.ISOWEEKNUM(EDF[[#This Row],[Date]])</f>
        <v>9</v>
      </c>
      <c r="AH2272" s="3">
        <f>YEAR(EDF[[#This Row],[Date]])</f>
        <v>2024</v>
      </c>
      <c r="AI2272" s="3"/>
      <c r="AJ2272" s="3"/>
      <c r="AK2272" s="3"/>
    </row>
    <row r="2273" spans="1:37" x14ac:dyDescent="0.2">
      <c r="A2273" s="1">
        <v>45351.403819444444</v>
      </c>
      <c r="B2273" s="3" t="s">
        <v>78</v>
      </c>
      <c r="C2273" s="2">
        <v>45351</v>
      </c>
      <c r="D2273" s="3" t="s">
        <v>336</v>
      </c>
      <c r="E2273" s="3">
        <v>2</v>
      </c>
      <c r="F2273" s="3">
        <v>2</v>
      </c>
      <c r="G2273" s="3">
        <v>2</v>
      </c>
      <c r="H2273" s="3">
        <v>3</v>
      </c>
      <c r="I2273" s="3">
        <v>3</v>
      </c>
      <c r="J2273" s="3">
        <v>4</v>
      </c>
      <c r="K2273" s="3" t="s">
        <v>639</v>
      </c>
      <c r="L2273" s="3"/>
      <c r="M2273" s="3"/>
      <c r="N2273" s="3"/>
      <c r="O2273" s="3"/>
      <c r="P2273" s="3"/>
      <c r="Q2273" s="3"/>
      <c r="R2273" s="3"/>
      <c r="S2273" s="3"/>
      <c r="T2273" s="3"/>
      <c r="U2273" s="3"/>
      <c r="V2273" s="3"/>
      <c r="W2273" s="3"/>
      <c r="X2273" s="3"/>
      <c r="Y2273" s="3"/>
      <c r="Z2273" s="3"/>
      <c r="AA2273" s="3"/>
      <c r="AB2273" s="3"/>
      <c r="AC2273" s="3"/>
      <c r="AD2273" s="3"/>
      <c r="AE2273" s="3"/>
      <c r="AF2273" s="3">
        <f t="shared" ref="AF2273:AF2288" si="67">SUM(E2273:J2273)</f>
        <v>16</v>
      </c>
      <c r="AG2273" s="3">
        <f>_xlfn.ISOWEEKNUM(EDF[[#This Row],[Date]])</f>
        <v>9</v>
      </c>
      <c r="AH2273" s="3">
        <f>YEAR(EDF[[#This Row],[Date]])</f>
        <v>2024</v>
      </c>
      <c r="AI2273" s="3"/>
      <c r="AJ2273" s="3"/>
      <c r="AK2273" s="3"/>
    </row>
    <row r="2274" spans="1:37" x14ac:dyDescent="0.2">
      <c r="A2274" s="1">
        <v>45352.356863425928</v>
      </c>
      <c r="B2274" s="3" t="s">
        <v>496</v>
      </c>
      <c r="C2274" s="2">
        <v>45352</v>
      </c>
      <c r="D2274" s="3" t="s">
        <v>334</v>
      </c>
      <c r="E2274" s="3">
        <v>3</v>
      </c>
      <c r="F2274" s="3">
        <v>3</v>
      </c>
      <c r="G2274" s="3">
        <v>3</v>
      </c>
      <c r="H2274" s="3">
        <v>3</v>
      </c>
      <c r="I2274" s="3">
        <v>3</v>
      </c>
      <c r="J2274" s="3">
        <v>3</v>
      </c>
      <c r="K2274" s="3"/>
      <c r="L2274" s="3">
        <v>5</v>
      </c>
      <c r="M2274" s="3"/>
      <c r="N2274" s="3"/>
      <c r="O2274" s="3"/>
      <c r="P2274" s="3"/>
      <c r="Q2274" s="3"/>
      <c r="R2274" s="3"/>
      <c r="S2274" s="3"/>
      <c r="T2274" s="3"/>
      <c r="U2274" s="3"/>
      <c r="V2274" s="3"/>
      <c r="W2274" s="3"/>
      <c r="X2274" s="3"/>
      <c r="Y2274" s="3"/>
      <c r="Z2274" s="3"/>
      <c r="AA2274" s="3"/>
      <c r="AB2274" s="3"/>
      <c r="AC2274" s="3" t="s">
        <v>337</v>
      </c>
      <c r="AD2274" s="3"/>
      <c r="AE2274" s="3"/>
      <c r="AF2274" s="3">
        <f t="shared" si="67"/>
        <v>18</v>
      </c>
      <c r="AG2274" s="3">
        <f>_xlfn.ISOWEEKNUM(EDF[[#This Row],[Date]])</f>
        <v>9</v>
      </c>
      <c r="AH2274" s="3">
        <f>YEAR(EDF[[#This Row],[Date]])</f>
        <v>2024</v>
      </c>
      <c r="AI2274" s="3"/>
      <c r="AJ2274" s="3"/>
      <c r="AK2274" s="3"/>
    </row>
    <row r="2275" spans="1:37" x14ac:dyDescent="0.2">
      <c r="A2275" s="1">
        <v>45352.376643518517</v>
      </c>
      <c r="B2275" s="3" t="s">
        <v>414</v>
      </c>
      <c r="C2275" s="2">
        <v>45352</v>
      </c>
      <c r="D2275" s="3" t="s">
        <v>343</v>
      </c>
      <c r="E2275" s="3">
        <v>4</v>
      </c>
      <c r="F2275" s="3">
        <v>2</v>
      </c>
      <c r="G2275" s="3">
        <v>5</v>
      </c>
      <c r="H2275" s="3">
        <v>4</v>
      </c>
      <c r="I2275" s="3">
        <v>5</v>
      </c>
      <c r="J2275" s="3">
        <v>5</v>
      </c>
      <c r="K2275" s="3"/>
      <c r="L2275" s="3"/>
      <c r="M2275" s="3"/>
      <c r="N2275" s="3"/>
      <c r="O2275" s="3"/>
      <c r="P2275" s="3"/>
      <c r="Q2275" s="3"/>
      <c r="R2275" s="3"/>
      <c r="S2275" s="3"/>
      <c r="T2275" s="3"/>
      <c r="U2275" s="3"/>
      <c r="V2275" s="3"/>
      <c r="W2275" s="3"/>
      <c r="X2275" s="3"/>
      <c r="Y2275" s="3"/>
      <c r="Z2275" s="3"/>
      <c r="AA2275" s="3"/>
      <c r="AB2275" s="3"/>
      <c r="AC2275" s="3"/>
      <c r="AD2275" s="3"/>
      <c r="AE2275" s="3"/>
      <c r="AF2275" s="3">
        <f t="shared" si="67"/>
        <v>25</v>
      </c>
      <c r="AG2275" s="3">
        <f>_xlfn.ISOWEEKNUM(EDF[[#This Row],[Date]])</f>
        <v>9</v>
      </c>
      <c r="AH2275" s="3">
        <f>YEAR(EDF[[#This Row],[Date]])</f>
        <v>2024</v>
      </c>
      <c r="AI2275" s="3"/>
      <c r="AJ2275" s="3"/>
      <c r="AK2275" s="3"/>
    </row>
    <row r="2276" spans="1:37" x14ac:dyDescent="0.2">
      <c r="A2276" s="1">
        <v>45352.388020833336</v>
      </c>
      <c r="B2276" s="3" t="s">
        <v>85</v>
      </c>
      <c r="C2276" s="2">
        <v>45352</v>
      </c>
      <c r="D2276" s="3" t="s">
        <v>344</v>
      </c>
      <c r="E2276" s="3">
        <v>3</v>
      </c>
      <c r="F2276" s="3">
        <v>3</v>
      </c>
      <c r="G2276" s="3">
        <v>1</v>
      </c>
      <c r="H2276" s="3">
        <v>2</v>
      </c>
      <c r="I2276" s="3">
        <v>3</v>
      </c>
      <c r="J2276" s="3">
        <v>2</v>
      </c>
      <c r="K2276" s="3" t="s">
        <v>640</v>
      </c>
      <c r="L2276" s="3"/>
      <c r="M2276" s="3"/>
      <c r="N2276" s="3"/>
      <c r="O2276" s="3"/>
      <c r="P2276" s="3"/>
      <c r="Q2276" s="3"/>
      <c r="R2276" s="3"/>
      <c r="S2276" s="3"/>
      <c r="T2276" s="3"/>
      <c r="U2276" s="3"/>
      <c r="V2276" s="3"/>
      <c r="W2276" s="3"/>
      <c r="X2276" s="3"/>
      <c r="Y2276" s="3"/>
      <c r="Z2276" s="3"/>
      <c r="AA2276" s="3"/>
      <c r="AB2276" s="3"/>
      <c r="AC2276" s="3"/>
      <c r="AD2276" s="3"/>
      <c r="AE2276" s="3"/>
      <c r="AF2276" s="3">
        <f t="shared" si="67"/>
        <v>14</v>
      </c>
      <c r="AG2276" s="3">
        <f>_xlfn.ISOWEEKNUM(EDF[[#This Row],[Date]])</f>
        <v>9</v>
      </c>
      <c r="AH2276" s="3">
        <f>YEAR(EDF[[#This Row],[Date]])</f>
        <v>2024</v>
      </c>
      <c r="AI2276" s="3"/>
      <c r="AJ2276" s="3"/>
      <c r="AK2276" s="3"/>
    </row>
    <row r="2277" spans="1:37" x14ac:dyDescent="0.2">
      <c r="A2277" s="1">
        <v>45352.395416666666</v>
      </c>
      <c r="B2277" s="3" t="s">
        <v>78</v>
      </c>
      <c r="C2277" s="2">
        <v>45352</v>
      </c>
      <c r="D2277" s="3" t="s">
        <v>336</v>
      </c>
      <c r="E2277" s="3">
        <v>3</v>
      </c>
      <c r="F2277" s="3">
        <v>3</v>
      </c>
      <c r="G2277" s="3">
        <v>2</v>
      </c>
      <c r="H2277" s="3">
        <v>3</v>
      </c>
      <c r="I2277" s="3">
        <v>2</v>
      </c>
      <c r="J2277" s="3">
        <v>4</v>
      </c>
      <c r="K2277" s="3"/>
      <c r="L2277" s="3"/>
      <c r="M2277" s="3"/>
      <c r="N2277" s="3"/>
      <c r="O2277" s="3"/>
      <c r="P2277" s="3"/>
      <c r="Q2277" s="3"/>
      <c r="R2277" s="3"/>
      <c r="S2277" s="3"/>
      <c r="T2277" s="3"/>
      <c r="U2277" s="3"/>
      <c r="V2277" s="3"/>
      <c r="W2277" s="3"/>
      <c r="X2277" s="3"/>
      <c r="Y2277" s="3"/>
      <c r="Z2277" s="3"/>
      <c r="AA2277" s="3"/>
      <c r="AB2277" s="3"/>
      <c r="AC2277" s="3"/>
      <c r="AD2277" s="3"/>
      <c r="AE2277" s="3"/>
      <c r="AF2277" s="3">
        <f t="shared" si="67"/>
        <v>17</v>
      </c>
      <c r="AG2277" s="3">
        <f>_xlfn.ISOWEEKNUM(EDF[[#This Row],[Date]])</f>
        <v>9</v>
      </c>
      <c r="AH2277" s="3">
        <f>YEAR(EDF[[#This Row],[Date]])</f>
        <v>2024</v>
      </c>
      <c r="AI2277" s="3"/>
      <c r="AJ2277" s="3"/>
      <c r="AK2277" s="3"/>
    </row>
    <row r="2278" spans="1:37" x14ac:dyDescent="0.2">
      <c r="A2278" s="1">
        <v>45352.417291666665</v>
      </c>
      <c r="B2278" s="3" t="s">
        <v>191</v>
      </c>
      <c r="C2278" s="2">
        <v>45352</v>
      </c>
      <c r="D2278" s="3" t="s">
        <v>336</v>
      </c>
      <c r="E2278" s="3">
        <v>4</v>
      </c>
      <c r="F2278" s="3">
        <v>3</v>
      </c>
      <c r="G2278" s="3">
        <v>4</v>
      </c>
      <c r="H2278" s="3">
        <v>4</v>
      </c>
      <c r="I2278" s="3">
        <v>5</v>
      </c>
      <c r="J2278" s="3">
        <v>5</v>
      </c>
      <c r="K2278" s="3"/>
      <c r="L2278" s="3"/>
      <c r="M2278" s="3"/>
      <c r="N2278" s="3"/>
      <c r="O2278" s="3"/>
      <c r="P2278" s="3"/>
      <c r="Q2278" s="3"/>
      <c r="R2278" s="3"/>
      <c r="S2278" s="3"/>
      <c r="T2278" s="3"/>
      <c r="U2278" s="3"/>
      <c r="V2278" s="3"/>
      <c r="W2278" s="3"/>
      <c r="X2278" s="3"/>
      <c r="Y2278" s="3"/>
      <c r="Z2278" s="3"/>
      <c r="AA2278" s="3"/>
      <c r="AB2278" s="3"/>
      <c r="AC2278" s="3"/>
      <c r="AD2278" s="3"/>
      <c r="AE2278" s="3"/>
      <c r="AF2278" s="3">
        <f t="shared" si="67"/>
        <v>25</v>
      </c>
      <c r="AG2278" s="3">
        <f>_xlfn.ISOWEEKNUM(EDF[[#This Row],[Date]])</f>
        <v>9</v>
      </c>
      <c r="AH2278" s="3">
        <f>YEAR(EDF[[#This Row],[Date]])</f>
        <v>2024</v>
      </c>
      <c r="AI2278" s="3"/>
      <c r="AJ2278" s="3"/>
      <c r="AK2278" s="3"/>
    </row>
    <row r="2279" spans="1:37" x14ac:dyDescent="0.2">
      <c r="A2279" s="1">
        <v>45352.417430555557</v>
      </c>
      <c r="B2279" s="3" t="s">
        <v>142</v>
      </c>
      <c r="C2279" s="2">
        <v>45352</v>
      </c>
      <c r="D2279" s="3" t="s">
        <v>334</v>
      </c>
      <c r="E2279" s="3">
        <v>3</v>
      </c>
      <c r="F2279" s="3">
        <v>3</v>
      </c>
      <c r="G2279" s="3">
        <v>3</v>
      </c>
      <c r="H2279" s="3">
        <v>4</v>
      </c>
      <c r="I2279" s="3">
        <v>3</v>
      </c>
      <c r="J2279" s="3">
        <v>4</v>
      </c>
      <c r="K2279" s="3"/>
      <c r="L2279" s="3"/>
      <c r="M2279" s="3"/>
      <c r="N2279" s="3"/>
      <c r="O2279" s="3"/>
      <c r="P2279" s="3"/>
      <c r="Q2279" s="3"/>
      <c r="R2279" s="3"/>
      <c r="S2279" s="3"/>
      <c r="T2279" s="3"/>
      <c r="U2279" s="3"/>
      <c r="V2279" s="3"/>
      <c r="W2279" s="3"/>
      <c r="X2279" s="3"/>
      <c r="Y2279" s="3"/>
      <c r="Z2279" s="3"/>
      <c r="AA2279" s="3"/>
      <c r="AB2279" s="3"/>
      <c r="AC2279" s="3"/>
      <c r="AD2279" s="3"/>
      <c r="AE2279" s="3"/>
      <c r="AF2279" s="3">
        <f t="shared" si="67"/>
        <v>20</v>
      </c>
      <c r="AG2279" s="3">
        <f>_xlfn.ISOWEEKNUM(EDF[[#This Row],[Date]])</f>
        <v>9</v>
      </c>
      <c r="AH2279" s="3">
        <f>YEAR(EDF[[#This Row],[Date]])</f>
        <v>2024</v>
      </c>
      <c r="AI2279" s="3"/>
      <c r="AJ2279" s="3"/>
      <c r="AK2279" s="3"/>
    </row>
    <row r="2280" spans="1:37" x14ac:dyDescent="0.2">
      <c r="A2280" s="1">
        <v>45352.620289351849</v>
      </c>
      <c r="B2280" s="3" t="s">
        <v>86</v>
      </c>
      <c r="C2280" s="2">
        <v>45352</v>
      </c>
      <c r="D2280" s="3" t="s">
        <v>334</v>
      </c>
      <c r="E2280" s="3">
        <v>4</v>
      </c>
      <c r="F2280" s="3">
        <v>4</v>
      </c>
      <c r="G2280" s="3">
        <v>4</v>
      </c>
      <c r="H2280" s="3">
        <v>3</v>
      </c>
      <c r="I2280" s="3">
        <v>4</v>
      </c>
      <c r="J2280" s="3">
        <v>3</v>
      </c>
      <c r="K2280" s="3"/>
      <c r="L2280" s="3">
        <v>5</v>
      </c>
      <c r="M2280" s="3"/>
      <c r="N2280" s="3"/>
      <c r="O2280" s="3"/>
      <c r="P2280" s="3"/>
      <c r="Q2280" s="3"/>
      <c r="R2280" s="3"/>
      <c r="S2280" s="3"/>
      <c r="T2280" s="3"/>
      <c r="U2280" s="3"/>
      <c r="V2280" s="3"/>
      <c r="W2280" s="3"/>
      <c r="X2280" s="3"/>
      <c r="Y2280" s="3"/>
      <c r="Z2280" s="3"/>
      <c r="AA2280" s="3"/>
      <c r="AB2280" s="3"/>
      <c r="AC2280" s="3" t="s">
        <v>335</v>
      </c>
      <c r="AD2280" s="3"/>
      <c r="AE2280" s="3"/>
      <c r="AF2280" s="3">
        <f t="shared" si="67"/>
        <v>22</v>
      </c>
      <c r="AG2280" s="3">
        <f>_xlfn.ISOWEEKNUM(EDF[[#This Row],[Date]])</f>
        <v>9</v>
      </c>
      <c r="AH2280" s="3">
        <f>YEAR(EDF[[#This Row],[Date]])</f>
        <v>2024</v>
      </c>
      <c r="AI2280" s="3"/>
      <c r="AJ2280" s="3"/>
      <c r="AK2280" s="3"/>
    </row>
    <row r="2281" spans="1:37" x14ac:dyDescent="0.2">
      <c r="A2281" s="1">
        <v>45352.671377314815</v>
      </c>
      <c r="B2281" s="3" t="s">
        <v>112</v>
      </c>
      <c r="C2281" s="2">
        <v>45352</v>
      </c>
      <c r="D2281" s="3" t="s">
        <v>343</v>
      </c>
      <c r="E2281" s="3">
        <v>3</v>
      </c>
      <c r="F2281" s="3">
        <v>3</v>
      </c>
      <c r="G2281" s="3">
        <v>2</v>
      </c>
      <c r="H2281" s="3">
        <v>3</v>
      </c>
      <c r="I2281" s="3">
        <v>3</v>
      </c>
      <c r="J2281" s="3">
        <v>3</v>
      </c>
      <c r="K2281" s="3"/>
      <c r="L2281" s="3"/>
      <c r="M2281" s="3"/>
      <c r="N2281" s="3"/>
      <c r="O2281" s="3"/>
      <c r="P2281" s="3"/>
      <c r="Q2281" s="3"/>
      <c r="R2281" s="3"/>
      <c r="S2281" s="3"/>
      <c r="T2281" s="3"/>
      <c r="U2281" s="3"/>
      <c r="V2281" s="3"/>
      <c r="W2281" s="3"/>
      <c r="X2281" s="3"/>
      <c r="Y2281" s="3"/>
      <c r="Z2281" s="3"/>
      <c r="AA2281" s="3"/>
      <c r="AB2281" s="3"/>
      <c r="AC2281" s="3"/>
      <c r="AD2281" s="3"/>
      <c r="AE2281" s="3"/>
      <c r="AF2281" s="3">
        <f t="shared" si="67"/>
        <v>17</v>
      </c>
      <c r="AG2281" s="3">
        <f>_xlfn.ISOWEEKNUM(EDF[[#This Row],[Date]])</f>
        <v>9</v>
      </c>
      <c r="AH2281" s="3">
        <f>YEAR(EDF[[#This Row],[Date]])</f>
        <v>2024</v>
      </c>
      <c r="AI2281" s="3"/>
      <c r="AJ2281" s="3"/>
      <c r="AK2281" s="3"/>
    </row>
    <row r="2282" spans="1:37" x14ac:dyDescent="0.2">
      <c r="A2282" s="1">
        <v>45352.671574074076</v>
      </c>
      <c r="B2282" s="3" t="s">
        <v>99</v>
      </c>
      <c r="C2282" s="2">
        <v>45352</v>
      </c>
      <c r="D2282" s="3" t="s">
        <v>334</v>
      </c>
      <c r="E2282" s="3">
        <v>4</v>
      </c>
      <c r="F2282" s="3">
        <v>2</v>
      </c>
      <c r="G2282" s="3">
        <v>4</v>
      </c>
      <c r="H2282" s="3">
        <v>4</v>
      </c>
      <c r="I2282" s="3">
        <v>4</v>
      </c>
      <c r="J2282" s="3">
        <v>4</v>
      </c>
      <c r="K2282" s="3"/>
      <c r="L2282" s="3"/>
      <c r="M2282" s="3"/>
      <c r="N2282" s="3"/>
      <c r="O2282" s="3"/>
      <c r="P2282" s="3"/>
      <c r="Q2282" s="3"/>
      <c r="R2282" s="3"/>
      <c r="S2282" s="3"/>
      <c r="T2282" s="3"/>
      <c r="U2282" s="3"/>
      <c r="V2282" s="3"/>
      <c r="W2282" s="3"/>
      <c r="X2282" s="3"/>
      <c r="Y2282" s="3"/>
      <c r="Z2282" s="3"/>
      <c r="AA2282" s="3"/>
      <c r="AB2282" s="3"/>
      <c r="AC2282" s="3"/>
      <c r="AD2282" s="3"/>
      <c r="AE2282" s="3"/>
      <c r="AF2282" s="3">
        <f t="shared" si="67"/>
        <v>22</v>
      </c>
      <c r="AG2282" s="3">
        <f>_xlfn.ISOWEEKNUM(EDF[[#This Row],[Date]])</f>
        <v>9</v>
      </c>
      <c r="AH2282" s="3">
        <f>YEAR(EDF[[#This Row],[Date]])</f>
        <v>2024</v>
      </c>
      <c r="AI2282" s="3"/>
      <c r="AJ2282" s="3"/>
      <c r="AK2282" s="3"/>
    </row>
    <row r="2283" spans="1:37" x14ac:dyDescent="0.2">
      <c r="A2283" s="1">
        <v>45352.672754629632</v>
      </c>
      <c r="B2283" s="3" t="s">
        <v>135</v>
      </c>
      <c r="C2283" s="2">
        <v>45352</v>
      </c>
      <c r="D2283" s="3" t="s">
        <v>334</v>
      </c>
      <c r="E2283" s="3">
        <v>5</v>
      </c>
      <c r="F2283" s="3">
        <v>5</v>
      </c>
      <c r="G2283" s="3">
        <v>3</v>
      </c>
      <c r="H2283" s="3">
        <v>3</v>
      </c>
      <c r="I2283" s="3">
        <v>3</v>
      </c>
      <c r="J2283" s="3">
        <v>4</v>
      </c>
      <c r="K2283" s="3"/>
      <c r="L2283" s="3"/>
      <c r="M2283" s="3"/>
      <c r="N2283" s="3"/>
      <c r="O2283" s="3"/>
      <c r="P2283" s="3"/>
      <c r="Q2283" s="3"/>
      <c r="R2283" s="3"/>
      <c r="S2283" s="3"/>
      <c r="T2283" s="3"/>
      <c r="U2283" s="3"/>
      <c r="V2283" s="3"/>
      <c r="W2283" s="3"/>
      <c r="X2283" s="3"/>
      <c r="Y2283" s="3"/>
      <c r="Z2283" s="3"/>
      <c r="AA2283" s="3"/>
      <c r="AB2283" s="3"/>
      <c r="AC2283" s="3"/>
      <c r="AD2283" s="3"/>
      <c r="AE2283" s="3"/>
      <c r="AF2283" s="3">
        <f t="shared" si="67"/>
        <v>23</v>
      </c>
      <c r="AG2283" s="3">
        <f>_xlfn.ISOWEEKNUM(EDF[[#This Row],[Date]])</f>
        <v>9</v>
      </c>
      <c r="AH2283" s="3">
        <f>YEAR(EDF[[#This Row],[Date]])</f>
        <v>2024</v>
      </c>
      <c r="AI2283" s="3"/>
      <c r="AJ2283" s="3"/>
      <c r="AK2283" s="3"/>
    </row>
    <row r="2284" spans="1:37" x14ac:dyDescent="0.2">
      <c r="A2284" s="1">
        <v>45352.672986111109</v>
      </c>
      <c r="B2284" s="3" t="s">
        <v>93</v>
      </c>
      <c r="C2284" s="2">
        <v>45352</v>
      </c>
      <c r="D2284" s="3" t="s">
        <v>334</v>
      </c>
      <c r="E2284" s="3">
        <v>4</v>
      </c>
      <c r="F2284" s="3">
        <v>2</v>
      </c>
      <c r="G2284" s="3">
        <v>2</v>
      </c>
      <c r="H2284" s="3">
        <v>3</v>
      </c>
      <c r="I2284" s="3">
        <v>4</v>
      </c>
      <c r="J2284" s="3">
        <v>4</v>
      </c>
      <c r="K2284" s="3"/>
      <c r="L2284" s="3"/>
      <c r="M2284" s="3"/>
      <c r="N2284" s="3"/>
      <c r="O2284" s="3"/>
      <c r="P2284" s="3"/>
      <c r="Q2284" s="3"/>
      <c r="R2284" s="3"/>
      <c r="S2284" s="3"/>
      <c r="T2284" s="3"/>
      <c r="U2284" s="3"/>
      <c r="V2284" s="3"/>
      <c r="W2284" s="3"/>
      <c r="X2284" s="3"/>
      <c r="Y2284" s="3"/>
      <c r="Z2284" s="3"/>
      <c r="AA2284" s="3"/>
      <c r="AB2284" s="3"/>
      <c r="AC2284" s="3"/>
      <c r="AD2284" s="3"/>
      <c r="AE2284" s="3"/>
      <c r="AF2284" s="3">
        <f t="shared" si="67"/>
        <v>19</v>
      </c>
      <c r="AG2284" s="3">
        <f>_xlfn.ISOWEEKNUM(EDF[[#This Row],[Date]])</f>
        <v>9</v>
      </c>
      <c r="AH2284" s="3">
        <f>YEAR(EDF[[#This Row],[Date]])</f>
        <v>2024</v>
      </c>
      <c r="AI2284" s="3"/>
      <c r="AJ2284" s="3"/>
      <c r="AK2284" s="3"/>
    </row>
    <row r="2285" spans="1:37" x14ac:dyDescent="0.2">
      <c r="A2285" s="1">
        <v>45352.674085648148</v>
      </c>
      <c r="B2285" s="3" t="s">
        <v>131</v>
      </c>
      <c r="C2285" s="2">
        <v>45352</v>
      </c>
      <c r="D2285" s="3" t="s">
        <v>334</v>
      </c>
      <c r="E2285" s="3">
        <v>3</v>
      </c>
      <c r="F2285" s="3">
        <v>3</v>
      </c>
      <c r="G2285" s="3">
        <v>2</v>
      </c>
      <c r="H2285" s="3">
        <v>2</v>
      </c>
      <c r="I2285" s="3">
        <v>3</v>
      </c>
      <c r="J2285" s="3">
        <v>3</v>
      </c>
      <c r="K2285" s="3"/>
      <c r="L2285" s="3"/>
      <c r="M2285" s="3"/>
      <c r="N2285" s="3"/>
      <c r="O2285" s="3"/>
      <c r="P2285" s="3"/>
      <c r="Q2285" s="3"/>
      <c r="R2285" s="3"/>
      <c r="S2285" s="3"/>
      <c r="T2285" s="3"/>
      <c r="U2285" s="3"/>
      <c r="V2285" s="3"/>
      <c r="W2285" s="3"/>
      <c r="X2285" s="3"/>
      <c r="Y2285" s="3"/>
      <c r="Z2285" s="3"/>
      <c r="AA2285" s="3"/>
      <c r="AB2285" s="3"/>
      <c r="AC2285" s="3"/>
      <c r="AD2285" s="3"/>
      <c r="AE2285" s="3"/>
      <c r="AF2285" s="3">
        <f t="shared" si="67"/>
        <v>16</v>
      </c>
      <c r="AG2285" s="3">
        <f>_xlfn.ISOWEEKNUM(EDF[[#This Row],[Date]])</f>
        <v>9</v>
      </c>
      <c r="AH2285" s="3">
        <f>YEAR(EDF[[#This Row],[Date]])</f>
        <v>2024</v>
      </c>
      <c r="AI2285" s="3"/>
      <c r="AJ2285" s="3"/>
      <c r="AK2285" s="3"/>
    </row>
    <row r="2286" spans="1:37" x14ac:dyDescent="0.2">
      <c r="A2286" s="1">
        <v>45352.677025462966</v>
      </c>
      <c r="B2286" s="3" t="s">
        <v>193</v>
      </c>
      <c r="C2286" s="2">
        <v>45352</v>
      </c>
      <c r="D2286" s="3" t="s">
        <v>334</v>
      </c>
      <c r="E2286" s="3">
        <v>4</v>
      </c>
      <c r="F2286" s="3">
        <v>4</v>
      </c>
      <c r="G2286" s="3">
        <v>3</v>
      </c>
      <c r="H2286" s="3">
        <v>4</v>
      </c>
      <c r="I2286" s="3">
        <v>4</v>
      </c>
      <c r="J2286" s="3">
        <v>3</v>
      </c>
      <c r="K2286" s="3" t="s">
        <v>641</v>
      </c>
      <c r="L2286" s="3">
        <v>1</v>
      </c>
      <c r="M2286" s="3"/>
      <c r="N2286" s="3"/>
      <c r="O2286" s="3"/>
      <c r="P2286" s="3"/>
      <c r="Q2286" s="3"/>
      <c r="R2286" s="3"/>
      <c r="S2286" s="3"/>
      <c r="T2286" s="3"/>
      <c r="U2286" s="3"/>
      <c r="V2286" s="3"/>
      <c r="W2286" s="3" t="s">
        <v>337</v>
      </c>
      <c r="X2286" s="3"/>
      <c r="Y2286" s="3"/>
      <c r="Z2286" s="3"/>
      <c r="AA2286" s="3"/>
      <c r="AB2286" s="3"/>
      <c r="AC2286" s="3"/>
      <c r="AD2286" s="3"/>
      <c r="AE2286" s="3"/>
      <c r="AF2286" s="3">
        <f t="shared" si="67"/>
        <v>22</v>
      </c>
      <c r="AG2286" s="3">
        <f>_xlfn.ISOWEEKNUM(EDF[[#This Row],[Date]])</f>
        <v>9</v>
      </c>
      <c r="AH2286" s="3">
        <f>YEAR(EDF[[#This Row],[Date]])</f>
        <v>2024</v>
      </c>
      <c r="AI2286" s="3"/>
      <c r="AJ2286" s="3"/>
      <c r="AK2286" s="3"/>
    </row>
    <row r="2287" spans="1:37" x14ac:dyDescent="0.2">
      <c r="A2287" s="1">
        <v>45352.679803240739</v>
      </c>
      <c r="B2287" s="3" t="s">
        <v>192</v>
      </c>
      <c r="C2287" s="2">
        <v>45352</v>
      </c>
      <c r="D2287" s="3" t="s">
        <v>343</v>
      </c>
      <c r="E2287" s="3">
        <v>3</v>
      </c>
      <c r="F2287" s="3">
        <v>3</v>
      </c>
      <c r="G2287" s="3">
        <v>2</v>
      </c>
      <c r="H2287" s="3">
        <v>4</v>
      </c>
      <c r="I2287" s="3">
        <v>4</v>
      </c>
      <c r="J2287" s="3">
        <v>4</v>
      </c>
      <c r="K2287" s="3"/>
      <c r="L2287" s="3"/>
      <c r="M2287" s="3"/>
      <c r="N2287" s="3"/>
      <c r="O2287" s="3"/>
      <c r="P2287" s="3"/>
      <c r="Q2287" s="3"/>
      <c r="R2287" s="3"/>
      <c r="S2287" s="3"/>
      <c r="T2287" s="3"/>
      <c r="U2287" s="3"/>
      <c r="V2287" s="3"/>
      <c r="W2287" s="3"/>
      <c r="X2287" s="3"/>
      <c r="Y2287" s="3"/>
      <c r="Z2287" s="3"/>
      <c r="AA2287" s="3"/>
      <c r="AB2287" s="3"/>
      <c r="AC2287" s="3"/>
      <c r="AD2287" s="3"/>
      <c r="AE2287" s="3"/>
      <c r="AF2287" s="3">
        <f t="shared" si="67"/>
        <v>20</v>
      </c>
      <c r="AG2287" s="3">
        <f>_xlfn.ISOWEEKNUM(EDF[[#This Row],[Date]])</f>
        <v>9</v>
      </c>
      <c r="AH2287" s="3">
        <f>YEAR(EDF[[#This Row],[Date]])</f>
        <v>2024</v>
      </c>
      <c r="AI2287" s="3"/>
      <c r="AJ2287" s="3"/>
      <c r="AK2287" s="3"/>
    </row>
    <row r="2288" spans="1:37" x14ac:dyDescent="0.2">
      <c r="A2288" s="1">
        <v>45352.682037037041</v>
      </c>
      <c r="B2288" s="3" t="s">
        <v>167</v>
      </c>
      <c r="C2288" s="2">
        <v>45352</v>
      </c>
      <c r="D2288" s="3" t="s">
        <v>344</v>
      </c>
      <c r="E2288" s="3">
        <v>5</v>
      </c>
      <c r="F2288" s="3">
        <v>4</v>
      </c>
      <c r="G2288" s="3">
        <v>3</v>
      </c>
      <c r="H2288" s="3">
        <v>4</v>
      </c>
      <c r="I2288" s="3">
        <v>4</v>
      </c>
      <c r="J2288" s="3">
        <v>5</v>
      </c>
      <c r="K2288" s="3"/>
      <c r="L2288" s="3"/>
      <c r="M2288" s="3"/>
      <c r="N2288" s="3"/>
      <c r="O2288" s="3"/>
      <c r="P2288" s="3"/>
      <c r="Q2288" s="3"/>
      <c r="R2288" s="3"/>
      <c r="S2288" s="3"/>
      <c r="T2288" s="3"/>
      <c r="U2288" s="3"/>
      <c r="V2288" s="3"/>
      <c r="W2288" s="3"/>
      <c r="X2288" s="3"/>
      <c r="Y2288" s="3"/>
      <c r="Z2288" s="3"/>
      <c r="AA2288" s="3"/>
      <c r="AB2288" s="3"/>
      <c r="AC2288" s="3"/>
      <c r="AD2288" s="3"/>
      <c r="AE2288" s="3"/>
      <c r="AF2288" s="3">
        <f t="shared" si="67"/>
        <v>25</v>
      </c>
      <c r="AG2288" s="3">
        <f>_xlfn.ISOWEEKNUM(EDF[[#This Row],[Date]])</f>
        <v>9</v>
      </c>
      <c r="AH2288" s="3">
        <f>YEAR(EDF[[#This Row],[Date]])</f>
        <v>2024</v>
      </c>
      <c r="AI2288" s="3"/>
      <c r="AJ2288" s="3"/>
      <c r="AK2288" s="3"/>
    </row>
    <row r="2289" spans="1:37" x14ac:dyDescent="0.2">
      <c r="A2289" s="1">
        <v>45352.701782407406</v>
      </c>
      <c r="B2289" s="3" t="s">
        <v>233</v>
      </c>
      <c r="C2289" s="2">
        <v>45352</v>
      </c>
      <c r="D2289" s="3" t="s">
        <v>344</v>
      </c>
      <c r="E2289" s="3">
        <v>4</v>
      </c>
      <c r="F2289" s="3">
        <v>4</v>
      </c>
      <c r="G2289" s="3">
        <v>4</v>
      </c>
      <c r="H2289" s="3">
        <v>3</v>
      </c>
      <c r="I2289" s="3">
        <v>4</v>
      </c>
      <c r="J2289" s="3">
        <v>4</v>
      </c>
      <c r="K2289" s="3"/>
      <c r="L2289" s="3"/>
      <c r="M2289" s="3"/>
      <c r="N2289" s="3"/>
      <c r="O2289" s="3"/>
      <c r="P2289" s="3"/>
      <c r="Q2289" s="3"/>
      <c r="R2289" s="3"/>
      <c r="S2289" s="3"/>
      <c r="T2289" s="3"/>
      <c r="U2289" s="3"/>
      <c r="V2289" s="3"/>
      <c r="W2289" s="3"/>
      <c r="X2289" s="3"/>
      <c r="Y2289" s="3"/>
      <c r="Z2289" s="3"/>
      <c r="AA2289" s="3"/>
      <c r="AB2289" s="3"/>
      <c r="AC2289" s="3"/>
      <c r="AD2289" s="3"/>
      <c r="AE2289" s="3"/>
      <c r="AF2289" s="3">
        <f>SUM(E2289:J2289)</f>
        <v>23</v>
      </c>
      <c r="AG2289" s="3">
        <f>_xlfn.ISOWEEKNUM(EDF[[#This Row],[Date]])</f>
        <v>9</v>
      </c>
      <c r="AH2289" s="3">
        <f>YEAR(EDF[[#This Row],[Date]])</f>
        <v>2024</v>
      </c>
      <c r="AI2289" s="3"/>
      <c r="AJ2289" s="3"/>
      <c r="AK2289" s="3"/>
    </row>
    <row r="2290" spans="1:37" x14ac:dyDescent="0.2">
      <c r="A2290" s="1">
        <v>45352.706597222219</v>
      </c>
      <c r="B2290" s="3" t="s">
        <v>211</v>
      </c>
      <c r="C2290" s="2">
        <v>45352</v>
      </c>
      <c r="D2290" s="3" t="s">
        <v>334</v>
      </c>
      <c r="E2290" s="3">
        <v>4</v>
      </c>
      <c r="F2290" s="3">
        <v>3</v>
      </c>
      <c r="G2290" s="3">
        <v>4</v>
      </c>
      <c r="H2290" s="3">
        <v>4</v>
      </c>
      <c r="I2290" s="3">
        <v>4</v>
      </c>
      <c r="J2290" s="3">
        <v>4</v>
      </c>
      <c r="K2290" s="3"/>
      <c r="L2290" s="3"/>
      <c r="M2290" s="3"/>
      <c r="N2290" s="3"/>
      <c r="O2290" s="3"/>
      <c r="P2290" s="3"/>
      <c r="Q2290" s="3"/>
      <c r="R2290" s="3"/>
      <c r="S2290" s="3"/>
      <c r="T2290" s="3"/>
      <c r="U2290" s="3"/>
      <c r="V2290" s="3"/>
      <c r="W2290" s="3"/>
      <c r="X2290" s="3"/>
      <c r="Y2290" s="3"/>
      <c r="Z2290" s="3"/>
      <c r="AA2290" s="3"/>
      <c r="AB2290" s="3"/>
      <c r="AC2290" s="3"/>
      <c r="AD2290" s="3"/>
      <c r="AE2290" s="3"/>
      <c r="AF2290" s="3">
        <f t="shared" ref="AF2290:AF2291" si="68">SUM(E2290:J2290)</f>
        <v>23</v>
      </c>
      <c r="AG2290" s="3">
        <f>_xlfn.ISOWEEKNUM(EDF[[#This Row],[Date]])</f>
        <v>9</v>
      </c>
      <c r="AH2290" s="3">
        <f>YEAR(EDF[[#This Row],[Date]])</f>
        <v>2024</v>
      </c>
      <c r="AI2290" s="3"/>
      <c r="AJ2290" s="3"/>
      <c r="AK2290" s="3"/>
    </row>
    <row r="2291" spans="1:37" x14ac:dyDescent="0.2">
      <c r="A2291" s="1">
        <v>45352.707048611112</v>
      </c>
      <c r="B2291" s="3" t="s">
        <v>230</v>
      </c>
      <c r="C2291" s="2">
        <v>45352</v>
      </c>
      <c r="D2291" s="3" t="s">
        <v>334</v>
      </c>
      <c r="E2291" s="3">
        <v>5</v>
      </c>
      <c r="F2291" s="3">
        <v>4</v>
      </c>
      <c r="G2291" s="3">
        <v>3</v>
      </c>
      <c r="H2291" s="3">
        <v>3</v>
      </c>
      <c r="I2291" s="3">
        <v>3</v>
      </c>
      <c r="J2291" s="3">
        <v>4</v>
      </c>
      <c r="K2291" s="3"/>
      <c r="L2291" s="3"/>
      <c r="M2291" s="3"/>
      <c r="N2291" s="3"/>
      <c r="O2291" s="3"/>
      <c r="P2291" s="3"/>
      <c r="Q2291" s="3"/>
      <c r="R2291" s="3"/>
      <c r="S2291" s="3"/>
      <c r="T2291" s="3"/>
      <c r="U2291" s="3"/>
      <c r="V2291" s="3"/>
      <c r="W2291" s="3"/>
      <c r="X2291" s="3"/>
      <c r="Y2291" s="3"/>
      <c r="Z2291" s="3"/>
      <c r="AA2291" s="3"/>
      <c r="AB2291" s="3"/>
      <c r="AC2291" s="3"/>
      <c r="AD2291" s="3"/>
      <c r="AE2291" s="3"/>
      <c r="AF2291" s="3">
        <f t="shared" si="68"/>
        <v>22</v>
      </c>
      <c r="AG2291" s="3">
        <f>_xlfn.ISOWEEKNUM(EDF[[#This Row],[Date]])</f>
        <v>9</v>
      </c>
      <c r="AH2291" s="3">
        <f>YEAR(EDF[[#This Row],[Date]])</f>
        <v>2024</v>
      </c>
      <c r="AI2291" s="3"/>
      <c r="AJ2291" s="3"/>
      <c r="AK2291" s="3"/>
    </row>
    <row r="2292" spans="1:37" x14ac:dyDescent="0.2">
      <c r="A2292" s="1">
        <v>45352.711643518516</v>
      </c>
      <c r="B2292" s="3" t="s">
        <v>109</v>
      </c>
      <c r="C2292" s="2">
        <v>45352</v>
      </c>
      <c r="D2292" s="3" t="s">
        <v>336</v>
      </c>
      <c r="E2292" s="3">
        <v>4</v>
      </c>
      <c r="F2292" s="3">
        <v>2</v>
      </c>
      <c r="G2292" s="3">
        <v>5</v>
      </c>
      <c r="H2292" s="3">
        <v>3</v>
      </c>
      <c r="I2292" s="3">
        <v>5</v>
      </c>
      <c r="J2292" s="3">
        <v>5</v>
      </c>
      <c r="K2292" s="3"/>
      <c r="L2292" s="3">
        <v>3</v>
      </c>
      <c r="M2292" s="3" t="s">
        <v>335</v>
      </c>
      <c r="N2292" s="3"/>
      <c r="O2292" s="3" t="s">
        <v>335</v>
      </c>
      <c r="P2292" s="3"/>
      <c r="Q2292" s="3"/>
      <c r="R2292" s="3"/>
      <c r="S2292" s="3"/>
      <c r="T2292" s="3"/>
      <c r="U2292" s="3"/>
      <c r="V2292" s="3"/>
      <c r="W2292" s="3"/>
      <c r="X2292" s="3"/>
      <c r="Y2292" s="3"/>
      <c r="Z2292" s="3"/>
      <c r="AA2292" s="3"/>
      <c r="AB2292" s="3"/>
      <c r="AC2292" s="3"/>
      <c r="AD2292" s="3"/>
      <c r="AE2292" s="3"/>
      <c r="AF2292" s="3">
        <f t="shared" ref="AF2292:AF2294" si="69">SUM(E2292:J2292)</f>
        <v>24</v>
      </c>
      <c r="AG2292" s="3">
        <f>_xlfn.ISOWEEKNUM(EDF[[#This Row],[Date]])</f>
        <v>9</v>
      </c>
      <c r="AH2292" s="3">
        <f>YEAR(EDF[[#This Row],[Date]])</f>
        <v>2024</v>
      </c>
      <c r="AI2292" s="3"/>
      <c r="AJ2292" s="3"/>
      <c r="AK2292" s="3"/>
    </row>
    <row r="2293" spans="1:37" x14ac:dyDescent="0.2">
      <c r="A2293" s="1">
        <v>45352.711898148147</v>
      </c>
      <c r="B2293" s="3" t="s">
        <v>76</v>
      </c>
      <c r="C2293" s="2">
        <v>45352</v>
      </c>
      <c r="D2293" s="3" t="s">
        <v>344</v>
      </c>
      <c r="E2293" s="3">
        <v>3</v>
      </c>
      <c r="F2293" s="3">
        <v>3</v>
      </c>
      <c r="G2293" s="3">
        <v>3</v>
      </c>
      <c r="H2293" s="3">
        <v>2</v>
      </c>
      <c r="I2293" s="3">
        <v>3</v>
      </c>
      <c r="J2293" s="3">
        <v>3</v>
      </c>
      <c r="K2293" s="3"/>
      <c r="L2293" s="3"/>
      <c r="M2293" s="3"/>
      <c r="N2293" s="3"/>
      <c r="O2293" s="3"/>
      <c r="P2293" s="3"/>
      <c r="Q2293" s="3"/>
      <c r="R2293" s="3"/>
      <c r="S2293" s="3"/>
      <c r="T2293" s="3"/>
      <c r="U2293" s="3"/>
      <c r="V2293" s="3"/>
      <c r="W2293" s="3"/>
      <c r="X2293" s="3"/>
      <c r="Y2293" s="3"/>
      <c r="Z2293" s="3"/>
      <c r="AA2293" s="3"/>
      <c r="AB2293" s="3"/>
      <c r="AC2293" s="3"/>
      <c r="AD2293" s="3"/>
      <c r="AE2293" s="3"/>
      <c r="AF2293" s="3">
        <f t="shared" si="69"/>
        <v>17</v>
      </c>
      <c r="AG2293" s="3">
        <f>_xlfn.ISOWEEKNUM(EDF[[#This Row],[Date]])</f>
        <v>9</v>
      </c>
      <c r="AH2293" s="3">
        <f>YEAR(EDF[[#This Row],[Date]])</f>
        <v>2024</v>
      </c>
      <c r="AI2293" s="3"/>
      <c r="AJ2293" s="3"/>
      <c r="AK2293" s="3"/>
    </row>
    <row r="2294" spans="1:37" x14ac:dyDescent="0.2">
      <c r="A2294" s="1">
        <v>45352.713819444441</v>
      </c>
      <c r="B2294" s="3" t="s">
        <v>243</v>
      </c>
      <c r="C2294" s="2">
        <v>45352</v>
      </c>
      <c r="D2294" s="3" t="s">
        <v>343</v>
      </c>
      <c r="E2294" s="3">
        <v>5</v>
      </c>
      <c r="F2294" s="3">
        <v>4</v>
      </c>
      <c r="G2294" s="3">
        <v>5</v>
      </c>
      <c r="H2294" s="3">
        <v>2</v>
      </c>
      <c r="I2294" s="3">
        <v>4</v>
      </c>
      <c r="J2294" s="3">
        <v>4</v>
      </c>
      <c r="K2294" s="3"/>
      <c r="L2294" s="3"/>
      <c r="M2294" s="3"/>
      <c r="N2294" s="3"/>
      <c r="O2294" s="3"/>
      <c r="P2294" s="3"/>
      <c r="Q2294" s="3"/>
      <c r="R2294" s="3"/>
      <c r="S2294" s="3"/>
      <c r="T2294" s="3"/>
      <c r="U2294" s="3"/>
      <c r="V2294" s="3"/>
      <c r="W2294" s="3"/>
      <c r="X2294" s="3"/>
      <c r="Y2294" s="3"/>
      <c r="Z2294" s="3"/>
      <c r="AA2294" s="3"/>
      <c r="AB2294" s="3"/>
      <c r="AC2294" s="3"/>
      <c r="AD2294" s="3"/>
      <c r="AE2294" s="3"/>
      <c r="AF2294" s="3">
        <f t="shared" si="69"/>
        <v>24</v>
      </c>
      <c r="AG2294" s="3">
        <f>_xlfn.ISOWEEKNUM(EDF[[#This Row],[Date]])</f>
        <v>9</v>
      </c>
      <c r="AH2294" s="3">
        <f>YEAR(EDF[[#This Row],[Date]])</f>
        <v>2024</v>
      </c>
      <c r="AI2294" s="3"/>
      <c r="AJ2294" s="3"/>
      <c r="AK2294" s="3"/>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01F64-298D-B24D-98DE-5DD6EE89D51D}">
  <sheetPr codeName="Feuil3">
    <tabColor theme="6"/>
  </sheetPr>
  <dimension ref="A1:Q419"/>
  <sheetViews>
    <sheetView workbookViewId="0">
      <pane xSplit="3" ySplit="1" topLeftCell="D383" activePane="bottomRight" state="frozen"/>
      <selection pane="topRight" activeCell="D1" sqref="D1"/>
      <selection pane="bottomLeft" activeCell="A2" sqref="A2"/>
      <selection pane="bottomRight" activeCell="H386" sqref="H386"/>
    </sheetView>
  </sheetViews>
  <sheetFormatPr baseColWidth="10" defaultColWidth="11" defaultRowHeight="16" x14ac:dyDescent="0.2"/>
  <cols>
    <col min="1" max="1" width="17.6640625" customWidth="1"/>
    <col min="2" max="2" width="19.6640625" customWidth="1"/>
    <col min="5" max="5" width="12.6640625" customWidth="1"/>
    <col min="6" max="6" width="13" customWidth="1"/>
    <col min="7" max="7" width="22.1640625" customWidth="1"/>
    <col min="8" max="8" width="89" customWidth="1"/>
    <col min="9" max="11" width="12.33203125" customWidth="1"/>
    <col min="12" max="12" width="11.33203125" customWidth="1"/>
    <col min="13" max="13" width="13.6640625" customWidth="1"/>
    <col min="14" max="14" width="14" customWidth="1"/>
    <col min="15" max="15" width="11" customWidth="1"/>
  </cols>
  <sheetData>
    <row r="1" spans="1:17" s="32" customFormat="1" ht="23" customHeight="1" x14ac:dyDescent="0.2">
      <c r="A1" s="34" t="s">
        <v>41</v>
      </c>
      <c r="B1" s="34" t="s">
        <v>42</v>
      </c>
      <c r="C1" s="34" t="s">
        <v>43</v>
      </c>
      <c r="D1" s="34" t="s">
        <v>642</v>
      </c>
      <c r="E1" s="34" t="s">
        <v>643</v>
      </c>
      <c r="F1" s="34" t="s">
        <v>644</v>
      </c>
      <c r="G1" s="34" t="s">
        <v>645</v>
      </c>
      <c r="H1" s="34" t="s">
        <v>646</v>
      </c>
      <c r="I1" s="34" t="s">
        <v>647</v>
      </c>
      <c r="J1" s="34" t="s">
        <v>648</v>
      </c>
      <c r="K1" s="34" t="s">
        <v>649</v>
      </c>
      <c r="L1" s="34" t="s">
        <v>650</v>
      </c>
      <c r="M1" s="34" t="s">
        <v>651</v>
      </c>
      <c r="N1" s="34" t="s">
        <v>652</v>
      </c>
      <c r="O1" s="34" t="s">
        <v>653</v>
      </c>
      <c r="P1" s="34" t="s">
        <v>73</v>
      </c>
      <c r="Q1" s="34" t="s">
        <v>74</v>
      </c>
    </row>
    <row r="2" spans="1:17" x14ac:dyDescent="0.2">
      <c r="A2" s="1">
        <v>45210.329444444447</v>
      </c>
      <c r="B2" s="3" t="s">
        <v>121</v>
      </c>
      <c r="C2" s="2">
        <v>45209</v>
      </c>
      <c r="D2" s="3">
        <v>8</v>
      </c>
      <c r="E2" s="3">
        <v>8</v>
      </c>
      <c r="F2" s="3"/>
      <c r="G2" s="3">
        <v>3</v>
      </c>
      <c r="H2" s="3"/>
      <c r="I2" s="3">
        <v>60</v>
      </c>
      <c r="J2" s="67" t="s">
        <v>654</v>
      </c>
      <c r="K2" s="3"/>
      <c r="L2">
        <f>RPE[[#This Row],[RPE_PP]]*RPE[[#This Row],[Durée_PP]]</f>
        <v>480</v>
      </c>
      <c r="M2">
        <f t="shared" ref="M2:M33" si="0">E2*90</f>
        <v>720</v>
      </c>
      <c r="N2">
        <f t="shared" ref="N2:N33" si="1">F2*40</f>
        <v>0</v>
      </c>
      <c r="O2">
        <f t="shared" ref="O2:O24" si="2">L2+M2</f>
        <v>1200</v>
      </c>
      <c r="P2">
        <f>_xlfn.ISOWEEKNUM(RPE[[#This Row],[Date]])</f>
        <v>41</v>
      </c>
      <c r="Q2">
        <f>YEAR(RPE[[#This Row],[Date]])</f>
        <v>2023</v>
      </c>
    </row>
    <row r="3" spans="1:17" x14ac:dyDescent="0.2">
      <c r="A3" s="1">
        <v>45210.340092592596</v>
      </c>
      <c r="B3" s="3" t="s">
        <v>167</v>
      </c>
      <c r="C3" s="2">
        <v>45209</v>
      </c>
      <c r="D3" s="3">
        <v>6</v>
      </c>
      <c r="E3" s="3">
        <v>8</v>
      </c>
      <c r="F3" s="3"/>
      <c r="G3" s="3">
        <v>1</v>
      </c>
      <c r="H3" s="3"/>
      <c r="I3" s="3"/>
      <c r="J3" s="3"/>
      <c r="K3" s="3"/>
      <c r="L3">
        <f t="shared" ref="L3:L34" si="3">D3*60</f>
        <v>360</v>
      </c>
      <c r="M3">
        <f t="shared" si="0"/>
        <v>720</v>
      </c>
      <c r="N3">
        <f t="shared" si="1"/>
        <v>0</v>
      </c>
      <c r="O3">
        <f t="shared" si="2"/>
        <v>1080</v>
      </c>
      <c r="P3">
        <f>_xlfn.ISOWEEKNUM(RPE[[#This Row],[Date]])</f>
        <v>41</v>
      </c>
      <c r="Q3">
        <f>YEAR(RPE[[#This Row],[Date]])</f>
        <v>2023</v>
      </c>
    </row>
    <row r="4" spans="1:17" x14ac:dyDescent="0.2">
      <c r="A4" s="1">
        <v>45210.340648148151</v>
      </c>
      <c r="B4" s="3" t="s">
        <v>188</v>
      </c>
      <c r="C4" s="2">
        <v>45209</v>
      </c>
      <c r="D4" s="3">
        <v>7</v>
      </c>
      <c r="E4" s="3">
        <v>8</v>
      </c>
      <c r="F4" s="3"/>
      <c r="G4" s="3">
        <v>3</v>
      </c>
      <c r="H4" s="3"/>
      <c r="I4" s="3"/>
      <c r="J4" s="3"/>
      <c r="K4" s="3"/>
      <c r="L4">
        <f t="shared" si="3"/>
        <v>420</v>
      </c>
      <c r="M4">
        <f t="shared" si="0"/>
        <v>720</v>
      </c>
      <c r="N4">
        <f t="shared" si="1"/>
        <v>0</v>
      </c>
      <c r="O4">
        <f t="shared" si="2"/>
        <v>1140</v>
      </c>
      <c r="P4">
        <f>_xlfn.ISOWEEKNUM(RPE[[#This Row],[Date]])</f>
        <v>41</v>
      </c>
      <c r="Q4">
        <f>YEAR(RPE[[#This Row],[Date]])</f>
        <v>2023</v>
      </c>
    </row>
    <row r="5" spans="1:17" x14ac:dyDescent="0.2">
      <c r="A5" s="1">
        <v>45210.366261574076</v>
      </c>
      <c r="B5" s="3" t="s">
        <v>135</v>
      </c>
      <c r="C5" s="2">
        <v>45209</v>
      </c>
      <c r="D5" s="3">
        <v>7</v>
      </c>
      <c r="E5" s="3">
        <v>9</v>
      </c>
      <c r="F5" s="3"/>
      <c r="G5" s="3">
        <v>3</v>
      </c>
      <c r="H5" s="3"/>
      <c r="I5" s="3"/>
      <c r="J5" s="3"/>
      <c r="K5" s="3"/>
      <c r="L5">
        <f t="shared" si="3"/>
        <v>420</v>
      </c>
      <c r="M5">
        <f t="shared" si="0"/>
        <v>810</v>
      </c>
      <c r="N5">
        <f t="shared" si="1"/>
        <v>0</v>
      </c>
      <c r="O5">
        <f t="shared" si="2"/>
        <v>1230</v>
      </c>
      <c r="P5">
        <f>_xlfn.ISOWEEKNUM(RPE[[#This Row],[Date]])</f>
        <v>41</v>
      </c>
      <c r="Q5">
        <f>YEAR(RPE[[#This Row],[Date]])</f>
        <v>2023</v>
      </c>
    </row>
    <row r="6" spans="1:17" x14ac:dyDescent="0.2">
      <c r="A6" s="1">
        <v>45210.375405092593</v>
      </c>
      <c r="B6" s="3" t="s">
        <v>313</v>
      </c>
      <c r="C6" s="2">
        <v>45209</v>
      </c>
      <c r="D6" s="3">
        <v>7</v>
      </c>
      <c r="E6" s="3">
        <v>6</v>
      </c>
      <c r="F6" s="3"/>
      <c r="G6" s="3">
        <v>3</v>
      </c>
      <c r="H6" s="3"/>
      <c r="I6" s="3"/>
      <c r="J6" s="3"/>
      <c r="K6" s="3"/>
      <c r="L6">
        <f t="shared" si="3"/>
        <v>420</v>
      </c>
      <c r="M6">
        <f t="shared" si="0"/>
        <v>540</v>
      </c>
      <c r="N6">
        <f t="shared" si="1"/>
        <v>0</v>
      </c>
      <c r="O6">
        <f t="shared" si="2"/>
        <v>960</v>
      </c>
      <c r="P6">
        <f>_xlfn.ISOWEEKNUM(RPE[[#This Row],[Date]])</f>
        <v>41</v>
      </c>
      <c r="Q6">
        <f>YEAR(RPE[[#This Row],[Date]])</f>
        <v>2023</v>
      </c>
    </row>
    <row r="7" spans="1:17" x14ac:dyDescent="0.2">
      <c r="A7" s="1">
        <v>45210.37972222222</v>
      </c>
      <c r="B7" s="3" t="s">
        <v>192</v>
      </c>
      <c r="C7" s="2">
        <v>45209</v>
      </c>
      <c r="D7" s="3"/>
      <c r="E7" s="3">
        <v>8</v>
      </c>
      <c r="F7" s="3"/>
      <c r="G7" s="3">
        <v>3</v>
      </c>
      <c r="H7" s="3"/>
      <c r="I7" s="3"/>
      <c r="J7" s="3"/>
      <c r="K7" s="3"/>
      <c r="L7">
        <f t="shared" si="3"/>
        <v>0</v>
      </c>
      <c r="M7">
        <f t="shared" si="0"/>
        <v>720</v>
      </c>
      <c r="N7">
        <f t="shared" si="1"/>
        <v>0</v>
      </c>
      <c r="O7">
        <f t="shared" si="2"/>
        <v>720</v>
      </c>
      <c r="P7">
        <f>_xlfn.ISOWEEKNUM(RPE[[#This Row],[Date]])</f>
        <v>41</v>
      </c>
      <c r="Q7">
        <f>YEAR(RPE[[#This Row],[Date]])</f>
        <v>2023</v>
      </c>
    </row>
    <row r="8" spans="1:17" x14ac:dyDescent="0.2">
      <c r="A8" s="1">
        <v>45210.382256944446</v>
      </c>
      <c r="B8" s="3" t="s">
        <v>83</v>
      </c>
      <c r="C8" s="2">
        <v>45209</v>
      </c>
      <c r="D8" s="3">
        <v>7</v>
      </c>
      <c r="E8" s="3">
        <v>9</v>
      </c>
      <c r="F8" s="3"/>
      <c r="G8" s="3">
        <v>3</v>
      </c>
      <c r="H8" s="3" t="s">
        <v>655</v>
      </c>
      <c r="I8" s="3"/>
      <c r="J8" s="3"/>
      <c r="K8" s="3"/>
      <c r="L8">
        <f t="shared" si="3"/>
        <v>420</v>
      </c>
      <c r="M8">
        <f t="shared" si="0"/>
        <v>810</v>
      </c>
      <c r="N8">
        <f t="shared" si="1"/>
        <v>0</v>
      </c>
      <c r="O8">
        <f t="shared" si="2"/>
        <v>1230</v>
      </c>
      <c r="P8">
        <f>_xlfn.ISOWEEKNUM(RPE[[#This Row],[Date]])</f>
        <v>41</v>
      </c>
      <c r="Q8">
        <f>YEAR(RPE[[#This Row],[Date]])</f>
        <v>2023</v>
      </c>
    </row>
    <row r="9" spans="1:17" x14ac:dyDescent="0.2">
      <c r="A9" s="1">
        <v>45210.443877314814</v>
      </c>
      <c r="B9" s="3" t="s">
        <v>78</v>
      </c>
      <c r="C9" s="2">
        <v>45209</v>
      </c>
      <c r="D9" s="3">
        <v>7</v>
      </c>
      <c r="E9" s="3">
        <v>8</v>
      </c>
      <c r="F9" s="3"/>
      <c r="G9" s="3">
        <v>2</v>
      </c>
      <c r="H9" s="3" t="s">
        <v>656</v>
      </c>
      <c r="I9" s="3"/>
      <c r="J9" s="3"/>
      <c r="K9" s="3"/>
      <c r="L9">
        <f t="shared" si="3"/>
        <v>420</v>
      </c>
      <c r="M9">
        <f t="shared" si="0"/>
        <v>720</v>
      </c>
      <c r="N9">
        <f t="shared" si="1"/>
        <v>0</v>
      </c>
      <c r="O9">
        <f t="shared" si="2"/>
        <v>1140</v>
      </c>
      <c r="P9">
        <f>_xlfn.ISOWEEKNUM(RPE[[#This Row],[Date]])</f>
        <v>41</v>
      </c>
      <c r="Q9">
        <f>YEAR(RPE[[#This Row],[Date]])</f>
        <v>2023</v>
      </c>
    </row>
    <row r="10" spans="1:17" x14ac:dyDescent="0.2">
      <c r="A10" s="1">
        <v>45210.641759259262</v>
      </c>
      <c r="B10" s="3" t="s">
        <v>112</v>
      </c>
      <c r="C10" s="2">
        <v>45209</v>
      </c>
      <c r="D10" s="3">
        <v>8</v>
      </c>
      <c r="E10" s="3">
        <v>6</v>
      </c>
      <c r="F10" s="3"/>
      <c r="G10" s="3">
        <v>3</v>
      </c>
      <c r="H10" s="3"/>
      <c r="I10" s="3"/>
      <c r="J10" s="3"/>
      <c r="K10" s="3"/>
      <c r="L10">
        <f t="shared" si="3"/>
        <v>480</v>
      </c>
      <c r="M10">
        <f t="shared" si="0"/>
        <v>540</v>
      </c>
      <c r="N10">
        <f t="shared" si="1"/>
        <v>0</v>
      </c>
      <c r="O10">
        <f t="shared" si="2"/>
        <v>1020</v>
      </c>
      <c r="P10">
        <f>_xlfn.ISOWEEKNUM(RPE[[#This Row],[Date]])</f>
        <v>41</v>
      </c>
      <c r="Q10">
        <f>YEAR(RPE[[#This Row],[Date]])</f>
        <v>2023</v>
      </c>
    </row>
    <row r="11" spans="1:17" x14ac:dyDescent="0.2">
      <c r="A11" s="1">
        <v>45210.666319444441</v>
      </c>
      <c r="B11" s="3" t="s">
        <v>85</v>
      </c>
      <c r="C11" s="2">
        <v>45210</v>
      </c>
      <c r="D11" s="3">
        <v>10</v>
      </c>
      <c r="E11" s="3"/>
      <c r="F11" s="3"/>
      <c r="G11" s="3">
        <v>2</v>
      </c>
      <c r="H11" s="3" t="s">
        <v>657</v>
      </c>
      <c r="I11" s="3"/>
      <c r="J11" s="3"/>
      <c r="K11" s="3"/>
      <c r="L11">
        <f t="shared" si="3"/>
        <v>600</v>
      </c>
      <c r="M11">
        <f t="shared" si="0"/>
        <v>0</v>
      </c>
      <c r="N11">
        <f t="shared" si="1"/>
        <v>0</v>
      </c>
      <c r="O11">
        <f t="shared" si="2"/>
        <v>600</v>
      </c>
      <c r="P11">
        <f>_xlfn.ISOWEEKNUM(RPE[[#This Row],[Date]])</f>
        <v>41</v>
      </c>
      <c r="Q11">
        <f>YEAR(RPE[[#This Row],[Date]])</f>
        <v>2023</v>
      </c>
    </row>
    <row r="12" spans="1:17" x14ac:dyDescent="0.2">
      <c r="A12" s="1">
        <v>45210.882094907407</v>
      </c>
      <c r="B12" s="3" t="s">
        <v>313</v>
      </c>
      <c r="C12" s="2">
        <v>45210</v>
      </c>
      <c r="D12" s="3">
        <v>6</v>
      </c>
      <c r="E12" s="3">
        <v>7</v>
      </c>
      <c r="F12" s="3"/>
      <c r="G12" s="3">
        <v>3</v>
      </c>
      <c r="H12" s="3"/>
      <c r="I12" s="3"/>
      <c r="J12" s="3"/>
      <c r="K12" s="3"/>
      <c r="L12">
        <f t="shared" si="3"/>
        <v>360</v>
      </c>
      <c r="M12">
        <f t="shared" si="0"/>
        <v>630</v>
      </c>
      <c r="N12">
        <f t="shared" si="1"/>
        <v>0</v>
      </c>
      <c r="O12">
        <f t="shared" si="2"/>
        <v>990</v>
      </c>
      <c r="P12">
        <f>_xlfn.ISOWEEKNUM(RPE[[#This Row],[Date]])</f>
        <v>41</v>
      </c>
      <c r="Q12">
        <f>YEAR(RPE[[#This Row],[Date]])</f>
        <v>2023</v>
      </c>
    </row>
    <row r="13" spans="1:17" x14ac:dyDescent="0.2">
      <c r="A13" s="1">
        <v>45210.882581018515</v>
      </c>
      <c r="B13" s="3" t="s">
        <v>87</v>
      </c>
      <c r="C13" s="2">
        <v>45210</v>
      </c>
      <c r="D13" s="3">
        <v>8</v>
      </c>
      <c r="E13" s="3">
        <v>6</v>
      </c>
      <c r="F13" s="3"/>
      <c r="G13" s="3">
        <v>2</v>
      </c>
      <c r="H13" s="3"/>
      <c r="I13" s="3"/>
      <c r="J13" s="3"/>
      <c r="K13" s="3"/>
      <c r="L13">
        <f t="shared" si="3"/>
        <v>480</v>
      </c>
      <c r="M13">
        <f t="shared" si="0"/>
        <v>540</v>
      </c>
      <c r="N13">
        <f t="shared" si="1"/>
        <v>0</v>
      </c>
      <c r="O13">
        <f t="shared" si="2"/>
        <v>1020</v>
      </c>
      <c r="P13">
        <f>_xlfn.ISOWEEKNUM(RPE[[#This Row],[Date]])</f>
        <v>41</v>
      </c>
      <c r="Q13">
        <f>YEAR(RPE[[#This Row],[Date]])</f>
        <v>2023</v>
      </c>
    </row>
    <row r="14" spans="1:17" x14ac:dyDescent="0.2">
      <c r="A14" s="1">
        <v>45210.884513888886</v>
      </c>
      <c r="B14" s="3" t="s">
        <v>168</v>
      </c>
      <c r="C14" s="2">
        <v>45210</v>
      </c>
      <c r="D14" s="3">
        <v>6</v>
      </c>
      <c r="E14" s="3">
        <v>4</v>
      </c>
      <c r="F14" s="3"/>
      <c r="G14" s="3">
        <v>3</v>
      </c>
      <c r="H14" s="3"/>
      <c r="I14" s="3"/>
      <c r="J14" s="3"/>
      <c r="K14" s="3"/>
      <c r="L14">
        <f t="shared" si="3"/>
        <v>360</v>
      </c>
      <c r="M14">
        <f t="shared" si="0"/>
        <v>360</v>
      </c>
      <c r="N14">
        <f t="shared" si="1"/>
        <v>0</v>
      </c>
      <c r="O14">
        <f t="shared" si="2"/>
        <v>720</v>
      </c>
      <c r="P14">
        <f>_xlfn.ISOWEEKNUM(RPE[[#This Row],[Date]])</f>
        <v>41</v>
      </c>
      <c r="Q14">
        <f>YEAR(RPE[[#This Row],[Date]])</f>
        <v>2023</v>
      </c>
    </row>
    <row r="15" spans="1:17" x14ac:dyDescent="0.2">
      <c r="A15" s="1">
        <v>45210.884756944448</v>
      </c>
      <c r="B15" s="3" t="s">
        <v>85</v>
      </c>
      <c r="C15" s="2">
        <v>45210</v>
      </c>
      <c r="D15" s="3">
        <v>7</v>
      </c>
      <c r="E15" s="3">
        <v>10</v>
      </c>
      <c r="F15" s="3"/>
      <c r="G15" s="3">
        <v>2</v>
      </c>
      <c r="H15" s="3" t="s">
        <v>658</v>
      </c>
      <c r="I15" s="3"/>
      <c r="J15" s="3"/>
      <c r="K15" s="3"/>
      <c r="L15">
        <f t="shared" si="3"/>
        <v>420</v>
      </c>
      <c r="M15">
        <f t="shared" si="0"/>
        <v>900</v>
      </c>
      <c r="N15">
        <f t="shared" si="1"/>
        <v>0</v>
      </c>
      <c r="O15">
        <f t="shared" si="2"/>
        <v>1320</v>
      </c>
      <c r="P15">
        <f>_xlfn.ISOWEEKNUM(RPE[[#This Row],[Date]])</f>
        <v>41</v>
      </c>
      <c r="Q15">
        <f>YEAR(RPE[[#This Row],[Date]])</f>
        <v>2023</v>
      </c>
    </row>
    <row r="16" spans="1:17" x14ac:dyDescent="0.2">
      <c r="A16" s="1">
        <v>45210.895682870374</v>
      </c>
      <c r="B16" s="3" t="s">
        <v>142</v>
      </c>
      <c r="C16" s="2">
        <v>45210</v>
      </c>
      <c r="D16" s="3">
        <v>7</v>
      </c>
      <c r="E16" s="3">
        <v>6</v>
      </c>
      <c r="F16" s="3"/>
      <c r="G16" s="3">
        <v>2</v>
      </c>
      <c r="H16" s="3"/>
      <c r="I16" s="3"/>
      <c r="J16" s="3"/>
      <c r="K16" s="3"/>
      <c r="L16">
        <f t="shared" si="3"/>
        <v>420</v>
      </c>
      <c r="M16">
        <f t="shared" si="0"/>
        <v>540</v>
      </c>
      <c r="N16">
        <f t="shared" si="1"/>
        <v>0</v>
      </c>
      <c r="O16">
        <f t="shared" si="2"/>
        <v>960</v>
      </c>
      <c r="P16">
        <f>_xlfn.ISOWEEKNUM(RPE[[#This Row],[Date]])</f>
        <v>41</v>
      </c>
      <c r="Q16">
        <f>YEAR(RPE[[#This Row],[Date]])</f>
        <v>2023</v>
      </c>
    </row>
    <row r="17" spans="1:17" x14ac:dyDescent="0.2">
      <c r="A17" s="1">
        <v>45210.896087962959</v>
      </c>
      <c r="B17" s="3" t="s">
        <v>88</v>
      </c>
      <c r="C17" s="2">
        <v>45210</v>
      </c>
      <c r="D17" s="3">
        <v>8</v>
      </c>
      <c r="E17" s="3">
        <v>8</v>
      </c>
      <c r="F17" s="3"/>
      <c r="G17" s="3">
        <v>3</v>
      </c>
      <c r="H17" s="3" t="s">
        <v>659</v>
      </c>
      <c r="I17" s="3"/>
      <c r="J17" s="3"/>
      <c r="K17" s="3"/>
      <c r="L17">
        <f t="shared" si="3"/>
        <v>480</v>
      </c>
      <c r="M17">
        <f t="shared" si="0"/>
        <v>720</v>
      </c>
      <c r="N17">
        <f t="shared" si="1"/>
        <v>0</v>
      </c>
      <c r="O17">
        <f t="shared" si="2"/>
        <v>1200</v>
      </c>
      <c r="P17">
        <f>_xlfn.ISOWEEKNUM(RPE[[#This Row],[Date]])</f>
        <v>41</v>
      </c>
      <c r="Q17">
        <f>YEAR(RPE[[#This Row],[Date]])</f>
        <v>2023</v>
      </c>
    </row>
    <row r="18" spans="1:17" x14ac:dyDescent="0.2">
      <c r="A18" s="1">
        <v>45210.896458333336</v>
      </c>
      <c r="B18" s="3" t="s">
        <v>131</v>
      </c>
      <c r="C18" s="2">
        <v>45210</v>
      </c>
      <c r="D18" s="3">
        <v>5</v>
      </c>
      <c r="E18" s="3">
        <v>6</v>
      </c>
      <c r="F18" s="3"/>
      <c r="G18" s="3">
        <v>3</v>
      </c>
      <c r="H18" s="3" t="s">
        <v>660</v>
      </c>
      <c r="I18" s="3"/>
      <c r="J18" s="3"/>
      <c r="K18" s="3"/>
      <c r="L18">
        <f t="shared" si="3"/>
        <v>300</v>
      </c>
      <c r="M18">
        <f t="shared" si="0"/>
        <v>540</v>
      </c>
      <c r="N18">
        <f t="shared" si="1"/>
        <v>0</v>
      </c>
      <c r="O18">
        <f t="shared" si="2"/>
        <v>840</v>
      </c>
      <c r="P18">
        <f>_xlfn.ISOWEEKNUM(RPE[[#This Row],[Date]])</f>
        <v>41</v>
      </c>
      <c r="Q18">
        <f>YEAR(RPE[[#This Row],[Date]])</f>
        <v>2023</v>
      </c>
    </row>
    <row r="19" spans="1:17" x14ac:dyDescent="0.2">
      <c r="A19" s="1">
        <v>45210.89702546296</v>
      </c>
      <c r="B19" s="3" t="s">
        <v>106</v>
      </c>
      <c r="C19" s="2">
        <v>45210</v>
      </c>
      <c r="D19" s="3">
        <v>5</v>
      </c>
      <c r="E19" s="3">
        <v>6</v>
      </c>
      <c r="F19" s="3"/>
      <c r="G19" s="3">
        <v>3</v>
      </c>
      <c r="H19" s="3" t="s">
        <v>661</v>
      </c>
      <c r="I19" s="3"/>
      <c r="J19" s="3"/>
      <c r="K19" s="3"/>
      <c r="L19">
        <f t="shared" si="3"/>
        <v>300</v>
      </c>
      <c r="M19">
        <f t="shared" si="0"/>
        <v>540</v>
      </c>
      <c r="N19">
        <f t="shared" si="1"/>
        <v>0</v>
      </c>
      <c r="O19">
        <f t="shared" si="2"/>
        <v>840</v>
      </c>
      <c r="P19">
        <f>_xlfn.ISOWEEKNUM(RPE[[#This Row],[Date]])</f>
        <v>41</v>
      </c>
      <c r="Q19">
        <f>YEAR(RPE[[#This Row],[Date]])</f>
        <v>2023</v>
      </c>
    </row>
    <row r="20" spans="1:17" x14ac:dyDescent="0.2">
      <c r="A20" s="1">
        <v>45210.905486111114</v>
      </c>
      <c r="B20" s="3" t="s">
        <v>83</v>
      </c>
      <c r="C20" s="2">
        <v>45210</v>
      </c>
      <c r="D20" s="3">
        <v>7</v>
      </c>
      <c r="E20" s="3">
        <v>9</v>
      </c>
      <c r="F20" s="3"/>
      <c r="G20" s="3">
        <v>2</v>
      </c>
      <c r="H20" s="3" t="s">
        <v>662</v>
      </c>
      <c r="I20" s="3"/>
      <c r="J20" s="3"/>
      <c r="K20" s="3"/>
      <c r="L20">
        <f t="shared" si="3"/>
        <v>420</v>
      </c>
      <c r="M20">
        <f t="shared" si="0"/>
        <v>810</v>
      </c>
      <c r="N20">
        <f t="shared" si="1"/>
        <v>0</v>
      </c>
      <c r="O20">
        <f t="shared" si="2"/>
        <v>1230</v>
      </c>
      <c r="P20">
        <f>_xlfn.ISOWEEKNUM(RPE[[#This Row],[Date]])</f>
        <v>41</v>
      </c>
      <c r="Q20">
        <f>YEAR(RPE[[#This Row],[Date]])</f>
        <v>2023</v>
      </c>
    </row>
    <row r="21" spans="1:17" x14ac:dyDescent="0.2">
      <c r="A21" s="1">
        <v>45210.914212962962</v>
      </c>
      <c r="B21" s="3" t="s">
        <v>211</v>
      </c>
      <c r="C21" s="2">
        <v>45210</v>
      </c>
      <c r="D21" s="3">
        <v>6</v>
      </c>
      <c r="E21" s="3">
        <v>6</v>
      </c>
      <c r="F21" s="3"/>
      <c r="G21" s="3">
        <v>3</v>
      </c>
      <c r="H21" s="3"/>
      <c r="I21" s="3"/>
      <c r="J21" s="3"/>
      <c r="K21" s="3"/>
      <c r="L21">
        <f t="shared" si="3"/>
        <v>360</v>
      </c>
      <c r="M21">
        <f t="shared" si="0"/>
        <v>540</v>
      </c>
      <c r="N21">
        <f t="shared" si="1"/>
        <v>0</v>
      </c>
      <c r="O21">
        <f t="shared" si="2"/>
        <v>900</v>
      </c>
      <c r="P21">
        <f>_xlfn.ISOWEEKNUM(RPE[[#This Row],[Date]])</f>
        <v>41</v>
      </c>
      <c r="Q21">
        <f>YEAR(RPE[[#This Row],[Date]])</f>
        <v>2023</v>
      </c>
    </row>
    <row r="22" spans="1:17" x14ac:dyDescent="0.2">
      <c r="A22" s="1">
        <v>45210.930405092593</v>
      </c>
      <c r="B22" s="3" t="s">
        <v>107</v>
      </c>
      <c r="C22" s="2">
        <v>45210</v>
      </c>
      <c r="D22" s="3">
        <v>7</v>
      </c>
      <c r="E22" s="3">
        <v>6</v>
      </c>
      <c r="F22" s="3"/>
      <c r="G22" s="3">
        <v>3</v>
      </c>
      <c r="H22" s="3" t="s">
        <v>663</v>
      </c>
      <c r="I22" s="3"/>
      <c r="J22" s="3"/>
      <c r="K22" s="3"/>
      <c r="L22">
        <f t="shared" si="3"/>
        <v>420</v>
      </c>
      <c r="M22">
        <f t="shared" si="0"/>
        <v>540</v>
      </c>
      <c r="N22">
        <f t="shared" si="1"/>
        <v>0</v>
      </c>
      <c r="O22">
        <f t="shared" si="2"/>
        <v>960</v>
      </c>
      <c r="P22">
        <f>_xlfn.ISOWEEKNUM(RPE[[#This Row],[Date]])</f>
        <v>41</v>
      </c>
      <c r="Q22">
        <f>YEAR(RPE[[#This Row],[Date]])</f>
        <v>2023</v>
      </c>
    </row>
    <row r="23" spans="1:17" x14ac:dyDescent="0.2">
      <c r="A23" s="1">
        <v>45210.98609953704</v>
      </c>
      <c r="B23" s="3" t="s">
        <v>121</v>
      </c>
      <c r="C23" s="2">
        <v>45210</v>
      </c>
      <c r="D23" s="3">
        <v>5</v>
      </c>
      <c r="E23" s="3">
        <v>6</v>
      </c>
      <c r="F23" s="3"/>
      <c r="G23" s="3">
        <v>2</v>
      </c>
      <c r="H23" s="3"/>
      <c r="I23" s="3"/>
      <c r="J23" s="3"/>
      <c r="K23" s="3"/>
      <c r="L23">
        <f t="shared" si="3"/>
        <v>300</v>
      </c>
      <c r="M23">
        <f t="shared" si="0"/>
        <v>540</v>
      </c>
      <c r="N23">
        <f t="shared" si="1"/>
        <v>0</v>
      </c>
      <c r="O23">
        <f t="shared" si="2"/>
        <v>840</v>
      </c>
      <c r="P23">
        <f>_xlfn.ISOWEEKNUM(RPE[[#This Row],[Date]])</f>
        <v>41</v>
      </c>
      <c r="Q23">
        <f>YEAR(RPE[[#This Row],[Date]])</f>
        <v>2023</v>
      </c>
    </row>
    <row r="24" spans="1:17" x14ac:dyDescent="0.2">
      <c r="A24" s="1">
        <v>45211.000972222224</v>
      </c>
      <c r="B24" s="3" t="s">
        <v>78</v>
      </c>
      <c r="C24" s="2">
        <v>45210</v>
      </c>
      <c r="D24" s="3">
        <v>9</v>
      </c>
      <c r="E24" s="3">
        <v>8</v>
      </c>
      <c r="F24" s="3"/>
      <c r="G24" s="3">
        <v>1</v>
      </c>
      <c r="H24" s="3" t="s">
        <v>664</v>
      </c>
      <c r="I24" s="3"/>
      <c r="J24" s="3"/>
      <c r="K24" s="3"/>
      <c r="L24">
        <f t="shared" si="3"/>
        <v>540</v>
      </c>
      <c r="M24">
        <f t="shared" si="0"/>
        <v>720</v>
      </c>
      <c r="N24">
        <f t="shared" si="1"/>
        <v>0</v>
      </c>
      <c r="O24">
        <f t="shared" si="2"/>
        <v>1260</v>
      </c>
      <c r="P24">
        <f>_xlfn.ISOWEEKNUM(RPE[[#This Row],[Date]])</f>
        <v>41</v>
      </c>
      <c r="Q24">
        <f>YEAR(RPE[[#This Row],[Date]])</f>
        <v>2023</v>
      </c>
    </row>
    <row r="25" spans="1:17" x14ac:dyDescent="0.2">
      <c r="A25" s="1">
        <v>45212.425787037035</v>
      </c>
      <c r="B25" s="3" t="s">
        <v>167</v>
      </c>
      <c r="C25" s="2">
        <v>45210</v>
      </c>
      <c r="D25" s="3">
        <v>8</v>
      </c>
      <c r="E25" s="3">
        <v>6</v>
      </c>
      <c r="F25" s="3"/>
      <c r="G25" s="3">
        <v>3</v>
      </c>
      <c r="H25" s="3"/>
      <c r="I25" s="3"/>
      <c r="J25" s="3"/>
      <c r="K25" s="3"/>
      <c r="L25" s="3">
        <f t="shared" si="3"/>
        <v>480</v>
      </c>
      <c r="M25" s="3">
        <f t="shared" si="0"/>
        <v>540</v>
      </c>
      <c r="N25" s="3">
        <f t="shared" si="1"/>
        <v>0</v>
      </c>
      <c r="O25" s="3">
        <f>L25+M25</f>
        <v>1020</v>
      </c>
      <c r="P25" s="3">
        <f>_xlfn.ISOWEEKNUM(RPE[[#This Row],[Date]])</f>
        <v>41</v>
      </c>
      <c r="Q25" s="3">
        <f>YEAR(RPE[[#This Row],[Date]])</f>
        <v>2023</v>
      </c>
    </row>
    <row r="26" spans="1:17" x14ac:dyDescent="0.2">
      <c r="A26" s="1">
        <v>45212.928159722222</v>
      </c>
      <c r="B26" s="3" t="s">
        <v>313</v>
      </c>
      <c r="C26" s="2">
        <v>45212</v>
      </c>
      <c r="D26" s="3">
        <v>6</v>
      </c>
      <c r="E26" s="3">
        <v>6</v>
      </c>
      <c r="F26" s="3"/>
      <c r="G26" s="3">
        <v>2</v>
      </c>
      <c r="H26" s="3"/>
      <c r="I26" s="3"/>
      <c r="J26" s="3"/>
      <c r="K26" s="3"/>
      <c r="L26">
        <f t="shared" si="3"/>
        <v>360</v>
      </c>
      <c r="M26">
        <f t="shared" si="0"/>
        <v>540</v>
      </c>
      <c r="N26">
        <f t="shared" si="1"/>
        <v>0</v>
      </c>
      <c r="O26">
        <f t="shared" ref="O26:O48" si="4">L26+M26</f>
        <v>900</v>
      </c>
      <c r="P26">
        <f>_xlfn.ISOWEEKNUM(RPE[[#This Row],[Date]])</f>
        <v>41</v>
      </c>
      <c r="Q26">
        <f>YEAR(RPE[[#This Row],[Date]])</f>
        <v>2023</v>
      </c>
    </row>
    <row r="27" spans="1:17" x14ac:dyDescent="0.2">
      <c r="A27" s="1">
        <v>45212.929108796299</v>
      </c>
      <c r="B27" s="3" t="s">
        <v>93</v>
      </c>
      <c r="C27" s="2">
        <v>45212</v>
      </c>
      <c r="D27" s="3">
        <v>7</v>
      </c>
      <c r="E27" s="3"/>
      <c r="F27" s="3"/>
      <c r="G27" s="3">
        <v>3</v>
      </c>
      <c r="H27" s="3"/>
      <c r="I27" s="3"/>
      <c r="J27" s="3"/>
      <c r="K27" s="3"/>
      <c r="L27">
        <f t="shared" si="3"/>
        <v>420</v>
      </c>
      <c r="M27">
        <f t="shared" si="0"/>
        <v>0</v>
      </c>
      <c r="N27">
        <f t="shared" si="1"/>
        <v>0</v>
      </c>
      <c r="O27">
        <f t="shared" si="4"/>
        <v>420</v>
      </c>
      <c r="P27">
        <f>_xlfn.ISOWEEKNUM(RPE[[#This Row],[Date]])</f>
        <v>41</v>
      </c>
      <c r="Q27">
        <f>YEAR(RPE[[#This Row],[Date]])</f>
        <v>2023</v>
      </c>
    </row>
    <row r="28" spans="1:17" x14ac:dyDescent="0.2">
      <c r="A28" s="1">
        <v>45212.937777777777</v>
      </c>
      <c r="B28" s="3" t="s">
        <v>211</v>
      </c>
      <c r="C28" s="2">
        <v>45212</v>
      </c>
      <c r="D28" s="3">
        <v>5</v>
      </c>
      <c r="E28" s="3">
        <v>5</v>
      </c>
      <c r="F28" s="3"/>
      <c r="G28" s="3">
        <v>3</v>
      </c>
      <c r="H28" s="3"/>
      <c r="I28" s="3"/>
      <c r="J28" s="3"/>
      <c r="K28" s="3"/>
      <c r="L28">
        <f t="shared" si="3"/>
        <v>300</v>
      </c>
      <c r="M28">
        <f t="shared" si="0"/>
        <v>450</v>
      </c>
      <c r="N28">
        <f t="shared" si="1"/>
        <v>0</v>
      </c>
      <c r="O28">
        <f t="shared" si="4"/>
        <v>750</v>
      </c>
      <c r="P28">
        <f>_xlfn.ISOWEEKNUM(RPE[[#This Row],[Date]])</f>
        <v>41</v>
      </c>
      <c r="Q28">
        <f>YEAR(RPE[[#This Row],[Date]])</f>
        <v>2023</v>
      </c>
    </row>
    <row r="29" spans="1:17" x14ac:dyDescent="0.2">
      <c r="A29" s="1">
        <v>45212.946134259262</v>
      </c>
      <c r="B29" s="3" t="s">
        <v>88</v>
      </c>
      <c r="C29" s="2">
        <v>45212</v>
      </c>
      <c r="D29" s="3">
        <v>4</v>
      </c>
      <c r="E29" s="3">
        <v>7</v>
      </c>
      <c r="F29" s="3"/>
      <c r="G29" s="3">
        <v>3</v>
      </c>
      <c r="H29" s="3" t="s">
        <v>665</v>
      </c>
      <c r="I29" s="3"/>
      <c r="J29" s="3"/>
      <c r="K29" s="3"/>
      <c r="L29">
        <f t="shared" si="3"/>
        <v>240</v>
      </c>
      <c r="M29">
        <f t="shared" si="0"/>
        <v>630</v>
      </c>
      <c r="N29">
        <f t="shared" si="1"/>
        <v>0</v>
      </c>
      <c r="O29">
        <f t="shared" si="4"/>
        <v>870</v>
      </c>
      <c r="P29">
        <f>_xlfn.ISOWEEKNUM(RPE[[#This Row],[Date]])</f>
        <v>41</v>
      </c>
      <c r="Q29">
        <f>YEAR(RPE[[#This Row],[Date]])</f>
        <v>2023</v>
      </c>
    </row>
    <row r="30" spans="1:17" x14ac:dyDescent="0.2">
      <c r="A30" s="1">
        <v>45212.946643518517</v>
      </c>
      <c r="B30" s="3" t="s">
        <v>188</v>
      </c>
      <c r="C30" s="2">
        <v>45212</v>
      </c>
      <c r="D30" s="3">
        <v>4</v>
      </c>
      <c r="E30" s="3">
        <v>7</v>
      </c>
      <c r="F30" s="3"/>
      <c r="G30" s="3">
        <v>3</v>
      </c>
      <c r="H30" s="3"/>
      <c r="I30" s="3"/>
      <c r="J30" s="3"/>
      <c r="K30" s="3"/>
      <c r="L30">
        <f t="shared" si="3"/>
        <v>240</v>
      </c>
      <c r="M30">
        <f t="shared" si="0"/>
        <v>630</v>
      </c>
      <c r="N30">
        <f t="shared" si="1"/>
        <v>0</v>
      </c>
      <c r="O30">
        <f t="shared" si="4"/>
        <v>870</v>
      </c>
      <c r="P30">
        <f>_xlfn.ISOWEEKNUM(RPE[[#This Row],[Date]])</f>
        <v>41</v>
      </c>
      <c r="Q30">
        <f>YEAR(RPE[[#This Row],[Date]])</f>
        <v>2023</v>
      </c>
    </row>
    <row r="31" spans="1:17" x14ac:dyDescent="0.2">
      <c r="A31" s="1">
        <v>45212.947268518517</v>
      </c>
      <c r="B31" s="3" t="s">
        <v>188</v>
      </c>
      <c r="C31" s="2">
        <v>45212</v>
      </c>
      <c r="D31" s="3">
        <v>4</v>
      </c>
      <c r="E31" s="3">
        <v>7</v>
      </c>
      <c r="F31" s="3"/>
      <c r="G31" s="3">
        <v>3</v>
      </c>
      <c r="H31" s="3" t="s">
        <v>666</v>
      </c>
      <c r="I31" s="3"/>
      <c r="J31" s="3"/>
      <c r="K31" s="3"/>
      <c r="L31">
        <f t="shared" si="3"/>
        <v>240</v>
      </c>
      <c r="M31">
        <f t="shared" si="0"/>
        <v>630</v>
      </c>
      <c r="N31">
        <f t="shared" si="1"/>
        <v>0</v>
      </c>
      <c r="O31">
        <f t="shared" si="4"/>
        <v>870</v>
      </c>
      <c r="P31">
        <f>_xlfn.ISOWEEKNUM(RPE[[#This Row],[Date]])</f>
        <v>41</v>
      </c>
      <c r="Q31">
        <f>YEAR(RPE[[#This Row],[Date]])</f>
        <v>2023</v>
      </c>
    </row>
    <row r="32" spans="1:17" x14ac:dyDescent="0.2">
      <c r="A32" s="1">
        <v>45212.952997685185</v>
      </c>
      <c r="B32" s="3" t="s">
        <v>107</v>
      </c>
      <c r="C32" s="2">
        <v>45212</v>
      </c>
      <c r="D32" s="3">
        <v>5</v>
      </c>
      <c r="E32" s="3">
        <v>6</v>
      </c>
      <c r="F32" s="3"/>
      <c r="G32" s="3">
        <v>3</v>
      </c>
      <c r="H32" s="3"/>
      <c r="I32" s="3"/>
      <c r="J32" s="3"/>
      <c r="K32" s="3"/>
      <c r="L32">
        <f t="shared" si="3"/>
        <v>300</v>
      </c>
      <c r="M32">
        <f t="shared" si="0"/>
        <v>540</v>
      </c>
      <c r="N32">
        <f t="shared" si="1"/>
        <v>0</v>
      </c>
      <c r="O32">
        <f t="shared" si="4"/>
        <v>840</v>
      </c>
      <c r="P32">
        <f>_xlfn.ISOWEEKNUM(RPE[[#This Row],[Date]])</f>
        <v>41</v>
      </c>
      <c r="Q32">
        <f>YEAR(RPE[[#This Row],[Date]])</f>
        <v>2023</v>
      </c>
    </row>
    <row r="33" spans="1:17" x14ac:dyDescent="0.2">
      <c r="A33" s="1">
        <v>45214.703275462962</v>
      </c>
      <c r="B33" s="3" t="s">
        <v>85</v>
      </c>
      <c r="C33" s="2">
        <v>45214</v>
      </c>
      <c r="D33" s="3"/>
      <c r="E33" s="3"/>
      <c r="F33" s="3">
        <v>5</v>
      </c>
      <c r="G33" s="3">
        <v>2</v>
      </c>
      <c r="H33" s="3" t="s">
        <v>667</v>
      </c>
      <c r="I33" s="3"/>
      <c r="J33" s="3"/>
      <c r="K33" s="3"/>
      <c r="L33">
        <f t="shared" si="3"/>
        <v>0</v>
      </c>
      <c r="M33">
        <f t="shared" si="0"/>
        <v>0</v>
      </c>
      <c r="N33">
        <f t="shared" si="1"/>
        <v>200</v>
      </c>
      <c r="O33">
        <f t="shared" si="4"/>
        <v>0</v>
      </c>
      <c r="P33">
        <f>_xlfn.ISOWEEKNUM(RPE[[#This Row],[Date]])</f>
        <v>41</v>
      </c>
      <c r="Q33">
        <f>YEAR(RPE[[#This Row],[Date]])</f>
        <v>2023</v>
      </c>
    </row>
    <row r="34" spans="1:17" x14ac:dyDescent="0.2">
      <c r="A34" s="1">
        <v>45215.388009259259</v>
      </c>
      <c r="B34" s="3" t="s">
        <v>75</v>
      </c>
      <c r="C34" s="2">
        <v>45214</v>
      </c>
      <c r="D34" s="3"/>
      <c r="E34" s="3"/>
      <c r="F34" s="3">
        <v>8</v>
      </c>
      <c r="G34" s="3">
        <v>3</v>
      </c>
      <c r="H34" s="3"/>
      <c r="I34" s="3"/>
      <c r="J34" s="3"/>
      <c r="K34" s="3"/>
      <c r="L34">
        <f t="shared" si="3"/>
        <v>0</v>
      </c>
      <c r="M34">
        <f t="shared" ref="M34:M65" si="5">E34*90</f>
        <v>0</v>
      </c>
      <c r="N34">
        <f t="shared" ref="N34:N65" si="6">F34*40</f>
        <v>320</v>
      </c>
      <c r="O34">
        <f t="shared" si="4"/>
        <v>0</v>
      </c>
      <c r="P34">
        <f>_xlfn.ISOWEEKNUM(RPE[[#This Row],[Date]])</f>
        <v>41</v>
      </c>
      <c r="Q34">
        <f>YEAR(RPE[[#This Row],[Date]])</f>
        <v>2023</v>
      </c>
    </row>
    <row r="35" spans="1:17" x14ac:dyDescent="0.2">
      <c r="A35" s="1">
        <v>45215.454618055555</v>
      </c>
      <c r="B35" s="3" t="s">
        <v>313</v>
      </c>
      <c r="C35" s="2">
        <v>45214</v>
      </c>
      <c r="D35" s="3"/>
      <c r="E35" s="3"/>
      <c r="F35" s="3">
        <v>6</v>
      </c>
      <c r="G35" s="3">
        <v>2</v>
      </c>
      <c r="H35" s="3"/>
      <c r="I35" s="3"/>
      <c r="J35" s="3"/>
      <c r="K35" s="3"/>
      <c r="L35">
        <f t="shared" ref="L35:L66" si="7">D35*60</f>
        <v>0</v>
      </c>
      <c r="M35">
        <f t="shared" si="5"/>
        <v>0</v>
      </c>
      <c r="N35">
        <f t="shared" si="6"/>
        <v>240</v>
      </c>
      <c r="O35">
        <f t="shared" si="4"/>
        <v>0</v>
      </c>
      <c r="P35">
        <f>_xlfn.ISOWEEKNUM(RPE[[#This Row],[Date]])</f>
        <v>41</v>
      </c>
      <c r="Q35">
        <f>YEAR(RPE[[#This Row],[Date]])</f>
        <v>2023</v>
      </c>
    </row>
    <row r="36" spans="1:17" x14ac:dyDescent="0.2">
      <c r="A36" s="1">
        <v>45215.454722222225</v>
      </c>
      <c r="B36" s="3" t="s">
        <v>131</v>
      </c>
      <c r="C36" s="2">
        <v>45212</v>
      </c>
      <c r="D36" s="3">
        <v>3</v>
      </c>
      <c r="E36" s="3">
        <v>7</v>
      </c>
      <c r="F36" s="3"/>
      <c r="G36" s="3">
        <v>2</v>
      </c>
      <c r="H36" s="3"/>
      <c r="I36" s="3"/>
      <c r="J36" s="3"/>
      <c r="K36" s="3"/>
      <c r="L36">
        <f t="shared" si="7"/>
        <v>180</v>
      </c>
      <c r="M36">
        <f t="shared" si="5"/>
        <v>630</v>
      </c>
      <c r="N36">
        <f t="shared" si="6"/>
        <v>0</v>
      </c>
      <c r="O36">
        <f t="shared" si="4"/>
        <v>810</v>
      </c>
      <c r="P36">
        <f>_xlfn.ISOWEEKNUM(RPE[[#This Row],[Date]])</f>
        <v>41</v>
      </c>
      <c r="Q36">
        <f>YEAR(RPE[[#This Row],[Date]])</f>
        <v>2023</v>
      </c>
    </row>
    <row r="37" spans="1:17" x14ac:dyDescent="0.2">
      <c r="A37" s="1">
        <v>45215.455081018517</v>
      </c>
      <c r="B37" s="3" t="s">
        <v>107</v>
      </c>
      <c r="C37" s="2">
        <v>45214</v>
      </c>
      <c r="D37" s="3"/>
      <c r="E37" s="3"/>
      <c r="F37" s="3">
        <v>6</v>
      </c>
      <c r="G37" s="3">
        <v>3</v>
      </c>
      <c r="H37" s="3" t="s">
        <v>668</v>
      </c>
      <c r="I37" s="3"/>
      <c r="J37" s="3"/>
      <c r="K37" s="3"/>
      <c r="L37">
        <f t="shared" si="7"/>
        <v>0</v>
      </c>
      <c r="M37">
        <f t="shared" si="5"/>
        <v>0</v>
      </c>
      <c r="N37">
        <f t="shared" si="6"/>
        <v>240</v>
      </c>
      <c r="O37">
        <f t="shared" si="4"/>
        <v>0</v>
      </c>
      <c r="P37">
        <f>_xlfn.ISOWEEKNUM(RPE[[#This Row],[Date]])</f>
        <v>41</v>
      </c>
      <c r="Q37">
        <f>YEAR(RPE[[#This Row],[Date]])</f>
        <v>2023</v>
      </c>
    </row>
    <row r="38" spans="1:17" x14ac:dyDescent="0.2">
      <c r="A38" s="1">
        <v>45215.455208333333</v>
      </c>
      <c r="B38" s="3" t="s">
        <v>131</v>
      </c>
      <c r="C38" s="2">
        <v>45214</v>
      </c>
      <c r="D38" s="3"/>
      <c r="E38" s="3"/>
      <c r="F38" s="3">
        <v>7</v>
      </c>
      <c r="G38" s="3">
        <v>2</v>
      </c>
      <c r="H38" s="3"/>
      <c r="I38" s="3"/>
      <c r="J38" s="3"/>
      <c r="K38" s="3"/>
      <c r="L38">
        <f t="shared" si="7"/>
        <v>0</v>
      </c>
      <c r="M38">
        <f t="shared" si="5"/>
        <v>0</v>
      </c>
      <c r="N38">
        <f t="shared" si="6"/>
        <v>280</v>
      </c>
      <c r="O38">
        <f t="shared" si="4"/>
        <v>0</v>
      </c>
      <c r="P38">
        <f>_xlfn.ISOWEEKNUM(RPE[[#This Row],[Date]])</f>
        <v>41</v>
      </c>
      <c r="Q38">
        <f>YEAR(RPE[[#This Row],[Date]])</f>
        <v>2023</v>
      </c>
    </row>
    <row r="39" spans="1:17" x14ac:dyDescent="0.2">
      <c r="A39" s="1">
        <v>45215.455393518518</v>
      </c>
      <c r="B39" s="3" t="s">
        <v>87</v>
      </c>
      <c r="C39" s="2">
        <v>45212</v>
      </c>
      <c r="D39" s="3">
        <v>6</v>
      </c>
      <c r="E39" s="3">
        <v>7</v>
      </c>
      <c r="F39" s="3"/>
      <c r="G39" s="3">
        <v>1</v>
      </c>
      <c r="H39" s="3"/>
      <c r="I39" s="3"/>
      <c r="J39" s="3"/>
      <c r="K39" s="3"/>
      <c r="L39">
        <f t="shared" si="7"/>
        <v>360</v>
      </c>
      <c r="M39">
        <f t="shared" si="5"/>
        <v>630</v>
      </c>
      <c r="N39">
        <f t="shared" si="6"/>
        <v>0</v>
      </c>
      <c r="O39">
        <f t="shared" si="4"/>
        <v>990</v>
      </c>
      <c r="P39">
        <f>_xlfn.ISOWEEKNUM(RPE[[#This Row],[Date]])</f>
        <v>41</v>
      </c>
      <c r="Q39">
        <f>YEAR(RPE[[#This Row],[Date]])</f>
        <v>2023</v>
      </c>
    </row>
    <row r="40" spans="1:17" x14ac:dyDescent="0.2">
      <c r="A40" s="1">
        <v>45215.456469907411</v>
      </c>
      <c r="B40" s="3" t="s">
        <v>87</v>
      </c>
      <c r="C40" s="2">
        <v>45214</v>
      </c>
      <c r="D40" s="3"/>
      <c r="E40" s="3"/>
      <c r="F40" s="3">
        <v>7</v>
      </c>
      <c r="G40" s="3">
        <v>2</v>
      </c>
      <c r="H40" s="3"/>
      <c r="I40" s="3"/>
      <c r="J40" s="3"/>
      <c r="K40" s="3"/>
      <c r="L40">
        <f t="shared" si="7"/>
        <v>0</v>
      </c>
      <c r="M40">
        <f t="shared" si="5"/>
        <v>0</v>
      </c>
      <c r="N40">
        <f t="shared" si="6"/>
        <v>280</v>
      </c>
      <c r="O40">
        <f t="shared" si="4"/>
        <v>0</v>
      </c>
      <c r="P40">
        <f>_xlfn.ISOWEEKNUM(RPE[[#This Row],[Date]])</f>
        <v>41</v>
      </c>
      <c r="Q40">
        <f>YEAR(RPE[[#This Row],[Date]])</f>
        <v>2023</v>
      </c>
    </row>
    <row r="41" spans="1:17" x14ac:dyDescent="0.2">
      <c r="A41" s="1">
        <v>45215.458078703705</v>
      </c>
      <c r="B41" s="3" t="s">
        <v>188</v>
      </c>
      <c r="C41" s="2">
        <v>45214</v>
      </c>
      <c r="D41" s="3"/>
      <c r="E41" s="3"/>
      <c r="F41" s="3">
        <v>8</v>
      </c>
      <c r="G41" s="3">
        <v>3</v>
      </c>
      <c r="H41" s="3"/>
      <c r="I41" s="3"/>
      <c r="J41" s="3"/>
      <c r="K41" s="3"/>
      <c r="L41">
        <f t="shared" si="7"/>
        <v>0</v>
      </c>
      <c r="M41">
        <f t="shared" si="5"/>
        <v>0</v>
      </c>
      <c r="N41">
        <f t="shared" si="6"/>
        <v>320</v>
      </c>
      <c r="O41">
        <f t="shared" si="4"/>
        <v>0</v>
      </c>
      <c r="P41">
        <f>_xlfn.ISOWEEKNUM(RPE[[#This Row],[Date]])</f>
        <v>41</v>
      </c>
      <c r="Q41">
        <f>YEAR(RPE[[#This Row],[Date]])</f>
        <v>2023</v>
      </c>
    </row>
    <row r="42" spans="1:17" x14ac:dyDescent="0.2">
      <c r="A42" s="1">
        <v>45215.458182870374</v>
      </c>
      <c r="B42" s="3" t="s">
        <v>171</v>
      </c>
      <c r="C42" s="2">
        <v>45214</v>
      </c>
      <c r="D42" s="3"/>
      <c r="E42" s="3"/>
      <c r="F42" s="3">
        <v>6</v>
      </c>
      <c r="G42" s="3">
        <v>2</v>
      </c>
      <c r="H42" s="3"/>
      <c r="I42" s="3"/>
      <c r="J42" s="3"/>
      <c r="K42" s="3"/>
      <c r="L42">
        <f t="shared" si="7"/>
        <v>0</v>
      </c>
      <c r="M42">
        <f t="shared" si="5"/>
        <v>0</v>
      </c>
      <c r="N42">
        <f t="shared" si="6"/>
        <v>240</v>
      </c>
      <c r="O42">
        <f t="shared" si="4"/>
        <v>0</v>
      </c>
      <c r="P42">
        <f>_xlfn.ISOWEEKNUM(RPE[[#This Row],[Date]])</f>
        <v>41</v>
      </c>
      <c r="Q42">
        <f>YEAR(RPE[[#This Row],[Date]])</f>
        <v>2023</v>
      </c>
    </row>
    <row r="43" spans="1:17" x14ac:dyDescent="0.2">
      <c r="A43" s="1">
        <v>45215.464791666665</v>
      </c>
      <c r="B43" s="3" t="s">
        <v>211</v>
      </c>
      <c r="C43" s="2">
        <v>45214</v>
      </c>
      <c r="D43" s="3"/>
      <c r="E43" s="3"/>
      <c r="F43" s="3">
        <v>5</v>
      </c>
      <c r="G43" s="3">
        <v>2</v>
      </c>
      <c r="H43" s="3"/>
      <c r="I43" s="3"/>
      <c r="J43" s="3"/>
      <c r="K43" s="3"/>
      <c r="L43">
        <f t="shared" si="7"/>
        <v>0</v>
      </c>
      <c r="M43">
        <f t="shared" si="5"/>
        <v>0</v>
      </c>
      <c r="N43">
        <f t="shared" si="6"/>
        <v>200</v>
      </c>
      <c r="O43">
        <f t="shared" si="4"/>
        <v>0</v>
      </c>
      <c r="P43">
        <f>_xlfn.ISOWEEKNUM(RPE[[#This Row],[Date]])</f>
        <v>41</v>
      </c>
      <c r="Q43">
        <f>YEAR(RPE[[#This Row],[Date]])</f>
        <v>2023</v>
      </c>
    </row>
    <row r="44" spans="1:17" x14ac:dyDescent="0.2">
      <c r="A44" s="1">
        <v>45215.538587962961</v>
      </c>
      <c r="B44" s="3" t="s">
        <v>167</v>
      </c>
      <c r="C44" s="2">
        <v>45214</v>
      </c>
      <c r="D44" s="3"/>
      <c r="E44" s="3"/>
      <c r="F44" s="3">
        <v>7</v>
      </c>
      <c r="G44" s="3">
        <v>3</v>
      </c>
      <c r="H44" s="3"/>
      <c r="I44" s="3"/>
      <c r="J44" s="3"/>
      <c r="K44" s="3"/>
      <c r="L44">
        <f t="shared" si="7"/>
        <v>0</v>
      </c>
      <c r="M44">
        <f t="shared" si="5"/>
        <v>0</v>
      </c>
      <c r="N44">
        <f t="shared" si="6"/>
        <v>280</v>
      </c>
      <c r="O44">
        <f t="shared" si="4"/>
        <v>0</v>
      </c>
      <c r="P44">
        <f>_xlfn.ISOWEEKNUM(RPE[[#This Row],[Date]])</f>
        <v>41</v>
      </c>
      <c r="Q44">
        <f>YEAR(RPE[[#This Row],[Date]])</f>
        <v>2023</v>
      </c>
    </row>
    <row r="45" spans="1:17" x14ac:dyDescent="0.2">
      <c r="A45" s="1">
        <v>45215.578043981484</v>
      </c>
      <c r="B45" s="3" t="s">
        <v>181</v>
      </c>
      <c r="C45" s="2">
        <v>45214</v>
      </c>
      <c r="D45" s="3"/>
      <c r="E45" s="3"/>
      <c r="F45" s="3">
        <v>7</v>
      </c>
      <c r="G45" s="3">
        <v>3</v>
      </c>
      <c r="H45" s="3"/>
      <c r="I45" s="3"/>
      <c r="J45" s="3"/>
      <c r="K45" s="3"/>
      <c r="L45">
        <f t="shared" si="7"/>
        <v>0</v>
      </c>
      <c r="M45">
        <f t="shared" si="5"/>
        <v>0</v>
      </c>
      <c r="N45">
        <f t="shared" si="6"/>
        <v>280</v>
      </c>
      <c r="O45">
        <f t="shared" si="4"/>
        <v>0</v>
      </c>
      <c r="P45">
        <f>_xlfn.ISOWEEKNUM(RPE[[#This Row],[Date]])</f>
        <v>41</v>
      </c>
      <c r="Q45">
        <f>YEAR(RPE[[#This Row],[Date]])</f>
        <v>2023</v>
      </c>
    </row>
    <row r="46" spans="1:17" x14ac:dyDescent="0.2">
      <c r="A46" s="1">
        <v>45215.663715277777</v>
      </c>
      <c r="B46" s="3" t="s">
        <v>88</v>
      </c>
      <c r="C46" s="2">
        <v>45214</v>
      </c>
      <c r="D46" s="3"/>
      <c r="E46" s="3"/>
      <c r="F46" s="3">
        <v>7</v>
      </c>
      <c r="G46" s="3">
        <v>3</v>
      </c>
      <c r="H46" s="3"/>
      <c r="I46" s="3"/>
      <c r="J46" s="3"/>
      <c r="K46" s="3"/>
      <c r="L46">
        <f t="shared" si="7"/>
        <v>0</v>
      </c>
      <c r="M46">
        <f t="shared" si="5"/>
        <v>0</v>
      </c>
      <c r="N46">
        <f t="shared" si="6"/>
        <v>280</v>
      </c>
      <c r="O46">
        <f t="shared" si="4"/>
        <v>0</v>
      </c>
      <c r="P46">
        <f>_xlfn.ISOWEEKNUM(RPE[[#This Row],[Date]])</f>
        <v>41</v>
      </c>
      <c r="Q46">
        <f>YEAR(RPE[[#This Row],[Date]])</f>
        <v>2023</v>
      </c>
    </row>
    <row r="47" spans="1:17" x14ac:dyDescent="0.2">
      <c r="A47" s="1">
        <v>45215.817870370367</v>
      </c>
      <c r="B47" s="3" t="s">
        <v>121</v>
      </c>
      <c r="C47" s="2">
        <v>45214</v>
      </c>
      <c r="D47" s="3"/>
      <c r="E47" s="3"/>
      <c r="F47" s="3">
        <v>7</v>
      </c>
      <c r="G47" s="3">
        <v>3</v>
      </c>
      <c r="H47" s="3"/>
      <c r="I47" s="3"/>
      <c r="J47" s="3"/>
      <c r="K47" s="3"/>
      <c r="L47">
        <f t="shared" si="7"/>
        <v>0</v>
      </c>
      <c r="M47">
        <f t="shared" si="5"/>
        <v>0</v>
      </c>
      <c r="N47">
        <f t="shared" si="6"/>
        <v>280</v>
      </c>
      <c r="O47">
        <f t="shared" si="4"/>
        <v>0</v>
      </c>
      <c r="P47">
        <f>_xlfn.ISOWEEKNUM(RPE[[#This Row],[Date]])</f>
        <v>41</v>
      </c>
      <c r="Q47">
        <f>YEAR(RPE[[#This Row],[Date]])</f>
        <v>2023</v>
      </c>
    </row>
    <row r="48" spans="1:17" x14ac:dyDescent="0.2">
      <c r="A48" s="1">
        <v>45215.857905092591</v>
      </c>
      <c r="B48" s="3" t="s">
        <v>168</v>
      </c>
      <c r="C48" s="2">
        <v>45214</v>
      </c>
      <c r="D48" s="3"/>
      <c r="E48" s="3"/>
      <c r="F48" s="3">
        <v>6</v>
      </c>
      <c r="G48" s="3">
        <v>1</v>
      </c>
      <c r="H48" s="3"/>
      <c r="I48" s="3"/>
      <c r="J48" s="3"/>
      <c r="K48" s="3"/>
      <c r="L48">
        <f t="shared" si="7"/>
        <v>0</v>
      </c>
      <c r="M48">
        <f t="shared" si="5"/>
        <v>0</v>
      </c>
      <c r="N48">
        <f t="shared" si="6"/>
        <v>240</v>
      </c>
      <c r="O48">
        <f t="shared" si="4"/>
        <v>0</v>
      </c>
      <c r="P48">
        <f>_xlfn.ISOWEEKNUM(RPE[[#This Row],[Date]])</f>
        <v>41</v>
      </c>
      <c r="Q48">
        <f>YEAR(RPE[[#This Row],[Date]])</f>
        <v>2023</v>
      </c>
    </row>
    <row r="49" spans="1:17" x14ac:dyDescent="0.2">
      <c r="A49" s="1">
        <v>45216.728865740741</v>
      </c>
      <c r="B49" s="3" t="s">
        <v>191</v>
      </c>
      <c r="C49" s="2">
        <v>45216</v>
      </c>
      <c r="D49" s="3">
        <v>8</v>
      </c>
      <c r="E49" s="3"/>
      <c r="F49" s="3"/>
      <c r="G49" s="3">
        <v>2</v>
      </c>
      <c r="H49" s="3"/>
      <c r="I49" s="3"/>
      <c r="J49" s="3"/>
      <c r="K49" s="3"/>
      <c r="L49">
        <f t="shared" si="7"/>
        <v>480</v>
      </c>
      <c r="M49">
        <f t="shared" si="5"/>
        <v>0</v>
      </c>
      <c r="N49">
        <f t="shared" si="6"/>
        <v>0</v>
      </c>
      <c r="O49">
        <f t="shared" ref="O49:O57" si="8">L49+M49</f>
        <v>480</v>
      </c>
      <c r="P49">
        <f>_xlfn.ISOWEEKNUM(RPE[[#This Row],[Date]])</f>
        <v>42</v>
      </c>
      <c r="Q49">
        <f>YEAR(RPE[[#This Row],[Date]])</f>
        <v>2023</v>
      </c>
    </row>
    <row r="50" spans="1:17" x14ac:dyDescent="0.2">
      <c r="A50" s="1">
        <v>45216.893125000002</v>
      </c>
      <c r="B50" s="3" t="s">
        <v>99</v>
      </c>
      <c r="C50" s="2">
        <v>45216</v>
      </c>
      <c r="D50" s="3">
        <v>6</v>
      </c>
      <c r="E50" s="3">
        <v>7</v>
      </c>
      <c r="F50" s="3"/>
      <c r="G50" s="3">
        <v>3</v>
      </c>
      <c r="H50" s="3"/>
      <c r="I50" s="3"/>
      <c r="J50" s="3"/>
      <c r="K50" s="3"/>
      <c r="L50">
        <f t="shared" si="7"/>
        <v>360</v>
      </c>
      <c r="M50">
        <f t="shared" si="5"/>
        <v>630</v>
      </c>
      <c r="N50">
        <f t="shared" si="6"/>
        <v>0</v>
      </c>
      <c r="O50">
        <f t="shared" si="8"/>
        <v>990</v>
      </c>
      <c r="P50">
        <f>_xlfn.ISOWEEKNUM(RPE[[#This Row],[Date]])</f>
        <v>42</v>
      </c>
      <c r="Q50">
        <f>YEAR(RPE[[#This Row],[Date]])</f>
        <v>2023</v>
      </c>
    </row>
    <row r="51" spans="1:17" x14ac:dyDescent="0.2">
      <c r="A51" s="1">
        <v>45216.9065162037</v>
      </c>
      <c r="B51" s="3" t="s">
        <v>191</v>
      </c>
      <c r="C51" s="2">
        <v>45216</v>
      </c>
      <c r="D51" s="3">
        <v>5</v>
      </c>
      <c r="E51" s="3"/>
      <c r="F51" s="3"/>
      <c r="G51" s="3">
        <v>1</v>
      </c>
      <c r="H51" s="3"/>
      <c r="I51" s="3"/>
      <c r="J51" s="3"/>
      <c r="K51" s="3"/>
      <c r="L51">
        <f t="shared" si="7"/>
        <v>300</v>
      </c>
      <c r="M51">
        <f t="shared" si="5"/>
        <v>0</v>
      </c>
      <c r="N51">
        <f t="shared" si="6"/>
        <v>0</v>
      </c>
      <c r="O51">
        <f t="shared" si="8"/>
        <v>300</v>
      </c>
      <c r="P51">
        <f>_xlfn.ISOWEEKNUM(RPE[[#This Row],[Date]])</f>
        <v>42</v>
      </c>
      <c r="Q51">
        <f>YEAR(RPE[[#This Row],[Date]])</f>
        <v>2023</v>
      </c>
    </row>
    <row r="52" spans="1:17" x14ac:dyDescent="0.2">
      <c r="A52" s="1">
        <v>45216.919618055559</v>
      </c>
      <c r="B52" s="3" t="s">
        <v>171</v>
      </c>
      <c r="C52" s="2">
        <v>45216</v>
      </c>
      <c r="D52" s="3"/>
      <c r="E52" s="3">
        <v>6</v>
      </c>
      <c r="F52" s="3"/>
      <c r="G52" s="3">
        <v>2</v>
      </c>
      <c r="H52" s="3"/>
      <c r="I52" s="3"/>
      <c r="J52" s="3"/>
      <c r="K52" s="3"/>
      <c r="L52">
        <f t="shared" si="7"/>
        <v>0</v>
      </c>
      <c r="M52">
        <f t="shared" si="5"/>
        <v>540</v>
      </c>
      <c r="N52">
        <f t="shared" si="6"/>
        <v>0</v>
      </c>
      <c r="O52">
        <f t="shared" si="8"/>
        <v>540</v>
      </c>
      <c r="P52">
        <f>_xlfn.ISOWEEKNUM(RPE[[#This Row],[Date]])</f>
        <v>42</v>
      </c>
      <c r="Q52">
        <f>YEAR(RPE[[#This Row],[Date]])</f>
        <v>2023</v>
      </c>
    </row>
    <row r="53" spans="1:17" x14ac:dyDescent="0.2">
      <c r="A53" s="1">
        <v>45216.939872685187</v>
      </c>
      <c r="B53" s="3" t="s">
        <v>78</v>
      </c>
      <c r="C53" s="2">
        <v>45216</v>
      </c>
      <c r="D53" s="3">
        <v>8</v>
      </c>
      <c r="E53" s="3">
        <v>6</v>
      </c>
      <c r="F53" s="3"/>
      <c r="G53" s="3">
        <v>2</v>
      </c>
      <c r="H53" s="3" t="s">
        <v>669</v>
      </c>
      <c r="I53" s="3"/>
      <c r="J53" s="3"/>
      <c r="K53" s="3"/>
      <c r="L53">
        <f t="shared" si="7"/>
        <v>480</v>
      </c>
      <c r="M53">
        <f t="shared" si="5"/>
        <v>540</v>
      </c>
      <c r="N53">
        <f t="shared" si="6"/>
        <v>0</v>
      </c>
      <c r="O53">
        <f t="shared" si="8"/>
        <v>1020</v>
      </c>
      <c r="P53">
        <f>_xlfn.ISOWEEKNUM(RPE[[#This Row],[Date]])</f>
        <v>42</v>
      </c>
      <c r="Q53">
        <f>YEAR(RPE[[#This Row],[Date]])</f>
        <v>2023</v>
      </c>
    </row>
    <row r="54" spans="1:17" x14ac:dyDescent="0.2">
      <c r="A54" s="1">
        <v>45216.953819444447</v>
      </c>
      <c r="B54" s="3" t="s">
        <v>112</v>
      </c>
      <c r="C54" s="2">
        <v>45216</v>
      </c>
      <c r="D54" s="3">
        <v>5</v>
      </c>
      <c r="E54" s="3">
        <v>7</v>
      </c>
      <c r="F54" s="3"/>
      <c r="G54" s="3">
        <v>3</v>
      </c>
      <c r="H54" s="3"/>
      <c r="I54" s="3"/>
      <c r="J54" s="3"/>
      <c r="K54" s="3"/>
      <c r="L54">
        <f t="shared" si="7"/>
        <v>300</v>
      </c>
      <c r="M54">
        <f t="shared" si="5"/>
        <v>630</v>
      </c>
      <c r="N54">
        <f t="shared" si="6"/>
        <v>0</v>
      </c>
      <c r="O54">
        <f t="shared" si="8"/>
        <v>930</v>
      </c>
      <c r="P54">
        <f>_xlfn.ISOWEEKNUM(RPE[[#This Row],[Date]])</f>
        <v>42</v>
      </c>
      <c r="Q54">
        <f>YEAR(RPE[[#This Row],[Date]])</f>
        <v>2023</v>
      </c>
    </row>
    <row r="55" spans="1:17" x14ac:dyDescent="0.2">
      <c r="A55" s="1">
        <v>45216.955497685187</v>
      </c>
      <c r="B55" s="3" t="s">
        <v>121</v>
      </c>
      <c r="C55" s="2">
        <v>45216</v>
      </c>
      <c r="D55" s="3">
        <v>5</v>
      </c>
      <c r="E55" s="3">
        <v>6</v>
      </c>
      <c r="F55" s="3"/>
      <c r="G55" s="3">
        <v>2</v>
      </c>
      <c r="H55" s="3"/>
      <c r="I55" s="3"/>
      <c r="J55" s="3"/>
      <c r="K55" s="3"/>
      <c r="L55">
        <f t="shared" si="7"/>
        <v>300</v>
      </c>
      <c r="M55">
        <f t="shared" si="5"/>
        <v>540</v>
      </c>
      <c r="N55">
        <f t="shared" si="6"/>
        <v>0</v>
      </c>
      <c r="O55">
        <f t="shared" si="8"/>
        <v>840</v>
      </c>
      <c r="P55">
        <f>_xlfn.ISOWEEKNUM(RPE[[#This Row],[Date]])</f>
        <v>42</v>
      </c>
      <c r="Q55">
        <f>YEAR(RPE[[#This Row],[Date]])</f>
        <v>2023</v>
      </c>
    </row>
    <row r="56" spans="1:17" x14ac:dyDescent="0.2">
      <c r="A56" s="1">
        <v>45217.430219907408</v>
      </c>
      <c r="B56" s="3" t="s">
        <v>86</v>
      </c>
      <c r="C56" s="2">
        <v>45216</v>
      </c>
      <c r="D56" s="3">
        <v>6</v>
      </c>
      <c r="E56" s="3">
        <v>7</v>
      </c>
      <c r="F56" s="3"/>
      <c r="G56" s="3">
        <v>3</v>
      </c>
      <c r="H56" s="3" t="s">
        <v>670</v>
      </c>
      <c r="I56" s="3"/>
      <c r="J56" s="3"/>
      <c r="K56" s="3"/>
      <c r="L56">
        <f t="shared" si="7"/>
        <v>360</v>
      </c>
      <c r="M56">
        <f t="shared" si="5"/>
        <v>630</v>
      </c>
      <c r="N56">
        <f t="shared" si="6"/>
        <v>0</v>
      </c>
      <c r="O56">
        <f t="shared" si="8"/>
        <v>990</v>
      </c>
      <c r="P56">
        <f>_xlfn.ISOWEEKNUM(RPE[[#This Row],[Date]])</f>
        <v>42</v>
      </c>
      <c r="Q56">
        <f>YEAR(RPE[[#This Row],[Date]])</f>
        <v>2023</v>
      </c>
    </row>
    <row r="57" spans="1:17" x14ac:dyDescent="0.2">
      <c r="A57" s="1">
        <v>45217.441192129627</v>
      </c>
      <c r="B57" s="3" t="s">
        <v>313</v>
      </c>
      <c r="C57" s="2">
        <v>45216</v>
      </c>
      <c r="D57" s="3"/>
      <c r="E57" s="3">
        <v>7</v>
      </c>
      <c r="F57" s="3"/>
      <c r="G57" s="3">
        <v>3</v>
      </c>
      <c r="H57" s="3"/>
      <c r="I57" s="3"/>
      <c r="J57" s="3"/>
      <c r="K57" s="3"/>
      <c r="L57">
        <f t="shared" si="7"/>
        <v>0</v>
      </c>
      <c r="M57">
        <f t="shared" si="5"/>
        <v>630</v>
      </c>
      <c r="N57">
        <f t="shared" si="6"/>
        <v>0</v>
      </c>
      <c r="O57">
        <f t="shared" si="8"/>
        <v>630</v>
      </c>
      <c r="P57">
        <f>_xlfn.ISOWEEKNUM(RPE[[#This Row],[Date]])</f>
        <v>42</v>
      </c>
      <c r="Q57">
        <f>YEAR(RPE[[#This Row],[Date]])</f>
        <v>2023</v>
      </c>
    </row>
    <row r="58" spans="1:17" x14ac:dyDescent="0.2">
      <c r="A58" s="1">
        <v>45217.890115740738</v>
      </c>
      <c r="B58" s="3" t="s">
        <v>85</v>
      </c>
      <c r="C58" s="2">
        <v>45217</v>
      </c>
      <c r="D58" s="3">
        <v>6</v>
      </c>
      <c r="E58" s="3">
        <v>5</v>
      </c>
      <c r="F58" s="3"/>
      <c r="G58" s="3">
        <v>2</v>
      </c>
      <c r="H58" s="3"/>
      <c r="I58" s="3"/>
      <c r="J58" s="3"/>
      <c r="K58" s="3"/>
      <c r="L58" s="3">
        <f t="shared" si="7"/>
        <v>360</v>
      </c>
      <c r="M58">
        <f t="shared" si="5"/>
        <v>450</v>
      </c>
      <c r="N58">
        <f t="shared" si="6"/>
        <v>0</v>
      </c>
      <c r="O58">
        <f t="shared" ref="O58:O61" si="9">L58+M58</f>
        <v>810</v>
      </c>
      <c r="P58">
        <f>_xlfn.ISOWEEKNUM(RPE[[#This Row],[Date]])</f>
        <v>42</v>
      </c>
      <c r="Q58">
        <f>YEAR(RPE[[#This Row],[Date]])</f>
        <v>2023</v>
      </c>
    </row>
    <row r="59" spans="1:17" x14ac:dyDescent="0.2">
      <c r="A59" s="1">
        <v>45217.918171296296</v>
      </c>
      <c r="B59" s="3" t="s">
        <v>107</v>
      </c>
      <c r="C59" s="2">
        <v>45217</v>
      </c>
      <c r="D59" s="3">
        <v>6</v>
      </c>
      <c r="E59" s="3">
        <v>6</v>
      </c>
      <c r="F59" s="3"/>
      <c r="G59" s="3">
        <v>2</v>
      </c>
      <c r="H59" s="3"/>
      <c r="I59" s="3"/>
      <c r="J59" s="3"/>
      <c r="K59" s="3"/>
      <c r="L59" s="3">
        <f t="shared" si="7"/>
        <v>360</v>
      </c>
      <c r="M59">
        <f t="shared" si="5"/>
        <v>540</v>
      </c>
      <c r="N59">
        <f t="shared" si="6"/>
        <v>0</v>
      </c>
      <c r="O59">
        <f t="shared" si="9"/>
        <v>900</v>
      </c>
      <c r="P59">
        <f>_xlfn.ISOWEEKNUM(RPE[[#This Row],[Date]])</f>
        <v>42</v>
      </c>
      <c r="Q59">
        <f>YEAR(RPE[[#This Row],[Date]])</f>
        <v>2023</v>
      </c>
    </row>
    <row r="60" spans="1:17" x14ac:dyDescent="0.2">
      <c r="A60" s="1">
        <v>45217.919942129629</v>
      </c>
      <c r="B60" s="3" t="s">
        <v>78</v>
      </c>
      <c r="C60" s="2">
        <v>45217</v>
      </c>
      <c r="D60" s="3">
        <v>8</v>
      </c>
      <c r="E60" s="3">
        <v>7</v>
      </c>
      <c r="F60" s="3"/>
      <c r="G60" s="3">
        <v>2</v>
      </c>
      <c r="H60" s="3" t="s">
        <v>671</v>
      </c>
      <c r="I60" s="3"/>
      <c r="J60" s="3"/>
      <c r="K60" s="3"/>
      <c r="L60" s="3">
        <f t="shared" si="7"/>
        <v>480</v>
      </c>
      <c r="M60">
        <f t="shared" si="5"/>
        <v>630</v>
      </c>
      <c r="N60">
        <f t="shared" si="6"/>
        <v>0</v>
      </c>
      <c r="O60">
        <f t="shared" si="9"/>
        <v>1110</v>
      </c>
      <c r="P60">
        <f>_xlfn.ISOWEEKNUM(RPE[[#This Row],[Date]])</f>
        <v>42</v>
      </c>
      <c r="Q60">
        <f>YEAR(RPE[[#This Row],[Date]])</f>
        <v>2023</v>
      </c>
    </row>
    <row r="61" spans="1:17" x14ac:dyDescent="0.2">
      <c r="A61" s="1">
        <v>45217.953865740739</v>
      </c>
      <c r="B61" s="3" t="s">
        <v>112</v>
      </c>
      <c r="C61" s="2">
        <v>45217</v>
      </c>
      <c r="D61" s="3">
        <v>6</v>
      </c>
      <c r="E61" s="3">
        <v>5</v>
      </c>
      <c r="F61" s="3"/>
      <c r="G61" s="3">
        <v>2</v>
      </c>
      <c r="H61" s="3"/>
      <c r="I61" s="3"/>
      <c r="J61" s="3"/>
      <c r="K61" s="3"/>
      <c r="L61" s="3">
        <f t="shared" si="7"/>
        <v>360</v>
      </c>
      <c r="M61">
        <f t="shared" si="5"/>
        <v>450</v>
      </c>
      <c r="N61">
        <f t="shared" si="6"/>
        <v>0</v>
      </c>
      <c r="O61">
        <f t="shared" si="9"/>
        <v>810</v>
      </c>
      <c r="P61">
        <f>_xlfn.ISOWEEKNUM(RPE[[#This Row],[Date]])</f>
        <v>42</v>
      </c>
      <c r="Q61">
        <f>YEAR(RPE[[#This Row],[Date]])</f>
        <v>2023</v>
      </c>
    </row>
    <row r="62" spans="1:17" x14ac:dyDescent="0.2">
      <c r="A62" s="1">
        <v>45218.342083333337</v>
      </c>
      <c r="B62" s="3" t="s">
        <v>135</v>
      </c>
      <c r="C62" s="2">
        <v>45217</v>
      </c>
      <c r="D62" s="3">
        <v>7</v>
      </c>
      <c r="E62" s="3">
        <v>7</v>
      </c>
      <c r="F62" s="3"/>
      <c r="G62" s="3">
        <v>2</v>
      </c>
      <c r="H62" s="3"/>
      <c r="I62" s="3"/>
      <c r="J62" s="3"/>
      <c r="K62" s="3"/>
      <c r="L62">
        <f t="shared" si="7"/>
        <v>420</v>
      </c>
      <c r="M62">
        <f t="shared" si="5"/>
        <v>630</v>
      </c>
      <c r="N62">
        <f t="shared" si="6"/>
        <v>0</v>
      </c>
      <c r="O62">
        <f t="shared" ref="O62:O83" si="10">L62+M62</f>
        <v>1050</v>
      </c>
      <c r="P62">
        <f>_xlfn.ISOWEEKNUM(RPE[[#This Row],[Date]])</f>
        <v>42</v>
      </c>
      <c r="Q62">
        <f>YEAR(RPE[[#This Row],[Date]])</f>
        <v>2023</v>
      </c>
    </row>
    <row r="63" spans="1:17" x14ac:dyDescent="0.2">
      <c r="A63" s="1">
        <v>45218.342789351853</v>
      </c>
      <c r="B63" s="3" t="s">
        <v>135</v>
      </c>
      <c r="C63" s="2">
        <v>45216</v>
      </c>
      <c r="D63" s="3">
        <v>7</v>
      </c>
      <c r="E63" s="3">
        <v>7</v>
      </c>
      <c r="F63" s="3"/>
      <c r="G63" s="3">
        <v>2</v>
      </c>
      <c r="H63" s="3"/>
      <c r="I63" s="3"/>
      <c r="J63" s="3"/>
      <c r="K63" s="3"/>
      <c r="L63">
        <f t="shared" si="7"/>
        <v>420</v>
      </c>
      <c r="M63">
        <f t="shared" si="5"/>
        <v>630</v>
      </c>
      <c r="N63">
        <f t="shared" si="6"/>
        <v>0</v>
      </c>
      <c r="O63">
        <f t="shared" si="10"/>
        <v>1050</v>
      </c>
      <c r="P63">
        <f>_xlfn.ISOWEEKNUM(RPE[[#This Row],[Date]])</f>
        <v>42</v>
      </c>
      <c r="Q63">
        <f>YEAR(RPE[[#This Row],[Date]])</f>
        <v>2023</v>
      </c>
    </row>
    <row r="64" spans="1:17" x14ac:dyDescent="0.2">
      <c r="A64" s="1">
        <v>45218.345625000002</v>
      </c>
      <c r="B64" s="3" t="s">
        <v>167</v>
      </c>
      <c r="C64" s="2">
        <v>45217</v>
      </c>
      <c r="D64" s="3">
        <v>6</v>
      </c>
      <c r="E64" s="3">
        <v>6</v>
      </c>
      <c r="F64" s="3"/>
      <c r="G64" s="3">
        <v>3</v>
      </c>
      <c r="H64" s="3"/>
      <c r="I64" s="3"/>
      <c r="J64" s="3"/>
      <c r="K64" s="3"/>
      <c r="L64">
        <f t="shared" si="7"/>
        <v>360</v>
      </c>
      <c r="M64">
        <f t="shared" si="5"/>
        <v>540</v>
      </c>
      <c r="N64">
        <f t="shared" si="6"/>
        <v>0</v>
      </c>
      <c r="O64">
        <f t="shared" si="10"/>
        <v>900</v>
      </c>
      <c r="P64">
        <f>_xlfn.ISOWEEKNUM(RPE[[#This Row],[Date]])</f>
        <v>42</v>
      </c>
      <c r="Q64">
        <f>YEAR(RPE[[#This Row],[Date]])</f>
        <v>2023</v>
      </c>
    </row>
    <row r="65" spans="1:17" x14ac:dyDescent="0.2">
      <c r="A65" s="1">
        <v>45218.346053240741</v>
      </c>
      <c r="B65" s="3" t="s">
        <v>167</v>
      </c>
      <c r="C65" s="2">
        <v>45216</v>
      </c>
      <c r="D65" s="3">
        <v>6</v>
      </c>
      <c r="E65" s="3">
        <v>7</v>
      </c>
      <c r="F65" s="3"/>
      <c r="G65" s="3">
        <v>3</v>
      </c>
      <c r="H65" s="3"/>
      <c r="I65" s="3"/>
      <c r="J65" s="3"/>
      <c r="K65" s="3"/>
      <c r="L65">
        <f t="shared" si="7"/>
        <v>360</v>
      </c>
      <c r="M65">
        <f t="shared" si="5"/>
        <v>630</v>
      </c>
      <c r="N65">
        <f t="shared" si="6"/>
        <v>0</v>
      </c>
      <c r="O65">
        <f t="shared" si="10"/>
        <v>990</v>
      </c>
      <c r="P65">
        <f>_xlfn.ISOWEEKNUM(RPE[[#This Row],[Date]])</f>
        <v>42</v>
      </c>
      <c r="Q65">
        <f>YEAR(RPE[[#This Row],[Date]])</f>
        <v>2023</v>
      </c>
    </row>
    <row r="66" spans="1:17" x14ac:dyDescent="0.2">
      <c r="A66" s="1">
        <v>45218.355532407404</v>
      </c>
      <c r="B66" s="3" t="s">
        <v>211</v>
      </c>
      <c r="C66" s="2">
        <v>45217</v>
      </c>
      <c r="D66" s="3">
        <v>6</v>
      </c>
      <c r="E66" s="3">
        <v>6</v>
      </c>
      <c r="F66" s="3"/>
      <c r="G66" s="3">
        <v>2</v>
      </c>
      <c r="H66" s="3"/>
      <c r="I66" s="3"/>
      <c r="J66" s="3"/>
      <c r="K66" s="3"/>
      <c r="L66">
        <f t="shared" si="7"/>
        <v>360</v>
      </c>
      <c r="M66">
        <f t="shared" ref="M66:M83" si="11">E66*90</f>
        <v>540</v>
      </c>
      <c r="N66">
        <f t="shared" ref="N66:N83" si="12">F66*40</f>
        <v>0</v>
      </c>
      <c r="O66">
        <f t="shared" si="10"/>
        <v>900</v>
      </c>
      <c r="P66">
        <f>_xlfn.ISOWEEKNUM(RPE[[#This Row],[Date]])</f>
        <v>42</v>
      </c>
      <c r="Q66">
        <f>YEAR(RPE[[#This Row],[Date]])</f>
        <v>2023</v>
      </c>
    </row>
    <row r="67" spans="1:17" x14ac:dyDescent="0.2">
      <c r="A67" s="1">
        <v>45218.366226851853</v>
      </c>
      <c r="B67" s="3" t="s">
        <v>99</v>
      </c>
      <c r="C67" s="2">
        <v>45217</v>
      </c>
      <c r="D67" s="3">
        <v>5</v>
      </c>
      <c r="E67" s="3">
        <v>6</v>
      </c>
      <c r="F67" s="3"/>
      <c r="G67" s="3">
        <v>3</v>
      </c>
      <c r="H67" s="3"/>
      <c r="I67" s="3"/>
      <c r="J67" s="3"/>
      <c r="K67" s="3"/>
      <c r="L67">
        <f t="shared" ref="L67:L83" si="13">D67*60</f>
        <v>300</v>
      </c>
      <c r="M67">
        <f t="shared" si="11"/>
        <v>540</v>
      </c>
      <c r="N67">
        <f t="shared" si="12"/>
        <v>0</v>
      </c>
      <c r="O67">
        <f t="shared" si="10"/>
        <v>840</v>
      </c>
      <c r="P67">
        <f>_xlfn.ISOWEEKNUM(RPE[[#This Row],[Date]])</f>
        <v>42</v>
      </c>
      <c r="Q67">
        <f>YEAR(RPE[[#This Row],[Date]])</f>
        <v>2023</v>
      </c>
    </row>
    <row r="68" spans="1:17" x14ac:dyDescent="0.2">
      <c r="A68" s="1">
        <v>45218.398009259261</v>
      </c>
      <c r="B68" s="3" t="s">
        <v>87</v>
      </c>
      <c r="C68" s="2">
        <v>45217</v>
      </c>
      <c r="D68" s="3">
        <v>8</v>
      </c>
      <c r="E68" s="3">
        <v>6</v>
      </c>
      <c r="F68" s="3"/>
      <c r="G68" s="3">
        <v>2</v>
      </c>
      <c r="H68" s="3"/>
      <c r="I68" s="3"/>
      <c r="J68" s="3"/>
      <c r="K68" s="3"/>
      <c r="L68">
        <f t="shared" si="13"/>
        <v>480</v>
      </c>
      <c r="M68">
        <f t="shared" si="11"/>
        <v>540</v>
      </c>
      <c r="N68">
        <f t="shared" si="12"/>
        <v>0</v>
      </c>
      <c r="O68">
        <f t="shared" si="10"/>
        <v>1020</v>
      </c>
      <c r="P68">
        <f>_xlfn.ISOWEEKNUM(RPE[[#This Row],[Date]])</f>
        <v>42</v>
      </c>
      <c r="Q68">
        <f>YEAR(RPE[[#This Row],[Date]])</f>
        <v>2023</v>
      </c>
    </row>
    <row r="69" spans="1:17" x14ac:dyDescent="0.2">
      <c r="A69" s="1">
        <v>45218.398657407408</v>
      </c>
      <c r="B69" s="3" t="s">
        <v>87</v>
      </c>
      <c r="C69" s="2">
        <v>45216</v>
      </c>
      <c r="D69" s="3">
        <v>6</v>
      </c>
      <c r="E69" s="3"/>
      <c r="F69" s="3"/>
      <c r="G69" s="3">
        <v>1</v>
      </c>
      <c r="H69" s="3" t="s">
        <v>672</v>
      </c>
      <c r="I69" s="3"/>
      <c r="J69" s="3"/>
      <c r="K69" s="3"/>
      <c r="L69">
        <f t="shared" si="13"/>
        <v>360</v>
      </c>
      <c r="M69">
        <f t="shared" si="11"/>
        <v>0</v>
      </c>
      <c r="N69">
        <f t="shared" si="12"/>
        <v>0</v>
      </c>
      <c r="O69">
        <f t="shared" si="10"/>
        <v>360</v>
      </c>
      <c r="P69">
        <f>_xlfn.ISOWEEKNUM(RPE[[#This Row],[Date]])</f>
        <v>42</v>
      </c>
      <c r="Q69">
        <f>YEAR(RPE[[#This Row],[Date]])</f>
        <v>2023</v>
      </c>
    </row>
    <row r="70" spans="1:17" x14ac:dyDescent="0.2">
      <c r="A70" s="1">
        <v>45218.41479166667</v>
      </c>
      <c r="B70" s="3" t="s">
        <v>88</v>
      </c>
      <c r="C70" s="2">
        <v>45216</v>
      </c>
      <c r="D70" s="3"/>
      <c r="E70" s="3">
        <v>7</v>
      </c>
      <c r="F70" s="3"/>
      <c r="G70" s="3">
        <v>2</v>
      </c>
      <c r="H70" s="3"/>
      <c r="I70" s="3"/>
      <c r="J70" s="3"/>
      <c r="K70" s="3"/>
      <c r="L70">
        <f t="shared" si="13"/>
        <v>0</v>
      </c>
      <c r="M70">
        <f t="shared" si="11"/>
        <v>630</v>
      </c>
      <c r="N70">
        <f t="shared" si="12"/>
        <v>0</v>
      </c>
      <c r="O70">
        <f t="shared" si="10"/>
        <v>630</v>
      </c>
      <c r="P70">
        <f>_xlfn.ISOWEEKNUM(RPE[[#This Row],[Date]])</f>
        <v>42</v>
      </c>
      <c r="Q70">
        <f>YEAR(RPE[[#This Row],[Date]])</f>
        <v>2023</v>
      </c>
    </row>
    <row r="71" spans="1:17" x14ac:dyDescent="0.2">
      <c r="A71" s="1">
        <v>45218.417129629626</v>
      </c>
      <c r="B71" s="3" t="s">
        <v>192</v>
      </c>
      <c r="C71" s="2">
        <v>45216</v>
      </c>
      <c r="D71" s="3"/>
      <c r="E71" s="3">
        <v>5</v>
      </c>
      <c r="F71" s="3"/>
      <c r="G71" s="3">
        <v>1</v>
      </c>
      <c r="H71" s="3"/>
      <c r="I71" s="3"/>
      <c r="J71" s="3"/>
      <c r="K71" s="3"/>
      <c r="L71">
        <f t="shared" si="13"/>
        <v>0</v>
      </c>
      <c r="M71">
        <f t="shared" si="11"/>
        <v>450</v>
      </c>
      <c r="N71">
        <f t="shared" si="12"/>
        <v>0</v>
      </c>
      <c r="O71">
        <f t="shared" si="10"/>
        <v>450</v>
      </c>
      <c r="P71">
        <f>_xlfn.ISOWEEKNUM(RPE[[#This Row],[Date]])</f>
        <v>42</v>
      </c>
      <c r="Q71">
        <f>YEAR(RPE[[#This Row],[Date]])</f>
        <v>2023</v>
      </c>
    </row>
    <row r="72" spans="1:17" x14ac:dyDescent="0.2">
      <c r="A72" s="1">
        <v>45218.432083333333</v>
      </c>
      <c r="B72" s="3" t="s">
        <v>191</v>
      </c>
      <c r="C72" s="2">
        <v>45217</v>
      </c>
      <c r="D72" s="3">
        <v>5</v>
      </c>
      <c r="E72" s="3"/>
      <c r="F72" s="3"/>
      <c r="G72" s="3">
        <v>2</v>
      </c>
      <c r="H72" s="3"/>
      <c r="I72" s="3"/>
      <c r="J72" s="3"/>
      <c r="K72" s="3"/>
      <c r="L72">
        <f t="shared" si="13"/>
        <v>300</v>
      </c>
      <c r="M72">
        <f t="shared" si="11"/>
        <v>0</v>
      </c>
      <c r="N72">
        <f t="shared" si="12"/>
        <v>0</v>
      </c>
      <c r="O72">
        <f t="shared" si="10"/>
        <v>300</v>
      </c>
      <c r="P72">
        <f>_xlfn.ISOWEEKNUM(RPE[[#This Row],[Date]])</f>
        <v>42</v>
      </c>
      <c r="Q72">
        <f>YEAR(RPE[[#This Row],[Date]])</f>
        <v>2023</v>
      </c>
    </row>
    <row r="73" spans="1:17" x14ac:dyDescent="0.2">
      <c r="A73" s="1">
        <v>45218.433182870373</v>
      </c>
      <c r="B73" s="3" t="s">
        <v>313</v>
      </c>
      <c r="C73" s="2">
        <v>45217</v>
      </c>
      <c r="D73" s="3"/>
      <c r="E73" s="3">
        <v>7</v>
      </c>
      <c r="F73" s="3"/>
      <c r="G73" s="3">
        <v>3</v>
      </c>
      <c r="H73" s="3"/>
      <c r="I73" s="3"/>
      <c r="J73" s="3"/>
      <c r="K73" s="3"/>
      <c r="L73">
        <f t="shared" si="13"/>
        <v>0</v>
      </c>
      <c r="M73">
        <f t="shared" si="11"/>
        <v>630</v>
      </c>
      <c r="N73">
        <f t="shared" si="12"/>
        <v>0</v>
      </c>
      <c r="O73">
        <f t="shared" si="10"/>
        <v>630</v>
      </c>
      <c r="P73">
        <f>_xlfn.ISOWEEKNUM(RPE[[#This Row],[Date]])</f>
        <v>42</v>
      </c>
      <c r="Q73">
        <f>YEAR(RPE[[#This Row],[Date]])</f>
        <v>2023</v>
      </c>
    </row>
    <row r="74" spans="1:17" x14ac:dyDescent="0.2">
      <c r="A74" s="1">
        <v>45219.317662037036</v>
      </c>
      <c r="B74" s="3" t="s">
        <v>315</v>
      </c>
      <c r="C74" s="2">
        <v>45219</v>
      </c>
      <c r="D74" s="3">
        <v>5</v>
      </c>
      <c r="E74" s="3">
        <v>5</v>
      </c>
      <c r="F74" s="3"/>
      <c r="G74" s="3">
        <v>3</v>
      </c>
      <c r="H74" s="3"/>
      <c r="I74" s="3"/>
      <c r="J74" s="3"/>
      <c r="K74" s="3"/>
      <c r="L74">
        <f t="shared" si="13"/>
        <v>300</v>
      </c>
      <c r="M74">
        <f t="shared" si="11"/>
        <v>450</v>
      </c>
      <c r="N74">
        <f t="shared" si="12"/>
        <v>0</v>
      </c>
      <c r="O74">
        <f t="shared" si="10"/>
        <v>750</v>
      </c>
      <c r="P74">
        <f>_xlfn.ISOWEEKNUM(RPE[[#This Row],[Date]])</f>
        <v>42</v>
      </c>
      <c r="Q74">
        <f>YEAR(RPE[[#This Row],[Date]])</f>
        <v>2023</v>
      </c>
    </row>
    <row r="75" spans="1:17" x14ac:dyDescent="0.2">
      <c r="A75" s="1">
        <v>45219.514907407407</v>
      </c>
      <c r="B75" s="3" t="s">
        <v>121</v>
      </c>
      <c r="C75" s="2">
        <v>45217</v>
      </c>
      <c r="D75" s="3">
        <v>5</v>
      </c>
      <c r="E75" s="3">
        <v>5</v>
      </c>
      <c r="F75" s="3"/>
      <c r="G75" s="3">
        <v>2</v>
      </c>
      <c r="H75" s="3"/>
      <c r="I75" s="3"/>
      <c r="J75" s="3"/>
      <c r="K75" s="3"/>
      <c r="L75">
        <f t="shared" si="13"/>
        <v>300</v>
      </c>
      <c r="M75">
        <f t="shared" si="11"/>
        <v>450</v>
      </c>
      <c r="N75">
        <f t="shared" si="12"/>
        <v>0</v>
      </c>
      <c r="O75">
        <f t="shared" si="10"/>
        <v>750</v>
      </c>
      <c r="P75">
        <f>_xlfn.ISOWEEKNUM(RPE[[#This Row],[Date]])</f>
        <v>42</v>
      </c>
      <c r="Q75">
        <f>YEAR(RPE[[#This Row],[Date]])</f>
        <v>2023</v>
      </c>
    </row>
    <row r="76" spans="1:17" x14ac:dyDescent="0.2">
      <c r="A76" s="1">
        <v>45219.910983796297</v>
      </c>
      <c r="B76" s="3" t="s">
        <v>78</v>
      </c>
      <c r="C76" s="2">
        <v>45219</v>
      </c>
      <c r="D76" s="3">
        <v>5</v>
      </c>
      <c r="E76" s="3">
        <v>6</v>
      </c>
      <c r="F76" s="3"/>
      <c r="G76" s="3">
        <v>2</v>
      </c>
      <c r="H76" s="3"/>
      <c r="I76" s="3"/>
      <c r="J76" s="3"/>
      <c r="K76" s="3"/>
      <c r="L76">
        <f t="shared" si="13"/>
        <v>300</v>
      </c>
      <c r="M76">
        <f t="shared" si="11"/>
        <v>540</v>
      </c>
      <c r="N76">
        <f t="shared" si="12"/>
        <v>0</v>
      </c>
      <c r="O76">
        <f t="shared" si="10"/>
        <v>840</v>
      </c>
      <c r="P76">
        <f>_xlfn.ISOWEEKNUM(RPE[[#This Row],[Date]])</f>
        <v>42</v>
      </c>
      <c r="Q76">
        <f>YEAR(RPE[[#This Row],[Date]])</f>
        <v>2023</v>
      </c>
    </row>
    <row r="77" spans="1:17" x14ac:dyDescent="0.2">
      <c r="A77" s="1">
        <v>45219.958148148151</v>
      </c>
      <c r="B77" s="3" t="s">
        <v>107</v>
      </c>
      <c r="C77" s="2">
        <v>45219</v>
      </c>
      <c r="D77" s="3">
        <v>5</v>
      </c>
      <c r="E77" s="3">
        <v>6</v>
      </c>
      <c r="F77" s="3"/>
      <c r="G77" s="3">
        <v>3</v>
      </c>
      <c r="H77" s="3"/>
      <c r="I77" s="3"/>
      <c r="J77" s="3"/>
      <c r="K77" s="3"/>
      <c r="L77">
        <f t="shared" si="13"/>
        <v>300</v>
      </c>
      <c r="M77">
        <f t="shared" si="11"/>
        <v>540</v>
      </c>
      <c r="N77">
        <f t="shared" si="12"/>
        <v>0</v>
      </c>
      <c r="O77">
        <f t="shared" si="10"/>
        <v>840</v>
      </c>
      <c r="P77">
        <f>_xlfn.ISOWEEKNUM(RPE[[#This Row],[Date]])</f>
        <v>42</v>
      </c>
      <c r="Q77">
        <f>YEAR(RPE[[#This Row],[Date]])</f>
        <v>2023</v>
      </c>
    </row>
    <row r="78" spans="1:17" x14ac:dyDescent="0.2">
      <c r="A78" s="1">
        <v>45220.37537037037</v>
      </c>
      <c r="B78" s="3" t="s">
        <v>86</v>
      </c>
      <c r="C78" s="2">
        <v>45219</v>
      </c>
      <c r="D78" s="3">
        <v>6</v>
      </c>
      <c r="E78" s="3">
        <v>7</v>
      </c>
      <c r="F78" s="3"/>
      <c r="G78" s="3">
        <v>2</v>
      </c>
      <c r="H78" s="3"/>
      <c r="I78" s="3"/>
      <c r="J78" s="3"/>
      <c r="K78" s="3"/>
      <c r="L78">
        <f t="shared" si="13"/>
        <v>360</v>
      </c>
      <c r="M78">
        <f t="shared" si="11"/>
        <v>630</v>
      </c>
      <c r="N78">
        <f t="shared" si="12"/>
        <v>0</v>
      </c>
      <c r="O78">
        <f t="shared" si="10"/>
        <v>990</v>
      </c>
      <c r="P78">
        <f>_xlfn.ISOWEEKNUM(RPE[[#This Row],[Date]])</f>
        <v>42</v>
      </c>
      <c r="Q78">
        <f>YEAR(RPE[[#This Row],[Date]])</f>
        <v>2023</v>
      </c>
    </row>
    <row r="79" spans="1:17" x14ac:dyDescent="0.2">
      <c r="A79" s="1">
        <v>45222.48642361111</v>
      </c>
      <c r="B79" s="3" t="s">
        <v>112</v>
      </c>
      <c r="C79" s="2">
        <v>45221</v>
      </c>
      <c r="D79" s="3"/>
      <c r="E79" s="3"/>
      <c r="F79" s="3">
        <v>5</v>
      </c>
      <c r="G79" s="3">
        <v>3</v>
      </c>
      <c r="H79" s="3"/>
      <c r="I79" s="3"/>
      <c r="J79" s="3"/>
      <c r="K79" s="3"/>
      <c r="L79">
        <f t="shared" si="13"/>
        <v>0</v>
      </c>
      <c r="M79">
        <f t="shared" si="11"/>
        <v>0</v>
      </c>
      <c r="N79">
        <f t="shared" si="12"/>
        <v>200</v>
      </c>
      <c r="O79">
        <f t="shared" si="10"/>
        <v>0</v>
      </c>
      <c r="P79">
        <f>_xlfn.ISOWEEKNUM(RPE[[#This Row],[Date]])</f>
        <v>42</v>
      </c>
      <c r="Q79">
        <f>YEAR(RPE[[#This Row],[Date]])</f>
        <v>2023</v>
      </c>
    </row>
    <row r="80" spans="1:17" x14ac:dyDescent="0.2">
      <c r="A80" s="1">
        <v>45222.487870370373</v>
      </c>
      <c r="B80" s="3" t="s">
        <v>77</v>
      </c>
      <c r="C80" s="2">
        <v>45221</v>
      </c>
      <c r="D80" s="3"/>
      <c r="E80" s="3"/>
      <c r="F80" s="3">
        <v>9</v>
      </c>
      <c r="G80" s="3">
        <v>1</v>
      </c>
      <c r="H80" s="3"/>
      <c r="I80" s="3"/>
      <c r="J80" s="3"/>
      <c r="K80" s="3"/>
      <c r="L80">
        <f t="shared" si="13"/>
        <v>0</v>
      </c>
      <c r="M80">
        <f t="shared" si="11"/>
        <v>0</v>
      </c>
      <c r="N80">
        <f t="shared" si="12"/>
        <v>360</v>
      </c>
      <c r="O80">
        <f t="shared" si="10"/>
        <v>0</v>
      </c>
      <c r="P80">
        <f>_xlfn.ISOWEEKNUM(RPE[[#This Row],[Date]])</f>
        <v>42</v>
      </c>
      <c r="Q80">
        <f>YEAR(RPE[[#This Row],[Date]])</f>
        <v>2023</v>
      </c>
    </row>
    <row r="81" spans="1:17" x14ac:dyDescent="0.2">
      <c r="A81" s="1">
        <v>45222.49050925926</v>
      </c>
      <c r="B81" s="3" t="s">
        <v>211</v>
      </c>
      <c r="C81" s="2">
        <v>45221</v>
      </c>
      <c r="D81" s="3"/>
      <c r="E81" s="3"/>
      <c r="F81" s="3">
        <v>6</v>
      </c>
      <c r="G81" s="3">
        <v>3</v>
      </c>
      <c r="H81" s="3"/>
      <c r="I81" s="3"/>
      <c r="J81" s="3"/>
      <c r="K81" s="3"/>
      <c r="L81">
        <f t="shared" si="13"/>
        <v>0</v>
      </c>
      <c r="M81">
        <f t="shared" si="11"/>
        <v>0</v>
      </c>
      <c r="N81">
        <f t="shared" si="12"/>
        <v>240</v>
      </c>
      <c r="O81">
        <f t="shared" si="10"/>
        <v>0</v>
      </c>
      <c r="P81">
        <f>_xlfn.ISOWEEKNUM(RPE[[#This Row],[Date]])</f>
        <v>42</v>
      </c>
      <c r="Q81">
        <f>YEAR(RPE[[#This Row],[Date]])</f>
        <v>2023</v>
      </c>
    </row>
    <row r="82" spans="1:17" x14ac:dyDescent="0.2">
      <c r="A82" s="1">
        <v>45222.494155092594</v>
      </c>
      <c r="B82" s="3" t="s">
        <v>167</v>
      </c>
      <c r="C82" s="2">
        <v>45221</v>
      </c>
      <c r="D82" s="3"/>
      <c r="E82" s="3"/>
      <c r="F82" s="3">
        <v>9</v>
      </c>
      <c r="G82" s="3">
        <v>3</v>
      </c>
      <c r="H82" s="3"/>
      <c r="I82" s="3"/>
      <c r="J82" s="3"/>
      <c r="K82" s="3"/>
      <c r="L82">
        <f t="shared" si="13"/>
        <v>0</v>
      </c>
      <c r="M82">
        <f t="shared" si="11"/>
        <v>0</v>
      </c>
      <c r="N82">
        <f t="shared" si="12"/>
        <v>360</v>
      </c>
      <c r="O82">
        <f t="shared" si="10"/>
        <v>0</v>
      </c>
      <c r="P82">
        <f>_xlfn.ISOWEEKNUM(RPE[[#This Row],[Date]])</f>
        <v>42</v>
      </c>
      <c r="Q82">
        <f>YEAR(RPE[[#This Row],[Date]])</f>
        <v>2023</v>
      </c>
    </row>
    <row r="83" spans="1:17" x14ac:dyDescent="0.2">
      <c r="A83" s="1">
        <v>45222.503333333334</v>
      </c>
      <c r="B83" s="3" t="s">
        <v>88</v>
      </c>
      <c r="C83" s="2">
        <v>45221</v>
      </c>
      <c r="D83" s="3"/>
      <c r="E83" s="3"/>
      <c r="F83" s="3">
        <v>6</v>
      </c>
      <c r="G83" s="3">
        <v>2</v>
      </c>
      <c r="H83" s="3"/>
      <c r="I83" s="3"/>
      <c r="J83" s="3"/>
      <c r="K83" s="3"/>
      <c r="L83">
        <f t="shared" si="13"/>
        <v>0</v>
      </c>
      <c r="M83">
        <f t="shared" si="11"/>
        <v>0</v>
      </c>
      <c r="N83">
        <f t="shared" si="12"/>
        <v>240</v>
      </c>
      <c r="O83">
        <f t="shared" si="10"/>
        <v>0</v>
      </c>
      <c r="P83">
        <f>_xlfn.ISOWEEKNUM(RPE[[#This Row],[Date]])</f>
        <v>42</v>
      </c>
      <c r="Q83">
        <f>YEAR(RPE[[#This Row],[Date]])</f>
        <v>2023</v>
      </c>
    </row>
    <row r="84" spans="1:17" x14ac:dyDescent="0.2">
      <c r="A84" s="1">
        <v>45230.918402777781</v>
      </c>
      <c r="B84" s="3" t="s">
        <v>107</v>
      </c>
      <c r="C84" s="2">
        <v>45230</v>
      </c>
      <c r="D84" s="3">
        <v>6</v>
      </c>
      <c r="E84" s="3">
        <v>7</v>
      </c>
      <c r="F84" s="3"/>
      <c r="G84" s="3">
        <v>3</v>
      </c>
      <c r="H84" s="3" t="s">
        <v>673</v>
      </c>
      <c r="I84" s="3"/>
      <c r="J84" s="3"/>
      <c r="K84" s="3"/>
      <c r="L84" s="3">
        <v>360</v>
      </c>
      <c r="M84" s="3">
        <v>560</v>
      </c>
      <c r="N84" s="3">
        <v>0</v>
      </c>
      <c r="O84" s="3">
        <v>920</v>
      </c>
      <c r="P84">
        <f>_xlfn.ISOWEEKNUM(RPE[[#This Row],[Date]])</f>
        <v>44</v>
      </c>
      <c r="Q84">
        <f>YEAR(RPE[[#This Row],[Date]])</f>
        <v>2023</v>
      </c>
    </row>
    <row r="85" spans="1:17" x14ac:dyDescent="0.2">
      <c r="A85" s="1">
        <v>45231.568078703705</v>
      </c>
      <c r="B85" s="3" t="s">
        <v>106</v>
      </c>
      <c r="C85" s="2">
        <v>45230</v>
      </c>
      <c r="D85" s="3">
        <v>6</v>
      </c>
      <c r="E85" s="3">
        <v>5</v>
      </c>
      <c r="F85" s="3"/>
      <c r="G85" s="3">
        <v>3</v>
      </c>
      <c r="H85" s="3"/>
      <c r="I85" s="3"/>
      <c r="J85" s="3"/>
      <c r="K85" s="3"/>
      <c r="L85" s="3">
        <v>360</v>
      </c>
      <c r="M85" s="3">
        <v>400</v>
      </c>
      <c r="N85" s="3">
        <v>0</v>
      </c>
      <c r="O85" s="3">
        <v>760</v>
      </c>
      <c r="P85">
        <f>_xlfn.ISOWEEKNUM(RPE[[#This Row],[Date]])</f>
        <v>44</v>
      </c>
      <c r="Q85">
        <f>YEAR(RPE[[#This Row],[Date]])</f>
        <v>2023</v>
      </c>
    </row>
    <row r="86" spans="1:17" x14ac:dyDescent="0.2">
      <c r="A86" s="1">
        <v>45231.568726851852</v>
      </c>
      <c r="B86" s="3" t="s">
        <v>106</v>
      </c>
      <c r="C86" s="2">
        <v>45231</v>
      </c>
      <c r="D86" s="3">
        <v>6</v>
      </c>
      <c r="E86" s="3">
        <v>4</v>
      </c>
      <c r="F86" s="3"/>
      <c r="G86" s="3">
        <v>3</v>
      </c>
      <c r="H86" s="3"/>
      <c r="I86" s="3"/>
      <c r="J86" s="3"/>
      <c r="K86" s="3"/>
      <c r="L86" s="3">
        <v>360</v>
      </c>
      <c r="M86" s="3">
        <v>310</v>
      </c>
      <c r="N86" s="3">
        <v>0</v>
      </c>
      <c r="O86" s="3">
        <v>670</v>
      </c>
      <c r="P86">
        <f>_xlfn.ISOWEEKNUM(RPE[[#This Row],[Date]])</f>
        <v>44</v>
      </c>
      <c r="Q86">
        <f>YEAR(RPE[[#This Row],[Date]])</f>
        <v>2023</v>
      </c>
    </row>
    <row r="87" spans="1:17" x14ac:dyDescent="0.2">
      <c r="A87" s="1">
        <v>45231.75439814815</v>
      </c>
      <c r="B87" s="3" t="s">
        <v>107</v>
      </c>
      <c r="C87" s="2">
        <v>45231</v>
      </c>
      <c r="D87" s="3">
        <v>5</v>
      </c>
      <c r="E87" s="3">
        <v>6</v>
      </c>
      <c r="F87" s="3"/>
      <c r="G87" s="3">
        <v>3</v>
      </c>
      <c r="H87" s="3"/>
      <c r="I87" s="3"/>
      <c r="J87" s="3"/>
      <c r="K87" s="3"/>
      <c r="L87" s="3">
        <v>300</v>
      </c>
      <c r="M87" s="3">
        <v>465</v>
      </c>
      <c r="N87" s="3">
        <v>0</v>
      </c>
      <c r="O87" s="3">
        <v>765</v>
      </c>
      <c r="P87">
        <f>_xlfn.ISOWEEKNUM(RPE[[#This Row],[Date]])</f>
        <v>44</v>
      </c>
      <c r="Q87">
        <f>YEAR(RPE[[#This Row],[Date]])</f>
        <v>2023</v>
      </c>
    </row>
    <row r="88" spans="1:17" x14ac:dyDescent="0.2">
      <c r="A88" s="1">
        <v>45231.810347222221</v>
      </c>
      <c r="B88" s="3" t="s">
        <v>313</v>
      </c>
      <c r="C88" s="2">
        <v>45230</v>
      </c>
      <c r="D88" s="3">
        <v>6</v>
      </c>
      <c r="E88" s="3">
        <v>6</v>
      </c>
      <c r="F88" s="3"/>
      <c r="G88" s="3">
        <v>3</v>
      </c>
      <c r="H88" s="3"/>
      <c r="I88" s="3"/>
      <c r="J88" s="3"/>
      <c r="K88" s="3"/>
      <c r="L88" s="3">
        <v>360</v>
      </c>
      <c r="M88" s="3">
        <v>480</v>
      </c>
      <c r="N88" s="3">
        <v>0</v>
      </c>
      <c r="O88" s="3">
        <v>840</v>
      </c>
      <c r="P88">
        <f>_xlfn.ISOWEEKNUM(RPE[[#This Row],[Date]])</f>
        <v>44</v>
      </c>
      <c r="Q88">
        <f>YEAR(RPE[[#This Row],[Date]])</f>
        <v>2023</v>
      </c>
    </row>
    <row r="89" spans="1:17" x14ac:dyDescent="0.2">
      <c r="A89" s="1">
        <v>45231.81040509259</v>
      </c>
      <c r="B89" s="3" t="s">
        <v>112</v>
      </c>
      <c r="C89" s="2">
        <v>45231</v>
      </c>
      <c r="D89" s="3">
        <v>5</v>
      </c>
      <c r="E89" s="3">
        <v>5</v>
      </c>
      <c r="F89" s="3"/>
      <c r="G89" s="3">
        <v>1</v>
      </c>
      <c r="H89" s="3"/>
      <c r="I89" s="3"/>
      <c r="J89" s="3"/>
      <c r="K89" s="3"/>
      <c r="L89" s="3">
        <v>300</v>
      </c>
      <c r="M89" s="3">
        <v>387.5</v>
      </c>
      <c r="N89" s="3">
        <v>0</v>
      </c>
      <c r="O89" s="3">
        <v>687.5</v>
      </c>
      <c r="P89">
        <f>_xlfn.ISOWEEKNUM(RPE[[#This Row],[Date]])</f>
        <v>44</v>
      </c>
      <c r="Q89">
        <f>YEAR(RPE[[#This Row],[Date]])</f>
        <v>2023</v>
      </c>
    </row>
    <row r="90" spans="1:17" x14ac:dyDescent="0.2">
      <c r="A90" s="1">
        <v>45231.810578703706</v>
      </c>
      <c r="B90" s="3" t="s">
        <v>93</v>
      </c>
      <c r="C90" s="2">
        <v>45230</v>
      </c>
      <c r="D90" s="3">
        <v>7</v>
      </c>
      <c r="E90" s="3">
        <v>6</v>
      </c>
      <c r="F90" s="3"/>
      <c r="G90" s="3">
        <v>3</v>
      </c>
      <c r="H90" s="3"/>
      <c r="I90" s="3"/>
      <c r="J90" s="3"/>
      <c r="K90" s="3"/>
      <c r="L90" s="3">
        <v>420</v>
      </c>
      <c r="M90" s="3">
        <v>480</v>
      </c>
      <c r="N90" s="3">
        <v>0</v>
      </c>
      <c r="O90" s="3">
        <v>900</v>
      </c>
      <c r="P90">
        <f>_xlfn.ISOWEEKNUM(RPE[[#This Row],[Date]])</f>
        <v>44</v>
      </c>
      <c r="Q90">
        <f>YEAR(RPE[[#This Row],[Date]])</f>
        <v>2023</v>
      </c>
    </row>
    <row r="91" spans="1:17" x14ac:dyDescent="0.2">
      <c r="A91" s="1">
        <v>45231.810706018521</v>
      </c>
      <c r="B91" s="3" t="s">
        <v>112</v>
      </c>
      <c r="C91" s="2">
        <v>45230</v>
      </c>
      <c r="D91" s="3">
        <v>5</v>
      </c>
      <c r="E91" s="3">
        <v>5</v>
      </c>
      <c r="F91" s="3"/>
      <c r="G91" s="3">
        <v>3</v>
      </c>
      <c r="H91" s="3"/>
      <c r="I91" s="3"/>
      <c r="J91" s="3"/>
      <c r="K91" s="3"/>
      <c r="L91" s="3">
        <v>300</v>
      </c>
      <c r="M91" s="3">
        <v>400</v>
      </c>
      <c r="N91" s="3">
        <v>0</v>
      </c>
      <c r="O91" s="3">
        <v>700</v>
      </c>
      <c r="P91">
        <f>_xlfn.ISOWEEKNUM(RPE[[#This Row],[Date]])</f>
        <v>44</v>
      </c>
      <c r="Q91">
        <f>YEAR(RPE[[#This Row],[Date]])</f>
        <v>2023</v>
      </c>
    </row>
    <row r="92" spans="1:17" x14ac:dyDescent="0.2">
      <c r="A92" s="1">
        <v>45231.81077546296</v>
      </c>
      <c r="B92" s="3" t="s">
        <v>313</v>
      </c>
      <c r="C92" s="2">
        <v>45231</v>
      </c>
      <c r="D92" s="3">
        <v>6</v>
      </c>
      <c r="E92" s="3">
        <v>7</v>
      </c>
      <c r="F92" s="3"/>
      <c r="G92" s="3">
        <v>3</v>
      </c>
      <c r="H92" s="3"/>
      <c r="I92" s="3"/>
      <c r="J92" s="3"/>
      <c r="K92" s="3"/>
      <c r="L92" s="3">
        <v>360</v>
      </c>
      <c r="M92" s="3">
        <v>542.5</v>
      </c>
      <c r="N92" s="3">
        <v>0</v>
      </c>
      <c r="O92" s="3">
        <v>902.5</v>
      </c>
      <c r="P92">
        <f>_xlfn.ISOWEEKNUM(RPE[[#This Row],[Date]])</f>
        <v>44</v>
      </c>
      <c r="Q92">
        <f>YEAR(RPE[[#This Row],[Date]])</f>
        <v>2023</v>
      </c>
    </row>
    <row r="93" spans="1:17" x14ac:dyDescent="0.2">
      <c r="A93" s="1">
        <v>45231.811307870368</v>
      </c>
      <c r="B93" s="3" t="s">
        <v>76</v>
      </c>
      <c r="C93" s="2">
        <v>45231</v>
      </c>
      <c r="D93" s="3">
        <v>5</v>
      </c>
      <c r="E93" s="3">
        <v>5</v>
      </c>
      <c r="F93" s="3"/>
      <c r="G93" s="3">
        <v>2</v>
      </c>
      <c r="H93" s="3"/>
      <c r="I93" s="3"/>
      <c r="J93" s="3"/>
      <c r="K93" s="3"/>
      <c r="L93" s="3">
        <v>300</v>
      </c>
      <c r="M93" s="3">
        <v>387.5</v>
      </c>
      <c r="N93" s="3">
        <v>0</v>
      </c>
      <c r="O93" s="3">
        <v>687.5</v>
      </c>
      <c r="P93">
        <f>_xlfn.ISOWEEKNUM(RPE[[#This Row],[Date]])</f>
        <v>44</v>
      </c>
      <c r="Q93">
        <f>YEAR(RPE[[#This Row],[Date]])</f>
        <v>2023</v>
      </c>
    </row>
    <row r="94" spans="1:17" x14ac:dyDescent="0.2">
      <c r="A94" s="1">
        <v>45231.811388888891</v>
      </c>
      <c r="B94" s="3" t="s">
        <v>93</v>
      </c>
      <c r="C94" s="2">
        <v>45231</v>
      </c>
      <c r="D94" s="3">
        <v>4</v>
      </c>
      <c r="E94" s="3">
        <v>5</v>
      </c>
      <c r="F94" s="3"/>
      <c r="G94" s="3">
        <v>3</v>
      </c>
      <c r="H94" s="3"/>
      <c r="I94" s="3"/>
      <c r="J94" s="3"/>
      <c r="K94" s="3"/>
      <c r="L94" s="3">
        <v>240</v>
      </c>
      <c r="M94" s="3">
        <v>387.5</v>
      </c>
      <c r="N94" s="3">
        <v>0</v>
      </c>
      <c r="O94" s="3">
        <v>627.5</v>
      </c>
      <c r="P94">
        <f>_xlfn.ISOWEEKNUM(RPE[[#This Row],[Date]])</f>
        <v>44</v>
      </c>
      <c r="Q94">
        <f>YEAR(RPE[[#This Row],[Date]])</f>
        <v>2023</v>
      </c>
    </row>
    <row r="95" spans="1:17" x14ac:dyDescent="0.2">
      <c r="A95" s="1">
        <v>45231.813784722224</v>
      </c>
      <c r="B95" s="3" t="s">
        <v>211</v>
      </c>
      <c r="C95" s="2">
        <v>45231</v>
      </c>
      <c r="D95" s="3">
        <v>6</v>
      </c>
      <c r="E95" s="3">
        <v>5</v>
      </c>
      <c r="F95" s="3"/>
      <c r="G95" s="3">
        <v>1</v>
      </c>
      <c r="H95" s="3"/>
      <c r="I95" s="3"/>
      <c r="J95" s="3"/>
      <c r="K95" s="3"/>
      <c r="L95" s="3">
        <v>360</v>
      </c>
      <c r="M95" s="3">
        <v>387.5</v>
      </c>
      <c r="N95" s="3">
        <v>0</v>
      </c>
      <c r="O95" s="3">
        <v>747.5</v>
      </c>
      <c r="P95">
        <f>_xlfn.ISOWEEKNUM(RPE[[#This Row],[Date]])</f>
        <v>44</v>
      </c>
      <c r="Q95">
        <f>YEAR(RPE[[#This Row],[Date]])</f>
        <v>2023</v>
      </c>
    </row>
    <row r="96" spans="1:17" x14ac:dyDescent="0.2">
      <c r="A96" s="1">
        <v>45231.826863425929</v>
      </c>
      <c r="B96" s="3" t="s">
        <v>77</v>
      </c>
      <c r="C96" s="2">
        <v>45231</v>
      </c>
      <c r="D96" s="3">
        <v>6</v>
      </c>
      <c r="E96" s="3">
        <v>6</v>
      </c>
      <c r="F96" s="3"/>
      <c r="G96" s="3">
        <v>3</v>
      </c>
      <c r="H96" s="3"/>
      <c r="I96" s="3"/>
      <c r="J96" s="3"/>
      <c r="K96" s="3"/>
      <c r="L96" s="3">
        <v>360</v>
      </c>
      <c r="M96" s="3">
        <v>465</v>
      </c>
      <c r="N96" s="3">
        <v>0</v>
      </c>
      <c r="O96" s="3">
        <v>825</v>
      </c>
      <c r="P96">
        <f>_xlfn.ISOWEEKNUM(RPE[[#This Row],[Date]])</f>
        <v>44</v>
      </c>
      <c r="Q96">
        <f>YEAR(RPE[[#This Row],[Date]])</f>
        <v>2023</v>
      </c>
    </row>
    <row r="97" spans="1:17" x14ac:dyDescent="0.2">
      <c r="A97" s="1">
        <v>45231.855208333334</v>
      </c>
      <c r="B97" s="3" t="s">
        <v>86</v>
      </c>
      <c r="C97" s="2">
        <v>45230</v>
      </c>
      <c r="D97" s="3">
        <v>7</v>
      </c>
      <c r="E97" s="3">
        <v>6</v>
      </c>
      <c r="F97" s="3"/>
      <c r="G97" s="3">
        <v>3</v>
      </c>
      <c r="H97" s="3"/>
      <c r="I97" s="3"/>
      <c r="J97" s="3"/>
      <c r="K97" s="3"/>
      <c r="L97" s="3">
        <v>420</v>
      </c>
      <c r="M97" s="3">
        <v>480</v>
      </c>
      <c r="N97" s="3">
        <v>0</v>
      </c>
      <c r="O97" s="3">
        <v>900</v>
      </c>
      <c r="P97">
        <f>_xlfn.ISOWEEKNUM(RPE[[#This Row],[Date]])</f>
        <v>44</v>
      </c>
      <c r="Q97">
        <f>YEAR(RPE[[#This Row],[Date]])</f>
        <v>2023</v>
      </c>
    </row>
    <row r="98" spans="1:17" x14ac:dyDescent="0.2">
      <c r="A98" s="1">
        <v>45231.85597222222</v>
      </c>
      <c r="B98" s="3" t="s">
        <v>86</v>
      </c>
      <c r="C98" s="2">
        <v>45231</v>
      </c>
      <c r="D98" s="3">
        <v>7</v>
      </c>
      <c r="E98" s="3">
        <v>6</v>
      </c>
      <c r="F98" s="3"/>
      <c r="G98" s="3">
        <v>3</v>
      </c>
      <c r="H98" s="3"/>
      <c r="I98" s="3"/>
      <c r="J98" s="3"/>
      <c r="K98" s="3"/>
      <c r="L98" s="3">
        <v>420</v>
      </c>
      <c r="M98" s="3">
        <v>465</v>
      </c>
      <c r="N98" s="3">
        <v>0</v>
      </c>
      <c r="O98" s="3">
        <v>885</v>
      </c>
      <c r="P98">
        <f>_xlfn.ISOWEEKNUM(RPE[[#This Row],[Date]])</f>
        <v>44</v>
      </c>
      <c r="Q98">
        <f>YEAR(RPE[[#This Row],[Date]])</f>
        <v>2023</v>
      </c>
    </row>
    <row r="99" spans="1:17" x14ac:dyDescent="0.2">
      <c r="A99" s="1">
        <v>45233.940405092595</v>
      </c>
      <c r="B99" s="3" t="s">
        <v>107</v>
      </c>
      <c r="C99" s="2">
        <v>45233</v>
      </c>
      <c r="D99" s="3">
        <v>3</v>
      </c>
      <c r="E99" s="3">
        <v>5</v>
      </c>
      <c r="F99" s="3"/>
      <c r="G99" s="3">
        <v>3</v>
      </c>
      <c r="H99" s="3"/>
      <c r="I99" s="3"/>
      <c r="J99" s="3"/>
      <c r="K99" s="3"/>
      <c r="L99" s="3">
        <v>135</v>
      </c>
      <c r="M99" s="3">
        <v>320</v>
      </c>
      <c r="N99" s="3">
        <v>0</v>
      </c>
      <c r="O99" s="3">
        <v>455</v>
      </c>
      <c r="P99">
        <f>_xlfn.ISOWEEKNUM(RPE[[#This Row],[Date]])</f>
        <v>44</v>
      </c>
      <c r="Q99">
        <f>YEAR(RPE[[#This Row],[Date]])</f>
        <v>2023</v>
      </c>
    </row>
    <row r="100" spans="1:17" x14ac:dyDescent="0.2">
      <c r="A100" s="1">
        <v>45234.538414351853</v>
      </c>
      <c r="B100" s="3" t="s">
        <v>106</v>
      </c>
      <c r="C100" s="2">
        <v>45233</v>
      </c>
      <c r="D100" s="3">
        <v>4</v>
      </c>
      <c r="E100" s="3">
        <v>5</v>
      </c>
      <c r="F100" s="3"/>
      <c r="G100" s="3">
        <v>3</v>
      </c>
      <c r="H100" s="3"/>
      <c r="I100" s="3"/>
      <c r="J100" s="3"/>
      <c r="K100" s="3"/>
      <c r="L100" s="3">
        <v>180</v>
      </c>
      <c r="M100" s="3">
        <v>320</v>
      </c>
      <c r="N100" s="3">
        <v>0</v>
      </c>
      <c r="O100" s="3">
        <v>500</v>
      </c>
      <c r="P100">
        <f>_xlfn.ISOWEEKNUM(RPE[[#This Row],[Date]])</f>
        <v>44</v>
      </c>
      <c r="Q100">
        <f>YEAR(RPE[[#This Row],[Date]])</f>
        <v>2023</v>
      </c>
    </row>
    <row r="101" spans="1:17" x14ac:dyDescent="0.2">
      <c r="A101" s="1">
        <v>45236.354571759257</v>
      </c>
      <c r="B101" s="3" t="s">
        <v>211</v>
      </c>
      <c r="C101" s="2">
        <v>45235</v>
      </c>
      <c r="D101" s="3"/>
      <c r="E101" s="3"/>
      <c r="F101" s="3">
        <v>6</v>
      </c>
      <c r="G101" s="3">
        <v>3</v>
      </c>
      <c r="H101" s="3"/>
      <c r="I101" s="3"/>
      <c r="J101" s="3"/>
      <c r="K101" s="3"/>
      <c r="L101" s="3">
        <v>0</v>
      </c>
      <c r="M101" s="3">
        <v>0</v>
      </c>
      <c r="N101" s="3">
        <v>360</v>
      </c>
      <c r="O101" s="3">
        <v>0</v>
      </c>
      <c r="P101">
        <f>_xlfn.ISOWEEKNUM(RPE[[#This Row],[Date]])</f>
        <v>44</v>
      </c>
      <c r="Q101">
        <f>YEAR(RPE[[#This Row],[Date]])</f>
        <v>2023</v>
      </c>
    </row>
    <row r="102" spans="1:17" x14ac:dyDescent="0.2">
      <c r="A102" s="1">
        <v>45236.377476851849</v>
      </c>
      <c r="B102" s="3" t="s">
        <v>106</v>
      </c>
      <c r="C102" s="2">
        <v>45235</v>
      </c>
      <c r="D102" s="3"/>
      <c r="E102" s="3"/>
      <c r="F102" s="3">
        <v>4</v>
      </c>
      <c r="G102" s="3">
        <v>3</v>
      </c>
      <c r="H102" s="3"/>
      <c r="I102" s="3"/>
      <c r="J102" s="3"/>
      <c r="K102" s="3"/>
      <c r="L102" s="3">
        <v>0</v>
      </c>
      <c r="M102" s="3">
        <v>0</v>
      </c>
      <c r="N102" s="3">
        <v>104</v>
      </c>
      <c r="O102" s="3">
        <v>0</v>
      </c>
      <c r="P102">
        <f>_xlfn.ISOWEEKNUM(RPE[[#This Row],[Date]])</f>
        <v>44</v>
      </c>
      <c r="Q102">
        <f>YEAR(RPE[[#This Row],[Date]])</f>
        <v>2023</v>
      </c>
    </row>
    <row r="103" spans="1:17" x14ac:dyDescent="0.2">
      <c r="A103" s="1">
        <v>45236.391979166663</v>
      </c>
      <c r="B103" s="3" t="s">
        <v>93</v>
      </c>
      <c r="C103" s="2">
        <v>45235</v>
      </c>
      <c r="D103" s="3"/>
      <c r="E103" s="3"/>
      <c r="F103" s="3">
        <v>8</v>
      </c>
      <c r="G103" s="3">
        <v>3</v>
      </c>
      <c r="H103" s="3"/>
      <c r="I103" s="3"/>
      <c r="J103" s="3"/>
      <c r="K103" s="3"/>
      <c r="L103" s="3">
        <v>0</v>
      </c>
      <c r="M103" s="3">
        <v>0</v>
      </c>
      <c r="N103" s="3">
        <v>680</v>
      </c>
      <c r="O103" s="3">
        <v>0</v>
      </c>
      <c r="P103">
        <f>_xlfn.ISOWEEKNUM(RPE[[#This Row],[Date]])</f>
        <v>44</v>
      </c>
      <c r="Q103">
        <f>YEAR(RPE[[#This Row],[Date]])</f>
        <v>2023</v>
      </c>
    </row>
    <row r="104" spans="1:17" x14ac:dyDescent="0.2">
      <c r="A104" s="1">
        <v>45236.414780092593</v>
      </c>
      <c r="B104" s="3" t="s">
        <v>86</v>
      </c>
      <c r="C104" s="2">
        <v>45235</v>
      </c>
      <c r="D104" s="3"/>
      <c r="E104" s="3"/>
      <c r="F104" s="3">
        <v>9</v>
      </c>
      <c r="G104" s="3">
        <v>3</v>
      </c>
      <c r="H104" s="3"/>
      <c r="I104" s="3"/>
      <c r="J104" s="3"/>
      <c r="K104" s="3"/>
      <c r="L104" s="3">
        <v>0</v>
      </c>
      <c r="M104" s="3">
        <v>0</v>
      </c>
      <c r="N104" s="3">
        <v>765</v>
      </c>
      <c r="O104" s="3">
        <v>0</v>
      </c>
      <c r="P104">
        <f>_xlfn.ISOWEEKNUM(RPE[[#This Row],[Date]])</f>
        <v>44</v>
      </c>
      <c r="Q104">
        <f>YEAR(RPE[[#This Row],[Date]])</f>
        <v>2023</v>
      </c>
    </row>
    <row r="105" spans="1:17" x14ac:dyDescent="0.2">
      <c r="A105" s="1">
        <v>45236.449988425928</v>
      </c>
      <c r="B105" s="3" t="s">
        <v>233</v>
      </c>
      <c r="C105" s="2">
        <v>45235</v>
      </c>
      <c r="D105" s="3"/>
      <c r="E105" s="3"/>
      <c r="F105" s="3">
        <v>8</v>
      </c>
      <c r="G105" s="3">
        <v>3</v>
      </c>
      <c r="H105" s="3"/>
      <c r="I105" s="3"/>
      <c r="J105" s="3"/>
      <c r="K105" s="3"/>
      <c r="L105" s="3">
        <v>0</v>
      </c>
      <c r="M105" s="3">
        <v>0</v>
      </c>
      <c r="N105" s="3">
        <v>680</v>
      </c>
      <c r="O105" s="3">
        <v>0</v>
      </c>
      <c r="P105">
        <f>_xlfn.ISOWEEKNUM(RPE[[#This Row],[Date]])</f>
        <v>44</v>
      </c>
      <c r="Q105">
        <f>YEAR(RPE[[#This Row],[Date]])</f>
        <v>2023</v>
      </c>
    </row>
    <row r="106" spans="1:17" x14ac:dyDescent="0.2">
      <c r="A106" s="1">
        <v>45236.450578703705</v>
      </c>
      <c r="B106" s="3" t="s">
        <v>121</v>
      </c>
      <c r="C106" s="2">
        <v>45235</v>
      </c>
      <c r="D106" s="3"/>
      <c r="E106" s="3"/>
      <c r="F106" s="3">
        <v>9</v>
      </c>
      <c r="G106" s="3">
        <v>3</v>
      </c>
      <c r="H106" s="3"/>
      <c r="I106" s="3"/>
      <c r="J106" s="3"/>
      <c r="K106" s="3"/>
      <c r="L106" s="3">
        <v>0</v>
      </c>
      <c r="M106" s="3">
        <v>0</v>
      </c>
      <c r="N106" s="3">
        <v>765</v>
      </c>
      <c r="O106" s="3">
        <v>0</v>
      </c>
      <c r="P106">
        <f>_xlfn.ISOWEEKNUM(RPE[[#This Row],[Date]])</f>
        <v>44</v>
      </c>
      <c r="Q106">
        <f>YEAR(RPE[[#This Row],[Date]])</f>
        <v>2023</v>
      </c>
    </row>
    <row r="107" spans="1:17" x14ac:dyDescent="0.2">
      <c r="A107" s="1">
        <v>45236.4528125</v>
      </c>
      <c r="B107" s="3" t="s">
        <v>107</v>
      </c>
      <c r="C107" s="2">
        <v>45235</v>
      </c>
      <c r="D107" s="3"/>
      <c r="E107" s="3"/>
      <c r="F107" s="3">
        <v>7</v>
      </c>
      <c r="G107" s="3">
        <v>3</v>
      </c>
      <c r="H107" s="3" t="s">
        <v>674</v>
      </c>
      <c r="I107" s="3"/>
      <c r="J107" s="3"/>
      <c r="K107" s="3"/>
      <c r="L107" s="3">
        <v>0</v>
      </c>
      <c r="M107" s="3">
        <v>0</v>
      </c>
      <c r="N107" s="3">
        <v>84</v>
      </c>
      <c r="O107" s="3">
        <v>0</v>
      </c>
      <c r="P107">
        <f>_xlfn.ISOWEEKNUM(RPE[[#This Row],[Date]])</f>
        <v>44</v>
      </c>
      <c r="Q107">
        <f>YEAR(RPE[[#This Row],[Date]])</f>
        <v>2023</v>
      </c>
    </row>
    <row r="108" spans="1:17" x14ac:dyDescent="0.2">
      <c r="A108" s="1">
        <v>45237.941145833334</v>
      </c>
      <c r="B108" s="3" t="s">
        <v>107</v>
      </c>
      <c r="C108" s="2">
        <v>45237</v>
      </c>
      <c r="D108" s="3"/>
      <c r="E108" s="3">
        <v>5</v>
      </c>
      <c r="F108" s="3"/>
      <c r="G108" s="3">
        <v>3</v>
      </c>
      <c r="H108" s="3"/>
      <c r="I108" s="3"/>
      <c r="J108" s="3"/>
      <c r="K108" s="3"/>
      <c r="L108" s="3">
        <v>0</v>
      </c>
      <c r="M108" s="3">
        <v>380</v>
      </c>
      <c r="N108" s="3">
        <v>0</v>
      </c>
      <c r="O108" s="3">
        <v>380</v>
      </c>
      <c r="P108">
        <f>_xlfn.ISOWEEKNUM(RPE[[#This Row],[Date]])</f>
        <v>45</v>
      </c>
      <c r="Q108">
        <f>YEAR(RPE[[#This Row],[Date]])</f>
        <v>2023</v>
      </c>
    </row>
    <row r="109" spans="1:17" x14ac:dyDescent="0.2">
      <c r="A109" s="1">
        <v>45237.967789351853</v>
      </c>
      <c r="B109" s="3" t="s">
        <v>121</v>
      </c>
      <c r="C109" s="2">
        <v>45237</v>
      </c>
      <c r="D109" s="3">
        <v>5</v>
      </c>
      <c r="E109" s="3">
        <v>8</v>
      </c>
      <c r="F109" s="3"/>
      <c r="G109" s="3">
        <v>3</v>
      </c>
      <c r="H109" s="3"/>
      <c r="I109" s="3"/>
      <c r="J109" s="3"/>
      <c r="K109" s="3"/>
      <c r="L109" s="3">
        <v>300</v>
      </c>
      <c r="M109" s="3">
        <v>608</v>
      </c>
      <c r="N109" s="3">
        <v>0</v>
      </c>
      <c r="O109" s="3">
        <v>908</v>
      </c>
      <c r="P109">
        <f>_xlfn.ISOWEEKNUM(RPE[[#This Row],[Date]])</f>
        <v>45</v>
      </c>
      <c r="Q109">
        <f>YEAR(RPE[[#This Row],[Date]])</f>
        <v>2023</v>
      </c>
    </row>
    <row r="110" spans="1:17" x14ac:dyDescent="0.2">
      <c r="A110" s="1">
        <v>45238.32508101852</v>
      </c>
      <c r="B110" s="3" t="s">
        <v>131</v>
      </c>
      <c r="C110" s="2">
        <v>45237</v>
      </c>
      <c r="D110" s="3">
        <v>7</v>
      </c>
      <c r="E110" s="3">
        <v>7</v>
      </c>
      <c r="F110" s="3"/>
      <c r="G110" s="3">
        <v>3</v>
      </c>
      <c r="H110" s="3" t="s">
        <v>675</v>
      </c>
      <c r="I110" s="3"/>
      <c r="J110" s="3"/>
      <c r="K110" s="3"/>
      <c r="L110" s="3">
        <v>420</v>
      </c>
      <c r="M110" s="3">
        <v>532</v>
      </c>
      <c r="N110" s="3">
        <v>0</v>
      </c>
      <c r="O110" s="3">
        <v>952</v>
      </c>
      <c r="P110">
        <f>_xlfn.ISOWEEKNUM(RPE[[#This Row],[Date]])</f>
        <v>45</v>
      </c>
      <c r="Q110">
        <f>YEAR(RPE[[#This Row],[Date]])</f>
        <v>2023</v>
      </c>
    </row>
    <row r="111" spans="1:17" x14ac:dyDescent="0.2">
      <c r="A111" s="1">
        <v>45238.325196759259</v>
      </c>
      <c r="B111" s="3" t="s">
        <v>86</v>
      </c>
      <c r="C111" s="2">
        <v>45237</v>
      </c>
      <c r="D111" s="3"/>
      <c r="E111" s="3">
        <v>7</v>
      </c>
      <c r="F111" s="3"/>
      <c r="G111" s="3">
        <v>1</v>
      </c>
      <c r="H111" s="3" t="s">
        <v>676</v>
      </c>
      <c r="I111" s="3"/>
      <c r="J111" s="3"/>
      <c r="K111" s="3"/>
      <c r="L111" s="3">
        <v>0</v>
      </c>
      <c r="M111" s="3">
        <v>532</v>
      </c>
      <c r="N111" s="3">
        <v>0</v>
      </c>
      <c r="O111" s="3">
        <v>532</v>
      </c>
      <c r="P111">
        <f>_xlfn.ISOWEEKNUM(RPE[[#This Row],[Date]])</f>
        <v>45</v>
      </c>
      <c r="Q111">
        <f>YEAR(RPE[[#This Row],[Date]])</f>
        <v>2023</v>
      </c>
    </row>
    <row r="112" spans="1:17" x14ac:dyDescent="0.2">
      <c r="A112" s="1">
        <v>45238.334189814814</v>
      </c>
      <c r="B112" s="3" t="s">
        <v>93</v>
      </c>
      <c r="C112" s="2">
        <v>45237</v>
      </c>
      <c r="D112" s="3">
        <v>5</v>
      </c>
      <c r="E112" s="3">
        <v>6</v>
      </c>
      <c r="F112" s="3"/>
      <c r="G112" s="3">
        <v>3</v>
      </c>
      <c r="H112" s="3"/>
      <c r="I112" s="3"/>
      <c r="J112" s="3"/>
      <c r="K112" s="3"/>
      <c r="L112" s="3">
        <v>300</v>
      </c>
      <c r="M112" s="3">
        <v>456</v>
      </c>
      <c r="N112" s="3">
        <v>0</v>
      </c>
      <c r="O112" s="3">
        <v>756</v>
      </c>
      <c r="P112">
        <f>_xlfn.ISOWEEKNUM(RPE[[#This Row],[Date]])</f>
        <v>45</v>
      </c>
      <c r="Q112">
        <f>YEAR(RPE[[#This Row],[Date]])</f>
        <v>2023</v>
      </c>
    </row>
    <row r="113" spans="1:17" x14ac:dyDescent="0.2">
      <c r="A113" s="1">
        <v>45238.379583333335</v>
      </c>
      <c r="B113" s="3" t="s">
        <v>106</v>
      </c>
      <c r="C113" s="2">
        <v>45237</v>
      </c>
      <c r="D113" s="3">
        <v>6</v>
      </c>
      <c r="E113" s="3">
        <v>6</v>
      </c>
      <c r="F113" s="3"/>
      <c r="G113" s="3">
        <v>3</v>
      </c>
      <c r="H113" s="3"/>
      <c r="I113" s="3"/>
      <c r="J113" s="3"/>
      <c r="K113" s="3"/>
      <c r="L113" s="3">
        <v>360</v>
      </c>
      <c r="M113" s="3">
        <v>456</v>
      </c>
      <c r="N113" s="3">
        <v>0</v>
      </c>
      <c r="O113" s="3">
        <v>816</v>
      </c>
      <c r="P113">
        <f>_xlfn.ISOWEEKNUM(RPE[[#This Row],[Date]])</f>
        <v>45</v>
      </c>
      <c r="Q113">
        <f>YEAR(RPE[[#This Row],[Date]])</f>
        <v>2023</v>
      </c>
    </row>
    <row r="114" spans="1:17" x14ac:dyDescent="0.2">
      <c r="A114" s="1">
        <v>45238.418495370373</v>
      </c>
      <c r="B114" s="3" t="s">
        <v>142</v>
      </c>
      <c r="C114" s="2">
        <v>45237</v>
      </c>
      <c r="D114" s="3">
        <v>6</v>
      </c>
      <c r="E114" s="3">
        <v>5</v>
      </c>
      <c r="F114" s="3"/>
      <c r="G114" s="3">
        <v>3</v>
      </c>
      <c r="H114" s="3"/>
      <c r="I114" s="3"/>
      <c r="J114" s="3"/>
      <c r="K114" s="3"/>
      <c r="L114" s="3">
        <v>360</v>
      </c>
      <c r="M114" s="3">
        <v>380</v>
      </c>
      <c r="N114" s="3">
        <v>0</v>
      </c>
      <c r="O114" s="3">
        <v>740</v>
      </c>
      <c r="P114">
        <f>_xlfn.ISOWEEKNUM(RPE[[#This Row],[Date]])</f>
        <v>45</v>
      </c>
      <c r="Q114">
        <f>YEAR(RPE[[#This Row],[Date]])</f>
        <v>2023</v>
      </c>
    </row>
    <row r="115" spans="1:17" x14ac:dyDescent="0.2">
      <c r="A115" s="1">
        <v>45238.44059027778</v>
      </c>
      <c r="B115" s="3" t="s">
        <v>77</v>
      </c>
      <c r="C115" s="2">
        <v>45235</v>
      </c>
      <c r="D115" s="3"/>
      <c r="E115" s="3"/>
      <c r="F115" s="3">
        <v>8</v>
      </c>
      <c r="G115" s="3">
        <v>3</v>
      </c>
      <c r="H115" s="3"/>
      <c r="I115" s="3"/>
      <c r="J115" s="3"/>
      <c r="K115" s="3"/>
      <c r="L115" s="3">
        <v>0</v>
      </c>
      <c r="M115" s="3">
        <v>0</v>
      </c>
      <c r="N115" s="3">
        <v>352</v>
      </c>
      <c r="O115" s="3">
        <v>0</v>
      </c>
      <c r="P115">
        <f>_xlfn.ISOWEEKNUM(RPE[[#This Row],[Date]])</f>
        <v>44</v>
      </c>
      <c r="Q115">
        <f>YEAR(RPE[[#This Row],[Date]])</f>
        <v>2023</v>
      </c>
    </row>
    <row r="116" spans="1:17" x14ac:dyDescent="0.2">
      <c r="A116" s="1">
        <v>45238.440995370373</v>
      </c>
      <c r="B116" s="3" t="s">
        <v>77</v>
      </c>
      <c r="C116" s="2">
        <v>45237</v>
      </c>
      <c r="D116" s="3">
        <v>8</v>
      </c>
      <c r="E116" s="3">
        <v>8</v>
      </c>
      <c r="F116" s="3"/>
      <c r="G116" s="3">
        <v>3</v>
      </c>
      <c r="H116" s="3"/>
      <c r="I116" s="3"/>
      <c r="J116" s="3"/>
      <c r="K116" s="3"/>
      <c r="L116" s="3">
        <v>480</v>
      </c>
      <c r="M116" s="3">
        <v>608</v>
      </c>
      <c r="N116" s="3">
        <v>0</v>
      </c>
      <c r="O116" s="3">
        <v>1088</v>
      </c>
      <c r="P116">
        <f>_xlfn.ISOWEEKNUM(RPE[[#This Row],[Date]])</f>
        <v>45</v>
      </c>
      <c r="Q116">
        <f>YEAR(RPE[[#This Row],[Date]])</f>
        <v>2023</v>
      </c>
    </row>
    <row r="117" spans="1:17" x14ac:dyDescent="0.2">
      <c r="A117" s="1">
        <v>45238.452164351853</v>
      </c>
      <c r="B117" s="3" t="s">
        <v>78</v>
      </c>
      <c r="C117" s="2">
        <v>45238</v>
      </c>
      <c r="D117" s="3">
        <v>7</v>
      </c>
      <c r="E117" s="3"/>
      <c r="F117" s="3"/>
      <c r="G117" s="3">
        <v>2</v>
      </c>
      <c r="H117" s="3" t="s">
        <v>677</v>
      </c>
      <c r="I117" s="3"/>
      <c r="J117" s="3"/>
      <c r="K117" s="3"/>
      <c r="L117" s="3">
        <v>420</v>
      </c>
      <c r="M117" s="3">
        <v>0</v>
      </c>
      <c r="N117" s="3">
        <v>0</v>
      </c>
      <c r="O117" s="3">
        <v>420</v>
      </c>
      <c r="P117">
        <f>_xlfn.ISOWEEKNUM(RPE[[#This Row],[Date]])</f>
        <v>45</v>
      </c>
      <c r="Q117">
        <f>YEAR(RPE[[#This Row],[Date]])</f>
        <v>2023</v>
      </c>
    </row>
    <row r="118" spans="1:17" x14ac:dyDescent="0.2">
      <c r="A118" s="1">
        <v>45238.467465277776</v>
      </c>
      <c r="B118" s="3" t="s">
        <v>76</v>
      </c>
      <c r="C118" s="2">
        <v>45238</v>
      </c>
      <c r="D118" s="3">
        <v>6</v>
      </c>
      <c r="E118" s="3">
        <v>6</v>
      </c>
      <c r="F118" s="3"/>
      <c r="G118" s="3">
        <v>2</v>
      </c>
      <c r="H118" s="3"/>
      <c r="I118" s="3"/>
      <c r="J118" s="3"/>
      <c r="K118" s="3"/>
      <c r="L118" s="3">
        <v>360</v>
      </c>
      <c r="M118" s="3">
        <v>456</v>
      </c>
      <c r="N118" s="3">
        <v>0</v>
      </c>
      <c r="O118" s="3">
        <v>816</v>
      </c>
      <c r="P118">
        <f>_xlfn.ISOWEEKNUM(RPE[[#This Row],[Date]])</f>
        <v>45</v>
      </c>
      <c r="Q118">
        <f>YEAR(RPE[[#This Row],[Date]])</f>
        <v>2023</v>
      </c>
    </row>
    <row r="119" spans="1:17" x14ac:dyDescent="0.2">
      <c r="A119" s="1">
        <v>45238.478391203702</v>
      </c>
      <c r="B119" s="3" t="s">
        <v>83</v>
      </c>
      <c r="C119" s="2">
        <v>45237</v>
      </c>
      <c r="D119" s="3">
        <v>8</v>
      </c>
      <c r="E119" s="3">
        <v>9</v>
      </c>
      <c r="F119" s="3"/>
      <c r="G119" s="3">
        <v>2</v>
      </c>
      <c r="H119" s="3" t="s">
        <v>678</v>
      </c>
      <c r="I119" s="3"/>
      <c r="J119" s="3"/>
      <c r="K119" s="3"/>
      <c r="L119" s="3">
        <v>480</v>
      </c>
      <c r="M119" s="3">
        <v>684</v>
      </c>
      <c r="N119" s="3">
        <v>0</v>
      </c>
      <c r="O119" s="3">
        <v>1164</v>
      </c>
      <c r="P119">
        <f>_xlfn.ISOWEEKNUM(RPE[[#This Row],[Date]])</f>
        <v>45</v>
      </c>
      <c r="Q119">
        <f>YEAR(RPE[[#This Row],[Date]])</f>
        <v>2023</v>
      </c>
    </row>
    <row r="120" spans="1:17" x14ac:dyDescent="0.2">
      <c r="A120" s="1">
        <v>45238.497337962966</v>
      </c>
      <c r="B120" s="3" t="s">
        <v>233</v>
      </c>
      <c r="C120" s="2">
        <v>45237</v>
      </c>
      <c r="D120" s="3"/>
      <c r="E120" s="3">
        <v>6</v>
      </c>
      <c r="F120" s="3"/>
      <c r="G120" s="3">
        <v>2</v>
      </c>
      <c r="H120" s="3"/>
      <c r="I120" s="3"/>
      <c r="J120" s="3"/>
      <c r="K120" s="3"/>
      <c r="L120" s="3">
        <v>0</v>
      </c>
      <c r="M120" s="3">
        <v>456</v>
      </c>
      <c r="N120" s="3">
        <v>0</v>
      </c>
      <c r="O120" s="3">
        <v>456</v>
      </c>
      <c r="P120">
        <f>_xlfn.ISOWEEKNUM(RPE[[#This Row],[Date]])</f>
        <v>45</v>
      </c>
      <c r="Q120">
        <f>YEAR(RPE[[#This Row],[Date]])</f>
        <v>2023</v>
      </c>
    </row>
    <row r="121" spans="1:17" x14ac:dyDescent="0.2">
      <c r="A121" s="1">
        <v>45238.891863425924</v>
      </c>
      <c r="B121" s="3" t="s">
        <v>76</v>
      </c>
      <c r="C121" s="2">
        <v>45238</v>
      </c>
      <c r="D121" s="3">
        <v>6</v>
      </c>
      <c r="E121" s="3">
        <v>6</v>
      </c>
      <c r="F121" s="3"/>
      <c r="G121" s="3">
        <v>2</v>
      </c>
      <c r="H121" s="3"/>
      <c r="I121" s="3"/>
      <c r="J121" s="3"/>
      <c r="K121" s="3"/>
      <c r="L121" s="3">
        <v>360</v>
      </c>
      <c r="M121" s="3">
        <v>456</v>
      </c>
      <c r="N121" s="3">
        <v>0</v>
      </c>
      <c r="O121" s="3">
        <v>816</v>
      </c>
      <c r="P121">
        <f>_xlfn.ISOWEEKNUM(RPE[[#This Row],[Date]])</f>
        <v>45</v>
      </c>
      <c r="Q121">
        <f>YEAR(RPE[[#This Row],[Date]])</f>
        <v>2023</v>
      </c>
    </row>
    <row r="122" spans="1:17" x14ac:dyDescent="0.2">
      <c r="A122" s="1">
        <v>45238.985613425924</v>
      </c>
      <c r="B122" s="3" t="s">
        <v>121</v>
      </c>
      <c r="C122" s="2">
        <v>45238</v>
      </c>
      <c r="D122" s="3">
        <v>8</v>
      </c>
      <c r="E122" s="3">
        <v>7</v>
      </c>
      <c r="F122" s="3"/>
      <c r="G122" s="3">
        <v>3</v>
      </c>
      <c r="H122" s="3"/>
      <c r="I122" s="3"/>
      <c r="J122" s="3"/>
      <c r="K122" s="3"/>
      <c r="L122" s="3">
        <v>480</v>
      </c>
      <c r="M122" s="3">
        <v>532</v>
      </c>
      <c r="N122" s="3">
        <v>0</v>
      </c>
      <c r="O122" s="3">
        <v>1012</v>
      </c>
      <c r="P122">
        <f>_xlfn.ISOWEEKNUM(RPE[[#This Row],[Date]])</f>
        <v>45</v>
      </c>
      <c r="Q122">
        <f>YEAR(RPE[[#This Row],[Date]])</f>
        <v>2023</v>
      </c>
    </row>
    <row r="123" spans="1:17" x14ac:dyDescent="0.2">
      <c r="A123" s="1">
        <v>45239.287083333336</v>
      </c>
      <c r="B123" s="3" t="s">
        <v>86</v>
      </c>
      <c r="C123" s="2">
        <v>45238</v>
      </c>
      <c r="D123" s="3">
        <v>6</v>
      </c>
      <c r="E123" s="3">
        <v>8</v>
      </c>
      <c r="F123" s="3"/>
      <c r="G123" s="3">
        <v>1</v>
      </c>
      <c r="H123" s="3"/>
      <c r="I123" s="3"/>
      <c r="J123" s="3"/>
      <c r="K123" s="3"/>
      <c r="L123" s="3">
        <v>360</v>
      </c>
      <c r="M123" s="3">
        <v>608</v>
      </c>
      <c r="N123" s="3">
        <v>0</v>
      </c>
      <c r="O123" s="3">
        <v>968</v>
      </c>
      <c r="P123">
        <f>_xlfn.ISOWEEKNUM(RPE[[#This Row],[Date]])</f>
        <v>45</v>
      </c>
      <c r="Q123">
        <f>YEAR(RPE[[#This Row],[Date]])</f>
        <v>2023</v>
      </c>
    </row>
    <row r="124" spans="1:17" x14ac:dyDescent="0.2">
      <c r="A124" s="1">
        <v>45239.451435185183</v>
      </c>
      <c r="B124" s="3" t="s">
        <v>211</v>
      </c>
      <c r="C124" s="2">
        <v>45238</v>
      </c>
      <c r="D124" s="3">
        <v>5</v>
      </c>
      <c r="E124" s="3">
        <v>7</v>
      </c>
      <c r="F124" s="3"/>
      <c r="G124" s="3">
        <v>3</v>
      </c>
      <c r="H124" s="3"/>
      <c r="I124" s="3"/>
      <c r="J124" s="3"/>
      <c r="K124" s="3"/>
      <c r="L124" s="3">
        <v>300</v>
      </c>
      <c r="M124" s="3">
        <v>532</v>
      </c>
      <c r="N124" s="3">
        <v>0</v>
      </c>
      <c r="O124" s="3">
        <v>832</v>
      </c>
      <c r="P124">
        <f>_xlfn.ISOWEEKNUM(RPE[[#This Row],[Date]])</f>
        <v>45</v>
      </c>
      <c r="Q124">
        <f>YEAR(RPE[[#This Row],[Date]])</f>
        <v>2023</v>
      </c>
    </row>
    <row r="125" spans="1:17" x14ac:dyDescent="0.2">
      <c r="A125" s="1">
        <v>45240.647164351853</v>
      </c>
      <c r="B125" s="3" t="s">
        <v>106</v>
      </c>
      <c r="C125" s="2">
        <v>45238</v>
      </c>
      <c r="D125" s="3">
        <v>5</v>
      </c>
      <c r="E125" s="3">
        <v>5</v>
      </c>
      <c r="F125" s="3"/>
      <c r="G125" s="3">
        <v>3</v>
      </c>
      <c r="H125" s="3"/>
      <c r="I125" s="3"/>
      <c r="J125" s="3"/>
      <c r="K125" s="3"/>
      <c r="L125" s="3">
        <v>300</v>
      </c>
      <c r="M125" s="3">
        <v>380</v>
      </c>
      <c r="N125" s="3">
        <v>0</v>
      </c>
      <c r="O125" s="3">
        <v>680</v>
      </c>
      <c r="P125">
        <f>_xlfn.ISOWEEKNUM(RPE[[#This Row],[Date]])</f>
        <v>45</v>
      </c>
      <c r="Q125">
        <f>YEAR(RPE[[#This Row],[Date]])</f>
        <v>2023</v>
      </c>
    </row>
    <row r="126" spans="1:17" x14ac:dyDescent="0.2">
      <c r="A126" s="1">
        <v>45240.657488425924</v>
      </c>
      <c r="B126" s="3" t="s">
        <v>193</v>
      </c>
      <c r="C126" s="2">
        <v>45238</v>
      </c>
      <c r="D126" s="3">
        <v>3</v>
      </c>
      <c r="E126" s="3"/>
      <c r="F126" s="3"/>
      <c r="G126" s="3">
        <v>1</v>
      </c>
      <c r="H126" s="3"/>
      <c r="I126" s="3"/>
      <c r="J126" s="3"/>
      <c r="K126" s="3"/>
      <c r="L126" s="3">
        <v>180</v>
      </c>
      <c r="M126" s="3">
        <v>0</v>
      </c>
      <c r="N126" s="3">
        <v>0</v>
      </c>
      <c r="O126" s="3">
        <v>180</v>
      </c>
      <c r="P126">
        <f>_xlfn.ISOWEEKNUM(RPE[[#This Row],[Date]])</f>
        <v>45</v>
      </c>
      <c r="Q126">
        <f>YEAR(RPE[[#This Row],[Date]])</f>
        <v>2023</v>
      </c>
    </row>
    <row r="127" spans="1:17" x14ac:dyDescent="0.2">
      <c r="A127" s="1">
        <v>45240.867627314816</v>
      </c>
      <c r="B127" s="3" t="s">
        <v>86</v>
      </c>
      <c r="C127" s="2">
        <v>45240</v>
      </c>
      <c r="D127" s="3">
        <v>8</v>
      </c>
      <c r="E127" s="3">
        <v>6</v>
      </c>
      <c r="F127" s="3"/>
      <c r="G127" s="3">
        <v>1</v>
      </c>
      <c r="H127" s="3"/>
      <c r="I127" s="3"/>
      <c r="J127" s="3"/>
      <c r="K127" s="3"/>
      <c r="L127" s="3">
        <v>480</v>
      </c>
      <c r="M127" s="3">
        <v>456</v>
      </c>
      <c r="N127" s="3">
        <v>0</v>
      </c>
      <c r="O127" s="3">
        <v>936</v>
      </c>
      <c r="P127">
        <f>_xlfn.ISOWEEKNUM(RPE[[#This Row],[Date]])</f>
        <v>45</v>
      </c>
      <c r="Q127">
        <f>YEAR(RPE[[#This Row],[Date]])</f>
        <v>2023</v>
      </c>
    </row>
    <row r="128" spans="1:17" x14ac:dyDescent="0.2">
      <c r="A128" s="1">
        <v>45240.881840277776</v>
      </c>
      <c r="B128" s="3" t="s">
        <v>230</v>
      </c>
      <c r="C128" s="2">
        <v>45240</v>
      </c>
      <c r="D128" s="3">
        <v>8</v>
      </c>
      <c r="E128" s="3">
        <v>6</v>
      </c>
      <c r="F128" s="3"/>
      <c r="G128" s="3">
        <v>3</v>
      </c>
      <c r="H128" s="3"/>
      <c r="I128" s="3"/>
      <c r="J128" s="3"/>
      <c r="K128" s="3"/>
      <c r="L128" s="3">
        <v>480</v>
      </c>
      <c r="M128" s="3">
        <v>456</v>
      </c>
      <c r="N128" s="3">
        <v>0</v>
      </c>
      <c r="O128" s="3">
        <v>936</v>
      </c>
      <c r="P128">
        <f>_xlfn.ISOWEEKNUM(RPE[[#This Row],[Date]])</f>
        <v>45</v>
      </c>
      <c r="Q128">
        <f>YEAR(RPE[[#This Row],[Date]])</f>
        <v>2023</v>
      </c>
    </row>
    <row r="129" spans="1:17" x14ac:dyDescent="0.2">
      <c r="A129" s="1">
        <v>45240.917754629627</v>
      </c>
      <c r="B129" s="3" t="s">
        <v>107</v>
      </c>
      <c r="C129" s="2">
        <v>45240</v>
      </c>
      <c r="D129" s="3"/>
      <c r="E129" s="3">
        <v>6</v>
      </c>
      <c r="F129" s="3"/>
      <c r="G129" s="3">
        <v>3</v>
      </c>
      <c r="H129" s="3" t="s">
        <v>679</v>
      </c>
      <c r="I129" s="3"/>
      <c r="J129" s="3"/>
      <c r="K129" s="3"/>
      <c r="L129" s="3">
        <v>0</v>
      </c>
      <c r="M129" s="3">
        <v>456</v>
      </c>
      <c r="N129" s="3">
        <v>0</v>
      </c>
      <c r="O129" s="3">
        <v>456</v>
      </c>
      <c r="P129">
        <f>_xlfn.ISOWEEKNUM(RPE[[#This Row],[Date]])</f>
        <v>45</v>
      </c>
      <c r="Q129">
        <f>YEAR(RPE[[#This Row],[Date]])</f>
        <v>2023</v>
      </c>
    </row>
    <row r="130" spans="1:17" x14ac:dyDescent="0.2">
      <c r="A130" s="1">
        <v>45243.410960648151</v>
      </c>
      <c r="B130" s="3" t="s">
        <v>131</v>
      </c>
      <c r="C130" s="2">
        <v>45242</v>
      </c>
      <c r="D130" s="3"/>
      <c r="E130" s="3"/>
      <c r="F130" s="3">
        <v>9</v>
      </c>
      <c r="G130" s="3">
        <v>3</v>
      </c>
      <c r="H130" s="3" t="s">
        <v>680</v>
      </c>
      <c r="I130" s="3"/>
      <c r="J130" s="3"/>
      <c r="K130" s="3"/>
      <c r="L130" s="3">
        <v>0</v>
      </c>
      <c r="M130" s="3">
        <v>0</v>
      </c>
      <c r="N130" s="3">
        <v>720</v>
      </c>
      <c r="O130" s="3">
        <v>0</v>
      </c>
      <c r="P130">
        <f>_xlfn.ISOWEEKNUM(RPE[[#This Row],[Date]])</f>
        <v>45</v>
      </c>
      <c r="Q130">
        <f>YEAR(RPE[[#This Row],[Date]])</f>
        <v>2023</v>
      </c>
    </row>
    <row r="131" spans="1:17" x14ac:dyDescent="0.2">
      <c r="A131" s="1">
        <v>45243.4377662037</v>
      </c>
      <c r="B131" s="3" t="s">
        <v>211</v>
      </c>
      <c r="C131" s="2">
        <v>45242</v>
      </c>
      <c r="D131" s="3"/>
      <c r="E131" s="3"/>
      <c r="F131" s="3">
        <v>6</v>
      </c>
      <c r="G131" s="3">
        <v>3</v>
      </c>
      <c r="H131" s="3" t="s">
        <v>681</v>
      </c>
      <c r="I131" s="3"/>
      <c r="J131" s="3"/>
      <c r="K131" s="3"/>
      <c r="L131" s="3">
        <v>0</v>
      </c>
      <c r="M131" s="3">
        <v>0</v>
      </c>
      <c r="N131" s="3">
        <v>480</v>
      </c>
      <c r="O131" s="3">
        <v>0</v>
      </c>
      <c r="P131">
        <f>_xlfn.ISOWEEKNUM(RPE[[#This Row],[Date]])</f>
        <v>45</v>
      </c>
      <c r="Q131">
        <f>YEAR(RPE[[#This Row],[Date]])</f>
        <v>2023</v>
      </c>
    </row>
    <row r="132" spans="1:17" x14ac:dyDescent="0.2">
      <c r="A132" s="1">
        <v>45243.480034722219</v>
      </c>
      <c r="B132" s="3" t="s">
        <v>134</v>
      </c>
      <c r="C132" s="2">
        <v>45242</v>
      </c>
      <c r="D132" s="3"/>
      <c r="E132" s="3"/>
      <c r="F132" s="3">
        <v>7</v>
      </c>
      <c r="G132" s="3">
        <v>3</v>
      </c>
      <c r="H132" s="3"/>
      <c r="I132" s="3"/>
      <c r="J132" s="3"/>
      <c r="K132" s="3"/>
      <c r="L132" s="3">
        <v>0</v>
      </c>
      <c r="M132" s="3">
        <v>0</v>
      </c>
      <c r="N132" s="3">
        <v>560</v>
      </c>
      <c r="O132" s="3">
        <v>0</v>
      </c>
      <c r="P132">
        <f>_xlfn.ISOWEEKNUM(RPE[[#This Row],[Date]])</f>
        <v>45</v>
      </c>
      <c r="Q132">
        <f>YEAR(RPE[[#This Row],[Date]])</f>
        <v>2023</v>
      </c>
    </row>
    <row r="133" spans="1:17" x14ac:dyDescent="0.2">
      <c r="A133" s="1">
        <v>45243.480370370373</v>
      </c>
      <c r="B133" s="3" t="s">
        <v>106</v>
      </c>
      <c r="C133" s="2">
        <v>45242</v>
      </c>
      <c r="D133" s="3"/>
      <c r="E133" s="3"/>
      <c r="F133" s="3">
        <v>7</v>
      </c>
      <c r="G133" s="3">
        <v>3</v>
      </c>
      <c r="H133" s="3"/>
      <c r="I133" s="3"/>
      <c r="J133" s="3"/>
      <c r="K133" s="3"/>
      <c r="L133" s="3">
        <v>0</v>
      </c>
      <c r="M133" s="3">
        <v>0</v>
      </c>
      <c r="N133" s="3">
        <v>560</v>
      </c>
      <c r="O133" s="3">
        <v>0</v>
      </c>
      <c r="P133">
        <f>_xlfn.ISOWEEKNUM(RPE[[#This Row],[Date]])</f>
        <v>45</v>
      </c>
      <c r="Q133">
        <f>YEAR(RPE[[#This Row],[Date]])</f>
        <v>2023</v>
      </c>
    </row>
    <row r="134" spans="1:17" x14ac:dyDescent="0.2">
      <c r="A134" s="1">
        <v>45243.480844907404</v>
      </c>
      <c r="B134" s="3" t="s">
        <v>205</v>
      </c>
      <c r="C134" s="2">
        <v>45242</v>
      </c>
      <c r="D134" s="3"/>
      <c r="E134" s="3"/>
      <c r="F134" s="3">
        <v>6</v>
      </c>
      <c r="G134" s="3">
        <v>3</v>
      </c>
      <c r="H134" s="3"/>
      <c r="I134" s="3"/>
      <c r="J134" s="3"/>
      <c r="K134" s="3"/>
      <c r="L134" s="3">
        <v>0</v>
      </c>
      <c r="M134" s="3">
        <v>0</v>
      </c>
      <c r="N134" s="3">
        <v>480</v>
      </c>
      <c r="O134" s="3">
        <v>0</v>
      </c>
      <c r="P134">
        <f>_xlfn.ISOWEEKNUM(RPE[[#This Row],[Date]])</f>
        <v>45</v>
      </c>
      <c r="Q134">
        <f>YEAR(RPE[[#This Row],[Date]])</f>
        <v>2023</v>
      </c>
    </row>
    <row r="135" spans="1:17" x14ac:dyDescent="0.2">
      <c r="A135" s="1">
        <v>45243.495983796296</v>
      </c>
      <c r="B135" s="3" t="s">
        <v>75</v>
      </c>
      <c r="C135" s="2">
        <v>45242</v>
      </c>
      <c r="D135" s="3"/>
      <c r="E135" s="3"/>
      <c r="F135" s="3">
        <v>7</v>
      </c>
      <c r="G135" s="3">
        <v>3</v>
      </c>
      <c r="H135" s="3"/>
      <c r="I135" s="3"/>
      <c r="J135" s="3"/>
      <c r="K135" s="3"/>
      <c r="L135" s="3">
        <v>0</v>
      </c>
      <c r="M135" s="3">
        <v>0</v>
      </c>
      <c r="N135" s="3">
        <v>560</v>
      </c>
      <c r="O135" s="3">
        <v>0</v>
      </c>
      <c r="P135">
        <f>_xlfn.ISOWEEKNUM(RPE[[#This Row],[Date]])</f>
        <v>45</v>
      </c>
      <c r="Q135">
        <f>YEAR(RPE[[#This Row],[Date]])</f>
        <v>2023</v>
      </c>
    </row>
    <row r="136" spans="1:17" x14ac:dyDescent="0.2">
      <c r="A136" s="1">
        <v>45243.507916666669</v>
      </c>
      <c r="B136" s="3" t="s">
        <v>171</v>
      </c>
      <c r="C136" s="2">
        <v>45242</v>
      </c>
      <c r="D136" s="3"/>
      <c r="E136" s="3"/>
      <c r="F136" s="3">
        <v>7</v>
      </c>
      <c r="G136" s="3">
        <v>3</v>
      </c>
      <c r="H136" s="3"/>
      <c r="I136" s="3"/>
      <c r="J136" s="3"/>
      <c r="K136" s="3"/>
      <c r="L136" s="3">
        <v>0</v>
      </c>
      <c r="M136" s="3">
        <v>0</v>
      </c>
      <c r="N136" s="3">
        <v>560</v>
      </c>
      <c r="O136" s="3">
        <v>0</v>
      </c>
      <c r="P136">
        <f>_xlfn.ISOWEEKNUM(RPE[[#This Row],[Date]])</f>
        <v>45</v>
      </c>
      <c r="Q136">
        <f>YEAR(RPE[[#This Row],[Date]])</f>
        <v>2023</v>
      </c>
    </row>
    <row r="137" spans="1:17" x14ac:dyDescent="0.2">
      <c r="A137" s="1">
        <v>45243.549456018518</v>
      </c>
      <c r="B137" s="3" t="s">
        <v>188</v>
      </c>
      <c r="C137" s="2">
        <v>45242</v>
      </c>
      <c r="D137" s="3"/>
      <c r="E137" s="3"/>
      <c r="F137" s="3">
        <v>8</v>
      </c>
      <c r="G137" s="3">
        <v>3</v>
      </c>
      <c r="H137" s="3"/>
      <c r="I137" s="3"/>
      <c r="J137" s="3"/>
      <c r="K137" s="3"/>
      <c r="L137" s="3">
        <v>0</v>
      </c>
      <c r="M137" s="3">
        <v>0</v>
      </c>
      <c r="N137" s="3">
        <v>640</v>
      </c>
      <c r="O137" s="3">
        <v>0</v>
      </c>
      <c r="P137">
        <f>_xlfn.ISOWEEKNUM(RPE[[#This Row],[Date]])</f>
        <v>45</v>
      </c>
      <c r="Q137">
        <f>YEAR(RPE[[#This Row],[Date]])</f>
        <v>2023</v>
      </c>
    </row>
    <row r="138" spans="1:17" x14ac:dyDescent="0.2">
      <c r="A138" s="1">
        <v>45243.55395833333</v>
      </c>
      <c r="B138" s="3" t="s">
        <v>83</v>
      </c>
      <c r="C138" s="2">
        <v>45242</v>
      </c>
      <c r="D138" s="3"/>
      <c r="E138" s="3"/>
      <c r="F138" s="3">
        <v>9</v>
      </c>
      <c r="G138" s="3">
        <v>3</v>
      </c>
      <c r="H138" s="3"/>
      <c r="I138" s="3"/>
      <c r="J138" s="3"/>
      <c r="K138" s="3"/>
      <c r="L138" s="3">
        <v>0</v>
      </c>
      <c r="M138" s="3">
        <v>0</v>
      </c>
      <c r="N138" s="3">
        <v>720</v>
      </c>
      <c r="O138" s="3">
        <v>0</v>
      </c>
      <c r="P138">
        <f>_xlfn.ISOWEEKNUM(RPE[[#This Row],[Date]])</f>
        <v>45</v>
      </c>
      <c r="Q138">
        <f>YEAR(RPE[[#This Row],[Date]])</f>
        <v>2023</v>
      </c>
    </row>
    <row r="139" spans="1:17" x14ac:dyDescent="0.2">
      <c r="A139" s="1">
        <v>45243.582824074074</v>
      </c>
      <c r="B139" s="3" t="s">
        <v>181</v>
      </c>
      <c r="C139" s="2">
        <v>45242</v>
      </c>
      <c r="D139" s="3"/>
      <c r="E139" s="3"/>
      <c r="F139" s="3">
        <v>6</v>
      </c>
      <c r="G139" s="3">
        <v>3</v>
      </c>
      <c r="H139" s="3"/>
      <c r="I139" s="3"/>
      <c r="J139" s="3"/>
      <c r="K139" s="3"/>
      <c r="L139" s="3">
        <v>0</v>
      </c>
      <c r="M139" s="3">
        <v>0</v>
      </c>
      <c r="N139" s="3">
        <v>480</v>
      </c>
      <c r="O139" s="3">
        <v>0</v>
      </c>
      <c r="P139">
        <f>_xlfn.ISOWEEKNUM(RPE[[#This Row],[Date]])</f>
        <v>45</v>
      </c>
      <c r="Q139">
        <f>YEAR(RPE[[#This Row],[Date]])</f>
        <v>2023</v>
      </c>
    </row>
    <row r="140" spans="1:17" x14ac:dyDescent="0.2">
      <c r="A140" s="1">
        <v>45243.620879629627</v>
      </c>
      <c r="B140" s="3" t="s">
        <v>107</v>
      </c>
      <c r="C140" s="2">
        <v>45242</v>
      </c>
      <c r="D140" s="3"/>
      <c r="E140" s="3"/>
      <c r="F140" s="3">
        <v>6</v>
      </c>
      <c r="G140" s="3">
        <v>3</v>
      </c>
      <c r="H140" s="3" t="s">
        <v>682</v>
      </c>
      <c r="I140" s="3"/>
      <c r="J140" s="3"/>
      <c r="K140" s="3"/>
      <c r="L140" s="3">
        <v>0</v>
      </c>
      <c r="M140" s="3">
        <v>0</v>
      </c>
      <c r="N140" s="3">
        <v>480</v>
      </c>
      <c r="O140" s="3">
        <v>0</v>
      </c>
      <c r="P140">
        <f>_xlfn.ISOWEEKNUM(RPE[[#This Row],[Date]])</f>
        <v>45</v>
      </c>
      <c r="Q140">
        <f>YEAR(RPE[[#This Row],[Date]])</f>
        <v>2023</v>
      </c>
    </row>
    <row r="141" spans="1:17" x14ac:dyDescent="0.2">
      <c r="A141" s="1">
        <v>45243.656423611108</v>
      </c>
      <c r="B141" s="3" t="s">
        <v>212</v>
      </c>
      <c r="C141" s="2">
        <v>45242</v>
      </c>
      <c r="D141" s="3"/>
      <c r="E141" s="3"/>
      <c r="F141" s="3">
        <v>8</v>
      </c>
      <c r="G141" s="3">
        <v>3</v>
      </c>
      <c r="H141" s="3"/>
      <c r="I141" s="3"/>
      <c r="J141" s="3"/>
      <c r="K141" s="3"/>
      <c r="L141" s="3">
        <v>0</v>
      </c>
      <c r="M141" s="3">
        <v>0</v>
      </c>
      <c r="N141" s="3">
        <v>640</v>
      </c>
      <c r="O141" s="3">
        <v>0</v>
      </c>
      <c r="P141">
        <f>_xlfn.ISOWEEKNUM(RPE[[#This Row],[Date]])</f>
        <v>45</v>
      </c>
      <c r="Q141">
        <f>YEAR(RPE[[#This Row],[Date]])</f>
        <v>2023</v>
      </c>
    </row>
    <row r="142" spans="1:17" x14ac:dyDescent="0.2">
      <c r="A142" s="1">
        <v>45244.903877314813</v>
      </c>
      <c r="B142" s="3" t="s">
        <v>83</v>
      </c>
      <c r="C142" s="2">
        <v>45244</v>
      </c>
      <c r="D142" s="3">
        <v>10</v>
      </c>
      <c r="E142" s="3">
        <v>8</v>
      </c>
      <c r="F142" s="3"/>
      <c r="G142" s="3">
        <v>2</v>
      </c>
      <c r="H142" s="3" t="s">
        <v>683</v>
      </c>
      <c r="I142" s="3"/>
      <c r="J142" s="3"/>
      <c r="K142" s="3"/>
      <c r="L142" s="3">
        <v>600</v>
      </c>
      <c r="M142" s="3">
        <v>608</v>
      </c>
      <c r="N142" s="3">
        <v>0</v>
      </c>
      <c r="O142" s="3">
        <v>1208</v>
      </c>
      <c r="P142">
        <f>_xlfn.ISOWEEKNUM(RPE[[#This Row],[Date]])</f>
        <v>46</v>
      </c>
      <c r="Q142">
        <f>YEAR(RPE[[#This Row],[Date]])</f>
        <v>2023</v>
      </c>
    </row>
    <row r="143" spans="1:17" x14ac:dyDescent="0.2">
      <c r="A143" s="1">
        <v>45244.907476851855</v>
      </c>
      <c r="B143" s="3" t="s">
        <v>86</v>
      </c>
      <c r="C143" s="2">
        <v>45244</v>
      </c>
      <c r="D143" s="3">
        <v>7</v>
      </c>
      <c r="E143" s="3">
        <v>7</v>
      </c>
      <c r="F143" s="3"/>
      <c r="G143" s="3">
        <v>2</v>
      </c>
      <c r="H143" s="3" t="s">
        <v>684</v>
      </c>
      <c r="I143" s="3"/>
      <c r="J143" s="3"/>
      <c r="K143" s="3"/>
      <c r="L143" s="3">
        <v>420</v>
      </c>
      <c r="M143" s="3">
        <v>532</v>
      </c>
      <c r="N143" s="3">
        <v>0</v>
      </c>
      <c r="O143" s="3">
        <v>952</v>
      </c>
      <c r="P143">
        <f>_xlfn.ISOWEEKNUM(RPE[[#This Row],[Date]])</f>
        <v>46</v>
      </c>
      <c r="Q143">
        <f>YEAR(RPE[[#This Row],[Date]])</f>
        <v>2023</v>
      </c>
    </row>
    <row r="144" spans="1:17" x14ac:dyDescent="0.2">
      <c r="A144" s="1">
        <v>45245.367673611108</v>
      </c>
      <c r="B144" s="3" t="s">
        <v>211</v>
      </c>
      <c r="C144" s="2">
        <v>45245</v>
      </c>
      <c r="D144" s="3">
        <v>4</v>
      </c>
      <c r="E144" s="3">
        <v>6</v>
      </c>
      <c r="F144" s="3"/>
      <c r="G144" s="3">
        <v>3</v>
      </c>
      <c r="H144" s="3"/>
      <c r="I144" s="3"/>
      <c r="J144" s="3"/>
      <c r="K144" s="3"/>
      <c r="L144" s="3">
        <v>240</v>
      </c>
      <c r="M144" s="3">
        <v>456</v>
      </c>
      <c r="N144" s="3">
        <v>0</v>
      </c>
      <c r="O144" s="3">
        <v>696</v>
      </c>
      <c r="P144">
        <f>_xlfn.ISOWEEKNUM(RPE[[#This Row],[Date]])</f>
        <v>46</v>
      </c>
      <c r="Q144">
        <f>YEAR(RPE[[#This Row],[Date]])</f>
        <v>2023</v>
      </c>
    </row>
    <row r="145" spans="1:17" x14ac:dyDescent="0.2">
      <c r="A145" s="1">
        <v>45245.392175925925</v>
      </c>
      <c r="B145" s="3" t="s">
        <v>77</v>
      </c>
      <c r="C145" s="2">
        <v>45244</v>
      </c>
      <c r="D145" s="3"/>
      <c r="E145" s="3">
        <v>7</v>
      </c>
      <c r="F145" s="3"/>
      <c r="G145" s="3">
        <v>3</v>
      </c>
      <c r="H145" s="3"/>
      <c r="I145" s="3"/>
      <c r="J145" s="3"/>
      <c r="K145" s="3"/>
      <c r="L145" s="3">
        <v>0</v>
      </c>
      <c r="M145" s="3">
        <v>532</v>
      </c>
      <c r="N145" s="3">
        <v>0</v>
      </c>
      <c r="O145" s="3">
        <v>532</v>
      </c>
      <c r="P145">
        <f>_xlfn.ISOWEEKNUM(RPE[[#This Row],[Date]])</f>
        <v>46</v>
      </c>
      <c r="Q145">
        <f>YEAR(RPE[[#This Row],[Date]])</f>
        <v>2023</v>
      </c>
    </row>
    <row r="146" spans="1:17" x14ac:dyDescent="0.2">
      <c r="A146" s="1">
        <v>45245.44363425926</v>
      </c>
      <c r="B146" s="3" t="s">
        <v>134</v>
      </c>
      <c r="C146" s="2">
        <v>45244</v>
      </c>
      <c r="D146" s="3">
        <v>5</v>
      </c>
      <c r="E146" s="3">
        <v>7</v>
      </c>
      <c r="F146" s="3"/>
      <c r="G146" s="3">
        <v>3</v>
      </c>
      <c r="H146" s="3"/>
      <c r="I146" s="3"/>
      <c r="J146" s="3"/>
      <c r="K146" s="3"/>
      <c r="L146" s="3">
        <v>300</v>
      </c>
      <c r="M146" s="3">
        <v>532</v>
      </c>
      <c r="N146" s="3">
        <v>0</v>
      </c>
      <c r="O146" s="3">
        <v>832</v>
      </c>
      <c r="P146">
        <f>_xlfn.ISOWEEKNUM(RPE[[#This Row],[Date]])</f>
        <v>46</v>
      </c>
      <c r="Q146">
        <f>YEAR(RPE[[#This Row],[Date]])</f>
        <v>2023</v>
      </c>
    </row>
    <row r="147" spans="1:17" x14ac:dyDescent="0.2">
      <c r="A147" s="1">
        <v>45245.917615740742</v>
      </c>
      <c r="B147" s="3" t="s">
        <v>107</v>
      </c>
      <c r="C147" s="2">
        <v>45245</v>
      </c>
      <c r="D147" s="3"/>
      <c r="E147" s="3">
        <v>7</v>
      </c>
      <c r="F147" s="3"/>
      <c r="G147" s="3">
        <v>2</v>
      </c>
      <c r="H147" s="3"/>
      <c r="I147" s="3"/>
      <c r="J147" s="3"/>
      <c r="K147" s="3"/>
      <c r="L147" s="3">
        <v>0</v>
      </c>
      <c r="M147" s="3">
        <v>532</v>
      </c>
      <c r="N147" s="3">
        <v>0</v>
      </c>
      <c r="O147" s="3">
        <v>532</v>
      </c>
      <c r="P147">
        <f>_xlfn.ISOWEEKNUM(RPE[[#This Row],[Date]])</f>
        <v>46</v>
      </c>
      <c r="Q147">
        <f>YEAR(RPE[[#This Row],[Date]])</f>
        <v>2023</v>
      </c>
    </row>
    <row r="148" spans="1:17" x14ac:dyDescent="0.2">
      <c r="A148" s="1">
        <v>45246.3127662037</v>
      </c>
      <c r="B148" s="3" t="s">
        <v>86</v>
      </c>
      <c r="C148" s="2">
        <v>45245</v>
      </c>
      <c r="D148" s="3">
        <v>8</v>
      </c>
      <c r="E148" s="3">
        <v>7</v>
      </c>
      <c r="F148" s="3"/>
      <c r="G148" s="3">
        <v>3</v>
      </c>
      <c r="H148" s="3"/>
      <c r="I148" s="3"/>
      <c r="J148" s="3"/>
      <c r="K148" s="3"/>
      <c r="L148" s="3">
        <v>480</v>
      </c>
      <c r="M148" s="3">
        <v>532</v>
      </c>
      <c r="N148" s="3">
        <v>0</v>
      </c>
      <c r="O148" s="3">
        <v>1012</v>
      </c>
      <c r="P148">
        <f>_xlfn.ISOWEEKNUM(RPE[[#This Row],[Date]])</f>
        <v>46</v>
      </c>
      <c r="Q148">
        <f>YEAR(RPE[[#This Row],[Date]])</f>
        <v>2023</v>
      </c>
    </row>
    <row r="149" spans="1:17" x14ac:dyDescent="0.2">
      <c r="A149" s="1">
        <v>45248.392870370371</v>
      </c>
      <c r="B149" s="3" t="s">
        <v>305</v>
      </c>
      <c r="C149" s="2">
        <v>45247</v>
      </c>
      <c r="D149" s="3">
        <v>6</v>
      </c>
      <c r="E149" s="3">
        <v>9</v>
      </c>
      <c r="F149" s="3"/>
      <c r="G149" s="3">
        <v>3</v>
      </c>
      <c r="H149" s="3" t="s">
        <v>685</v>
      </c>
      <c r="I149" s="3"/>
      <c r="J149" s="3"/>
      <c r="K149" s="3"/>
      <c r="L149" s="3">
        <v>360</v>
      </c>
      <c r="M149" s="3">
        <v>684</v>
      </c>
      <c r="N149" s="3">
        <v>0</v>
      </c>
      <c r="O149" s="3">
        <v>1044</v>
      </c>
      <c r="P149">
        <f>_xlfn.ISOWEEKNUM(RPE[[#This Row],[Date]])</f>
        <v>46</v>
      </c>
      <c r="Q149">
        <f>YEAR(RPE[[#This Row],[Date]])</f>
        <v>2023</v>
      </c>
    </row>
    <row r="150" spans="1:17" x14ac:dyDescent="0.2">
      <c r="A150" s="1">
        <v>45248.396354166667</v>
      </c>
      <c r="B150" s="3" t="s">
        <v>106</v>
      </c>
      <c r="C150" s="2">
        <v>45247</v>
      </c>
      <c r="D150" s="3">
        <v>7</v>
      </c>
      <c r="E150" s="3">
        <v>5</v>
      </c>
      <c r="F150" s="3"/>
      <c r="G150" s="3">
        <v>2</v>
      </c>
      <c r="H150" s="3"/>
      <c r="I150" s="3"/>
      <c r="J150" s="3"/>
      <c r="K150" s="3"/>
      <c r="L150" s="3">
        <v>420</v>
      </c>
      <c r="M150" s="3">
        <v>380</v>
      </c>
      <c r="N150" s="3">
        <v>0</v>
      </c>
      <c r="O150" s="3">
        <v>800</v>
      </c>
      <c r="P150">
        <f>_xlfn.ISOWEEKNUM(RPE[[#This Row],[Date]])</f>
        <v>46</v>
      </c>
      <c r="Q150">
        <f>YEAR(RPE[[#This Row],[Date]])</f>
        <v>2023</v>
      </c>
    </row>
    <row r="151" spans="1:17" x14ac:dyDescent="0.2">
      <c r="A151" s="1">
        <v>45248.476770833331</v>
      </c>
      <c r="B151" s="3" t="s">
        <v>86</v>
      </c>
      <c r="C151" s="2">
        <v>45247</v>
      </c>
      <c r="D151" s="3">
        <v>5</v>
      </c>
      <c r="E151" s="3">
        <v>6</v>
      </c>
      <c r="F151" s="3"/>
      <c r="G151" s="3">
        <v>3</v>
      </c>
      <c r="H151" s="3"/>
      <c r="I151" s="3"/>
      <c r="J151" s="3"/>
      <c r="K151" s="3"/>
      <c r="L151" s="3">
        <v>300</v>
      </c>
      <c r="M151" s="3">
        <v>456</v>
      </c>
      <c r="N151" s="3">
        <v>0</v>
      </c>
      <c r="O151" s="3">
        <v>756</v>
      </c>
      <c r="P151">
        <f>_xlfn.ISOWEEKNUM(RPE[[#This Row],[Date]])</f>
        <v>46</v>
      </c>
      <c r="Q151">
        <f>YEAR(RPE[[#This Row],[Date]])</f>
        <v>2023</v>
      </c>
    </row>
    <row r="152" spans="1:17" x14ac:dyDescent="0.2">
      <c r="A152" s="1">
        <v>45248.768206018518</v>
      </c>
      <c r="B152" s="3" t="s">
        <v>83</v>
      </c>
      <c r="C152" s="2">
        <v>45247</v>
      </c>
      <c r="D152" s="3">
        <v>10</v>
      </c>
      <c r="E152" s="3">
        <v>9</v>
      </c>
      <c r="F152" s="3"/>
      <c r="G152" s="3">
        <v>1</v>
      </c>
      <c r="H152" s="3" t="s">
        <v>686</v>
      </c>
      <c r="I152" s="3"/>
      <c r="J152" s="3"/>
      <c r="K152" s="3"/>
      <c r="L152" s="3">
        <v>600</v>
      </c>
      <c r="M152" s="3">
        <v>684</v>
      </c>
      <c r="N152" s="3">
        <v>0</v>
      </c>
      <c r="O152" s="3">
        <v>1284</v>
      </c>
      <c r="P152">
        <f>_xlfn.ISOWEEKNUM(RPE[[#This Row],[Date]])</f>
        <v>46</v>
      </c>
      <c r="Q152">
        <f>YEAR(RPE[[#This Row],[Date]])</f>
        <v>2023</v>
      </c>
    </row>
    <row r="153" spans="1:17" x14ac:dyDescent="0.2">
      <c r="A153" s="1">
        <v>45250.529236111113</v>
      </c>
      <c r="B153" s="3" t="s">
        <v>134</v>
      </c>
      <c r="C153" s="2">
        <v>45249</v>
      </c>
      <c r="D153" s="3"/>
      <c r="E153" s="3"/>
      <c r="F153" s="3">
        <v>5</v>
      </c>
      <c r="G153" s="3">
        <v>3</v>
      </c>
      <c r="H153" s="3"/>
      <c r="I153" s="3"/>
      <c r="J153" s="3"/>
      <c r="K153" s="3"/>
      <c r="L153" s="3">
        <v>0</v>
      </c>
      <c r="M153" s="3">
        <v>0</v>
      </c>
      <c r="N153" s="3">
        <v>400</v>
      </c>
      <c r="O153" s="3">
        <v>0</v>
      </c>
      <c r="P153">
        <f>_xlfn.ISOWEEKNUM(RPE[[#This Row],[Date]])</f>
        <v>46</v>
      </c>
      <c r="Q153">
        <f>YEAR(RPE[[#This Row],[Date]])</f>
        <v>2023</v>
      </c>
    </row>
    <row r="154" spans="1:17" x14ac:dyDescent="0.2">
      <c r="A154" s="1">
        <v>45251.89271990741</v>
      </c>
      <c r="B154" s="3" t="s">
        <v>83</v>
      </c>
      <c r="C154" s="2">
        <v>45251</v>
      </c>
      <c r="D154" s="3">
        <v>6</v>
      </c>
      <c r="E154" s="3">
        <v>9</v>
      </c>
      <c r="F154" s="3"/>
      <c r="G154" s="3">
        <v>2</v>
      </c>
      <c r="H154" s="3" t="s">
        <v>687</v>
      </c>
      <c r="I154" s="3"/>
      <c r="J154" s="3"/>
      <c r="K154" s="3"/>
      <c r="L154" s="3">
        <v>360</v>
      </c>
      <c r="M154" s="3">
        <v>684</v>
      </c>
      <c r="N154" s="3">
        <v>0</v>
      </c>
      <c r="O154" s="3">
        <v>1044</v>
      </c>
      <c r="P154">
        <f>_xlfn.ISOWEEKNUM(RPE[[#This Row],[Date]])</f>
        <v>47</v>
      </c>
      <c r="Q154">
        <f>YEAR(RPE[[#This Row],[Date]])</f>
        <v>2023</v>
      </c>
    </row>
    <row r="155" spans="1:17" x14ac:dyDescent="0.2">
      <c r="A155" s="1">
        <v>45252.259293981479</v>
      </c>
      <c r="B155" s="3" t="s">
        <v>106</v>
      </c>
      <c r="C155" s="2">
        <v>45251</v>
      </c>
      <c r="D155" s="3">
        <v>6</v>
      </c>
      <c r="E155" s="3">
        <v>4</v>
      </c>
      <c r="F155" s="3"/>
      <c r="G155" s="3">
        <v>1</v>
      </c>
      <c r="H155" s="3"/>
      <c r="I155" s="3"/>
      <c r="J155" s="3"/>
      <c r="K155" s="3"/>
      <c r="L155" s="3">
        <v>360</v>
      </c>
      <c r="M155" s="3">
        <v>304</v>
      </c>
      <c r="N155" s="3">
        <v>0</v>
      </c>
      <c r="O155" s="3">
        <v>664</v>
      </c>
      <c r="P155">
        <f>_xlfn.ISOWEEKNUM(RPE[[#This Row],[Date]])</f>
        <v>47</v>
      </c>
      <c r="Q155">
        <f>YEAR(RPE[[#This Row],[Date]])</f>
        <v>2023</v>
      </c>
    </row>
    <row r="156" spans="1:17" x14ac:dyDescent="0.2">
      <c r="A156" s="1">
        <v>45252.329618055555</v>
      </c>
      <c r="B156" s="3" t="s">
        <v>305</v>
      </c>
      <c r="C156" s="2">
        <v>45251</v>
      </c>
      <c r="D156" s="3">
        <v>6</v>
      </c>
      <c r="E156" s="3">
        <v>8</v>
      </c>
      <c r="F156" s="3"/>
      <c r="G156" s="3">
        <v>3</v>
      </c>
      <c r="H156" s="3"/>
      <c r="I156" s="3"/>
      <c r="J156" s="3"/>
      <c r="K156" s="3"/>
      <c r="L156" s="3">
        <v>360</v>
      </c>
      <c r="M156" s="3">
        <v>608</v>
      </c>
      <c r="N156" s="3">
        <v>0</v>
      </c>
      <c r="O156" s="3">
        <v>968</v>
      </c>
      <c r="P156">
        <f>_xlfn.ISOWEEKNUM(RPE[[#This Row],[Date]])</f>
        <v>47</v>
      </c>
      <c r="Q156">
        <f>YEAR(RPE[[#This Row],[Date]])</f>
        <v>2023</v>
      </c>
    </row>
    <row r="157" spans="1:17" x14ac:dyDescent="0.2">
      <c r="A157" s="1">
        <v>45252.339502314811</v>
      </c>
      <c r="B157" s="3" t="s">
        <v>86</v>
      </c>
      <c r="C157" s="2">
        <v>45251</v>
      </c>
      <c r="D157" s="3">
        <v>2</v>
      </c>
      <c r="E157" s="3">
        <v>3</v>
      </c>
      <c r="F157" s="3"/>
      <c r="G157" s="3">
        <v>2</v>
      </c>
      <c r="H157" s="3" t="s">
        <v>688</v>
      </c>
      <c r="I157" s="3"/>
      <c r="J157" s="3"/>
      <c r="K157" s="3"/>
      <c r="L157" s="3">
        <v>120</v>
      </c>
      <c r="M157" s="3">
        <v>228</v>
      </c>
      <c r="N157" s="3">
        <v>0</v>
      </c>
      <c r="O157" s="3">
        <v>348</v>
      </c>
      <c r="P157">
        <f>_xlfn.ISOWEEKNUM(RPE[[#This Row],[Date]])</f>
        <v>47</v>
      </c>
      <c r="Q157">
        <f>YEAR(RPE[[#This Row],[Date]])</f>
        <v>2023</v>
      </c>
    </row>
    <row r="158" spans="1:17" x14ac:dyDescent="0.2">
      <c r="A158" s="1">
        <v>45252.344097222223</v>
      </c>
      <c r="B158" s="3" t="s">
        <v>109</v>
      </c>
      <c r="C158" s="2">
        <v>45251</v>
      </c>
      <c r="D158" s="3">
        <v>4</v>
      </c>
      <c r="E158" s="3">
        <v>4</v>
      </c>
      <c r="F158" s="3">
        <v>6</v>
      </c>
      <c r="G158" s="3">
        <v>1</v>
      </c>
      <c r="H158" s="3"/>
      <c r="I158" s="3"/>
      <c r="J158" s="3"/>
      <c r="K158" s="3"/>
      <c r="L158" s="3">
        <v>240</v>
      </c>
      <c r="M158" s="3">
        <v>304</v>
      </c>
      <c r="N158" s="3">
        <v>480</v>
      </c>
      <c r="O158" s="3">
        <v>544</v>
      </c>
      <c r="P158">
        <f>_xlfn.ISOWEEKNUM(RPE[[#This Row],[Date]])</f>
        <v>47</v>
      </c>
      <c r="Q158">
        <f>YEAR(RPE[[#This Row],[Date]])</f>
        <v>2023</v>
      </c>
    </row>
    <row r="159" spans="1:17" x14ac:dyDescent="0.2">
      <c r="A159" s="1">
        <v>45252.355000000003</v>
      </c>
      <c r="B159" s="3" t="s">
        <v>112</v>
      </c>
      <c r="C159" s="2">
        <v>45251</v>
      </c>
      <c r="D159" s="3">
        <v>5</v>
      </c>
      <c r="E159" s="3">
        <v>5</v>
      </c>
      <c r="F159" s="3"/>
      <c r="G159" s="3">
        <v>3</v>
      </c>
      <c r="H159" s="3"/>
      <c r="I159" s="3"/>
      <c r="J159" s="3"/>
      <c r="K159" s="3"/>
      <c r="L159" s="3">
        <v>300</v>
      </c>
      <c r="M159" s="3">
        <v>380</v>
      </c>
      <c r="N159" s="3">
        <v>0</v>
      </c>
      <c r="O159" s="3">
        <v>680</v>
      </c>
      <c r="P159">
        <f>_xlfn.ISOWEEKNUM(RPE[[#This Row],[Date]])</f>
        <v>47</v>
      </c>
      <c r="Q159">
        <f>YEAR(RPE[[#This Row],[Date]])</f>
        <v>2023</v>
      </c>
    </row>
    <row r="160" spans="1:17" x14ac:dyDescent="0.2">
      <c r="A160" s="1">
        <v>45252.370474537034</v>
      </c>
      <c r="B160" s="3" t="s">
        <v>191</v>
      </c>
      <c r="C160" s="2">
        <v>45251</v>
      </c>
      <c r="D160" s="3">
        <v>6</v>
      </c>
      <c r="E160" s="3"/>
      <c r="F160" s="3"/>
      <c r="G160" s="3">
        <v>3</v>
      </c>
      <c r="H160" s="3"/>
      <c r="I160" s="3"/>
      <c r="J160" s="3"/>
      <c r="K160" s="3"/>
      <c r="L160" s="3">
        <v>360</v>
      </c>
      <c r="M160" s="3">
        <v>0</v>
      </c>
      <c r="N160" s="3">
        <v>0</v>
      </c>
      <c r="O160" s="3">
        <v>360</v>
      </c>
      <c r="P160">
        <f>_xlfn.ISOWEEKNUM(RPE[[#This Row],[Date]])</f>
        <v>47</v>
      </c>
      <c r="Q160">
        <f>YEAR(RPE[[#This Row],[Date]])</f>
        <v>2023</v>
      </c>
    </row>
    <row r="161" spans="1:17" x14ac:dyDescent="0.2">
      <c r="A161" s="1">
        <v>45252.414212962962</v>
      </c>
      <c r="B161" s="3" t="s">
        <v>93</v>
      </c>
      <c r="C161" s="2">
        <v>45251</v>
      </c>
      <c r="D161" s="3">
        <v>5</v>
      </c>
      <c r="E161" s="3">
        <v>5</v>
      </c>
      <c r="F161" s="3"/>
      <c r="G161" s="3">
        <v>3</v>
      </c>
      <c r="H161" s="3"/>
      <c r="I161" s="3"/>
      <c r="J161" s="3"/>
      <c r="K161" s="3"/>
      <c r="L161" s="3">
        <v>300</v>
      </c>
      <c r="M161" s="3">
        <v>380</v>
      </c>
      <c r="N161" s="3">
        <v>0</v>
      </c>
      <c r="O161" s="3">
        <v>680</v>
      </c>
      <c r="P161">
        <f>_xlfn.ISOWEEKNUM(RPE[[#This Row],[Date]])</f>
        <v>47</v>
      </c>
      <c r="Q161">
        <f>YEAR(RPE[[#This Row],[Date]])</f>
        <v>2023</v>
      </c>
    </row>
    <row r="162" spans="1:17" x14ac:dyDescent="0.2">
      <c r="A162" s="1">
        <v>45252.419085648151</v>
      </c>
      <c r="B162" s="3" t="s">
        <v>142</v>
      </c>
      <c r="C162" s="2">
        <v>45251</v>
      </c>
      <c r="D162" s="3"/>
      <c r="E162" s="3">
        <v>5</v>
      </c>
      <c r="F162" s="3"/>
      <c r="G162" s="3">
        <v>1</v>
      </c>
      <c r="H162" s="3"/>
      <c r="I162" s="3"/>
      <c r="J162" s="3"/>
      <c r="K162" s="3"/>
      <c r="L162" s="3">
        <v>0</v>
      </c>
      <c r="M162" s="3">
        <v>380</v>
      </c>
      <c r="N162" s="3">
        <v>0</v>
      </c>
      <c r="O162" s="3">
        <v>380</v>
      </c>
      <c r="P162">
        <f>_xlfn.ISOWEEKNUM(RPE[[#This Row],[Date]])</f>
        <v>47</v>
      </c>
      <c r="Q162">
        <f>YEAR(RPE[[#This Row],[Date]])</f>
        <v>2023</v>
      </c>
    </row>
    <row r="163" spans="1:17" x14ac:dyDescent="0.2">
      <c r="A163" s="1">
        <v>45252.919479166667</v>
      </c>
      <c r="B163" s="3" t="s">
        <v>107</v>
      </c>
      <c r="C163" s="2">
        <v>45252</v>
      </c>
      <c r="D163" s="3"/>
      <c r="E163" s="3">
        <v>6</v>
      </c>
      <c r="F163" s="3"/>
      <c r="G163" s="3">
        <v>3</v>
      </c>
      <c r="H163" s="3"/>
      <c r="I163" s="3"/>
      <c r="J163" s="3"/>
      <c r="K163" s="3"/>
      <c r="L163" s="3">
        <v>0</v>
      </c>
      <c r="M163" s="3">
        <v>492</v>
      </c>
      <c r="N163" s="3">
        <v>0</v>
      </c>
      <c r="O163" s="3">
        <v>492</v>
      </c>
      <c r="P163" s="3">
        <f>_xlfn.ISOWEEKNUM(RPE[[#This Row],[Date]])</f>
        <v>47</v>
      </c>
      <c r="Q163" s="3">
        <f>YEAR(RPE[[#This Row],[Date]])</f>
        <v>2023</v>
      </c>
    </row>
    <row r="164" spans="1:17" x14ac:dyDescent="0.2">
      <c r="A164" s="1">
        <v>45253.0003125</v>
      </c>
      <c r="B164" s="3" t="s">
        <v>93</v>
      </c>
      <c r="C164" s="2">
        <v>45252</v>
      </c>
      <c r="D164" s="3">
        <v>4</v>
      </c>
      <c r="E164" s="3">
        <v>6</v>
      </c>
      <c r="F164" s="3"/>
      <c r="G164" s="3">
        <v>2</v>
      </c>
      <c r="H164" s="3"/>
      <c r="I164" s="3"/>
      <c r="J164" s="3"/>
      <c r="K164" s="3"/>
      <c r="L164" s="3">
        <v>240</v>
      </c>
      <c r="M164" s="3">
        <v>492</v>
      </c>
      <c r="N164" s="3">
        <v>0</v>
      </c>
      <c r="O164" s="3">
        <v>732</v>
      </c>
      <c r="P164" s="3">
        <f>_xlfn.ISOWEEKNUM(RPE[[#This Row],[Date]])</f>
        <v>47</v>
      </c>
      <c r="Q164" s="3">
        <f>YEAR(RPE[[#This Row],[Date]])</f>
        <v>2023</v>
      </c>
    </row>
    <row r="165" spans="1:17" x14ac:dyDescent="0.2">
      <c r="A165" s="1">
        <v>45253.304548611108</v>
      </c>
      <c r="B165" s="3" t="s">
        <v>305</v>
      </c>
      <c r="C165" s="2">
        <v>45252</v>
      </c>
      <c r="D165" s="3">
        <v>6</v>
      </c>
      <c r="E165" s="3">
        <v>8</v>
      </c>
      <c r="F165" s="3"/>
      <c r="G165" s="3">
        <v>3</v>
      </c>
      <c r="H165" s="3"/>
      <c r="I165" s="3"/>
      <c r="J165" s="3"/>
      <c r="K165" s="3"/>
      <c r="L165" s="3">
        <v>360</v>
      </c>
      <c r="M165" s="3">
        <v>656</v>
      </c>
      <c r="N165" s="3">
        <v>0</v>
      </c>
      <c r="O165" s="3">
        <v>1016</v>
      </c>
      <c r="P165" s="3">
        <f>_xlfn.ISOWEEKNUM(RPE[[#This Row],[Date]])</f>
        <v>47</v>
      </c>
      <c r="Q165" s="3">
        <f>YEAR(RPE[[#This Row],[Date]])</f>
        <v>2023</v>
      </c>
    </row>
    <row r="166" spans="1:17" x14ac:dyDescent="0.2">
      <c r="A166" s="1">
        <v>45257.403657407405</v>
      </c>
      <c r="B166" s="3" t="s">
        <v>86</v>
      </c>
      <c r="C166" s="2">
        <v>45256</v>
      </c>
      <c r="D166" s="3"/>
      <c r="E166" s="3"/>
      <c r="F166" s="3">
        <v>7</v>
      </c>
      <c r="G166" s="3">
        <v>3</v>
      </c>
      <c r="H166" s="34">
        <v>70</v>
      </c>
      <c r="I166" s="3"/>
      <c r="J166" s="3"/>
      <c r="K166" s="3"/>
      <c r="L166" s="3">
        <v>0</v>
      </c>
      <c r="M166" s="3">
        <v>0</v>
      </c>
      <c r="N166" s="3">
        <v>679</v>
      </c>
      <c r="O166" s="3">
        <v>0</v>
      </c>
      <c r="P166" s="3">
        <f>_xlfn.ISOWEEKNUM(RPE[[#This Row],[Date]])</f>
        <v>47</v>
      </c>
      <c r="Q166" s="3">
        <f>YEAR(RPE[[#This Row],[Date]])</f>
        <v>2023</v>
      </c>
    </row>
    <row r="167" spans="1:17" x14ac:dyDescent="0.2">
      <c r="A167" s="1">
        <v>45257.404675925929</v>
      </c>
      <c r="B167" s="3" t="s">
        <v>167</v>
      </c>
      <c r="C167" s="2">
        <v>45256</v>
      </c>
      <c r="D167" s="3"/>
      <c r="E167" s="3"/>
      <c r="F167" s="3">
        <v>7</v>
      </c>
      <c r="G167" s="3">
        <v>3</v>
      </c>
      <c r="H167" s="3"/>
      <c r="I167" s="3"/>
      <c r="J167" s="3"/>
      <c r="K167" s="3"/>
      <c r="L167" s="3">
        <v>0</v>
      </c>
      <c r="M167" s="3">
        <v>0</v>
      </c>
      <c r="N167" s="3">
        <v>840</v>
      </c>
      <c r="O167" s="3">
        <v>0</v>
      </c>
      <c r="P167" s="3">
        <f>_xlfn.ISOWEEKNUM(RPE[[#This Row],[Date]])</f>
        <v>47</v>
      </c>
      <c r="Q167" s="3">
        <f>YEAR(RPE[[#This Row],[Date]])</f>
        <v>2023</v>
      </c>
    </row>
    <row r="168" spans="1:17" x14ac:dyDescent="0.2">
      <c r="A168" s="1">
        <v>45257.414270833331</v>
      </c>
      <c r="B168" s="3" t="s">
        <v>134</v>
      </c>
      <c r="C168" s="2">
        <v>45256</v>
      </c>
      <c r="D168" s="3"/>
      <c r="E168" s="3"/>
      <c r="F168" s="3">
        <v>7</v>
      </c>
      <c r="G168" s="3">
        <v>3</v>
      </c>
      <c r="H168" s="3"/>
      <c r="I168" s="3"/>
      <c r="J168" s="3"/>
      <c r="K168" s="3"/>
      <c r="L168" s="3">
        <v>0</v>
      </c>
      <c r="M168" s="3">
        <v>0</v>
      </c>
      <c r="N168" s="3">
        <v>728</v>
      </c>
      <c r="O168" s="3">
        <v>0</v>
      </c>
      <c r="P168" s="3">
        <f>_xlfn.ISOWEEKNUM(RPE[[#This Row],[Date]])</f>
        <v>47</v>
      </c>
      <c r="Q168" s="3">
        <f>YEAR(RPE[[#This Row],[Date]])</f>
        <v>2023</v>
      </c>
    </row>
    <row r="169" spans="1:17" x14ac:dyDescent="0.2">
      <c r="A169" s="1">
        <v>45257.418368055558</v>
      </c>
      <c r="B169" s="3" t="s">
        <v>99</v>
      </c>
      <c r="C169" s="2">
        <v>45256</v>
      </c>
      <c r="D169" s="3"/>
      <c r="E169" s="3"/>
      <c r="F169" s="3">
        <v>7</v>
      </c>
      <c r="G169" s="3">
        <v>3</v>
      </c>
      <c r="H169" s="3" t="s">
        <v>689</v>
      </c>
      <c r="I169" s="3"/>
      <c r="J169" s="3"/>
      <c r="K169" s="3"/>
      <c r="L169" s="3">
        <v>0</v>
      </c>
      <c r="M169" s="3">
        <v>0</v>
      </c>
      <c r="N169" s="3">
        <v>420</v>
      </c>
      <c r="O169" s="3">
        <v>0</v>
      </c>
      <c r="P169" s="3">
        <f>_xlfn.ISOWEEKNUM(RPE[[#This Row],[Date]])</f>
        <v>47</v>
      </c>
      <c r="Q169" s="3">
        <f>YEAR(RPE[[#This Row],[Date]])</f>
        <v>2023</v>
      </c>
    </row>
    <row r="170" spans="1:17" x14ac:dyDescent="0.2">
      <c r="A170" s="1">
        <v>45257.451215277775</v>
      </c>
      <c r="B170" s="3" t="s">
        <v>77</v>
      </c>
      <c r="C170" s="2">
        <v>45256</v>
      </c>
      <c r="D170" s="3"/>
      <c r="E170" s="3"/>
      <c r="F170" s="3">
        <v>8</v>
      </c>
      <c r="G170" s="3">
        <v>3</v>
      </c>
      <c r="H170" s="3"/>
      <c r="I170" s="3"/>
      <c r="J170" s="3"/>
      <c r="K170" s="3"/>
      <c r="L170" s="3">
        <v>0</v>
      </c>
      <c r="M170" s="3">
        <v>0</v>
      </c>
      <c r="N170" s="3">
        <v>840</v>
      </c>
      <c r="O170" s="3">
        <v>0</v>
      </c>
      <c r="P170" s="3">
        <f>_xlfn.ISOWEEKNUM(RPE[[#This Row],[Date]])</f>
        <v>47</v>
      </c>
      <c r="Q170" s="3">
        <f>YEAR(RPE[[#This Row],[Date]])</f>
        <v>2023</v>
      </c>
    </row>
    <row r="171" spans="1:17" x14ac:dyDescent="0.2">
      <c r="A171" s="1">
        <v>45257.468124999999</v>
      </c>
      <c r="B171" s="3" t="s">
        <v>233</v>
      </c>
      <c r="C171" s="2">
        <v>45256</v>
      </c>
      <c r="D171" s="3"/>
      <c r="E171" s="3"/>
      <c r="F171" s="3">
        <v>7</v>
      </c>
      <c r="G171" s="3">
        <v>3</v>
      </c>
      <c r="H171" s="3"/>
      <c r="I171" s="3"/>
      <c r="J171" s="3"/>
      <c r="K171" s="3"/>
      <c r="L171" s="3">
        <v>0</v>
      </c>
      <c r="M171" s="3">
        <v>0</v>
      </c>
      <c r="N171" s="3">
        <v>728</v>
      </c>
      <c r="O171" s="3">
        <v>0</v>
      </c>
      <c r="P171" s="3">
        <f>_xlfn.ISOWEEKNUM(RPE[[#This Row],[Date]])</f>
        <v>47</v>
      </c>
      <c r="Q171" s="3">
        <f>YEAR(RPE[[#This Row],[Date]])</f>
        <v>2023</v>
      </c>
    </row>
    <row r="172" spans="1:17" x14ac:dyDescent="0.2">
      <c r="A172" s="1">
        <v>45257.606770833336</v>
      </c>
      <c r="B172" s="3" t="s">
        <v>112</v>
      </c>
      <c r="C172" s="2">
        <v>45256</v>
      </c>
      <c r="D172" s="3"/>
      <c r="E172" s="3"/>
      <c r="F172" s="3">
        <v>7</v>
      </c>
      <c r="G172" s="3">
        <v>3</v>
      </c>
      <c r="H172" s="3"/>
      <c r="I172" s="3"/>
      <c r="J172" s="3"/>
      <c r="K172" s="3"/>
      <c r="L172" s="3">
        <v>0</v>
      </c>
      <c r="M172" s="3">
        <v>0</v>
      </c>
      <c r="N172" s="3">
        <v>126</v>
      </c>
      <c r="O172" s="3">
        <v>0</v>
      </c>
      <c r="P172" s="3">
        <f>_xlfn.ISOWEEKNUM(RPE[[#This Row],[Date]])</f>
        <v>47</v>
      </c>
      <c r="Q172" s="3">
        <f>YEAR(RPE[[#This Row],[Date]])</f>
        <v>2023</v>
      </c>
    </row>
    <row r="173" spans="1:17" x14ac:dyDescent="0.2">
      <c r="A173" s="1">
        <v>45257.609074074076</v>
      </c>
      <c r="B173" s="3" t="s">
        <v>93</v>
      </c>
      <c r="C173" s="2">
        <v>45256</v>
      </c>
      <c r="D173" s="3"/>
      <c r="E173" s="3"/>
      <c r="F173" s="3">
        <v>4</v>
      </c>
      <c r="G173" s="3">
        <v>3</v>
      </c>
      <c r="H173" s="3"/>
      <c r="I173" s="3"/>
      <c r="J173" s="3"/>
      <c r="K173" s="3"/>
      <c r="L173" s="3">
        <v>0</v>
      </c>
      <c r="M173" s="3">
        <v>0</v>
      </c>
      <c r="N173" s="3">
        <v>136</v>
      </c>
      <c r="O173" s="3">
        <v>0</v>
      </c>
      <c r="P173" s="3">
        <f>_xlfn.ISOWEEKNUM(RPE[[#This Row],[Date]])</f>
        <v>47</v>
      </c>
      <c r="Q173" s="3">
        <f>YEAR(RPE[[#This Row],[Date]])</f>
        <v>2023</v>
      </c>
    </row>
    <row r="174" spans="1:17" x14ac:dyDescent="0.2">
      <c r="A174" s="1">
        <v>45258.545752314814</v>
      </c>
      <c r="B174" s="3" t="s">
        <v>191</v>
      </c>
      <c r="C174" s="2">
        <v>45258</v>
      </c>
      <c r="D174" s="3">
        <v>5</v>
      </c>
      <c r="E174" s="3"/>
      <c r="F174" s="3"/>
      <c r="G174" s="3">
        <v>3</v>
      </c>
      <c r="H174" s="3"/>
      <c r="I174" s="3"/>
      <c r="J174" s="3"/>
      <c r="K174" s="3"/>
      <c r="L174" s="3">
        <v>300</v>
      </c>
      <c r="M174" s="3">
        <v>0</v>
      </c>
      <c r="N174" s="3">
        <v>0</v>
      </c>
      <c r="O174" s="3">
        <v>300</v>
      </c>
      <c r="P174" s="3">
        <f>_xlfn.ISOWEEKNUM(RPE[[#This Row],[Date]])</f>
        <v>48</v>
      </c>
      <c r="Q174" s="3">
        <f>YEAR(RPE[[#This Row],[Date]])</f>
        <v>2023</v>
      </c>
    </row>
    <row r="175" spans="1:17" x14ac:dyDescent="0.2">
      <c r="A175" s="1">
        <v>45258.546261574076</v>
      </c>
      <c r="B175" s="3" t="s">
        <v>142</v>
      </c>
      <c r="C175" s="2">
        <v>45258</v>
      </c>
      <c r="D175" s="3">
        <v>7</v>
      </c>
      <c r="E175" s="3"/>
      <c r="F175" s="3"/>
      <c r="G175" s="3">
        <v>1</v>
      </c>
      <c r="H175" s="3"/>
      <c r="I175" s="3"/>
      <c r="J175" s="3"/>
      <c r="K175" s="3"/>
      <c r="L175" s="3">
        <v>420</v>
      </c>
      <c r="M175" s="3">
        <v>0</v>
      </c>
      <c r="N175" s="3">
        <v>0</v>
      </c>
      <c r="O175" s="3">
        <v>420</v>
      </c>
      <c r="P175" s="3">
        <f>_xlfn.ISOWEEKNUM(RPE[[#This Row],[Date]])</f>
        <v>48</v>
      </c>
      <c r="Q175" s="3">
        <f>YEAR(RPE[[#This Row],[Date]])</f>
        <v>2023</v>
      </c>
    </row>
    <row r="176" spans="1:17" x14ac:dyDescent="0.2">
      <c r="A176" s="1">
        <v>45258.890347222223</v>
      </c>
      <c r="B176" s="3" t="s">
        <v>106</v>
      </c>
      <c r="C176" s="2">
        <v>45258</v>
      </c>
      <c r="D176" s="3">
        <v>2</v>
      </c>
      <c r="E176" s="3">
        <v>4</v>
      </c>
      <c r="F176" s="3"/>
      <c r="G176" s="3">
        <v>3</v>
      </c>
      <c r="H176" s="3"/>
      <c r="I176" s="3"/>
      <c r="J176" s="3"/>
      <c r="K176" s="3"/>
      <c r="L176" s="3">
        <v>120</v>
      </c>
      <c r="M176" s="3">
        <v>132</v>
      </c>
      <c r="N176" s="3">
        <v>0</v>
      </c>
      <c r="O176" s="3">
        <v>252</v>
      </c>
      <c r="P176" s="3">
        <f>_xlfn.ISOWEEKNUM(RPE[[#This Row],[Date]])</f>
        <v>48</v>
      </c>
      <c r="Q176" s="3">
        <f>YEAR(RPE[[#This Row],[Date]])</f>
        <v>2023</v>
      </c>
    </row>
    <row r="177" spans="1:17" x14ac:dyDescent="0.2">
      <c r="A177" s="1">
        <v>45258.891261574077</v>
      </c>
      <c r="B177" s="3" t="s">
        <v>191</v>
      </c>
      <c r="C177" s="2">
        <v>45258</v>
      </c>
      <c r="D177" s="3"/>
      <c r="E177" s="3">
        <v>5</v>
      </c>
      <c r="F177" s="3"/>
      <c r="G177" s="3">
        <v>3</v>
      </c>
      <c r="H177" s="3"/>
      <c r="I177" s="3"/>
      <c r="J177" s="3"/>
      <c r="K177" s="3"/>
      <c r="L177" s="3">
        <v>0</v>
      </c>
      <c r="M177" s="3">
        <v>165</v>
      </c>
      <c r="N177" s="3">
        <v>0</v>
      </c>
      <c r="O177" s="3">
        <v>165</v>
      </c>
      <c r="P177" s="3">
        <f>_xlfn.ISOWEEKNUM(RPE[[#This Row],[Date]])</f>
        <v>48</v>
      </c>
      <c r="Q177" s="3">
        <f>YEAR(RPE[[#This Row],[Date]])</f>
        <v>2023</v>
      </c>
    </row>
    <row r="178" spans="1:17" x14ac:dyDescent="0.2">
      <c r="A178" s="1">
        <v>45258.909490740742</v>
      </c>
      <c r="B178" s="3" t="s">
        <v>107</v>
      </c>
      <c r="C178" s="2">
        <v>45258</v>
      </c>
      <c r="D178" s="3">
        <v>3</v>
      </c>
      <c r="E178" s="3"/>
      <c r="F178" s="3"/>
      <c r="G178" s="3">
        <v>3</v>
      </c>
      <c r="H178" s="3" t="s">
        <v>690</v>
      </c>
      <c r="I178" s="3"/>
      <c r="J178" s="3"/>
      <c r="K178" s="3"/>
      <c r="L178" s="3">
        <v>45</v>
      </c>
      <c r="M178" s="3">
        <v>0</v>
      </c>
      <c r="N178" s="3">
        <v>0</v>
      </c>
      <c r="O178" s="3">
        <v>45</v>
      </c>
      <c r="P178" s="3">
        <f>_xlfn.ISOWEEKNUM(RPE[[#This Row],[Date]])</f>
        <v>48</v>
      </c>
      <c r="Q178" s="3">
        <f>YEAR(RPE[[#This Row],[Date]])</f>
        <v>2023</v>
      </c>
    </row>
    <row r="179" spans="1:17" x14ac:dyDescent="0.2">
      <c r="A179" s="1">
        <v>45259.376226851855</v>
      </c>
      <c r="B179" s="3" t="s">
        <v>99</v>
      </c>
      <c r="C179" s="2">
        <v>45258</v>
      </c>
      <c r="D179" s="3">
        <v>6</v>
      </c>
      <c r="E179" s="3">
        <v>7</v>
      </c>
      <c r="F179" s="3"/>
      <c r="G179" s="3">
        <v>3</v>
      </c>
      <c r="H179" s="3"/>
      <c r="I179" s="3"/>
      <c r="J179" s="3"/>
      <c r="K179" s="3"/>
      <c r="L179" s="3">
        <v>360</v>
      </c>
      <c r="M179" s="3">
        <v>231</v>
      </c>
      <c r="N179" s="3">
        <v>0</v>
      </c>
      <c r="O179" s="3">
        <v>591</v>
      </c>
      <c r="P179" s="3">
        <f>_xlfn.ISOWEEKNUM(RPE[[#This Row],[Date]])</f>
        <v>48</v>
      </c>
      <c r="Q179" s="3">
        <f>YEAR(RPE[[#This Row],[Date]])</f>
        <v>2023</v>
      </c>
    </row>
    <row r="180" spans="1:17" x14ac:dyDescent="0.2">
      <c r="A180" s="1">
        <v>45259.384687500002</v>
      </c>
      <c r="B180" s="3" t="s">
        <v>134</v>
      </c>
      <c r="C180" s="2">
        <v>45258</v>
      </c>
      <c r="D180" s="3">
        <v>4</v>
      </c>
      <c r="E180" s="3">
        <v>4</v>
      </c>
      <c r="F180" s="3"/>
      <c r="G180" s="3">
        <v>3</v>
      </c>
      <c r="H180" s="3"/>
      <c r="I180" s="3"/>
      <c r="J180" s="3"/>
      <c r="K180" s="3"/>
      <c r="L180" s="3">
        <v>240</v>
      </c>
      <c r="M180" s="3">
        <v>132</v>
      </c>
      <c r="N180" s="3">
        <v>0</v>
      </c>
      <c r="O180" s="3">
        <v>372</v>
      </c>
      <c r="P180" s="3">
        <f>_xlfn.ISOWEEKNUM(RPE[[#This Row],[Date]])</f>
        <v>48</v>
      </c>
      <c r="Q180" s="3">
        <f>YEAR(RPE[[#This Row],[Date]])</f>
        <v>2023</v>
      </c>
    </row>
    <row r="181" spans="1:17" x14ac:dyDescent="0.2">
      <c r="A181" s="1">
        <v>45259.397453703707</v>
      </c>
      <c r="B181" s="3" t="s">
        <v>142</v>
      </c>
      <c r="C181" s="2">
        <v>45258</v>
      </c>
      <c r="D181" s="3"/>
      <c r="E181" s="3">
        <v>6</v>
      </c>
      <c r="F181" s="3"/>
      <c r="G181" s="3">
        <v>2</v>
      </c>
      <c r="H181" s="3"/>
      <c r="I181" s="3"/>
      <c r="J181" s="3"/>
      <c r="K181" s="3"/>
      <c r="L181" s="3">
        <v>0</v>
      </c>
      <c r="M181" s="3">
        <v>198</v>
      </c>
      <c r="N181" s="3">
        <v>0</v>
      </c>
      <c r="O181" s="3">
        <v>198</v>
      </c>
      <c r="P181" s="3">
        <f>_xlfn.ISOWEEKNUM(RPE[[#This Row],[Date]])</f>
        <v>48</v>
      </c>
      <c r="Q181" s="3">
        <f>YEAR(RPE[[#This Row],[Date]])</f>
        <v>2023</v>
      </c>
    </row>
    <row r="182" spans="1:17" x14ac:dyDescent="0.2">
      <c r="A182" s="1">
        <v>45259.905115740738</v>
      </c>
      <c r="B182" s="3" t="s">
        <v>142</v>
      </c>
      <c r="C182" s="2">
        <v>45259</v>
      </c>
      <c r="D182" s="3">
        <v>6</v>
      </c>
      <c r="E182" s="3">
        <v>7</v>
      </c>
      <c r="F182" s="3"/>
      <c r="G182" s="3">
        <v>1</v>
      </c>
      <c r="H182" s="3"/>
      <c r="I182" s="3"/>
      <c r="J182" s="3"/>
      <c r="K182" s="3"/>
      <c r="L182" s="3">
        <v>360</v>
      </c>
      <c r="M182" s="3">
        <v>497</v>
      </c>
      <c r="N182" s="3">
        <v>0</v>
      </c>
      <c r="O182" s="3">
        <v>857</v>
      </c>
      <c r="P182" s="3">
        <f>_xlfn.ISOWEEKNUM(RPE[[#This Row],[Date]])</f>
        <v>48</v>
      </c>
      <c r="Q182" s="3">
        <f>YEAR(RPE[[#This Row],[Date]])</f>
        <v>2023</v>
      </c>
    </row>
    <row r="183" spans="1:17" x14ac:dyDescent="0.2">
      <c r="A183" s="1">
        <v>45259.905486111114</v>
      </c>
      <c r="B183" s="3" t="s">
        <v>211</v>
      </c>
      <c r="C183" s="2">
        <v>45258</v>
      </c>
      <c r="D183" s="3">
        <v>6</v>
      </c>
      <c r="E183" s="3">
        <v>6</v>
      </c>
      <c r="F183" s="3"/>
      <c r="G183" s="3">
        <v>3</v>
      </c>
      <c r="H183" s="3"/>
      <c r="I183" s="3"/>
      <c r="J183" s="3"/>
      <c r="K183" s="3"/>
      <c r="L183" s="3">
        <v>360</v>
      </c>
      <c r="M183" s="3">
        <v>360</v>
      </c>
      <c r="N183" s="3">
        <v>0</v>
      </c>
      <c r="O183" s="3">
        <v>720</v>
      </c>
      <c r="P183" s="3">
        <f>_xlfn.ISOWEEKNUM(RPE[[#This Row],[Date]])</f>
        <v>48</v>
      </c>
      <c r="Q183" s="3">
        <f>YEAR(RPE[[#This Row],[Date]])</f>
        <v>2023</v>
      </c>
    </row>
    <row r="184" spans="1:17" x14ac:dyDescent="0.2">
      <c r="A184" s="1">
        <v>45259.905694444446</v>
      </c>
      <c r="B184" s="3" t="s">
        <v>99</v>
      </c>
      <c r="C184" s="2">
        <v>45259</v>
      </c>
      <c r="D184" s="3">
        <v>8</v>
      </c>
      <c r="E184" s="3">
        <v>9</v>
      </c>
      <c r="F184" s="3"/>
      <c r="G184" s="3">
        <v>3</v>
      </c>
      <c r="H184" s="3"/>
      <c r="I184" s="3"/>
      <c r="J184" s="3"/>
      <c r="K184" s="3"/>
      <c r="L184" s="3">
        <v>480</v>
      </c>
      <c r="M184" s="3">
        <v>639</v>
      </c>
      <c r="N184" s="3">
        <v>0</v>
      </c>
      <c r="O184" s="3">
        <v>1119</v>
      </c>
      <c r="P184" s="3">
        <f>_xlfn.ISOWEEKNUM(RPE[[#This Row],[Date]])</f>
        <v>48</v>
      </c>
      <c r="Q184" s="3">
        <f>YEAR(RPE[[#This Row],[Date]])</f>
        <v>2023</v>
      </c>
    </row>
    <row r="185" spans="1:17" x14ac:dyDescent="0.2">
      <c r="A185" s="1">
        <v>45259.918854166666</v>
      </c>
      <c r="B185" s="3" t="s">
        <v>83</v>
      </c>
      <c r="C185" s="2">
        <v>45259</v>
      </c>
      <c r="D185" s="3">
        <v>8</v>
      </c>
      <c r="E185" s="3">
        <v>9</v>
      </c>
      <c r="F185" s="3"/>
      <c r="G185" s="3">
        <v>3</v>
      </c>
      <c r="H185" s="3"/>
      <c r="I185" s="3"/>
      <c r="J185" s="3"/>
      <c r="K185" s="3"/>
      <c r="L185" s="3">
        <v>480</v>
      </c>
      <c r="M185" s="3">
        <v>639</v>
      </c>
      <c r="N185" s="3">
        <v>0</v>
      </c>
      <c r="O185" s="3">
        <v>1119</v>
      </c>
      <c r="P185" s="3">
        <f>_xlfn.ISOWEEKNUM(RPE[[#This Row],[Date]])</f>
        <v>48</v>
      </c>
      <c r="Q185" s="3">
        <f>YEAR(RPE[[#This Row],[Date]])</f>
        <v>2023</v>
      </c>
    </row>
    <row r="186" spans="1:17" x14ac:dyDescent="0.2">
      <c r="A186" s="1">
        <v>45260.372858796298</v>
      </c>
      <c r="B186" s="3" t="s">
        <v>191</v>
      </c>
      <c r="C186" s="2">
        <v>45259</v>
      </c>
      <c r="D186" s="3">
        <v>5</v>
      </c>
      <c r="E186" s="3">
        <v>6</v>
      </c>
      <c r="F186" s="3"/>
      <c r="G186" s="3">
        <v>3</v>
      </c>
      <c r="H186" s="3"/>
      <c r="I186" s="3"/>
      <c r="J186" s="3"/>
      <c r="K186" s="3"/>
      <c r="L186" s="3">
        <v>300</v>
      </c>
      <c r="M186" s="3">
        <v>426</v>
      </c>
      <c r="N186" s="3">
        <v>0</v>
      </c>
      <c r="O186" s="3">
        <v>726</v>
      </c>
      <c r="P186" s="3">
        <f>_xlfn.ISOWEEKNUM(RPE[[#This Row],[Date]])</f>
        <v>48</v>
      </c>
      <c r="Q186" s="3">
        <f>YEAR(RPE[[#This Row],[Date]])</f>
        <v>2023</v>
      </c>
    </row>
    <row r="187" spans="1:17" x14ac:dyDescent="0.2">
      <c r="A187" s="1">
        <v>45265.704918981479</v>
      </c>
      <c r="B187" s="3" t="s">
        <v>496</v>
      </c>
      <c r="C187" s="2">
        <v>45265</v>
      </c>
      <c r="D187" s="3">
        <v>4</v>
      </c>
      <c r="E187" s="3"/>
      <c r="F187" s="3"/>
      <c r="G187" s="3">
        <v>3</v>
      </c>
      <c r="H187" s="3"/>
      <c r="I187" s="3"/>
      <c r="J187" s="3"/>
      <c r="K187" s="3"/>
      <c r="L187" s="3">
        <v>240</v>
      </c>
      <c r="M187" s="3">
        <v>0</v>
      </c>
      <c r="N187" s="3">
        <v>0</v>
      </c>
      <c r="O187" s="3">
        <v>240</v>
      </c>
      <c r="P187" s="3">
        <f>_xlfn.ISOWEEKNUM(RPE[[#This Row],[Date]])</f>
        <v>49</v>
      </c>
      <c r="Q187" s="3">
        <f>YEAR(RPE[[#This Row],[Date]])</f>
        <v>2023</v>
      </c>
    </row>
    <row r="188" spans="1:17" x14ac:dyDescent="0.2">
      <c r="A188" s="1">
        <v>45265.894641203704</v>
      </c>
      <c r="B188" s="3" t="s">
        <v>142</v>
      </c>
      <c r="C188" s="2">
        <v>45265</v>
      </c>
      <c r="D188" s="3">
        <v>6</v>
      </c>
      <c r="E188" s="3">
        <v>7</v>
      </c>
      <c r="F188" s="3"/>
      <c r="G188" s="3">
        <v>1</v>
      </c>
      <c r="H188" s="3"/>
      <c r="I188" s="3"/>
      <c r="J188" s="3"/>
      <c r="K188" s="3"/>
      <c r="L188" s="3">
        <v>360</v>
      </c>
      <c r="M188" s="3">
        <v>476</v>
      </c>
      <c r="N188" s="3">
        <v>0</v>
      </c>
      <c r="O188" s="3">
        <v>836</v>
      </c>
      <c r="P188" s="3">
        <f>_xlfn.ISOWEEKNUM(RPE[[#This Row],[Date]])</f>
        <v>49</v>
      </c>
      <c r="Q188" s="3">
        <f>YEAR(RPE[[#This Row],[Date]])</f>
        <v>2023</v>
      </c>
    </row>
    <row r="189" spans="1:17" x14ac:dyDescent="0.2">
      <c r="A189" s="1">
        <v>45265.912395833337</v>
      </c>
      <c r="B189" s="3" t="s">
        <v>496</v>
      </c>
      <c r="C189" s="2">
        <v>45265</v>
      </c>
      <c r="D189" s="3">
        <v>4</v>
      </c>
      <c r="E189" s="3">
        <v>5</v>
      </c>
      <c r="F189" s="3"/>
      <c r="G189" s="3">
        <v>3</v>
      </c>
      <c r="H189" s="3"/>
      <c r="I189" s="3"/>
      <c r="J189" s="3"/>
      <c r="K189" s="3"/>
      <c r="L189" s="3">
        <v>240</v>
      </c>
      <c r="M189" s="3">
        <v>340</v>
      </c>
      <c r="N189" s="3">
        <v>0</v>
      </c>
      <c r="O189" s="3">
        <v>580</v>
      </c>
      <c r="P189" s="3">
        <f>_xlfn.ISOWEEKNUM(RPE[[#This Row],[Date]])</f>
        <v>49</v>
      </c>
      <c r="Q189" s="3">
        <f>YEAR(RPE[[#This Row],[Date]])</f>
        <v>2023</v>
      </c>
    </row>
    <row r="190" spans="1:17" x14ac:dyDescent="0.2">
      <c r="A190" s="1">
        <v>45265.916597222225</v>
      </c>
      <c r="B190" s="3" t="s">
        <v>83</v>
      </c>
      <c r="C190" s="2">
        <v>45265</v>
      </c>
      <c r="D190" s="3">
        <v>7</v>
      </c>
      <c r="E190" s="3">
        <v>9</v>
      </c>
      <c r="F190" s="3"/>
      <c r="G190" s="3">
        <v>1</v>
      </c>
      <c r="H190" s="3" t="s">
        <v>691</v>
      </c>
      <c r="I190" s="3"/>
      <c r="J190" s="3"/>
      <c r="K190" s="3"/>
      <c r="L190" s="3">
        <v>420</v>
      </c>
      <c r="M190" s="3">
        <v>612</v>
      </c>
      <c r="N190" s="3">
        <v>0</v>
      </c>
      <c r="O190" s="3">
        <v>1032</v>
      </c>
      <c r="P190" s="3">
        <f>_xlfn.ISOWEEKNUM(RPE[[#This Row],[Date]])</f>
        <v>49</v>
      </c>
      <c r="Q190" s="3">
        <f>YEAR(RPE[[#This Row],[Date]])</f>
        <v>2023</v>
      </c>
    </row>
    <row r="191" spans="1:17" x14ac:dyDescent="0.2">
      <c r="A191" s="1">
        <v>45265.965925925928</v>
      </c>
      <c r="B191" s="3" t="s">
        <v>112</v>
      </c>
      <c r="C191" s="2">
        <v>45265</v>
      </c>
      <c r="D191" s="3">
        <v>3</v>
      </c>
      <c r="E191" s="3"/>
      <c r="F191" s="3"/>
      <c r="G191" s="3">
        <v>3</v>
      </c>
      <c r="H191" s="3" t="s">
        <v>692</v>
      </c>
      <c r="I191" s="3"/>
      <c r="J191" s="3"/>
      <c r="K191" s="3"/>
      <c r="L191" s="3">
        <v>180</v>
      </c>
      <c r="M191" s="3">
        <v>0</v>
      </c>
      <c r="N191" s="3">
        <v>0</v>
      </c>
      <c r="O191" s="3">
        <v>180</v>
      </c>
      <c r="P191" s="3">
        <f>_xlfn.ISOWEEKNUM(RPE[[#This Row],[Date]])</f>
        <v>49</v>
      </c>
      <c r="Q191" s="3">
        <f>YEAR(RPE[[#This Row],[Date]])</f>
        <v>2023</v>
      </c>
    </row>
    <row r="192" spans="1:17" x14ac:dyDescent="0.2">
      <c r="A192" s="1">
        <v>45265.992708333331</v>
      </c>
      <c r="B192" s="3" t="s">
        <v>78</v>
      </c>
      <c r="C192" s="2">
        <v>45265</v>
      </c>
      <c r="D192" s="3">
        <v>7</v>
      </c>
      <c r="E192" s="3">
        <v>5</v>
      </c>
      <c r="F192" s="3"/>
      <c r="G192" s="3">
        <v>2</v>
      </c>
      <c r="H192" s="3" t="s">
        <v>693</v>
      </c>
      <c r="I192" s="3"/>
      <c r="J192" s="3"/>
      <c r="K192" s="3"/>
      <c r="L192" s="3">
        <v>420</v>
      </c>
      <c r="M192" s="3">
        <v>340</v>
      </c>
      <c r="N192" s="3">
        <v>0</v>
      </c>
      <c r="O192" s="3">
        <v>760</v>
      </c>
      <c r="P192" s="3">
        <f>_xlfn.ISOWEEKNUM(RPE[[#This Row],[Date]])</f>
        <v>49</v>
      </c>
      <c r="Q192" s="3">
        <f>YEAR(RPE[[#This Row],[Date]])</f>
        <v>2023</v>
      </c>
    </row>
    <row r="193" spans="1:17" x14ac:dyDescent="0.2">
      <c r="A193" s="1">
        <v>45266.630636574075</v>
      </c>
      <c r="B193" s="3" t="s">
        <v>496</v>
      </c>
      <c r="C193" s="2">
        <v>45266</v>
      </c>
      <c r="D193" s="3">
        <v>5</v>
      </c>
      <c r="E193" s="3"/>
      <c r="F193" s="3"/>
      <c r="G193" s="3">
        <v>3</v>
      </c>
      <c r="H193" s="3"/>
      <c r="I193" s="3"/>
      <c r="J193" s="3"/>
      <c r="K193" s="3"/>
      <c r="L193" s="3">
        <v>300</v>
      </c>
      <c r="M193" s="3">
        <v>0</v>
      </c>
      <c r="N193" s="3">
        <v>0</v>
      </c>
      <c r="O193" s="3">
        <v>300</v>
      </c>
      <c r="P193" s="3">
        <f>_xlfn.ISOWEEKNUM(RPE[[#This Row],[Date]])</f>
        <v>49</v>
      </c>
      <c r="Q193" s="3">
        <f>YEAR(RPE[[#This Row],[Date]])</f>
        <v>2023</v>
      </c>
    </row>
    <row r="194" spans="1:17" x14ac:dyDescent="0.2">
      <c r="A194" s="1">
        <v>45266.905891203707</v>
      </c>
      <c r="B194" s="3" t="s">
        <v>496</v>
      </c>
      <c r="C194" s="2">
        <v>45266</v>
      </c>
      <c r="D194" s="3"/>
      <c r="E194" s="3">
        <v>6</v>
      </c>
      <c r="F194" s="3"/>
      <c r="G194" s="3">
        <v>1</v>
      </c>
      <c r="H194" s="3"/>
      <c r="I194" s="3"/>
      <c r="J194" s="3"/>
      <c r="K194" s="3"/>
      <c r="L194" s="3">
        <v>0</v>
      </c>
      <c r="M194" s="3">
        <v>408</v>
      </c>
      <c r="N194" s="3">
        <v>0</v>
      </c>
      <c r="O194" s="3">
        <v>408</v>
      </c>
      <c r="P194" s="3">
        <f>_xlfn.ISOWEEKNUM(RPE[[#This Row],[Date]])</f>
        <v>49</v>
      </c>
      <c r="Q194" s="3">
        <f>YEAR(RPE[[#This Row],[Date]])</f>
        <v>2023</v>
      </c>
    </row>
    <row r="195" spans="1:17" x14ac:dyDescent="0.2">
      <c r="A195" s="1">
        <v>45266.979745370372</v>
      </c>
      <c r="B195" s="3" t="s">
        <v>78</v>
      </c>
      <c r="C195" s="2">
        <v>45266</v>
      </c>
      <c r="D195" s="3">
        <v>5</v>
      </c>
      <c r="E195" s="3">
        <v>7</v>
      </c>
      <c r="F195" s="3"/>
      <c r="G195" s="3">
        <v>1</v>
      </c>
      <c r="H195" s="3" t="s">
        <v>694</v>
      </c>
      <c r="I195" s="3"/>
      <c r="J195" s="3"/>
      <c r="K195" s="3"/>
      <c r="L195" s="3">
        <v>300</v>
      </c>
      <c r="M195" s="3">
        <v>476</v>
      </c>
      <c r="N195" s="3">
        <v>0</v>
      </c>
      <c r="O195" s="3">
        <v>776</v>
      </c>
      <c r="P195" s="3">
        <f>_xlfn.ISOWEEKNUM(RPE[[#This Row],[Date]])</f>
        <v>49</v>
      </c>
      <c r="Q195" s="3">
        <f>YEAR(RPE[[#This Row],[Date]])</f>
        <v>2023</v>
      </c>
    </row>
    <row r="196" spans="1:17" x14ac:dyDescent="0.2">
      <c r="A196" s="1">
        <v>45268.604675925926</v>
      </c>
      <c r="B196" s="3" t="s">
        <v>496</v>
      </c>
      <c r="C196" s="2">
        <v>45266</v>
      </c>
      <c r="D196" s="3">
        <v>7</v>
      </c>
      <c r="E196" s="3"/>
      <c r="F196" s="3"/>
      <c r="G196" s="3">
        <v>2</v>
      </c>
      <c r="H196" s="3"/>
      <c r="I196" s="3"/>
      <c r="J196" s="3"/>
      <c r="K196" s="3"/>
      <c r="L196" s="3">
        <v>420</v>
      </c>
      <c r="M196" s="3">
        <v>0</v>
      </c>
      <c r="N196" s="3">
        <v>0</v>
      </c>
      <c r="O196" s="3">
        <v>420</v>
      </c>
      <c r="P196" s="3">
        <f>_xlfn.ISOWEEKNUM(RPE[[#This Row],[Date]])</f>
        <v>49</v>
      </c>
      <c r="Q196" s="3">
        <f>YEAR(RPE[[#This Row],[Date]])</f>
        <v>2023</v>
      </c>
    </row>
    <row r="197" spans="1:17" x14ac:dyDescent="0.2">
      <c r="A197" s="1">
        <v>45268.911365740743</v>
      </c>
      <c r="B197" s="3" t="s">
        <v>496</v>
      </c>
      <c r="C197" s="2">
        <v>45268</v>
      </c>
      <c r="D197" s="3"/>
      <c r="E197" s="3">
        <v>7</v>
      </c>
      <c r="F197" s="3"/>
      <c r="G197" s="3">
        <v>2</v>
      </c>
      <c r="H197" s="3"/>
      <c r="I197" s="3"/>
      <c r="J197" s="3"/>
      <c r="K197" s="3"/>
      <c r="L197" s="3">
        <v>0</v>
      </c>
      <c r="M197" s="3">
        <v>476</v>
      </c>
      <c r="N197" s="3">
        <v>0</v>
      </c>
      <c r="O197" s="3">
        <v>476</v>
      </c>
      <c r="P197">
        <f>_xlfn.ISOWEEKNUM(RPE[[#This Row],[Date]])</f>
        <v>49</v>
      </c>
      <c r="Q197">
        <f>YEAR(RPE[[#This Row],[Date]])</f>
        <v>2023</v>
      </c>
    </row>
    <row r="198" spans="1:17" x14ac:dyDescent="0.2">
      <c r="A198" s="1">
        <v>45269.453946759262</v>
      </c>
      <c r="B198" s="3" t="s">
        <v>109</v>
      </c>
      <c r="C198" s="2">
        <v>45268</v>
      </c>
      <c r="D198" s="3">
        <v>3</v>
      </c>
      <c r="E198" s="3">
        <v>5</v>
      </c>
      <c r="F198" s="3"/>
      <c r="G198" s="3">
        <v>3</v>
      </c>
      <c r="H198" s="3"/>
      <c r="I198" s="3"/>
      <c r="J198" s="3"/>
      <c r="K198" s="3"/>
      <c r="L198" s="3">
        <v>180</v>
      </c>
      <c r="M198" s="3">
        <v>340</v>
      </c>
      <c r="N198" s="3">
        <v>0</v>
      </c>
      <c r="O198" s="3">
        <v>520</v>
      </c>
      <c r="P198">
        <f>_xlfn.ISOWEEKNUM(RPE[[#This Row],[Date]])</f>
        <v>49</v>
      </c>
      <c r="Q198">
        <f>YEAR(RPE[[#This Row],[Date]])</f>
        <v>2023</v>
      </c>
    </row>
    <row r="199" spans="1:17" ht="43" x14ac:dyDescent="0.2">
      <c r="A199" s="1">
        <v>45269.456377314818</v>
      </c>
      <c r="B199" s="3" t="s">
        <v>83</v>
      </c>
      <c r="C199" s="2">
        <v>45268</v>
      </c>
      <c r="D199" s="3">
        <v>5</v>
      </c>
      <c r="E199" s="3">
        <v>8</v>
      </c>
      <c r="F199" s="3"/>
      <c r="G199" s="3">
        <v>2</v>
      </c>
      <c r="H199" s="13" t="s">
        <v>695</v>
      </c>
      <c r="I199" s="13"/>
      <c r="J199" s="13"/>
      <c r="K199" s="13"/>
      <c r="L199" s="3">
        <v>300</v>
      </c>
      <c r="M199" s="3">
        <v>544</v>
      </c>
      <c r="N199" s="3">
        <v>0</v>
      </c>
      <c r="O199" s="3">
        <v>844</v>
      </c>
      <c r="P199">
        <f>_xlfn.ISOWEEKNUM(RPE[[#This Row],[Date]])</f>
        <v>49</v>
      </c>
      <c r="Q199">
        <f>YEAR(RPE[[#This Row],[Date]])</f>
        <v>2023</v>
      </c>
    </row>
    <row r="200" spans="1:17" x14ac:dyDescent="0.2">
      <c r="A200" s="1">
        <v>45272.582430555558</v>
      </c>
      <c r="B200" s="3" t="s">
        <v>496</v>
      </c>
      <c r="C200" s="2">
        <v>45272</v>
      </c>
      <c r="D200" s="3">
        <v>7</v>
      </c>
      <c r="E200" s="3"/>
      <c r="F200" s="3"/>
      <c r="G200" s="3">
        <v>3</v>
      </c>
      <c r="H200" s="3"/>
      <c r="I200" s="3"/>
      <c r="J200" s="3"/>
      <c r="K200" s="3"/>
      <c r="L200" s="3">
        <v>420</v>
      </c>
      <c r="M200" s="3">
        <v>0</v>
      </c>
      <c r="N200" s="3">
        <v>0</v>
      </c>
      <c r="O200" s="3">
        <v>420</v>
      </c>
      <c r="P200">
        <f>_xlfn.ISOWEEKNUM(RPE[[#This Row],[Date]])</f>
        <v>50</v>
      </c>
      <c r="Q200">
        <f>YEAR(RPE[[#This Row],[Date]])</f>
        <v>2023</v>
      </c>
    </row>
    <row r="201" spans="1:17" x14ac:dyDescent="0.2">
      <c r="A201" s="1">
        <v>45272.941689814812</v>
      </c>
      <c r="B201" s="3" t="s">
        <v>496</v>
      </c>
      <c r="C201" s="2">
        <v>45272</v>
      </c>
      <c r="D201" s="3"/>
      <c r="E201" s="3">
        <v>6</v>
      </c>
      <c r="F201" s="3"/>
      <c r="G201" s="3">
        <v>3</v>
      </c>
      <c r="H201" s="3"/>
      <c r="I201" s="3"/>
      <c r="J201" s="3"/>
      <c r="K201" s="3"/>
      <c r="L201" s="3">
        <v>0</v>
      </c>
      <c r="M201" s="3">
        <v>408</v>
      </c>
      <c r="N201" s="3">
        <v>0</v>
      </c>
      <c r="O201" s="3">
        <v>408</v>
      </c>
      <c r="P201">
        <f>_xlfn.ISOWEEKNUM(RPE[[#This Row],[Date]])</f>
        <v>50</v>
      </c>
      <c r="Q201">
        <f>YEAR(RPE[[#This Row],[Date]])</f>
        <v>2023</v>
      </c>
    </row>
    <row r="202" spans="1:17" x14ac:dyDescent="0.2">
      <c r="A202" s="1">
        <v>45273.466481481482</v>
      </c>
      <c r="B202" s="3" t="s">
        <v>78</v>
      </c>
      <c r="C202" s="2">
        <v>45272</v>
      </c>
      <c r="D202" s="3">
        <v>5</v>
      </c>
      <c r="E202" s="3">
        <v>7</v>
      </c>
      <c r="F202" s="3">
        <v>9</v>
      </c>
      <c r="G202" s="3">
        <v>3</v>
      </c>
      <c r="H202" s="3" t="s">
        <v>696</v>
      </c>
      <c r="I202" s="3"/>
      <c r="J202" s="3"/>
      <c r="K202" s="3"/>
      <c r="L202" s="3">
        <v>300</v>
      </c>
      <c r="M202" s="3">
        <v>476</v>
      </c>
      <c r="N202" s="3">
        <v>720</v>
      </c>
      <c r="O202" s="3">
        <v>776</v>
      </c>
      <c r="P202">
        <f>_xlfn.ISOWEEKNUM(RPE[[#This Row],[Date]])</f>
        <v>50</v>
      </c>
      <c r="Q202">
        <f>YEAR(RPE[[#This Row],[Date]])</f>
        <v>2023</v>
      </c>
    </row>
    <row r="203" spans="1:17" x14ac:dyDescent="0.2">
      <c r="A203" s="1">
        <v>45273.591898148145</v>
      </c>
      <c r="B203" s="3" t="s">
        <v>211</v>
      </c>
      <c r="C203" s="2">
        <v>45272</v>
      </c>
      <c r="D203" s="3">
        <v>4</v>
      </c>
      <c r="E203" s="3">
        <v>4</v>
      </c>
      <c r="F203" s="3"/>
      <c r="G203" s="3">
        <v>3</v>
      </c>
      <c r="H203" s="3"/>
      <c r="I203" s="3"/>
      <c r="J203" s="3"/>
      <c r="K203" s="3"/>
      <c r="L203" s="3">
        <v>240</v>
      </c>
      <c r="M203" s="3">
        <v>272</v>
      </c>
      <c r="N203" s="3">
        <v>0</v>
      </c>
      <c r="O203" s="3">
        <v>512</v>
      </c>
      <c r="P203">
        <f>_xlfn.ISOWEEKNUM(RPE[[#This Row],[Date]])</f>
        <v>50</v>
      </c>
      <c r="Q203">
        <f>YEAR(RPE[[#This Row],[Date]])</f>
        <v>2023</v>
      </c>
    </row>
    <row r="204" spans="1:17" x14ac:dyDescent="0.2">
      <c r="A204" s="1">
        <v>45273.592499999999</v>
      </c>
      <c r="B204" s="3" t="s">
        <v>211</v>
      </c>
      <c r="C204" s="2">
        <v>45270</v>
      </c>
      <c r="D204" s="3"/>
      <c r="E204" s="3"/>
      <c r="F204" s="3">
        <v>6</v>
      </c>
      <c r="G204" s="3">
        <v>3</v>
      </c>
      <c r="H204" s="3"/>
      <c r="I204" s="3"/>
      <c r="J204" s="3"/>
      <c r="K204" s="3"/>
      <c r="L204" s="3">
        <v>0</v>
      </c>
      <c r="M204" s="3">
        <v>0</v>
      </c>
      <c r="N204" s="3">
        <v>480</v>
      </c>
      <c r="O204" s="3">
        <v>0</v>
      </c>
      <c r="P204">
        <f>_xlfn.ISOWEEKNUM(RPE[[#This Row],[Date]])</f>
        <v>49</v>
      </c>
      <c r="Q204">
        <f>YEAR(RPE[[#This Row],[Date]])</f>
        <v>2023</v>
      </c>
    </row>
    <row r="205" spans="1:17" x14ac:dyDescent="0.2">
      <c r="A205" s="1">
        <v>45273.60837962963</v>
      </c>
      <c r="B205" s="3" t="s">
        <v>697</v>
      </c>
      <c r="C205" s="2">
        <v>45270</v>
      </c>
      <c r="D205" s="3"/>
      <c r="E205" s="3"/>
      <c r="F205" s="3">
        <v>8</v>
      </c>
      <c r="G205" s="3">
        <v>3</v>
      </c>
      <c r="H205" s="3"/>
      <c r="I205" s="3"/>
      <c r="J205" s="3"/>
      <c r="K205" s="3"/>
      <c r="L205" s="3">
        <v>0</v>
      </c>
      <c r="M205" s="3">
        <v>0</v>
      </c>
      <c r="N205" s="3">
        <v>640</v>
      </c>
      <c r="O205" s="3">
        <v>0</v>
      </c>
      <c r="P205">
        <f>_xlfn.ISOWEEKNUM(RPE[[#This Row],[Date]])</f>
        <v>49</v>
      </c>
      <c r="Q205">
        <f>YEAR(RPE[[#This Row],[Date]])</f>
        <v>2023</v>
      </c>
    </row>
    <row r="206" spans="1:17" x14ac:dyDescent="0.2">
      <c r="A206" s="1">
        <v>45273.6091087963</v>
      </c>
      <c r="B206" s="3" t="s">
        <v>496</v>
      </c>
      <c r="C206" s="2">
        <v>45273</v>
      </c>
      <c r="D206" s="3">
        <v>8</v>
      </c>
      <c r="E206" s="3"/>
      <c r="F206" s="3"/>
      <c r="G206" s="3">
        <v>1</v>
      </c>
      <c r="H206" s="3"/>
      <c r="I206" s="3"/>
      <c r="J206" s="3"/>
      <c r="K206" s="3"/>
      <c r="L206" s="3">
        <v>480</v>
      </c>
      <c r="M206" s="3">
        <v>0</v>
      </c>
      <c r="N206" s="3">
        <v>0</v>
      </c>
      <c r="O206" s="3">
        <v>480</v>
      </c>
      <c r="P206">
        <f>_xlfn.ISOWEEKNUM(RPE[[#This Row],[Date]])</f>
        <v>50</v>
      </c>
      <c r="Q206">
        <f>YEAR(RPE[[#This Row],[Date]])</f>
        <v>2023</v>
      </c>
    </row>
    <row r="207" spans="1:17" x14ac:dyDescent="0.2">
      <c r="A207" s="1">
        <v>45273.965601851851</v>
      </c>
      <c r="B207" s="3" t="s">
        <v>78</v>
      </c>
      <c r="C207" s="2">
        <v>45273</v>
      </c>
      <c r="D207" s="3">
        <v>7</v>
      </c>
      <c r="E207" s="3">
        <v>6</v>
      </c>
      <c r="F207" s="3"/>
      <c r="G207" s="3">
        <v>1</v>
      </c>
      <c r="H207" s="3"/>
      <c r="I207" s="3"/>
      <c r="J207" s="3"/>
      <c r="K207" s="3"/>
      <c r="L207" s="3">
        <v>420</v>
      </c>
      <c r="M207" s="3">
        <v>408</v>
      </c>
      <c r="N207" s="3">
        <v>0</v>
      </c>
      <c r="O207" s="3">
        <v>828</v>
      </c>
      <c r="P207">
        <f>_xlfn.ISOWEEKNUM(RPE[[#This Row],[Date]])</f>
        <v>50</v>
      </c>
      <c r="Q207">
        <f>YEAR(RPE[[#This Row],[Date]])</f>
        <v>2023</v>
      </c>
    </row>
    <row r="208" spans="1:17" x14ac:dyDescent="0.2">
      <c r="A208" s="1">
        <v>45274.486157407409</v>
      </c>
      <c r="B208" s="3" t="s">
        <v>107</v>
      </c>
      <c r="C208" s="2">
        <v>45273</v>
      </c>
      <c r="D208" s="3"/>
      <c r="E208" s="3">
        <v>7</v>
      </c>
      <c r="F208" s="3"/>
      <c r="G208" s="3">
        <v>3</v>
      </c>
      <c r="H208" s="3"/>
      <c r="I208" s="3"/>
      <c r="J208" s="3"/>
      <c r="K208" s="3"/>
      <c r="L208" s="3">
        <v>0</v>
      </c>
      <c r="M208" s="3">
        <v>476</v>
      </c>
      <c r="N208" s="3">
        <v>0</v>
      </c>
      <c r="O208" s="3">
        <v>476</v>
      </c>
      <c r="P208">
        <f>_xlfn.ISOWEEKNUM(RPE[[#This Row],[Date]])</f>
        <v>50</v>
      </c>
      <c r="Q208">
        <f>YEAR(RPE[[#This Row],[Date]])</f>
        <v>2023</v>
      </c>
    </row>
    <row r="209" spans="1:17" x14ac:dyDescent="0.2">
      <c r="A209" s="1">
        <v>45275.890810185185</v>
      </c>
      <c r="B209" s="3" t="s">
        <v>496</v>
      </c>
      <c r="C209" s="2">
        <v>45275</v>
      </c>
      <c r="D209" s="3">
        <v>8</v>
      </c>
      <c r="E209" s="3">
        <v>6</v>
      </c>
      <c r="F209" s="3"/>
      <c r="G209" s="3">
        <v>2</v>
      </c>
      <c r="H209" s="3"/>
      <c r="I209" s="3"/>
      <c r="J209" s="3"/>
      <c r="K209" s="3"/>
      <c r="L209" s="3">
        <v>480</v>
      </c>
      <c r="M209" s="3">
        <v>408</v>
      </c>
      <c r="N209" s="3">
        <v>0</v>
      </c>
      <c r="O209" s="3">
        <v>888</v>
      </c>
      <c r="P209">
        <f>_xlfn.ISOWEEKNUM(RPE[[#This Row],[Date]])</f>
        <v>50</v>
      </c>
      <c r="Q209">
        <f>YEAR(RPE[[#This Row],[Date]])</f>
        <v>2023</v>
      </c>
    </row>
    <row r="210" spans="1:17" x14ac:dyDescent="0.2">
      <c r="A210" s="1">
        <v>45280.40011574074</v>
      </c>
      <c r="B210" s="3" t="s">
        <v>83</v>
      </c>
      <c r="C210" s="2">
        <v>45279</v>
      </c>
      <c r="D210" s="3">
        <v>8</v>
      </c>
      <c r="E210" s="3">
        <v>10</v>
      </c>
      <c r="F210" s="3"/>
      <c r="G210" s="3">
        <v>2</v>
      </c>
      <c r="H210" s="3" t="s">
        <v>698</v>
      </c>
      <c r="I210" s="3"/>
      <c r="J210" s="3"/>
      <c r="K210" s="3"/>
      <c r="L210" s="3">
        <v>480</v>
      </c>
      <c r="M210" s="3">
        <v>680</v>
      </c>
      <c r="N210" s="3">
        <v>0</v>
      </c>
      <c r="O210" s="3">
        <v>1160</v>
      </c>
      <c r="P210">
        <f>_xlfn.ISOWEEKNUM(RPE[[#This Row],[Date]])</f>
        <v>51</v>
      </c>
      <c r="Q210">
        <f>YEAR(RPE[[#This Row],[Date]])</f>
        <v>2023</v>
      </c>
    </row>
    <row r="211" spans="1:17" x14ac:dyDescent="0.2">
      <c r="A211" s="1">
        <v>45280.697175925925</v>
      </c>
      <c r="B211" s="3" t="s">
        <v>496</v>
      </c>
      <c r="C211" s="2">
        <v>45280</v>
      </c>
      <c r="D211" s="3">
        <v>7</v>
      </c>
      <c r="E211" s="3"/>
      <c r="F211" s="3"/>
      <c r="G211" s="3">
        <v>1</v>
      </c>
      <c r="H211" s="3"/>
      <c r="I211" s="3"/>
      <c r="J211" s="3"/>
      <c r="K211" s="3"/>
      <c r="L211" s="3">
        <v>420</v>
      </c>
      <c r="M211" s="3">
        <v>0</v>
      </c>
      <c r="N211" s="3">
        <v>0</v>
      </c>
      <c r="O211" s="3">
        <v>420</v>
      </c>
      <c r="P211">
        <f>_xlfn.ISOWEEKNUM(RPE[[#This Row],[Date]])</f>
        <v>51</v>
      </c>
      <c r="Q211">
        <f>YEAR(RPE[[#This Row],[Date]])</f>
        <v>2023</v>
      </c>
    </row>
    <row r="212" spans="1:17" x14ac:dyDescent="0.2">
      <c r="A212" s="1">
        <v>45300.58965277778</v>
      </c>
      <c r="B212" s="3" t="s">
        <v>86</v>
      </c>
      <c r="C212" s="2">
        <v>45300</v>
      </c>
      <c r="D212" s="3">
        <v>6</v>
      </c>
      <c r="E212" s="3"/>
      <c r="F212" s="3"/>
      <c r="G212" s="3">
        <v>3</v>
      </c>
      <c r="H212" s="3"/>
      <c r="I212" s="3"/>
      <c r="J212" s="3"/>
      <c r="K212" s="3"/>
      <c r="L212" s="3">
        <v>360</v>
      </c>
      <c r="M212" s="3">
        <v>0</v>
      </c>
      <c r="N212" s="3">
        <v>0</v>
      </c>
      <c r="O212" s="3">
        <v>360</v>
      </c>
      <c r="P212">
        <f>_xlfn.ISOWEEKNUM(RPE[[#This Row],[Date]])</f>
        <v>2</v>
      </c>
      <c r="Q212">
        <f>YEAR(RPE[[#This Row],[Date]])</f>
        <v>2024</v>
      </c>
    </row>
    <row r="213" spans="1:17" x14ac:dyDescent="0.2">
      <c r="A213" s="1">
        <v>45300.91746527778</v>
      </c>
      <c r="B213" s="3" t="s">
        <v>107</v>
      </c>
      <c r="C213" s="2">
        <v>45300</v>
      </c>
      <c r="D213" s="3"/>
      <c r="E213" s="3">
        <v>6</v>
      </c>
      <c r="F213" s="3"/>
      <c r="G213" s="3">
        <v>3</v>
      </c>
      <c r="H213" s="3"/>
      <c r="I213" s="3"/>
      <c r="J213" s="3"/>
      <c r="K213" s="3"/>
      <c r="L213" s="3">
        <v>0</v>
      </c>
      <c r="M213" s="3">
        <v>408</v>
      </c>
      <c r="N213" s="3">
        <v>0</v>
      </c>
      <c r="O213" s="3">
        <v>408</v>
      </c>
      <c r="P213">
        <f>_xlfn.ISOWEEKNUM(RPE[[#This Row],[Date]])</f>
        <v>2</v>
      </c>
      <c r="Q213">
        <f>YEAR(RPE[[#This Row],[Date]])</f>
        <v>2024</v>
      </c>
    </row>
    <row r="214" spans="1:17" x14ac:dyDescent="0.2">
      <c r="A214" s="1">
        <v>45300.966956018521</v>
      </c>
      <c r="B214" s="3" t="s">
        <v>78</v>
      </c>
      <c r="C214" s="2">
        <v>45300</v>
      </c>
      <c r="D214" s="3">
        <v>7</v>
      </c>
      <c r="E214" s="3">
        <v>8</v>
      </c>
      <c r="F214" s="3">
        <v>0</v>
      </c>
      <c r="G214" s="3">
        <v>1</v>
      </c>
      <c r="H214" s="3" t="s">
        <v>699</v>
      </c>
      <c r="I214" s="3"/>
      <c r="J214" s="3"/>
      <c r="K214" s="3"/>
      <c r="L214" s="3">
        <v>420</v>
      </c>
      <c r="M214" s="3">
        <v>544</v>
      </c>
      <c r="N214" s="3">
        <v>0</v>
      </c>
      <c r="O214" s="3">
        <v>964</v>
      </c>
      <c r="P214">
        <f>_xlfn.ISOWEEKNUM(RPE[[#This Row],[Date]])</f>
        <v>2</v>
      </c>
      <c r="Q214">
        <f>YEAR(RPE[[#This Row],[Date]])</f>
        <v>2024</v>
      </c>
    </row>
    <row r="215" spans="1:17" x14ac:dyDescent="0.2">
      <c r="A215" s="1">
        <v>45301.564016203702</v>
      </c>
      <c r="B215" s="3" t="s">
        <v>86</v>
      </c>
      <c r="C215" s="2">
        <v>45301</v>
      </c>
      <c r="D215" s="3"/>
      <c r="E215" s="3">
        <v>7</v>
      </c>
      <c r="F215" s="3"/>
      <c r="G215" s="3">
        <v>3</v>
      </c>
      <c r="H215" s="3"/>
      <c r="I215" s="3"/>
      <c r="J215" s="3"/>
      <c r="K215" s="3"/>
      <c r="L215" s="3">
        <v>0</v>
      </c>
      <c r="M215" s="3">
        <v>476</v>
      </c>
      <c r="N215" s="3">
        <v>0</v>
      </c>
      <c r="O215" s="3">
        <v>476</v>
      </c>
      <c r="P215">
        <f>_xlfn.ISOWEEKNUM(RPE[[#This Row],[Date]])</f>
        <v>2</v>
      </c>
      <c r="Q215">
        <f>YEAR(RPE[[#This Row],[Date]])</f>
        <v>2024</v>
      </c>
    </row>
    <row r="216" spans="1:17" x14ac:dyDescent="0.2">
      <c r="A216" s="1">
        <v>45301.710694444446</v>
      </c>
      <c r="B216" s="3" t="s">
        <v>496</v>
      </c>
      <c r="C216" s="2">
        <v>45301</v>
      </c>
      <c r="D216" s="3">
        <v>7</v>
      </c>
      <c r="E216" s="3"/>
      <c r="F216" s="3"/>
      <c r="G216" s="3">
        <v>2</v>
      </c>
      <c r="H216" s="3"/>
      <c r="I216" s="3"/>
      <c r="J216" s="3"/>
      <c r="K216" s="3"/>
      <c r="L216" s="3">
        <v>420</v>
      </c>
      <c r="M216" s="3">
        <v>0</v>
      </c>
      <c r="N216" s="3">
        <v>0</v>
      </c>
      <c r="O216" s="3">
        <v>420</v>
      </c>
      <c r="P216">
        <f>_xlfn.ISOWEEKNUM(RPE[[#This Row],[Date]])</f>
        <v>2</v>
      </c>
      <c r="Q216">
        <f>YEAR(RPE[[#This Row],[Date]])</f>
        <v>2024</v>
      </c>
    </row>
    <row r="217" spans="1:17" x14ac:dyDescent="0.2">
      <c r="A217" s="1">
        <v>45301.723726851851</v>
      </c>
      <c r="B217" s="3" t="s">
        <v>112</v>
      </c>
      <c r="C217" s="2">
        <v>45300</v>
      </c>
      <c r="D217" s="3">
        <v>7</v>
      </c>
      <c r="E217" s="3">
        <v>6</v>
      </c>
      <c r="F217" s="3"/>
      <c r="G217" s="3">
        <v>3</v>
      </c>
      <c r="H217" s="3"/>
      <c r="I217" s="3"/>
      <c r="J217" s="3"/>
      <c r="K217" s="3"/>
      <c r="L217" s="3">
        <v>420</v>
      </c>
      <c r="M217" s="3">
        <v>408</v>
      </c>
      <c r="N217" s="3">
        <v>0</v>
      </c>
      <c r="O217" s="3">
        <v>828</v>
      </c>
      <c r="P217">
        <f>_xlfn.ISOWEEKNUM(RPE[[#This Row],[Date]])</f>
        <v>2</v>
      </c>
      <c r="Q217">
        <f>YEAR(RPE[[#This Row],[Date]])</f>
        <v>2024</v>
      </c>
    </row>
    <row r="218" spans="1:17" x14ac:dyDescent="0.2">
      <c r="A218" s="1">
        <v>45301.993067129632</v>
      </c>
      <c r="B218" s="3" t="s">
        <v>78</v>
      </c>
      <c r="C218" s="2">
        <v>45301</v>
      </c>
      <c r="D218" s="3">
        <v>8</v>
      </c>
      <c r="E218" s="3">
        <v>6</v>
      </c>
      <c r="F218" s="3">
        <v>0</v>
      </c>
      <c r="G218" s="3">
        <v>3</v>
      </c>
      <c r="H218" s="3" t="s">
        <v>700</v>
      </c>
      <c r="I218" s="3"/>
      <c r="J218" s="3"/>
      <c r="K218" s="3"/>
      <c r="L218" s="3">
        <v>480</v>
      </c>
      <c r="M218" s="3">
        <v>408</v>
      </c>
      <c r="N218" s="3">
        <v>0</v>
      </c>
      <c r="O218" s="3">
        <v>888</v>
      </c>
      <c r="P218">
        <f>_xlfn.ISOWEEKNUM(RPE[[#This Row],[Date]])</f>
        <v>2</v>
      </c>
      <c r="Q218">
        <f>YEAR(RPE[[#This Row],[Date]])</f>
        <v>2024</v>
      </c>
    </row>
    <row r="219" spans="1:17" x14ac:dyDescent="0.2">
      <c r="A219" s="1">
        <v>45303.528194444443</v>
      </c>
      <c r="B219" s="3" t="s">
        <v>191</v>
      </c>
      <c r="C219" s="2">
        <v>45301</v>
      </c>
      <c r="D219" s="3"/>
      <c r="E219" s="3">
        <v>7</v>
      </c>
      <c r="F219" s="3"/>
      <c r="G219" s="3">
        <v>2</v>
      </c>
      <c r="H219" s="3"/>
      <c r="I219" s="3"/>
      <c r="J219" s="67"/>
      <c r="K219" s="3"/>
      <c r="L219" s="3">
        <v>0</v>
      </c>
      <c r="M219" s="3">
        <v>476</v>
      </c>
      <c r="N219" s="3">
        <v>0</v>
      </c>
      <c r="O219" s="3">
        <v>476</v>
      </c>
      <c r="P219">
        <f>_xlfn.ISOWEEKNUM(RPE[[#This Row],[Date]])</f>
        <v>2</v>
      </c>
      <c r="Q219">
        <f>YEAR(RPE[[#This Row],[Date]])</f>
        <v>2024</v>
      </c>
    </row>
    <row r="220" spans="1:17" x14ac:dyDescent="0.2">
      <c r="A220" s="1">
        <v>45304.429745370369</v>
      </c>
      <c r="B220" s="3" t="s">
        <v>78</v>
      </c>
      <c r="C220" s="2">
        <v>45303</v>
      </c>
      <c r="D220" s="3">
        <v>9</v>
      </c>
      <c r="E220" s="3">
        <v>7</v>
      </c>
      <c r="F220" s="3">
        <v>0</v>
      </c>
      <c r="G220" s="3">
        <v>3</v>
      </c>
      <c r="H220" s="3" t="s">
        <v>701</v>
      </c>
      <c r="I220" s="3">
        <v>60</v>
      </c>
      <c r="J220" s="67"/>
      <c r="K220" s="3"/>
      <c r="L220" s="3">
        <f>RPE[[#This Row],[RPE_PP]]*RPE[[#This Row],[Durée_PP]]</f>
        <v>540</v>
      </c>
      <c r="M220" s="3">
        <v>476</v>
      </c>
      <c r="N220" s="3">
        <v>0</v>
      </c>
      <c r="O220" s="3">
        <f>RPE[[#This Row],[sRPE_PP]]+RPE[[#This Row],[sRPE_rugby]]+RPE[[#This Row],[sRPE_match]]</f>
        <v>1016</v>
      </c>
      <c r="P220">
        <f>_xlfn.ISOWEEKNUM(RPE[[#This Row],[Date]])</f>
        <v>2</v>
      </c>
      <c r="Q220">
        <f>YEAR(RPE[[#This Row],[Date]])</f>
        <v>2024</v>
      </c>
    </row>
    <row r="221" spans="1:17" x14ac:dyDescent="0.2">
      <c r="A221" s="1">
        <v>45308.358726851853</v>
      </c>
      <c r="B221" s="3" t="s">
        <v>78</v>
      </c>
      <c r="C221" s="2">
        <v>45307</v>
      </c>
      <c r="D221" s="3">
        <v>8</v>
      </c>
      <c r="E221" s="3">
        <v>2</v>
      </c>
      <c r="F221" s="3">
        <v>0</v>
      </c>
      <c r="G221" s="3">
        <v>3</v>
      </c>
      <c r="H221" s="3"/>
      <c r="I221" s="3">
        <f>I220</f>
        <v>60</v>
      </c>
      <c r="J221" s="3"/>
      <c r="K221" s="3"/>
      <c r="L221" s="3">
        <f t="shared" ref="L221:L223" si="14">D221*60</f>
        <v>480</v>
      </c>
      <c r="M221" s="3">
        <f t="shared" ref="M221:M223" si="15">E221*90</f>
        <v>180</v>
      </c>
      <c r="N221" s="3">
        <f t="shared" ref="N221:N223" si="16">F221*40</f>
        <v>0</v>
      </c>
      <c r="O221">
        <f t="shared" ref="O221:O268" si="17">L221+M221</f>
        <v>660</v>
      </c>
      <c r="P221">
        <f>_xlfn.ISOWEEKNUM(RPE[[#This Row],[Date]])</f>
        <v>3</v>
      </c>
      <c r="Q221">
        <f>YEAR(RPE[[#This Row],[Date]])</f>
        <v>2024</v>
      </c>
    </row>
    <row r="222" spans="1:17" x14ac:dyDescent="0.2">
      <c r="A222" s="1">
        <v>45308.500625000001</v>
      </c>
      <c r="B222" s="3" t="s">
        <v>86</v>
      </c>
      <c r="C222" s="2">
        <v>45307</v>
      </c>
      <c r="D222" s="3">
        <v>7</v>
      </c>
      <c r="E222" s="3"/>
      <c r="F222" s="3"/>
      <c r="G222" s="3">
        <v>2</v>
      </c>
      <c r="H222" s="3" t="s">
        <v>702</v>
      </c>
      <c r="I222" s="3">
        <f t="shared" ref="I222:I268" si="18">I221</f>
        <v>60</v>
      </c>
      <c r="J222" s="3"/>
      <c r="K222" s="3"/>
      <c r="L222" s="3">
        <f t="shared" si="14"/>
        <v>420</v>
      </c>
      <c r="M222" s="3">
        <f t="shared" si="15"/>
        <v>0</v>
      </c>
      <c r="N222" s="3">
        <f t="shared" si="16"/>
        <v>0</v>
      </c>
      <c r="O222">
        <f t="shared" si="17"/>
        <v>420</v>
      </c>
      <c r="P222">
        <f>_xlfn.ISOWEEKNUM(RPE[[#This Row],[Date]])</f>
        <v>3</v>
      </c>
      <c r="Q222">
        <f>YEAR(RPE[[#This Row],[Date]])</f>
        <v>2024</v>
      </c>
    </row>
    <row r="223" spans="1:17" x14ac:dyDescent="0.2">
      <c r="A223" s="1">
        <v>45309.332407407404</v>
      </c>
      <c r="B223" s="3" t="s">
        <v>86</v>
      </c>
      <c r="C223" s="2">
        <v>45308</v>
      </c>
      <c r="D223" s="3">
        <v>9</v>
      </c>
      <c r="E223" s="3">
        <v>9</v>
      </c>
      <c r="F223" s="3"/>
      <c r="G223" s="3">
        <v>3</v>
      </c>
      <c r="H223" s="3" t="s">
        <v>703</v>
      </c>
      <c r="I223" s="3">
        <f t="shared" si="18"/>
        <v>60</v>
      </c>
      <c r="J223" s="3"/>
      <c r="K223" s="3"/>
      <c r="L223" s="3">
        <f t="shared" si="14"/>
        <v>540</v>
      </c>
      <c r="M223" s="3">
        <f t="shared" si="15"/>
        <v>810</v>
      </c>
      <c r="N223" s="3">
        <f t="shared" si="16"/>
        <v>0</v>
      </c>
      <c r="O223">
        <f t="shared" si="17"/>
        <v>1350</v>
      </c>
      <c r="P223">
        <f>_xlfn.ISOWEEKNUM(RPE[[#This Row],[Date]])</f>
        <v>3</v>
      </c>
      <c r="Q223">
        <f>YEAR(RPE[[#This Row],[Date]])</f>
        <v>2024</v>
      </c>
    </row>
    <row r="224" spans="1:17" x14ac:dyDescent="0.2">
      <c r="A224" s="1">
        <v>45314.809259259258</v>
      </c>
      <c r="B224" s="3" t="s">
        <v>135</v>
      </c>
      <c r="C224" s="2">
        <v>45314</v>
      </c>
      <c r="D224" s="3">
        <v>8</v>
      </c>
      <c r="E224" s="3"/>
      <c r="F224" s="3"/>
      <c r="G224" s="3">
        <v>3</v>
      </c>
      <c r="H224" s="3"/>
      <c r="I224" s="3">
        <f t="shared" si="18"/>
        <v>60</v>
      </c>
      <c r="J224" s="67" cm="1">
        <f t="array" ref="J224">INDEX(Durée[], MATCH(VLOOKUP(RPE[[#This Row],[Nom]], Statut[], 2, FALSE), Durée[Groupes], 0), MATCH(TEXT(RPE[[#This Row],[Date]], "jj/mm/aaaa"), TEXT('RPE semaine + match'!$B$108:$FD$108, "jj/mm/aaaa"), 0))</f>
        <v>80</v>
      </c>
      <c r="K224" s="3"/>
      <c r="L224" s="3">
        <f>D224*RPE[[#This Row],[Durée_PP]]</f>
        <v>480</v>
      </c>
      <c r="M224" s="3">
        <f>E224*RPE[[#This Row],[Durée_Rugby]]</f>
        <v>0</v>
      </c>
      <c r="N224" s="3">
        <f>F224*RPE[[#This Row],[Durée_Match]]</f>
        <v>0</v>
      </c>
      <c r="O224">
        <f t="shared" si="17"/>
        <v>480</v>
      </c>
      <c r="P224">
        <f>_xlfn.ISOWEEKNUM(RPE[[#This Row],[Date]])</f>
        <v>4</v>
      </c>
      <c r="Q224">
        <f>YEAR(RPE[[#This Row],[Date]])</f>
        <v>2024</v>
      </c>
    </row>
    <row r="225" spans="1:17" x14ac:dyDescent="0.2">
      <c r="A225" s="1">
        <v>45314.809675925928</v>
      </c>
      <c r="B225" s="3" t="s">
        <v>112</v>
      </c>
      <c r="C225" s="2">
        <v>45314</v>
      </c>
      <c r="D225" s="3">
        <v>7</v>
      </c>
      <c r="E225" s="3"/>
      <c r="F225" s="3"/>
      <c r="G225" s="3">
        <v>3</v>
      </c>
      <c r="H225" s="3"/>
      <c r="I225" s="3">
        <f t="shared" si="18"/>
        <v>60</v>
      </c>
      <c r="J225" s="67" cm="1">
        <f t="array" ref="J225">INDEX(Durée[], MATCH(VLOOKUP(RPE[[#This Row],[Nom]], Statut[], 2, FALSE), Durée[Groupes], 0), MATCH(TEXT(RPE[[#This Row],[Date]], "jj/mm/aaaa"), TEXT('RPE semaine + match'!$B$108:$FD$108, "jj/mm/aaaa"), 0))</f>
        <v>80</v>
      </c>
      <c r="K225" s="3"/>
      <c r="L225" s="3">
        <f>D225*RPE[[#This Row],[Durée_PP]]</f>
        <v>420</v>
      </c>
      <c r="M225" s="3">
        <f>E225*RPE[[#This Row],[Durée_Rugby]]</f>
        <v>0</v>
      </c>
      <c r="N225" s="3">
        <f>F225*RPE[[#This Row],[Durée_Match]]</f>
        <v>0</v>
      </c>
      <c r="O225">
        <f t="shared" si="17"/>
        <v>420</v>
      </c>
      <c r="P225">
        <f>_xlfn.ISOWEEKNUM(RPE[[#This Row],[Date]])</f>
        <v>4</v>
      </c>
      <c r="Q225">
        <f>YEAR(RPE[[#This Row],[Date]])</f>
        <v>2024</v>
      </c>
    </row>
    <row r="226" spans="1:17" x14ac:dyDescent="0.2">
      <c r="A226" s="1">
        <v>45314.80978009259</v>
      </c>
      <c r="B226" s="3" t="s">
        <v>192</v>
      </c>
      <c r="C226" s="2">
        <v>45314</v>
      </c>
      <c r="D226" s="3">
        <v>7</v>
      </c>
      <c r="E226" s="3"/>
      <c r="F226" s="3"/>
      <c r="G226" s="3">
        <v>3</v>
      </c>
      <c r="H226" s="3"/>
      <c r="I226" s="3">
        <f t="shared" si="18"/>
        <v>60</v>
      </c>
      <c r="J226" s="67" cm="1">
        <f t="array" ref="J226">INDEX(Durée[], MATCH(VLOOKUP(RPE[[#This Row],[Nom]], Statut[], 2, FALSE), Durée[Groupes], 0), MATCH(TEXT(RPE[[#This Row],[Date]], "jj/mm/aaaa"), TEXT('RPE semaine + match'!$B$108:$FD$108, "jj/mm/aaaa"), 0))</f>
        <v>80</v>
      </c>
      <c r="K226" s="3"/>
      <c r="L226" s="3">
        <f>D226*RPE[[#This Row],[Durée_PP]]</f>
        <v>420</v>
      </c>
      <c r="M226" s="3">
        <f>E226*RPE[[#This Row],[Durée_Rugby]]</f>
        <v>0</v>
      </c>
      <c r="N226" s="3">
        <f>F226*RPE[[#This Row],[Durée_Match]]</f>
        <v>0</v>
      </c>
      <c r="O226">
        <f t="shared" si="17"/>
        <v>420</v>
      </c>
      <c r="P226">
        <f>_xlfn.ISOWEEKNUM(RPE[[#This Row],[Date]])</f>
        <v>4</v>
      </c>
      <c r="Q226">
        <f>YEAR(RPE[[#This Row],[Date]])</f>
        <v>2024</v>
      </c>
    </row>
    <row r="227" spans="1:17" x14ac:dyDescent="0.2">
      <c r="A227" s="1">
        <v>45314.80982638889</v>
      </c>
      <c r="B227" s="3" t="s">
        <v>86</v>
      </c>
      <c r="C227" s="2">
        <v>45314</v>
      </c>
      <c r="D227" s="3">
        <v>7</v>
      </c>
      <c r="E227" s="3"/>
      <c r="F227" s="3"/>
      <c r="G227" s="3">
        <v>3</v>
      </c>
      <c r="H227" s="3"/>
      <c r="I227" s="3">
        <f t="shared" si="18"/>
        <v>60</v>
      </c>
      <c r="J227" s="67" cm="1">
        <f t="array" ref="J227">INDEX(Durée[], MATCH(VLOOKUP(RPE[[#This Row],[Nom]], Statut[], 2, FALSE), Durée[Groupes], 0), MATCH(TEXT(RPE[[#This Row],[Date]], "jj/mm/aaaa"), TEXT('RPE semaine + match'!$B$108:$FD$108, "jj/mm/aaaa"), 0))</f>
        <v>73</v>
      </c>
      <c r="K227" s="3"/>
      <c r="L227" s="3">
        <f>D227*RPE[[#This Row],[Durée_PP]]</f>
        <v>420</v>
      </c>
      <c r="M227" s="3">
        <f>E227*RPE[[#This Row],[Durée_Rugby]]</f>
        <v>0</v>
      </c>
      <c r="N227" s="3">
        <f>F227*RPE[[#This Row],[Durée_Match]]</f>
        <v>0</v>
      </c>
      <c r="O227">
        <f t="shared" si="17"/>
        <v>420</v>
      </c>
      <c r="P227">
        <f>_xlfn.ISOWEEKNUM(RPE[[#This Row],[Date]])</f>
        <v>4</v>
      </c>
      <c r="Q227">
        <f>YEAR(RPE[[#This Row],[Date]])</f>
        <v>2024</v>
      </c>
    </row>
    <row r="228" spans="1:17" x14ac:dyDescent="0.2">
      <c r="A228" s="1">
        <v>45314.809861111113</v>
      </c>
      <c r="B228" s="3" t="s">
        <v>131</v>
      </c>
      <c r="C228" s="2">
        <v>45314</v>
      </c>
      <c r="D228" s="3">
        <v>7</v>
      </c>
      <c r="E228" s="3"/>
      <c r="F228" s="3"/>
      <c r="G228" s="3">
        <v>3</v>
      </c>
      <c r="H228" s="3"/>
      <c r="I228" s="3">
        <f t="shared" si="18"/>
        <v>60</v>
      </c>
      <c r="J228" s="67" cm="1">
        <f t="array" ref="J228">INDEX(Durée[], MATCH(VLOOKUP(RPE[[#This Row],[Nom]], Statut[], 2, FALSE), Durée[Groupes], 0), MATCH(TEXT(RPE[[#This Row],[Date]], "jj/mm/aaaa"), TEXT('RPE semaine + match'!$B$108:$FD$108, "jj/mm/aaaa"), 0))</f>
        <v>80</v>
      </c>
      <c r="K228" s="3"/>
      <c r="L228" s="3">
        <f>D228*RPE[[#This Row],[Durée_PP]]</f>
        <v>420</v>
      </c>
      <c r="M228" s="3">
        <f>E228*RPE[[#This Row],[Durée_Rugby]]</f>
        <v>0</v>
      </c>
      <c r="N228" s="3">
        <f>F228*RPE[[#This Row],[Durée_Match]]</f>
        <v>0</v>
      </c>
      <c r="O228">
        <f t="shared" si="17"/>
        <v>420</v>
      </c>
      <c r="P228">
        <f>_xlfn.ISOWEEKNUM(RPE[[#This Row],[Date]])</f>
        <v>4</v>
      </c>
      <c r="Q228">
        <f>YEAR(RPE[[#This Row],[Date]])</f>
        <v>2024</v>
      </c>
    </row>
    <row r="229" spans="1:17" x14ac:dyDescent="0.2">
      <c r="A229" s="1">
        <v>45314.809988425928</v>
      </c>
      <c r="B229" s="3" t="s">
        <v>208</v>
      </c>
      <c r="C229" s="2">
        <v>45314</v>
      </c>
      <c r="D229" s="3">
        <v>3</v>
      </c>
      <c r="E229" s="3"/>
      <c r="F229" s="3"/>
      <c r="G229" s="3">
        <v>2</v>
      </c>
      <c r="H229" s="3"/>
      <c r="I229" s="3">
        <f t="shared" si="18"/>
        <v>60</v>
      </c>
      <c r="J229" s="67" cm="1">
        <f t="array" ref="J229">INDEX(Durée[], MATCH(VLOOKUP(RPE[[#This Row],[Nom]], Statut[], 2, FALSE), Durée[Groupes], 0), MATCH(TEXT(RPE[[#This Row],[Date]], "jj/mm/aaaa"), TEXT('RPE semaine + match'!$B$108:$FD$108, "jj/mm/aaaa"), 0))</f>
        <v>80</v>
      </c>
      <c r="K229" s="3"/>
      <c r="L229" s="3">
        <f>D229*RPE[[#This Row],[Durée_PP]]</f>
        <v>180</v>
      </c>
      <c r="M229" s="3">
        <f>E229*RPE[[#This Row],[Durée_Rugby]]</f>
        <v>0</v>
      </c>
      <c r="N229" s="3">
        <f>F229*RPE[[#This Row],[Durée_Match]]</f>
        <v>0</v>
      </c>
      <c r="O229">
        <f t="shared" si="17"/>
        <v>180</v>
      </c>
      <c r="P229">
        <f>_xlfn.ISOWEEKNUM(RPE[[#This Row],[Date]])</f>
        <v>4</v>
      </c>
      <c r="Q229">
        <f>YEAR(RPE[[#This Row],[Date]])</f>
        <v>2024</v>
      </c>
    </row>
    <row r="230" spans="1:17" x14ac:dyDescent="0.2">
      <c r="A230" s="1">
        <v>45314.810185185182</v>
      </c>
      <c r="B230" s="3" t="s">
        <v>78</v>
      </c>
      <c r="C230" s="2">
        <v>45314</v>
      </c>
      <c r="D230" s="3">
        <v>7</v>
      </c>
      <c r="E230" s="3"/>
      <c r="F230" s="3"/>
      <c r="G230" s="3">
        <v>1</v>
      </c>
      <c r="H230" s="3"/>
      <c r="I230" s="3">
        <f t="shared" si="18"/>
        <v>60</v>
      </c>
      <c r="J230" s="67" cm="1">
        <f t="array" ref="J230">INDEX(Durée[], MATCH(VLOOKUP(RPE[[#This Row],[Nom]], Statut[], 2, FALSE), Durée[Groupes], 0), MATCH(TEXT(RPE[[#This Row],[Date]], "jj/mm/aaaa"), TEXT('RPE semaine + match'!$B$108:$FD$108, "jj/mm/aaaa"), 0))</f>
        <v>73</v>
      </c>
      <c r="K230" s="3"/>
      <c r="L230" s="3">
        <f>D230*RPE[[#This Row],[Durée_PP]]</f>
        <v>420</v>
      </c>
      <c r="M230" s="3">
        <f>E230*RPE[[#This Row],[Durée_Rugby]]</f>
        <v>0</v>
      </c>
      <c r="N230" s="3">
        <f>F230*RPE[[#This Row],[Durée_Match]]</f>
        <v>0</v>
      </c>
      <c r="O230">
        <f t="shared" si="17"/>
        <v>420</v>
      </c>
      <c r="P230">
        <f>_xlfn.ISOWEEKNUM(RPE[[#This Row],[Date]])</f>
        <v>4</v>
      </c>
      <c r="Q230">
        <f>YEAR(RPE[[#This Row],[Date]])</f>
        <v>2024</v>
      </c>
    </row>
    <row r="231" spans="1:17" x14ac:dyDescent="0.2">
      <c r="A231" s="1">
        <v>45314.810219907406</v>
      </c>
      <c r="B231" s="3" t="s">
        <v>211</v>
      </c>
      <c r="C231" s="2">
        <v>45314</v>
      </c>
      <c r="D231" s="3">
        <v>6</v>
      </c>
      <c r="E231" s="3"/>
      <c r="F231" s="3"/>
      <c r="G231" s="3">
        <v>3</v>
      </c>
      <c r="H231" s="3"/>
      <c r="I231" s="3">
        <f t="shared" si="18"/>
        <v>60</v>
      </c>
      <c r="J231" s="67" cm="1">
        <f t="array" ref="J231">INDEX(Durée[], MATCH(VLOOKUP(RPE[[#This Row],[Nom]], Statut[], 2, FALSE), Durée[Groupes], 0), MATCH(TEXT(RPE[[#This Row],[Date]], "jj/mm/aaaa"), TEXT('RPE semaine + match'!$B$108:$FD$108, "jj/mm/aaaa"), 0))</f>
        <v>80</v>
      </c>
      <c r="K231" s="3"/>
      <c r="L231" s="3">
        <f>D231*RPE[[#This Row],[Durée_PP]]</f>
        <v>360</v>
      </c>
      <c r="M231" s="3">
        <f>E231*RPE[[#This Row],[Durée_Rugby]]</f>
        <v>0</v>
      </c>
      <c r="N231" s="3">
        <f>F231*RPE[[#This Row],[Durée_Match]]</f>
        <v>0</v>
      </c>
      <c r="O231">
        <f t="shared" si="17"/>
        <v>360</v>
      </c>
      <c r="P231">
        <f>_xlfn.ISOWEEKNUM(RPE[[#This Row],[Date]])</f>
        <v>4</v>
      </c>
      <c r="Q231">
        <f>YEAR(RPE[[#This Row],[Date]])</f>
        <v>2024</v>
      </c>
    </row>
    <row r="232" spans="1:17" x14ac:dyDescent="0.2">
      <c r="A232" s="1">
        <v>45314.810254629629</v>
      </c>
      <c r="B232" s="3" t="s">
        <v>243</v>
      </c>
      <c r="C232" s="2">
        <v>45314</v>
      </c>
      <c r="D232" s="3">
        <v>4</v>
      </c>
      <c r="E232" s="3"/>
      <c r="F232" s="3"/>
      <c r="G232" s="3">
        <v>1</v>
      </c>
      <c r="H232" s="3"/>
      <c r="I232" s="3">
        <f t="shared" si="18"/>
        <v>60</v>
      </c>
      <c r="J232" s="67" cm="1">
        <f t="array" ref="J232">INDEX(Durée[], MATCH(VLOOKUP(RPE[[#This Row],[Nom]], Statut[], 2, FALSE), Durée[Groupes], 0), MATCH(TEXT(RPE[[#This Row],[Date]], "jj/mm/aaaa"), TEXT('RPE semaine + match'!$B$108:$FD$108, "jj/mm/aaaa"), 0))</f>
        <v>80</v>
      </c>
      <c r="K232" s="3"/>
      <c r="L232" s="3">
        <f>D232*RPE[[#This Row],[Durée_PP]]</f>
        <v>240</v>
      </c>
      <c r="M232" s="3">
        <f>E232*RPE[[#This Row],[Durée_Rugby]]</f>
        <v>0</v>
      </c>
      <c r="N232" s="3">
        <f>F232*RPE[[#This Row],[Durée_Match]]</f>
        <v>0</v>
      </c>
      <c r="O232">
        <f t="shared" si="17"/>
        <v>240</v>
      </c>
      <c r="P232">
        <f>_xlfn.ISOWEEKNUM(RPE[[#This Row],[Date]])</f>
        <v>4</v>
      </c>
      <c r="Q232">
        <f>YEAR(RPE[[#This Row],[Date]])</f>
        <v>2024</v>
      </c>
    </row>
    <row r="233" spans="1:17" x14ac:dyDescent="0.2">
      <c r="A233" s="1">
        <v>45314.810277777775</v>
      </c>
      <c r="B233" s="3" t="s">
        <v>230</v>
      </c>
      <c r="C233" s="2">
        <v>45314</v>
      </c>
      <c r="D233" s="3">
        <v>7</v>
      </c>
      <c r="E233" s="3"/>
      <c r="F233" s="3"/>
      <c r="G233" s="3">
        <v>3</v>
      </c>
      <c r="H233" s="3"/>
      <c r="I233" s="3">
        <f t="shared" si="18"/>
        <v>60</v>
      </c>
      <c r="J233" s="67" cm="1">
        <f t="array" ref="J233">INDEX(Durée[], MATCH(VLOOKUP(RPE[[#This Row],[Nom]], Statut[], 2, FALSE), Durée[Groupes], 0), MATCH(TEXT(RPE[[#This Row],[Date]], "jj/mm/aaaa"), TEXT('RPE semaine + match'!$B$108:$FD$108, "jj/mm/aaaa"), 0))</f>
        <v>73</v>
      </c>
      <c r="K233" s="3"/>
      <c r="L233" s="3">
        <f>D233*RPE[[#This Row],[Durée_PP]]</f>
        <v>420</v>
      </c>
      <c r="M233" s="3">
        <f>E233*RPE[[#This Row],[Durée_Rugby]]</f>
        <v>0</v>
      </c>
      <c r="N233" s="3">
        <f>F233*RPE[[#This Row],[Durée_Match]]</f>
        <v>0</v>
      </c>
      <c r="O233">
        <f t="shared" si="17"/>
        <v>420</v>
      </c>
      <c r="P233">
        <f>_xlfn.ISOWEEKNUM(RPE[[#This Row],[Date]])</f>
        <v>4</v>
      </c>
      <c r="Q233">
        <f>YEAR(RPE[[#This Row],[Date]])</f>
        <v>2024</v>
      </c>
    </row>
    <row r="234" spans="1:17" x14ac:dyDescent="0.2">
      <c r="A234" s="1">
        <v>45314.810497685183</v>
      </c>
      <c r="B234" s="3" t="s">
        <v>233</v>
      </c>
      <c r="C234" s="2">
        <v>45314</v>
      </c>
      <c r="D234" s="3">
        <v>6</v>
      </c>
      <c r="E234" s="3"/>
      <c r="F234" s="3"/>
      <c r="G234" s="3">
        <v>2</v>
      </c>
      <c r="H234" s="3"/>
      <c r="I234" s="3">
        <f t="shared" si="18"/>
        <v>60</v>
      </c>
      <c r="J234" s="67" cm="1">
        <f t="array" ref="J234">INDEX(Durée[], MATCH(VLOOKUP(RPE[[#This Row],[Nom]], Statut[], 2, FALSE), Durée[Groupes], 0), MATCH(TEXT(RPE[[#This Row],[Date]], "jj/mm/aaaa"), TEXT('RPE semaine + match'!$B$108:$FD$108, "jj/mm/aaaa"), 0))</f>
        <v>73</v>
      </c>
      <c r="K234" s="3"/>
      <c r="L234" s="3">
        <f>D234*RPE[[#This Row],[Durée_PP]]</f>
        <v>360</v>
      </c>
      <c r="M234" s="3">
        <f>E234*RPE[[#This Row],[Durée_Rugby]]</f>
        <v>0</v>
      </c>
      <c r="N234" s="3">
        <f>F234*RPE[[#This Row],[Durée_Match]]</f>
        <v>0</v>
      </c>
      <c r="O234">
        <f t="shared" si="17"/>
        <v>360</v>
      </c>
      <c r="P234">
        <f>_xlfn.ISOWEEKNUM(RPE[[#This Row],[Date]])</f>
        <v>4</v>
      </c>
      <c r="Q234">
        <f>YEAR(RPE[[#This Row],[Date]])</f>
        <v>2024</v>
      </c>
    </row>
    <row r="235" spans="1:17" x14ac:dyDescent="0.2">
      <c r="A235" s="1">
        <v>45314.810879629629</v>
      </c>
      <c r="B235" s="3" t="s">
        <v>76</v>
      </c>
      <c r="C235" s="2">
        <v>45314</v>
      </c>
      <c r="D235" s="3">
        <v>7</v>
      </c>
      <c r="E235" s="3"/>
      <c r="F235" s="3"/>
      <c r="G235" s="3">
        <v>2</v>
      </c>
      <c r="H235" s="3"/>
      <c r="I235" s="3">
        <f t="shared" si="18"/>
        <v>60</v>
      </c>
      <c r="J235" s="67" cm="1">
        <f t="array" ref="J235">INDEX(Durée[], MATCH(VLOOKUP(RPE[[#This Row],[Nom]], Statut[], 2, FALSE), Durée[Groupes], 0), MATCH(TEXT(RPE[[#This Row],[Date]], "jj/mm/aaaa"), TEXT('RPE semaine + match'!$B$108:$FD$108, "jj/mm/aaaa"), 0))</f>
        <v>80</v>
      </c>
      <c r="K235" s="3"/>
      <c r="L235" s="3">
        <f>D235*RPE[[#This Row],[Durée_PP]]</f>
        <v>420</v>
      </c>
      <c r="M235" s="3">
        <f>E235*RPE[[#This Row],[Durée_Rugby]]</f>
        <v>0</v>
      </c>
      <c r="N235" s="3">
        <f>F235*RPE[[#This Row],[Durée_Match]]</f>
        <v>0</v>
      </c>
      <c r="O235">
        <f t="shared" si="17"/>
        <v>420</v>
      </c>
      <c r="P235">
        <f>_xlfn.ISOWEEKNUM(RPE[[#This Row],[Date]])</f>
        <v>4</v>
      </c>
      <c r="Q235">
        <f>YEAR(RPE[[#This Row],[Date]])</f>
        <v>2024</v>
      </c>
    </row>
    <row r="236" spans="1:17" x14ac:dyDescent="0.2">
      <c r="A236" s="1">
        <v>45314.885023148148</v>
      </c>
      <c r="B236" s="3" t="s">
        <v>243</v>
      </c>
      <c r="C236" s="2">
        <v>45314</v>
      </c>
      <c r="D236" s="3"/>
      <c r="E236" s="3">
        <v>4</v>
      </c>
      <c r="F236" s="3"/>
      <c r="G236" s="3">
        <v>1</v>
      </c>
      <c r="H236" s="3"/>
      <c r="I236" s="3">
        <f t="shared" si="18"/>
        <v>60</v>
      </c>
      <c r="J236" s="67" cm="1">
        <f t="array" ref="J236">INDEX(Durée[], MATCH(VLOOKUP(RPE[[#This Row],[Nom]], Statut[], 2, FALSE), Durée[Groupes], 0), MATCH(TEXT(RPE[[#This Row],[Date]], "jj/mm/aaaa"), TEXT('RPE semaine + match'!$B$108:$FD$108, "jj/mm/aaaa"), 0))</f>
        <v>80</v>
      </c>
      <c r="K236" s="3"/>
      <c r="L236" s="3">
        <f>D236*RPE[[#This Row],[Durée_PP]]</f>
        <v>0</v>
      </c>
      <c r="M236" s="3">
        <f>E236*RPE[[#This Row],[Durée_Rugby]]</f>
        <v>320</v>
      </c>
      <c r="N236" s="3">
        <f>F236*RPE[[#This Row],[Durée_Match]]</f>
        <v>0</v>
      </c>
      <c r="O236">
        <f t="shared" si="17"/>
        <v>320</v>
      </c>
      <c r="P236">
        <f>_xlfn.ISOWEEKNUM(RPE[[#This Row],[Date]])</f>
        <v>4</v>
      </c>
      <c r="Q236">
        <f>YEAR(RPE[[#This Row],[Date]])</f>
        <v>2024</v>
      </c>
    </row>
    <row r="237" spans="1:17" x14ac:dyDescent="0.2">
      <c r="A237" s="1">
        <v>45314.885636574072</v>
      </c>
      <c r="B237" s="3" t="s">
        <v>93</v>
      </c>
      <c r="C237" s="2">
        <v>45314</v>
      </c>
      <c r="D237" s="3"/>
      <c r="E237" s="3">
        <v>7</v>
      </c>
      <c r="F237" s="3"/>
      <c r="G237" s="3">
        <v>3</v>
      </c>
      <c r="H237" s="3"/>
      <c r="I237" s="3">
        <f t="shared" si="18"/>
        <v>60</v>
      </c>
      <c r="J237" s="67" cm="1">
        <f t="array" ref="J237">INDEX(Durée[], MATCH(VLOOKUP(RPE[[#This Row],[Nom]], Statut[], 2, FALSE), Durée[Groupes], 0), MATCH(TEXT(RPE[[#This Row],[Date]], "jj/mm/aaaa"), TEXT('RPE semaine + match'!$B$108:$FD$108, "jj/mm/aaaa"), 0))</f>
        <v>73</v>
      </c>
      <c r="K237" s="3"/>
      <c r="L237" s="3">
        <f>D237*RPE[[#This Row],[Durée_PP]]</f>
        <v>0</v>
      </c>
      <c r="M237" s="3">
        <f>E237*RPE[[#This Row],[Durée_Rugby]]</f>
        <v>511</v>
      </c>
      <c r="N237" s="3">
        <f>F237*RPE[[#This Row],[Durée_Match]]</f>
        <v>0</v>
      </c>
      <c r="O237">
        <f t="shared" si="17"/>
        <v>511</v>
      </c>
      <c r="P237">
        <f>_xlfn.ISOWEEKNUM(RPE[[#This Row],[Date]])</f>
        <v>4</v>
      </c>
      <c r="Q237">
        <f>YEAR(RPE[[#This Row],[Date]])</f>
        <v>2024</v>
      </c>
    </row>
    <row r="238" spans="1:17" x14ac:dyDescent="0.2">
      <c r="A238" s="1">
        <v>45314.885925925926</v>
      </c>
      <c r="B238" s="3" t="s">
        <v>77</v>
      </c>
      <c r="C238" s="2">
        <v>45314</v>
      </c>
      <c r="D238" s="3"/>
      <c r="E238" s="3">
        <v>7</v>
      </c>
      <c r="F238" s="3"/>
      <c r="G238" s="3">
        <v>3</v>
      </c>
      <c r="H238" s="3"/>
      <c r="I238" s="3">
        <f t="shared" si="18"/>
        <v>60</v>
      </c>
      <c r="J238" s="67" cm="1">
        <f t="array" ref="J238">INDEX(Durée[], MATCH(VLOOKUP(RPE[[#This Row],[Nom]], Statut[], 2, FALSE), Durée[Groupes], 0), MATCH(TEXT(RPE[[#This Row],[Date]], "jj/mm/aaaa"), TEXT('RPE semaine + match'!$B$108:$FD$108, "jj/mm/aaaa"), 0))</f>
        <v>73</v>
      </c>
      <c r="K238" s="3"/>
      <c r="L238" s="3">
        <f>D238*RPE[[#This Row],[Durée_PP]]</f>
        <v>0</v>
      </c>
      <c r="M238" s="3">
        <f>E238*RPE[[#This Row],[Durée_Rugby]]</f>
        <v>511</v>
      </c>
      <c r="N238" s="3">
        <f>F238*RPE[[#This Row],[Durée_Match]]</f>
        <v>0</v>
      </c>
      <c r="O238">
        <f t="shared" si="17"/>
        <v>511</v>
      </c>
      <c r="P238">
        <f>_xlfn.ISOWEEKNUM(RPE[[#This Row],[Date]])</f>
        <v>4</v>
      </c>
      <c r="Q238">
        <f>YEAR(RPE[[#This Row],[Date]])</f>
        <v>2024</v>
      </c>
    </row>
    <row r="239" spans="1:17" x14ac:dyDescent="0.2">
      <c r="A239" s="1">
        <v>45314.886250000003</v>
      </c>
      <c r="B239" s="3" t="s">
        <v>112</v>
      </c>
      <c r="C239" s="2">
        <v>45314</v>
      </c>
      <c r="D239" s="3"/>
      <c r="E239" s="3">
        <v>7</v>
      </c>
      <c r="F239" s="3"/>
      <c r="G239" s="3">
        <v>3</v>
      </c>
      <c r="H239" s="3"/>
      <c r="I239" s="3">
        <f t="shared" si="18"/>
        <v>60</v>
      </c>
      <c r="J239" s="67" cm="1">
        <f t="array" ref="J239">INDEX(Durée[], MATCH(VLOOKUP(RPE[[#This Row],[Nom]], Statut[], 2, FALSE), Durée[Groupes], 0), MATCH(TEXT(RPE[[#This Row],[Date]], "jj/mm/aaaa"), TEXT('RPE semaine + match'!$B$108:$FD$108, "jj/mm/aaaa"), 0))</f>
        <v>80</v>
      </c>
      <c r="K239" s="3"/>
      <c r="L239" s="3">
        <f>D239*RPE[[#This Row],[Durée_PP]]</f>
        <v>0</v>
      </c>
      <c r="M239" s="3">
        <f>E239*RPE[[#This Row],[Durée_Rugby]]</f>
        <v>560</v>
      </c>
      <c r="N239" s="3">
        <f>F239*RPE[[#This Row],[Durée_Match]]</f>
        <v>0</v>
      </c>
      <c r="O239">
        <f t="shared" si="17"/>
        <v>560</v>
      </c>
      <c r="P239">
        <f>_xlfn.ISOWEEKNUM(RPE[[#This Row],[Date]])</f>
        <v>4</v>
      </c>
      <c r="Q239">
        <f>YEAR(RPE[[#This Row],[Date]])</f>
        <v>2024</v>
      </c>
    </row>
    <row r="240" spans="1:17" x14ac:dyDescent="0.2">
      <c r="A240" s="1">
        <v>45314.886284722219</v>
      </c>
      <c r="B240" s="3" t="s">
        <v>131</v>
      </c>
      <c r="C240" s="2">
        <v>45314</v>
      </c>
      <c r="D240" s="3"/>
      <c r="E240" s="3">
        <v>9</v>
      </c>
      <c r="F240" s="3"/>
      <c r="G240" s="3">
        <v>3</v>
      </c>
      <c r="H240" s="3"/>
      <c r="I240" s="3">
        <f t="shared" si="18"/>
        <v>60</v>
      </c>
      <c r="J240" s="67" cm="1">
        <f t="array" ref="J240">INDEX(Durée[], MATCH(VLOOKUP(RPE[[#This Row],[Nom]], Statut[], 2, FALSE), Durée[Groupes], 0), MATCH(TEXT(RPE[[#This Row],[Date]], "jj/mm/aaaa"), TEXT('RPE semaine + match'!$B$108:$FD$108, "jj/mm/aaaa"), 0))</f>
        <v>80</v>
      </c>
      <c r="K240" s="3"/>
      <c r="L240" s="3">
        <f>D240*RPE[[#This Row],[Durée_PP]]</f>
        <v>0</v>
      </c>
      <c r="M240" s="3">
        <f>E240*RPE[[#This Row],[Durée_Rugby]]</f>
        <v>720</v>
      </c>
      <c r="N240" s="3">
        <f>F240*RPE[[#This Row],[Durée_Match]]</f>
        <v>0</v>
      </c>
      <c r="O240">
        <f t="shared" si="17"/>
        <v>720</v>
      </c>
      <c r="P240">
        <f>_xlfn.ISOWEEKNUM(RPE[[#This Row],[Date]])</f>
        <v>4</v>
      </c>
      <c r="Q240">
        <f>YEAR(RPE[[#This Row],[Date]])</f>
        <v>2024</v>
      </c>
    </row>
    <row r="241" spans="1:17" x14ac:dyDescent="0.2">
      <c r="A241" s="1">
        <v>45314.886481481481</v>
      </c>
      <c r="B241" s="3" t="s">
        <v>192</v>
      </c>
      <c r="C241" s="2">
        <v>45314</v>
      </c>
      <c r="D241" s="3"/>
      <c r="E241" s="3">
        <v>7</v>
      </c>
      <c r="F241" s="3"/>
      <c r="G241" s="3">
        <v>3</v>
      </c>
      <c r="H241" s="3"/>
      <c r="I241" s="3">
        <f t="shared" si="18"/>
        <v>60</v>
      </c>
      <c r="J241" s="67" cm="1">
        <f t="array" ref="J241">INDEX(Durée[], MATCH(VLOOKUP(RPE[[#This Row],[Nom]], Statut[], 2, FALSE), Durée[Groupes], 0), MATCH(TEXT(RPE[[#This Row],[Date]], "jj/mm/aaaa"), TEXT('RPE semaine + match'!$B$108:$FD$108, "jj/mm/aaaa"), 0))</f>
        <v>80</v>
      </c>
      <c r="K241" s="3"/>
      <c r="L241" s="3">
        <f>D241*RPE[[#This Row],[Durée_PP]]</f>
        <v>0</v>
      </c>
      <c r="M241" s="3">
        <f>E241*RPE[[#This Row],[Durée_Rugby]]</f>
        <v>560</v>
      </c>
      <c r="N241" s="3">
        <f>F241*RPE[[#This Row],[Durée_Match]]</f>
        <v>0</v>
      </c>
      <c r="O241">
        <f t="shared" si="17"/>
        <v>560</v>
      </c>
      <c r="P241">
        <f>_xlfn.ISOWEEKNUM(RPE[[#This Row],[Date]])</f>
        <v>4</v>
      </c>
      <c r="Q241">
        <f>YEAR(RPE[[#This Row],[Date]])</f>
        <v>2024</v>
      </c>
    </row>
    <row r="242" spans="1:17" x14ac:dyDescent="0.2">
      <c r="A242" s="1">
        <v>45314.88653935185</v>
      </c>
      <c r="B242" s="3" t="s">
        <v>414</v>
      </c>
      <c r="C242" s="2">
        <v>45314</v>
      </c>
      <c r="D242" s="3"/>
      <c r="E242" s="3">
        <v>6</v>
      </c>
      <c r="F242" s="3"/>
      <c r="G242" s="3">
        <v>3</v>
      </c>
      <c r="H242" s="3"/>
      <c r="I242" s="3">
        <f t="shared" si="18"/>
        <v>60</v>
      </c>
      <c r="J242" s="67" cm="1">
        <f t="array" ref="J242">INDEX(Durée[], MATCH(VLOOKUP(RPE[[#This Row],[Nom]], Statut[], 2, FALSE), Durée[Groupes], 0), MATCH(TEXT(RPE[[#This Row],[Date]], "jj/mm/aaaa"), TEXT('RPE semaine + match'!$B$108:$FD$108, "jj/mm/aaaa"), 0))</f>
        <v>73</v>
      </c>
      <c r="K242" s="3"/>
      <c r="L242" s="3">
        <f>D242*RPE[[#This Row],[Durée_PP]]</f>
        <v>0</v>
      </c>
      <c r="M242" s="3">
        <f>E242*RPE[[#This Row],[Durée_Rugby]]</f>
        <v>438</v>
      </c>
      <c r="N242" s="3">
        <f>F242*RPE[[#This Row],[Durée_Match]]</f>
        <v>0</v>
      </c>
      <c r="O242">
        <f t="shared" si="17"/>
        <v>438</v>
      </c>
      <c r="P242">
        <f>_xlfn.ISOWEEKNUM(RPE[[#This Row],[Date]])</f>
        <v>4</v>
      </c>
      <c r="Q242">
        <f>YEAR(RPE[[#This Row],[Date]])</f>
        <v>2024</v>
      </c>
    </row>
    <row r="243" spans="1:17" x14ac:dyDescent="0.2">
      <c r="A243" s="1">
        <v>45314.889594907407</v>
      </c>
      <c r="B243" s="3" t="s">
        <v>87</v>
      </c>
      <c r="C243" s="2">
        <v>45314</v>
      </c>
      <c r="D243" s="3">
        <v>7</v>
      </c>
      <c r="E243" s="3">
        <v>7</v>
      </c>
      <c r="F243" s="3"/>
      <c r="G243" s="3">
        <v>3</v>
      </c>
      <c r="H243" s="3"/>
      <c r="I243" s="3">
        <f t="shared" si="18"/>
        <v>60</v>
      </c>
      <c r="J243" s="67" cm="1">
        <f t="array" ref="J243">INDEX(Durée[], MATCH(VLOOKUP(RPE[[#This Row],[Nom]], Statut[], 2, FALSE), Durée[Groupes], 0), MATCH(TEXT(RPE[[#This Row],[Date]], "jj/mm/aaaa"), TEXT('RPE semaine + match'!$B$108:$FD$108, "jj/mm/aaaa"), 0))</f>
        <v>80</v>
      </c>
      <c r="K243" s="3"/>
      <c r="L243" s="3">
        <f>D243*RPE[[#This Row],[Durée_PP]]</f>
        <v>420</v>
      </c>
      <c r="M243" s="3">
        <f>E243*RPE[[#This Row],[Durée_Rugby]]</f>
        <v>560</v>
      </c>
      <c r="N243" s="3">
        <f>F243*RPE[[#This Row],[Durée_Match]]</f>
        <v>0</v>
      </c>
      <c r="O243">
        <f t="shared" si="17"/>
        <v>980</v>
      </c>
      <c r="P243">
        <f>_xlfn.ISOWEEKNUM(RPE[[#This Row],[Date]])</f>
        <v>4</v>
      </c>
      <c r="Q243">
        <f>YEAR(RPE[[#This Row],[Date]])</f>
        <v>2024</v>
      </c>
    </row>
    <row r="244" spans="1:17" x14ac:dyDescent="0.2">
      <c r="A244" s="1">
        <v>45314.89130787037</v>
      </c>
      <c r="B244" s="3" t="s">
        <v>191</v>
      </c>
      <c r="C244" s="2">
        <v>45314</v>
      </c>
      <c r="D244" s="3"/>
      <c r="E244" s="3">
        <v>7</v>
      </c>
      <c r="F244" s="3"/>
      <c r="G244" s="3">
        <v>3</v>
      </c>
      <c r="H244" s="3"/>
      <c r="I244" s="3">
        <f t="shared" si="18"/>
        <v>60</v>
      </c>
      <c r="J244" s="67" cm="1">
        <f t="array" ref="J244">INDEX(Durée[], MATCH(VLOOKUP(RPE[[#This Row],[Nom]], Statut[], 2, FALSE), Durée[Groupes], 0), MATCH(TEXT(RPE[[#This Row],[Date]], "jj/mm/aaaa"), TEXT('RPE semaine + match'!$B$108:$FD$108, "jj/mm/aaaa"), 0))</f>
        <v>73</v>
      </c>
      <c r="K244" s="3"/>
      <c r="L244" s="3">
        <f>D244*RPE[[#This Row],[Durée_PP]]</f>
        <v>0</v>
      </c>
      <c r="M244" s="3">
        <f>E244*RPE[[#This Row],[Durée_Rugby]]</f>
        <v>511</v>
      </c>
      <c r="N244" s="3">
        <f>F244*RPE[[#This Row],[Durée_Match]]</f>
        <v>0</v>
      </c>
      <c r="O244">
        <f t="shared" si="17"/>
        <v>511</v>
      </c>
      <c r="P244">
        <f>_xlfn.ISOWEEKNUM(RPE[[#This Row],[Date]])</f>
        <v>4</v>
      </c>
      <c r="Q244">
        <f>YEAR(RPE[[#This Row],[Date]])</f>
        <v>2024</v>
      </c>
    </row>
    <row r="245" spans="1:17" x14ac:dyDescent="0.2">
      <c r="A245" s="1">
        <v>45314.892893518518</v>
      </c>
      <c r="B245" s="3" t="s">
        <v>76</v>
      </c>
      <c r="C245" s="2">
        <v>45314</v>
      </c>
      <c r="D245" s="3">
        <v>7</v>
      </c>
      <c r="E245" s="3">
        <v>5</v>
      </c>
      <c r="F245" s="3"/>
      <c r="G245" s="3">
        <v>2</v>
      </c>
      <c r="H245" s="3"/>
      <c r="I245" s="3">
        <f t="shared" si="18"/>
        <v>60</v>
      </c>
      <c r="J245" s="67" cm="1">
        <f t="array" ref="J245">INDEX(Durée[], MATCH(VLOOKUP(RPE[[#This Row],[Nom]], Statut[], 2, FALSE), Durée[Groupes], 0), MATCH(TEXT(RPE[[#This Row],[Date]], "jj/mm/aaaa"), TEXT('RPE semaine + match'!$B$108:$FD$108, "jj/mm/aaaa"), 0))</f>
        <v>80</v>
      </c>
      <c r="K245" s="3"/>
      <c r="L245" s="3">
        <f>D245*RPE[[#This Row],[Durée_PP]]</f>
        <v>420</v>
      </c>
      <c r="M245" s="3">
        <f>E245*RPE[[#This Row],[Durée_Rugby]]</f>
        <v>400</v>
      </c>
      <c r="N245" s="3">
        <f>F245*RPE[[#This Row],[Durée_Match]]</f>
        <v>0</v>
      </c>
      <c r="O245">
        <f t="shared" si="17"/>
        <v>820</v>
      </c>
      <c r="P245">
        <f>_xlfn.ISOWEEKNUM(RPE[[#This Row],[Date]])</f>
        <v>4</v>
      </c>
      <c r="Q245">
        <f>YEAR(RPE[[#This Row],[Date]])</f>
        <v>2024</v>
      </c>
    </row>
    <row r="246" spans="1:17" x14ac:dyDescent="0.2">
      <c r="A246" s="1">
        <v>45314.895590277774</v>
      </c>
      <c r="B246" s="3" t="s">
        <v>99</v>
      </c>
      <c r="C246" s="2">
        <v>45314</v>
      </c>
      <c r="D246" s="3">
        <v>7</v>
      </c>
      <c r="E246" s="3">
        <v>7</v>
      </c>
      <c r="F246" s="3"/>
      <c r="G246" s="3">
        <v>2</v>
      </c>
      <c r="H246" s="3"/>
      <c r="I246" s="3">
        <f t="shared" si="18"/>
        <v>60</v>
      </c>
      <c r="J246" s="67" cm="1">
        <f t="array" ref="J246">INDEX(Durée[], MATCH(VLOOKUP(RPE[[#This Row],[Nom]], Statut[], 2, FALSE), Durée[Groupes], 0), MATCH(TEXT(RPE[[#This Row],[Date]], "jj/mm/aaaa"), TEXT('RPE semaine + match'!$B$108:$FD$108, "jj/mm/aaaa"), 0))</f>
        <v>73</v>
      </c>
      <c r="K246" s="3"/>
      <c r="L246" s="3">
        <f>D246*RPE[[#This Row],[Durée_PP]]</f>
        <v>420</v>
      </c>
      <c r="M246" s="3">
        <f>E246*RPE[[#This Row],[Durée_Rugby]]</f>
        <v>511</v>
      </c>
      <c r="N246" s="3">
        <f>F246*RPE[[#This Row],[Durée_Match]]</f>
        <v>0</v>
      </c>
      <c r="O246">
        <f t="shared" si="17"/>
        <v>931</v>
      </c>
      <c r="P246">
        <f>_xlfn.ISOWEEKNUM(RPE[[#This Row],[Date]])</f>
        <v>4</v>
      </c>
      <c r="Q246">
        <f>YEAR(RPE[[#This Row],[Date]])</f>
        <v>2024</v>
      </c>
    </row>
    <row r="247" spans="1:17" x14ac:dyDescent="0.2">
      <c r="A247" s="1">
        <v>45314.895833333336</v>
      </c>
      <c r="B247" s="3" t="s">
        <v>135</v>
      </c>
      <c r="C247" s="2">
        <v>45314</v>
      </c>
      <c r="D247" s="3"/>
      <c r="E247" s="3">
        <v>8</v>
      </c>
      <c r="F247" s="3"/>
      <c r="G247" s="3">
        <v>1</v>
      </c>
      <c r="H247" s="3"/>
      <c r="I247" s="3">
        <f t="shared" si="18"/>
        <v>60</v>
      </c>
      <c r="J247" s="67">
        <v>73</v>
      </c>
      <c r="K247" s="3"/>
      <c r="L247" s="3">
        <f>D247*RPE[[#This Row],[Durée_PP]]</f>
        <v>0</v>
      </c>
      <c r="M247" s="3">
        <f>E247*RPE[[#This Row],[Durée_Rugby]]</f>
        <v>584</v>
      </c>
      <c r="N247" s="3">
        <f>F247*RPE[[#This Row],[Durée_Match]]</f>
        <v>0</v>
      </c>
      <c r="O247">
        <f t="shared" si="17"/>
        <v>584</v>
      </c>
      <c r="P247">
        <f>_xlfn.ISOWEEKNUM(RPE[[#This Row],[Date]])</f>
        <v>4</v>
      </c>
      <c r="Q247">
        <f>YEAR(RPE[[#This Row],[Date]])</f>
        <v>2024</v>
      </c>
    </row>
    <row r="248" spans="1:17" x14ac:dyDescent="0.2">
      <c r="A248" s="1">
        <v>45314.900219907409</v>
      </c>
      <c r="B248" s="3" t="s">
        <v>142</v>
      </c>
      <c r="C248" s="2">
        <v>45314</v>
      </c>
      <c r="D248" s="3">
        <v>6</v>
      </c>
      <c r="E248" s="3">
        <v>6</v>
      </c>
      <c r="F248" s="3"/>
      <c r="G248" s="3">
        <v>2</v>
      </c>
      <c r="H248" s="3"/>
      <c r="I248" s="3">
        <f t="shared" si="18"/>
        <v>60</v>
      </c>
      <c r="J248" s="67" cm="1">
        <f t="array" ref="J248">INDEX(Durée[], MATCH(VLOOKUP(RPE[[#This Row],[Nom]], Statut[], 2, FALSE), Durée[Groupes], 0), MATCH(TEXT(RPE[[#This Row],[Date]], "jj/mm/aaaa"), TEXT('RPE semaine + match'!$B$108:$FD$108, "jj/mm/aaaa"), 0))</f>
        <v>73</v>
      </c>
      <c r="K248" s="3"/>
      <c r="L248" s="3">
        <f>D248*RPE[[#This Row],[Durée_PP]]</f>
        <v>360</v>
      </c>
      <c r="M248" s="3">
        <f>E248*RPE[[#This Row],[Durée_Rugby]]</f>
        <v>438</v>
      </c>
      <c r="N248" s="3">
        <f>F248*RPE[[#This Row],[Durée_Match]]</f>
        <v>0</v>
      </c>
      <c r="O248">
        <f t="shared" si="17"/>
        <v>798</v>
      </c>
      <c r="P248">
        <f>_xlfn.ISOWEEKNUM(RPE[[#This Row],[Date]])</f>
        <v>4</v>
      </c>
      <c r="Q248">
        <f>YEAR(RPE[[#This Row],[Date]])</f>
        <v>2024</v>
      </c>
    </row>
    <row r="249" spans="1:17" x14ac:dyDescent="0.2">
      <c r="A249" s="1">
        <v>45314.902071759258</v>
      </c>
      <c r="B249" s="3" t="s">
        <v>496</v>
      </c>
      <c r="C249" s="2">
        <v>45314</v>
      </c>
      <c r="D249" s="3">
        <v>7</v>
      </c>
      <c r="E249" s="3">
        <v>7</v>
      </c>
      <c r="F249" s="3"/>
      <c r="G249" s="3">
        <v>3</v>
      </c>
      <c r="H249" s="3"/>
      <c r="I249" s="3">
        <f t="shared" si="18"/>
        <v>60</v>
      </c>
      <c r="J249" s="67">
        <v>70</v>
      </c>
      <c r="K249" s="3"/>
      <c r="L249" s="3">
        <f>D249*RPE[[#This Row],[Durée_PP]]</f>
        <v>420</v>
      </c>
      <c r="M249" s="3">
        <f>E249*RPE[[#This Row],[Durée_Rugby]]</f>
        <v>490</v>
      </c>
      <c r="N249" s="3">
        <f>F249*RPE[[#This Row],[Durée_Match]]</f>
        <v>0</v>
      </c>
      <c r="O249">
        <f t="shared" si="17"/>
        <v>910</v>
      </c>
      <c r="P249">
        <f>_xlfn.ISOWEEKNUM(RPE[[#This Row],[Date]])</f>
        <v>4</v>
      </c>
      <c r="Q249">
        <f>YEAR(RPE[[#This Row],[Date]])</f>
        <v>2024</v>
      </c>
    </row>
    <row r="250" spans="1:17" x14ac:dyDescent="0.2">
      <c r="A250" s="1">
        <v>45314.90247685185</v>
      </c>
      <c r="B250" s="3" t="s">
        <v>230</v>
      </c>
      <c r="C250" s="2">
        <v>45314</v>
      </c>
      <c r="D250" s="3"/>
      <c r="E250" s="3">
        <v>5</v>
      </c>
      <c r="F250" s="3"/>
      <c r="G250" s="3">
        <v>3</v>
      </c>
      <c r="H250" s="3"/>
      <c r="I250" s="3">
        <f t="shared" si="18"/>
        <v>60</v>
      </c>
      <c r="J250" s="67" cm="1">
        <f t="array" ref="J250">INDEX(Durée[], MATCH(VLOOKUP(RPE[[#This Row],[Nom]], Statut[], 2, FALSE), Durée[Groupes], 0), MATCH(TEXT(RPE[[#This Row],[Date]], "jj/mm/aaaa"), TEXT('RPE semaine + match'!$B$108:$FD$108, "jj/mm/aaaa"), 0))</f>
        <v>73</v>
      </c>
      <c r="K250" s="3"/>
      <c r="L250" s="3">
        <f>D250*RPE[[#This Row],[Durée_PP]]</f>
        <v>0</v>
      </c>
      <c r="M250" s="3">
        <f>E250*RPE[[#This Row],[Durée_Rugby]]</f>
        <v>365</v>
      </c>
      <c r="N250" s="3">
        <f>F250*RPE[[#This Row],[Durée_Match]]</f>
        <v>0</v>
      </c>
      <c r="O250">
        <f t="shared" si="17"/>
        <v>365</v>
      </c>
      <c r="P250">
        <f>_xlfn.ISOWEEKNUM(RPE[[#This Row],[Date]])</f>
        <v>4</v>
      </c>
      <c r="Q250">
        <f>YEAR(RPE[[#This Row],[Date]])</f>
        <v>2024</v>
      </c>
    </row>
    <row r="251" spans="1:17" x14ac:dyDescent="0.2">
      <c r="A251" s="1">
        <v>45314.904317129629</v>
      </c>
      <c r="B251" s="3" t="s">
        <v>86</v>
      </c>
      <c r="C251" s="2">
        <v>45314</v>
      </c>
      <c r="D251" s="3"/>
      <c r="E251" s="3">
        <v>8</v>
      </c>
      <c r="F251" s="3"/>
      <c r="G251" s="3">
        <v>3</v>
      </c>
      <c r="H251" s="3"/>
      <c r="I251" s="3">
        <f t="shared" si="18"/>
        <v>60</v>
      </c>
      <c r="J251" s="67" cm="1">
        <f t="array" ref="J251">INDEX(Durée[], MATCH(VLOOKUP(RPE[[#This Row],[Nom]], Statut[], 2, FALSE), Durée[Groupes], 0), MATCH(TEXT(RPE[[#This Row],[Date]], "jj/mm/aaaa"), TEXT('RPE semaine + match'!$B$108:$FD$108, "jj/mm/aaaa"), 0))</f>
        <v>73</v>
      </c>
      <c r="K251" s="3"/>
      <c r="L251" s="3">
        <f>D251*RPE[[#This Row],[Durée_PP]]</f>
        <v>0</v>
      </c>
      <c r="M251" s="3">
        <f>E251*RPE[[#This Row],[Durée_Rugby]]</f>
        <v>584</v>
      </c>
      <c r="N251" s="3">
        <f>F251*RPE[[#This Row],[Durée_Match]]</f>
        <v>0</v>
      </c>
      <c r="O251">
        <f t="shared" si="17"/>
        <v>584</v>
      </c>
      <c r="P251">
        <f>_xlfn.ISOWEEKNUM(RPE[[#This Row],[Date]])</f>
        <v>4</v>
      </c>
      <c r="Q251">
        <f>YEAR(RPE[[#This Row],[Date]])</f>
        <v>2024</v>
      </c>
    </row>
    <row r="252" spans="1:17" x14ac:dyDescent="0.2">
      <c r="A252" s="1">
        <v>45314.981469907405</v>
      </c>
      <c r="B252" s="3" t="s">
        <v>78</v>
      </c>
      <c r="C252" s="2">
        <v>45314</v>
      </c>
      <c r="D252" s="3">
        <v>7</v>
      </c>
      <c r="E252" s="3">
        <v>6</v>
      </c>
      <c r="F252" s="3"/>
      <c r="G252" s="3">
        <v>3</v>
      </c>
      <c r="H252" s="3" t="s">
        <v>704</v>
      </c>
      <c r="I252" s="3">
        <f t="shared" si="18"/>
        <v>60</v>
      </c>
      <c r="J252" s="67" cm="1">
        <f t="array" ref="J252">INDEX(Durée[], MATCH(VLOOKUP(RPE[[#This Row],[Nom]], Statut[], 2, FALSE), Durée[Groupes], 0), MATCH(TEXT(RPE[[#This Row],[Date]], "jj/mm/aaaa"), TEXT('RPE semaine + match'!$B$108:$FD$108, "jj/mm/aaaa"), 0))</f>
        <v>73</v>
      </c>
      <c r="K252" s="3"/>
      <c r="L252" s="3">
        <f>D252*RPE[[#This Row],[Durée_PP]]</f>
        <v>420</v>
      </c>
      <c r="M252" s="3">
        <f>E252*RPE[[#This Row],[Durée_Rugby]]</f>
        <v>438</v>
      </c>
      <c r="N252" s="3">
        <f>F252*RPE[[#This Row],[Durée_Match]]</f>
        <v>0</v>
      </c>
      <c r="O252">
        <f t="shared" si="17"/>
        <v>858</v>
      </c>
      <c r="P252">
        <f>_xlfn.ISOWEEKNUM(RPE[[#This Row],[Date]])</f>
        <v>4</v>
      </c>
      <c r="Q252">
        <f>YEAR(RPE[[#This Row],[Date]])</f>
        <v>2024</v>
      </c>
    </row>
    <row r="253" spans="1:17" x14ac:dyDescent="0.2">
      <c r="A253" s="1">
        <v>45315.510937500003</v>
      </c>
      <c r="B253" s="3" t="s">
        <v>167</v>
      </c>
      <c r="C253" s="2">
        <v>45314</v>
      </c>
      <c r="D253" s="3">
        <v>6</v>
      </c>
      <c r="E253" s="3">
        <v>8</v>
      </c>
      <c r="F253" s="3"/>
      <c r="G253" s="3">
        <v>3</v>
      </c>
      <c r="H253" s="3"/>
      <c r="I253" s="3">
        <f t="shared" si="18"/>
        <v>60</v>
      </c>
      <c r="J253" s="67" cm="1">
        <f t="array" ref="J253">INDEX(Durée[], MATCH(VLOOKUP(RPE[[#This Row],[Nom]], Statut[], 2, FALSE), Durée[Groupes], 0), MATCH(TEXT(RPE[[#This Row],[Date]], "jj/mm/aaaa"), TEXT('RPE semaine + match'!$B$108:$FD$108, "jj/mm/aaaa"), 0))</f>
        <v>80</v>
      </c>
      <c r="K253" s="3"/>
      <c r="L253" s="3">
        <f>D253*RPE[[#This Row],[Durée_PP]]</f>
        <v>360</v>
      </c>
      <c r="M253" s="3">
        <f>E253*RPE[[#This Row],[Durée_Rugby]]</f>
        <v>640</v>
      </c>
      <c r="N253" s="3">
        <f>F253*RPE[[#This Row],[Durée_Match]]</f>
        <v>0</v>
      </c>
      <c r="O253">
        <f t="shared" si="17"/>
        <v>1000</v>
      </c>
      <c r="P253">
        <f>_xlfn.ISOWEEKNUM(RPE[[#This Row],[Date]])</f>
        <v>4</v>
      </c>
      <c r="Q253">
        <f>YEAR(RPE[[#This Row],[Date]])</f>
        <v>2024</v>
      </c>
    </row>
    <row r="254" spans="1:17" x14ac:dyDescent="0.2">
      <c r="A254" s="1">
        <v>45315.53597222222</v>
      </c>
      <c r="B254" s="3" t="s">
        <v>496</v>
      </c>
      <c r="C254" s="2">
        <v>45315</v>
      </c>
      <c r="D254" s="3">
        <v>8</v>
      </c>
      <c r="E254" s="3"/>
      <c r="F254" s="3"/>
      <c r="G254" s="3">
        <v>3</v>
      </c>
      <c r="H254" s="3"/>
      <c r="I254" s="3">
        <f t="shared" si="18"/>
        <v>60</v>
      </c>
      <c r="J254" s="67" cm="1">
        <f t="array" ref="J254">INDEX(Durée[], MATCH(VLOOKUP(RPE[[#This Row],[Nom]], Statut[], 2, FALSE), Durée[Groupes], 0), MATCH(TEXT(RPE[[#This Row],[Date]], "jj/mm/aaaa"), TEXT('RPE semaine + match'!$B$108:$FD$108, "jj/mm/aaaa"), 0))</f>
        <v>65</v>
      </c>
      <c r="K254" s="3"/>
      <c r="L254" s="3">
        <f>D254*RPE[[#This Row],[Durée_PP]]</f>
        <v>480</v>
      </c>
      <c r="M254" s="3">
        <f>E254*RPE[[#This Row],[Durée_Rugby]]</f>
        <v>0</v>
      </c>
      <c r="N254" s="3">
        <f>F254*RPE[[#This Row],[Durée_Match]]</f>
        <v>0</v>
      </c>
      <c r="O254">
        <f t="shared" si="17"/>
        <v>480</v>
      </c>
      <c r="P254">
        <f>_xlfn.ISOWEEKNUM(RPE[[#This Row],[Date]])</f>
        <v>4</v>
      </c>
      <c r="Q254">
        <f>YEAR(RPE[[#This Row],[Date]])</f>
        <v>2024</v>
      </c>
    </row>
    <row r="255" spans="1:17" x14ac:dyDescent="0.2">
      <c r="A255" s="1">
        <v>45315.585300925923</v>
      </c>
      <c r="B255" s="3" t="s">
        <v>414</v>
      </c>
      <c r="C255" s="2">
        <v>45315</v>
      </c>
      <c r="D255" s="3">
        <v>7</v>
      </c>
      <c r="E255" s="3"/>
      <c r="F255" s="3"/>
      <c r="G255" s="3">
        <v>3</v>
      </c>
      <c r="H255" s="3"/>
      <c r="I255" s="3">
        <f t="shared" si="18"/>
        <v>60</v>
      </c>
      <c r="J255" s="67">
        <v>35</v>
      </c>
      <c r="K255" s="3"/>
      <c r="L255" s="3">
        <f>D255*RPE[[#This Row],[Durée_PP]]</f>
        <v>420</v>
      </c>
      <c r="M255" s="3">
        <f>E255*RPE[[#This Row],[Durée_Rugby]]</f>
        <v>0</v>
      </c>
      <c r="N255" s="3">
        <f>F255*RPE[[#This Row],[Durée_Match]]</f>
        <v>0</v>
      </c>
      <c r="O255">
        <f t="shared" si="17"/>
        <v>420</v>
      </c>
      <c r="P255">
        <f>_xlfn.ISOWEEKNUM(RPE[[#This Row],[Date]])</f>
        <v>4</v>
      </c>
      <c r="Q255">
        <f>YEAR(RPE[[#This Row],[Date]])</f>
        <v>2024</v>
      </c>
    </row>
    <row r="256" spans="1:17" x14ac:dyDescent="0.2">
      <c r="A256" s="1">
        <v>45315.772824074076</v>
      </c>
      <c r="B256" s="3" t="s">
        <v>109</v>
      </c>
      <c r="C256" s="2">
        <v>45315</v>
      </c>
      <c r="D256" s="3">
        <v>5</v>
      </c>
      <c r="E256" s="3">
        <v>5</v>
      </c>
      <c r="F256" s="3"/>
      <c r="G256" s="3">
        <v>3</v>
      </c>
      <c r="H256" s="3"/>
      <c r="I256" s="3">
        <f t="shared" si="18"/>
        <v>60</v>
      </c>
      <c r="J256" s="67" cm="1">
        <f t="array" ref="J256">INDEX(Durée[], MATCH(VLOOKUP(RPE[[#This Row],[Nom]], Statut[], 2, FALSE), Durée[Groupes], 0), MATCH(TEXT(RPE[[#This Row],[Date]], "jj/mm/aaaa"), TEXT('RPE semaine + match'!$B$108:$FD$108, "jj/mm/aaaa"), 0))</f>
        <v>68</v>
      </c>
      <c r="K256" s="3"/>
      <c r="L256" s="3">
        <f>D256*RPE[[#This Row],[Durée_PP]]</f>
        <v>300</v>
      </c>
      <c r="M256" s="3">
        <f>E256*RPE[[#This Row],[Durée_Rugby]]</f>
        <v>340</v>
      </c>
      <c r="N256" s="3">
        <f>F256*RPE[[#This Row],[Durée_Match]]</f>
        <v>0</v>
      </c>
      <c r="O256">
        <f t="shared" si="17"/>
        <v>640</v>
      </c>
      <c r="P256">
        <f>_xlfn.ISOWEEKNUM(RPE[[#This Row],[Date]])</f>
        <v>4</v>
      </c>
      <c r="Q256">
        <f>YEAR(RPE[[#This Row],[Date]])</f>
        <v>2024</v>
      </c>
    </row>
    <row r="257" spans="1:17" x14ac:dyDescent="0.2">
      <c r="A257" s="1">
        <v>45315.793657407405</v>
      </c>
      <c r="B257" s="3" t="s">
        <v>112</v>
      </c>
      <c r="C257" s="2">
        <v>45315</v>
      </c>
      <c r="D257" s="3">
        <v>6</v>
      </c>
      <c r="E257" s="3"/>
      <c r="F257" s="3"/>
      <c r="G257" s="3">
        <v>3</v>
      </c>
      <c r="H257" s="3"/>
      <c r="I257" s="3">
        <f t="shared" si="18"/>
        <v>60</v>
      </c>
      <c r="J257" s="67" cm="1">
        <f t="array" ref="J257">INDEX(Durée[], MATCH(VLOOKUP(RPE[[#This Row],[Nom]], Statut[], 2, FALSE), Durée[Groupes], 0), MATCH(TEXT(RPE[[#This Row],[Date]], "jj/mm/aaaa"), TEXT('RPE semaine + match'!$B$108:$FD$108, "jj/mm/aaaa"), 0))</f>
        <v>65</v>
      </c>
      <c r="K257" s="3"/>
      <c r="L257" s="3">
        <f>D257*RPE[[#This Row],[Durée_PP]]</f>
        <v>360</v>
      </c>
      <c r="M257" s="3">
        <f>E257*RPE[[#This Row],[Durée_Rugby]]</f>
        <v>0</v>
      </c>
      <c r="N257" s="3">
        <f>F257*RPE[[#This Row],[Durée_Match]]</f>
        <v>0</v>
      </c>
      <c r="O257">
        <f t="shared" si="17"/>
        <v>360</v>
      </c>
      <c r="P257">
        <f>_xlfn.ISOWEEKNUM(RPE[[#This Row],[Date]])</f>
        <v>4</v>
      </c>
      <c r="Q257">
        <f>YEAR(RPE[[#This Row],[Date]])</f>
        <v>2024</v>
      </c>
    </row>
    <row r="258" spans="1:17" x14ac:dyDescent="0.2">
      <c r="A258" s="1">
        <v>45315.795347222222</v>
      </c>
      <c r="B258" s="3" t="s">
        <v>78</v>
      </c>
      <c r="C258" s="2">
        <v>45315</v>
      </c>
      <c r="D258" s="3">
        <v>8</v>
      </c>
      <c r="E258" s="3"/>
      <c r="F258" s="3"/>
      <c r="G258" s="3">
        <v>3</v>
      </c>
      <c r="H258" s="3" t="s">
        <v>705</v>
      </c>
      <c r="I258" s="3">
        <f t="shared" si="18"/>
        <v>60</v>
      </c>
      <c r="J258" s="67" cm="1">
        <f t="array" ref="J258">INDEX(Durée[], MATCH(VLOOKUP(RPE[[#This Row],[Nom]], Statut[], 2, FALSE), Durée[Groupes], 0), MATCH(TEXT(RPE[[#This Row],[Date]], "jj/mm/aaaa"), TEXT('RPE semaine + match'!$B$108:$FD$108, "jj/mm/aaaa"), 0))</f>
        <v>68</v>
      </c>
      <c r="K258" s="3"/>
      <c r="L258" s="3">
        <f>D258*RPE[[#This Row],[Durée_PP]]</f>
        <v>480</v>
      </c>
      <c r="M258" s="3">
        <f>E258*RPE[[#This Row],[Durée_Rugby]]</f>
        <v>0</v>
      </c>
      <c r="N258" s="3">
        <f>F258*RPE[[#This Row],[Durée_Match]]</f>
        <v>0</v>
      </c>
      <c r="O258">
        <f t="shared" si="17"/>
        <v>480</v>
      </c>
      <c r="P258">
        <f>_xlfn.ISOWEEKNUM(RPE[[#This Row],[Date]])</f>
        <v>4</v>
      </c>
      <c r="Q258">
        <f>YEAR(RPE[[#This Row],[Date]])</f>
        <v>2024</v>
      </c>
    </row>
    <row r="259" spans="1:17" x14ac:dyDescent="0.2">
      <c r="A259" s="1">
        <v>45315.799444444441</v>
      </c>
      <c r="B259" s="3" t="s">
        <v>230</v>
      </c>
      <c r="C259" s="2">
        <v>45315</v>
      </c>
      <c r="D259" s="3">
        <v>8</v>
      </c>
      <c r="E259" s="3"/>
      <c r="F259" s="3"/>
      <c r="G259" s="3">
        <v>3</v>
      </c>
      <c r="H259" s="3"/>
      <c r="I259" s="3">
        <f t="shared" si="18"/>
        <v>60</v>
      </c>
      <c r="J259" s="67" cm="1">
        <f t="array" ref="J259">INDEX(Durée[], MATCH(VLOOKUP(RPE[[#This Row],[Nom]], Statut[], 2, FALSE), Durée[Groupes], 0), MATCH(TEXT(RPE[[#This Row],[Date]], "jj/mm/aaaa"), TEXT('RPE semaine + match'!$B$108:$FD$108, "jj/mm/aaaa"), 0))</f>
        <v>68</v>
      </c>
      <c r="K259" s="3"/>
      <c r="L259" s="3">
        <f>D259*RPE[[#This Row],[Durée_PP]]</f>
        <v>480</v>
      </c>
      <c r="M259" s="3">
        <f>E259*RPE[[#This Row],[Durée_Rugby]]</f>
        <v>0</v>
      </c>
      <c r="N259" s="3">
        <f>F259*RPE[[#This Row],[Durée_Match]]</f>
        <v>0</v>
      </c>
      <c r="O259">
        <f t="shared" si="17"/>
        <v>480</v>
      </c>
      <c r="P259">
        <f>_xlfn.ISOWEEKNUM(RPE[[#This Row],[Date]])</f>
        <v>4</v>
      </c>
      <c r="Q259">
        <f>YEAR(RPE[[#This Row],[Date]])</f>
        <v>2024</v>
      </c>
    </row>
    <row r="260" spans="1:17" x14ac:dyDescent="0.2">
      <c r="A260" s="1">
        <v>45315.800011574072</v>
      </c>
      <c r="B260" s="3" t="s">
        <v>99</v>
      </c>
      <c r="C260" s="2">
        <v>45315</v>
      </c>
      <c r="D260" s="3">
        <v>6</v>
      </c>
      <c r="E260" s="3"/>
      <c r="F260" s="3"/>
      <c r="G260" s="3">
        <v>3</v>
      </c>
      <c r="H260" s="3" t="s">
        <v>706</v>
      </c>
      <c r="I260" s="3">
        <v>50</v>
      </c>
      <c r="J260" s="67">
        <v>59</v>
      </c>
      <c r="K260" s="3"/>
      <c r="L260" s="3">
        <f>D260*RPE[[#This Row],[Durée_PP]]</f>
        <v>300</v>
      </c>
      <c r="M260" s="3">
        <f>E260*RPE[[#This Row],[Durée_Rugby]]</f>
        <v>0</v>
      </c>
      <c r="N260" s="3">
        <f>F260*RPE[[#This Row],[Durée_Match]]</f>
        <v>0</v>
      </c>
      <c r="O260">
        <f t="shared" si="17"/>
        <v>300</v>
      </c>
      <c r="P260">
        <f>_xlfn.ISOWEEKNUM(RPE[[#This Row],[Date]])</f>
        <v>4</v>
      </c>
      <c r="Q260">
        <f>YEAR(RPE[[#This Row],[Date]])</f>
        <v>2024</v>
      </c>
    </row>
    <row r="261" spans="1:17" x14ac:dyDescent="0.2">
      <c r="A261" s="1">
        <v>45315.800509259258</v>
      </c>
      <c r="B261" s="3" t="s">
        <v>135</v>
      </c>
      <c r="C261" s="2">
        <v>45315</v>
      </c>
      <c r="D261" s="3">
        <v>7</v>
      </c>
      <c r="E261" s="3"/>
      <c r="F261" s="3"/>
      <c r="G261" s="3">
        <v>3</v>
      </c>
      <c r="H261" s="3" t="s">
        <v>707</v>
      </c>
      <c r="I261" s="3">
        <v>50</v>
      </c>
      <c r="J261" s="67" cm="1">
        <f t="array" ref="J261">INDEX(Durée[], MATCH(VLOOKUP(RPE[[#This Row],[Nom]], Statut[], 2, FALSE), Durée[Groupes], 0), MATCH(TEXT(RPE[[#This Row],[Date]], "jj/mm/aaaa"), TEXT('RPE semaine + match'!$B$108:$FD$108, "jj/mm/aaaa"), 0))</f>
        <v>65</v>
      </c>
      <c r="K261" s="3"/>
      <c r="L261" s="3">
        <f>D261*RPE[[#This Row],[Durée_PP]]</f>
        <v>350</v>
      </c>
      <c r="M261" s="3">
        <f>E261*RPE[[#This Row],[Durée_Rugby]]</f>
        <v>0</v>
      </c>
      <c r="N261" s="3">
        <f>F261*RPE[[#This Row],[Durée_Match]]</f>
        <v>0</v>
      </c>
      <c r="O261">
        <f t="shared" si="17"/>
        <v>350</v>
      </c>
      <c r="P261">
        <f>_xlfn.ISOWEEKNUM(RPE[[#This Row],[Date]])</f>
        <v>4</v>
      </c>
      <c r="Q261">
        <f>YEAR(RPE[[#This Row],[Date]])</f>
        <v>2024</v>
      </c>
    </row>
    <row r="262" spans="1:17" x14ac:dyDescent="0.2">
      <c r="A262" s="1">
        <v>45315.800868055558</v>
      </c>
      <c r="B262" s="3" t="s">
        <v>80</v>
      </c>
      <c r="C262" s="2">
        <v>45315</v>
      </c>
      <c r="D262" s="3">
        <v>9</v>
      </c>
      <c r="E262" s="3"/>
      <c r="F262" s="3"/>
      <c r="G262" s="3">
        <v>3</v>
      </c>
      <c r="H262" s="3" t="s">
        <v>708</v>
      </c>
      <c r="I262" s="3">
        <f t="shared" si="18"/>
        <v>50</v>
      </c>
      <c r="J262" s="67" cm="1">
        <f t="array" ref="J262">INDEX(Durée[], MATCH(VLOOKUP(RPE[[#This Row],[Nom]], Statut[], 2, FALSE), Durée[Groupes], 0), MATCH(TEXT(RPE[[#This Row],[Date]], "jj/mm/aaaa"), TEXT('RPE semaine + match'!$B$108:$FD$108, "jj/mm/aaaa"), 0))</f>
        <v>68</v>
      </c>
      <c r="K262" s="3"/>
      <c r="L262" s="3">
        <f>D262*RPE[[#This Row],[Durée_PP]]</f>
        <v>450</v>
      </c>
      <c r="M262" s="3">
        <f>E262*RPE[[#This Row],[Durée_Rugby]]</f>
        <v>0</v>
      </c>
      <c r="N262" s="3">
        <f>F262*RPE[[#This Row],[Durée_Match]]</f>
        <v>0</v>
      </c>
      <c r="O262">
        <f t="shared" si="17"/>
        <v>450</v>
      </c>
      <c r="P262">
        <f>_xlfn.ISOWEEKNUM(RPE[[#This Row],[Date]])</f>
        <v>4</v>
      </c>
      <c r="Q262">
        <f>YEAR(RPE[[#This Row],[Date]])</f>
        <v>2024</v>
      </c>
    </row>
    <row r="263" spans="1:17" x14ac:dyDescent="0.2">
      <c r="A263" s="1">
        <v>45315.800925925927</v>
      </c>
      <c r="B263" s="3" t="s">
        <v>243</v>
      </c>
      <c r="C263" s="2">
        <v>45315</v>
      </c>
      <c r="D263" s="3">
        <v>5</v>
      </c>
      <c r="E263" s="3"/>
      <c r="F263" s="3"/>
      <c r="G263" s="3">
        <v>3</v>
      </c>
      <c r="H263" s="3" t="s">
        <v>709</v>
      </c>
      <c r="I263" s="3">
        <v>50</v>
      </c>
      <c r="J263" s="67" cm="1">
        <f t="array" ref="J263">INDEX(Durée[], MATCH(VLOOKUP(RPE[[#This Row],[Nom]], Statut[], 2, FALSE), Durée[Groupes], 0), MATCH(TEXT(RPE[[#This Row],[Date]], "jj/mm/aaaa"), TEXT('RPE semaine + match'!$B$108:$FD$108, "jj/mm/aaaa"), 0))</f>
        <v>65</v>
      </c>
      <c r="K263" s="3"/>
      <c r="L263" s="3">
        <f>D263*RPE[[#This Row],[Durée_PP]]</f>
        <v>250</v>
      </c>
      <c r="M263" s="3">
        <f>E263*RPE[[#This Row],[Durée_Rugby]]</f>
        <v>0</v>
      </c>
      <c r="N263" s="3">
        <f>F263*RPE[[#This Row],[Durée_Match]]</f>
        <v>0</v>
      </c>
      <c r="O263">
        <f t="shared" si="17"/>
        <v>250</v>
      </c>
      <c r="P263">
        <f>_xlfn.ISOWEEKNUM(RPE[[#This Row],[Date]])</f>
        <v>4</v>
      </c>
      <c r="Q263">
        <f>YEAR(RPE[[#This Row],[Date]])</f>
        <v>2024</v>
      </c>
    </row>
    <row r="264" spans="1:17" x14ac:dyDescent="0.2">
      <c r="A264" s="1">
        <v>45315.801423611112</v>
      </c>
      <c r="B264" s="3" t="s">
        <v>193</v>
      </c>
      <c r="C264" s="2">
        <v>45314</v>
      </c>
      <c r="D264" s="3"/>
      <c r="E264" s="3">
        <v>9</v>
      </c>
      <c r="F264" s="3"/>
      <c r="G264" s="3">
        <v>3</v>
      </c>
      <c r="H264" s="3"/>
      <c r="I264" s="3">
        <v>60</v>
      </c>
      <c r="J264" s="67">
        <v>51</v>
      </c>
      <c r="K264" s="3"/>
      <c r="L264" s="3">
        <f>D264*RPE[[#This Row],[Durée_PP]]</f>
        <v>0</v>
      </c>
      <c r="M264" s="3">
        <f>E264*RPE[[#This Row],[Durée_Rugby]]</f>
        <v>459</v>
      </c>
      <c r="N264" s="3">
        <f>F264*RPE[[#This Row],[Durée_Match]]</f>
        <v>0</v>
      </c>
      <c r="O264">
        <f t="shared" si="17"/>
        <v>459</v>
      </c>
      <c r="P264">
        <f>_xlfn.ISOWEEKNUM(RPE[[#This Row],[Date]])</f>
        <v>4</v>
      </c>
      <c r="Q264">
        <f>YEAR(RPE[[#This Row],[Date]])</f>
        <v>2024</v>
      </c>
    </row>
    <row r="265" spans="1:17" x14ac:dyDescent="0.2">
      <c r="A265" s="1">
        <v>45315.801423611112</v>
      </c>
      <c r="B265" s="3" t="s">
        <v>211</v>
      </c>
      <c r="C265" s="2">
        <v>45315</v>
      </c>
      <c r="D265" s="3">
        <v>7</v>
      </c>
      <c r="E265" s="3"/>
      <c r="F265" s="3"/>
      <c r="G265" s="3">
        <v>3</v>
      </c>
      <c r="H265" s="3"/>
      <c r="I265" s="3">
        <f t="shared" si="18"/>
        <v>60</v>
      </c>
      <c r="J265" s="67" cm="1">
        <f t="array" ref="J265">INDEX(Durée[], MATCH(VLOOKUP(RPE[[#This Row],[Nom]], Statut[], 2, FALSE), Durée[Groupes], 0), MATCH(TEXT(RPE[[#This Row],[Date]], "jj/mm/aaaa"), TEXT('RPE semaine + match'!$B$108:$FD$108, "jj/mm/aaaa"), 0))</f>
        <v>65</v>
      </c>
      <c r="K265" s="3"/>
      <c r="L265" s="3">
        <f>D265*RPE[[#This Row],[Durée_PP]]</f>
        <v>420</v>
      </c>
      <c r="M265" s="3">
        <f>E265*RPE[[#This Row],[Durée_Rugby]]</f>
        <v>0</v>
      </c>
      <c r="N265" s="3">
        <f>F265*RPE[[#This Row],[Durée_Match]]</f>
        <v>0</v>
      </c>
      <c r="O265">
        <f t="shared" si="17"/>
        <v>420</v>
      </c>
      <c r="P265">
        <f>_xlfn.ISOWEEKNUM(RPE[[#This Row],[Date]])</f>
        <v>4</v>
      </c>
      <c r="Q265">
        <f>YEAR(RPE[[#This Row],[Date]])</f>
        <v>2024</v>
      </c>
    </row>
    <row r="266" spans="1:17" x14ac:dyDescent="0.2">
      <c r="A266" s="1">
        <v>45315.801817129628</v>
      </c>
      <c r="B266" s="3" t="s">
        <v>233</v>
      </c>
      <c r="C266" s="2">
        <v>45315</v>
      </c>
      <c r="D266" s="3">
        <v>6</v>
      </c>
      <c r="E266" s="3"/>
      <c r="F266" s="3"/>
      <c r="G266" s="3">
        <v>3</v>
      </c>
      <c r="H266" s="3"/>
      <c r="I266" s="3">
        <f t="shared" si="18"/>
        <v>60</v>
      </c>
      <c r="J266" s="67" cm="1">
        <f t="array" ref="J266">INDEX(Durée[], MATCH(VLOOKUP(RPE[[#This Row],[Nom]], Statut[], 2, FALSE), Durée[Groupes], 0), MATCH(TEXT(RPE[[#This Row],[Date]], "jj/mm/aaaa"), TEXT('RPE semaine + match'!$B$108:$FD$108, "jj/mm/aaaa"), 0))</f>
        <v>68</v>
      </c>
      <c r="K266" s="3"/>
      <c r="L266" s="3">
        <f>D266*RPE[[#This Row],[Durée_PP]]</f>
        <v>360</v>
      </c>
      <c r="M266" s="3">
        <f>E266*RPE[[#This Row],[Durée_Rugby]]</f>
        <v>0</v>
      </c>
      <c r="N266" s="3">
        <f>F266*RPE[[#This Row],[Durée_Match]]</f>
        <v>0</v>
      </c>
      <c r="O266">
        <f t="shared" si="17"/>
        <v>360</v>
      </c>
      <c r="P266">
        <f>_xlfn.ISOWEEKNUM(RPE[[#This Row],[Date]])</f>
        <v>4</v>
      </c>
      <c r="Q266">
        <f>YEAR(RPE[[#This Row],[Date]])</f>
        <v>2024</v>
      </c>
    </row>
    <row r="267" spans="1:17" x14ac:dyDescent="0.2">
      <c r="A267" s="1">
        <v>45315.80195601852</v>
      </c>
      <c r="B267" s="3" t="s">
        <v>168</v>
      </c>
      <c r="C267" s="2">
        <v>45315</v>
      </c>
      <c r="D267" s="3">
        <v>6</v>
      </c>
      <c r="E267" s="3"/>
      <c r="F267" s="3"/>
      <c r="G267" s="3">
        <v>3</v>
      </c>
      <c r="H267" s="3"/>
      <c r="I267" s="3">
        <f t="shared" si="18"/>
        <v>60</v>
      </c>
      <c r="J267" s="67" cm="1">
        <f t="array" ref="J267">INDEX(Durée[], MATCH(VLOOKUP(RPE[[#This Row],[Nom]], Statut[], 2, FALSE), Durée[Groupes], 0), MATCH(TEXT(RPE[[#This Row],[Date]], "jj/mm/aaaa"), TEXT('RPE semaine + match'!$B$108:$FD$108, "jj/mm/aaaa"), 0))</f>
        <v>68</v>
      </c>
      <c r="K267" s="3"/>
      <c r="L267" s="3">
        <f>D267*RPE[[#This Row],[Durée_PP]]</f>
        <v>360</v>
      </c>
      <c r="M267" s="3">
        <f>E267*RPE[[#This Row],[Durée_Rugby]]</f>
        <v>0</v>
      </c>
      <c r="N267" s="3">
        <f>F267*RPE[[#This Row],[Durée_Match]]</f>
        <v>0</v>
      </c>
      <c r="O267">
        <f t="shared" si="17"/>
        <v>360</v>
      </c>
      <c r="P267">
        <f>_xlfn.ISOWEEKNUM(RPE[[#This Row],[Date]])</f>
        <v>4</v>
      </c>
      <c r="Q267">
        <f>YEAR(RPE[[#This Row],[Date]])</f>
        <v>2024</v>
      </c>
    </row>
    <row r="268" spans="1:17" x14ac:dyDescent="0.2">
      <c r="A268" s="1">
        <v>45315.812986111108</v>
      </c>
      <c r="B268" s="3" t="s">
        <v>106</v>
      </c>
      <c r="C268" s="2">
        <v>45314</v>
      </c>
      <c r="D268" s="3">
        <v>6</v>
      </c>
      <c r="E268" s="3"/>
      <c r="F268" s="3"/>
      <c r="G268" s="3">
        <v>3</v>
      </c>
      <c r="H268" s="3"/>
      <c r="I268" s="3">
        <f t="shared" si="18"/>
        <v>60</v>
      </c>
      <c r="J268" s="67" cm="1">
        <f t="array" ref="J268">INDEX(Durée[], MATCH(VLOOKUP(RPE[[#This Row],[Nom]], Statut[], 2, FALSE), Durée[Groupes], 0), MATCH(TEXT(RPE[[#This Row],[Date]], "jj/mm/aaaa"), TEXT('RPE semaine + match'!$B$108:$FD$108, "jj/mm/aaaa"), 0))</f>
        <v>73</v>
      </c>
      <c r="K268" s="3"/>
      <c r="L268" s="3">
        <f>D268*RPE[[#This Row],[Durée_PP]]</f>
        <v>360</v>
      </c>
      <c r="M268" s="3">
        <f>E268*RPE[[#This Row],[Durée_Rugby]]</f>
        <v>0</v>
      </c>
      <c r="N268" s="3">
        <f>F268*RPE[[#This Row],[Durée_Match]]</f>
        <v>0</v>
      </c>
      <c r="O268">
        <f t="shared" si="17"/>
        <v>360</v>
      </c>
      <c r="P268">
        <f>_xlfn.ISOWEEKNUM(RPE[[#This Row],[Date]])</f>
        <v>4</v>
      </c>
      <c r="Q268">
        <f>YEAR(RPE[[#This Row],[Date]])</f>
        <v>2024</v>
      </c>
    </row>
    <row r="269" spans="1:17" x14ac:dyDescent="0.2">
      <c r="A269" s="1">
        <v>45315.878171296295</v>
      </c>
      <c r="B269" s="3" t="s">
        <v>106</v>
      </c>
      <c r="C269" s="2">
        <v>45315</v>
      </c>
      <c r="D269" s="3"/>
      <c r="E269" s="3">
        <v>5</v>
      </c>
      <c r="F269" s="3"/>
      <c r="G269" s="3">
        <v>3</v>
      </c>
      <c r="H269" s="3"/>
      <c r="I269" s="3">
        <f t="shared" ref="I269:I381" si="19">I268</f>
        <v>60</v>
      </c>
      <c r="J269" s="67" cm="1">
        <f t="array" ref="J269">INDEX(Durée[], MATCH(VLOOKUP(RPE[[#This Row],[Nom]], Statut[], 2, FALSE), Durée[Groupes], 0), MATCH(TEXT(RPE[[#This Row],[Date]], "jj/mm/aaaa"), TEXT('RPE semaine + match'!$B$108:$FD$108, "jj/mm/aaaa"), 0))</f>
        <v>68</v>
      </c>
      <c r="K269" s="3"/>
      <c r="L269" s="3">
        <f>D269*RPE[[#This Row],[Durée_PP]]</f>
        <v>0</v>
      </c>
      <c r="M269" s="3">
        <f>E269*RPE[[#This Row],[Durée_Rugby]]</f>
        <v>340</v>
      </c>
      <c r="N269" s="3">
        <f>F269*RPE[[#This Row],[Durée_Match]]</f>
        <v>0</v>
      </c>
      <c r="O269">
        <f t="shared" ref="O269:O286" si="20">L269+M269</f>
        <v>340</v>
      </c>
      <c r="P269">
        <f>_xlfn.ISOWEEKNUM(RPE[[#This Row],[Date]])</f>
        <v>4</v>
      </c>
      <c r="Q269">
        <f>YEAR(RPE[[#This Row],[Date]])</f>
        <v>2024</v>
      </c>
    </row>
    <row r="270" spans="1:17" x14ac:dyDescent="0.2">
      <c r="A270" s="1">
        <v>45315.879166666666</v>
      </c>
      <c r="B270" s="3" t="s">
        <v>193</v>
      </c>
      <c r="C270" s="2">
        <v>45315</v>
      </c>
      <c r="D270" s="3"/>
      <c r="E270" s="3">
        <v>5</v>
      </c>
      <c r="F270" s="3"/>
      <c r="G270" s="3">
        <v>3</v>
      </c>
      <c r="H270" s="3"/>
      <c r="I270" s="3">
        <f t="shared" si="19"/>
        <v>60</v>
      </c>
      <c r="J270" s="67" cm="1">
        <f t="array" ref="J270">INDEX(Durée[], MATCH(VLOOKUP(RPE[[#This Row],[Nom]], Statut[], 2, FALSE), Durée[Groupes], 0), MATCH(TEXT(RPE[[#This Row],[Date]], "jj/mm/aaaa"), TEXT('RPE semaine + match'!$B$108:$FD$108, "jj/mm/aaaa"), 0))</f>
        <v>68</v>
      </c>
      <c r="K270" s="3"/>
      <c r="L270" s="3">
        <f>D270*RPE[[#This Row],[Durée_PP]]</f>
        <v>0</v>
      </c>
      <c r="M270" s="3">
        <f>E270*RPE[[#This Row],[Durée_Rugby]]</f>
        <v>340</v>
      </c>
      <c r="N270" s="3">
        <f>F270*RPE[[#This Row],[Durée_Match]]</f>
        <v>0</v>
      </c>
      <c r="O270">
        <f t="shared" si="20"/>
        <v>340</v>
      </c>
      <c r="P270">
        <f>_xlfn.ISOWEEKNUM(RPE[[#This Row],[Date]])</f>
        <v>4</v>
      </c>
      <c r="Q270">
        <f>YEAR(RPE[[#This Row],[Date]])</f>
        <v>2024</v>
      </c>
    </row>
    <row r="271" spans="1:17" x14ac:dyDescent="0.2">
      <c r="A271" s="1">
        <v>45315.879756944443</v>
      </c>
      <c r="B271" s="3" t="s">
        <v>240</v>
      </c>
      <c r="C271" s="2">
        <v>45315</v>
      </c>
      <c r="D271" s="3"/>
      <c r="E271" s="3">
        <v>4</v>
      </c>
      <c r="F271" s="3"/>
      <c r="G271" s="3">
        <v>2</v>
      </c>
      <c r="H271" s="3"/>
      <c r="I271" s="3">
        <f t="shared" si="19"/>
        <v>60</v>
      </c>
      <c r="J271" s="67" cm="1">
        <f t="array" ref="J271">INDEX(Durée[], MATCH(VLOOKUP(RPE[[#This Row],[Nom]], Statut[], 2, FALSE), Durée[Groupes], 0), MATCH(TEXT(RPE[[#This Row],[Date]], "jj/mm/aaaa"), TEXT('RPE semaine + match'!$B$108:$FD$108, "jj/mm/aaaa"), 0))</f>
        <v>65</v>
      </c>
      <c r="K271" s="3"/>
      <c r="L271" s="3">
        <f>D271*RPE[[#This Row],[Durée_PP]]</f>
        <v>0</v>
      </c>
      <c r="M271" s="3">
        <f>E271*RPE[[#This Row],[Durée_Rugby]]</f>
        <v>260</v>
      </c>
      <c r="N271" s="3">
        <f>F271*RPE[[#This Row],[Durée_Match]]</f>
        <v>0</v>
      </c>
      <c r="O271">
        <f t="shared" si="20"/>
        <v>260</v>
      </c>
      <c r="P271">
        <f>_xlfn.ISOWEEKNUM(RPE[[#This Row],[Date]])</f>
        <v>4</v>
      </c>
      <c r="Q271">
        <f>YEAR(RPE[[#This Row],[Date]])</f>
        <v>2024</v>
      </c>
    </row>
    <row r="272" spans="1:17" x14ac:dyDescent="0.2">
      <c r="A272" s="1">
        <v>45315.879965277774</v>
      </c>
      <c r="B272" s="3" t="s">
        <v>167</v>
      </c>
      <c r="C272" s="2">
        <v>45315</v>
      </c>
      <c r="D272" s="3">
        <v>8</v>
      </c>
      <c r="E272" s="3">
        <v>7</v>
      </c>
      <c r="F272" s="3"/>
      <c r="G272" s="3">
        <v>3</v>
      </c>
      <c r="H272" s="3"/>
      <c r="I272" s="3">
        <f t="shared" si="19"/>
        <v>60</v>
      </c>
      <c r="J272" s="67" cm="1">
        <f t="array" ref="J272">INDEX(Durée[], MATCH(VLOOKUP(RPE[[#This Row],[Nom]], Statut[], 2, FALSE), Durée[Groupes], 0), MATCH(TEXT(RPE[[#This Row],[Date]], "jj/mm/aaaa"), TEXT('RPE semaine + match'!$B$108:$FD$108, "jj/mm/aaaa"), 0))</f>
        <v>65</v>
      </c>
      <c r="K272" s="3"/>
      <c r="L272" s="3">
        <f>D272*RPE[[#This Row],[Durée_PP]]</f>
        <v>480</v>
      </c>
      <c r="M272" s="3">
        <f>E272*RPE[[#This Row],[Durée_Rugby]]</f>
        <v>455</v>
      </c>
      <c r="N272" s="3">
        <f>F272*RPE[[#This Row],[Durée_Match]]</f>
        <v>0</v>
      </c>
      <c r="O272">
        <f t="shared" si="20"/>
        <v>935</v>
      </c>
      <c r="P272">
        <f>_xlfn.ISOWEEKNUM(RPE[[#This Row],[Date]])</f>
        <v>4</v>
      </c>
      <c r="Q272">
        <f>YEAR(RPE[[#This Row],[Date]])</f>
        <v>2024</v>
      </c>
    </row>
    <row r="273" spans="1:17" x14ac:dyDescent="0.2">
      <c r="A273" s="1">
        <v>45315.880324074074</v>
      </c>
      <c r="B273" s="3" t="s">
        <v>142</v>
      </c>
      <c r="C273" s="2">
        <v>45315</v>
      </c>
      <c r="D273" s="3"/>
      <c r="E273" s="3">
        <v>7</v>
      </c>
      <c r="F273" s="3"/>
      <c r="G273" s="3">
        <v>1</v>
      </c>
      <c r="H273" s="3"/>
      <c r="I273" s="3">
        <f t="shared" si="19"/>
        <v>60</v>
      </c>
      <c r="J273" s="67" cm="1">
        <f t="array" ref="J273">INDEX(Durée[], MATCH(VLOOKUP(RPE[[#This Row],[Nom]], Statut[], 2, FALSE), Durée[Groupes], 0), MATCH(TEXT(RPE[[#This Row],[Date]], "jj/mm/aaaa"), TEXT('RPE semaine + match'!$B$108:$FD$108, "jj/mm/aaaa"), 0))</f>
        <v>68</v>
      </c>
      <c r="K273" s="3"/>
      <c r="L273" s="3">
        <f>D273*RPE[[#This Row],[Durée_PP]]</f>
        <v>0</v>
      </c>
      <c r="M273" s="3">
        <f>E273*RPE[[#This Row],[Durée_Rugby]]</f>
        <v>476</v>
      </c>
      <c r="N273" s="3">
        <f>F273*RPE[[#This Row],[Durée_Match]]</f>
        <v>0</v>
      </c>
      <c r="O273">
        <f t="shared" si="20"/>
        <v>476</v>
      </c>
      <c r="P273">
        <f>_xlfn.ISOWEEKNUM(RPE[[#This Row],[Date]])</f>
        <v>4</v>
      </c>
      <c r="Q273">
        <f>YEAR(RPE[[#This Row],[Date]])</f>
        <v>2024</v>
      </c>
    </row>
    <row r="274" spans="1:17" x14ac:dyDescent="0.2">
      <c r="A274" s="1">
        <v>45315.883229166669</v>
      </c>
      <c r="B274" s="3" t="s">
        <v>99</v>
      </c>
      <c r="C274" s="2">
        <v>45315</v>
      </c>
      <c r="D274" s="3"/>
      <c r="E274" s="3">
        <v>7</v>
      </c>
      <c r="F274" s="3"/>
      <c r="G274" s="3">
        <v>3</v>
      </c>
      <c r="H274" s="3"/>
      <c r="I274" s="3">
        <f t="shared" si="19"/>
        <v>60</v>
      </c>
      <c r="J274" s="67" cm="1">
        <f t="array" ref="J274">INDEX(Durée[], MATCH(VLOOKUP(RPE[[#This Row],[Nom]], Statut[], 2, FALSE), Durée[Groupes], 0), MATCH(TEXT(RPE[[#This Row],[Date]], "jj/mm/aaaa"), TEXT('RPE semaine + match'!$B$108:$FD$108, "jj/mm/aaaa"), 0))</f>
        <v>68</v>
      </c>
      <c r="K274" s="3"/>
      <c r="L274" s="3">
        <f>D274*RPE[[#This Row],[Durée_PP]]</f>
        <v>0</v>
      </c>
      <c r="M274" s="3">
        <f>E274*RPE[[#This Row],[Durée_Rugby]]</f>
        <v>476</v>
      </c>
      <c r="N274" s="3">
        <f>F274*RPE[[#This Row],[Durée_Match]]</f>
        <v>0</v>
      </c>
      <c r="O274">
        <f t="shared" si="20"/>
        <v>476</v>
      </c>
      <c r="P274">
        <f>_xlfn.ISOWEEKNUM(RPE[[#This Row],[Date]])</f>
        <v>4</v>
      </c>
      <c r="Q274">
        <f>YEAR(RPE[[#This Row],[Date]])</f>
        <v>2024</v>
      </c>
    </row>
    <row r="275" spans="1:17" x14ac:dyDescent="0.2">
      <c r="A275" s="1">
        <v>45315.883518518516</v>
      </c>
      <c r="B275" s="3" t="s">
        <v>211</v>
      </c>
      <c r="C275" s="2">
        <v>45315</v>
      </c>
      <c r="D275" s="3"/>
      <c r="E275" s="3">
        <v>6</v>
      </c>
      <c r="F275" s="3"/>
      <c r="G275" s="3">
        <v>3</v>
      </c>
      <c r="H275" s="3"/>
      <c r="I275" s="3">
        <f t="shared" si="19"/>
        <v>60</v>
      </c>
      <c r="J275" s="67" cm="1">
        <f t="array" ref="J275">INDEX(Durée[], MATCH(VLOOKUP(RPE[[#This Row],[Nom]], Statut[], 2, FALSE), Durée[Groupes], 0), MATCH(TEXT(RPE[[#This Row],[Date]], "jj/mm/aaaa"), TEXT('RPE semaine + match'!$B$108:$FD$108, "jj/mm/aaaa"), 0))</f>
        <v>65</v>
      </c>
      <c r="K275" s="3"/>
      <c r="L275" s="3">
        <f>D275*RPE[[#This Row],[Durée_PP]]</f>
        <v>0</v>
      </c>
      <c r="M275" s="3">
        <f>E275*RPE[[#This Row],[Durée_Rugby]]</f>
        <v>390</v>
      </c>
      <c r="N275" s="3">
        <f>F275*RPE[[#This Row],[Durée_Match]]</f>
        <v>0</v>
      </c>
      <c r="O275">
        <f t="shared" si="20"/>
        <v>390</v>
      </c>
      <c r="P275">
        <f>_xlfn.ISOWEEKNUM(RPE[[#This Row],[Date]])</f>
        <v>4</v>
      </c>
      <c r="Q275">
        <f>YEAR(RPE[[#This Row],[Date]])</f>
        <v>2024</v>
      </c>
    </row>
    <row r="276" spans="1:17" x14ac:dyDescent="0.2">
      <c r="A276" s="1">
        <v>45315.885231481479</v>
      </c>
      <c r="B276" s="3" t="s">
        <v>112</v>
      </c>
      <c r="C276" s="2">
        <v>45315</v>
      </c>
      <c r="D276" s="3"/>
      <c r="E276" s="3">
        <v>6</v>
      </c>
      <c r="F276" s="3"/>
      <c r="G276" s="3">
        <v>3</v>
      </c>
      <c r="H276" s="3"/>
      <c r="I276" s="3">
        <f t="shared" si="19"/>
        <v>60</v>
      </c>
      <c r="J276" s="67" cm="1">
        <f t="array" ref="J276">INDEX(Durée[], MATCH(VLOOKUP(RPE[[#This Row],[Nom]], Statut[], 2, FALSE), Durée[Groupes], 0), MATCH(TEXT(RPE[[#This Row],[Date]], "jj/mm/aaaa"), TEXT('RPE semaine + match'!$B$108:$FD$108, "jj/mm/aaaa"), 0))</f>
        <v>65</v>
      </c>
      <c r="K276" s="3"/>
      <c r="L276" s="3">
        <f>D276*RPE[[#This Row],[Durée_PP]]</f>
        <v>0</v>
      </c>
      <c r="M276" s="3">
        <f>E276*RPE[[#This Row],[Durée_Rugby]]</f>
        <v>390</v>
      </c>
      <c r="N276" s="3">
        <f>F276*RPE[[#This Row],[Durée_Match]]</f>
        <v>0</v>
      </c>
      <c r="O276">
        <f t="shared" si="20"/>
        <v>390</v>
      </c>
      <c r="P276">
        <f>_xlfn.ISOWEEKNUM(RPE[[#This Row],[Date]])</f>
        <v>4</v>
      </c>
      <c r="Q276">
        <f>YEAR(RPE[[#This Row],[Date]])</f>
        <v>2024</v>
      </c>
    </row>
    <row r="277" spans="1:17" x14ac:dyDescent="0.2">
      <c r="A277" s="1">
        <v>45315.885300925926</v>
      </c>
      <c r="B277" s="3" t="s">
        <v>77</v>
      </c>
      <c r="C277" s="2">
        <v>45315</v>
      </c>
      <c r="D277" s="3"/>
      <c r="E277" s="3">
        <v>8</v>
      </c>
      <c r="F277" s="3"/>
      <c r="G277" s="3">
        <v>3</v>
      </c>
      <c r="H277" s="3"/>
      <c r="I277" s="3">
        <f t="shared" si="19"/>
        <v>60</v>
      </c>
      <c r="J277" s="67" cm="1">
        <f t="array" ref="J277">INDEX(Durée[], MATCH(VLOOKUP(RPE[[#This Row],[Nom]], Statut[], 2, FALSE), Durée[Groupes], 0), MATCH(TEXT(RPE[[#This Row],[Date]], "jj/mm/aaaa"), TEXT('RPE semaine + match'!$B$108:$FD$108, "jj/mm/aaaa"), 0))</f>
        <v>68</v>
      </c>
      <c r="K277" s="3"/>
      <c r="L277" s="3">
        <f>D277*RPE[[#This Row],[Durée_PP]]</f>
        <v>0</v>
      </c>
      <c r="M277" s="3">
        <f>E277*RPE[[#This Row],[Durée_Rugby]]</f>
        <v>544</v>
      </c>
      <c r="N277" s="3">
        <f>F277*RPE[[#This Row],[Durée_Match]]</f>
        <v>0</v>
      </c>
      <c r="O277">
        <f t="shared" si="20"/>
        <v>544</v>
      </c>
      <c r="P277">
        <f>_xlfn.ISOWEEKNUM(RPE[[#This Row],[Date]])</f>
        <v>4</v>
      </c>
      <c r="Q277">
        <f>YEAR(RPE[[#This Row],[Date]])</f>
        <v>2024</v>
      </c>
    </row>
    <row r="278" spans="1:17" x14ac:dyDescent="0.2">
      <c r="A278" s="1">
        <v>45315.885405092595</v>
      </c>
      <c r="B278" s="3" t="s">
        <v>93</v>
      </c>
      <c r="C278" s="2">
        <v>45315</v>
      </c>
      <c r="D278" s="3">
        <v>5</v>
      </c>
      <c r="E278" s="3">
        <v>7</v>
      </c>
      <c r="F278" s="3"/>
      <c r="G278" s="3">
        <v>3</v>
      </c>
      <c r="H278" s="3"/>
      <c r="I278" s="3">
        <f t="shared" si="19"/>
        <v>60</v>
      </c>
      <c r="J278" s="67" cm="1">
        <f t="array" ref="J278">INDEX(Durée[], MATCH(VLOOKUP(RPE[[#This Row],[Nom]], Statut[], 2, FALSE), Durée[Groupes], 0), MATCH(TEXT(RPE[[#This Row],[Date]], "jj/mm/aaaa"), TEXT('RPE semaine + match'!$B$108:$FD$108, "jj/mm/aaaa"), 0))</f>
        <v>68</v>
      </c>
      <c r="K278" s="3"/>
      <c r="L278" s="3">
        <f>D278*RPE[[#This Row],[Durée_PP]]</f>
        <v>300</v>
      </c>
      <c r="M278" s="3">
        <f>E278*RPE[[#This Row],[Durée_Rugby]]</f>
        <v>476</v>
      </c>
      <c r="N278" s="3">
        <f>F278*RPE[[#This Row],[Durée_Match]]</f>
        <v>0</v>
      </c>
      <c r="O278">
        <f t="shared" si="20"/>
        <v>776</v>
      </c>
      <c r="P278">
        <f>_xlfn.ISOWEEKNUM(RPE[[#This Row],[Date]])</f>
        <v>4</v>
      </c>
      <c r="Q278">
        <f>YEAR(RPE[[#This Row],[Date]])</f>
        <v>2024</v>
      </c>
    </row>
    <row r="279" spans="1:17" x14ac:dyDescent="0.2">
      <c r="A279" s="1">
        <v>45315.886296296296</v>
      </c>
      <c r="B279" s="3" t="s">
        <v>87</v>
      </c>
      <c r="C279" s="2">
        <v>45315</v>
      </c>
      <c r="D279" s="3"/>
      <c r="E279" s="3">
        <v>7</v>
      </c>
      <c r="F279" s="3"/>
      <c r="G279" s="3">
        <v>2</v>
      </c>
      <c r="H279" s="3"/>
      <c r="I279" s="3">
        <f t="shared" si="19"/>
        <v>60</v>
      </c>
      <c r="J279" s="67" cm="1">
        <f t="array" ref="J279">INDEX(Durée[], MATCH(VLOOKUP(RPE[[#This Row],[Nom]], Statut[], 2, FALSE), Durée[Groupes], 0), MATCH(TEXT(RPE[[#This Row],[Date]], "jj/mm/aaaa"), TEXT('RPE semaine + match'!$B$108:$FD$108, "jj/mm/aaaa"), 0))</f>
        <v>65</v>
      </c>
      <c r="K279" s="3"/>
      <c r="L279" s="3">
        <f>D279*RPE[[#This Row],[Durée_PP]]</f>
        <v>0</v>
      </c>
      <c r="M279" s="3">
        <f>E279*RPE[[#This Row],[Durée_Rugby]]</f>
        <v>455</v>
      </c>
      <c r="N279" s="3">
        <f>F279*RPE[[#This Row],[Durée_Match]]</f>
        <v>0</v>
      </c>
      <c r="O279">
        <f t="shared" si="20"/>
        <v>455</v>
      </c>
      <c r="P279">
        <f>_xlfn.ISOWEEKNUM(RPE[[#This Row],[Date]])</f>
        <v>4</v>
      </c>
      <c r="Q279">
        <f>YEAR(RPE[[#This Row],[Date]])</f>
        <v>2024</v>
      </c>
    </row>
    <row r="280" spans="1:17" x14ac:dyDescent="0.2">
      <c r="A280" s="1">
        <v>45315.887094907404</v>
      </c>
      <c r="B280" s="3" t="s">
        <v>243</v>
      </c>
      <c r="C280" s="2">
        <v>45315</v>
      </c>
      <c r="D280" s="3"/>
      <c r="E280" s="3">
        <v>5</v>
      </c>
      <c r="F280" s="3"/>
      <c r="G280" s="3">
        <v>3</v>
      </c>
      <c r="H280" s="3"/>
      <c r="I280" s="3">
        <f t="shared" si="19"/>
        <v>60</v>
      </c>
      <c r="J280" s="67" cm="1">
        <f t="array" ref="J280">INDEX(Durée[], MATCH(VLOOKUP(RPE[[#This Row],[Nom]], Statut[], 2, FALSE), Durée[Groupes], 0), MATCH(TEXT(RPE[[#This Row],[Date]], "jj/mm/aaaa"), TEXT('RPE semaine + match'!$B$108:$FD$108, "jj/mm/aaaa"), 0))</f>
        <v>65</v>
      </c>
      <c r="K280" s="3"/>
      <c r="L280" s="3">
        <f>D280*RPE[[#This Row],[Durée_PP]]</f>
        <v>0</v>
      </c>
      <c r="M280" s="3">
        <f>E280*RPE[[#This Row],[Durée_Rugby]]</f>
        <v>325</v>
      </c>
      <c r="N280" s="3">
        <f>F280*RPE[[#This Row],[Durée_Match]]</f>
        <v>0</v>
      </c>
      <c r="O280">
        <f t="shared" si="20"/>
        <v>325</v>
      </c>
      <c r="P280">
        <f>_xlfn.ISOWEEKNUM(RPE[[#This Row],[Date]])</f>
        <v>4</v>
      </c>
      <c r="Q280">
        <f>YEAR(RPE[[#This Row],[Date]])</f>
        <v>2024</v>
      </c>
    </row>
    <row r="281" spans="1:17" x14ac:dyDescent="0.2">
      <c r="A281" s="1">
        <v>45315.888206018521</v>
      </c>
      <c r="B281" s="3" t="s">
        <v>496</v>
      </c>
      <c r="C281" s="2">
        <v>45315</v>
      </c>
      <c r="D281" s="3"/>
      <c r="E281" s="3">
        <v>7</v>
      </c>
      <c r="F281" s="3"/>
      <c r="G281" s="3">
        <v>3</v>
      </c>
      <c r="H281" s="3"/>
      <c r="I281" s="3">
        <f t="shared" si="19"/>
        <v>60</v>
      </c>
      <c r="J281" s="67" cm="1">
        <f t="array" ref="J281">INDEX(Durée[], MATCH(VLOOKUP(RPE[[#This Row],[Nom]], Statut[], 2, FALSE), Durée[Groupes], 0), MATCH(TEXT(RPE[[#This Row],[Date]], "jj/mm/aaaa"), TEXT('RPE semaine + match'!$B$108:$FD$108, "jj/mm/aaaa"), 0))</f>
        <v>65</v>
      </c>
      <c r="K281" s="3"/>
      <c r="L281" s="3">
        <f>D281*RPE[[#This Row],[Durée_PP]]</f>
        <v>0</v>
      </c>
      <c r="M281" s="3">
        <f>E281*RPE[[#This Row],[Durée_Rugby]]</f>
        <v>455</v>
      </c>
      <c r="N281" s="3">
        <f>F281*RPE[[#This Row],[Durée_Match]]</f>
        <v>0</v>
      </c>
      <c r="O281">
        <f t="shared" si="20"/>
        <v>455</v>
      </c>
      <c r="P281">
        <f>_xlfn.ISOWEEKNUM(RPE[[#This Row],[Date]])</f>
        <v>4</v>
      </c>
      <c r="Q281">
        <f>YEAR(RPE[[#This Row],[Date]])</f>
        <v>2024</v>
      </c>
    </row>
    <row r="282" spans="1:17" x14ac:dyDescent="0.2">
      <c r="A282" s="1">
        <v>45315.891331018516</v>
      </c>
      <c r="B282" s="3" t="s">
        <v>192</v>
      </c>
      <c r="C282" s="2">
        <v>45315</v>
      </c>
      <c r="D282" s="3">
        <v>8</v>
      </c>
      <c r="E282" s="3">
        <v>7</v>
      </c>
      <c r="F282" s="3"/>
      <c r="G282" s="3">
        <v>3</v>
      </c>
      <c r="H282" s="3" t="s">
        <v>710</v>
      </c>
      <c r="I282" s="3">
        <v>50</v>
      </c>
      <c r="J282" s="67" cm="1">
        <f t="array" ref="J282">INDEX(Durée[], MATCH(VLOOKUP(RPE[[#This Row],[Nom]], Statut[], 2, FALSE), Durée[Groupes], 0), MATCH(TEXT(RPE[[#This Row],[Date]], "jj/mm/aaaa"), TEXT('RPE semaine + match'!$B$108:$FD$108, "jj/mm/aaaa"), 0))</f>
        <v>65</v>
      </c>
      <c r="K282" s="3"/>
      <c r="L282" s="3">
        <f>D282*RPE[[#This Row],[Durée_PP]]</f>
        <v>400</v>
      </c>
      <c r="M282" s="3">
        <f>E282*RPE[[#This Row],[Durée_Rugby]]</f>
        <v>455</v>
      </c>
      <c r="N282" s="3">
        <f>F282*RPE[[#This Row],[Durée_Match]]</f>
        <v>0</v>
      </c>
      <c r="O282">
        <f t="shared" si="20"/>
        <v>855</v>
      </c>
      <c r="P282">
        <f>_xlfn.ISOWEEKNUM(RPE[[#This Row],[Date]])</f>
        <v>4</v>
      </c>
      <c r="Q282">
        <f>YEAR(RPE[[#This Row],[Date]])</f>
        <v>2024</v>
      </c>
    </row>
    <row r="283" spans="1:17" x14ac:dyDescent="0.2">
      <c r="A283" s="1">
        <v>45315.895115740743</v>
      </c>
      <c r="B283" s="3" t="s">
        <v>191</v>
      </c>
      <c r="C283" s="2">
        <v>45315</v>
      </c>
      <c r="D283" s="3"/>
      <c r="E283" s="3">
        <v>7</v>
      </c>
      <c r="F283" s="3"/>
      <c r="G283" s="3">
        <v>3</v>
      </c>
      <c r="H283" s="3"/>
      <c r="I283" s="3">
        <v>60</v>
      </c>
      <c r="J283" s="67" cm="1">
        <f t="array" ref="J283">INDEX(Durée[], MATCH(VLOOKUP(RPE[[#This Row],[Nom]], Statut[], 2, FALSE), Durée[Groupes], 0), MATCH(TEXT(RPE[[#This Row],[Date]], "jj/mm/aaaa"), TEXT('RPE semaine + match'!$B$108:$FD$108, "jj/mm/aaaa"), 0))</f>
        <v>68</v>
      </c>
      <c r="K283" s="3"/>
      <c r="L283" s="3">
        <f>D283*RPE[[#This Row],[Durée_PP]]</f>
        <v>0</v>
      </c>
      <c r="M283" s="3">
        <f>E283*RPE[[#This Row],[Durée_Rugby]]</f>
        <v>476</v>
      </c>
      <c r="N283" s="3">
        <f>F283*RPE[[#This Row],[Durée_Match]]</f>
        <v>0</v>
      </c>
      <c r="O283">
        <f t="shared" si="20"/>
        <v>476</v>
      </c>
      <c r="P283">
        <f>_xlfn.ISOWEEKNUM(RPE[[#This Row],[Date]])</f>
        <v>4</v>
      </c>
      <c r="Q283">
        <f>YEAR(RPE[[#This Row],[Date]])</f>
        <v>2024</v>
      </c>
    </row>
    <row r="284" spans="1:17" x14ac:dyDescent="0.2">
      <c r="A284" s="1">
        <v>45315.89947916667</v>
      </c>
      <c r="B284" s="3" t="s">
        <v>78</v>
      </c>
      <c r="C284" s="2">
        <v>45315</v>
      </c>
      <c r="D284" s="3">
        <v>7</v>
      </c>
      <c r="E284" s="3">
        <v>7</v>
      </c>
      <c r="F284" s="3"/>
      <c r="G284" s="3">
        <v>3</v>
      </c>
      <c r="H284" s="3" t="s">
        <v>711</v>
      </c>
      <c r="I284" s="3">
        <f t="shared" si="19"/>
        <v>60</v>
      </c>
      <c r="J284" s="67" cm="1">
        <f t="array" ref="J284">INDEX(Durée[], MATCH(VLOOKUP(RPE[[#This Row],[Nom]], Statut[], 2, FALSE), Durée[Groupes], 0), MATCH(TEXT(RPE[[#This Row],[Date]], "jj/mm/aaaa"), TEXT('RPE semaine + match'!$B$108:$FD$108, "jj/mm/aaaa"), 0))</f>
        <v>68</v>
      </c>
      <c r="K284" s="3"/>
      <c r="L284" s="3">
        <f>D284*RPE[[#This Row],[Durée_PP]]</f>
        <v>420</v>
      </c>
      <c r="M284" s="3">
        <f>E284*RPE[[#This Row],[Durée_Rugby]]</f>
        <v>476</v>
      </c>
      <c r="N284" s="3">
        <f>F284*RPE[[#This Row],[Durée_Match]]</f>
        <v>0</v>
      </c>
      <c r="O284">
        <f t="shared" si="20"/>
        <v>896</v>
      </c>
      <c r="P284">
        <f>_xlfn.ISOWEEKNUM(RPE[[#This Row],[Date]])</f>
        <v>4</v>
      </c>
      <c r="Q284">
        <f>YEAR(RPE[[#This Row],[Date]])</f>
        <v>2024</v>
      </c>
    </row>
    <row r="285" spans="1:17" x14ac:dyDescent="0.2">
      <c r="A285" s="1">
        <v>45315.899594907409</v>
      </c>
      <c r="B285" s="3" t="s">
        <v>414</v>
      </c>
      <c r="C285" s="2">
        <v>45315</v>
      </c>
      <c r="D285" s="3"/>
      <c r="E285" s="3">
        <v>4</v>
      </c>
      <c r="F285" s="3"/>
      <c r="G285" s="3">
        <v>1</v>
      </c>
      <c r="H285" s="3"/>
      <c r="I285" s="3">
        <f t="shared" si="19"/>
        <v>60</v>
      </c>
      <c r="J285" s="67" cm="1">
        <f t="array" ref="J285">INDEX(Durée[], MATCH(VLOOKUP(RPE[[#This Row],[Nom]], Statut[], 2, FALSE), Durée[Groupes], 0), MATCH(TEXT(RPE[[#This Row],[Date]], "jj/mm/aaaa"), TEXT('RPE semaine + match'!$B$108:$FD$108, "jj/mm/aaaa"), 0))</f>
        <v>68</v>
      </c>
      <c r="K285" s="3"/>
      <c r="L285" s="3">
        <f>D285*RPE[[#This Row],[Durée_PP]]</f>
        <v>0</v>
      </c>
      <c r="M285" s="3">
        <f>E285*RPE[[#This Row],[Durée_Rugby]]</f>
        <v>272</v>
      </c>
      <c r="N285" s="3">
        <f>F285*RPE[[#This Row],[Durée_Match]]</f>
        <v>0</v>
      </c>
      <c r="O285">
        <f t="shared" si="20"/>
        <v>272</v>
      </c>
      <c r="P285">
        <f>_xlfn.ISOWEEKNUM(RPE[[#This Row],[Date]])</f>
        <v>4</v>
      </c>
      <c r="Q285">
        <f>YEAR(RPE[[#This Row],[Date]])</f>
        <v>2024</v>
      </c>
    </row>
    <row r="286" spans="1:17" x14ac:dyDescent="0.2">
      <c r="A286" s="1">
        <v>45315.902789351851</v>
      </c>
      <c r="B286" s="3" t="s">
        <v>233</v>
      </c>
      <c r="C286" s="2">
        <v>45315</v>
      </c>
      <c r="D286" s="3"/>
      <c r="E286" s="3">
        <v>6</v>
      </c>
      <c r="F286" s="3"/>
      <c r="G286" s="3">
        <v>3</v>
      </c>
      <c r="H286" s="3"/>
      <c r="I286" s="3">
        <f t="shared" si="19"/>
        <v>60</v>
      </c>
      <c r="J286" s="67" cm="1">
        <f t="array" ref="J286">INDEX(Durée[], MATCH(VLOOKUP(RPE[[#This Row],[Nom]], Statut[], 2, FALSE), Durée[Groupes], 0), MATCH(TEXT(RPE[[#This Row],[Date]], "jj/mm/aaaa"), TEXT('RPE semaine + match'!$B$108:$FD$108, "jj/mm/aaaa"), 0))</f>
        <v>68</v>
      </c>
      <c r="K286" s="3"/>
      <c r="L286" s="3">
        <f>D286*RPE[[#This Row],[Durée_PP]]</f>
        <v>0</v>
      </c>
      <c r="M286" s="3">
        <f>E286*RPE[[#This Row],[Durée_Rugby]]</f>
        <v>408</v>
      </c>
      <c r="N286" s="3">
        <f>F286*RPE[[#This Row],[Durée_Match]]</f>
        <v>0</v>
      </c>
      <c r="O286">
        <f t="shared" si="20"/>
        <v>408</v>
      </c>
      <c r="P286">
        <f>_xlfn.ISOWEEKNUM(RPE[[#This Row],[Date]])</f>
        <v>4</v>
      </c>
      <c r="Q286">
        <f>YEAR(RPE[[#This Row],[Date]])</f>
        <v>2024</v>
      </c>
    </row>
    <row r="287" spans="1:17" x14ac:dyDescent="0.2">
      <c r="A287" s="1">
        <v>45316.540312500001</v>
      </c>
      <c r="B287" s="3" t="s">
        <v>86</v>
      </c>
      <c r="C287" s="2">
        <v>45315</v>
      </c>
      <c r="D287" s="3">
        <v>7</v>
      </c>
      <c r="E287" s="3">
        <v>9</v>
      </c>
      <c r="F287" s="3"/>
      <c r="G287" s="3">
        <v>2</v>
      </c>
      <c r="H287" s="3"/>
      <c r="I287" s="3">
        <f t="shared" si="19"/>
        <v>60</v>
      </c>
      <c r="J287" s="67" cm="1">
        <f t="array" ref="J287">INDEX(Durée[], MATCH(VLOOKUP(RPE[[#This Row],[Nom]], Statut[], 2, FALSE), Durée[Groupes], 0), MATCH(TEXT(RPE[[#This Row],[Date]], "jj/mm/aaaa"), TEXT('RPE semaine + match'!$B$108:$FD$108, "jj/mm/aaaa"), 0))</f>
        <v>68</v>
      </c>
      <c r="K287" s="3"/>
      <c r="L287" s="3">
        <f>D287*RPE[[#This Row],[Durée_PP]]</f>
        <v>420</v>
      </c>
      <c r="M287" s="3">
        <f>E287*RPE[[#This Row],[Durée_Rugby]]</f>
        <v>612</v>
      </c>
      <c r="N287" s="3">
        <f>F287*RPE[[#This Row],[Durée_Match]]</f>
        <v>0</v>
      </c>
      <c r="O287">
        <f t="shared" ref="O287:O297" si="21">L287+M287</f>
        <v>1032</v>
      </c>
      <c r="P287">
        <f>_xlfn.ISOWEEKNUM(RPE[[#This Row],[Date]])</f>
        <v>4</v>
      </c>
      <c r="Q287">
        <f>YEAR(RPE[[#This Row],[Date]])</f>
        <v>2024</v>
      </c>
    </row>
    <row r="288" spans="1:17" x14ac:dyDescent="0.2">
      <c r="A288" s="1">
        <v>45317.558113425926</v>
      </c>
      <c r="B288" s="3" t="s">
        <v>414</v>
      </c>
      <c r="C288" s="2">
        <v>45317</v>
      </c>
      <c r="D288" s="3">
        <v>6</v>
      </c>
      <c r="E288" s="3"/>
      <c r="F288" s="3"/>
      <c r="G288" s="3">
        <v>3</v>
      </c>
      <c r="H288" s="3" t="s">
        <v>712</v>
      </c>
      <c r="I288" s="3">
        <v>40</v>
      </c>
      <c r="J288" s="67" cm="1">
        <f t="array" ref="J288">INDEX(Durée[], MATCH(VLOOKUP(RPE[[#This Row],[Nom]], Statut[], 2, FALSE), Durée[Groupes], 0), MATCH(TEXT(RPE[[#This Row],[Date]], "jj/mm/aaaa"), TEXT('RPE semaine + match'!$B$108:$FD$108, "jj/mm/aaaa"), 0))</f>
        <v>105</v>
      </c>
      <c r="K288" s="3"/>
      <c r="L288" s="3">
        <f>D288*RPE[[#This Row],[Durée_PP]]</f>
        <v>240</v>
      </c>
      <c r="M288" s="3">
        <f>E288*RPE[[#This Row],[Durée_Rugby]]</f>
        <v>0</v>
      </c>
      <c r="N288" s="3">
        <f>F288*RPE[[#This Row],[Durée_Match]]</f>
        <v>0</v>
      </c>
      <c r="O288">
        <f t="shared" si="21"/>
        <v>240</v>
      </c>
      <c r="P288">
        <f>_xlfn.ISOWEEKNUM(RPE[[#This Row],[Date]])</f>
        <v>4</v>
      </c>
      <c r="Q288">
        <f>YEAR(RPE[[#This Row],[Date]])</f>
        <v>2024</v>
      </c>
    </row>
    <row r="289" spans="1:17" x14ac:dyDescent="0.2">
      <c r="A289" s="1">
        <v>45317.57267361111</v>
      </c>
      <c r="B289" s="3" t="s">
        <v>496</v>
      </c>
      <c r="C289" s="2">
        <v>45317</v>
      </c>
      <c r="D289" s="3">
        <v>6</v>
      </c>
      <c r="E289" s="3"/>
      <c r="F289" s="3"/>
      <c r="G289" s="3">
        <v>3</v>
      </c>
      <c r="H289" s="3"/>
      <c r="I289" s="3">
        <v>60</v>
      </c>
      <c r="J289" s="67" cm="1">
        <f t="array" ref="J289">INDEX(Durée[], MATCH(VLOOKUP(RPE[[#This Row],[Nom]], Statut[], 2, FALSE), Durée[Groupes], 0), MATCH(TEXT(RPE[[#This Row],[Date]], "jj/mm/aaaa"), TEXT('RPE semaine + match'!$B$108:$FD$108, "jj/mm/aaaa"), 0))</f>
        <v>105</v>
      </c>
      <c r="K289" s="3"/>
      <c r="L289" s="3">
        <f>D289*RPE[[#This Row],[Durée_PP]]</f>
        <v>360</v>
      </c>
      <c r="M289" s="3">
        <f>E289*RPE[[#This Row],[Durée_Rugby]]</f>
        <v>0</v>
      </c>
      <c r="N289" s="3">
        <f>F289*RPE[[#This Row],[Durée_Match]]</f>
        <v>0</v>
      </c>
      <c r="O289">
        <f t="shared" si="21"/>
        <v>360</v>
      </c>
      <c r="P289">
        <f>_xlfn.ISOWEEKNUM(RPE[[#This Row],[Date]])</f>
        <v>4</v>
      </c>
      <c r="Q289">
        <f>YEAR(RPE[[#This Row],[Date]])</f>
        <v>2024</v>
      </c>
    </row>
    <row r="290" spans="1:17" x14ac:dyDescent="0.2">
      <c r="A290" s="1">
        <v>45317.649988425925</v>
      </c>
      <c r="B290" s="3" t="s">
        <v>142</v>
      </c>
      <c r="C290" s="2">
        <v>45317</v>
      </c>
      <c r="D290" s="3">
        <v>4</v>
      </c>
      <c r="E290" s="3"/>
      <c r="F290" s="3"/>
      <c r="G290" s="3">
        <v>2</v>
      </c>
      <c r="H290" s="3"/>
      <c r="I290" s="3">
        <f t="shared" si="19"/>
        <v>60</v>
      </c>
      <c r="J290" s="67" cm="1">
        <f t="array" ref="J290">INDEX(Durée[], MATCH(VLOOKUP(RPE[[#This Row],[Nom]], Statut[], 2, FALSE), Durée[Groupes], 0), MATCH(TEXT(RPE[[#This Row],[Date]], "jj/mm/aaaa"), TEXT('RPE semaine + match'!$B$108:$FD$108, "jj/mm/aaaa"), 0))</f>
        <v>105</v>
      </c>
      <c r="K290" s="3"/>
      <c r="L290" s="3">
        <f>D290*RPE[[#This Row],[Durée_PP]]</f>
        <v>240</v>
      </c>
      <c r="M290" s="3">
        <f>E290*RPE[[#This Row],[Durée_Rugby]]</f>
        <v>0</v>
      </c>
      <c r="N290" s="3">
        <f>F290*RPE[[#This Row],[Durée_Match]]</f>
        <v>0</v>
      </c>
      <c r="O290">
        <f t="shared" si="21"/>
        <v>240</v>
      </c>
      <c r="P290">
        <f>_xlfn.ISOWEEKNUM(RPE[[#This Row],[Date]])</f>
        <v>4</v>
      </c>
      <c r="Q290">
        <f>YEAR(RPE[[#This Row],[Date]])</f>
        <v>2024</v>
      </c>
    </row>
    <row r="291" spans="1:17" x14ac:dyDescent="0.2">
      <c r="A291" s="1">
        <v>45317.867615740739</v>
      </c>
      <c r="B291" s="3" t="s">
        <v>142</v>
      </c>
      <c r="C291" s="2">
        <v>45317</v>
      </c>
      <c r="D291" s="3"/>
      <c r="E291" s="3">
        <v>5</v>
      </c>
      <c r="F291" s="3"/>
      <c r="G291" s="3">
        <v>3</v>
      </c>
      <c r="H291" s="3"/>
      <c r="I291" s="3">
        <f t="shared" si="19"/>
        <v>60</v>
      </c>
      <c r="J291" s="67" cm="1">
        <f t="array" ref="J291">INDEX(Durée[], MATCH(VLOOKUP(RPE[[#This Row],[Nom]], Statut[], 2, FALSE), Durée[Groupes], 0), MATCH(TEXT(RPE[[#This Row],[Date]], "jj/mm/aaaa"), TEXT('RPE semaine + match'!$B$108:$FD$108, "jj/mm/aaaa"), 0))</f>
        <v>105</v>
      </c>
      <c r="K291" s="3"/>
      <c r="L291" s="3">
        <f>D291*RPE[[#This Row],[Durée_PP]]</f>
        <v>0</v>
      </c>
      <c r="M291" s="3">
        <f>E291*RPE[[#This Row],[Durée_Rugby]]</f>
        <v>525</v>
      </c>
      <c r="N291" s="3">
        <f>F291*RPE[[#This Row],[Durée_Match]]</f>
        <v>0</v>
      </c>
      <c r="O291">
        <f t="shared" si="21"/>
        <v>525</v>
      </c>
      <c r="P291">
        <f>_xlfn.ISOWEEKNUM(RPE[[#This Row],[Date]])</f>
        <v>4</v>
      </c>
      <c r="Q291">
        <f>YEAR(RPE[[#This Row],[Date]])</f>
        <v>2024</v>
      </c>
    </row>
    <row r="292" spans="1:17" x14ac:dyDescent="0.2">
      <c r="A292" s="1">
        <v>45317.872523148151</v>
      </c>
      <c r="B292" s="3" t="s">
        <v>414</v>
      </c>
      <c r="C292" s="2">
        <v>45317</v>
      </c>
      <c r="D292" s="3"/>
      <c r="E292" s="3">
        <v>6</v>
      </c>
      <c r="F292" s="3"/>
      <c r="G292" s="3">
        <v>3</v>
      </c>
      <c r="H292" s="3" t="s">
        <v>713</v>
      </c>
      <c r="I292" s="3">
        <f t="shared" si="19"/>
        <v>60</v>
      </c>
      <c r="J292" s="67" cm="1">
        <f t="array" ref="J292">INDEX(Durée[], MATCH(VLOOKUP(RPE[[#This Row],[Nom]], Statut[], 2, FALSE), Durée[Groupes], 0), MATCH(TEXT(RPE[[#This Row],[Date]], "jj/mm/aaaa"), TEXT('RPE semaine + match'!$B$108:$FD$108, "jj/mm/aaaa"), 0))</f>
        <v>105</v>
      </c>
      <c r="K292" s="3"/>
      <c r="L292" s="3">
        <f>D292*RPE[[#This Row],[Durée_PP]]</f>
        <v>0</v>
      </c>
      <c r="M292" s="3">
        <f>E292*RPE[[#This Row],[Durée_Rugby]]</f>
        <v>630</v>
      </c>
      <c r="N292" s="3">
        <f>F292*RPE[[#This Row],[Durée_Match]]</f>
        <v>0</v>
      </c>
      <c r="O292">
        <f t="shared" si="21"/>
        <v>630</v>
      </c>
      <c r="P292">
        <f>_xlfn.ISOWEEKNUM(RPE[[#This Row],[Date]])</f>
        <v>4</v>
      </c>
      <c r="Q292">
        <f>YEAR(RPE[[#This Row],[Date]])</f>
        <v>2024</v>
      </c>
    </row>
    <row r="293" spans="1:17" x14ac:dyDescent="0.2">
      <c r="A293" s="1">
        <v>45317.872824074075</v>
      </c>
      <c r="B293" s="3" t="s">
        <v>167</v>
      </c>
      <c r="C293" s="2">
        <v>45317</v>
      </c>
      <c r="D293" s="3">
        <v>7</v>
      </c>
      <c r="E293" s="3">
        <v>6</v>
      </c>
      <c r="F293" s="3"/>
      <c r="G293" s="3">
        <v>3</v>
      </c>
      <c r="H293" s="3"/>
      <c r="I293" s="3">
        <f t="shared" si="19"/>
        <v>60</v>
      </c>
      <c r="J293" s="67" cm="1">
        <f t="array" ref="J293">INDEX(Durée[], MATCH(VLOOKUP(RPE[[#This Row],[Nom]], Statut[], 2, FALSE), Durée[Groupes], 0), MATCH(TEXT(RPE[[#This Row],[Date]], "jj/mm/aaaa"), TEXT('RPE semaine + match'!$B$108:$FD$108, "jj/mm/aaaa"), 0))</f>
        <v>105</v>
      </c>
      <c r="K293" s="3"/>
      <c r="L293" s="3">
        <f>D293*RPE[[#This Row],[Durée_PP]]</f>
        <v>420</v>
      </c>
      <c r="M293" s="3">
        <f>E293*RPE[[#This Row],[Durée_Rugby]]</f>
        <v>630</v>
      </c>
      <c r="N293" s="3">
        <f>F293*RPE[[#This Row],[Durée_Match]]</f>
        <v>0</v>
      </c>
      <c r="O293">
        <f t="shared" si="21"/>
        <v>1050</v>
      </c>
      <c r="P293">
        <f>_xlfn.ISOWEEKNUM(RPE[[#This Row],[Date]])</f>
        <v>4</v>
      </c>
      <c r="Q293">
        <f>YEAR(RPE[[#This Row],[Date]])</f>
        <v>2024</v>
      </c>
    </row>
    <row r="294" spans="1:17" x14ac:dyDescent="0.2">
      <c r="A294" s="1">
        <v>45317.88685185185</v>
      </c>
      <c r="B294" s="3" t="s">
        <v>77</v>
      </c>
      <c r="C294" s="2">
        <v>45317</v>
      </c>
      <c r="D294" s="3">
        <v>6</v>
      </c>
      <c r="E294" s="3">
        <v>6</v>
      </c>
      <c r="F294" s="3"/>
      <c r="G294" s="3">
        <v>3</v>
      </c>
      <c r="H294" s="3"/>
      <c r="I294" s="3">
        <f t="shared" si="19"/>
        <v>60</v>
      </c>
      <c r="J294" s="67">
        <v>88</v>
      </c>
      <c r="K294" s="3"/>
      <c r="L294" s="3">
        <f>D294*RPE[[#This Row],[Durée_PP]]</f>
        <v>360</v>
      </c>
      <c r="M294" s="3">
        <f>E294*RPE[[#This Row],[Durée_Rugby]]</f>
        <v>528</v>
      </c>
      <c r="N294" s="3">
        <f>F294*RPE[[#This Row],[Durée_Match]]</f>
        <v>0</v>
      </c>
      <c r="O294">
        <f t="shared" si="21"/>
        <v>888</v>
      </c>
      <c r="P294">
        <f>_xlfn.ISOWEEKNUM(RPE[[#This Row],[Date]])</f>
        <v>4</v>
      </c>
      <c r="Q294">
        <f>YEAR(RPE[[#This Row],[Date]])</f>
        <v>2024</v>
      </c>
    </row>
    <row r="295" spans="1:17" x14ac:dyDescent="0.2">
      <c r="A295" s="1">
        <v>45317.894756944443</v>
      </c>
      <c r="B295" s="3" t="s">
        <v>191</v>
      </c>
      <c r="C295" s="2">
        <v>45317</v>
      </c>
      <c r="D295" s="3">
        <v>6</v>
      </c>
      <c r="E295" s="3">
        <v>6</v>
      </c>
      <c r="F295" s="3"/>
      <c r="G295" s="3">
        <v>3</v>
      </c>
      <c r="H295" s="3"/>
      <c r="I295" s="3">
        <f t="shared" si="19"/>
        <v>60</v>
      </c>
      <c r="J295" s="67" cm="1">
        <f t="array" ref="J295">INDEX(Durée[], MATCH(VLOOKUP(RPE[[#This Row],[Nom]], Statut[], 2, FALSE), Durée[Groupes], 0), MATCH(TEXT(RPE[[#This Row],[Date]], "jj/mm/aaaa"), TEXT('RPE semaine + match'!$B$108:$FD$108, "jj/mm/aaaa"), 0))</f>
        <v>105</v>
      </c>
      <c r="K295" s="3"/>
      <c r="L295" s="3">
        <f>D295*RPE[[#This Row],[Durée_PP]]</f>
        <v>360</v>
      </c>
      <c r="M295" s="3">
        <f>E295*RPE[[#This Row],[Durée_Rugby]]</f>
        <v>630</v>
      </c>
      <c r="N295" s="3">
        <f>F295*RPE[[#This Row],[Durée_Match]]</f>
        <v>0</v>
      </c>
      <c r="O295">
        <f t="shared" si="21"/>
        <v>990</v>
      </c>
      <c r="P295">
        <f>_xlfn.ISOWEEKNUM(RPE[[#This Row],[Date]])</f>
        <v>4</v>
      </c>
      <c r="Q295">
        <f>YEAR(RPE[[#This Row],[Date]])</f>
        <v>2024</v>
      </c>
    </row>
    <row r="296" spans="1:17" x14ac:dyDescent="0.2">
      <c r="A296" s="1">
        <v>45317.903078703705</v>
      </c>
      <c r="B296" s="3" t="s">
        <v>193</v>
      </c>
      <c r="C296" s="2">
        <v>45317</v>
      </c>
      <c r="D296" s="3">
        <v>6</v>
      </c>
      <c r="E296" s="3">
        <v>6</v>
      </c>
      <c r="F296" s="3"/>
      <c r="G296" s="3">
        <v>3</v>
      </c>
      <c r="H296" s="3" t="s">
        <v>714</v>
      </c>
      <c r="I296" s="3">
        <f t="shared" si="19"/>
        <v>60</v>
      </c>
      <c r="J296" s="67" cm="1">
        <f t="array" ref="J296">INDEX(Durée[], MATCH(VLOOKUP(RPE[[#This Row],[Nom]], Statut[], 2, FALSE), Durée[Groupes], 0), MATCH(TEXT(RPE[[#This Row],[Date]], "jj/mm/aaaa"), TEXT('RPE semaine + match'!$B$108:$FD$108, "jj/mm/aaaa"), 0))</f>
        <v>105</v>
      </c>
      <c r="K296" s="3"/>
      <c r="L296" s="3">
        <f>D296*RPE[[#This Row],[Durée_PP]]</f>
        <v>360</v>
      </c>
      <c r="M296" s="3">
        <f>E296*RPE[[#This Row],[Durée_Rugby]]</f>
        <v>630</v>
      </c>
      <c r="N296" s="3">
        <f>F296*RPE[[#This Row],[Durée_Match]]</f>
        <v>0</v>
      </c>
      <c r="O296">
        <f t="shared" si="21"/>
        <v>990</v>
      </c>
      <c r="P296">
        <f>_xlfn.ISOWEEKNUM(RPE[[#This Row],[Date]])</f>
        <v>4</v>
      </c>
      <c r="Q296">
        <f>YEAR(RPE[[#This Row],[Date]])</f>
        <v>2024</v>
      </c>
    </row>
    <row r="297" spans="1:17" x14ac:dyDescent="0.2">
      <c r="A297" s="1">
        <v>45317.917303240742</v>
      </c>
      <c r="B297" s="3" t="s">
        <v>496</v>
      </c>
      <c r="C297" s="2">
        <v>45317</v>
      </c>
      <c r="D297" s="3"/>
      <c r="E297" s="3">
        <v>6</v>
      </c>
      <c r="F297" s="3"/>
      <c r="G297" s="3">
        <v>3</v>
      </c>
      <c r="H297" s="3"/>
      <c r="I297" s="3">
        <f t="shared" si="19"/>
        <v>60</v>
      </c>
      <c r="J297" s="67" cm="1">
        <f t="array" ref="J297">INDEX(Durée[], MATCH(VLOOKUP(RPE[[#This Row],[Nom]], Statut[], 2, FALSE), Durée[Groupes], 0), MATCH(TEXT(RPE[[#This Row],[Date]], "jj/mm/aaaa"), TEXT('RPE semaine + match'!$B$108:$FD$108, "jj/mm/aaaa"), 0))</f>
        <v>105</v>
      </c>
      <c r="K297" s="3"/>
      <c r="L297" s="3">
        <f>D297*RPE[[#This Row],[Durée_PP]]</f>
        <v>0</v>
      </c>
      <c r="M297" s="3">
        <f>E297*RPE[[#This Row],[Durée_Rugby]]</f>
        <v>630</v>
      </c>
      <c r="N297" s="3">
        <f>F297*RPE[[#This Row],[Durée_Match]]</f>
        <v>0</v>
      </c>
      <c r="O297">
        <f t="shared" si="21"/>
        <v>630</v>
      </c>
      <c r="P297">
        <f>_xlfn.ISOWEEKNUM(RPE[[#This Row],[Date]])</f>
        <v>4</v>
      </c>
      <c r="Q297">
        <f>YEAR(RPE[[#This Row],[Date]])</f>
        <v>2024</v>
      </c>
    </row>
    <row r="298" spans="1:17" x14ac:dyDescent="0.2">
      <c r="A298" s="1">
        <v>45319.664259259262</v>
      </c>
      <c r="B298" s="3" t="s">
        <v>496</v>
      </c>
      <c r="C298" s="2">
        <v>45319</v>
      </c>
      <c r="D298" s="3"/>
      <c r="E298" s="3"/>
      <c r="F298" s="3">
        <v>7</v>
      </c>
      <c r="G298" s="3">
        <v>3</v>
      </c>
      <c r="H298" s="3"/>
      <c r="I298" s="3">
        <f t="shared" si="19"/>
        <v>60</v>
      </c>
      <c r="J298" s="67" t="e" cm="1">
        <f t="array" ref="J298">INDEX(Durée[], MATCH(VLOOKUP(RPE[[#This Row],[Nom]], Statut[], 2, FALSE), Durée[Groupes], 0), MATCH(TEXT(RPE[[#This Row],[Date]], "jj/mm/aaaa"), TEXT('RPE semaine + match'!$B$108:$FD$108, "jj/mm/aaaa"), 0))</f>
        <v>#N/A</v>
      </c>
      <c r="K298" s="3">
        <v>102</v>
      </c>
      <c r="L298" s="3">
        <f>D298*RPE[[#This Row],[Durée_PP]]</f>
        <v>0</v>
      </c>
      <c r="M298" s="3" t="e">
        <f>E298*RPE[[#This Row],[Durée_Rugby]]</f>
        <v>#N/A</v>
      </c>
      <c r="N298" s="3">
        <f>F298*RPE[[#This Row],[Durée_Match]]</f>
        <v>714</v>
      </c>
      <c r="O298" t="str">
        <f>IFERROR("", L298+M298)</f>
        <v/>
      </c>
      <c r="P298">
        <f>_xlfn.ISOWEEKNUM(RPE[[#This Row],[Date]])</f>
        <v>4</v>
      </c>
      <c r="Q298">
        <f>YEAR(RPE[[#This Row],[Date]])</f>
        <v>2024</v>
      </c>
    </row>
    <row r="299" spans="1:17" x14ac:dyDescent="0.2">
      <c r="A299" s="1">
        <v>45320.564293981479</v>
      </c>
      <c r="B299" s="3" t="s">
        <v>112</v>
      </c>
      <c r="C299" s="2">
        <v>45319</v>
      </c>
      <c r="D299" s="3"/>
      <c r="E299" s="3"/>
      <c r="F299" s="3">
        <v>7</v>
      </c>
      <c r="G299" s="3">
        <v>3</v>
      </c>
      <c r="H299" s="3"/>
      <c r="I299" s="3">
        <f t="shared" si="19"/>
        <v>60</v>
      </c>
      <c r="J299" s="67" t="e" cm="1">
        <f t="array" ref="J299">INDEX(Durée[], MATCH(VLOOKUP(RPE[[#This Row],[Nom]], Statut[], 2, FALSE), Durée[Groupes], 0), MATCH(TEXT(RPE[[#This Row],[Date]], "jj/mm/aaaa"), TEXT('RPE semaine + match'!$B$108:$FD$108, "jj/mm/aaaa"), 0))</f>
        <v>#N/A</v>
      </c>
      <c r="K299" s="3">
        <v>102</v>
      </c>
      <c r="L299" s="3">
        <f>D299*RPE[[#This Row],[Durée_PP]]</f>
        <v>0</v>
      </c>
      <c r="M299" s="3" t="e">
        <f>E299*RPE[[#This Row],[Durée_Rugby]]</f>
        <v>#N/A</v>
      </c>
      <c r="N299" s="3">
        <f>F299*RPE[[#This Row],[Durée_Match]]</f>
        <v>714</v>
      </c>
      <c r="O299" t="str">
        <f t="shared" ref="O299:O309" si="22">IFERROR("", L299+M299)</f>
        <v/>
      </c>
      <c r="P299">
        <f>_xlfn.ISOWEEKNUM(RPE[[#This Row],[Date]])</f>
        <v>4</v>
      </c>
      <c r="Q299">
        <f>YEAR(RPE[[#This Row],[Date]])</f>
        <v>2024</v>
      </c>
    </row>
    <row r="300" spans="1:17" x14ac:dyDescent="0.2">
      <c r="A300" s="1">
        <v>45320.564641203702</v>
      </c>
      <c r="B300" s="3" t="s">
        <v>191</v>
      </c>
      <c r="C300" s="2">
        <v>45319</v>
      </c>
      <c r="D300" s="3"/>
      <c r="E300" s="3"/>
      <c r="F300" s="3">
        <v>7</v>
      </c>
      <c r="G300" s="3">
        <v>3</v>
      </c>
      <c r="H300" s="3"/>
      <c r="I300" s="3">
        <f t="shared" si="19"/>
        <v>60</v>
      </c>
      <c r="J300" s="67" t="e" cm="1">
        <f t="array" ref="J300">INDEX(Durée[], MATCH(VLOOKUP(RPE[[#This Row],[Nom]], Statut[], 2, FALSE), Durée[Groupes], 0), MATCH(TEXT(RPE[[#This Row],[Date]], "jj/mm/aaaa"), TEXT('RPE semaine + match'!$B$108:$FD$108, "jj/mm/aaaa"), 0))</f>
        <v>#N/A</v>
      </c>
      <c r="K300" s="3">
        <v>81</v>
      </c>
      <c r="L300" s="3">
        <f>D300*RPE[[#This Row],[Durée_PP]]</f>
        <v>0</v>
      </c>
      <c r="M300" s="3" t="e">
        <f>E300*RPE[[#This Row],[Durée_Rugby]]</f>
        <v>#N/A</v>
      </c>
      <c r="N300" s="3">
        <f>F300*RPE[[#This Row],[Durée_Match]]</f>
        <v>567</v>
      </c>
      <c r="O300" t="str">
        <f t="shared" si="22"/>
        <v/>
      </c>
      <c r="P300">
        <f>_xlfn.ISOWEEKNUM(RPE[[#This Row],[Date]])</f>
        <v>4</v>
      </c>
      <c r="Q300">
        <f>YEAR(RPE[[#This Row],[Date]])</f>
        <v>2024</v>
      </c>
    </row>
    <row r="301" spans="1:17" x14ac:dyDescent="0.2">
      <c r="A301" s="1">
        <v>45320.565439814818</v>
      </c>
      <c r="B301" s="3" t="s">
        <v>142</v>
      </c>
      <c r="C301" s="2">
        <v>45319</v>
      </c>
      <c r="D301" s="3"/>
      <c r="E301" s="3"/>
      <c r="F301" s="3">
        <v>7</v>
      </c>
      <c r="G301" s="3">
        <v>3</v>
      </c>
      <c r="H301" s="3"/>
      <c r="I301" s="3">
        <f t="shared" si="19"/>
        <v>60</v>
      </c>
      <c r="J301" s="67" t="e" cm="1">
        <f t="array" ref="J301">INDEX(Durée[], MATCH(VLOOKUP(RPE[[#This Row],[Nom]], Statut[], 2, FALSE), Durée[Groupes], 0), MATCH(TEXT(RPE[[#This Row],[Date]], "jj/mm/aaaa"), TEXT('RPE semaine + match'!$B$108:$FD$108, "jj/mm/aaaa"), 0))</f>
        <v>#N/A</v>
      </c>
      <c r="K301" s="3">
        <v>45</v>
      </c>
      <c r="L301" s="3">
        <f>D301*RPE[[#This Row],[Durée_PP]]</f>
        <v>0</v>
      </c>
      <c r="M301" s="3" t="e">
        <f>E301*RPE[[#This Row],[Durée_Rugby]]</f>
        <v>#N/A</v>
      </c>
      <c r="N301" s="3">
        <f>F301*RPE[[#This Row],[Durée_Match]]</f>
        <v>315</v>
      </c>
      <c r="O301" t="str">
        <f t="shared" si="22"/>
        <v/>
      </c>
      <c r="P301">
        <f>_xlfn.ISOWEEKNUM(RPE[[#This Row],[Date]])</f>
        <v>4</v>
      </c>
      <c r="Q301">
        <f>YEAR(RPE[[#This Row],[Date]])</f>
        <v>2024</v>
      </c>
    </row>
    <row r="302" spans="1:17" x14ac:dyDescent="0.2">
      <c r="A302" s="1">
        <v>45320.565682870372</v>
      </c>
      <c r="B302" s="3" t="s">
        <v>211</v>
      </c>
      <c r="C302" s="2">
        <v>45319</v>
      </c>
      <c r="D302" s="3"/>
      <c r="E302" s="3"/>
      <c r="F302" s="3">
        <v>5</v>
      </c>
      <c r="G302" s="3">
        <v>3</v>
      </c>
      <c r="H302" s="3" t="s">
        <v>715</v>
      </c>
      <c r="I302" s="3">
        <f t="shared" si="19"/>
        <v>60</v>
      </c>
      <c r="J302" s="67" t="e" cm="1">
        <f t="array" ref="J302">INDEX(Durée[], MATCH(VLOOKUP(RPE[[#This Row],[Nom]], Statut[], 2, FALSE), Durée[Groupes], 0), MATCH(TEXT(RPE[[#This Row],[Date]], "jj/mm/aaaa"), TEXT('RPE semaine + match'!$B$108:$FD$108, "jj/mm/aaaa"), 0))</f>
        <v>#N/A</v>
      </c>
      <c r="K302" s="3">
        <v>42</v>
      </c>
      <c r="L302" s="3">
        <f>D302*RPE[[#This Row],[Durée_PP]]</f>
        <v>0</v>
      </c>
      <c r="M302" s="3" t="e">
        <f>E302*RPE[[#This Row],[Durée_Rugby]]</f>
        <v>#N/A</v>
      </c>
      <c r="N302" s="3">
        <f>F302*RPE[[#This Row],[Durée_Match]]</f>
        <v>210</v>
      </c>
      <c r="O302" t="str">
        <f t="shared" si="22"/>
        <v/>
      </c>
      <c r="P302">
        <f>_xlfn.ISOWEEKNUM(RPE[[#This Row],[Date]])</f>
        <v>4</v>
      </c>
      <c r="Q302">
        <f>YEAR(RPE[[#This Row],[Date]])</f>
        <v>2024</v>
      </c>
    </row>
    <row r="303" spans="1:17" x14ac:dyDescent="0.2">
      <c r="A303" s="1">
        <v>45320.567002314812</v>
      </c>
      <c r="B303" s="3" t="s">
        <v>106</v>
      </c>
      <c r="C303" s="2">
        <v>45319</v>
      </c>
      <c r="D303" s="3"/>
      <c r="E303" s="3"/>
      <c r="F303" s="3">
        <v>7</v>
      </c>
      <c r="G303" s="3">
        <v>2</v>
      </c>
      <c r="H303" s="3"/>
      <c r="I303" s="3">
        <f t="shared" si="19"/>
        <v>60</v>
      </c>
      <c r="J303" s="67" t="e" cm="1">
        <f t="array" ref="J303">INDEX(Durée[], MATCH(VLOOKUP(RPE[[#This Row],[Nom]], Statut[], 2, FALSE), Durée[Groupes], 0), MATCH(TEXT(RPE[[#This Row],[Date]], "jj/mm/aaaa"), TEXT('RPE semaine + match'!$B$108:$FD$108, "jj/mm/aaaa"), 0))</f>
        <v>#N/A</v>
      </c>
      <c r="K303" s="3">
        <v>108</v>
      </c>
      <c r="L303" s="3">
        <f>D303*RPE[[#This Row],[Durée_PP]]</f>
        <v>0</v>
      </c>
      <c r="M303" s="3" t="e">
        <f>E303*RPE[[#This Row],[Durée_Rugby]]</f>
        <v>#N/A</v>
      </c>
      <c r="N303" s="3">
        <f>F303*RPE[[#This Row],[Durée_Match]]</f>
        <v>756</v>
      </c>
      <c r="O303" t="str">
        <f t="shared" si="22"/>
        <v/>
      </c>
      <c r="P303">
        <f>_xlfn.ISOWEEKNUM(RPE[[#This Row],[Date]])</f>
        <v>4</v>
      </c>
      <c r="Q303">
        <f>YEAR(RPE[[#This Row],[Date]])</f>
        <v>2024</v>
      </c>
    </row>
    <row r="304" spans="1:17" x14ac:dyDescent="0.2">
      <c r="A304" s="1">
        <v>45320.56753472222</v>
      </c>
      <c r="B304" s="3" t="s">
        <v>167</v>
      </c>
      <c r="C304" s="2">
        <v>45319</v>
      </c>
      <c r="D304" s="3"/>
      <c r="E304" s="3"/>
      <c r="F304" s="3">
        <v>7</v>
      </c>
      <c r="G304" s="3">
        <v>3</v>
      </c>
      <c r="H304" s="3"/>
      <c r="I304" s="3">
        <f t="shared" si="19"/>
        <v>60</v>
      </c>
      <c r="J304" s="67" t="e" cm="1">
        <f t="array" ref="J304">INDEX(Durée[], MATCH(VLOOKUP(RPE[[#This Row],[Nom]], Statut[], 2, FALSE), Durée[Groupes], 0), MATCH(TEXT(RPE[[#This Row],[Date]], "jj/mm/aaaa"), TEXT('RPE semaine + match'!$B$108:$FD$108, "jj/mm/aaaa"), 0))</f>
        <v>#N/A</v>
      </c>
      <c r="K304" s="3">
        <v>74</v>
      </c>
      <c r="L304" s="3">
        <f>D304*RPE[[#This Row],[Durée_PP]]</f>
        <v>0</v>
      </c>
      <c r="M304" s="3" t="e">
        <f>E304*RPE[[#This Row],[Durée_Rugby]]</f>
        <v>#N/A</v>
      </c>
      <c r="N304" s="3">
        <f>F304*RPE[[#This Row],[Durée_Match]]</f>
        <v>518</v>
      </c>
      <c r="O304" t="str">
        <f t="shared" si="22"/>
        <v/>
      </c>
      <c r="P304">
        <f>_xlfn.ISOWEEKNUM(RPE[[#This Row],[Date]])</f>
        <v>4</v>
      </c>
      <c r="Q304">
        <f>YEAR(RPE[[#This Row],[Date]])</f>
        <v>2024</v>
      </c>
    </row>
    <row r="305" spans="1:17" x14ac:dyDescent="0.2">
      <c r="A305" s="1">
        <v>45320.567696759259</v>
      </c>
      <c r="B305" s="3" t="s">
        <v>697</v>
      </c>
      <c r="C305" s="2">
        <v>45319</v>
      </c>
      <c r="D305" s="3"/>
      <c r="E305" s="3"/>
      <c r="F305" s="3">
        <v>5</v>
      </c>
      <c r="G305" s="3">
        <v>3</v>
      </c>
      <c r="H305" s="3"/>
      <c r="I305" s="3">
        <f t="shared" si="19"/>
        <v>60</v>
      </c>
      <c r="J305" s="67" t="e" cm="1">
        <f t="array" ref="J305">INDEX(Durée[], MATCH(VLOOKUP(RPE[[#This Row],[Nom]], Statut[], 2, FALSE), Durée[Groupes], 0), MATCH(TEXT(RPE[[#This Row],[Date]], "jj/mm/aaaa"), TEXT('RPE semaine + match'!$B$108:$FD$108, "jj/mm/aaaa"), 0))</f>
        <v>#N/A</v>
      </c>
      <c r="K305" s="3">
        <v>80</v>
      </c>
      <c r="L305" s="3">
        <f>D305*RPE[[#This Row],[Durée_PP]]</f>
        <v>0</v>
      </c>
      <c r="M305" s="3" t="e">
        <f>E305*RPE[[#This Row],[Durée_Rugby]]</f>
        <v>#N/A</v>
      </c>
      <c r="N305" s="3">
        <f>F305*RPE[[#This Row],[Durée_Match]]</f>
        <v>400</v>
      </c>
      <c r="O305" t="str">
        <f t="shared" si="22"/>
        <v/>
      </c>
      <c r="P305">
        <f>_xlfn.ISOWEEKNUM(RPE[[#This Row],[Date]])</f>
        <v>4</v>
      </c>
      <c r="Q305">
        <f>YEAR(RPE[[#This Row],[Date]])</f>
        <v>2024</v>
      </c>
    </row>
    <row r="306" spans="1:17" x14ac:dyDescent="0.2">
      <c r="A306" s="1">
        <v>45320.571666666663</v>
      </c>
      <c r="B306" s="3" t="s">
        <v>78</v>
      </c>
      <c r="C306" s="2">
        <v>45319</v>
      </c>
      <c r="D306" s="3"/>
      <c r="E306" s="3"/>
      <c r="F306" s="3">
        <v>8</v>
      </c>
      <c r="G306" s="3">
        <v>3</v>
      </c>
      <c r="H306" s="3" t="s">
        <v>716</v>
      </c>
      <c r="I306" s="3">
        <f t="shared" si="19"/>
        <v>60</v>
      </c>
      <c r="J306" s="67" t="e" cm="1">
        <f t="array" ref="J306">INDEX(Durée[], MATCH(VLOOKUP(RPE[[#This Row],[Nom]], Statut[], 2, FALSE), Durée[Groupes], 0), MATCH(TEXT(RPE[[#This Row],[Date]], "jj/mm/aaaa"), TEXT('RPE semaine + match'!$B$108:$FD$108, "jj/mm/aaaa"), 0))</f>
        <v>#N/A</v>
      </c>
      <c r="K306" s="3">
        <v>102</v>
      </c>
      <c r="L306" s="3">
        <f>D306*RPE[[#This Row],[Durée_PP]]</f>
        <v>0</v>
      </c>
      <c r="M306" s="3" t="e">
        <f>E306*RPE[[#This Row],[Durée_Rugby]]</f>
        <v>#N/A</v>
      </c>
      <c r="N306" s="3">
        <f>F306*RPE[[#This Row],[Durée_Match]]</f>
        <v>816</v>
      </c>
      <c r="O306" t="str">
        <f t="shared" si="22"/>
        <v/>
      </c>
      <c r="P306">
        <f>_xlfn.ISOWEEKNUM(RPE[[#This Row],[Date]])</f>
        <v>4</v>
      </c>
      <c r="Q306">
        <f>YEAR(RPE[[#This Row],[Date]])</f>
        <v>2024</v>
      </c>
    </row>
    <row r="307" spans="1:17" x14ac:dyDescent="0.2">
      <c r="A307" s="1">
        <v>45320.596944444442</v>
      </c>
      <c r="B307" s="3" t="s">
        <v>99</v>
      </c>
      <c r="C307" s="2">
        <v>45319</v>
      </c>
      <c r="D307" s="3"/>
      <c r="E307" s="3"/>
      <c r="F307" s="3">
        <v>7</v>
      </c>
      <c r="G307" s="3">
        <v>3</v>
      </c>
      <c r="H307" s="3" t="s">
        <v>717</v>
      </c>
      <c r="I307" s="3">
        <f t="shared" si="19"/>
        <v>60</v>
      </c>
      <c r="J307" s="67" t="e" cm="1">
        <f t="array" ref="J307">INDEX(Durée[], MATCH(VLOOKUP(RPE[[#This Row],[Nom]], Statut[], 2, FALSE), Durée[Groupes], 0), MATCH(TEXT(RPE[[#This Row],[Date]], "jj/mm/aaaa"), TEXT('RPE semaine + match'!$B$108:$FD$108, "jj/mm/aaaa"), 0))</f>
        <v>#N/A</v>
      </c>
      <c r="K307" s="3">
        <v>56</v>
      </c>
      <c r="L307" s="3">
        <f>D307*RPE[[#This Row],[Durée_PP]]</f>
        <v>0</v>
      </c>
      <c r="M307" s="3" t="e">
        <f>E307*RPE[[#This Row],[Durée_Rugby]]</f>
        <v>#N/A</v>
      </c>
      <c r="N307" s="3">
        <f>F307*RPE[[#This Row],[Durée_Match]]</f>
        <v>392</v>
      </c>
      <c r="O307" t="str">
        <f t="shared" si="22"/>
        <v/>
      </c>
      <c r="P307">
        <f>_xlfn.ISOWEEKNUM(RPE[[#This Row],[Date]])</f>
        <v>4</v>
      </c>
      <c r="Q307">
        <f>YEAR(RPE[[#This Row],[Date]])</f>
        <v>2024</v>
      </c>
    </row>
    <row r="308" spans="1:17" x14ac:dyDescent="0.2">
      <c r="A308" s="1">
        <v>45320.624432870369</v>
      </c>
      <c r="B308" s="3" t="s">
        <v>171</v>
      </c>
      <c r="C308" s="2">
        <v>45319</v>
      </c>
      <c r="D308" s="3"/>
      <c r="E308" s="3"/>
      <c r="F308" s="3">
        <v>8</v>
      </c>
      <c r="G308" s="3">
        <v>3</v>
      </c>
      <c r="H308" s="3"/>
      <c r="I308" s="3">
        <f t="shared" si="19"/>
        <v>60</v>
      </c>
      <c r="J308" s="67" t="e" cm="1">
        <f t="array" ref="J308">INDEX(Durée[], MATCH(VLOOKUP(RPE[[#This Row],[Nom]], Statut[], 2, FALSE), Durée[Groupes], 0), MATCH(TEXT(RPE[[#This Row],[Date]], "jj/mm/aaaa"), TEXT('RPE semaine + match'!$B$108:$FD$108, "jj/mm/aaaa"), 0))</f>
        <v>#N/A</v>
      </c>
      <c r="K308" s="3">
        <v>80</v>
      </c>
      <c r="L308" s="3">
        <f>D308*RPE[[#This Row],[Durée_PP]]</f>
        <v>0</v>
      </c>
      <c r="M308" s="3" t="e">
        <f>E308*RPE[[#This Row],[Durée_Rugby]]</f>
        <v>#N/A</v>
      </c>
      <c r="N308" s="3">
        <f>F308*RPE[[#This Row],[Durée_Match]]</f>
        <v>640</v>
      </c>
      <c r="O308" t="str">
        <f t="shared" si="22"/>
        <v/>
      </c>
      <c r="P308">
        <f>_xlfn.ISOWEEKNUM(RPE[[#This Row],[Date]])</f>
        <v>4</v>
      </c>
      <c r="Q308">
        <f>YEAR(RPE[[#This Row],[Date]])</f>
        <v>2024</v>
      </c>
    </row>
    <row r="309" spans="1:17" x14ac:dyDescent="0.2">
      <c r="A309" s="1">
        <v>45320.928344907406</v>
      </c>
      <c r="B309" s="3" t="s">
        <v>192</v>
      </c>
      <c r="C309" s="2">
        <v>45319</v>
      </c>
      <c r="D309" s="3"/>
      <c r="E309" s="3"/>
      <c r="F309" s="3">
        <v>9</v>
      </c>
      <c r="G309" s="3">
        <v>3</v>
      </c>
      <c r="H309" s="3"/>
      <c r="I309" s="3">
        <f t="shared" si="19"/>
        <v>60</v>
      </c>
      <c r="J309" s="67" t="e" cm="1">
        <f t="array" ref="J309">INDEX(Durée[], MATCH(VLOOKUP(RPE[[#This Row],[Nom]], Statut[], 2, FALSE), Durée[Groupes], 0), MATCH(TEXT(RPE[[#This Row],[Date]], "jj/mm/aaaa"), TEXT('RPE semaine + match'!$B$108:$FD$108, "jj/mm/aaaa"), 0))</f>
        <v>#N/A</v>
      </c>
      <c r="K309" s="3">
        <v>80</v>
      </c>
      <c r="L309" s="3">
        <f>D309*RPE[[#This Row],[Durée_PP]]</f>
        <v>0</v>
      </c>
      <c r="M309" s="3" t="e">
        <f>E309*RPE[[#This Row],[Durée_Rugby]]</f>
        <v>#N/A</v>
      </c>
      <c r="N309" s="3">
        <f>F309*RPE[[#This Row],[Durée_Match]]</f>
        <v>720</v>
      </c>
      <c r="O309" t="str">
        <f t="shared" si="22"/>
        <v/>
      </c>
      <c r="P309">
        <f>_xlfn.ISOWEEKNUM(RPE[[#This Row],[Date]])</f>
        <v>4</v>
      </c>
      <c r="Q309">
        <f>YEAR(RPE[[#This Row],[Date]])</f>
        <v>2024</v>
      </c>
    </row>
    <row r="310" spans="1:17" x14ac:dyDescent="0.2">
      <c r="A310" s="1">
        <v>45321.540578703702</v>
      </c>
      <c r="B310" s="3" t="s">
        <v>496</v>
      </c>
      <c r="C310" s="2">
        <v>45321</v>
      </c>
      <c r="D310" s="3">
        <v>6</v>
      </c>
      <c r="E310" s="3"/>
      <c r="F310" s="3"/>
      <c r="G310" s="3">
        <v>3</v>
      </c>
      <c r="H310" s="3"/>
      <c r="I310" s="3">
        <v>50</v>
      </c>
      <c r="J310" s="67">
        <v>27</v>
      </c>
      <c r="K310" s="3">
        <v>81</v>
      </c>
      <c r="L310" s="3">
        <f>D310*RPE[[#This Row],[Durée_PP]]</f>
        <v>300</v>
      </c>
      <c r="M310" s="3">
        <f>E310*RPE[[#This Row],[Durée_Rugby]]</f>
        <v>0</v>
      </c>
      <c r="N310" s="3">
        <f>F310*RPE[[#This Row],[Durée_Match]]</f>
        <v>0</v>
      </c>
      <c r="O310">
        <f t="shared" ref="O310:O350" si="23">L310+M310</f>
        <v>300</v>
      </c>
      <c r="P310">
        <f>_xlfn.ISOWEEKNUM(RPE[[#This Row],[Date]])</f>
        <v>5</v>
      </c>
      <c r="Q310">
        <f>YEAR(RPE[[#This Row],[Date]])</f>
        <v>2024</v>
      </c>
    </row>
    <row r="311" spans="1:17" x14ac:dyDescent="0.2">
      <c r="A311" s="1">
        <v>45321.610729166663</v>
      </c>
      <c r="B311" s="3" t="s">
        <v>414</v>
      </c>
      <c r="C311" s="2">
        <v>45321</v>
      </c>
      <c r="D311" s="3">
        <v>7</v>
      </c>
      <c r="E311" s="3"/>
      <c r="F311" s="3"/>
      <c r="G311" s="3">
        <v>3</v>
      </c>
      <c r="H311" s="3" t="s">
        <v>718</v>
      </c>
      <c r="I311" s="3">
        <f t="shared" si="19"/>
        <v>50</v>
      </c>
      <c r="J311" s="67" cm="1">
        <f t="array" ref="J311">INDEX(Durée[], MATCH(VLOOKUP(RPE[[#This Row],[Nom]], Statut[], 2, FALSE), Durée[Groupes], 0), MATCH(TEXT(RPE[[#This Row],[Date]], "jj/mm/aaaa"), TEXT('RPE semaine + match'!$B$108:$FD$108, "jj/mm/aaaa"), 0))</f>
        <v>56</v>
      </c>
      <c r="K311" s="3">
        <v>82</v>
      </c>
      <c r="L311" s="3">
        <f>D311*RPE[[#This Row],[Durée_PP]]</f>
        <v>350</v>
      </c>
      <c r="M311" s="3">
        <f>E311*RPE[[#This Row],[Durée_Rugby]]</f>
        <v>0</v>
      </c>
      <c r="N311" s="3">
        <f>F311*RPE[[#This Row],[Durée_Match]]</f>
        <v>0</v>
      </c>
      <c r="O311">
        <f t="shared" si="23"/>
        <v>350</v>
      </c>
      <c r="P311">
        <f>_xlfn.ISOWEEKNUM(RPE[[#This Row],[Date]])</f>
        <v>5</v>
      </c>
      <c r="Q311">
        <f>YEAR(RPE[[#This Row],[Date]])</f>
        <v>2024</v>
      </c>
    </row>
    <row r="312" spans="1:17" x14ac:dyDescent="0.2">
      <c r="A312" s="1">
        <v>45321.686874999999</v>
      </c>
      <c r="B312" s="3" t="s">
        <v>142</v>
      </c>
      <c r="C312" s="2">
        <v>45321</v>
      </c>
      <c r="D312" s="3">
        <v>5</v>
      </c>
      <c r="E312" s="3"/>
      <c r="F312" s="3"/>
      <c r="G312" s="3">
        <v>2</v>
      </c>
      <c r="H312" s="3"/>
      <c r="I312" s="3">
        <f t="shared" si="19"/>
        <v>50</v>
      </c>
      <c r="J312" s="67" cm="1">
        <f t="array" ref="J312">INDEX(Durée[], MATCH(VLOOKUP(RPE[[#This Row],[Nom]], Statut[], 2, FALSE), Durée[Groupes], 0), MATCH(TEXT(RPE[[#This Row],[Date]], "jj/mm/aaaa"), TEXT('RPE semaine + match'!$B$108:$FD$108, "jj/mm/aaaa"), 0))</f>
        <v>56</v>
      </c>
      <c r="K312" s="3">
        <v>83</v>
      </c>
      <c r="L312" s="3">
        <f>D312*RPE[[#This Row],[Durée_PP]]</f>
        <v>250</v>
      </c>
      <c r="M312" s="3">
        <f>E312*RPE[[#This Row],[Durée_Rugby]]</f>
        <v>0</v>
      </c>
      <c r="N312" s="3">
        <f>F312*RPE[[#This Row],[Durée_Match]]</f>
        <v>0</v>
      </c>
      <c r="O312">
        <f t="shared" si="23"/>
        <v>250</v>
      </c>
      <c r="P312">
        <f>_xlfn.ISOWEEKNUM(RPE[[#This Row],[Date]])</f>
        <v>5</v>
      </c>
      <c r="Q312">
        <f>YEAR(RPE[[#This Row],[Date]])</f>
        <v>2024</v>
      </c>
    </row>
    <row r="313" spans="1:17" x14ac:dyDescent="0.2">
      <c r="A313" s="1">
        <v>45321.798773148148</v>
      </c>
      <c r="B313" s="3" t="s">
        <v>230</v>
      </c>
      <c r="C313" s="2">
        <v>45321</v>
      </c>
      <c r="D313" s="3">
        <v>7</v>
      </c>
      <c r="E313" s="3"/>
      <c r="F313" s="3"/>
      <c r="G313" s="3">
        <v>2</v>
      </c>
      <c r="H313" s="3"/>
      <c r="I313" s="3">
        <f t="shared" si="19"/>
        <v>50</v>
      </c>
      <c r="J313" s="67" cm="1">
        <f t="array" ref="J313">INDEX(Durée[], MATCH(VLOOKUP(RPE[[#This Row],[Nom]], Statut[], 2, FALSE), Durée[Groupes], 0), MATCH(TEXT(RPE[[#This Row],[Date]], "jj/mm/aaaa"), TEXT('RPE semaine + match'!$B$108:$FD$108, "jj/mm/aaaa"), 0))</f>
        <v>56</v>
      </c>
      <c r="K313" s="3">
        <v>84</v>
      </c>
      <c r="L313" s="3">
        <f>D313*RPE[[#This Row],[Durée_PP]]</f>
        <v>350</v>
      </c>
      <c r="M313" s="3">
        <f>E313*RPE[[#This Row],[Durée_Rugby]]</f>
        <v>0</v>
      </c>
      <c r="N313" s="3">
        <f>F313*RPE[[#This Row],[Durée_Match]]</f>
        <v>0</v>
      </c>
      <c r="O313">
        <f t="shared" si="23"/>
        <v>350</v>
      </c>
      <c r="P313">
        <f>_xlfn.ISOWEEKNUM(RPE[[#This Row],[Date]])</f>
        <v>5</v>
      </c>
      <c r="Q313">
        <f>YEAR(RPE[[#This Row],[Date]])</f>
        <v>2024</v>
      </c>
    </row>
    <row r="314" spans="1:17" x14ac:dyDescent="0.2">
      <c r="A314" s="1">
        <v>45321.800868055558</v>
      </c>
      <c r="B314" s="3" t="s">
        <v>112</v>
      </c>
      <c r="C314" s="2">
        <v>45321</v>
      </c>
      <c r="D314" s="3">
        <v>6</v>
      </c>
      <c r="E314" s="3"/>
      <c r="F314" s="3"/>
      <c r="G314" s="3">
        <v>3</v>
      </c>
      <c r="H314" s="3"/>
      <c r="I314" s="3">
        <f t="shared" si="19"/>
        <v>50</v>
      </c>
      <c r="J314" s="67" cm="1">
        <f t="array" ref="J314">INDEX(Durée[], MATCH(VLOOKUP(RPE[[#This Row],[Nom]], Statut[], 2, FALSE), Durée[Groupes], 0), MATCH(TEXT(RPE[[#This Row],[Date]], "jj/mm/aaaa"), TEXT('RPE semaine + match'!$B$108:$FD$108, "jj/mm/aaaa"), 0))</f>
        <v>53</v>
      </c>
      <c r="K314" s="3">
        <v>85</v>
      </c>
      <c r="L314" s="3">
        <f>D314*RPE[[#This Row],[Durée_PP]]</f>
        <v>300</v>
      </c>
      <c r="M314" s="3">
        <f>E314*RPE[[#This Row],[Durée_Rugby]]</f>
        <v>0</v>
      </c>
      <c r="N314" s="3">
        <f>F314*RPE[[#This Row],[Durée_Match]]</f>
        <v>0</v>
      </c>
      <c r="O314">
        <f t="shared" si="23"/>
        <v>300</v>
      </c>
      <c r="P314">
        <f>_xlfn.ISOWEEKNUM(RPE[[#This Row],[Date]])</f>
        <v>5</v>
      </c>
      <c r="Q314">
        <f>YEAR(RPE[[#This Row],[Date]])</f>
        <v>2024</v>
      </c>
    </row>
    <row r="315" spans="1:17" x14ac:dyDescent="0.2">
      <c r="A315" s="1">
        <v>45321.801261574074</v>
      </c>
      <c r="B315" s="3" t="s">
        <v>243</v>
      </c>
      <c r="C315" s="2">
        <v>45321</v>
      </c>
      <c r="D315" s="3">
        <v>6</v>
      </c>
      <c r="E315" s="3"/>
      <c r="F315" s="3"/>
      <c r="G315" s="3">
        <v>2</v>
      </c>
      <c r="H315" s="3"/>
      <c r="I315" s="3">
        <f t="shared" si="19"/>
        <v>50</v>
      </c>
      <c r="J315" s="67" cm="1">
        <f t="array" ref="J315">INDEX(Durée[], MATCH(VLOOKUP(RPE[[#This Row],[Nom]], Statut[], 2, FALSE), Durée[Groupes], 0), MATCH(TEXT(RPE[[#This Row],[Date]], "jj/mm/aaaa"), TEXT('RPE semaine + match'!$B$108:$FD$108, "jj/mm/aaaa"), 0))</f>
        <v>53</v>
      </c>
      <c r="K315" s="3">
        <v>86</v>
      </c>
      <c r="L315" s="3">
        <f>D315*RPE[[#This Row],[Durée_PP]]</f>
        <v>300</v>
      </c>
      <c r="M315" s="3">
        <f>E315*RPE[[#This Row],[Durée_Rugby]]</f>
        <v>0</v>
      </c>
      <c r="N315" s="3">
        <f>F315*RPE[[#This Row],[Durée_Match]]</f>
        <v>0</v>
      </c>
      <c r="O315">
        <f t="shared" si="23"/>
        <v>300</v>
      </c>
      <c r="P315">
        <f>_xlfn.ISOWEEKNUM(RPE[[#This Row],[Date]])</f>
        <v>5</v>
      </c>
      <c r="Q315">
        <f>YEAR(RPE[[#This Row],[Date]])</f>
        <v>2024</v>
      </c>
    </row>
    <row r="316" spans="1:17" x14ac:dyDescent="0.2">
      <c r="A316" s="1">
        <v>45321.878854166665</v>
      </c>
      <c r="B316" s="3" t="s">
        <v>233</v>
      </c>
      <c r="C316" s="2">
        <v>45321</v>
      </c>
      <c r="D316" s="3">
        <v>5</v>
      </c>
      <c r="E316" s="3"/>
      <c r="F316" s="3"/>
      <c r="G316" s="3">
        <v>3</v>
      </c>
      <c r="H316" s="3"/>
      <c r="I316" s="3">
        <f t="shared" si="19"/>
        <v>50</v>
      </c>
      <c r="J316" s="67">
        <v>44</v>
      </c>
      <c r="K316" s="3">
        <v>87</v>
      </c>
      <c r="L316" s="3">
        <f>D316*RPE[[#This Row],[Durée_PP]]</f>
        <v>250</v>
      </c>
      <c r="M316" s="3">
        <f>E316*RPE[[#This Row],[Durée_Rugby]]</f>
        <v>0</v>
      </c>
      <c r="N316" s="3">
        <f>F316*RPE[[#This Row],[Durée_Match]]</f>
        <v>0</v>
      </c>
      <c r="O316">
        <f t="shared" si="23"/>
        <v>250</v>
      </c>
      <c r="P316">
        <f>_xlfn.ISOWEEKNUM(RPE[[#This Row],[Date]])</f>
        <v>5</v>
      </c>
      <c r="Q316">
        <f>YEAR(RPE[[#This Row],[Date]])</f>
        <v>2024</v>
      </c>
    </row>
    <row r="317" spans="1:17" x14ac:dyDescent="0.2">
      <c r="A317" s="1">
        <v>45321.883587962962</v>
      </c>
      <c r="B317" s="3" t="s">
        <v>230</v>
      </c>
      <c r="C317" s="2">
        <v>45321</v>
      </c>
      <c r="D317" s="3"/>
      <c r="E317" s="3">
        <v>5</v>
      </c>
      <c r="F317" s="3"/>
      <c r="G317" s="3">
        <v>2</v>
      </c>
      <c r="H317" s="3"/>
      <c r="I317" s="3">
        <f t="shared" si="19"/>
        <v>50</v>
      </c>
      <c r="J317" s="67" cm="1">
        <f t="array" ref="J317">INDEX(Durée[], MATCH(VLOOKUP(RPE[[#This Row],[Nom]], Statut[], 2, FALSE), Durée[Groupes], 0), MATCH(TEXT(RPE[[#This Row],[Date]], "jj/mm/aaaa"), TEXT('RPE semaine + match'!$B$108:$FD$108, "jj/mm/aaaa"), 0))</f>
        <v>56</v>
      </c>
      <c r="K317" s="3">
        <v>88</v>
      </c>
      <c r="L317" s="3">
        <f>D317*RPE[[#This Row],[Durée_PP]]</f>
        <v>0</v>
      </c>
      <c r="M317" s="3">
        <f>E317*RPE[[#This Row],[Durée_Rugby]]</f>
        <v>280</v>
      </c>
      <c r="N317" s="3">
        <f>F317*RPE[[#This Row],[Durée_Match]]</f>
        <v>0</v>
      </c>
      <c r="O317">
        <f t="shared" si="23"/>
        <v>280</v>
      </c>
      <c r="P317">
        <f>_xlfn.ISOWEEKNUM(RPE[[#This Row],[Date]])</f>
        <v>5</v>
      </c>
      <c r="Q317">
        <f>YEAR(RPE[[#This Row],[Date]])</f>
        <v>2024</v>
      </c>
    </row>
    <row r="318" spans="1:17" x14ac:dyDescent="0.2">
      <c r="A318" s="1">
        <v>45321.885393518518</v>
      </c>
      <c r="B318" s="3" t="s">
        <v>93</v>
      </c>
      <c r="C318" s="2">
        <v>45321</v>
      </c>
      <c r="D318" s="3"/>
      <c r="E318" s="3">
        <v>6</v>
      </c>
      <c r="F318" s="3"/>
      <c r="G318" s="3">
        <v>2</v>
      </c>
      <c r="H318" s="3"/>
      <c r="I318" s="3">
        <f t="shared" si="19"/>
        <v>50</v>
      </c>
      <c r="J318" s="67" cm="1">
        <f t="array" ref="J318">INDEX(Durée[], MATCH(VLOOKUP(RPE[[#This Row],[Nom]], Statut[], 2, FALSE), Durée[Groupes], 0), MATCH(TEXT(RPE[[#This Row],[Date]], "jj/mm/aaaa"), TEXT('RPE semaine + match'!$B$108:$FD$108, "jj/mm/aaaa"), 0))</f>
        <v>56</v>
      </c>
      <c r="K318" s="3">
        <v>89</v>
      </c>
      <c r="L318" s="3">
        <f>D318*RPE[[#This Row],[Durée_PP]]</f>
        <v>0</v>
      </c>
      <c r="M318" s="3">
        <f>E318*RPE[[#This Row],[Durée_Rugby]]</f>
        <v>336</v>
      </c>
      <c r="N318" s="3">
        <f>F318*RPE[[#This Row],[Durée_Match]]</f>
        <v>0</v>
      </c>
      <c r="O318">
        <f t="shared" si="23"/>
        <v>336</v>
      </c>
      <c r="P318">
        <f>_xlfn.ISOWEEKNUM(RPE[[#This Row],[Date]])</f>
        <v>5</v>
      </c>
      <c r="Q318">
        <f>YEAR(RPE[[#This Row],[Date]])</f>
        <v>2024</v>
      </c>
    </row>
    <row r="319" spans="1:17" x14ac:dyDescent="0.2">
      <c r="A319" s="1">
        <v>45321.887627314813</v>
      </c>
      <c r="B319" s="3" t="s">
        <v>193</v>
      </c>
      <c r="C319" s="2">
        <v>45321</v>
      </c>
      <c r="D319" s="3"/>
      <c r="E319" s="3">
        <v>5</v>
      </c>
      <c r="F319" s="3"/>
      <c r="G319" s="3">
        <v>3</v>
      </c>
      <c r="H319" s="3"/>
      <c r="I319" s="3">
        <f t="shared" si="19"/>
        <v>50</v>
      </c>
      <c r="J319" s="67" cm="1">
        <f t="array" ref="J319">INDEX(Durée[], MATCH(VLOOKUP(RPE[[#This Row],[Nom]], Statut[], 2, FALSE), Durée[Groupes], 0), MATCH(TEXT(RPE[[#This Row],[Date]], "jj/mm/aaaa"), TEXT('RPE semaine + match'!$B$108:$FD$108, "jj/mm/aaaa"), 0))</f>
        <v>56</v>
      </c>
      <c r="K319" s="3">
        <v>90</v>
      </c>
      <c r="L319" s="3">
        <f>D319*RPE[[#This Row],[Durée_PP]]</f>
        <v>0</v>
      </c>
      <c r="M319" s="3">
        <f>E319*RPE[[#This Row],[Durée_Rugby]]</f>
        <v>280</v>
      </c>
      <c r="N319" s="3">
        <f>F319*RPE[[#This Row],[Durée_Match]]</f>
        <v>0</v>
      </c>
      <c r="O319">
        <f t="shared" si="23"/>
        <v>280</v>
      </c>
      <c r="P319">
        <f>_xlfn.ISOWEEKNUM(RPE[[#This Row],[Date]])</f>
        <v>5</v>
      </c>
      <c r="Q319">
        <f>YEAR(RPE[[#This Row],[Date]])</f>
        <v>2024</v>
      </c>
    </row>
    <row r="320" spans="1:17" x14ac:dyDescent="0.2">
      <c r="A320" s="1">
        <v>45321.89135416667</v>
      </c>
      <c r="B320" s="3" t="s">
        <v>95</v>
      </c>
      <c r="C320" s="2">
        <v>45321</v>
      </c>
      <c r="D320" s="3"/>
      <c r="E320" s="3">
        <v>5</v>
      </c>
      <c r="F320" s="3"/>
      <c r="G320" s="3">
        <v>2</v>
      </c>
      <c r="H320" s="3"/>
      <c r="I320" s="3">
        <f t="shared" si="19"/>
        <v>50</v>
      </c>
      <c r="J320" s="67" cm="1">
        <f t="array" ref="J320">INDEX(Durée[], MATCH(VLOOKUP(RPE[[#This Row],[Nom]], Statut[], 2, FALSE), Durée[Groupes], 0), MATCH(TEXT(RPE[[#This Row],[Date]], "jj/mm/aaaa"), TEXT('RPE semaine + match'!$B$108:$FD$108, "jj/mm/aaaa"), 0))</f>
        <v>56</v>
      </c>
      <c r="K320" s="3">
        <v>91</v>
      </c>
      <c r="L320" s="3">
        <f>D320*RPE[[#This Row],[Durée_PP]]</f>
        <v>0</v>
      </c>
      <c r="M320" s="3">
        <f>E320*RPE[[#This Row],[Durée_Rugby]]</f>
        <v>280</v>
      </c>
      <c r="N320" s="3">
        <f>F320*RPE[[#This Row],[Durée_Match]]</f>
        <v>0</v>
      </c>
      <c r="O320">
        <f t="shared" si="23"/>
        <v>280</v>
      </c>
      <c r="P320">
        <f>_xlfn.ISOWEEKNUM(RPE[[#This Row],[Date]])</f>
        <v>5</v>
      </c>
      <c r="Q320">
        <f>YEAR(RPE[[#This Row],[Date]])</f>
        <v>2024</v>
      </c>
    </row>
    <row r="321" spans="1:17" x14ac:dyDescent="0.2">
      <c r="A321" s="1">
        <v>45321.893842592595</v>
      </c>
      <c r="B321" s="3" t="s">
        <v>192</v>
      </c>
      <c r="C321" s="2">
        <v>45321</v>
      </c>
      <c r="D321" s="3"/>
      <c r="E321" s="3">
        <v>5</v>
      </c>
      <c r="F321" s="3"/>
      <c r="G321" s="3">
        <v>1</v>
      </c>
      <c r="H321" s="3"/>
      <c r="I321" s="3">
        <f t="shared" si="19"/>
        <v>50</v>
      </c>
      <c r="J321" s="67" cm="1">
        <f t="array" ref="J321">INDEX(Durée[], MATCH(VLOOKUP(RPE[[#This Row],[Nom]], Statut[], 2, FALSE), Durée[Groupes], 0), MATCH(TEXT(RPE[[#This Row],[Date]], "jj/mm/aaaa"), TEXT('RPE semaine + match'!$B$108:$FD$108, "jj/mm/aaaa"), 0))</f>
        <v>53</v>
      </c>
      <c r="K321" s="3">
        <v>92</v>
      </c>
      <c r="L321" s="3">
        <f>D321*RPE[[#This Row],[Durée_PP]]</f>
        <v>0</v>
      </c>
      <c r="M321" s="3">
        <f>E321*RPE[[#This Row],[Durée_Rugby]]</f>
        <v>265</v>
      </c>
      <c r="N321" s="3">
        <f>F321*RPE[[#This Row],[Durée_Match]]</f>
        <v>0</v>
      </c>
      <c r="O321">
        <f t="shared" si="23"/>
        <v>265</v>
      </c>
      <c r="P321">
        <f>_xlfn.ISOWEEKNUM(RPE[[#This Row],[Date]])</f>
        <v>5</v>
      </c>
      <c r="Q321">
        <f>YEAR(RPE[[#This Row],[Date]])</f>
        <v>2024</v>
      </c>
    </row>
    <row r="322" spans="1:17" x14ac:dyDescent="0.2">
      <c r="A322" s="1">
        <v>45321.896678240744</v>
      </c>
      <c r="B322" s="3" t="s">
        <v>167</v>
      </c>
      <c r="C322" s="2">
        <v>45321</v>
      </c>
      <c r="D322" s="3">
        <v>6</v>
      </c>
      <c r="E322" s="3">
        <v>6</v>
      </c>
      <c r="F322" s="3"/>
      <c r="G322" s="3">
        <v>3</v>
      </c>
      <c r="H322" s="3"/>
      <c r="I322" s="3">
        <f t="shared" si="19"/>
        <v>50</v>
      </c>
      <c r="J322" s="67" cm="1">
        <f t="array" ref="J322">INDEX(Durée[], MATCH(VLOOKUP(RPE[[#This Row],[Nom]], Statut[], 2, FALSE), Durée[Groupes], 0), MATCH(TEXT(RPE[[#This Row],[Date]], "jj/mm/aaaa"), TEXT('RPE semaine + match'!$B$108:$FD$108, "jj/mm/aaaa"), 0))</f>
        <v>53</v>
      </c>
      <c r="K322" s="3">
        <v>93</v>
      </c>
      <c r="L322" s="3">
        <f>D322*RPE[[#This Row],[Durée_PP]]</f>
        <v>300</v>
      </c>
      <c r="M322" s="3">
        <f>E322*RPE[[#This Row],[Durée_Rugby]]</f>
        <v>318</v>
      </c>
      <c r="N322" s="3">
        <f>F322*RPE[[#This Row],[Durée_Match]]</f>
        <v>0</v>
      </c>
      <c r="O322">
        <f t="shared" si="23"/>
        <v>618</v>
      </c>
      <c r="P322">
        <f>_xlfn.ISOWEEKNUM(RPE[[#This Row],[Date]])</f>
        <v>5</v>
      </c>
      <c r="Q322">
        <f>YEAR(RPE[[#This Row],[Date]])</f>
        <v>2024</v>
      </c>
    </row>
    <row r="323" spans="1:17" x14ac:dyDescent="0.2">
      <c r="A323" s="1">
        <v>45321.89707175926</v>
      </c>
      <c r="B323" s="3" t="s">
        <v>191</v>
      </c>
      <c r="C323" s="2">
        <v>45321</v>
      </c>
      <c r="D323" s="3"/>
      <c r="E323" s="3">
        <v>6</v>
      </c>
      <c r="F323" s="3"/>
      <c r="G323" s="3">
        <v>3</v>
      </c>
      <c r="H323" s="3"/>
      <c r="I323" s="3">
        <f t="shared" si="19"/>
        <v>50</v>
      </c>
      <c r="J323" s="67" cm="1">
        <f t="array" ref="J323">INDEX(Durée[], MATCH(VLOOKUP(RPE[[#This Row],[Nom]], Statut[], 2, FALSE), Durée[Groupes], 0), MATCH(TEXT(RPE[[#This Row],[Date]], "jj/mm/aaaa"), TEXT('RPE semaine + match'!$B$108:$FD$108, "jj/mm/aaaa"), 0))</f>
        <v>56</v>
      </c>
      <c r="K323" s="3">
        <v>94</v>
      </c>
      <c r="L323" s="3">
        <f>D323*RPE[[#This Row],[Durée_PP]]</f>
        <v>0</v>
      </c>
      <c r="M323" s="3">
        <f>E323*RPE[[#This Row],[Durée_Rugby]]</f>
        <v>336</v>
      </c>
      <c r="N323" s="3">
        <f>F323*RPE[[#This Row],[Durée_Match]]</f>
        <v>0</v>
      </c>
      <c r="O323">
        <f t="shared" si="23"/>
        <v>336</v>
      </c>
      <c r="P323">
        <f>_xlfn.ISOWEEKNUM(RPE[[#This Row],[Date]])</f>
        <v>5</v>
      </c>
      <c r="Q323">
        <f>YEAR(RPE[[#This Row],[Date]])</f>
        <v>2024</v>
      </c>
    </row>
    <row r="324" spans="1:17" x14ac:dyDescent="0.2">
      <c r="A324" s="1">
        <v>45321.897199074076</v>
      </c>
      <c r="B324" s="3" t="s">
        <v>142</v>
      </c>
      <c r="C324" s="2">
        <v>45321</v>
      </c>
      <c r="D324" s="3"/>
      <c r="E324" s="3">
        <v>6</v>
      </c>
      <c r="F324" s="3"/>
      <c r="G324" s="3">
        <v>3</v>
      </c>
      <c r="H324" s="3"/>
      <c r="I324" s="3">
        <f t="shared" si="19"/>
        <v>50</v>
      </c>
      <c r="J324" s="67" cm="1">
        <f t="array" ref="J324">INDEX(Durée[], MATCH(VLOOKUP(RPE[[#This Row],[Nom]], Statut[], 2, FALSE), Durée[Groupes], 0), MATCH(TEXT(RPE[[#This Row],[Date]], "jj/mm/aaaa"), TEXT('RPE semaine + match'!$B$108:$FD$108, "jj/mm/aaaa"), 0))</f>
        <v>56</v>
      </c>
      <c r="K324" s="3">
        <v>95</v>
      </c>
      <c r="L324" s="3">
        <f>D324*RPE[[#This Row],[Durée_PP]]</f>
        <v>0</v>
      </c>
      <c r="M324" s="3">
        <f>E324*RPE[[#This Row],[Durée_Rugby]]</f>
        <v>336</v>
      </c>
      <c r="N324" s="3">
        <f>F324*RPE[[#This Row],[Durée_Match]]</f>
        <v>0</v>
      </c>
      <c r="O324">
        <f t="shared" si="23"/>
        <v>336</v>
      </c>
      <c r="P324">
        <f>_xlfn.ISOWEEKNUM(RPE[[#This Row],[Date]])</f>
        <v>5</v>
      </c>
      <c r="Q324">
        <f>YEAR(RPE[[#This Row],[Date]])</f>
        <v>2024</v>
      </c>
    </row>
    <row r="325" spans="1:17" x14ac:dyDescent="0.2">
      <c r="A325" s="1">
        <v>45321.900266203702</v>
      </c>
      <c r="B325" s="3" t="s">
        <v>414</v>
      </c>
      <c r="C325" s="2">
        <v>45321</v>
      </c>
      <c r="D325" s="3"/>
      <c r="E325" s="3">
        <v>7</v>
      </c>
      <c r="F325" s="3"/>
      <c r="G325" s="3">
        <v>3</v>
      </c>
      <c r="H325" s="3"/>
      <c r="I325" s="3">
        <f t="shared" si="19"/>
        <v>50</v>
      </c>
      <c r="J325" s="67" cm="1">
        <f t="array" ref="J325">INDEX(Durée[], MATCH(VLOOKUP(RPE[[#This Row],[Nom]], Statut[], 2, FALSE), Durée[Groupes], 0), MATCH(TEXT(RPE[[#This Row],[Date]], "jj/mm/aaaa"), TEXT('RPE semaine + match'!$B$108:$FD$108, "jj/mm/aaaa"), 0))</f>
        <v>56</v>
      </c>
      <c r="K325" s="3">
        <v>96</v>
      </c>
      <c r="L325" s="3">
        <f>D325*RPE[[#This Row],[Durée_PP]]</f>
        <v>0</v>
      </c>
      <c r="M325" s="3">
        <f>E325*RPE[[#This Row],[Durée_Rugby]]</f>
        <v>392</v>
      </c>
      <c r="N325" s="3">
        <f>F325*RPE[[#This Row],[Durée_Match]]</f>
        <v>0</v>
      </c>
      <c r="O325">
        <f t="shared" si="23"/>
        <v>392</v>
      </c>
      <c r="P325">
        <f>_xlfn.ISOWEEKNUM(RPE[[#This Row],[Date]])</f>
        <v>5</v>
      </c>
      <c r="Q325">
        <f>YEAR(RPE[[#This Row],[Date]])</f>
        <v>2024</v>
      </c>
    </row>
    <row r="326" spans="1:17" x14ac:dyDescent="0.2">
      <c r="A326" s="1">
        <v>45321.904652777775</v>
      </c>
      <c r="B326" s="3" t="s">
        <v>211</v>
      </c>
      <c r="C326" s="2">
        <v>45321</v>
      </c>
      <c r="D326" s="3">
        <v>4</v>
      </c>
      <c r="E326" s="3">
        <v>5</v>
      </c>
      <c r="F326" s="3"/>
      <c r="G326" s="3">
        <v>2</v>
      </c>
      <c r="H326" s="3"/>
      <c r="I326" s="3">
        <f t="shared" si="19"/>
        <v>50</v>
      </c>
      <c r="J326" s="67" cm="1">
        <f t="array" ref="J326">INDEX(Durée[], MATCH(VLOOKUP(RPE[[#This Row],[Nom]], Statut[], 2, FALSE), Durée[Groupes], 0), MATCH(TEXT(RPE[[#This Row],[Date]], "jj/mm/aaaa"), TEXT('RPE semaine + match'!$B$108:$FD$108, "jj/mm/aaaa"), 0))</f>
        <v>53</v>
      </c>
      <c r="K326" s="3">
        <v>97</v>
      </c>
      <c r="L326" s="3">
        <f>D326*RPE[[#This Row],[Durée_PP]]</f>
        <v>200</v>
      </c>
      <c r="M326" s="3">
        <f>E326*RPE[[#This Row],[Durée_Rugby]]</f>
        <v>265</v>
      </c>
      <c r="N326" s="3">
        <f>F326*RPE[[#This Row],[Durée_Match]]</f>
        <v>0</v>
      </c>
      <c r="O326">
        <f t="shared" si="23"/>
        <v>465</v>
      </c>
      <c r="P326">
        <f>_xlfn.ISOWEEKNUM(RPE[[#This Row],[Date]])</f>
        <v>5</v>
      </c>
      <c r="Q326">
        <f>YEAR(RPE[[#This Row],[Date]])</f>
        <v>2024</v>
      </c>
    </row>
    <row r="327" spans="1:17" x14ac:dyDescent="0.2">
      <c r="A327" s="1">
        <v>45321.928807870368</v>
      </c>
      <c r="B327" s="3" t="s">
        <v>99</v>
      </c>
      <c r="C327" s="2">
        <v>45321</v>
      </c>
      <c r="D327" s="3">
        <v>6</v>
      </c>
      <c r="E327" s="3">
        <v>7</v>
      </c>
      <c r="F327" s="3"/>
      <c r="G327" s="3">
        <v>2</v>
      </c>
      <c r="H327" s="3"/>
      <c r="I327" s="3">
        <f t="shared" si="19"/>
        <v>50</v>
      </c>
      <c r="J327" s="67" cm="1">
        <f t="array" ref="J327">INDEX(Durée[], MATCH(VLOOKUP(RPE[[#This Row],[Nom]], Statut[], 2, FALSE), Durée[Groupes], 0), MATCH(TEXT(RPE[[#This Row],[Date]], "jj/mm/aaaa"), TEXT('RPE semaine + match'!$B$108:$FD$108, "jj/mm/aaaa"), 0))</f>
        <v>56</v>
      </c>
      <c r="K327" s="3">
        <v>98</v>
      </c>
      <c r="L327" s="3">
        <f>D327*RPE[[#This Row],[Durée_PP]]</f>
        <v>300</v>
      </c>
      <c r="M327" s="3">
        <f>E327*RPE[[#This Row],[Durée_Rugby]]</f>
        <v>392</v>
      </c>
      <c r="N327" s="3">
        <f>F327*RPE[[#This Row],[Durée_Match]]</f>
        <v>0</v>
      </c>
      <c r="O327">
        <f t="shared" si="23"/>
        <v>692</v>
      </c>
      <c r="P327">
        <f>_xlfn.ISOWEEKNUM(RPE[[#This Row],[Date]])</f>
        <v>5</v>
      </c>
      <c r="Q327">
        <f>YEAR(RPE[[#This Row],[Date]])</f>
        <v>2024</v>
      </c>
    </row>
    <row r="328" spans="1:17" x14ac:dyDescent="0.2">
      <c r="A328" s="1">
        <v>45321.936469907407</v>
      </c>
      <c r="B328" s="3" t="s">
        <v>243</v>
      </c>
      <c r="C328" s="2">
        <v>45321</v>
      </c>
      <c r="D328" s="3"/>
      <c r="E328" s="3">
        <v>4</v>
      </c>
      <c r="F328" s="3"/>
      <c r="G328" s="3">
        <v>2</v>
      </c>
      <c r="H328" s="3"/>
      <c r="I328" s="3">
        <f t="shared" si="19"/>
        <v>50</v>
      </c>
      <c r="J328" s="67" cm="1">
        <f t="array" ref="J328">INDEX(Durée[], MATCH(VLOOKUP(RPE[[#This Row],[Nom]], Statut[], 2, FALSE), Durée[Groupes], 0), MATCH(TEXT(RPE[[#This Row],[Date]], "jj/mm/aaaa"), TEXT('RPE semaine + match'!$B$108:$FD$108, "jj/mm/aaaa"), 0))</f>
        <v>53</v>
      </c>
      <c r="K328" s="3">
        <v>99</v>
      </c>
      <c r="L328" s="3">
        <f>D328*RPE[[#This Row],[Durée_PP]]</f>
        <v>0</v>
      </c>
      <c r="M328" s="3">
        <f>E328*RPE[[#This Row],[Durée_Rugby]]</f>
        <v>212</v>
      </c>
      <c r="N328" s="3">
        <f>F328*RPE[[#This Row],[Durée_Match]]</f>
        <v>0</v>
      </c>
      <c r="O328">
        <f t="shared" si="23"/>
        <v>212</v>
      </c>
      <c r="P328">
        <f>_xlfn.ISOWEEKNUM(RPE[[#This Row],[Date]])</f>
        <v>5</v>
      </c>
      <c r="Q328">
        <f>YEAR(RPE[[#This Row],[Date]])</f>
        <v>2024</v>
      </c>
    </row>
    <row r="329" spans="1:17" x14ac:dyDescent="0.2">
      <c r="A329" s="1">
        <v>45322.003391203703</v>
      </c>
      <c r="B329" s="3" t="s">
        <v>78</v>
      </c>
      <c r="C329" s="2">
        <v>45321</v>
      </c>
      <c r="D329" s="3">
        <v>4</v>
      </c>
      <c r="E329" s="3">
        <v>5</v>
      </c>
      <c r="F329" s="3">
        <v>9</v>
      </c>
      <c r="G329" s="3">
        <v>3</v>
      </c>
      <c r="H329" s="3"/>
      <c r="I329" s="3">
        <f t="shared" si="19"/>
        <v>50</v>
      </c>
      <c r="J329" s="67" cm="1">
        <f t="array" ref="J329">INDEX(Durée[], MATCH(VLOOKUP(RPE[[#This Row],[Nom]], Statut[], 2, FALSE), Durée[Groupes], 0), MATCH(TEXT(RPE[[#This Row],[Date]], "jj/mm/aaaa"), TEXT('RPE semaine + match'!$B$108:$FD$108, "jj/mm/aaaa"), 0))</f>
        <v>56</v>
      </c>
      <c r="K329" s="3">
        <v>100</v>
      </c>
      <c r="L329" s="3">
        <f>D329*RPE[[#This Row],[Durée_PP]]</f>
        <v>200</v>
      </c>
      <c r="M329" s="3">
        <f>E329*RPE[[#This Row],[Durée_Rugby]]</f>
        <v>280</v>
      </c>
      <c r="N329" s="3">
        <f>F329*RPE[[#This Row],[Durée_Match]]</f>
        <v>900</v>
      </c>
      <c r="O329">
        <f t="shared" si="23"/>
        <v>480</v>
      </c>
      <c r="P329">
        <f>_xlfn.ISOWEEKNUM(RPE[[#This Row],[Date]])</f>
        <v>5</v>
      </c>
      <c r="Q329">
        <f>YEAR(RPE[[#This Row],[Date]])</f>
        <v>2024</v>
      </c>
    </row>
    <row r="330" spans="1:17" x14ac:dyDescent="0.2">
      <c r="A330" s="1">
        <v>45322.356493055559</v>
      </c>
      <c r="B330" s="3" t="s">
        <v>109</v>
      </c>
      <c r="C330" s="2">
        <v>45321</v>
      </c>
      <c r="D330" s="3">
        <v>4</v>
      </c>
      <c r="E330" s="3">
        <v>4</v>
      </c>
      <c r="F330" s="3">
        <v>5</v>
      </c>
      <c r="G330" s="3">
        <v>3</v>
      </c>
      <c r="H330" s="3"/>
      <c r="I330" s="3">
        <f t="shared" si="19"/>
        <v>50</v>
      </c>
      <c r="J330" s="67" cm="1">
        <f t="array" ref="J330">INDEX(Durée[], MATCH(VLOOKUP(RPE[[#This Row],[Nom]], Statut[], 2, FALSE), Durée[Groupes], 0), MATCH(TEXT(RPE[[#This Row],[Date]], "jj/mm/aaaa"), TEXT('RPE semaine + match'!$B$108:$FD$108, "jj/mm/aaaa"), 0))</f>
        <v>56</v>
      </c>
      <c r="K330" s="3">
        <v>101</v>
      </c>
      <c r="L330" s="3">
        <f>D330*RPE[[#This Row],[Durée_PP]]</f>
        <v>200</v>
      </c>
      <c r="M330" s="3">
        <f>E330*RPE[[#This Row],[Durée_Rugby]]</f>
        <v>224</v>
      </c>
      <c r="N330" s="3">
        <f>F330*RPE[[#This Row],[Durée_Match]]</f>
        <v>505</v>
      </c>
      <c r="O330">
        <f t="shared" si="23"/>
        <v>424</v>
      </c>
      <c r="P330">
        <f>_xlfn.ISOWEEKNUM(RPE[[#This Row],[Date]])</f>
        <v>5</v>
      </c>
      <c r="Q330">
        <f>YEAR(RPE[[#This Row],[Date]])</f>
        <v>2024</v>
      </c>
    </row>
    <row r="331" spans="1:17" x14ac:dyDescent="0.2">
      <c r="A331" s="1">
        <v>45322.574872685182</v>
      </c>
      <c r="B331" s="3" t="s">
        <v>414</v>
      </c>
      <c r="C331" s="2">
        <v>45322</v>
      </c>
      <c r="D331" s="3">
        <v>9</v>
      </c>
      <c r="E331" s="3"/>
      <c r="F331" s="3"/>
      <c r="G331" s="3">
        <v>3</v>
      </c>
      <c r="H331" s="3" t="s">
        <v>719</v>
      </c>
      <c r="I331" s="3">
        <f t="shared" si="19"/>
        <v>50</v>
      </c>
      <c r="J331" s="67" cm="1">
        <f t="array" ref="J331">INDEX(Durée[], MATCH(VLOOKUP(RPE[[#This Row],[Nom]], Statut[], 2, FALSE), Durée[Groupes], 0), MATCH(TEXT(RPE[[#This Row],[Date]], "jj/mm/aaaa"), TEXT('RPE semaine + match'!$B$108:$FD$108, "jj/mm/aaaa"), 0))</f>
        <v>55</v>
      </c>
      <c r="K331" s="3">
        <v>102</v>
      </c>
      <c r="L331" s="3">
        <f>D331*RPE[[#This Row],[Durée_PP]]</f>
        <v>450</v>
      </c>
      <c r="M331" s="3">
        <f>E331*RPE[[#This Row],[Durée_Rugby]]</f>
        <v>0</v>
      </c>
      <c r="N331" s="3">
        <f>F331*RPE[[#This Row],[Durée_Match]]</f>
        <v>0</v>
      </c>
      <c r="O331">
        <f t="shared" si="23"/>
        <v>450</v>
      </c>
      <c r="P331">
        <f>_xlfn.ISOWEEKNUM(RPE[[#This Row],[Date]])</f>
        <v>5</v>
      </c>
      <c r="Q331">
        <f>YEAR(RPE[[#This Row],[Date]])</f>
        <v>2024</v>
      </c>
    </row>
    <row r="332" spans="1:17" x14ac:dyDescent="0.2">
      <c r="A332" s="1">
        <v>45322.692824074074</v>
      </c>
      <c r="B332" s="3" t="s">
        <v>496</v>
      </c>
      <c r="C332" s="2">
        <v>45322</v>
      </c>
      <c r="D332" s="3">
        <v>4</v>
      </c>
      <c r="E332" s="3"/>
      <c r="F332" s="3"/>
      <c r="G332" s="3">
        <v>3</v>
      </c>
      <c r="H332" s="3"/>
      <c r="I332" s="3">
        <f t="shared" si="19"/>
        <v>50</v>
      </c>
      <c r="J332" s="67" cm="1">
        <f t="array" ref="J332">INDEX(Durée[], MATCH(VLOOKUP(RPE[[#This Row],[Nom]], Statut[], 2, FALSE), Durée[Groupes], 0), MATCH(TEXT(RPE[[#This Row],[Date]], "jj/mm/aaaa"), TEXT('RPE semaine + match'!$B$108:$FD$108, "jj/mm/aaaa"), 0))</f>
        <v>43</v>
      </c>
      <c r="K332" s="3">
        <v>103</v>
      </c>
      <c r="L332" s="3">
        <f>D332*RPE[[#This Row],[Durée_PP]]</f>
        <v>200</v>
      </c>
      <c r="M332" s="3">
        <f>E332*RPE[[#This Row],[Durée_Rugby]]</f>
        <v>0</v>
      </c>
      <c r="N332" s="3">
        <f>F332*RPE[[#This Row],[Durée_Match]]</f>
        <v>0</v>
      </c>
      <c r="O332">
        <f t="shared" si="23"/>
        <v>200</v>
      </c>
      <c r="P332">
        <f>_xlfn.ISOWEEKNUM(RPE[[#This Row],[Date]])</f>
        <v>5</v>
      </c>
      <c r="Q332">
        <f>YEAR(RPE[[#This Row],[Date]])</f>
        <v>2024</v>
      </c>
    </row>
    <row r="333" spans="1:17" x14ac:dyDescent="0.2">
      <c r="A333" s="1">
        <v>45322.694733796299</v>
      </c>
      <c r="B333" s="3" t="s">
        <v>142</v>
      </c>
      <c r="C333" s="2">
        <v>45322</v>
      </c>
      <c r="D333" s="3">
        <v>8</v>
      </c>
      <c r="E333" s="3"/>
      <c r="F333" s="3"/>
      <c r="G333" s="3">
        <v>3</v>
      </c>
      <c r="H333" s="3"/>
      <c r="I333" s="3">
        <f t="shared" si="19"/>
        <v>50</v>
      </c>
      <c r="J333" s="67" cm="1">
        <f t="array" ref="J333">INDEX(Durée[], MATCH(VLOOKUP(RPE[[#This Row],[Nom]], Statut[], 2, FALSE), Durée[Groupes], 0), MATCH(TEXT(RPE[[#This Row],[Date]], "jj/mm/aaaa"), TEXT('RPE semaine + match'!$B$108:$FD$108, "jj/mm/aaaa"), 0))</f>
        <v>55</v>
      </c>
      <c r="K333" s="3">
        <v>104</v>
      </c>
      <c r="L333" s="3">
        <f>D333*RPE[[#This Row],[Durée_PP]]</f>
        <v>400</v>
      </c>
      <c r="M333" s="3">
        <f>E333*RPE[[#This Row],[Durée_Rugby]]</f>
        <v>0</v>
      </c>
      <c r="N333" s="3">
        <f>F333*RPE[[#This Row],[Durée_Match]]</f>
        <v>0</v>
      </c>
      <c r="O333">
        <f t="shared" si="23"/>
        <v>400</v>
      </c>
      <c r="P333">
        <f>_xlfn.ISOWEEKNUM(RPE[[#This Row],[Date]])</f>
        <v>5</v>
      </c>
      <c r="Q333">
        <f>YEAR(RPE[[#This Row],[Date]])</f>
        <v>2024</v>
      </c>
    </row>
    <row r="334" spans="1:17" x14ac:dyDescent="0.2">
      <c r="A334" s="1">
        <v>45322.709039351852</v>
      </c>
      <c r="B334" s="3" t="s">
        <v>135</v>
      </c>
      <c r="C334" s="2">
        <v>45321</v>
      </c>
      <c r="D334" s="3">
        <v>7</v>
      </c>
      <c r="E334" s="3">
        <v>7</v>
      </c>
      <c r="F334" s="3"/>
      <c r="G334" s="3">
        <v>2</v>
      </c>
      <c r="H334" s="3"/>
      <c r="I334" s="3">
        <f t="shared" si="19"/>
        <v>50</v>
      </c>
      <c r="J334" s="67" cm="1">
        <f t="array" ref="J334">INDEX(Durée[], MATCH(VLOOKUP(RPE[[#This Row],[Nom]], Statut[], 2, FALSE), Durée[Groupes], 0), MATCH(TEXT(RPE[[#This Row],[Date]], "jj/mm/aaaa"), TEXT('RPE semaine + match'!$B$108:$FD$108, "jj/mm/aaaa"), 0))</f>
        <v>53</v>
      </c>
      <c r="K334" s="3">
        <v>105</v>
      </c>
      <c r="L334" s="3">
        <f>D334*RPE[[#This Row],[Durée_PP]]</f>
        <v>350</v>
      </c>
      <c r="M334" s="3">
        <f>E334*RPE[[#This Row],[Durée_Rugby]]</f>
        <v>371</v>
      </c>
      <c r="N334" s="3">
        <f>F334*RPE[[#This Row],[Durée_Match]]</f>
        <v>0</v>
      </c>
      <c r="O334">
        <f t="shared" si="23"/>
        <v>721</v>
      </c>
      <c r="P334">
        <f>_xlfn.ISOWEEKNUM(RPE[[#This Row],[Date]])</f>
        <v>5</v>
      </c>
      <c r="Q334">
        <f>YEAR(RPE[[#This Row],[Date]])</f>
        <v>2024</v>
      </c>
    </row>
    <row r="335" spans="1:17" x14ac:dyDescent="0.2">
      <c r="A335" s="1">
        <v>45322.796111111114</v>
      </c>
      <c r="B335" s="3" t="s">
        <v>112</v>
      </c>
      <c r="C335" s="2">
        <v>45322</v>
      </c>
      <c r="D335" s="3">
        <v>7</v>
      </c>
      <c r="E335" s="3"/>
      <c r="F335" s="3"/>
      <c r="G335" s="3">
        <v>3</v>
      </c>
      <c r="H335" s="3"/>
      <c r="I335" s="3">
        <f t="shared" si="19"/>
        <v>50</v>
      </c>
      <c r="J335" s="67" cm="1">
        <f t="array" ref="J335">INDEX(Durée[], MATCH(VLOOKUP(RPE[[#This Row],[Nom]], Statut[], 2, FALSE), Durée[Groupes], 0), MATCH(TEXT(RPE[[#This Row],[Date]], "jj/mm/aaaa"), TEXT('RPE semaine + match'!$B$108:$FD$108, "jj/mm/aaaa"), 0))</f>
        <v>43</v>
      </c>
      <c r="K335" s="3">
        <v>106</v>
      </c>
      <c r="L335" s="3">
        <f>D335*RPE[[#This Row],[Durée_PP]]</f>
        <v>350</v>
      </c>
      <c r="M335" s="3">
        <f>E335*RPE[[#This Row],[Durée_Rugby]]</f>
        <v>0</v>
      </c>
      <c r="N335" s="3">
        <f>F335*RPE[[#This Row],[Durée_Match]]</f>
        <v>0</v>
      </c>
      <c r="O335">
        <f t="shared" si="23"/>
        <v>350</v>
      </c>
      <c r="P335">
        <f>_xlfn.ISOWEEKNUM(RPE[[#This Row],[Date]])</f>
        <v>5</v>
      </c>
      <c r="Q335">
        <f>YEAR(RPE[[#This Row],[Date]])</f>
        <v>2024</v>
      </c>
    </row>
    <row r="336" spans="1:17" x14ac:dyDescent="0.2">
      <c r="A336" s="1">
        <v>45322.798877314817</v>
      </c>
      <c r="B336" s="3" t="s">
        <v>230</v>
      </c>
      <c r="C336" s="2">
        <v>45322</v>
      </c>
      <c r="D336" s="3">
        <v>6</v>
      </c>
      <c r="E336" s="3"/>
      <c r="F336" s="3"/>
      <c r="G336" s="3">
        <v>3</v>
      </c>
      <c r="H336" s="3"/>
      <c r="I336" s="3">
        <f t="shared" si="19"/>
        <v>50</v>
      </c>
      <c r="J336" s="67" cm="1">
        <f t="array" ref="J336">INDEX(Durée[], MATCH(VLOOKUP(RPE[[#This Row],[Nom]], Statut[], 2, FALSE), Durée[Groupes], 0), MATCH(TEXT(RPE[[#This Row],[Date]], "jj/mm/aaaa"), TEXT('RPE semaine + match'!$B$108:$FD$108, "jj/mm/aaaa"), 0))</f>
        <v>55</v>
      </c>
      <c r="K336" s="3">
        <v>107</v>
      </c>
      <c r="L336" s="3">
        <f>D336*RPE[[#This Row],[Durée_PP]]</f>
        <v>300</v>
      </c>
      <c r="M336" s="3">
        <f>E336*RPE[[#This Row],[Durée_Rugby]]</f>
        <v>0</v>
      </c>
      <c r="N336" s="3">
        <f>F336*RPE[[#This Row],[Durée_Match]]</f>
        <v>0</v>
      </c>
      <c r="O336">
        <f t="shared" si="23"/>
        <v>300</v>
      </c>
      <c r="P336">
        <f>_xlfn.ISOWEEKNUM(RPE[[#This Row],[Date]])</f>
        <v>5</v>
      </c>
      <c r="Q336">
        <f>YEAR(RPE[[#This Row],[Date]])</f>
        <v>2024</v>
      </c>
    </row>
    <row r="337" spans="1:17" x14ac:dyDescent="0.2">
      <c r="A337" s="1">
        <v>45322.800949074073</v>
      </c>
      <c r="B337" s="3" t="s">
        <v>86</v>
      </c>
      <c r="C337" s="2">
        <v>45322</v>
      </c>
      <c r="D337" s="3">
        <v>7</v>
      </c>
      <c r="E337" s="3"/>
      <c r="F337" s="3"/>
      <c r="G337" s="3">
        <v>3</v>
      </c>
      <c r="H337" s="3"/>
      <c r="I337" s="3">
        <f t="shared" si="19"/>
        <v>50</v>
      </c>
      <c r="J337" s="67" cm="1">
        <f t="array" ref="J337">INDEX(Durée[], MATCH(VLOOKUP(RPE[[#This Row],[Nom]], Statut[], 2, FALSE), Durée[Groupes], 0), MATCH(TEXT(RPE[[#This Row],[Date]], "jj/mm/aaaa"), TEXT('RPE semaine + match'!$B$108:$FD$108, "jj/mm/aaaa"), 0))</f>
        <v>55</v>
      </c>
      <c r="K337" s="3">
        <v>108</v>
      </c>
      <c r="L337" s="3">
        <f>D337*RPE[[#This Row],[Durée_PP]]</f>
        <v>350</v>
      </c>
      <c r="M337" s="3">
        <f>E337*RPE[[#This Row],[Durée_Rugby]]</f>
        <v>0</v>
      </c>
      <c r="N337" s="3">
        <f>F337*RPE[[#This Row],[Durée_Match]]</f>
        <v>0</v>
      </c>
      <c r="O337">
        <f t="shared" si="23"/>
        <v>350</v>
      </c>
      <c r="P337">
        <f>_xlfn.ISOWEEKNUM(RPE[[#This Row],[Date]])</f>
        <v>5</v>
      </c>
      <c r="Q337">
        <f>YEAR(RPE[[#This Row],[Date]])</f>
        <v>2024</v>
      </c>
    </row>
    <row r="338" spans="1:17" x14ac:dyDescent="0.2">
      <c r="A338" s="1">
        <v>45322.883703703701</v>
      </c>
      <c r="B338" s="3" t="s">
        <v>106</v>
      </c>
      <c r="C338" s="2">
        <v>45322</v>
      </c>
      <c r="D338" s="3">
        <v>4</v>
      </c>
      <c r="E338" s="3">
        <v>6</v>
      </c>
      <c r="F338" s="3"/>
      <c r="G338" s="3">
        <v>2</v>
      </c>
      <c r="H338" s="3"/>
      <c r="I338" s="3">
        <f t="shared" si="19"/>
        <v>50</v>
      </c>
      <c r="J338" s="67" cm="1">
        <f t="array" ref="J338">INDEX(Durée[], MATCH(VLOOKUP(RPE[[#This Row],[Nom]], Statut[], 2, FALSE), Durée[Groupes], 0), MATCH(TEXT(RPE[[#This Row],[Date]], "jj/mm/aaaa"), TEXT('RPE semaine + match'!$B$108:$FD$108, "jj/mm/aaaa"), 0))</f>
        <v>55</v>
      </c>
      <c r="K338" s="3">
        <v>109</v>
      </c>
      <c r="L338" s="3">
        <f>D338*RPE[[#This Row],[Durée_PP]]</f>
        <v>200</v>
      </c>
      <c r="M338" s="3">
        <f>E338*RPE[[#This Row],[Durée_Rugby]]</f>
        <v>330</v>
      </c>
      <c r="N338" s="3">
        <f>F338*RPE[[#This Row],[Durée_Match]]</f>
        <v>0</v>
      </c>
      <c r="O338">
        <f t="shared" si="23"/>
        <v>530</v>
      </c>
      <c r="P338">
        <f>_xlfn.ISOWEEKNUM(RPE[[#This Row],[Date]])</f>
        <v>5</v>
      </c>
      <c r="Q338">
        <f>YEAR(RPE[[#This Row],[Date]])</f>
        <v>2024</v>
      </c>
    </row>
    <row r="339" spans="1:17" x14ac:dyDescent="0.2">
      <c r="A339" s="1">
        <v>45322.885775462964</v>
      </c>
      <c r="B339" s="3" t="s">
        <v>191</v>
      </c>
      <c r="C339" s="2">
        <v>45322</v>
      </c>
      <c r="D339" s="3"/>
      <c r="E339" s="3">
        <v>6</v>
      </c>
      <c r="F339" s="3"/>
      <c r="G339" s="3">
        <v>3</v>
      </c>
      <c r="H339" s="3"/>
      <c r="I339" s="3">
        <f t="shared" si="19"/>
        <v>50</v>
      </c>
      <c r="J339" s="67" cm="1">
        <f t="array" ref="J339">INDEX(Durée[], MATCH(VLOOKUP(RPE[[#This Row],[Nom]], Statut[], 2, FALSE), Durée[Groupes], 0), MATCH(TEXT(RPE[[#This Row],[Date]], "jj/mm/aaaa"), TEXT('RPE semaine + match'!$B$108:$FD$108, "jj/mm/aaaa"), 0))</f>
        <v>55</v>
      </c>
      <c r="K339" s="3">
        <v>110</v>
      </c>
      <c r="L339" s="3">
        <f>D339*RPE[[#This Row],[Durée_PP]]</f>
        <v>0</v>
      </c>
      <c r="M339" s="3">
        <f>E339*RPE[[#This Row],[Durée_Rugby]]</f>
        <v>330</v>
      </c>
      <c r="N339" s="3">
        <f>F339*RPE[[#This Row],[Durée_Match]]</f>
        <v>0</v>
      </c>
      <c r="O339">
        <f t="shared" si="23"/>
        <v>330</v>
      </c>
      <c r="P339">
        <f>_xlfn.ISOWEEKNUM(RPE[[#This Row],[Date]])</f>
        <v>5</v>
      </c>
      <c r="Q339">
        <f>YEAR(RPE[[#This Row],[Date]])</f>
        <v>2024</v>
      </c>
    </row>
    <row r="340" spans="1:17" x14ac:dyDescent="0.2">
      <c r="A340" s="1">
        <v>45322.898611111108</v>
      </c>
      <c r="B340" s="3" t="s">
        <v>142</v>
      </c>
      <c r="C340" s="2">
        <v>45322</v>
      </c>
      <c r="D340" s="3"/>
      <c r="E340" s="3">
        <v>6</v>
      </c>
      <c r="F340" s="3"/>
      <c r="G340" s="3">
        <v>3</v>
      </c>
      <c r="H340" s="3"/>
      <c r="I340" s="3">
        <f t="shared" si="19"/>
        <v>50</v>
      </c>
      <c r="J340" s="67" cm="1">
        <f t="array" ref="J340">INDEX(Durée[], MATCH(VLOOKUP(RPE[[#This Row],[Nom]], Statut[], 2, FALSE), Durée[Groupes], 0), MATCH(TEXT(RPE[[#This Row],[Date]], "jj/mm/aaaa"), TEXT('RPE semaine + match'!$B$108:$FD$108, "jj/mm/aaaa"), 0))</f>
        <v>55</v>
      </c>
      <c r="K340" s="3">
        <v>111</v>
      </c>
      <c r="L340" s="3">
        <f>D340*RPE[[#This Row],[Durée_PP]]</f>
        <v>0</v>
      </c>
      <c r="M340" s="3">
        <f>E340*RPE[[#This Row],[Durée_Rugby]]</f>
        <v>330</v>
      </c>
      <c r="N340" s="3">
        <f>F340*RPE[[#This Row],[Durée_Match]]</f>
        <v>0</v>
      </c>
      <c r="O340">
        <f t="shared" si="23"/>
        <v>330</v>
      </c>
      <c r="P340">
        <f>_xlfn.ISOWEEKNUM(RPE[[#This Row],[Date]])</f>
        <v>5</v>
      </c>
      <c r="Q340">
        <f>YEAR(RPE[[#This Row],[Date]])</f>
        <v>2024</v>
      </c>
    </row>
    <row r="341" spans="1:17" x14ac:dyDescent="0.2">
      <c r="A341" s="1">
        <v>45322.906388888892</v>
      </c>
      <c r="B341" s="3" t="s">
        <v>230</v>
      </c>
      <c r="C341" s="2">
        <v>45322</v>
      </c>
      <c r="D341" s="3"/>
      <c r="E341" s="3">
        <v>6</v>
      </c>
      <c r="F341" s="3"/>
      <c r="G341" s="3">
        <v>3</v>
      </c>
      <c r="H341" s="3"/>
      <c r="I341" s="3">
        <f t="shared" si="19"/>
        <v>50</v>
      </c>
      <c r="J341" s="67" cm="1">
        <f t="array" ref="J341">INDEX(Durée[], MATCH(VLOOKUP(RPE[[#This Row],[Nom]], Statut[], 2, FALSE), Durée[Groupes], 0), MATCH(TEXT(RPE[[#This Row],[Date]], "jj/mm/aaaa"), TEXT('RPE semaine + match'!$B$108:$FD$108, "jj/mm/aaaa"), 0))</f>
        <v>55</v>
      </c>
      <c r="K341" s="3">
        <v>112</v>
      </c>
      <c r="L341" s="3">
        <f>D341*RPE[[#This Row],[Durée_PP]]</f>
        <v>0</v>
      </c>
      <c r="M341" s="3">
        <f>E341*RPE[[#This Row],[Durée_Rugby]]</f>
        <v>330</v>
      </c>
      <c r="N341" s="3">
        <f>F341*RPE[[#This Row],[Durée_Match]]</f>
        <v>0</v>
      </c>
      <c r="O341">
        <f t="shared" si="23"/>
        <v>330</v>
      </c>
      <c r="P341">
        <f>_xlfn.ISOWEEKNUM(RPE[[#This Row],[Date]])</f>
        <v>5</v>
      </c>
      <c r="Q341">
        <f>YEAR(RPE[[#This Row],[Date]])</f>
        <v>2024</v>
      </c>
    </row>
    <row r="342" spans="1:17" x14ac:dyDescent="0.2">
      <c r="A342" s="1">
        <v>45322.923182870371</v>
      </c>
      <c r="B342" s="3" t="s">
        <v>135</v>
      </c>
      <c r="C342" s="2">
        <v>45322</v>
      </c>
      <c r="D342" s="3">
        <v>7</v>
      </c>
      <c r="E342" s="3">
        <v>7</v>
      </c>
      <c r="F342" s="3"/>
      <c r="G342" s="3">
        <v>2</v>
      </c>
      <c r="H342" s="3"/>
      <c r="I342" s="3">
        <f t="shared" si="19"/>
        <v>50</v>
      </c>
      <c r="J342" s="67" cm="1">
        <f t="array" ref="J342">INDEX(Durée[], MATCH(VLOOKUP(RPE[[#This Row],[Nom]], Statut[], 2, FALSE), Durée[Groupes], 0), MATCH(TEXT(RPE[[#This Row],[Date]], "jj/mm/aaaa"), TEXT('RPE semaine + match'!$B$108:$FD$108, "jj/mm/aaaa"), 0))</f>
        <v>43</v>
      </c>
      <c r="K342" s="3">
        <v>113</v>
      </c>
      <c r="L342" s="3">
        <f>D342*RPE[[#This Row],[Durée_PP]]</f>
        <v>350</v>
      </c>
      <c r="M342" s="3">
        <f>E342*RPE[[#This Row],[Durée_Rugby]]</f>
        <v>301</v>
      </c>
      <c r="N342" s="3">
        <f>F342*RPE[[#This Row],[Durée_Match]]</f>
        <v>0</v>
      </c>
      <c r="O342">
        <f t="shared" si="23"/>
        <v>651</v>
      </c>
      <c r="P342">
        <f>_xlfn.ISOWEEKNUM(RPE[[#This Row],[Date]])</f>
        <v>5</v>
      </c>
      <c r="Q342">
        <f>YEAR(RPE[[#This Row],[Date]])</f>
        <v>2024</v>
      </c>
    </row>
    <row r="343" spans="1:17" x14ac:dyDescent="0.2">
      <c r="A343" s="1">
        <v>45322.961018518516</v>
      </c>
      <c r="B343" s="3" t="s">
        <v>78</v>
      </c>
      <c r="C343" s="2">
        <v>45322</v>
      </c>
      <c r="D343" s="3">
        <v>5</v>
      </c>
      <c r="E343" s="3">
        <v>6</v>
      </c>
      <c r="F343" s="3"/>
      <c r="G343" s="3">
        <v>3</v>
      </c>
      <c r="H343" s="3" t="s">
        <v>720</v>
      </c>
      <c r="I343" s="3">
        <f t="shared" si="19"/>
        <v>50</v>
      </c>
      <c r="J343" s="67" cm="1">
        <f t="array" ref="J343">INDEX(Durée[], MATCH(VLOOKUP(RPE[[#This Row],[Nom]], Statut[], 2, FALSE), Durée[Groupes], 0), MATCH(TEXT(RPE[[#This Row],[Date]], "jj/mm/aaaa"), TEXT('RPE semaine + match'!$B$108:$FD$108, "jj/mm/aaaa"), 0))</f>
        <v>55</v>
      </c>
      <c r="K343" s="3">
        <v>114</v>
      </c>
      <c r="L343" s="3">
        <f>D343*RPE[[#This Row],[Durée_PP]]</f>
        <v>250</v>
      </c>
      <c r="M343" s="3">
        <f>E343*RPE[[#This Row],[Durée_Rugby]]</f>
        <v>330</v>
      </c>
      <c r="N343" s="3">
        <f>F343*RPE[[#This Row],[Durée_Match]]</f>
        <v>0</v>
      </c>
      <c r="O343">
        <f t="shared" si="23"/>
        <v>580</v>
      </c>
      <c r="P343">
        <f>_xlfn.ISOWEEKNUM(RPE[[#This Row],[Date]])</f>
        <v>5</v>
      </c>
      <c r="Q343">
        <f>YEAR(RPE[[#This Row],[Date]])</f>
        <v>2024</v>
      </c>
    </row>
    <row r="344" spans="1:17" x14ac:dyDescent="0.2">
      <c r="A344" s="1">
        <v>45324.865555555552</v>
      </c>
      <c r="B344" s="3" t="s">
        <v>142</v>
      </c>
      <c r="C344" s="2">
        <v>45324</v>
      </c>
      <c r="D344" s="3">
        <v>5</v>
      </c>
      <c r="E344" s="3">
        <v>4</v>
      </c>
      <c r="F344" s="3"/>
      <c r="G344" s="3">
        <v>3</v>
      </c>
      <c r="H344" s="3"/>
      <c r="I344" s="3">
        <v>40</v>
      </c>
      <c r="J344" s="67" cm="1">
        <f t="array" ref="J344">INDEX(Durée[], MATCH(VLOOKUP(RPE[[#This Row],[Nom]], Statut[], 2, FALSE), Durée[Groupes], 0), MATCH(TEXT(RPE[[#This Row],[Date]], "jj/mm/aaaa"), TEXT('RPE semaine + match'!$B$108:$FD$108, "jj/mm/aaaa"), 0))</f>
        <v>90</v>
      </c>
      <c r="K344" s="3">
        <v>115</v>
      </c>
      <c r="L344" s="3">
        <f>D344*RPE[[#This Row],[Durée_PP]]</f>
        <v>200</v>
      </c>
      <c r="M344" s="3">
        <f>E344*RPE[[#This Row],[Durée_Rugby]]</f>
        <v>360</v>
      </c>
      <c r="N344" s="3">
        <f>F344*RPE[[#This Row],[Durée_Match]]</f>
        <v>0</v>
      </c>
      <c r="O344">
        <f t="shared" si="23"/>
        <v>560</v>
      </c>
      <c r="P344">
        <f>_xlfn.ISOWEEKNUM(RPE[[#This Row],[Date]])</f>
        <v>5</v>
      </c>
      <c r="Q344">
        <f>YEAR(RPE[[#This Row],[Date]])</f>
        <v>2024</v>
      </c>
    </row>
    <row r="345" spans="1:17" x14ac:dyDescent="0.2">
      <c r="A345" s="1">
        <v>45324.87096064815</v>
      </c>
      <c r="B345" s="3" t="s">
        <v>193</v>
      </c>
      <c r="C345" s="2">
        <v>45324</v>
      </c>
      <c r="D345" s="3"/>
      <c r="E345" s="3">
        <v>3</v>
      </c>
      <c r="F345" s="3"/>
      <c r="G345" s="3">
        <v>3</v>
      </c>
      <c r="H345" s="3"/>
      <c r="I345" s="3">
        <f t="shared" si="19"/>
        <v>40</v>
      </c>
      <c r="J345" s="67" cm="1">
        <f t="array" ref="J345">INDEX(Durée[], MATCH(VLOOKUP(RPE[[#This Row],[Nom]], Statut[], 2, FALSE), Durée[Groupes], 0), MATCH(TEXT(RPE[[#This Row],[Date]], "jj/mm/aaaa"), TEXT('RPE semaine + match'!$B$108:$FD$108, "jj/mm/aaaa"), 0))</f>
        <v>90</v>
      </c>
      <c r="K345" s="3">
        <v>116</v>
      </c>
      <c r="L345" s="3">
        <f>D345*RPE[[#This Row],[Durée_PP]]</f>
        <v>0</v>
      </c>
      <c r="M345" s="3">
        <f>E345*RPE[[#This Row],[Durée_Rugby]]</f>
        <v>270</v>
      </c>
      <c r="N345" s="3">
        <f>F345*RPE[[#This Row],[Durée_Match]]</f>
        <v>0</v>
      </c>
      <c r="O345">
        <f t="shared" si="23"/>
        <v>270</v>
      </c>
      <c r="P345">
        <f>_xlfn.ISOWEEKNUM(RPE[[#This Row],[Date]])</f>
        <v>5</v>
      </c>
      <c r="Q345">
        <f>YEAR(RPE[[#This Row],[Date]])</f>
        <v>2024</v>
      </c>
    </row>
    <row r="346" spans="1:17" x14ac:dyDescent="0.2">
      <c r="A346" s="1">
        <v>45324.872407407405</v>
      </c>
      <c r="B346" s="3" t="s">
        <v>414</v>
      </c>
      <c r="C346" s="2">
        <v>45324</v>
      </c>
      <c r="D346" s="3">
        <v>6</v>
      </c>
      <c r="E346" s="3">
        <v>5</v>
      </c>
      <c r="F346" s="3"/>
      <c r="G346" s="3">
        <v>3</v>
      </c>
      <c r="H346" s="3"/>
      <c r="I346" s="3">
        <f t="shared" si="19"/>
        <v>40</v>
      </c>
      <c r="J346" s="67" cm="1">
        <f t="array" ref="J346">INDEX(Durée[], MATCH(VLOOKUP(RPE[[#This Row],[Nom]], Statut[], 2, FALSE), Durée[Groupes], 0), MATCH(TEXT(RPE[[#This Row],[Date]], "jj/mm/aaaa"), TEXT('RPE semaine + match'!$B$108:$FD$108, "jj/mm/aaaa"), 0))</f>
        <v>90</v>
      </c>
      <c r="K346" s="3">
        <v>117</v>
      </c>
      <c r="L346" s="3">
        <f>D346*RPE[[#This Row],[Durée_PP]]</f>
        <v>240</v>
      </c>
      <c r="M346" s="3">
        <f>E346*RPE[[#This Row],[Durée_Rugby]]</f>
        <v>450</v>
      </c>
      <c r="N346" s="3">
        <f>F346*RPE[[#This Row],[Durée_Match]]</f>
        <v>0</v>
      </c>
      <c r="O346">
        <f t="shared" si="23"/>
        <v>690</v>
      </c>
      <c r="P346">
        <f>_xlfn.ISOWEEKNUM(RPE[[#This Row],[Date]])</f>
        <v>5</v>
      </c>
      <c r="Q346">
        <f>YEAR(RPE[[#This Row],[Date]])</f>
        <v>2024</v>
      </c>
    </row>
    <row r="347" spans="1:17" x14ac:dyDescent="0.2">
      <c r="A347" s="1">
        <v>45324.873032407406</v>
      </c>
      <c r="B347" s="3" t="s">
        <v>106</v>
      </c>
      <c r="C347" s="2">
        <v>45324</v>
      </c>
      <c r="D347" s="3">
        <v>4</v>
      </c>
      <c r="E347" s="3">
        <v>4</v>
      </c>
      <c r="F347" s="3"/>
      <c r="G347" s="3">
        <v>3</v>
      </c>
      <c r="H347" s="3"/>
      <c r="I347" s="3">
        <f t="shared" si="19"/>
        <v>40</v>
      </c>
      <c r="J347" s="67">
        <v>100</v>
      </c>
      <c r="K347" s="3">
        <v>118</v>
      </c>
      <c r="L347" s="3">
        <f>D347*RPE[[#This Row],[Durée_PP]]</f>
        <v>160</v>
      </c>
      <c r="M347" s="3">
        <f>E347*RPE[[#This Row],[Durée_Rugby]]</f>
        <v>400</v>
      </c>
      <c r="N347" s="3">
        <f>F347*RPE[[#This Row],[Durée_Match]]</f>
        <v>0</v>
      </c>
      <c r="O347">
        <f t="shared" si="23"/>
        <v>560</v>
      </c>
      <c r="P347">
        <f>_xlfn.ISOWEEKNUM(RPE[[#This Row],[Date]])</f>
        <v>5</v>
      </c>
      <c r="Q347">
        <f>YEAR(RPE[[#This Row],[Date]])</f>
        <v>2024</v>
      </c>
    </row>
    <row r="348" spans="1:17" x14ac:dyDescent="0.2">
      <c r="A348" s="1">
        <v>45324.875462962962</v>
      </c>
      <c r="B348" s="3" t="s">
        <v>496</v>
      </c>
      <c r="C348" s="2">
        <v>45324</v>
      </c>
      <c r="D348" s="3"/>
      <c r="E348" s="3">
        <v>6</v>
      </c>
      <c r="F348" s="3"/>
      <c r="G348" s="3">
        <v>3</v>
      </c>
      <c r="H348" s="3"/>
      <c r="I348" s="3">
        <f t="shared" si="19"/>
        <v>40</v>
      </c>
      <c r="J348" s="67" cm="1">
        <f t="array" ref="J348">INDEX(Durée[], MATCH(VLOOKUP(RPE[[#This Row],[Nom]], Statut[], 2, FALSE), Durée[Groupes], 0), MATCH(TEXT(RPE[[#This Row],[Date]], "jj/mm/aaaa"), TEXT('RPE semaine + match'!$B$108:$FD$108, "jj/mm/aaaa"), 0))</f>
        <v>93</v>
      </c>
      <c r="K348" s="3">
        <v>119</v>
      </c>
      <c r="L348" s="3">
        <f>D348*RPE[[#This Row],[Durée_PP]]</f>
        <v>0</v>
      </c>
      <c r="M348" s="3">
        <f>E348*RPE[[#This Row],[Durée_Rugby]]</f>
        <v>558</v>
      </c>
      <c r="N348" s="3">
        <f>F348*RPE[[#This Row],[Durée_Match]]</f>
        <v>0</v>
      </c>
      <c r="O348">
        <f t="shared" si="23"/>
        <v>558</v>
      </c>
      <c r="P348">
        <f>_xlfn.ISOWEEKNUM(RPE[[#This Row],[Date]])</f>
        <v>5</v>
      </c>
      <c r="Q348">
        <f>YEAR(RPE[[#This Row],[Date]])</f>
        <v>2024</v>
      </c>
    </row>
    <row r="349" spans="1:17" x14ac:dyDescent="0.2">
      <c r="A349" s="1">
        <v>45324.929652777777</v>
      </c>
      <c r="B349" s="3" t="s">
        <v>192</v>
      </c>
      <c r="C349" s="2">
        <v>45324</v>
      </c>
      <c r="D349" s="3">
        <v>8</v>
      </c>
      <c r="E349" s="3">
        <v>6</v>
      </c>
      <c r="F349" s="3"/>
      <c r="G349" s="3">
        <v>3</v>
      </c>
      <c r="H349" s="3"/>
      <c r="I349" s="3">
        <f t="shared" si="19"/>
        <v>40</v>
      </c>
      <c r="J349" s="67" cm="1">
        <f t="array" ref="J349">INDEX(Durée[], MATCH(VLOOKUP(RPE[[#This Row],[Nom]], Statut[], 2, FALSE), Durée[Groupes], 0), MATCH(TEXT(RPE[[#This Row],[Date]], "jj/mm/aaaa"), TEXT('RPE semaine + match'!$B$108:$FD$108, "jj/mm/aaaa"), 0))</f>
        <v>93</v>
      </c>
      <c r="K349" s="3">
        <v>120</v>
      </c>
      <c r="L349" s="3">
        <f>D349*RPE[[#This Row],[Durée_PP]]</f>
        <v>320</v>
      </c>
      <c r="M349" s="3">
        <f>E349*RPE[[#This Row],[Durée_Rugby]]</f>
        <v>558</v>
      </c>
      <c r="N349" s="3">
        <f>F349*RPE[[#This Row],[Durée_Match]]</f>
        <v>0</v>
      </c>
      <c r="O349">
        <f t="shared" si="23"/>
        <v>878</v>
      </c>
      <c r="P349">
        <f>_xlfn.ISOWEEKNUM(RPE[[#This Row],[Date]])</f>
        <v>5</v>
      </c>
      <c r="Q349">
        <f>YEAR(RPE[[#This Row],[Date]])</f>
        <v>2024</v>
      </c>
    </row>
    <row r="350" spans="1:17" x14ac:dyDescent="0.2">
      <c r="A350" s="1">
        <v>45324.939444444448</v>
      </c>
      <c r="B350" s="3" t="s">
        <v>78</v>
      </c>
      <c r="C350" s="2">
        <v>45324</v>
      </c>
      <c r="D350" s="3">
        <v>8</v>
      </c>
      <c r="E350" s="3">
        <v>8</v>
      </c>
      <c r="F350" s="3"/>
      <c r="G350" s="3">
        <v>3</v>
      </c>
      <c r="H350" s="3"/>
      <c r="I350" s="3">
        <f t="shared" si="19"/>
        <v>40</v>
      </c>
      <c r="J350" s="67" cm="1">
        <f t="array" ref="J350">INDEX(Durée[], MATCH(VLOOKUP(RPE[[#This Row],[Nom]], Statut[], 2, FALSE), Durée[Groupes], 0), MATCH(TEXT(RPE[[#This Row],[Date]], "jj/mm/aaaa"), TEXT('RPE semaine + match'!$B$108:$FD$108, "jj/mm/aaaa"), 0))</f>
        <v>90</v>
      </c>
      <c r="K350" s="3">
        <v>121</v>
      </c>
      <c r="L350" s="3">
        <f>D350*RPE[[#This Row],[Durée_PP]]</f>
        <v>320</v>
      </c>
      <c r="M350" s="3">
        <f>E350*RPE[[#This Row],[Durée_Rugby]]</f>
        <v>720</v>
      </c>
      <c r="N350" s="3">
        <f>F350*RPE[[#This Row],[Durée_Match]]</f>
        <v>0</v>
      </c>
      <c r="O350">
        <f t="shared" si="23"/>
        <v>1040</v>
      </c>
      <c r="P350">
        <f>_xlfn.ISOWEEKNUM(RPE[[#This Row],[Date]])</f>
        <v>5</v>
      </c>
      <c r="Q350">
        <f>YEAR(RPE[[#This Row],[Date]])</f>
        <v>2024</v>
      </c>
    </row>
    <row r="351" spans="1:17" x14ac:dyDescent="0.2">
      <c r="A351" s="1">
        <v>45328.459756944445</v>
      </c>
      <c r="B351" s="3" t="s">
        <v>78</v>
      </c>
      <c r="C351" s="2">
        <v>45326</v>
      </c>
      <c r="D351" s="3"/>
      <c r="E351" s="3"/>
      <c r="F351" s="3">
        <v>7</v>
      </c>
      <c r="G351" s="3">
        <v>3</v>
      </c>
      <c r="H351" s="3" t="s">
        <v>721</v>
      </c>
      <c r="I351" s="3">
        <f t="shared" si="19"/>
        <v>40</v>
      </c>
      <c r="J351" s="67" t="e" cm="1">
        <f t="array" ref="J351">INDEX(Durée[], MATCH(VLOOKUP(RPE[[#This Row],[Nom]], Statut[], 2, FALSE), Durée[Groupes], 0), MATCH(TEXT(RPE[[#This Row],[Date]], "jj/mm/aaaa"), TEXT('RPE semaine + match'!$B$108:$FD$108, "jj/mm/aaaa"), 0))</f>
        <v>#N/A</v>
      </c>
      <c r="K351" s="3">
        <v>122</v>
      </c>
      <c r="L351" s="3">
        <f>D351*RPE[[#This Row],[Durée_PP]]</f>
        <v>0</v>
      </c>
      <c r="M351" s="3" t="e">
        <f>E351*RPE[[#This Row],[Durée_Rugby]]</f>
        <v>#N/A</v>
      </c>
      <c r="N351" s="3">
        <f>F351*RPE[[#This Row],[Durée_Match]]</f>
        <v>854</v>
      </c>
      <c r="O351" t="str">
        <f>IFERROR("", L351+M351)</f>
        <v/>
      </c>
      <c r="P351">
        <f>_xlfn.ISOWEEKNUM(RPE[[#This Row],[Date]])</f>
        <v>5</v>
      </c>
      <c r="Q351">
        <f>YEAR(RPE[[#This Row],[Date]])</f>
        <v>2024</v>
      </c>
    </row>
    <row r="352" spans="1:17" x14ac:dyDescent="0.2">
      <c r="A352" s="1">
        <v>45329.701747685183</v>
      </c>
      <c r="B352" s="3" t="s">
        <v>496</v>
      </c>
      <c r="C352" s="2">
        <v>45329</v>
      </c>
      <c r="D352" s="3">
        <v>5</v>
      </c>
      <c r="E352" s="3"/>
      <c r="F352" s="3"/>
      <c r="G352" s="3">
        <v>3</v>
      </c>
      <c r="H352" s="3"/>
      <c r="I352" s="3">
        <v>60</v>
      </c>
      <c r="J352" s="67">
        <v>15</v>
      </c>
      <c r="K352" s="3">
        <v>123</v>
      </c>
      <c r="L352" s="3">
        <f>D352*RPE[[#This Row],[Durée_PP]]</f>
        <v>300</v>
      </c>
      <c r="M352" s="3">
        <f>E352*RPE[[#This Row],[Durée_Rugby]]</f>
        <v>0</v>
      </c>
      <c r="N352" s="3">
        <f>F352*RPE[[#This Row],[Durée_Match]]</f>
        <v>0</v>
      </c>
      <c r="O352">
        <f t="shared" ref="O352:O381" si="24">L352+M352</f>
        <v>300</v>
      </c>
      <c r="P352">
        <f>_xlfn.ISOWEEKNUM(RPE[[#This Row],[Date]])</f>
        <v>6</v>
      </c>
      <c r="Q352">
        <f>YEAR(RPE[[#This Row],[Date]])</f>
        <v>2024</v>
      </c>
    </row>
    <row r="353" spans="1:17" x14ac:dyDescent="0.2">
      <c r="A353" s="1">
        <v>45329.879895833335</v>
      </c>
      <c r="B353" s="3" t="s">
        <v>243</v>
      </c>
      <c r="C353" s="2">
        <v>45329</v>
      </c>
      <c r="D353" s="3">
        <v>4</v>
      </c>
      <c r="E353" s="3">
        <v>5</v>
      </c>
      <c r="F353" s="3"/>
      <c r="G353" s="3">
        <v>2</v>
      </c>
      <c r="H353" s="3"/>
      <c r="I353" s="3">
        <f t="shared" si="19"/>
        <v>60</v>
      </c>
      <c r="J353" s="67" cm="1">
        <f t="array" ref="J353">INDEX(Durée[], MATCH(VLOOKUP(RPE[[#This Row],[Nom]], Statut[], 2, FALSE), Durée[Groupes], 0), MATCH(TEXT(RPE[[#This Row],[Date]], "jj/mm/aaaa"), TEXT('RPE semaine + match'!$B$108:$FD$108, "jj/mm/aaaa"), 0))</f>
        <v>69</v>
      </c>
      <c r="K353" s="3">
        <v>124</v>
      </c>
      <c r="L353" s="3">
        <f>D353*RPE[[#This Row],[Durée_PP]]</f>
        <v>240</v>
      </c>
      <c r="M353" s="3">
        <f>E353*RPE[[#This Row],[Durée_Rugby]]</f>
        <v>345</v>
      </c>
      <c r="N353" s="3">
        <f>F353*RPE[[#This Row],[Durée_Match]]</f>
        <v>0</v>
      </c>
      <c r="O353">
        <f t="shared" si="24"/>
        <v>585</v>
      </c>
      <c r="P353">
        <f>_xlfn.ISOWEEKNUM(RPE[[#This Row],[Date]])</f>
        <v>6</v>
      </c>
      <c r="Q353">
        <f>YEAR(RPE[[#This Row],[Date]])</f>
        <v>2024</v>
      </c>
    </row>
    <row r="354" spans="1:17" x14ac:dyDescent="0.2">
      <c r="A354" s="1">
        <v>45329.883356481485</v>
      </c>
      <c r="B354" s="3" t="s">
        <v>77</v>
      </c>
      <c r="C354" s="2">
        <v>45329</v>
      </c>
      <c r="D354" s="3"/>
      <c r="E354" s="3">
        <v>7</v>
      </c>
      <c r="F354" s="3"/>
      <c r="G354" s="3">
        <v>1</v>
      </c>
      <c r="H354" s="3"/>
      <c r="I354" s="3">
        <f t="shared" si="19"/>
        <v>60</v>
      </c>
      <c r="J354" s="67" cm="1">
        <f t="array" ref="J354">INDEX(Durée[], MATCH(VLOOKUP(RPE[[#This Row],[Nom]], Statut[], 2, FALSE), Durée[Groupes], 0), MATCH(TEXT(RPE[[#This Row],[Date]], "jj/mm/aaaa"), TEXT('RPE semaine + match'!$B$108:$FD$108, "jj/mm/aaaa"), 0))</f>
        <v>69</v>
      </c>
      <c r="K354" s="3">
        <v>125</v>
      </c>
      <c r="L354" s="3">
        <f>D354*RPE[[#This Row],[Durée_PP]]</f>
        <v>0</v>
      </c>
      <c r="M354" s="3">
        <f>E354*RPE[[#This Row],[Durée_Rugby]]</f>
        <v>483</v>
      </c>
      <c r="N354" s="3">
        <f>F354*RPE[[#This Row],[Durée_Match]]</f>
        <v>0</v>
      </c>
      <c r="O354">
        <f t="shared" si="24"/>
        <v>483</v>
      </c>
      <c r="P354">
        <f>_xlfn.ISOWEEKNUM(RPE[[#This Row],[Date]])</f>
        <v>6</v>
      </c>
      <c r="Q354">
        <f>YEAR(RPE[[#This Row],[Date]])</f>
        <v>2024</v>
      </c>
    </row>
    <row r="355" spans="1:17" x14ac:dyDescent="0.2">
      <c r="A355" s="1">
        <v>45329.885405092595</v>
      </c>
      <c r="B355" s="3" t="s">
        <v>142</v>
      </c>
      <c r="C355" s="2">
        <v>45329</v>
      </c>
      <c r="D355" s="3">
        <v>5</v>
      </c>
      <c r="E355" s="3">
        <v>5</v>
      </c>
      <c r="F355" s="3"/>
      <c r="G355" s="3">
        <v>3</v>
      </c>
      <c r="H355" s="3"/>
      <c r="I355" s="3">
        <f t="shared" si="19"/>
        <v>60</v>
      </c>
      <c r="J355" s="67" cm="1">
        <f t="array" ref="J355">INDEX(Durée[], MATCH(VLOOKUP(RPE[[#This Row],[Nom]], Statut[], 2, FALSE), Durée[Groupes], 0), MATCH(TEXT(RPE[[#This Row],[Date]], "jj/mm/aaaa"), TEXT('RPE semaine + match'!$B$108:$FD$108, "jj/mm/aaaa"), 0))</f>
        <v>69</v>
      </c>
      <c r="K355" s="3">
        <v>126</v>
      </c>
      <c r="L355" s="3">
        <f>D355*RPE[[#This Row],[Durée_PP]]</f>
        <v>300</v>
      </c>
      <c r="M355" s="3">
        <f>E355*RPE[[#This Row],[Durée_Rugby]]</f>
        <v>345</v>
      </c>
      <c r="N355" s="3">
        <f>F355*RPE[[#This Row],[Durée_Match]]</f>
        <v>0</v>
      </c>
      <c r="O355">
        <f t="shared" si="24"/>
        <v>645</v>
      </c>
      <c r="P355">
        <f>_xlfn.ISOWEEKNUM(RPE[[#This Row],[Date]])</f>
        <v>6</v>
      </c>
      <c r="Q355">
        <f>YEAR(RPE[[#This Row],[Date]])</f>
        <v>2024</v>
      </c>
    </row>
    <row r="356" spans="1:17" x14ac:dyDescent="0.2">
      <c r="A356" s="1">
        <v>45329.887326388889</v>
      </c>
      <c r="B356" s="3" t="s">
        <v>192</v>
      </c>
      <c r="C356" s="2">
        <v>45329</v>
      </c>
      <c r="D356" s="3"/>
      <c r="E356" s="3">
        <v>8</v>
      </c>
      <c r="F356" s="3"/>
      <c r="G356" s="3">
        <v>3</v>
      </c>
      <c r="H356" s="3"/>
      <c r="I356" s="3">
        <f t="shared" si="19"/>
        <v>60</v>
      </c>
      <c r="J356" s="67" cm="1">
        <f t="array" ref="J356">INDEX(Durée[], MATCH(VLOOKUP(RPE[[#This Row],[Nom]], Statut[], 2, FALSE), Durée[Groupes], 0), MATCH(TEXT(RPE[[#This Row],[Date]], "jj/mm/aaaa"), TEXT('RPE semaine + match'!$B$108:$FD$108, "jj/mm/aaaa"), 0))</f>
        <v>69</v>
      </c>
      <c r="K356" s="3">
        <v>127</v>
      </c>
      <c r="L356" s="3">
        <f>D356*RPE[[#This Row],[Durée_PP]]</f>
        <v>0</v>
      </c>
      <c r="M356" s="3">
        <f>E356*RPE[[#This Row],[Durée_Rugby]]</f>
        <v>552</v>
      </c>
      <c r="N356" s="3">
        <f>F356*RPE[[#This Row],[Durée_Match]]</f>
        <v>0</v>
      </c>
      <c r="O356">
        <f t="shared" si="24"/>
        <v>552</v>
      </c>
      <c r="P356">
        <f>_xlfn.ISOWEEKNUM(RPE[[#This Row],[Date]])</f>
        <v>6</v>
      </c>
      <c r="Q356">
        <f>YEAR(RPE[[#This Row],[Date]])</f>
        <v>2024</v>
      </c>
    </row>
    <row r="357" spans="1:17" x14ac:dyDescent="0.2">
      <c r="A357" s="1">
        <v>45329.890034722222</v>
      </c>
      <c r="B357" s="3" t="s">
        <v>99</v>
      </c>
      <c r="C357" s="2">
        <v>45329</v>
      </c>
      <c r="D357" s="3">
        <v>6</v>
      </c>
      <c r="E357" s="3">
        <v>5</v>
      </c>
      <c r="F357" s="3"/>
      <c r="G357" s="3">
        <v>3</v>
      </c>
      <c r="H357" s="3"/>
      <c r="I357" s="3">
        <f t="shared" si="19"/>
        <v>60</v>
      </c>
      <c r="J357" s="67" cm="1">
        <f t="array" ref="J357">INDEX(Durée[], MATCH(VLOOKUP(RPE[[#This Row],[Nom]], Statut[], 2, FALSE), Durée[Groupes], 0), MATCH(TEXT(RPE[[#This Row],[Date]], "jj/mm/aaaa"), TEXT('RPE semaine + match'!$B$108:$FD$108, "jj/mm/aaaa"), 0))</f>
        <v>69</v>
      </c>
      <c r="K357" s="3">
        <v>128</v>
      </c>
      <c r="L357" s="3">
        <f>D357*RPE[[#This Row],[Durée_PP]]</f>
        <v>360</v>
      </c>
      <c r="M357" s="3">
        <f>E357*RPE[[#This Row],[Durée_Rugby]]</f>
        <v>345</v>
      </c>
      <c r="N357" s="3">
        <f>F357*RPE[[#This Row],[Durée_Match]]</f>
        <v>0</v>
      </c>
      <c r="O357">
        <f t="shared" si="24"/>
        <v>705</v>
      </c>
      <c r="P357">
        <f>_xlfn.ISOWEEKNUM(RPE[[#This Row],[Date]])</f>
        <v>6</v>
      </c>
      <c r="Q357">
        <f>YEAR(RPE[[#This Row],[Date]])</f>
        <v>2024</v>
      </c>
    </row>
    <row r="358" spans="1:17" x14ac:dyDescent="0.2">
      <c r="A358" s="1">
        <v>45329.897951388892</v>
      </c>
      <c r="B358" s="3" t="s">
        <v>193</v>
      </c>
      <c r="C358" s="2">
        <v>45329</v>
      </c>
      <c r="D358" s="3"/>
      <c r="E358" s="3">
        <v>8</v>
      </c>
      <c r="F358" s="3"/>
      <c r="G358" s="3">
        <v>3</v>
      </c>
      <c r="H358" s="3"/>
      <c r="I358" s="3">
        <f t="shared" si="19"/>
        <v>60</v>
      </c>
      <c r="J358" s="67">
        <v>64</v>
      </c>
      <c r="K358" s="3">
        <v>129</v>
      </c>
      <c r="L358" s="3">
        <f>D358*RPE[[#This Row],[Durée_PP]]</f>
        <v>0</v>
      </c>
      <c r="M358" s="3">
        <f>E358*RPE[[#This Row],[Durée_Rugby]]</f>
        <v>512</v>
      </c>
      <c r="N358" s="3">
        <f>F358*RPE[[#This Row],[Durée_Match]]</f>
        <v>0</v>
      </c>
      <c r="O358">
        <f t="shared" si="24"/>
        <v>512</v>
      </c>
      <c r="P358">
        <f>_xlfn.ISOWEEKNUM(RPE[[#This Row],[Date]])</f>
        <v>6</v>
      </c>
      <c r="Q358">
        <f>YEAR(RPE[[#This Row],[Date]])</f>
        <v>2024</v>
      </c>
    </row>
    <row r="359" spans="1:17" x14ac:dyDescent="0.2">
      <c r="A359" s="1">
        <v>45329.912141203706</v>
      </c>
      <c r="B359" s="3" t="s">
        <v>131</v>
      </c>
      <c r="C359" s="2">
        <v>45329</v>
      </c>
      <c r="D359" s="3">
        <v>8</v>
      </c>
      <c r="E359" s="3">
        <v>8</v>
      </c>
      <c r="F359" s="3"/>
      <c r="G359" s="3">
        <v>3</v>
      </c>
      <c r="H359" s="3"/>
      <c r="I359" s="3">
        <f t="shared" si="19"/>
        <v>60</v>
      </c>
      <c r="J359" s="67" cm="1">
        <f t="array" ref="J359">INDEX(Durée[], MATCH(VLOOKUP(RPE[[#This Row],[Nom]], Statut[], 2, FALSE), Durée[Groupes], 0), MATCH(TEXT(RPE[[#This Row],[Date]], "jj/mm/aaaa"), TEXT('RPE semaine + match'!$B$108:$FD$108, "jj/mm/aaaa"), 0))</f>
        <v>69</v>
      </c>
      <c r="K359" s="3">
        <v>130</v>
      </c>
      <c r="L359" s="3">
        <f>D359*RPE[[#This Row],[Durée_PP]]</f>
        <v>480</v>
      </c>
      <c r="M359" s="3">
        <f>E359*RPE[[#This Row],[Durée_Rugby]]</f>
        <v>552</v>
      </c>
      <c r="N359" s="3">
        <f>F359*RPE[[#This Row],[Durée_Match]]</f>
        <v>0</v>
      </c>
      <c r="O359">
        <f t="shared" si="24"/>
        <v>1032</v>
      </c>
      <c r="P359">
        <f>_xlfn.ISOWEEKNUM(RPE[[#This Row],[Date]])</f>
        <v>6</v>
      </c>
      <c r="Q359">
        <f>YEAR(RPE[[#This Row],[Date]])</f>
        <v>2024</v>
      </c>
    </row>
    <row r="360" spans="1:17" x14ac:dyDescent="0.2">
      <c r="A360" s="1">
        <v>45329.92765046296</v>
      </c>
      <c r="B360" s="3" t="s">
        <v>78</v>
      </c>
      <c r="C360" s="2">
        <v>45329</v>
      </c>
      <c r="D360" s="3">
        <v>7</v>
      </c>
      <c r="E360" s="3">
        <v>3</v>
      </c>
      <c r="F360" s="3"/>
      <c r="G360" s="3">
        <v>3</v>
      </c>
      <c r="H360" s="3" t="s">
        <v>722</v>
      </c>
      <c r="I360" s="3">
        <f t="shared" si="19"/>
        <v>60</v>
      </c>
      <c r="J360" s="67" cm="1">
        <f t="array" ref="J360">INDEX(Durée[], MATCH(VLOOKUP(RPE[[#This Row],[Nom]], Statut[], 2, FALSE), Durée[Groupes], 0), MATCH(TEXT(RPE[[#This Row],[Date]], "jj/mm/aaaa"), TEXT('RPE semaine + match'!$B$108:$FD$108, "jj/mm/aaaa"), 0))</f>
        <v>69</v>
      </c>
      <c r="K360" s="3">
        <v>131</v>
      </c>
      <c r="L360" s="3">
        <f>D360*RPE[[#This Row],[Durée_PP]]</f>
        <v>420</v>
      </c>
      <c r="M360" s="3">
        <f>E360*RPE[[#This Row],[Durée_Rugby]]</f>
        <v>207</v>
      </c>
      <c r="N360" s="3">
        <f>F360*RPE[[#This Row],[Durée_Match]]</f>
        <v>0</v>
      </c>
      <c r="O360">
        <f t="shared" si="24"/>
        <v>627</v>
      </c>
      <c r="P360">
        <f>_xlfn.ISOWEEKNUM(RPE[[#This Row],[Date]])</f>
        <v>6</v>
      </c>
      <c r="Q360">
        <f>YEAR(RPE[[#This Row],[Date]])</f>
        <v>2024</v>
      </c>
    </row>
    <row r="361" spans="1:17" x14ac:dyDescent="0.2">
      <c r="A361" s="1">
        <v>45329.932650462964</v>
      </c>
      <c r="B361" s="3" t="s">
        <v>211</v>
      </c>
      <c r="C361" s="2">
        <v>45329</v>
      </c>
      <c r="D361" s="3">
        <v>4</v>
      </c>
      <c r="E361" s="3">
        <v>8</v>
      </c>
      <c r="F361" s="3"/>
      <c r="G361" s="3">
        <v>3</v>
      </c>
      <c r="H361" s="3"/>
      <c r="I361" s="3">
        <f t="shared" si="19"/>
        <v>60</v>
      </c>
      <c r="J361" s="67" cm="1">
        <f t="array" ref="J361">INDEX(Durée[], MATCH(VLOOKUP(RPE[[#This Row],[Nom]], Statut[], 2, FALSE), Durée[Groupes], 0), MATCH(TEXT(RPE[[#This Row],[Date]], "jj/mm/aaaa"), TEXT('RPE semaine + match'!$B$108:$FD$108, "jj/mm/aaaa"), 0))</f>
        <v>69</v>
      </c>
      <c r="K361" s="3">
        <v>132</v>
      </c>
      <c r="L361" s="3">
        <f>D361*RPE[[#This Row],[Durée_PP]]</f>
        <v>240</v>
      </c>
      <c r="M361" s="3">
        <f>E361*RPE[[#This Row],[Durée_Rugby]]</f>
        <v>552</v>
      </c>
      <c r="N361" s="3">
        <f>F361*RPE[[#This Row],[Durée_Match]]</f>
        <v>0</v>
      </c>
      <c r="O361">
        <f t="shared" si="24"/>
        <v>792</v>
      </c>
      <c r="P361">
        <f>_xlfn.ISOWEEKNUM(RPE[[#This Row],[Date]])</f>
        <v>6</v>
      </c>
      <c r="Q361">
        <f>YEAR(RPE[[#This Row],[Date]])</f>
        <v>2024</v>
      </c>
    </row>
    <row r="362" spans="1:17" x14ac:dyDescent="0.2">
      <c r="A362" s="1">
        <v>45331.607789351852</v>
      </c>
      <c r="B362" s="3" t="s">
        <v>496</v>
      </c>
      <c r="C362" s="2">
        <v>45331</v>
      </c>
      <c r="D362" s="3">
        <v>8</v>
      </c>
      <c r="E362" s="3"/>
      <c r="F362" s="3"/>
      <c r="G362" s="3">
        <v>3</v>
      </c>
      <c r="H362" s="3"/>
      <c r="I362" s="3">
        <v>50</v>
      </c>
      <c r="J362" s="67" cm="1">
        <f t="array" ref="J362">INDEX(Durée[], MATCH(VLOOKUP(RPE[[#This Row],[Nom]], Statut[], 2, FALSE), Durée[Groupes], 0), MATCH(TEXT(RPE[[#This Row],[Date]], "jj/mm/aaaa"), TEXT('RPE semaine + match'!$B$108:$FD$108, "jj/mm/aaaa"), 0))</f>
        <v>30</v>
      </c>
      <c r="K362" s="3">
        <v>133</v>
      </c>
      <c r="L362" s="3">
        <f>D362*RPE[[#This Row],[Durée_PP]]</f>
        <v>400</v>
      </c>
      <c r="M362" s="3">
        <f>E362*RPE[[#This Row],[Durée_Rugby]]</f>
        <v>0</v>
      </c>
      <c r="N362" s="3">
        <f>F362*RPE[[#This Row],[Durée_Match]]</f>
        <v>0</v>
      </c>
      <c r="O362">
        <f t="shared" si="24"/>
        <v>400</v>
      </c>
      <c r="P362">
        <f>_xlfn.ISOWEEKNUM(RPE[[#This Row],[Date]])</f>
        <v>6</v>
      </c>
      <c r="Q362">
        <f>YEAR(RPE[[#This Row],[Date]])</f>
        <v>2024</v>
      </c>
    </row>
    <row r="363" spans="1:17" x14ac:dyDescent="0.2">
      <c r="A363" s="1">
        <v>45331.651979166665</v>
      </c>
      <c r="B363" s="3" t="s">
        <v>142</v>
      </c>
      <c r="C363" s="2">
        <v>45331</v>
      </c>
      <c r="D363" s="3">
        <v>4</v>
      </c>
      <c r="E363" s="3"/>
      <c r="F363" s="3"/>
      <c r="G363" s="3">
        <v>3</v>
      </c>
      <c r="H363" s="3"/>
      <c r="I363" s="3">
        <f t="shared" si="19"/>
        <v>50</v>
      </c>
      <c r="J363" s="67">
        <v>24</v>
      </c>
      <c r="K363" s="3">
        <v>134</v>
      </c>
      <c r="L363" s="3">
        <f>D363*RPE[[#This Row],[Durée_PP]]</f>
        <v>200</v>
      </c>
      <c r="M363" s="3">
        <f>E363*RPE[[#This Row],[Durée_Rugby]]</f>
        <v>0</v>
      </c>
      <c r="N363" s="3">
        <f>F363*RPE[[#This Row],[Durée_Match]]</f>
        <v>0</v>
      </c>
      <c r="O363">
        <f t="shared" si="24"/>
        <v>200</v>
      </c>
      <c r="P363">
        <f>_xlfn.ISOWEEKNUM(RPE[[#This Row],[Date]])</f>
        <v>6</v>
      </c>
      <c r="Q363">
        <f>YEAR(RPE[[#This Row],[Date]])</f>
        <v>2024</v>
      </c>
    </row>
    <row r="364" spans="1:17" x14ac:dyDescent="0.2">
      <c r="A364" s="1">
        <v>45331.737523148149</v>
      </c>
      <c r="B364" s="3" t="s">
        <v>414</v>
      </c>
      <c r="C364" s="2">
        <v>45331</v>
      </c>
      <c r="D364" s="3">
        <v>5</v>
      </c>
      <c r="E364" s="3"/>
      <c r="F364" s="3"/>
      <c r="G364" s="3">
        <v>3</v>
      </c>
      <c r="H364" s="3"/>
      <c r="I364" s="3">
        <v>40</v>
      </c>
      <c r="J364" s="67" cm="1">
        <f t="array" ref="J364">INDEX(Durée[], MATCH(VLOOKUP(RPE[[#This Row],[Nom]], Statut[], 2, FALSE), Durée[Groupes], 0), MATCH(TEXT(RPE[[#This Row],[Date]], "jj/mm/aaaa"), TEXT('RPE semaine + match'!$B$108:$FD$108, "jj/mm/aaaa"), 0))</f>
        <v>73</v>
      </c>
      <c r="K364" s="3">
        <v>135</v>
      </c>
      <c r="L364" s="3">
        <f>D364*RPE[[#This Row],[Durée_PP]]</f>
        <v>200</v>
      </c>
      <c r="M364" s="3">
        <f>E364*RPE[[#This Row],[Durée_Rugby]]</f>
        <v>0</v>
      </c>
      <c r="N364" s="3">
        <f>F364*RPE[[#This Row],[Durée_Match]]</f>
        <v>0</v>
      </c>
      <c r="O364">
        <f t="shared" si="24"/>
        <v>200</v>
      </c>
      <c r="P364">
        <f>_xlfn.ISOWEEKNUM(RPE[[#This Row],[Date]])</f>
        <v>6</v>
      </c>
      <c r="Q364">
        <f>YEAR(RPE[[#This Row],[Date]])</f>
        <v>2024</v>
      </c>
    </row>
    <row r="365" spans="1:17" x14ac:dyDescent="0.2">
      <c r="A365" s="1">
        <v>45331.886354166665</v>
      </c>
      <c r="B365" s="3" t="s">
        <v>77</v>
      </c>
      <c r="C365" s="2">
        <v>45331</v>
      </c>
      <c r="D365" s="3"/>
      <c r="E365" s="3">
        <v>3</v>
      </c>
      <c r="F365" s="3"/>
      <c r="G365" s="3">
        <v>3</v>
      </c>
      <c r="H365" s="3"/>
      <c r="I365" s="3">
        <f t="shared" si="19"/>
        <v>40</v>
      </c>
      <c r="J365" s="67">
        <v>62</v>
      </c>
      <c r="K365" s="3">
        <v>136</v>
      </c>
      <c r="L365" s="3">
        <f>D365*RPE[[#This Row],[Durée_PP]]</f>
        <v>0</v>
      </c>
      <c r="M365" s="3">
        <f>E365*RPE[[#This Row],[Durée_Rugby]]</f>
        <v>186</v>
      </c>
      <c r="N365" s="3">
        <f>F365*RPE[[#This Row],[Durée_Match]]</f>
        <v>0</v>
      </c>
      <c r="O365">
        <f t="shared" si="24"/>
        <v>186</v>
      </c>
      <c r="P365">
        <f>_xlfn.ISOWEEKNUM(RPE[[#This Row],[Date]])</f>
        <v>6</v>
      </c>
      <c r="Q365">
        <f>YEAR(RPE[[#This Row],[Date]])</f>
        <v>2024</v>
      </c>
    </row>
    <row r="366" spans="1:17" x14ac:dyDescent="0.2">
      <c r="A366" s="1">
        <v>45331.904143518521</v>
      </c>
      <c r="B366" s="3" t="s">
        <v>496</v>
      </c>
      <c r="C366" s="2">
        <v>45331</v>
      </c>
      <c r="D366" s="3"/>
      <c r="E366" s="3">
        <v>7</v>
      </c>
      <c r="F366" s="3"/>
      <c r="G366" s="3">
        <v>3</v>
      </c>
      <c r="H366" s="3"/>
      <c r="I366" s="3">
        <f t="shared" si="19"/>
        <v>40</v>
      </c>
      <c r="J366" s="67">
        <v>23</v>
      </c>
      <c r="K366" s="3">
        <v>137</v>
      </c>
      <c r="L366" s="3">
        <f>D366*RPE[[#This Row],[Durée_PP]]</f>
        <v>0</v>
      </c>
      <c r="M366" s="3">
        <f>E366*RPE[[#This Row],[Durée_Rugby]]</f>
        <v>161</v>
      </c>
      <c r="N366" s="3">
        <f>F366*RPE[[#This Row],[Durée_Match]]</f>
        <v>0</v>
      </c>
      <c r="O366">
        <f t="shared" si="24"/>
        <v>161</v>
      </c>
      <c r="P366">
        <f>_xlfn.ISOWEEKNUM(RPE[[#This Row],[Date]])</f>
        <v>6</v>
      </c>
      <c r="Q366">
        <f>YEAR(RPE[[#This Row],[Date]])</f>
        <v>2024</v>
      </c>
    </row>
    <row r="367" spans="1:17" x14ac:dyDescent="0.2">
      <c r="A367" s="1">
        <v>45331.929918981485</v>
      </c>
      <c r="B367" s="3" t="s">
        <v>78</v>
      </c>
      <c r="C367" s="2">
        <v>45331</v>
      </c>
      <c r="D367" s="3">
        <v>4</v>
      </c>
      <c r="E367" s="3">
        <v>5</v>
      </c>
      <c r="F367" s="3"/>
      <c r="G367" s="3">
        <v>3</v>
      </c>
      <c r="H367" s="3" t="s">
        <v>723</v>
      </c>
      <c r="I367" s="3">
        <f t="shared" si="19"/>
        <v>40</v>
      </c>
      <c r="J367" s="67" cm="1">
        <f t="array" ref="J367">INDEX(Durée[], MATCH(VLOOKUP(RPE[[#This Row],[Nom]], Statut[], 2, FALSE), Durée[Groupes], 0), MATCH(TEXT(RPE[[#This Row],[Date]], "jj/mm/aaaa"), TEXT('RPE semaine + match'!$B$108:$FD$108, "jj/mm/aaaa"), 0))</f>
        <v>73</v>
      </c>
      <c r="K367" s="3">
        <v>138</v>
      </c>
      <c r="L367" s="3">
        <f>D367*RPE[[#This Row],[Durée_PP]]</f>
        <v>160</v>
      </c>
      <c r="M367" s="3">
        <f>E367*RPE[[#This Row],[Durée_Rugby]]</f>
        <v>365</v>
      </c>
      <c r="N367" s="3">
        <f>F367*RPE[[#This Row],[Durée_Match]]</f>
        <v>0</v>
      </c>
      <c r="O367">
        <f t="shared" si="24"/>
        <v>525</v>
      </c>
      <c r="P367">
        <f>_xlfn.ISOWEEKNUM(RPE[[#This Row],[Date]])</f>
        <v>6</v>
      </c>
      <c r="Q367">
        <f>YEAR(RPE[[#This Row],[Date]])</f>
        <v>2024</v>
      </c>
    </row>
    <row r="368" spans="1:17" x14ac:dyDescent="0.2">
      <c r="A368" s="1">
        <v>45335.678136574075</v>
      </c>
      <c r="B368" s="3" t="s">
        <v>414</v>
      </c>
      <c r="C368" s="2">
        <v>45335</v>
      </c>
      <c r="D368" s="3">
        <v>5</v>
      </c>
      <c r="E368" s="3"/>
      <c r="F368" s="3"/>
      <c r="G368" s="3">
        <v>3</v>
      </c>
      <c r="H368" s="3"/>
      <c r="I368" s="3">
        <f t="shared" si="19"/>
        <v>40</v>
      </c>
      <c r="J368" s="67" cm="1">
        <f t="array" ref="J368">INDEX(Durée[], MATCH(VLOOKUP(RPE[[#This Row],[Nom]], Statut[], 2, FALSE), Durée[Groupes], 0), MATCH(TEXT(RPE[[#This Row],[Date]], "jj/mm/aaaa"), TEXT('RPE semaine + match'!$B$108:$FD$108, "jj/mm/aaaa"), 0))</f>
        <v>0</v>
      </c>
      <c r="K368" s="3">
        <v>139</v>
      </c>
      <c r="L368" s="3">
        <f>D368*RPE[[#This Row],[Durée_PP]]</f>
        <v>200</v>
      </c>
      <c r="M368" s="3">
        <f>E368*RPE[[#This Row],[Durée_Rugby]]</f>
        <v>0</v>
      </c>
      <c r="N368" s="3">
        <f>F368*RPE[[#This Row],[Durée_Match]]</f>
        <v>0</v>
      </c>
      <c r="O368">
        <f t="shared" si="24"/>
        <v>200</v>
      </c>
      <c r="P368">
        <f>_xlfn.ISOWEEKNUM(RPE[[#This Row],[Date]])</f>
        <v>7</v>
      </c>
      <c r="Q368">
        <f>YEAR(RPE[[#This Row],[Date]])</f>
        <v>2024</v>
      </c>
    </row>
    <row r="369" spans="1:17" x14ac:dyDescent="0.2">
      <c r="A369" s="1">
        <v>45335.696689814817</v>
      </c>
      <c r="B369" s="3" t="s">
        <v>496</v>
      </c>
      <c r="C369" s="2">
        <v>45335</v>
      </c>
      <c r="D369" s="3">
        <v>7</v>
      </c>
      <c r="E369" s="3"/>
      <c r="F369" s="3"/>
      <c r="G369" s="3">
        <v>3</v>
      </c>
      <c r="H369" s="3"/>
      <c r="I369" s="3">
        <f t="shared" si="19"/>
        <v>40</v>
      </c>
      <c r="J369" s="67" cm="1">
        <f t="array" ref="J369">INDEX(Durée[], MATCH(VLOOKUP(RPE[[#This Row],[Nom]], Statut[], 2, FALSE), Durée[Groupes], 0), MATCH(TEXT(RPE[[#This Row],[Date]], "jj/mm/aaaa"), TEXT('RPE semaine + match'!$B$108:$FD$108, "jj/mm/aaaa"), 0))</f>
        <v>0</v>
      </c>
      <c r="K369" s="3">
        <v>140</v>
      </c>
      <c r="L369" s="3">
        <f>D369*RPE[[#This Row],[Durée_PP]]</f>
        <v>280</v>
      </c>
      <c r="M369" s="3">
        <f>E369*RPE[[#This Row],[Durée_Rugby]]</f>
        <v>0</v>
      </c>
      <c r="N369" s="3">
        <f>F369*RPE[[#This Row],[Durée_Match]]</f>
        <v>0</v>
      </c>
      <c r="O369">
        <f t="shared" si="24"/>
        <v>280</v>
      </c>
      <c r="P369">
        <f>_xlfn.ISOWEEKNUM(RPE[[#This Row],[Date]])</f>
        <v>7</v>
      </c>
      <c r="Q369">
        <f>YEAR(RPE[[#This Row],[Date]])</f>
        <v>2024</v>
      </c>
    </row>
    <row r="370" spans="1:17" x14ac:dyDescent="0.2">
      <c r="A370" s="1">
        <v>45335.790127314816</v>
      </c>
      <c r="B370" s="3" t="s">
        <v>112</v>
      </c>
      <c r="C370" s="2">
        <v>45335</v>
      </c>
      <c r="D370" s="3">
        <v>5</v>
      </c>
      <c r="E370" s="3"/>
      <c r="F370" s="3"/>
      <c r="G370" s="3">
        <v>3</v>
      </c>
      <c r="H370" s="3"/>
      <c r="I370" s="3">
        <f t="shared" si="19"/>
        <v>40</v>
      </c>
      <c r="J370" s="67" cm="1">
        <f t="array" ref="J370">INDEX(Durée[], MATCH(VLOOKUP(RPE[[#This Row],[Nom]], Statut[], 2, FALSE), Durée[Groupes], 0), MATCH(TEXT(RPE[[#This Row],[Date]], "jj/mm/aaaa"), TEXT('RPE semaine + match'!$B$108:$FD$108, "jj/mm/aaaa"), 0))</f>
        <v>0</v>
      </c>
      <c r="K370" s="3">
        <v>141</v>
      </c>
      <c r="L370" s="3">
        <f>D370*RPE[[#This Row],[Durée_PP]]</f>
        <v>200</v>
      </c>
      <c r="M370" s="3">
        <f>E370*RPE[[#This Row],[Durée_Rugby]]</f>
        <v>0</v>
      </c>
      <c r="N370" s="3">
        <f>F370*RPE[[#This Row],[Durée_Match]]</f>
        <v>0</v>
      </c>
      <c r="O370">
        <f t="shared" si="24"/>
        <v>200</v>
      </c>
      <c r="P370">
        <f>_xlfn.ISOWEEKNUM(RPE[[#This Row],[Date]])</f>
        <v>7</v>
      </c>
      <c r="Q370">
        <f>YEAR(RPE[[#This Row],[Date]])</f>
        <v>2024</v>
      </c>
    </row>
    <row r="371" spans="1:17" x14ac:dyDescent="0.2">
      <c r="A371" s="1">
        <v>45335.892245370371</v>
      </c>
      <c r="B371" s="3" t="s">
        <v>87</v>
      </c>
      <c r="C371" s="2">
        <v>45335</v>
      </c>
      <c r="D371" s="3"/>
      <c r="E371" s="3">
        <v>7</v>
      </c>
      <c r="F371" s="3"/>
      <c r="G371" s="3">
        <v>1</v>
      </c>
      <c r="H371" s="3"/>
      <c r="I371" s="3">
        <f t="shared" si="19"/>
        <v>40</v>
      </c>
      <c r="J371" s="67" cm="1">
        <f t="array" ref="J371">INDEX(Durée[], MATCH(VLOOKUP(RPE[[#This Row],[Nom]], Statut[], 2, FALSE), Durée[Groupes], 0), MATCH(TEXT(RPE[[#This Row],[Date]], "jj/mm/aaaa"), TEXT('RPE semaine + match'!$B$108:$FD$108, "jj/mm/aaaa"), 0))</f>
        <v>0</v>
      </c>
      <c r="K371" s="3">
        <v>142</v>
      </c>
      <c r="L371" s="3">
        <f>D371*RPE[[#This Row],[Durée_PP]]</f>
        <v>0</v>
      </c>
      <c r="M371" s="3">
        <f>E371*RPE[[#This Row],[Durée_Rugby]]</f>
        <v>0</v>
      </c>
      <c r="N371" s="3">
        <f>F371*RPE[[#This Row],[Durée_Match]]</f>
        <v>0</v>
      </c>
      <c r="O371">
        <f t="shared" si="24"/>
        <v>0</v>
      </c>
      <c r="P371">
        <f>_xlfn.ISOWEEKNUM(RPE[[#This Row],[Date]])</f>
        <v>7</v>
      </c>
      <c r="Q371">
        <f>YEAR(RPE[[#This Row],[Date]])</f>
        <v>2024</v>
      </c>
    </row>
    <row r="372" spans="1:17" x14ac:dyDescent="0.2">
      <c r="A372" s="1">
        <v>45335.895624999997</v>
      </c>
      <c r="B372" s="3" t="s">
        <v>95</v>
      </c>
      <c r="C372" s="2">
        <v>45335</v>
      </c>
      <c r="D372" s="3"/>
      <c r="E372" s="3">
        <v>3</v>
      </c>
      <c r="F372" s="3"/>
      <c r="G372" s="3">
        <v>2</v>
      </c>
      <c r="H372" s="3"/>
      <c r="I372" s="3">
        <f t="shared" si="19"/>
        <v>40</v>
      </c>
      <c r="J372" s="67" cm="1">
        <f t="array" ref="J372">INDEX(Durée[], MATCH(VLOOKUP(RPE[[#This Row],[Nom]], Statut[], 2, FALSE), Durée[Groupes], 0), MATCH(TEXT(RPE[[#This Row],[Date]], "jj/mm/aaaa"), TEXT('RPE semaine + match'!$B$108:$FD$108, "jj/mm/aaaa"), 0))</f>
        <v>0</v>
      </c>
      <c r="K372" s="3">
        <v>143</v>
      </c>
      <c r="L372" s="3">
        <f>D372*RPE[[#This Row],[Durée_PP]]</f>
        <v>0</v>
      </c>
      <c r="M372" s="3">
        <f>E372*RPE[[#This Row],[Durée_Rugby]]</f>
        <v>0</v>
      </c>
      <c r="N372" s="3">
        <f>F372*RPE[[#This Row],[Durée_Match]]</f>
        <v>0</v>
      </c>
      <c r="O372">
        <f t="shared" si="24"/>
        <v>0</v>
      </c>
      <c r="P372">
        <f>_xlfn.ISOWEEKNUM(RPE[[#This Row],[Date]])</f>
        <v>7</v>
      </c>
      <c r="Q372">
        <f>YEAR(RPE[[#This Row],[Date]])</f>
        <v>2024</v>
      </c>
    </row>
    <row r="373" spans="1:17" x14ac:dyDescent="0.2">
      <c r="A373" s="1">
        <v>45335.907824074071</v>
      </c>
      <c r="B373" s="3" t="s">
        <v>77</v>
      </c>
      <c r="C373" s="2">
        <v>45335</v>
      </c>
      <c r="D373" s="3">
        <v>8</v>
      </c>
      <c r="E373" s="3">
        <v>7</v>
      </c>
      <c r="F373" s="3"/>
      <c r="G373" s="3">
        <v>3</v>
      </c>
      <c r="H373" s="3"/>
      <c r="I373" s="3">
        <f t="shared" si="19"/>
        <v>40</v>
      </c>
      <c r="J373" s="67" cm="1">
        <f t="array" ref="J373">INDEX(Durée[], MATCH(VLOOKUP(RPE[[#This Row],[Nom]], Statut[], 2, FALSE), Durée[Groupes], 0), MATCH(TEXT(RPE[[#This Row],[Date]], "jj/mm/aaaa"), TEXT('RPE semaine + match'!$B$108:$FD$108, "jj/mm/aaaa"), 0))</f>
        <v>0</v>
      </c>
      <c r="K373" s="3">
        <v>144</v>
      </c>
      <c r="L373" s="3">
        <f>D373*RPE[[#This Row],[Durée_PP]]</f>
        <v>320</v>
      </c>
      <c r="M373" s="3">
        <f>E373*RPE[[#This Row],[Durée_Rugby]]</f>
        <v>0</v>
      </c>
      <c r="N373" s="3">
        <f>F373*RPE[[#This Row],[Durée_Match]]</f>
        <v>0</v>
      </c>
      <c r="O373">
        <f t="shared" si="24"/>
        <v>320</v>
      </c>
      <c r="P373">
        <f>_xlfn.ISOWEEKNUM(RPE[[#This Row],[Date]])</f>
        <v>7</v>
      </c>
      <c r="Q373">
        <f>YEAR(RPE[[#This Row],[Date]])</f>
        <v>2024</v>
      </c>
    </row>
    <row r="374" spans="1:17" x14ac:dyDescent="0.2">
      <c r="A374" s="1">
        <v>45335.915324074071</v>
      </c>
      <c r="B374" s="3" t="s">
        <v>83</v>
      </c>
      <c r="C374" s="2">
        <v>45335</v>
      </c>
      <c r="D374" s="3"/>
      <c r="E374" s="3">
        <v>10</v>
      </c>
      <c r="F374" s="3"/>
      <c r="G374" s="3">
        <v>1</v>
      </c>
      <c r="H374" s="3" t="s">
        <v>724</v>
      </c>
      <c r="I374" s="3">
        <f t="shared" si="19"/>
        <v>40</v>
      </c>
      <c r="J374" s="67" cm="1">
        <f t="array" ref="J374">INDEX(Durée[], MATCH(VLOOKUP(RPE[[#This Row],[Nom]], Statut[], 2, FALSE), Durée[Groupes], 0), MATCH(TEXT(RPE[[#This Row],[Date]], "jj/mm/aaaa"), TEXT('RPE semaine + match'!$B$108:$FD$108, "jj/mm/aaaa"), 0))</f>
        <v>0</v>
      </c>
      <c r="K374" s="3">
        <v>145</v>
      </c>
      <c r="L374" s="3">
        <f>D374*RPE[[#This Row],[Durée_PP]]</f>
        <v>0</v>
      </c>
      <c r="M374" s="3">
        <f>E374*RPE[[#This Row],[Durée_Rugby]]</f>
        <v>0</v>
      </c>
      <c r="N374" s="3">
        <f>F374*RPE[[#This Row],[Durée_Match]]</f>
        <v>0</v>
      </c>
      <c r="O374">
        <f t="shared" si="24"/>
        <v>0</v>
      </c>
      <c r="P374">
        <f>_xlfn.ISOWEEKNUM(RPE[[#This Row],[Date]])</f>
        <v>7</v>
      </c>
      <c r="Q374">
        <f>YEAR(RPE[[#This Row],[Date]])</f>
        <v>2024</v>
      </c>
    </row>
    <row r="375" spans="1:17" x14ac:dyDescent="0.2">
      <c r="A375" s="1">
        <v>45335.919548611113</v>
      </c>
      <c r="B375" s="3" t="s">
        <v>142</v>
      </c>
      <c r="C375" s="2">
        <v>45335</v>
      </c>
      <c r="D375" s="3">
        <v>5</v>
      </c>
      <c r="E375" s="3">
        <v>4</v>
      </c>
      <c r="F375" s="3"/>
      <c r="G375" s="3">
        <v>2</v>
      </c>
      <c r="H375" s="3"/>
      <c r="I375" s="3">
        <f t="shared" si="19"/>
        <v>40</v>
      </c>
      <c r="J375" s="67" cm="1">
        <f t="array" ref="J375">INDEX(Durée[], MATCH(VLOOKUP(RPE[[#This Row],[Nom]], Statut[], 2, FALSE), Durée[Groupes], 0), MATCH(TEXT(RPE[[#This Row],[Date]], "jj/mm/aaaa"), TEXT('RPE semaine + match'!$B$108:$FD$108, "jj/mm/aaaa"), 0))</f>
        <v>0</v>
      </c>
      <c r="K375" s="3">
        <v>146</v>
      </c>
      <c r="L375" s="3">
        <f>D375*RPE[[#This Row],[Durée_PP]]</f>
        <v>200</v>
      </c>
      <c r="M375" s="3">
        <f>E375*RPE[[#This Row],[Durée_Rugby]]</f>
        <v>0</v>
      </c>
      <c r="N375" s="3">
        <f>F375*RPE[[#This Row],[Durée_Match]]</f>
        <v>0</v>
      </c>
      <c r="O375">
        <f t="shared" si="24"/>
        <v>200</v>
      </c>
      <c r="P375">
        <f>_xlfn.ISOWEEKNUM(RPE[[#This Row],[Date]])</f>
        <v>7</v>
      </c>
      <c r="Q375">
        <f>YEAR(RPE[[#This Row],[Date]])</f>
        <v>2024</v>
      </c>
    </row>
    <row r="376" spans="1:17" x14ac:dyDescent="0.2">
      <c r="A376" s="1">
        <v>45335.920173611114</v>
      </c>
      <c r="B376" s="3" t="s">
        <v>496</v>
      </c>
      <c r="C376" s="2">
        <v>45335</v>
      </c>
      <c r="D376" s="3"/>
      <c r="E376" s="3">
        <v>6</v>
      </c>
      <c r="F376" s="3"/>
      <c r="G376" s="3">
        <v>3</v>
      </c>
      <c r="H376" s="3"/>
      <c r="I376" s="3">
        <f t="shared" si="19"/>
        <v>40</v>
      </c>
      <c r="J376" s="67" cm="1">
        <f t="array" ref="J376">INDEX(Durée[], MATCH(VLOOKUP(RPE[[#This Row],[Nom]], Statut[], 2, FALSE), Durée[Groupes], 0), MATCH(TEXT(RPE[[#This Row],[Date]], "jj/mm/aaaa"), TEXT('RPE semaine + match'!$B$108:$FD$108, "jj/mm/aaaa"), 0))</f>
        <v>0</v>
      </c>
      <c r="K376" s="3">
        <v>147</v>
      </c>
      <c r="L376" s="3">
        <f>D376*RPE[[#This Row],[Durée_PP]]</f>
        <v>0</v>
      </c>
      <c r="M376" s="3">
        <f>E376*RPE[[#This Row],[Durée_Rugby]]</f>
        <v>0</v>
      </c>
      <c r="N376" s="3">
        <f>F376*RPE[[#This Row],[Durée_Match]]</f>
        <v>0</v>
      </c>
      <c r="O376">
        <f t="shared" si="24"/>
        <v>0</v>
      </c>
      <c r="P376">
        <f>_xlfn.ISOWEEKNUM(RPE[[#This Row],[Date]])</f>
        <v>7</v>
      </c>
      <c r="Q376">
        <f>YEAR(RPE[[#This Row],[Date]])</f>
        <v>2024</v>
      </c>
    </row>
    <row r="377" spans="1:17" x14ac:dyDescent="0.2">
      <c r="A377" s="1">
        <v>45335.921018518522</v>
      </c>
      <c r="B377" s="3" t="s">
        <v>167</v>
      </c>
      <c r="C377" s="2">
        <v>45335</v>
      </c>
      <c r="D377" s="3"/>
      <c r="E377" s="3">
        <v>5</v>
      </c>
      <c r="F377" s="3"/>
      <c r="G377" s="3">
        <v>2</v>
      </c>
      <c r="H377" s="3"/>
      <c r="I377" s="3">
        <f t="shared" si="19"/>
        <v>40</v>
      </c>
      <c r="J377" s="67" cm="1">
        <f t="array" ref="J377">INDEX(Durée[], MATCH(VLOOKUP(RPE[[#This Row],[Nom]], Statut[], 2, FALSE), Durée[Groupes], 0), MATCH(TEXT(RPE[[#This Row],[Date]], "jj/mm/aaaa"), TEXT('RPE semaine + match'!$B$108:$FD$108, "jj/mm/aaaa"), 0))</f>
        <v>0</v>
      </c>
      <c r="K377" s="3">
        <v>148</v>
      </c>
      <c r="L377" s="3">
        <f>D377*RPE[[#This Row],[Durée_PP]]</f>
        <v>0</v>
      </c>
      <c r="M377" s="3">
        <f>E377*RPE[[#This Row],[Durée_Rugby]]</f>
        <v>0</v>
      </c>
      <c r="N377" s="3">
        <f>F377*RPE[[#This Row],[Durée_Match]]</f>
        <v>0</v>
      </c>
      <c r="O377">
        <f t="shared" si="24"/>
        <v>0</v>
      </c>
      <c r="P377">
        <f>_xlfn.ISOWEEKNUM(RPE[[#This Row],[Date]])</f>
        <v>7</v>
      </c>
      <c r="Q377">
        <f>YEAR(RPE[[#This Row],[Date]])</f>
        <v>2024</v>
      </c>
    </row>
    <row r="378" spans="1:17" x14ac:dyDescent="0.2">
      <c r="A378" s="1">
        <v>45335.925000000003</v>
      </c>
      <c r="B378" s="3" t="s">
        <v>93</v>
      </c>
      <c r="C378" s="2">
        <v>45335</v>
      </c>
      <c r="D378" s="3">
        <v>5</v>
      </c>
      <c r="E378" s="3">
        <v>5</v>
      </c>
      <c r="F378" s="3"/>
      <c r="G378" s="3">
        <v>2</v>
      </c>
      <c r="H378" s="3"/>
      <c r="I378" s="3">
        <f t="shared" si="19"/>
        <v>40</v>
      </c>
      <c r="J378" s="67" cm="1">
        <f t="array" ref="J378">INDEX(Durée[], MATCH(VLOOKUP(RPE[[#This Row],[Nom]], Statut[], 2, FALSE), Durée[Groupes], 0), MATCH(TEXT(RPE[[#This Row],[Date]], "jj/mm/aaaa"), TEXT('RPE semaine + match'!$B$108:$FD$108, "jj/mm/aaaa"), 0))</f>
        <v>0</v>
      </c>
      <c r="K378" s="3">
        <v>149</v>
      </c>
      <c r="L378" s="3">
        <f>D378*RPE[[#This Row],[Durée_PP]]</f>
        <v>200</v>
      </c>
      <c r="M378" s="3">
        <f>E378*RPE[[#This Row],[Durée_Rugby]]</f>
        <v>0</v>
      </c>
      <c r="N378" s="3">
        <f>F378*RPE[[#This Row],[Durée_Match]]</f>
        <v>0</v>
      </c>
      <c r="O378">
        <f t="shared" si="24"/>
        <v>200</v>
      </c>
      <c r="P378">
        <f>_xlfn.ISOWEEKNUM(RPE[[#This Row],[Date]])</f>
        <v>7</v>
      </c>
      <c r="Q378">
        <f>YEAR(RPE[[#This Row],[Date]])</f>
        <v>2024</v>
      </c>
    </row>
    <row r="379" spans="1:17" x14ac:dyDescent="0.2">
      <c r="A379" s="1">
        <v>45335.949270833335</v>
      </c>
      <c r="B379" s="3" t="s">
        <v>243</v>
      </c>
      <c r="C379" s="2">
        <v>45335</v>
      </c>
      <c r="D379" s="3">
        <v>6</v>
      </c>
      <c r="E379" s="3">
        <v>4</v>
      </c>
      <c r="F379" s="3"/>
      <c r="G379" s="3">
        <v>3</v>
      </c>
      <c r="H379" s="3"/>
      <c r="I379" s="3">
        <f t="shared" si="19"/>
        <v>40</v>
      </c>
      <c r="J379" s="67" cm="1">
        <f t="array" ref="J379">INDEX(Durée[], MATCH(VLOOKUP(RPE[[#This Row],[Nom]], Statut[], 2, FALSE), Durée[Groupes], 0), MATCH(TEXT(RPE[[#This Row],[Date]], "jj/mm/aaaa"), TEXT('RPE semaine + match'!$B$108:$FD$108, "jj/mm/aaaa"), 0))</f>
        <v>0</v>
      </c>
      <c r="K379" s="3">
        <v>150</v>
      </c>
      <c r="L379" s="3">
        <f>D379*RPE[[#This Row],[Durée_PP]]</f>
        <v>240</v>
      </c>
      <c r="M379" s="3">
        <f>E379*RPE[[#This Row],[Durée_Rugby]]</f>
        <v>0</v>
      </c>
      <c r="N379" s="3">
        <f>F379*RPE[[#This Row],[Durée_Match]]</f>
        <v>0</v>
      </c>
      <c r="O379">
        <f t="shared" si="24"/>
        <v>240</v>
      </c>
      <c r="P379">
        <f>_xlfn.ISOWEEKNUM(RPE[[#This Row],[Date]])</f>
        <v>7</v>
      </c>
      <c r="Q379">
        <f>YEAR(RPE[[#This Row],[Date]])</f>
        <v>2024</v>
      </c>
    </row>
    <row r="380" spans="1:17" x14ac:dyDescent="0.2">
      <c r="A380" s="1">
        <v>45335.955879629626</v>
      </c>
      <c r="B380" s="3" t="s">
        <v>191</v>
      </c>
      <c r="C380" s="2">
        <v>45335</v>
      </c>
      <c r="D380" s="3"/>
      <c r="E380" s="3">
        <v>7</v>
      </c>
      <c r="F380" s="3"/>
      <c r="G380" s="3">
        <v>3</v>
      </c>
      <c r="H380" s="3"/>
      <c r="I380" s="3">
        <f t="shared" si="19"/>
        <v>40</v>
      </c>
      <c r="J380" s="67" cm="1">
        <f t="array" ref="J380">INDEX(Durée[], MATCH(VLOOKUP(RPE[[#This Row],[Nom]], Statut[], 2, FALSE), Durée[Groupes], 0), MATCH(TEXT(RPE[[#This Row],[Date]], "jj/mm/aaaa"), TEXT('RPE semaine + match'!$B$108:$FD$108, "jj/mm/aaaa"), 0))</f>
        <v>0</v>
      </c>
      <c r="K380" s="3">
        <v>151</v>
      </c>
      <c r="L380" s="3">
        <f>D380*RPE[[#This Row],[Durée_PP]]</f>
        <v>0</v>
      </c>
      <c r="M380" s="3">
        <f>E380*RPE[[#This Row],[Durée_Rugby]]</f>
        <v>0</v>
      </c>
      <c r="N380" s="3">
        <f>F380*RPE[[#This Row],[Durée_Match]]</f>
        <v>0</v>
      </c>
      <c r="O380">
        <f t="shared" si="24"/>
        <v>0</v>
      </c>
      <c r="P380">
        <f>_xlfn.ISOWEEKNUM(RPE[[#This Row],[Date]])</f>
        <v>7</v>
      </c>
      <c r="Q380">
        <f>YEAR(RPE[[#This Row],[Date]])</f>
        <v>2024</v>
      </c>
    </row>
    <row r="381" spans="1:17" x14ac:dyDescent="0.2">
      <c r="A381" s="1">
        <v>45335.966724537036</v>
      </c>
      <c r="B381" s="3" t="s">
        <v>78</v>
      </c>
      <c r="C381" s="2">
        <v>45335</v>
      </c>
      <c r="D381" s="3">
        <v>4</v>
      </c>
      <c r="E381" s="3">
        <v>5</v>
      </c>
      <c r="F381" s="3"/>
      <c r="G381" s="3">
        <v>2</v>
      </c>
      <c r="H381" s="3" t="s">
        <v>725</v>
      </c>
      <c r="I381" s="3">
        <f t="shared" si="19"/>
        <v>40</v>
      </c>
      <c r="J381" s="67" cm="1">
        <f t="array" ref="J381">INDEX(Durée[], MATCH(VLOOKUP(RPE[[#This Row],[Nom]], Statut[], 2, FALSE), Durée[Groupes], 0), MATCH(TEXT(RPE[[#This Row],[Date]], "jj/mm/aaaa"), TEXT('RPE semaine + match'!$B$108:$FD$108, "jj/mm/aaaa"), 0))</f>
        <v>0</v>
      </c>
      <c r="K381" s="3">
        <v>152</v>
      </c>
      <c r="L381" s="3">
        <f>D381*RPE[[#This Row],[Durée_PP]]</f>
        <v>160</v>
      </c>
      <c r="M381" s="3">
        <f>E381*RPE[[#This Row],[Durée_Rugby]]</f>
        <v>0</v>
      </c>
      <c r="N381" s="3">
        <f>F381*RPE[[#This Row],[Durée_Match]]</f>
        <v>0</v>
      </c>
      <c r="O381">
        <f t="shared" si="24"/>
        <v>160</v>
      </c>
      <c r="P381">
        <f>_xlfn.ISOWEEKNUM(RPE[[#This Row],[Date]])</f>
        <v>7</v>
      </c>
      <c r="Q381">
        <f>YEAR(RPE[[#This Row],[Date]])</f>
        <v>2024</v>
      </c>
    </row>
    <row r="382" spans="1:17" x14ac:dyDescent="0.2">
      <c r="A382" s="1">
        <v>45336.37164351852</v>
      </c>
      <c r="B382" s="3" t="s">
        <v>211</v>
      </c>
      <c r="C382" s="2">
        <v>45335</v>
      </c>
      <c r="D382" s="3">
        <v>4</v>
      </c>
      <c r="E382" s="3">
        <v>5</v>
      </c>
      <c r="F382" s="3"/>
      <c r="G382" s="3">
        <v>3</v>
      </c>
      <c r="H382" s="3"/>
      <c r="I382" s="3"/>
      <c r="J382" s="3"/>
      <c r="K382" s="3"/>
      <c r="L382" s="3">
        <f t="shared" ref="L382:L385" si="25">D382*60</f>
        <v>240</v>
      </c>
      <c r="M382" s="3">
        <f t="shared" ref="M382:M385" si="26">E382*90</f>
        <v>450</v>
      </c>
      <c r="N382" s="3">
        <f t="shared" ref="N382:N385" si="27">F382*40</f>
        <v>0</v>
      </c>
      <c r="O382">
        <f t="shared" ref="O382:O385" si="28">L382+M382</f>
        <v>690</v>
      </c>
      <c r="P382">
        <f>_xlfn.ISOWEEKNUM(RPE[[#This Row],[Date]])</f>
        <v>7</v>
      </c>
      <c r="Q382">
        <f>YEAR(RPE[[#This Row],[Date]])</f>
        <v>2024</v>
      </c>
    </row>
    <row r="383" spans="1:17" x14ac:dyDescent="0.2">
      <c r="A383" s="1">
        <v>45336.457858796297</v>
      </c>
      <c r="B383" s="3" t="s">
        <v>112</v>
      </c>
      <c r="C383" s="2">
        <v>45335</v>
      </c>
      <c r="D383" s="3"/>
      <c r="E383" s="3">
        <v>5</v>
      </c>
      <c r="F383" s="3"/>
      <c r="G383" s="3">
        <v>3</v>
      </c>
      <c r="H383" s="3"/>
      <c r="I383" s="3"/>
      <c r="J383" s="3"/>
      <c r="K383" s="3"/>
      <c r="L383" s="3">
        <f t="shared" si="25"/>
        <v>0</v>
      </c>
      <c r="M383" s="3">
        <f t="shared" si="26"/>
        <v>450</v>
      </c>
      <c r="N383" s="3">
        <f t="shared" si="27"/>
        <v>0</v>
      </c>
      <c r="O383">
        <f t="shared" si="28"/>
        <v>450</v>
      </c>
      <c r="P383">
        <f>_xlfn.ISOWEEKNUM(RPE[[#This Row],[Date]])</f>
        <v>7</v>
      </c>
      <c r="Q383">
        <f>YEAR(RPE[[#This Row],[Date]])</f>
        <v>2024</v>
      </c>
    </row>
    <row r="384" spans="1:17" x14ac:dyDescent="0.2">
      <c r="A384" s="1">
        <v>45336.539988425924</v>
      </c>
      <c r="B384" s="3" t="s">
        <v>496</v>
      </c>
      <c r="C384" s="2">
        <v>45336</v>
      </c>
      <c r="D384" s="3">
        <v>7</v>
      </c>
      <c r="E384" s="3"/>
      <c r="F384" s="3"/>
      <c r="G384" s="3">
        <v>3</v>
      </c>
      <c r="H384" s="3"/>
      <c r="I384" s="3"/>
      <c r="J384" s="3"/>
      <c r="K384" s="3"/>
      <c r="L384" s="3">
        <f t="shared" si="25"/>
        <v>420</v>
      </c>
      <c r="M384" s="3">
        <f t="shared" si="26"/>
        <v>0</v>
      </c>
      <c r="N384" s="3">
        <f t="shared" si="27"/>
        <v>0</v>
      </c>
      <c r="O384">
        <f t="shared" si="28"/>
        <v>420</v>
      </c>
      <c r="P384">
        <f>_xlfn.ISOWEEKNUM(RPE[[#This Row],[Date]])</f>
        <v>7</v>
      </c>
      <c r="Q384">
        <f>YEAR(RPE[[#This Row],[Date]])</f>
        <v>2024</v>
      </c>
    </row>
    <row r="385" spans="1:17" x14ac:dyDescent="0.2">
      <c r="A385" s="1">
        <v>45336.605740740742</v>
      </c>
      <c r="B385" s="3" t="s">
        <v>193</v>
      </c>
      <c r="C385" s="2">
        <v>45335</v>
      </c>
      <c r="D385" s="3"/>
      <c r="E385" s="3">
        <v>5</v>
      </c>
      <c r="F385" s="3"/>
      <c r="G385" s="3">
        <v>2</v>
      </c>
      <c r="H385" s="3"/>
      <c r="I385" s="3"/>
      <c r="J385" s="3"/>
      <c r="K385" s="3"/>
      <c r="L385" s="3">
        <f t="shared" si="25"/>
        <v>0</v>
      </c>
      <c r="M385" s="3">
        <f t="shared" si="26"/>
        <v>450</v>
      </c>
      <c r="N385" s="3">
        <f t="shared" si="27"/>
        <v>0</v>
      </c>
      <c r="O385">
        <f t="shared" si="28"/>
        <v>450</v>
      </c>
      <c r="P385">
        <f>_xlfn.ISOWEEKNUM(RPE[[#This Row],[Date]])</f>
        <v>7</v>
      </c>
      <c r="Q385">
        <f>YEAR(RPE[[#This Row],[Date]])</f>
        <v>2024</v>
      </c>
    </row>
    <row r="386" spans="1:17" x14ac:dyDescent="0.2">
      <c r="A386" s="1">
        <v>45336.894004629627</v>
      </c>
      <c r="B386" s="3" t="s">
        <v>106</v>
      </c>
      <c r="C386" s="2">
        <v>45336</v>
      </c>
      <c r="D386" s="3">
        <v>5</v>
      </c>
      <c r="E386" s="3">
        <v>5</v>
      </c>
      <c r="F386" s="3"/>
      <c r="G386" s="3">
        <v>2</v>
      </c>
      <c r="H386" s="3"/>
      <c r="I386" s="3"/>
      <c r="J386" s="3"/>
      <c r="K386" s="3"/>
      <c r="L386" s="3">
        <f t="shared" ref="L386:L419" si="29">D386*60</f>
        <v>300</v>
      </c>
      <c r="M386" s="3">
        <f t="shared" ref="M386:M419" si="30">E386*90</f>
        <v>450</v>
      </c>
      <c r="N386" s="3">
        <f t="shared" ref="N386:N419" si="31">F386*40</f>
        <v>0</v>
      </c>
      <c r="O386">
        <f t="shared" ref="O386:O419" si="32">L386+M386</f>
        <v>750</v>
      </c>
      <c r="P386">
        <f>_xlfn.ISOWEEKNUM(RPE[[#This Row],[Date]])</f>
        <v>7</v>
      </c>
      <c r="Q386">
        <f>YEAR(RPE[[#This Row],[Date]])</f>
        <v>2024</v>
      </c>
    </row>
    <row r="387" spans="1:17" x14ac:dyDescent="0.2">
      <c r="A387" s="1">
        <v>45336.895057870373</v>
      </c>
      <c r="B387" s="3" t="s">
        <v>167</v>
      </c>
      <c r="C387" s="2">
        <v>45336</v>
      </c>
      <c r="D387" s="3"/>
      <c r="E387" s="3">
        <v>7</v>
      </c>
      <c r="F387" s="3"/>
      <c r="G387" s="3">
        <v>3</v>
      </c>
      <c r="H387" s="3"/>
      <c r="I387" s="3"/>
      <c r="J387" s="3"/>
      <c r="K387" s="3"/>
      <c r="L387" s="3">
        <f t="shared" si="29"/>
        <v>0</v>
      </c>
      <c r="M387" s="3">
        <f t="shared" si="30"/>
        <v>630</v>
      </c>
      <c r="N387" s="3">
        <f t="shared" si="31"/>
        <v>0</v>
      </c>
      <c r="O387">
        <f t="shared" si="32"/>
        <v>630</v>
      </c>
      <c r="P387">
        <f>_xlfn.ISOWEEKNUM(RPE[[#This Row],[Date]])</f>
        <v>7</v>
      </c>
      <c r="Q387">
        <f>YEAR(RPE[[#This Row],[Date]])</f>
        <v>2024</v>
      </c>
    </row>
    <row r="388" spans="1:17" x14ac:dyDescent="0.2">
      <c r="A388" s="1">
        <v>45336.896168981482</v>
      </c>
      <c r="B388" s="3" t="s">
        <v>191</v>
      </c>
      <c r="C388" s="2">
        <v>45336</v>
      </c>
      <c r="D388" s="3"/>
      <c r="E388" s="3">
        <v>6</v>
      </c>
      <c r="F388" s="3"/>
      <c r="G388" s="3">
        <v>3</v>
      </c>
      <c r="H388" s="3"/>
      <c r="I388" s="3"/>
      <c r="J388" s="3"/>
      <c r="K388" s="3"/>
      <c r="L388" s="3">
        <f t="shared" si="29"/>
        <v>0</v>
      </c>
      <c r="M388" s="3">
        <f t="shared" si="30"/>
        <v>540</v>
      </c>
      <c r="N388" s="3">
        <f t="shared" si="31"/>
        <v>0</v>
      </c>
      <c r="O388">
        <f t="shared" si="32"/>
        <v>540</v>
      </c>
      <c r="P388">
        <f>_xlfn.ISOWEEKNUM(RPE[[#This Row],[Date]])</f>
        <v>7</v>
      </c>
      <c r="Q388">
        <f>YEAR(RPE[[#This Row],[Date]])</f>
        <v>2024</v>
      </c>
    </row>
    <row r="389" spans="1:17" x14ac:dyDescent="0.2">
      <c r="A389" s="1">
        <v>45336.902094907404</v>
      </c>
      <c r="B389" s="3" t="s">
        <v>78</v>
      </c>
      <c r="C389" s="2">
        <v>45336</v>
      </c>
      <c r="D389" s="3">
        <v>7</v>
      </c>
      <c r="E389" s="3">
        <v>6</v>
      </c>
      <c r="F389" s="3"/>
      <c r="G389" s="3">
        <v>2</v>
      </c>
      <c r="H389" s="3" t="s">
        <v>726</v>
      </c>
      <c r="I389" s="3"/>
      <c r="J389" s="3"/>
      <c r="K389" s="3"/>
      <c r="L389" s="3">
        <f t="shared" si="29"/>
        <v>420</v>
      </c>
      <c r="M389" s="3">
        <f t="shared" si="30"/>
        <v>540</v>
      </c>
      <c r="N389" s="3">
        <f t="shared" si="31"/>
        <v>0</v>
      </c>
      <c r="O389">
        <f t="shared" si="32"/>
        <v>960</v>
      </c>
      <c r="P389">
        <f>_xlfn.ISOWEEKNUM(RPE[[#This Row],[Date]])</f>
        <v>7</v>
      </c>
      <c r="Q389">
        <f>YEAR(RPE[[#This Row],[Date]])</f>
        <v>2024</v>
      </c>
    </row>
    <row r="390" spans="1:17" x14ac:dyDescent="0.2">
      <c r="A390" s="1">
        <v>45336.907164351855</v>
      </c>
      <c r="B390" s="3" t="s">
        <v>131</v>
      </c>
      <c r="C390" s="2">
        <v>45336</v>
      </c>
      <c r="D390" s="3"/>
      <c r="E390" s="3">
        <v>6</v>
      </c>
      <c r="F390" s="3"/>
      <c r="G390" s="3">
        <v>2</v>
      </c>
      <c r="H390" s="3" t="s">
        <v>618</v>
      </c>
      <c r="I390" s="3"/>
      <c r="J390" s="3"/>
      <c r="K390" s="3"/>
      <c r="L390" s="3">
        <f t="shared" si="29"/>
        <v>0</v>
      </c>
      <c r="M390" s="3">
        <f t="shared" si="30"/>
        <v>540</v>
      </c>
      <c r="N390" s="3">
        <f t="shared" si="31"/>
        <v>0</v>
      </c>
      <c r="O390">
        <f t="shared" si="32"/>
        <v>540</v>
      </c>
      <c r="P390">
        <f>_xlfn.ISOWEEKNUM(RPE[[#This Row],[Date]])</f>
        <v>7</v>
      </c>
      <c r="Q390">
        <f>YEAR(RPE[[#This Row],[Date]])</f>
        <v>2024</v>
      </c>
    </row>
    <row r="391" spans="1:17" x14ac:dyDescent="0.2">
      <c r="A391" s="1">
        <v>45336.907673611109</v>
      </c>
      <c r="B391" s="3" t="s">
        <v>193</v>
      </c>
      <c r="C391" s="2">
        <v>45336</v>
      </c>
      <c r="D391" s="3"/>
      <c r="E391" s="3">
        <v>5</v>
      </c>
      <c r="F391" s="3"/>
      <c r="G391" s="3">
        <v>3</v>
      </c>
      <c r="H391" s="3"/>
      <c r="I391" s="3"/>
      <c r="J391" s="3"/>
      <c r="K391" s="3"/>
      <c r="L391" s="3">
        <f t="shared" si="29"/>
        <v>0</v>
      </c>
      <c r="M391" s="3">
        <f t="shared" si="30"/>
        <v>450</v>
      </c>
      <c r="N391" s="3">
        <f t="shared" si="31"/>
        <v>0</v>
      </c>
      <c r="O391">
        <f t="shared" si="32"/>
        <v>450</v>
      </c>
      <c r="P391">
        <f>_xlfn.ISOWEEKNUM(RPE[[#This Row],[Date]])</f>
        <v>7</v>
      </c>
      <c r="Q391">
        <f>YEAR(RPE[[#This Row],[Date]])</f>
        <v>2024</v>
      </c>
    </row>
    <row r="392" spans="1:17" x14ac:dyDescent="0.2">
      <c r="A392" s="1">
        <v>45336.915393518517</v>
      </c>
      <c r="B392" s="3" t="s">
        <v>496</v>
      </c>
      <c r="C392" s="2">
        <v>45336</v>
      </c>
      <c r="D392" s="3"/>
      <c r="E392" s="3">
        <v>6</v>
      </c>
      <c r="F392" s="3"/>
      <c r="G392" s="3">
        <v>3</v>
      </c>
      <c r="H392" s="3"/>
      <c r="I392" s="3"/>
      <c r="J392" s="3"/>
      <c r="K392" s="3"/>
      <c r="L392" s="3">
        <f t="shared" si="29"/>
        <v>0</v>
      </c>
      <c r="M392" s="3">
        <f t="shared" si="30"/>
        <v>540</v>
      </c>
      <c r="N392" s="3">
        <f t="shared" si="31"/>
        <v>0</v>
      </c>
      <c r="O392">
        <f t="shared" si="32"/>
        <v>540</v>
      </c>
      <c r="P392">
        <f>_xlfn.ISOWEEKNUM(RPE[[#This Row],[Date]])</f>
        <v>7</v>
      </c>
      <c r="Q392">
        <f>YEAR(RPE[[#This Row],[Date]])</f>
        <v>2024</v>
      </c>
    </row>
    <row r="393" spans="1:17" x14ac:dyDescent="0.2">
      <c r="A393" s="1">
        <v>45336.961284722223</v>
      </c>
      <c r="B393" s="3" t="s">
        <v>93</v>
      </c>
      <c r="C393" s="2">
        <v>45336</v>
      </c>
      <c r="D393" s="3">
        <v>6</v>
      </c>
      <c r="E393" s="3">
        <v>5</v>
      </c>
      <c r="F393" s="3"/>
      <c r="G393" s="3">
        <v>3</v>
      </c>
      <c r="H393" s="3"/>
      <c r="I393" s="3"/>
      <c r="J393" s="3"/>
      <c r="K393" s="3"/>
      <c r="L393" s="3">
        <f t="shared" si="29"/>
        <v>360</v>
      </c>
      <c r="M393" s="3">
        <f t="shared" si="30"/>
        <v>450</v>
      </c>
      <c r="N393" s="3">
        <f t="shared" si="31"/>
        <v>0</v>
      </c>
      <c r="O393">
        <f t="shared" si="32"/>
        <v>810</v>
      </c>
      <c r="P393">
        <f>_xlfn.ISOWEEKNUM(RPE[[#This Row],[Date]])</f>
        <v>7</v>
      </c>
      <c r="Q393">
        <f>YEAR(RPE[[#This Row],[Date]])</f>
        <v>2024</v>
      </c>
    </row>
    <row r="394" spans="1:17" x14ac:dyDescent="0.2">
      <c r="A394" s="1">
        <v>45337.366111111114</v>
      </c>
      <c r="B394" s="3" t="s">
        <v>83</v>
      </c>
      <c r="C394" s="2">
        <v>45336</v>
      </c>
      <c r="D394" s="3"/>
      <c r="E394" s="3">
        <v>7</v>
      </c>
      <c r="F394" s="3"/>
      <c r="G394" s="3">
        <v>3</v>
      </c>
      <c r="H394" s="3"/>
      <c r="I394" s="3"/>
      <c r="J394" s="3"/>
      <c r="K394" s="3"/>
      <c r="L394" s="3">
        <f t="shared" si="29"/>
        <v>0</v>
      </c>
      <c r="M394" s="3">
        <f t="shared" si="30"/>
        <v>630</v>
      </c>
      <c r="N394" s="3">
        <f t="shared" si="31"/>
        <v>0</v>
      </c>
      <c r="O394">
        <f t="shared" si="32"/>
        <v>630</v>
      </c>
      <c r="P394">
        <f>_xlfn.ISOWEEKNUM(RPE[[#This Row],[Date]])</f>
        <v>7</v>
      </c>
      <c r="Q394">
        <f>YEAR(RPE[[#This Row],[Date]])</f>
        <v>2024</v>
      </c>
    </row>
    <row r="395" spans="1:17" x14ac:dyDescent="0.2">
      <c r="A395" s="1">
        <v>45337.485902777778</v>
      </c>
      <c r="B395" s="3" t="s">
        <v>192</v>
      </c>
      <c r="C395" s="2">
        <v>45335</v>
      </c>
      <c r="D395" s="3">
        <v>6</v>
      </c>
      <c r="E395" s="3">
        <v>6</v>
      </c>
      <c r="F395" s="3"/>
      <c r="G395" s="3">
        <v>2</v>
      </c>
      <c r="H395" s="3"/>
      <c r="I395" s="3"/>
      <c r="J395" s="3"/>
      <c r="K395" s="3"/>
      <c r="L395" s="3">
        <f t="shared" si="29"/>
        <v>360</v>
      </c>
      <c r="M395" s="3">
        <f t="shared" si="30"/>
        <v>540</v>
      </c>
      <c r="N395" s="3">
        <f t="shared" si="31"/>
        <v>0</v>
      </c>
      <c r="O395">
        <f t="shared" si="32"/>
        <v>900</v>
      </c>
      <c r="P395">
        <f>_xlfn.ISOWEEKNUM(RPE[[#This Row],[Date]])</f>
        <v>7</v>
      </c>
      <c r="Q395">
        <f>YEAR(RPE[[#This Row],[Date]])</f>
        <v>2024</v>
      </c>
    </row>
    <row r="396" spans="1:17" x14ac:dyDescent="0.2">
      <c r="A396" s="1">
        <v>45337.486284722225</v>
      </c>
      <c r="B396" s="3" t="s">
        <v>192</v>
      </c>
      <c r="C396" s="2">
        <v>45336</v>
      </c>
      <c r="D396" s="3">
        <v>6</v>
      </c>
      <c r="E396" s="3">
        <v>7</v>
      </c>
      <c r="F396" s="3"/>
      <c r="G396" s="3">
        <v>3</v>
      </c>
      <c r="H396" s="3"/>
      <c r="I396" s="3"/>
      <c r="J396" s="3"/>
      <c r="K396" s="3"/>
      <c r="L396" s="3">
        <f t="shared" si="29"/>
        <v>360</v>
      </c>
      <c r="M396" s="3">
        <f t="shared" si="30"/>
        <v>630</v>
      </c>
      <c r="N396" s="3">
        <f t="shared" si="31"/>
        <v>0</v>
      </c>
      <c r="O396">
        <f t="shared" si="32"/>
        <v>990</v>
      </c>
      <c r="P396">
        <f>_xlfn.ISOWEEKNUM(RPE[[#This Row],[Date]])</f>
        <v>7</v>
      </c>
      <c r="Q396">
        <f>YEAR(RPE[[#This Row],[Date]])</f>
        <v>2024</v>
      </c>
    </row>
    <row r="397" spans="1:17" x14ac:dyDescent="0.2">
      <c r="A397" s="1">
        <v>45338.540266203701</v>
      </c>
      <c r="B397" s="3" t="s">
        <v>496</v>
      </c>
      <c r="C397" s="2">
        <v>45338</v>
      </c>
      <c r="D397" s="3">
        <v>6</v>
      </c>
      <c r="E397" s="3"/>
      <c r="F397" s="3"/>
      <c r="G397" s="3">
        <v>3</v>
      </c>
      <c r="H397" s="3"/>
      <c r="I397" s="3"/>
      <c r="J397" s="3"/>
      <c r="K397" s="3"/>
      <c r="L397" s="3">
        <f t="shared" si="29"/>
        <v>360</v>
      </c>
      <c r="M397" s="3">
        <f t="shared" si="30"/>
        <v>0</v>
      </c>
      <c r="N397" s="3">
        <f t="shared" si="31"/>
        <v>0</v>
      </c>
      <c r="O397">
        <f t="shared" si="32"/>
        <v>360</v>
      </c>
      <c r="P397">
        <f>_xlfn.ISOWEEKNUM(RPE[[#This Row],[Date]])</f>
        <v>7</v>
      </c>
      <c r="Q397">
        <f>YEAR(RPE[[#This Row],[Date]])</f>
        <v>2024</v>
      </c>
    </row>
    <row r="398" spans="1:17" x14ac:dyDescent="0.2">
      <c r="A398" s="1">
        <v>45338.862858796296</v>
      </c>
      <c r="B398" s="3" t="s">
        <v>93</v>
      </c>
      <c r="C398" s="2">
        <v>45338</v>
      </c>
      <c r="D398" s="3">
        <v>4</v>
      </c>
      <c r="E398" s="3">
        <v>5</v>
      </c>
      <c r="F398" s="3"/>
      <c r="G398" s="3">
        <v>2</v>
      </c>
      <c r="H398" s="3"/>
      <c r="I398" s="3"/>
      <c r="J398" s="3"/>
      <c r="K398" s="3"/>
      <c r="L398" s="3">
        <f t="shared" si="29"/>
        <v>240</v>
      </c>
      <c r="M398" s="3">
        <f t="shared" si="30"/>
        <v>450</v>
      </c>
      <c r="N398" s="3">
        <f t="shared" si="31"/>
        <v>0</v>
      </c>
      <c r="O398">
        <f t="shared" si="32"/>
        <v>690</v>
      </c>
      <c r="P398">
        <f>_xlfn.ISOWEEKNUM(RPE[[#This Row],[Date]])</f>
        <v>7</v>
      </c>
      <c r="Q398">
        <f>YEAR(RPE[[#This Row],[Date]])</f>
        <v>2024</v>
      </c>
    </row>
    <row r="399" spans="1:17" x14ac:dyDescent="0.2">
      <c r="A399" s="1">
        <v>45338.881064814814</v>
      </c>
      <c r="B399" s="3" t="s">
        <v>414</v>
      </c>
      <c r="C399" s="2">
        <v>45338</v>
      </c>
      <c r="D399" s="3"/>
      <c r="E399" s="3">
        <v>5</v>
      </c>
      <c r="F399" s="3"/>
      <c r="G399" s="3">
        <v>3</v>
      </c>
      <c r="H399" s="3"/>
      <c r="I399" s="3"/>
      <c r="J399" s="3"/>
      <c r="K399" s="3"/>
      <c r="L399" s="3">
        <f t="shared" si="29"/>
        <v>0</v>
      </c>
      <c r="M399" s="3">
        <f t="shared" si="30"/>
        <v>450</v>
      </c>
      <c r="N399" s="3">
        <f t="shared" si="31"/>
        <v>0</v>
      </c>
      <c r="O399">
        <f t="shared" si="32"/>
        <v>450</v>
      </c>
      <c r="P399">
        <f>_xlfn.ISOWEEKNUM(RPE[[#This Row],[Date]])</f>
        <v>7</v>
      </c>
      <c r="Q399">
        <f>YEAR(RPE[[#This Row],[Date]])</f>
        <v>2024</v>
      </c>
    </row>
    <row r="400" spans="1:17" x14ac:dyDescent="0.2">
      <c r="A400" s="1">
        <v>45338.884166666663</v>
      </c>
      <c r="B400" s="3" t="s">
        <v>496</v>
      </c>
      <c r="C400" s="2">
        <v>45338</v>
      </c>
      <c r="D400" s="3"/>
      <c r="E400" s="3">
        <v>7</v>
      </c>
      <c r="F400" s="3"/>
      <c r="G400" s="3">
        <v>3</v>
      </c>
      <c r="H400" s="3"/>
      <c r="I400" s="3"/>
      <c r="J400" s="3"/>
      <c r="K400" s="3"/>
      <c r="L400" s="3">
        <f t="shared" si="29"/>
        <v>0</v>
      </c>
      <c r="M400" s="3">
        <f t="shared" si="30"/>
        <v>630</v>
      </c>
      <c r="N400" s="3">
        <f t="shared" si="31"/>
        <v>0</v>
      </c>
      <c r="O400">
        <f t="shared" si="32"/>
        <v>630</v>
      </c>
      <c r="P400">
        <f>_xlfn.ISOWEEKNUM(RPE[[#This Row],[Date]])</f>
        <v>7</v>
      </c>
      <c r="Q400">
        <f>YEAR(RPE[[#This Row],[Date]])</f>
        <v>2024</v>
      </c>
    </row>
    <row r="401" spans="1:17" x14ac:dyDescent="0.2">
      <c r="A401" s="1">
        <v>45338.895694444444</v>
      </c>
      <c r="B401" s="3" t="s">
        <v>211</v>
      </c>
      <c r="C401" s="2">
        <v>45338</v>
      </c>
      <c r="D401" s="3"/>
      <c r="E401" s="3">
        <v>6</v>
      </c>
      <c r="F401" s="3"/>
      <c r="G401" s="3">
        <v>3</v>
      </c>
      <c r="H401" s="3"/>
      <c r="I401" s="3"/>
      <c r="J401" s="3"/>
      <c r="K401" s="3"/>
      <c r="L401" s="3">
        <f t="shared" si="29"/>
        <v>0</v>
      </c>
      <c r="M401" s="3">
        <f t="shared" si="30"/>
        <v>540</v>
      </c>
      <c r="N401" s="3">
        <f t="shared" si="31"/>
        <v>0</v>
      </c>
      <c r="O401">
        <f t="shared" si="32"/>
        <v>540</v>
      </c>
      <c r="P401">
        <f>_xlfn.ISOWEEKNUM(RPE[[#This Row],[Date]])</f>
        <v>7</v>
      </c>
      <c r="Q401">
        <f>YEAR(RPE[[#This Row],[Date]])</f>
        <v>2024</v>
      </c>
    </row>
    <row r="402" spans="1:17" x14ac:dyDescent="0.2">
      <c r="A402" s="1">
        <v>45338.906319444446</v>
      </c>
      <c r="B402" s="3" t="s">
        <v>78</v>
      </c>
      <c r="C402" s="2">
        <v>45338</v>
      </c>
      <c r="D402" s="3">
        <v>2</v>
      </c>
      <c r="E402" s="3">
        <v>6</v>
      </c>
      <c r="F402" s="3"/>
      <c r="G402" s="3">
        <v>3</v>
      </c>
      <c r="H402" s="3"/>
      <c r="I402" s="3"/>
      <c r="J402" s="3"/>
      <c r="K402" s="3"/>
      <c r="L402" s="3">
        <f t="shared" si="29"/>
        <v>120</v>
      </c>
      <c r="M402" s="3">
        <f t="shared" si="30"/>
        <v>540</v>
      </c>
      <c r="N402" s="3">
        <f t="shared" si="31"/>
        <v>0</v>
      </c>
      <c r="O402">
        <f t="shared" si="32"/>
        <v>660</v>
      </c>
      <c r="P402">
        <f>_xlfn.ISOWEEKNUM(RPE[[#This Row],[Date]])</f>
        <v>7</v>
      </c>
      <c r="Q402">
        <f>YEAR(RPE[[#This Row],[Date]])</f>
        <v>2024</v>
      </c>
    </row>
    <row r="403" spans="1:17" x14ac:dyDescent="0.2">
      <c r="A403" s="1">
        <v>45338.942708333336</v>
      </c>
      <c r="B403" s="3" t="s">
        <v>142</v>
      </c>
      <c r="C403" s="2">
        <v>45338</v>
      </c>
      <c r="D403" s="3">
        <v>4</v>
      </c>
      <c r="E403" s="3">
        <v>4</v>
      </c>
      <c r="F403" s="3"/>
      <c r="G403" s="3">
        <v>3</v>
      </c>
      <c r="H403" s="3"/>
      <c r="I403" s="3"/>
      <c r="J403" s="3"/>
      <c r="K403" s="3"/>
      <c r="L403" s="3">
        <f t="shared" si="29"/>
        <v>240</v>
      </c>
      <c r="M403" s="3">
        <f t="shared" si="30"/>
        <v>360</v>
      </c>
      <c r="N403" s="3">
        <f t="shared" si="31"/>
        <v>0</v>
      </c>
      <c r="O403">
        <f t="shared" si="32"/>
        <v>600</v>
      </c>
      <c r="P403">
        <f>_xlfn.ISOWEEKNUM(RPE[[#This Row],[Date]])</f>
        <v>7</v>
      </c>
      <c r="Q403">
        <f>YEAR(RPE[[#This Row],[Date]])</f>
        <v>2024</v>
      </c>
    </row>
    <row r="404" spans="1:17" x14ac:dyDescent="0.2">
      <c r="A404" s="1">
        <v>45338.959780092591</v>
      </c>
      <c r="B404" s="3" t="s">
        <v>107</v>
      </c>
      <c r="C404" s="2">
        <v>45338</v>
      </c>
      <c r="D404" s="3">
        <v>4</v>
      </c>
      <c r="E404" s="3">
        <v>5</v>
      </c>
      <c r="F404" s="3"/>
      <c r="G404" s="3">
        <v>3</v>
      </c>
      <c r="H404" s="3"/>
      <c r="I404" s="3"/>
      <c r="J404" s="3"/>
      <c r="K404" s="3"/>
      <c r="L404" s="3">
        <f t="shared" si="29"/>
        <v>240</v>
      </c>
      <c r="M404" s="3">
        <f t="shared" si="30"/>
        <v>450</v>
      </c>
      <c r="N404" s="3">
        <f t="shared" si="31"/>
        <v>0</v>
      </c>
      <c r="O404">
        <f t="shared" si="32"/>
        <v>690</v>
      </c>
      <c r="P404">
        <f>_xlfn.ISOWEEKNUM(RPE[[#This Row],[Date]])</f>
        <v>7</v>
      </c>
      <c r="Q404">
        <f>YEAR(RPE[[#This Row],[Date]])</f>
        <v>2024</v>
      </c>
    </row>
    <row r="405" spans="1:17" x14ac:dyDescent="0.2">
      <c r="A405" s="1">
        <v>45338.965682870374</v>
      </c>
      <c r="B405" s="3" t="s">
        <v>99</v>
      </c>
      <c r="C405" s="2">
        <v>45338</v>
      </c>
      <c r="D405" s="3">
        <v>4</v>
      </c>
      <c r="E405" s="3">
        <v>5</v>
      </c>
      <c r="F405" s="3"/>
      <c r="G405" s="3">
        <v>3</v>
      </c>
      <c r="H405" s="3"/>
      <c r="I405" s="3"/>
      <c r="J405" s="3"/>
      <c r="K405" s="3"/>
      <c r="L405" s="3">
        <f t="shared" si="29"/>
        <v>240</v>
      </c>
      <c r="M405" s="3">
        <f t="shared" si="30"/>
        <v>450</v>
      </c>
      <c r="N405" s="3">
        <f t="shared" si="31"/>
        <v>0</v>
      </c>
      <c r="O405">
        <f t="shared" si="32"/>
        <v>690</v>
      </c>
      <c r="P405">
        <f>_xlfn.ISOWEEKNUM(RPE[[#This Row],[Date]])</f>
        <v>7</v>
      </c>
      <c r="Q405">
        <f>YEAR(RPE[[#This Row],[Date]])</f>
        <v>2024</v>
      </c>
    </row>
    <row r="406" spans="1:17" x14ac:dyDescent="0.2">
      <c r="A406" s="1">
        <v>45338.96702546296</v>
      </c>
      <c r="B406" s="3" t="s">
        <v>77</v>
      </c>
      <c r="C406" s="2">
        <v>45338</v>
      </c>
      <c r="D406" s="3">
        <v>3</v>
      </c>
      <c r="E406" s="3">
        <v>4</v>
      </c>
      <c r="F406" s="3"/>
      <c r="G406" s="3">
        <v>3</v>
      </c>
      <c r="H406" s="3"/>
      <c r="I406" s="3"/>
      <c r="J406" s="3"/>
      <c r="K406" s="3"/>
      <c r="L406" s="3">
        <f t="shared" si="29"/>
        <v>180</v>
      </c>
      <c r="M406" s="3">
        <f t="shared" si="30"/>
        <v>360</v>
      </c>
      <c r="N406" s="3">
        <f t="shared" si="31"/>
        <v>0</v>
      </c>
      <c r="O406">
        <f t="shared" si="32"/>
        <v>540</v>
      </c>
      <c r="P406">
        <f>_xlfn.ISOWEEKNUM(RPE[[#This Row],[Date]])</f>
        <v>7</v>
      </c>
      <c r="Q406">
        <f>YEAR(RPE[[#This Row],[Date]])</f>
        <v>2024</v>
      </c>
    </row>
    <row r="407" spans="1:17" x14ac:dyDescent="0.2">
      <c r="A407" s="1">
        <v>45338.969548611109</v>
      </c>
      <c r="B407" s="3" t="s">
        <v>131</v>
      </c>
      <c r="C407" s="2">
        <v>45338</v>
      </c>
      <c r="D407" s="3">
        <v>6</v>
      </c>
      <c r="E407" s="3">
        <v>7</v>
      </c>
      <c r="F407" s="3"/>
      <c r="G407" s="3">
        <v>3</v>
      </c>
      <c r="H407" s="3"/>
      <c r="I407" s="3"/>
      <c r="J407" s="3"/>
      <c r="K407" s="3"/>
      <c r="L407" s="3">
        <f t="shared" si="29"/>
        <v>360</v>
      </c>
      <c r="M407" s="3">
        <f t="shared" si="30"/>
        <v>630</v>
      </c>
      <c r="N407" s="3">
        <f t="shared" si="31"/>
        <v>0</v>
      </c>
      <c r="O407">
        <f t="shared" si="32"/>
        <v>990</v>
      </c>
      <c r="P407">
        <f>_xlfn.ISOWEEKNUM(RPE[[#This Row],[Date]])</f>
        <v>7</v>
      </c>
      <c r="Q407">
        <f>YEAR(RPE[[#This Row],[Date]])</f>
        <v>2024</v>
      </c>
    </row>
    <row r="408" spans="1:17" x14ac:dyDescent="0.2">
      <c r="A408" s="1">
        <v>45339.060069444444</v>
      </c>
      <c r="B408" s="3" t="s">
        <v>193</v>
      </c>
      <c r="C408" s="2">
        <v>45338</v>
      </c>
      <c r="D408" s="3"/>
      <c r="E408" s="3">
        <v>3</v>
      </c>
      <c r="F408" s="3"/>
      <c r="G408" s="3">
        <v>3</v>
      </c>
      <c r="H408" s="3"/>
      <c r="I408" s="3"/>
      <c r="J408" s="3"/>
      <c r="K408" s="3"/>
      <c r="L408" s="3">
        <f t="shared" si="29"/>
        <v>0</v>
      </c>
      <c r="M408" s="3">
        <f t="shared" si="30"/>
        <v>270</v>
      </c>
      <c r="N408" s="3">
        <f t="shared" si="31"/>
        <v>0</v>
      </c>
      <c r="O408">
        <f t="shared" si="32"/>
        <v>270</v>
      </c>
      <c r="P408">
        <f>_xlfn.ISOWEEKNUM(RPE[[#This Row],[Date]])</f>
        <v>7</v>
      </c>
      <c r="Q408">
        <f>YEAR(RPE[[#This Row],[Date]])</f>
        <v>2024</v>
      </c>
    </row>
    <row r="409" spans="1:17" x14ac:dyDescent="0.2">
      <c r="A409" s="1">
        <v>45339.455393518518</v>
      </c>
      <c r="B409" s="3" t="s">
        <v>192</v>
      </c>
      <c r="C409" s="2">
        <v>45338</v>
      </c>
      <c r="D409" s="3">
        <v>6</v>
      </c>
      <c r="E409" s="3">
        <v>6</v>
      </c>
      <c r="F409" s="3"/>
      <c r="G409" s="3">
        <v>2</v>
      </c>
      <c r="H409" s="3"/>
      <c r="I409" s="3"/>
      <c r="J409" s="3"/>
      <c r="K409" s="3"/>
      <c r="L409" s="3">
        <f t="shared" si="29"/>
        <v>360</v>
      </c>
      <c r="M409" s="3">
        <f t="shared" si="30"/>
        <v>540</v>
      </c>
      <c r="N409" s="3">
        <f t="shared" si="31"/>
        <v>0</v>
      </c>
      <c r="O409">
        <f t="shared" si="32"/>
        <v>900</v>
      </c>
      <c r="P409">
        <f>_xlfn.ISOWEEKNUM(RPE[[#This Row],[Date]])</f>
        <v>7</v>
      </c>
      <c r="Q409">
        <f>YEAR(RPE[[#This Row],[Date]])</f>
        <v>2024</v>
      </c>
    </row>
    <row r="410" spans="1:17" x14ac:dyDescent="0.2">
      <c r="A410" s="1">
        <v>45341.595057870371</v>
      </c>
      <c r="B410" s="3" t="s">
        <v>77</v>
      </c>
      <c r="C410" s="2">
        <v>45340</v>
      </c>
      <c r="D410" s="3"/>
      <c r="E410" s="3"/>
      <c r="F410" s="3">
        <v>7</v>
      </c>
      <c r="G410" s="3">
        <v>3</v>
      </c>
      <c r="H410" s="3"/>
      <c r="I410" s="3"/>
      <c r="J410" s="3"/>
      <c r="K410" s="3"/>
      <c r="L410" s="3">
        <f t="shared" si="29"/>
        <v>0</v>
      </c>
      <c r="M410" s="3">
        <f t="shared" si="30"/>
        <v>0</v>
      </c>
      <c r="N410" s="3">
        <f t="shared" si="31"/>
        <v>280</v>
      </c>
      <c r="O410">
        <f t="shared" si="32"/>
        <v>0</v>
      </c>
      <c r="P410">
        <f>_xlfn.ISOWEEKNUM(RPE[[#This Row],[Date]])</f>
        <v>7</v>
      </c>
      <c r="Q410">
        <f>YEAR(RPE[[#This Row],[Date]])</f>
        <v>2024</v>
      </c>
    </row>
    <row r="411" spans="1:17" x14ac:dyDescent="0.2">
      <c r="A411" s="1">
        <v>45341.595659722225</v>
      </c>
      <c r="B411" s="3" t="s">
        <v>496</v>
      </c>
      <c r="C411" s="2">
        <v>45340</v>
      </c>
      <c r="D411" s="3"/>
      <c r="E411" s="3"/>
      <c r="F411" s="3">
        <v>7</v>
      </c>
      <c r="G411" s="3">
        <v>3</v>
      </c>
      <c r="H411" s="3"/>
      <c r="I411" s="3"/>
      <c r="J411" s="3"/>
      <c r="K411" s="3"/>
      <c r="L411" s="3">
        <f t="shared" si="29"/>
        <v>0</v>
      </c>
      <c r="M411" s="3">
        <f t="shared" si="30"/>
        <v>0</v>
      </c>
      <c r="N411" s="3">
        <f t="shared" si="31"/>
        <v>280</v>
      </c>
      <c r="O411">
        <f t="shared" si="32"/>
        <v>0</v>
      </c>
      <c r="P411">
        <f>_xlfn.ISOWEEKNUM(RPE[[#This Row],[Date]])</f>
        <v>7</v>
      </c>
      <c r="Q411">
        <f>YEAR(RPE[[#This Row],[Date]])</f>
        <v>2024</v>
      </c>
    </row>
    <row r="412" spans="1:17" x14ac:dyDescent="0.2">
      <c r="A412" s="1">
        <v>45341.595810185187</v>
      </c>
      <c r="B412" s="3" t="s">
        <v>211</v>
      </c>
      <c r="C412" s="2">
        <v>45340</v>
      </c>
      <c r="D412" s="3"/>
      <c r="E412" s="3"/>
      <c r="F412" s="3">
        <v>8</v>
      </c>
      <c r="G412" s="3">
        <v>3</v>
      </c>
      <c r="H412" s="3" t="s">
        <v>213</v>
      </c>
      <c r="I412" s="3"/>
      <c r="J412" s="3"/>
      <c r="K412" s="3"/>
      <c r="L412" s="3">
        <f t="shared" si="29"/>
        <v>0</v>
      </c>
      <c r="M412" s="3">
        <f t="shared" si="30"/>
        <v>0</v>
      </c>
      <c r="N412" s="3">
        <f t="shared" si="31"/>
        <v>320</v>
      </c>
      <c r="O412">
        <f t="shared" si="32"/>
        <v>0</v>
      </c>
      <c r="P412">
        <f>_xlfn.ISOWEEKNUM(RPE[[#This Row],[Date]])</f>
        <v>7</v>
      </c>
      <c r="Q412">
        <f>YEAR(RPE[[#This Row],[Date]])</f>
        <v>2024</v>
      </c>
    </row>
    <row r="413" spans="1:17" x14ac:dyDescent="0.2">
      <c r="A413" s="1">
        <v>45341.596261574072</v>
      </c>
      <c r="B413" s="3" t="s">
        <v>99</v>
      </c>
      <c r="C413" s="2">
        <v>45340</v>
      </c>
      <c r="D413" s="3"/>
      <c r="E413" s="3"/>
      <c r="F413" s="3">
        <v>7</v>
      </c>
      <c r="G413" s="3">
        <v>3</v>
      </c>
      <c r="H413" s="3"/>
      <c r="I413" s="3"/>
      <c r="J413" s="3"/>
      <c r="K413" s="3"/>
      <c r="L413" s="3">
        <f t="shared" si="29"/>
        <v>0</v>
      </c>
      <c r="M413" s="3">
        <f t="shared" si="30"/>
        <v>0</v>
      </c>
      <c r="N413" s="3">
        <f t="shared" si="31"/>
        <v>280</v>
      </c>
      <c r="O413">
        <f t="shared" si="32"/>
        <v>0</v>
      </c>
      <c r="P413">
        <f>_xlfn.ISOWEEKNUM(RPE[[#This Row],[Date]])</f>
        <v>7</v>
      </c>
      <c r="Q413">
        <f>YEAR(RPE[[#This Row],[Date]])</f>
        <v>2024</v>
      </c>
    </row>
    <row r="414" spans="1:17" x14ac:dyDescent="0.2">
      <c r="A414" s="1">
        <v>45341.596331018518</v>
      </c>
      <c r="B414" s="3" t="s">
        <v>167</v>
      </c>
      <c r="C414" s="2">
        <v>45340</v>
      </c>
      <c r="D414" s="3"/>
      <c r="E414" s="3"/>
      <c r="F414" s="3">
        <v>7</v>
      </c>
      <c r="G414" s="3">
        <v>3</v>
      </c>
      <c r="H414" s="3" t="s">
        <v>727</v>
      </c>
      <c r="I414" s="3"/>
      <c r="J414" s="3"/>
      <c r="K414" s="3"/>
      <c r="L414" s="3">
        <f t="shared" si="29"/>
        <v>0</v>
      </c>
      <c r="M414" s="3">
        <f t="shared" si="30"/>
        <v>0</v>
      </c>
      <c r="N414" s="3">
        <f t="shared" si="31"/>
        <v>280</v>
      </c>
      <c r="O414">
        <f t="shared" si="32"/>
        <v>0</v>
      </c>
      <c r="P414">
        <f>_xlfn.ISOWEEKNUM(RPE[[#This Row],[Date]])</f>
        <v>7</v>
      </c>
      <c r="Q414">
        <f>YEAR(RPE[[#This Row],[Date]])</f>
        <v>2024</v>
      </c>
    </row>
    <row r="415" spans="1:17" x14ac:dyDescent="0.2">
      <c r="A415" s="1">
        <v>45341.607511574075</v>
      </c>
      <c r="B415" s="3" t="s">
        <v>193</v>
      </c>
      <c r="C415" s="2">
        <v>45340</v>
      </c>
      <c r="D415" s="3"/>
      <c r="E415" s="3"/>
      <c r="F415" s="3">
        <v>2</v>
      </c>
      <c r="G415" s="3">
        <v>3</v>
      </c>
      <c r="H415" s="3"/>
      <c r="I415" s="3"/>
      <c r="J415" s="3"/>
      <c r="K415" s="3"/>
      <c r="L415" s="3">
        <f t="shared" si="29"/>
        <v>0</v>
      </c>
      <c r="M415" s="3">
        <f t="shared" si="30"/>
        <v>0</v>
      </c>
      <c r="N415" s="3">
        <f t="shared" si="31"/>
        <v>80</v>
      </c>
      <c r="O415">
        <f t="shared" si="32"/>
        <v>0</v>
      </c>
      <c r="P415">
        <f>_xlfn.ISOWEEKNUM(RPE[[#This Row],[Date]])</f>
        <v>7</v>
      </c>
      <c r="Q415">
        <f>YEAR(RPE[[#This Row],[Date]])</f>
        <v>2024</v>
      </c>
    </row>
    <row r="416" spans="1:17" x14ac:dyDescent="0.2">
      <c r="A416" s="1">
        <v>45341.626944444448</v>
      </c>
      <c r="B416" s="3" t="s">
        <v>112</v>
      </c>
      <c r="C416" s="2">
        <v>45340</v>
      </c>
      <c r="D416" s="3"/>
      <c r="E416" s="3"/>
      <c r="F416" s="3">
        <v>6</v>
      </c>
      <c r="G416" s="3">
        <v>3</v>
      </c>
      <c r="H416" s="3"/>
      <c r="I416" s="3"/>
      <c r="J416" s="3"/>
      <c r="K416" s="3"/>
      <c r="L416" s="3">
        <f t="shared" si="29"/>
        <v>0</v>
      </c>
      <c r="M416" s="3">
        <f t="shared" si="30"/>
        <v>0</v>
      </c>
      <c r="N416" s="3">
        <f t="shared" si="31"/>
        <v>240</v>
      </c>
      <c r="O416">
        <f t="shared" si="32"/>
        <v>0</v>
      </c>
      <c r="P416">
        <f>_xlfn.ISOWEEKNUM(RPE[[#This Row],[Date]])</f>
        <v>7</v>
      </c>
      <c r="Q416">
        <f>YEAR(RPE[[#This Row],[Date]])</f>
        <v>2024</v>
      </c>
    </row>
    <row r="417" spans="1:17" x14ac:dyDescent="0.2">
      <c r="A417" s="1">
        <v>45341.629918981482</v>
      </c>
      <c r="B417" s="3" t="s">
        <v>78</v>
      </c>
      <c r="C417" s="2">
        <v>45340</v>
      </c>
      <c r="D417" s="3"/>
      <c r="E417" s="3"/>
      <c r="F417" s="3">
        <v>6</v>
      </c>
      <c r="G417" s="3">
        <v>3</v>
      </c>
      <c r="H417" s="3"/>
      <c r="I417" s="3"/>
      <c r="J417" s="3"/>
      <c r="K417" s="3"/>
      <c r="L417" s="3">
        <f t="shared" si="29"/>
        <v>0</v>
      </c>
      <c r="M417" s="3">
        <f t="shared" si="30"/>
        <v>0</v>
      </c>
      <c r="N417" s="3">
        <f t="shared" si="31"/>
        <v>240</v>
      </c>
      <c r="O417">
        <f t="shared" si="32"/>
        <v>0</v>
      </c>
      <c r="P417">
        <f>_xlfn.ISOWEEKNUM(RPE[[#This Row],[Date]])</f>
        <v>7</v>
      </c>
      <c r="Q417">
        <f>YEAR(RPE[[#This Row],[Date]])</f>
        <v>2024</v>
      </c>
    </row>
    <row r="418" spans="1:17" x14ac:dyDescent="0.2">
      <c r="A418" s="1">
        <v>45341.722905092596</v>
      </c>
      <c r="B418" s="3" t="s">
        <v>83</v>
      </c>
      <c r="C418" s="2">
        <v>45340</v>
      </c>
      <c r="D418" s="3"/>
      <c r="E418" s="3"/>
      <c r="F418" s="3">
        <v>10</v>
      </c>
      <c r="G418" s="3">
        <v>3</v>
      </c>
      <c r="H418" s="3" t="s">
        <v>728</v>
      </c>
      <c r="I418" s="3"/>
      <c r="J418" s="3"/>
      <c r="K418" s="3"/>
      <c r="L418" s="3">
        <f t="shared" si="29"/>
        <v>0</v>
      </c>
      <c r="M418" s="3">
        <f t="shared" si="30"/>
        <v>0</v>
      </c>
      <c r="N418" s="3">
        <f t="shared" si="31"/>
        <v>400</v>
      </c>
      <c r="O418">
        <f t="shared" si="32"/>
        <v>0</v>
      </c>
      <c r="P418">
        <f>_xlfn.ISOWEEKNUM(RPE[[#This Row],[Date]])</f>
        <v>7</v>
      </c>
      <c r="Q418">
        <f>YEAR(RPE[[#This Row],[Date]])</f>
        <v>2024</v>
      </c>
    </row>
    <row r="419" spans="1:17" x14ac:dyDescent="0.2">
      <c r="A419" s="1">
        <v>45341.890127314815</v>
      </c>
      <c r="B419" s="3" t="s">
        <v>106</v>
      </c>
      <c r="C419" s="2">
        <v>45340</v>
      </c>
      <c r="D419" s="3"/>
      <c r="E419" s="3"/>
      <c r="F419" s="3">
        <v>5</v>
      </c>
      <c r="G419" s="3">
        <v>3</v>
      </c>
      <c r="H419" s="3" t="s">
        <v>729</v>
      </c>
      <c r="I419" s="3"/>
      <c r="J419" s="3"/>
      <c r="K419" s="3"/>
      <c r="L419" s="3">
        <f t="shared" si="29"/>
        <v>0</v>
      </c>
      <c r="M419" s="3">
        <f t="shared" si="30"/>
        <v>0</v>
      </c>
      <c r="N419" s="3">
        <f t="shared" si="31"/>
        <v>200</v>
      </c>
      <c r="O419">
        <f t="shared" si="32"/>
        <v>0</v>
      </c>
      <c r="P419">
        <f>_xlfn.ISOWEEKNUM(RPE[[#This Row],[Date]])</f>
        <v>7</v>
      </c>
      <c r="Q419">
        <f>YEAR(RPE[[#This Row],[Date]])</f>
        <v>2024</v>
      </c>
    </row>
  </sheetData>
  <phoneticPr fontId="3"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95377A-6761-F743-9F5E-5590ED916DFF}">
  <sheetPr codeName="Feuil4">
    <tabColor theme="6"/>
  </sheetPr>
  <dimension ref="A1:M2163"/>
  <sheetViews>
    <sheetView zoomScale="80" zoomScaleNormal="80" workbookViewId="0">
      <pane xSplit="1" ySplit="1" topLeftCell="B2" activePane="bottomRight" state="frozen"/>
      <selection pane="topRight" activeCell="B1" sqref="B1"/>
      <selection pane="bottomLeft" activeCell="A2" sqref="A2"/>
      <selection pane="bottomRight" activeCell="E2" sqref="E2"/>
    </sheetView>
  </sheetViews>
  <sheetFormatPr baseColWidth="10" defaultColWidth="11" defaultRowHeight="16" x14ac:dyDescent="0.2"/>
  <cols>
    <col min="1" max="1" width="20.33203125" bestFit="1" customWidth="1"/>
    <col min="5" max="5" width="12.83203125" customWidth="1"/>
    <col min="7" max="7" width="13.6640625" bestFit="1" customWidth="1"/>
    <col min="8" max="12" width="13.6640625" customWidth="1"/>
    <col min="13" max="13" width="16.1640625" bestFit="1" customWidth="1"/>
  </cols>
  <sheetData>
    <row r="1" spans="1:13" s="32" customFormat="1" ht="30" customHeight="1" x14ac:dyDescent="0.2">
      <c r="A1" s="32" t="s">
        <v>42</v>
      </c>
      <c r="B1" s="32" t="s">
        <v>730</v>
      </c>
      <c r="C1" s="32" t="s">
        <v>74</v>
      </c>
      <c r="D1" s="32" t="s">
        <v>73</v>
      </c>
      <c r="E1" s="32" t="s">
        <v>731</v>
      </c>
      <c r="F1" s="32" t="s">
        <v>732</v>
      </c>
      <c r="G1" s="32" t="s">
        <v>45</v>
      </c>
      <c r="H1" s="32" t="s">
        <v>46</v>
      </c>
      <c r="I1" s="32" t="s">
        <v>47</v>
      </c>
      <c r="J1" s="32" t="s">
        <v>48</v>
      </c>
      <c r="K1" s="32" t="s">
        <v>49</v>
      </c>
      <c r="L1" s="32" t="s">
        <v>50</v>
      </c>
      <c r="M1" s="32" t="s">
        <v>733</v>
      </c>
    </row>
    <row r="2" spans="1:13" x14ac:dyDescent="0.2">
      <c r="A2" s="88" t="s">
        <v>134</v>
      </c>
      <c r="B2" s="90" t="str">
        <f>INDEX(Statut[Profil], MATCH(BD_evo[[#This Row],[Nom]], Statut[Nom], 0))</f>
        <v>Avant</v>
      </c>
      <c r="C2">
        <v>2023</v>
      </c>
      <c r="D2">
        <v>29</v>
      </c>
      <c r="E2" s="90"/>
      <c r="F2" s="92" t="str">
        <f>IFERROR(AVERAGEIFS(EDF[Total EDF], EDF[Nom], BD_evo[[#This Row],[Nom]], EDF[Semaine], BD_evo[[#This Row],[Semaine]]), "")</f>
        <v/>
      </c>
      <c r="G2" s="92" t="str">
        <f>IFERROR(AVERAGEIFS(EDF[Humeur], EDF[Nom], BD_evo[[#This Row],[Nom]], EDF[Semaine], BD_evo[[#This Row],[Semaine]]), "")</f>
        <v/>
      </c>
      <c r="H2" s="92" t="str">
        <f>IFERROR(AVERAGEIFS(EDF[Stress], EDF[Nom], BD_evo[[#This Row],[Nom]], EDF[Semaine], BD_evo[[#This Row],[Semaine]]), "")</f>
        <v/>
      </c>
      <c r="I2" s="92" t="str">
        <f>IFERROR(AVERAGEIFS(EDF[Sommeil], EDF[Nom], BD_evo[[#This Row],[Nom]], EDF[Semaine], BD_evo[[#This Row],[Semaine]]), "")</f>
        <v/>
      </c>
      <c r="J2" s="92" t="str">
        <f>IFERROR(AVERAGEIFS(EDF[Etat Physique], EDF[Nom], BD_evo[[#This Row],[Nom]], EDF[Semaine], BD_evo[[#This Row],[Semaine]]), "")</f>
        <v/>
      </c>
      <c r="K2" s="92" t="str">
        <f>IFERROR(AVERAGEIFS(EDF[Hydratation], EDF[Nom], BD_evo[[#This Row],[Nom]], EDF[Semaine], BD_evo[[#This Row],[Semaine]]), "")</f>
        <v/>
      </c>
      <c r="L2" s="92" t="str">
        <f>IFERROR(AVERAGEIFS(EDF[Nutrition], EDF[Nom], BD_evo[[#This Row],[Nom]], EDF[Semaine], BD_evo[[#This Row],[Semaine]]), "")</f>
        <v/>
      </c>
      <c r="M2" s="92" t="str">
        <f>IFERROR(AVERAGEIFS(RPE[Investissement du jour], RPE[Nom], BD_evo[[#This Row],[Nom]], RPE[Semaine], BD_evo[[#This Row],[Semaine]]), "")</f>
        <v/>
      </c>
    </row>
    <row r="3" spans="1:13" x14ac:dyDescent="0.2">
      <c r="A3" s="88" t="s">
        <v>76</v>
      </c>
      <c r="B3" t="str">
        <f>INDEX(Statut[Profil], MATCH(BD_evo[[#This Row],[Nom]], Statut[Nom], 0))</f>
        <v>Trois Quarts</v>
      </c>
      <c r="C3">
        <v>2023</v>
      </c>
      <c r="D3">
        <f t="shared" ref="D3:D48" si="0">D2</f>
        <v>29</v>
      </c>
      <c r="E3" s="90"/>
      <c r="F3" s="92">
        <f>IFERROR(AVERAGEIFS(EDF[Total EDF], EDF[Nom], BD_evo[[#This Row],[Nom]], EDF[Semaine], BD_evo[[#This Row],[Semaine]]), "")</f>
        <v>18</v>
      </c>
      <c r="G3" s="92">
        <f>IFERROR(AVERAGEIFS(EDF[Humeur], EDF[Nom], BD_evo[[#This Row],[Nom]], EDF[Semaine], BD_evo[[#This Row],[Semaine]]), "")</f>
        <v>3</v>
      </c>
      <c r="H3" s="92">
        <f>IFERROR(AVERAGEIFS(EDF[Stress], EDF[Nom], BD_evo[[#This Row],[Nom]], EDF[Semaine], BD_evo[[#This Row],[Semaine]]), "")</f>
        <v>3</v>
      </c>
      <c r="I3" s="92">
        <f>IFERROR(AVERAGEIFS(EDF[Sommeil], EDF[Nom], BD_evo[[#This Row],[Nom]], EDF[Semaine], BD_evo[[#This Row],[Semaine]]), "")</f>
        <v>3</v>
      </c>
      <c r="J3" s="92">
        <f>IFERROR(AVERAGEIFS(EDF[Etat Physique], EDF[Nom], BD_evo[[#This Row],[Nom]], EDF[Semaine], BD_evo[[#This Row],[Semaine]]), "")</f>
        <v>2</v>
      </c>
      <c r="K3" s="92">
        <f>IFERROR(AVERAGEIFS(EDF[Hydratation], EDF[Nom], BD_evo[[#This Row],[Nom]], EDF[Semaine], BD_evo[[#This Row],[Semaine]]), "")</f>
        <v>3</v>
      </c>
      <c r="L3" s="92">
        <f>IFERROR(AVERAGEIFS(EDF[Nutrition], EDF[Nom], BD_evo[[#This Row],[Nom]], EDF[Semaine], BD_evo[[#This Row],[Semaine]]), "")</f>
        <v>4</v>
      </c>
      <c r="M3" s="92" t="str">
        <f>IFERROR(AVERAGEIFS(RPE[Investissement du jour], RPE[Nom], BD_evo[[#This Row],[Nom]], RPE[Semaine], BD_evo[[#This Row],[Semaine]]), "")</f>
        <v/>
      </c>
    </row>
    <row r="4" spans="1:13" x14ac:dyDescent="0.2">
      <c r="A4" s="88" t="s">
        <v>367</v>
      </c>
      <c r="B4" t="str">
        <f>INDEX(Statut[Profil], MATCH(BD_evo[[#This Row],[Nom]], Statut[Nom], 0))</f>
        <v>Avant</v>
      </c>
      <c r="C4">
        <v>2023</v>
      </c>
      <c r="D4">
        <f t="shared" si="0"/>
        <v>29</v>
      </c>
      <c r="E4" s="90"/>
      <c r="F4" s="92" t="str">
        <f>IFERROR(AVERAGEIFS(EDF[Total EDF], EDF[Nom], BD_evo[[#This Row],[Nom]], EDF[Semaine], BD_evo[[#This Row],[Semaine]]), "")</f>
        <v/>
      </c>
      <c r="G4" s="92" t="str">
        <f>IFERROR(AVERAGEIFS(EDF[Humeur], EDF[Nom], BD_evo[[#This Row],[Nom]], EDF[Semaine], BD_evo[[#This Row],[Semaine]]), "")</f>
        <v/>
      </c>
      <c r="H4" s="92" t="str">
        <f>IFERROR(AVERAGEIFS(EDF[Stress], EDF[Nom], BD_evo[[#This Row],[Nom]], EDF[Semaine], BD_evo[[#This Row],[Semaine]]), "")</f>
        <v/>
      </c>
      <c r="I4" s="92" t="str">
        <f>IFERROR(AVERAGEIFS(EDF[Sommeil], EDF[Nom], BD_evo[[#This Row],[Nom]], EDF[Semaine], BD_evo[[#This Row],[Semaine]]), "")</f>
        <v/>
      </c>
      <c r="J4" s="92" t="str">
        <f>IFERROR(AVERAGEIFS(EDF[Etat Physique], EDF[Nom], BD_evo[[#This Row],[Nom]], EDF[Semaine], BD_evo[[#This Row],[Semaine]]), "")</f>
        <v/>
      </c>
      <c r="K4" s="92" t="str">
        <f>IFERROR(AVERAGEIFS(EDF[Hydratation], EDF[Nom], BD_evo[[#This Row],[Nom]], EDF[Semaine], BD_evo[[#This Row],[Semaine]]), "")</f>
        <v/>
      </c>
      <c r="L4" s="92" t="str">
        <f>IFERROR(AVERAGEIFS(EDF[Nutrition], EDF[Nom], BD_evo[[#This Row],[Nom]], EDF[Semaine], BD_evo[[#This Row],[Semaine]]), "")</f>
        <v/>
      </c>
      <c r="M4" s="92" t="str">
        <f>IFERROR(AVERAGEIFS(RPE[Investissement du jour], RPE[Nom], BD_evo[[#This Row],[Nom]], RPE[Semaine], BD_evo[[#This Row],[Semaine]]), "")</f>
        <v/>
      </c>
    </row>
    <row r="5" spans="1:13" x14ac:dyDescent="0.2">
      <c r="A5" s="88" t="s">
        <v>93</v>
      </c>
      <c r="B5" t="str">
        <f>INDEX(Statut[Profil], MATCH(BD_evo[[#This Row],[Nom]], Statut[Nom], 0))</f>
        <v>Avant</v>
      </c>
      <c r="C5">
        <v>2023</v>
      </c>
      <c r="D5">
        <f t="shared" si="0"/>
        <v>29</v>
      </c>
      <c r="E5" s="90"/>
      <c r="F5" s="92">
        <f>IFERROR(AVERAGEIFS(EDF[Total EDF], EDF[Nom], BD_evo[[#This Row],[Nom]], EDF[Semaine], BD_evo[[#This Row],[Semaine]]), "")</f>
        <v>19</v>
      </c>
      <c r="G5" s="92">
        <f>IFERROR(AVERAGEIFS(EDF[Humeur], EDF[Nom], BD_evo[[#This Row],[Nom]], EDF[Semaine], BD_evo[[#This Row],[Semaine]]), "")</f>
        <v>3</v>
      </c>
      <c r="H5" s="92">
        <f>IFERROR(AVERAGEIFS(EDF[Stress], EDF[Nom], BD_evo[[#This Row],[Nom]], EDF[Semaine], BD_evo[[#This Row],[Semaine]]), "")</f>
        <v>3</v>
      </c>
      <c r="I5" s="92">
        <f>IFERROR(AVERAGEIFS(EDF[Sommeil], EDF[Nom], BD_evo[[#This Row],[Nom]], EDF[Semaine], BD_evo[[#This Row],[Semaine]]), "")</f>
        <v>2</v>
      </c>
      <c r="J5" s="92">
        <f>IFERROR(AVERAGEIFS(EDF[Etat Physique], EDF[Nom], BD_evo[[#This Row],[Nom]], EDF[Semaine], BD_evo[[#This Row],[Semaine]]), "")</f>
        <v>2</v>
      </c>
      <c r="K5" s="92">
        <f>IFERROR(AVERAGEIFS(EDF[Hydratation], EDF[Nom], BD_evo[[#This Row],[Nom]], EDF[Semaine], BD_evo[[#This Row],[Semaine]]), "")</f>
        <v>4</v>
      </c>
      <c r="L5" s="92">
        <f>IFERROR(AVERAGEIFS(EDF[Nutrition], EDF[Nom], BD_evo[[#This Row],[Nom]], EDF[Semaine], BD_evo[[#This Row],[Semaine]]), "")</f>
        <v>5</v>
      </c>
      <c r="M5" s="92" t="str">
        <f>IFERROR(AVERAGEIFS(RPE[Investissement du jour], RPE[Nom], BD_evo[[#This Row],[Nom]], RPE[Semaine], BD_evo[[#This Row],[Semaine]]), "")</f>
        <v/>
      </c>
    </row>
    <row r="6" spans="1:13" x14ac:dyDescent="0.2">
      <c r="A6" s="88" t="s">
        <v>230</v>
      </c>
      <c r="B6" t="str">
        <f>INDEX(Statut[Profil], MATCH(BD_evo[[#This Row],[Nom]], Statut[Nom], 0))</f>
        <v>Avant</v>
      </c>
      <c r="C6">
        <v>2023</v>
      </c>
      <c r="D6">
        <f t="shared" si="0"/>
        <v>29</v>
      </c>
      <c r="E6" s="90"/>
      <c r="F6" s="92" t="str">
        <f>IFERROR(AVERAGEIFS(EDF[Total EDF], EDF[Nom], BD_evo[[#This Row],[Nom]], EDF[Semaine], BD_evo[[#This Row],[Semaine]]), "")</f>
        <v/>
      </c>
      <c r="G6" s="92" t="str">
        <f>IFERROR(AVERAGEIFS(EDF[Humeur], EDF[Nom], BD_evo[[#This Row],[Nom]], EDF[Semaine], BD_evo[[#This Row],[Semaine]]), "")</f>
        <v/>
      </c>
      <c r="H6" s="92" t="str">
        <f>IFERROR(AVERAGEIFS(EDF[Stress], EDF[Nom], BD_evo[[#This Row],[Nom]], EDF[Semaine], BD_evo[[#This Row],[Semaine]]), "")</f>
        <v/>
      </c>
      <c r="I6" s="92" t="str">
        <f>IFERROR(AVERAGEIFS(EDF[Sommeil], EDF[Nom], BD_evo[[#This Row],[Nom]], EDF[Semaine], BD_evo[[#This Row],[Semaine]]), "")</f>
        <v/>
      </c>
      <c r="J6" s="92" t="str">
        <f>IFERROR(AVERAGEIFS(EDF[Etat Physique], EDF[Nom], BD_evo[[#This Row],[Nom]], EDF[Semaine], BD_evo[[#This Row],[Semaine]]), "")</f>
        <v/>
      </c>
      <c r="K6" s="92" t="str">
        <f>IFERROR(AVERAGEIFS(EDF[Hydratation], EDF[Nom], BD_evo[[#This Row],[Nom]], EDF[Semaine], BD_evo[[#This Row],[Semaine]]), "")</f>
        <v/>
      </c>
      <c r="L6" s="92" t="str">
        <f>IFERROR(AVERAGEIFS(EDF[Nutrition], EDF[Nom], BD_evo[[#This Row],[Nom]], EDF[Semaine], BD_evo[[#This Row],[Semaine]]), "")</f>
        <v/>
      </c>
      <c r="M6" s="92" t="str">
        <f>IFERROR(AVERAGEIFS(RPE[Investissement du jour], RPE[Nom], BD_evo[[#This Row],[Nom]], RPE[Semaine], BD_evo[[#This Row],[Semaine]]), "")</f>
        <v/>
      </c>
    </row>
    <row r="7" spans="1:13" x14ac:dyDescent="0.2">
      <c r="A7" s="88" t="s">
        <v>181</v>
      </c>
      <c r="B7" t="str">
        <f>INDEX(Statut[Profil], MATCH(BD_evo[[#This Row],[Nom]], Statut[Nom], 0))</f>
        <v>Trois Quarts</v>
      </c>
      <c r="C7">
        <v>2023</v>
      </c>
      <c r="D7">
        <f t="shared" si="0"/>
        <v>29</v>
      </c>
      <c r="E7" s="90"/>
      <c r="F7" s="92" t="str">
        <f>IFERROR(AVERAGEIFS(EDF[Total EDF], EDF[Nom], BD_evo[[#This Row],[Nom]], EDF[Semaine], BD_evo[[#This Row],[Semaine]]), "")</f>
        <v/>
      </c>
      <c r="G7" s="92" t="str">
        <f>IFERROR(AVERAGEIFS(EDF[Humeur], EDF[Nom], BD_evo[[#This Row],[Nom]], EDF[Semaine], BD_evo[[#This Row],[Semaine]]), "")</f>
        <v/>
      </c>
      <c r="H7" s="92" t="str">
        <f>IFERROR(AVERAGEIFS(EDF[Stress], EDF[Nom], BD_evo[[#This Row],[Nom]], EDF[Semaine], BD_evo[[#This Row],[Semaine]]), "")</f>
        <v/>
      </c>
      <c r="I7" s="92" t="str">
        <f>IFERROR(AVERAGEIFS(EDF[Sommeil], EDF[Nom], BD_evo[[#This Row],[Nom]], EDF[Semaine], BD_evo[[#This Row],[Semaine]]), "")</f>
        <v/>
      </c>
      <c r="J7" s="92" t="str">
        <f>IFERROR(AVERAGEIFS(EDF[Etat Physique], EDF[Nom], BD_evo[[#This Row],[Nom]], EDF[Semaine], BD_evo[[#This Row],[Semaine]]), "")</f>
        <v/>
      </c>
      <c r="K7" s="92" t="str">
        <f>IFERROR(AVERAGEIFS(EDF[Hydratation], EDF[Nom], BD_evo[[#This Row],[Nom]], EDF[Semaine], BD_evo[[#This Row],[Semaine]]), "")</f>
        <v/>
      </c>
      <c r="L7" s="92" t="str">
        <f>IFERROR(AVERAGEIFS(EDF[Nutrition], EDF[Nom], BD_evo[[#This Row],[Nom]], EDF[Semaine], BD_evo[[#This Row],[Semaine]]), "")</f>
        <v/>
      </c>
      <c r="M7" s="92" t="str">
        <f>IFERROR(AVERAGEIFS(RPE[Investissement du jour], RPE[Nom], BD_evo[[#This Row],[Nom]], RPE[Semaine], BD_evo[[#This Row],[Semaine]]), "")</f>
        <v/>
      </c>
    </row>
    <row r="8" spans="1:13" x14ac:dyDescent="0.2">
      <c r="A8" s="88" t="s">
        <v>414</v>
      </c>
      <c r="B8" t="str">
        <f>INDEX(Statut[Profil], MATCH(BD_evo[[#This Row],[Nom]], Statut[Nom], 0))</f>
        <v>Avant</v>
      </c>
      <c r="C8">
        <v>2023</v>
      </c>
      <c r="D8">
        <f t="shared" si="0"/>
        <v>29</v>
      </c>
      <c r="E8" s="90"/>
      <c r="F8" s="92" t="str">
        <f>IFERROR(AVERAGEIFS(EDF[Total EDF], EDF[Nom], BD_evo[[#This Row],[Nom]], EDF[Semaine], BD_evo[[#This Row],[Semaine]]), "")</f>
        <v/>
      </c>
      <c r="G8" s="92" t="str">
        <f>IFERROR(AVERAGEIFS(EDF[Humeur], EDF[Nom], BD_evo[[#This Row],[Nom]], EDF[Semaine], BD_evo[[#This Row],[Semaine]]), "")</f>
        <v/>
      </c>
      <c r="H8" s="92" t="str">
        <f>IFERROR(AVERAGEIFS(EDF[Stress], EDF[Nom], BD_evo[[#This Row],[Nom]], EDF[Semaine], BD_evo[[#This Row],[Semaine]]), "")</f>
        <v/>
      </c>
      <c r="I8" s="92" t="str">
        <f>IFERROR(AVERAGEIFS(EDF[Sommeil], EDF[Nom], BD_evo[[#This Row],[Nom]], EDF[Semaine], BD_evo[[#This Row],[Semaine]]), "")</f>
        <v/>
      </c>
      <c r="J8" s="92" t="str">
        <f>IFERROR(AVERAGEIFS(EDF[Etat Physique], EDF[Nom], BD_evo[[#This Row],[Nom]], EDF[Semaine], BD_evo[[#This Row],[Semaine]]), "")</f>
        <v/>
      </c>
      <c r="K8" s="92" t="str">
        <f>IFERROR(AVERAGEIFS(EDF[Hydratation], EDF[Nom], BD_evo[[#This Row],[Nom]], EDF[Semaine], BD_evo[[#This Row],[Semaine]]), "")</f>
        <v/>
      </c>
      <c r="L8" s="92" t="str">
        <f>IFERROR(AVERAGEIFS(EDF[Nutrition], EDF[Nom], BD_evo[[#This Row],[Nom]], EDF[Semaine], BD_evo[[#This Row],[Semaine]]), "")</f>
        <v/>
      </c>
      <c r="M8" s="92" t="str">
        <f>IFERROR(AVERAGEIFS(RPE[Investissement du jour], RPE[Nom], BD_evo[[#This Row],[Nom]], RPE[Semaine], BD_evo[[#This Row],[Semaine]]), "")</f>
        <v/>
      </c>
    </row>
    <row r="9" spans="1:13" x14ac:dyDescent="0.2">
      <c r="A9" s="88" t="s">
        <v>102</v>
      </c>
      <c r="B9" t="str">
        <f>INDEX(Statut[Profil], MATCH(BD_evo[[#This Row],[Nom]], Statut[Nom], 0))</f>
        <v>Trois Quarts</v>
      </c>
      <c r="C9">
        <v>2023</v>
      </c>
      <c r="D9">
        <f t="shared" si="0"/>
        <v>29</v>
      </c>
      <c r="E9" s="90"/>
      <c r="F9" s="92">
        <f>IFERROR(AVERAGEIFS(EDF[Total EDF], EDF[Nom], BD_evo[[#This Row],[Nom]], EDF[Semaine], BD_evo[[#This Row],[Semaine]]), "")</f>
        <v>23</v>
      </c>
      <c r="G9" s="92">
        <f>IFERROR(AVERAGEIFS(EDF[Humeur], EDF[Nom], BD_evo[[#This Row],[Nom]], EDF[Semaine], BD_evo[[#This Row],[Semaine]]), "")</f>
        <v>3</v>
      </c>
      <c r="H9" s="92">
        <f>IFERROR(AVERAGEIFS(EDF[Stress], EDF[Nom], BD_evo[[#This Row],[Nom]], EDF[Semaine], BD_evo[[#This Row],[Semaine]]), "")</f>
        <v>3</v>
      </c>
      <c r="I9" s="92">
        <f>IFERROR(AVERAGEIFS(EDF[Sommeil], EDF[Nom], BD_evo[[#This Row],[Nom]], EDF[Semaine], BD_evo[[#This Row],[Semaine]]), "")</f>
        <v>4</v>
      </c>
      <c r="J9" s="92">
        <f>IFERROR(AVERAGEIFS(EDF[Etat Physique], EDF[Nom], BD_evo[[#This Row],[Nom]], EDF[Semaine], BD_evo[[#This Row],[Semaine]]), "")</f>
        <v>4</v>
      </c>
      <c r="K9" s="92">
        <f>IFERROR(AVERAGEIFS(EDF[Hydratation], EDF[Nom], BD_evo[[#This Row],[Nom]], EDF[Semaine], BD_evo[[#This Row],[Semaine]]), "")</f>
        <v>4</v>
      </c>
      <c r="L9" s="92">
        <f>IFERROR(AVERAGEIFS(EDF[Nutrition], EDF[Nom], BD_evo[[#This Row],[Nom]], EDF[Semaine], BD_evo[[#This Row],[Semaine]]), "")</f>
        <v>5</v>
      </c>
      <c r="M9" s="92" t="str">
        <f>IFERROR(AVERAGEIFS(RPE[Investissement du jour], RPE[Nom], BD_evo[[#This Row],[Nom]], RPE[Semaine], BD_evo[[#This Row],[Semaine]]), "")</f>
        <v/>
      </c>
    </row>
    <row r="10" spans="1:13" x14ac:dyDescent="0.2">
      <c r="A10" s="88" t="s">
        <v>193</v>
      </c>
      <c r="B10" t="str">
        <f>INDEX(Statut[Profil], MATCH(BD_evo[[#This Row],[Nom]], Statut[Nom], 0))</f>
        <v>Avant</v>
      </c>
      <c r="C10">
        <v>2023</v>
      </c>
      <c r="D10">
        <f t="shared" si="0"/>
        <v>29</v>
      </c>
      <c r="E10" s="90"/>
      <c r="F10" s="92" t="str">
        <f>IFERROR(AVERAGEIFS(EDF[Total EDF], EDF[Nom], BD_evo[[#This Row],[Nom]], EDF[Semaine], BD_evo[[#This Row],[Semaine]]), "")</f>
        <v/>
      </c>
      <c r="G10" s="92" t="str">
        <f>IFERROR(AVERAGEIFS(EDF[Humeur], EDF[Nom], BD_evo[[#This Row],[Nom]], EDF[Semaine], BD_evo[[#This Row],[Semaine]]), "")</f>
        <v/>
      </c>
      <c r="H10" s="92" t="str">
        <f>IFERROR(AVERAGEIFS(EDF[Stress], EDF[Nom], BD_evo[[#This Row],[Nom]], EDF[Semaine], BD_evo[[#This Row],[Semaine]]), "")</f>
        <v/>
      </c>
      <c r="I10" s="92" t="str">
        <f>IFERROR(AVERAGEIFS(EDF[Sommeil], EDF[Nom], BD_evo[[#This Row],[Nom]], EDF[Semaine], BD_evo[[#This Row],[Semaine]]), "")</f>
        <v/>
      </c>
      <c r="J10" s="92" t="str">
        <f>IFERROR(AVERAGEIFS(EDF[Etat Physique], EDF[Nom], BD_evo[[#This Row],[Nom]], EDF[Semaine], BD_evo[[#This Row],[Semaine]]), "")</f>
        <v/>
      </c>
      <c r="K10" s="92" t="str">
        <f>IFERROR(AVERAGEIFS(EDF[Hydratation], EDF[Nom], BD_evo[[#This Row],[Nom]], EDF[Semaine], BD_evo[[#This Row],[Semaine]]), "")</f>
        <v/>
      </c>
      <c r="L10" s="92" t="str">
        <f>IFERROR(AVERAGEIFS(EDF[Nutrition], EDF[Nom], BD_evo[[#This Row],[Nom]], EDF[Semaine], BD_evo[[#This Row],[Semaine]]), "")</f>
        <v/>
      </c>
      <c r="M10" s="92" t="str">
        <f>IFERROR(AVERAGEIFS(RPE[Investissement du jour], RPE[Nom], BD_evo[[#This Row],[Nom]], RPE[Semaine], BD_evo[[#This Row],[Semaine]]), "")</f>
        <v/>
      </c>
    </row>
    <row r="11" spans="1:13" x14ac:dyDescent="0.2">
      <c r="A11" s="88" t="s">
        <v>84</v>
      </c>
      <c r="B11" t="str">
        <f>INDEX(Statut[Profil], MATCH(BD_evo[[#This Row],[Nom]], Statut[Nom], 0))</f>
        <v>Trois Quarts</v>
      </c>
      <c r="C11">
        <v>2023</v>
      </c>
      <c r="D11">
        <f t="shared" si="0"/>
        <v>29</v>
      </c>
      <c r="E11" s="90"/>
      <c r="F11" s="92">
        <f>IFERROR(AVERAGEIFS(EDF[Total EDF], EDF[Nom], BD_evo[[#This Row],[Nom]], EDF[Semaine], BD_evo[[#This Row],[Semaine]]), "")</f>
        <v>23</v>
      </c>
      <c r="G11" s="92">
        <f>IFERROR(AVERAGEIFS(EDF[Humeur], EDF[Nom], BD_evo[[#This Row],[Nom]], EDF[Semaine], BD_evo[[#This Row],[Semaine]]), "")</f>
        <v>4</v>
      </c>
      <c r="H11" s="92">
        <f>IFERROR(AVERAGEIFS(EDF[Stress], EDF[Nom], BD_evo[[#This Row],[Nom]], EDF[Semaine], BD_evo[[#This Row],[Semaine]]), "")</f>
        <v>4.333333333333333</v>
      </c>
      <c r="I11" s="92">
        <f>IFERROR(AVERAGEIFS(EDF[Sommeil], EDF[Nom], BD_evo[[#This Row],[Nom]], EDF[Semaine], BD_evo[[#This Row],[Semaine]]), "")</f>
        <v>3.3333333333333335</v>
      </c>
      <c r="J11" s="92">
        <f>IFERROR(AVERAGEIFS(EDF[Etat Physique], EDF[Nom], BD_evo[[#This Row],[Nom]], EDF[Semaine], BD_evo[[#This Row],[Semaine]]), "")</f>
        <v>3.3333333333333335</v>
      </c>
      <c r="K11" s="92">
        <f>IFERROR(AVERAGEIFS(EDF[Hydratation], EDF[Nom], BD_evo[[#This Row],[Nom]], EDF[Semaine], BD_evo[[#This Row],[Semaine]]), "")</f>
        <v>4</v>
      </c>
      <c r="L11" s="92">
        <f>IFERROR(AVERAGEIFS(EDF[Nutrition], EDF[Nom], BD_evo[[#This Row],[Nom]], EDF[Semaine], BD_evo[[#This Row],[Semaine]]), "")</f>
        <v>4</v>
      </c>
      <c r="M11" s="92" t="str">
        <f>IFERROR(AVERAGEIFS(RPE[Investissement du jour], RPE[Nom], BD_evo[[#This Row],[Nom]], RPE[Semaine], BD_evo[[#This Row],[Semaine]]), "")</f>
        <v/>
      </c>
    </row>
    <row r="12" spans="1:13" x14ac:dyDescent="0.2">
      <c r="A12" s="88" t="s">
        <v>106</v>
      </c>
      <c r="B12" t="str">
        <f>INDEX(Statut[Profil], MATCH(BD_evo[[#This Row],[Nom]], Statut[Nom], 0))</f>
        <v>Avant</v>
      </c>
      <c r="C12">
        <v>2023</v>
      </c>
      <c r="D12">
        <f t="shared" si="0"/>
        <v>29</v>
      </c>
      <c r="E12" s="90"/>
      <c r="F12" s="92" t="str">
        <f>IFERROR(AVERAGEIFS(EDF[Total EDF], EDF[Nom], BD_evo[[#This Row],[Nom]], EDF[Semaine], BD_evo[[#This Row],[Semaine]]), "")</f>
        <v/>
      </c>
      <c r="G12" s="92" t="str">
        <f>IFERROR(AVERAGEIFS(EDF[Humeur], EDF[Nom], BD_evo[[#This Row],[Nom]], EDF[Semaine], BD_evo[[#This Row],[Semaine]]), "")</f>
        <v/>
      </c>
      <c r="H12" s="92" t="str">
        <f>IFERROR(AVERAGEIFS(EDF[Stress], EDF[Nom], BD_evo[[#This Row],[Nom]], EDF[Semaine], BD_evo[[#This Row],[Semaine]]), "")</f>
        <v/>
      </c>
      <c r="I12" s="92" t="str">
        <f>IFERROR(AVERAGEIFS(EDF[Sommeil], EDF[Nom], BD_evo[[#This Row],[Nom]], EDF[Semaine], BD_evo[[#This Row],[Semaine]]), "")</f>
        <v/>
      </c>
      <c r="J12" s="92" t="str">
        <f>IFERROR(AVERAGEIFS(EDF[Etat Physique], EDF[Nom], BD_evo[[#This Row],[Nom]], EDF[Semaine], BD_evo[[#This Row],[Semaine]]), "")</f>
        <v/>
      </c>
      <c r="K12" s="92" t="str">
        <f>IFERROR(AVERAGEIFS(EDF[Hydratation], EDF[Nom], BD_evo[[#This Row],[Nom]], EDF[Semaine], BD_evo[[#This Row],[Semaine]]), "")</f>
        <v/>
      </c>
      <c r="L12" s="92" t="str">
        <f>IFERROR(AVERAGEIFS(EDF[Nutrition], EDF[Nom], BD_evo[[#This Row],[Nom]], EDF[Semaine], BD_evo[[#This Row],[Semaine]]), "")</f>
        <v/>
      </c>
      <c r="M12" s="92" t="str">
        <f>IFERROR(AVERAGEIFS(RPE[Investissement du jour], RPE[Nom], BD_evo[[#This Row],[Nom]], RPE[Semaine], BD_evo[[#This Row],[Semaine]]), "")</f>
        <v/>
      </c>
    </row>
    <row r="13" spans="1:13" x14ac:dyDescent="0.2">
      <c r="A13" s="89" t="s">
        <v>171</v>
      </c>
      <c r="B13" t="str">
        <f>INDEX(Statut[Profil], MATCH(BD_evo[[#This Row],[Nom]], Statut[Nom], 0))</f>
        <v>Avant</v>
      </c>
      <c r="C13">
        <v>2023</v>
      </c>
      <c r="D13">
        <f t="shared" si="0"/>
        <v>29</v>
      </c>
      <c r="E13" s="90"/>
      <c r="F13" s="92">
        <f>IFERROR(AVERAGEIFS(EDF[Total EDF], EDF[Nom], BD_evo[[#This Row],[Nom]], EDF[Semaine], BD_evo[[#This Row],[Semaine]]), "")</f>
        <v>14</v>
      </c>
      <c r="G13" s="92">
        <f>IFERROR(AVERAGEIFS(EDF[Humeur], EDF[Nom], BD_evo[[#This Row],[Nom]], EDF[Semaine], BD_evo[[#This Row],[Semaine]]), "")</f>
        <v>2</v>
      </c>
      <c r="H13" s="92">
        <f>IFERROR(AVERAGEIFS(EDF[Stress], EDF[Nom], BD_evo[[#This Row],[Nom]], EDF[Semaine], BD_evo[[#This Row],[Semaine]]), "")</f>
        <v>3</v>
      </c>
      <c r="I13" s="92">
        <f>IFERROR(AVERAGEIFS(EDF[Sommeil], EDF[Nom], BD_evo[[#This Row],[Nom]], EDF[Semaine], BD_evo[[#This Row],[Semaine]]), "")</f>
        <v>3</v>
      </c>
      <c r="J13" s="92">
        <f>IFERROR(AVERAGEIFS(EDF[Etat Physique], EDF[Nom], BD_evo[[#This Row],[Nom]], EDF[Semaine], BD_evo[[#This Row],[Semaine]]), "")</f>
        <v>3</v>
      </c>
      <c r="K13" s="92">
        <f>IFERROR(AVERAGEIFS(EDF[Hydratation], EDF[Nom], BD_evo[[#This Row],[Nom]], EDF[Semaine], BD_evo[[#This Row],[Semaine]]), "")</f>
        <v>1</v>
      </c>
      <c r="L13" s="92">
        <f>IFERROR(AVERAGEIFS(EDF[Nutrition], EDF[Nom], BD_evo[[#This Row],[Nom]], EDF[Semaine], BD_evo[[#This Row],[Semaine]]), "")</f>
        <v>2</v>
      </c>
      <c r="M13" s="92" t="str">
        <f>IFERROR(AVERAGEIFS(RPE[Investissement du jour], RPE[Nom], BD_evo[[#This Row],[Nom]], RPE[Semaine], BD_evo[[#This Row],[Semaine]]), "")</f>
        <v/>
      </c>
    </row>
    <row r="14" spans="1:13" x14ac:dyDescent="0.2">
      <c r="A14" s="88" t="s">
        <v>77</v>
      </c>
      <c r="B14" t="str">
        <f>INDEX(Statut[Profil], MATCH(BD_evo[[#This Row],[Nom]], Statut[Nom], 0))</f>
        <v>Avant</v>
      </c>
      <c r="C14">
        <v>2023</v>
      </c>
      <c r="D14">
        <f t="shared" si="0"/>
        <v>29</v>
      </c>
      <c r="E14" s="90"/>
      <c r="F14" s="92">
        <f>IFERROR(AVERAGEIFS(EDF[Total EDF], EDF[Nom], BD_evo[[#This Row],[Nom]], EDF[Semaine], BD_evo[[#This Row],[Semaine]]), "")</f>
        <v>18.2</v>
      </c>
      <c r="G14" s="92">
        <f>IFERROR(AVERAGEIFS(EDF[Humeur], EDF[Nom], BD_evo[[#This Row],[Nom]], EDF[Semaine], BD_evo[[#This Row],[Semaine]]), "")</f>
        <v>2.8</v>
      </c>
      <c r="H14" s="92">
        <f>IFERROR(AVERAGEIFS(EDF[Stress], EDF[Nom], BD_evo[[#This Row],[Nom]], EDF[Semaine], BD_evo[[#This Row],[Semaine]]), "")</f>
        <v>4</v>
      </c>
      <c r="I14" s="92">
        <f>IFERROR(AVERAGEIFS(EDF[Sommeil], EDF[Nom], BD_evo[[#This Row],[Nom]], EDF[Semaine], BD_evo[[#This Row],[Semaine]]), "")</f>
        <v>2.4</v>
      </c>
      <c r="J14" s="92">
        <f>IFERROR(AVERAGEIFS(EDF[Etat Physique], EDF[Nom], BD_evo[[#This Row],[Nom]], EDF[Semaine], BD_evo[[#This Row],[Semaine]]), "")</f>
        <v>2.2000000000000002</v>
      </c>
      <c r="K14" s="92">
        <f>IFERROR(AVERAGEIFS(EDF[Hydratation], EDF[Nom], BD_evo[[#This Row],[Nom]], EDF[Semaine], BD_evo[[#This Row],[Semaine]]), "")</f>
        <v>2.8</v>
      </c>
      <c r="L14" s="92">
        <f>IFERROR(AVERAGEIFS(EDF[Nutrition], EDF[Nom], BD_evo[[#This Row],[Nom]], EDF[Semaine], BD_evo[[#This Row],[Semaine]]), "")</f>
        <v>4</v>
      </c>
      <c r="M14" s="92" t="str">
        <f>IFERROR(AVERAGEIFS(RPE[Investissement du jour], RPE[Nom], BD_evo[[#This Row],[Nom]], RPE[Semaine], BD_evo[[#This Row],[Semaine]]), "")</f>
        <v/>
      </c>
    </row>
    <row r="15" spans="1:13" x14ac:dyDescent="0.2">
      <c r="A15" s="88" t="s">
        <v>135</v>
      </c>
      <c r="B15" t="str">
        <f>INDEX(Statut[Profil], MATCH(BD_evo[[#This Row],[Nom]], Statut[Nom], 0))</f>
        <v>Trois Quarts</v>
      </c>
      <c r="C15">
        <v>2023</v>
      </c>
      <c r="D15">
        <f t="shared" si="0"/>
        <v>29</v>
      </c>
      <c r="E15" s="90"/>
      <c r="F15" s="92" t="str">
        <f>IFERROR(AVERAGEIFS(EDF[Total EDF], EDF[Nom], BD_evo[[#This Row],[Nom]], EDF[Semaine], BD_evo[[#This Row],[Semaine]]), "")</f>
        <v/>
      </c>
      <c r="G15" s="92" t="str">
        <f>IFERROR(AVERAGEIFS(EDF[Humeur], EDF[Nom], BD_evo[[#This Row],[Nom]], EDF[Semaine], BD_evo[[#This Row],[Semaine]]), "")</f>
        <v/>
      </c>
      <c r="H15" s="92" t="str">
        <f>IFERROR(AVERAGEIFS(EDF[Stress], EDF[Nom], BD_evo[[#This Row],[Nom]], EDF[Semaine], BD_evo[[#This Row],[Semaine]]), "")</f>
        <v/>
      </c>
      <c r="I15" s="92" t="str">
        <f>IFERROR(AVERAGEIFS(EDF[Sommeil], EDF[Nom], BD_evo[[#This Row],[Nom]], EDF[Semaine], BD_evo[[#This Row],[Semaine]]), "")</f>
        <v/>
      </c>
      <c r="J15" s="92" t="str">
        <f>IFERROR(AVERAGEIFS(EDF[Etat Physique], EDF[Nom], BD_evo[[#This Row],[Nom]], EDF[Semaine], BD_evo[[#This Row],[Semaine]]), "")</f>
        <v/>
      </c>
      <c r="K15" s="92" t="str">
        <f>IFERROR(AVERAGEIFS(EDF[Hydratation], EDF[Nom], BD_evo[[#This Row],[Nom]], EDF[Semaine], BD_evo[[#This Row],[Semaine]]), "")</f>
        <v/>
      </c>
      <c r="L15" s="92" t="str">
        <f>IFERROR(AVERAGEIFS(EDF[Nutrition], EDF[Nom], BD_evo[[#This Row],[Nom]], EDF[Semaine], BD_evo[[#This Row],[Semaine]]), "")</f>
        <v/>
      </c>
      <c r="M15" s="92" t="str">
        <f>IFERROR(AVERAGEIFS(RPE[Investissement du jour], RPE[Nom], BD_evo[[#This Row],[Nom]], RPE[Semaine], BD_evo[[#This Row],[Semaine]]), "")</f>
        <v/>
      </c>
    </row>
    <row r="16" spans="1:13" x14ac:dyDescent="0.2">
      <c r="A16" s="88" t="s">
        <v>75</v>
      </c>
      <c r="B16" t="str">
        <f>INDEX(Statut[Profil], MATCH(BD_evo[[#This Row],[Nom]], Statut[Nom], 0))</f>
        <v>Avant</v>
      </c>
      <c r="C16">
        <v>2023</v>
      </c>
      <c r="D16">
        <f t="shared" si="0"/>
        <v>29</v>
      </c>
      <c r="E16" s="90"/>
      <c r="F16" s="92">
        <f>IFERROR(AVERAGEIFS(EDF[Total EDF], EDF[Nom], BD_evo[[#This Row],[Nom]], EDF[Semaine], BD_evo[[#This Row],[Semaine]]), "")</f>
        <v>17.857142857142858</v>
      </c>
      <c r="G16" s="92">
        <f>IFERROR(AVERAGEIFS(EDF[Humeur], EDF[Nom], BD_evo[[#This Row],[Nom]], EDF[Semaine], BD_evo[[#This Row],[Semaine]]), "")</f>
        <v>2.5714285714285716</v>
      </c>
      <c r="H16" s="92">
        <f>IFERROR(AVERAGEIFS(EDF[Stress], EDF[Nom], BD_evo[[#This Row],[Nom]], EDF[Semaine], BD_evo[[#This Row],[Semaine]]), "")</f>
        <v>3</v>
      </c>
      <c r="I16" s="92">
        <f>IFERROR(AVERAGEIFS(EDF[Sommeil], EDF[Nom], BD_evo[[#This Row],[Nom]], EDF[Semaine], BD_evo[[#This Row],[Semaine]]), "")</f>
        <v>3.1428571428571428</v>
      </c>
      <c r="J16" s="92">
        <f>IFERROR(AVERAGEIFS(EDF[Etat Physique], EDF[Nom], BD_evo[[#This Row],[Nom]], EDF[Semaine], BD_evo[[#This Row],[Semaine]]), "")</f>
        <v>2.5714285714285716</v>
      </c>
      <c r="K16" s="92">
        <f>IFERROR(AVERAGEIFS(EDF[Hydratation], EDF[Nom], BD_evo[[#This Row],[Nom]], EDF[Semaine], BD_evo[[#This Row],[Semaine]]), "")</f>
        <v>2.4285714285714284</v>
      </c>
      <c r="L16" s="92">
        <f>IFERROR(AVERAGEIFS(EDF[Nutrition], EDF[Nom], BD_evo[[#This Row],[Nom]], EDF[Semaine], BD_evo[[#This Row],[Semaine]]), "")</f>
        <v>4.1428571428571432</v>
      </c>
      <c r="M16" s="92" t="str">
        <f>IFERROR(AVERAGEIFS(RPE[Investissement du jour], RPE[Nom], BD_evo[[#This Row],[Nom]], RPE[Semaine], BD_evo[[#This Row],[Semaine]]), "")</f>
        <v/>
      </c>
    </row>
    <row r="17" spans="1:13" x14ac:dyDescent="0.2">
      <c r="A17" s="88" t="s">
        <v>112</v>
      </c>
      <c r="B17" t="str">
        <f>INDEX(Statut[Profil], MATCH(BD_evo[[#This Row],[Nom]], Statut[Nom], 0))</f>
        <v>Trois Quarts</v>
      </c>
      <c r="C17">
        <v>2023</v>
      </c>
      <c r="D17">
        <f t="shared" si="0"/>
        <v>29</v>
      </c>
      <c r="E17" s="90"/>
      <c r="F17" s="92" t="str">
        <f>IFERROR(AVERAGEIFS(EDF[Total EDF], EDF[Nom], BD_evo[[#This Row],[Nom]], EDF[Semaine], BD_evo[[#This Row],[Semaine]]), "")</f>
        <v/>
      </c>
      <c r="G17" s="92" t="str">
        <f>IFERROR(AVERAGEIFS(EDF[Humeur], EDF[Nom], BD_evo[[#This Row],[Nom]], EDF[Semaine], BD_evo[[#This Row],[Semaine]]), "")</f>
        <v/>
      </c>
      <c r="H17" s="92" t="str">
        <f>IFERROR(AVERAGEIFS(EDF[Stress], EDF[Nom], BD_evo[[#This Row],[Nom]], EDF[Semaine], BD_evo[[#This Row],[Semaine]]), "")</f>
        <v/>
      </c>
      <c r="I17" s="92" t="str">
        <f>IFERROR(AVERAGEIFS(EDF[Sommeil], EDF[Nom], BD_evo[[#This Row],[Nom]], EDF[Semaine], BD_evo[[#This Row],[Semaine]]), "")</f>
        <v/>
      </c>
      <c r="J17" s="92" t="str">
        <f>IFERROR(AVERAGEIFS(EDF[Etat Physique], EDF[Nom], BD_evo[[#This Row],[Nom]], EDF[Semaine], BD_evo[[#This Row],[Semaine]]), "")</f>
        <v/>
      </c>
      <c r="K17" s="92" t="str">
        <f>IFERROR(AVERAGEIFS(EDF[Hydratation], EDF[Nom], BD_evo[[#This Row],[Nom]], EDF[Semaine], BD_evo[[#This Row],[Semaine]]), "")</f>
        <v/>
      </c>
      <c r="L17" s="92" t="str">
        <f>IFERROR(AVERAGEIFS(EDF[Nutrition], EDF[Nom], BD_evo[[#This Row],[Nom]], EDF[Semaine], BD_evo[[#This Row],[Semaine]]), "")</f>
        <v/>
      </c>
      <c r="M17" s="92" t="str">
        <f>IFERROR(AVERAGEIFS(RPE[Investissement du jour], RPE[Nom], BD_evo[[#This Row],[Nom]], RPE[Semaine], BD_evo[[#This Row],[Semaine]]), "")</f>
        <v/>
      </c>
    </row>
    <row r="18" spans="1:13" x14ac:dyDescent="0.2">
      <c r="A18" s="88" t="s">
        <v>142</v>
      </c>
      <c r="B18" t="str">
        <f>INDEX(Statut[Profil], MATCH(BD_evo[[#This Row],[Nom]], Statut[Nom], 0))</f>
        <v>Avant</v>
      </c>
      <c r="C18">
        <v>2023</v>
      </c>
      <c r="D18">
        <f t="shared" si="0"/>
        <v>29</v>
      </c>
      <c r="E18" s="90"/>
      <c r="F18" s="92" t="str">
        <f>IFERROR(AVERAGEIFS(EDF[Total EDF], EDF[Nom], BD_evo[[#This Row],[Nom]], EDF[Semaine], BD_evo[[#This Row],[Semaine]]), "")</f>
        <v/>
      </c>
      <c r="G18" s="92" t="str">
        <f>IFERROR(AVERAGEIFS(EDF[Humeur], EDF[Nom], BD_evo[[#This Row],[Nom]], EDF[Semaine], BD_evo[[#This Row],[Semaine]]), "")</f>
        <v/>
      </c>
      <c r="H18" s="92" t="str">
        <f>IFERROR(AVERAGEIFS(EDF[Stress], EDF[Nom], BD_evo[[#This Row],[Nom]], EDF[Semaine], BD_evo[[#This Row],[Semaine]]), "")</f>
        <v/>
      </c>
      <c r="I18" s="92" t="str">
        <f>IFERROR(AVERAGEIFS(EDF[Sommeil], EDF[Nom], BD_evo[[#This Row],[Nom]], EDF[Semaine], BD_evo[[#This Row],[Semaine]]), "")</f>
        <v/>
      </c>
      <c r="J18" s="92" t="str">
        <f>IFERROR(AVERAGEIFS(EDF[Etat Physique], EDF[Nom], BD_evo[[#This Row],[Nom]], EDF[Semaine], BD_evo[[#This Row],[Semaine]]), "")</f>
        <v/>
      </c>
      <c r="K18" s="92" t="str">
        <f>IFERROR(AVERAGEIFS(EDF[Hydratation], EDF[Nom], BD_evo[[#This Row],[Nom]], EDF[Semaine], BD_evo[[#This Row],[Semaine]]), "")</f>
        <v/>
      </c>
      <c r="L18" s="92" t="str">
        <f>IFERROR(AVERAGEIFS(EDF[Nutrition], EDF[Nom], BD_evo[[#This Row],[Nom]], EDF[Semaine], BD_evo[[#This Row],[Semaine]]), "")</f>
        <v/>
      </c>
      <c r="M18" s="92" t="str">
        <f>IFERROR(AVERAGEIFS(RPE[Investissement du jour], RPE[Nom], BD_evo[[#This Row],[Nom]], RPE[Semaine], BD_evo[[#This Row],[Semaine]]), "")</f>
        <v/>
      </c>
    </row>
    <row r="19" spans="1:13" x14ac:dyDescent="0.2">
      <c r="A19" s="88" t="s">
        <v>131</v>
      </c>
      <c r="B19" t="str">
        <f>INDEX(Statut[Profil], MATCH(BD_evo[[#This Row],[Nom]], Statut[Nom], 0))</f>
        <v>Trois Quarts</v>
      </c>
      <c r="C19">
        <v>2023</v>
      </c>
      <c r="D19">
        <f t="shared" si="0"/>
        <v>29</v>
      </c>
      <c r="E19" s="90"/>
      <c r="F19" s="92" t="str">
        <f>IFERROR(AVERAGEIFS(EDF[Total EDF], EDF[Nom], BD_evo[[#This Row],[Nom]], EDF[Semaine], BD_evo[[#This Row],[Semaine]]), "")</f>
        <v/>
      </c>
      <c r="G19" s="92" t="str">
        <f>IFERROR(AVERAGEIFS(EDF[Humeur], EDF[Nom], BD_evo[[#This Row],[Nom]], EDF[Semaine], BD_evo[[#This Row],[Semaine]]), "")</f>
        <v/>
      </c>
      <c r="H19" s="92" t="str">
        <f>IFERROR(AVERAGEIFS(EDF[Stress], EDF[Nom], BD_evo[[#This Row],[Nom]], EDF[Semaine], BD_evo[[#This Row],[Semaine]]), "")</f>
        <v/>
      </c>
      <c r="I19" s="92" t="str">
        <f>IFERROR(AVERAGEIFS(EDF[Sommeil], EDF[Nom], BD_evo[[#This Row],[Nom]], EDF[Semaine], BD_evo[[#This Row],[Semaine]]), "")</f>
        <v/>
      </c>
      <c r="J19" s="92" t="str">
        <f>IFERROR(AVERAGEIFS(EDF[Etat Physique], EDF[Nom], BD_evo[[#This Row],[Nom]], EDF[Semaine], BD_evo[[#This Row],[Semaine]]), "")</f>
        <v/>
      </c>
      <c r="K19" s="92" t="str">
        <f>IFERROR(AVERAGEIFS(EDF[Hydratation], EDF[Nom], BD_evo[[#This Row],[Nom]], EDF[Semaine], BD_evo[[#This Row],[Semaine]]), "")</f>
        <v/>
      </c>
      <c r="L19" s="92" t="str">
        <f>IFERROR(AVERAGEIFS(EDF[Nutrition], EDF[Nom], BD_evo[[#This Row],[Nom]], EDF[Semaine], BD_evo[[#This Row],[Semaine]]), "")</f>
        <v/>
      </c>
      <c r="M19" s="92" t="str">
        <f>IFERROR(AVERAGEIFS(RPE[Investissement du jour], RPE[Nom], BD_evo[[#This Row],[Nom]], RPE[Semaine], BD_evo[[#This Row],[Semaine]]), "")</f>
        <v/>
      </c>
    </row>
    <row r="20" spans="1:13" x14ac:dyDescent="0.2">
      <c r="A20" s="88" t="s">
        <v>83</v>
      </c>
      <c r="B20" t="str">
        <f>INDEX(Statut[Profil], MATCH(BD_evo[[#This Row],[Nom]], Statut[Nom], 0))</f>
        <v>Avant</v>
      </c>
      <c r="C20">
        <v>2023</v>
      </c>
      <c r="D20">
        <f t="shared" si="0"/>
        <v>29</v>
      </c>
      <c r="E20" s="90"/>
      <c r="F20" s="92">
        <f>IFERROR(AVERAGEIFS(EDF[Total EDF], EDF[Nom], BD_evo[[#This Row],[Nom]], EDF[Semaine], BD_evo[[#This Row],[Semaine]]), "")</f>
        <v>16.8</v>
      </c>
      <c r="G20" s="92">
        <f>IFERROR(AVERAGEIFS(EDF[Humeur], EDF[Nom], BD_evo[[#This Row],[Nom]], EDF[Semaine], BD_evo[[#This Row],[Semaine]]), "")</f>
        <v>2.2000000000000002</v>
      </c>
      <c r="H20" s="92">
        <f>IFERROR(AVERAGEIFS(EDF[Stress], EDF[Nom], BD_evo[[#This Row],[Nom]], EDF[Semaine], BD_evo[[#This Row],[Semaine]]), "")</f>
        <v>3.4</v>
      </c>
      <c r="I20" s="92">
        <f>IFERROR(AVERAGEIFS(EDF[Sommeil], EDF[Nom], BD_evo[[#This Row],[Nom]], EDF[Semaine], BD_evo[[#This Row],[Semaine]]), "")</f>
        <v>2.4</v>
      </c>
      <c r="J20" s="92">
        <f>IFERROR(AVERAGEIFS(EDF[Etat Physique], EDF[Nom], BD_evo[[#This Row],[Nom]], EDF[Semaine], BD_evo[[#This Row],[Semaine]]), "")</f>
        <v>2.6</v>
      </c>
      <c r="K20" s="92">
        <f>IFERROR(AVERAGEIFS(EDF[Hydratation], EDF[Nom], BD_evo[[#This Row],[Nom]], EDF[Semaine], BD_evo[[#This Row],[Semaine]]), "")</f>
        <v>2.6</v>
      </c>
      <c r="L20" s="92">
        <f>IFERROR(AVERAGEIFS(EDF[Nutrition], EDF[Nom], BD_evo[[#This Row],[Nom]], EDF[Semaine], BD_evo[[#This Row],[Semaine]]), "")</f>
        <v>3.6</v>
      </c>
      <c r="M20" s="92" t="str">
        <f>IFERROR(AVERAGEIFS(RPE[Investissement du jour], RPE[Nom], BD_evo[[#This Row],[Nom]], RPE[Semaine], BD_evo[[#This Row],[Semaine]]), "")</f>
        <v/>
      </c>
    </row>
    <row r="21" spans="1:13" x14ac:dyDescent="0.2">
      <c r="A21" s="88" t="s">
        <v>100</v>
      </c>
      <c r="B21" t="str">
        <f>INDEX(Statut[Profil], MATCH(BD_evo[[#This Row],[Nom]], Statut[Nom], 0))</f>
        <v>Trois Quarts</v>
      </c>
      <c r="C21">
        <v>2023</v>
      </c>
      <c r="D21">
        <f t="shared" si="0"/>
        <v>29</v>
      </c>
      <c r="E21" s="90"/>
      <c r="F21" s="92">
        <f>IFERROR(AVERAGEIFS(EDF[Total EDF], EDF[Nom], BD_evo[[#This Row],[Nom]], EDF[Semaine], BD_evo[[#This Row],[Semaine]]), "")</f>
        <v>15</v>
      </c>
      <c r="G21" s="92">
        <f>IFERROR(AVERAGEIFS(EDF[Humeur], EDF[Nom], BD_evo[[#This Row],[Nom]], EDF[Semaine], BD_evo[[#This Row],[Semaine]]), "")</f>
        <v>2.5</v>
      </c>
      <c r="H21" s="92">
        <f>IFERROR(AVERAGEIFS(EDF[Stress], EDF[Nom], BD_evo[[#This Row],[Nom]], EDF[Semaine], BD_evo[[#This Row],[Semaine]]), "")</f>
        <v>2.5</v>
      </c>
      <c r="I21" s="92">
        <f>IFERROR(AVERAGEIFS(EDF[Sommeil], EDF[Nom], BD_evo[[#This Row],[Nom]], EDF[Semaine], BD_evo[[#This Row],[Semaine]]), "")</f>
        <v>2</v>
      </c>
      <c r="J21" s="92">
        <f>IFERROR(AVERAGEIFS(EDF[Etat Physique], EDF[Nom], BD_evo[[#This Row],[Nom]], EDF[Semaine], BD_evo[[#This Row],[Semaine]]), "")</f>
        <v>1.5</v>
      </c>
      <c r="K21" s="92">
        <f>IFERROR(AVERAGEIFS(EDF[Hydratation], EDF[Nom], BD_evo[[#This Row],[Nom]], EDF[Semaine], BD_evo[[#This Row],[Semaine]]), "")</f>
        <v>2.5</v>
      </c>
      <c r="L21" s="92">
        <f>IFERROR(AVERAGEIFS(EDF[Nutrition], EDF[Nom], BD_evo[[#This Row],[Nom]], EDF[Semaine], BD_evo[[#This Row],[Semaine]]), "")</f>
        <v>4</v>
      </c>
      <c r="M21" s="92" t="str">
        <f>IFERROR(AVERAGEIFS(RPE[Investissement du jour], RPE[Nom], BD_evo[[#This Row],[Nom]], RPE[Semaine], BD_evo[[#This Row],[Semaine]]), "")</f>
        <v/>
      </c>
    </row>
    <row r="22" spans="1:13" x14ac:dyDescent="0.2">
      <c r="A22" s="88" t="s">
        <v>89</v>
      </c>
      <c r="B22" t="str">
        <f>INDEX(Statut[Profil], MATCH(BD_evo[[#This Row],[Nom]], Statut[Nom], 0))</f>
        <v>Avant</v>
      </c>
      <c r="C22">
        <v>2023</v>
      </c>
      <c r="D22">
        <f t="shared" si="0"/>
        <v>29</v>
      </c>
      <c r="E22" s="90"/>
      <c r="F22" s="92">
        <f>IFERROR(AVERAGEIFS(EDF[Total EDF], EDF[Nom], BD_evo[[#This Row],[Nom]], EDF[Semaine], BD_evo[[#This Row],[Semaine]]), "")</f>
        <v>19.666666666666668</v>
      </c>
      <c r="G22" s="92">
        <f>IFERROR(AVERAGEIFS(EDF[Humeur], EDF[Nom], BD_evo[[#This Row],[Nom]], EDF[Semaine], BD_evo[[#This Row],[Semaine]]), "")</f>
        <v>2.6666666666666665</v>
      </c>
      <c r="H22" s="92">
        <f>IFERROR(AVERAGEIFS(EDF[Stress], EDF[Nom], BD_evo[[#This Row],[Nom]], EDF[Semaine], BD_evo[[#This Row],[Semaine]]), "")</f>
        <v>3.3333333333333335</v>
      </c>
      <c r="I22" s="92">
        <f>IFERROR(AVERAGEIFS(EDF[Sommeil], EDF[Nom], BD_evo[[#This Row],[Nom]], EDF[Semaine], BD_evo[[#This Row],[Semaine]]), "")</f>
        <v>1.6666666666666667</v>
      </c>
      <c r="J22" s="92">
        <f>IFERROR(AVERAGEIFS(EDF[Etat Physique], EDF[Nom], BD_evo[[#This Row],[Nom]], EDF[Semaine], BD_evo[[#This Row],[Semaine]]), "")</f>
        <v>2.6666666666666665</v>
      </c>
      <c r="K22" s="92">
        <f>IFERROR(AVERAGEIFS(EDF[Hydratation], EDF[Nom], BD_evo[[#This Row],[Nom]], EDF[Semaine], BD_evo[[#This Row],[Semaine]]), "")</f>
        <v>5</v>
      </c>
      <c r="L22" s="92">
        <f>IFERROR(AVERAGEIFS(EDF[Nutrition], EDF[Nom], BD_evo[[#This Row],[Nom]], EDF[Semaine], BD_evo[[#This Row],[Semaine]]), "")</f>
        <v>4.333333333333333</v>
      </c>
      <c r="M22" s="92" t="str">
        <f>IFERROR(AVERAGEIFS(RPE[Investissement du jour], RPE[Nom], BD_evo[[#This Row],[Nom]], RPE[Semaine], BD_evo[[#This Row],[Semaine]]), "")</f>
        <v/>
      </c>
    </row>
    <row r="23" spans="1:13" x14ac:dyDescent="0.2">
      <c r="A23" s="88" t="s">
        <v>168</v>
      </c>
      <c r="B23" t="str">
        <f>INDEX(Statut[Profil], MATCH(BD_evo[[#This Row],[Nom]], Statut[Nom], 0))</f>
        <v>Avant</v>
      </c>
      <c r="C23">
        <v>2023</v>
      </c>
      <c r="D23">
        <f t="shared" si="0"/>
        <v>29</v>
      </c>
      <c r="E23" s="90"/>
      <c r="F23" s="92" t="str">
        <f>IFERROR(AVERAGEIFS(EDF[Total EDF], EDF[Nom], BD_evo[[#This Row],[Nom]], EDF[Semaine], BD_evo[[#This Row],[Semaine]]), "")</f>
        <v/>
      </c>
      <c r="G23" s="92" t="str">
        <f>IFERROR(AVERAGEIFS(EDF[Humeur], EDF[Nom], BD_evo[[#This Row],[Nom]], EDF[Semaine], BD_evo[[#This Row],[Semaine]]), "")</f>
        <v/>
      </c>
      <c r="H23" s="92" t="str">
        <f>IFERROR(AVERAGEIFS(EDF[Stress], EDF[Nom], BD_evo[[#This Row],[Nom]], EDF[Semaine], BD_evo[[#This Row],[Semaine]]), "")</f>
        <v/>
      </c>
      <c r="I23" s="92" t="str">
        <f>IFERROR(AVERAGEIFS(EDF[Sommeil], EDF[Nom], BD_evo[[#This Row],[Nom]], EDF[Semaine], BD_evo[[#This Row],[Semaine]]), "")</f>
        <v/>
      </c>
      <c r="J23" s="92" t="str">
        <f>IFERROR(AVERAGEIFS(EDF[Etat Physique], EDF[Nom], BD_evo[[#This Row],[Nom]], EDF[Semaine], BD_evo[[#This Row],[Semaine]]), "")</f>
        <v/>
      </c>
      <c r="K23" s="92" t="str">
        <f>IFERROR(AVERAGEIFS(EDF[Hydratation], EDF[Nom], BD_evo[[#This Row],[Nom]], EDF[Semaine], BD_evo[[#This Row],[Semaine]]), "")</f>
        <v/>
      </c>
      <c r="L23" s="92" t="str">
        <f>IFERROR(AVERAGEIFS(EDF[Nutrition], EDF[Nom], BD_evo[[#This Row],[Nom]], EDF[Semaine], BD_evo[[#This Row],[Semaine]]), "")</f>
        <v/>
      </c>
      <c r="M23" s="92" t="str">
        <f>IFERROR(AVERAGEIFS(RPE[Investissement du jour], RPE[Nom], BD_evo[[#This Row],[Nom]], RPE[Semaine], BD_evo[[#This Row],[Semaine]]), "")</f>
        <v/>
      </c>
    </row>
    <row r="24" spans="1:13" x14ac:dyDescent="0.2">
      <c r="A24" s="88" t="s">
        <v>86</v>
      </c>
      <c r="B24" t="str">
        <f>INDEX(Statut[Profil], MATCH(BD_evo[[#This Row],[Nom]], Statut[Nom], 0))</f>
        <v>Avant</v>
      </c>
      <c r="C24">
        <v>2023</v>
      </c>
      <c r="D24">
        <f t="shared" si="0"/>
        <v>29</v>
      </c>
      <c r="E24" s="90"/>
      <c r="F24" s="92">
        <f>IFERROR(AVERAGEIFS(EDF[Total EDF], EDF[Nom], BD_evo[[#This Row],[Nom]], EDF[Semaine], BD_evo[[#This Row],[Semaine]]), "")</f>
        <v>22.666666666666668</v>
      </c>
      <c r="G24" s="92">
        <f>IFERROR(AVERAGEIFS(EDF[Humeur], EDF[Nom], BD_evo[[#This Row],[Nom]], EDF[Semaine], BD_evo[[#This Row],[Semaine]]), "")</f>
        <v>3</v>
      </c>
      <c r="H24" s="92">
        <f>IFERROR(AVERAGEIFS(EDF[Stress], EDF[Nom], BD_evo[[#This Row],[Nom]], EDF[Semaine], BD_evo[[#This Row],[Semaine]]), "")</f>
        <v>3.6666666666666665</v>
      </c>
      <c r="I24" s="92">
        <f>IFERROR(AVERAGEIFS(EDF[Sommeil], EDF[Nom], BD_evo[[#This Row],[Nom]], EDF[Semaine], BD_evo[[#This Row],[Semaine]]), "")</f>
        <v>4.333333333333333</v>
      </c>
      <c r="J24" s="92">
        <f>IFERROR(AVERAGEIFS(EDF[Etat Physique], EDF[Nom], BD_evo[[#This Row],[Nom]], EDF[Semaine], BD_evo[[#This Row],[Semaine]]), "")</f>
        <v>3</v>
      </c>
      <c r="K24" s="92">
        <f>IFERROR(AVERAGEIFS(EDF[Hydratation], EDF[Nom], BD_evo[[#This Row],[Nom]], EDF[Semaine], BD_evo[[#This Row],[Semaine]]), "")</f>
        <v>4.333333333333333</v>
      </c>
      <c r="L24" s="92">
        <f>IFERROR(AVERAGEIFS(EDF[Nutrition], EDF[Nom], BD_evo[[#This Row],[Nom]], EDF[Semaine], BD_evo[[#This Row],[Semaine]]), "")</f>
        <v>4.333333333333333</v>
      </c>
      <c r="M24" s="92" t="str">
        <f>IFERROR(AVERAGEIFS(RPE[Investissement du jour], RPE[Nom], BD_evo[[#This Row],[Nom]], RPE[Semaine], BD_evo[[#This Row],[Semaine]]), "")</f>
        <v/>
      </c>
    </row>
    <row r="25" spans="1:13" x14ac:dyDescent="0.2">
      <c r="A25" s="88" t="s">
        <v>208</v>
      </c>
      <c r="B25" t="str">
        <f>INDEX(Statut[Profil], MATCH(BD_evo[[#This Row],[Nom]], Statut[Nom], 0))</f>
        <v>Trois Quarts</v>
      </c>
      <c r="C25">
        <v>2023</v>
      </c>
      <c r="D25">
        <f t="shared" si="0"/>
        <v>29</v>
      </c>
      <c r="E25" s="90"/>
      <c r="F25" s="92" t="str">
        <f>IFERROR(AVERAGEIFS(EDF[Total EDF], EDF[Nom], BD_evo[[#This Row],[Nom]], EDF[Semaine], BD_evo[[#This Row],[Semaine]]), "")</f>
        <v/>
      </c>
      <c r="G25" s="92" t="str">
        <f>IFERROR(AVERAGEIFS(EDF[Humeur], EDF[Nom], BD_evo[[#This Row],[Nom]], EDF[Semaine], BD_evo[[#This Row],[Semaine]]), "")</f>
        <v/>
      </c>
      <c r="H25" s="92" t="str">
        <f>IFERROR(AVERAGEIFS(EDF[Stress], EDF[Nom], BD_evo[[#This Row],[Nom]], EDF[Semaine], BD_evo[[#This Row],[Semaine]]), "")</f>
        <v/>
      </c>
      <c r="I25" s="92" t="str">
        <f>IFERROR(AVERAGEIFS(EDF[Sommeil], EDF[Nom], BD_evo[[#This Row],[Nom]], EDF[Semaine], BD_evo[[#This Row],[Semaine]]), "")</f>
        <v/>
      </c>
      <c r="J25" s="92" t="str">
        <f>IFERROR(AVERAGEIFS(EDF[Etat Physique], EDF[Nom], BD_evo[[#This Row],[Nom]], EDF[Semaine], BD_evo[[#This Row],[Semaine]]), "")</f>
        <v/>
      </c>
      <c r="K25" s="92" t="str">
        <f>IFERROR(AVERAGEIFS(EDF[Hydratation], EDF[Nom], BD_evo[[#This Row],[Nom]], EDF[Semaine], BD_evo[[#This Row],[Semaine]]), "")</f>
        <v/>
      </c>
      <c r="L25" s="92" t="str">
        <f>IFERROR(AVERAGEIFS(EDF[Nutrition], EDF[Nom], BD_evo[[#This Row],[Nom]], EDF[Semaine], BD_evo[[#This Row],[Semaine]]), "")</f>
        <v/>
      </c>
      <c r="M25" s="92" t="str">
        <f>IFERROR(AVERAGEIFS(RPE[Investissement du jour], RPE[Nom], BD_evo[[#This Row],[Nom]], RPE[Semaine], BD_evo[[#This Row],[Semaine]]), "")</f>
        <v/>
      </c>
    </row>
    <row r="26" spans="1:13" x14ac:dyDescent="0.2">
      <c r="A26" s="88" t="s">
        <v>99</v>
      </c>
      <c r="B26" t="str">
        <f>INDEX(Statut[Profil], MATCH(BD_evo[[#This Row],[Nom]], Statut[Nom], 0))</f>
        <v>Avant</v>
      </c>
      <c r="C26">
        <v>2023</v>
      </c>
      <c r="D26">
        <f t="shared" si="0"/>
        <v>29</v>
      </c>
      <c r="E26" s="90"/>
      <c r="F26" s="92">
        <f>IFERROR(AVERAGEIFS(EDF[Total EDF], EDF[Nom], BD_evo[[#This Row],[Nom]], EDF[Semaine], BD_evo[[#This Row],[Semaine]]), "")</f>
        <v>24</v>
      </c>
      <c r="G26" s="92">
        <f>IFERROR(AVERAGEIFS(EDF[Humeur], EDF[Nom], BD_evo[[#This Row],[Nom]], EDF[Semaine], BD_evo[[#This Row],[Semaine]]), "")</f>
        <v>4</v>
      </c>
      <c r="H26" s="92">
        <f>IFERROR(AVERAGEIFS(EDF[Stress], EDF[Nom], BD_evo[[#This Row],[Nom]], EDF[Semaine], BD_evo[[#This Row],[Semaine]]), "")</f>
        <v>4</v>
      </c>
      <c r="I26" s="92">
        <f>IFERROR(AVERAGEIFS(EDF[Sommeil], EDF[Nom], BD_evo[[#This Row],[Nom]], EDF[Semaine], BD_evo[[#This Row],[Semaine]]), "")</f>
        <v>4</v>
      </c>
      <c r="J26" s="92">
        <f>IFERROR(AVERAGEIFS(EDF[Etat Physique], EDF[Nom], BD_evo[[#This Row],[Nom]], EDF[Semaine], BD_evo[[#This Row],[Semaine]]), "")</f>
        <v>4</v>
      </c>
      <c r="K26" s="92">
        <f>IFERROR(AVERAGEIFS(EDF[Hydratation], EDF[Nom], BD_evo[[#This Row],[Nom]], EDF[Semaine], BD_evo[[#This Row],[Semaine]]), "")</f>
        <v>4</v>
      </c>
      <c r="L26" s="92">
        <f>IFERROR(AVERAGEIFS(EDF[Nutrition], EDF[Nom], BD_evo[[#This Row],[Nom]], EDF[Semaine], BD_evo[[#This Row],[Semaine]]), "")</f>
        <v>4</v>
      </c>
      <c r="M26" s="92" t="str">
        <f>IFERROR(AVERAGEIFS(RPE[Investissement du jour], RPE[Nom], BD_evo[[#This Row],[Nom]], RPE[Semaine], BD_evo[[#This Row],[Semaine]]), "")</f>
        <v/>
      </c>
    </row>
    <row r="27" spans="1:13" x14ac:dyDescent="0.2">
      <c r="A27" s="88" t="s">
        <v>233</v>
      </c>
      <c r="B27" t="str">
        <f>INDEX(Statut[Profil], MATCH(BD_evo[[#This Row],[Nom]], Statut[Nom], 0))</f>
        <v>Avant</v>
      </c>
      <c r="C27">
        <v>2023</v>
      </c>
      <c r="D27">
        <f t="shared" si="0"/>
        <v>29</v>
      </c>
      <c r="E27" s="90"/>
      <c r="F27" s="92" t="str">
        <f>IFERROR(AVERAGEIFS(EDF[Total EDF], EDF[Nom], BD_evo[[#This Row],[Nom]], EDF[Semaine], BD_evo[[#This Row],[Semaine]]), "")</f>
        <v/>
      </c>
      <c r="G27" s="92" t="str">
        <f>IFERROR(AVERAGEIFS(EDF[Humeur], EDF[Nom], BD_evo[[#This Row],[Nom]], EDF[Semaine], BD_evo[[#This Row],[Semaine]]), "")</f>
        <v/>
      </c>
      <c r="H27" s="92" t="str">
        <f>IFERROR(AVERAGEIFS(EDF[Stress], EDF[Nom], BD_evo[[#This Row],[Nom]], EDF[Semaine], BD_evo[[#This Row],[Semaine]]), "")</f>
        <v/>
      </c>
      <c r="I27" s="92" t="str">
        <f>IFERROR(AVERAGEIFS(EDF[Sommeil], EDF[Nom], BD_evo[[#This Row],[Nom]], EDF[Semaine], BD_evo[[#This Row],[Semaine]]), "")</f>
        <v/>
      </c>
      <c r="J27" s="92" t="str">
        <f>IFERROR(AVERAGEIFS(EDF[Etat Physique], EDF[Nom], BD_evo[[#This Row],[Nom]], EDF[Semaine], BD_evo[[#This Row],[Semaine]]), "")</f>
        <v/>
      </c>
      <c r="K27" s="92" t="str">
        <f>IFERROR(AVERAGEIFS(EDF[Hydratation], EDF[Nom], BD_evo[[#This Row],[Nom]], EDF[Semaine], BD_evo[[#This Row],[Semaine]]), "")</f>
        <v/>
      </c>
      <c r="L27" s="92" t="str">
        <f>IFERROR(AVERAGEIFS(EDF[Nutrition], EDF[Nom], BD_evo[[#This Row],[Nom]], EDF[Semaine], BD_evo[[#This Row],[Semaine]]), "")</f>
        <v/>
      </c>
      <c r="M27" s="92" t="str">
        <f>IFERROR(AVERAGEIFS(RPE[Investissement du jour], RPE[Nom], BD_evo[[#This Row],[Nom]], RPE[Semaine], BD_evo[[#This Row],[Semaine]]), "")</f>
        <v/>
      </c>
    </row>
    <row r="28" spans="1:13" x14ac:dyDescent="0.2">
      <c r="A28" s="88" t="s">
        <v>85</v>
      </c>
      <c r="B28" t="str">
        <f>INDEX(Statut[Profil], MATCH(BD_evo[[#This Row],[Nom]], Statut[Nom], 0))</f>
        <v>Avant</v>
      </c>
      <c r="C28">
        <v>2023</v>
      </c>
      <c r="D28">
        <f t="shared" si="0"/>
        <v>29</v>
      </c>
      <c r="E28" s="90"/>
      <c r="F28" s="92">
        <f>IFERROR(AVERAGEIFS(EDF[Total EDF], EDF[Nom], BD_evo[[#This Row],[Nom]], EDF[Semaine], BD_evo[[#This Row],[Semaine]]), "")</f>
        <v>17</v>
      </c>
      <c r="G28" s="92">
        <f>IFERROR(AVERAGEIFS(EDF[Humeur], EDF[Nom], BD_evo[[#This Row],[Nom]], EDF[Semaine], BD_evo[[#This Row],[Semaine]]), "")</f>
        <v>2.5</v>
      </c>
      <c r="H28" s="92">
        <f>IFERROR(AVERAGEIFS(EDF[Stress], EDF[Nom], BD_evo[[#This Row],[Nom]], EDF[Semaine], BD_evo[[#This Row],[Semaine]]), "")</f>
        <v>3</v>
      </c>
      <c r="I28" s="92">
        <f>IFERROR(AVERAGEIFS(EDF[Sommeil], EDF[Nom], BD_evo[[#This Row],[Nom]], EDF[Semaine], BD_evo[[#This Row],[Semaine]]), "")</f>
        <v>2</v>
      </c>
      <c r="J28" s="92">
        <f>IFERROR(AVERAGEIFS(EDF[Etat Physique], EDF[Nom], BD_evo[[#This Row],[Nom]], EDF[Semaine], BD_evo[[#This Row],[Semaine]]), "")</f>
        <v>3</v>
      </c>
      <c r="K28" s="92">
        <f>IFERROR(AVERAGEIFS(EDF[Hydratation], EDF[Nom], BD_evo[[#This Row],[Nom]], EDF[Semaine], BD_evo[[#This Row],[Semaine]]), "")</f>
        <v>3</v>
      </c>
      <c r="L28" s="92">
        <f>IFERROR(AVERAGEIFS(EDF[Nutrition], EDF[Nom], BD_evo[[#This Row],[Nom]], EDF[Semaine], BD_evo[[#This Row],[Semaine]]), "")</f>
        <v>3.5</v>
      </c>
      <c r="M28" s="92" t="str">
        <f>IFERROR(AVERAGEIFS(RPE[Investissement du jour], RPE[Nom], BD_evo[[#This Row],[Nom]], RPE[Semaine], BD_evo[[#This Row],[Semaine]]), "")</f>
        <v/>
      </c>
    </row>
    <row r="29" spans="1:13" x14ac:dyDescent="0.2">
      <c r="A29" s="88" t="s">
        <v>191</v>
      </c>
      <c r="B29" t="str">
        <f>INDEX(Statut[Profil], MATCH(BD_evo[[#This Row],[Nom]], Statut[Nom], 0))</f>
        <v>Avant</v>
      </c>
      <c r="C29">
        <v>2023</v>
      </c>
      <c r="D29">
        <f t="shared" si="0"/>
        <v>29</v>
      </c>
      <c r="E29" s="90"/>
      <c r="F29" s="92" t="str">
        <f>IFERROR(AVERAGEIFS(EDF[Total EDF], EDF[Nom], BD_evo[[#This Row],[Nom]], EDF[Semaine], BD_evo[[#This Row],[Semaine]]), "")</f>
        <v/>
      </c>
      <c r="G29" s="92" t="str">
        <f>IFERROR(AVERAGEIFS(EDF[Humeur], EDF[Nom], BD_evo[[#This Row],[Nom]], EDF[Semaine], BD_evo[[#This Row],[Semaine]]), "")</f>
        <v/>
      </c>
      <c r="H29" s="92" t="str">
        <f>IFERROR(AVERAGEIFS(EDF[Stress], EDF[Nom], BD_evo[[#This Row],[Nom]], EDF[Semaine], BD_evo[[#This Row],[Semaine]]), "")</f>
        <v/>
      </c>
      <c r="I29" s="92" t="str">
        <f>IFERROR(AVERAGEIFS(EDF[Sommeil], EDF[Nom], BD_evo[[#This Row],[Nom]], EDF[Semaine], BD_evo[[#This Row],[Semaine]]), "")</f>
        <v/>
      </c>
      <c r="J29" s="92" t="str">
        <f>IFERROR(AVERAGEIFS(EDF[Etat Physique], EDF[Nom], BD_evo[[#This Row],[Nom]], EDF[Semaine], BD_evo[[#This Row],[Semaine]]), "")</f>
        <v/>
      </c>
      <c r="K29" s="92" t="str">
        <f>IFERROR(AVERAGEIFS(EDF[Hydratation], EDF[Nom], BD_evo[[#This Row],[Nom]], EDF[Semaine], BD_evo[[#This Row],[Semaine]]), "")</f>
        <v/>
      </c>
      <c r="L29" s="92" t="str">
        <f>IFERROR(AVERAGEIFS(EDF[Nutrition], EDF[Nom], BD_evo[[#This Row],[Nom]], EDF[Semaine], BD_evo[[#This Row],[Semaine]]), "")</f>
        <v/>
      </c>
      <c r="M29" s="92" t="str">
        <f>IFERROR(AVERAGEIFS(RPE[Investissement du jour], RPE[Nom], BD_evo[[#This Row],[Nom]], RPE[Semaine], BD_evo[[#This Row],[Semaine]]), "")</f>
        <v/>
      </c>
    </row>
    <row r="30" spans="1:13" x14ac:dyDescent="0.2">
      <c r="A30" s="89" t="s">
        <v>95</v>
      </c>
      <c r="B30" t="str">
        <f>INDEX(Statut[Profil], MATCH(BD_evo[[#This Row],[Nom]], Statut[Nom], 0))</f>
        <v>Avant</v>
      </c>
      <c r="C30">
        <v>2023</v>
      </c>
      <c r="D30">
        <f t="shared" si="0"/>
        <v>29</v>
      </c>
      <c r="E30" s="90"/>
      <c r="F30" s="92">
        <f>IFERROR(AVERAGEIFS(EDF[Total EDF], EDF[Nom], BD_evo[[#This Row],[Nom]], EDF[Semaine], BD_evo[[#This Row],[Semaine]]), "")</f>
        <v>17</v>
      </c>
      <c r="G30" s="92">
        <f>IFERROR(AVERAGEIFS(EDF[Humeur], EDF[Nom], BD_evo[[#This Row],[Nom]], EDF[Semaine], BD_evo[[#This Row],[Semaine]]), "")</f>
        <v>2</v>
      </c>
      <c r="H30" s="92">
        <f>IFERROR(AVERAGEIFS(EDF[Stress], EDF[Nom], BD_evo[[#This Row],[Nom]], EDF[Semaine], BD_evo[[#This Row],[Semaine]]), "")</f>
        <v>3</v>
      </c>
      <c r="I30" s="92">
        <f>IFERROR(AVERAGEIFS(EDF[Sommeil], EDF[Nom], BD_evo[[#This Row],[Nom]], EDF[Semaine], BD_evo[[#This Row],[Semaine]]), "")</f>
        <v>3</v>
      </c>
      <c r="J30" s="92">
        <f>IFERROR(AVERAGEIFS(EDF[Etat Physique], EDF[Nom], BD_evo[[#This Row],[Nom]], EDF[Semaine], BD_evo[[#This Row],[Semaine]]), "")</f>
        <v>3</v>
      </c>
      <c r="K30" s="92">
        <f>IFERROR(AVERAGEIFS(EDF[Hydratation], EDF[Nom], BD_evo[[#This Row],[Nom]], EDF[Semaine], BD_evo[[#This Row],[Semaine]]), "")</f>
        <v>2</v>
      </c>
      <c r="L30" s="92">
        <f>IFERROR(AVERAGEIFS(EDF[Nutrition], EDF[Nom], BD_evo[[#This Row],[Nom]], EDF[Semaine], BD_evo[[#This Row],[Semaine]]), "")</f>
        <v>4</v>
      </c>
      <c r="M30" s="92" t="str">
        <f>IFERROR(AVERAGEIFS(RPE[Investissement du jour], RPE[Nom], BD_evo[[#This Row],[Nom]], RPE[Semaine], BD_evo[[#This Row],[Semaine]]), "")</f>
        <v/>
      </c>
    </row>
    <row r="31" spans="1:13" x14ac:dyDescent="0.2">
      <c r="A31" s="89" t="s">
        <v>80</v>
      </c>
      <c r="B31" t="str">
        <f>INDEX(Statut[Profil], MATCH(BD_evo[[#This Row],[Nom]], Statut[Nom], 0))</f>
        <v>Avant</v>
      </c>
      <c r="C31">
        <v>2023</v>
      </c>
      <c r="D31">
        <f t="shared" si="0"/>
        <v>29</v>
      </c>
      <c r="E31" s="90"/>
      <c r="F31" s="92">
        <f>IFERROR(AVERAGEIFS(EDF[Total EDF], EDF[Nom], BD_evo[[#This Row],[Nom]], EDF[Semaine], BD_evo[[#This Row],[Semaine]]), "")</f>
        <v>21.75</v>
      </c>
      <c r="G31" s="92">
        <f>IFERROR(AVERAGEIFS(EDF[Humeur], EDF[Nom], BD_evo[[#This Row],[Nom]], EDF[Semaine], BD_evo[[#This Row],[Semaine]]), "")</f>
        <v>3.75</v>
      </c>
      <c r="H31" s="92">
        <f>IFERROR(AVERAGEIFS(EDF[Stress], EDF[Nom], BD_evo[[#This Row],[Nom]], EDF[Semaine], BD_evo[[#This Row],[Semaine]]), "")</f>
        <v>3.75</v>
      </c>
      <c r="I31" s="92">
        <f>IFERROR(AVERAGEIFS(EDF[Sommeil], EDF[Nom], BD_evo[[#This Row],[Nom]], EDF[Semaine], BD_evo[[#This Row],[Semaine]]), "")</f>
        <v>4.25</v>
      </c>
      <c r="J31" s="92">
        <f>IFERROR(AVERAGEIFS(EDF[Etat Physique], EDF[Nom], BD_evo[[#This Row],[Nom]], EDF[Semaine], BD_evo[[#This Row],[Semaine]]), "")</f>
        <v>3.25</v>
      </c>
      <c r="K31" s="92">
        <f>IFERROR(AVERAGEIFS(EDF[Hydratation], EDF[Nom], BD_evo[[#This Row],[Nom]], EDF[Semaine], BD_evo[[#This Row],[Semaine]]), "")</f>
        <v>3.25</v>
      </c>
      <c r="L31" s="92">
        <f>IFERROR(AVERAGEIFS(EDF[Nutrition], EDF[Nom], BD_evo[[#This Row],[Nom]], EDF[Semaine], BD_evo[[#This Row],[Semaine]]), "")</f>
        <v>3.5</v>
      </c>
      <c r="M31" s="92" t="str">
        <f>IFERROR(AVERAGEIFS(RPE[Investissement du jour], RPE[Nom], BD_evo[[#This Row],[Nom]], RPE[Semaine], BD_evo[[#This Row],[Semaine]]), "")</f>
        <v/>
      </c>
    </row>
    <row r="32" spans="1:13" x14ac:dyDescent="0.2">
      <c r="A32" s="88" t="s">
        <v>167</v>
      </c>
      <c r="B32" t="str">
        <f>INDEX(Statut[Profil], MATCH(BD_evo[[#This Row],[Nom]], Statut[Nom], 0))</f>
        <v>Trois Quarts</v>
      </c>
      <c r="C32">
        <v>2023</v>
      </c>
      <c r="D32">
        <f t="shared" si="0"/>
        <v>29</v>
      </c>
      <c r="E32" s="90"/>
      <c r="F32" s="92" t="str">
        <f>IFERROR(AVERAGEIFS(EDF[Total EDF], EDF[Nom], BD_evo[[#This Row],[Nom]], EDF[Semaine], BD_evo[[#This Row],[Semaine]]), "")</f>
        <v/>
      </c>
      <c r="G32" s="92" t="str">
        <f>IFERROR(AVERAGEIFS(EDF[Humeur], EDF[Nom], BD_evo[[#This Row],[Nom]], EDF[Semaine], BD_evo[[#This Row],[Semaine]]), "")</f>
        <v/>
      </c>
      <c r="H32" s="92" t="str">
        <f>IFERROR(AVERAGEIFS(EDF[Stress], EDF[Nom], BD_evo[[#This Row],[Nom]], EDF[Semaine], BD_evo[[#This Row],[Semaine]]), "")</f>
        <v/>
      </c>
      <c r="I32" s="92" t="str">
        <f>IFERROR(AVERAGEIFS(EDF[Sommeil], EDF[Nom], BD_evo[[#This Row],[Nom]], EDF[Semaine], BD_evo[[#This Row],[Semaine]]), "")</f>
        <v/>
      </c>
      <c r="J32" s="92" t="str">
        <f>IFERROR(AVERAGEIFS(EDF[Etat Physique], EDF[Nom], BD_evo[[#This Row],[Nom]], EDF[Semaine], BD_evo[[#This Row],[Semaine]]), "")</f>
        <v/>
      </c>
      <c r="K32" s="92" t="str">
        <f>IFERROR(AVERAGEIFS(EDF[Hydratation], EDF[Nom], BD_evo[[#This Row],[Nom]], EDF[Semaine], BD_evo[[#This Row],[Semaine]]), "")</f>
        <v/>
      </c>
      <c r="L32" s="92" t="str">
        <f>IFERROR(AVERAGEIFS(EDF[Nutrition], EDF[Nom], BD_evo[[#This Row],[Nom]], EDF[Semaine], BD_evo[[#This Row],[Semaine]]), "")</f>
        <v/>
      </c>
      <c r="M32" s="92" t="str">
        <f>IFERROR(AVERAGEIFS(RPE[Investissement du jour], RPE[Nom], BD_evo[[#This Row],[Nom]], RPE[Semaine], BD_evo[[#This Row],[Semaine]]), "")</f>
        <v/>
      </c>
    </row>
    <row r="33" spans="1:13" x14ac:dyDescent="0.2">
      <c r="A33" s="88" t="s">
        <v>240</v>
      </c>
      <c r="B33" t="str">
        <f>INDEX(Statut[Profil], MATCH(BD_evo[[#This Row],[Nom]], Statut[Nom], 0))</f>
        <v>Trois Quarts</v>
      </c>
      <c r="C33">
        <v>2023</v>
      </c>
      <c r="D33">
        <f t="shared" si="0"/>
        <v>29</v>
      </c>
      <c r="E33" s="90"/>
      <c r="F33" s="92" t="str">
        <f>IFERROR(AVERAGEIFS(EDF[Total EDF], EDF[Nom], BD_evo[[#This Row],[Nom]], EDF[Semaine], BD_evo[[#This Row],[Semaine]]), "")</f>
        <v/>
      </c>
      <c r="G33" s="92" t="str">
        <f>IFERROR(AVERAGEIFS(EDF[Humeur], EDF[Nom], BD_evo[[#This Row],[Nom]], EDF[Semaine], BD_evo[[#This Row],[Semaine]]), "")</f>
        <v/>
      </c>
      <c r="H33" s="92" t="str">
        <f>IFERROR(AVERAGEIFS(EDF[Stress], EDF[Nom], BD_evo[[#This Row],[Nom]], EDF[Semaine], BD_evo[[#This Row],[Semaine]]), "")</f>
        <v/>
      </c>
      <c r="I33" s="92" t="str">
        <f>IFERROR(AVERAGEIFS(EDF[Sommeil], EDF[Nom], BD_evo[[#This Row],[Nom]], EDF[Semaine], BD_evo[[#This Row],[Semaine]]), "")</f>
        <v/>
      </c>
      <c r="J33" s="92" t="str">
        <f>IFERROR(AVERAGEIFS(EDF[Etat Physique], EDF[Nom], BD_evo[[#This Row],[Nom]], EDF[Semaine], BD_evo[[#This Row],[Semaine]]), "")</f>
        <v/>
      </c>
      <c r="K33" s="92" t="str">
        <f>IFERROR(AVERAGEIFS(EDF[Hydratation], EDF[Nom], BD_evo[[#This Row],[Nom]], EDF[Semaine], BD_evo[[#This Row],[Semaine]]), "")</f>
        <v/>
      </c>
      <c r="L33" s="92" t="str">
        <f>IFERROR(AVERAGEIFS(EDF[Nutrition], EDF[Nom], BD_evo[[#This Row],[Nom]], EDF[Semaine], BD_evo[[#This Row],[Semaine]]), "")</f>
        <v/>
      </c>
      <c r="M33" s="92" t="str">
        <f>IFERROR(AVERAGEIFS(RPE[Investissement du jour], RPE[Nom], BD_evo[[#This Row],[Nom]], RPE[Semaine], BD_evo[[#This Row],[Semaine]]), "")</f>
        <v/>
      </c>
    </row>
    <row r="34" spans="1:13" x14ac:dyDescent="0.2">
      <c r="A34" s="88" t="s">
        <v>107</v>
      </c>
      <c r="B34" t="str">
        <f>INDEX(Statut[Profil], MATCH(BD_evo[[#This Row],[Nom]], Statut[Nom], 0))</f>
        <v>Trois Quarts</v>
      </c>
      <c r="C34">
        <v>2023</v>
      </c>
      <c r="D34">
        <f t="shared" si="0"/>
        <v>29</v>
      </c>
      <c r="E34" s="90"/>
      <c r="F34" s="92" t="str">
        <f>IFERROR(AVERAGEIFS(EDF[Total EDF], EDF[Nom], BD_evo[[#This Row],[Nom]], EDF[Semaine], BD_evo[[#This Row],[Semaine]]), "")</f>
        <v/>
      </c>
      <c r="G34" s="92" t="str">
        <f>IFERROR(AVERAGEIFS(EDF[Humeur], EDF[Nom], BD_evo[[#This Row],[Nom]], EDF[Semaine], BD_evo[[#This Row],[Semaine]]), "")</f>
        <v/>
      </c>
      <c r="H34" s="92" t="str">
        <f>IFERROR(AVERAGEIFS(EDF[Stress], EDF[Nom], BD_evo[[#This Row],[Nom]], EDF[Semaine], BD_evo[[#This Row],[Semaine]]), "")</f>
        <v/>
      </c>
      <c r="I34" s="92" t="str">
        <f>IFERROR(AVERAGEIFS(EDF[Sommeil], EDF[Nom], BD_evo[[#This Row],[Nom]], EDF[Semaine], BD_evo[[#This Row],[Semaine]]), "")</f>
        <v/>
      </c>
      <c r="J34" s="92" t="str">
        <f>IFERROR(AVERAGEIFS(EDF[Etat Physique], EDF[Nom], BD_evo[[#This Row],[Nom]], EDF[Semaine], BD_evo[[#This Row],[Semaine]]), "")</f>
        <v/>
      </c>
      <c r="K34" s="92" t="str">
        <f>IFERROR(AVERAGEIFS(EDF[Hydratation], EDF[Nom], BD_evo[[#This Row],[Nom]], EDF[Semaine], BD_evo[[#This Row],[Semaine]]), "")</f>
        <v/>
      </c>
      <c r="L34" s="92" t="str">
        <f>IFERROR(AVERAGEIFS(EDF[Nutrition], EDF[Nom], BD_evo[[#This Row],[Nom]], EDF[Semaine], BD_evo[[#This Row],[Semaine]]), "")</f>
        <v/>
      </c>
      <c r="M34" s="92" t="str">
        <f>IFERROR(AVERAGEIFS(RPE[Investissement du jour], RPE[Nom], BD_evo[[#This Row],[Nom]], RPE[Semaine], BD_evo[[#This Row],[Semaine]]), "")</f>
        <v/>
      </c>
    </row>
    <row r="35" spans="1:13" x14ac:dyDescent="0.2">
      <c r="A35" s="88" t="s">
        <v>192</v>
      </c>
      <c r="B35" t="str">
        <f>INDEX(Statut[Profil], MATCH(BD_evo[[#This Row],[Nom]], Statut[Nom], 0))</f>
        <v>Trois Quarts</v>
      </c>
      <c r="C35">
        <v>2023</v>
      </c>
      <c r="D35">
        <f t="shared" si="0"/>
        <v>29</v>
      </c>
      <c r="E35" s="90"/>
      <c r="F35" s="92" t="str">
        <f>IFERROR(AVERAGEIFS(EDF[Total EDF], EDF[Nom], BD_evo[[#This Row],[Nom]], EDF[Semaine], BD_evo[[#This Row],[Semaine]]), "")</f>
        <v/>
      </c>
      <c r="G35" s="92" t="str">
        <f>IFERROR(AVERAGEIFS(EDF[Humeur], EDF[Nom], BD_evo[[#This Row],[Nom]], EDF[Semaine], BD_evo[[#This Row],[Semaine]]), "")</f>
        <v/>
      </c>
      <c r="H35" s="92" t="str">
        <f>IFERROR(AVERAGEIFS(EDF[Stress], EDF[Nom], BD_evo[[#This Row],[Nom]], EDF[Semaine], BD_evo[[#This Row],[Semaine]]), "")</f>
        <v/>
      </c>
      <c r="I35" s="92" t="str">
        <f>IFERROR(AVERAGEIFS(EDF[Sommeil], EDF[Nom], BD_evo[[#This Row],[Nom]], EDF[Semaine], BD_evo[[#This Row],[Semaine]]), "")</f>
        <v/>
      </c>
      <c r="J35" s="92" t="str">
        <f>IFERROR(AVERAGEIFS(EDF[Etat Physique], EDF[Nom], BD_evo[[#This Row],[Nom]], EDF[Semaine], BD_evo[[#This Row],[Semaine]]), "")</f>
        <v/>
      </c>
      <c r="K35" s="92" t="str">
        <f>IFERROR(AVERAGEIFS(EDF[Hydratation], EDF[Nom], BD_evo[[#This Row],[Nom]], EDF[Semaine], BD_evo[[#This Row],[Semaine]]), "")</f>
        <v/>
      </c>
      <c r="L35" s="92" t="str">
        <f>IFERROR(AVERAGEIFS(EDF[Nutrition], EDF[Nom], BD_evo[[#This Row],[Nom]], EDF[Semaine], BD_evo[[#This Row],[Semaine]]), "")</f>
        <v/>
      </c>
      <c r="M35" s="92" t="str">
        <f>IFERROR(AVERAGEIFS(RPE[Investissement du jour], RPE[Nom], BD_evo[[#This Row],[Nom]], RPE[Semaine], BD_evo[[#This Row],[Semaine]]), "")</f>
        <v/>
      </c>
    </row>
    <row r="36" spans="1:13" x14ac:dyDescent="0.2">
      <c r="A36" s="88" t="s">
        <v>496</v>
      </c>
      <c r="B36" t="str">
        <f>INDEX(Statut[Profil], MATCH(BD_evo[[#This Row],[Nom]], Statut[Nom], 0))</f>
        <v>Trois Quarts</v>
      </c>
      <c r="C36">
        <v>2023</v>
      </c>
      <c r="D36">
        <f t="shared" si="0"/>
        <v>29</v>
      </c>
      <c r="E36" s="90"/>
      <c r="F36" s="92" t="str">
        <f>IFERROR(AVERAGEIFS(EDF[Total EDF], EDF[Nom], BD_evo[[#This Row],[Nom]], EDF[Semaine], BD_evo[[#This Row],[Semaine]]), "")</f>
        <v/>
      </c>
      <c r="G36" s="92" t="str">
        <f>IFERROR(AVERAGEIFS(EDF[Humeur], EDF[Nom], BD_evo[[#This Row],[Nom]], EDF[Semaine], BD_evo[[#This Row],[Semaine]]), "")</f>
        <v/>
      </c>
      <c r="H36" s="92" t="str">
        <f>IFERROR(AVERAGEIFS(EDF[Stress], EDF[Nom], BD_evo[[#This Row],[Nom]], EDF[Semaine], BD_evo[[#This Row],[Semaine]]), "")</f>
        <v/>
      </c>
      <c r="I36" s="92" t="str">
        <f>IFERROR(AVERAGEIFS(EDF[Sommeil], EDF[Nom], BD_evo[[#This Row],[Nom]], EDF[Semaine], BD_evo[[#This Row],[Semaine]]), "")</f>
        <v/>
      </c>
      <c r="J36" s="92" t="str">
        <f>IFERROR(AVERAGEIFS(EDF[Etat Physique], EDF[Nom], BD_evo[[#This Row],[Nom]], EDF[Semaine], BD_evo[[#This Row],[Semaine]]), "")</f>
        <v/>
      </c>
      <c r="K36" s="92" t="str">
        <f>IFERROR(AVERAGEIFS(EDF[Hydratation], EDF[Nom], BD_evo[[#This Row],[Nom]], EDF[Semaine], BD_evo[[#This Row],[Semaine]]), "")</f>
        <v/>
      </c>
      <c r="L36" s="92" t="str">
        <f>IFERROR(AVERAGEIFS(EDF[Nutrition], EDF[Nom], BD_evo[[#This Row],[Nom]], EDF[Semaine], BD_evo[[#This Row],[Semaine]]), "")</f>
        <v/>
      </c>
      <c r="M36" s="92" t="str">
        <f>IFERROR(AVERAGEIFS(RPE[Investissement du jour], RPE[Nom], BD_evo[[#This Row],[Nom]], RPE[Semaine], BD_evo[[#This Row],[Semaine]]), "")</f>
        <v/>
      </c>
    </row>
    <row r="37" spans="1:13" x14ac:dyDescent="0.2">
      <c r="A37" s="88" t="s">
        <v>211</v>
      </c>
      <c r="B37" t="str">
        <f>INDEX(Statut[Profil], MATCH(BD_evo[[#This Row],[Nom]], Statut[Nom], 0))</f>
        <v>Trois Quarts</v>
      </c>
      <c r="C37">
        <v>2023</v>
      </c>
      <c r="D37">
        <f t="shared" si="0"/>
        <v>29</v>
      </c>
      <c r="E37" s="90"/>
      <c r="F37" s="92" t="str">
        <f>IFERROR(AVERAGEIFS(EDF[Total EDF], EDF[Nom], BD_evo[[#This Row],[Nom]], EDF[Semaine], BD_evo[[#This Row],[Semaine]]), "")</f>
        <v/>
      </c>
      <c r="G37" s="92" t="str">
        <f>IFERROR(AVERAGEIFS(EDF[Humeur], EDF[Nom], BD_evo[[#This Row],[Nom]], EDF[Semaine], BD_evo[[#This Row],[Semaine]]), "")</f>
        <v/>
      </c>
      <c r="H37" s="92" t="str">
        <f>IFERROR(AVERAGEIFS(EDF[Stress], EDF[Nom], BD_evo[[#This Row],[Nom]], EDF[Semaine], BD_evo[[#This Row],[Semaine]]), "")</f>
        <v/>
      </c>
      <c r="I37" s="92" t="str">
        <f>IFERROR(AVERAGEIFS(EDF[Sommeil], EDF[Nom], BD_evo[[#This Row],[Nom]], EDF[Semaine], BD_evo[[#This Row],[Semaine]]), "")</f>
        <v/>
      </c>
      <c r="J37" s="92" t="str">
        <f>IFERROR(AVERAGEIFS(EDF[Etat Physique], EDF[Nom], BD_evo[[#This Row],[Nom]], EDF[Semaine], BD_evo[[#This Row],[Semaine]]), "")</f>
        <v/>
      </c>
      <c r="K37" s="92" t="str">
        <f>IFERROR(AVERAGEIFS(EDF[Hydratation], EDF[Nom], BD_evo[[#This Row],[Nom]], EDF[Semaine], BD_evo[[#This Row],[Semaine]]), "")</f>
        <v/>
      </c>
      <c r="L37" s="92" t="str">
        <f>IFERROR(AVERAGEIFS(EDF[Nutrition], EDF[Nom], BD_evo[[#This Row],[Nom]], EDF[Semaine], BD_evo[[#This Row],[Semaine]]), "")</f>
        <v/>
      </c>
      <c r="M37" s="92" t="str">
        <f>IFERROR(AVERAGEIFS(RPE[Investissement du jour], RPE[Nom], BD_evo[[#This Row],[Nom]], RPE[Semaine], BD_evo[[#This Row],[Semaine]]), "")</f>
        <v/>
      </c>
    </row>
    <row r="38" spans="1:13" x14ac:dyDescent="0.2">
      <c r="A38" s="88" t="s">
        <v>188</v>
      </c>
      <c r="B38" t="str">
        <f>INDEX(Statut[Profil], MATCH(BD_evo[[#This Row],[Nom]], Statut[Nom], 0))</f>
        <v>Avant</v>
      </c>
      <c r="C38">
        <v>2023</v>
      </c>
      <c r="D38">
        <f t="shared" si="0"/>
        <v>29</v>
      </c>
      <c r="E38" s="90"/>
      <c r="F38" s="92" t="str">
        <f>IFERROR(AVERAGEIFS(EDF[Total EDF], EDF[Nom], BD_evo[[#This Row],[Nom]], EDF[Semaine], BD_evo[[#This Row],[Semaine]]), "")</f>
        <v/>
      </c>
      <c r="G38" s="92" t="str">
        <f>IFERROR(AVERAGEIFS(EDF[Humeur], EDF[Nom], BD_evo[[#This Row],[Nom]], EDF[Semaine], BD_evo[[#This Row],[Semaine]]), "")</f>
        <v/>
      </c>
      <c r="H38" s="92" t="str">
        <f>IFERROR(AVERAGEIFS(EDF[Stress], EDF[Nom], BD_evo[[#This Row],[Nom]], EDF[Semaine], BD_evo[[#This Row],[Semaine]]), "")</f>
        <v/>
      </c>
      <c r="I38" s="92" t="str">
        <f>IFERROR(AVERAGEIFS(EDF[Sommeil], EDF[Nom], BD_evo[[#This Row],[Nom]], EDF[Semaine], BD_evo[[#This Row],[Semaine]]), "")</f>
        <v/>
      </c>
      <c r="J38" s="92" t="str">
        <f>IFERROR(AVERAGEIFS(EDF[Etat Physique], EDF[Nom], BD_evo[[#This Row],[Nom]], EDF[Semaine], BD_evo[[#This Row],[Semaine]]), "")</f>
        <v/>
      </c>
      <c r="K38" s="92" t="str">
        <f>IFERROR(AVERAGEIFS(EDF[Hydratation], EDF[Nom], BD_evo[[#This Row],[Nom]], EDF[Semaine], BD_evo[[#This Row],[Semaine]]), "")</f>
        <v/>
      </c>
      <c r="L38" s="92" t="str">
        <f>IFERROR(AVERAGEIFS(EDF[Nutrition], EDF[Nom], BD_evo[[#This Row],[Nom]], EDF[Semaine], BD_evo[[#This Row],[Semaine]]), "")</f>
        <v/>
      </c>
      <c r="M38" s="92" t="str">
        <f>IFERROR(AVERAGEIFS(RPE[Investissement du jour], RPE[Nom], BD_evo[[#This Row],[Nom]], RPE[Semaine], BD_evo[[#This Row],[Semaine]]), "")</f>
        <v/>
      </c>
    </row>
    <row r="39" spans="1:13" x14ac:dyDescent="0.2">
      <c r="A39" s="88" t="s">
        <v>200</v>
      </c>
      <c r="B39" t="str">
        <f>INDEX(Statut[Profil], MATCH(BD_evo[[#This Row],[Nom]], Statut[Nom], 0))</f>
        <v>Avant</v>
      </c>
      <c r="C39">
        <v>2023</v>
      </c>
      <c r="D39">
        <f t="shared" si="0"/>
        <v>29</v>
      </c>
      <c r="E39" s="90"/>
      <c r="F39" s="92" t="str">
        <f>IFERROR(AVERAGEIFS(EDF[Total EDF], EDF[Nom], BD_evo[[#This Row],[Nom]], EDF[Semaine], BD_evo[[#This Row],[Semaine]]), "")</f>
        <v/>
      </c>
      <c r="G39" s="92" t="str">
        <f>IFERROR(AVERAGEIFS(EDF[Humeur], EDF[Nom], BD_evo[[#This Row],[Nom]], EDF[Semaine], BD_evo[[#This Row],[Semaine]]), "")</f>
        <v/>
      </c>
      <c r="H39" s="92" t="str">
        <f>IFERROR(AVERAGEIFS(EDF[Stress], EDF[Nom], BD_evo[[#This Row],[Nom]], EDF[Semaine], BD_evo[[#This Row],[Semaine]]), "")</f>
        <v/>
      </c>
      <c r="I39" s="92" t="str">
        <f>IFERROR(AVERAGEIFS(EDF[Sommeil], EDF[Nom], BD_evo[[#This Row],[Nom]], EDF[Semaine], BD_evo[[#This Row],[Semaine]]), "")</f>
        <v/>
      </c>
      <c r="J39" s="92" t="str">
        <f>IFERROR(AVERAGEIFS(EDF[Etat Physique], EDF[Nom], BD_evo[[#This Row],[Nom]], EDF[Semaine], BD_evo[[#This Row],[Semaine]]), "")</f>
        <v/>
      </c>
      <c r="K39" s="92" t="str">
        <f>IFERROR(AVERAGEIFS(EDF[Hydratation], EDF[Nom], BD_evo[[#This Row],[Nom]], EDF[Semaine], BD_evo[[#This Row],[Semaine]]), "")</f>
        <v/>
      </c>
      <c r="L39" s="92" t="str">
        <f>IFERROR(AVERAGEIFS(EDF[Nutrition], EDF[Nom], BD_evo[[#This Row],[Nom]], EDF[Semaine], BD_evo[[#This Row],[Semaine]]), "")</f>
        <v/>
      </c>
      <c r="M39" s="92" t="str">
        <f>IFERROR(AVERAGEIFS(RPE[Investissement du jour], RPE[Nom], BD_evo[[#This Row],[Nom]], RPE[Semaine], BD_evo[[#This Row],[Semaine]]), "")</f>
        <v/>
      </c>
    </row>
    <row r="40" spans="1:13" x14ac:dyDescent="0.2">
      <c r="A40" s="88" t="s">
        <v>244</v>
      </c>
      <c r="B40" t="str">
        <f>INDEX(Statut[Profil], MATCH(BD_evo[[#This Row],[Nom]], Statut[Nom], 0))</f>
        <v>Avant</v>
      </c>
      <c r="C40">
        <v>2023</v>
      </c>
      <c r="D40">
        <f t="shared" si="0"/>
        <v>29</v>
      </c>
      <c r="E40" s="90"/>
      <c r="F40" s="92" t="str">
        <f>IFERROR(AVERAGEIFS(EDF[Total EDF], EDF[Nom], BD_evo[[#This Row],[Nom]], EDF[Semaine], BD_evo[[#This Row],[Semaine]]), "")</f>
        <v/>
      </c>
      <c r="G40" s="92" t="str">
        <f>IFERROR(AVERAGEIFS(EDF[Humeur], EDF[Nom], BD_evo[[#This Row],[Nom]], EDF[Semaine], BD_evo[[#This Row],[Semaine]]), "")</f>
        <v/>
      </c>
      <c r="H40" s="92" t="str">
        <f>IFERROR(AVERAGEIFS(EDF[Stress], EDF[Nom], BD_evo[[#This Row],[Nom]], EDF[Semaine], BD_evo[[#This Row],[Semaine]]), "")</f>
        <v/>
      </c>
      <c r="I40" s="92" t="str">
        <f>IFERROR(AVERAGEIFS(EDF[Sommeil], EDF[Nom], BD_evo[[#This Row],[Nom]], EDF[Semaine], BD_evo[[#This Row],[Semaine]]), "")</f>
        <v/>
      </c>
      <c r="J40" s="92" t="str">
        <f>IFERROR(AVERAGEIFS(EDF[Etat Physique], EDF[Nom], BD_evo[[#This Row],[Nom]], EDF[Semaine], BD_evo[[#This Row],[Semaine]]), "")</f>
        <v/>
      </c>
      <c r="K40" s="92" t="str">
        <f>IFERROR(AVERAGEIFS(EDF[Hydratation], EDF[Nom], BD_evo[[#This Row],[Nom]], EDF[Semaine], BD_evo[[#This Row],[Semaine]]), "")</f>
        <v/>
      </c>
      <c r="L40" s="92" t="str">
        <f>IFERROR(AVERAGEIFS(EDF[Nutrition], EDF[Nom], BD_evo[[#This Row],[Nom]], EDF[Semaine], BD_evo[[#This Row],[Semaine]]), "")</f>
        <v/>
      </c>
      <c r="M40" s="92" t="str">
        <f>IFERROR(AVERAGEIFS(RPE[Investissement du jour], RPE[Nom], BD_evo[[#This Row],[Nom]], RPE[Semaine], BD_evo[[#This Row],[Semaine]]), "")</f>
        <v/>
      </c>
    </row>
    <row r="41" spans="1:13" x14ac:dyDescent="0.2">
      <c r="A41" s="89" t="s">
        <v>78</v>
      </c>
      <c r="B41" t="str">
        <f>INDEX(Statut[Profil], MATCH(BD_evo[[#This Row],[Nom]], Statut[Nom], 0))</f>
        <v>Avant</v>
      </c>
      <c r="C41">
        <v>2023</v>
      </c>
      <c r="D41">
        <f t="shared" si="0"/>
        <v>29</v>
      </c>
      <c r="E41" s="90"/>
      <c r="F41" s="92">
        <f>IFERROR(AVERAGEIFS(EDF[Total EDF], EDF[Nom], BD_evo[[#This Row],[Nom]], EDF[Semaine], BD_evo[[#This Row],[Semaine]]), "")</f>
        <v>15.833333333333334</v>
      </c>
      <c r="G41" s="92">
        <f>IFERROR(AVERAGEIFS(EDF[Humeur], EDF[Nom], BD_evo[[#This Row],[Nom]], EDF[Semaine], BD_evo[[#This Row],[Semaine]]), "")</f>
        <v>2.1666666666666665</v>
      </c>
      <c r="H41" s="92">
        <f>IFERROR(AVERAGEIFS(EDF[Stress], EDF[Nom], BD_evo[[#This Row],[Nom]], EDF[Semaine], BD_evo[[#This Row],[Semaine]]), "")</f>
        <v>2.1666666666666665</v>
      </c>
      <c r="I41" s="92">
        <f>IFERROR(AVERAGEIFS(EDF[Sommeil], EDF[Nom], BD_evo[[#This Row],[Nom]], EDF[Semaine], BD_evo[[#This Row],[Semaine]]), "")</f>
        <v>2</v>
      </c>
      <c r="J41" s="92">
        <f>IFERROR(AVERAGEIFS(EDF[Etat Physique], EDF[Nom], BD_evo[[#This Row],[Nom]], EDF[Semaine], BD_evo[[#This Row],[Semaine]]), "")</f>
        <v>1.5</v>
      </c>
      <c r="K41" s="92">
        <f>IFERROR(AVERAGEIFS(EDF[Hydratation], EDF[Nom], BD_evo[[#This Row],[Nom]], EDF[Semaine], BD_evo[[#This Row],[Semaine]]), "")</f>
        <v>4</v>
      </c>
      <c r="L41" s="92">
        <f>IFERROR(AVERAGEIFS(EDF[Nutrition], EDF[Nom], BD_evo[[#This Row],[Nom]], EDF[Semaine], BD_evo[[#This Row],[Semaine]]), "")</f>
        <v>4</v>
      </c>
      <c r="M41" s="92" t="str">
        <f>IFERROR(AVERAGEIFS(RPE[Investissement du jour], RPE[Nom], BD_evo[[#This Row],[Nom]], RPE[Semaine], BD_evo[[#This Row],[Semaine]]), "")</f>
        <v/>
      </c>
    </row>
    <row r="42" spans="1:13" x14ac:dyDescent="0.2">
      <c r="A42" s="88" t="s">
        <v>87</v>
      </c>
      <c r="B42" t="str">
        <f>INDEX(Statut[Profil], MATCH(BD_evo[[#This Row],[Nom]], Statut[Nom], 0))</f>
        <v>Trois Quarts</v>
      </c>
      <c r="C42">
        <v>2023</v>
      </c>
      <c r="D42">
        <f t="shared" si="0"/>
        <v>29</v>
      </c>
      <c r="E42" s="90"/>
      <c r="F42" s="92">
        <f>IFERROR(AVERAGEIFS(EDF[Total EDF], EDF[Nom], BD_evo[[#This Row],[Nom]], EDF[Semaine], BD_evo[[#This Row],[Semaine]]), "")</f>
        <v>25.5</v>
      </c>
      <c r="G42" s="92">
        <f>IFERROR(AVERAGEIFS(EDF[Humeur], EDF[Nom], BD_evo[[#This Row],[Nom]], EDF[Semaine], BD_evo[[#This Row],[Semaine]]), "")</f>
        <v>4.5</v>
      </c>
      <c r="H42" s="92">
        <f>IFERROR(AVERAGEIFS(EDF[Stress], EDF[Nom], BD_evo[[#This Row],[Nom]], EDF[Semaine], BD_evo[[#This Row],[Semaine]]), "")</f>
        <v>4</v>
      </c>
      <c r="I42" s="92">
        <f>IFERROR(AVERAGEIFS(EDF[Sommeil], EDF[Nom], BD_evo[[#This Row],[Nom]], EDF[Semaine], BD_evo[[#This Row],[Semaine]]), "")</f>
        <v>4</v>
      </c>
      <c r="J42" s="92">
        <f>IFERROR(AVERAGEIFS(EDF[Etat Physique], EDF[Nom], BD_evo[[#This Row],[Nom]], EDF[Semaine], BD_evo[[#This Row],[Semaine]]), "")</f>
        <v>3.5</v>
      </c>
      <c r="K42" s="92">
        <f>IFERROR(AVERAGEIFS(EDF[Hydratation], EDF[Nom], BD_evo[[#This Row],[Nom]], EDF[Semaine], BD_evo[[#This Row],[Semaine]]), "")</f>
        <v>4.5</v>
      </c>
      <c r="L42" s="92">
        <f>IFERROR(AVERAGEIFS(EDF[Nutrition], EDF[Nom], BD_evo[[#This Row],[Nom]], EDF[Semaine], BD_evo[[#This Row],[Semaine]]), "")</f>
        <v>5</v>
      </c>
      <c r="M42" s="92" t="str">
        <f>IFERROR(AVERAGEIFS(RPE[Investissement du jour], RPE[Nom], BD_evo[[#This Row],[Nom]], RPE[Semaine], BD_evo[[#This Row],[Semaine]]), "")</f>
        <v/>
      </c>
    </row>
    <row r="43" spans="1:13" x14ac:dyDescent="0.2">
      <c r="A43" s="88" t="s">
        <v>212</v>
      </c>
      <c r="B43" t="str">
        <f>INDEX(Statut[Profil], MATCH(BD_evo[[#This Row],[Nom]], Statut[Nom], 0))</f>
        <v>Avant</v>
      </c>
      <c r="C43">
        <v>2023</v>
      </c>
      <c r="D43">
        <f t="shared" si="0"/>
        <v>29</v>
      </c>
      <c r="E43" s="90"/>
      <c r="F43" s="92" t="str">
        <f>IFERROR(AVERAGEIFS(EDF[Total EDF], EDF[Nom], BD_evo[[#This Row],[Nom]], EDF[Semaine], BD_evo[[#This Row],[Semaine]]), "")</f>
        <v/>
      </c>
      <c r="G43" s="92" t="str">
        <f>IFERROR(AVERAGEIFS(EDF[Humeur], EDF[Nom], BD_evo[[#This Row],[Nom]], EDF[Semaine], BD_evo[[#This Row],[Semaine]]), "")</f>
        <v/>
      </c>
      <c r="H43" s="92" t="str">
        <f>IFERROR(AVERAGEIFS(EDF[Stress], EDF[Nom], BD_evo[[#This Row],[Nom]], EDF[Semaine], BD_evo[[#This Row],[Semaine]]), "")</f>
        <v/>
      </c>
      <c r="I43" s="92" t="str">
        <f>IFERROR(AVERAGEIFS(EDF[Sommeil], EDF[Nom], BD_evo[[#This Row],[Nom]], EDF[Semaine], BD_evo[[#This Row],[Semaine]]), "")</f>
        <v/>
      </c>
      <c r="J43" s="92" t="str">
        <f>IFERROR(AVERAGEIFS(EDF[Etat Physique], EDF[Nom], BD_evo[[#This Row],[Nom]], EDF[Semaine], BD_evo[[#This Row],[Semaine]]), "")</f>
        <v/>
      </c>
      <c r="K43" s="92" t="str">
        <f>IFERROR(AVERAGEIFS(EDF[Hydratation], EDF[Nom], BD_evo[[#This Row],[Nom]], EDF[Semaine], BD_evo[[#This Row],[Semaine]]), "")</f>
        <v/>
      </c>
      <c r="L43" s="92" t="str">
        <f>IFERROR(AVERAGEIFS(EDF[Nutrition], EDF[Nom], BD_evo[[#This Row],[Nom]], EDF[Semaine], BD_evo[[#This Row],[Semaine]]), "")</f>
        <v/>
      </c>
      <c r="M43" s="92" t="str">
        <f>IFERROR(AVERAGEIFS(RPE[Investissement du jour], RPE[Nom], BD_evo[[#This Row],[Nom]], RPE[Semaine], BD_evo[[#This Row],[Semaine]]), "")</f>
        <v/>
      </c>
    </row>
    <row r="44" spans="1:13" x14ac:dyDescent="0.2">
      <c r="A44" s="88" t="s">
        <v>243</v>
      </c>
      <c r="B44" t="str">
        <f>INDEX(Statut[Profil], MATCH(BD_evo[[#This Row],[Nom]], Statut[Nom], 0))</f>
        <v>Trois Quarts</v>
      </c>
      <c r="C44">
        <v>2023</v>
      </c>
      <c r="D44">
        <f t="shared" si="0"/>
        <v>29</v>
      </c>
      <c r="E44" s="90"/>
      <c r="F44" s="92" t="str">
        <f>IFERROR(AVERAGEIFS(EDF[Total EDF], EDF[Nom], BD_evo[[#This Row],[Nom]], EDF[Semaine], BD_evo[[#This Row],[Semaine]]), "")</f>
        <v/>
      </c>
      <c r="G44" s="92" t="str">
        <f>IFERROR(AVERAGEIFS(EDF[Humeur], EDF[Nom], BD_evo[[#This Row],[Nom]], EDF[Semaine], BD_evo[[#This Row],[Semaine]]), "")</f>
        <v/>
      </c>
      <c r="H44" s="92" t="str">
        <f>IFERROR(AVERAGEIFS(EDF[Stress], EDF[Nom], BD_evo[[#This Row],[Nom]], EDF[Semaine], BD_evo[[#This Row],[Semaine]]), "")</f>
        <v/>
      </c>
      <c r="I44" s="92" t="str">
        <f>IFERROR(AVERAGEIFS(EDF[Sommeil], EDF[Nom], BD_evo[[#This Row],[Nom]], EDF[Semaine], BD_evo[[#This Row],[Semaine]]), "")</f>
        <v/>
      </c>
      <c r="J44" s="92" t="str">
        <f>IFERROR(AVERAGEIFS(EDF[Etat Physique], EDF[Nom], BD_evo[[#This Row],[Nom]], EDF[Semaine], BD_evo[[#This Row],[Semaine]]), "")</f>
        <v/>
      </c>
      <c r="K44" s="92" t="str">
        <f>IFERROR(AVERAGEIFS(EDF[Hydratation], EDF[Nom], BD_evo[[#This Row],[Nom]], EDF[Semaine], BD_evo[[#This Row],[Semaine]]), "")</f>
        <v/>
      </c>
      <c r="L44" s="92" t="str">
        <f>IFERROR(AVERAGEIFS(EDF[Nutrition], EDF[Nom], BD_evo[[#This Row],[Nom]], EDF[Semaine], BD_evo[[#This Row],[Semaine]]), "")</f>
        <v/>
      </c>
      <c r="M44" s="92" t="str">
        <f>IFERROR(AVERAGEIFS(RPE[Investissement du jour], RPE[Nom], BD_evo[[#This Row],[Nom]], RPE[Semaine], BD_evo[[#This Row],[Semaine]]), "")</f>
        <v/>
      </c>
    </row>
    <row r="45" spans="1:13" x14ac:dyDescent="0.2">
      <c r="A45" s="88" t="s">
        <v>81</v>
      </c>
      <c r="B45" t="str">
        <f>INDEX(Statut[Profil], MATCH(BD_evo[[#This Row],[Nom]], Statut[Nom], 0))</f>
        <v>Trois Quarts</v>
      </c>
      <c r="C45">
        <v>2023</v>
      </c>
      <c r="D45">
        <f t="shared" si="0"/>
        <v>29</v>
      </c>
      <c r="E45" s="90"/>
      <c r="F45" s="92">
        <f>IFERROR(AVERAGEIFS(EDF[Total EDF], EDF[Nom], BD_evo[[#This Row],[Nom]], EDF[Semaine], BD_evo[[#This Row],[Semaine]]), "")</f>
        <v>20.2</v>
      </c>
      <c r="G45" s="92">
        <f>IFERROR(AVERAGEIFS(EDF[Humeur], EDF[Nom], BD_evo[[#This Row],[Nom]], EDF[Semaine], BD_evo[[#This Row],[Semaine]]), "")</f>
        <v>3.2</v>
      </c>
      <c r="H45" s="92">
        <f>IFERROR(AVERAGEIFS(EDF[Stress], EDF[Nom], BD_evo[[#This Row],[Nom]], EDF[Semaine], BD_evo[[#This Row],[Semaine]]), "")</f>
        <v>3.4</v>
      </c>
      <c r="I45" s="92">
        <f>IFERROR(AVERAGEIFS(EDF[Sommeil], EDF[Nom], BD_evo[[#This Row],[Nom]], EDF[Semaine], BD_evo[[#This Row],[Semaine]]), "")</f>
        <v>4</v>
      </c>
      <c r="J45" s="92">
        <f>IFERROR(AVERAGEIFS(EDF[Etat Physique], EDF[Nom], BD_evo[[#This Row],[Nom]], EDF[Semaine], BD_evo[[#This Row],[Semaine]]), "")</f>
        <v>2.4</v>
      </c>
      <c r="K45" s="92">
        <f>IFERROR(AVERAGEIFS(EDF[Hydratation], EDF[Nom], BD_evo[[#This Row],[Nom]], EDF[Semaine], BD_evo[[#This Row],[Semaine]]), "")</f>
        <v>3.2</v>
      </c>
      <c r="L45" s="92">
        <f>IFERROR(AVERAGEIFS(EDF[Nutrition], EDF[Nom], BD_evo[[#This Row],[Nom]], EDF[Semaine], BD_evo[[#This Row],[Semaine]]), "")</f>
        <v>4</v>
      </c>
      <c r="M45" s="92" t="str">
        <f>IFERROR(AVERAGEIFS(RPE[Investissement du jour], RPE[Nom], BD_evo[[#This Row],[Nom]], RPE[Semaine], BD_evo[[#This Row],[Semaine]]), "")</f>
        <v/>
      </c>
    </row>
    <row r="46" spans="1:13" x14ac:dyDescent="0.2">
      <c r="A46" s="88" t="s">
        <v>109</v>
      </c>
      <c r="B46" t="str">
        <f>INDEX(Statut[Profil], MATCH(BD_evo[[#This Row],[Nom]], Statut[Nom], 0))</f>
        <v>Avant</v>
      </c>
      <c r="C46">
        <v>2023</v>
      </c>
      <c r="D46">
        <f t="shared" si="0"/>
        <v>29</v>
      </c>
      <c r="E46" s="90"/>
      <c r="F46" s="92" t="str">
        <f>IFERROR(AVERAGEIFS(EDF[Total EDF], EDF[Nom], BD_evo[[#This Row],[Nom]], EDF[Semaine], BD_evo[[#This Row],[Semaine]]), "")</f>
        <v/>
      </c>
      <c r="G46" s="92" t="str">
        <f>IFERROR(AVERAGEIFS(EDF[Humeur], EDF[Nom], BD_evo[[#This Row],[Nom]], EDF[Semaine], BD_evo[[#This Row],[Semaine]]), "")</f>
        <v/>
      </c>
      <c r="H46" s="92" t="str">
        <f>IFERROR(AVERAGEIFS(EDF[Stress], EDF[Nom], BD_evo[[#This Row],[Nom]], EDF[Semaine], BD_evo[[#This Row],[Semaine]]), "")</f>
        <v/>
      </c>
      <c r="I46" s="92" t="str">
        <f>IFERROR(AVERAGEIFS(EDF[Sommeil], EDF[Nom], BD_evo[[#This Row],[Nom]], EDF[Semaine], BD_evo[[#This Row],[Semaine]]), "")</f>
        <v/>
      </c>
      <c r="J46" s="92" t="str">
        <f>IFERROR(AVERAGEIFS(EDF[Etat Physique], EDF[Nom], BD_evo[[#This Row],[Nom]], EDF[Semaine], BD_evo[[#This Row],[Semaine]]), "")</f>
        <v/>
      </c>
      <c r="K46" s="92" t="str">
        <f>IFERROR(AVERAGEIFS(EDF[Hydratation], EDF[Nom], BD_evo[[#This Row],[Nom]], EDF[Semaine], BD_evo[[#This Row],[Semaine]]), "")</f>
        <v/>
      </c>
      <c r="L46" s="92" t="str">
        <f>IFERROR(AVERAGEIFS(EDF[Nutrition], EDF[Nom], BD_evo[[#This Row],[Nom]], EDF[Semaine], BD_evo[[#This Row],[Semaine]]), "")</f>
        <v/>
      </c>
      <c r="M46" s="92" t="str">
        <f>IFERROR(AVERAGEIFS(RPE[Investissement du jour], RPE[Nom], BD_evo[[#This Row],[Nom]], RPE[Semaine], BD_evo[[#This Row],[Semaine]]), "")</f>
        <v/>
      </c>
    </row>
    <row r="47" spans="1:13" x14ac:dyDescent="0.2">
      <c r="A47" s="88" t="s">
        <v>313</v>
      </c>
      <c r="B47" t="str">
        <f>INDEX(Statut[Profil], MATCH(BD_evo[[#This Row],[Nom]], Statut[Nom], 0))</f>
        <v>Trois Quarts</v>
      </c>
      <c r="C47">
        <v>2023</v>
      </c>
      <c r="D47">
        <f t="shared" si="0"/>
        <v>29</v>
      </c>
      <c r="E47" s="90"/>
      <c r="F47" s="92" t="str">
        <f>IFERROR(AVERAGEIFS(EDF[Total EDF], EDF[Nom], BD_evo[[#This Row],[Nom]], EDF[Semaine], BD_evo[[#This Row],[Semaine]]), "")</f>
        <v/>
      </c>
      <c r="G47" s="92" t="str">
        <f>IFERROR(AVERAGEIFS(EDF[Humeur], EDF[Nom], BD_evo[[#This Row],[Nom]], EDF[Semaine], BD_evo[[#This Row],[Semaine]]), "")</f>
        <v/>
      </c>
      <c r="H47" s="92" t="str">
        <f>IFERROR(AVERAGEIFS(EDF[Stress], EDF[Nom], BD_evo[[#This Row],[Nom]], EDF[Semaine], BD_evo[[#This Row],[Semaine]]), "")</f>
        <v/>
      </c>
      <c r="I47" s="92" t="str">
        <f>IFERROR(AVERAGEIFS(EDF[Sommeil], EDF[Nom], BD_evo[[#This Row],[Nom]], EDF[Semaine], BD_evo[[#This Row],[Semaine]]), "")</f>
        <v/>
      </c>
      <c r="J47" s="92" t="str">
        <f>IFERROR(AVERAGEIFS(EDF[Etat Physique], EDF[Nom], BD_evo[[#This Row],[Nom]], EDF[Semaine], BD_evo[[#This Row],[Semaine]]), "")</f>
        <v/>
      </c>
      <c r="K47" s="92" t="str">
        <f>IFERROR(AVERAGEIFS(EDF[Hydratation], EDF[Nom], BD_evo[[#This Row],[Nom]], EDF[Semaine], BD_evo[[#This Row],[Semaine]]), "")</f>
        <v/>
      </c>
      <c r="L47" s="92" t="str">
        <f>IFERROR(AVERAGEIFS(EDF[Nutrition], EDF[Nom], BD_evo[[#This Row],[Nom]], EDF[Semaine], BD_evo[[#This Row],[Semaine]]), "")</f>
        <v/>
      </c>
      <c r="M47" s="92" t="str">
        <f>IFERROR(AVERAGEIFS(RPE[Investissement du jour], RPE[Nom], BD_evo[[#This Row],[Nom]], RPE[Semaine], BD_evo[[#This Row],[Semaine]]), "")</f>
        <v/>
      </c>
    </row>
    <row r="48" spans="1:13" x14ac:dyDescent="0.2">
      <c r="A48" s="88" t="s">
        <v>88</v>
      </c>
      <c r="B48" t="str">
        <f>INDEX(Statut[Profil], MATCH(BD_evo[[#This Row],[Nom]], Statut[Nom], 0))</f>
        <v>Avant</v>
      </c>
      <c r="C48">
        <v>2023</v>
      </c>
      <c r="D48">
        <f t="shared" si="0"/>
        <v>29</v>
      </c>
      <c r="E48" s="90"/>
      <c r="F48" s="92">
        <f>IFERROR(AVERAGEIFS(EDF[Total EDF], EDF[Nom], BD_evo[[#This Row],[Nom]], EDF[Semaine], BD_evo[[#This Row],[Semaine]]), "")</f>
        <v>18</v>
      </c>
      <c r="G48" s="92">
        <f>IFERROR(AVERAGEIFS(EDF[Humeur], EDF[Nom], BD_evo[[#This Row],[Nom]], EDF[Semaine], BD_evo[[#This Row],[Semaine]]), "")</f>
        <v>3</v>
      </c>
      <c r="H48" s="92">
        <f>IFERROR(AVERAGEIFS(EDF[Stress], EDF[Nom], BD_evo[[#This Row],[Nom]], EDF[Semaine], BD_evo[[#This Row],[Semaine]]), "")</f>
        <v>2</v>
      </c>
      <c r="I48" s="92">
        <f>IFERROR(AVERAGEIFS(EDF[Sommeil], EDF[Nom], BD_evo[[#This Row],[Nom]], EDF[Semaine], BD_evo[[#This Row],[Semaine]]), "")</f>
        <v>3.5</v>
      </c>
      <c r="J48" s="92">
        <f>IFERROR(AVERAGEIFS(EDF[Etat Physique], EDF[Nom], BD_evo[[#This Row],[Nom]], EDF[Semaine], BD_evo[[#This Row],[Semaine]]), "")</f>
        <v>3.5</v>
      </c>
      <c r="K48" s="92">
        <f>IFERROR(AVERAGEIFS(EDF[Hydratation], EDF[Nom], BD_evo[[#This Row],[Nom]], EDF[Semaine], BD_evo[[#This Row],[Semaine]]), "")</f>
        <v>2</v>
      </c>
      <c r="L48" s="92">
        <f>IFERROR(AVERAGEIFS(EDF[Nutrition], EDF[Nom], BD_evo[[#This Row],[Nom]], EDF[Semaine], BD_evo[[#This Row],[Semaine]]), "")</f>
        <v>4</v>
      </c>
      <c r="M48" s="92" t="str">
        <f>IFERROR(AVERAGEIFS(RPE[Investissement du jour], RPE[Nom], BD_evo[[#This Row],[Nom]], RPE[Semaine], BD_evo[[#This Row],[Semaine]]), "")</f>
        <v/>
      </c>
    </row>
    <row r="49" spans="1:13" x14ac:dyDescent="0.2">
      <c r="A49" s="88" t="s">
        <v>134</v>
      </c>
      <c r="B49" s="90" t="str">
        <f>INDEX(Statut[Profil], MATCH(BD_evo[[#This Row],[Nom]], Statut[Nom], 0))</f>
        <v>Avant</v>
      </c>
      <c r="C49">
        <v>2023</v>
      </c>
      <c r="D49">
        <f>D48+1</f>
        <v>30</v>
      </c>
      <c r="E49" s="90"/>
      <c r="F49" s="92" t="str">
        <f>IFERROR(AVERAGEIFS(EDF[Total EDF], EDF[Nom], BD_evo[[#This Row],[Nom]], EDF[Semaine], BD_evo[[#This Row],[Semaine]]), "")</f>
        <v/>
      </c>
      <c r="G49" s="92" t="str">
        <f>IFERROR(AVERAGEIFS(EDF[Humeur], EDF[Nom], BD_evo[[#This Row],[Nom]], EDF[Semaine], BD_evo[[#This Row],[Semaine]]), "")</f>
        <v/>
      </c>
      <c r="H49" s="92" t="str">
        <f>IFERROR(AVERAGEIFS(EDF[Stress], EDF[Nom], BD_evo[[#This Row],[Nom]], EDF[Semaine], BD_evo[[#This Row],[Semaine]]), "")</f>
        <v/>
      </c>
      <c r="I49" s="92" t="str">
        <f>IFERROR(AVERAGEIFS(EDF[Sommeil], EDF[Nom], BD_evo[[#This Row],[Nom]], EDF[Semaine], BD_evo[[#This Row],[Semaine]]), "")</f>
        <v/>
      </c>
      <c r="J49" s="92" t="str">
        <f>IFERROR(AVERAGEIFS(EDF[Etat Physique], EDF[Nom], BD_evo[[#This Row],[Nom]], EDF[Semaine], BD_evo[[#This Row],[Semaine]]), "")</f>
        <v/>
      </c>
      <c r="K49" s="92" t="str">
        <f>IFERROR(AVERAGEIFS(EDF[Hydratation], EDF[Nom], BD_evo[[#This Row],[Nom]], EDF[Semaine], BD_evo[[#This Row],[Semaine]]), "")</f>
        <v/>
      </c>
      <c r="L49" s="92" t="str">
        <f>IFERROR(AVERAGEIFS(EDF[Nutrition], EDF[Nom], BD_evo[[#This Row],[Nom]], EDF[Semaine], BD_evo[[#This Row],[Semaine]]), "")</f>
        <v/>
      </c>
      <c r="M49" s="92" t="str">
        <f>IFERROR(AVERAGEIFS(RPE[Investissement du jour], RPE[Nom], BD_evo[[#This Row],[Nom]], RPE[Semaine], BD_evo[[#This Row],[Semaine]]), "")</f>
        <v/>
      </c>
    </row>
    <row r="50" spans="1:13" x14ac:dyDescent="0.2">
      <c r="A50" s="88" t="s">
        <v>76</v>
      </c>
      <c r="B50" t="str">
        <f>INDEX(Statut[Profil], MATCH(BD_evo[[#This Row],[Nom]], Statut[Nom], 0))</f>
        <v>Trois Quarts</v>
      </c>
      <c r="C50">
        <v>2023</v>
      </c>
      <c r="D50">
        <f t="shared" ref="D50:D95" si="1">D49</f>
        <v>30</v>
      </c>
      <c r="E50" s="90"/>
      <c r="F50" s="92">
        <f>IFERROR(AVERAGEIFS(EDF[Total EDF], EDF[Nom], BD_evo[[#This Row],[Nom]], EDF[Semaine], BD_evo[[#This Row],[Semaine]]), "")</f>
        <v>18</v>
      </c>
      <c r="G50" s="92">
        <f>IFERROR(AVERAGEIFS(EDF[Humeur], EDF[Nom], BD_evo[[#This Row],[Nom]], EDF[Semaine], BD_evo[[#This Row],[Semaine]]), "")</f>
        <v>3</v>
      </c>
      <c r="H50" s="92">
        <f>IFERROR(AVERAGEIFS(EDF[Stress], EDF[Nom], BD_evo[[#This Row],[Nom]], EDF[Semaine], BD_evo[[#This Row],[Semaine]]), "")</f>
        <v>3</v>
      </c>
      <c r="I50" s="92">
        <f>IFERROR(AVERAGEIFS(EDF[Sommeil], EDF[Nom], BD_evo[[#This Row],[Nom]], EDF[Semaine], BD_evo[[#This Row],[Semaine]]), "")</f>
        <v>3</v>
      </c>
      <c r="J50" s="92">
        <f>IFERROR(AVERAGEIFS(EDF[Etat Physique], EDF[Nom], BD_evo[[#This Row],[Nom]], EDF[Semaine], BD_evo[[#This Row],[Semaine]]), "")</f>
        <v>2</v>
      </c>
      <c r="K50" s="92">
        <f>IFERROR(AVERAGEIFS(EDF[Hydratation], EDF[Nom], BD_evo[[#This Row],[Nom]], EDF[Semaine], BD_evo[[#This Row],[Semaine]]), "")</f>
        <v>3</v>
      </c>
      <c r="L50" s="92">
        <f>IFERROR(AVERAGEIFS(EDF[Nutrition], EDF[Nom], BD_evo[[#This Row],[Nom]], EDF[Semaine], BD_evo[[#This Row],[Semaine]]), "")</f>
        <v>4</v>
      </c>
      <c r="M50" s="92" t="str">
        <f>IFERROR(AVERAGEIFS(RPE[Investissement du jour], RPE[Nom], BD_evo[[#This Row],[Nom]], RPE[Semaine], BD_evo[[#This Row],[Semaine]]), "")</f>
        <v/>
      </c>
    </row>
    <row r="51" spans="1:13" x14ac:dyDescent="0.2">
      <c r="A51" s="88" t="s">
        <v>367</v>
      </c>
      <c r="B51" t="str">
        <f>INDEX(Statut[Profil], MATCH(BD_evo[[#This Row],[Nom]], Statut[Nom], 0))</f>
        <v>Avant</v>
      </c>
      <c r="C51">
        <v>2023</v>
      </c>
      <c r="D51">
        <f t="shared" si="1"/>
        <v>30</v>
      </c>
      <c r="E51" s="90"/>
      <c r="F51" s="92" t="str">
        <f>IFERROR(AVERAGEIFS(EDF[Total EDF], EDF[Nom], BD_evo[[#This Row],[Nom]], EDF[Semaine], BD_evo[[#This Row],[Semaine]]), "")</f>
        <v/>
      </c>
      <c r="G51" s="92" t="str">
        <f>IFERROR(AVERAGEIFS(EDF[Humeur], EDF[Nom], BD_evo[[#This Row],[Nom]], EDF[Semaine], BD_evo[[#This Row],[Semaine]]), "")</f>
        <v/>
      </c>
      <c r="H51" s="92" t="str">
        <f>IFERROR(AVERAGEIFS(EDF[Stress], EDF[Nom], BD_evo[[#This Row],[Nom]], EDF[Semaine], BD_evo[[#This Row],[Semaine]]), "")</f>
        <v/>
      </c>
      <c r="I51" s="92" t="str">
        <f>IFERROR(AVERAGEIFS(EDF[Sommeil], EDF[Nom], BD_evo[[#This Row],[Nom]], EDF[Semaine], BD_evo[[#This Row],[Semaine]]), "")</f>
        <v/>
      </c>
      <c r="J51" s="92" t="str">
        <f>IFERROR(AVERAGEIFS(EDF[Etat Physique], EDF[Nom], BD_evo[[#This Row],[Nom]], EDF[Semaine], BD_evo[[#This Row],[Semaine]]), "")</f>
        <v/>
      </c>
      <c r="K51" s="92" t="str">
        <f>IFERROR(AVERAGEIFS(EDF[Hydratation], EDF[Nom], BD_evo[[#This Row],[Nom]], EDF[Semaine], BD_evo[[#This Row],[Semaine]]), "")</f>
        <v/>
      </c>
      <c r="L51" s="92" t="str">
        <f>IFERROR(AVERAGEIFS(EDF[Nutrition], EDF[Nom], BD_evo[[#This Row],[Nom]], EDF[Semaine], BD_evo[[#This Row],[Semaine]]), "")</f>
        <v/>
      </c>
      <c r="M51" s="92" t="str">
        <f>IFERROR(AVERAGEIFS(RPE[Investissement du jour], RPE[Nom], BD_evo[[#This Row],[Nom]], RPE[Semaine], BD_evo[[#This Row],[Semaine]]), "")</f>
        <v/>
      </c>
    </row>
    <row r="52" spans="1:13" x14ac:dyDescent="0.2">
      <c r="A52" s="88" t="s">
        <v>93</v>
      </c>
      <c r="B52" t="str">
        <f>INDEX(Statut[Profil], MATCH(BD_evo[[#This Row],[Nom]], Statut[Nom], 0))</f>
        <v>Avant</v>
      </c>
      <c r="C52">
        <v>2023</v>
      </c>
      <c r="D52">
        <f t="shared" si="1"/>
        <v>30</v>
      </c>
      <c r="E52" s="90"/>
      <c r="F52" s="92">
        <f>IFERROR(AVERAGEIFS(EDF[Total EDF], EDF[Nom], BD_evo[[#This Row],[Nom]], EDF[Semaine], BD_evo[[#This Row],[Semaine]]), "")</f>
        <v>20</v>
      </c>
      <c r="G52" s="92">
        <f>IFERROR(AVERAGEIFS(EDF[Humeur], EDF[Nom], BD_evo[[#This Row],[Nom]], EDF[Semaine], BD_evo[[#This Row],[Semaine]]), "")</f>
        <v>3</v>
      </c>
      <c r="H52" s="92">
        <f>IFERROR(AVERAGEIFS(EDF[Stress], EDF[Nom], BD_evo[[#This Row],[Nom]], EDF[Semaine], BD_evo[[#This Row],[Semaine]]), "")</f>
        <v>4</v>
      </c>
      <c r="I52" s="92">
        <f>IFERROR(AVERAGEIFS(EDF[Sommeil], EDF[Nom], BD_evo[[#This Row],[Nom]], EDF[Semaine], BD_evo[[#This Row],[Semaine]]), "")</f>
        <v>3</v>
      </c>
      <c r="J52" s="92">
        <f>IFERROR(AVERAGEIFS(EDF[Etat Physique], EDF[Nom], BD_evo[[#This Row],[Nom]], EDF[Semaine], BD_evo[[#This Row],[Semaine]]), "")</f>
        <v>2</v>
      </c>
      <c r="K52" s="92">
        <f>IFERROR(AVERAGEIFS(EDF[Hydratation], EDF[Nom], BD_evo[[#This Row],[Nom]], EDF[Semaine], BD_evo[[#This Row],[Semaine]]), "")</f>
        <v>4</v>
      </c>
      <c r="L52" s="92">
        <f>IFERROR(AVERAGEIFS(EDF[Nutrition], EDF[Nom], BD_evo[[#This Row],[Nom]], EDF[Semaine], BD_evo[[#This Row],[Semaine]]), "")</f>
        <v>4</v>
      </c>
      <c r="M52" s="92" t="str">
        <f>IFERROR(AVERAGEIFS(RPE[Investissement du jour], RPE[Nom], BD_evo[[#This Row],[Nom]], RPE[Semaine], BD_evo[[#This Row],[Semaine]]), "")</f>
        <v/>
      </c>
    </row>
    <row r="53" spans="1:13" x14ac:dyDescent="0.2">
      <c r="A53" s="88" t="s">
        <v>230</v>
      </c>
      <c r="B53" t="str">
        <f>INDEX(Statut[Profil], MATCH(BD_evo[[#This Row],[Nom]], Statut[Nom], 0))</f>
        <v>Avant</v>
      </c>
      <c r="C53">
        <v>2023</v>
      </c>
      <c r="D53">
        <f t="shared" si="1"/>
        <v>30</v>
      </c>
      <c r="E53" s="90"/>
      <c r="F53" s="92" t="str">
        <f>IFERROR(AVERAGEIFS(EDF[Total EDF], EDF[Nom], BD_evo[[#This Row],[Nom]], EDF[Semaine], BD_evo[[#This Row],[Semaine]]), "")</f>
        <v/>
      </c>
      <c r="G53" s="92" t="str">
        <f>IFERROR(AVERAGEIFS(EDF[Humeur], EDF[Nom], BD_evo[[#This Row],[Nom]], EDF[Semaine], BD_evo[[#This Row],[Semaine]]), "")</f>
        <v/>
      </c>
      <c r="H53" s="92" t="str">
        <f>IFERROR(AVERAGEIFS(EDF[Stress], EDF[Nom], BD_evo[[#This Row],[Nom]], EDF[Semaine], BD_evo[[#This Row],[Semaine]]), "")</f>
        <v/>
      </c>
      <c r="I53" s="92" t="str">
        <f>IFERROR(AVERAGEIFS(EDF[Sommeil], EDF[Nom], BD_evo[[#This Row],[Nom]], EDF[Semaine], BD_evo[[#This Row],[Semaine]]), "")</f>
        <v/>
      </c>
      <c r="J53" s="92" t="str">
        <f>IFERROR(AVERAGEIFS(EDF[Etat Physique], EDF[Nom], BD_evo[[#This Row],[Nom]], EDF[Semaine], BD_evo[[#This Row],[Semaine]]), "")</f>
        <v/>
      </c>
      <c r="K53" s="92" t="str">
        <f>IFERROR(AVERAGEIFS(EDF[Hydratation], EDF[Nom], BD_evo[[#This Row],[Nom]], EDF[Semaine], BD_evo[[#This Row],[Semaine]]), "")</f>
        <v/>
      </c>
      <c r="L53" s="92" t="str">
        <f>IFERROR(AVERAGEIFS(EDF[Nutrition], EDF[Nom], BD_evo[[#This Row],[Nom]], EDF[Semaine], BD_evo[[#This Row],[Semaine]]), "")</f>
        <v/>
      </c>
      <c r="M53" s="92" t="str">
        <f>IFERROR(AVERAGEIFS(RPE[Investissement du jour], RPE[Nom], BD_evo[[#This Row],[Nom]], RPE[Semaine], BD_evo[[#This Row],[Semaine]]), "")</f>
        <v/>
      </c>
    </row>
    <row r="54" spans="1:13" x14ac:dyDescent="0.2">
      <c r="A54" s="88" t="s">
        <v>181</v>
      </c>
      <c r="B54" t="str">
        <f>INDEX(Statut[Profil], MATCH(BD_evo[[#This Row],[Nom]], Statut[Nom], 0))</f>
        <v>Trois Quarts</v>
      </c>
      <c r="C54">
        <v>2023</v>
      </c>
      <c r="D54">
        <f t="shared" si="1"/>
        <v>30</v>
      </c>
      <c r="E54" s="90"/>
      <c r="F54" s="92" t="str">
        <f>IFERROR(AVERAGEIFS(EDF[Total EDF], EDF[Nom], BD_evo[[#This Row],[Nom]], EDF[Semaine], BD_evo[[#This Row],[Semaine]]), "")</f>
        <v/>
      </c>
      <c r="G54" s="92" t="str">
        <f>IFERROR(AVERAGEIFS(EDF[Humeur], EDF[Nom], BD_evo[[#This Row],[Nom]], EDF[Semaine], BD_evo[[#This Row],[Semaine]]), "")</f>
        <v/>
      </c>
      <c r="H54" s="92" t="str">
        <f>IFERROR(AVERAGEIFS(EDF[Stress], EDF[Nom], BD_evo[[#This Row],[Nom]], EDF[Semaine], BD_evo[[#This Row],[Semaine]]), "")</f>
        <v/>
      </c>
      <c r="I54" s="92" t="str">
        <f>IFERROR(AVERAGEIFS(EDF[Sommeil], EDF[Nom], BD_evo[[#This Row],[Nom]], EDF[Semaine], BD_evo[[#This Row],[Semaine]]), "")</f>
        <v/>
      </c>
      <c r="J54" s="92" t="str">
        <f>IFERROR(AVERAGEIFS(EDF[Etat Physique], EDF[Nom], BD_evo[[#This Row],[Nom]], EDF[Semaine], BD_evo[[#This Row],[Semaine]]), "")</f>
        <v/>
      </c>
      <c r="K54" s="92" t="str">
        <f>IFERROR(AVERAGEIFS(EDF[Hydratation], EDF[Nom], BD_evo[[#This Row],[Nom]], EDF[Semaine], BD_evo[[#This Row],[Semaine]]), "")</f>
        <v/>
      </c>
      <c r="L54" s="92" t="str">
        <f>IFERROR(AVERAGEIFS(EDF[Nutrition], EDF[Nom], BD_evo[[#This Row],[Nom]], EDF[Semaine], BD_evo[[#This Row],[Semaine]]), "")</f>
        <v/>
      </c>
      <c r="M54" s="92" t="str">
        <f>IFERROR(AVERAGEIFS(RPE[Investissement du jour], RPE[Nom], BD_evo[[#This Row],[Nom]], RPE[Semaine], BD_evo[[#This Row],[Semaine]]), "")</f>
        <v/>
      </c>
    </row>
    <row r="55" spans="1:13" x14ac:dyDescent="0.2">
      <c r="A55" s="88" t="s">
        <v>414</v>
      </c>
      <c r="B55" t="str">
        <f>INDEX(Statut[Profil], MATCH(BD_evo[[#This Row],[Nom]], Statut[Nom], 0))</f>
        <v>Avant</v>
      </c>
      <c r="C55">
        <v>2023</v>
      </c>
      <c r="D55">
        <f t="shared" si="1"/>
        <v>30</v>
      </c>
      <c r="E55" s="90"/>
      <c r="F55" s="92" t="str">
        <f>IFERROR(AVERAGEIFS(EDF[Total EDF], EDF[Nom], BD_evo[[#This Row],[Nom]], EDF[Semaine], BD_evo[[#This Row],[Semaine]]), "")</f>
        <v/>
      </c>
      <c r="G55" s="92" t="str">
        <f>IFERROR(AVERAGEIFS(EDF[Humeur], EDF[Nom], BD_evo[[#This Row],[Nom]], EDF[Semaine], BD_evo[[#This Row],[Semaine]]), "")</f>
        <v/>
      </c>
      <c r="H55" s="92" t="str">
        <f>IFERROR(AVERAGEIFS(EDF[Stress], EDF[Nom], BD_evo[[#This Row],[Nom]], EDF[Semaine], BD_evo[[#This Row],[Semaine]]), "")</f>
        <v/>
      </c>
      <c r="I55" s="92" t="str">
        <f>IFERROR(AVERAGEIFS(EDF[Sommeil], EDF[Nom], BD_evo[[#This Row],[Nom]], EDF[Semaine], BD_evo[[#This Row],[Semaine]]), "")</f>
        <v/>
      </c>
      <c r="J55" s="92" t="str">
        <f>IFERROR(AVERAGEIFS(EDF[Etat Physique], EDF[Nom], BD_evo[[#This Row],[Nom]], EDF[Semaine], BD_evo[[#This Row],[Semaine]]), "")</f>
        <v/>
      </c>
      <c r="K55" s="92" t="str">
        <f>IFERROR(AVERAGEIFS(EDF[Hydratation], EDF[Nom], BD_evo[[#This Row],[Nom]], EDF[Semaine], BD_evo[[#This Row],[Semaine]]), "")</f>
        <v/>
      </c>
      <c r="L55" s="92" t="str">
        <f>IFERROR(AVERAGEIFS(EDF[Nutrition], EDF[Nom], BD_evo[[#This Row],[Nom]], EDF[Semaine], BD_evo[[#This Row],[Semaine]]), "")</f>
        <v/>
      </c>
      <c r="M55" s="92" t="str">
        <f>IFERROR(AVERAGEIFS(RPE[Investissement du jour], RPE[Nom], BD_evo[[#This Row],[Nom]], RPE[Semaine], BD_evo[[#This Row],[Semaine]]), "")</f>
        <v/>
      </c>
    </row>
    <row r="56" spans="1:13" x14ac:dyDescent="0.2">
      <c r="A56" s="88" t="s">
        <v>102</v>
      </c>
      <c r="B56" t="str">
        <f>INDEX(Statut[Profil], MATCH(BD_evo[[#This Row],[Nom]], Statut[Nom], 0))</f>
        <v>Trois Quarts</v>
      </c>
      <c r="C56">
        <v>2023</v>
      </c>
      <c r="D56">
        <f t="shared" si="1"/>
        <v>30</v>
      </c>
      <c r="E56" s="90"/>
      <c r="F56" s="92">
        <f>IFERROR(AVERAGEIFS(EDF[Total EDF], EDF[Nom], BD_evo[[#This Row],[Nom]], EDF[Semaine], BD_evo[[#This Row],[Semaine]]), "")</f>
        <v>19</v>
      </c>
      <c r="G56" s="92">
        <f>IFERROR(AVERAGEIFS(EDF[Humeur], EDF[Nom], BD_evo[[#This Row],[Nom]], EDF[Semaine], BD_evo[[#This Row],[Semaine]]), "")</f>
        <v>2</v>
      </c>
      <c r="H56" s="92">
        <f>IFERROR(AVERAGEIFS(EDF[Stress], EDF[Nom], BD_evo[[#This Row],[Nom]], EDF[Semaine], BD_evo[[#This Row],[Semaine]]), "")</f>
        <v>4</v>
      </c>
      <c r="I56" s="92">
        <f>IFERROR(AVERAGEIFS(EDF[Sommeil], EDF[Nom], BD_evo[[#This Row],[Nom]], EDF[Semaine], BD_evo[[#This Row],[Semaine]]), "")</f>
        <v>2</v>
      </c>
      <c r="J56" s="92">
        <f>IFERROR(AVERAGEIFS(EDF[Etat Physique], EDF[Nom], BD_evo[[#This Row],[Nom]], EDF[Semaine], BD_evo[[#This Row],[Semaine]]), "")</f>
        <v>2</v>
      </c>
      <c r="K56" s="92">
        <f>IFERROR(AVERAGEIFS(EDF[Hydratation], EDF[Nom], BD_evo[[#This Row],[Nom]], EDF[Semaine], BD_evo[[#This Row],[Semaine]]), "")</f>
        <v>4</v>
      </c>
      <c r="L56" s="92">
        <f>IFERROR(AVERAGEIFS(EDF[Nutrition], EDF[Nom], BD_evo[[#This Row],[Nom]], EDF[Semaine], BD_evo[[#This Row],[Semaine]]), "")</f>
        <v>5</v>
      </c>
      <c r="M56" s="92" t="str">
        <f>IFERROR(AVERAGEIFS(RPE[Investissement du jour], RPE[Nom], BD_evo[[#This Row],[Nom]], RPE[Semaine], BD_evo[[#This Row],[Semaine]]), "")</f>
        <v/>
      </c>
    </row>
    <row r="57" spans="1:13" x14ac:dyDescent="0.2">
      <c r="A57" s="88" t="s">
        <v>193</v>
      </c>
      <c r="B57" t="str">
        <f>INDEX(Statut[Profil], MATCH(BD_evo[[#This Row],[Nom]], Statut[Nom], 0))</f>
        <v>Avant</v>
      </c>
      <c r="C57">
        <v>2023</v>
      </c>
      <c r="D57">
        <f t="shared" si="1"/>
        <v>30</v>
      </c>
      <c r="E57" s="90"/>
      <c r="F57" s="92" t="str">
        <f>IFERROR(AVERAGEIFS(EDF[Total EDF], EDF[Nom], BD_evo[[#This Row],[Nom]], EDF[Semaine], BD_evo[[#This Row],[Semaine]]), "")</f>
        <v/>
      </c>
      <c r="G57" s="92" t="str">
        <f>IFERROR(AVERAGEIFS(EDF[Humeur], EDF[Nom], BD_evo[[#This Row],[Nom]], EDF[Semaine], BD_evo[[#This Row],[Semaine]]), "")</f>
        <v/>
      </c>
      <c r="H57" s="92" t="str">
        <f>IFERROR(AVERAGEIFS(EDF[Stress], EDF[Nom], BD_evo[[#This Row],[Nom]], EDF[Semaine], BD_evo[[#This Row],[Semaine]]), "")</f>
        <v/>
      </c>
      <c r="I57" s="92" t="str">
        <f>IFERROR(AVERAGEIFS(EDF[Sommeil], EDF[Nom], BD_evo[[#This Row],[Nom]], EDF[Semaine], BD_evo[[#This Row],[Semaine]]), "")</f>
        <v/>
      </c>
      <c r="J57" s="92" t="str">
        <f>IFERROR(AVERAGEIFS(EDF[Etat Physique], EDF[Nom], BD_evo[[#This Row],[Nom]], EDF[Semaine], BD_evo[[#This Row],[Semaine]]), "")</f>
        <v/>
      </c>
      <c r="K57" s="92" t="str">
        <f>IFERROR(AVERAGEIFS(EDF[Hydratation], EDF[Nom], BD_evo[[#This Row],[Nom]], EDF[Semaine], BD_evo[[#This Row],[Semaine]]), "")</f>
        <v/>
      </c>
      <c r="L57" s="92" t="str">
        <f>IFERROR(AVERAGEIFS(EDF[Nutrition], EDF[Nom], BD_evo[[#This Row],[Nom]], EDF[Semaine], BD_evo[[#This Row],[Semaine]]), "")</f>
        <v/>
      </c>
      <c r="M57" s="92" t="str">
        <f>IFERROR(AVERAGEIFS(RPE[Investissement du jour], RPE[Nom], BD_evo[[#This Row],[Nom]], RPE[Semaine], BD_evo[[#This Row],[Semaine]]), "")</f>
        <v/>
      </c>
    </row>
    <row r="58" spans="1:13" x14ac:dyDescent="0.2">
      <c r="A58" s="88" t="s">
        <v>84</v>
      </c>
      <c r="B58" t="str">
        <f>INDEX(Statut[Profil], MATCH(BD_evo[[#This Row],[Nom]], Statut[Nom], 0))</f>
        <v>Trois Quarts</v>
      </c>
      <c r="C58">
        <v>2023</v>
      </c>
      <c r="D58">
        <f t="shared" si="1"/>
        <v>30</v>
      </c>
      <c r="E58" s="90"/>
      <c r="F58" s="92">
        <f>IFERROR(AVERAGEIFS(EDF[Total EDF], EDF[Nom], BD_evo[[#This Row],[Nom]], EDF[Semaine], BD_evo[[#This Row],[Semaine]]), "")</f>
        <v>22.6</v>
      </c>
      <c r="G58" s="92">
        <f>IFERROR(AVERAGEIFS(EDF[Humeur], EDF[Nom], BD_evo[[#This Row],[Nom]], EDF[Semaine], BD_evo[[#This Row],[Semaine]]), "")</f>
        <v>3.8</v>
      </c>
      <c r="H58" s="92">
        <f>IFERROR(AVERAGEIFS(EDF[Stress], EDF[Nom], BD_evo[[#This Row],[Nom]], EDF[Semaine], BD_evo[[#This Row],[Semaine]]), "")</f>
        <v>4</v>
      </c>
      <c r="I58" s="92">
        <f>IFERROR(AVERAGEIFS(EDF[Sommeil], EDF[Nom], BD_evo[[#This Row],[Nom]], EDF[Semaine], BD_evo[[#This Row],[Semaine]]), "")</f>
        <v>3.8</v>
      </c>
      <c r="J58" s="92">
        <f>IFERROR(AVERAGEIFS(EDF[Etat Physique], EDF[Nom], BD_evo[[#This Row],[Nom]], EDF[Semaine], BD_evo[[#This Row],[Semaine]]), "")</f>
        <v>3</v>
      </c>
      <c r="K58" s="92">
        <f>IFERROR(AVERAGEIFS(EDF[Hydratation], EDF[Nom], BD_evo[[#This Row],[Nom]], EDF[Semaine], BD_evo[[#This Row],[Semaine]]), "")</f>
        <v>4</v>
      </c>
      <c r="L58" s="92">
        <f>IFERROR(AVERAGEIFS(EDF[Nutrition], EDF[Nom], BD_evo[[#This Row],[Nom]], EDF[Semaine], BD_evo[[#This Row],[Semaine]]), "")</f>
        <v>4</v>
      </c>
      <c r="M58" s="92" t="str">
        <f>IFERROR(AVERAGEIFS(RPE[Investissement du jour], RPE[Nom], BD_evo[[#This Row],[Nom]], RPE[Semaine], BD_evo[[#This Row],[Semaine]]), "")</f>
        <v/>
      </c>
    </row>
    <row r="59" spans="1:13" x14ac:dyDescent="0.2">
      <c r="A59" s="88" t="s">
        <v>106</v>
      </c>
      <c r="B59" t="str">
        <f>INDEX(Statut[Profil], MATCH(BD_evo[[#This Row],[Nom]], Statut[Nom], 0))</f>
        <v>Avant</v>
      </c>
      <c r="C59">
        <v>2023</v>
      </c>
      <c r="D59">
        <f t="shared" si="1"/>
        <v>30</v>
      </c>
      <c r="E59" s="90"/>
      <c r="F59" s="92">
        <f>IFERROR(AVERAGEIFS(EDF[Total EDF], EDF[Nom], BD_evo[[#This Row],[Nom]], EDF[Semaine], BD_evo[[#This Row],[Semaine]]), "")</f>
        <v>21.25</v>
      </c>
      <c r="G59" s="92">
        <f>IFERROR(AVERAGEIFS(EDF[Humeur], EDF[Nom], BD_evo[[#This Row],[Nom]], EDF[Semaine], BD_evo[[#This Row],[Semaine]]), "")</f>
        <v>2.75</v>
      </c>
      <c r="H59" s="92">
        <f>IFERROR(AVERAGEIFS(EDF[Stress], EDF[Nom], BD_evo[[#This Row],[Nom]], EDF[Semaine], BD_evo[[#This Row],[Semaine]]), "")</f>
        <v>4</v>
      </c>
      <c r="I59" s="92">
        <f>IFERROR(AVERAGEIFS(EDF[Sommeil], EDF[Nom], BD_evo[[#This Row],[Nom]], EDF[Semaine], BD_evo[[#This Row],[Semaine]]), "")</f>
        <v>4</v>
      </c>
      <c r="J59" s="92">
        <f>IFERROR(AVERAGEIFS(EDF[Etat Physique], EDF[Nom], BD_evo[[#This Row],[Nom]], EDF[Semaine], BD_evo[[#This Row],[Semaine]]), "")</f>
        <v>3.25</v>
      </c>
      <c r="K59" s="92">
        <f>IFERROR(AVERAGEIFS(EDF[Hydratation], EDF[Nom], BD_evo[[#This Row],[Nom]], EDF[Semaine], BD_evo[[#This Row],[Semaine]]), "")</f>
        <v>3</v>
      </c>
      <c r="L59" s="92">
        <f>IFERROR(AVERAGEIFS(EDF[Nutrition], EDF[Nom], BD_evo[[#This Row],[Nom]], EDF[Semaine], BD_evo[[#This Row],[Semaine]]), "")</f>
        <v>4.25</v>
      </c>
      <c r="M59" s="92" t="str">
        <f>IFERROR(AVERAGEIFS(RPE[Investissement du jour], RPE[Nom], BD_evo[[#This Row],[Nom]], RPE[Semaine], BD_evo[[#This Row],[Semaine]]), "")</f>
        <v/>
      </c>
    </row>
    <row r="60" spans="1:13" x14ac:dyDescent="0.2">
      <c r="A60" s="89" t="s">
        <v>171</v>
      </c>
      <c r="B60" t="str">
        <f>INDEX(Statut[Profil], MATCH(BD_evo[[#This Row],[Nom]], Statut[Nom], 0))</f>
        <v>Avant</v>
      </c>
      <c r="C60">
        <v>2023</v>
      </c>
      <c r="D60">
        <f t="shared" si="1"/>
        <v>30</v>
      </c>
      <c r="E60" s="90"/>
      <c r="F60" s="92" t="str">
        <f>IFERROR(AVERAGEIFS(EDF[Total EDF], EDF[Nom], BD_evo[[#This Row],[Nom]], EDF[Semaine], BD_evo[[#This Row],[Semaine]]), "")</f>
        <v/>
      </c>
      <c r="G60" s="92" t="str">
        <f>IFERROR(AVERAGEIFS(EDF[Humeur], EDF[Nom], BD_evo[[#This Row],[Nom]], EDF[Semaine], BD_evo[[#This Row],[Semaine]]), "")</f>
        <v/>
      </c>
      <c r="H60" s="92" t="str">
        <f>IFERROR(AVERAGEIFS(EDF[Stress], EDF[Nom], BD_evo[[#This Row],[Nom]], EDF[Semaine], BD_evo[[#This Row],[Semaine]]), "")</f>
        <v/>
      </c>
      <c r="I60" s="92" t="str">
        <f>IFERROR(AVERAGEIFS(EDF[Sommeil], EDF[Nom], BD_evo[[#This Row],[Nom]], EDF[Semaine], BD_evo[[#This Row],[Semaine]]), "")</f>
        <v/>
      </c>
      <c r="J60" s="92" t="str">
        <f>IFERROR(AVERAGEIFS(EDF[Etat Physique], EDF[Nom], BD_evo[[#This Row],[Nom]], EDF[Semaine], BD_evo[[#This Row],[Semaine]]), "")</f>
        <v/>
      </c>
      <c r="K60" s="92" t="str">
        <f>IFERROR(AVERAGEIFS(EDF[Hydratation], EDF[Nom], BD_evo[[#This Row],[Nom]], EDF[Semaine], BD_evo[[#This Row],[Semaine]]), "")</f>
        <v/>
      </c>
      <c r="L60" s="92" t="str">
        <f>IFERROR(AVERAGEIFS(EDF[Nutrition], EDF[Nom], BD_evo[[#This Row],[Nom]], EDF[Semaine], BD_evo[[#This Row],[Semaine]]), "")</f>
        <v/>
      </c>
      <c r="M60" s="92" t="str">
        <f>IFERROR(AVERAGEIFS(RPE[Investissement du jour], RPE[Nom], BD_evo[[#This Row],[Nom]], RPE[Semaine], BD_evo[[#This Row],[Semaine]]), "")</f>
        <v/>
      </c>
    </row>
    <row r="61" spans="1:13" x14ac:dyDescent="0.2">
      <c r="A61" s="88" t="s">
        <v>77</v>
      </c>
      <c r="B61" t="str">
        <f>INDEX(Statut[Profil], MATCH(BD_evo[[#This Row],[Nom]], Statut[Nom], 0))</f>
        <v>Avant</v>
      </c>
      <c r="C61">
        <v>2023</v>
      </c>
      <c r="D61">
        <f t="shared" si="1"/>
        <v>30</v>
      </c>
      <c r="E61" s="90"/>
      <c r="F61" s="92">
        <f>IFERROR(AVERAGEIFS(EDF[Total EDF], EDF[Nom], BD_evo[[#This Row],[Nom]], EDF[Semaine], BD_evo[[#This Row],[Semaine]]), "")</f>
        <v>18</v>
      </c>
      <c r="G61" s="92">
        <f>IFERROR(AVERAGEIFS(EDF[Humeur], EDF[Nom], BD_evo[[#This Row],[Nom]], EDF[Semaine], BD_evo[[#This Row],[Semaine]]), "")</f>
        <v>2</v>
      </c>
      <c r="H61" s="92">
        <f>IFERROR(AVERAGEIFS(EDF[Stress], EDF[Nom], BD_evo[[#This Row],[Nom]], EDF[Semaine], BD_evo[[#This Row],[Semaine]]), "")</f>
        <v>3.6666666666666665</v>
      </c>
      <c r="I61" s="92">
        <f>IFERROR(AVERAGEIFS(EDF[Sommeil], EDF[Nom], BD_evo[[#This Row],[Nom]], EDF[Semaine], BD_evo[[#This Row],[Semaine]]), "")</f>
        <v>3</v>
      </c>
      <c r="J61" s="92">
        <f>IFERROR(AVERAGEIFS(EDF[Etat Physique], EDF[Nom], BD_evo[[#This Row],[Nom]], EDF[Semaine], BD_evo[[#This Row],[Semaine]]), "")</f>
        <v>2.3333333333333335</v>
      </c>
      <c r="K61" s="92">
        <f>IFERROR(AVERAGEIFS(EDF[Hydratation], EDF[Nom], BD_evo[[#This Row],[Nom]], EDF[Semaine], BD_evo[[#This Row],[Semaine]]), "")</f>
        <v>3</v>
      </c>
      <c r="L61" s="92">
        <f>IFERROR(AVERAGEIFS(EDF[Nutrition], EDF[Nom], BD_evo[[#This Row],[Nom]], EDF[Semaine], BD_evo[[#This Row],[Semaine]]), "")</f>
        <v>4</v>
      </c>
      <c r="M61" s="92" t="str">
        <f>IFERROR(AVERAGEIFS(RPE[Investissement du jour], RPE[Nom], BD_evo[[#This Row],[Nom]], RPE[Semaine], BD_evo[[#This Row],[Semaine]]), "")</f>
        <v/>
      </c>
    </row>
    <row r="62" spans="1:13" x14ac:dyDescent="0.2">
      <c r="A62" s="88" t="s">
        <v>135</v>
      </c>
      <c r="B62" t="str">
        <f>INDEX(Statut[Profil], MATCH(BD_evo[[#This Row],[Nom]], Statut[Nom], 0))</f>
        <v>Trois Quarts</v>
      </c>
      <c r="C62">
        <v>2023</v>
      </c>
      <c r="D62">
        <f t="shared" si="1"/>
        <v>30</v>
      </c>
      <c r="E62" s="90"/>
      <c r="F62" s="92" t="str">
        <f>IFERROR(AVERAGEIFS(EDF[Total EDF], EDF[Nom], BD_evo[[#This Row],[Nom]], EDF[Semaine], BD_evo[[#This Row],[Semaine]]), "")</f>
        <v/>
      </c>
      <c r="G62" s="92" t="str">
        <f>IFERROR(AVERAGEIFS(EDF[Humeur], EDF[Nom], BD_evo[[#This Row],[Nom]], EDF[Semaine], BD_evo[[#This Row],[Semaine]]), "")</f>
        <v/>
      </c>
      <c r="H62" s="92" t="str">
        <f>IFERROR(AVERAGEIFS(EDF[Stress], EDF[Nom], BD_evo[[#This Row],[Nom]], EDF[Semaine], BD_evo[[#This Row],[Semaine]]), "")</f>
        <v/>
      </c>
      <c r="I62" s="92" t="str">
        <f>IFERROR(AVERAGEIFS(EDF[Sommeil], EDF[Nom], BD_evo[[#This Row],[Nom]], EDF[Semaine], BD_evo[[#This Row],[Semaine]]), "")</f>
        <v/>
      </c>
      <c r="J62" s="92" t="str">
        <f>IFERROR(AVERAGEIFS(EDF[Etat Physique], EDF[Nom], BD_evo[[#This Row],[Nom]], EDF[Semaine], BD_evo[[#This Row],[Semaine]]), "")</f>
        <v/>
      </c>
      <c r="K62" s="92" t="str">
        <f>IFERROR(AVERAGEIFS(EDF[Hydratation], EDF[Nom], BD_evo[[#This Row],[Nom]], EDF[Semaine], BD_evo[[#This Row],[Semaine]]), "")</f>
        <v/>
      </c>
      <c r="L62" s="92" t="str">
        <f>IFERROR(AVERAGEIFS(EDF[Nutrition], EDF[Nom], BD_evo[[#This Row],[Nom]], EDF[Semaine], BD_evo[[#This Row],[Semaine]]), "")</f>
        <v/>
      </c>
      <c r="M62" s="92" t="str">
        <f>IFERROR(AVERAGEIFS(RPE[Investissement du jour], RPE[Nom], BD_evo[[#This Row],[Nom]], RPE[Semaine], BD_evo[[#This Row],[Semaine]]), "")</f>
        <v/>
      </c>
    </row>
    <row r="63" spans="1:13" x14ac:dyDescent="0.2">
      <c r="A63" s="88" t="s">
        <v>75</v>
      </c>
      <c r="B63" t="str">
        <f>INDEX(Statut[Profil], MATCH(BD_evo[[#This Row],[Nom]], Statut[Nom], 0))</f>
        <v>Avant</v>
      </c>
      <c r="C63">
        <v>2023</v>
      </c>
      <c r="D63">
        <f t="shared" si="1"/>
        <v>30</v>
      </c>
      <c r="E63" s="90"/>
      <c r="F63" s="92">
        <f>IFERROR(AVERAGEIFS(EDF[Total EDF], EDF[Nom], BD_evo[[#This Row],[Nom]], EDF[Semaine], BD_evo[[#This Row],[Semaine]]), "")</f>
        <v>19.166666666666668</v>
      </c>
      <c r="G63" s="92">
        <f>IFERROR(AVERAGEIFS(EDF[Humeur], EDF[Nom], BD_evo[[#This Row],[Nom]], EDF[Semaine], BD_evo[[#This Row],[Semaine]]), "")</f>
        <v>3</v>
      </c>
      <c r="H63" s="92">
        <f>IFERROR(AVERAGEIFS(EDF[Stress], EDF[Nom], BD_evo[[#This Row],[Nom]], EDF[Semaine], BD_evo[[#This Row],[Semaine]]), "")</f>
        <v>3.5</v>
      </c>
      <c r="I63" s="92">
        <f>IFERROR(AVERAGEIFS(EDF[Sommeil], EDF[Nom], BD_evo[[#This Row],[Nom]], EDF[Semaine], BD_evo[[#This Row],[Semaine]]), "")</f>
        <v>3.1666666666666665</v>
      </c>
      <c r="J63" s="92">
        <f>IFERROR(AVERAGEIFS(EDF[Etat Physique], EDF[Nom], BD_evo[[#This Row],[Nom]], EDF[Semaine], BD_evo[[#This Row],[Semaine]]), "")</f>
        <v>3.3333333333333335</v>
      </c>
      <c r="K63" s="92">
        <f>IFERROR(AVERAGEIFS(EDF[Hydratation], EDF[Nom], BD_evo[[#This Row],[Nom]], EDF[Semaine], BD_evo[[#This Row],[Semaine]]), "")</f>
        <v>2.5</v>
      </c>
      <c r="L63" s="92">
        <f>IFERROR(AVERAGEIFS(EDF[Nutrition], EDF[Nom], BD_evo[[#This Row],[Nom]], EDF[Semaine], BD_evo[[#This Row],[Semaine]]), "")</f>
        <v>3.6666666666666665</v>
      </c>
      <c r="M63" s="92" t="str">
        <f>IFERROR(AVERAGEIFS(RPE[Investissement du jour], RPE[Nom], BD_evo[[#This Row],[Nom]], RPE[Semaine], BD_evo[[#This Row],[Semaine]]), "")</f>
        <v/>
      </c>
    </row>
    <row r="64" spans="1:13" x14ac:dyDescent="0.2">
      <c r="A64" s="88" t="s">
        <v>112</v>
      </c>
      <c r="B64" t="str">
        <f>INDEX(Statut[Profil], MATCH(BD_evo[[#This Row],[Nom]], Statut[Nom], 0))</f>
        <v>Trois Quarts</v>
      </c>
      <c r="C64">
        <v>2023</v>
      </c>
      <c r="D64">
        <f t="shared" si="1"/>
        <v>30</v>
      </c>
      <c r="E64" s="90"/>
      <c r="F64" s="92">
        <f>IFERROR(AVERAGEIFS(EDF[Total EDF], EDF[Nom], BD_evo[[#This Row],[Nom]], EDF[Semaine], BD_evo[[#This Row],[Semaine]]), "")</f>
        <v>19</v>
      </c>
      <c r="G64" s="92">
        <f>IFERROR(AVERAGEIFS(EDF[Humeur], EDF[Nom], BD_evo[[#This Row],[Nom]], EDF[Semaine], BD_evo[[#This Row],[Semaine]]), "")</f>
        <v>2.6666666666666665</v>
      </c>
      <c r="H64" s="92">
        <f>IFERROR(AVERAGEIFS(EDF[Stress], EDF[Nom], BD_evo[[#This Row],[Nom]], EDF[Semaine], BD_evo[[#This Row],[Semaine]]), "")</f>
        <v>4</v>
      </c>
      <c r="I64" s="92">
        <f>IFERROR(AVERAGEIFS(EDF[Sommeil], EDF[Nom], BD_evo[[#This Row],[Nom]], EDF[Semaine], BD_evo[[#This Row],[Semaine]]), "")</f>
        <v>2.6666666666666665</v>
      </c>
      <c r="J64" s="92">
        <f>IFERROR(AVERAGEIFS(EDF[Etat Physique], EDF[Nom], BD_evo[[#This Row],[Nom]], EDF[Semaine], BD_evo[[#This Row],[Semaine]]), "")</f>
        <v>2.6666666666666665</v>
      </c>
      <c r="K64" s="92">
        <f>IFERROR(AVERAGEIFS(EDF[Hydratation], EDF[Nom], BD_evo[[#This Row],[Nom]], EDF[Semaine], BD_evo[[#This Row],[Semaine]]), "")</f>
        <v>3</v>
      </c>
      <c r="L64" s="92">
        <f>IFERROR(AVERAGEIFS(EDF[Nutrition], EDF[Nom], BD_evo[[#This Row],[Nom]], EDF[Semaine], BD_evo[[#This Row],[Semaine]]), "")</f>
        <v>4</v>
      </c>
      <c r="M64" s="92" t="str">
        <f>IFERROR(AVERAGEIFS(RPE[Investissement du jour], RPE[Nom], BD_evo[[#This Row],[Nom]], RPE[Semaine], BD_evo[[#This Row],[Semaine]]), "")</f>
        <v/>
      </c>
    </row>
    <row r="65" spans="1:13" x14ac:dyDescent="0.2">
      <c r="A65" s="88" t="s">
        <v>142</v>
      </c>
      <c r="B65" t="str">
        <f>INDEX(Statut[Profil], MATCH(BD_evo[[#This Row],[Nom]], Statut[Nom], 0))</f>
        <v>Avant</v>
      </c>
      <c r="C65">
        <v>2023</v>
      </c>
      <c r="D65">
        <f t="shared" si="1"/>
        <v>30</v>
      </c>
      <c r="E65" s="90"/>
      <c r="F65" s="92" t="str">
        <f>IFERROR(AVERAGEIFS(EDF[Total EDF], EDF[Nom], BD_evo[[#This Row],[Nom]], EDF[Semaine], BD_evo[[#This Row],[Semaine]]), "")</f>
        <v/>
      </c>
      <c r="G65" s="92" t="str">
        <f>IFERROR(AVERAGEIFS(EDF[Humeur], EDF[Nom], BD_evo[[#This Row],[Nom]], EDF[Semaine], BD_evo[[#This Row],[Semaine]]), "")</f>
        <v/>
      </c>
      <c r="H65" s="92" t="str">
        <f>IFERROR(AVERAGEIFS(EDF[Stress], EDF[Nom], BD_evo[[#This Row],[Nom]], EDF[Semaine], BD_evo[[#This Row],[Semaine]]), "")</f>
        <v/>
      </c>
      <c r="I65" s="92" t="str">
        <f>IFERROR(AVERAGEIFS(EDF[Sommeil], EDF[Nom], BD_evo[[#This Row],[Nom]], EDF[Semaine], BD_evo[[#This Row],[Semaine]]), "")</f>
        <v/>
      </c>
      <c r="J65" s="92" t="str">
        <f>IFERROR(AVERAGEIFS(EDF[Etat Physique], EDF[Nom], BD_evo[[#This Row],[Nom]], EDF[Semaine], BD_evo[[#This Row],[Semaine]]), "")</f>
        <v/>
      </c>
      <c r="K65" s="92" t="str">
        <f>IFERROR(AVERAGEIFS(EDF[Hydratation], EDF[Nom], BD_evo[[#This Row],[Nom]], EDF[Semaine], BD_evo[[#This Row],[Semaine]]), "")</f>
        <v/>
      </c>
      <c r="L65" s="92" t="str">
        <f>IFERROR(AVERAGEIFS(EDF[Nutrition], EDF[Nom], BD_evo[[#This Row],[Nom]], EDF[Semaine], BD_evo[[#This Row],[Semaine]]), "")</f>
        <v/>
      </c>
      <c r="M65" s="92" t="str">
        <f>IFERROR(AVERAGEIFS(RPE[Investissement du jour], RPE[Nom], BD_evo[[#This Row],[Nom]], RPE[Semaine], BD_evo[[#This Row],[Semaine]]), "")</f>
        <v/>
      </c>
    </row>
    <row r="66" spans="1:13" x14ac:dyDescent="0.2">
      <c r="A66" s="88" t="s">
        <v>131</v>
      </c>
      <c r="B66" t="str">
        <f>INDEX(Statut[Profil], MATCH(BD_evo[[#This Row],[Nom]], Statut[Nom], 0))</f>
        <v>Trois Quarts</v>
      </c>
      <c r="C66">
        <v>2023</v>
      </c>
      <c r="D66">
        <f t="shared" si="1"/>
        <v>30</v>
      </c>
      <c r="E66" s="90"/>
      <c r="F66" s="92" t="str">
        <f>IFERROR(AVERAGEIFS(EDF[Total EDF], EDF[Nom], BD_evo[[#This Row],[Nom]], EDF[Semaine], BD_evo[[#This Row],[Semaine]]), "")</f>
        <v/>
      </c>
      <c r="G66" s="92" t="str">
        <f>IFERROR(AVERAGEIFS(EDF[Humeur], EDF[Nom], BD_evo[[#This Row],[Nom]], EDF[Semaine], BD_evo[[#This Row],[Semaine]]), "")</f>
        <v/>
      </c>
      <c r="H66" s="92" t="str">
        <f>IFERROR(AVERAGEIFS(EDF[Stress], EDF[Nom], BD_evo[[#This Row],[Nom]], EDF[Semaine], BD_evo[[#This Row],[Semaine]]), "")</f>
        <v/>
      </c>
      <c r="I66" s="92" t="str">
        <f>IFERROR(AVERAGEIFS(EDF[Sommeil], EDF[Nom], BD_evo[[#This Row],[Nom]], EDF[Semaine], BD_evo[[#This Row],[Semaine]]), "")</f>
        <v/>
      </c>
      <c r="J66" s="92" t="str">
        <f>IFERROR(AVERAGEIFS(EDF[Etat Physique], EDF[Nom], BD_evo[[#This Row],[Nom]], EDF[Semaine], BD_evo[[#This Row],[Semaine]]), "")</f>
        <v/>
      </c>
      <c r="K66" s="92" t="str">
        <f>IFERROR(AVERAGEIFS(EDF[Hydratation], EDF[Nom], BD_evo[[#This Row],[Nom]], EDF[Semaine], BD_evo[[#This Row],[Semaine]]), "")</f>
        <v/>
      </c>
      <c r="L66" s="92" t="str">
        <f>IFERROR(AVERAGEIFS(EDF[Nutrition], EDF[Nom], BD_evo[[#This Row],[Nom]], EDF[Semaine], BD_evo[[#This Row],[Semaine]]), "")</f>
        <v/>
      </c>
      <c r="M66" s="92" t="str">
        <f>IFERROR(AVERAGEIFS(RPE[Investissement du jour], RPE[Nom], BD_evo[[#This Row],[Nom]], RPE[Semaine], BD_evo[[#This Row],[Semaine]]), "")</f>
        <v/>
      </c>
    </row>
    <row r="67" spans="1:13" x14ac:dyDescent="0.2">
      <c r="A67" s="88" t="s">
        <v>83</v>
      </c>
      <c r="B67" t="str">
        <f>INDEX(Statut[Profil], MATCH(BD_evo[[#This Row],[Nom]], Statut[Nom], 0))</f>
        <v>Avant</v>
      </c>
      <c r="C67">
        <v>2023</v>
      </c>
      <c r="D67">
        <f t="shared" si="1"/>
        <v>30</v>
      </c>
      <c r="E67" s="90"/>
      <c r="F67" s="92">
        <f>IFERROR(AVERAGEIFS(EDF[Total EDF], EDF[Nom], BD_evo[[#This Row],[Nom]], EDF[Semaine], BD_evo[[#This Row],[Semaine]]), "")</f>
        <v>16.5</v>
      </c>
      <c r="G67" s="92">
        <f>IFERROR(AVERAGEIFS(EDF[Humeur], EDF[Nom], BD_evo[[#This Row],[Nom]], EDF[Semaine], BD_evo[[#This Row],[Semaine]]), "")</f>
        <v>2</v>
      </c>
      <c r="H67" s="92">
        <f>IFERROR(AVERAGEIFS(EDF[Stress], EDF[Nom], BD_evo[[#This Row],[Nom]], EDF[Semaine], BD_evo[[#This Row],[Semaine]]), "")</f>
        <v>4</v>
      </c>
      <c r="I67" s="92">
        <f>IFERROR(AVERAGEIFS(EDF[Sommeil], EDF[Nom], BD_evo[[#This Row],[Nom]], EDF[Semaine], BD_evo[[#This Row],[Semaine]]), "")</f>
        <v>3</v>
      </c>
      <c r="J67" s="92">
        <f>IFERROR(AVERAGEIFS(EDF[Etat Physique], EDF[Nom], BD_evo[[#This Row],[Nom]], EDF[Semaine], BD_evo[[#This Row],[Semaine]]), "")</f>
        <v>2</v>
      </c>
      <c r="K67" s="92">
        <f>IFERROR(AVERAGEIFS(EDF[Hydratation], EDF[Nom], BD_evo[[#This Row],[Nom]], EDF[Semaine], BD_evo[[#This Row],[Semaine]]), "")</f>
        <v>2.25</v>
      </c>
      <c r="L67" s="92">
        <f>IFERROR(AVERAGEIFS(EDF[Nutrition], EDF[Nom], BD_evo[[#This Row],[Nom]], EDF[Semaine], BD_evo[[#This Row],[Semaine]]), "")</f>
        <v>3.25</v>
      </c>
      <c r="M67" s="92" t="str">
        <f>IFERROR(AVERAGEIFS(RPE[Investissement du jour], RPE[Nom], BD_evo[[#This Row],[Nom]], RPE[Semaine], BD_evo[[#This Row],[Semaine]]), "")</f>
        <v/>
      </c>
    </row>
    <row r="68" spans="1:13" x14ac:dyDescent="0.2">
      <c r="A68" s="88" t="s">
        <v>100</v>
      </c>
      <c r="B68" t="str">
        <f>INDEX(Statut[Profil], MATCH(BD_evo[[#This Row],[Nom]], Statut[Nom], 0))</f>
        <v>Trois Quarts</v>
      </c>
      <c r="C68">
        <v>2023</v>
      </c>
      <c r="D68">
        <f t="shared" si="1"/>
        <v>30</v>
      </c>
      <c r="E68" s="90"/>
      <c r="F68" s="92">
        <f>IFERROR(AVERAGEIFS(EDF[Total EDF], EDF[Nom], BD_evo[[#This Row],[Nom]], EDF[Semaine], BD_evo[[#This Row],[Semaine]]), "")</f>
        <v>15.75</v>
      </c>
      <c r="G68" s="92">
        <f>IFERROR(AVERAGEIFS(EDF[Humeur], EDF[Nom], BD_evo[[#This Row],[Nom]], EDF[Semaine], BD_evo[[#This Row],[Semaine]]), "")</f>
        <v>2.5</v>
      </c>
      <c r="H68" s="92">
        <f>IFERROR(AVERAGEIFS(EDF[Stress], EDF[Nom], BD_evo[[#This Row],[Nom]], EDF[Semaine], BD_evo[[#This Row],[Semaine]]), "")</f>
        <v>2.25</v>
      </c>
      <c r="I68" s="92">
        <f>IFERROR(AVERAGEIFS(EDF[Sommeil], EDF[Nom], BD_evo[[#This Row],[Nom]], EDF[Semaine], BD_evo[[#This Row],[Semaine]]), "")</f>
        <v>2.5</v>
      </c>
      <c r="J68" s="92">
        <f>IFERROR(AVERAGEIFS(EDF[Etat Physique], EDF[Nom], BD_evo[[#This Row],[Nom]], EDF[Semaine], BD_evo[[#This Row],[Semaine]]), "")</f>
        <v>2.5</v>
      </c>
      <c r="K68" s="92">
        <f>IFERROR(AVERAGEIFS(EDF[Hydratation], EDF[Nom], BD_evo[[#This Row],[Nom]], EDF[Semaine], BD_evo[[#This Row],[Semaine]]), "")</f>
        <v>2.75</v>
      </c>
      <c r="L68" s="92">
        <f>IFERROR(AVERAGEIFS(EDF[Nutrition], EDF[Nom], BD_evo[[#This Row],[Nom]], EDF[Semaine], BD_evo[[#This Row],[Semaine]]), "")</f>
        <v>3.25</v>
      </c>
      <c r="M68" s="92" t="str">
        <f>IFERROR(AVERAGEIFS(RPE[Investissement du jour], RPE[Nom], BD_evo[[#This Row],[Nom]], RPE[Semaine], BD_evo[[#This Row],[Semaine]]), "")</f>
        <v/>
      </c>
    </row>
    <row r="69" spans="1:13" x14ac:dyDescent="0.2">
      <c r="A69" s="88" t="s">
        <v>89</v>
      </c>
      <c r="B69" t="str">
        <f>INDEX(Statut[Profil], MATCH(BD_evo[[#This Row],[Nom]], Statut[Nom], 0))</f>
        <v>Avant</v>
      </c>
      <c r="C69">
        <v>2023</v>
      </c>
      <c r="D69">
        <f t="shared" si="1"/>
        <v>30</v>
      </c>
      <c r="E69" s="90"/>
      <c r="F69" s="92">
        <f>IFERROR(AVERAGEIFS(EDF[Total EDF], EDF[Nom], BD_evo[[#This Row],[Nom]], EDF[Semaine], BD_evo[[#This Row],[Semaine]]), "")</f>
        <v>21.333333333333332</v>
      </c>
      <c r="G69" s="92">
        <f>IFERROR(AVERAGEIFS(EDF[Humeur], EDF[Nom], BD_evo[[#This Row],[Nom]], EDF[Semaine], BD_evo[[#This Row],[Semaine]]), "")</f>
        <v>3</v>
      </c>
      <c r="H69" s="92">
        <f>IFERROR(AVERAGEIFS(EDF[Stress], EDF[Nom], BD_evo[[#This Row],[Nom]], EDF[Semaine], BD_evo[[#This Row],[Semaine]]), "")</f>
        <v>4</v>
      </c>
      <c r="I69" s="92">
        <f>IFERROR(AVERAGEIFS(EDF[Sommeil], EDF[Nom], BD_evo[[#This Row],[Nom]], EDF[Semaine], BD_evo[[#This Row],[Semaine]]), "")</f>
        <v>3.3333333333333335</v>
      </c>
      <c r="J69" s="92">
        <f>IFERROR(AVERAGEIFS(EDF[Etat Physique], EDF[Nom], BD_evo[[#This Row],[Nom]], EDF[Semaine], BD_evo[[#This Row],[Semaine]]), "")</f>
        <v>2.6666666666666665</v>
      </c>
      <c r="K69" s="92">
        <f>IFERROR(AVERAGEIFS(EDF[Hydratation], EDF[Nom], BD_evo[[#This Row],[Nom]], EDF[Semaine], BD_evo[[#This Row],[Semaine]]), "")</f>
        <v>4.333333333333333</v>
      </c>
      <c r="L69" s="92">
        <f>IFERROR(AVERAGEIFS(EDF[Nutrition], EDF[Nom], BD_evo[[#This Row],[Nom]], EDF[Semaine], BD_evo[[#This Row],[Semaine]]), "")</f>
        <v>4</v>
      </c>
      <c r="M69" s="92" t="str">
        <f>IFERROR(AVERAGEIFS(RPE[Investissement du jour], RPE[Nom], BD_evo[[#This Row],[Nom]], RPE[Semaine], BD_evo[[#This Row],[Semaine]]), "")</f>
        <v/>
      </c>
    </row>
    <row r="70" spans="1:13" x14ac:dyDescent="0.2">
      <c r="A70" s="88" t="s">
        <v>168</v>
      </c>
      <c r="B70" t="str">
        <f>INDEX(Statut[Profil], MATCH(BD_evo[[#This Row],[Nom]], Statut[Nom], 0))</f>
        <v>Avant</v>
      </c>
      <c r="C70">
        <v>2023</v>
      </c>
      <c r="D70">
        <f t="shared" si="1"/>
        <v>30</v>
      </c>
      <c r="E70" s="90"/>
      <c r="F70" s="92" t="str">
        <f>IFERROR(AVERAGEIFS(EDF[Total EDF], EDF[Nom], BD_evo[[#This Row],[Nom]], EDF[Semaine], BD_evo[[#This Row],[Semaine]]), "")</f>
        <v/>
      </c>
      <c r="G70" s="92" t="str">
        <f>IFERROR(AVERAGEIFS(EDF[Humeur], EDF[Nom], BD_evo[[#This Row],[Nom]], EDF[Semaine], BD_evo[[#This Row],[Semaine]]), "")</f>
        <v/>
      </c>
      <c r="H70" s="92" t="str">
        <f>IFERROR(AVERAGEIFS(EDF[Stress], EDF[Nom], BD_evo[[#This Row],[Nom]], EDF[Semaine], BD_evo[[#This Row],[Semaine]]), "")</f>
        <v/>
      </c>
      <c r="I70" s="92" t="str">
        <f>IFERROR(AVERAGEIFS(EDF[Sommeil], EDF[Nom], BD_evo[[#This Row],[Nom]], EDF[Semaine], BD_evo[[#This Row],[Semaine]]), "")</f>
        <v/>
      </c>
      <c r="J70" s="92" t="str">
        <f>IFERROR(AVERAGEIFS(EDF[Etat Physique], EDF[Nom], BD_evo[[#This Row],[Nom]], EDF[Semaine], BD_evo[[#This Row],[Semaine]]), "")</f>
        <v/>
      </c>
      <c r="K70" s="92" t="str">
        <f>IFERROR(AVERAGEIFS(EDF[Hydratation], EDF[Nom], BD_evo[[#This Row],[Nom]], EDF[Semaine], BD_evo[[#This Row],[Semaine]]), "")</f>
        <v/>
      </c>
      <c r="L70" s="92" t="str">
        <f>IFERROR(AVERAGEIFS(EDF[Nutrition], EDF[Nom], BD_evo[[#This Row],[Nom]], EDF[Semaine], BD_evo[[#This Row],[Semaine]]), "")</f>
        <v/>
      </c>
      <c r="M70" s="92" t="str">
        <f>IFERROR(AVERAGEIFS(RPE[Investissement du jour], RPE[Nom], BD_evo[[#This Row],[Nom]], RPE[Semaine], BD_evo[[#This Row],[Semaine]]), "")</f>
        <v/>
      </c>
    </row>
    <row r="71" spans="1:13" x14ac:dyDescent="0.2">
      <c r="A71" s="88" t="s">
        <v>86</v>
      </c>
      <c r="B71" t="str">
        <f>INDEX(Statut[Profil], MATCH(BD_evo[[#This Row],[Nom]], Statut[Nom], 0))</f>
        <v>Avant</v>
      </c>
      <c r="C71">
        <v>2023</v>
      </c>
      <c r="D71">
        <f t="shared" si="1"/>
        <v>30</v>
      </c>
      <c r="E71" s="90"/>
      <c r="F71" s="92">
        <f>IFERROR(AVERAGEIFS(EDF[Total EDF], EDF[Nom], BD_evo[[#This Row],[Nom]], EDF[Semaine], BD_evo[[#This Row],[Semaine]]), "")</f>
        <v>23</v>
      </c>
      <c r="G71" s="92">
        <f>IFERROR(AVERAGEIFS(EDF[Humeur], EDF[Nom], BD_evo[[#This Row],[Nom]], EDF[Semaine], BD_evo[[#This Row],[Semaine]]), "")</f>
        <v>3.5</v>
      </c>
      <c r="H71" s="92">
        <f>IFERROR(AVERAGEIFS(EDF[Stress], EDF[Nom], BD_evo[[#This Row],[Nom]], EDF[Semaine], BD_evo[[#This Row],[Semaine]]), "")</f>
        <v>4.25</v>
      </c>
      <c r="I71" s="92">
        <f>IFERROR(AVERAGEIFS(EDF[Sommeil], EDF[Nom], BD_evo[[#This Row],[Nom]], EDF[Semaine], BD_evo[[#This Row],[Semaine]]), "")</f>
        <v>3.75</v>
      </c>
      <c r="J71" s="92">
        <f>IFERROR(AVERAGEIFS(EDF[Etat Physique], EDF[Nom], BD_evo[[#This Row],[Nom]], EDF[Semaine], BD_evo[[#This Row],[Semaine]]), "")</f>
        <v>2</v>
      </c>
      <c r="K71" s="92">
        <f>IFERROR(AVERAGEIFS(EDF[Hydratation], EDF[Nom], BD_evo[[#This Row],[Nom]], EDF[Semaine], BD_evo[[#This Row],[Semaine]]), "")</f>
        <v>5</v>
      </c>
      <c r="L71" s="92">
        <f>IFERROR(AVERAGEIFS(EDF[Nutrition], EDF[Nom], BD_evo[[#This Row],[Nom]], EDF[Semaine], BD_evo[[#This Row],[Semaine]]), "")</f>
        <v>4.5</v>
      </c>
      <c r="M71" s="92" t="str">
        <f>IFERROR(AVERAGEIFS(RPE[Investissement du jour], RPE[Nom], BD_evo[[#This Row],[Nom]], RPE[Semaine], BD_evo[[#This Row],[Semaine]]), "")</f>
        <v/>
      </c>
    </row>
    <row r="72" spans="1:13" x14ac:dyDescent="0.2">
      <c r="A72" s="88" t="s">
        <v>208</v>
      </c>
      <c r="B72" t="str">
        <f>INDEX(Statut[Profil], MATCH(BD_evo[[#This Row],[Nom]], Statut[Nom], 0))</f>
        <v>Trois Quarts</v>
      </c>
      <c r="C72">
        <v>2023</v>
      </c>
      <c r="D72">
        <f t="shared" si="1"/>
        <v>30</v>
      </c>
      <c r="E72" s="90"/>
      <c r="F72" s="92" t="str">
        <f>IFERROR(AVERAGEIFS(EDF[Total EDF], EDF[Nom], BD_evo[[#This Row],[Nom]], EDF[Semaine], BD_evo[[#This Row],[Semaine]]), "")</f>
        <v/>
      </c>
      <c r="G72" s="92" t="str">
        <f>IFERROR(AVERAGEIFS(EDF[Humeur], EDF[Nom], BD_evo[[#This Row],[Nom]], EDF[Semaine], BD_evo[[#This Row],[Semaine]]), "")</f>
        <v/>
      </c>
      <c r="H72" s="92" t="str">
        <f>IFERROR(AVERAGEIFS(EDF[Stress], EDF[Nom], BD_evo[[#This Row],[Nom]], EDF[Semaine], BD_evo[[#This Row],[Semaine]]), "")</f>
        <v/>
      </c>
      <c r="I72" s="92" t="str">
        <f>IFERROR(AVERAGEIFS(EDF[Sommeil], EDF[Nom], BD_evo[[#This Row],[Nom]], EDF[Semaine], BD_evo[[#This Row],[Semaine]]), "")</f>
        <v/>
      </c>
      <c r="J72" s="92" t="str">
        <f>IFERROR(AVERAGEIFS(EDF[Etat Physique], EDF[Nom], BD_evo[[#This Row],[Nom]], EDF[Semaine], BD_evo[[#This Row],[Semaine]]), "")</f>
        <v/>
      </c>
      <c r="K72" s="92" t="str">
        <f>IFERROR(AVERAGEIFS(EDF[Hydratation], EDF[Nom], BD_evo[[#This Row],[Nom]], EDF[Semaine], BD_evo[[#This Row],[Semaine]]), "")</f>
        <v/>
      </c>
      <c r="L72" s="92" t="str">
        <f>IFERROR(AVERAGEIFS(EDF[Nutrition], EDF[Nom], BD_evo[[#This Row],[Nom]], EDF[Semaine], BD_evo[[#This Row],[Semaine]]), "")</f>
        <v/>
      </c>
      <c r="M72" s="92" t="str">
        <f>IFERROR(AVERAGEIFS(RPE[Investissement du jour], RPE[Nom], BD_evo[[#This Row],[Nom]], RPE[Semaine], BD_evo[[#This Row],[Semaine]]), "")</f>
        <v/>
      </c>
    </row>
    <row r="73" spans="1:13" x14ac:dyDescent="0.2">
      <c r="A73" s="88" t="s">
        <v>99</v>
      </c>
      <c r="B73" t="str">
        <f>INDEX(Statut[Profil], MATCH(BD_evo[[#This Row],[Nom]], Statut[Nom], 0))</f>
        <v>Avant</v>
      </c>
      <c r="C73">
        <v>2023</v>
      </c>
      <c r="D73">
        <f t="shared" si="1"/>
        <v>30</v>
      </c>
      <c r="E73" s="90"/>
      <c r="F73" s="92">
        <f>IFERROR(AVERAGEIFS(EDF[Total EDF], EDF[Nom], BD_evo[[#This Row],[Nom]], EDF[Semaine], BD_evo[[#This Row],[Semaine]]), "")</f>
        <v>22.666666666666668</v>
      </c>
      <c r="G73" s="92">
        <f>IFERROR(AVERAGEIFS(EDF[Humeur], EDF[Nom], BD_evo[[#This Row],[Nom]], EDF[Semaine], BD_evo[[#This Row],[Semaine]]), "")</f>
        <v>4</v>
      </c>
      <c r="H73" s="92">
        <f>IFERROR(AVERAGEIFS(EDF[Stress], EDF[Nom], BD_evo[[#This Row],[Nom]], EDF[Semaine], BD_evo[[#This Row],[Semaine]]), "")</f>
        <v>4</v>
      </c>
      <c r="I73" s="92">
        <f>IFERROR(AVERAGEIFS(EDF[Sommeil], EDF[Nom], BD_evo[[#This Row],[Nom]], EDF[Semaine], BD_evo[[#This Row],[Semaine]]), "")</f>
        <v>4</v>
      </c>
      <c r="J73" s="92">
        <f>IFERROR(AVERAGEIFS(EDF[Etat Physique], EDF[Nom], BD_evo[[#This Row],[Nom]], EDF[Semaine], BD_evo[[#This Row],[Semaine]]), "")</f>
        <v>3.3333333333333335</v>
      </c>
      <c r="K73" s="92">
        <f>IFERROR(AVERAGEIFS(EDF[Hydratation], EDF[Nom], BD_evo[[#This Row],[Nom]], EDF[Semaine], BD_evo[[#This Row],[Semaine]]), "")</f>
        <v>4</v>
      </c>
      <c r="L73" s="92">
        <f>IFERROR(AVERAGEIFS(EDF[Nutrition], EDF[Nom], BD_evo[[#This Row],[Nom]], EDF[Semaine], BD_evo[[#This Row],[Semaine]]), "")</f>
        <v>3.3333333333333335</v>
      </c>
      <c r="M73" s="92" t="str">
        <f>IFERROR(AVERAGEIFS(RPE[Investissement du jour], RPE[Nom], BD_evo[[#This Row],[Nom]], RPE[Semaine], BD_evo[[#This Row],[Semaine]]), "")</f>
        <v/>
      </c>
    </row>
    <row r="74" spans="1:13" x14ac:dyDescent="0.2">
      <c r="A74" s="88" t="s">
        <v>233</v>
      </c>
      <c r="B74" t="str">
        <f>INDEX(Statut[Profil], MATCH(BD_evo[[#This Row],[Nom]], Statut[Nom], 0))</f>
        <v>Avant</v>
      </c>
      <c r="C74">
        <v>2023</v>
      </c>
      <c r="D74">
        <f t="shared" si="1"/>
        <v>30</v>
      </c>
      <c r="E74" s="90"/>
      <c r="F74" s="92" t="str">
        <f>IFERROR(AVERAGEIFS(EDF[Total EDF], EDF[Nom], BD_evo[[#This Row],[Nom]], EDF[Semaine], BD_evo[[#This Row],[Semaine]]), "")</f>
        <v/>
      </c>
      <c r="G74" s="92" t="str">
        <f>IFERROR(AVERAGEIFS(EDF[Humeur], EDF[Nom], BD_evo[[#This Row],[Nom]], EDF[Semaine], BD_evo[[#This Row],[Semaine]]), "")</f>
        <v/>
      </c>
      <c r="H74" s="92" t="str">
        <f>IFERROR(AVERAGEIFS(EDF[Stress], EDF[Nom], BD_evo[[#This Row],[Nom]], EDF[Semaine], BD_evo[[#This Row],[Semaine]]), "")</f>
        <v/>
      </c>
      <c r="I74" s="92" t="str">
        <f>IFERROR(AVERAGEIFS(EDF[Sommeil], EDF[Nom], BD_evo[[#This Row],[Nom]], EDF[Semaine], BD_evo[[#This Row],[Semaine]]), "")</f>
        <v/>
      </c>
      <c r="J74" s="92" t="str">
        <f>IFERROR(AVERAGEIFS(EDF[Etat Physique], EDF[Nom], BD_evo[[#This Row],[Nom]], EDF[Semaine], BD_evo[[#This Row],[Semaine]]), "")</f>
        <v/>
      </c>
      <c r="K74" s="92" t="str">
        <f>IFERROR(AVERAGEIFS(EDF[Hydratation], EDF[Nom], BD_evo[[#This Row],[Nom]], EDF[Semaine], BD_evo[[#This Row],[Semaine]]), "")</f>
        <v/>
      </c>
      <c r="L74" s="92" t="str">
        <f>IFERROR(AVERAGEIFS(EDF[Nutrition], EDF[Nom], BD_evo[[#This Row],[Nom]], EDF[Semaine], BD_evo[[#This Row],[Semaine]]), "")</f>
        <v/>
      </c>
      <c r="M74" s="92" t="str">
        <f>IFERROR(AVERAGEIFS(RPE[Investissement du jour], RPE[Nom], BD_evo[[#This Row],[Nom]], RPE[Semaine], BD_evo[[#This Row],[Semaine]]), "")</f>
        <v/>
      </c>
    </row>
    <row r="75" spans="1:13" x14ac:dyDescent="0.2">
      <c r="A75" s="88" t="s">
        <v>85</v>
      </c>
      <c r="B75" t="str">
        <f>INDEX(Statut[Profil], MATCH(BD_evo[[#This Row],[Nom]], Statut[Nom], 0))</f>
        <v>Avant</v>
      </c>
      <c r="C75">
        <v>2023</v>
      </c>
      <c r="D75">
        <f t="shared" si="1"/>
        <v>30</v>
      </c>
      <c r="E75" s="90"/>
      <c r="F75" s="92">
        <f>IFERROR(AVERAGEIFS(EDF[Total EDF], EDF[Nom], BD_evo[[#This Row],[Nom]], EDF[Semaine], BD_evo[[#This Row],[Semaine]]), "")</f>
        <v>16</v>
      </c>
      <c r="G75" s="92">
        <f>IFERROR(AVERAGEIFS(EDF[Humeur], EDF[Nom], BD_evo[[#This Row],[Nom]], EDF[Semaine], BD_evo[[#This Row],[Semaine]]), "")</f>
        <v>3</v>
      </c>
      <c r="H75" s="92">
        <f>IFERROR(AVERAGEIFS(EDF[Stress], EDF[Nom], BD_evo[[#This Row],[Nom]], EDF[Semaine], BD_evo[[#This Row],[Semaine]]), "")</f>
        <v>4</v>
      </c>
      <c r="I75" s="92">
        <f>IFERROR(AVERAGEIFS(EDF[Sommeil], EDF[Nom], BD_evo[[#This Row],[Nom]], EDF[Semaine], BD_evo[[#This Row],[Semaine]]), "")</f>
        <v>2</v>
      </c>
      <c r="J75" s="92">
        <f>IFERROR(AVERAGEIFS(EDF[Etat Physique], EDF[Nom], BD_evo[[#This Row],[Nom]], EDF[Semaine], BD_evo[[#This Row],[Semaine]]), "")</f>
        <v>2</v>
      </c>
      <c r="K75" s="92">
        <f>IFERROR(AVERAGEIFS(EDF[Hydratation], EDF[Nom], BD_evo[[#This Row],[Nom]], EDF[Semaine], BD_evo[[#This Row],[Semaine]]), "")</f>
        <v>2</v>
      </c>
      <c r="L75" s="92">
        <f>IFERROR(AVERAGEIFS(EDF[Nutrition], EDF[Nom], BD_evo[[#This Row],[Nom]], EDF[Semaine], BD_evo[[#This Row],[Semaine]]), "")</f>
        <v>3</v>
      </c>
      <c r="M75" s="92" t="str">
        <f>IFERROR(AVERAGEIFS(RPE[Investissement du jour], RPE[Nom], BD_evo[[#This Row],[Nom]], RPE[Semaine], BD_evo[[#This Row],[Semaine]]), "")</f>
        <v/>
      </c>
    </row>
    <row r="76" spans="1:13" x14ac:dyDescent="0.2">
      <c r="A76" s="88" t="s">
        <v>191</v>
      </c>
      <c r="B76" t="str">
        <f>INDEX(Statut[Profil], MATCH(BD_evo[[#This Row],[Nom]], Statut[Nom], 0))</f>
        <v>Avant</v>
      </c>
      <c r="C76">
        <v>2023</v>
      </c>
      <c r="D76">
        <f t="shared" si="1"/>
        <v>30</v>
      </c>
      <c r="E76" s="90"/>
      <c r="F76" s="92" t="str">
        <f>IFERROR(AVERAGEIFS(EDF[Total EDF], EDF[Nom], BD_evo[[#This Row],[Nom]], EDF[Semaine], BD_evo[[#This Row],[Semaine]]), "")</f>
        <v/>
      </c>
      <c r="G76" s="92" t="str">
        <f>IFERROR(AVERAGEIFS(EDF[Humeur], EDF[Nom], BD_evo[[#This Row],[Nom]], EDF[Semaine], BD_evo[[#This Row],[Semaine]]), "")</f>
        <v/>
      </c>
      <c r="H76" s="92" t="str">
        <f>IFERROR(AVERAGEIFS(EDF[Stress], EDF[Nom], BD_evo[[#This Row],[Nom]], EDF[Semaine], BD_evo[[#This Row],[Semaine]]), "")</f>
        <v/>
      </c>
      <c r="I76" s="92" t="str">
        <f>IFERROR(AVERAGEIFS(EDF[Sommeil], EDF[Nom], BD_evo[[#This Row],[Nom]], EDF[Semaine], BD_evo[[#This Row],[Semaine]]), "")</f>
        <v/>
      </c>
      <c r="J76" s="92" t="str">
        <f>IFERROR(AVERAGEIFS(EDF[Etat Physique], EDF[Nom], BD_evo[[#This Row],[Nom]], EDF[Semaine], BD_evo[[#This Row],[Semaine]]), "")</f>
        <v/>
      </c>
      <c r="K76" s="92" t="str">
        <f>IFERROR(AVERAGEIFS(EDF[Hydratation], EDF[Nom], BD_evo[[#This Row],[Nom]], EDF[Semaine], BD_evo[[#This Row],[Semaine]]), "")</f>
        <v/>
      </c>
      <c r="L76" s="92" t="str">
        <f>IFERROR(AVERAGEIFS(EDF[Nutrition], EDF[Nom], BD_evo[[#This Row],[Nom]], EDF[Semaine], BD_evo[[#This Row],[Semaine]]), "")</f>
        <v/>
      </c>
      <c r="M76" s="92" t="str">
        <f>IFERROR(AVERAGEIFS(RPE[Investissement du jour], RPE[Nom], BD_evo[[#This Row],[Nom]], RPE[Semaine], BD_evo[[#This Row],[Semaine]]), "")</f>
        <v/>
      </c>
    </row>
    <row r="77" spans="1:13" x14ac:dyDescent="0.2">
      <c r="A77" s="89" t="s">
        <v>95</v>
      </c>
      <c r="B77" t="str">
        <f>INDEX(Statut[Profil], MATCH(BD_evo[[#This Row],[Nom]], Statut[Nom], 0))</f>
        <v>Avant</v>
      </c>
      <c r="C77">
        <v>2023</v>
      </c>
      <c r="D77">
        <f t="shared" si="1"/>
        <v>30</v>
      </c>
      <c r="E77" s="90"/>
      <c r="F77" s="92" t="str">
        <f>IFERROR(AVERAGEIFS(EDF[Total EDF], EDF[Nom], BD_evo[[#This Row],[Nom]], EDF[Semaine], BD_evo[[#This Row],[Semaine]]), "")</f>
        <v/>
      </c>
      <c r="G77" s="92" t="str">
        <f>IFERROR(AVERAGEIFS(EDF[Humeur], EDF[Nom], BD_evo[[#This Row],[Nom]], EDF[Semaine], BD_evo[[#This Row],[Semaine]]), "")</f>
        <v/>
      </c>
      <c r="H77" s="92" t="str">
        <f>IFERROR(AVERAGEIFS(EDF[Stress], EDF[Nom], BD_evo[[#This Row],[Nom]], EDF[Semaine], BD_evo[[#This Row],[Semaine]]), "")</f>
        <v/>
      </c>
      <c r="I77" s="92" t="str">
        <f>IFERROR(AVERAGEIFS(EDF[Sommeil], EDF[Nom], BD_evo[[#This Row],[Nom]], EDF[Semaine], BD_evo[[#This Row],[Semaine]]), "")</f>
        <v/>
      </c>
      <c r="J77" s="92" t="str">
        <f>IFERROR(AVERAGEIFS(EDF[Etat Physique], EDF[Nom], BD_evo[[#This Row],[Nom]], EDF[Semaine], BD_evo[[#This Row],[Semaine]]), "")</f>
        <v/>
      </c>
      <c r="K77" s="92" t="str">
        <f>IFERROR(AVERAGEIFS(EDF[Hydratation], EDF[Nom], BD_evo[[#This Row],[Nom]], EDF[Semaine], BD_evo[[#This Row],[Semaine]]), "")</f>
        <v/>
      </c>
      <c r="L77" s="92" t="str">
        <f>IFERROR(AVERAGEIFS(EDF[Nutrition], EDF[Nom], BD_evo[[#This Row],[Nom]], EDF[Semaine], BD_evo[[#This Row],[Semaine]]), "")</f>
        <v/>
      </c>
      <c r="M77" s="92" t="str">
        <f>IFERROR(AVERAGEIFS(RPE[Investissement du jour], RPE[Nom], BD_evo[[#This Row],[Nom]], RPE[Semaine], BD_evo[[#This Row],[Semaine]]), "")</f>
        <v/>
      </c>
    </row>
    <row r="78" spans="1:13" x14ac:dyDescent="0.2">
      <c r="A78" s="89" t="s">
        <v>80</v>
      </c>
      <c r="B78" t="str">
        <f>INDEX(Statut[Profil], MATCH(BD_evo[[#This Row],[Nom]], Statut[Nom], 0))</f>
        <v>Avant</v>
      </c>
      <c r="C78">
        <v>2023</v>
      </c>
      <c r="D78">
        <f t="shared" si="1"/>
        <v>30</v>
      </c>
      <c r="E78" s="90"/>
      <c r="F78" s="92">
        <f>IFERROR(AVERAGEIFS(EDF[Total EDF], EDF[Nom], BD_evo[[#This Row],[Nom]], EDF[Semaine], BD_evo[[#This Row],[Semaine]]), "")</f>
        <v>22</v>
      </c>
      <c r="G78" s="92">
        <f>IFERROR(AVERAGEIFS(EDF[Humeur], EDF[Nom], BD_evo[[#This Row],[Nom]], EDF[Semaine], BD_evo[[#This Row],[Semaine]]), "")</f>
        <v>3.75</v>
      </c>
      <c r="H78" s="92">
        <f>IFERROR(AVERAGEIFS(EDF[Stress], EDF[Nom], BD_evo[[#This Row],[Nom]], EDF[Semaine], BD_evo[[#This Row],[Semaine]]), "")</f>
        <v>4</v>
      </c>
      <c r="I78" s="92">
        <f>IFERROR(AVERAGEIFS(EDF[Sommeil], EDF[Nom], BD_evo[[#This Row],[Nom]], EDF[Semaine], BD_evo[[#This Row],[Semaine]]), "")</f>
        <v>4</v>
      </c>
      <c r="J78" s="92">
        <f>IFERROR(AVERAGEIFS(EDF[Etat Physique], EDF[Nom], BD_evo[[#This Row],[Nom]], EDF[Semaine], BD_evo[[#This Row],[Semaine]]), "")</f>
        <v>3.25</v>
      </c>
      <c r="K78" s="92">
        <f>IFERROR(AVERAGEIFS(EDF[Hydratation], EDF[Nom], BD_evo[[#This Row],[Nom]], EDF[Semaine], BD_evo[[#This Row],[Semaine]]), "")</f>
        <v>3</v>
      </c>
      <c r="L78" s="92">
        <f>IFERROR(AVERAGEIFS(EDF[Nutrition], EDF[Nom], BD_evo[[#This Row],[Nom]], EDF[Semaine], BD_evo[[#This Row],[Semaine]]), "")</f>
        <v>4</v>
      </c>
      <c r="M78" s="92" t="str">
        <f>IFERROR(AVERAGEIFS(RPE[Investissement du jour], RPE[Nom], BD_evo[[#This Row],[Nom]], RPE[Semaine], BD_evo[[#This Row],[Semaine]]), "")</f>
        <v/>
      </c>
    </row>
    <row r="79" spans="1:13" x14ac:dyDescent="0.2">
      <c r="A79" s="88" t="s">
        <v>167</v>
      </c>
      <c r="B79" t="str">
        <f>INDEX(Statut[Profil], MATCH(BD_evo[[#This Row],[Nom]], Statut[Nom], 0))</f>
        <v>Trois Quarts</v>
      </c>
      <c r="C79">
        <v>2023</v>
      </c>
      <c r="D79">
        <f t="shared" si="1"/>
        <v>30</v>
      </c>
      <c r="E79" s="90"/>
      <c r="F79" s="92" t="str">
        <f>IFERROR(AVERAGEIFS(EDF[Total EDF], EDF[Nom], BD_evo[[#This Row],[Nom]], EDF[Semaine], BD_evo[[#This Row],[Semaine]]), "")</f>
        <v/>
      </c>
      <c r="G79" s="92" t="str">
        <f>IFERROR(AVERAGEIFS(EDF[Humeur], EDF[Nom], BD_evo[[#This Row],[Nom]], EDF[Semaine], BD_evo[[#This Row],[Semaine]]), "")</f>
        <v/>
      </c>
      <c r="H79" s="92" t="str">
        <f>IFERROR(AVERAGEIFS(EDF[Stress], EDF[Nom], BD_evo[[#This Row],[Nom]], EDF[Semaine], BD_evo[[#This Row],[Semaine]]), "")</f>
        <v/>
      </c>
      <c r="I79" s="92" t="str">
        <f>IFERROR(AVERAGEIFS(EDF[Sommeil], EDF[Nom], BD_evo[[#This Row],[Nom]], EDF[Semaine], BD_evo[[#This Row],[Semaine]]), "")</f>
        <v/>
      </c>
      <c r="J79" s="92" t="str">
        <f>IFERROR(AVERAGEIFS(EDF[Etat Physique], EDF[Nom], BD_evo[[#This Row],[Nom]], EDF[Semaine], BD_evo[[#This Row],[Semaine]]), "")</f>
        <v/>
      </c>
      <c r="K79" s="92" t="str">
        <f>IFERROR(AVERAGEIFS(EDF[Hydratation], EDF[Nom], BD_evo[[#This Row],[Nom]], EDF[Semaine], BD_evo[[#This Row],[Semaine]]), "")</f>
        <v/>
      </c>
      <c r="L79" s="92" t="str">
        <f>IFERROR(AVERAGEIFS(EDF[Nutrition], EDF[Nom], BD_evo[[#This Row],[Nom]], EDF[Semaine], BD_evo[[#This Row],[Semaine]]), "")</f>
        <v/>
      </c>
      <c r="M79" s="92" t="str">
        <f>IFERROR(AVERAGEIFS(RPE[Investissement du jour], RPE[Nom], BD_evo[[#This Row],[Nom]], RPE[Semaine], BD_evo[[#This Row],[Semaine]]), "")</f>
        <v/>
      </c>
    </row>
    <row r="80" spans="1:13" x14ac:dyDescent="0.2">
      <c r="A80" s="88" t="s">
        <v>240</v>
      </c>
      <c r="B80" t="str">
        <f>INDEX(Statut[Profil], MATCH(BD_evo[[#This Row],[Nom]], Statut[Nom], 0))</f>
        <v>Trois Quarts</v>
      </c>
      <c r="C80">
        <v>2023</v>
      </c>
      <c r="D80">
        <f t="shared" si="1"/>
        <v>30</v>
      </c>
      <c r="E80" s="90"/>
      <c r="F80" s="92" t="str">
        <f>IFERROR(AVERAGEIFS(EDF[Total EDF], EDF[Nom], BD_evo[[#This Row],[Nom]], EDF[Semaine], BD_evo[[#This Row],[Semaine]]), "")</f>
        <v/>
      </c>
      <c r="G80" s="92" t="str">
        <f>IFERROR(AVERAGEIFS(EDF[Humeur], EDF[Nom], BD_evo[[#This Row],[Nom]], EDF[Semaine], BD_evo[[#This Row],[Semaine]]), "")</f>
        <v/>
      </c>
      <c r="H80" s="92" t="str">
        <f>IFERROR(AVERAGEIFS(EDF[Stress], EDF[Nom], BD_evo[[#This Row],[Nom]], EDF[Semaine], BD_evo[[#This Row],[Semaine]]), "")</f>
        <v/>
      </c>
      <c r="I80" s="92" t="str">
        <f>IFERROR(AVERAGEIFS(EDF[Sommeil], EDF[Nom], BD_evo[[#This Row],[Nom]], EDF[Semaine], BD_evo[[#This Row],[Semaine]]), "")</f>
        <v/>
      </c>
      <c r="J80" s="92" t="str">
        <f>IFERROR(AVERAGEIFS(EDF[Etat Physique], EDF[Nom], BD_evo[[#This Row],[Nom]], EDF[Semaine], BD_evo[[#This Row],[Semaine]]), "")</f>
        <v/>
      </c>
      <c r="K80" s="92" t="str">
        <f>IFERROR(AVERAGEIFS(EDF[Hydratation], EDF[Nom], BD_evo[[#This Row],[Nom]], EDF[Semaine], BD_evo[[#This Row],[Semaine]]), "")</f>
        <v/>
      </c>
      <c r="L80" s="92" t="str">
        <f>IFERROR(AVERAGEIFS(EDF[Nutrition], EDF[Nom], BD_evo[[#This Row],[Nom]], EDF[Semaine], BD_evo[[#This Row],[Semaine]]), "")</f>
        <v/>
      </c>
      <c r="M80" s="92" t="str">
        <f>IFERROR(AVERAGEIFS(RPE[Investissement du jour], RPE[Nom], BD_evo[[#This Row],[Nom]], RPE[Semaine], BD_evo[[#This Row],[Semaine]]), "")</f>
        <v/>
      </c>
    </row>
    <row r="81" spans="1:13" x14ac:dyDescent="0.2">
      <c r="A81" s="88" t="s">
        <v>107</v>
      </c>
      <c r="B81" t="str">
        <f>INDEX(Statut[Profil], MATCH(BD_evo[[#This Row],[Nom]], Statut[Nom], 0))</f>
        <v>Trois Quarts</v>
      </c>
      <c r="C81">
        <v>2023</v>
      </c>
      <c r="D81">
        <f t="shared" si="1"/>
        <v>30</v>
      </c>
      <c r="E81" s="90"/>
      <c r="F81" s="92">
        <f>IFERROR(AVERAGEIFS(EDF[Total EDF], EDF[Nom], BD_evo[[#This Row],[Nom]], EDF[Semaine], BD_evo[[#This Row],[Semaine]]), "")</f>
        <v>16</v>
      </c>
      <c r="G81" s="92">
        <f>IFERROR(AVERAGEIFS(EDF[Humeur], EDF[Nom], BD_evo[[#This Row],[Nom]], EDF[Semaine], BD_evo[[#This Row],[Semaine]]), "")</f>
        <v>2</v>
      </c>
      <c r="H81" s="92">
        <f>IFERROR(AVERAGEIFS(EDF[Stress], EDF[Nom], BD_evo[[#This Row],[Nom]], EDF[Semaine], BD_evo[[#This Row],[Semaine]]), "")</f>
        <v>2</v>
      </c>
      <c r="I81" s="92">
        <f>IFERROR(AVERAGEIFS(EDF[Sommeil], EDF[Nom], BD_evo[[#This Row],[Nom]], EDF[Semaine], BD_evo[[#This Row],[Semaine]]), "")</f>
        <v>4</v>
      </c>
      <c r="J81" s="92">
        <f>IFERROR(AVERAGEIFS(EDF[Etat Physique], EDF[Nom], BD_evo[[#This Row],[Nom]], EDF[Semaine], BD_evo[[#This Row],[Semaine]]), "")</f>
        <v>2.5</v>
      </c>
      <c r="K81" s="92">
        <f>IFERROR(AVERAGEIFS(EDF[Hydratation], EDF[Nom], BD_evo[[#This Row],[Nom]], EDF[Semaine], BD_evo[[#This Row],[Semaine]]), "")</f>
        <v>1.5</v>
      </c>
      <c r="L81" s="92">
        <f>IFERROR(AVERAGEIFS(EDF[Nutrition], EDF[Nom], BD_evo[[#This Row],[Nom]], EDF[Semaine], BD_evo[[#This Row],[Semaine]]), "")</f>
        <v>4</v>
      </c>
      <c r="M81" s="92" t="str">
        <f>IFERROR(AVERAGEIFS(RPE[Investissement du jour], RPE[Nom], BD_evo[[#This Row],[Nom]], RPE[Semaine], BD_evo[[#This Row],[Semaine]]), "")</f>
        <v/>
      </c>
    </row>
    <row r="82" spans="1:13" x14ac:dyDescent="0.2">
      <c r="A82" s="88" t="s">
        <v>192</v>
      </c>
      <c r="B82" t="str">
        <f>INDEX(Statut[Profil], MATCH(BD_evo[[#This Row],[Nom]], Statut[Nom], 0))</f>
        <v>Trois Quarts</v>
      </c>
      <c r="C82">
        <v>2023</v>
      </c>
      <c r="D82">
        <f t="shared" si="1"/>
        <v>30</v>
      </c>
      <c r="E82" s="90"/>
      <c r="F82" s="92" t="str">
        <f>IFERROR(AVERAGEIFS(EDF[Total EDF], EDF[Nom], BD_evo[[#This Row],[Nom]], EDF[Semaine], BD_evo[[#This Row],[Semaine]]), "")</f>
        <v/>
      </c>
      <c r="G82" s="92" t="str">
        <f>IFERROR(AVERAGEIFS(EDF[Humeur], EDF[Nom], BD_evo[[#This Row],[Nom]], EDF[Semaine], BD_evo[[#This Row],[Semaine]]), "")</f>
        <v/>
      </c>
      <c r="H82" s="92" t="str">
        <f>IFERROR(AVERAGEIFS(EDF[Stress], EDF[Nom], BD_evo[[#This Row],[Nom]], EDF[Semaine], BD_evo[[#This Row],[Semaine]]), "")</f>
        <v/>
      </c>
      <c r="I82" s="92" t="str">
        <f>IFERROR(AVERAGEIFS(EDF[Sommeil], EDF[Nom], BD_evo[[#This Row],[Nom]], EDF[Semaine], BD_evo[[#This Row],[Semaine]]), "")</f>
        <v/>
      </c>
      <c r="J82" s="92" t="str">
        <f>IFERROR(AVERAGEIFS(EDF[Etat Physique], EDF[Nom], BD_evo[[#This Row],[Nom]], EDF[Semaine], BD_evo[[#This Row],[Semaine]]), "")</f>
        <v/>
      </c>
      <c r="K82" s="92" t="str">
        <f>IFERROR(AVERAGEIFS(EDF[Hydratation], EDF[Nom], BD_evo[[#This Row],[Nom]], EDF[Semaine], BD_evo[[#This Row],[Semaine]]), "")</f>
        <v/>
      </c>
      <c r="L82" s="92" t="str">
        <f>IFERROR(AVERAGEIFS(EDF[Nutrition], EDF[Nom], BD_evo[[#This Row],[Nom]], EDF[Semaine], BD_evo[[#This Row],[Semaine]]), "")</f>
        <v/>
      </c>
      <c r="M82" s="92" t="str">
        <f>IFERROR(AVERAGEIFS(RPE[Investissement du jour], RPE[Nom], BD_evo[[#This Row],[Nom]], RPE[Semaine], BD_evo[[#This Row],[Semaine]]), "")</f>
        <v/>
      </c>
    </row>
    <row r="83" spans="1:13" x14ac:dyDescent="0.2">
      <c r="A83" s="88" t="s">
        <v>496</v>
      </c>
      <c r="B83" t="str">
        <f>INDEX(Statut[Profil], MATCH(BD_evo[[#This Row],[Nom]], Statut[Nom], 0))</f>
        <v>Trois Quarts</v>
      </c>
      <c r="C83">
        <v>2023</v>
      </c>
      <c r="D83">
        <f t="shared" si="1"/>
        <v>30</v>
      </c>
      <c r="E83" s="90"/>
      <c r="F83" s="92" t="str">
        <f>IFERROR(AVERAGEIFS(EDF[Total EDF], EDF[Nom], BD_evo[[#This Row],[Nom]], EDF[Semaine], BD_evo[[#This Row],[Semaine]]), "")</f>
        <v/>
      </c>
      <c r="G83" s="92" t="str">
        <f>IFERROR(AVERAGEIFS(EDF[Humeur], EDF[Nom], BD_evo[[#This Row],[Nom]], EDF[Semaine], BD_evo[[#This Row],[Semaine]]), "")</f>
        <v/>
      </c>
      <c r="H83" s="92" t="str">
        <f>IFERROR(AVERAGEIFS(EDF[Stress], EDF[Nom], BD_evo[[#This Row],[Nom]], EDF[Semaine], BD_evo[[#This Row],[Semaine]]), "")</f>
        <v/>
      </c>
      <c r="I83" s="92" t="str">
        <f>IFERROR(AVERAGEIFS(EDF[Sommeil], EDF[Nom], BD_evo[[#This Row],[Nom]], EDF[Semaine], BD_evo[[#This Row],[Semaine]]), "")</f>
        <v/>
      </c>
      <c r="J83" s="92" t="str">
        <f>IFERROR(AVERAGEIFS(EDF[Etat Physique], EDF[Nom], BD_evo[[#This Row],[Nom]], EDF[Semaine], BD_evo[[#This Row],[Semaine]]), "")</f>
        <v/>
      </c>
      <c r="K83" s="92" t="str">
        <f>IFERROR(AVERAGEIFS(EDF[Hydratation], EDF[Nom], BD_evo[[#This Row],[Nom]], EDF[Semaine], BD_evo[[#This Row],[Semaine]]), "")</f>
        <v/>
      </c>
      <c r="L83" s="92" t="str">
        <f>IFERROR(AVERAGEIFS(EDF[Nutrition], EDF[Nom], BD_evo[[#This Row],[Nom]], EDF[Semaine], BD_evo[[#This Row],[Semaine]]), "")</f>
        <v/>
      </c>
      <c r="M83" s="92" t="str">
        <f>IFERROR(AVERAGEIFS(RPE[Investissement du jour], RPE[Nom], BD_evo[[#This Row],[Nom]], RPE[Semaine], BD_evo[[#This Row],[Semaine]]), "")</f>
        <v/>
      </c>
    </row>
    <row r="84" spans="1:13" x14ac:dyDescent="0.2">
      <c r="A84" s="88" t="s">
        <v>211</v>
      </c>
      <c r="B84" t="str">
        <f>INDEX(Statut[Profil], MATCH(BD_evo[[#This Row],[Nom]], Statut[Nom], 0))</f>
        <v>Trois Quarts</v>
      </c>
      <c r="C84">
        <v>2023</v>
      </c>
      <c r="D84">
        <f t="shared" si="1"/>
        <v>30</v>
      </c>
      <c r="E84" s="90"/>
      <c r="F84" s="92" t="str">
        <f>IFERROR(AVERAGEIFS(EDF[Total EDF], EDF[Nom], BD_evo[[#This Row],[Nom]], EDF[Semaine], BD_evo[[#This Row],[Semaine]]), "")</f>
        <v/>
      </c>
      <c r="G84" s="92" t="str">
        <f>IFERROR(AVERAGEIFS(EDF[Humeur], EDF[Nom], BD_evo[[#This Row],[Nom]], EDF[Semaine], BD_evo[[#This Row],[Semaine]]), "")</f>
        <v/>
      </c>
      <c r="H84" s="92" t="str">
        <f>IFERROR(AVERAGEIFS(EDF[Stress], EDF[Nom], BD_evo[[#This Row],[Nom]], EDF[Semaine], BD_evo[[#This Row],[Semaine]]), "")</f>
        <v/>
      </c>
      <c r="I84" s="92" t="str">
        <f>IFERROR(AVERAGEIFS(EDF[Sommeil], EDF[Nom], BD_evo[[#This Row],[Nom]], EDF[Semaine], BD_evo[[#This Row],[Semaine]]), "")</f>
        <v/>
      </c>
      <c r="J84" s="92" t="str">
        <f>IFERROR(AVERAGEIFS(EDF[Etat Physique], EDF[Nom], BD_evo[[#This Row],[Nom]], EDF[Semaine], BD_evo[[#This Row],[Semaine]]), "")</f>
        <v/>
      </c>
      <c r="K84" s="92" t="str">
        <f>IFERROR(AVERAGEIFS(EDF[Hydratation], EDF[Nom], BD_evo[[#This Row],[Nom]], EDF[Semaine], BD_evo[[#This Row],[Semaine]]), "")</f>
        <v/>
      </c>
      <c r="L84" s="92" t="str">
        <f>IFERROR(AVERAGEIFS(EDF[Nutrition], EDF[Nom], BD_evo[[#This Row],[Nom]], EDF[Semaine], BD_evo[[#This Row],[Semaine]]), "")</f>
        <v/>
      </c>
      <c r="M84" s="92" t="str">
        <f>IFERROR(AVERAGEIFS(RPE[Investissement du jour], RPE[Nom], BD_evo[[#This Row],[Nom]], RPE[Semaine], BD_evo[[#This Row],[Semaine]]), "")</f>
        <v/>
      </c>
    </row>
    <row r="85" spans="1:13" x14ac:dyDescent="0.2">
      <c r="A85" s="88" t="s">
        <v>188</v>
      </c>
      <c r="B85" t="str">
        <f>INDEX(Statut[Profil], MATCH(BD_evo[[#This Row],[Nom]], Statut[Nom], 0))</f>
        <v>Avant</v>
      </c>
      <c r="C85">
        <v>2023</v>
      </c>
      <c r="D85">
        <f t="shared" si="1"/>
        <v>30</v>
      </c>
      <c r="E85" s="90"/>
      <c r="F85" s="92" t="str">
        <f>IFERROR(AVERAGEIFS(EDF[Total EDF], EDF[Nom], BD_evo[[#This Row],[Nom]], EDF[Semaine], BD_evo[[#This Row],[Semaine]]), "")</f>
        <v/>
      </c>
      <c r="G85" s="92" t="str">
        <f>IFERROR(AVERAGEIFS(EDF[Humeur], EDF[Nom], BD_evo[[#This Row],[Nom]], EDF[Semaine], BD_evo[[#This Row],[Semaine]]), "")</f>
        <v/>
      </c>
      <c r="H85" s="92" t="str">
        <f>IFERROR(AVERAGEIFS(EDF[Stress], EDF[Nom], BD_evo[[#This Row],[Nom]], EDF[Semaine], BD_evo[[#This Row],[Semaine]]), "")</f>
        <v/>
      </c>
      <c r="I85" s="92" t="str">
        <f>IFERROR(AVERAGEIFS(EDF[Sommeil], EDF[Nom], BD_evo[[#This Row],[Nom]], EDF[Semaine], BD_evo[[#This Row],[Semaine]]), "")</f>
        <v/>
      </c>
      <c r="J85" s="92" t="str">
        <f>IFERROR(AVERAGEIFS(EDF[Etat Physique], EDF[Nom], BD_evo[[#This Row],[Nom]], EDF[Semaine], BD_evo[[#This Row],[Semaine]]), "")</f>
        <v/>
      </c>
      <c r="K85" s="92" t="str">
        <f>IFERROR(AVERAGEIFS(EDF[Hydratation], EDF[Nom], BD_evo[[#This Row],[Nom]], EDF[Semaine], BD_evo[[#This Row],[Semaine]]), "")</f>
        <v/>
      </c>
      <c r="L85" s="92" t="str">
        <f>IFERROR(AVERAGEIFS(EDF[Nutrition], EDF[Nom], BD_evo[[#This Row],[Nom]], EDF[Semaine], BD_evo[[#This Row],[Semaine]]), "")</f>
        <v/>
      </c>
      <c r="M85" s="92" t="str">
        <f>IFERROR(AVERAGEIFS(RPE[Investissement du jour], RPE[Nom], BD_evo[[#This Row],[Nom]], RPE[Semaine], BD_evo[[#This Row],[Semaine]]), "")</f>
        <v/>
      </c>
    </row>
    <row r="86" spans="1:13" x14ac:dyDescent="0.2">
      <c r="A86" s="88" t="s">
        <v>200</v>
      </c>
      <c r="B86" t="str">
        <f>INDEX(Statut[Profil], MATCH(BD_evo[[#This Row],[Nom]], Statut[Nom], 0))</f>
        <v>Avant</v>
      </c>
      <c r="C86">
        <v>2023</v>
      </c>
      <c r="D86">
        <f t="shared" si="1"/>
        <v>30</v>
      </c>
      <c r="E86" s="90"/>
      <c r="F86" s="92" t="str">
        <f>IFERROR(AVERAGEIFS(EDF[Total EDF], EDF[Nom], BD_evo[[#This Row],[Nom]], EDF[Semaine], BD_evo[[#This Row],[Semaine]]), "")</f>
        <v/>
      </c>
      <c r="G86" s="92" t="str">
        <f>IFERROR(AVERAGEIFS(EDF[Humeur], EDF[Nom], BD_evo[[#This Row],[Nom]], EDF[Semaine], BD_evo[[#This Row],[Semaine]]), "")</f>
        <v/>
      </c>
      <c r="H86" s="92" t="str">
        <f>IFERROR(AVERAGEIFS(EDF[Stress], EDF[Nom], BD_evo[[#This Row],[Nom]], EDF[Semaine], BD_evo[[#This Row],[Semaine]]), "")</f>
        <v/>
      </c>
      <c r="I86" s="92" t="str">
        <f>IFERROR(AVERAGEIFS(EDF[Sommeil], EDF[Nom], BD_evo[[#This Row],[Nom]], EDF[Semaine], BD_evo[[#This Row],[Semaine]]), "")</f>
        <v/>
      </c>
      <c r="J86" s="92" t="str">
        <f>IFERROR(AVERAGEIFS(EDF[Etat Physique], EDF[Nom], BD_evo[[#This Row],[Nom]], EDF[Semaine], BD_evo[[#This Row],[Semaine]]), "")</f>
        <v/>
      </c>
      <c r="K86" s="92" t="str">
        <f>IFERROR(AVERAGEIFS(EDF[Hydratation], EDF[Nom], BD_evo[[#This Row],[Nom]], EDF[Semaine], BD_evo[[#This Row],[Semaine]]), "")</f>
        <v/>
      </c>
      <c r="L86" s="92" t="str">
        <f>IFERROR(AVERAGEIFS(EDF[Nutrition], EDF[Nom], BD_evo[[#This Row],[Nom]], EDF[Semaine], BD_evo[[#This Row],[Semaine]]), "")</f>
        <v/>
      </c>
      <c r="M86" s="92" t="str">
        <f>IFERROR(AVERAGEIFS(RPE[Investissement du jour], RPE[Nom], BD_evo[[#This Row],[Nom]], RPE[Semaine], BD_evo[[#This Row],[Semaine]]), "")</f>
        <v/>
      </c>
    </row>
    <row r="87" spans="1:13" x14ac:dyDescent="0.2">
      <c r="A87" s="88" t="s">
        <v>244</v>
      </c>
      <c r="B87" t="str">
        <f>INDEX(Statut[Profil], MATCH(BD_evo[[#This Row],[Nom]], Statut[Nom], 0))</f>
        <v>Avant</v>
      </c>
      <c r="C87">
        <v>2023</v>
      </c>
      <c r="D87">
        <f t="shared" si="1"/>
        <v>30</v>
      </c>
      <c r="E87" s="90"/>
      <c r="F87" s="92" t="str">
        <f>IFERROR(AVERAGEIFS(EDF[Total EDF], EDF[Nom], BD_evo[[#This Row],[Nom]], EDF[Semaine], BD_evo[[#This Row],[Semaine]]), "")</f>
        <v/>
      </c>
      <c r="G87" s="92" t="str">
        <f>IFERROR(AVERAGEIFS(EDF[Humeur], EDF[Nom], BD_evo[[#This Row],[Nom]], EDF[Semaine], BD_evo[[#This Row],[Semaine]]), "")</f>
        <v/>
      </c>
      <c r="H87" s="92" t="str">
        <f>IFERROR(AVERAGEIFS(EDF[Stress], EDF[Nom], BD_evo[[#This Row],[Nom]], EDF[Semaine], BD_evo[[#This Row],[Semaine]]), "")</f>
        <v/>
      </c>
      <c r="I87" s="92" t="str">
        <f>IFERROR(AVERAGEIFS(EDF[Sommeil], EDF[Nom], BD_evo[[#This Row],[Nom]], EDF[Semaine], BD_evo[[#This Row],[Semaine]]), "")</f>
        <v/>
      </c>
      <c r="J87" s="92" t="str">
        <f>IFERROR(AVERAGEIFS(EDF[Etat Physique], EDF[Nom], BD_evo[[#This Row],[Nom]], EDF[Semaine], BD_evo[[#This Row],[Semaine]]), "")</f>
        <v/>
      </c>
      <c r="K87" s="92" t="str">
        <f>IFERROR(AVERAGEIFS(EDF[Hydratation], EDF[Nom], BD_evo[[#This Row],[Nom]], EDF[Semaine], BD_evo[[#This Row],[Semaine]]), "")</f>
        <v/>
      </c>
      <c r="L87" s="92" t="str">
        <f>IFERROR(AVERAGEIFS(EDF[Nutrition], EDF[Nom], BD_evo[[#This Row],[Nom]], EDF[Semaine], BD_evo[[#This Row],[Semaine]]), "")</f>
        <v/>
      </c>
      <c r="M87" s="92" t="str">
        <f>IFERROR(AVERAGEIFS(RPE[Investissement du jour], RPE[Nom], BD_evo[[#This Row],[Nom]], RPE[Semaine], BD_evo[[#This Row],[Semaine]]), "")</f>
        <v/>
      </c>
    </row>
    <row r="88" spans="1:13" x14ac:dyDescent="0.2">
      <c r="A88" s="89" t="s">
        <v>78</v>
      </c>
      <c r="B88" t="str">
        <f>INDEX(Statut[Profil], MATCH(BD_evo[[#This Row],[Nom]], Statut[Nom], 0))</f>
        <v>Avant</v>
      </c>
      <c r="C88">
        <v>2023</v>
      </c>
      <c r="D88">
        <f t="shared" si="1"/>
        <v>30</v>
      </c>
      <c r="E88" s="90"/>
      <c r="F88" s="92">
        <f>IFERROR(AVERAGEIFS(EDF[Total EDF], EDF[Nom], BD_evo[[#This Row],[Nom]], EDF[Semaine], BD_evo[[#This Row],[Semaine]]), "")</f>
        <v>16.75</v>
      </c>
      <c r="G88" s="92">
        <f>IFERROR(AVERAGEIFS(EDF[Humeur], EDF[Nom], BD_evo[[#This Row],[Nom]], EDF[Semaine], BD_evo[[#This Row],[Semaine]]), "")</f>
        <v>2</v>
      </c>
      <c r="H88" s="92">
        <f>IFERROR(AVERAGEIFS(EDF[Stress], EDF[Nom], BD_evo[[#This Row],[Nom]], EDF[Semaine], BD_evo[[#This Row],[Semaine]]), "")</f>
        <v>2</v>
      </c>
      <c r="I88" s="92">
        <f>IFERROR(AVERAGEIFS(EDF[Sommeil], EDF[Nom], BD_evo[[#This Row],[Nom]], EDF[Semaine], BD_evo[[#This Row],[Semaine]]), "")</f>
        <v>2.5</v>
      </c>
      <c r="J88" s="92">
        <f>IFERROR(AVERAGEIFS(EDF[Etat Physique], EDF[Nom], BD_evo[[#This Row],[Nom]], EDF[Semaine], BD_evo[[#This Row],[Semaine]]), "")</f>
        <v>2.25</v>
      </c>
      <c r="K88" s="92">
        <f>IFERROR(AVERAGEIFS(EDF[Hydratation], EDF[Nom], BD_evo[[#This Row],[Nom]], EDF[Semaine], BD_evo[[#This Row],[Semaine]]), "")</f>
        <v>4</v>
      </c>
      <c r="L88" s="92">
        <f>IFERROR(AVERAGEIFS(EDF[Nutrition], EDF[Nom], BD_evo[[#This Row],[Nom]], EDF[Semaine], BD_evo[[#This Row],[Semaine]]), "")</f>
        <v>4</v>
      </c>
      <c r="M88" s="92" t="str">
        <f>IFERROR(AVERAGEIFS(RPE[Investissement du jour], RPE[Nom], BD_evo[[#This Row],[Nom]], RPE[Semaine], BD_evo[[#This Row],[Semaine]]), "")</f>
        <v/>
      </c>
    </row>
    <row r="89" spans="1:13" x14ac:dyDescent="0.2">
      <c r="A89" s="88" t="s">
        <v>87</v>
      </c>
      <c r="B89" t="str">
        <f>INDEX(Statut[Profil], MATCH(BD_evo[[#This Row],[Nom]], Statut[Nom], 0))</f>
        <v>Trois Quarts</v>
      </c>
      <c r="C89">
        <v>2023</v>
      </c>
      <c r="D89">
        <f t="shared" si="1"/>
        <v>30</v>
      </c>
      <c r="E89" s="90"/>
      <c r="F89" s="92">
        <f>IFERROR(AVERAGEIFS(EDF[Total EDF], EDF[Nom], BD_evo[[#This Row],[Nom]], EDF[Semaine], BD_evo[[#This Row],[Semaine]]), "")</f>
        <v>22</v>
      </c>
      <c r="G89" s="92">
        <f>IFERROR(AVERAGEIFS(EDF[Humeur], EDF[Nom], BD_evo[[#This Row],[Nom]], EDF[Semaine], BD_evo[[#This Row],[Semaine]]), "")</f>
        <v>3</v>
      </c>
      <c r="H89" s="92">
        <f>IFERROR(AVERAGEIFS(EDF[Stress], EDF[Nom], BD_evo[[#This Row],[Nom]], EDF[Semaine], BD_evo[[#This Row],[Semaine]]), "")</f>
        <v>3</v>
      </c>
      <c r="I89" s="92">
        <f>IFERROR(AVERAGEIFS(EDF[Sommeil], EDF[Nom], BD_evo[[#This Row],[Nom]], EDF[Semaine], BD_evo[[#This Row],[Semaine]]), "")</f>
        <v>4</v>
      </c>
      <c r="J89" s="92">
        <f>IFERROR(AVERAGEIFS(EDF[Etat Physique], EDF[Nom], BD_evo[[#This Row],[Nom]], EDF[Semaine], BD_evo[[#This Row],[Semaine]]), "")</f>
        <v>2</v>
      </c>
      <c r="K89" s="92">
        <f>IFERROR(AVERAGEIFS(EDF[Hydratation], EDF[Nom], BD_evo[[#This Row],[Nom]], EDF[Semaine], BD_evo[[#This Row],[Semaine]]), "")</f>
        <v>5</v>
      </c>
      <c r="L89" s="92">
        <f>IFERROR(AVERAGEIFS(EDF[Nutrition], EDF[Nom], BD_evo[[#This Row],[Nom]], EDF[Semaine], BD_evo[[#This Row],[Semaine]]), "")</f>
        <v>5</v>
      </c>
      <c r="M89" s="92" t="str">
        <f>IFERROR(AVERAGEIFS(RPE[Investissement du jour], RPE[Nom], BD_evo[[#This Row],[Nom]], RPE[Semaine], BD_evo[[#This Row],[Semaine]]), "")</f>
        <v/>
      </c>
    </row>
    <row r="90" spans="1:13" x14ac:dyDescent="0.2">
      <c r="A90" s="88" t="s">
        <v>212</v>
      </c>
      <c r="B90" t="str">
        <f>INDEX(Statut[Profil], MATCH(BD_evo[[#This Row],[Nom]], Statut[Nom], 0))</f>
        <v>Avant</v>
      </c>
      <c r="C90">
        <v>2023</v>
      </c>
      <c r="D90">
        <f t="shared" si="1"/>
        <v>30</v>
      </c>
      <c r="E90" s="90"/>
      <c r="F90" s="92" t="str">
        <f>IFERROR(AVERAGEIFS(EDF[Total EDF], EDF[Nom], BD_evo[[#This Row],[Nom]], EDF[Semaine], BD_evo[[#This Row],[Semaine]]), "")</f>
        <v/>
      </c>
      <c r="G90" s="92" t="str">
        <f>IFERROR(AVERAGEIFS(EDF[Humeur], EDF[Nom], BD_evo[[#This Row],[Nom]], EDF[Semaine], BD_evo[[#This Row],[Semaine]]), "")</f>
        <v/>
      </c>
      <c r="H90" s="92" t="str">
        <f>IFERROR(AVERAGEIFS(EDF[Stress], EDF[Nom], BD_evo[[#This Row],[Nom]], EDF[Semaine], BD_evo[[#This Row],[Semaine]]), "")</f>
        <v/>
      </c>
      <c r="I90" s="92" t="str">
        <f>IFERROR(AVERAGEIFS(EDF[Sommeil], EDF[Nom], BD_evo[[#This Row],[Nom]], EDF[Semaine], BD_evo[[#This Row],[Semaine]]), "")</f>
        <v/>
      </c>
      <c r="J90" s="92" t="str">
        <f>IFERROR(AVERAGEIFS(EDF[Etat Physique], EDF[Nom], BD_evo[[#This Row],[Nom]], EDF[Semaine], BD_evo[[#This Row],[Semaine]]), "")</f>
        <v/>
      </c>
      <c r="K90" s="92" t="str">
        <f>IFERROR(AVERAGEIFS(EDF[Hydratation], EDF[Nom], BD_evo[[#This Row],[Nom]], EDF[Semaine], BD_evo[[#This Row],[Semaine]]), "")</f>
        <v/>
      </c>
      <c r="L90" s="92" t="str">
        <f>IFERROR(AVERAGEIFS(EDF[Nutrition], EDF[Nom], BD_evo[[#This Row],[Nom]], EDF[Semaine], BD_evo[[#This Row],[Semaine]]), "")</f>
        <v/>
      </c>
      <c r="M90" s="92" t="str">
        <f>IFERROR(AVERAGEIFS(RPE[Investissement du jour], RPE[Nom], BD_evo[[#This Row],[Nom]], RPE[Semaine], BD_evo[[#This Row],[Semaine]]), "")</f>
        <v/>
      </c>
    </row>
    <row r="91" spans="1:13" x14ac:dyDescent="0.2">
      <c r="A91" s="88" t="s">
        <v>243</v>
      </c>
      <c r="B91" t="str">
        <f>INDEX(Statut[Profil], MATCH(BD_evo[[#This Row],[Nom]], Statut[Nom], 0))</f>
        <v>Trois Quarts</v>
      </c>
      <c r="C91">
        <v>2023</v>
      </c>
      <c r="D91">
        <f t="shared" si="1"/>
        <v>30</v>
      </c>
      <c r="E91" s="90"/>
      <c r="F91" s="92" t="str">
        <f>IFERROR(AVERAGEIFS(EDF[Total EDF], EDF[Nom], BD_evo[[#This Row],[Nom]], EDF[Semaine], BD_evo[[#This Row],[Semaine]]), "")</f>
        <v/>
      </c>
      <c r="G91" s="92" t="str">
        <f>IFERROR(AVERAGEIFS(EDF[Humeur], EDF[Nom], BD_evo[[#This Row],[Nom]], EDF[Semaine], BD_evo[[#This Row],[Semaine]]), "")</f>
        <v/>
      </c>
      <c r="H91" s="92" t="str">
        <f>IFERROR(AVERAGEIFS(EDF[Stress], EDF[Nom], BD_evo[[#This Row],[Nom]], EDF[Semaine], BD_evo[[#This Row],[Semaine]]), "")</f>
        <v/>
      </c>
      <c r="I91" s="92" t="str">
        <f>IFERROR(AVERAGEIFS(EDF[Sommeil], EDF[Nom], BD_evo[[#This Row],[Nom]], EDF[Semaine], BD_evo[[#This Row],[Semaine]]), "")</f>
        <v/>
      </c>
      <c r="J91" s="92" t="str">
        <f>IFERROR(AVERAGEIFS(EDF[Etat Physique], EDF[Nom], BD_evo[[#This Row],[Nom]], EDF[Semaine], BD_evo[[#This Row],[Semaine]]), "")</f>
        <v/>
      </c>
      <c r="K91" s="92" t="str">
        <f>IFERROR(AVERAGEIFS(EDF[Hydratation], EDF[Nom], BD_evo[[#This Row],[Nom]], EDF[Semaine], BD_evo[[#This Row],[Semaine]]), "")</f>
        <v/>
      </c>
      <c r="L91" s="92" t="str">
        <f>IFERROR(AVERAGEIFS(EDF[Nutrition], EDF[Nom], BD_evo[[#This Row],[Nom]], EDF[Semaine], BD_evo[[#This Row],[Semaine]]), "")</f>
        <v/>
      </c>
      <c r="M91" s="92" t="str">
        <f>IFERROR(AVERAGEIFS(RPE[Investissement du jour], RPE[Nom], BD_evo[[#This Row],[Nom]], RPE[Semaine], BD_evo[[#This Row],[Semaine]]), "")</f>
        <v/>
      </c>
    </row>
    <row r="92" spans="1:13" x14ac:dyDescent="0.2">
      <c r="A92" s="88" t="s">
        <v>81</v>
      </c>
      <c r="B92" t="str">
        <f>INDEX(Statut[Profil], MATCH(BD_evo[[#This Row],[Nom]], Statut[Nom], 0))</f>
        <v>Trois Quarts</v>
      </c>
      <c r="C92">
        <v>2023</v>
      </c>
      <c r="D92">
        <f t="shared" si="1"/>
        <v>30</v>
      </c>
      <c r="E92" s="90"/>
      <c r="F92" s="92">
        <f>IFERROR(AVERAGEIFS(EDF[Total EDF], EDF[Nom], BD_evo[[#This Row],[Nom]], EDF[Semaine], BD_evo[[#This Row],[Semaine]]), "")</f>
        <v>21</v>
      </c>
      <c r="G92" s="92">
        <f>IFERROR(AVERAGEIFS(EDF[Humeur], EDF[Nom], BD_evo[[#This Row],[Nom]], EDF[Semaine], BD_evo[[#This Row],[Semaine]]), "")</f>
        <v>2.8</v>
      </c>
      <c r="H92" s="92">
        <f>IFERROR(AVERAGEIFS(EDF[Stress], EDF[Nom], BD_evo[[#This Row],[Nom]], EDF[Semaine], BD_evo[[#This Row],[Semaine]]), "")</f>
        <v>4</v>
      </c>
      <c r="I92" s="92">
        <f>IFERROR(AVERAGEIFS(EDF[Sommeil], EDF[Nom], BD_evo[[#This Row],[Nom]], EDF[Semaine], BD_evo[[#This Row],[Semaine]]), "")</f>
        <v>3.8</v>
      </c>
      <c r="J92" s="92">
        <f>IFERROR(AVERAGEIFS(EDF[Etat Physique], EDF[Nom], BD_evo[[#This Row],[Nom]], EDF[Semaine], BD_evo[[#This Row],[Semaine]]), "")</f>
        <v>2.6</v>
      </c>
      <c r="K92" s="92">
        <f>IFERROR(AVERAGEIFS(EDF[Hydratation], EDF[Nom], BD_evo[[#This Row],[Nom]], EDF[Semaine], BD_evo[[#This Row],[Semaine]]), "")</f>
        <v>4</v>
      </c>
      <c r="L92" s="92">
        <f>IFERROR(AVERAGEIFS(EDF[Nutrition], EDF[Nom], BD_evo[[#This Row],[Nom]], EDF[Semaine], BD_evo[[#This Row],[Semaine]]), "")</f>
        <v>3.8</v>
      </c>
      <c r="M92" s="92" t="str">
        <f>IFERROR(AVERAGEIFS(RPE[Investissement du jour], RPE[Nom], BD_evo[[#This Row],[Nom]], RPE[Semaine], BD_evo[[#This Row],[Semaine]]), "")</f>
        <v/>
      </c>
    </row>
    <row r="93" spans="1:13" x14ac:dyDescent="0.2">
      <c r="A93" s="88" t="s">
        <v>109</v>
      </c>
      <c r="B93" t="str">
        <f>INDEX(Statut[Profil], MATCH(BD_evo[[#This Row],[Nom]], Statut[Nom], 0))</f>
        <v>Avant</v>
      </c>
      <c r="C93">
        <v>2023</v>
      </c>
      <c r="D93">
        <f t="shared" si="1"/>
        <v>30</v>
      </c>
      <c r="E93" s="90"/>
      <c r="F93" s="92">
        <f>IFERROR(AVERAGEIFS(EDF[Total EDF], EDF[Nom], BD_evo[[#This Row],[Nom]], EDF[Semaine], BD_evo[[#This Row],[Semaine]]), "")</f>
        <v>24.5</v>
      </c>
      <c r="G93" s="92">
        <f>IFERROR(AVERAGEIFS(EDF[Humeur], EDF[Nom], BD_evo[[#This Row],[Nom]], EDF[Semaine], BD_evo[[#This Row],[Semaine]]), "")</f>
        <v>3</v>
      </c>
      <c r="H93" s="92">
        <f>IFERROR(AVERAGEIFS(EDF[Stress], EDF[Nom], BD_evo[[#This Row],[Nom]], EDF[Semaine], BD_evo[[#This Row],[Semaine]]), "")</f>
        <v>4.5</v>
      </c>
      <c r="I93" s="92">
        <f>IFERROR(AVERAGEIFS(EDF[Sommeil], EDF[Nom], BD_evo[[#This Row],[Nom]], EDF[Semaine], BD_evo[[#This Row],[Semaine]]), "")</f>
        <v>4.5</v>
      </c>
      <c r="J93" s="92">
        <f>IFERROR(AVERAGEIFS(EDF[Etat Physique], EDF[Nom], BD_evo[[#This Row],[Nom]], EDF[Semaine], BD_evo[[#This Row],[Semaine]]), "")</f>
        <v>3.5</v>
      </c>
      <c r="K93" s="92">
        <f>IFERROR(AVERAGEIFS(EDF[Hydratation], EDF[Nom], BD_evo[[#This Row],[Nom]], EDF[Semaine], BD_evo[[#This Row],[Semaine]]), "")</f>
        <v>4</v>
      </c>
      <c r="L93" s="92">
        <f>IFERROR(AVERAGEIFS(EDF[Nutrition], EDF[Nom], BD_evo[[#This Row],[Nom]], EDF[Semaine], BD_evo[[#This Row],[Semaine]]), "")</f>
        <v>5</v>
      </c>
      <c r="M93" s="92" t="str">
        <f>IFERROR(AVERAGEIFS(RPE[Investissement du jour], RPE[Nom], BD_evo[[#This Row],[Nom]], RPE[Semaine], BD_evo[[#This Row],[Semaine]]), "")</f>
        <v/>
      </c>
    </row>
    <row r="94" spans="1:13" x14ac:dyDescent="0.2">
      <c r="A94" s="88" t="s">
        <v>313</v>
      </c>
      <c r="B94" t="str">
        <f>INDEX(Statut[Profil], MATCH(BD_evo[[#This Row],[Nom]], Statut[Nom], 0))</f>
        <v>Trois Quarts</v>
      </c>
      <c r="C94">
        <v>2023</v>
      </c>
      <c r="D94">
        <f t="shared" si="1"/>
        <v>30</v>
      </c>
      <c r="E94" s="90"/>
      <c r="F94" s="92" t="str">
        <f>IFERROR(AVERAGEIFS(EDF[Total EDF], EDF[Nom], BD_evo[[#This Row],[Nom]], EDF[Semaine], BD_evo[[#This Row],[Semaine]]), "")</f>
        <v/>
      </c>
      <c r="G94" s="92" t="str">
        <f>IFERROR(AVERAGEIFS(EDF[Humeur], EDF[Nom], BD_evo[[#This Row],[Nom]], EDF[Semaine], BD_evo[[#This Row],[Semaine]]), "")</f>
        <v/>
      </c>
      <c r="H94" s="92" t="str">
        <f>IFERROR(AVERAGEIFS(EDF[Stress], EDF[Nom], BD_evo[[#This Row],[Nom]], EDF[Semaine], BD_evo[[#This Row],[Semaine]]), "")</f>
        <v/>
      </c>
      <c r="I94" s="92" t="str">
        <f>IFERROR(AVERAGEIFS(EDF[Sommeil], EDF[Nom], BD_evo[[#This Row],[Nom]], EDF[Semaine], BD_evo[[#This Row],[Semaine]]), "")</f>
        <v/>
      </c>
      <c r="J94" s="92" t="str">
        <f>IFERROR(AVERAGEIFS(EDF[Etat Physique], EDF[Nom], BD_evo[[#This Row],[Nom]], EDF[Semaine], BD_evo[[#This Row],[Semaine]]), "")</f>
        <v/>
      </c>
      <c r="K94" s="92" t="str">
        <f>IFERROR(AVERAGEIFS(EDF[Hydratation], EDF[Nom], BD_evo[[#This Row],[Nom]], EDF[Semaine], BD_evo[[#This Row],[Semaine]]), "")</f>
        <v/>
      </c>
      <c r="L94" s="92" t="str">
        <f>IFERROR(AVERAGEIFS(EDF[Nutrition], EDF[Nom], BD_evo[[#This Row],[Nom]], EDF[Semaine], BD_evo[[#This Row],[Semaine]]), "")</f>
        <v/>
      </c>
      <c r="M94" s="92" t="str">
        <f>IFERROR(AVERAGEIFS(RPE[Investissement du jour], RPE[Nom], BD_evo[[#This Row],[Nom]], RPE[Semaine], BD_evo[[#This Row],[Semaine]]), "")</f>
        <v/>
      </c>
    </row>
    <row r="95" spans="1:13" x14ac:dyDescent="0.2">
      <c r="A95" s="88" t="s">
        <v>88</v>
      </c>
      <c r="B95" t="str">
        <f>INDEX(Statut[Profil], MATCH(BD_evo[[#This Row],[Nom]], Statut[Nom], 0))</f>
        <v>Avant</v>
      </c>
      <c r="C95">
        <v>2023</v>
      </c>
      <c r="D95">
        <f t="shared" si="1"/>
        <v>30</v>
      </c>
      <c r="E95" s="90"/>
      <c r="F95" s="92" t="str">
        <f>IFERROR(AVERAGEIFS(EDF[Total EDF], EDF[Nom], BD_evo[[#This Row],[Nom]], EDF[Semaine], BD_evo[[#This Row],[Semaine]]), "")</f>
        <v/>
      </c>
      <c r="G95" s="92" t="str">
        <f>IFERROR(AVERAGEIFS(EDF[Humeur], EDF[Nom], BD_evo[[#This Row],[Nom]], EDF[Semaine], BD_evo[[#This Row],[Semaine]]), "")</f>
        <v/>
      </c>
      <c r="H95" s="92" t="str">
        <f>IFERROR(AVERAGEIFS(EDF[Stress], EDF[Nom], BD_evo[[#This Row],[Nom]], EDF[Semaine], BD_evo[[#This Row],[Semaine]]), "")</f>
        <v/>
      </c>
      <c r="I95" s="92" t="str">
        <f>IFERROR(AVERAGEIFS(EDF[Sommeil], EDF[Nom], BD_evo[[#This Row],[Nom]], EDF[Semaine], BD_evo[[#This Row],[Semaine]]), "")</f>
        <v/>
      </c>
      <c r="J95" s="92" t="str">
        <f>IFERROR(AVERAGEIFS(EDF[Etat Physique], EDF[Nom], BD_evo[[#This Row],[Nom]], EDF[Semaine], BD_evo[[#This Row],[Semaine]]), "")</f>
        <v/>
      </c>
      <c r="K95" s="92" t="str">
        <f>IFERROR(AVERAGEIFS(EDF[Hydratation], EDF[Nom], BD_evo[[#This Row],[Nom]], EDF[Semaine], BD_evo[[#This Row],[Semaine]]), "")</f>
        <v/>
      </c>
      <c r="L95" s="92" t="str">
        <f>IFERROR(AVERAGEIFS(EDF[Nutrition], EDF[Nom], BD_evo[[#This Row],[Nom]], EDF[Semaine], BD_evo[[#This Row],[Semaine]]), "")</f>
        <v/>
      </c>
      <c r="M95" s="92" t="str">
        <f>IFERROR(AVERAGEIFS(RPE[Investissement du jour], RPE[Nom], BD_evo[[#This Row],[Nom]], RPE[Semaine], BD_evo[[#This Row],[Semaine]]), "")</f>
        <v/>
      </c>
    </row>
    <row r="96" spans="1:13" x14ac:dyDescent="0.2">
      <c r="A96" s="88" t="s">
        <v>134</v>
      </c>
      <c r="B96" s="90" t="str">
        <f>INDEX(Statut[Profil], MATCH(BD_evo[[#This Row],[Nom]], Statut[Nom], 0))</f>
        <v>Avant</v>
      </c>
      <c r="C96">
        <v>2023</v>
      </c>
      <c r="D96">
        <f>D95+1</f>
        <v>31</v>
      </c>
      <c r="E96" s="90"/>
      <c r="F96" s="92" t="str">
        <f>IFERROR(AVERAGEIFS(EDF[Total EDF], EDF[Nom], BD_evo[[#This Row],[Nom]], EDF[Semaine], BD_evo[[#This Row],[Semaine]]), "")</f>
        <v/>
      </c>
      <c r="G96" s="92" t="str">
        <f>IFERROR(AVERAGEIFS(EDF[Humeur], EDF[Nom], BD_evo[[#This Row],[Nom]], EDF[Semaine], BD_evo[[#This Row],[Semaine]]), "")</f>
        <v/>
      </c>
      <c r="H96" s="92" t="str">
        <f>IFERROR(AVERAGEIFS(EDF[Stress], EDF[Nom], BD_evo[[#This Row],[Nom]], EDF[Semaine], BD_evo[[#This Row],[Semaine]]), "")</f>
        <v/>
      </c>
      <c r="I96" s="92" t="str">
        <f>IFERROR(AVERAGEIFS(EDF[Sommeil], EDF[Nom], BD_evo[[#This Row],[Nom]], EDF[Semaine], BD_evo[[#This Row],[Semaine]]), "")</f>
        <v/>
      </c>
      <c r="J96" s="92" t="str">
        <f>IFERROR(AVERAGEIFS(EDF[Etat Physique], EDF[Nom], BD_evo[[#This Row],[Nom]], EDF[Semaine], BD_evo[[#This Row],[Semaine]]), "")</f>
        <v/>
      </c>
      <c r="K96" s="92" t="str">
        <f>IFERROR(AVERAGEIFS(EDF[Hydratation], EDF[Nom], BD_evo[[#This Row],[Nom]], EDF[Semaine], BD_evo[[#This Row],[Semaine]]), "")</f>
        <v/>
      </c>
      <c r="L96" s="92" t="str">
        <f>IFERROR(AVERAGEIFS(EDF[Nutrition], EDF[Nom], BD_evo[[#This Row],[Nom]], EDF[Semaine], BD_evo[[#This Row],[Semaine]]), "")</f>
        <v/>
      </c>
      <c r="M96" s="92" t="str">
        <f>IFERROR(AVERAGEIFS(RPE[Investissement du jour], RPE[Nom], BD_evo[[#This Row],[Nom]], RPE[Semaine], BD_evo[[#This Row],[Semaine]]), "")</f>
        <v/>
      </c>
    </row>
    <row r="97" spans="1:13" x14ac:dyDescent="0.2">
      <c r="A97" s="88" t="s">
        <v>76</v>
      </c>
      <c r="B97" t="str">
        <f>INDEX(Statut[Profil], MATCH(BD_evo[[#This Row],[Nom]], Statut[Nom], 0))</f>
        <v>Trois Quarts</v>
      </c>
      <c r="C97">
        <v>2023</v>
      </c>
      <c r="D97">
        <f t="shared" ref="D97:D142" si="2">D96</f>
        <v>31</v>
      </c>
      <c r="E97" s="90"/>
      <c r="F97" s="92">
        <f>IFERROR(AVERAGEIFS(EDF[Total EDF], EDF[Nom], BD_evo[[#This Row],[Nom]], EDF[Semaine], BD_evo[[#This Row],[Semaine]]), "")</f>
        <v>19</v>
      </c>
      <c r="G97" s="92">
        <f>IFERROR(AVERAGEIFS(EDF[Humeur], EDF[Nom], BD_evo[[#This Row],[Nom]], EDF[Semaine], BD_evo[[#This Row],[Semaine]]), "")</f>
        <v>3</v>
      </c>
      <c r="H97" s="92">
        <f>IFERROR(AVERAGEIFS(EDF[Stress], EDF[Nom], BD_evo[[#This Row],[Nom]], EDF[Semaine], BD_evo[[#This Row],[Semaine]]), "")</f>
        <v>3</v>
      </c>
      <c r="I97" s="92">
        <f>IFERROR(AVERAGEIFS(EDF[Sommeil], EDF[Nom], BD_evo[[#This Row],[Nom]], EDF[Semaine], BD_evo[[#This Row],[Semaine]]), "")</f>
        <v>3</v>
      </c>
      <c r="J97" s="92">
        <f>IFERROR(AVERAGEIFS(EDF[Etat Physique], EDF[Nom], BD_evo[[#This Row],[Nom]], EDF[Semaine], BD_evo[[#This Row],[Semaine]]), "")</f>
        <v>3</v>
      </c>
      <c r="K97" s="92">
        <f>IFERROR(AVERAGEIFS(EDF[Hydratation], EDF[Nom], BD_evo[[#This Row],[Nom]], EDF[Semaine], BD_evo[[#This Row],[Semaine]]), "")</f>
        <v>3</v>
      </c>
      <c r="L97" s="92">
        <f>IFERROR(AVERAGEIFS(EDF[Nutrition], EDF[Nom], BD_evo[[#This Row],[Nom]], EDF[Semaine], BD_evo[[#This Row],[Semaine]]), "")</f>
        <v>4</v>
      </c>
      <c r="M97" s="92" t="str">
        <f>IFERROR(AVERAGEIFS(RPE[Investissement du jour], RPE[Nom], BD_evo[[#This Row],[Nom]], RPE[Semaine], BD_evo[[#This Row],[Semaine]]), "")</f>
        <v/>
      </c>
    </row>
    <row r="98" spans="1:13" x14ac:dyDescent="0.2">
      <c r="A98" s="88" t="s">
        <v>367</v>
      </c>
      <c r="B98" t="str">
        <f>INDEX(Statut[Profil], MATCH(BD_evo[[#This Row],[Nom]], Statut[Nom], 0))</f>
        <v>Avant</v>
      </c>
      <c r="C98">
        <v>2023</v>
      </c>
      <c r="D98">
        <f t="shared" si="2"/>
        <v>31</v>
      </c>
      <c r="E98" s="90"/>
      <c r="F98" s="92" t="str">
        <f>IFERROR(AVERAGEIFS(EDF[Total EDF], EDF[Nom], BD_evo[[#This Row],[Nom]], EDF[Semaine], BD_evo[[#This Row],[Semaine]]), "")</f>
        <v/>
      </c>
      <c r="G98" s="92" t="str">
        <f>IFERROR(AVERAGEIFS(EDF[Humeur], EDF[Nom], BD_evo[[#This Row],[Nom]], EDF[Semaine], BD_evo[[#This Row],[Semaine]]), "")</f>
        <v/>
      </c>
      <c r="H98" s="92" t="str">
        <f>IFERROR(AVERAGEIFS(EDF[Stress], EDF[Nom], BD_evo[[#This Row],[Nom]], EDF[Semaine], BD_evo[[#This Row],[Semaine]]), "")</f>
        <v/>
      </c>
      <c r="I98" s="92" t="str">
        <f>IFERROR(AVERAGEIFS(EDF[Sommeil], EDF[Nom], BD_evo[[#This Row],[Nom]], EDF[Semaine], BD_evo[[#This Row],[Semaine]]), "")</f>
        <v/>
      </c>
      <c r="J98" s="92" t="str">
        <f>IFERROR(AVERAGEIFS(EDF[Etat Physique], EDF[Nom], BD_evo[[#This Row],[Nom]], EDF[Semaine], BD_evo[[#This Row],[Semaine]]), "")</f>
        <v/>
      </c>
      <c r="K98" s="92" t="str">
        <f>IFERROR(AVERAGEIFS(EDF[Hydratation], EDF[Nom], BD_evo[[#This Row],[Nom]], EDF[Semaine], BD_evo[[#This Row],[Semaine]]), "")</f>
        <v/>
      </c>
      <c r="L98" s="92" t="str">
        <f>IFERROR(AVERAGEIFS(EDF[Nutrition], EDF[Nom], BD_evo[[#This Row],[Nom]], EDF[Semaine], BD_evo[[#This Row],[Semaine]]), "")</f>
        <v/>
      </c>
      <c r="M98" s="92" t="str">
        <f>IFERROR(AVERAGEIFS(RPE[Investissement du jour], RPE[Nom], BD_evo[[#This Row],[Nom]], RPE[Semaine], BD_evo[[#This Row],[Semaine]]), "")</f>
        <v/>
      </c>
    </row>
    <row r="99" spans="1:13" x14ac:dyDescent="0.2">
      <c r="A99" s="88" t="s">
        <v>93</v>
      </c>
      <c r="B99" t="str">
        <f>INDEX(Statut[Profil], MATCH(BD_evo[[#This Row],[Nom]], Statut[Nom], 0))</f>
        <v>Avant</v>
      </c>
      <c r="C99">
        <v>2023</v>
      </c>
      <c r="D99">
        <f t="shared" si="2"/>
        <v>31</v>
      </c>
      <c r="E99" s="90"/>
      <c r="F99" s="92">
        <f>IFERROR(AVERAGEIFS(EDF[Total EDF], EDF[Nom], BD_evo[[#This Row],[Nom]], EDF[Semaine], BD_evo[[#This Row],[Semaine]]), "")</f>
        <v>18</v>
      </c>
      <c r="G99" s="92">
        <f>IFERROR(AVERAGEIFS(EDF[Humeur], EDF[Nom], BD_evo[[#This Row],[Nom]], EDF[Semaine], BD_evo[[#This Row],[Semaine]]), "")</f>
        <v>2</v>
      </c>
      <c r="H99" s="92">
        <f>IFERROR(AVERAGEIFS(EDF[Stress], EDF[Nom], BD_evo[[#This Row],[Nom]], EDF[Semaine], BD_evo[[#This Row],[Semaine]]), "")</f>
        <v>3</v>
      </c>
      <c r="I99" s="92">
        <f>IFERROR(AVERAGEIFS(EDF[Sommeil], EDF[Nom], BD_evo[[#This Row],[Nom]], EDF[Semaine], BD_evo[[#This Row],[Semaine]]), "")</f>
        <v>3</v>
      </c>
      <c r="J99" s="92">
        <f>IFERROR(AVERAGEIFS(EDF[Etat Physique], EDF[Nom], BD_evo[[#This Row],[Nom]], EDF[Semaine], BD_evo[[#This Row],[Semaine]]), "")</f>
        <v>2</v>
      </c>
      <c r="K99" s="92">
        <f>IFERROR(AVERAGEIFS(EDF[Hydratation], EDF[Nom], BD_evo[[#This Row],[Nom]], EDF[Semaine], BD_evo[[#This Row],[Semaine]]), "")</f>
        <v>4</v>
      </c>
      <c r="L99" s="92">
        <f>IFERROR(AVERAGEIFS(EDF[Nutrition], EDF[Nom], BD_evo[[#This Row],[Nom]], EDF[Semaine], BD_evo[[#This Row],[Semaine]]), "")</f>
        <v>4</v>
      </c>
      <c r="M99" s="92" t="str">
        <f>IFERROR(AVERAGEIFS(RPE[Investissement du jour], RPE[Nom], BD_evo[[#This Row],[Nom]], RPE[Semaine], BD_evo[[#This Row],[Semaine]]), "")</f>
        <v/>
      </c>
    </row>
    <row r="100" spans="1:13" x14ac:dyDescent="0.2">
      <c r="A100" s="88" t="s">
        <v>230</v>
      </c>
      <c r="B100" t="str">
        <f>INDEX(Statut[Profil], MATCH(BD_evo[[#This Row],[Nom]], Statut[Nom], 0))</f>
        <v>Avant</v>
      </c>
      <c r="C100">
        <v>2023</v>
      </c>
      <c r="D100">
        <f t="shared" si="2"/>
        <v>31</v>
      </c>
      <c r="E100" s="90"/>
      <c r="F100" s="92" t="str">
        <f>IFERROR(AVERAGEIFS(EDF[Total EDF], EDF[Nom], BD_evo[[#This Row],[Nom]], EDF[Semaine], BD_evo[[#This Row],[Semaine]]), "")</f>
        <v/>
      </c>
      <c r="G100" s="92" t="str">
        <f>IFERROR(AVERAGEIFS(EDF[Humeur], EDF[Nom], BD_evo[[#This Row],[Nom]], EDF[Semaine], BD_evo[[#This Row],[Semaine]]), "")</f>
        <v/>
      </c>
      <c r="H100" s="92" t="str">
        <f>IFERROR(AVERAGEIFS(EDF[Stress], EDF[Nom], BD_evo[[#This Row],[Nom]], EDF[Semaine], BD_evo[[#This Row],[Semaine]]), "")</f>
        <v/>
      </c>
      <c r="I100" s="92" t="str">
        <f>IFERROR(AVERAGEIFS(EDF[Sommeil], EDF[Nom], BD_evo[[#This Row],[Nom]], EDF[Semaine], BD_evo[[#This Row],[Semaine]]), "")</f>
        <v/>
      </c>
      <c r="J100" s="92" t="str">
        <f>IFERROR(AVERAGEIFS(EDF[Etat Physique], EDF[Nom], BD_evo[[#This Row],[Nom]], EDF[Semaine], BD_evo[[#This Row],[Semaine]]), "")</f>
        <v/>
      </c>
      <c r="K100" s="92" t="str">
        <f>IFERROR(AVERAGEIFS(EDF[Hydratation], EDF[Nom], BD_evo[[#This Row],[Nom]], EDF[Semaine], BD_evo[[#This Row],[Semaine]]), "")</f>
        <v/>
      </c>
      <c r="L100" s="92" t="str">
        <f>IFERROR(AVERAGEIFS(EDF[Nutrition], EDF[Nom], BD_evo[[#This Row],[Nom]], EDF[Semaine], BD_evo[[#This Row],[Semaine]]), "")</f>
        <v/>
      </c>
      <c r="M100" s="92" t="str">
        <f>IFERROR(AVERAGEIFS(RPE[Investissement du jour], RPE[Nom], BD_evo[[#This Row],[Nom]], RPE[Semaine], BD_evo[[#This Row],[Semaine]]), "")</f>
        <v/>
      </c>
    </row>
    <row r="101" spans="1:13" x14ac:dyDescent="0.2">
      <c r="A101" s="88" t="s">
        <v>181</v>
      </c>
      <c r="B101" t="str">
        <f>INDEX(Statut[Profil], MATCH(BD_evo[[#This Row],[Nom]], Statut[Nom], 0))</f>
        <v>Trois Quarts</v>
      </c>
      <c r="C101">
        <v>2023</v>
      </c>
      <c r="D101">
        <f t="shared" si="2"/>
        <v>31</v>
      </c>
      <c r="E101" s="90"/>
      <c r="F101" s="92" t="str">
        <f>IFERROR(AVERAGEIFS(EDF[Total EDF], EDF[Nom], BD_evo[[#This Row],[Nom]], EDF[Semaine], BD_evo[[#This Row],[Semaine]]), "")</f>
        <v/>
      </c>
      <c r="G101" s="92" t="str">
        <f>IFERROR(AVERAGEIFS(EDF[Humeur], EDF[Nom], BD_evo[[#This Row],[Nom]], EDF[Semaine], BD_evo[[#This Row],[Semaine]]), "")</f>
        <v/>
      </c>
      <c r="H101" s="92" t="str">
        <f>IFERROR(AVERAGEIFS(EDF[Stress], EDF[Nom], BD_evo[[#This Row],[Nom]], EDF[Semaine], BD_evo[[#This Row],[Semaine]]), "")</f>
        <v/>
      </c>
      <c r="I101" s="92" t="str">
        <f>IFERROR(AVERAGEIFS(EDF[Sommeil], EDF[Nom], BD_evo[[#This Row],[Nom]], EDF[Semaine], BD_evo[[#This Row],[Semaine]]), "")</f>
        <v/>
      </c>
      <c r="J101" s="92" t="str">
        <f>IFERROR(AVERAGEIFS(EDF[Etat Physique], EDF[Nom], BD_evo[[#This Row],[Nom]], EDF[Semaine], BD_evo[[#This Row],[Semaine]]), "")</f>
        <v/>
      </c>
      <c r="K101" s="92" t="str">
        <f>IFERROR(AVERAGEIFS(EDF[Hydratation], EDF[Nom], BD_evo[[#This Row],[Nom]], EDF[Semaine], BD_evo[[#This Row],[Semaine]]), "")</f>
        <v/>
      </c>
      <c r="L101" s="92" t="str">
        <f>IFERROR(AVERAGEIFS(EDF[Nutrition], EDF[Nom], BD_evo[[#This Row],[Nom]], EDF[Semaine], BD_evo[[#This Row],[Semaine]]), "")</f>
        <v/>
      </c>
      <c r="M101" s="92" t="str">
        <f>IFERROR(AVERAGEIFS(RPE[Investissement du jour], RPE[Nom], BD_evo[[#This Row],[Nom]], RPE[Semaine], BD_evo[[#This Row],[Semaine]]), "")</f>
        <v/>
      </c>
    </row>
    <row r="102" spans="1:13" x14ac:dyDescent="0.2">
      <c r="A102" s="88" t="s">
        <v>414</v>
      </c>
      <c r="B102" t="str">
        <f>INDEX(Statut[Profil], MATCH(BD_evo[[#This Row],[Nom]], Statut[Nom], 0))</f>
        <v>Avant</v>
      </c>
      <c r="C102">
        <v>2023</v>
      </c>
      <c r="D102">
        <f t="shared" si="2"/>
        <v>31</v>
      </c>
      <c r="E102" s="90"/>
      <c r="F102" s="92" t="str">
        <f>IFERROR(AVERAGEIFS(EDF[Total EDF], EDF[Nom], BD_evo[[#This Row],[Nom]], EDF[Semaine], BD_evo[[#This Row],[Semaine]]), "")</f>
        <v/>
      </c>
      <c r="G102" s="92" t="str">
        <f>IFERROR(AVERAGEIFS(EDF[Humeur], EDF[Nom], BD_evo[[#This Row],[Nom]], EDF[Semaine], BD_evo[[#This Row],[Semaine]]), "")</f>
        <v/>
      </c>
      <c r="H102" s="92" t="str">
        <f>IFERROR(AVERAGEIFS(EDF[Stress], EDF[Nom], BD_evo[[#This Row],[Nom]], EDF[Semaine], BD_evo[[#This Row],[Semaine]]), "")</f>
        <v/>
      </c>
      <c r="I102" s="92" t="str">
        <f>IFERROR(AVERAGEIFS(EDF[Sommeil], EDF[Nom], BD_evo[[#This Row],[Nom]], EDF[Semaine], BD_evo[[#This Row],[Semaine]]), "")</f>
        <v/>
      </c>
      <c r="J102" s="92" t="str">
        <f>IFERROR(AVERAGEIFS(EDF[Etat Physique], EDF[Nom], BD_evo[[#This Row],[Nom]], EDF[Semaine], BD_evo[[#This Row],[Semaine]]), "")</f>
        <v/>
      </c>
      <c r="K102" s="92" t="str">
        <f>IFERROR(AVERAGEIFS(EDF[Hydratation], EDF[Nom], BD_evo[[#This Row],[Nom]], EDF[Semaine], BD_evo[[#This Row],[Semaine]]), "")</f>
        <v/>
      </c>
      <c r="L102" s="92" t="str">
        <f>IFERROR(AVERAGEIFS(EDF[Nutrition], EDF[Nom], BD_evo[[#This Row],[Nom]], EDF[Semaine], BD_evo[[#This Row],[Semaine]]), "")</f>
        <v/>
      </c>
      <c r="M102" s="92" t="str">
        <f>IFERROR(AVERAGEIFS(RPE[Investissement du jour], RPE[Nom], BD_evo[[#This Row],[Nom]], RPE[Semaine], BD_evo[[#This Row],[Semaine]]), "")</f>
        <v/>
      </c>
    </row>
    <row r="103" spans="1:13" x14ac:dyDescent="0.2">
      <c r="A103" s="88" t="s">
        <v>102</v>
      </c>
      <c r="B103" t="str">
        <f>INDEX(Statut[Profil], MATCH(BD_evo[[#This Row],[Nom]], Statut[Nom], 0))</f>
        <v>Trois Quarts</v>
      </c>
      <c r="C103">
        <v>2023</v>
      </c>
      <c r="D103">
        <f t="shared" si="2"/>
        <v>31</v>
      </c>
      <c r="E103" s="90"/>
      <c r="F103" s="92" t="str">
        <f>IFERROR(AVERAGEIFS(EDF[Total EDF], EDF[Nom], BD_evo[[#This Row],[Nom]], EDF[Semaine], BD_evo[[#This Row],[Semaine]]), "")</f>
        <v/>
      </c>
      <c r="G103" s="92" t="str">
        <f>IFERROR(AVERAGEIFS(EDF[Humeur], EDF[Nom], BD_evo[[#This Row],[Nom]], EDF[Semaine], BD_evo[[#This Row],[Semaine]]), "")</f>
        <v/>
      </c>
      <c r="H103" s="92" t="str">
        <f>IFERROR(AVERAGEIFS(EDF[Stress], EDF[Nom], BD_evo[[#This Row],[Nom]], EDF[Semaine], BD_evo[[#This Row],[Semaine]]), "")</f>
        <v/>
      </c>
      <c r="I103" s="92" t="str">
        <f>IFERROR(AVERAGEIFS(EDF[Sommeil], EDF[Nom], BD_evo[[#This Row],[Nom]], EDF[Semaine], BD_evo[[#This Row],[Semaine]]), "")</f>
        <v/>
      </c>
      <c r="J103" s="92" t="str">
        <f>IFERROR(AVERAGEIFS(EDF[Etat Physique], EDF[Nom], BD_evo[[#This Row],[Nom]], EDF[Semaine], BD_evo[[#This Row],[Semaine]]), "")</f>
        <v/>
      </c>
      <c r="K103" s="92" t="str">
        <f>IFERROR(AVERAGEIFS(EDF[Hydratation], EDF[Nom], BD_evo[[#This Row],[Nom]], EDF[Semaine], BD_evo[[#This Row],[Semaine]]), "")</f>
        <v/>
      </c>
      <c r="L103" s="92" t="str">
        <f>IFERROR(AVERAGEIFS(EDF[Nutrition], EDF[Nom], BD_evo[[#This Row],[Nom]], EDF[Semaine], BD_evo[[#This Row],[Semaine]]), "")</f>
        <v/>
      </c>
      <c r="M103" s="92" t="str">
        <f>IFERROR(AVERAGEIFS(RPE[Investissement du jour], RPE[Nom], BD_evo[[#This Row],[Nom]], RPE[Semaine], BD_evo[[#This Row],[Semaine]]), "")</f>
        <v/>
      </c>
    </row>
    <row r="104" spans="1:13" x14ac:dyDescent="0.2">
      <c r="A104" s="88" t="s">
        <v>193</v>
      </c>
      <c r="B104" t="str">
        <f>INDEX(Statut[Profil], MATCH(BD_evo[[#This Row],[Nom]], Statut[Nom], 0))</f>
        <v>Avant</v>
      </c>
      <c r="C104">
        <v>2023</v>
      </c>
      <c r="D104">
        <f t="shared" si="2"/>
        <v>31</v>
      </c>
      <c r="E104" s="90"/>
      <c r="F104" s="92" t="str">
        <f>IFERROR(AVERAGEIFS(EDF[Total EDF], EDF[Nom], BD_evo[[#This Row],[Nom]], EDF[Semaine], BD_evo[[#This Row],[Semaine]]), "")</f>
        <v/>
      </c>
      <c r="G104" s="92" t="str">
        <f>IFERROR(AVERAGEIFS(EDF[Humeur], EDF[Nom], BD_evo[[#This Row],[Nom]], EDF[Semaine], BD_evo[[#This Row],[Semaine]]), "")</f>
        <v/>
      </c>
      <c r="H104" s="92" t="str">
        <f>IFERROR(AVERAGEIFS(EDF[Stress], EDF[Nom], BD_evo[[#This Row],[Nom]], EDF[Semaine], BD_evo[[#This Row],[Semaine]]), "")</f>
        <v/>
      </c>
      <c r="I104" s="92" t="str">
        <f>IFERROR(AVERAGEIFS(EDF[Sommeil], EDF[Nom], BD_evo[[#This Row],[Nom]], EDF[Semaine], BD_evo[[#This Row],[Semaine]]), "")</f>
        <v/>
      </c>
      <c r="J104" s="92" t="str">
        <f>IFERROR(AVERAGEIFS(EDF[Etat Physique], EDF[Nom], BD_evo[[#This Row],[Nom]], EDF[Semaine], BD_evo[[#This Row],[Semaine]]), "")</f>
        <v/>
      </c>
      <c r="K104" s="92" t="str">
        <f>IFERROR(AVERAGEIFS(EDF[Hydratation], EDF[Nom], BD_evo[[#This Row],[Nom]], EDF[Semaine], BD_evo[[#This Row],[Semaine]]), "")</f>
        <v/>
      </c>
      <c r="L104" s="92" t="str">
        <f>IFERROR(AVERAGEIFS(EDF[Nutrition], EDF[Nom], BD_evo[[#This Row],[Nom]], EDF[Semaine], BD_evo[[#This Row],[Semaine]]), "")</f>
        <v/>
      </c>
      <c r="M104" s="92" t="str">
        <f>IFERROR(AVERAGEIFS(RPE[Investissement du jour], RPE[Nom], BD_evo[[#This Row],[Nom]], RPE[Semaine], BD_evo[[#This Row],[Semaine]]), "")</f>
        <v/>
      </c>
    </row>
    <row r="105" spans="1:13" x14ac:dyDescent="0.2">
      <c r="A105" s="88" t="s">
        <v>84</v>
      </c>
      <c r="B105" t="str">
        <f>INDEX(Statut[Profil], MATCH(BD_evo[[#This Row],[Nom]], Statut[Nom], 0))</f>
        <v>Trois Quarts</v>
      </c>
      <c r="C105">
        <v>2023</v>
      </c>
      <c r="D105">
        <f t="shared" si="2"/>
        <v>31</v>
      </c>
      <c r="E105" s="90"/>
      <c r="F105" s="92">
        <f>IFERROR(AVERAGEIFS(EDF[Total EDF], EDF[Nom], BD_evo[[#This Row],[Nom]], EDF[Semaine], BD_evo[[#This Row],[Semaine]]), "")</f>
        <v>23.25</v>
      </c>
      <c r="G105" s="92">
        <f>IFERROR(AVERAGEIFS(EDF[Humeur], EDF[Nom], BD_evo[[#This Row],[Nom]], EDF[Semaine], BD_evo[[#This Row],[Semaine]]), "")</f>
        <v>4</v>
      </c>
      <c r="H105" s="92">
        <f>IFERROR(AVERAGEIFS(EDF[Stress], EDF[Nom], BD_evo[[#This Row],[Nom]], EDF[Semaine], BD_evo[[#This Row],[Semaine]]), "")</f>
        <v>4</v>
      </c>
      <c r="I105" s="92">
        <f>IFERROR(AVERAGEIFS(EDF[Sommeil], EDF[Nom], BD_evo[[#This Row],[Nom]], EDF[Semaine], BD_evo[[#This Row],[Semaine]]), "")</f>
        <v>3.75</v>
      </c>
      <c r="J105" s="92">
        <f>IFERROR(AVERAGEIFS(EDF[Etat Physique], EDF[Nom], BD_evo[[#This Row],[Nom]], EDF[Semaine], BD_evo[[#This Row],[Semaine]]), "")</f>
        <v>3.5</v>
      </c>
      <c r="K105" s="92">
        <f>IFERROR(AVERAGEIFS(EDF[Hydratation], EDF[Nom], BD_evo[[#This Row],[Nom]], EDF[Semaine], BD_evo[[#This Row],[Semaine]]), "")</f>
        <v>4</v>
      </c>
      <c r="L105" s="92">
        <f>IFERROR(AVERAGEIFS(EDF[Nutrition], EDF[Nom], BD_evo[[#This Row],[Nom]], EDF[Semaine], BD_evo[[#This Row],[Semaine]]), "")</f>
        <v>4</v>
      </c>
      <c r="M105" s="92" t="str">
        <f>IFERROR(AVERAGEIFS(RPE[Investissement du jour], RPE[Nom], BD_evo[[#This Row],[Nom]], RPE[Semaine], BD_evo[[#This Row],[Semaine]]), "")</f>
        <v/>
      </c>
    </row>
    <row r="106" spans="1:13" x14ac:dyDescent="0.2">
      <c r="A106" s="88" t="s">
        <v>106</v>
      </c>
      <c r="B106" t="str">
        <f>INDEX(Statut[Profil], MATCH(BD_evo[[#This Row],[Nom]], Statut[Nom], 0))</f>
        <v>Avant</v>
      </c>
      <c r="C106">
        <v>2023</v>
      </c>
      <c r="D106">
        <f t="shared" si="2"/>
        <v>31</v>
      </c>
      <c r="E106" s="90"/>
      <c r="F106" s="92">
        <f>IFERROR(AVERAGEIFS(EDF[Total EDF], EDF[Nom], BD_evo[[#This Row],[Nom]], EDF[Semaine], BD_evo[[#This Row],[Semaine]]), "")</f>
        <v>20.8</v>
      </c>
      <c r="G106" s="92">
        <f>IFERROR(AVERAGEIFS(EDF[Humeur], EDF[Nom], BD_evo[[#This Row],[Nom]], EDF[Semaine], BD_evo[[#This Row],[Semaine]]), "")</f>
        <v>3</v>
      </c>
      <c r="H106" s="92">
        <f>IFERROR(AVERAGEIFS(EDF[Stress], EDF[Nom], BD_evo[[#This Row],[Nom]], EDF[Semaine], BD_evo[[#This Row],[Semaine]]), "")</f>
        <v>3.8</v>
      </c>
      <c r="I106" s="92">
        <f>IFERROR(AVERAGEIFS(EDF[Sommeil], EDF[Nom], BD_evo[[#This Row],[Nom]], EDF[Semaine], BD_evo[[#This Row],[Semaine]]), "")</f>
        <v>3</v>
      </c>
      <c r="J106" s="92">
        <f>IFERROR(AVERAGEIFS(EDF[Etat Physique], EDF[Nom], BD_evo[[#This Row],[Nom]], EDF[Semaine], BD_evo[[#This Row],[Semaine]]), "")</f>
        <v>3</v>
      </c>
      <c r="K106" s="92">
        <f>IFERROR(AVERAGEIFS(EDF[Hydratation], EDF[Nom], BD_evo[[#This Row],[Nom]], EDF[Semaine], BD_evo[[#This Row],[Semaine]]), "")</f>
        <v>3.6</v>
      </c>
      <c r="L106" s="92">
        <f>IFERROR(AVERAGEIFS(EDF[Nutrition], EDF[Nom], BD_evo[[#This Row],[Nom]], EDF[Semaine], BD_evo[[#This Row],[Semaine]]), "")</f>
        <v>4.4000000000000004</v>
      </c>
      <c r="M106" s="92" t="str">
        <f>IFERROR(AVERAGEIFS(RPE[Investissement du jour], RPE[Nom], BD_evo[[#This Row],[Nom]], RPE[Semaine], BD_evo[[#This Row],[Semaine]]), "")</f>
        <v/>
      </c>
    </row>
    <row r="107" spans="1:13" x14ac:dyDescent="0.2">
      <c r="A107" s="89" t="s">
        <v>171</v>
      </c>
      <c r="B107" t="str">
        <f>INDEX(Statut[Profil], MATCH(BD_evo[[#This Row],[Nom]], Statut[Nom], 0))</f>
        <v>Avant</v>
      </c>
      <c r="C107">
        <v>2023</v>
      </c>
      <c r="D107">
        <f t="shared" si="2"/>
        <v>31</v>
      </c>
      <c r="E107" s="90"/>
      <c r="F107" s="92" t="str">
        <f>IFERROR(AVERAGEIFS(EDF[Total EDF], EDF[Nom], BD_evo[[#This Row],[Nom]], EDF[Semaine], BD_evo[[#This Row],[Semaine]]), "")</f>
        <v/>
      </c>
      <c r="G107" s="92" t="str">
        <f>IFERROR(AVERAGEIFS(EDF[Humeur], EDF[Nom], BD_evo[[#This Row],[Nom]], EDF[Semaine], BD_evo[[#This Row],[Semaine]]), "")</f>
        <v/>
      </c>
      <c r="H107" s="92" t="str">
        <f>IFERROR(AVERAGEIFS(EDF[Stress], EDF[Nom], BD_evo[[#This Row],[Nom]], EDF[Semaine], BD_evo[[#This Row],[Semaine]]), "")</f>
        <v/>
      </c>
      <c r="I107" s="92" t="str">
        <f>IFERROR(AVERAGEIFS(EDF[Sommeil], EDF[Nom], BD_evo[[#This Row],[Nom]], EDF[Semaine], BD_evo[[#This Row],[Semaine]]), "")</f>
        <v/>
      </c>
      <c r="J107" s="92" t="str">
        <f>IFERROR(AVERAGEIFS(EDF[Etat Physique], EDF[Nom], BD_evo[[#This Row],[Nom]], EDF[Semaine], BD_evo[[#This Row],[Semaine]]), "")</f>
        <v/>
      </c>
      <c r="K107" s="92" t="str">
        <f>IFERROR(AVERAGEIFS(EDF[Hydratation], EDF[Nom], BD_evo[[#This Row],[Nom]], EDF[Semaine], BD_evo[[#This Row],[Semaine]]), "")</f>
        <v/>
      </c>
      <c r="L107" s="92" t="str">
        <f>IFERROR(AVERAGEIFS(EDF[Nutrition], EDF[Nom], BD_evo[[#This Row],[Nom]], EDF[Semaine], BD_evo[[#This Row],[Semaine]]), "")</f>
        <v/>
      </c>
      <c r="M107" s="92" t="str">
        <f>IFERROR(AVERAGEIFS(RPE[Investissement du jour], RPE[Nom], BD_evo[[#This Row],[Nom]], RPE[Semaine], BD_evo[[#This Row],[Semaine]]), "")</f>
        <v/>
      </c>
    </row>
    <row r="108" spans="1:13" x14ac:dyDescent="0.2">
      <c r="A108" s="88" t="s">
        <v>77</v>
      </c>
      <c r="B108" t="str">
        <f>INDEX(Statut[Profil], MATCH(BD_evo[[#This Row],[Nom]], Statut[Nom], 0))</f>
        <v>Avant</v>
      </c>
      <c r="C108">
        <v>2023</v>
      </c>
      <c r="D108">
        <f t="shared" si="2"/>
        <v>31</v>
      </c>
      <c r="E108" s="90"/>
      <c r="F108" s="92" t="str">
        <f>IFERROR(AVERAGEIFS(EDF[Total EDF], EDF[Nom], BD_evo[[#This Row],[Nom]], EDF[Semaine], BD_evo[[#This Row],[Semaine]]), "")</f>
        <v/>
      </c>
      <c r="G108" s="92" t="str">
        <f>IFERROR(AVERAGEIFS(EDF[Humeur], EDF[Nom], BD_evo[[#This Row],[Nom]], EDF[Semaine], BD_evo[[#This Row],[Semaine]]), "")</f>
        <v/>
      </c>
      <c r="H108" s="92" t="str">
        <f>IFERROR(AVERAGEIFS(EDF[Stress], EDF[Nom], BD_evo[[#This Row],[Nom]], EDF[Semaine], BD_evo[[#This Row],[Semaine]]), "")</f>
        <v/>
      </c>
      <c r="I108" s="92" t="str">
        <f>IFERROR(AVERAGEIFS(EDF[Sommeil], EDF[Nom], BD_evo[[#This Row],[Nom]], EDF[Semaine], BD_evo[[#This Row],[Semaine]]), "")</f>
        <v/>
      </c>
      <c r="J108" s="92" t="str">
        <f>IFERROR(AVERAGEIFS(EDF[Etat Physique], EDF[Nom], BD_evo[[#This Row],[Nom]], EDF[Semaine], BD_evo[[#This Row],[Semaine]]), "")</f>
        <v/>
      </c>
      <c r="K108" s="92" t="str">
        <f>IFERROR(AVERAGEIFS(EDF[Hydratation], EDF[Nom], BD_evo[[#This Row],[Nom]], EDF[Semaine], BD_evo[[#This Row],[Semaine]]), "")</f>
        <v/>
      </c>
      <c r="L108" s="92" t="str">
        <f>IFERROR(AVERAGEIFS(EDF[Nutrition], EDF[Nom], BD_evo[[#This Row],[Nom]], EDF[Semaine], BD_evo[[#This Row],[Semaine]]), "")</f>
        <v/>
      </c>
      <c r="M108" s="92" t="str">
        <f>IFERROR(AVERAGEIFS(RPE[Investissement du jour], RPE[Nom], BD_evo[[#This Row],[Nom]], RPE[Semaine], BD_evo[[#This Row],[Semaine]]), "")</f>
        <v/>
      </c>
    </row>
    <row r="109" spans="1:13" x14ac:dyDescent="0.2">
      <c r="A109" s="88" t="s">
        <v>135</v>
      </c>
      <c r="B109" t="str">
        <f>INDEX(Statut[Profil], MATCH(BD_evo[[#This Row],[Nom]], Statut[Nom], 0))</f>
        <v>Trois Quarts</v>
      </c>
      <c r="C109">
        <v>2023</v>
      </c>
      <c r="D109">
        <f t="shared" si="2"/>
        <v>31</v>
      </c>
      <c r="E109" s="90"/>
      <c r="F109" s="92" t="str">
        <f>IFERROR(AVERAGEIFS(EDF[Total EDF], EDF[Nom], BD_evo[[#This Row],[Nom]], EDF[Semaine], BD_evo[[#This Row],[Semaine]]), "")</f>
        <v/>
      </c>
      <c r="G109" s="92" t="str">
        <f>IFERROR(AVERAGEIFS(EDF[Humeur], EDF[Nom], BD_evo[[#This Row],[Nom]], EDF[Semaine], BD_evo[[#This Row],[Semaine]]), "")</f>
        <v/>
      </c>
      <c r="H109" s="92" t="str">
        <f>IFERROR(AVERAGEIFS(EDF[Stress], EDF[Nom], BD_evo[[#This Row],[Nom]], EDF[Semaine], BD_evo[[#This Row],[Semaine]]), "")</f>
        <v/>
      </c>
      <c r="I109" s="92" t="str">
        <f>IFERROR(AVERAGEIFS(EDF[Sommeil], EDF[Nom], BD_evo[[#This Row],[Nom]], EDF[Semaine], BD_evo[[#This Row],[Semaine]]), "")</f>
        <v/>
      </c>
      <c r="J109" s="92" t="str">
        <f>IFERROR(AVERAGEIFS(EDF[Etat Physique], EDF[Nom], BD_evo[[#This Row],[Nom]], EDF[Semaine], BD_evo[[#This Row],[Semaine]]), "")</f>
        <v/>
      </c>
      <c r="K109" s="92" t="str">
        <f>IFERROR(AVERAGEIFS(EDF[Hydratation], EDF[Nom], BD_evo[[#This Row],[Nom]], EDF[Semaine], BD_evo[[#This Row],[Semaine]]), "")</f>
        <v/>
      </c>
      <c r="L109" s="92" t="str">
        <f>IFERROR(AVERAGEIFS(EDF[Nutrition], EDF[Nom], BD_evo[[#This Row],[Nom]], EDF[Semaine], BD_evo[[#This Row],[Semaine]]), "")</f>
        <v/>
      </c>
      <c r="M109" s="92" t="str">
        <f>IFERROR(AVERAGEIFS(RPE[Investissement du jour], RPE[Nom], BD_evo[[#This Row],[Nom]], RPE[Semaine], BD_evo[[#This Row],[Semaine]]), "")</f>
        <v/>
      </c>
    </row>
    <row r="110" spans="1:13" x14ac:dyDescent="0.2">
      <c r="A110" s="88" t="s">
        <v>75</v>
      </c>
      <c r="B110" t="str">
        <f>INDEX(Statut[Profil], MATCH(BD_evo[[#This Row],[Nom]], Statut[Nom], 0))</f>
        <v>Avant</v>
      </c>
      <c r="C110">
        <v>2023</v>
      </c>
      <c r="D110">
        <f t="shared" si="2"/>
        <v>31</v>
      </c>
      <c r="E110" s="90"/>
      <c r="F110" s="92">
        <f>IFERROR(AVERAGEIFS(EDF[Total EDF], EDF[Nom], BD_evo[[#This Row],[Nom]], EDF[Semaine], BD_evo[[#This Row],[Semaine]]), "")</f>
        <v>15.6</v>
      </c>
      <c r="G110" s="92">
        <f>IFERROR(AVERAGEIFS(EDF[Humeur], EDF[Nom], BD_evo[[#This Row],[Nom]], EDF[Semaine], BD_evo[[#This Row],[Semaine]]), "")</f>
        <v>2.4</v>
      </c>
      <c r="H110" s="92">
        <f>IFERROR(AVERAGEIFS(EDF[Stress], EDF[Nom], BD_evo[[#This Row],[Nom]], EDF[Semaine], BD_evo[[#This Row],[Semaine]]), "")</f>
        <v>2.6</v>
      </c>
      <c r="I110" s="92">
        <f>IFERROR(AVERAGEIFS(EDF[Sommeil], EDF[Nom], BD_evo[[#This Row],[Nom]], EDF[Semaine], BD_evo[[#This Row],[Semaine]]), "")</f>
        <v>2.8</v>
      </c>
      <c r="J110" s="92">
        <f>IFERROR(AVERAGEIFS(EDF[Etat Physique], EDF[Nom], BD_evo[[#This Row],[Nom]], EDF[Semaine], BD_evo[[#This Row],[Semaine]]), "")</f>
        <v>2.8</v>
      </c>
      <c r="K110" s="92">
        <f>IFERROR(AVERAGEIFS(EDF[Hydratation], EDF[Nom], BD_evo[[#This Row],[Nom]], EDF[Semaine], BD_evo[[#This Row],[Semaine]]), "")</f>
        <v>2</v>
      </c>
      <c r="L110" s="92">
        <f>IFERROR(AVERAGEIFS(EDF[Nutrition], EDF[Nom], BD_evo[[#This Row],[Nom]], EDF[Semaine], BD_evo[[#This Row],[Semaine]]), "")</f>
        <v>3</v>
      </c>
      <c r="M110" s="92" t="str">
        <f>IFERROR(AVERAGEIFS(RPE[Investissement du jour], RPE[Nom], BD_evo[[#This Row],[Nom]], RPE[Semaine], BD_evo[[#This Row],[Semaine]]), "")</f>
        <v/>
      </c>
    </row>
    <row r="111" spans="1:13" x14ac:dyDescent="0.2">
      <c r="A111" s="88" t="s">
        <v>112</v>
      </c>
      <c r="B111" t="str">
        <f>INDEX(Statut[Profil], MATCH(BD_evo[[#This Row],[Nom]], Statut[Nom], 0))</f>
        <v>Trois Quarts</v>
      </c>
      <c r="C111">
        <v>2023</v>
      </c>
      <c r="D111">
        <f t="shared" si="2"/>
        <v>31</v>
      </c>
      <c r="E111" s="90"/>
      <c r="F111" s="92" t="str">
        <f>IFERROR(AVERAGEIFS(EDF[Total EDF], EDF[Nom], BD_evo[[#This Row],[Nom]], EDF[Semaine], BD_evo[[#This Row],[Semaine]]), "")</f>
        <v/>
      </c>
      <c r="G111" s="92" t="str">
        <f>IFERROR(AVERAGEIFS(EDF[Humeur], EDF[Nom], BD_evo[[#This Row],[Nom]], EDF[Semaine], BD_evo[[#This Row],[Semaine]]), "")</f>
        <v/>
      </c>
      <c r="H111" s="92" t="str">
        <f>IFERROR(AVERAGEIFS(EDF[Stress], EDF[Nom], BD_evo[[#This Row],[Nom]], EDF[Semaine], BD_evo[[#This Row],[Semaine]]), "")</f>
        <v/>
      </c>
      <c r="I111" s="92" t="str">
        <f>IFERROR(AVERAGEIFS(EDF[Sommeil], EDF[Nom], BD_evo[[#This Row],[Nom]], EDF[Semaine], BD_evo[[#This Row],[Semaine]]), "")</f>
        <v/>
      </c>
      <c r="J111" s="92" t="str">
        <f>IFERROR(AVERAGEIFS(EDF[Etat Physique], EDF[Nom], BD_evo[[#This Row],[Nom]], EDF[Semaine], BD_evo[[#This Row],[Semaine]]), "")</f>
        <v/>
      </c>
      <c r="K111" s="92" t="str">
        <f>IFERROR(AVERAGEIFS(EDF[Hydratation], EDF[Nom], BD_evo[[#This Row],[Nom]], EDF[Semaine], BD_evo[[#This Row],[Semaine]]), "")</f>
        <v/>
      </c>
      <c r="L111" s="92" t="str">
        <f>IFERROR(AVERAGEIFS(EDF[Nutrition], EDF[Nom], BD_evo[[#This Row],[Nom]], EDF[Semaine], BD_evo[[#This Row],[Semaine]]), "")</f>
        <v/>
      </c>
      <c r="M111" s="92" t="str">
        <f>IFERROR(AVERAGEIFS(RPE[Investissement du jour], RPE[Nom], BD_evo[[#This Row],[Nom]], RPE[Semaine], BD_evo[[#This Row],[Semaine]]), "")</f>
        <v/>
      </c>
    </row>
    <row r="112" spans="1:13" x14ac:dyDescent="0.2">
      <c r="A112" s="88" t="s">
        <v>142</v>
      </c>
      <c r="B112" t="str">
        <f>INDEX(Statut[Profil], MATCH(BD_evo[[#This Row],[Nom]], Statut[Nom], 0))</f>
        <v>Avant</v>
      </c>
      <c r="C112">
        <v>2023</v>
      </c>
      <c r="D112">
        <f t="shared" si="2"/>
        <v>31</v>
      </c>
      <c r="E112" s="90"/>
      <c r="F112" s="92" t="str">
        <f>IFERROR(AVERAGEIFS(EDF[Total EDF], EDF[Nom], BD_evo[[#This Row],[Nom]], EDF[Semaine], BD_evo[[#This Row],[Semaine]]), "")</f>
        <v/>
      </c>
      <c r="G112" s="92" t="str">
        <f>IFERROR(AVERAGEIFS(EDF[Humeur], EDF[Nom], BD_evo[[#This Row],[Nom]], EDF[Semaine], BD_evo[[#This Row],[Semaine]]), "")</f>
        <v/>
      </c>
      <c r="H112" s="92" t="str">
        <f>IFERROR(AVERAGEIFS(EDF[Stress], EDF[Nom], BD_evo[[#This Row],[Nom]], EDF[Semaine], BD_evo[[#This Row],[Semaine]]), "")</f>
        <v/>
      </c>
      <c r="I112" s="92" t="str">
        <f>IFERROR(AVERAGEIFS(EDF[Sommeil], EDF[Nom], BD_evo[[#This Row],[Nom]], EDF[Semaine], BD_evo[[#This Row],[Semaine]]), "")</f>
        <v/>
      </c>
      <c r="J112" s="92" t="str">
        <f>IFERROR(AVERAGEIFS(EDF[Etat Physique], EDF[Nom], BD_evo[[#This Row],[Nom]], EDF[Semaine], BD_evo[[#This Row],[Semaine]]), "")</f>
        <v/>
      </c>
      <c r="K112" s="92" t="str">
        <f>IFERROR(AVERAGEIFS(EDF[Hydratation], EDF[Nom], BD_evo[[#This Row],[Nom]], EDF[Semaine], BD_evo[[#This Row],[Semaine]]), "")</f>
        <v/>
      </c>
      <c r="L112" s="92" t="str">
        <f>IFERROR(AVERAGEIFS(EDF[Nutrition], EDF[Nom], BD_evo[[#This Row],[Nom]], EDF[Semaine], BD_evo[[#This Row],[Semaine]]), "")</f>
        <v/>
      </c>
      <c r="M112" s="92" t="str">
        <f>IFERROR(AVERAGEIFS(RPE[Investissement du jour], RPE[Nom], BD_evo[[#This Row],[Nom]], RPE[Semaine], BD_evo[[#This Row],[Semaine]]), "")</f>
        <v/>
      </c>
    </row>
    <row r="113" spans="1:13" x14ac:dyDescent="0.2">
      <c r="A113" s="88" t="s">
        <v>131</v>
      </c>
      <c r="B113" t="str">
        <f>INDEX(Statut[Profil], MATCH(BD_evo[[#This Row],[Nom]], Statut[Nom], 0))</f>
        <v>Trois Quarts</v>
      </c>
      <c r="C113">
        <v>2023</v>
      </c>
      <c r="D113">
        <f t="shared" si="2"/>
        <v>31</v>
      </c>
      <c r="E113" s="90"/>
      <c r="F113" s="92" t="str">
        <f>IFERROR(AVERAGEIFS(EDF[Total EDF], EDF[Nom], BD_evo[[#This Row],[Nom]], EDF[Semaine], BD_evo[[#This Row],[Semaine]]), "")</f>
        <v/>
      </c>
      <c r="G113" s="92" t="str">
        <f>IFERROR(AVERAGEIFS(EDF[Humeur], EDF[Nom], BD_evo[[#This Row],[Nom]], EDF[Semaine], BD_evo[[#This Row],[Semaine]]), "")</f>
        <v/>
      </c>
      <c r="H113" s="92" t="str">
        <f>IFERROR(AVERAGEIFS(EDF[Stress], EDF[Nom], BD_evo[[#This Row],[Nom]], EDF[Semaine], BD_evo[[#This Row],[Semaine]]), "")</f>
        <v/>
      </c>
      <c r="I113" s="92" t="str">
        <f>IFERROR(AVERAGEIFS(EDF[Sommeil], EDF[Nom], BD_evo[[#This Row],[Nom]], EDF[Semaine], BD_evo[[#This Row],[Semaine]]), "")</f>
        <v/>
      </c>
      <c r="J113" s="92" t="str">
        <f>IFERROR(AVERAGEIFS(EDF[Etat Physique], EDF[Nom], BD_evo[[#This Row],[Nom]], EDF[Semaine], BD_evo[[#This Row],[Semaine]]), "")</f>
        <v/>
      </c>
      <c r="K113" s="92" t="str">
        <f>IFERROR(AVERAGEIFS(EDF[Hydratation], EDF[Nom], BD_evo[[#This Row],[Nom]], EDF[Semaine], BD_evo[[#This Row],[Semaine]]), "")</f>
        <v/>
      </c>
      <c r="L113" s="92" t="str">
        <f>IFERROR(AVERAGEIFS(EDF[Nutrition], EDF[Nom], BD_evo[[#This Row],[Nom]], EDF[Semaine], BD_evo[[#This Row],[Semaine]]), "")</f>
        <v/>
      </c>
      <c r="M113" s="92" t="str">
        <f>IFERROR(AVERAGEIFS(RPE[Investissement du jour], RPE[Nom], BD_evo[[#This Row],[Nom]], RPE[Semaine], BD_evo[[#This Row],[Semaine]]), "")</f>
        <v/>
      </c>
    </row>
    <row r="114" spans="1:13" x14ac:dyDescent="0.2">
      <c r="A114" s="88" t="s">
        <v>83</v>
      </c>
      <c r="B114" t="str">
        <f>INDEX(Statut[Profil], MATCH(BD_evo[[#This Row],[Nom]], Statut[Nom], 0))</f>
        <v>Avant</v>
      </c>
      <c r="C114">
        <v>2023</v>
      </c>
      <c r="D114">
        <f t="shared" si="2"/>
        <v>31</v>
      </c>
      <c r="E114" s="90"/>
      <c r="F114" s="92">
        <f>IFERROR(AVERAGEIFS(EDF[Total EDF], EDF[Nom], BD_evo[[#This Row],[Nom]], EDF[Semaine], BD_evo[[#This Row],[Semaine]]), "")</f>
        <v>28</v>
      </c>
      <c r="G114" s="92">
        <f>IFERROR(AVERAGEIFS(EDF[Humeur], EDF[Nom], BD_evo[[#This Row],[Nom]], EDF[Semaine], BD_evo[[#This Row],[Semaine]]), "")</f>
        <v>5</v>
      </c>
      <c r="H114" s="92">
        <f>IFERROR(AVERAGEIFS(EDF[Stress], EDF[Nom], BD_evo[[#This Row],[Nom]], EDF[Semaine], BD_evo[[#This Row],[Semaine]]), "")</f>
        <v>4</v>
      </c>
      <c r="I114" s="92">
        <f>IFERROR(AVERAGEIFS(EDF[Sommeil], EDF[Nom], BD_evo[[#This Row],[Nom]], EDF[Semaine], BD_evo[[#This Row],[Semaine]]), "")</f>
        <v>4</v>
      </c>
      <c r="J114" s="92">
        <f>IFERROR(AVERAGEIFS(EDF[Etat Physique], EDF[Nom], BD_evo[[#This Row],[Nom]], EDF[Semaine], BD_evo[[#This Row],[Semaine]]), "")</f>
        <v>5</v>
      </c>
      <c r="K114" s="92">
        <f>IFERROR(AVERAGEIFS(EDF[Hydratation], EDF[Nom], BD_evo[[#This Row],[Nom]], EDF[Semaine], BD_evo[[#This Row],[Semaine]]), "")</f>
        <v>5</v>
      </c>
      <c r="L114" s="92">
        <f>IFERROR(AVERAGEIFS(EDF[Nutrition], EDF[Nom], BD_evo[[#This Row],[Nom]], EDF[Semaine], BD_evo[[#This Row],[Semaine]]), "")</f>
        <v>5</v>
      </c>
      <c r="M114" s="92" t="str">
        <f>IFERROR(AVERAGEIFS(RPE[Investissement du jour], RPE[Nom], BD_evo[[#This Row],[Nom]], RPE[Semaine], BD_evo[[#This Row],[Semaine]]), "")</f>
        <v/>
      </c>
    </row>
    <row r="115" spans="1:13" x14ac:dyDescent="0.2">
      <c r="A115" s="88" t="s">
        <v>100</v>
      </c>
      <c r="B115" t="str">
        <f>INDEX(Statut[Profil], MATCH(BD_evo[[#This Row],[Nom]], Statut[Nom], 0))</f>
        <v>Trois Quarts</v>
      </c>
      <c r="C115">
        <v>2023</v>
      </c>
      <c r="D115">
        <f t="shared" si="2"/>
        <v>31</v>
      </c>
      <c r="E115" s="90"/>
      <c r="F115" s="92">
        <f>IFERROR(AVERAGEIFS(EDF[Total EDF], EDF[Nom], BD_evo[[#This Row],[Nom]], EDF[Semaine], BD_evo[[#This Row],[Semaine]]), "")</f>
        <v>21</v>
      </c>
      <c r="G115" s="92">
        <f>IFERROR(AVERAGEIFS(EDF[Humeur], EDF[Nom], BD_evo[[#This Row],[Nom]], EDF[Semaine], BD_evo[[#This Row],[Semaine]]), "")</f>
        <v>4</v>
      </c>
      <c r="H115" s="92">
        <f>IFERROR(AVERAGEIFS(EDF[Stress], EDF[Nom], BD_evo[[#This Row],[Nom]], EDF[Semaine], BD_evo[[#This Row],[Semaine]]), "")</f>
        <v>4</v>
      </c>
      <c r="I115" s="92">
        <f>IFERROR(AVERAGEIFS(EDF[Sommeil], EDF[Nom], BD_evo[[#This Row],[Nom]], EDF[Semaine], BD_evo[[#This Row],[Semaine]]), "")</f>
        <v>3</v>
      </c>
      <c r="J115" s="92">
        <f>IFERROR(AVERAGEIFS(EDF[Etat Physique], EDF[Nom], BD_evo[[#This Row],[Nom]], EDF[Semaine], BD_evo[[#This Row],[Semaine]]), "")</f>
        <v>3</v>
      </c>
      <c r="K115" s="92">
        <f>IFERROR(AVERAGEIFS(EDF[Hydratation], EDF[Nom], BD_evo[[#This Row],[Nom]], EDF[Semaine], BD_evo[[#This Row],[Semaine]]), "")</f>
        <v>2</v>
      </c>
      <c r="L115" s="92">
        <f>IFERROR(AVERAGEIFS(EDF[Nutrition], EDF[Nom], BD_evo[[#This Row],[Nom]], EDF[Semaine], BD_evo[[#This Row],[Semaine]]), "")</f>
        <v>5</v>
      </c>
      <c r="M115" s="92" t="str">
        <f>IFERROR(AVERAGEIFS(RPE[Investissement du jour], RPE[Nom], BD_evo[[#This Row],[Nom]], RPE[Semaine], BD_evo[[#This Row],[Semaine]]), "")</f>
        <v/>
      </c>
    </row>
    <row r="116" spans="1:13" x14ac:dyDescent="0.2">
      <c r="A116" s="88" t="s">
        <v>89</v>
      </c>
      <c r="B116" t="str">
        <f>INDEX(Statut[Profil], MATCH(BD_evo[[#This Row],[Nom]], Statut[Nom], 0))</f>
        <v>Avant</v>
      </c>
      <c r="C116">
        <v>2023</v>
      </c>
      <c r="D116">
        <f t="shared" si="2"/>
        <v>31</v>
      </c>
      <c r="E116" s="90"/>
      <c r="F116" s="92">
        <f>IFERROR(AVERAGEIFS(EDF[Total EDF], EDF[Nom], BD_evo[[#This Row],[Nom]], EDF[Semaine], BD_evo[[#This Row],[Semaine]]), "")</f>
        <v>19</v>
      </c>
      <c r="G116" s="92">
        <f>IFERROR(AVERAGEIFS(EDF[Humeur], EDF[Nom], BD_evo[[#This Row],[Nom]], EDF[Semaine], BD_evo[[#This Row],[Semaine]]), "")</f>
        <v>2</v>
      </c>
      <c r="H116" s="92">
        <f>IFERROR(AVERAGEIFS(EDF[Stress], EDF[Nom], BD_evo[[#This Row],[Nom]], EDF[Semaine], BD_evo[[#This Row],[Semaine]]), "")</f>
        <v>3</v>
      </c>
      <c r="I116" s="92">
        <f>IFERROR(AVERAGEIFS(EDF[Sommeil], EDF[Nom], BD_evo[[#This Row],[Nom]], EDF[Semaine], BD_evo[[#This Row],[Semaine]]), "")</f>
        <v>4</v>
      </c>
      <c r="J116" s="92">
        <f>IFERROR(AVERAGEIFS(EDF[Etat Physique], EDF[Nom], BD_evo[[#This Row],[Nom]], EDF[Semaine], BD_evo[[#This Row],[Semaine]]), "")</f>
        <v>3</v>
      </c>
      <c r="K116" s="92">
        <f>IFERROR(AVERAGEIFS(EDF[Hydratation], EDF[Nom], BD_evo[[#This Row],[Nom]], EDF[Semaine], BD_evo[[#This Row],[Semaine]]), "")</f>
        <v>2.5</v>
      </c>
      <c r="L116" s="92">
        <f>IFERROR(AVERAGEIFS(EDF[Nutrition], EDF[Nom], BD_evo[[#This Row],[Nom]], EDF[Semaine], BD_evo[[#This Row],[Semaine]]), "")</f>
        <v>4.5</v>
      </c>
      <c r="M116" s="92" t="str">
        <f>IFERROR(AVERAGEIFS(RPE[Investissement du jour], RPE[Nom], BD_evo[[#This Row],[Nom]], RPE[Semaine], BD_evo[[#This Row],[Semaine]]), "")</f>
        <v/>
      </c>
    </row>
    <row r="117" spans="1:13" x14ac:dyDescent="0.2">
      <c r="A117" s="88" t="s">
        <v>168</v>
      </c>
      <c r="B117" t="str">
        <f>INDEX(Statut[Profil], MATCH(BD_evo[[#This Row],[Nom]], Statut[Nom], 0))</f>
        <v>Avant</v>
      </c>
      <c r="C117">
        <v>2023</v>
      </c>
      <c r="D117">
        <f t="shared" si="2"/>
        <v>31</v>
      </c>
      <c r="E117" s="90"/>
      <c r="F117" s="92" t="str">
        <f>IFERROR(AVERAGEIFS(EDF[Total EDF], EDF[Nom], BD_evo[[#This Row],[Nom]], EDF[Semaine], BD_evo[[#This Row],[Semaine]]), "")</f>
        <v/>
      </c>
      <c r="G117" s="92" t="str">
        <f>IFERROR(AVERAGEIFS(EDF[Humeur], EDF[Nom], BD_evo[[#This Row],[Nom]], EDF[Semaine], BD_evo[[#This Row],[Semaine]]), "")</f>
        <v/>
      </c>
      <c r="H117" s="92" t="str">
        <f>IFERROR(AVERAGEIFS(EDF[Stress], EDF[Nom], BD_evo[[#This Row],[Nom]], EDF[Semaine], BD_evo[[#This Row],[Semaine]]), "")</f>
        <v/>
      </c>
      <c r="I117" s="92" t="str">
        <f>IFERROR(AVERAGEIFS(EDF[Sommeil], EDF[Nom], BD_evo[[#This Row],[Nom]], EDF[Semaine], BD_evo[[#This Row],[Semaine]]), "")</f>
        <v/>
      </c>
      <c r="J117" s="92" t="str">
        <f>IFERROR(AVERAGEIFS(EDF[Etat Physique], EDF[Nom], BD_evo[[#This Row],[Nom]], EDF[Semaine], BD_evo[[#This Row],[Semaine]]), "")</f>
        <v/>
      </c>
      <c r="K117" s="92" t="str">
        <f>IFERROR(AVERAGEIFS(EDF[Hydratation], EDF[Nom], BD_evo[[#This Row],[Nom]], EDF[Semaine], BD_evo[[#This Row],[Semaine]]), "")</f>
        <v/>
      </c>
      <c r="L117" s="92" t="str">
        <f>IFERROR(AVERAGEIFS(EDF[Nutrition], EDF[Nom], BD_evo[[#This Row],[Nom]], EDF[Semaine], BD_evo[[#This Row],[Semaine]]), "")</f>
        <v/>
      </c>
      <c r="M117" s="92" t="str">
        <f>IFERROR(AVERAGEIFS(RPE[Investissement du jour], RPE[Nom], BD_evo[[#This Row],[Nom]], RPE[Semaine], BD_evo[[#This Row],[Semaine]]), "")</f>
        <v/>
      </c>
    </row>
    <row r="118" spans="1:13" x14ac:dyDescent="0.2">
      <c r="A118" s="88" t="s">
        <v>86</v>
      </c>
      <c r="B118" t="str">
        <f>INDEX(Statut[Profil], MATCH(BD_evo[[#This Row],[Nom]], Statut[Nom], 0))</f>
        <v>Avant</v>
      </c>
      <c r="C118">
        <v>2023</v>
      </c>
      <c r="D118">
        <f t="shared" si="2"/>
        <v>31</v>
      </c>
      <c r="E118" s="90"/>
      <c r="F118" s="92">
        <f>IFERROR(AVERAGEIFS(EDF[Total EDF], EDF[Nom], BD_evo[[#This Row],[Nom]], EDF[Semaine], BD_evo[[#This Row],[Semaine]]), "")</f>
        <v>24</v>
      </c>
      <c r="G118" s="92">
        <f>IFERROR(AVERAGEIFS(EDF[Humeur], EDF[Nom], BD_evo[[#This Row],[Nom]], EDF[Semaine], BD_evo[[#This Row],[Semaine]]), "")</f>
        <v>3</v>
      </c>
      <c r="H118" s="92">
        <f>IFERROR(AVERAGEIFS(EDF[Stress], EDF[Nom], BD_evo[[#This Row],[Nom]], EDF[Semaine], BD_evo[[#This Row],[Semaine]]), "")</f>
        <v>4</v>
      </c>
      <c r="I118" s="92">
        <f>IFERROR(AVERAGEIFS(EDF[Sommeil], EDF[Nom], BD_evo[[#This Row],[Nom]], EDF[Semaine], BD_evo[[#This Row],[Semaine]]), "")</f>
        <v>4</v>
      </c>
      <c r="J118" s="92">
        <f>IFERROR(AVERAGEIFS(EDF[Etat Physique], EDF[Nom], BD_evo[[#This Row],[Nom]], EDF[Semaine], BD_evo[[#This Row],[Semaine]]), "")</f>
        <v>3</v>
      </c>
      <c r="K118" s="92">
        <f>IFERROR(AVERAGEIFS(EDF[Hydratation], EDF[Nom], BD_evo[[#This Row],[Nom]], EDF[Semaine], BD_evo[[#This Row],[Semaine]]), "")</f>
        <v>5</v>
      </c>
      <c r="L118" s="92">
        <f>IFERROR(AVERAGEIFS(EDF[Nutrition], EDF[Nom], BD_evo[[#This Row],[Nom]], EDF[Semaine], BD_evo[[#This Row],[Semaine]]), "")</f>
        <v>5</v>
      </c>
      <c r="M118" s="92" t="str">
        <f>IFERROR(AVERAGEIFS(RPE[Investissement du jour], RPE[Nom], BD_evo[[#This Row],[Nom]], RPE[Semaine], BD_evo[[#This Row],[Semaine]]), "")</f>
        <v/>
      </c>
    </row>
    <row r="119" spans="1:13" x14ac:dyDescent="0.2">
      <c r="A119" s="88" t="s">
        <v>208</v>
      </c>
      <c r="B119" t="str">
        <f>INDEX(Statut[Profil], MATCH(BD_evo[[#This Row],[Nom]], Statut[Nom], 0))</f>
        <v>Trois Quarts</v>
      </c>
      <c r="C119">
        <v>2023</v>
      </c>
      <c r="D119">
        <f t="shared" si="2"/>
        <v>31</v>
      </c>
      <c r="E119" s="90"/>
      <c r="F119" s="92" t="str">
        <f>IFERROR(AVERAGEIFS(EDF[Total EDF], EDF[Nom], BD_evo[[#This Row],[Nom]], EDF[Semaine], BD_evo[[#This Row],[Semaine]]), "")</f>
        <v/>
      </c>
      <c r="G119" s="92" t="str">
        <f>IFERROR(AVERAGEIFS(EDF[Humeur], EDF[Nom], BD_evo[[#This Row],[Nom]], EDF[Semaine], BD_evo[[#This Row],[Semaine]]), "")</f>
        <v/>
      </c>
      <c r="H119" s="92" t="str">
        <f>IFERROR(AVERAGEIFS(EDF[Stress], EDF[Nom], BD_evo[[#This Row],[Nom]], EDF[Semaine], BD_evo[[#This Row],[Semaine]]), "")</f>
        <v/>
      </c>
      <c r="I119" s="92" t="str">
        <f>IFERROR(AVERAGEIFS(EDF[Sommeil], EDF[Nom], BD_evo[[#This Row],[Nom]], EDF[Semaine], BD_evo[[#This Row],[Semaine]]), "")</f>
        <v/>
      </c>
      <c r="J119" s="92" t="str">
        <f>IFERROR(AVERAGEIFS(EDF[Etat Physique], EDF[Nom], BD_evo[[#This Row],[Nom]], EDF[Semaine], BD_evo[[#This Row],[Semaine]]), "")</f>
        <v/>
      </c>
      <c r="K119" s="92" t="str">
        <f>IFERROR(AVERAGEIFS(EDF[Hydratation], EDF[Nom], BD_evo[[#This Row],[Nom]], EDF[Semaine], BD_evo[[#This Row],[Semaine]]), "")</f>
        <v/>
      </c>
      <c r="L119" s="92" t="str">
        <f>IFERROR(AVERAGEIFS(EDF[Nutrition], EDF[Nom], BD_evo[[#This Row],[Nom]], EDF[Semaine], BD_evo[[#This Row],[Semaine]]), "")</f>
        <v/>
      </c>
      <c r="M119" s="92" t="str">
        <f>IFERROR(AVERAGEIFS(RPE[Investissement du jour], RPE[Nom], BD_evo[[#This Row],[Nom]], RPE[Semaine], BD_evo[[#This Row],[Semaine]]), "")</f>
        <v/>
      </c>
    </row>
    <row r="120" spans="1:13" x14ac:dyDescent="0.2">
      <c r="A120" s="88" t="s">
        <v>99</v>
      </c>
      <c r="B120" t="str">
        <f>INDEX(Statut[Profil], MATCH(BD_evo[[#This Row],[Nom]], Statut[Nom], 0))</f>
        <v>Avant</v>
      </c>
      <c r="C120">
        <v>2023</v>
      </c>
      <c r="D120">
        <f t="shared" si="2"/>
        <v>31</v>
      </c>
      <c r="E120" s="90"/>
      <c r="F120" s="92">
        <f>IFERROR(AVERAGEIFS(EDF[Total EDF], EDF[Nom], BD_evo[[#This Row],[Nom]], EDF[Semaine], BD_evo[[#This Row],[Semaine]]), "")</f>
        <v>21</v>
      </c>
      <c r="G120" s="92">
        <f>IFERROR(AVERAGEIFS(EDF[Humeur], EDF[Nom], BD_evo[[#This Row],[Nom]], EDF[Semaine], BD_evo[[#This Row],[Semaine]]), "")</f>
        <v>3.6666666666666665</v>
      </c>
      <c r="H120" s="92">
        <f>IFERROR(AVERAGEIFS(EDF[Stress], EDF[Nom], BD_evo[[#This Row],[Nom]], EDF[Semaine], BD_evo[[#This Row],[Semaine]]), "")</f>
        <v>4</v>
      </c>
      <c r="I120" s="92">
        <f>IFERROR(AVERAGEIFS(EDF[Sommeil], EDF[Nom], BD_evo[[#This Row],[Nom]], EDF[Semaine], BD_evo[[#This Row],[Semaine]]), "")</f>
        <v>4</v>
      </c>
      <c r="J120" s="92">
        <f>IFERROR(AVERAGEIFS(EDF[Etat Physique], EDF[Nom], BD_evo[[#This Row],[Nom]], EDF[Semaine], BD_evo[[#This Row],[Semaine]]), "")</f>
        <v>3.6666666666666665</v>
      </c>
      <c r="K120" s="92">
        <f>IFERROR(AVERAGEIFS(EDF[Hydratation], EDF[Nom], BD_evo[[#This Row],[Nom]], EDF[Semaine], BD_evo[[#This Row],[Semaine]]), "")</f>
        <v>2.6666666666666665</v>
      </c>
      <c r="L120" s="92">
        <f>IFERROR(AVERAGEIFS(EDF[Nutrition], EDF[Nom], BD_evo[[#This Row],[Nom]], EDF[Semaine], BD_evo[[#This Row],[Semaine]]), "")</f>
        <v>3</v>
      </c>
      <c r="M120" s="92" t="str">
        <f>IFERROR(AVERAGEIFS(RPE[Investissement du jour], RPE[Nom], BD_evo[[#This Row],[Nom]], RPE[Semaine], BD_evo[[#This Row],[Semaine]]), "")</f>
        <v/>
      </c>
    </row>
    <row r="121" spans="1:13" x14ac:dyDescent="0.2">
      <c r="A121" s="88" t="s">
        <v>233</v>
      </c>
      <c r="B121" t="str">
        <f>INDEX(Statut[Profil], MATCH(BD_evo[[#This Row],[Nom]], Statut[Nom], 0))</f>
        <v>Avant</v>
      </c>
      <c r="C121">
        <v>2023</v>
      </c>
      <c r="D121">
        <f t="shared" si="2"/>
        <v>31</v>
      </c>
      <c r="E121" s="90"/>
      <c r="F121" s="92" t="str">
        <f>IFERROR(AVERAGEIFS(EDF[Total EDF], EDF[Nom], BD_evo[[#This Row],[Nom]], EDF[Semaine], BD_evo[[#This Row],[Semaine]]), "")</f>
        <v/>
      </c>
      <c r="G121" s="92" t="str">
        <f>IFERROR(AVERAGEIFS(EDF[Humeur], EDF[Nom], BD_evo[[#This Row],[Nom]], EDF[Semaine], BD_evo[[#This Row],[Semaine]]), "")</f>
        <v/>
      </c>
      <c r="H121" s="92" t="str">
        <f>IFERROR(AVERAGEIFS(EDF[Stress], EDF[Nom], BD_evo[[#This Row],[Nom]], EDF[Semaine], BD_evo[[#This Row],[Semaine]]), "")</f>
        <v/>
      </c>
      <c r="I121" s="92" t="str">
        <f>IFERROR(AVERAGEIFS(EDF[Sommeil], EDF[Nom], BD_evo[[#This Row],[Nom]], EDF[Semaine], BD_evo[[#This Row],[Semaine]]), "")</f>
        <v/>
      </c>
      <c r="J121" s="92" t="str">
        <f>IFERROR(AVERAGEIFS(EDF[Etat Physique], EDF[Nom], BD_evo[[#This Row],[Nom]], EDF[Semaine], BD_evo[[#This Row],[Semaine]]), "")</f>
        <v/>
      </c>
      <c r="K121" s="92" t="str">
        <f>IFERROR(AVERAGEIFS(EDF[Hydratation], EDF[Nom], BD_evo[[#This Row],[Nom]], EDF[Semaine], BD_evo[[#This Row],[Semaine]]), "")</f>
        <v/>
      </c>
      <c r="L121" s="92" t="str">
        <f>IFERROR(AVERAGEIFS(EDF[Nutrition], EDF[Nom], BD_evo[[#This Row],[Nom]], EDF[Semaine], BD_evo[[#This Row],[Semaine]]), "")</f>
        <v/>
      </c>
      <c r="M121" s="92" t="str">
        <f>IFERROR(AVERAGEIFS(RPE[Investissement du jour], RPE[Nom], BD_evo[[#This Row],[Nom]], RPE[Semaine], BD_evo[[#This Row],[Semaine]]), "")</f>
        <v/>
      </c>
    </row>
    <row r="122" spans="1:13" x14ac:dyDescent="0.2">
      <c r="A122" s="88" t="s">
        <v>85</v>
      </c>
      <c r="B122" t="str">
        <f>INDEX(Statut[Profil], MATCH(BD_evo[[#This Row],[Nom]], Statut[Nom], 0))</f>
        <v>Avant</v>
      </c>
      <c r="C122">
        <v>2023</v>
      </c>
      <c r="D122">
        <f t="shared" si="2"/>
        <v>31</v>
      </c>
      <c r="E122" s="90"/>
      <c r="F122" s="92">
        <f>IFERROR(AVERAGEIFS(EDF[Total EDF], EDF[Nom], BD_evo[[#This Row],[Nom]], EDF[Semaine], BD_evo[[#This Row],[Semaine]]), "")</f>
        <v>11</v>
      </c>
      <c r="G122" s="92">
        <f>IFERROR(AVERAGEIFS(EDF[Humeur], EDF[Nom], BD_evo[[#This Row],[Nom]], EDF[Semaine], BD_evo[[#This Row],[Semaine]]), "")</f>
        <v>1</v>
      </c>
      <c r="H122" s="92">
        <f>IFERROR(AVERAGEIFS(EDF[Stress], EDF[Nom], BD_evo[[#This Row],[Nom]], EDF[Semaine], BD_evo[[#This Row],[Semaine]]), "")</f>
        <v>1</v>
      </c>
      <c r="I122" s="92">
        <f>IFERROR(AVERAGEIFS(EDF[Sommeil], EDF[Nom], BD_evo[[#This Row],[Nom]], EDF[Semaine], BD_evo[[#This Row],[Semaine]]), "")</f>
        <v>3</v>
      </c>
      <c r="J122" s="92">
        <f>IFERROR(AVERAGEIFS(EDF[Etat Physique], EDF[Nom], BD_evo[[#This Row],[Nom]], EDF[Semaine], BD_evo[[#This Row],[Semaine]]), "")</f>
        <v>3</v>
      </c>
      <c r="K122" s="92">
        <f>IFERROR(AVERAGEIFS(EDF[Hydratation], EDF[Nom], BD_evo[[#This Row],[Nom]], EDF[Semaine], BD_evo[[#This Row],[Semaine]]), "")</f>
        <v>1</v>
      </c>
      <c r="L122" s="92">
        <f>IFERROR(AVERAGEIFS(EDF[Nutrition], EDF[Nom], BD_evo[[#This Row],[Nom]], EDF[Semaine], BD_evo[[#This Row],[Semaine]]), "")</f>
        <v>2</v>
      </c>
      <c r="M122" s="92" t="str">
        <f>IFERROR(AVERAGEIFS(RPE[Investissement du jour], RPE[Nom], BD_evo[[#This Row],[Nom]], RPE[Semaine], BD_evo[[#This Row],[Semaine]]), "")</f>
        <v/>
      </c>
    </row>
    <row r="123" spans="1:13" x14ac:dyDescent="0.2">
      <c r="A123" s="88" t="s">
        <v>191</v>
      </c>
      <c r="B123" t="str">
        <f>INDEX(Statut[Profil], MATCH(BD_evo[[#This Row],[Nom]], Statut[Nom], 0))</f>
        <v>Avant</v>
      </c>
      <c r="C123">
        <v>2023</v>
      </c>
      <c r="D123">
        <f t="shared" si="2"/>
        <v>31</v>
      </c>
      <c r="E123" s="90"/>
      <c r="F123" s="92" t="str">
        <f>IFERROR(AVERAGEIFS(EDF[Total EDF], EDF[Nom], BD_evo[[#This Row],[Nom]], EDF[Semaine], BD_evo[[#This Row],[Semaine]]), "")</f>
        <v/>
      </c>
      <c r="G123" s="92" t="str">
        <f>IFERROR(AVERAGEIFS(EDF[Humeur], EDF[Nom], BD_evo[[#This Row],[Nom]], EDF[Semaine], BD_evo[[#This Row],[Semaine]]), "")</f>
        <v/>
      </c>
      <c r="H123" s="92" t="str">
        <f>IFERROR(AVERAGEIFS(EDF[Stress], EDF[Nom], BD_evo[[#This Row],[Nom]], EDF[Semaine], BD_evo[[#This Row],[Semaine]]), "")</f>
        <v/>
      </c>
      <c r="I123" s="92" t="str">
        <f>IFERROR(AVERAGEIFS(EDF[Sommeil], EDF[Nom], BD_evo[[#This Row],[Nom]], EDF[Semaine], BD_evo[[#This Row],[Semaine]]), "")</f>
        <v/>
      </c>
      <c r="J123" s="92" t="str">
        <f>IFERROR(AVERAGEIFS(EDF[Etat Physique], EDF[Nom], BD_evo[[#This Row],[Nom]], EDF[Semaine], BD_evo[[#This Row],[Semaine]]), "")</f>
        <v/>
      </c>
      <c r="K123" s="92" t="str">
        <f>IFERROR(AVERAGEIFS(EDF[Hydratation], EDF[Nom], BD_evo[[#This Row],[Nom]], EDF[Semaine], BD_evo[[#This Row],[Semaine]]), "")</f>
        <v/>
      </c>
      <c r="L123" s="92" t="str">
        <f>IFERROR(AVERAGEIFS(EDF[Nutrition], EDF[Nom], BD_evo[[#This Row],[Nom]], EDF[Semaine], BD_evo[[#This Row],[Semaine]]), "")</f>
        <v/>
      </c>
      <c r="M123" s="92" t="str">
        <f>IFERROR(AVERAGEIFS(RPE[Investissement du jour], RPE[Nom], BD_evo[[#This Row],[Nom]], RPE[Semaine], BD_evo[[#This Row],[Semaine]]), "")</f>
        <v/>
      </c>
    </row>
    <row r="124" spans="1:13" x14ac:dyDescent="0.2">
      <c r="A124" s="89" t="s">
        <v>95</v>
      </c>
      <c r="B124" t="str">
        <f>INDEX(Statut[Profil], MATCH(BD_evo[[#This Row],[Nom]], Statut[Nom], 0))</f>
        <v>Avant</v>
      </c>
      <c r="C124">
        <v>2023</v>
      </c>
      <c r="D124">
        <f t="shared" si="2"/>
        <v>31</v>
      </c>
      <c r="E124" s="90"/>
      <c r="F124" s="92" t="str">
        <f>IFERROR(AVERAGEIFS(EDF[Total EDF], EDF[Nom], BD_evo[[#This Row],[Nom]], EDF[Semaine], BD_evo[[#This Row],[Semaine]]), "")</f>
        <v/>
      </c>
      <c r="G124" s="92" t="str">
        <f>IFERROR(AVERAGEIFS(EDF[Humeur], EDF[Nom], BD_evo[[#This Row],[Nom]], EDF[Semaine], BD_evo[[#This Row],[Semaine]]), "")</f>
        <v/>
      </c>
      <c r="H124" s="92" t="str">
        <f>IFERROR(AVERAGEIFS(EDF[Stress], EDF[Nom], BD_evo[[#This Row],[Nom]], EDF[Semaine], BD_evo[[#This Row],[Semaine]]), "")</f>
        <v/>
      </c>
      <c r="I124" s="92" t="str">
        <f>IFERROR(AVERAGEIFS(EDF[Sommeil], EDF[Nom], BD_evo[[#This Row],[Nom]], EDF[Semaine], BD_evo[[#This Row],[Semaine]]), "")</f>
        <v/>
      </c>
      <c r="J124" s="92" t="str">
        <f>IFERROR(AVERAGEIFS(EDF[Etat Physique], EDF[Nom], BD_evo[[#This Row],[Nom]], EDF[Semaine], BD_evo[[#This Row],[Semaine]]), "")</f>
        <v/>
      </c>
      <c r="K124" s="92" t="str">
        <f>IFERROR(AVERAGEIFS(EDF[Hydratation], EDF[Nom], BD_evo[[#This Row],[Nom]], EDF[Semaine], BD_evo[[#This Row],[Semaine]]), "")</f>
        <v/>
      </c>
      <c r="L124" s="92" t="str">
        <f>IFERROR(AVERAGEIFS(EDF[Nutrition], EDF[Nom], BD_evo[[#This Row],[Nom]], EDF[Semaine], BD_evo[[#This Row],[Semaine]]), "")</f>
        <v/>
      </c>
      <c r="M124" s="92" t="str">
        <f>IFERROR(AVERAGEIFS(RPE[Investissement du jour], RPE[Nom], BD_evo[[#This Row],[Nom]], RPE[Semaine], BD_evo[[#This Row],[Semaine]]), "")</f>
        <v/>
      </c>
    </row>
    <row r="125" spans="1:13" x14ac:dyDescent="0.2">
      <c r="A125" s="89" t="s">
        <v>80</v>
      </c>
      <c r="B125" t="str">
        <f>INDEX(Statut[Profil], MATCH(BD_evo[[#This Row],[Nom]], Statut[Nom], 0))</f>
        <v>Avant</v>
      </c>
      <c r="C125">
        <v>2023</v>
      </c>
      <c r="D125">
        <f t="shared" si="2"/>
        <v>31</v>
      </c>
      <c r="E125" s="90"/>
      <c r="F125" s="92">
        <f>IFERROR(AVERAGEIFS(EDF[Total EDF], EDF[Nom], BD_evo[[#This Row],[Nom]], EDF[Semaine], BD_evo[[#This Row],[Semaine]]), "")</f>
        <v>19.600000000000001</v>
      </c>
      <c r="G125" s="92">
        <f>IFERROR(AVERAGEIFS(EDF[Humeur], EDF[Nom], BD_evo[[#This Row],[Nom]], EDF[Semaine], BD_evo[[#This Row],[Semaine]]), "")</f>
        <v>3.8</v>
      </c>
      <c r="H125" s="92">
        <f>IFERROR(AVERAGEIFS(EDF[Stress], EDF[Nom], BD_evo[[#This Row],[Nom]], EDF[Semaine], BD_evo[[#This Row],[Semaine]]), "")</f>
        <v>3.8</v>
      </c>
      <c r="I125" s="92">
        <f>IFERROR(AVERAGEIFS(EDF[Sommeil], EDF[Nom], BD_evo[[#This Row],[Nom]], EDF[Semaine], BD_evo[[#This Row],[Semaine]]), "")</f>
        <v>3.8</v>
      </c>
      <c r="J125" s="92">
        <f>IFERROR(AVERAGEIFS(EDF[Etat Physique], EDF[Nom], BD_evo[[#This Row],[Nom]], EDF[Semaine], BD_evo[[#This Row],[Semaine]]), "")</f>
        <v>3</v>
      </c>
      <c r="K125" s="92">
        <f>IFERROR(AVERAGEIFS(EDF[Hydratation], EDF[Nom], BD_evo[[#This Row],[Nom]], EDF[Semaine], BD_evo[[#This Row],[Semaine]]), "")</f>
        <v>2.2000000000000002</v>
      </c>
      <c r="L125" s="92">
        <f>IFERROR(AVERAGEIFS(EDF[Nutrition], EDF[Nom], BD_evo[[#This Row],[Nom]], EDF[Semaine], BD_evo[[#This Row],[Semaine]]), "")</f>
        <v>3</v>
      </c>
      <c r="M125" s="92" t="str">
        <f>IFERROR(AVERAGEIFS(RPE[Investissement du jour], RPE[Nom], BD_evo[[#This Row],[Nom]], RPE[Semaine], BD_evo[[#This Row],[Semaine]]), "")</f>
        <v/>
      </c>
    </row>
    <row r="126" spans="1:13" x14ac:dyDescent="0.2">
      <c r="A126" s="88" t="s">
        <v>167</v>
      </c>
      <c r="B126" t="str">
        <f>INDEX(Statut[Profil], MATCH(BD_evo[[#This Row],[Nom]], Statut[Nom], 0))</f>
        <v>Trois Quarts</v>
      </c>
      <c r="C126">
        <v>2023</v>
      </c>
      <c r="D126">
        <f t="shared" si="2"/>
        <v>31</v>
      </c>
      <c r="E126" s="90"/>
      <c r="F126" s="92" t="str">
        <f>IFERROR(AVERAGEIFS(EDF[Total EDF], EDF[Nom], BD_evo[[#This Row],[Nom]], EDF[Semaine], BD_evo[[#This Row],[Semaine]]), "")</f>
        <v/>
      </c>
      <c r="G126" s="92" t="str">
        <f>IFERROR(AVERAGEIFS(EDF[Humeur], EDF[Nom], BD_evo[[#This Row],[Nom]], EDF[Semaine], BD_evo[[#This Row],[Semaine]]), "")</f>
        <v/>
      </c>
      <c r="H126" s="92" t="str">
        <f>IFERROR(AVERAGEIFS(EDF[Stress], EDF[Nom], BD_evo[[#This Row],[Nom]], EDF[Semaine], BD_evo[[#This Row],[Semaine]]), "")</f>
        <v/>
      </c>
      <c r="I126" s="92" t="str">
        <f>IFERROR(AVERAGEIFS(EDF[Sommeil], EDF[Nom], BD_evo[[#This Row],[Nom]], EDF[Semaine], BD_evo[[#This Row],[Semaine]]), "")</f>
        <v/>
      </c>
      <c r="J126" s="92" t="str">
        <f>IFERROR(AVERAGEIFS(EDF[Etat Physique], EDF[Nom], BD_evo[[#This Row],[Nom]], EDF[Semaine], BD_evo[[#This Row],[Semaine]]), "")</f>
        <v/>
      </c>
      <c r="K126" s="92" t="str">
        <f>IFERROR(AVERAGEIFS(EDF[Hydratation], EDF[Nom], BD_evo[[#This Row],[Nom]], EDF[Semaine], BD_evo[[#This Row],[Semaine]]), "")</f>
        <v/>
      </c>
      <c r="L126" s="92" t="str">
        <f>IFERROR(AVERAGEIFS(EDF[Nutrition], EDF[Nom], BD_evo[[#This Row],[Nom]], EDF[Semaine], BD_evo[[#This Row],[Semaine]]), "")</f>
        <v/>
      </c>
      <c r="M126" s="92" t="str">
        <f>IFERROR(AVERAGEIFS(RPE[Investissement du jour], RPE[Nom], BD_evo[[#This Row],[Nom]], RPE[Semaine], BD_evo[[#This Row],[Semaine]]), "")</f>
        <v/>
      </c>
    </row>
    <row r="127" spans="1:13" x14ac:dyDescent="0.2">
      <c r="A127" s="88" t="s">
        <v>240</v>
      </c>
      <c r="B127" t="str">
        <f>INDEX(Statut[Profil], MATCH(BD_evo[[#This Row],[Nom]], Statut[Nom], 0))</f>
        <v>Trois Quarts</v>
      </c>
      <c r="C127">
        <v>2023</v>
      </c>
      <c r="D127">
        <f t="shared" si="2"/>
        <v>31</v>
      </c>
      <c r="E127" s="90"/>
      <c r="F127" s="92" t="str">
        <f>IFERROR(AVERAGEIFS(EDF[Total EDF], EDF[Nom], BD_evo[[#This Row],[Nom]], EDF[Semaine], BD_evo[[#This Row],[Semaine]]), "")</f>
        <v/>
      </c>
      <c r="G127" s="92" t="str">
        <f>IFERROR(AVERAGEIFS(EDF[Humeur], EDF[Nom], BD_evo[[#This Row],[Nom]], EDF[Semaine], BD_evo[[#This Row],[Semaine]]), "")</f>
        <v/>
      </c>
      <c r="H127" s="92" t="str">
        <f>IFERROR(AVERAGEIFS(EDF[Stress], EDF[Nom], BD_evo[[#This Row],[Nom]], EDF[Semaine], BD_evo[[#This Row],[Semaine]]), "")</f>
        <v/>
      </c>
      <c r="I127" s="92" t="str">
        <f>IFERROR(AVERAGEIFS(EDF[Sommeil], EDF[Nom], BD_evo[[#This Row],[Nom]], EDF[Semaine], BD_evo[[#This Row],[Semaine]]), "")</f>
        <v/>
      </c>
      <c r="J127" s="92" t="str">
        <f>IFERROR(AVERAGEIFS(EDF[Etat Physique], EDF[Nom], BD_evo[[#This Row],[Nom]], EDF[Semaine], BD_evo[[#This Row],[Semaine]]), "")</f>
        <v/>
      </c>
      <c r="K127" s="92" t="str">
        <f>IFERROR(AVERAGEIFS(EDF[Hydratation], EDF[Nom], BD_evo[[#This Row],[Nom]], EDF[Semaine], BD_evo[[#This Row],[Semaine]]), "")</f>
        <v/>
      </c>
      <c r="L127" s="92" t="str">
        <f>IFERROR(AVERAGEIFS(EDF[Nutrition], EDF[Nom], BD_evo[[#This Row],[Nom]], EDF[Semaine], BD_evo[[#This Row],[Semaine]]), "")</f>
        <v/>
      </c>
      <c r="M127" s="92" t="str">
        <f>IFERROR(AVERAGEIFS(RPE[Investissement du jour], RPE[Nom], BD_evo[[#This Row],[Nom]], RPE[Semaine], BD_evo[[#This Row],[Semaine]]), "")</f>
        <v/>
      </c>
    </row>
    <row r="128" spans="1:13" x14ac:dyDescent="0.2">
      <c r="A128" s="88" t="s">
        <v>107</v>
      </c>
      <c r="B128" t="str">
        <f>INDEX(Statut[Profil], MATCH(BD_evo[[#This Row],[Nom]], Statut[Nom], 0))</f>
        <v>Trois Quarts</v>
      </c>
      <c r="C128">
        <v>2023</v>
      </c>
      <c r="D128">
        <f t="shared" si="2"/>
        <v>31</v>
      </c>
      <c r="E128" s="90"/>
      <c r="F128" s="92">
        <f>IFERROR(AVERAGEIFS(EDF[Total EDF], EDF[Nom], BD_evo[[#This Row],[Nom]], EDF[Semaine], BD_evo[[#This Row],[Semaine]]), "")</f>
        <v>18.333333333333332</v>
      </c>
      <c r="G128" s="92">
        <f>IFERROR(AVERAGEIFS(EDF[Humeur], EDF[Nom], BD_evo[[#This Row],[Nom]], EDF[Semaine], BD_evo[[#This Row],[Semaine]]), "")</f>
        <v>2.3333333333333335</v>
      </c>
      <c r="H128" s="92">
        <f>IFERROR(AVERAGEIFS(EDF[Stress], EDF[Nom], BD_evo[[#This Row],[Nom]], EDF[Semaine], BD_evo[[#This Row],[Semaine]]), "")</f>
        <v>4</v>
      </c>
      <c r="I128" s="92">
        <f>IFERROR(AVERAGEIFS(EDF[Sommeil], EDF[Nom], BD_evo[[#This Row],[Nom]], EDF[Semaine], BD_evo[[#This Row],[Semaine]]), "")</f>
        <v>3</v>
      </c>
      <c r="J128" s="92">
        <f>IFERROR(AVERAGEIFS(EDF[Etat Physique], EDF[Nom], BD_evo[[#This Row],[Nom]], EDF[Semaine], BD_evo[[#This Row],[Semaine]]), "")</f>
        <v>2.3333333333333335</v>
      </c>
      <c r="K128" s="92">
        <f>IFERROR(AVERAGEIFS(EDF[Hydratation], EDF[Nom], BD_evo[[#This Row],[Nom]], EDF[Semaine], BD_evo[[#This Row],[Semaine]]), "")</f>
        <v>2.6666666666666665</v>
      </c>
      <c r="L128" s="92">
        <f>IFERROR(AVERAGEIFS(EDF[Nutrition], EDF[Nom], BD_evo[[#This Row],[Nom]], EDF[Semaine], BD_evo[[#This Row],[Semaine]]), "")</f>
        <v>4</v>
      </c>
      <c r="M128" s="92" t="str">
        <f>IFERROR(AVERAGEIFS(RPE[Investissement du jour], RPE[Nom], BD_evo[[#This Row],[Nom]], RPE[Semaine], BD_evo[[#This Row],[Semaine]]), "")</f>
        <v/>
      </c>
    </row>
    <row r="129" spans="1:13" x14ac:dyDescent="0.2">
      <c r="A129" s="88" t="s">
        <v>192</v>
      </c>
      <c r="B129" t="str">
        <f>INDEX(Statut[Profil], MATCH(BD_evo[[#This Row],[Nom]], Statut[Nom], 0))</f>
        <v>Trois Quarts</v>
      </c>
      <c r="C129">
        <v>2023</v>
      </c>
      <c r="D129">
        <f t="shared" si="2"/>
        <v>31</v>
      </c>
      <c r="E129" s="90"/>
      <c r="F129" s="92" t="str">
        <f>IFERROR(AVERAGEIFS(EDF[Total EDF], EDF[Nom], BD_evo[[#This Row],[Nom]], EDF[Semaine], BD_evo[[#This Row],[Semaine]]), "")</f>
        <v/>
      </c>
      <c r="G129" s="92" t="str">
        <f>IFERROR(AVERAGEIFS(EDF[Humeur], EDF[Nom], BD_evo[[#This Row],[Nom]], EDF[Semaine], BD_evo[[#This Row],[Semaine]]), "")</f>
        <v/>
      </c>
      <c r="H129" s="92" t="str">
        <f>IFERROR(AVERAGEIFS(EDF[Stress], EDF[Nom], BD_evo[[#This Row],[Nom]], EDF[Semaine], BD_evo[[#This Row],[Semaine]]), "")</f>
        <v/>
      </c>
      <c r="I129" s="92" t="str">
        <f>IFERROR(AVERAGEIFS(EDF[Sommeil], EDF[Nom], BD_evo[[#This Row],[Nom]], EDF[Semaine], BD_evo[[#This Row],[Semaine]]), "")</f>
        <v/>
      </c>
      <c r="J129" s="92" t="str">
        <f>IFERROR(AVERAGEIFS(EDF[Etat Physique], EDF[Nom], BD_evo[[#This Row],[Nom]], EDF[Semaine], BD_evo[[#This Row],[Semaine]]), "")</f>
        <v/>
      </c>
      <c r="K129" s="92" t="str">
        <f>IFERROR(AVERAGEIFS(EDF[Hydratation], EDF[Nom], BD_evo[[#This Row],[Nom]], EDF[Semaine], BD_evo[[#This Row],[Semaine]]), "")</f>
        <v/>
      </c>
      <c r="L129" s="92" t="str">
        <f>IFERROR(AVERAGEIFS(EDF[Nutrition], EDF[Nom], BD_evo[[#This Row],[Nom]], EDF[Semaine], BD_evo[[#This Row],[Semaine]]), "")</f>
        <v/>
      </c>
      <c r="M129" s="92" t="str">
        <f>IFERROR(AVERAGEIFS(RPE[Investissement du jour], RPE[Nom], BD_evo[[#This Row],[Nom]], RPE[Semaine], BD_evo[[#This Row],[Semaine]]), "")</f>
        <v/>
      </c>
    </row>
    <row r="130" spans="1:13" x14ac:dyDescent="0.2">
      <c r="A130" s="88" t="s">
        <v>496</v>
      </c>
      <c r="B130" t="str">
        <f>INDEX(Statut[Profil], MATCH(BD_evo[[#This Row],[Nom]], Statut[Nom], 0))</f>
        <v>Trois Quarts</v>
      </c>
      <c r="C130">
        <v>2023</v>
      </c>
      <c r="D130">
        <f t="shared" si="2"/>
        <v>31</v>
      </c>
      <c r="E130" s="90"/>
      <c r="F130" s="92" t="str">
        <f>IFERROR(AVERAGEIFS(EDF[Total EDF], EDF[Nom], BD_evo[[#This Row],[Nom]], EDF[Semaine], BD_evo[[#This Row],[Semaine]]), "")</f>
        <v/>
      </c>
      <c r="G130" s="92" t="str">
        <f>IFERROR(AVERAGEIFS(EDF[Humeur], EDF[Nom], BD_evo[[#This Row],[Nom]], EDF[Semaine], BD_evo[[#This Row],[Semaine]]), "")</f>
        <v/>
      </c>
      <c r="H130" s="92" t="str">
        <f>IFERROR(AVERAGEIFS(EDF[Stress], EDF[Nom], BD_evo[[#This Row],[Nom]], EDF[Semaine], BD_evo[[#This Row],[Semaine]]), "")</f>
        <v/>
      </c>
      <c r="I130" s="92" t="str">
        <f>IFERROR(AVERAGEIFS(EDF[Sommeil], EDF[Nom], BD_evo[[#This Row],[Nom]], EDF[Semaine], BD_evo[[#This Row],[Semaine]]), "")</f>
        <v/>
      </c>
      <c r="J130" s="92" t="str">
        <f>IFERROR(AVERAGEIFS(EDF[Etat Physique], EDF[Nom], BD_evo[[#This Row],[Nom]], EDF[Semaine], BD_evo[[#This Row],[Semaine]]), "")</f>
        <v/>
      </c>
      <c r="K130" s="92" t="str">
        <f>IFERROR(AVERAGEIFS(EDF[Hydratation], EDF[Nom], BD_evo[[#This Row],[Nom]], EDF[Semaine], BD_evo[[#This Row],[Semaine]]), "")</f>
        <v/>
      </c>
      <c r="L130" s="92" t="str">
        <f>IFERROR(AVERAGEIFS(EDF[Nutrition], EDF[Nom], BD_evo[[#This Row],[Nom]], EDF[Semaine], BD_evo[[#This Row],[Semaine]]), "")</f>
        <v/>
      </c>
      <c r="M130" s="92" t="str">
        <f>IFERROR(AVERAGEIFS(RPE[Investissement du jour], RPE[Nom], BD_evo[[#This Row],[Nom]], RPE[Semaine], BD_evo[[#This Row],[Semaine]]), "")</f>
        <v/>
      </c>
    </row>
    <row r="131" spans="1:13" x14ac:dyDescent="0.2">
      <c r="A131" s="88" t="s">
        <v>211</v>
      </c>
      <c r="B131" t="str">
        <f>INDEX(Statut[Profil], MATCH(BD_evo[[#This Row],[Nom]], Statut[Nom], 0))</f>
        <v>Trois Quarts</v>
      </c>
      <c r="C131">
        <v>2023</v>
      </c>
      <c r="D131">
        <f t="shared" si="2"/>
        <v>31</v>
      </c>
      <c r="E131" s="90"/>
      <c r="F131" s="92" t="str">
        <f>IFERROR(AVERAGEIFS(EDF[Total EDF], EDF[Nom], BD_evo[[#This Row],[Nom]], EDF[Semaine], BD_evo[[#This Row],[Semaine]]), "")</f>
        <v/>
      </c>
      <c r="G131" s="92" t="str">
        <f>IFERROR(AVERAGEIFS(EDF[Humeur], EDF[Nom], BD_evo[[#This Row],[Nom]], EDF[Semaine], BD_evo[[#This Row],[Semaine]]), "")</f>
        <v/>
      </c>
      <c r="H131" s="92" t="str">
        <f>IFERROR(AVERAGEIFS(EDF[Stress], EDF[Nom], BD_evo[[#This Row],[Nom]], EDF[Semaine], BD_evo[[#This Row],[Semaine]]), "")</f>
        <v/>
      </c>
      <c r="I131" s="92" t="str">
        <f>IFERROR(AVERAGEIFS(EDF[Sommeil], EDF[Nom], BD_evo[[#This Row],[Nom]], EDF[Semaine], BD_evo[[#This Row],[Semaine]]), "")</f>
        <v/>
      </c>
      <c r="J131" s="92" t="str">
        <f>IFERROR(AVERAGEIFS(EDF[Etat Physique], EDF[Nom], BD_evo[[#This Row],[Nom]], EDF[Semaine], BD_evo[[#This Row],[Semaine]]), "")</f>
        <v/>
      </c>
      <c r="K131" s="92" t="str">
        <f>IFERROR(AVERAGEIFS(EDF[Hydratation], EDF[Nom], BD_evo[[#This Row],[Nom]], EDF[Semaine], BD_evo[[#This Row],[Semaine]]), "")</f>
        <v/>
      </c>
      <c r="L131" s="92" t="str">
        <f>IFERROR(AVERAGEIFS(EDF[Nutrition], EDF[Nom], BD_evo[[#This Row],[Nom]], EDF[Semaine], BD_evo[[#This Row],[Semaine]]), "")</f>
        <v/>
      </c>
      <c r="M131" s="92" t="str">
        <f>IFERROR(AVERAGEIFS(RPE[Investissement du jour], RPE[Nom], BD_evo[[#This Row],[Nom]], RPE[Semaine], BD_evo[[#This Row],[Semaine]]), "")</f>
        <v/>
      </c>
    </row>
    <row r="132" spans="1:13" x14ac:dyDescent="0.2">
      <c r="A132" s="88" t="s">
        <v>188</v>
      </c>
      <c r="B132" t="str">
        <f>INDEX(Statut[Profil], MATCH(BD_evo[[#This Row],[Nom]], Statut[Nom], 0))</f>
        <v>Avant</v>
      </c>
      <c r="C132">
        <v>2023</v>
      </c>
      <c r="D132">
        <f t="shared" si="2"/>
        <v>31</v>
      </c>
      <c r="E132" s="90"/>
      <c r="F132" s="92" t="str">
        <f>IFERROR(AVERAGEIFS(EDF[Total EDF], EDF[Nom], BD_evo[[#This Row],[Nom]], EDF[Semaine], BD_evo[[#This Row],[Semaine]]), "")</f>
        <v/>
      </c>
      <c r="G132" s="92" t="str">
        <f>IFERROR(AVERAGEIFS(EDF[Humeur], EDF[Nom], BD_evo[[#This Row],[Nom]], EDF[Semaine], BD_evo[[#This Row],[Semaine]]), "")</f>
        <v/>
      </c>
      <c r="H132" s="92" t="str">
        <f>IFERROR(AVERAGEIFS(EDF[Stress], EDF[Nom], BD_evo[[#This Row],[Nom]], EDF[Semaine], BD_evo[[#This Row],[Semaine]]), "")</f>
        <v/>
      </c>
      <c r="I132" s="92" t="str">
        <f>IFERROR(AVERAGEIFS(EDF[Sommeil], EDF[Nom], BD_evo[[#This Row],[Nom]], EDF[Semaine], BD_evo[[#This Row],[Semaine]]), "")</f>
        <v/>
      </c>
      <c r="J132" s="92" t="str">
        <f>IFERROR(AVERAGEIFS(EDF[Etat Physique], EDF[Nom], BD_evo[[#This Row],[Nom]], EDF[Semaine], BD_evo[[#This Row],[Semaine]]), "")</f>
        <v/>
      </c>
      <c r="K132" s="92" t="str">
        <f>IFERROR(AVERAGEIFS(EDF[Hydratation], EDF[Nom], BD_evo[[#This Row],[Nom]], EDF[Semaine], BD_evo[[#This Row],[Semaine]]), "")</f>
        <v/>
      </c>
      <c r="L132" s="92" t="str">
        <f>IFERROR(AVERAGEIFS(EDF[Nutrition], EDF[Nom], BD_evo[[#This Row],[Nom]], EDF[Semaine], BD_evo[[#This Row],[Semaine]]), "")</f>
        <v/>
      </c>
      <c r="M132" s="92" t="str">
        <f>IFERROR(AVERAGEIFS(RPE[Investissement du jour], RPE[Nom], BD_evo[[#This Row],[Nom]], RPE[Semaine], BD_evo[[#This Row],[Semaine]]), "")</f>
        <v/>
      </c>
    </row>
    <row r="133" spans="1:13" x14ac:dyDescent="0.2">
      <c r="A133" s="88" t="s">
        <v>200</v>
      </c>
      <c r="B133" t="str">
        <f>INDEX(Statut[Profil], MATCH(BD_evo[[#This Row],[Nom]], Statut[Nom], 0))</f>
        <v>Avant</v>
      </c>
      <c r="C133">
        <v>2023</v>
      </c>
      <c r="D133">
        <f t="shared" si="2"/>
        <v>31</v>
      </c>
      <c r="E133" s="90"/>
      <c r="F133" s="92" t="str">
        <f>IFERROR(AVERAGEIFS(EDF[Total EDF], EDF[Nom], BD_evo[[#This Row],[Nom]], EDF[Semaine], BD_evo[[#This Row],[Semaine]]), "")</f>
        <v/>
      </c>
      <c r="G133" s="92" t="str">
        <f>IFERROR(AVERAGEIFS(EDF[Humeur], EDF[Nom], BD_evo[[#This Row],[Nom]], EDF[Semaine], BD_evo[[#This Row],[Semaine]]), "")</f>
        <v/>
      </c>
      <c r="H133" s="92" t="str">
        <f>IFERROR(AVERAGEIFS(EDF[Stress], EDF[Nom], BD_evo[[#This Row],[Nom]], EDF[Semaine], BD_evo[[#This Row],[Semaine]]), "")</f>
        <v/>
      </c>
      <c r="I133" s="92" t="str">
        <f>IFERROR(AVERAGEIFS(EDF[Sommeil], EDF[Nom], BD_evo[[#This Row],[Nom]], EDF[Semaine], BD_evo[[#This Row],[Semaine]]), "")</f>
        <v/>
      </c>
      <c r="J133" s="92" t="str">
        <f>IFERROR(AVERAGEIFS(EDF[Etat Physique], EDF[Nom], BD_evo[[#This Row],[Nom]], EDF[Semaine], BD_evo[[#This Row],[Semaine]]), "")</f>
        <v/>
      </c>
      <c r="K133" s="92" t="str">
        <f>IFERROR(AVERAGEIFS(EDF[Hydratation], EDF[Nom], BD_evo[[#This Row],[Nom]], EDF[Semaine], BD_evo[[#This Row],[Semaine]]), "")</f>
        <v/>
      </c>
      <c r="L133" s="92" t="str">
        <f>IFERROR(AVERAGEIFS(EDF[Nutrition], EDF[Nom], BD_evo[[#This Row],[Nom]], EDF[Semaine], BD_evo[[#This Row],[Semaine]]), "")</f>
        <v/>
      </c>
      <c r="M133" s="92" t="str">
        <f>IFERROR(AVERAGEIFS(RPE[Investissement du jour], RPE[Nom], BD_evo[[#This Row],[Nom]], RPE[Semaine], BD_evo[[#This Row],[Semaine]]), "")</f>
        <v/>
      </c>
    </row>
    <row r="134" spans="1:13" x14ac:dyDescent="0.2">
      <c r="A134" s="88" t="s">
        <v>244</v>
      </c>
      <c r="B134" t="str">
        <f>INDEX(Statut[Profil], MATCH(BD_evo[[#This Row],[Nom]], Statut[Nom], 0))</f>
        <v>Avant</v>
      </c>
      <c r="C134">
        <v>2023</v>
      </c>
      <c r="D134">
        <f t="shared" si="2"/>
        <v>31</v>
      </c>
      <c r="E134" s="90"/>
      <c r="F134" s="92" t="str">
        <f>IFERROR(AVERAGEIFS(EDF[Total EDF], EDF[Nom], BD_evo[[#This Row],[Nom]], EDF[Semaine], BD_evo[[#This Row],[Semaine]]), "")</f>
        <v/>
      </c>
      <c r="G134" s="92" t="str">
        <f>IFERROR(AVERAGEIFS(EDF[Humeur], EDF[Nom], BD_evo[[#This Row],[Nom]], EDF[Semaine], BD_evo[[#This Row],[Semaine]]), "")</f>
        <v/>
      </c>
      <c r="H134" s="92" t="str">
        <f>IFERROR(AVERAGEIFS(EDF[Stress], EDF[Nom], BD_evo[[#This Row],[Nom]], EDF[Semaine], BD_evo[[#This Row],[Semaine]]), "")</f>
        <v/>
      </c>
      <c r="I134" s="92" t="str">
        <f>IFERROR(AVERAGEIFS(EDF[Sommeil], EDF[Nom], BD_evo[[#This Row],[Nom]], EDF[Semaine], BD_evo[[#This Row],[Semaine]]), "")</f>
        <v/>
      </c>
      <c r="J134" s="92" t="str">
        <f>IFERROR(AVERAGEIFS(EDF[Etat Physique], EDF[Nom], BD_evo[[#This Row],[Nom]], EDF[Semaine], BD_evo[[#This Row],[Semaine]]), "")</f>
        <v/>
      </c>
      <c r="K134" s="92" t="str">
        <f>IFERROR(AVERAGEIFS(EDF[Hydratation], EDF[Nom], BD_evo[[#This Row],[Nom]], EDF[Semaine], BD_evo[[#This Row],[Semaine]]), "")</f>
        <v/>
      </c>
      <c r="L134" s="92" t="str">
        <f>IFERROR(AVERAGEIFS(EDF[Nutrition], EDF[Nom], BD_evo[[#This Row],[Nom]], EDF[Semaine], BD_evo[[#This Row],[Semaine]]), "")</f>
        <v/>
      </c>
      <c r="M134" s="92" t="str">
        <f>IFERROR(AVERAGEIFS(RPE[Investissement du jour], RPE[Nom], BD_evo[[#This Row],[Nom]], RPE[Semaine], BD_evo[[#This Row],[Semaine]]), "")</f>
        <v/>
      </c>
    </row>
    <row r="135" spans="1:13" x14ac:dyDescent="0.2">
      <c r="A135" s="89" t="s">
        <v>78</v>
      </c>
      <c r="B135" t="str">
        <f>INDEX(Statut[Profil], MATCH(BD_evo[[#This Row],[Nom]], Statut[Nom], 0))</f>
        <v>Avant</v>
      </c>
      <c r="C135">
        <v>2023</v>
      </c>
      <c r="D135">
        <f t="shared" si="2"/>
        <v>31</v>
      </c>
      <c r="E135" s="90"/>
      <c r="F135" s="92">
        <f>IFERROR(AVERAGEIFS(EDF[Total EDF], EDF[Nom], BD_evo[[#This Row],[Nom]], EDF[Semaine], BD_evo[[#This Row],[Semaine]]), "")</f>
        <v>19.399999999999999</v>
      </c>
      <c r="G135" s="92">
        <f>IFERROR(AVERAGEIFS(EDF[Humeur], EDF[Nom], BD_evo[[#This Row],[Nom]], EDF[Semaine], BD_evo[[#This Row],[Semaine]]), "")</f>
        <v>2.6</v>
      </c>
      <c r="H135" s="92">
        <f>IFERROR(AVERAGEIFS(EDF[Stress], EDF[Nom], BD_evo[[#This Row],[Nom]], EDF[Semaine], BD_evo[[#This Row],[Semaine]]), "")</f>
        <v>2.8</v>
      </c>
      <c r="I135" s="92">
        <f>IFERROR(AVERAGEIFS(EDF[Sommeil], EDF[Nom], BD_evo[[#This Row],[Nom]], EDF[Semaine], BD_evo[[#This Row],[Semaine]]), "")</f>
        <v>2.8</v>
      </c>
      <c r="J135" s="92">
        <f>IFERROR(AVERAGEIFS(EDF[Etat Physique], EDF[Nom], BD_evo[[#This Row],[Nom]], EDF[Semaine], BD_evo[[#This Row],[Semaine]]), "")</f>
        <v>3.2</v>
      </c>
      <c r="K135" s="92">
        <f>IFERROR(AVERAGEIFS(EDF[Hydratation], EDF[Nom], BD_evo[[#This Row],[Nom]], EDF[Semaine], BD_evo[[#This Row],[Semaine]]), "")</f>
        <v>4</v>
      </c>
      <c r="L135" s="92">
        <f>IFERROR(AVERAGEIFS(EDF[Nutrition], EDF[Nom], BD_evo[[#This Row],[Nom]], EDF[Semaine], BD_evo[[#This Row],[Semaine]]), "")</f>
        <v>4</v>
      </c>
      <c r="M135" s="92" t="str">
        <f>IFERROR(AVERAGEIFS(RPE[Investissement du jour], RPE[Nom], BD_evo[[#This Row],[Nom]], RPE[Semaine], BD_evo[[#This Row],[Semaine]]), "")</f>
        <v/>
      </c>
    </row>
    <row r="136" spans="1:13" x14ac:dyDescent="0.2">
      <c r="A136" s="88" t="s">
        <v>87</v>
      </c>
      <c r="B136" t="str">
        <f>INDEX(Statut[Profil], MATCH(BD_evo[[#This Row],[Nom]], Statut[Nom], 0))</f>
        <v>Trois Quarts</v>
      </c>
      <c r="C136">
        <v>2023</v>
      </c>
      <c r="D136">
        <f t="shared" si="2"/>
        <v>31</v>
      </c>
      <c r="E136" s="90"/>
      <c r="F136" s="92" t="str">
        <f>IFERROR(AVERAGEIFS(EDF[Total EDF], EDF[Nom], BD_evo[[#This Row],[Nom]], EDF[Semaine], BD_evo[[#This Row],[Semaine]]), "")</f>
        <v/>
      </c>
      <c r="G136" s="92" t="str">
        <f>IFERROR(AVERAGEIFS(EDF[Humeur], EDF[Nom], BD_evo[[#This Row],[Nom]], EDF[Semaine], BD_evo[[#This Row],[Semaine]]), "")</f>
        <v/>
      </c>
      <c r="H136" s="92" t="str">
        <f>IFERROR(AVERAGEIFS(EDF[Stress], EDF[Nom], BD_evo[[#This Row],[Nom]], EDF[Semaine], BD_evo[[#This Row],[Semaine]]), "")</f>
        <v/>
      </c>
      <c r="I136" s="92" t="str">
        <f>IFERROR(AVERAGEIFS(EDF[Sommeil], EDF[Nom], BD_evo[[#This Row],[Nom]], EDF[Semaine], BD_evo[[#This Row],[Semaine]]), "")</f>
        <v/>
      </c>
      <c r="J136" s="92" t="str">
        <f>IFERROR(AVERAGEIFS(EDF[Etat Physique], EDF[Nom], BD_evo[[#This Row],[Nom]], EDF[Semaine], BD_evo[[#This Row],[Semaine]]), "")</f>
        <v/>
      </c>
      <c r="K136" s="92" t="str">
        <f>IFERROR(AVERAGEIFS(EDF[Hydratation], EDF[Nom], BD_evo[[#This Row],[Nom]], EDF[Semaine], BD_evo[[#This Row],[Semaine]]), "")</f>
        <v/>
      </c>
      <c r="L136" s="92" t="str">
        <f>IFERROR(AVERAGEIFS(EDF[Nutrition], EDF[Nom], BD_evo[[#This Row],[Nom]], EDF[Semaine], BD_evo[[#This Row],[Semaine]]), "")</f>
        <v/>
      </c>
      <c r="M136" s="92" t="str">
        <f>IFERROR(AVERAGEIFS(RPE[Investissement du jour], RPE[Nom], BD_evo[[#This Row],[Nom]], RPE[Semaine], BD_evo[[#This Row],[Semaine]]), "")</f>
        <v/>
      </c>
    </row>
    <row r="137" spans="1:13" x14ac:dyDescent="0.2">
      <c r="A137" s="88" t="s">
        <v>212</v>
      </c>
      <c r="B137" t="str">
        <f>INDEX(Statut[Profil], MATCH(BD_evo[[#This Row],[Nom]], Statut[Nom], 0))</f>
        <v>Avant</v>
      </c>
      <c r="C137">
        <v>2023</v>
      </c>
      <c r="D137">
        <f t="shared" si="2"/>
        <v>31</v>
      </c>
      <c r="E137" s="90"/>
      <c r="F137" s="92" t="str">
        <f>IFERROR(AVERAGEIFS(EDF[Total EDF], EDF[Nom], BD_evo[[#This Row],[Nom]], EDF[Semaine], BD_evo[[#This Row],[Semaine]]), "")</f>
        <v/>
      </c>
      <c r="G137" s="92" t="str">
        <f>IFERROR(AVERAGEIFS(EDF[Humeur], EDF[Nom], BD_evo[[#This Row],[Nom]], EDF[Semaine], BD_evo[[#This Row],[Semaine]]), "")</f>
        <v/>
      </c>
      <c r="H137" s="92" t="str">
        <f>IFERROR(AVERAGEIFS(EDF[Stress], EDF[Nom], BD_evo[[#This Row],[Nom]], EDF[Semaine], BD_evo[[#This Row],[Semaine]]), "")</f>
        <v/>
      </c>
      <c r="I137" s="92" t="str">
        <f>IFERROR(AVERAGEIFS(EDF[Sommeil], EDF[Nom], BD_evo[[#This Row],[Nom]], EDF[Semaine], BD_evo[[#This Row],[Semaine]]), "")</f>
        <v/>
      </c>
      <c r="J137" s="92" t="str">
        <f>IFERROR(AVERAGEIFS(EDF[Etat Physique], EDF[Nom], BD_evo[[#This Row],[Nom]], EDF[Semaine], BD_evo[[#This Row],[Semaine]]), "")</f>
        <v/>
      </c>
      <c r="K137" s="92" t="str">
        <f>IFERROR(AVERAGEIFS(EDF[Hydratation], EDF[Nom], BD_evo[[#This Row],[Nom]], EDF[Semaine], BD_evo[[#This Row],[Semaine]]), "")</f>
        <v/>
      </c>
      <c r="L137" s="92" t="str">
        <f>IFERROR(AVERAGEIFS(EDF[Nutrition], EDF[Nom], BD_evo[[#This Row],[Nom]], EDF[Semaine], BD_evo[[#This Row],[Semaine]]), "")</f>
        <v/>
      </c>
      <c r="M137" s="92" t="str">
        <f>IFERROR(AVERAGEIFS(RPE[Investissement du jour], RPE[Nom], BD_evo[[#This Row],[Nom]], RPE[Semaine], BD_evo[[#This Row],[Semaine]]), "")</f>
        <v/>
      </c>
    </row>
    <row r="138" spans="1:13" x14ac:dyDescent="0.2">
      <c r="A138" s="88" t="s">
        <v>243</v>
      </c>
      <c r="B138" t="str">
        <f>INDEX(Statut[Profil], MATCH(BD_evo[[#This Row],[Nom]], Statut[Nom], 0))</f>
        <v>Trois Quarts</v>
      </c>
      <c r="C138">
        <v>2023</v>
      </c>
      <c r="D138">
        <f t="shared" si="2"/>
        <v>31</v>
      </c>
      <c r="E138" s="90"/>
      <c r="F138" s="92" t="str">
        <f>IFERROR(AVERAGEIFS(EDF[Total EDF], EDF[Nom], BD_evo[[#This Row],[Nom]], EDF[Semaine], BD_evo[[#This Row],[Semaine]]), "")</f>
        <v/>
      </c>
      <c r="G138" s="92" t="str">
        <f>IFERROR(AVERAGEIFS(EDF[Humeur], EDF[Nom], BD_evo[[#This Row],[Nom]], EDF[Semaine], BD_evo[[#This Row],[Semaine]]), "")</f>
        <v/>
      </c>
      <c r="H138" s="92" t="str">
        <f>IFERROR(AVERAGEIFS(EDF[Stress], EDF[Nom], BD_evo[[#This Row],[Nom]], EDF[Semaine], BD_evo[[#This Row],[Semaine]]), "")</f>
        <v/>
      </c>
      <c r="I138" s="92" t="str">
        <f>IFERROR(AVERAGEIFS(EDF[Sommeil], EDF[Nom], BD_evo[[#This Row],[Nom]], EDF[Semaine], BD_evo[[#This Row],[Semaine]]), "")</f>
        <v/>
      </c>
      <c r="J138" s="92" t="str">
        <f>IFERROR(AVERAGEIFS(EDF[Etat Physique], EDF[Nom], BD_evo[[#This Row],[Nom]], EDF[Semaine], BD_evo[[#This Row],[Semaine]]), "")</f>
        <v/>
      </c>
      <c r="K138" s="92" t="str">
        <f>IFERROR(AVERAGEIFS(EDF[Hydratation], EDF[Nom], BD_evo[[#This Row],[Nom]], EDF[Semaine], BD_evo[[#This Row],[Semaine]]), "")</f>
        <v/>
      </c>
      <c r="L138" s="92" t="str">
        <f>IFERROR(AVERAGEIFS(EDF[Nutrition], EDF[Nom], BD_evo[[#This Row],[Nom]], EDF[Semaine], BD_evo[[#This Row],[Semaine]]), "")</f>
        <v/>
      </c>
      <c r="M138" s="92" t="str">
        <f>IFERROR(AVERAGEIFS(RPE[Investissement du jour], RPE[Nom], BD_evo[[#This Row],[Nom]], RPE[Semaine], BD_evo[[#This Row],[Semaine]]), "")</f>
        <v/>
      </c>
    </row>
    <row r="139" spans="1:13" x14ac:dyDescent="0.2">
      <c r="A139" s="88" t="s">
        <v>81</v>
      </c>
      <c r="B139" t="str">
        <f>INDEX(Statut[Profil], MATCH(BD_evo[[#This Row],[Nom]], Statut[Nom], 0))</f>
        <v>Trois Quarts</v>
      </c>
      <c r="C139">
        <v>2023</v>
      </c>
      <c r="D139">
        <f t="shared" si="2"/>
        <v>31</v>
      </c>
      <c r="E139" s="90"/>
      <c r="F139" s="92">
        <f>IFERROR(AVERAGEIFS(EDF[Total EDF], EDF[Nom], BD_evo[[#This Row],[Nom]], EDF[Semaine], BD_evo[[#This Row],[Semaine]]), "")</f>
        <v>21.8</v>
      </c>
      <c r="G139" s="92">
        <f>IFERROR(AVERAGEIFS(EDF[Humeur], EDF[Nom], BD_evo[[#This Row],[Nom]], EDF[Semaine], BD_evo[[#This Row],[Semaine]]), "")</f>
        <v>3.8</v>
      </c>
      <c r="H139" s="92">
        <f>IFERROR(AVERAGEIFS(EDF[Stress], EDF[Nom], BD_evo[[#This Row],[Nom]], EDF[Semaine], BD_evo[[#This Row],[Semaine]]), "")</f>
        <v>3</v>
      </c>
      <c r="I139" s="92">
        <f>IFERROR(AVERAGEIFS(EDF[Sommeil], EDF[Nom], BD_evo[[#This Row],[Nom]], EDF[Semaine], BD_evo[[#This Row],[Semaine]]), "")</f>
        <v>4.8</v>
      </c>
      <c r="J139" s="92">
        <f>IFERROR(AVERAGEIFS(EDF[Etat Physique], EDF[Nom], BD_evo[[#This Row],[Nom]], EDF[Semaine], BD_evo[[#This Row],[Semaine]]), "")</f>
        <v>3</v>
      </c>
      <c r="K139" s="92">
        <f>IFERROR(AVERAGEIFS(EDF[Hydratation], EDF[Nom], BD_evo[[#This Row],[Nom]], EDF[Semaine], BD_evo[[#This Row],[Semaine]]), "")</f>
        <v>3.2</v>
      </c>
      <c r="L139" s="92">
        <f>IFERROR(AVERAGEIFS(EDF[Nutrition], EDF[Nom], BD_evo[[#This Row],[Nom]], EDF[Semaine], BD_evo[[#This Row],[Semaine]]), "")</f>
        <v>4</v>
      </c>
      <c r="M139" s="92" t="str">
        <f>IFERROR(AVERAGEIFS(RPE[Investissement du jour], RPE[Nom], BD_evo[[#This Row],[Nom]], RPE[Semaine], BD_evo[[#This Row],[Semaine]]), "")</f>
        <v/>
      </c>
    </row>
    <row r="140" spans="1:13" x14ac:dyDescent="0.2">
      <c r="A140" s="88" t="s">
        <v>109</v>
      </c>
      <c r="B140" t="str">
        <f>INDEX(Statut[Profil], MATCH(BD_evo[[#This Row],[Nom]], Statut[Nom], 0))</f>
        <v>Avant</v>
      </c>
      <c r="C140">
        <v>2023</v>
      </c>
      <c r="D140">
        <f t="shared" si="2"/>
        <v>31</v>
      </c>
      <c r="E140" s="90"/>
      <c r="F140" s="92">
        <f>IFERROR(AVERAGEIFS(EDF[Total EDF], EDF[Nom], BD_evo[[#This Row],[Nom]], EDF[Semaine], BD_evo[[#This Row],[Semaine]]), "")</f>
        <v>18</v>
      </c>
      <c r="G140" s="92">
        <f>IFERROR(AVERAGEIFS(EDF[Humeur], EDF[Nom], BD_evo[[#This Row],[Nom]], EDF[Semaine], BD_evo[[#This Row],[Semaine]]), "")</f>
        <v>2</v>
      </c>
      <c r="H140" s="92">
        <f>IFERROR(AVERAGEIFS(EDF[Stress], EDF[Nom], BD_evo[[#This Row],[Nom]], EDF[Semaine], BD_evo[[#This Row],[Semaine]]), "")</f>
        <v>3</v>
      </c>
      <c r="I140" s="92">
        <f>IFERROR(AVERAGEIFS(EDF[Sommeil], EDF[Nom], BD_evo[[#This Row],[Nom]], EDF[Semaine], BD_evo[[#This Row],[Semaine]]), "")</f>
        <v>4</v>
      </c>
      <c r="J140" s="92">
        <f>IFERROR(AVERAGEIFS(EDF[Etat Physique], EDF[Nom], BD_evo[[#This Row],[Nom]], EDF[Semaine], BD_evo[[#This Row],[Semaine]]), "")</f>
        <v>2</v>
      </c>
      <c r="K140" s="92">
        <f>IFERROR(AVERAGEIFS(EDF[Hydratation], EDF[Nom], BD_evo[[#This Row],[Nom]], EDF[Semaine], BD_evo[[#This Row],[Semaine]]), "")</f>
        <v>3</v>
      </c>
      <c r="L140" s="92">
        <f>IFERROR(AVERAGEIFS(EDF[Nutrition], EDF[Nom], BD_evo[[#This Row],[Nom]], EDF[Semaine], BD_evo[[#This Row],[Semaine]]), "")</f>
        <v>4</v>
      </c>
      <c r="M140" s="92" t="str">
        <f>IFERROR(AVERAGEIFS(RPE[Investissement du jour], RPE[Nom], BD_evo[[#This Row],[Nom]], RPE[Semaine], BD_evo[[#This Row],[Semaine]]), "")</f>
        <v/>
      </c>
    </row>
    <row r="141" spans="1:13" x14ac:dyDescent="0.2">
      <c r="A141" s="88" t="s">
        <v>313</v>
      </c>
      <c r="B141" t="str">
        <f>INDEX(Statut[Profil], MATCH(BD_evo[[#This Row],[Nom]], Statut[Nom], 0))</f>
        <v>Trois Quarts</v>
      </c>
      <c r="C141">
        <v>2023</v>
      </c>
      <c r="D141">
        <f t="shared" si="2"/>
        <v>31</v>
      </c>
      <c r="E141" s="90"/>
      <c r="F141" s="92" t="str">
        <f>IFERROR(AVERAGEIFS(EDF[Total EDF], EDF[Nom], BD_evo[[#This Row],[Nom]], EDF[Semaine], BD_evo[[#This Row],[Semaine]]), "")</f>
        <v/>
      </c>
      <c r="G141" s="92" t="str">
        <f>IFERROR(AVERAGEIFS(EDF[Humeur], EDF[Nom], BD_evo[[#This Row],[Nom]], EDF[Semaine], BD_evo[[#This Row],[Semaine]]), "")</f>
        <v/>
      </c>
      <c r="H141" s="92" t="str">
        <f>IFERROR(AVERAGEIFS(EDF[Stress], EDF[Nom], BD_evo[[#This Row],[Nom]], EDF[Semaine], BD_evo[[#This Row],[Semaine]]), "")</f>
        <v/>
      </c>
      <c r="I141" s="92" t="str">
        <f>IFERROR(AVERAGEIFS(EDF[Sommeil], EDF[Nom], BD_evo[[#This Row],[Nom]], EDF[Semaine], BD_evo[[#This Row],[Semaine]]), "")</f>
        <v/>
      </c>
      <c r="J141" s="92" t="str">
        <f>IFERROR(AVERAGEIFS(EDF[Etat Physique], EDF[Nom], BD_evo[[#This Row],[Nom]], EDF[Semaine], BD_evo[[#This Row],[Semaine]]), "")</f>
        <v/>
      </c>
      <c r="K141" s="92" t="str">
        <f>IFERROR(AVERAGEIFS(EDF[Hydratation], EDF[Nom], BD_evo[[#This Row],[Nom]], EDF[Semaine], BD_evo[[#This Row],[Semaine]]), "")</f>
        <v/>
      </c>
      <c r="L141" s="92" t="str">
        <f>IFERROR(AVERAGEIFS(EDF[Nutrition], EDF[Nom], BD_evo[[#This Row],[Nom]], EDF[Semaine], BD_evo[[#This Row],[Semaine]]), "")</f>
        <v/>
      </c>
      <c r="M141" s="92" t="str">
        <f>IFERROR(AVERAGEIFS(RPE[Investissement du jour], RPE[Nom], BD_evo[[#This Row],[Nom]], RPE[Semaine], BD_evo[[#This Row],[Semaine]]), "")</f>
        <v/>
      </c>
    </row>
    <row r="142" spans="1:13" x14ac:dyDescent="0.2">
      <c r="A142" s="88" t="s">
        <v>88</v>
      </c>
      <c r="B142" t="str">
        <f>INDEX(Statut[Profil], MATCH(BD_evo[[#This Row],[Nom]], Statut[Nom], 0))</f>
        <v>Avant</v>
      </c>
      <c r="C142">
        <v>2023</v>
      </c>
      <c r="D142">
        <f t="shared" si="2"/>
        <v>31</v>
      </c>
      <c r="E142" s="90"/>
      <c r="F142" s="92" t="str">
        <f>IFERROR(AVERAGEIFS(EDF[Total EDF], EDF[Nom], BD_evo[[#This Row],[Nom]], EDF[Semaine], BD_evo[[#This Row],[Semaine]]), "")</f>
        <v/>
      </c>
      <c r="G142" s="92" t="str">
        <f>IFERROR(AVERAGEIFS(EDF[Humeur], EDF[Nom], BD_evo[[#This Row],[Nom]], EDF[Semaine], BD_evo[[#This Row],[Semaine]]), "")</f>
        <v/>
      </c>
      <c r="H142" s="92" t="str">
        <f>IFERROR(AVERAGEIFS(EDF[Stress], EDF[Nom], BD_evo[[#This Row],[Nom]], EDF[Semaine], BD_evo[[#This Row],[Semaine]]), "")</f>
        <v/>
      </c>
      <c r="I142" s="92" t="str">
        <f>IFERROR(AVERAGEIFS(EDF[Sommeil], EDF[Nom], BD_evo[[#This Row],[Nom]], EDF[Semaine], BD_evo[[#This Row],[Semaine]]), "")</f>
        <v/>
      </c>
      <c r="J142" s="92" t="str">
        <f>IFERROR(AVERAGEIFS(EDF[Etat Physique], EDF[Nom], BD_evo[[#This Row],[Nom]], EDF[Semaine], BD_evo[[#This Row],[Semaine]]), "")</f>
        <v/>
      </c>
      <c r="K142" s="92" t="str">
        <f>IFERROR(AVERAGEIFS(EDF[Hydratation], EDF[Nom], BD_evo[[#This Row],[Nom]], EDF[Semaine], BD_evo[[#This Row],[Semaine]]), "")</f>
        <v/>
      </c>
      <c r="L142" s="92" t="str">
        <f>IFERROR(AVERAGEIFS(EDF[Nutrition], EDF[Nom], BD_evo[[#This Row],[Nom]], EDF[Semaine], BD_evo[[#This Row],[Semaine]]), "")</f>
        <v/>
      </c>
      <c r="M142" s="92" t="str">
        <f>IFERROR(AVERAGEIFS(RPE[Investissement du jour], RPE[Nom], BD_evo[[#This Row],[Nom]], RPE[Semaine], BD_evo[[#This Row],[Semaine]]), "")</f>
        <v/>
      </c>
    </row>
    <row r="143" spans="1:13" x14ac:dyDescent="0.2">
      <c r="A143" s="88" t="s">
        <v>134</v>
      </c>
      <c r="B143" s="90" t="str">
        <f>INDEX(Statut[Profil], MATCH(BD_evo[[#This Row],[Nom]], Statut[Nom], 0))</f>
        <v>Avant</v>
      </c>
      <c r="C143">
        <v>2023</v>
      </c>
      <c r="D143">
        <f>D142+1</f>
        <v>32</v>
      </c>
      <c r="E143" s="90"/>
      <c r="F143" s="92">
        <f>IFERROR(AVERAGEIFS(EDF[Total EDF], EDF[Nom], BD_evo[[#This Row],[Nom]], EDF[Semaine], BD_evo[[#This Row],[Semaine]]), "")</f>
        <v>23</v>
      </c>
      <c r="G143" s="92">
        <f>IFERROR(AVERAGEIFS(EDF[Humeur], EDF[Nom], BD_evo[[#This Row],[Nom]], EDF[Semaine], BD_evo[[#This Row],[Semaine]]), "")</f>
        <v>2</v>
      </c>
      <c r="H143" s="92">
        <f>IFERROR(AVERAGEIFS(EDF[Stress], EDF[Nom], BD_evo[[#This Row],[Nom]], EDF[Semaine], BD_evo[[#This Row],[Semaine]]), "")</f>
        <v>5</v>
      </c>
      <c r="I143" s="92">
        <f>IFERROR(AVERAGEIFS(EDF[Sommeil], EDF[Nom], BD_evo[[#This Row],[Nom]], EDF[Semaine], BD_evo[[#This Row],[Semaine]]), "")</f>
        <v>5</v>
      </c>
      <c r="J143" s="92">
        <f>IFERROR(AVERAGEIFS(EDF[Etat Physique], EDF[Nom], BD_evo[[#This Row],[Nom]], EDF[Semaine], BD_evo[[#This Row],[Semaine]]), "")</f>
        <v>2</v>
      </c>
      <c r="K143" s="92">
        <f>IFERROR(AVERAGEIFS(EDF[Hydratation], EDF[Nom], BD_evo[[#This Row],[Nom]], EDF[Semaine], BD_evo[[#This Row],[Semaine]]), "")</f>
        <v>5</v>
      </c>
      <c r="L143" s="92">
        <f>IFERROR(AVERAGEIFS(EDF[Nutrition], EDF[Nom], BD_evo[[#This Row],[Nom]], EDF[Semaine], BD_evo[[#This Row],[Semaine]]), "")</f>
        <v>4</v>
      </c>
      <c r="M143" s="92" t="str">
        <f>IFERROR(AVERAGEIFS(RPE[Investissement du jour], RPE[Nom], BD_evo[[#This Row],[Nom]], RPE[Semaine], BD_evo[[#This Row],[Semaine]]), "")</f>
        <v/>
      </c>
    </row>
    <row r="144" spans="1:13" x14ac:dyDescent="0.2">
      <c r="A144" s="88" t="s">
        <v>76</v>
      </c>
      <c r="B144" t="str">
        <f>INDEX(Statut[Profil], MATCH(BD_evo[[#This Row],[Nom]], Statut[Nom], 0))</f>
        <v>Trois Quarts</v>
      </c>
      <c r="C144">
        <v>2023</v>
      </c>
      <c r="D144">
        <f t="shared" ref="D144:D189" si="3">D143</f>
        <v>32</v>
      </c>
      <c r="E144" s="90"/>
      <c r="F144" s="92" t="str">
        <f>IFERROR(AVERAGEIFS(EDF[Total EDF], EDF[Nom], BD_evo[[#This Row],[Nom]], EDF[Semaine], BD_evo[[#This Row],[Semaine]]), "")</f>
        <v/>
      </c>
      <c r="G144" s="92" t="str">
        <f>IFERROR(AVERAGEIFS(EDF[Humeur], EDF[Nom], BD_evo[[#This Row],[Nom]], EDF[Semaine], BD_evo[[#This Row],[Semaine]]), "")</f>
        <v/>
      </c>
      <c r="H144" s="92" t="str">
        <f>IFERROR(AVERAGEIFS(EDF[Stress], EDF[Nom], BD_evo[[#This Row],[Nom]], EDF[Semaine], BD_evo[[#This Row],[Semaine]]), "")</f>
        <v/>
      </c>
      <c r="I144" s="92" t="str">
        <f>IFERROR(AVERAGEIFS(EDF[Sommeil], EDF[Nom], BD_evo[[#This Row],[Nom]], EDF[Semaine], BD_evo[[#This Row],[Semaine]]), "")</f>
        <v/>
      </c>
      <c r="J144" s="92" t="str">
        <f>IFERROR(AVERAGEIFS(EDF[Etat Physique], EDF[Nom], BD_evo[[#This Row],[Nom]], EDF[Semaine], BD_evo[[#This Row],[Semaine]]), "")</f>
        <v/>
      </c>
      <c r="K144" s="92" t="str">
        <f>IFERROR(AVERAGEIFS(EDF[Hydratation], EDF[Nom], BD_evo[[#This Row],[Nom]], EDF[Semaine], BD_evo[[#This Row],[Semaine]]), "")</f>
        <v/>
      </c>
      <c r="L144" s="92" t="str">
        <f>IFERROR(AVERAGEIFS(EDF[Nutrition], EDF[Nom], BD_evo[[#This Row],[Nom]], EDF[Semaine], BD_evo[[#This Row],[Semaine]]), "")</f>
        <v/>
      </c>
      <c r="M144" s="92" t="str">
        <f>IFERROR(AVERAGEIFS(RPE[Investissement du jour], RPE[Nom], BD_evo[[#This Row],[Nom]], RPE[Semaine], BD_evo[[#This Row],[Semaine]]), "")</f>
        <v/>
      </c>
    </row>
    <row r="145" spans="1:13" x14ac:dyDescent="0.2">
      <c r="A145" s="88" t="s">
        <v>367</v>
      </c>
      <c r="B145" t="str">
        <f>INDEX(Statut[Profil], MATCH(BD_evo[[#This Row],[Nom]], Statut[Nom], 0))</f>
        <v>Avant</v>
      </c>
      <c r="C145">
        <v>2023</v>
      </c>
      <c r="D145">
        <f t="shared" si="3"/>
        <v>32</v>
      </c>
      <c r="E145" s="90"/>
      <c r="F145" s="92" t="str">
        <f>IFERROR(AVERAGEIFS(EDF[Total EDF], EDF[Nom], BD_evo[[#This Row],[Nom]], EDF[Semaine], BD_evo[[#This Row],[Semaine]]), "")</f>
        <v/>
      </c>
      <c r="G145" s="92" t="str">
        <f>IFERROR(AVERAGEIFS(EDF[Humeur], EDF[Nom], BD_evo[[#This Row],[Nom]], EDF[Semaine], BD_evo[[#This Row],[Semaine]]), "")</f>
        <v/>
      </c>
      <c r="H145" s="92" t="str">
        <f>IFERROR(AVERAGEIFS(EDF[Stress], EDF[Nom], BD_evo[[#This Row],[Nom]], EDF[Semaine], BD_evo[[#This Row],[Semaine]]), "")</f>
        <v/>
      </c>
      <c r="I145" s="92" t="str">
        <f>IFERROR(AVERAGEIFS(EDF[Sommeil], EDF[Nom], BD_evo[[#This Row],[Nom]], EDF[Semaine], BD_evo[[#This Row],[Semaine]]), "")</f>
        <v/>
      </c>
      <c r="J145" s="92" t="str">
        <f>IFERROR(AVERAGEIFS(EDF[Etat Physique], EDF[Nom], BD_evo[[#This Row],[Nom]], EDF[Semaine], BD_evo[[#This Row],[Semaine]]), "")</f>
        <v/>
      </c>
      <c r="K145" s="92" t="str">
        <f>IFERROR(AVERAGEIFS(EDF[Hydratation], EDF[Nom], BD_evo[[#This Row],[Nom]], EDF[Semaine], BD_evo[[#This Row],[Semaine]]), "")</f>
        <v/>
      </c>
      <c r="L145" s="92" t="str">
        <f>IFERROR(AVERAGEIFS(EDF[Nutrition], EDF[Nom], BD_evo[[#This Row],[Nom]], EDF[Semaine], BD_evo[[#This Row],[Semaine]]), "")</f>
        <v/>
      </c>
      <c r="M145" s="92" t="str">
        <f>IFERROR(AVERAGEIFS(RPE[Investissement du jour], RPE[Nom], BD_evo[[#This Row],[Nom]], RPE[Semaine], BD_evo[[#This Row],[Semaine]]), "")</f>
        <v/>
      </c>
    </row>
    <row r="146" spans="1:13" x14ac:dyDescent="0.2">
      <c r="A146" s="88" t="s">
        <v>93</v>
      </c>
      <c r="B146" t="str">
        <f>INDEX(Statut[Profil], MATCH(BD_evo[[#This Row],[Nom]], Statut[Nom], 0))</f>
        <v>Avant</v>
      </c>
      <c r="C146">
        <v>2023</v>
      </c>
      <c r="D146">
        <f t="shared" si="3"/>
        <v>32</v>
      </c>
      <c r="E146" s="90"/>
      <c r="F146" s="92">
        <f>IFERROR(AVERAGEIFS(EDF[Total EDF], EDF[Nom], BD_evo[[#This Row],[Nom]], EDF[Semaine], BD_evo[[#This Row],[Semaine]]), "")</f>
        <v>18</v>
      </c>
      <c r="G146" s="92">
        <f>IFERROR(AVERAGEIFS(EDF[Humeur], EDF[Nom], BD_evo[[#This Row],[Nom]], EDF[Semaine], BD_evo[[#This Row],[Semaine]]), "")</f>
        <v>2</v>
      </c>
      <c r="H146" s="92">
        <f>IFERROR(AVERAGEIFS(EDF[Stress], EDF[Nom], BD_evo[[#This Row],[Nom]], EDF[Semaine], BD_evo[[#This Row],[Semaine]]), "")</f>
        <v>4</v>
      </c>
      <c r="I146" s="92">
        <f>IFERROR(AVERAGEIFS(EDF[Sommeil], EDF[Nom], BD_evo[[#This Row],[Nom]], EDF[Semaine], BD_evo[[#This Row],[Semaine]]), "")</f>
        <v>3</v>
      </c>
      <c r="J146" s="92">
        <f>IFERROR(AVERAGEIFS(EDF[Etat Physique], EDF[Nom], BD_evo[[#This Row],[Nom]], EDF[Semaine], BD_evo[[#This Row],[Semaine]]), "")</f>
        <v>2</v>
      </c>
      <c r="K146" s="92">
        <f>IFERROR(AVERAGEIFS(EDF[Hydratation], EDF[Nom], BD_evo[[#This Row],[Nom]], EDF[Semaine], BD_evo[[#This Row],[Semaine]]), "")</f>
        <v>3</v>
      </c>
      <c r="L146" s="92">
        <f>IFERROR(AVERAGEIFS(EDF[Nutrition], EDF[Nom], BD_evo[[#This Row],[Nom]], EDF[Semaine], BD_evo[[#This Row],[Semaine]]), "")</f>
        <v>4</v>
      </c>
      <c r="M146" s="92" t="str">
        <f>IFERROR(AVERAGEIFS(RPE[Investissement du jour], RPE[Nom], BD_evo[[#This Row],[Nom]], RPE[Semaine], BD_evo[[#This Row],[Semaine]]), "")</f>
        <v/>
      </c>
    </row>
    <row r="147" spans="1:13" x14ac:dyDescent="0.2">
      <c r="A147" s="88" t="s">
        <v>230</v>
      </c>
      <c r="B147" t="str">
        <f>INDEX(Statut[Profil], MATCH(BD_evo[[#This Row],[Nom]], Statut[Nom], 0))</f>
        <v>Avant</v>
      </c>
      <c r="C147">
        <v>2023</v>
      </c>
      <c r="D147">
        <f t="shared" si="3"/>
        <v>32</v>
      </c>
      <c r="E147" s="90"/>
      <c r="F147" s="92" t="str">
        <f>IFERROR(AVERAGEIFS(EDF[Total EDF], EDF[Nom], BD_evo[[#This Row],[Nom]], EDF[Semaine], BD_evo[[#This Row],[Semaine]]), "")</f>
        <v/>
      </c>
      <c r="G147" s="92" t="str">
        <f>IFERROR(AVERAGEIFS(EDF[Humeur], EDF[Nom], BD_evo[[#This Row],[Nom]], EDF[Semaine], BD_evo[[#This Row],[Semaine]]), "")</f>
        <v/>
      </c>
      <c r="H147" s="92" t="str">
        <f>IFERROR(AVERAGEIFS(EDF[Stress], EDF[Nom], BD_evo[[#This Row],[Nom]], EDF[Semaine], BD_evo[[#This Row],[Semaine]]), "")</f>
        <v/>
      </c>
      <c r="I147" s="92" t="str">
        <f>IFERROR(AVERAGEIFS(EDF[Sommeil], EDF[Nom], BD_evo[[#This Row],[Nom]], EDF[Semaine], BD_evo[[#This Row],[Semaine]]), "")</f>
        <v/>
      </c>
      <c r="J147" s="92" t="str">
        <f>IFERROR(AVERAGEIFS(EDF[Etat Physique], EDF[Nom], BD_evo[[#This Row],[Nom]], EDF[Semaine], BD_evo[[#This Row],[Semaine]]), "")</f>
        <v/>
      </c>
      <c r="K147" s="92" t="str">
        <f>IFERROR(AVERAGEIFS(EDF[Hydratation], EDF[Nom], BD_evo[[#This Row],[Nom]], EDF[Semaine], BD_evo[[#This Row],[Semaine]]), "")</f>
        <v/>
      </c>
      <c r="L147" s="92" t="str">
        <f>IFERROR(AVERAGEIFS(EDF[Nutrition], EDF[Nom], BD_evo[[#This Row],[Nom]], EDF[Semaine], BD_evo[[#This Row],[Semaine]]), "")</f>
        <v/>
      </c>
      <c r="M147" s="92" t="str">
        <f>IFERROR(AVERAGEIFS(RPE[Investissement du jour], RPE[Nom], BD_evo[[#This Row],[Nom]], RPE[Semaine], BD_evo[[#This Row],[Semaine]]), "")</f>
        <v/>
      </c>
    </row>
    <row r="148" spans="1:13" x14ac:dyDescent="0.2">
      <c r="A148" s="88" t="s">
        <v>181</v>
      </c>
      <c r="B148" t="str">
        <f>INDEX(Statut[Profil], MATCH(BD_evo[[#This Row],[Nom]], Statut[Nom], 0))</f>
        <v>Trois Quarts</v>
      </c>
      <c r="C148">
        <v>2023</v>
      </c>
      <c r="D148">
        <f t="shared" si="3"/>
        <v>32</v>
      </c>
      <c r="E148" s="90"/>
      <c r="F148" s="92" t="str">
        <f>IFERROR(AVERAGEIFS(EDF[Total EDF], EDF[Nom], BD_evo[[#This Row],[Nom]], EDF[Semaine], BD_evo[[#This Row],[Semaine]]), "")</f>
        <v/>
      </c>
      <c r="G148" s="92" t="str">
        <f>IFERROR(AVERAGEIFS(EDF[Humeur], EDF[Nom], BD_evo[[#This Row],[Nom]], EDF[Semaine], BD_evo[[#This Row],[Semaine]]), "")</f>
        <v/>
      </c>
      <c r="H148" s="92" t="str">
        <f>IFERROR(AVERAGEIFS(EDF[Stress], EDF[Nom], BD_evo[[#This Row],[Nom]], EDF[Semaine], BD_evo[[#This Row],[Semaine]]), "")</f>
        <v/>
      </c>
      <c r="I148" s="92" t="str">
        <f>IFERROR(AVERAGEIFS(EDF[Sommeil], EDF[Nom], BD_evo[[#This Row],[Nom]], EDF[Semaine], BD_evo[[#This Row],[Semaine]]), "")</f>
        <v/>
      </c>
      <c r="J148" s="92" t="str">
        <f>IFERROR(AVERAGEIFS(EDF[Etat Physique], EDF[Nom], BD_evo[[#This Row],[Nom]], EDF[Semaine], BD_evo[[#This Row],[Semaine]]), "")</f>
        <v/>
      </c>
      <c r="K148" s="92" t="str">
        <f>IFERROR(AVERAGEIFS(EDF[Hydratation], EDF[Nom], BD_evo[[#This Row],[Nom]], EDF[Semaine], BD_evo[[#This Row],[Semaine]]), "")</f>
        <v/>
      </c>
      <c r="L148" s="92" t="str">
        <f>IFERROR(AVERAGEIFS(EDF[Nutrition], EDF[Nom], BD_evo[[#This Row],[Nom]], EDF[Semaine], BD_evo[[#This Row],[Semaine]]), "")</f>
        <v/>
      </c>
      <c r="M148" s="92" t="str">
        <f>IFERROR(AVERAGEIFS(RPE[Investissement du jour], RPE[Nom], BD_evo[[#This Row],[Nom]], RPE[Semaine], BD_evo[[#This Row],[Semaine]]), "")</f>
        <v/>
      </c>
    </row>
    <row r="149" spans="1:13" x14ac:dyDescent="0.2">
      <c r="A149" s="88" t="s">
        <v>414</v>
      </c>
      <c r="B149" t="str">
        <f>INDEX(Statut[Profil], MATCH(BD_evo[[#This Row],[Nom]], Statut[Nom], 0))</f>
        <v>Avant</v>
      </c>
      <c r="C149">
        <v>2023</v>
      </c>
      <c r="D149">
        <f t="shared" si="3"/>
        <v>32</v>
      </c>
      <c r="E149" s="90"/>
      <c r="F149" s="92" t="str">
        <f>IFERROR(AVERAGEIFS(EDF[Total EDF], EDF[Nom], BD_evo[[#This Row],[Nom]], EDF[Semaine], BD_evo[[#This Row],[Semaine]]), "")</f>
        <v/>
      </c>
      <c r="G149" s="92" t="str">
        <f>IFERROR(AVERAGEIFS(EDF[Humeur], EDF[Nom], BD_evo[[#This Row],[Nom]], EDF[Semaine], BD_evo[[#This Row],[Semaine]]), "")</f>
        <v/>
      </c>
      <c r="H149" s="92" t="str">
        <f>IFERROR(AVERAGEIFS(EDF[Stress], EDF[Nom], BD_evo[[#This Row],[Nom]], EDF[Semaine], BD_evo[[#This Row],[Semaine]]), "")</f>
        <v/>
      </c>
      <c r="I149" s="92" t="str">
        <f>IFERROR(AVERAGEIFS(EDF[Sommeil], EDF[Nom], BD_evo[[#This Row],[Nom]], EDF[Semaine], BD_evo[[#This Row],[Semaine]]), "")</f>
        <v/>
      </c>
      <c r="J149" s="92" t="str">
        <f>IFERROR(AVERAGEIFS(EDF[Etat Physique], EDF[Nom], BD_evo[[#This Row],[Nom]], EDF[Semaine], BD_evo[[#This Row],[Semaine]]), "")</f>
        <v/>
      </c>
      <c r="K149" s="92" t="str">
        <f>IFERROR(AVERAGEIFS(EDF[Hydratation], EDF[Nom], BD_evo[[#This Row],[Nom]], EDF[Semaine], BD_evo[[#This Row],[Semaine]]), "")</f>
        <v/>
      </c>
      <c r="L149" s="92" t="str">
        <f>IFERROR(AVERAGEIFS(EDF[Nutrition], EDF[Nom], BD_evo[[#This Row],[Nom]], EDF[Semaine], BD_evo[[#This Row],[Semaine]]), "")</f>
        <v/>
      </c>
      <c r="M149" s="92" t="str">
        <f>IFERROR(AVERAGEIFS(RPE[Investissement du jour], RPE[Nom], BD_evo[[#This Row],[Nom]], RPE[Semaine], BD_evo[[#This Row],[Semaine]]), "")</f>
        <v/>
      </c>
    </row>
    <row r="150" spans="1:13" x14ac:dyDescent="0.2">
      <c r="A150" s="88" t="s">
        <v>102</v>
      </c>
      <c r="B150" t="str">
        <f>INDEX(Statut[Profil], MATCH(BD_evo[[#This Row],[Nom]], Statut[Nom], 0))</f>
        <v>Trois Quarts</v>
      </c>
      <c r="C150">
        <v>2023</v>
      </c>
      <c r="D150">
        <f t="shared" si="3"/>
        <v>32</v>
      </c>
      <c r="E150" s="90"/>
      <c r="F150" s="92">
        <f>IFERROR(AVERAGEIFS(EDF[Total EDF], EDF[Nom], BD_evo[[#This Row],[Nom]], EDF[Semaine], BD_evo[[#This Row],[Semaine]]), "")</f>
        <v>22</v>
      </c>
      <c r="G150" s="92">
        <f>IFERROR(AVERAGEIFS(EDF[Humeur], EDF[Nom], BD_evo[[#This Row],[Nom]], EDF[Semaine], BD_evo[[#This Row],[Semaine]]), "")</f>
        <v>2</v>
      </c>
      <c r="H150" s="92">
        <f>IFERROR(AVERAGEIFS(EDF[Stress], EDF[Nom], BD_evo[[#This Row],[Nom]], EDF[Semaine], BD_evo[[#This Row],[Semaine]]), "")</f>
        <v>4</v>
      </c>
      <c r="I150" s="92">
        <f>IFERROR(AVERAGEIFS(EDF[Sommeil], EDF[Nom], BD_evo[[#This Row],[Nom]], EDF[Semaine], BD_evo[[#This Row],[Semaine]]), "")</f>
        <v>4</v>
      </c>
      <c r="J150" s="92">
        <f>IFERROR(AVERAGEIFS(EDF[Etat Physique], EDF[Nom], BD_evo[[#This Row],[Nom]], EDF[Semaine], BD_evo[[#This Row],[Semaine]]), "")</f>
        <v>2</v>
      </c>
      <c r="K150" s="92">
        <f>IFERROR(AVERAGEIFS(EDF[Hydratation], EDF[Nom], BD_evo[[#This Row],[Nom]], EDF[Semaine], BD_evo[[#This Row],[Semaine]]), "")</f>
        <v>5</v>
      </c>
      <c r="L150" s="92">
        <f>IFERROR(AVERAGEIFS(EDF[Nutrition], EDF[Nom], BD_evo[[#This Row],[Nom]], EDF[Semaine], BD_evo[[#This Row],[Semaine]]), "")</f>
        <v>5</v>
      </c>
      <c r="M150" s="92" t="str">
        <f>IFERROR(AVERAGEIFS(RPE[Investissement du jour], RPE[Nom], BD_evo[[#This Row],[Nom]], RPE[Semaine], BD_evo[[#This Row],[Semaine]]), "")</f>
        <v/>
      </c>
    </row>
    <row r="151" spans="1:13" x14ac:dyDescent="0.2">
      <c r="A151" s="88" t="s">
        <v>193</v>
      </c>
      <c r="B151" t="str">
        <f>INDEX(Statut[Profil], MATCH(BD_evo[[#This Row],[Nom]], Statut[Nom], 0))</f>
        <v>Avant</v>
      </c>
      <c r="C151">
        <v>2023</v>
      </c>
      <c r="D151">
        <f t="shared" si="3"/>
        <v>32</v>
      </c>
      <c r="E151" s="90"/>
      <c r="F151" s="92" t="str">
        <f>IFERROR(AVERAGEIFS(EDF[Total EDF], EDF[Nom], BD_evo[[#This Row],[Nom]], EDF[Semaine], BD_evo[[#This Row],[Semaine]]), "")</f>
        <v/>
      </c>
      <c r="G151" s="92" t="str">
        <f>IFERROR(AVERAGEIFS(EDF[Humeur], EDF[Nom], BD_evo[[#This Row],[Nom]], EDF[Semaine], BD_evo[[#This Row],[Semaine]]), "")</f>
        <v/>
      </c>
      <c r="H151" s="92" t="str">
        <f>IFERROR(AVERAGEIFS(EDF[Stress], EDF[Nom], BD_evo[[#This Row],[Nom]], EDF[Semaine], BD_evo[[#This Row],[Semaine]]), "")</f>
        <v/>
      </c>
      <c r="I151" s="92" t="str">
        <f>IFERROR(AVERAGEIFS(EDF[Sommeil], EDF[Nom], BD_evo[[#This Row],[Nom]], EDF[Semaine], BD_evo[[#This Row],[Semaine]]), "")</f>
        <v/>
      </c>
      <c r="J151" s="92" t="str">
        <f>IFERROR(AVERAGEIFS(EDF[Etat Physique], EDF[Nom], BD_evo[[#This Row],[Nom]], EDF[Semaine], BD_evo[[#This Row],[Semaine]]), "")</f>
        <v/>
      </c>
      <c r="K151" s="92" t="str">
        <f>IFERROR(AVERAGEIFS(EDF[Hydratation], EDF[Nom], BD_evo[[#This Row],[Nom]], EDF[Semaine], BD_evo[[#This Row],[Semaine]]), "")</f>
        <v/>
      </c>
      <c r="L151" s="92" t="str">
        <f>IFERROR(AVERAGEIFS(EDF[Nutrition], EDF[Nom], BD_evo[[#This Row],[Nom]], EDF[Semaine], BD_evo[[#This Row],[Semaine]]), "")</f>
        <v/>
      </c>
      <c r="M151" s="92" t="str">
        <f>IFERROR(AVERAGEIFS(RPE[Investissement du jour], RPE[Nom], BD_evo[[#This Row],[Nom]], RPE[Semaine], BD_evo[[#This Row],[Semaine]]), "")</f>
        <v/>
      </c>
    </row>
    <row r="152" spans="1:13" x14ac:dyDescent="0.2">
      <c r="A152" s="88" t="s">
        <v>84</v>
      </c>
      <c r="B152" t="str">
        <f>INDEX(Statut[Profil], MATCH(BD_evo[[#This Row],[Nom]], Statut[Nom], 0))</f>
        <v>Trois Quarts</v>
      </c>
      <c r="C152">
        <v>2023</v>
      </c>
      <c r="D152">
        <f t="shared" si="3"/>
        <v>32</v>
      </c>
      <c r="E152" s="90"/>
      <c r="F152" s="92">
        <f>IFERROR(AVERAGEIFS(EDF[Total EDF], EDF[Nom], BD_evo[[#This Row],[Nom]], EDF[Semaine], BD_evo[[#This Row],[Semaine]]), "")</f>
        <v>21.6</v>
      </c>
      <c r="G152" s="92">
        <f>IFERROR(AVERAGEIFS(EDF[Humeur], EDF[Nom], BD_evo[[#This Row],[Nom]], EDF[Semaine], BD_evo[[#This Row],[Semaine]]), "")</f>
        <v>3.6</v>
      </c>
      <c r="H152" s="92">
        <f>IFERROR(AVERAGEIFS(EDF[Stress], EDF[Nom], BD_evo[[#This Row],[Nom]], EDF[Semaine], BD_evo[[#This Row],[Semaine]]), "")</f>
        <v>4</v>
      </c>
      <c r="I152" s="92">
        <f>IFERROR(AVERAGEIFS(EDF[Sommeil], EDF[Nom], BD_evo[[#This Row],[Nom]], EDF[Semaine], BD_evo[[#This Row],[Semaine]]), "")</f>
        <v>3.2</v>
      </c>
      <c r="J152" s="92">
        <f>IFERROR(AVERAGEIFS(EDF[Etat Physique], EDF[Nom], BD_evo[[#This Row],[Nom]], EDF[Semaine], BD_evo[[#This Row],[Semaine]]), "")</f>
        <v>2.8</v>
      </c>
      <c r="K152" s="92">
        <f>IFERROR(AVERAGEIFS(EDF[Hydratation], EDF[Nom], BD_evo[[#This Row],[Nom]], EDF[Semaine], BD_evo[[#This Row],[Semaine]]), "")</f>
        <v>4</v>
      </c>
      <c r="L152" s="92">
        <f>IFERROR(AVERAGEIFS(EDF[Nutrition], EDF[Nom], BD_evo[[#This Row],[Nom]], EDF[Semaine], BD_evo[[#This Row],[Semaine]]), "")</f>
        <v>4</v>
      </c>
      <c r="M152" s="92" t="str">
        <f>IFERROR(AVERAGEIFS(RPE[Investissement du jour], RPE[Nom], BD_evo[[#This Row],[Nom]], RPE[Semaine], BD_evo[[#This Row],[Semaine]]), "")</f>
        <v/>
      </c>
    </row>
    <row r="153" spans="1:13" x14ac:dyDescent="0.2">
      <c r="A153" s="88" t="s">
        <v>106</v>
      </c>
      <c r="B153" t="str">
        <f>INDEX(Statut[Profil], MATCH(BD_evo[[#This Row],[Nom]], Statut[Nom], 0))</f>
        <v>Avant</v>
      </c>
      <c r="C153">
        <v>2023</v>
      </c>
      <c r="D153">
        <f t="shared" si="3"/>
        <v>32</v>
      </c>
      <c r="E153" s="90"/>
      <c r="F153" s="92">
        <f>IFERROR(AVERAGEIFS(EDF[Total EDF], EDF[Nom], BD_evo[[#This Row],[Nom]], EDF[Semaine], BD_evo[[#This Row],[Semaine]]), "")</f>
        <v>20.5</v>
      </c>
      <c r="G153" s="92">
        <f>IFERROR(AVERAGEIFS(EDF[Humeur], EDF[Nom], BD_evo[[#This Row],[Nom]], EDF[Semaine], BD_evo[[#This Row],[Semaine]]), "")</f>
        <v>3</v>
      </c>
      <c r="H153" s="92">
        <f>IFERROR(AVERAGEIFS(EDF[Stress], EDF[Nom], BD_evo[[#This Row],[Nom]], EDF[Semaine], BD_evo[[#This Row],[Semaine]]), "")</f>
        <v>3</v>
      </c>
      <c r="I153" s="92">
        <f>IFERROR(AVERAGEIFS(EDF[Sommeil], EDF[Nom], BD_evo[[#This Row],[Nom]], EDF[Semaine], BD_evo[[#This Row],[Semaine]]), "")</f>
        <v>3.5</v>
      </c>
      <c r="J153" s="92">
        <f>IFERROR(AVERAGEIFS(EDF[Etat Physique], EDF[Nom], BD_evo[[#This Row],[Nom]], EDF[Semaine], BD_evo[[#This Row],[Semaine]]), "")</f>
        <v>3</v>
      </c>
      <c r="K153" s="92">
        <f>IFERROR(AVERAGEIFS(EDF[Hydratation], EDF[Nom], BD_evo[[#This Row],[Nom]], EDF[Semaine], BD_evo[[#This Row],[Semaine]]), "")</f>
        <v>3.5</v>
      </c>
      <c r="L153" s="92">
        <f>IFERROR(AVERAGEIFS(EDF[Nutrition], EDF[Nom], BD_evo[[#This Row],[Nom]], EDF[Semaine], BD_evo[[#This Row],[Semaine]]), "")</f>
        <v>4.5</v>
      </c>
      <c r="M153" s="92" t="str">
        <f>IFERROR(AVERAGEIFS(RPE[Investissement du jour], RPE[Nom], BD_evo[[#This Row],[Nom]], RPE[Semaine], BD_evo[[#This Row],[Semaine]]), "")</f>
        <v/>
      </c>
    </row>
    <row r="154" spans="1:13" x14ac:dyDescent="0.2">
      <c r="A154" s="89" t="s">
        <v>171</v>
      </c>
      <c r="B154" t="str">
        <f>INDEX(Statut[Profil], MATCH(BD_evo[[#This Row],[Nom]], Statut[Nom], 0))</f>
        <v>Avant</v>
      </c>
      <c r="C154">
        <v>2023</v>
      </c>
      <c r="D154">
        <f t="shared" si="3"/>
        <v>32</v>
      </c>
      <c r="E154" s="90"/>
      <c r="F154" s="92" t="str">
        <f>IFERROR(AVERAGEIFS(EDF[Total EDF], EDF[Nom], BD_evo[[#This Row],[Nom]], EDF[Semaine], BD_evo[[#This Row],[Semaine]]), "")</f>
        <v/>
      </c>
      <c r="G154" s="92" t="str">
        <f>IFERROR(AVERAGEIFS(EDF[Humeur], EDF[Nom], BD_evo[[#This Row],[Nom]], EDF[Semaine], BD_evo[[#This Row],[Semaine]]), "")</f>
        <v/>
      </c>
      <c r="H154" s="92" t="str">
        <f>IFERROR(AVERAGEIFS(EDF[Stress], EDF[Nom], BD_evo[[#This Row],[Nom]], EDF[Semaine], BD_evo[[#This Row],[Semaine]]), "")</f>
        <v/>
      </c>
      <c r="I154" s="92" t="str">
        <f>IFERROR(AVERAGEIFS(EDF[Sommeil], EDF[Nom], BD_evo[[#This Row],[Nom]], EDF[Semaine], BD_evo[[#This Row],[Semaine]]), "")</f>
        <v/>
      </c>
      <c r="J154" s="92" t="str">
        <f>IFERROR(AVERAGEIFS(EDF[Etat Physique], EDF[Nom], BD_evo[[#This Row],[Nom]], EDF[Semaine], BD_evo[[#This Row],[Semaine]]), "")</f>
        <v/>
      </c>
      <c r="K154" s="92" t="str">
        <f>IFERROR(AVERAGEIFS(EDF[Hydratation], EDF[Nom], BD_evo[[#This Row],[Nom]], EDF[Semaine], BD_evo[[#This Row],[Semaine]]), "")</f>
        <v/>
      </c>
      <c r="L154" s="92" t="str">
        <f>IFERROR(AVERAGEIFS(EDF[Nutrition], EDF[Nom], BD_evo[[#This Row],[Nom]], EDF[Semaine], BD_evo[[#This Row],[Semaine]]), "")</f>
        <v/>
      </c>
      <c r="M154" s="92" t="str">
        <f>IFERROR(AVERAGEIFS(RPE[Investissement du jour], RPE[Nom], BD_evo[[#This Row],[Nom]], RPE[Semaine], BD_evo[[#This Row],[Semaine]]), "")</f>
        <v/>
      </c>
    </row>
    <row r="155" spans="1:13" x14ac:dyDescent="0.2">
      <c r="A155" s="88" t="s">
        <v>77</v>
      </c>
      <c r="B155" t="str">
        <f>INDEX(Statut[Profil], MATCH(BD_evo[[#This Row],[Nom]], Statut[Nom], 0))</f>
        <v>Avant</v>
      </c>
      <c r="C155">
        <v>2023</v>
      </c>
      <c r="D155">
        <f t="shared" si="3"/>
        <v>32</v>
      </c>
      <c r="E155" s="90"/>
      <c r="F155" s="92">
        <f>IFERROR(AVERAGEIFS(EDF[Total EDF], EDF[Nom], BD_evo[[#This Row],[Nom]], EDF[Semaine], BD_evo[[#This Row],[Semaine]]), "")</f>
        <v>15.666666666666666</v>
      </c>
      <c r="G155" s="92">
        <f>IFERROR(AVERAGEIFS(EDF[Humeur], EDF[Nom], BD_evo[[#This Row],[Nom]], EDF[Semaine], BD_evo[[#This Row],[Semaine]]), "")</f>
        <v>1.6666666666666667</v>
      </c>
      <c r="H155" s="92">
        <f>IFERROR(AVERAGEIFS(EDF[Stress], EDF[Nom], BD_evo[[#This Row],[Nom]], EDF[Semaine], BD_evo[[#This Row],[Semaine]]), "")</f>
        <v>3.6666666666666665</v>
      </c>
      <c r="I155" s="92">
        <f>IFERROR(AVERAGEIFS(EDF[Sommeil], EDF[Nom], BD_evo[[#This Row],[Nom]], EDF[Semaine], BD_evo[[#This Row],[Semaine]]), "")</f>
        <v>2</v>
      </c>
      <c r="J155" s="92">
        <f>IFERROR(AVERAGEIFS(EDF[Etat Physique], EDF[Nom], BD_evo[[#This Row],[Nom]], EDF[Semaine], BD_evo[[#This Row],[Semaine]]), "")</f>
        <v>2.3333333333333335</v>
      </c>
      <c r="K155" s="92">
        <f>IFERROR(AVERAGEIFS(EDF[Hydratation], EDF[Nom], BD_evo[[#This Row],[Nom]], EDF[Semaine], BD_evo[[#This Row],[Semaine]]), "")</f>
        <v>2.3333333333333335</v>
      </c>
      <c r="L155" s="92">
        <f>IFERROR(AVERAGEIFS(EDF[Nutrition], EDF[Nom], BD_evo[[#This Row],[Nom]], EDF[Semaine], BD_evo[[#This Row],[Semaine]]), "")</f>
        <v>3.6666666666666665</v>
      </c>
      <c r="M155" s="92" t="str">
        <f>IFERROR(AVERAGEIFS(RPE[Investissement du jour], RPE[Nom], BD_evo[[#This Row],[Nom]], RPE[Semaine], BD_evo[[#This Row],[Semaine]]), "")</f>
        <v/>
      </c>
    </row>
    <row r="156" spans="1:13" x14ac:dyDescent="0.2">
      <c r="A156" s="88" t="s">
        <v>135</v>
      </c>
      <c r="B156" t="str">
        <f>INDEX(Statut[Profil], MATCH(BD_evo[[#This Row],[Nom]], Statut[Nom], 0))</f>
        <v>Trois Quarts</v>
      </c>
      <c r="C156">
        <v>2023</v>
      </c>
      <c r="D156">
        <f t="shared" si="3"/>
        <v>32</v>
      </c>
      <c r="E156" s="90"/>
      <c r="F156" s="92">
        <f>IFERROR(AVERAGEIFS(EDF[Total EDF], EDF[Nom], BD_evo[[#This Row],[Nom]], EDF[Semaine], BD_evo[[#This Row],[Semaine]]), "")</f>
        <v>18.5</v>
      </c>
      <c r="G156" s="92">
        <f>IFERROR(AVERAGEIFS(EDF[Humeur], EDF[Nom], BD_evo[[#This Row],[Nom]], EDF[Semaine], BD_evo[[#This Row],[Semaine]]), "")</f>
        <v>3</v>
      </c>
      <c r="H156" s="92">
        <f>IFERROR(AVERAGEIFS(EDF[Stress], EDF[Nom], BD_evo[[#This Row],[Nom]], EDF[Semaine], BD_evo[[#This Row],[Semaine]]), "")</f>
        <v>3.5</v>
      </c>
      <c r="I156" s="92">
        <f>IFERROR(AVERAGEIFS(EDF[Sommeil], EDF[Nom], BD_evo[[#This Row],[Nom]], EDF[Semaine], BD_evo[[#This Row],[Semaine]]), "")</f>
        <v>2.5</v>
      </c>
      <c r="J156" s="92">
        <f>IFERROR(AVERAGEIFS(EDF[Etat Physique], EDF[Nom], BD_evo[[#This Row],[Nom]], EDF[Semaine], BD_evo[[#This Row],[Semaine]]), "")</f>
        <v>2.5</v>
      </c>
      <c r="K156" s="92">
        <f>IFERROR(AVERAGEIFS(EDF[Hydratation], EDF[Nom], BD_evo[[#This Row],[Nom]], EDF[Semaine], BD_evo[[#This Row],[Semaine]]), "")</f>
        <v>3.5</v>
      </c>
      <c r="L156" s="92">
        <f>IFERROR(AVERAGEIFS(EDF[Nutrition], EDF[Nom], BD_evo[[#This Row],[Nom]], EDF[Semaine], BD_evo[[#This Row],[Semaine]]), "")</f>
        <v>3.5</v>
      </c>
      <c r="M156" s="92" t="str">
        <f>IFERROR(AVERAGEIFS(RPE[Investissement du jour], RPE[Nom], BD_evo[[#This Row],[Nom]], RPE[Semaine], BD_evo[[#This Row],[Semaine]]), "")</f>
        <v/>
      </c>
    </row>
    <row r="157" spans="1:13" x14ac:dyDescent="0.2">
      <c r="A157" s="88" t="s">
        <v>75</v>
      </c>
      <c r="B157" t="str">
        <f>INDEX(Statut[Profil], MATCH(BD_evo[[#This Row],[Nom]], Statut[Nom], 0))</f>
        <v>Avant</v>
      </c>
      <c r="C157">
        <v>2023</v>
      </c>
      <c r="D157">
        <f t="shared" si="3"/>
        <v>32</v>
      </c>
      <c r="E157" s="90"/>
      <c r="F157" s="92">
        <f>IFERROR(AVERAGEIFS(EDF[Total EDF], EDF[Nom], BD_evo[[#This Row],[Nom]], EDF[Semaine], BD_evo[[#This Row],[Semaine]]), "")</f>
        <v>14.2</v>
      </c>
      <c r="G157" s="92">
        <f>IFERROR(AVERAGEIFS(EDF[Humeur], EDF[Nom], BD_evo[[#This Row],[Nom]], EDF[Semaine], BD_evo[[#This Row],[Semaine]]), "")</f>
        <v>2</v>
      </c>
      <c r="H157" s="92">
        <f>IFERROR(AVERAGEIFS(EDF[Stress], EDF[Nom], BD_evo[[#This Row],[Nom]], EDF[Semaine], BD_evo[[#This Row],[Semaine]]), "")</f>
        <v>2.8</v>
      </c>
      <c r="I157" s="92">
        <f>IFERROR(AVERAGEIFS(EDF[Sommeil], EDF[Nom], BD_evo[[#This Row],[Nom]], EDF[Semaine], BD_evo[[#This Row],[Semaine]]), "")</f>
        <v>1.8</v>
      </c>
      <c r="J157" s="92">
        <f>IFERROR(AVERAGEIFS(EDF[Etat Physique], EDF[Nom], BD_evo[[#This Row],[Nom]], EDF[Semaine], BD_evo[[#This Row],[Semaine]]), "")</f>
        <v>2.2000000000000002</v>
      </c>
      <c r="K157" s="92">
        <f>IFERROR(AVERAGEIFS(EDF[Hydratation], EDF[Nom], BD_evo[[#This Row],[Nom]], EDF[Semaine], BD_evo[[#This Row],[Semaine]]), "")</f>
        <v>1.8</v>
      </c>
      <c r="L157" s="92">
        <f>IFERROR(AVERAGEIFS(EDF[Nutrition], EDF[Nom], BD_evo[[#This Row],[Nom]], EDF[Semaine], BD_evo[[#This Row],[Semaine]]), "")</f>
        <v>3.6</v>
      </c>
      <c r="M157" s="92" t="str">
        <f>IFERROR(AVERAGEIFS(RPE[Investissement du jour], RPE[Nom], BD_evo[[#This Row],[Nom]], RPE[Semaine], BD_evo[[#This Row],[Semaine]]), "")</f>
        <v/>
      </c>
    </row>
    <row r="158" spans="1:13" x14ac:dyDescent="0.2">
      <c r="A158" s="88" t="s">
        <v>112</v>
      </c>
      <c r="B158" t="str">
        <f>INDEX(Statut[Profil], MATCH(BD_evo[[#This Row],[Nom]], Statut[Nom], 0))</f>
        <v>Trois Quarts</v>
      </c>
      <c r="C158">
        <v>2023</v>
      </c>
      <c r="D158">
        <f t="shared" si="3"/>
        <v>32</v>
      </c>
      <c r="E158" s="90"/>
      <c r="F158" s="92">
        <f>IFERROR(AVERAGEIFS(EDF[Total EDF], EDF[Nom], BD_evo[[#This Row],[Nom]], EDF[Semaine], BD_evo[[#This Row],[Semaine]]), "")</f>
        <v>21</v>
      </c>
      <c r="G158" s="92">
        <f>IFERROR(AVERAGEIFS(EDF[Humeur], EDF[Nom], BD_evo[[#This Row],[Nom]], EDF[Semaine], BD_evo[[#This Row],[Semaine]]), "")</f>
        <v>3</v>
      </c>
      <c r="H158" s="92">
        <f>IFERROR(AVERAGEIFS(EDF[Stress], EDF[Nom], BD_evo[[#This Row],[Nom]], EDF[Semaine], BD_evo[[#This Row],[Semaine]]), "")</f>
        <v>4</v>
      </c>
      <c r="I158" s="92">
        <f>IFERROR(AVERAGEIFS(EDF[Sommeil], EDF[Nom], BD_evo[[#This Row],[Nom]], EDF[Semaine], BD_evo[[#This Row],[Semaine]]), "")</f>
        <v>3</v>
      </c>
      <c r="J158" s="92">
        <f>IFERROR(AVERAGEIFS(EDF[Etat Physique], EDF[Nom], BD_evo[[#This Row],[Nom]], EDF[Semaine], BD_evo[[#This Row],[Semaine]]), "")</f>
        <v>3</v>
      </c>
      <c r="K158" s="92">
        <f>IFERROR(AVERAGEIFS(EDF[Hydratation], EDF[Nom], BD_evo[[#This Row],[Nom]], EDF[Semaine], BD_evo[[#This Row],[Semaine]]), "")</f>
        <v>4</v>
      </c>
      <c r="L158" s="92">
        <f>IFERROR(AVERAGEIFS(EDF[Nutrition], EDF[Nom], BD_evo[[#This Row],[Nom]], EDF[Semaine], BD_evo[[#This Row],[Semaine]]), "")</f>
        <v>4</v>
      </c>
      <c r="M158" s="92" t="str">
        <f>IFERROR(AVERAGEIFS(RPE[Investissement du jour], RPE[Nom], BD_evo[[#This Row],[Nom]], RPE[Semaine], BD_evo[[#This Row],[Semaine]]), "")</f>
        <v/>
      </c>
    </row>
    <row r="159" spans="1:13" x14ac:dyDescent="0.2">
      <c r="A159" s="88" t="s">
        <v>142</v>
      </c>
      <c r="B159" t="str">
        <f>INDEX(Statut[Profil], MATCH(BD_evo[[#This Row],[Nom]], Statut[Nom], 0))</f>
        <v>Avant</v>
      </c>
      <c r="C159">
        <v>2023</v>
      </c>
      <c r="D159">
        <f t="shared" si="3"/>
        <v>32</v>
      </c>
      <c r="E159" s="90"/>
      <c r="F159" s="92">
        <f>IFERROR(AVERAGEIFS(EDF[Total EDF], EDF[Nom], BD_evo[[#This Row],[Nom]], EDF[Semaine], BD_evo[[#This Row],[Semaine]]), "")</f>
        <v>16</v>
      </c>
      <c r="G159" s="92">
        <f>IFERROR(AVERAGEIFS(EDF[Humeur], EDF[Nom], BD_evo[[#This Row],[Nom]], EDF[Semaine], BD_evo[[#This Row],[Semaine]]), "")</f>
        <v>2</v>
      </c>
      <c r="H159" s="92">
        <f>IFERROR(AVERAGEIFS(EDF[Stress], EDF[Nom], BD_evo[[#This Row],[Nom]], EDF[Semaine], BD_evo[[#This Row],[Semaine]]), "")</f>
        <v>3</v>
      </c>
      <c r="I159" s="92">
        <f>IFERROR(AVERAGEIFS(EDF[Sommeil], EDF[Nom], BD_evo[[#This Row],[Nom]], EDF[Semaine], BD_evo[[#This Row],[Semaine]]), "")</f>
        <v>2</v>
      </c>
      <c r="J159" s="92">
        <f>IFERROR(AVERAGEIFS(EDF[Etat Physique], EDF[Nom], BD_evo[[#This Row],[Nom]], EDF[Semaine], BD_evo[[#This Row],[Semaine]]), "")</f>
        <v>2</v>
      </c>
      <c r="K159" s="92">
        <f>IFERROR(AVERAGEIFS(EDF[Hydratation], EDF[Nom], BD_evo[[#This Row],[Nom]], EDF[Semaine], BD_evo[[#This Row],[Semaine]]), "")</f>
        <v>3</v>
      </c>
      <c r="L159" s="92">
        <f>IFERROR(AVERAGEIFS(EDF[Nutrition], EDF[Nom], BD_evo[[#This Row],[Nom]], EDF[Semaine], BD_evo[[#This Row],[Semaine]]), "")</f>
        <v>4</v>
      </c>
      <c r="M159" s="92" t="str">
        <f>IFERROR(AVERAGEIFS(RPE[Investissement du jour], RPE[Nom], BD_evo[[#This Row],[Nom]], RPE[Semaine], BD_evo[[#This Row],[Semaine]]), "")</f>
        <v/>
      </c>
    </row>
    <row r="160" spans="1:13" x14ac:dyDescent="0.2">
      <c r="A160" s="88" t="s">
        <v>131</v>
      </c>
      <c r="B160" t="str">
        <f>INDEX(Statut[Profil], MATCH(BD_evo[[#This Row],[Nom]], Statut[Nom], 0))</f>
        <v>Trois Quarts</v>
      </c>
      <c r="C160">
        <v>2023</v>
      </c>
      <c r="D160">
        <f t="shared" si="3"/>
        <v>32</v>
      </c>
      <c r="E160" s="90"/>
      <c r="F160" s="92">
        <f>IFERROR(AVERAGEIFS(EDF[Total EDF], EDF[Nom], BD_evo[[#This Row],[Nom]], EDF[Semaine], BD_evo[[#This Row],[Semaine]]), "")</f>
        <v>14</v>
      </c>
      <c r="G160" s="92">
        <f>IFERROR(AVERAGEIFS(EDF[Humeur], EDF[Nom], BD_evo[[#This Row],[Nom]], EDF[Semaine], BD_evo[[#This Row],[Semaine]]), "")</f>
        <v>2</v>
      </c>
      <c r="H160" s="92">
        <f>IFERROR(AVERAGEIFS(EDF[Stress], EDF[Nom], BD_evo[[#This Row],[Nom]], EDF[Semaine], BD_evo[[#This Row],[Semaine]]), "")</f>
        <v>2</v>
      </c>
      <c r="I160" s="92">
        <f>IFERROR(AVERAGEIFS(EDF[Sommeil], EDF[Nom], BD_evo[[#This Row],[Nom]], EDF[Semaine], BD_evo[[#This Row],[Semaine]]), "")</f>
        <v>3</v>
      </c>
      <c r="J160" s="92">
        <f>IFERROR(AVERAGEIFS(EDF[Etat Physique], EDF[Nom], BD_evo[[#This Row],[Nom]], EDF[Semaine], BD_evo[[#This Row],[Semaine]]), "")</f>
        <v>3</v>
      </c>
      <c r="K160" s="92">
        <f>IFERROR(AVERAGEIFS(EDF[Hydratation], EDF[Nom], BD_evo[[#This Row],[Nom]], EDF[Semaine], BD_evo[[#This Row],[Semaine]]), "")</f>
        <v>2</v>
      </c>
      <c r="L160" s="92">
        <f>IFERROR(AVERAGEIFS(EDF[Nutrition], EDF[Nom], BD_evo[[#This Row],[Nom]], EDF[Semaine], BD_evo[[#This Row],[Semaine]]), "")</f>
        <v>2</v>
      </c>
      <c r="M160" s="92" t="str">
        <f>IFERROR(AVERAGEIFS(RPE[Investissement du jour], RPE[Nom], BD_evo[[#This Row],[Nom]], RPE[Semaine], BD_evo[[#This Row],[Semaine]]), "")</f>
        <v/>
      </c>
    </row>
    <row r="161" spans="1:13" x14ac:dyDescent="0.2">
      <c r="A161" s="88" t="s">
        <v>83</v>
      </c>
      <c r="B161" t="str">
        <f>INDEX(Statut[Profil], MATCH(BD_evo[[#This Row],[Nom]], Statut[Nom], 0))</f>
        <v>Avant</v>
      </c>
      <c r="C161">
        <v>2023</v>
      </c>
      <c r="D161">
        <f t="shared" si="3"/>
        <v>32</v>
      </c>
      <c r="E161" s="90"/>
      <c r="F161" s="92">
        <f>IFERROR(AVERAGEIFS(EDF[Total EDF], EDF[Nom], BD_evo[[#This Row],[Nom]], EDF[Semaine], BD_evo[[#This Row],[Semaine]]), "")</f>
        <v>15.5</v>
      </c>
      <c r="G161" s="92">
        <f>IFERROR(AVERAGEIFS(EDF[Humeur], EDF[Nom], BD_evo[[#This Row],[Nom]], EDF[Semaine], BD_evo[[#This Row],[Semaine]]), "")</f>
        <v>3</v>
      </c>
      <c r="H161" s="92">
        <f>IFERROR(AVERAGEIFS(EDF[Stress], EDF[Nom], BD_evo[[#This Row],[Nom]], EDF[Semaine], BD_evo[[#This Row],[Semaine]]), "")</f>
        <v>4</v>
      </c>
      <c r="I161" s="92">
        <f>IFERROR(AVERAGEIFS(EDF[Sommeil], EDF[Nom], BD_evo[[#This Row],[Nom]], EDF[Semaine], BD_evo[[#This Row],[Semaine]]), "")</f>
        <v>2</v>
      </c>
      <c r="J161" s="92">
        <f>IFERROR(AVERAGEIFS(EDF[Etat Physique], EDF[Nom], BD_evo[[#This Row],[Nom]], EDF[Semaine], BD_evo[[#This Row],[Semaine]]), "")</f>
        <v>1.5</v>
      </c>
      <c r="K161" s="92">
        <f>IFERROR(AVERAGEIFS(EDF[Hydratation], EDF[Nom], BD_evo[[#This Row],[Nom]], EDF[Semaine], BD_evo[[#This Row],[Semaine]]), "")</f>
        <v>1.5</v>
      </c>
      <c r="L161" s="92">
        <f>IFERROR(AVERAGEIFS(EDF[Nutrition], EDF[Nom], BD_evo[[#This Row],[Nom]], EDF[Semaine], BD_evo[[#This Row],[Semaine]]), "")</f>
        <v>3.5</v>
      </c>
      <c r="M161" s="92" t="str">
        <f>IFERROR(AVERAGEIFS(RPE[Investissement du jour], RPE[Nom], BD_evo[[#This Row],[Nom]], RPE[Semaine], BD_evo[[#This Row],[Semaine]]), "")</f>
        <v/>
      </c>
    </row>
    <row r="162" spans="1:13" x14ac:dyDescent="0.2">
      <c r="A162" s="88" t="s">
        <v>100</v>
      </c>
      <c r="B162" t="str">
        <f>INDEX(Statut[Profil], MATCH(BD_evo[[#This Row],[Nom]], Statut[Nom], 0))</f>
        <v>Trois Quarts</v>
      </c>
      <c r="C162">
        <v>2023</v>
      </c>
      <c r="D162">
        <f t="shared" si="3"/>
        <v>32</v>
      </c>
      <c r="E162" s="90"/>
      <c r="F162" s="92">
        <f>IFERROR(AVERAGEIFS(EDF[Total EDF], EDF[Nom], BD_evo[[#This Row],[Nom]], EDF[Semaine], BD_evo[[#This Row],[Semaine]]), "")</f>
        <v>25</v>
      </c>
      <c r="G162" s="92">
        <f>IFERROR(AVERAGEIFS(EDF[Humeur], EDF[Nom], BD_evo[[#This Row],[Nom]], EDF[Semaine], BD_evo[[#This Row],[Semaine]]), "")</f>
        <v>4</v>
      </c>
      <c r="H162" s="92">
        <f>IFERROR(AVERAGEIFS(EDF[Stress], EDF[Nom], BD_evo[[#This Row],[Nom]], EDF[Semaine], BD_evo[[#This Row],[Semaine]]), "")</f>
        <v>3</v>
      </c>
      <c r="I162" s="92">
        <f>IFERROR(AVERAGEIFS(EDF[Sommeil], EDF[Nom], BD_evo[[#This Row],[Nom]], EDF[Semaine], BD_evo[[#This Row],[Semaine]]), "")</f>
        <v>5</v>
      </c>
      <c r="J162" s="92">
        <f>IFERROR(AVERAGEIFS(EDF[Etat Physique], EDF[Nom], BD_evo[[#This Row],[Nom]], EDF[Semaine], BD_evo[[#This Row],[Semaine]]), "")</f>
        <v>5</v>
      </c>
      <c r="K162" s="92">
        <f>IFERROR(AVERAGEIFS(EDF[Hydratation], EDF[Nom], BD_evo[[#This Row],[Nom]], EDF[Semaine], BD_evo[[#This Row],[Semaine]]), "")</f>
        <v>4</v>
      </c>
      <c r="L162" s="92">
        <f>IFERROR(AVERAGEIFS(EDF[Nutrition], EDF[Nom], BD_evo[[#This Row],[Nom]], EDF[Semaine], BD_evo[[#This Row],[Semaine]]), "")</f>
        <v>4</v>
      </c>
      <c r="M162" s="92" t="str">
        <f>IFERROR(AVERAGEIFS(RPE[Investissement du jour], RPE[Nom], BD_evo[[#This Row],[Nom]], RPE[Semaine], BD_evo[[#This Row],[Semaine]]), "")</f>
        <v/>
      </c>
    </row>
    <row r="163" spans="1:13" x14ac:dyDescent="0.2">
      <c r="A163" s="88" t="s">
        <v>89</v>
      </c>
      <c r="B163" t="str">
        <f>INDEX(Statut[Profil], MATCH(BD_evo[[#This Row],[Nom]], Statut[Nom], 0))</f>
        <v>Avant</v>
      </c>
      <c r="C163">
        <v>2023</v>
      </c>
      <c r="D163">
        <f t="shared" si="3"/>
        <v>32</v>
      </c>
      <c r="E163" s="90"/>
      <c r="F163" s="92">
        <f>IFERROR(AVERAGEIFS(EDF[Total EDF], EDF[Nom], BD_evo[[#This Row],[Nom]], EDF[Semaine], BD_evo[[#This Row],[Semaine]]), "")</f>
        <v>23</v>
      </c>
      <c r="G163" s="92">
        <f>IFERROR(AVERAGEIFS(EDF[Humeur], EDF[Nom], BD_evo[[#This Row],[Nom]], EDF[Semaine], BD_evo[[#This Row],[Semaine]]), "")</f>
        <v>4</v>
      </c>
      <c r="H163" s="92">
        <f>IFERROR(AVERAGEIFS(EDF[Stress], EDF[Nom], BD_evo[[#This Row],[Nom]], EDF[Semaine], BD_evo[[#This Row],[Semaine]]), "")</f>
        <v>4.5</v>
      </c>
      <c r="I163" s="92">
        <f>IFERROR(AVERAGEIFS(EDF[Sommeil], EDF[Nom], BD_evo[[#This Row],[Nom]], EDF[Semaine], BD_evo[[#This Row],[Semaine]]), "")</f>
        <v>3</v>
      </c>
      <c r="J163" s="92">
        <f>IFERROR(AVERAGEIFS(EDF[Etat Physique], EDF[Nom], BD_evo[[#This Row],[Nom]], EDF[Semaine], BD_evo[[#This Row],[Semaine]]), "")</f>
        <v>2.5</v>
      </c>
      <c r="K163" s="92">
        <f>IFERROR(AVERAGEIFS(EDF[Hydratation], EDF[Nom], BD_evo[[#This Row],[Nom]], EDF[Semaine], BD_evo[[#This Row],[Semaine]]), "")</f>
        <v>4.5</v>
      </c>
      <c r="L163" s="92">
        <f>IFERROR(AVERAGEIFS(EDF[Nutrition], EDF[Nom], BD_evo[[#This Row],[Nom]], EDF[Semaine], BD_evo[[#This Row],[Semaine]]), "")</f>
        <v>4.5</v>
      </c>
      <c r="M163" s="92" t="str">
        <f>IFERROR(AVERAGEIFS(RPE[Investissement du jour], RPE[Nom], BD_evo[[#This Row],[Nom]], RPE[Semaine], BD_evo[[#This Row],[Semaine]]), "")</f>
        <v/>
      </c>
    </row>
    <row r="164" spans="1:13" x14ac:dyDescent="0.2">
      <c r="A164" s="88" t="s">
        <v>168</v>
      </c>
      <c r="B164" t="str">
        <f>INDEX(Statut[Profil], MATCH(BD_evo[[#This Row],[Nom]], Statut[Nom], 0))</f>
        <v>Avant</v>
      </c>
      <c r="C164">
        <v>2023</v>
      </c>
      <c r="D164">
        <f t="shared" si="3"/>
        <v>32</v>
      </c>
      <c r="E164" s="90"/>
      <c r="F164" s="92" t="str">
        <f>IFERROR(AVERAGEIFS(EDF[Total EDF], EDF[Nom], BD_evo[[#This Row],[Nom]], EDF[Semaine], BD_evo[[#This Row],[Semaine]]), "")</f>
        <v/>
      </c>
      <c r="G164" s="92" t="str">
        <f>IFERROR(AVERAGEIFS(EDF[Humeur], EDF[Nom], BD_evo[[#This Row],[Nom]], EDF[Semaine], BD_evo[[#This Row],[Semaine]]), "")</f>
        <v/>
      </c>
      <c r="H164" s="92" t="str">
        <f>IFERROR(AVERAGEIFS(EDF[Stress], EDF[Nom], BD_evo[[#This Row],[Nom]], EDF[Semaine], BD_evo[[#This Row],[Semaine]]), "")</f>
        <v/>
      </c>
      <c r="I164" s="92" t="str">
        <f>IFERROR(AVERAGEIFS(EDF[Sommeil], EDF[Nom], BD_evo[[#This Row],[Nom]], EDF[Semaine], BD_evo[[#This Row],[Semaine]]), "")</f>
        <v/>
      </c>
      <c r="J164" s="92" t="str">
        <f>IFERROR(AVERAGEIFS(EDF[Etat Physique], EDF[Nom], BD_evo[[#This Row],[Nom]], EDF[Semaine], BD_evo[[#This Row],[Semaine]]), "")</f>
        <v/>
      </c>
      <c r="K164" s="92" t="str">
        <f>IFERROR(AVERAGEIFS(EDF[Hydratation], EDF[Nom], BD_evo[[#This Row],[Nom]], EDF[Semaine], BD_evo[[#This Row],[Semaine]]), "")</f>
        <v/>
      </c>
      <c r="L164" s="92" t="str">
        <f>IFERROR(AVERAGEIFS(EDF[Nutrition], EDF[Nom], BD_evo[[#This Row],[Nom]], EDF[Semaine], BD_evo[[#This Row],[Semaine]]), "")</f>
        <v/>
      </c>
      <c r="M164" s="92" t="str">
        <f>IFERROR(AVERAGEIFS(RPE[Investissement du jour], RPE[Nom], BD_evo[[#This Row],[Nom]], RPE[Semaine], BD_evo[[#This Row],[Semaine]]), "")</f>
        <v/>
      </c>
    </row>
    <row r="165" spans="1:13" x14ac:dyDescent="0.2">
      <c r="A165" s="88" t="s">
        <v>86</v>
      </c>
      <c r="B165" t="str">
        <f>INDEX(Statut[Profil], MATCH(BD_evo[[#This Row],[Nom]], Statut[Nom], 0))</f>
        <v>Avant</v>
      </c>
      <c r="C165">
        <v>2023</v>
      </c>
      <c r="D165">
        <f t="shared" si="3"/>
        <v>32</v>
      </c>
      <c r="E165" s="90"/>
      <c r="F165" s="92">
        <f>IFERROR(AVERAGEIFS(EDF[Total EDF], EDF[Nom], BD_evo[[#This Row],[Nom]], EDF[Semaine], BD_evo[[#This Row],[Semaine]]), "")</f>
        <v>23.666666666666668</v>
      </c>
      <c r="G165" s="92">
        <f>IFERROR(AVERAGEIFS(EDF[Humeur], EDF[Nom], BD_evo[[#This Row],[Nom]], EDF[Semaine], BD_evo[[#This Row],[Semaine]]), "")</f>
        <v>3.6666666666666665</v>
      </c>
      <c r="H165" s="92">
        <f>IFERROR(AVERAGEIFS(EDF[Stress], EDF[Nom], BD_evo[[#This Row],[Nom]], EDF[Semaine], BD_evo[[#This Row],[Semaine]]), "")</f>
        <v>3.6666666666666665</v>
      </c>
      <c r="I165" s="92">
        <f>IFERROR(AVERAGEIFS(EDF[Sommeil], EDF[Nom], BD_evo[[#This Row],[Nom]], EDF[Semaine], BD_evo[[#This Row],[Semaine]]), "")</f>
        <v>4</v>
      </c>
      <c r="J165" s="92">
        <f>IFERROR(AVERAGEIFS(EDF[Etat Physique], EDF[Nom], BD_evo[[#This Row],[Nom]], EDF[Semaine], BD_evo[[#This Row],[Semaine]]), "")</f>
        <v>2.6666666666666665</v>
      </c>
      <c r="K165" s="92">
        <f>IFERROR(AVERAGEIFS(EDF[Hydratation], EDF[Nom], BD_evo[[#This Row],[Nom]], EDF[Semaine], BD_evo[[#This Row],[Semaine]]), "")</f>
        <v>5</v>
      </c>
      <c r="L165" s="92">
        <f>IFERROR(AVERAGEIFS(EDF[Nutrition], EDF[Nom], BD_evo[[#This Row],[Nom]], EDF[Semaine], BD_evo[[#This Row],[Semaine]]), "")</f>
        <v>4.666666666666667</v>
      </c>
      <c r="M165" s="92" t="str">
        <f>IFERROR(AVERAGEIFS(RPE[Investissement du jour], RPE[Nom], BD_evo[[#This Row],[Nom]], RPE[Semaine], BD_evo[[#This Row],[Semaine]]), "")</f>
        <v/>
      </c>
    </row>
    <row r="166" spans="1:13" x14ac:dyDescent="0.2">
      <c r="A166" s="88" t="s">
        <v>208</v>
      </c>
      <c r="B166" t="str">
        <f>INDEX(Statut[Profil], MATCH(BD_evo[[#This Row],[Nom]], Statut[Nom], 0))</f>
        <v>Trois Quarts</v>
      </c>
      <c r="C166">
        <v>2023</v>
      </c>
      <c r="D166">
        <f t="shared" si="3"/>
        <v>32</v>
      </c>
      <c r="E166" s="90"/>
      <c r="F166" s="92">
        <f>IFERROR(AVERAGEIFS(EDF[Total EDF], EDF[Nom], BD_evo[[#This Row],[Nom]], EDF[Semaine], BD_evo[[#This Row],[Semaine]]), "")</f>
        <v>19</v>
      </c>
      <c r="G166" s="92">
        <f>IFERROR(AVERAGEIFS(EDF[Humeur], EDF[Nom], BD_evo[[#This Row],[Nom]], EDF[Semaine], BD_evo[[#This Row],[Semaine]]), "")</f>
        <v>5</v>
      </c>
      <c r="H166" s="92">
        <f>IFERROR(AVERAGEIFS(EDF[Stress], EDF[Nom], BD_evo[[#This Row],[Nom]], EDF[Semaine], BD_evo[[#This Row],[Semaine]]), "")</f>
        <v>4</v>
      </c>
      <c r="I166" s="92">
        <f>IFERROR(AVERAGEIFS(EDF[Sommeil], EDF[Nom], BD_evo[[#This Row],[Nom]], EDF[Semaine], BD_evo[[#This Row],[Semaine]]), "")</f>
        <v>1</v>
      </c>
      <c r="J166" s="92">
        <f>IFERROR(AVERAGEIFS(EDF[Etat Physique], EDF[Nom], BD_evo[[#This Row],[Nom]], EDF[Semaine], BD_evo[[#This Row],[Semaine]]), "")</f>
        <v>2</v>
      </c>
      <c r="K166" s="92">
        <f>IFERROR(AVERAGEIFS(EDF[Hydratation], EDF[Nom], BD_evo[[#This Row],[Nom]], EDF[Semaine], BD_evo[[#This Row],[Semaine]]), "")</f>
        <v>3</v>
      </c>
      <c r="L166" s="92">
        <f>IFERROR(AVERAGEIFS(EDF[Nutrition], EDF[Nom], BD_evo[[#This Row],[Nom]], EDF[Semaine], BD_evo[[#This Row],[Semaine]]), "")</f>
        <v>4</v>
      </c>
      <c r="M166" s="92" t="str">
        <f>IFERROR(AVERAGEIFS(RPE[Investissement du jour], RPE[Nom], BD_evo[[#This Row],[Nom]], RPE[Semaine], BD_evo[[#This Row],[Semaine]]), "")</f>
        <v/>
      </c>
    </row>
    <row r="167" spans="1:13" x14ac:dyDescent="0.2">
      <c r="A167" s="88" t="s">
        <v>99</v>
      </c>
      <c r="B167" t="str">
        <f>INDEX(Statut[Profil], MATCH(BD_evo[[#This Row],[Nom]], Statut[Nom], 0))</f>
        <v>Avant</v>
      </c>
      <c r="C167">
        <v>2023</v>
      </c>
      <c r="D167">
        <f t="shared" si="3"/>
        <v>32</v>
      </c>
      <c r="E167" s="90"/>
      <c r="F167" s="92">
        <f>IFERROR(AVERAGEIFS(EDF[Total EDF], EDF[Nom], BD_evo[[#This Row],[Nom]], EDF[Semaine], BD_evo[[#This Row],[Semaine]]), "")</f>
        <v>21.666666666666668</v>
      </c>
      <c r="G167" s="92">
        <f>IFERROR(AVERAGEIFS(EDF[Humeur], EDF[Nom], BD_evo[[#This Row],[Nom]], EDF[Semaine], BD_evo[[#This Row],[Semaine]]), "")</f>
        <v>3.3333333333333335</v>
      </c>
      <c r="H167" s="92">
        <f>IFERROR(AVERAGEIFS(EDF[Stress], EDF[Nom], BD_evo[[#This Row],[Nom]], EDF[Semaine], BD_evo[[#This Row],[Semaine]]), "")</f>
        <v>4</v>
      </c>
      <c r="I167" s="92">
        <f>IFERROR(AVERAGEIFS(EDF[Sommeil], EDF[Nom], BD_evo[[#This Row],[Nom]], EDF[Semaine], BD_evo[[#This Row],[Semaine]]), "")</f>
        <v>4</v>
      </c>
      <c r="J167" s="92">
        <f>IFERROR(AVERAGEIFS(EDF[Etat Physique], EDF[Nom], BD_evo[[#This Row],[Nom]], EDF[Semaine], BD_evo[[#This Row],[Semaine]]), "")</f>
        <v>3.3333333333333335</v>
      </c>
      <c r="K167" s="92">
        <f>IFERROR(AVERAGEIFS(EDF[Hydratation], EDF[Nom], BD_evo[[#This Row],[Nom]], EDF[Semaine], BD_evo[[#This Row],[Semaine]]), "")</f>
        <v>3.3333333333333335</v>
      </c>
      <c r="L167" s="92">
        <f>IFERROR(AVERAGEIFS(EDF[Nutrition], EDF[Nom], BD_evo[[#This Row],[Nom]], EDF[Semaine], BD_evo[[#This Row],[Semaine]]), "")</f>
        <v>3.6666666666666665</v>
      </c>
      <c r="M167" s="92" t="str">
        <f>IFERROR(AVERAGEIFS(RPE[Investissement du jour], RPE[Nom], BD_evo[[#This Row],[Nom]], RPE[Semaine], BD_evo[[#This Row],[Semaine]]), "")</f>
        <v/>
      </c>
    </row>
    <row r="168" spans="1:13" x14ac:dyDescent="0.2">
      <c r="A168" s="88" t="s">
        <v>233</v>
      </c>
      <c r="B168" t="str">
        <f>INDEX(Statut[Profil], MATCH(BD_evo[[#This Row],[Nom]], Statut[Nom], 0))</f>
        <v>Avant</v>
      </c>
      <c r="C168">
        <v>2023</v>
      </c>
      <c r="D168">
        <f t="shared" si="3"/>
        <v>32</v>
      </c>
      <c r="E168" s="90"/>
      <c r="F168" s="92" t="str">
        <f>IFERROR(AVERAGEIFS(EDF[Total EDF], EDF[Nom], BD_evo[[#This Row],[Nom]], EDF[Semaine], BD_evo[[#This Row],[Semaine]]), "")</f>
        <v/>
      </c>
      <c r="G168" s="92" t="str">
        <f>IFERROR(AVERAGEIFS(EDF[Humeur], EDF[Nom], BD_evo[[#This Row],[Nom]], EDF[Semaine], BD_evo[[#This Row],[Semaine]]), "")</f>
        <v/>
      </c>
      <c r="H168" s="92" t="str">
        <f>IFERROR(AVERAGEIFS(EDF[Stress], EDF[Nom], BD_evo[[#This Row],[Nom]], EDF[Semaine], BD_evo[[#This Row],[Semaine]]), "")</f>
        <v/>
      </c>
      <c r="I168" s="92" t="str">
        <f>IFERROR(AVERAGEIFS(EDF[Sommeil], EDF[Nom], BD_evo[[#This Row],[Nom]], EDF[Semaine], BD_evo[[#This Row],[Semaine]]), "")</f>
        <v/>
      </c>
      <c r="J168" s="92" t="str">
        <f>IFERROR(AVERAGEIFS(EDF[Etat Physique], EDF[Nom], BD_evo[[#This Row],[Nom]], EDF[Semaine], BD_evo[[#This Row],[Semaine]]), "")</f>
        <v/>
      </c>
      <c r="K168" s="92" t="str">
        <f>IFERROR(AVERAGEIFS(EDF[Hydratation], EDF[Nom], BD_evo[[#This Row],[Nom]], EDF[Semaine], BD_evo[[#This Row],[Semaine]]), "")</f>
        <v/>
      </c>
      <c r="L168" s="92" t="str">
        <f>IFERROR(AVERAGEIFS(EDF[Nutrition], EDF[Nom], BD_evo[[#This Row],[Nom]], EDF[Semaine], BD_evo[[#This Row],[Semaine]]), "")</f>
        <v/>
      </c>
      <c r="M168" s="92" t="str">
        <f>IFERROR(AVERAGEIFS(RPE[Investissement du jour], RPE[Nom], BD_evo[[#This Row],[Nom]], RPE[Semaine], BD_evo[[#This Row],[Semaine]]), "")</f>
        <v/>
      </c>
    </row>
    <row r="169" spans="1:13" x14ac:dyDescent="0.2">
      <c r="A169" s="88" t="s">
        <v>85</v>
      </c>
      <c r="B169" t="str">
        <f>INDEX(Statut[Profil], MATCH(BD_evo[[#This Row],[Nom]], Statut[Nom], 0))</f>
        <v>Avant</v>
      </c>
      <c r="C169">
        <v>2023</v>
      </c>
      <c r="D169">
        <f t="shared" si="3"/>
        <v>32</v>
      </c>
      <c r="E169" s="90"/>
      <c r="F169" s="92">
        <f>IFERROR(AVERAGEIFS(EDF[Total EDF], EDF[Nom], BD_evo[[#This Row],[Nom]], EDF[Semaine], BD_evo[[#This Row],[Semaine]]), "")</f>
        <v>13.333333333333334</v>
      </c>
      <c r="G169" s="92">
        <f>IFERROR(AVERAGEIFS(EDF[Humeur], EDF[Nom], BD_evo[[#This Row],[Nom]], EDF[Semaine], BD_evo[[#This Row],[Semaine]]), "")</f>
        <v>1.6666666666666667</v>
      </c>
      <c r="H169" s="92">
        <f>IFERROR(AVERAGEIFS(EDF[Stress], EDF[Nom], BD_evo[[#This Row],[Nom]], EDF[Semaine], BD_evo[[#This Row],[Semaine]]), "")</f>
        <v>2</v>
      </c>
      <c r="I169" s="92">
        <f>IFERROR(AVERAGEIFS(EDF[Sommeil], EDF[Nom], BD_evo[[#This Row],[Nom]], EDF[Semaine], BD_evo[[#This Row],[Semaine]]), "")</f>
        <v>2.6666666666666665</v>
      </c>
      <c r="J169" s="92">
        <f>IFERROR(AVERAGEIFS(EDF[Etat Physique], EDF[Nom], BD_evo[[#This Row],[Nom]], EDF[Semaine], BD_evo[[#This Row],[Semaine]]), "")</f>
        <v>2.6666666666666665</v>
      </c>
      <c r="K169" s="92">
        <f>IFERROR(AVERAGEIFS(EDF[Hydratation], EDF[Nom], BD_evo[[#This Row],[Nom]], EDF[Semaine], BD_evo[[#This Row],[Semaine]]), "")</f>
        <v>2</v>
      </c>
      <c r="L169" s="92">
        <f>IFERROR(AVERAGEIFS(EDF[Nutrition], EDF[Nom], BD_evo[[#This Row],[Nom]], EDF[Semaine], BD_evo[[#This Row],[Semaine]]), "")</f>
        <v>2.3333333333333335</v>
      </c>
      <c r="M169" s="92" t="str">
        <f>IFERROR(AVERAGEIFS(RPE[Investissement du jour], RPE[Nom], BD_evo[[#This Row],[Nom]], RPE[Semaine], BD_evo[[#This Row],[Semaine]]), "")</f>
        <v/>
      </c>
    </row>
    <row r="170" spans="1:13" x14ac:dyDescent="0.2">
      <c r="A170" s="88" t="s">
        <v>191</v>
      </c>
      <c r="B170" t="str">
        <f>INDEX(Statut[Profil], MATCH(BD_evo[[#This Row],[Nom]], Statut[Nom], 0))</f>
        <v>Avant</v>
      </c>
      <c r="C170">
        <v>2023</v>
      </c>
      <c r="D170">
        <f t="shared" si="3"/>
        <v>32</v>
      </c>
      <c r="E170" s="90"/>
      <c r="F170" s="92" t="str">
        <f>IFERROR(AVERAGEIFS(EDF[Total EDF], EDF[Nom], BD_evo[[#This Row],[Nom]], EDF[Semaine], BD_evo[[#This Row],[Semaine]]), "")</f>
        <v/>
      </c>
      <c r="G170" s="92" t="str">
        <f>IFERROR(AVERAGEIFS(EDF[Humeur], EDF[Nom], BD_evo[[#This Row],[Nom]], EDF[Semaine], BD_evo[[#This Row],[Semaine]]), "")</f>
        <v/>
      </c>
      <c r="H170" s="92" t="str">
        <f>IFERROR(AVERAGEIFS(EDF[Stress], EDF[Nom], BD_evo[[#This Row],[Nom]], EDF[Semaine], BD_evo[[#This Row],[Semaine]]), "")</f>
        <v/>
      </c>
      <c r="I170" s="92" t="str">
        <f>IFERROR(AVERAGEIFS(EDF[Sommeil], EDF[Nom], BD_evo[[#This Row],[Nom]], EDF[Semaine], BD_evo[[#This Row],[Semaine]]), "")</f>
        <v/>
      </c>
      <c r="J170" s="92" t="str">
        <f>IFERROR(AVERAGEIFS(EDF[Etat Physique], EDF[Nom], BD_evo[[#This Row],[Nom]], EDF[Semaine], BD_evo[[#This Row],[Semaine]]), "")</f>
        <v/>
      </c>
      <c r="K170" s="92" t="str">
        <f>IFERROR(AVERAGEIFS(EDF[Hydratation], EDF[Nom], BD_evo[[#This Row],[Nom]], EDF[Semaine], BD_evo[[#This Row],[Semaine]]), "")</f>
        <v/>
      </c>
      <c r="L170" s="92" t="str">
        <f>IFERROR(AVERAGEIFS(EDF[Nutrition], EDF[Nom], BD_evo[[#This Row],[Nom]], EDF[Semaine], BD_evo[[#This Row],[Semaine]]), "")</f>
        <v/>
      </c>
      <c r="M170" s="92" t="str">
        <f>IFERROR(AVERAGEIFS(RPE[Investissement du jour], RPE[Nom], BD_evo[[#This Row],[Nom]], RPE[Semaine], BD_evo[[#This Row],[Semaine]]), "")</f>
        <v/>
      </c>
    </row>
    <row r="171" spans="1:13" x14ac:dyDescent="0.2">
      <c r="A171" s="89" t="s">
        <v>95</v>
      </c>
      <c r="B171" t="str">
        <f>INDEX(Statut[Profil], MATCH(BD_evo[[#This Row],[Nom]], Statut[Nom], 0))</f>
        <v>Avant</v>
      </c>
      <c r="C171">
        <v>2023</v>
      </c>
      <c r="D171">
        <f t="shared" si="3"/>
        <v>32</v>
      </c>
      <c r="E171" s="90"/>
      <c r="F171" s="92">
        <f>IFERROR(AVERAGEIFS(EDF[Total EDF], EDF[Nom], BD_evo[[#This Row],[Nom]], EDF[Semaine], BD_evo[[#This Row],[Semaine]]), "")</f>
        <v>16.5</v>
      </c>
      <c r="G171" s="92">
        <f>IFERROR(AVERAGEIFS(EDF[Humeur], EDF[Nom], BD_evo[[#This Row],[Nom]], EDF[Semaine], BD_evo[[#This Row],[Semaine]]), "")</f>
        <v>2</v>
      </c>
      <c r="H171" s="92">
        <f>IFERROR(AVERAGEIFS(EDF[Stress], EDF[Nom], BD_evo[[#This Row],[Nom]], EDF[Semaine], BD_evo[[#This Row],[Semaine]]), "")</f>
        <v>2</v>
      </c>
      <c r="I171" s="92">
        <f>IFERROR(AVERAGEIFS(EDF[Sommeil], EDF[Nom], BD_evo[[#This Row],[Nom]], EDF[Semaine], BD_evo[[#This Row],[Semaine]]), "")</f>
        <v>3</v>
      </c>
      <c r="J171" s="92">
        <f>IFERROR(AVERAGEIFS(EDF[Etat Physique], EDF[Nom], BD_evo[[#This Row],[Nom]], EDF[Semaine], BD_evo[[#This Row],[Semaine]]), "")</f>
        <v>2.5</v>
      </c>
      <c r="K171" s="92">
        <f>IFERROR(AVERAGEIFS(EDF[Hydratation], EDF[Nom], BD_evo[[#This Row],[Nom]], EDF[Semaine], BD_evo[[#This Row],[Semaine]]), "")</f>
        <v>3</v>
      </c>
      <c r="L171" s="92">
        <f>IFERROR(AVERAGEIFS(EDF[Nutrition], EDF[Nom], BD_evo[[#This Row],[Nom]], EDF[Semaine], BD_evo[[#This Row],[Semaine]]), "")</f>
        <v>4</v>
      </c>
      <c r="M171" s="92" t="str">
        <f>IFERROR(AVERAGEIFS(RPE[Investissement du jour], RPE[Nom], BD_evo[[#This Row],[Nom]], RPE[Semaine], BD_evo[[#This Row],[Semaine]]), "")</f>
        <v/>
      </c>
    </row>
    <row r="172" spans="1:13" x14ac:dyDescent="0.2">
      <c r="A172" s="89" t="s">
        <v>80</v>
      </c>
      <c r="B172" t="str">
        <f>INDEX(Statut[Profil], MATCH(BD_evo[[#This Row],[Nom]], Statut[Nom], 0))</f>
        <v>Avant</v>
      </c>
      <c r="C172">
        <v>2023</v>
      </c>
      <c r="D172">
        <f t="shared" si="3"/>
        <v>32</v>
      </c>
      <c r="E172" s="90"/>
      <c r="F172" s="92">
        <f>IFERROR(AVERAGEIFS(EDF[Total EDF], EDF[Nom], BD_evo[[#This Row],[Nom]], EDF[Semaine], BD_evo[[#This Row],[Semaine]]), "")</f>
        <v>19</v>
      </c>
      <c r="G172" s="92">
        <f>IFERROR(AVERAGEIFS(EDF[Humeur], EDF[Nom], BD_evo[[#This Row],[Nom]], EDF[Semaine], BD_evo[[#This Row],[Semaine]]), "")</f>
        <v>4</v>
      </c>
      <c r="H172" s="92">
        <f>IFERROR(AVERAGEIFS(EDF[Stress], EDF[Nom], BD_evo[[#This Row],[Nom]], EDF[Semaine], BD_evo[[#This Row],[Semaine]]), "")</f>
        <v>3.5</v>
      </c>
      <c r="I172" s="92">
        <f>IFERROR(AVERAGEIFS(EDF[Sommeil], EDF[Nom], BD_evo[[#This Row],[Nom]], EDF[Semaine], BD_evo[[#This Row],[Semaine]]), "")</f>
        <v>4</v>
      </c>
      <c r="J172" s="92">
        <f>IFERROR(AVERAGEIFS(EDF[Etat Physique], EDF[Nom], BD_evo[[#This Row],[Nom]], EDF[Semaine], BD_evo[[#This Row],[Semaine]]), "")</f>
        <v>2</v>
      </c>
      <c r="K172" s="92">
        <f>IFERROR(AVERAGEIFS(EDF[Hydratation], EDF[Nom], BD_evo[[#This Row],[Nom]], EDF[Semaine], BD_evo[[#This Row],[Semaine]]), "")</f>
        <v>2</v>
      </c>
      <c r="L172" s="92">
        <f>IFERROR(AVERAGEIFS(EDF[Nutrition], EDF[Nom], BD_evo[[#This Row],[Nom]], EDF[Semaine], BD_evo[[#This Row],[Semaine]]), "")</f>
        <v>3.5</v>
      </c>
      <c r="M172" s="92" t="str">
        <f>IFERROR(AVERAGEIFS(RPE[Investissement du jour], RPE[Nom], BD_evo[[#This Row],[Nom]], RPE[Semaine], BD_evo[[#This Row],[Semaine]]), "")</f>
        <v/>
      </c>
    </row>
    <row r="173" spans="1:13" x14ac:dyDescent="0.2">
      <c r="A173" s="88" t="s">
        <v>167</v>
      </c>
      <c r="B173" t="str">
        <f>INDEX(Statut[Profil], MATCH(BD_evo[[#This Row],[Nom]], Statut[Nom], 0))</f>
        <v>Trois Quarts</v>
      </c>
      <c r="C173">
        <v>2023</v>
      </c>
      <c r="D173">
        <f t="shared" si="3"/>
        <v>32</v>
      </c>
      <c r="E173" s="90"/>
      <c r="F173" s="92" t="str">
        <f>IFERROR(AVERAGEIFS(EDF[Total EDF], EDF[Nom], BD_evo[[#This Row],[Nom]], EDF[Semaine], BD_evo[[#This Row],[Semaine]]), "")</f>
        <v/>
      </c>
      <c r="G173" s="92" t="str">
        <f>IFERROR(AVERAGEIFS(EDF[Humeur], EDF[Nom], BD_evo[[#This Row],[Nom]], EDF[Semaine], BD_evo[[#This Row],[Semaine]]), "")</f>
        <v/>
      </c>
      <c r="H173" s="92" t="str">
        <f>IFERROR(AVERAGEIFS(EDF[Stress], EDF[Nom], BD_evo[[#This Row],[Nom]], EDF[Semaine], BD_evo[[#This Row],[Semaine]]), "")</f>
        <v/>
      </c>
      <c r="I173" s="92" t="str">
        <f>IFERROR(AVERAGEIFS(EDF[Sommeil], EDF[Nom], BD_evo[[#This Row],[Nom]], EDF[Semaine], BD_evo[[#This Row],[Semaine]]), "")</f>
        <v/>
      </c>
      <c r="J173" s="92" t="str">
        <f>IFERROR(AVERAGEIFS(EDF[Etat Physique], EDF[Nom], BD_evo[[#This Row],[Nom]], EDF[Semaine], BD_evo[[#This Row],[Semaine]]), "")</f>
        <v/>
      </c>
      <c r="K173" s="92" t="str">
        <f>IFERROR(AVERAGEIFS(EDF[Hydratation], EDF[Nom], BD_evo[[#This Row],[Nom]], EDF[Semaine], BD_evo[[#This Row],[Semaine]]), "")</f>
        <v/>
      </c>
      <c r="L173" s="92" t="str">
        <f>IFERROR(AVERAGEIFS(EDF[Nutrition], EDF[Nom], BD_evo[[#This Row],[Nom]], EDF[Semaine], BD_evo[[#This Row],[Semaine]]), "")</f>
        <v/>
      </c>
      <c r="M173" s="92" t="str">
        <f>IFERROR(AVERAGEIFS(RPE[Investissement du jour], RPE[Nom], BD_evo[[#This Row],[Nom]], RPE[Semaine], BD_evo[[#This Row],[Semaine]]), "")</f>
        <v/>
      </c>
    </row>
    <row r="174" spans="1:13" x14ac:dyDescent="0.2">
      <c r="A174" s="88" t="s">
        <v>240</v>
      </c>
      <c r="B174" t="str">
        <f>INDEX(Statut[Profil], MATCH(BD_evo[[#This Row],[Nom]], Statut[Nom], 0))</f>
        <v>Trois Quarts</v>
      </c>
      <c r="C174">
        <v>2023</v>
      </c>
      <c r="D174">
        <f t="shared" si="3"/>
        <v>32</v>
      </c>
      <c r="E174" s="90"/>
      <c r="F174" s="92" t="str">
        <f>IFERROR(AVERAGEIFS(EDF[Total EDF], EDF[Nom], BD_evo[[#This Row],[Nom]], EDF[Semaine], BD_evo[[#This Row],[Semaine]]), "")</f>
        <v/>
      </c>
      <c r="G174" s="92" t="str">
        <f>IFERROR(AVERAGEIFS(EDF[Humeur], EDF[Nom], BD_evo[[#This Row],[Nom]], EDF[Semaine], BD_evo[[#This Row],[Semaine]]), "")</f>
        <v/>
      </c>
      <c r="H174" s="92" t="str">
        <f>IFERROR(AVERAGEIFS(EDF[Stress], EDF[Nom], BD_evo[[#This Row],[Nom]], EDF[Semaine], BD_evo[[#This Row],[Semaine]]), "")</f>
        <v/>
      </c>
      <c r="I174" s="92" t="str">
        <f>IFERROR(AVERAGEIFS(EDF[Sommeil], EDF[Nom], BD_evo[[#This Row],[Nom]], EDF[Semaine], BD_evo[[#This Row],[Semaine]]), "")</f>
        <v/>
      </c>
      <c r="J174" s="92" t="str">
        <f>IFERROR(AVERAGEIFS(EDF[Etat Physique], EDF[Nom], BD_evo[[#This Row],[Nom]], EDF[Semaine], BD_evo[[#This Row],[Semaine]]), "")</f>
        <v/>
      </c>
      <c r="K174" s="92" t="str">
        <f>IFERROR(AVERAGEIFS(EDF[Hydratation], EDF[Nom], BD_evo[[#This Row],[Nom]], EDF[Semaine], BD_evo[[#This Row],[Semaine]]), "")</f>
        <v/>
      </c>
      <c r="L174" s="92" t="str">
        <f>IFERROR(AVERAGEIFS(EDF[Nutrition], EDF[Nom], BD_evo[[#This Row],[Nom]], EDF[Semaine], BD_evo[[#This Row],[Semaine]]), "")</f>
        <v/>
      </c>
      <c r="M174" s="92" t="str">
        <f>IFERROR(AVERAGEIFS(RPE[Investissement du jour], RPE[Nom], BD_evo[[#This Row],[Nom]], RPE[Semaine], BD_evo[[#This Row],[Semaine]]), "")</f>
        <v/>
      </c>
    </row>
    <row r="175" spans="1:13" x14ac:dyDescent="0.2">
      <c r="A175" s="88" t="s">
        <v>107</v>
      </c>
      <c r="B175" t="str">
        <f>INDEX(Statut[Profil], MATCH(BD_evo[[#This Row],[Nom]], Statut[Nom], 0))</f>
        <v>Trois Quarts</v>
      </c>
      <c r="C175">
        <v>2023</v>
      </c>
      <c r="D175">
        <f t="shared" si="3"/>
        <v>32</v>
      </c>
      <c r="E175" s="90"/>
      <c r="F175" s="92" t="str">
        <f>IFERROR(AVERAGEIFS(EDF[Total EDF], EDF[Nom], BD_evo[[#This Row],[Nom]], EDF[Semaine], BD_evo[[#This Row],[Semaine]]), "")</f>
        <v/>
      </c>
      <c r="G175" s="92" t="str">
        <f>IFERROR(AVERAGEIFS(EDF[Humeur], EDF[Nom], BD_evo[[#This Row],[Nom]], EDF[Semaine], BD_evo[[#This Row],[Semaine]]), "")</f>
        <v/>
      </c>
      <c r="H175" s="92" t="str">
        <f>IFERROR(AVERAGEIFS(EDF[Stress], EDF[Nom], BD_evo[[#This Row],[Nom]], EDF[Semaine], BD_evo[[#This Row],[Semaine]]), "")</f>
        <v/>
      </c>
      <c r="I175" s="92" t="str">
        <f>IFERROR(AVERAGEIFS(EDF[Sommeil], EDF[Nom], BD_evo[[#This Row],[Nom]], EDF[Semaine], BD_evo[[#This Row],[Semaine]]), "")</f>
        <v/>
      </c>
      <c r="J175" s="92" t="str">
        <f>IFERROR(AVERAGEIFS(EDF[Etat Physique], EDF[Nom], BD_evo[[#This Row],[Nom]], EDF[Semaine], BD_evo[[#This Row],[Semaine]]), "")</f>
        <v/>
      </c>
      <c r="K175" s="92" t="str">
        <f>IFERROR(AVERAGEIFS(EDF[Hydratation], EDF[Nom], BD_evo[[#This Row],[Nom]], EDF[Semaine], BD_evo[[#This Row],[Semaine]]), "")</f>
        <v/>
      </c>
      <c r="L175" s="92" t="str">
        <f>IFERROR(AVERAGEIFS(EDF[Nutrition], EDF[Nom], BD_evo[[#This Row],[Nom]], EDF[Semaine], BD_evo[[#This Row],[Semaine]]), "")</f>
        <v/>
      </c>
      <c r="M175" s="92" t="str">
        <f>IFERROR(AVERAGEIFS(RPE[Investissement du jour], RPE[Nom], BD_evo[[#This Row],[Nom]], RPE[Semaine], BD_evo[[#This Row],[Semaine]]), "")</f>
        <v/>
      </c>
    </row>
    <row r="176" spans="1:13" x14ac:dyDescent="0.2">
      <c r="A176" s="88" t="s">
        <v>192</v>
      </c>
      <c r="B176" t="str">
        <f>INDEX(Statut[Profil], MATCH(BD_evo[[#This Row],[Nom]], Statut[Nom], 0))</f>
        <v>Trois Quarts</v>
      </c>
      <c r="C176">
        <v>2023</v>
      </c>
      <c r="D176">
        <f t="shared" si="3"/>
        <v>32</v>
      </c>
      <c r="E176" s="90"/>
      <c r="F176" s="92" t="str">
        <f>IFERROR(AVERAGEIFS(EDF[Total EDF], EDF[Nom], BD_evo[[#This Row],[Nom]], EDF[Semaine], BD_evo[[#This Row],[Semaine]]), "")</f>
        <v/>
      </c>
      <c r="G176" s="92" t="str">
        <f>IFERROR(AVERAGEIFS(EDF[Humeur], EDF[Nom], BD_evo[[#This Row],[Nom]], EDF[Semaine], BD_evo[[#This Row],[Semaine]]), "")</f>
        <v/>
      </c>
      <c r="H176" s="92" t="str">
        <f>IFERROR(AVERAGEIFS(EDF[Stress], EDF[Nom], BD_evo[[#This Row],[Nom]], EDF[Semaine], BD_evo[[#This Row],[Semaine]]), "")</f>
        <v/>
      </c>
      <c r="I176" s="92" t="str">
        <f>IFERROR(AVERAGEIFS(EDF[Sommeil], EDF[Nom], BD_evo[[#This Row],[Nom]], EDF[Semaine], BD_evo[[#This Row],[Semaine]]), "")</f>
        <v/>
      </c>
      <c r="J176" s="92" t="str">
        <f>IFERROR(AVERAGEIFS(EDF[Etat Physique], EDF[Nom], BD_evo[[#This Row],[Nom]], EDF[Semaine], BD_evo[[#This Row],[Semaine]]), "")</f>
        <v/>
      </c>
      <c r="K176" s="92" t="str">
        <f>IFERROR(AVERAGEIFS(EDF[Hydratation], EDF[Nom], BD_evo[[#This Row],[Nom]], EDF[Semaine], BD_evo[[#This Row],[Semaine]]), "")</f>
        <v/>
      </c>
      <c r="L176" s="92" t="str">
        <f>IFERROR(AVERAGEIFS(EDF[Nutrition], EDF[Nom], BD_evo[[#This Row],[Nom]], EDF[Semaine], BD_evo[[#This Row],[Semaine]]), "")</f>
        <v/>
      </c>
      <c r="M176" s="92" t="str">
        <f>IFERROR(AVERAGEIFS(RPE[Investissement du jour], RPE[Nom], BD_evo[[#This Row],[Nom]], RPE[Semaine], BD_evo[[#This Row],[Semaine]]), "")</f>
        <v/>
      </c>
    </row>
    <row r="177" spans="1:13" x14ac:dyDescent="0.2">
      <c r="A177" s="88" t="s">
        <v>496</v>
      </c>
      <c r="B177" t="str">
        <f>INDEX(Statut[Profil], MATCH(BD_evo[[#This Row],[Nom]], Statut[Nom], 0))</f>
        <v>Trois Quarts</v>
      </c>
      <c r="C177">
        <v>2023</v>
      </c>
      <c r="D177">
        <f t="shared" si="3"/>
        <v>32</v>
      </c>
      <c r="E177" s="90"/>
      <c r="F177" s="92" t="str">
        <f>IFERROR(AVERAGEIFS(EDF[Total EDF], EDF[Nom], BD_evo[[#This Row],[Nom]], EDF[Semaine], BD_evo[[#This Row],[Semaine]]), "")</f>
        <v/>
      </c>
      <c r="G177" s="92" t="str">
        <f>IFERROR(AVERAGEIFS(EDF[Humeur], EDF[Nom], BD_evo[[#This Row],[Nom]], EDF[Semaine], BD_evo[[#This Row],[Semaine]]), "")</f>
        <v/>
      </c>
      <c r="H177" s="92" t="str">
        <f>IFERROR(AVERAGEIFS(EDF[Stress], EDF[Nom], BD_evo[[#This Row],[Nom]], EDF[Semaine], BD_evo[[#This Row],[Semaine]]), "")</f>
        <v/>
      </c>
      <c r="I177" s="92" t="str">
        <f>IFERROR(AVERAGEIFS(EDF[Sommeil], EDF[Nom], BD_evo[[#This Row],[Nom]], EDF[Semaine], BD_evo[[#This Row],[Semaine]]), "")</f>
        <v/>
      </c>
      <c r="J177" s="92" t="str">
        <f>IFERROR(AVERAGEIFS(EDF[Etat Physique], EDF[Nom], BD_evo[[#This Row],[Nom]], EDF[Semaine], BD_evo[[#This Row],[Semaine]]), "")</f>
        <v/>
      </c>
      <c r="K177" s="92" t="str">
        <f>IFERROR(AVERAGEIFS(EDF[Hydratation], EDF[Nom], BD_evo[[#This Row],[Nom]], EDF[Semaine], BD_evo[[#This Row],[Semaine]]), "")</f>
        <v/>
      </c>
      <c r="L177" s="92" t="str">
        <f>IFERROR(AVERAGEIFS(EDF[Nutrition], EDF[Nom], BD_evo[[#This Row],[Nom]], EDF[Semaine], BD_evo[[#This Row],[Semaine]]), "")</f>
        <v/>
      </c>
      <c r="M177" s="92" t="str">
        <f>IFERROR(AVERAGEIFS(RPE[Investissement du jour], RPE[Nom], BD_evo[[#This Row],[Nom]], RPE[Semaine], BD_evo[[#This Row],[Semaine]]), "")</f>
        <v/>
      </c>
    </row>
    <row r="178" spans="1:13" x14ac:dyDescent="0.2">
      <c r="A178" s="88" t="s">
        <v>211</v>
      </c>
      <c r="B178" t="str">
        <f>INDEX(Statut[Profil], MATCH(BD_evo[[#This Row],[Nom]], Statut[Nom], 0))</f>
        <v>Trois Quarts</v>
      </c>
      <c r="C178">
        <v>2023</v>
      </c>
      <c r="D178">
        <f t="shared" si="3"/>
        <v>32</v>
      </c>
      <c r="E178" s="90"/>
      <c r="F178" s="92" t="str">
        <f>IFERROR(AVERAGEIFS(EDF[Total EDF], EDF[Nom], BD_evo[[#This Row],[Nom]], EDF[Semaine], BD_evo[[#This Row],[Semaine]]), "")</f>
        <v/>
      </c>
      <c r="G178" s="92" t="str">
        <f>IFERROR(AVERAGEIFS(EDF[Humeur], EDF[Nom], BD_evo[[#This Row],[Nom]], EDF[Semaine], BD_evo[[#This Row],[Semaine]]), "")</f>
        <v/>
      </c>
      <c r="H178" s="92" t="str">
        <f>IFERROR(AVERAGEIFS(EDF[Stress], EDF[Nom], BD_evo[[#This Row],[Nom]], EDF[Semaine], BD_evo[[#This Row],[Semaine]]), "")</f>
        <v/>
      </c>
      <c r="I178" s="92" t="str">
        <f>IFERROR(AVERAGEIFS(EDF[Sommeil], EDF[Nom], BD_evo[[#This Row],[Nom]], EDF[Semaine], BD_evo[[#This Row],[Semaine]]), "")</f>
        <v/>
      </c>
      <c r="J178" s="92" t="str">
        <f>IFERROR(AVERAGEIFS(EDF[Etat Physique], EDF[Nom], BD_evo[[#This Row],[Nom]], EDF[Semaine], BD_evo[[#This Row],[Semaine]]), "")</f>
        <v/>
      </c>
      <c r="K178" s="92" t="str">
        <f>IFERROR(AVERAGEIFS(EDF[Hydratation], EDF[Nom], BD_evo[[#This Row],[Nom]], EDF[Semaine], BD_evo[[#This Row],[Semaine]]), "")</f>
        <v/>
      </c>
      <c r="L178" s="92" t="str">
        <f>IFERROR(AVERAGEIFS(EDF[Nutrition], EDF[Nom], BD_evo[[#This Row],[Nom]], EDF[Semaine], BD_evo[[#This Row],[Semaine]]), "")</f>
        <v/>
      </c>
      <c r="M178" s="92" t="str">
        <f>IFERROR(AVERAGEIFS(RPE[Investissement du jour], RPE[Nom], BD_evo[[#This Row],[Nom]], RPE[Semaine], BD_evo[[#This Row],[Semaine]]), "")</f>
        <v/>
      </c>
    </row>
    <row r="179" spans="1:13" x14ac:dyDescent="0.2">
      <c r="A179" s="88" t="s">
        <v>188</v>
      </c>
      <c r="B179" t="str">
        <f>INDEX(Statut[Profil], MATCH(BD_evo[[#This Row],[Nom]], Statut[Nom], 0))</f>
        <v>Avant</v>
      </c>
      <c r="C179">
        <v>2023</v>
      </c>
      <c r="D179">
        <f t="shared" si="3"/>
        <v>32</v>
      </c>
      <c r="E179" s="90"/>
      <c r="F179" s="92" t="str">
        <f>IFERROR(AVERAGEIFS(EDF[Total EDF], EDF[Nom], BD_evo[[#This Row],[Nom]], EDF[Semaine], BD_evo[[#This Row],[Semaine]]), "")</f>
        <v/>
      </c>
      <c r="G179" s="92" t="str">
        <f>IFERROR(AVERAGEIFS(EDF[Humeur], EDF[Nom], BD_evo[[#This Row],[Nom]], EDF[Semaine], BD_evo[[#This Row],[Semaine]]), "")</f>
        <v/>
      </c>
      <c r="H179" s="92" t="str">
        <f>IFERROR(AVERAGEIFS(EDF[Stress], EDF[Nom], BD_evo[[#This Row],[Nom]], EDF[Semaine], BD_evo[[#This Row],[Semaine]]), "")</f>
        <v/>
      </c>
      <c r="I179" s="92" t="str">
        <f>IFERROR(AVERAGEIFS(EDF[Sommeil], EDF[Nom], BD_evo[[#This Row],[Nom]], EDF[Semaine], BD_evo[[#This Row],[Semaine]]), "")</f>
        <v/>
      </c>
      <c r="J179" s="92" t="str">
        <f>IFERROR(AVERAGEIFS(EDF[Etat Physique], EDF[Nom], BD_evo[[#This Row],[Nom]], EDF[Semaine], BD_evo[[#This Row],[Semaine]]), "")</f>
        <v/>
      </c>
      <c r="K179" s="92" t="str">
        <f>IFERROR(AVERAGEIFS(EDF[Hydratation], EDF[Nom], BD_evo[[#This Row],[Nom]], EDF[Semaine], BD_evo[[#This Row],[Semaine]]), "")</f>
        <v/>
      </c>
      <c r="L179" s="92" t="str">
        <f>IFERROR(AVERAGEIFS(EDF[Nutrition], EDF[Nom], BD_evo[[#This Row],[Nom]], EDF[Semaine], BD_evo[[#This Row],[Semaine]]), "")</f>
        <v/>
      </c>
      <c r="M179" s="92" t="str">
        <f>IFERROR(AVERAGEIFS(RPE[Investissement du jour], RPE[Nom], BD_evo[[#This Row],[Nom]], RPE[Semaine], BD_evo[[#This Row],[Semaine]]), "")</f>
        <v/>
      </c>
    </row>
    <row r="180" spans="1:13" x14ac:dyDescent="0.2">
      <c r="A180" s="88" t="s">
        <v>200</v>
      </c>
      <c r="B180" t="str">
        <f>INDEX(Statut[Profil], MATCH(BD_evo[[#This Row],[Nom]], Statut[Nom], 0))</f>
        <v>Avant</v>
      </c>
      <c r="C180">
        <v>2023</v>
      </c>
      <c r="D180">
        <f t="shared" si="3"/>
        <v>32</v>
      </c>
      <c r="E180" s="90"/>
      <c r="F180" s="92" t="str">
        <f>IFERROR(AVERAGEIFS(EDF[Total EDF], EDF[Nom], BD_evo[[#This Row],[Nom]], EDF[Semaine], BD_evo[[#This Row],[Semaine]]), "")</f>
        <v/>
      </c>
      <c r="G180" s="92" t="str">
        <f>IFERROR(AVERAGEIFS(EDF[Humeur], EDF[Nom], BD_evo[[#This Row],[Nom]], EDF[Semaine], BD_evo[[#This Row],[Semaine]]), "")</f>
        <v/>
      </c>
      <c r="H180" s="92" t="str">
        <f>IFERROR(AVERAGEIFS(EDF[Stress], EDF[Nom], BD_evo[[#This Row],[Nom]], EDF[Semaine], BD_evo[[#This Row],[Semaine]]), "")</f>
        <v/>
      </c>
      <c r="I180" s="92" t="str">
        <f>IFERROR(AVERAGEIFS(EDF[Sommeil], EDF[Nom], BD_evo[[#This Row],[Nom]], EDF[Semaine], BD_evo[[#This Row],[Semaine]]), "")</f>
        <v/>
      </c>
      <c r="J180" s="92" t="str">
        <f>IFERROR(AVERAGEIFS(EDF[Etat Physique], EDF[Nom], BD_evo[[#This Row],[Nom]], EDF[Semaine], BD_evo[[#This Row],[Semaine]]), "")</f>
        <v/>
      </c>
      <c r="K180" s="92" t="str">
        <f>IFERROR(AVERAGEIFS(EDF[Hydratation], EDF[Nom], BD_evo[[#This Row],[Nom]], EDF[Semaine], BD_evo[[#This Row],[Semaine]]), "")</f>
        <v/>
      </c>
      <c r="L180" s="92" t="str">
        <f>IFERROR(AVERAGEIFS(EDF[Nutrition], EDF[Nom], BD_evo[[#This Row],[Nom]], EDF[Semaine], BD_evo[[#This Row],[Semaine]]), "")</f>
        <v/>
      </c>
      <c r="M180" s="92" t="str">
        <f>IFERROR(AVERAGEIFS(RPE[Investissement du jour], RPE[Nom], BD_evo[[#This Row],[Nom]], RPE[Semaine], BD_evo[[#This Row],[Semaine]]), "")</f>
        <v/>
      </c>
    </row>
    <row r="181" spans="1:13" x14ac:dyDescent="0.2">
      <c r="A181" s="88" t="s">
        <v>244</v>
      </c>
      <c r="B181" t="str">
        <f>INDEX(Statut[Profil], MATCH(BD_evo[[#This Row],[Nom]], Statut[Nom], 0))</f>
        <v>Avant</v>
      </c>
      <c r="C181">
        <v>2023</v>
      </c>
      <c r="D181">
        <f t="shared" si="3"/>
        <v>32</v>
      </c>
      <c r="E181" s="90"/>
      <c r="F181" s="92" t="str">
        <f>IFERROR(AVERAGEIFS(EDF[Total EDF], EDF[Nom], BD_evo[[#This Row],[Nom]], EDF[Semaine], BD_evo[[#This Row],[Semaine]]), "")</f>
        <v/>
      </c>
      <c r="G181" s="92" t="str">
        <f>IFERROR(AVERAGEIFS(EDF[Humeur], EDF[Nom], BD_evo[[#This Row],[Nom]], EDF[Semaine], BD_evo[[#This Row],[Semaine]]), "")</f>
        <v/>
      </c>
      <c r="H181" s="92" t="str">
        <f>IFERROR(AVERAGEIFS(EDF[Stress], EDF[Nom], BD_evo[[#This Row],[Nom]], EDF[Semaine], BD_evo[[#This Row],[Semaine]]), "")</f>
        <v/>
      </c>
      <c r="I181" s="92" t="str">
        <f>IFERROR(AVERAGEIFS(EDF[Sommeil], EDF[Nom], BD_evo[[#This Row],[Nom]], EDF[Semaine], BD_evo[[#This Row],[Semaine]]), "")</f>
        <v/>
      </c>
      <c r="J181" s="92" t="str">
        <f>IFERROR(AVERAGEIFS(EDF[Etat Physique], EDF[Nom], BD_evo[[#This Row],[Nom]], EDF[Semaine], BD_evo[[#This Row],[Semaine]]), "")</f>
        <v/>
      </c>
      <c r="K181" s="92" t="str">
        <f>IFERROR(AVERAGEIFS(EDF[Hydratation], EDF[Nom], BD_evo[[#This Row],[Nom]], EDF[Semaine], BD_evo[[#This Row],[Semaine]]), "")</f>
        <v/>
      </c>
      <c r="L181" s="92" t="str">
        <f>IFERROR(AVERAGEIFS(EDF[Nutrition], EDF[Nom], BD_evo[[#This Row],[Nom]], EDF[Semaine], BD_evo[[#This Row],[Semaine]]), "")</f>
        <v/>
      </c>
      <c r="M181" s="92" t="str">
        <f>IFERROR(AVERAGEIFS(RPE[Investissement du jour], RPE[Nom], BD_evo[[#This Row],[Nom]], RPE[Semaine], BD_evo[[#This Row],[Semaine]]), "")</f>
        <v/>
      </c>
    </row>
    <row r="182" spans="1:13" x14ac:dyDescent="0.2">
      <c r="A182" s="89" t="s">
        <v>78</v>
      </c>
      <c r="B182" t="str">
        <f>INDEX(Statut[Profil], MATCH(BD_evo[[#This Row],[Nom]], Statut[Nom], 0))</f>
        <v>Avant</v>
      </c>
      <c r="C182">
        <v>2023</v>
      </c>
      <c r="D182">
        <f t="shared" si="3"/>
        <v>32</v>
      </c>
      <c r="E182" s="90"/>
      <c r="F182" s="92">
        <f>IFERROR(AVERAGEIFS(EDF[Total EDF], EDF[Nom], BD_evo[[#This Row],[Nom]], EDF[Semaine], BD_evo[[#This Row],[Semaine]]), "")</f>
        <v>20.6</v>
      </c>
      <c r="G182" s="92">
        <f>IFERROR(AVERAGEIFS(EDF[Humeur], EDF[Nom], BD_evo[[#This Row],[Nom]], EDF[Semaine], BD_evo[[#This Row],[Semaine]]), "")</f>
        <v>2.6</v>
      </c>
      <c r="H182" s="92">
        <f>IFERROR(AVERAGEIFS(EDF[Stress], EDF[Nom], BD_evo[[#This Row],[Nom]], EDF[Semaine], BD_evo[[#This Row],[Semaine]]), "")</f>
        <v>2.6</v>
      </c>
      <c r="I182" s="92">
        <f>IFERROR(AVERAGEIFS(EDF[Sommeil], EDF[Nom], BD_evo[[#This Row],[Nom]], EDF[Semaine], BD_evo[[#This Row],[Semaine]]), "")</f>
        <v>2.6</v>
      </c>
      <c r="J182" s="92">
        <f>IFERROR(AVERAGEIFS(EDF[Etat Physique], EDF[Nom], BD_evo[[#This Row],[Nom]], EDF[Semaine], BD_evo[[#This Row],[Semaine]]), "")</f>
        <v>2.8</v>
      </c>
      <c r="K182" s="92">
        <f>IFERROR(AVERAGEIFS(EDF[Hydratation], EDF[Nom], BD_evo[[#This Row],[Nom]], EDF[Semaine], BD_evo[[#This Row],[Semaine]]), "")</f>
        <v>5</v>
      </c>
      <c r="L182" s="92">
        <f>IFERROR(AVERAGEIFS(EDF[Nutrition], EDF[Nom], BD_evo[[#This Row],[Nom]], EDF[Semaine], BD_evo[[#This Row],[Semaine]]), "")</f>
        <v>5</v>
      </c>
      <c r="M182" s="92" t="str">
        <f>IFERROR(AVERAGEIFS(RPE[Investissement du jour], RPE[Nom], BD_evo[[#This Row],[Nom]], RPE[Semaine], BD_evo[[#This Row],[Semaine]]), "")</f>
        <v/>
      </c>
    </row>
    <row r="183" spans="1:13" x14ac:dyDescent="0.2">
      <c r="A183" s="88" t="s">
        <v>87</v>
      </c>
      <c r="B183" t="str">
        <f>INDEX(Statut[Profil], MATCH(BD_evo[[#This Row],[Nom]], Statut[Nom], 0))</f>
        <v>Trois Quarts</v>
      </c>
      <c r="C183">
        <v>2023</v>
      </c>
      <c r="D183">
        <f t="shared" si="3"/>
        <v>32</v>
      </c>
      <c r="E183" s="90"/>
      <c r="F183" s="92" t="str">
        <f>IFERROR(AVERAGEIFS(EDF[Total EDF], EDF[Nom], BD_evo[[#This Row],[Nom]], EDF[Semaine], BD_evo[[#This Row],[Semaine]]), "")</f>
        <v/>
      </c>
      <c r="G183" s="92" t="str">
        <f>IFERROR(AVERAGEIFS(EDF[Humeur], EDF[Nom], BD_evo[[#This Row],[Nom]], EDF[Semaine], BD_evo[[#This Row],[Semaine]]), "")</f>
        <v/>
      </c>
      <c r="H183" s="92" t="str">
        <f>IFERROR(AVERAGEIFS(EDF[Stress], EDF[Nom], BD_evo[[#This Row],[Nom]], EDF[Semaine], BD_evo[[#This Row],[Semaine]]), "")</f>
        <v/>
      </c>
      <c r="I183" s="92" t="str">
        <f>IFERROR(AVERAGEIFS(EDF[Sommeil], EDF[Nom], BD_evo[[#This Row],[Nom]], EDF[Semaine], BD_evo[[#This Row],[Semaine]]), "")</f>
        <v/>
      </c>
      <c r="J183" s="92" t="str">
        <f>IFERROR(AVERAGEIFS(EDF[Etat Physique], EDF[Nom], BD_evo[[#This Row],[Nom]], EDF[Semaine], BD_evo[[#This Row],[Semaine]]), "")</f>
        <v/>
      </c>
      <c r="K183" s="92" t="str">
        <f>IFERROR(AVERAGEIFS(EDF[Hydratation], EDF[Nom], BD_evo[[#This Row],[Nom]], EDF[Semaine], BD_evo[[#This Row],[Semaine]]), "")</f>
        <v/>
      </c>
      <c r="L183" s="92" t="str">
        <f>IFERROR(AVERAGEIFS(EDF[Nutrition], EDF[Nom], BD_evo[[#This Row],[Nom]], EDF[Semaine], BD_evo[[#This Row],[Semaine]]), "")</f>
        <v/>
      </c>
      <c r="M183" s="92" t="str">
        <f>IFERROR(AVERAGEIFS(RPE[Investissement du jour], RPE[Nom], BD_evo[[#This Row],[Nom]], RPE[Semaine], BD_evo[[#This Row],[Semaine]]), "")</f>
        <v/>
      </c>
    </row>
    <row r="184" spans="1:13" x14ac:dyDescent="0.2">
      <c r="A184" s="88" t="s">
        <v>212</v>
      </c>
      <c r="B184" t="str">
        <f>INDEX(Statut[Profil], MATCH(BD_evo[[#This Row],[Nom]], Statut[Nom], 0))</f>
        <v>Avant</v>
      </c>
      <c r="C184">
        <v>2023</v>
      </c>
      <c r="D184">
        <f t="shared" si="3"/>
        <v>32</v>
      </c>
      <c r="E184" s="90"/>
      <c r="F184" s="92" t="str">
        <f>IFERROR(AVERAGEIFS(EDF[Total EDF], EDF[Nom], BD_evo[[#This Row],[Nom]], EDF[Semaine], BD_evo[[#This Row],[Semaine]]), "")</f>
        <v/>
      </c>
      <c r="G184" s="92" t="str">
        <f>IFERROR(AVERAGEIFS(EDF[Humeur], EDF[Nom], BD_evo[[#This Row],[Nom]], EDF[Semaine], BD_evo[[#This Row],[Semaine]]), "")</f>
        <v/>
      </c>
      <c r="H184" s="92" t="str">
        <f>IFERROR(AVERAGEIFS(EDF[Stress], EDF[Nom], BD_evo[[#This Row],[Nom]], EDF[Semaine], BD_evo[[#This Row],[Semaine]]), "")</f>
        <v/>
      </c>
      <c r="I184" s="92" t="str">
        <f>IFERROR(AVERAGEIFS(EDF[Sommeil], EDF[Nom], BD_evo[[#This Row],[Nom]], EDF[Semaine], BD_evo[[#This Row],[Semaine]]), "")</f>
        <v/>
      </c>
      <c r="J184" s="92" t="str">
        <f>IFERROR(AVERAGEIFS(EDF[Etat Physique], EDF[Nom], BD_evo[[#This Row],[Nom]], EDF[Semaine], BD_evo[[#This Row],[Semaine]]), "")</f>
        <v/>
      </c>
      <c r="K184" s="92" t="str">
        <f>IFERROR(AVERAGEIFS(EDF[Hydratation], EDF[Nom], BD_evo[[#This Row],[Nom]], EDF[Semaine], BD_evo[[#This Row],[Semaine]]), "")</f>
        <v/>
      </c>
      <c r="L184" s="92" t="str">
        <f>IFERROR(AVERAGEIFS(EDF[Nutrition], EDF[Nom], BD_evo[[#This Row],[Nom]], EDF[Semaine], BD_evo[[#This Row],[Semaine]]), "")</f>
        <v/>
      </c>
      <c r="M184" s="92" t="str">
        <f>IFERROR(AVERAGEIFS(RPE[Investissement du jour], RPE[Nom], BD_evo[[#This Row],[Nom]], RPE[Semaine], BD_evo[[#This Row],[Semaine]]), "")</f>
        <v/>
      </c>
    </row>
    <row r="185" spans="1:13" x14ac:dyDescent="0.2">
      <c r="A185" s="88" t="s">
        <v>243</v>
      </c>
      <c r="B185" t="str">
        <f>INDEX(Statut[Profil], MATCH(BD_evo[[#This Row],[Nom]], Statut[Nom], 0))</f>
        <v>Trois Quarts</v>
      </c>
      <c r="C185">
        <v>2023</v>
      </c>
      <c r="D185">
        <f t="shared" si="3"/>
        <v>32</v>
      </c>
      <c r="E185" s="90"/>
      <c r="F185" s="92" t="str">
        <f>IFERROR(AVERAGEIFS(EDF[Total EDF], EDF[Nom], BD_evo[[#This Row],[Nom]], EDF[Semaine], BD_evo[[#This Row],[Semaine]]), "")</f>
        <v/>
      </c>
      <c r="G185" s="92" t="str">
        <f>IFERROR(AVERAGEIFS(EDF[Humeur], EDF[Nom], BD_evo[[#This Row],[Nom]], EDF[Semaine], BD_evo[[#This Row],[Semaine]]), "")</f>
        <v/>
      </c>
      <c r="H185" s="92" t="str">
        <f>IFERROR(AVERAGEIFS(EDF[Stress], EDF[Nom], BD_evo[[#This Row],[Nom]], EDF[Semaine], BD_evo[[#This Row],[Semaine]]), "")</f>
        <v/>
      </c>
      <c r="I185" s="92" t="str">
        <f>IFERROR(AVERAGEIFS(EDF[Sommeil], EDF[Nom], BD_evo[[#This Row],[Nom]], EDF[Semaine], BD_evo[[#This Row],[Semaine]]), "")</f>
        <v/>
      </c>
      <c r="J185" s="92" t="str">
        <f>IFERROR(AVERAGEIFS(EDF[Etat Physique], EDF[Nom], BD_evo[[#This Row],[Nom]], EDF[Semaine], BD_evo[[#This Row],[Semaine]]), "")</f>
        <v/>
      </c>
      <c r="K185" s="92" t="str">
        <f>IFERROR(AVERAGEIFS(EDF[Hydratation], EDF[Nom], BD_evo[[#This Row],[Nom]], EDF[Semaine], BD_evo[[#This Row],[Semaine]]), "")</f>
        <v/>
      </c>
      <c r="L185" s="92" t="str">
        <f>IFERROR(AVERAGEIFS(EDF[Nutrition], EDF[Nom], BD_evo[[#This Row],[Nom]], EDF[Semaine], BD_evo[[#This Row],[Semaine]]), "")</f>
        <v/>
      </c>
      <c r="M185" s="92" t="str">
        <f>IFERROR(AVERAGEIFS(RPE[Investissement du jour], RPE[Nom], BD_evo[[#This Row],[Nom]], RPE[Semaine], BD_evo[[#This Row],[Semaine]]), "")</f>
        <v/>
      </c>
    </row>
    <row r="186" spans="1:13" x14ac:dyDescent="0.2">
      <c r="A186" s="88" t="s">
        <v>81</v>
      </c>
      <c r="B186" t="str">
        <f>INDEX(Statut[Profil], MATCH(BD_evo[[#This Row],[Nom]], Statut[Nom], 0))</f>
        <v>Trois Quarts</v>
      </c>
      <c r="C186">
        <v>2023</v>
      </c>
      <c r="D186">
        <f t="shared" si="3"/>
        <v>32</v>
      </c>
      <c r="E186" s="90"/>
      <c r="F186" s="92">
        <f>IFERROR(AVERAGEIFS(EDF[Total EDF], EDF[Nom], BD_evo[[#This Row],[Nom]], EDF[Semaine], BD_evo[[#This Row],[Semaine]]), "")</f>
        <v>20.6</v>
      </c>
      <c r="G186" s="92">
        <f>IFERROR(AVERAGEIFS(EDF[Humeur], EDF[Nom], BD_evo[[#This Row],[Nom]], EDF[Semaine], BD_evo[[#This Row],[Semaine]]), "")</f>
        <v>3.2</v>
      </c>
      <c r="H186" s="92">
        <f>IFERROR(AVERAGEIFS(EDF[Stress], EDF[Nom], BD_evo[[#This Row],[Nom]], EDF[Semaine], BD_evo[[#This Row],[Semaine]]), "")</f>
        <v>3.8</v>
      </c>
      <c r="I186" s="92">
        <f>IFERROR(AVERAGEIFS(EDF[Sommeil], EDF[Nom], BD_evo[[#This Row],[Nom]], EDF[Semaine], BD_evo[[#This Row],[Semaine]]), "")</f>
        <v>3.6</v>
      </c>
      <c r="J186" s="92">
        <f>IFERROR(AVERAGEIFS(EDF[Etat Physique], EDF[Nom], BD_evo[[#This Row],[Nom]], EDF[Semaine], BD_evo[[#This Row],[Semaine]]), "")</f>
        <v>3</v>
      </c>
      <c r="K186" s="92">
        <f>IFERROR(AVERAGEIFS(EDF[Hydratation], EDF[Nom], BD_evo[[#This Row],[Nom]], EDF[Semaine], BD_evo[[#This Row],[Semaine]]), "")</f>
        <v>3.2</v>
      </c>
      <c r="L186" s="92">
        <f>IFERROR(AVERAGEIFS(EDF[Nutrition], EDF[Nom], BD_evo[[#This Row],[Nom]], EDF[Semaine], BD_evo[[#This Row],[Semaine]]), "")</f>
        <v>3.8</v>
      </c>
      <c r="M186" s="92" t="str">
        <f>IFERROR(AVERAGEIFS(RPE[Investissement du jour], RPE[Nom], BD_evo[[#This Row],[Nom]], RPE[Semaine], BD_evo[[#This Row],[Semaine]]), "")</f>
        <v/>
      </c>
    </row>
    <row r="187" spans="1:13" x14ac:dyDescent="0.2">
      <c r="A187" s="88" t="s">
        <v>109</v>
      </c>
      <c r="B187" t="str">
        <f>INDEX(Statut[Profil], MATCH(BD_evo[[#This Row],[Nom]], Statut[Nom], 0))</f>
        <v>Avant</v>
      </c>
      <c r="C187">
        <v>2023</v>
      </c>
      <c r="D187">
        <f t="shared" si="3"/>
        <v>32</v>
      </c>
      <c r="E187" s="90"/>
      <c r="F187" s="92">
        <f>IFERROR(AVERAGEIFS(EDF[Total EDF], EDF[Nom], BD_evo[[#This Row],[Nom]], EDF[Semaine], BD_evo[[#This Row],[Semaine]]), "")</f>
        <v>21</v>
      </c>
      <c r="G187" s="92">
        <f>IFERROR(AVERAGEIFS(EDF[Humeur], EDF[Nom], BD_evo[[#This Row],[Nom]], EDF[Semaine], BD_evo[[#This Row],[Semaine]]), "")</f>
        <v>2</v>
      </c>
      <c r="H187" s="92">
        <f>IFERROR(AVERAGEIFS(EDF[Stress], EDF[Nom], BD_evo[[#This Row],[Nom]], EDF[Semaine], BD_evo[[#This Row],[Semaine]]), "")</f>
        <v>3</v>
      </c>
      <c r="I187" s="92">
        <f>IFERROR(AVERAGEIFS(EDF[Sommeil], EDF[Nom], BD_evo[[#This Row],[Nom]], EDF[Semaine], BD_evo[[#This Row],[Semaine]]), "")</f>
        <v>5</v>
      </c>
      <c r="J187" s="92">
        <f>IFERROR(AVERAGEIFS(EDF[Etat Physique], EDF[Nom], BD_evo[[#This Row],[Nom]], EDF[Semaine], BD_evo[[#This Row],[Semaine]]), "")</f>
        <v>3</v>
      </c>
      <c r="K187" s="92">
        <f>IFERROR(AVERAGEIFS(EDF[Hydratation], EDF[Nom], BD_evo[[#This Row],[Nom]], EDF[Semaine], BD_evo[[#This Row],[Semaine]]), "")</f>
        <v>4</v>
      </c>
      <c r="L187" s="92">
        <f>IFERROR(AVERAGEIFS(EDF[Nutrition], EDF[Nom], BD_evo[[#This Row],[Nom]], EDF[Semaine], BD_evo[[#This Row],[Semaine]]), "")</f>
        <v>4</v>
      </c>
      <c r="M187" s="92" t="str">
        <f>IFERROR(AVERAGEIFS(RPE[Investissement du jour], RPE[Nom], BD_evo[[#This Row],[Nom]], RPE[Semaine], BD_evo[[#This Row],[Semaine]]), "")</f>
        <v/>
      </c>
    </row>
    <row r="188" spans="1:13" x14ac:dyDescent="0.2">
      <c r="A188" s="88" t="s">
        <v>313</v>
      </c>
      <c r="B188" t="str">
        <f>INDEX(Statut[Profil], MATCH(BD_evo[[#This Row],[Nom]], Statut[Nom], 0))</f>
        <v>Trois Quarts</v>
      </c>
      <c r="C188">
        <v>2023</v>
      </c>
      <c r="D188">
        <f t="shared" si="3"/>
        <v>32</v>
      </c>
      <c r="E188" s="90"/>
      <c r="F188" s="92" t="str">
        <f>IFERROR(AVERAGEIFS(EDF[Total EDF], EDF[Nom], BD_evo[[#This Row],[Nom]], EDF[Semaine], BD_evo[[#This Row],[Semaine]]), "")</f>
        <v/>
      </c>
      <c r="G188" s="92" t="str">
        <f>IFERROR(AVERAGEIFS(EDF[Humeur], EDF[Nom], BD_evo[[#This Row],[Nom]], EDF[Semaine], BD_evo[[#This Row],[Semaine]]), "")</f>
        <v/>
      </c>
      <c r="H188" s="92" t="str">
        <f>IFERROR(AVERAGEIFS(EDF[Stress], EDF[Nom], BD_evo[[#This Row],[Nom]], EDF[Semaine], BD_evo[[#This Row],[Semaine]]), "")</f>
        <v/>
      </c>
      <c r="I188" s="92" t="str">
        <f>IFERROR(AVERAGEIFS(EDF[Sommeil], EDF[Nom], BD_evo[[#This Row],[Nom]], EDF[Semaine], BD_evo[[#This Row],[Semaine]]), "")</f>
        <v/>
      </c>
      <c r="J188" s="92" t="str">
        <f>IFERROR(AVERAGEIFS(EDF[Etat Physique], EDF[Nom], BD_evo[[#This Row],[Nom]], EDF[Semaine], BD_evo[[#This Row],[Semaine]]), "")</f>
        <v/>
      </c>
      <c r="K188" s="92" t="str">
        <f>IFERROR(AVERAGEIFS(EDF[Hydratation], EDF[Nom], BD_evo[[#This Row],[Nom]], EDF[Semaine], BD_evo[[#This Row],[Semaine]]), "")</f>
        <v/>
      </c>
      <c r="L188" s="92" t="str">
        <f>IFERROR(AVERAGEIFS(EDF[Nutrition], EDF[Nom], BD_evo[[#This Row],[Nom]], EDF[Semaine], BD_evo[[#This Row],[Semaine]]), "")</f>
        <v/>
      </c>
      <c r="M188" s="92" t="str">
        <f>IFERROR(AVERAGEIFS(RPE[Investissement du jour], RPE[Nom], BD_evo[[#This Row],[Nom]], RPE[Semaine], BD_evo[[#This Row],[Semaine]]), "")</f>
        <v/>
      </c>
    </row>
    <row r="189" spans="1:13" x14ac:dyDescent="0.2">
      <c r="A189" s="88" t="s">
        <v>88</v>
      </c>
      <c r="B189" t="str">
        <f>INDEX(Statut[Profil], MATCH(BD_evo[[#This Row],[Nom]], Statut[Nom], 0))</f>
        <v>Avant</v>
      </c>
      <c r="C189">
        <v>2023</v>
      </c>
      <c r="D189">
        <f t="shared" si="3"/>
        <v>32</v>
      </c>
      <c r="E189" s="90"/>
      <c r="F189" s="92" t="str">
        <f>IFERROR(AVERAGEIFS(EDF[Total EDF], EDF[Nom], BD_evo[[#This Row],[Nom]], EDF[Semaine], BD_evo[[#This Row],[Semaine]]), "")</f>
        <v/>
      </c>
      <c r="G189" s="92" t="str">
        <f>IFERROR(AVERAGEIFS(EDF[Humeur], EDF[Nom], BD_evo[[#This Row],[Nom]], EDF[Semaine], BD_evo[[#This Row],[Semaine]]), "")</f>
        <v/>
      </c>
      <c r="H189" s="92" t="str">
        <f>IFERROR(AVERAGEIFS(EDF[Stress], EDF[Nom], BD_evo[[#This Row],[Nom]], EDF[Semaine], BD_evo[[#This Row],[Semaine]]), "")</f>
        <v/>
      </c>
      <c r="I189" s="92" t="str">
        <f>IFERROR(AVERAGEIFS(EDF[Sommeil], EDF[Nom], BD_evo[[#This Row],[Nom]], EDF[Semaine], BD_evo[[#This Row],[Semaine]]), "")</f>
        <v/>
      </c>
      <c r="J189" s="92" t="str">
        <f>IFERROR(AVERAGEIFS(EDF[Etat Physique], EDF[Nom], BD_evo[[#This Row],[Nom]], EDF[Semaine], BD_evo[[#This Row],[Semaine]]), "")</f>
        <v/>
      </c>
      <c r="K189" s="92" t="str">
        <f>IFERROR(AVERAGEIFS(EDF[Hydratation], EDF[Nom], BD_evo[[#This Row],[Nom]], EDF[Semaine], BD_evo[[#This Row],[Semaine]]), "")</f>
        <v/>
      </c>
      <c r="L189" s="92" t="str">
        <f>IFERROR(AVERAGEIFS(EDF[Nutrition], EDF[Nom], BD_evo[[#This Row],[Nom]], EDF[Semaine], BD_evo[[#This Row],[Semaine]]), "")</f>
        <v/>
      </c>
      <c r="M189" s="92" t="str">
        <f>IFERROR(AVERAGEIFS(RPE[Investissement du jour], RPE[Nom], BD_evo[[#This Row],[Nom]], RPE[Semaine], BD_evo[[#This Row],[Semaine]]), "")</f>
        <v/>
      </c>
    </row>
    <row r="190" spans="1:13" x14ac:dyDescent="0.2">
      <c r="A190" s="88" t="s">
        <v>134</v>
      </c>
      <c r="B190" s="90" t="str">
        <f>INDEX(Statut[Profil], MATCH(BD_evo[[#This Row],[Nom]], Statut[Nom], 0))</f>
        <v>Avant</v>
      </c>
      <c r="C190">
        <v>2023</v>
      </c>
      <c r="D190">
        <f>D189+1</f>
        <v>33</v>
      </c>
      <c r="E190" s="90"/>
      <c r="F190" s="92" t="str">
        <f>IFERROR(AVERAGEIFS(EDF[Total EDF], EDF[Nom], BD_evo[[#This Row],[Nom]], EDF[Semaine], BD_evo[[#This Row],[Semaine]]), "")</f>
        <v/>
      </c>
      <c r="G190" s="92" t="str">
        <f>IFERROR(AVERAGEIFS(EDF[Humeur], EDF[Nom], BD_evo[[#This Row],[Nom]], EDF[Semaine], BD_evo[[#This Row],[Semaine]]), "")</f>
        <v/>
      </c>
      <c r="H190" s="92" t="str">
        <f>IFERROR(AVERAGEIFS(EDF[Stress], EDF[Nom], BD_evo[[#This Row],[Nom]], EDF[Semaine], BD_evo[[#This Row],[Semaine]]), "")</f>
        <v/>
      </c>
      <c r="I190" s="92" t="str">
        <f>IFERROR(AVERAGEIFS(EDF[Sommeil], EDF[Nom], BD_evo[[#This Row],[Nom]], EDF[Semaine], BD_evo[[#This Row],[Semaine]]), "")</f>
        <v/>
      </c>
      <c r="J190" s="92" t="str">
        <f>IFERROR(AVERAGEIFS(EDF[Etat Physique], EDF[Nom], BD_evo[[#This Row],[Nom]], EDF[Semaine], BD_evo[[#This Row],[Semaine]]), "")</f>
        <v/>
      </c>
      <c r="K190" s="92" t="str">
        <f>IFERROR(AVERAGEIFS(EDF[Hydratation], EDF[Nom], BD_evo[[#This Row],[Nom]], EDF[Semaine], BD_evo[[#This Row],[Semaine]]), "")</f>
        <v/>
      </c>
      <c r="L190" s="92" t="str">
        <f>IFERROR(AVERAGEIFS(EDF[Nutrition], EDF[Nom], BD_evo[[#This Row],[Nom]], EDF[Semaine], BD_evo[[#This Row],[Semaine]]), "")</f>
        <v/>
      </c>
      <c r="M190" s="92" t="str">
        <f>IFERROR(AVERAGEIFS(RPE[Investissement du jour], RPE[Nom], BD_evo[[#This Row],[Nom]], RPE[Semaine], BD_evo[[#This Row],[Semaine]]), "")</f>
        <v/>
      </c>
    </row>
    <row r="191" spans="1:13" x14ac:dyDescent="0.2">
      <c r="A191" s="88" t="s">
        <v>76</v>
      </c>
      <c r="B191" t="str">
        <f>INDEX(Statut[Profil], MATCH(BD_evo[[#This Row],[Nom]], Statut[Nom], 0))</f>
        <v>Trois Quarts</v>
      </c>
      <c r="C191">
        <v>2023</v>
      </c>
      <c r="D191">
        <f t="shared" ref="D191:D236" si="4">D190</f>
        <v>33</v>
      </c>
      <c r="E191" s="90"/>
      <c r="F191" s="92">
        <f>IFERROR(AVERAGEIFS(EDF[Total EDF], EDF[Nom], BD_evo[[#This Row],[Nom]], EDF[Semaine], BD_evo[[#This Row],[Semaine]]), "")</f>
        <v>18</v>
      </c>
      <c r="G191" s="92">
        <f>IFERROR(AVERAGEIFS(EDF[Humeur], EDF[Nom], BD_evo[[#This Row],[Nom]], EDF[Semaine], BD_evo[[#This Row],[Semaine]]), "")</f>
        <v>3</v>
      </c>
      <c r="H191" s="92">
        <f>IFERROR(AVERAGEIFS(EDF[Stress], EDF[Nom], BD_evo[[#This Row],[Nom]], EDF[Semaine], BD_evo[[#This Row],[Semaine]]), "")</f>
        <v>3</v>
      </c>
      <c r="I191" s="92">
        <f>IFERROR(AVERAGEIFS(EDF[Sommeil], EDF[Nom], BD_evo[[#This Row],[Nom]], EDF[Semaine], BD_evo[[#This Row],[Semaine]]), "")</f>
        <v>3</v>
      </c>
      <c r="J191" s="92">
        <f>IFERROR(AVERAGEIFS(EDF[Etat Physique], EDF[Nom], BD_evo[[#This Row],[Nom]], EDF[Semaine], BD_evo[[#This Row],[Semaine]]), "")</f>
        <v>2</v>
      </c>
      <c r="K191" s="92">
        <f>IFERROR(AVERAGEIFS(EDF[Hydratation], EDF[Nom], BD_evo[[#This Row],[Nom]], EDF[Semaine], BD_evo[[#This Row],[Semaine]]), "")</f>
        <v>3</v>
      </c>
      <c r="L191" s="92">
        <f>IFERROR(AVERAGEIFS(EDF[Nutrition], EDF[Nom], BD_evo[[#This Row],[Nom]], EDF[Semaine], BD_evo[[#This Row],[Semaine]]), "")</f>
        <v>4</v>
      </c>
      <c r="M191" s="92" t="str">
        <f>IFERROR(AVERAGEIFS(RPE[Investissement du jour], RPE[Nom], BD_evo[[#This Row],[Nom]], RPE[Semaine], BD_evo[[#This Row],[Semaine]]), "")</f>
        <v/>
      </c>
    </row>
    <row r="192" spans="1:13" x14ac:dyDescent="0.2">
      <c r="A192" s="88" t="s">
        <v>367</v>
      </c>
      <c r="B192" t="str">
        <f>INDEX(Statut[Profil], MATCH(BD_evo[[#This Row],[Nom]], Statut[Nom], 0))</f>
        <v>Avant</v>
      </c>
      <c r="C192">
        <v>2023</v>
      </c>
      <c r="D192">
        <f t="shared" si="4"/>
        <v>33</v>
      </c>
      <c r="E192" s="90"/>
      <c r="F192" s="92" t="str">
        <f>IFERROR(AVERAGEIFS(EDF[Total EDF], EDF[Nom], BD_evo[[#This Row],[Nom]], EDF[Semaine], BD_evo[[#This Row],[Semaine]]), "")</f>
        <v/>
      </c>
      <c r="G192" s="92" t="str">
        <f>IFERROR(AVERAGEIFS(EDF[Humeur], EDF[Nom], BD_evo[[#This Row],[Nom]], EDF[Semaine], BD_evo[[#This Row],[Semaine]]), "")</f>
        <v/>
      </c>
      <c r="H192" s="92" t="str">
        <f>IFERROR(AVERAGEIFS(EDF[Stress], EDF[Nom], BD_evo[[#This Row],[Nom]], EDF[Semaine], BD_evo[[#This Row],[Semaine]]), "")</f>
        <v/>
      </c>
      <c r="I192" s="92" t="str">
        <f>IFERROR(AVERAGEIFS(EDF[Sommeil], EDF[Nom], BD_evo[[#This Row],[Nom]], EDF[Semaine], BD_evo[[#This Row],[Semaine]]), "")</f>
        <v/>
      </c>
      <c r="J192" s="92" t="str">
        <f>IFERROR(AVERAGEIFS(EDF[Etat Physique], EDF[Nom], BD_evo[[#This Row],[Nom]], EDF[Semaine], BD_evo[[#This Row],[Semaine]]), "")</f>
        <v/>
      </c>
      <c r="K192" s="92" t="str">
        <f>IFERROR(AVERAGEIFS(EDF[Hydratation], EDF[Nom], BD_evo[[#This Row],[Nom]], EDF[Semaine], BD_evo[[#This Row],[Semaine]]), "")</f>
        <v/>
      </c>
      <c r="L192" s="92" t="str">
        <f>IFERROR(AVERAGEIFS(EDF[Nutrition], EDF[Nom], BD_evo[[#This Row],[Nom]], EDF[Semaine], BD_evo[[#This Row],[Semaine]]), "")</f>
        <v/>
      </c>
      <c r="M192" s="92" t="str">
        <f>IFERROR(AVERAGEIFS(RPE[Investissement du jour], RPE[Nom], BD_evo[[#This Row],[Nom]], RPE[Semaine], BD_evo[[#This Row],[Semaine]]), "")</f>
        <v/>
      </c>
    </row>
    <row r="193" spans="1:13" x14ac:dyDescent="0.2">
      <c r="A193" s="88" t="s">
        <v>93</v>
      </c>
      <c r="B193" t="str">
        <f>INDEX(Statut[Profil], MATCH(BD_evo[[#This Row],[Nom]], Statut[Nom], 0))</f>
        <v>Avant</v>
      </c>
      <c r="C193">
        <v>2023</v>
      </c>
      <c r="D193">
        <f t="shared" si="4"/>
        <v>33</v>
      </c>
      <c r="E193" s="90"/>
      <c r="F193" s="92">
        <f>IFERROR(AVERAGEIFS(EDF[Total EDF], EDF[Nom], BD_evo[[#This Row],[Nom]], EDF[Semaine], BD_evo[[#This Row],[Semaine]]), "")</f>
        <v>17.333333333333332</v>
      </c>
      <c r="G193" s="92">
        <f>IFERROR(AVERAGEIFS(EDF[Humeur], EDF[Nom], BD_evo[[#This Row],[Nom]], EDF[Semaine], BD_evo[[#This Row],[Semaine]]), "")</f>
        <v>2</v>
      </c>
      <c r="H193" s="92">
        <f>IFERROR(AVERAGEIFS(EDF[Stress], EDF[Nom], BD_evo[[#This Row],[Nom]], EDF[Semaine], BD_evo[[#This Row],[Semaine]]), "")</f>
        <v>3.3333333333333335</v>
      </c>
      <c r="I193" s="92">
        <f>IFERROR(AVERAGEIFS(EDF[Sommeil], EDF[Nom], BD_evo[[#This Row],[Nom]], EDF[Semaine], BD_evo[[#This Row],[Semaine]]), "")</f>
        <v>2</v>
      </c>
      <c r="J193" s="92">
        <f>IFERROR(AVERAGEIFS(EDF[Etat Physique], EDF[Nom], BD_evo[[#This Row],[Nom]], EDF[Semaine], BD_evo[[#This Row],[Semaine]]), "")</f>
        <v>2</v>
      </c>
      <c r="K193" s="92">
        <f>IFERROR(AVERAGEIFS(EDF[Hydratation], EDF[Nom], BD_evo[[#This Row],[Nom]], EDF[Semaine], BD_evo[[#This Row],[Semaine]]), "")</f>
        <v>4</v>
      </c>
      <c r="L193" s="92">
        <f>IFERROR(AVERAGEIFS(EDF[Nutrition], EDF[Nom], BD_evo[[#This Row],[Nom]], EDF[Semaine], BD_evo[[#This Row],[Semaine]]), "")</f>
        <v>4</v>
      </c>
      <c r="M193" s="92" t="str">
        <f>IFERROR(AVERAGEIFS(RPE[Investissement du jour], RPE[Nom], BD_evo[[#This Row],[Nom]], RPE[Semaine], BD_evo[[#This Row],[Semaine]]), "")</f>
        <v/>
      </c>
    </row>
    <row r="194" spans="1:13" x14ac:dyDescent="0.2">
      <c r="A194" s="88" t="s">
        <v>230</v>
      </c>
      <c r="B194" t="str">
        <f>INDEX(Statut[Profil], MATCH(BD_evo[[#This Row],[Nom]], Statut[Nom], 0))</f>
        <v>Avant</v>
      </c>
      <c r="C194">
        <v>2023</v>
      </c>
      <c r="D194">
        <f t="shared" si="4"/>
        <v>33</v>
      </c>
      <c r="E194" s="90"/>
      <c r="F194" s="92" t="str">
        <f>IFERROR(AVERAGEIFS(EDF[Total EDF], EDF[Nom], BD_evo[[#This Row],[Nom]], EDF[Semaine], BD_evo[[#This Row],[Semaine]]), "")</f>
        <v/>
      </c>
      <c r="G194" s="92" t="str">
        <f>IFERROR(AVERAGEIFS(EDF[Humeur], EDF[Nom], BD_evo[[#This Row],[Nom]], EDF[Semaine], BD_evo[[#This Row],[Semaine]]), "")</f>
        <v/>
      </c>
      <c r="H194" s="92" t="str">
        <f>IFERROR(AVERAGEIFS(EDF[Stress], EDF[Nom], BD_evo[[#This Row],[Nom]], EDF[Semaine], BD_evo[[#This Row],[Semaine]]), "")</f>
        <v/>
      </c>
      <c r="I194" s="92" t="str">
        <f>IFERROR(AVERAGEIFS(EDF[Sommeil], EDF[Nom], BD_evo[[#This Row],[Nom]], EDF[Semaine], BD_evo[[#This Row],[Semaine]]), "")</f>
        <v/>
      </c>
      <c r="J194" s="92" t="str">
        <f>IFERROR(AVERAGEIFS(EDF[Etat Physique], EDF[Nom], BD_evo[[#This Row],[Nom]], EDF[Semaine], BD_evo[[#This Row],[Semaine]]), "")</f>
        <v/>
      </c>
      <c r="K194" s="92" t="str">
        <f>IFERROR(AVERAGEIFS(EDF[Hydratation], EDF[Nom], BD_evo[[#This Row],[Nom]], EDF[Semaine], BD_evo[[#This Row],[Semaine]]), "")</f>
        <v/>
      </c>
      <c r="L194" s="92" t="str">
        <f>IFERROR(AVERAGEIFS(EDF[Nutrition], EDF[Nom], BD_evo[[#This Row],[Nom]], EDF[Semaine], BD_evo[[#This Row],[Semaine]]), "")</f>
        <v/>
      </c>
      <c r="M194" s="92" t="str">
        <f>IFERROR(AVERAGEIFS(RPE[Investissement du jour], RPE[Nom], BD_evo[[#This Row],[Nom]], RPE[Semaine], BD_evo[[#This Row],[Semaine]]), "")</f>
        <v/>
      </c>
    </row>
    <row r="195" spans="1:13" x14ac:dyDescent="0.2">
      <c r="A195" s="88" t="s">
        <v>181</v>
      </c>
      <c r="B195" t="str">
        <f>INDEX(Statut[Profil], MATCH(BD_evo[[#This Row],[Nom]], Statut[Nom], 0))</f>
        <v>Trois Quarts</v>
      </c>
      <c r="C195">
        <v>2023</v>
      </c>
      <c r="D195">
        <f t="shared" si="4"/>
        <v>33</v>
      </c>
      <c r="E195" s="90"/>
      <c r="F195" s="92" t="str">
        <f>IFERROR(AVERAGEIFS(EDF[Total EDF], EDF[Nom], BD_evo[[#This Row],[Nom]], EDF[Semaine], BD_evo[[#This Row],[Semaine]]), "")</f>
        <v/>
      </c>
      <c r="G195" s="92" t="str">
        <f>IFERROR(AVERAGEIFS(EDF[Humeur], EDF[Nom], BD_evo[[#This Row],[Nom]], EDF[Semaine], BD_evo[[#This Row],[Semaine]]), "")</f>
        <v/>
      </c>
      <c r="H195" s="92" t="str">
        <f>IFERROR(AVERAGEIFS(EDF[Stress], EDF[Nom], BD_evo[[#This Row],[Nom]], EDF[Semaine], BD_evo[[#This Row],[Semaine]]), "")</f>
        <v/>
      </c>
      <c r="I195" s="92" t="str">
        <f>IFERROR(AVERAGEIFS(EDF[Sommeil], EDF[Nom], BD_evo[[#This Row],[Nom]], EDF[Semaine], BD_evo[[#This Row],[Semaine]]), "")</f>
        <v/>
      </c>
      <c r="J195" s="92" t="str">
        <f>IFERROR(AVERAGEIFS(EDF[Etat Physique], EDF[Nom], BD_evo[[#This Row],[Nom]], EDF[Semaine], BD_evo[[#This Row],[Semaine]]), "")</f>
        <v/>
      </c>
      <c r="K195" s="92" t="str">
        <f>IFERROR(AVERAGEIFS(EDF[Hydratation], EDF[Nom], BD_evo[[#This Row],[Nom]], EDF[Semaine], BD_evo[[#This Row],[Semaine]]), "")</f>
        <v/>
      </c>
      <c r="L195" s="92" t="str">
        <f>IFERROR(AVERAGEIFS(EDF[Nutrition], EDF[Nom], BD_evo[[#This Row],[Nom]], EDF[Semaine], BD_evo[[#This Row],[Semaine]]), "")</f>
        <v/>
      </c>
      <c r="M195" s="92" t="str">
        <f>IFERROR(AVERAGEIFS(RPE[Investissement du jour], RPE[Nom], BD_evo[[#This Row],[Nom]], RPE[Semaine], BD_evo[[#This Row],[Semaine]]), "")</f>
        <v/>
      </c>
    </row>
    <row r="196" spans="1:13" x14ac:dyDescent="0.2">
      <c r="A196" s="88" t="s">
        <v>414</v>
      </c>
      <c r="B196" t="str">
        <f>INDEX(Statut[Profil], MATCH(BD_evo[[#This Row],[Nom]], Statut[Nom], 0))</f>
        <v>Avant</v>
      </c>
      <c r="C196">
        <v>2023</v>
      </c>
      <c r="D196">
        <f t="shared" si="4"/>
        <v>33</v>
      </c>
      <c r="E196" s="90"/>
      <c r="F196" s="92" t="str">
        <f>IFERROR(AVERAGEIFS(EDF[Total EDF], EDF[Nom], BD_evo[[#This Row],[Nom]], EDF[Semaine], BD_evo[[#This Row],[Semaine]]), "")</f>
        <v/>
      </c>
      <c r="G196" s="92" t="str">
        <f>IFERROR(AVERAGEIFS(EDF[Humeur], EDF[Nom], BD_evo[[#This Row],[Nom]], EDF[Semaine], BD_evo[[#This Row],[Semaine]]), "")</f>
        <v/>
      </c>
      <c r="H196" s="92" t="str">
        <f>IFERROR(AVERAGEIFS(EDF[Stress], EDF[Nom], BD_evo[[#This Row],[Nom]], EDF[Semaine], BD_evo[[#This Row],[Semaine]]), "")</f>
        <v/>
      </c>
      <c r="I196" s="92" t="str">
        <f>IFERROR(AVERAGEIFS(EDF[Sommeil], EDF[Nom], BD_evo[[#This Row],[Nom]], EDF[Semaine], BD_evo[[#This Row],[Semaine]]), "")</f>
        <v/>
      </c>
      <c r="J196" s="92" t="str">
        <f>IFERROR(AVERAGEIFS(EDF[Etat Physique], EDF[Nom], BD_evo[[#This Row],[Nom]], EDF[Semaine], BD_evo[[#This Row],[Semaine]]), "")</f>
        <v/>
      </c>
      <c r="K196" s="92" t="str">
        <f>IFERROR(AVERAGEIFS(EDF[Hydratation], EDF[Nom], BD_evo[[#This Row],[Nom]], EDF[Semaine], BD_evo[[#This Row],[Semaine]]), "")</f>
        <v/>
      </c>
      <c r="L196" s="92" t="str">
        <f>IFERROR(AVERAGEIFS(EDF[Nutrition], EDF[Nom], BD_evo[[#This Row],[Nom]], EDF[Semaine], BD_evo[[#This Row],[Semaine]]), "")</f>
        <v/>
      </c>
      <c r="M196" s="92" t="str">
        <f>IFERROR(AVERAGEIFS(RPE[Investissement du jour], RPE[Nom], BD_evo[[#This Row],[Nom]], RPE[Semaine], BD_evo[[#This Row],[Semaine]]), "")</f>
        <v/>
      </c>
    </row>
    <row r="197" spans="1:13" x14ac:dyDescent="0.2">
      <c r="A197" s="88" t="s">
        <v>102</v>
      </c>
      <c r="B197" t="str">
        <f>INDEX(Statut[Profil], MATCH(BD_evo[[#This Row],[Nom]], Statut[Nom], 0))</f>
        <v>Trois Quarts</v>
      </c>
      <c r="C197">
        <v>2023</v>
      </c>
      <c r="D197">
        <f t="shared" si="4"/>
        <v>33</v>
      </c>
      <c r="E197" s="90"/>
      <c r="F197" s="92">
        <f>IFERROR(AVERAGEIFS(EDF[Total EDF], EDF[Nom], BD_evo[[#This Row],[Nom]], EDF[Semaine], BD_evo[[#This Row],[Semaine]]), "")</f>
        <v>18.5</v>
      </c>
      <c r="G197" s="92">
        <f>IFERROR(AVERAGEIFS(EDF[Humeur], EDF[Nom], BD_evo[[#This Row],[Nom]], EDF[Semaine], BD_evo[[#This Row],[Semaine]]), "")</f>
        <v>2</v>
      </c>
      <c r="H197" s="92">
        <f>IFERROR(AVERAGEIFS(EDF[Stress], EDF[Nom], BD_evo[[#This Row],[Nom]], EDF[Semaine], BD_evo[[#This Row],[Semaine]]), "")</f>
        <v>2.5</v>
      </c>
      <c r="I197" s="92">
        <f>IFERROR(AVERAGEIFS(EDF[Sommeil], EDF[Nom], BD_evo[[#This Row],[Nom]], EDF[Semaine], BD_evo[[#This Row],[Semaine]]), "")</f>
        <v>2.5</v>
      </c>
      <c r="J197" s="92">
        <f>IFERROR(AVERAGEIFS(EDF[Etat Physique], EDF[Nom], BD_evo[[#This Row],[Nom]], EDF[Semaine], BD_evo[[#This Row],[Semaine]]), "")</f>
        <v>3</v>
      </c>
      <c r="K197" s="92">
        <f>IFERROR(AVERAGEIFS(EDF[Hydratation], EDF[Nom], BD_evo[[#This Row],[Nom]], EDF[Semaine], BD_evo[[#This Row],[Semaine]]), "")</f>
        <v>4</v>
      </c>
      <c r="L197" s="92">
        <f>IFERROR(AVERAGEIFS(EDF[Nutrition], EDF[Nom], BD_evo[[#This Row],[Nom]], EDF[Semaine], BD_evo[[#This Row],[Semaine]]), "")</f>
        <v>4.5</v>
      </c>
      <c r="M197" s="92" t="str">
        <f>IFERROR(AVERAGEIFS(RPE[Investissement du jour], RPE[Nom], BD_evo[[#This Row],[Nom]], RPE[Semaine], BD_evo[[#This Row],[Semaine]]), "")</f>
        <v/>
      </c>
    </row>
    <row r="198" spans="1:13" x14ac:dyDescent="0.2">
      <c r="A198" s="88" t="s">
        <v>193</v>
      </c>
      <c r="B198" t="str">
        <f>INDEX(Statut[Profil], MATCH(BD_evo[[#This Row],[Nom]], Statut[Nom], 0))</f>
        <v>Avant</v>
      </c>
      <c r="C198">
        <v>2023</v>
      </c>
      <c r="D198">
        <f t="shared" si="4"/>
        <v>33</v>
      </c>
      <c r="E198" s="90"/>
      <c r="F198" s="92" t="str">
        <f>IFERROR(AVERAGEIFS(EDF[Total EDF], EDF[Nom], BD_evo[[#This Row],[Nom]], EDF[Semaine], BD_evo[[#This Row],[Semaine]]), "")</f>
        <v/>
      </c>
      <c r="G198" s="92" t="str">
        <f>IFERROR(AVERAGEIFS(EDF[Humeur], EDF[Nom], BD_evo[[#This Row],[Nom]], EDF[Semaine], BD_evo[[#This Row],[Semaine]]), "")</f>
        <v/>
      </c>
      <c r="H198" s="92" t="str">
        <f>IFERROR(AVERAGEIFS(EDF[Stress], EDF[Nom], BD_evo[[#This Row],[Nom]], EDF[Semaine], BD_evo[[#This Row],[Semaine]]), "")</f>
        <v/>
      </c>
      <c r="I198" s="92" t="str">
        <f>IFERROR(AVERAGEIFS(EDF[Sommeil], EDF[Nom], BD_evo[[#This Row],[Nom]], EDF[Semaine], BD_evo[[#This Row],[Semaine]]), "")</f>
        <v/>
      </c>
      <c r="J198" s="92" t="str">
        <f>IFERROR(AVERAGEIFS(EDF[Etat Physique], EDF[Nom], BD_evo[[#This Row],[Nom]], EDF[Semaine], BD_evo[[#This Row],[Semaine]]), "")</f>
        <v/>
      </c>
      <c r="K198" s="92" t="str">
        <f>IFERROR(AVERAGEIFS(EDF[Hydratation], EDF[Nom], BD_evo[[#This Row],[Nom]], EDF[Semaine], BD_evo[[#This Row],[Semaine]]), "")</f>
        <v/>
      </c>
      <c r="L198" s="92" t="str">
        <f>IFERROR(AVERAGEIFS(EDF[Nutrition], EDF[Nom], BD_evo[[#This Row],[Nom]], EDF[Semaine], BD_evo[[#This Row],[Semaine]]), "")</f>
        <v/>
      </c>
      <c r="M198" s="92" t="str">
        <f>IFERROR(AVERAGEIFS(RPE[Investissement du jour], RPE[Nom], BD_evo[[#This Row],[Nom]], RPE[Semaine], BD_evo[[#This Row],[Semaine]]), "")</f>
        <v/>
      </c>
    </row>
    <row r="199" spans="1:13" x14ac:dyDescent="0.2">
      <c r="A199" s="88" t="s">
        <v>84</v>
      </c>
      <c r="B199" t="str">
        <f>INDEX(Statut[Profil], MATCH(BD_evo[[#This Row],[Nom]], Statut[Nom], 0))</f>
        <v>Trois Quarts</v>
      </c>
      <c r="C199">
        <v>2023</v>
      </c>
      <c r="D199">
        <f t="shared" si="4"/>
        <v>33</v>
      </c>
      <c r="E199" s="90"/>
      <c r="F199" s="92">
        <f>IFERROR(AVERAGEIFS(EDF[Total EDF], EDF[Nom], BD_evo[[#This Row],[Nom]], EDF[Semaine], BD_evo[[#This Row],[Semaine]]), "")</f>
        <v>20.5</v>
      </c>
      <c r="G199" s="92">
        <f>IFERROR(AVERAGEIFS(EDF[Humeur], EDF[Nom], BD_evo[[#This Row],[Nom]], EDF[Semaine], BD_evo[[#This Row],[Semaine]]), "")</f>
        <v>2.25</v>
      </c>
      <c r="H199" s="92">
        <f>IFERROR(AVERAGEIFS(EDF[Stress], EDF[Nom], BD_evo[[#This Row],[Nom]], EDF[Semaine], BD_evo[[#This Row],[Semaine]]), "")</f>
        <v>3</v>
      </c>
      <c r="I199" s="92">
        <f>IFERROR(AVERAGEIFS(EDF[Sommeil], EDF[Nom], BD_evo[[#This Row],[Nom]], EDF[Semaine], BD_evo[[#This Row],[Semaine]]), "")</f>
        <v>3.5</v>
      </c>
      <c r="J199" s="92">
        <f>IFERROR(AVERAGEIFS(EDF[Etat Physique], EDF[Nom], BD_evo[[#This Row],[Nom]], EDF[Semaine], BD_evo[[#This Row],[Semaine]]), "")</f>
        <v>3.75</v>
      </c>
      <c r="K199" s="92">
        <f>IFERROR(AVERAGEIFS(EDF[Hydratation], EDF[Nom], BD_evo[[#This Row],[Nom]], EDF[Semaine], BD_evo[[#This Row],[Semaine]]), "")</f>
        <v>4</v>
      </c>
      <c r="L199" s="92">
        <f>IFERROR(AVERAGEIFS(EDF[Nutrition], EDF[Nom], BD_evo[[#This Row],[Nom]], EDF[Semaine], BD_evo[[#This Row],[Semaine]]), "")</f>
        <v>4</v>
      </c>
      <c r="M199" s="92" t="str">
        <f>IFERROR(AVERAGEIFS(RPE[Investissement du jour], RPE[Nom], BD_evo[[#This Row],[Nom]], RPE[Semaine], BD_evo[[#This Row],[Semaine]]), "")</f>
        <v/>
      </c>
    </row>
    <row r="200" spans="1:13" x14ac:dyDescent="0.2">
      <c r="A200" s="88" t="s">
        <v>106</v>
      </c>
      <c r="B200" t="str">
        <f>INDEX(Statut[Profil], MATCH(BD_evo[[#This Row],[Nom]], Statut[Nom], 0))</f>
        <v>Avant</v>
      </c>
      <c r="C200">
        <v>2023</v>
      </c>
      <c r="D200">
        <f t="shared" si="4"/>
        <v>33</v>
      </c>
      <c r="E200" s="90"/>
      <c r="F200" s="92">
        <f>IFERROR(AVERAGEIFS(EDF[Total EDF], EDF[Nom], BD_evo[[#This Row],[Nom]], EDF[Semaine], BD_evo[[#This Row],[Semaine]]), "")</f>
        <v>18.5</v>
      </c>
      <c r="G200" s="92">
        <f>IFERROR(AVERAGEIFS(EDF[Humeur], EDF[Nom], BD_evo[[#This Row],[Nom]], EDF[Semaine], BD_evo[[#This Row],[Semaine]]), "")</f>
        <v>2</v>
      </c>
      <c r="H200" s="92">
        <f>IFERROR(AVERAGEIFS(EDF[Stress], EDF[Nom], BD_evo[[#This Row],[Nom]], EDF[Semaine], BD_evo[[#This Row],[Semaine]]), "")</f>
        <v>3.5</v>
      </c>
      <c r="I200" s="92">
        <f>IFERROR(AVERAGEIFS(EDF[Sommeil], EDF[Nom], BD_evo[[#This Row],[Nom]], EDF[Semaine], BD_evo[[#This Row],[Semaine]]), "")</f>
        <v>3.5</v>
      </c>
      <c r="J200" s="92">
        <f>IFERROR(AVERAGEIFS(EDF[Etat Physique], EDF[Nom], BD_evo[[#This Row],[Nom]], EDF[Semaine], BD_evo[[#This Row],[Semaine]]), "")</f>
        <v>2.5</v>
      </c>
      <c r="K200" s="92">
        <f>IFERROR(AVERAGEIFS(EDF[Hydratation], EDF[Nom], BD_evo[[#This Row],[Nom]], EDF[Semaine], BD_evo[[#This Row],[Semaine]]), "")</f>
        <v>3</v>
      </c>
      <c r="L200" s="92">
        <f>IFERROR(AVERAGEIFS(EDF[Nutrition], EDF[Nom], BD_evo[[#This Row],[Nom]], EDF[Semaine], BD_evo[[#This Row],[Semaine]]), "")</f>
        <v>4</v>
      </c>
      <c r="M200" s="92" t="str">
        <f>IFERROR(AVERAGEIFS(RPE[Investissement du jour], RPE[Nom], BD_evo[[#This Row],[Nom]], RPE[Semaine], BD_evo[[#This Row],[Semaine]]), "")</f>
        <v/>
      </c>
    </row>
    <row r="201" spans="1:13" x14ac:dyDescent="0.2">
      <c r="A201" s="89" t="s">
        <v>171</v>
      </c>
      <c r="B201" t="str">
        <f>INDEX(Statut[Profil], MATCH(BD_evo[[#This Row],[Nom]], Statut[Nom], 0))</f>
        <v>Avant</v>
      </c>
      <c r="C201">
        <v>2023</v>
      </c>
      <c r="D201">
        <f t="shared" si="4"/>
        <v>33</v>
      </c>
      <c r="E201" s="90"/>
      <c r="F201" s="92" t="str">
        <f>IFERROR(AVERAGEIFS(EDF[Total EDF], EDF[Nom], BD_evo[[#This Row],[Nom]], EDF[Semaine], BD_evo[[#This Row],[Semaine]]), "")</f>
        <v/>
      </c>
      <c r="G201" s="92" t="str">
        <f>IFERROR(AVERAGEIFS(EDF[Humeur], EDF[Nom], BD_evo[[#This Row],[Nom]], EDF[Semaine], BD_evo[[#This Row],[Semaine]]), "")</f>
        <v/>
      </c>
      <c r="H201" s="92" t="str">
        <f>IFERROR(AVERAGEIFS(EDF[Stress], EDF[Nom], BD_evo[[#This Row],[Nom]], EDF[Semaine], BD_evo[[#This Row],[Semaine]]), "")</f>
        <v/>
      </c>
      <c r="I201" s="92" t="str">
        <f>IFERROR(AVERAGEIFS(EDF[Sommeil], EDF[Nom], BD_evo[[#This Row],[Nom]], EDF[Semaine], BD_evo[[#This Row],[Semaine]]), "")</f>
        <v/>
      </c>
      <c r="J201" s="92" t="str">
        <f>IFERROR(AVERAGEIFS(EDF[Etat Physique], EDF[Nom], BD_evo[[#This Row],[Nom]], EDF[Semaine], BD_evo[[#This Row],[Semaine]]), "")</f>
        <v/>
      </c>
      <c r="K201" s="92" t="str">
        <f>IFERROR(AVERAGEIFS(EDF[Hydratation], EDF[Nom], BD_evo[[#This Row],[Nom]], EDF[Semaine], BD_evo[[#This Row],[Semaine]]), "")</f>
        <v/>
      </c>
      <c r="L201" s="92" t="str">
        <f>IFERROR(AVERAGEIFS(EDF[Nutrition], EDF[Nom], BD_evo[[#This Row],[Nom]], EDF[Semaine], BD_evo[[#This Row],[Semaine]]), "")</f>
        <v/>
      </c>
      <c r="M201" s="92" t="str">
        <f>IFERROR(AVERAGEIFS(RPE[Investissement du jour], RPE[Nom], BD_evo[[#This Row],[Nom]], RPE[Semaine], BD_evo[[#This Row],[Semaine]]), "")</f>
        <v/>
      </c>
    </row>
    <row r="202" spans="1:13" x14ac:dyDescent="0.2">
      <c r="A202" s="88" t="s">
        <v>77</v>
      </c>
      <c r="B202" t="str">
        <f>INDEX(Statut[Profil], MATCH(BD_evo[[#This Row],[Nom]], Statut[Nom], 0))</f>
        <v>Avant</v>
      </c>
      <c r="C202">
        <v>2023</v>
      </c>
      <c r="D202">
        <f t="shared" si="4"/>
        <v>33</v>
      </c>
      <c r="E202" s="90"/>
      <c r="F202" s="92">
        <f>IFERROR(AVERAGEIFS(EDF[Total EDF], EDF[Nom], BD_evo[[#This Row],[Nom]], EDF[Semaine], BD_evo[[#This Row],[Semaine]]), "")</f>
        <v>17</v>
      </c>
      <c r="G202" s="92">
        <f>IFERROR(AVERAGEIFS(EDF[Humeur], EDF[Nom], BD_evo[[#This Row],[Nom]], EDF[Semaine], BD_evo[[#This Row],[Semaine]]), "")</f>
        <v>2.5</v>
      </c>
      <c r="H202" s="92">
        <f>IFERROR(AVERAGEIFS(EDF[Stress], EDF[Nom], BD_evo[[#This Row],[Nom]], EDF[Semaine], BD_evo[[#This Row],[Semaine]]), "")</f>
        <v>2.5</v>
      </c>
      <c r="I202" s="92">
        <f>IFERROR(AVERAGEIFS(EDF[Sommeil], EDF[Nom], BD_evo[[#This Row],[Nom]], EDF[Semaine], BD_evo[[#This Row],[Semaine]]), "")</f>
        <v>3</v>
      </c>
      <c r="J202" s="92">
        <f>IFERROR(AVERAGEIFS(EDF[Etat Physique], EDF[Nom], BD_evo[[#This Row],[Nom]], EDF[Semaine], BD_evo[[#This Row],[Semaine]]), "")</f>
        <v>3</v>
      </c>
      <c r="K202" s="92">
        <f>IFERROR(AVERAGEIFS(EDF[Hydratation], EDF[Nom], BD_evo[[#This Row],[Nom]], EDF[Semaine], BD_evo[[#This Row],[Semaine]]), "")</f>
        <v>2.5</v>
      </c>
      <c r="L202" s="92">
        <f>IFERROR(AVERAGEIFS(EDF[Nutrition], EDF[Nom], BD_evo[[#This Row],[Nom]], EDF[Semaine], BD_evo[[#This Row],[Semaine]]), "")</f>
        <v>3.5</v>
      </c>
      <c r="M202" s="92" t="str">
        <f>IFERROR(AVERAGEIFS(RPE[Investissement du jour], RPE[Nom], BD_evo[[#This Row],[Nom]], RPE[Semaine], BD_evo[[#This Row],[Semaine]]), "")</f>
        <v/>
      </c>
    </row>
    <row r="203" spans="1:13" x14ac:dyDescent="0.2">
      <c r="A203" s="88" t="s">
        <v>135</v>
      </c>
      <c r="B203" t="str">
        <f>INDEX(Statut[Profil], MATCH(BD_evo[[#This Row],[Nom]], Statut[Nom], 0))</f>
        <v>Trois Quarts</v>
      </c>
      <c r="C203">
        <v>2023</v>
      </c>
      <c r="D203">
        <f t="shared" si="4"/>
        <v>33</v>
      </c>
      <c r="E203" s="90"/>
      <c r="F203" s="92">
        <f>IFERROR(AVERAGEIFS(EDF[Total EDF], EDF[Nom], BD_evo[[#This Row],[Nom]], EDF[Semaine], BD_evo[[#This Row],[Semaine]]), "")</f>
        <v>20.5</v>
      </c>
      <c r="G203" s="92">
        <f>IFERROR(AVERAGEIFS(EDF[Humeur], EDF[Nom], BD_evo[[#This Row],[Nom]], EDF[Semaine], BD_evo[[#This Row],[Semaine]]), "")</f>
        <v>2.5</v>
      </c>
      <c r="H203" s="92">
        <f>IFERROR(AVERAGEIFS(EDF[Stress], EDF[Nom], BD_evo[[#This Row],[Nom]], EDF[Semaine], BD_evo[[#This Row],[Semaine]]), "")</f>
        <v>3.5</v>
      </c>
      <c r="I203" s="92">
        <f>IFERROR(AVERAGEIFS(EDF[Sommeil], EDF[Nom], BD_evo[[#This Row],[Nom]], EDF[Semaine], BD_evo[[#This Row],[Semaine]]), "")</f>
        <v>3.5</v>
      </c>
      <c r="J203" s="92">
        <f>IFERROR(AVERAGEIFS(EDF[Etat Physique], EDF[Nom], BD_evo[[#This Row],[Nom]], EDF[Semaine], BD_evo[[#This Row],[Semaine]]), "")</f>
        <v>3</v>
      </c>
      <c r="K203" s="92">
        <f>IFERROR(AVERAGEIFS(EDF[Hydratation], EDF[Nom], BD_evo[[#This Row],[Nom]], EDF[Semaine], BD_evo[[#This Row],[Semaine]]), "")</f>
        <v>4</v>
      </c>
      <c r="L203" s="92">
        <f>IFERROR(AVERAGEIFS(EDF[Nutrition], EDF[Nom], BD_evo[[#This Row],[Nom]], EDF[Semaine], BD_evo[[#This Row],[Semaine]]), "")</f>
        <v>4</v>
      </c>
      <c r="M203" s="92" t="str">
        <f>IFERROR(AVERAGEIFS(RPE[Investissement du jour], RPE[Nom], BD_evo[[#This Row],[Nom]], RPE[Semaine], BD_evo[[#This Row],[Semaine]]), "")</f>
        <v/>
      </c>
    </row>
    <row r="204" spans="1:13" x14ac:dyDescent="0.2">
      <c r="A204" s="88" t="s">
        <v>75</v>
      </c>
      <c r="B204" t="str">
        <f>INDEX(Statut[Profil], MATCH(BD_evo[[#This Row],[Nom]], Statut[Nom], 0))</f>
        <v>Avant</v>
      </c>
      <c r="C204">
        <v>2023</v>
      </c>
      <c r="D204">
        <f t="shared" si="4"/>
        <v>33</v>
      </c>
      <c r="E204" s="90"/>
      <c r="F204" s="92">
        <f>IFERROR(AVERAGEIFS(EDF[Total EDF], EDF[Nom], BD_evo[[#This Row],[Nom]], EDF[Semaine], BD_evo[[#This Row],[Semaine]]), "")</f>
        <v>14.5</v>
      </c>
      <c r="G204" s="92">
        <f>IFERROR(AVERAGEIFS(EDF[Humeur], EDF[Nom], BD_evo[[#This Row],[Nom]], EDF[Semaine], BD_evo[[#This Row],[Semaine]]), "")</f>
        <v>1.75</v>
      </c>
      <c r="H204" s="92">
        <f>IFERROR(AVERAGEIFS(EDF[Stress], EDF[Nom], BD_evo[[#This Row],[Nom]], EDF[Semaine], BD_evo[[#This Row],[Semaine]]), "")</f>
        <v>2.25</v>
      </c>
      <c r="I204" s="92">
        <f>IFERROR(AVERAGEIFS(EDF[Sommeil], EDF[Nom], BD_evo[[#This Row],[Nom]], EDF[Semaine], BD_evo[[#This Row],[Semaine]]), "")</f>
        <v>3</v>
      </c>
      <c r="J204" s="92">
        <f>IFERROR(AVERAGEIFS(EDF[Etat Physique], EDF[Nom], BD_evo[[#This Row],[Nom]], EDF[Semaine], BD_evo[[#This Row],[Semaine]]), "")</f>
        <v>3</v>
      </c>
      <c r="K204" s="92">
        <f>IFERROR(AVERAGEIFS(EDF[Hydratation], EDF[Nom], BD_evo[[#This Row],[Nom]], EDF[Semaine], BD_evo[[#This Row],[Semaine]]), "")</f>
        <v>1.75</v>
      </c>
      <c r="L204" s="92">
        <f>IFERROR(AVERAGEIFS(EDF[Nutrition], EDF[Nom], BD_evo[[#This Row],[Nom]], EDF[Semaine], BD_evo[[#This Row],[Semaine]]), "")</f>
        <v>2.75</v>
      </c>
      <c r="M204" s="92" t="str">
        <f>IFERROR(AVERAGEIFS(RPE[Investissement du jour], RPE[Nom], BD_evo[[#This Row],[Nom]], RPE[Semaine], BD_evo[[#This Row],[Semaine]]), "")</f>
        <v/>
      </c>
    </row>
    <row r="205" spans="1:13" x14ac:dyDescent="0.2">
      <c r="A205" s="88" t="s">
        <v>112</v>
      </c>
      <c r="B205" t="str">
        <f>INDEX(Statut[Profil], MATCH(BD_evo[[#This Row],[Nom]], Statut[Nom], 0))</f>
        <v>Trois Quarts</v>
      </c>
      <c r="C205">
        <v>2023</v>
      </c>
      <c r="D205">
        <f t="shared" si="4"/>
        <v>33</v>
      </c>
      <c r="E205" s="90"/>
      <c r="F205" s="92">
        <f>IFERROR(AVERAGEIFS(EDF[Total EDF], EDF[Nom], BD_evo[[#This Row],[Nom]], EDF[Semaine], BD_evo[[#This Row],[Semaine]]), "")</f>
        <v>19</v>
      </c>
      <c r="G205" s="92">
        <f>IFERROR(AVERAGEIFS(EDF[Humeur], EDF[Nom], BD_evo[[#This Row],[Nom]], EDF[Semaine], BD_evo[[#This Row],[Semaine]]), "")</f>
        <v>3</v>
      </c>
      <c r="H205" s="92">
        <f>IFERROR(AVERAGEIFS(EDF[Stress], EDF[Nom], BD_evo[[#This Row],[Nom]], EDF[Semaine], BD_evo[[#This Row],[Semaine]]), "")</f>
        <v>3.6666666666666665</v>
      </c>
      <c r="I205" s="92">
        <f>IFERROR(AVERAGEIFS(EDF[Sommeil], EDF[Nom], BD_evo[[#This Row],[Nom]], EDF[Semaine], BD_evo[[#This Row],[Semaine]]), "")</f>
        <v>2.6666666666666665</v>
      </c>
      <c r="J205" s="92">
        <f>IFERROR(AVERAGEIFS(EDF[Etat Physique], EDF[Nom], BD_evo[[#This Row],[Nom]], EDF[Semaine], BD_evo[[#This Row],[Semaine]]), "")</f>
        <v>2.6666666666666665</v>
      </c>
      <c r="K205" s="92">
        <f>IFERROR(AVERAGEIFS(EDF[Hydratation], EDF[Nom], BD_evo[[#This Row],[Nom]], EDF[Semaine], BD_evo[[#This Row],[Semaine]]), "")</f>
        <v>3</v>
      </c>
      <c r="L205" s="92">
        <f>IFERROR(AVERAGEIFS(EDF[Nutrition], EDF[Nom], BD_evo[[#This Row],[Nom]], EDF[Semaine], BD_evo[[#This Row],[Semaine]]), "")</f>
        <v>4</v>
      </c>
      <c r="M205" s="92" t="str">
        <f>IFERROR(AVERAGEIFS(RPE[Investissement du jour], RPE[Nom], BD_evo[[#This Row],[Nom]], RPE[Semaine], BD_evo[[#This Row],[Semaine]]), "")</f>
        <v/>
      </c>
    </row>
    <row r="206" spans="1:13" x14ac:dyDescent="0.2">
      <c r="A206" s="88" t="s">
        <v>142</v>
      </c>
      <c r="B206" t="str">
        <f>INDEX(Statut[Profil], MATCH(BD_evo[[#This Row],[Nom]], Statut[Nom], 0))</f>
        <v>Avant</v>
      </c>
      <c r="C206">
        <v>2023</v>
      </c>
      <c r="D206">
        <f t="shared" si="4"/>
        <v>33</v>
      </c>
      <c r="E206" s="90"/>
      <c r="F206" s="92">
        <f>IFERROR(AVERAGEIFS(EDF[Total EDF], EDF[Nom], BD_evo[[#This Row],[Nom]], EDF[Semaine], BD_evo[[#This Row],[Semaine]]), "")</f>
        <v>18</v>
      </c>
      <c r="G206" s="92">
        <f>IFERROR(AVERAGEIFS(EDF[Humeur], EDF[Nom], BD_evo[[#This Row],[Nom]], EDF[Semaine], BD_evo[[#This Row],[Semaine]]), "")</f>
        <v>3</v>
      </c>
      <c r="H206" s="92">
        <f>IFERROR(AVERAGEIFS(EDF[Stress], EDF[Nom], BD_evo[[#This Row],[Nom]], EDF[Semaine], BD_evo[[#This Row],[Semaine]]), "")</f>
        <v>3</v>
      </c>
      <c r="I206" s="92">
        <f>IFERROR(AVERAGEIFS(EDF[Sommeil], EDF[Nom], BD_evo[[#This Row],[Nom]], EDF[Semaine], BD_evo[[#This Row],[Semaine]]), "")</f>
        <v>4</v>
      </c>
      <c r="J206" s="92">
        <f>IFERROR(AVERAGEIFS(EDF[Etat Physique], EDF[Nom], BD_evo[[#This Row],[Nom]], EDF[Semaine], BD_evo[[#This Row],[Semaine]]), "")</f>
        <v>4</v>
      </c>
      <c r="K206" s="92">
        <f>IFERROR(AVERAGEIFS(EDF[Hydratation], EDF[Nom], BD_evo[[#This Row],[Nom]], EDF[Semaine], BD_evo[[#This Row],[Semaine]]), "")</f>
        <v>2</v>
      </c>
      <c r="L206" s="92">
        <f>IFERROR(AVERAGEIFS(EDF[Nutrition], EDF[Nom], BD_evo[[#This Row],[Nom]], EDF[Semaine], BD_evo[[#This Row],[Semaine]]), "")</f>
        <v>2</v>
      </c>
      <c r="M206" s="92" t="str">
        <f>IFERROR(AVERAGEIFS(RPE[Investissement du jour], RPE[Nom], BD_evo[[#This Row],[Nom]], RPE[Semaine], BD_evo[[#This Row],[Semaine]]), "")</f>
        <v/>
      </c>
    </row>
    <row r="207" spans="1:13" x14ac:dyDescent="0.2">
      <c r="A207" s="88" t="s">
        <v>131</v>
      </c>
      <c r="B207" t="str">
        <f>INDEX(Statut[Profil], MATCH(BD_evo[[#This Row],[Nom]], Statut[Nom], 0))</f>
        <v>Trois Quarts</v>
      </c>
      <c r="C207">
        <v>2023</v>
      </c>
      <c r="D207">
        <f t="shared" si="4"/>
        <v>33</v>
      </c>
      <c r="E207" s="90"/>
      <c r="F207" s="92" t="str">
        <f>IFERROR(AVERAGEIFS(EDF[Total EDF], EDF[Nom], BD_evo[[#This Row],[Nom]], EDF[Semaine], BD_evo[[#This Row],[Semaine]]), "")</f>
        <v/>
      </c>
      <c r="G207" s="92" t="str">
        <f>IFERROR(AVERAGEIFS(EDF[Humeur], EDF[Nom], BD_evo[[#This Row],[Nom]], EDF[Semaine], BD_evo[[#This Row],[Semaine]]), "")</f>
        <v/>
      </c>
      <c r="H207" s="92" t="str">
        <f>IFERROR(AVERAGEIFS(EDF[Stress], EDF[Nom], BD_evo[[#This Row],[Nom]], EDF[Semaine], BD_evo[[#This Row],[Semaine]]), "")</f>
        <v/>
      </c>
      <c r="I207" s="92" t="str">
        <f>IFERROR(AVERAGEIFS(EDF[Sommeil], EDF[Nom], BD_evo[[#This Row],[Nom]], EDF[Semaine], BD_evo[[#This Row],[Semaine]]), "")</f>
        <v/>
      </c>
      <c r="J207" s="92" t="str">
        <f>IFERROR(AVERAGEIFS(EDF[Etat Physique], EDF[Nom], BD_evo[[#This Row],[Nom]], EDF[Semaine], BD_evo[[#This Row],[Semaine]]), "")</f>
        <v/>
      </c>
      <c r="K207" s="92" t="str">
        <f>IFERROR(AVERAGEIFS(EDF[Hydratation], EDF[Nom], BD_evo[[#This Row],[Nom]], EDF[Semaine], BD_evo[[#This Row],[Semaine]]), "")</f>
        <v/>
      </c>
      <c r="L207" s="92" t="str">
        <f>IFERROR(AVERAGEIFS(EDF[Nutrition], EDF[Nom], BD_evo[[#This Row],[Nom]], EDF[Semaine], BD_evo[[#This Row],[Semaine]]), "")</f>
        <v/>
      </c>
      <c r="M207" s="92" t="str">
        <f>IFERROR(AVERAGEIFS(RPE[Investissement du jour], RPE[Nom], BD_evo[[#This Row],[Nom]], RPE[Semaine], BD_evo[[#This Row],[Semaine]]), "")</f>
        <v/>
      </c>
    </row>
    <row r="208" spans="1:13" x14ac:dyDescent="0.2">
      <c r="A208" s="88" t="s">
        <v>83</v>
      </c>
      <c r="B208" t="str">
        <f>INDEX(Statut[Profil], MATCH(BD_evo[[#This Row],[Nom]], Statut[Nom], 0))</f>
        <v>Avant</v>
      </c>
      <c r="C208">
        <v>2023</v>
      </c>
      <c r="D208">
        <f t="shared" si="4"/>
        <v>33</v>
      </c>
      <c r="E208" s="90"/>
      <c r="F208" s="92">
        <f>IFERROR(AVERAGEIFS(EDF[Total EDF], EDF[Nom], BD_evo[[#This Row],[Nom]], EDF[Semaine], BD_evo[[#This Row],[Semaine]]), "")</f>
        <v>17.5</v>
      </c>
      <c r="G208" s="92">
        <f>IFERROR(AVERAGEIFS(EDF[Humeur], EDF[Nom], BD_evo[[#This Row],[Nom]], EDF[Semaine], BD_evo[[#This Row],[Semaine]]), "")</f>
        <v>2.5</v>
      </c>
      <c r="H208" s="92">
        <f>IFERROR(AVERAGEIFS(EDF[Stress], EDF[Nom], BD_evo[[#This Row],[Nom]], EDF[Semaine], BD_evo[[#This Row],[Semaine]]), "")</f>
        <v>3.5</v>
      </c>
      <c r="I208" s="92">
        <f>IFERROR(AVERAGEIFS(EDF[Sommeil], EDF[Nom], BD_evo[[#This Row],[Nom]], EDF[Semaine], BD_evo[[#This Row],[Semaine]]), "")</f>
        <v>2.5</v>
      </c>
      <c r="J208" s="92">
        <f>IFERROR(AVERAGEIFS(EDF[Etat Physique], EDF[Nom], BD_evo[[#This Row],[Nom]], EDF[Semaine], BD_evo[[#This Row],[Semaine]]), "")</f>
        <v>2.5</v>
      </c>
      <c r="K208" s="92">
        <f>IFERROR(AVERAGEIFS(EDF[Hydratation], EDF[Nom], BD_evo[[#This Row],[Nom]], EDF[Semaine], BD_evo[[#This Row],[Semaine]]), "")</f>
        <v>3</v>
      </c>
      <c r="L208" s="92">
        <f>IFERROR(AVERAGEIFS(EDF[Nutrition], EDF[Nom], BD_evo[[#This Row],[Nom]], EDF[Semaine], BD_evo[[#This Row],[Semaine]]), "")</f>
        <v>3.5</v>
      </c>
      <c r="M208" s="92" t="str">
        <f>IFERROR(AVERAGEIFS(RPE[Investissement du jour], RPE[Nom], BD_evo[[#This Row],[Nom]], RPE[Semaine], BD_evo[[#This Row],[Semaine]]), "")</f>
        <v/>
      </c>
    </row>
    <row r="209" spans="1:13" x14ac:dyDescent="0.2">
      <c r="A209" s="88" t="s">
        <v>100</v>
      </c>
      <c r="B209" t="str">
        <f>INDEX(Statut[Profil], MATCH(BD_evo[[#This Row],[Nom]], Statut[Nom], 0))</f>
        <v>Trois Quarts</v>
      </c>
      <c r="C209">
        <v>2023</v>
      </c>
      <c r="D209">
        <f t="shared" si="4"/>
        <v>33</v>
      </c>
      <c r="E209" s="90"/>
      <c r="F209" s="92">
        <f>IFERROR(AVERAGEIFS(EDF[Total EDF], EDF[Nom], BD_evo[[#This Row],[Nom]], EDF[Semaine], BD_evo[[#This Row],[Semaine]]), "")</f>
        <v>20</v>
      </c>
      <c r="G209" s="92">
        <f>IFERROR(AVERAGEIFS(EDF[Humeur], EDF[Nom], BD_evo[[#This Row],[Nom]], EDF[Semaine], BD_evo[[#This Row],[Semaine]]), "")</f>
        <v>2</v>
      </c>
      <c r="H209" s="92">
        <f>IFERROR(AVERAGEIFS(EDF[Stress], EDF[Nom], BD_evo[[#This Row],[Nom]], EDF[Semaine], BD_evo[[#This Row],[Semaine]]), "")</f>
        <v>2</v>
      </c>
      <c r="I209" s="92">
        <f>IFERROR(AVERAGEIFS(EDF[Sommeil], EDF[Nom], BD_evo[[#This Row],[Nom]], EDF[Semaine], BD_evo[[#This Row],[Semaine]]), "")</f>
        <v>4</v>
      </c>
      <c r="J209" s="92">
        <f>IFERROR(AVERAGEIFS(EDF[Etat Physique], EDF[Nom], BD_evo[[#This Row],[Nom]], EDF[Semaine], BD_evo[[#This Row],[Semaine]]), "")</f>
        <v>4</v>
      </c>
      <c r="K209" s="92">
        <f>IFERROR(AVERAGEIFS(EDF[Hydratation], EDF[Nom], BD_evo[[#This Row],[Nom]], EDF[Semaine], BD_evo[[#This Row],[Semaine]]), "")</f>
        <v>4</v>
      </c>
      <c r="L209" s="92">
        <f>IFERROR(AVERAGEIFS(EDF[Nutrition], EDF[Nom], BD_evo[[#This Row],[Nom]], EDF[Semaine], BD_evo[[#This Row],[Semaine]]), "")</f>
        <v>4</v>
      </c>
      <c r="M209" s="92" t="str">
        <f>IFERROR(AVERAGEIFS(RPE[Investissement du jour], RPE[Nom], BD_evo[[#This Row],[Nom]], RPE[Semaine], BD_evo[[#This Row],[Semaine]]), "")</f>
        <v/>
      </c>
    </row>
    <row r="210" spans="1:13" x14ac:dyDescent="0.2">
      <c r="A210" s="88" t="s">
        <v>89</v>
      </c>
      <c r="B210" t="str">
        <f>INDEX(Statut[Profil], MATCH(BD_evo[[#This Row],[Nom]], Statut[Nom], 0))</f>
        <v>Avant</v>
      </c>
      <c r="C210">
        <v>2023</v>
      </c>
      <c r="D210">
        <f t="shared" si="4"/>
        <v>33</v>
      </c>
      <c r="E210" s="90"/>
      <c r="F210" s="92" t="str">
        <f>IFERROR(AVERAGEIFS(EDF[Total EDF], EDF[Nom], BD_evo[[#This Row],[Nom]], EDF[Semaine], BD_evo[[#This Row],[Semaine]]), "")</f>
        <v/>
      </c>
      <c r="G210" s="92" t="str">
        <f>IFERROR(AVERAGEIFS(EDF[Humeur], EDF[Nom], BD_evo[[#This Row],[Nom]], EDF[Semaine], BD_evo[[#This Row],[Semaine]]), "")</f>
        <v/>
      </c>
      <c r="H210" s="92" t="str">
        <f>IFERROR(AVERAGEIFS(EDF[Stress], EDF[Nom], BD_evo[[#This Row],[Nom]], EDF[Semaine], BD_evo[[#This Row],[Semaine]]), "")</f>
        <v/>
      </c>
      <c r="I210" s="92" t="str">
        <f>IFERROR(AVERAGEIFS(EDF[Sommeil], EDF[Nom], BD_evo[[#This Row],[Nom]], EDF[Semaine], BD_evo[[#This Row],[Semaine]]), "")</f>
        <v/>
      </c>
      <c r="J210" s="92" t="str">
        <f>IFERROR(AVERAGEIFS(EDF[Etat Physique], EDF[Nom], BD_evo[[#This Row],[Nom]], EDF[Semaine], BD_evo[[#This Row],[Semaine]]), "")</f>
        <v/>
      </c>
      <c r="K210" s="92" t="str">
        <f>IFERROR(AVERAGEIFS(EDF[Hydratation], EDF[Nom], BD_evo[[#This Row],[Nom]], EDF[Semaine], BD_evo[[#This Row],[Semaine]]), "")</f>
        <v/>
      </c>
      <c r="L210" s="92" t="str">
        <f>IFERROR(AVERAGEIFS(EDF[Nutrition], EDF[Nom], BD_evo[[#This Row],[Nom]], EDF[Semaine], BD_evo[[#This Row],[Semaine]]), "")</f>
        <v/>
      </c>
      <c r="M210" s="92" t="str">
        <f>IFERROR(AVERAGEIFS(RPE[Investissement du jour], RPE[Nom], BD_evo[[#This Row],[Nom]], RPE[Semaine], BD_evo[[#This Row],[Semaine]]), "")</f>
        <v/>
      </c>
    </row>
    <row r="211" spans="1:13" x14ac:dyDescent="0.2">
      <c r="A211" s="88" t="s">
        <v>168</v>
      </c>
      <c r="B211" t="str">
        <f>INDEX(Statut[Profil], MATCH(BD_evo[[#This Row],[Nom]], Statut[Nom], 0))</f>
        <v>Avant</v>
      </c>
      <c r="C211">
        <v>2023</v>
      </c>
      <c r="D211">
        <f t="shared" si="4"/>
        <v>33</v>
      </c>
      <c r="E211" s="90"/>
      <c r="F211" s="92" t="str">
        <f>IFERROR(AVERAGEIFS(EDF[Total EDF], EDF[Nom], BD_evo[[#This Row],[Nom]], EDF[Semaine], BD_evo[[#This Row],[Semaine]]), "")</f>
        <v/>
      </c>
      <c r="G211" s="92" t="str">
        <f>IFERROR(AVERAGEIFS(EDF[Humeur], EDF[Nom], BD_evo[[#This Row],[Nom]], EDF[Semaine], BD_evo[[#This Row],[Semaine]]), "")</f>
        <v/>
      </c>
      <c r="H211" s="92" t="str">
        <f>IFERROR(AVERAGEIFS(EDF[Stress], EDF[Nom], BD_evo[[#This Row],[Nom]], EDF[Semaine], BD_evo[[#This Row],[Semaine]]), "")</f>
        <v/>
      </c>
      <c r="I211" s="92" t="str">
        <f>IFERROR(AVERAGEIFS(EDF[Sommeil], EDF[Nom], BD_evo[[#This Row],[Nom]], EDF[Semaine], BD_evo[[#This Row],[Semaine]]), "")</f>
        <v/>
      </c>
      <c r="J211" s="92" t="str">
        <f>IFERROR(AVERAGEIFS(EDF[Etat Physique], EDF[Nom], BD_evo[[#This Row],[Nom]], EDF[Semaine], BD_evo[[#This Row],[Semaine]]), "")</f>
        <v/>
      </c>
      <c r="K211" s="92" t="str">
        <f>IFERROR(AVERAGEIFS(EDF[Hydratation], EDF[Nom], BD_evo[[#This Row],[Nom]], EDF[Semaine], BD_evo[[#This Row],[Semaine]]), "")</f>
        <v/>
      </c>
      <c r="L211" s="92" t="str">
        <f>IFERROR(AVERAGEIFS(EDF[Nutrition], EDF[Nom], BD_evo[[#This Row],[Nom]], EDF[Semaine], BD_evo[[#This Row],[Semaine]]), "")</f>
        <v/>
      </c>
      <c r="M211" s="92" t="str">
        <f>IFERROR(AVERAGEIFS(RPE[Investissement du jour], RPE[Nom], BD_evo[[#This Row],[Nom]], RPE[Semaine], BD_evo[[#This Row],[Semaine]]), "")</f>
        <v/>
      </c>
    </row>
    <row r="212" spans="1:13" x14ac:dyDescent="0.2">
      <c r="A212" s="88" t="s">
        <v>86</v>
      </c>
      <c r="B212" t="str">
        <f>INDEX(Statut[Profil], MATCH(BD_evo[[#This Row],[Nom]], Statut[Nom], 0))</f>
        <v>Avant</v>
      </c>
      <c r="C212">
        <v>2023</v>
      </c>
      <c r="D212">
        <f t="shared" si="4"/>
        <v>33</v>
      </c>
      <c r="E212" s="90"/>
      <c r="F212" s="92">
        <f>IFERROR(AVERAGEIFS(EDF[Total EDF], EDF[Nom], BD_evo[[#This Row],[Nom]], EDF[Semaine], BD_evo[[#This Row],[Semaine]]), "")</f>
        <v>23.25</v>
      </c>
      <c r="G212" s="92">
        <f>IFERROR(AVERAGEIFS(EDF[Humeur], EDF[Nom], BD_evo[[#This Row],[Nom]], EDF[Semaine], BD_evo[[#This Row],[Semaine]]), "")</f>
        <v>2.75</v>
      </c>
      <c r="H212" s="92">
        <f>IFERROR(AVERAGEIFS(EDF[Stress], EDF[Nom], BD_evo[[#This Row],[Nom]], EDF[Semaine], BD_evo[[#This Row],[Semaine]]), "")</f>
        <v>4</v>
      </c>
      <c r="I212" s="92">
        <f>IFERROR(AVERAGEIFS(EDF[Sommeil], EDF[Nom], BD_evo[[#This Row],[Nom]], EDF[Semaine], BD_evo[[#This Row],[Semaine]]), "")</f>
        <v>4</v>
      </c>
      <c r="J212" s="92">
        <f>IFERROR(AVERAGEIFS(EDF[Etat Physique], EDF[Nom], BD_evo[[#This Row],[Nom]], EDF[Semaine], BD_evo[[#This Row],[Semaine]]), "")</f>
        <v>2.5</v>
      </c>
      <c r="K212" s="92">
        <f>IFERROR(AVERAGEIFS(EDF[Hydratation], EDF[Nom], BD_evo[[#This Row],[Nom]], EDF[Semaine], BD_evo[[#This Row],[Semaine]]), "")</f>
        <v>5</v>
      </c>
      <c r="L212" s="92">
        <f>IFERROR(AVERAGEIFS(EDF[Nutrition], EDF[Nom], BD_evo[[#This Row],[Nom]], EDF[Semaine], BD_evo[[#This Row],[Semaine]]), "")</f>
        <v>5</v>
      </c>
      <c r="M212" s="92" t="str">
        <f>IFERROR(AVERAGEIFS(RPE[Investissement du jour], RPE[Nom], BD_evo[[#This Row],[Nom]], RPE[Semaine], BD_evo[[#This Row],[Semaine]]), "")</f>
        <v/>
      </c>
    </row>
    <row r="213" spans="1:13" x14ac:dyDescent="0.2">
      <c r="A213" s="88" t="s">
        <v>208</v>
      </c>
      <c r="B213" t="str">
        <f>INDEX(Statut[Profil], MATCH(BD_evo[[#This Row],[Nom]], Statut[Nom], 0))</f>
        <v>Trois Quarts</v>
      </c>
      <c r="C213">
        <v>2023</v>
      </c>
      <c r="D213">
        <f t="shared" si="4"/>
        <v>33</v>
      </c>
      <c r="E213" s="90"/>
      <c r="F213" s="92" t="str">
        <f>IFERROR(AVERAGEIFS(EDF[Total EDF], EDF[Nom], BD_evo[[#This Row],[Nom]], EDF[Semaine], BD_evo[[#This Row],[Semaine]]), "")</f>
        <v/>
      </c>
      <c r="G213" s="92" t="str">
        <f>IFERROR(AVERAGEIFS(EDF[Humeur], EDF[Nom], BD_evo[[#This Row],[Nom]], EDF[Semaine], BD_evo[[#This Row],[Semaine]]), "")</f>
        <v/>
      </c>
      <c r="H213" s="92" t="str">
        <f>IFERROR(AVERAGEIFS(EDF[Stress], EDF[Nom], BD_evo[[#This Row],[Nom]], EDF[Semaine], BD_evo[[#This Row],[Semaine]]), "")</f>
        <v/>
      </c>
      <c r="I213" s="92" t="str">
        <f>IFERROR(AVERAGEIFS(EDF[Sommeil], EDF[Nom], BD_evo[[#This Row],[Nom]], EDF[Semaine], BD_evo[[#This Row],[Semaine]]), "")</f>
        <v/>
      </c>
      <c r="J213" s="92" t="str">
        <f>IFERROR(AVERAGEIFS(EDF[Etat Physique], EDF[Nom], BD_evo[[#This Row],[Nom]], EDF[Semaine], BD_evo[[#This Row],[Semaine]]), "")</f>
        <v/>
      </c>
      <c r="K213" s="92" t="str">
        <f>IFERROR(AVERAGEIFS(EDF[Hydratation], EDF[Nom], BD_evo[[#This Row],[Nom]], EDF[Semaine], BD_evo[[#This Row],[Semaine]]), "")</f>
        <v/>
      </c>
      <c r="L213" s="92" t="str">
        <f>IFERROR(AVERAGEIFS(EDF[Nutrition], EDF[Nom], BD_evo[[#This Row],[Nom]], EDF[Semaine], BD_evo[[#This Row],[Semaine]]), "")</f>
        <v/>
      </c>
      <c r="M213" s="92" t="str">
        <f>IFERROR(AVERAGEIFS(RPE[Investissement du jour], RPE[Nom], BD_evo[[#This Row],[Nom]], RPE[Semaine], BD_evo[[#This Row],[Semaine]]), "")</f>
        <v/>
      </c>
    </row>
    <row r="214" spans="1:13" x14ac:dyDescent="0.2">
      <c r="A214" s="88" t="s">
        <v>99</v>
      </c>
      <c r="B214" t="str">
        <f>INDEX(Statut[Profil], MATCH(BD_evo[[#This Row],[Nom]], Statut[Nom], 0))</f>
        <v>Avant</v>
      </c>
      <c r="C214">
        <v>2023</v>
      </c>
      <c r="D214">
        <f t="shared" si="4"/>
        <v>33</v>
      </c>
      <c r="E214" s="90"/>
      <c r="F214" s="92">
        <f>IFERROR(AVERAGEIFS(EDF[Total EDF], EDF[Nom], BD_evo[[#This Row],[Nom]], EDF[Semaine], BD_evo[[#This Row],[Semaine]]), "")</f>
        <v>20.666666666666668</v>
      </c>
      <c r="G214" s="92">
        <f>IFERROR(AVERAGEIFS(EDF[Humeur], EDF[Nom], BD_evo[[#This Row],[Nom]], EDF[Semaine], BD_evo[[#This Row],[Semaine]]), "")</f>
        <v>3.6666666666666665</v>
      </c>
      <c r="H214" s="92">
        <f>IFERROR(AVERAGEIFS(EDF[Stress], EDF[Nom], BD_evo[[#This Row],[Nom]], EDF[Semaine], BD_evo[[#This Row],[Semaine]]), "")</f>
        <v>4</v>
      </c>
      <c r="I214" s="92">
        <f>IFERROR(AVERAGEIFS(EDF[Sommeil], EDF[Nom], BD_evo[[#This Row],[Nom]], EDF[Semaine], BD_evo[[#This Row],[Semaine]]), "")</f>
        <v>4</v>
      </c>
      <c r="J214" s="92">
        <f>IFERROR(AVERAGEIFS(EDF[Etat Physique], EDF[Nom], BD_evo[[#This Row],[Nom]], EDF[Semaine], BD_evo[[#This Row],[Semaine]]), "")</f>
        <v>3</v>
      </c>
      <c r="K214" s="92">
        <f>IFERROR(AVERAGEIFS(EDF[Hydratation], EDF[Nom], BD_evo[[#This Row],[Nom]], EDF[Semaine], BD_evo[[#This Row],[Semaine]]), "")</f>
        <v>2.6666666666666665</v>
      </c>
      <c r="L214" s="92">
        <f>IFERROR(AVERAGEIFS(EDF[Nutrition], EDF[Nom], BD_evo[[#This Row],[Nom]], EDF[Semaine], BD_evo[[#This Row],[Semaine]]), "")</f>
        <v>3.3333333333333335</v>
      </c>
      <c r="M214" s="92" t="str">
        <f>IFERROR(AVERAGEIFS(RPE[Investissement du jour], RPE[Nom], BD_evo[[#This Row],[Nom]], RPE[Semaine], BD_evo[[#This Row],[Semaine]]), "")</f>
        <v/>
      </c>
    </row>
    <row r="215" spans="1:13" x14ac:dyDescent="0.2">
      <c r="A215" s="88" t="s">
        <v>233</v>
      </c>
      <c r="B215" t="str">
        <f>INDEX(Statut[Profil], MATCH(BD_evo[[#This Row],[Nom]], Statut[Nom], 0))</f>
        <v>Avant</v>
      </c>
      <c r="C215">
        <v>2023</v>
      </c>
      <c r="D215">
        <f t="shared" si="4"/>
        <v>33</v>
      </c>
      <c r="E215" s="90"/>
      <c r="F215" s="92" t="str">
        <f>IFERROR(AVERAGEIFS(EDF[Total EDF], EDF[Nom], BD_evo[[#This Row],[Nom]], EDF[Semaine], BD_evo[[#This Row],[Semaine]]), "")</f>
        <v/>
      </c>
      <c r="G215" s="92" t="str">
        <f>IFERROR(AVERAGEIFS(EDF[Humeur], EDF[Nom], BD_evo[[#This Row],[Nom]], EDF[Semaine], BD_evo[[#This Row],[Semaine]]), "")</f>
        <v/>
      </c>
      <c r="H215" s="92" t="str">
        <f>IFERROR(AVERAGEIFS(EDF[Stress], EDF[Nom], BD_evo[[#This Row],[Nom]], EDF[Semaine], BD_evo[[#This Row],[Semaine]]), "")</f>
        <v/>
      </c>
      <c r="I215" s="92" t="str">
        <f>IFERROR(AVERAGEIFS(EDF[Sommeil], EDF[Nom], BD_evo[[#This Row],[Nom]], EDF[Semaine], BD_evo[[#This Row],[Semaine]]), "")</f>
        <v/>
      </c>
      <c r="J215" s="92" t="str">
        <f>IFERROR(AVERAGEIFS(EDF[Etat Physique], EDF[Nom], BD_evo[[#This Row],[Nom]], EDF[Semaine], BD_evo[[#This Row],[Semaine]]), "")</f>
        <v/>
      </c>
      <c r="K215" s="92" t="str">
        <f>IFERROR(AVERAGEIFS(EDF[Hydratation], EDF[Nom], BD_evo[[#This Row],[Nom]], EDF[Semaine], BD_evo[[#This Row],[Semaine]]), "")</f>
        <v/>
      </c>
      <c r="L215" s="92" t="str">
        <f>IFERROR(AVERAGEIFS(EDF[Nutrition], EDF[Nom], BD_evo[[#This Row],[Nom]], EDF[Semaine], BD_evo[[#This Row],[Semaine]]), "")</f>
        <v/>
      </c>
      <c r="M215" s="92" t="str">
        <f>IFERROR(AVERAGEIFS(RPE[Investissement du jour], RPE[Nom], BD_evo[[#This Row],[Nom]], RPE[Semaine], BD_evo[[#This Row],[Semaine]]), "")</f>
        <v/>
      </c>
    </row>
    <row r="216" spans="1:13" x14ac:dyDescent="0.2">
      <c r="A216" s="88" t="s">
        <v>85</v>
      </c>
      <c r="B216" t="str">
        <f>INDEX(Statut[Profil], MATCH(BD_evo[[#This Row],[Nom]], Statut[Nom], 0))</f>
        <v>Avant</v>
      </c>
      <c r="C216">
        <v>2023</v>
      </c>
      <c r="D216">
        <f t="shared" si="4"/>
        <v>33</v>
      </c>
      <c r="E216" s="90"/>
      <c r="F216" s="92">
        <f>IFERROR(AVERAGEIFS(EDF[Total EDF], EDF[Nom], BD_evo[[#This Row],[Nom]], EDF[Semaine], BD_evo[[#This Row],[Semaine]]), "")</f>
        <v>18</v>
      </c>
      <c r="G216" s="92">
        <f>IFERROR(AVERAGEIFS(EDF[Humeur], EDF[Nom], BD_evo[[#This Row],[Nom]], EDF[Semaine], BD_evo[[#This Row],[Semaine]]), "")</f>
        <v>3</v>
      </c>
      <c r="H216" s="92">
        <f>IFERROR(AVERAGEIFS(EDF[Stress], EDF[Nom], BD_evo[[#This Row],[Nom]], EDF[Semaine], BD_evo[[#This Row],[Semaine]]), "")</f>
        <v>4</v>
      </c>
      <c r="I216" s="92">
        <f>IFERROR(AVERAGEIFS(EDF[Sommeil], EDF[Nom], BD_evo[[#This Row],[Nom]], EDF[Semaine], BD_evo[[#This Row],[Semaine]]), "")</f>
        <v>2.5</v>
      </c>
      <c r="J216" s="92">
        <f>IFERROR(AVERAGEIFS(EDF[Etat Physique], EDF[Nom], BD_evo[[#This Row],[Nom]], EDF[Semaine], BD_evo[[#This Row],[Semaine]]), "")</f>
        <v>2.5</v>
      </c>
      <c r="K216" s="92">
        <f>IFERROR(AVERAGEIFS(EDF[Hydratation], EDF[Nom], BD_evo[[#This Row],[Nom]], EDF[Semaine], BD_evo[[#This Row],[Semaine]]), "")</f>
        <v>3</v>
      </c>
      <c r="L216" s="92">
        <f>IFERROR(AVERAGEIFS(EDF[Nutrition], EDF[Nom], BD_evo[[#This Row],[Nom]], EDF[Semaine], BD_evo[[#This Row],[Semaine]]), "")</f>
        <v>3</v>
      </c>
      <c r="M216" s="92" t="str">
        <f>IFERROR(AVERAGEIFS(RPE[Investissement du jour], RPE[Nom], BD_evo[[#This Row],[Nom]], RPE[Semaine], BD_evo[[#This Row],[Semaine]]), "")</f>
        <v/>
      </c>
    </row>
    <row r="217" spans="1:13" x14ac:dyDescent="0.2">
      <c r="A217" s="88" t="s">
        <v>191</v>
      </c>
      <c r="B217" t="str">
        <f>INDEX(Statut[Profil], MATCH(BD_evo[[#This Row],[Nom]], Statut[Nom], 0))</f>
        <v>Avant</v>
      </c>
      <c r="C217">
        <v>2023</v>
      </c>
      <c r="D217">
        <f t="shared" si="4"/>
        <v>33</v>
      </c>
      <c r="E217" s="90"/>
      <c r="F217" s="92" t="str">
        <f>IFERROR(AVERAGEIFS(EDF[Total EDF], EDF[Nom], BD_evo[[#This Row],[Nom]], EDF[Semaine], BD_evo[[#This Row],[Semaine]]), "")</f>
        <v/>
      </c>
      <c r="G217" s="92" t="str">
        <f>IFERROR(AVERAGEIFS(EDF[Humeur], EDF[Nom], BD_evo[[#This Row],[Nom]], EDF[Semaine], BD_evo[[#This Row],[Semaine]]), "")</f>
        <v/>
      </c>
      <c r="H217" s="92" t="str">
        <f>IFERROR(AVERAGEIFS(EDF[Stress], EDF[Nom], BD_evo[[#This Row],[Nom]], EDF[Semaine], BD_evo[[#This Row],[Semaine]]), "")</f>
        <v/>
      </c>
      <c r="I217" s="92" t="str">
        <f>IFERROR(AVERAGEIFS(EDF[Sommeil], EDF[Nom], BD_evo[[#This Row],[Nom]], EDF[Semaine], BD_evo[[#This Row],[Semaine]]), "")</f>
        <v/>
      </c>
      <c r="J217" s="92" t="str">
        <f>IFERROR(AVERAGEIFS(EDF[Etat Physique], EDF[Nom], BD_evo[[#This Row],[Nom]], EDF[Semaine], BD_evo[[#This Row],[Semaine]]), "")</f>
        <v/>
      </c>
      <c r="K217" s="92" t="str">
        <f>IFERROR(AVERAGEIFS(EDF[Hydratation], EDF[Nom], BD_evo[[#This Row],[Nom]], EDF[Semaine], BD_evo[[#This Row],[Semaine]]), "")</f>
        <v/>
      </c>
      <c r="L217" s="92" t="str">
        <f>IFERROR(AVERAGEIFS(EDF[Nutrition], EDF[Nom], BD_evo[[#This Row],[Nom]], EDF[Semaine], BD_evo[[#This Row],[Semaine]]), "")</f>
        <v/>
      </c>
      <c r="M217" s="92" t="str">
        <f>IFERROR(AVERAGEIFS(RPE[Investissement du jour], RPE[Nom], BD_evo[[#This Row],[Nom]], RPE[Semaine], BD_evo[[#This Row],[Semaine]]), "")</f>
        <v/>
      </c>
    </row>
    <row r="218" spans="1:13" x14ac:dyDescent="0.2">
      <c r="A218" s="89" t="s">
        <v>95</v>
      </c>
      <c r="B218" t="str">
        <f>INDEX(Statut[Profil], MATCH(BD_evo[[#This Row],[Nom]], Statut[Nom], 0))</f>
        <v>Avant</v>
      </c>
      <c r="C218">
        <v>2023</v>
      </c>
      <c r="D218">
        <f t="shared" si="4"/>
        <v>33</v>
      </c>
      <c r="E218" s="90"/>
      <c r="F218" s="92">
        <f>IFERROR(AVERAGEIFS(EDF[Total EDF], EDF[Nom], BD_evo[[#This Row],[Nom]], EDF[Semaine], BD_evo[[#This Row],[Semaine]]), "")</f>
        <v>19</v>
      </c>
      <c r="G218" s="92">
        <f>IFERROR(AVERAGEIFS(EDF[Humeur], EDF[Nom], BD_evo[[#This Row],[Nom]], EDF[Semaine], BD_evo[[#This Row],[Semaine]]), "")</f>
        <v>3</v>
      </c>
      <c r="H218" s="92">
        <f>IFERROR(AVERAGEIFS(EDF[Stress], EDF[Nom], BD_evo[[#This Row],[Nom]], EDF[Semaine], BD_evo[[#This Row],[Semaine]]), "")</f>
        <v>3</v>
      </c>
      <c r="I218" s="92">
        <f>IFERROR(AVERAGEIFS(EDF[Sommeil], EDF[Nom], BD_evo[[#This Row],[Nom]], EDF[Semaine], BD_evo[[#This Row],[Semaine]]), "")</f>
        <v>3</v>
      </c>
      <c r="J218" s="92">
        <f>IFERROR(AVERAGEIFS(EDF[Etat Physique], EDF[Nom], BD_evo[[#This Row],[Nom]], EDF[Semaine], BD_evo[[#This Row],[Semaine]]), "")</f>
        <v>3</v>
      </c>
      <c r="K218" s="92">
        <f>IFERROR(AVERAGEIFS(EDF[Hydratation], EDF[Nom], BD_evo[[#This Row],[Nom]], EDF[Semaine], BD_evo[[#This Row],[Semaine]]), "")</f>
        <v>3</v>
      </c>
      <c r="L218" s="92">
        <f>IFERROR(AVERAGEIFS(EDF[Nutrition], EDF[Nom], BD_evo[[#This Row],[Nom]], EDF[Semaine], BD_evo[[#This Row],[Semaine]]), "")</f>
        <v>4</v>
      </c>
      <c r="M218" s="92" t="str">
        <f>IFERROR(AVERAGEIFS(RPE[Investissement du jour], RPE[Nom], BD_evo[[#This Row],[Nom]], RPE[Semaine], BD_evo[[#This Row],[Semaine]]), "")</f>
        <v/>
      </c>
    </row>
    <row r="219" spans="1:13" x14ac:dyDescent="0.2">
      <c r="A219" s="89" t="s">
        <v>80</v>
      </c>
      <c r="B219" t="str">
        <f>INDEX(Statut[Profil], MATCH(BD_evo[[#This Row],[Nom]], Statut[Nom], 0))</f>
        <v>Avant</v>
      </c>
      <c r="C219">
        <v>2023</v>
      </c>
      <c r="D219">
        <f t="shared" si="4"/>
        <v>33</v>
      </c>
      <c r="E219" s="90"/>
      <c r="F219" s="92">
        <f>IFERROR(AVERAGEIFS(EDF[Total EDF], EDF[Nom], BD_evo[[#This Row],[Nom]], EDF[Semaine], BD_evo[[#This Row],[Semaine]]), "")</f>
        <v>18.5</v>
      </c>
      <c r="G219" s="92">
        <f>IFERROR(AVERAGEIFS(EDF[Humeur], EDF[Nom], BD_evo[[#This Row],[Nom]], EDF[Semaine], BD_evo[[#This Row],[Semaine]]), "")</f>
        <v>2.5</v>
      </c>
      <c r="H219" s="92">
        <f>IFERROR(AVERAGEIFS(EDF[Stress], EDF[Nom], BD_evo[[#This Row],[Nom]], EDF[Semaine], BD_evo[[#This Row],[Semaine]]), "")</f>
        <v>3.5</v>
      </c>
      <c r="I219" s="92">
        <f>IFERROR(AVERAGEIFS(EDF[Sommeil], EDF[Nom], BD_evo[[#This Row],[Nom]], EDF[Semaine], BD_evo[[#This Row],[Semaine]]), "")</f>
        <v>3</v>
      </c>
      <c r="J219" s="92">
        <f>IFERROR(AVERAGEIFS(EDF[Etat Physique], EDF[Nom], BD_evo[[#This Row],[Nom]], EDF[Semaine], BD_evo[[#This Row],[Semaine]]), "")</f>
        <v>3</v>
      </c>
      <c r="K219" s="92">
        <f>IFERROR(AVERAGEIFS(EDF[Hydratation], EDF[Nom], BD_evo[[#This Row],[Nom]], EDF[Semaine], BD_evo[[#This Row],[Semaine]]), "")</f>
        <v>2.5</v>
      </c>
      <c r="L219" s="92">
        <f>IFERROR(AVERAGEIFS(EDF[Nutrition], EDF[Nom], BD_evo[[#This Row],[Nom]], EDF[Semaine], BD_evo[[#This Row],[Semaine]]), "")</f>
        <v>4</v>
      </c>
      <c r="M219" s="92" t="str">
        <f>IFERROR(AVERAGEIFS(RPE[Investissement du jour], RPE[Nom], BD_evo[[#This Row],[Nom]], RPE[Semaine], BD_evo[[#This Row],[Semaine]]), "")</f>
        <v/>
      </c>
    </row>
    <row r="220" spans="1:13" x14ac:dyDescent="0.2">
      <c r="A220" s="88" t="s">
        <v>167</v>
      </c>
      <c r="B220" t="str">
        <f>INDEX(Statut[Profil], MATCH(BD_evo[[#This Row],[Nom]], Statut[Nom], 0))</f>
        <v>Trois Quarts</v>
      </c>
      <c r="C220">
        <v>2023</v>
      </c>
      <c r="D220">
        <f t="shared" si="4"/>
        <v>33</v>
      </c>
      <c r="E220" s="90"/>
      <c r="F220" s="92" t="str">
        <f>IFERROR(AVERAGEIFS(EDF[Total EDF], EDF[Nom], BD_evo[[#This Row],[Nom]], EDF[Semaine], BD_evo[[#This Row],[Semaine]]), "")</f>
        <v/>
      </c>
      <c r="G220" s="92" t="str">
        <f>IFERROR(AVERAGEIFS(EDF[Humeur], EDF[Nom], BD_evo[[#This Row],[Nom]], EDF[Semaine], BD_evo[[#This Row],[Semaine]]), "")</f>
        <v/>
      </c>
      <c r="H220" s="92" t="str">
        <f>IFERROR(AVERAGEIFS(EDF[Stress], EDF[Nom], BD_evo[[#This Row],[Nom]], EDF[Semaine], BD_evo[[#This Row],[Semaine]]), "")</f>
        <v/>
      </c>
      <c r="I220" s="92" t="str">
        <f>IFERROR(AVERAGEIFS(EDF[Sommeil], EDF[Nom], BD_evo[[#This Row],[Nom]], EDF[Semaine], BD_evo[[#This Row],[Semaine]]), "")</f>
        <v/>
      </c>
      <c r="J220" s="92" t="str">
        <f>IFERROR(AVERAGEIFS(EDF[Etat Physique], EDF[Nom], BD_evo[[#This Row],[Nom]], EDF[Semaine], BD_evo[[#This Row],[Semaine]]), "")</f>
        <v/>
      </c>
      <c r="K220" s="92" t="str">
        <f>IFERROR(AVERAGEIFS(EDF[Hydratation], EDF[Nom], BD_evo[[#This Row],[Nom]], EDF[Semaine], BD_evo[[#This Row],[Semaine]]), "")</f>
        <v/>
      </c>
      <c r="L220" s="92" t="str">
        <f>IFERROR(AVERAGEIFS(EDF[Nutrition], EDF[Nom], BD_evo[[#This Row],[Nom]], EDF[Semaine], BD_evo[[#This Row],[Semaine]]), "")</f>
        <v/>
      </c>
      <c r="M220" s="92" t="str">
        <f>IFERROR(AVERAGEIFS(RPE[Investissement du jour], RPE[Nom], BD_evo[[#This Row],[Nom]], RPE[Semaine], BD_evo[[#This Row],[Semaine]]), "")</f>
        <v/>
      </c>
    </row>
    <row r="221" spans="1:13" x14ac:dyDescent="0.2">
      <c r="A221" s="88" t="s">
        <v>240</v>
      </c>
      <c r="B221" t="str">
        <f>INDEX(Statut[Profil], MATCH(BD_evo[[#This Row],[Nom]], Statut[Nom], 0))</f>
        <v>Trois Quarts</v>
      </c>
      <c r="C221">
        <v>2023</v>
      </c>
      <c r="D221">
        <f t="shared" si="4"/>
        <v>33</v>
      </c>
      <c r="E221" s="90"/>
      <c r="F221" s="92" t="str">
        <f>IFERROR(AVERAGEIFS(EDF[Total EDF], EDF[Nom], BD_evo[[#This Row],[Nom]], EDF[Semaine], BD_evo[[#This Row],[Semaine]]), "")</f>
        <v/>
      </c>
      <c r="G221" s="92" t="str">
        <f>IFERROR(AVERAGEIFS(EDF[Humeur], EDF[Nom], BD_evo[[#This Row],[Nom]], EDF[Semaine], BD_evo[[#This Row],[Semaine]]), "")</f>
        <v/>
      </c>
      <c r="H221" s="92" t="str">
        <f>IFERROR(AVERAGEIFS(EDF[Stress], EDF[Nom], BD_evo[[#This Row],[Nom]], EDF[Semaine], BD_evo[[#This Row],[Semaine]]), "")</f>
        <v/>
      </c>
      <c r="I221" s="92" t="str">
        <f>IFERROR(AVERAGEIFS(EDF[Sommeil], EDF[Nom], BD_evo[[#This Row],[Nom]], EDF[Semaine], BD_evo[[#This Row],[Semaine]]), "")</f>
        <v/>
      </c>
      <c r="J221" s="92" t="str">
        <f>IFERROR(AVERAGEIFS(EDF[Etat Physique], EDF[Nom], BD_evo[[#This Row],[Nom]], EDF[Semaine], BD_evo[[#This Row],[Semaine]]), "")</f>
        <v/>
      </c>
      <c r="K221" s="92" t="str">
        <f>IFERROR(AVERAGEIFS(EDF[Hydratation], EDF[Nom], BD_evo[[#This Row],[Nom]], EDF[Semaine], BD_evo[[#This Row],[Semaine]]), "")</f>
        <v/>
      </c>
      <c r="L221" s="92" t="str">
        <f>IFERROR(AVERAGEIFS(EDF[Nutrition], EDF[Nom], BD_evo[[#This Row],[Nom]], EDF[Semaine], BD_evo[[#This Row],[Semaine]]), "")</f>
        <v/>
      </c>
      <c r="M221" s="92" t="str">
        <f>IFERROR(AVERAGEIFS(RPE[Investissement du jour], RPE[Nom], BD_evo[[#This Row],[Nom]], RPE[Semaine], BD_evo[[#This Row],[Semaine]]), "")</f>
        <v/>
      </c>
    </row>
    <row r="222" spans="1:13" x14ac:dyDescent="0.2">
      <c r="A222" s="88" t="s">
        <v>107</v>
      </c>
      <c r="B222" t="str">
        <f>INDEX(Statut[Profil], MATCH(BD_evo[[#This Row],[Nom]], Statut[Nom], 0))</f>
        <v>Trois Quarts</v>
      </c>
      <c r="C222">
        <v>2023</v>
      </c>
      <c r="D222">
        <f t="shared" si="4"/>
        <v>33</v>
      </c>
      <c r="E222" s="90"/>
      <c r="F222" s="92" t="str">
        <f>IFERROR(AVERAGEIFS(EDF[Total EDF], EDF[Nom], BD_evo[[#This Row],[Nom]], EDF[Semaine], BD_evo[[#This Row],[Semaine]]), "")</f>
        <v/>
      </c>
      <c r="G222" s="92" t="str">
        <f>IFERROR(AVERAGEIFS(EDF[Humeur], EDF[Nom], BD_evo[[#This Row],[Nom]], EDF[Semaine], BD_evo[[#This Row],[Semaine]]), "")</f>
        <v/>
      </c>
      <c r="H222" s="92" t="str">
        <f>IFERROR(AVERAGEIFS(EDF[Stress], EDF[Nom], BD_evo[[#This Row],[Nom]], EDF[Semaine], BD_evo[[#This Row],[Semaine]]), "")</f>
        <v/>
      </c>
      <c r="I222" s="92" t="str">
        <f>IFERROR(AVERAGEIFS(EDF[Sommeil], EDF[Nom], BD_evo[[#This Row],[Nom]], EDF[Semaine], BD_evo[[#This Row],[Semaine]]), "")</f>
        <v/>
      </c>
      <c r="J222" s="92" t="str">
        <f>IFERROR(AVERAGEIFS(EDF[Etat Physique], EDF[Nom], BD_evo[[#This Row],[Nom]], EDF[Semaine], BD_evo[[#This Row],[Semaine]]), "")</f>
        <v/>
      </c>
      <c r="K222" s="92" t="str">
        <f>IFERROR(AVERAGEIFS(EDF[Hydratation], EDF[Nom], BD_evo[[#This Row],[Nom]], EDF[Semaine], BD_evo[[#This Row],[Semaine]]), "")</f>
        <v/>
      </c>
      <c r="L222" s="92" t="str">
        <f>IFERROR(AVERAGEIFS(EDF[Nutrition], EDF[Nom], BD_evo[[#This Row],[Nom]], EDF[Semaine], BD_evo[[#This Row],[Semaine]]), "")</f>
        <v/>
      </c>
      <c r="M222" s="92" t="str">
        <f>IFERROR(AVERAGEIFS(RPE[Investissement du jour], RPE[Nom], BD_evo[[#This Row],[Nom]], RPE[Semaine], BD_evo[[#This Row],[Semaine]]), "")</f>
        <v/>
      </c>
    </row>
    <row r="223" spans="1:13" x14ac:dyDescent="0.2">
      <c r="A223" s="88" t="s">
        <v>192</v>
      </c>
      <c r="B223" t="str">
        <f>INDEX(Statut[Profil], MATCH(BD_evo[[#This Row],[Nom]], Statut[Nom], 0))</f>
        <v>Trois Quarts</v>
      </c>
      <c r="C223">
        <v>2023</v>
      </c>
      <c r="D223">
        <f t="shared" si="4"/>
        <v>33</v>
      </c>
      <c r="E223" s="90"/>
      <c r="F223" s="92" t="str">
        <f>IFERROR(AVERAGEIFS(EDF[Total EDF], EDF[Nom], BD_evo[[#This Row],[Nom]], EDF[Semaine], BD_evo[[#This Row],[Semaine]]), "")</f>
        <v/>
      </c>
      <c r="G223" s="92" t="str">
        <f>IFERROR(AVERAGEIFS(EDF[Humeur], EDF[Nom], BD_evo[[#This Row],[Nom]], EDF[Semaine], BD_evo[[#This Row],[Semaine]]), "")</f>
        <v/>
      </c>
      <c r="H223" s="92" t="str">
        <f>IFERROR(AVERAGEIFS(EDF[Stress], EDF[Nom], BD_evo[[#This Row],[Nom]], EDF[Semaine], BD_evo[[#This Row],[Semaine]]), "")</f>
        <v/>
      </c>
      <c r="I223" s="92" t="str">
        <f>IFERROR(AVERAGEIFS(EDF[Sommeil], EDF[Nom], BD_evo[[#This Row],[Nom]], EDF[Semaine], BD_evo[[#This Row],[Semaine]]), "")</f>
        <v/>
      </c>
      <c r="J223" s="92" t="str">
        <f>IFERROR(AVERAGEIFS(EDF[Etat Physique], EDF[Nom], BD_evo[[#This Row],[Nom]], EDF[Semaine], BD_evo[[#This Row],[Semaine]]), "")</f>
        <v/>
      </c>
      <c r="K223" s="92" t="str">
        <f>IFERROR(AVERAGEIFS(EDF[Hydratation], EDF[Nom], BD_evo[[#This Row],[Nom]], EDF[Semaine], BD_evo[[#This Row],[Semaine]]), "")</f>
        <v/>
      </c>
      <c r="L223" s="92" t="str">
        <f>IFERROR(AVERAGEIFS(EDF[Nutrition], EDF[Nom], BD_evo[[#This Row],[Nom]], EDF[Semaine], BD_evo[[#This Row],[Semaine]]), "")</f>
        <v/>
      </c>
      <c r="M223" s="92" t="str">
        <f>IFERROR(AVERAGEIFS(RPE[Investissement du jour], RPE[Nom], BD_evo[[#This Row],[Nom]], RPE[Semaine], BD_evo[[#This Row],[Semaine]]), "")</f>
        <v/>
      </c>
    </row>
    <row r="224" spans="1:13" x14ac:dyDescent="0.2">
      <c r="A224" s="88" t="s">
        <v>496</v>
      </c>
      <c r="B224" t="str">
        <f>INDEX(Statut[Profil], MATCH(BD_evo[[#This Row],[Nom]], Statut[Nom], 0))</f>
        <v>Trois Quarts</v>
      </c>
      <c r="C224">
        <v>2023</v>
      </c>
      <c r="D224">
        <f t="shared" si="4"/>
        <v>33</v>
      </c>
      <c r="E224" s="90"/>
      <c r="F224" s="92" t="str">
        <f>IFERROR(AVERAGEIFS(EDF[Total EDF], EDF[Nom], BD_evo[[#This Row],[Nom]], EDF[Semaine], BD_evo[[#This Row],[Semaine]]), "")</f>
        <v/>
      </c>
      <c r="G224" s="92" t="str">
        <f>IFERROR(AVERAGEIFS(EDF[Humeur], EDF[Nom], BD_evo[[#This Row],[Nom]], EDF[Semaine], BD_evo[[#This Row],[Semaine]]), "")</f>
        <v/>
      </c>
      <c r="H224" s="92" t="str">
        <f>IFERROR(AVERAGEIFS(EDF[Stress], EDF[Nom], BD_evo[[#This Row],[Nom]], EDF[Semaine], BD_evo[[#This Row],[Semaine]]), "")</f>
        <v/>
      </c>
      <c r="I224" s="92" t="str">
        <f>IFERROR(AVERAGEIFS(EDF[Sommeil], EDF[Nom], BD_evo[[#This Row],[Nom]], EDF[Semaine], BD_evo[[#This Row],[Semaine]]), "")</f>
        <v/>
      </c>
      <c r="J224" s="92" t="str">
        <f>IFERROR(AVERAGEIFS(EDF[Etat Physique], EDF[Nom], BD_evo[[#This Row],[Nom]], EDF[Semaine], BD_evo[[#This Row],[Semaine]]), "")</f>
        <v/>
      </c>
      <c r="K224" s="92" t="str">
        <f>IFERROR(AVERAGEIFS(EDF[Hydratation], EDF[Nom], BD_evo[[#This Row],[Nom]], EDF[Semaine], BD_evo[[#This Row],[Semaine]]), "")</f>
        <v/>
      </c>
      <c r="L224" s="92" t="str">
        <f>IFERROR(AVERAGEIFS(EDF[Nutrition], EDF[Nom], BD_evo[[#This Row],[Nom]], EDF[Semaine], BD_evo[[#This Row],[Semaine]]), "")</f>
        <v/>
      </c>
      <c r="M224" s="92" t="str">
        <f>IFERROR(AVERAGEIFS(RPE[Investissement du jour], RPE[Nom], BD_evo[[#This Row],[Nom]], RPE[Semaine], BD_evo[[#This Row],[Semaine]]), "")</f>
        <v/>
      </c>
    </row>
    <row r="225" spans="1:13" x14ac:dyDescent="0.2">
      <c r="A225" s="88" t="s">
        <v>211</v>
      </c>
      <c r="B225" t="str">
        <f>INDEX(Statut[Profil], MATCH(BD_evo[[#This Row],[Nom]], Statut[Nom], 0))</f>
        <v>Trois Quarts</v>
      </c>
      <c r="C225">
        <v>2023</v>
      </c>
      <c r="D225">
        <f t="shared" si="4"/>
        <v>33</v>
      </c>
      <c r="E225" s="90"/>
      <c r="F225" s="92" t="str">
        <f>IFERROR(AVERAGEIFS(EDF[Total EDF], EDF[Nom], BD_evo[[#This Row],[Nom]], EDF[Semaine], BD_evo[[#This Row],[Semaine]]), "")</f>
        <v/>
      </c>
      <c r="G225" s="92" t="str">
        <f>IFERROR(AVERAGEIFS(EDF[Humeur], EDF[Nom], BD_evo[[#This Row],[Nom]], EDF[Semaine], BD_evo[[#This Row],[Semaine]]), "")</f>
        <v/>
      </c>
      <c r="H225" s="92" t="str">
        <f>IFERROR(AVERAGEIFS(EDF[Stress], EDF[Nom], BD_evo[[#This Row],[Nom]], EDF[Semaine], BD_evo[[#This Row],[Semaine]]), "")</f>
        <v/>
      </c>
      <c r="I225" s="92" t="str">
        <f>IFERROR(AVERAGEIFS(EDF[Sommeil], EDF[Nom], BD_evo[[#This Row],[Nom]], EDF[Semaine], BD_evo[[#This Row],[Semaine]]), "")</f>
        <v/>
      </c>
      <c r="J225" s="92" t="str">
        <f>IFERROR(AVERAGEIFS(EDF[Etat Physique], EDF[Nom], BD_evo[[#This Row],[Nom]], EDF[Semaine], BD_evo[[#This Row],[Semaine]]), "")</f>
        <v/>
      </c>
      <c r="K225" s="92" t="str">
        <f>IFERROR(AVERAGEIFS(EDF[Hydratation], EDF[Nom], BD_evo[[#This Row],[Nom]], EDF[Semaine], BD_evo[[#This Row],[Semaine]]), "")</f>
        <v/>
      </c>
      <c r="L225" s="92" t="str">
        <f>IFERROR(AVERAGEIFS(EDF[Nutrition], EDF[Nom], BD_evo[[#This Row],[Nom]], EDF[Semaine], BD_evo[[#This Row],[Semaine]]), "")</f>
        <v/>
      </c>
      <c r="M225" s="92" t="str">
        <f>IFERROR(AVERAGEIFS(RPE[Investissement du jour], RPE[Nom], BD_evo[[#This Row],[Nom]], RPE[Semaine], BD_evo[[#This Row],[Semaine]]), "")</f>
        <v/>
      </c>
    </row>
    <row r="226" spans="1:13" x14ac:dyDescent="0.2">
      <c r="A226" s="88" t="s">
        <v>188</v>
      </c>
      <c r="B226" t="str">
        <f>INDEX(Statut[Profil], MATCH(BD_evo[[#This Row],[Nom]], Statut[Nom], 0))</f>
        <v>Avant</v>
      </c>
      <c r="C226">
        <v>2023</v>
      </c>
      <c r="D226">
        <f t="shared" si="4"/>
        <v>33</v>
      </c>
      <c r="E226" s="90"/>
      <c r="F226" s="92" t="str">
        <f>IFERROR(AVERAGEIFS(EDF[Total EDF], EDF[Nom], BD_evo[[#This Row],[Nom]], EDF[Semaine], BD_evo[[#This Row],[Semaine]]), "")</f>
        <v/>
      </c>
      <c r="G226" s="92" t="str">
        <f>IFERROR(AVERAGEIFS(EDF[Humeur], EDF[Nom], BD_evo[[#This Row],[Nom]], EDF[Semaine], BD_evo[[#This Row],[Semaine]]), "")</f>
        <v/>
      </c>
      <c r="H226" s="92" t="str">
        <f>IFERROR(AVERAGEIFS(EDF[Stress], EDF[Nom], BD_evo[[#This Row],[Nom]], EDF[Semaine], BD_evo[[#This Row],[Semaine]]), "")</f>
        <v/>
      </c>
      <c r="I226" s="92" t="str">
        <f>IFERROR(AVERAGEIFS(EDF[Sommeil], EDF[Nom], BD_evo[[#This Row],[Nom]], EDF[Semaine], BD_evo[[#This Row],[Semaine]]), "")</f>
        <v/>
      </c>
      <c r="J226" s="92" t="str">
        <f>IFERROR(AVERAGEIFS(EDF[Etat Physique], EDF[Nom], BD_evo[[#This Row],[Nom]], EDF[Semaine], BD_evo[[#This Row],[Semaine]]), "")</f>
        <v/>
      </c>
      <c r="K226" s="92" t="str">
        <f>IFERROR(AVERAGEIFS(EDF[Hydratation], EDF[Nom], BD_evo[[#This Row],[Nom]], EDF[Semaine], BD_evo[[#This Row],[Semaine]]), "")</f>
        <v/>
      </c>
      <c r="L226" s="92" t="str">
        <f>IFERROR(AVERAGEIFS(EDF[Nutrition], EDF[Nom], BD_evo[[#This Row],[Nom]], EDF[Semaine], BD_evo[[#This Row],[Semaine]]), "")</f>
        <v/>
      </c>
      <c r="M226" s="92" t="str">
        <f>IFERROR(AVERAGEIFS(RPE[Investissement du jour], RPE[Nom], BD_evo[[#This Row],[Nom]], RPE[Semaine], BD_evo[[#This Row],[Semaine]]), "")</f>
        <v/>
      </c>
    </row>
    <row r="227" spans="1:13" x14ac:dyDescent="0.2">
      <c r="A227" s="88" t="s">
        <v>200</v>
      </c>
      <c r="B227" t="str">
        <f>INDEX(Statut[Profil], MATCH(BD_evo[[#This Row],[Nom]], Statut[Nom], 0))</f>
        <v>Avant</v>
      </c>
      <c r="C227">
        <v>2023</v>
      </c>
      <c r="D227">
        <f t="shared" si="4"/>
        <v>33</v>
      </c>
      <c r="E227" s="90"/>
      <c r="F227" s="92" t="str">
        <f>IFERROR(AVERAGEIFS(EDF[Total EDF], EDF[Nom], BD_evo[[#This Row],[Nom]], EDF[Semaine], BD_evo[[#This Row],[Semaine]]), "")</f>
        <v/>
      </c>
      <c r="G227" s="92" t="str">
        <f>IFERROR(AVERAGEIFS(EDF[Humeur], EDF[Nom], BD_evo[[#This Row],[Nom]], EDF[Semaine], BD_evo[[#This Row],[Semaine]]), "")</f>
        <v/>
      </c>
      <c r="H227" s="92" t="str">
        <f>IFERROR(AVERAGEIFS(EDF[Stress], EDF[Nom], BD_evo[[#This Row],[Nom]], EDF[Semaine], BD_evo[[#This Row],[Semaine]]), "")</f>
        <v/>
      </c>
      <c r="I227" s="92" t="str">
        <f>IFERROR(AVERAGEIFS(EDF[Sommeil], EDF[Nom], BD_evo[[#This Row],[Nom]], EDF[Semaine], BD_evo[[#This Row],[Semaine]]), "")</f>
        <v/>
      </c>
      <c r="J227" s="92" t="str">
        <f>IFERROR(AVERAGEIFS(EDF[Etat Physique], EDF[Nom], BD_evo[[#This Row],[Nom]], EDF[Semaine], BD_evo[[#This Row],[Semaine]]), "")</f>
        <v/>
      </c>
      <c r="K227" s="92" t="str">
        <f>IFERROR(AVERAGEIFS(EDF[Hydratation], EDF[Nom], BD_evo[[#This Row],[Nom]], EDF[Semaine], BD_evo[[#This Row],[Semaine]]), "")</f>
        <v/>
      </c>
      <c r="L227" s="92" t="str">
        <f>IFERROR(AVERAGEIFS(EDF[Nutrition], EDF[Nom], BD_evo[[#This Row],[Nom]], EDF[Semaine], BD_evo[[#This Row],[Semaine]]), "")</f>
        <v/>
      </c>
      <c r="M227" s="92" t="str">
        <f>IFERROR(AVERAGEIFS(RPE[Investissement du jour], RPE[Nom], BD_evo[[#This Row],[Nom]], RPE[Semaine], BD_evo[[#This Row],[Semaine]]), "")</f>
        <v/>
      </c>
    </row>
    <row r="228" spans="1:13" x14ac:dyDescent="0.2">
      <c r="A228" s="88" t="s">
        <v>244</v>
      </c>
      <c r="B228" t="str">
        <f>INDEX(Statut[Profil], MATCH(BD_evo[[#This Row],[Nom]], Statut[Nom], 0))</f>
        <v>Avant</v>
      </c>
      <c r="C228">
        <v>2023</v>
      </c>
      <c r="D228">
        <f t="shared" si="4"/>
        <v>33</v>
      </c>
      <c r="E228" s="90"/>
      <c r="F228" s="92" t="str">
        <f>IFERROR(AVERAGEIFS(EDF[Total EDF], EDF[Nom], BD_evo[[#This Row],[Nom]], EDF[Semaine], BD_evo[[#This Row],[Semaine]]), "")</f>
        <v/>
      </c>
      <c r="G228" s="92" t="str">
        <f>IFERROR(AVERAGEIFS(EDF[Humeur], EDF[Nom], BD_evo[[#This Row],[Nom]], EDF[Semaine], BD_evo[[#This Row],[Semaine]]), "")</f>
        <v/>
      </c>
      <c r="H228" s="92" t="str">
        <f>IFERROR(AVERAGEIFS(EDF[Stress], EDF[Nom], BD_evo[[#This Row],[Nom]], EDF[Semaine], BD_evo[[#This Row],[Semaine]]), "")</f>
        <v/>
      </c>
      <c r="I228" s="92" t="str">
        <f>IFERROR(AVERAGEIFS(EDF[Sommeil], EDF[Nom], BD_evo[[#This Row],[Nom]], EDF[Semaine], BD_evo[[#This Row],[Semaine]]), "")</f>
        <v/>
      </c>
      <c r="J228" s="92" t="str">
        <f>IFERROR(AVERAGEIFS(EDF[Etat Physique], EDF[Nom], BD_evo[[#This Row],[Nom]], EDF[Semaine], BD_evo[[#This Row],[Semaine]]), "")</f>
        <v/>
      </c>
      <c r="K228" s="92" t="str">
        <f>IFERROR(AVERAGEIFS(EDF[Hydratation], EDF[Nom], BD_evo[[#This Row],[Nom]], EDF[Semaine], BD_evo[[#This Row],[Semaine]]), "")</f>
        <v/>
      </c>
      <c r="L228" s="92" t="str">
        <f>IFERROR(AVERAGEIFS(EDF[Nutrition], EDF[Nom], BD_evo[[#This Row],[Nom]], EDF[Semaine], BD_evo[[#This Row],[Semaine]]), "")</f>
        <v/>
      </c>
      <c r="M228" s="92" t="str">
        <f>IFERROR(AVERAGEIFS(RPE[Investissement du jour], RPE[Nom], BD_evo[[#This Row],[Nom]], RPE[Semaine], BD_evo[[#This Row],[Semaine]]), "")</f>
        <v/>
      </c>
    </row>
    <row r="229" spans="1:13" x14ac:dyDescent="0.2">
      <c r="A229" s="89" t="s">
        <v>78</v>
      </c>
      <c r="B229" t="str">
        <f>INDEX(Statut[Profil], MATCH(BD_evo[[#This Row],[Nom]], Statut[Nom], 0))</f>
        <v>Avant</v>
      </c>
      <c r="C229">
        <v>2023</v>
      </c>
      <c r="D229">
        <f t="shared" si="4"/>
        <v>33</v>
      </c>
      <c r="E229" s="90"/>
      <c r="F229" s="92">
        <f>IFERROR(AVERAGEIFS(EDF[Total EDF], EDF[Nom], BD_evo[[#This Row],[Nom]], EDF[Semaine], BD_evo[[#This Row],[Semaine]]), "")</f>
        <v>17</v>
      </c>
      <c r="G229" s="92">
        <f>IFERROR(AVERAGEIFS(EDF[Humeur], EDF[Nom], BD_evo[[#This Row],[Nom]], EDF[Semaine], BD_evo[[#This Row],[Semaine]]), "")</f>
        <v>2.5</v>
      </c>
      <c r="H229" s="92">
        <f>IFERROR(AVERAGEIFS(EDF[Stress], EDF[Nom], BD_evo[[#This Row],[Nom]], EDF[Semaine], BD_evo[[#This Row],[Semaine]]), "")</f>
        <v>2</v>
      </c>
      <c r="I229" s="92">
        <f>IFERROR(AVERAGEIFS(EDF[Sommeil], EDF[Nom], BD_evo[[#This Row],[Nom]], EDF[Semaine], BD_evo[[#This Row],[Semaine]]), "")</f>
        <v>2.25</v>
      </c>
      <c r="J229" s="92">
        <f>IFERROR(AVERAGEIFS(EDF[Etat Physique], EDF[Nom], BD_evo[[#This Row],[Nom]], EDF[Semaine], BD_evo[[#This Row],[Semaine]]), "")</f>
        <v>2.25</v>
      </c>
      <c r="K229" s="92">
        <f>IFERROR(AVERAGEIFS(EDF[Hydratation], EDF[Nom], BD_evo[[#This Row],[Nom]], EDF[Semaine], BD_evo[[#This Row],[Semaine]]), "")</f>
        <v>4</v>
      </c>
      <c r="L229" s="92">
        <f>IFERROR(AVERAGEIFS(EDF[Nutrition], EDF[Nom], BD_evo[[#This Row],[Nom]], EDF[Semaine], BD_evo[[#This Row],[Semaine]]), "")</f>
        <v>4</v>
      </c>
      <c r="M229" s="92" t="str">
        <f>IFERROR(AVERAGEIFS(RPE[Investissement du jour], RPE[Nom], BD_evo[[#This Row],[Nom]], RPE[Semaine], BD_evo[[#This Row],[Semaine]]), "")</f>
        <v/>
      </c>
    </row>
    <row r="230" spans="1:13" x14ac:dyDescent="0.2">
      <c r="A230" s="88" t="s">
        <v>87</v>
      </c>
      <c r="B230" t="str">
        <f>INDEX(Statut[Profil], MATCH(BD_evo[[#This Row],[Nom]], Statut[Nom], 0))</f>
        <v>Trois Quarts</v>
      </c>
      <c r="C230">
        <v>2023</v>
      </c>
      <c r="D230">
        <f t="shared" si="4"/>
        <v>33</v>
      </c>
      <c r="E230" s="90"/>
      <c r="F230" s="92" t="str">
        <f>IFERROR(AVERAGEIFS(EDF[Total EDF], EDF[Nom], BD_evo[[#This Row],[Nom]], EDF[Semaine], BD_evo[[#This Row],[Semaine]]), "")</f>
        <v/>
      </c>
      <c r="G230" s="92" t="str">
        <f>IFERROR(AVERAGEIFS(EDF[Humeur], EDF[Nom], BD_evo[[#This Row],[Nom]], EDF[Semaine], BD_evo[[#This Row],[Semaine]]), "")</f>
        <v/>
      </c>
      <c r="H230" s="92" t="str">
        <f>IFERROR(AVERAGEIFS(EDF[Stress], EDF[Nom], BD_evo[[#This Row],[Nom]], EDF[Semaine], BD_evo[[#This Row],[Semaine]]), "")</f>
        <v/>
      </c>
      <c r="I230" s="92" t="str">
        <f>IFERROR(AVERAGEIFS(EDF[Sommeil], EDF[Nom], BD_evo[[#This Row],[Nom]], EDF[Semaine], BD_evo[[#This Row],[Semaine]]), "")</f>
        <v/>
      </c>
      <c r="J230" s="92" t="str">
        <f>IFERROR(AVERAGEIFS(EDF[Etat Physique], EDF[Nom], BD_evo[[#This Row],[Nom]], EDF[Semaine], BD_evo[[#This Row],[Semaine]]), "")</f>
        <v/>
      </c>
      <c r="K230" s="92" t="str">
        <f>IFERROR(AVERAGEIFS(EDF[Hydratation], EDF[Nom], BD_evo[[#This Row],[Nom]], EDF[Semaine], BD_evo[[#This Row],[Semaine]]), "")</f>
        <v/>
      </c>
      <c r="L230" s="92" t="str">
        <f>IFERROR(AVERAGEIFS(EDF[Nutrition], EDF[Nom], BD_evo[[#This Row],[Nom]], EDF[Semaine], BD_evo[[#This Row],[Semaine]]), "")</f>
        <v/>
      </c>
      <c r="M230" s="92" t="str">
        <f>IFERROR(AVERAGEIFS(RPE[Investissement du jour], RPE[Nom], BD_evo[[#This Row],[Nom]], RPE[Semaine], BD_evo[[#This Row],[Semaine]]), "")</f>
        <v/>
      </c>
    </row>
    <row r="231" spans="1:13" x14ac:dyDescent="0.2">
      <c r="A231" s="88" t="s">
        <v>212</v>
      </c>
      <c r="B231" t="str">
        <f>INDEX(Statut[Profil], MATCH(BD_evo[[#This Row],[Nom]], Statut[Nom], 0))</f>
        <v>Avant</v>
      </c>
      <c r="C231">
        <v>2023</v>
      </c>
      <c r="D231">
        <f t="shared" si="4"/>
        <v>33</v>
      </c>
      <c r="E231" s="90"/>
      <c r="F231" s="92" t="str">
        <f>IFERROR(AVERAGEIFS(EDF[Total EDF], EDF[Nom], BD_evo[[#This Row],[Nom]], EDF[Semaine], BD_evo[[#This Row],[Semaine]]), "")</f>
        <v/>
      </c>
      <c r="G231" s="92" t="str">
        <f>IFERROR(AVERAGEIFS(EDF[Humeur], EDF[Nom], BD_evo[[#This Row],[Nom]], EDF[Semaine], BD_evo[[#This Row],[Semaine]]), "")</f>
        <v/>
      </c>
      <c r="H231" s="92" t="str">
        <f>IFERROR(AVERAGEIFS(EDF[Stress], EDF[Nom], BD_evo[[#This Row],[Nom]], EDF[Semaine], BD_evo[[#This Row],[Semaine]]), "")</f>
        <v/>
      </c>
      <c r="I231" s="92" t="str">
        <f>IFERROR(AVERAGEIFS(EDF[Sommeil], EDF[Nom], BD_evo[[#This Row],[Nom]], EDF[Semaine], BD_evo[[#This Row],[Semaine]]), "")</f>
        <v/>
      </c>
      <c r="J231" s="92" t="str">
        <f>IFERROR(AVERAGEIFS(EDF[Etat Physique], EDF[Nom], BD_evo[[#This Row],[Nom]], EDF[Semaine], BD_evo[[#This Row],[Semaine]]), "")</f>
        <v/>
      </c>
      <c r="K231" s="92" t="str">
        <f>IFERROR(AVERAGEIFS(EDF[Hydratation], EDF[Nom], BD_evo[[#This Row],[Nom]], EDF[Semaine], BD_evo[[#This Row],[Semaine]]), "")</f>
        <v/>
      </c>
      <c r="L231" s="92" t="str">
        <f>IFERROR(AVERAGEIFS(EDF[Nutrition], EDF[Nom], BD_evo[[#This Row],[Nom]], EDF[Semaine], BD_evo[[#This Row],[Semaine]]), "")</f>
        <v/>
      </c>
      <c r="M231" s="92" t="str">
        <f>IFERROR(AVERAGEIFS(RPE[Investissement du jour], RPE[Nom], BD_evo[[#This Row],[Nom]], RPE[Semaine], BD_evo[[#This Row],[Semaine]]), "")</f>
        <v/>
      </c>
    </row>
    <row r="232" spans="1:13" x14ac:dyDescent="0.2">
      <c r="A232" s="88" t="s">
        <v>243</v>
      </c>
      <c r="B232" t="str">
        <f>INDEX(Statut[Profil], MATCH(BD_evo[[#This Row],[Nom]], Statut[Nom], 0))</f>
        <v>Trois Quarts</v>
      </c>
      <c r="C232">
        <v>2023</v>
      </c>
      <c r="D232">
        <f t="shared" si="4"/>
        <v>33</v>
      </c>
      <c r="E232" s="90"/>
      <c r="F232" s="92" t="str">
        <f>IFERROR(AVERAGEIFS(EDF[Total EDF], EDF[Nom], BD_evo[[#This Row],[Nom]], EDF[Semaine], BD_evo[[#This Row],[Semaine]]), "")</f>
        <v/>
      </c>
      <c r="G232" s="92" t="str">
        <f>IFERROR(AVERAGEIFS(EDF[Humeur], EDF[Nom], BD_evo[[#This Row],[Nom]], EDF[Semaine], BD_evo[[#This Row],[Semaine]]), "")</f>
        <v/>
      </c>
      <c r="H232" s="92" t="str">
        <f>IFERROR(AVERAGEIFS(EDF[Stress], EDF[Nom], BD_evo[[#This Row],[Nom]], EDF[Semaine], BD_evo[[#This Row],[Semaine]]), "")</f>
        <v/>
      </c>
      <c r="I232" s="92" t="str">
        <f>IFERROR(AVERAGEIFS(EDF[Sommeil], EDF[Nom], BD_evo[[#This Row],[Nom]], EDF[Semaine], BD_evo[[#This Row],[Semaine]]), "")</f>
        <v/>
      </c>
      <c r="J232" s="92" t="str">
        <f>IFERROR(AVERAGEIFS(EDF[Etat Physique], EDF[Nom], BD_evo[[#This Row],[Nom]], EDF[Semaine], BD_evo[[#This Row],[Semaine]]), "")</f>
        <v/>
      </c>
      <c r="K232" s="92" t="str">
        <f>IFERROR(AVERAGEIFS(EDF[Hydratation], EDF[Nom], BD_evo[[#This Row],[Nom]], EDF[Semaine], BD_evo[[#This Row],[Semaine]]), "")</f>
        <v/>
      </c>
      <c r="L232" s="92" t="str">
        <f>IFERROR(AVERAGEIFS(EDF[Nutrition], EDF[Nom], BD_evo[[#This Row],[Nom]], EDF[Semaine], BD_evo[[#This Row],[Semaine]]), "")</f>
        <v/>
      </c>
      <c r="M232" s="92" t="str">
        <f>IFERROR(AVERAGEIFS(RPE[Investissement du jour], RPE[Nom], BD_evo[[#This Row],[Nom]], RPE[Semaine], BD_evo[[#This Row],[Semaine]]), "")</f>
        <v/>
      </c>
    </row>
    <row r="233" spans="1:13" x14ac:dyDescent="0.2">
      <c r="A233" s="88" t="s">
        <v>81</v>
      </c>
      <c r="B233" t="str">
        <f>INDEX(Statut[Profil], MATCH(BD_evo[[#This Row],[Nom]], Statut[Nom], 0))</f>
        <v>Trois Quarts</v>
      </c>
      <c r="C233">
        <v>2023</v>
      </c>
      <c r="D233">
        <f t="shared" si="4"/>
        <v>33</v>
      </c>
      <c r="E233" s="90"/>
      <c r="F233" s="92">
        <f>IFERROR(AVERAGEIFS(EDF[Total EDF], EDF[Nom], BD_evo[[#This Row],[Nom]], EDF[Semaine], BD_evo[[#This Row],[Semaine]]), "")</f>
        <v>24.5</v>
      </c>
      <c r="G233" s="92">
        <f>IFERROR(AVERAGEIFS(EDF[Humeur], EDF[Nom], BD_evo[[#This Row],[Nom]], EDF[Semaine], BD_evo[[#This Row],[Semaine]]), "")</f>
        <v>4</v>
      </c>
      <c r="H233" s="92">
        <f>IFERROR(AVERAGEIFS(EDF[Stress], EDF[Nom], BD_evo[[#This Row],[Nom]], EDF[Semaine], BD_evo[[#This Row],[Semaine]]), "")</f>
        <v>4</v>
      </c>
      <c r="I233" s="92">
        <f>IFERROR(AVERAGEIFS(EDF[Sommeil], EDF[Nom], BD_evo[[#This Row],[Nom]], EDF[Semaine], BD_evo[[#This Row],[Semaine]]), "")</f>
        <v>4.5</v>
      </c>
      <c r="J233" s="92">
        <f>IFERROR(AVERAGEIFS(EDF[Etat Physique], EDF[Nom], BD_evo[[#This Row],[Nom]], EDF[Semaine], BD_evo[[#This Row],[Semaine]]), "")</f>
        <v>4</v>
      </c>
      <c r="K233" s="92">
        <f>IFERROR(AVERAGEIFS(EDF[Hydratation], EDF[Nom], BD_evo[[#This Row],[Nom]], EDF[Semaine], BD_evo[[#This Row],[Semaine]]), "")</f>
        <v>4</v>
      </c>
      <c r="L233" s="92">
        <f>IFERROR(AVERAGEIFS(EDF[Nutrition], EDF[Nom], BD_evo[[#This Row],[Nom]], EDF[Semaine], BD_evo[[#This Row],[Semaine]]), "")</f>
        <v>4</v>
      </c>
      <c r="M233" s="92" t="str">
        <f>IFERROR(AVERAGEIFS(RPE[Investissement du jour], RPE[Nom], BD_evo[[#This Row],[Nom]], RPE[Semaine], BD_evo[[#This Row],[Semaine]]), "")</f>
        <v/>
      </c>
    </row>
    <row r="234" spans="1:13" x14ac:dyDescent="0.2">
      <c r="A234" s="88" t="s">
        <v>109</v>
      </c>
      <c r="B234" t="str">
        <f>INDEX(Statut[Profil], MATCH(BD_evo[[#This Row],[Nom]], Statut[Nom], 0))</f>
        <v>Avant</v>
      </c>
      <c r="C234">
        <v>2023</v>
      </c>
      <c r="D234">
        <f t="shared" si="4"/>
        <v>33</v>
      </c>
      <c r="E234" s="90"/>
      <c r="F234" s="92">
        <f>IFERROR(AVERAGEIFS(EDF[Total EDF], EDF[Nom], BD_evo[[#This Row],[Nom]], EDF[Semaine], BD_evo[[#This Row],[Semaine]]), "")</f>
        <v>21</v>
      </c>
      <c r="G234" s="92">
        <f>IFERROR(AVERAGEIFS(EDF[Humeur], EDF[Nom], BD_evo[[#This Row],[Nom]], EDF[Semaine], BD_evo[[#This Row],[Semaine]]), "")</f>
        <v>3</v>
      </c>
      <c r="H234" s="92">
        <f>IFERROR(AVERAGEIFS(EDF[Stress], EDF[Nom], BD_evo[[#This Row],[Nom]], EDF[Semaine], BD_evo[[#This Row],[Semaine]]), "")</f>
        <v>5</v>
      </c>
      <c r="I234" s="92">
        <f>IFERROR(AVERAGEIFS(EDF[Sommeil], EDF[Nom], BD_evo[[#This Row],[Nom]], EDF[Semaine], BD_evo[[#This Row],[Semaine]]), "")</f>
        <v>4</v>
      </c>
      <c r="J234" s="92">
        <f>IFERROR(AVERAGEIFS(EDF[Etat Physique], EDF[Nom], BD_evo[[#This Row],[Nom]], EDF[Semaine], BD_evo[[#This Row],[Semaine]]), "")</f>
        <v>2</v>
      </c>
      <c r="K234" s="92">
        <f>IFERROR(AVERAGEIFS(EDF[Hydratation], EDF[Nom], BD_evo[[#This Row],[Nom]], EDF[Semaine], BD_evo[[#This Row],[Semaine]]), "")</f>
        <v>3</v>
      </c>
      <c r="L234" s="92">
        <f>IFERROR(AVERAGEIFS(EDF[Nutrition], EDF[Nom], BD_evo[[#This Row],[Nom]], EDF[Semaine], BD_evo[[#This Row],[Semaine]]), "")</f>
        <v>4</v>
      </c>
      <c r="M234" s="92" t="str">
        <f>IFERROR(AVERAGEIFS(RPE[Investissement du jour], RPE[Nom], BD_evo[[#This Row],[Nom]], RPE[Semaine], BD_evo[[#This Row],[Semaine]]), "")</f>
        <v/>
      </c>
    </row>
    <row r="235" spans="1:13" x14ac:dyDescent="0.2">
      <c r="A235" s="88" t="s">
        <v>313</v>
      </c>
      <c r="B235" t="str">
        <f>INDEX(Statut[Profil], MATCH(BD_evo[[#This Row],[Nom]], Statut[Nom], 0))</f>
        <v>Trois Quarts</v>
      </c>
      <c r="C235">
        <v>2023</v>
      </c>
      <c r="D235">
        <f t="shared" si="4"/>
        <v>33</v>
      </c>
      <c r="E235" s="90"/>
      <c r="F235" s="92" t="str">
        <f>IFERROR(AVERAGEIFS(EDF[Total EDF], EDF[Nom], BD_evo[[#This Row],[Nom]], EDF[Semaine], BD_evo[[#This Row],[Semaine]]), "")</f>
        <v/>
      </c>
      <c r="G235" s="92" t="str">
        <f>IFERROR(AVERAGEIFS(EDF[Humeur], EDF[Nom], BD_evo[[#This Row],[Nom]], EDF[Semaine], BD_evo[[#This Row],[Semaine]]), "")</f>
        <v/>
      </c>
      <c r="H235" s="92" t="str">
        <f>IFERROR(AVERAGEIFS(EDF[Stress], EDF[Nom], BD_evo[[#This Row],[Nom]], EDF[Semaine], BD_evo[[#This Row],[Semaine]]), "")</f>
        <v/>
      </c>
      <c r="I235" s="92" t="str">
        <f>IFERROR(AVERAGEIFS(EDF[Sommeil], EDF[Nom], BD_evo[[#This Row],[Nom]], EDF[Semaine], BD_evo[[#This Row],[Semaine]]), "")</f>
        <v/>
      </c>
      <c r="J235" s="92" t="str">
        <f>IFERROR(AVERAGEIFS(EDF[Etat Physique], EDF[Nom], BD_evo[[#This Row],[Nom]], EDF[Semaine], BD_evo[[#This Row],[Semaine]]), "")</f>
        <v/>
      </c>
      <c r="K235" s="92" t="str">
        <f>IFERROR(AVERAGEIFS(EDF[Hydratation], EDF[Nom], BD_evo[[#This Row],[Nom]], EDF[Semaine], BD_evo[[#This Row],[Semaine]]), "")</f>
        <v/>
      </c>
      <c r="L235" s="92" t="str">
        <f>IFERROR(AVERAGEIFS(EDF[Nutrition], EDF[Nom], BD_evo[[#This Row],[Nom]], EDF[Semaine], BD_evo[[#This Row],[Semaine]]), "")</f>
        <v/>
      </c>
      <c r="M235" s="92" t="str">
        <f>IFERROR(AVERAGEIFS(RPE[Investissement du jour], RPE[Nom], BD_evo[[#This Row],[Nom]], RPE[Semaine], BD_evo[[#This Row],[Semaine]]), "")</f>
        <v/>
      </c>
    </row>
    <row r="236" spans="1:13" x14ac:dyDescent="0.2">
      <c r="A236" s="88" t="s">
        <v>88</v>
      </c>
      <c r="B236" t="str">
        <f>INDEX(Statut[Profil], MATCH(BD_evo[[#This Row],[Nom]], Statut[Nom], 0))</f>
        <v>Avant</v>
      </c>
      <c r="C236">
        <v>2023</v>
      </c>
      <c r="D236">
        <f t="shared" si="4"/>
        <v>33</v>
      </c>
      <c r="E236" s="90"/>
      <c r="F236" s="92" t="str">
        <f>IFERROR(AVERAGEIFS(EDF[Total EDF], EDF[Nom], BD_evo[[#This Row],[Nom]], EDF[Semaine], BD_evo[[#This Row],[Semaine]]), "")</f>
        <v/>
      </c>
      <c r="G236" s="92" t="str">
        <f>IFERROR(AVERAGEIFS(EDF[Humeur], EDF[Nom], BD_evo[[#This Row],[Nom]], EDF[Semaine], BD_evo[[#This Row],[Semaine]]), "")</f>
        <v/>
      </c>
      <c r="H236" s="92" t="str">
        <f>IFERROR(AVERAGEIFS(EDF[Stress], EDF[Nom], BD_evo[[#This Row],[Nom]], EDF[Semaine], BD_evo[[#This Row],[Semaine]]), "")</f>
        <v/>
      </c>
      <c r="I236" s="92" t="str">
        <f>IFERROR(AVERAGEIFS(EDF[Sommeil], EDF[Nom], BD_evo[[#This Row],[Nom]], EDF[Semaine], BD_evo[[#This Row],[Semaine]]), "")</f>
        <v/>
      </c>
      <c r="J236" s="92" t="str">
        <f>IFERROR(AVERAGEIFS(EDF[Etat Physique], EDF[Nom], BD_evo[[#This Row],[Nom]], EDF[Semaine], BD_evo[[#This Row],[Semaine]]), "")</f>
        <v/>
      </c>
      <c r="K236" s="92" t="str">
        <f>IFERROR(AVERAGEIFS(EDF[Hydratation], EDF[Nom], BD_evo[[#This Row],[Nom]], EDF[Semaine], BD_evo[[#This Row],[Semaine]]), "")</f>
        <v/>
      </c>
      <c r="L236" s="92" t="str">
        <f>IFERROR(AVERAGEIFS(EDF[Nutrition], EDF[Nom], BD_evo[[#This Row],[Nom]], EDF[Semaine], BD_evo[[#This Row],[Semaine]]), "")</f>
        <v/>
      </c>
      <c r="M236" s="92" t="str">
        <f>IFERROR(AVERAGEIFS(RPE[Investissement du jour], RPE[Nom], BD_evo[[#This Row],[Nom]], RPE[Semaine], BD_evo[[#This Row],[Semaine]]), "")</f>
        <v/>
      </c>
    </row>
    <row r="237" spans="1:13" x14ac:dyDescent="0.2">
      <c r="A237" s="88" t="s">
        <v>134</v>
      </c>
      <c r="B237" s="90" t="str">
        <f>INDEX(Statut[Profil], MATCH(BD_evo[[#This Row],[Nom]], Statut[Nom], 0))</f>
        <v>Avant</v>
      </c>
      <c r="C237">
        <v>2023</v>
      </c>
      <c r="D237">
        <f>D236+1</f>
        <v>34</v>
      </c>
      <c r="E237" s="90"/>
      <c r="F237" s="92" t="str">
        <f>IFERROR(AVERAGEIFS(EDF[Total EDF], EDF[Nom], BD_evo[[#This Row],[Nom]], EDF[Semaine], BD_evo[[#This Row],[Semaine]]), "")</f>
        <v/>
      </c>
      <c r="G237" s="92" t="str">
        <f>IFERROR(AVERAGEIFS(EDF[Humeur], EDF[Nom], BD_evo[[#This Row],[Nom]], EDF[Semaine], BD_evo[[#This Row],[Semaine]]), "")</f>
        <v/>
      </c>
      <c r="H237" s="92" t="str">
        <f>IFERROR(AVERAGEIFS(EDF[Stress], EDF[Nom], BD_evo[[#This Row],[Nom]], EDF[Semaine], BD_evo[[#This Row],[Semaine]]), "")</f>
        <v/>
      </c>
      <c r="I237" s="92" t="str">
        <f>IFERROR(AVERAGEIFS(EDF[Sommeil], EDF[Nom], BD_evo[[#This Row],[Nom]], EDF[Semaine], BD_evo[[#This Row],[Semaine]]), "")</f>
        <v/>
      </c>
      <c r="J237" s="92" t="str">
        <f>IFERROR(AVERAGEIFS(EDF[Etat Physique], EDF[Nom], BD_evo[[#This Row],[Nom]], EDF[Semaine], BD_evo[[#This Row],[Semaine]]), "")</f>
        <v/>
      </c>
      <c r="K237" s="92" t="str">
        <f>IFERROR(AVERAGEIFS(EDF[Hydratation], EDF[Nom], BD_evo[[#This Row],[Nom]], EDF[Semaine], BD_evo[[#This Row],[Semaine]]), "")</f>
        <v/>
      </c>
      <c r="L237" s="92" t="str">
        <f>IFERROR(AVERAGEIFS(EDF[Nutrition], EDF[Nom], BD_evo[[#This Row],[Nom]], EDF[Semaine], BD_evo[[#This Row],[Semaine]]), "")</f>
        <v/>
      </c>
      <c r="M237" s="92" t="str">
        <f>IFERROR(AVERAGEIFS(RPE[Investissement du jour], RPE[Nom], BD_evo[[#This Row],[Nom]], RPE[Semaine], BD_evo[[#This Row],[Semaine]]), "")</f>
        <v/>
      </c>
    </row>
    <row r="238" spans="1:13" x14ac:dyDescent="0.2">
      <c r="A238" s="88" t="s">
        <v>76</v>
      </c>
      <c r="B238" t="str">
        <f>INDEX(Statut[Profil], MATCH(BD_evo[[#This Row],[Nom]], Statut[Nom], 0))</f>
        <v>Trois Quarts</v>
      </c>
      <c r="C238">
        <v>2023</v>
      </c>
      <c r="D238">
        <f t="shared" ref="D238:D283" si="5">D237</f>
        <v>34</v>
      </c>
      <c r="E238" s="90"/>
      <c r="F238" s="92">
        <f>IFERROR(AVERAGEIFS(EDF[Total EDF], EDF[Nom], BD_evo[[#This Row],[Nom]], EDF[Semaine], BD_evo[[#This Row],[Semaine]]), "")</f>
        <v>17.25</v>
      </c>
      <c r="G238" s="92">
        <f>IFERROR(AVERAGEIFS(EDF[Humeur], EDF[Nom], BD_evo[[#This Row],[Nom]], EDF[Semaine], BD_evo[[#This Row],[Semaine]]), "")</f>
        <v>3</v>
      </c>
      <c r="H238" s="92">
        <f>IFERROR(AVERAGEIFS(EDF[Stress], EDF[Nom], BD_evo[[#This Row],[Nom]], EDF[Semaine], BD_evo[[#This Row],[Semaine]]), "")</f>
        <v>2.75</v>
      </c>
      <c r="I238" s="92">
        <f>IFERROR(AVERAGEIFS(EDF[Sommeil], EDF[Nom], BD_evo[[#This Row],[Nom]], EDF[Semaine], BD_evo[[#This Row],[Semaine]]), "")</f>
        <v>2.25</v>
      </c>
      <c r="J238" s="92">
        <f>IFERROR(AVERAGEIFS(EDF[Etat Physique], EDF[Nom], BD_evo[[#This Row],[Nom]], EDF[Semaine], BD_evo[[#This Row],[Semaine]]), "")</f>
        <v>2.25</v>
      </c>
      <c r="K238" s="92">
        <f>IFERROR(AVERAGEIFS(EDF[Hydratation], EDF[Nom], BD_evo[[#This Row],[Nom]], EDF[Semaine], BD_evo[[#This Row],[Semaine]]), "")</f>
        <v>3</v>
      </c>
      <c r="L238" s="92">
        <f>IFERROR(AVERAGEIFS(EDF[Nutrition], EDF[Nom], BD_evo[[#This Row],[Nom]], EDF[Semaine], BD_evo[[#This Row],[Semaine]]), "")</f>
        <v>4</v>
      </c>
      <c r="M238" s="92" t="str">
        <f>IFERROR(AVERAGEIFS(RPE[Investissement du jour], RPE[Nom], BD_evo[[#This Row],[Nom]], RPE[Semaine], BD_evo[[#This Row],[Semaine]]), "")</f>
        <v/>
      </c>
    </row>
    <row r="239" spans="1:13" x14ac:dyDescent="0.2">
      <c r="A239" s="88" t="s">
        <v>367</v>
      </c>
      <c r="B239" t="str">
        <f>INDEX(Statut[Profil], MATCH(BD_evo[[#This Row],[Nom]], Statut[Nom], 0))</f>
        <v>Avant</v>
      </c>
      <c r="C239">
        <v>2023</v>
      </c>
      <c r="D239">
        <f t="shared" si="5"/>
        <v>34</v>
      </c>
      <c r="E239" s="90"/>
      <c r="F239" s="92" t="str">
        <f>IFERROR(AVERAGEIFS(EDF[Total EDF], EDF[Nom], BD_evo[[#This Row],[Nom]], EDF[Semaine], BD_evo[[#This Row],[Semaine]]), "")</f>
        <v/>
      </c>
      <c r="G239" s="92" t="str">
        <f>IFERROR(AVERAGEIFS(EDF[Humeur], EDF[Nom], BD_evo[[#This Row],[Nom]], EDF[Semaine], BD_evo[[#This Row],[Semaine]]), "")</f>
        <v/>
      </c>
      <c r="H239" s="92" t="str">
        <f>IFERROR(AVERAGEIFS(EDF[Stress], EDF[Nom], BD_evo[[#This Row],[Nom]], EDF[Semaine], BD_evo[[#This Row],[Semaine]]), "")</f>
        <v/>
      </c>
      <c r="I239" s="92" t="str">
        <f>IFERROR(AVERAGEIFS(EDF[Sommeil], EDF[Nom], BD_evo[[#This Row],[Nom]], EDF[Semaine], BD_evo[[#This Row],[Semaine]]), "")</f>
        <v/>
      </c>
      <c r="J239" s="92" t="str">
        <f>IFERROR(AVERAGEIFS(EDF[Etat Physique], EDF[Nom], BD_evo[[#This Row],[Nom]], EDF[Semaine], BD_evo[[#This Row],[Semaine]]), "")</f>
        <v/>
      </c>
      <c r="K239" s="92" t="str">
        <f>IFERROR(AVERAGEIFS(EDF[Hydratation], EDF[Nom], BD_evo[[#This Row],[Nom]], EDF[Semaine], BD_evo[[#This Row],[Semaine]]), "")</f>
        <v/>
      </c>
      <c r="L239" s="92" t="str">
        <f>IFERROR(AVERAGEIFS(EDF[Nutrition], EDF[Nom], BD_evo[[#This Row],[Nom]], EDF[Semaine], BD_evo[[#This Row],[Semaine]]), "")</f>
        <v/>
      </c>
      <c r="M239" s="92" t="str">
        <f>IFERROR(AVERAGEIFS(RPE[Investissement du jour], RPE[Nom], BD_evo[[#This Row],[Nom]], RPE[Semaine], BD_evo[[#This Row],[Semaine]]), "")</f>
        <v/>
      </c>
    </row>
    <row r="240" spans="1:13" x14ac:dyDescent="0.2">
      <c r="A240" s="88" t="s">
        <v>93</v>
      </c>
      <c r="B240" t="str">
        <f>INDEX(Statut[Profil], MATCH(BD_evo[[#This Row],[Nom]], Statut[Nom], 0))</f>
        <v>Avant</v>
      </c>
      <c r="C240">
        <v>2023</v>
      </c>
      <c r="D240">
        <f t="shared" si="5"/>
        <v>34</v>
      </c>
      <c r="E240" s="90"/>
      <c r="F240" s="92">
        <f>IFERROR(AVERAGEIFS(EDF[Total EDF], EDF[Nom], BD_evo[[#This Row],[Nom]], EDF[Semaine], BD_evo[[#This Row],[Semaine]]), "")</f>
        <v>16.8</v>
      </c>
      <c r="G240" s="92">
        <f>IFERROR(AVERAGEIFS(EDF[Humeur], EDF[Nom], BD_evo[[#This Row],[Nom]], EDF[Semaine], BD_evo[[#This Row],[Semaine]]), "")</f>
        <v>1.8</v>
      </c>
      <c r="H240" s="92">
        <f>IFERROR(AVERAGEIFS(EDF[Stress], EDF[Nom], BD_evo[[#This Row],[Nom]], EDF[Semaine], BD_evo[[#This Row],[Semaine]]), "")</f>
        <v>2.2000000000000002</v>
      </c>
      <c r="I240" s="92">
        <f>IFERROR(AVERAGEIFS(EDF[Sommeil], EDF[Nom], BD_evo[[#This Row],[Nom]], EDF[Semaine], BD_evo[[#This Row],[Semaine]]), "")</f>
        <v>2.6</v>
      </c>
      <c r="J240" s="92">
        <f>IFERROR(AVERAGEIFS(EDF[Etat Physique], EDF[Nom], BD_evo[[#This Row],[Nom]], EDF[Semaine], BD_evo[[#This Row],[Semaine]]), "")</f>
        <v>2.2000000000000002</v>
      </c>
      <c r="K240" s="92">
        <f>IFERROR(AVERAGEIFS(EDF[Hydratation], EDF[Nom], BD_evo[[#This Row],[Nom]], EDF[Semaine], BD_evo[[#This Row],[Semaine]]), "")</f>
        <v>4</v>
      </c>
      <c r="L240" s="92">
        <f>IFERROR(AVERAGEIFS(EDF[Nutrition], EDF[Nom], BD_evo[[#This Row],[Nom]], EDF[Semaine], BD_evo[[#This Row],[Semaine]]), "")</f>
        <v>4</v>
      </c>
      <c r="M240" s="92" t="str">
        <f>IFERROR(AVERAGEIFS(RPE[Investissement du jour], RPE[Nom], BD_evo[[#This Row],[Nom]], RPE[Semaine], BD_evo[[#This Row],[Semaine]]), "")</f>
        <v/>
      </c>
    </row>
    <row r="241" spans="1:13" x14ac:dyDescent="0.2">
      <c r="A241" s="88" t="s">
        <v>230</v>
      </c>
      <c r="B241" t="str">
        <f>INDEX(Statut[Profil], MATCH(BD_evo[[#This Row],[Nom]], Statut[Nom], 0))</f>
        <v>Avant</v>
      </c>
      <c r="C241">
        <v>2023</v>
      </c>
      <c r="D241">
        <f t="shared" si="5"/>
        <v>34</v>
      </c>
      <c r="E241" s="90"/>
      <c r="F241" s="92" t="str">
        <f>IFERROR(AVERAGEIFS(EDF[Total EDF], EDF[Nom], BD_evo[[#This Row],[Nom]], EDF[Semaine], BD_evo[[#This Row],[Semaine]]), "")</f>
        <v/>
      </c>
      <c r="G241" s="92" t="str">
        <f>IFERROR(AVERAGEIFS(EDF[Humeur], EDF[Nom], BD_evo[[#This Row],[Nom]], EDF[Semaine], BD_evo[[#This Row],[Semaine]]), "")</f>
        <v/>
      </c>
      <c r="H241" s="92" t="str">
        <f>IFERROR(AVERAGEIFS(EDF[Stress], EDF[Nom], BD_evo[[#This Row],[Nom]], EDF[Semaine], BD_evo[[#This Row],[Semaine]]), "")</f>
        <v/>
      </c>
      <c r="I241" s="92" t="str">
        <f>IFERROR(AVERAGEIFS(EDF[Sommeil], EDF[Nom], BD_evo[[#This Row],[Nom]], EDF[Semaine], BD_evo[[#This Row],[Semaine]]), "")</f>
        <v/>
      </c>
      <c r="J241" s="92" t="str">
        <f>IFERROR(AVERAGEIFS(EDF[Etat Physique], EDF[Nom], BD_evo[[#This Row],[Nom]], EDF[Semaine], BD_evo[[#This Row],[Semaine]]), "")</f>
        <v/>
      </c>
      <c r="K241" s="92" t="str">
        <f>IFERROR(AVERAGEIFS(EDF[Hydratation], EDF[Nom], BD_evo[[#This Row],[Nom]], EDF[Semaine], BD_evo[[#This Row],[Semaine]]), "")</f>
        <v/>
      </c>
      <c r="L241" s="92" t="str">
        <f>IFERROR(AVERAGEIFS(EDF[Nutrition], EDF[Nom], BD_evo[[#This Row],[Nom]], EDF[Semaine], BD_evo[[#This Row],[Semaine]]), "")</f>
        <v/>
      </c>
      <c r="M241" s="92" t="str">
        <f>IFERROR(AVERAGEIFS(RPE[Investissement du jour], RPE[Nom], BD_evo[[#This Row],[Nom]], RPE[Semaine], BD_evo[[#This Row],[Semaine]]), "")</f>
        <v/>
      </c>
    </row>
    <row r="242" spans="1:13" x14ac:dyDescent="0.2">
      <c r="A242" s="88" t="s">
        <v>181</v>
      </c>
      <c r="B242" t="str">
        <f>INDEX(Statut[Profil], MATCH(BD_evo[[#This Row],[Nom]], Statut[Nom], 0))</f>
        <v>Trois Quarts</v>
      </c>
      <c r="C242">
        <v>2023</v>
      </c>
      <c r="D242">
        <f t="shared" si="5"/>
        <v>34</v>
      </c>
      <c r="E242" s="90"/>
      <c r="F242" s="92">
        <f>IFERROR(AVERAGEIFS(EDF[Total EDF], EDF[Nom], BD_evo[[#This Row],[Nom]], EDF[Semaine], BD_evo[[#This Row],[Semaine]]), "")</f>
        <v>18</v>
      </c>
      <c r="G242" s="92">
        <f>IFERROR(AVERAGEIFS(EDF[Humeur], EDF[Nom], BD_evo[[#This Row],[Nom]], EDF[Semaine], BD_evo[[#This Row],[Semaine]]), "")</f>
        <v>3</v>
      </c>
      <c r="H242" s="92">
        <f>IFERROR(AVERAGEIFS(EDF[Stress], EDF[Nom], BD_evo[[#This Row],[Nom]], EDF[Semaine], BD_evo[[#This Row],[Semaine]]), "")</f>
        <v>4</v>
      </c>
      <c r="I242" s="92">
        <f>IFERROR(AVERAGEIFS(EDF[Sommeil], EDF[Nom], BD_evo[[#This Row],[Nom]], EDF[Semaine], BD_evo[[#This Row],[Semaine]]), "")</f>
        <v>2</v>
      </c>
      <c r="J242" s="92">
        <f>IFERROR(AVERAGEIFS(EDF[Etat Physique], EDF[Nom], BD_evo[[#This Row],[Nom]], EDF[Semaine], BD_evo[[#This Row],[Semaine]]), "")</f>
        <v>2</v>
      </c>
      <c r="K242" s="92">
        <f>IFERROR(AVERAGEIFS(EDF[Hydratation], EDF[Nom], BD_evo[[#This Row],[Nom]], EDF[Semaine], BD_evo[[#This Row],[Semaine]]), "")</f>
        <v>3</v>
      </c>
      <c r="L242" s="92">
        <f>IFERROR(AVERAGEIFS(EDF[Nutrition], EDF[Nom], BD_evo[[#This Row],[Nom]], EDF[Semaine], BD_evo[[#This Row],[Semaine]]), "")</f>
        <v>4</v>
      </c>
      <c r="M242" s="92" t="str">
        <f>IFERROR(AVERAGEIFS(RPE[Investissement du jour], RPE[Nom], BD_evo[[#This Row],[Nom]], RPE[Semaine], BD_evo[[#This Row],[Semaine]]), "")</f>
        <v/>
      </c>
    </row>
    <row r="243" spans="1:13" x14ac:dyDescent="0.2">
      <c r="A243" s="88" t="s">
        <v>414</v>
      </c>
      <c r="B243" t="str">
        <f>INDEX(Statut[Profil], MATCH(BD_evo[[#This Row],[Nom]], Statut[Nom], 0))</f>
        <v>Avant</v>
      </c>
      <c r="C243">
        <v>2023</v>
      </c>
      <c r="D243">
        <f t="shared" si="5"/>
        <v>34</v>
      </c>
      <c r="E243" s="90"/>
      <c r="F243" s="92" t="str">
        <f>IFERROR(AVERAGEIFS(EDF[Total EDF], EDF[Nom], BD_evo[[#This Row],[Nom]], EDF[Semaine], BD_evo[[#This Row],[Semaine]]), "")</f>
        <v/>
      </c>
      <c r="G243" s="92" t="str">
        <f>IFERROR(AVERAGEIFS(EDF[Humeur], EDF[Nom], BD_evo[[#This Row],[Nom]], EDF[Semaine], BD_evo[[#This Row],[Semaine]]), "")</f>
        <v/>
      </c>
      <c r="H243" s="92" t="str">
        <f>IFERROR(AVERAGEIFS(EDF[Stress], EDF[Nom], BD_evo[[#This Row],[Nom]], EDF[Semaine], BD_evo[[#This Row],[Semaine]]), "")</f>
        <v/>
      </c>
      <c r="I243" s="92" t="str">
        <f>IFERROR(AVERAGEIFS(EDF[Sommeil], EDF[Nom], BD_evo[[#This Row],[Nom]], EDF[Semaine], BD_evo[[#This Row],[Semaine]]), "")</f>
        <v/>
      </c>
      <c r="J243" s="92" t="str">
        <f>IFERROR(AVERAGEIFS(EDF[Etat Physique], EDF[Nom], BD_evo[[#This Row],[Nom]], EDF[Semaine], BD_evo[[#This Row],[Semaine]]), "")</f>
        <v/>
      </c>
      <c r="K243" s="92" t="str">
        <f>IFERROR(AVERAGEIFS(EDF[Hydratation], EDF[Nom], BD_evo[[#This Row],[Nom]], EDF[Semaine], BD_evo[[#This Row],[Semaine]]), "")</f>
        <v/>
      </c>
      <c r="L243" s="92" t="str">
        <f>IFERROR(AVERAGEIFS(EDF[Nutrition], EDF[Nom], BD_evo[[#This Row],[Nom]], EDF[Semaine], BD_evo[[#This Row],[Semaine]]), "")</f>
        <v/>
      </c>
      <c r="M243" s="92" t="str">
        <f>IFERROR(AVERAGEIFS(RPE[Investissement du jour], RPE[Nom], BD_evo[[#This Row],[Nom]], RPE[Semaine], BD_evo[[#This Row],[Semaine]]), "")</f>
        <v/>
      </c>
    </row>
    <row r="244" spans="1:13" x14ac:dyDescent="0.2">
      <c r="A244" s="88" t="s">
        <v>102</v>
      </c>
      <c r="B244" t="str">
        <f>INDEX(Statut[Profil], MATCH(BD_evo[[#This Row],[Nom]], Statut[Nom], 0))</f>
        <v>Trois Quarts</v>
      </c>
      <c r="C244">
        <v>2023</v>
      </c>
      <c r="D244">
        <f t="shared" si="5"/>
        <v>34</v>
      </c>
      <c r="E244" s="90"/>
      <c r="F244" s="92">
        <f>IFERROR(AVERAGEIFS(EDF[Total EDF], EDF[Nom], BD_evo[[#This Row],[Nom]], EDF[Semaine], BD_evo[[#This Row],[Semaine]]), "")</f>
        <v>19.2</v>
      </c>
      <c r="G244" s="92">
        <f>IFERROR(AVERAGEIFS(EDF[Humeur], EDF[Nom], BD_evo[[#This Row],[Nom]], EDF[Semaine], BD_evo[[#This Row],[Semaine]]), "")</f>
        <v>2.8</v>
      </c>
      <c r="H244" s="92">
        <f>IFERROR(AVERAGEIFS(EDF[Stress], EDF[Nom], BD_evo[[#This Row],[Nom]], EDF[Semaine], BD_evo[[#This Row],[Semaine]]), "")</f>
        <v>3.6</v>
      </c>
      <c r="I244" s="92">
        <f>IFERROR(AVERAGEIFS(EDF[Sommeil], EDF[Nom], BD_evo[[#This Row],[Nom]], EDF[Semaine], BD_evo[[#This Row],[Semaine]]), "")</f>
        <v>3</v>
      </c>
      <c r="J244" s="92">
        <f>IFERROR(AVERAGEIFS(EDF[Etat Physique], EDF[Nom], BD_evo[[#This Row],[Nom]], EDF[Semaine], BD_evo[[#This Row],[Semaine]]), "")</f>
        <v>2.4</v>
      </c>
      <c r="K244" s="92">
        <f>IFERROR(AVERAGEIFS(EDF[Hydratation], EDF[Nom], BD_evo[[#This Row],[Nom]], EDF[Semaine], BD_evo[[#This Row],[Semaine]]), "")</f>
        <v>3.4</v>
      </c>
      <c r="L244" s="92">
        <f>IFERROR(AVERAGEIFS(EDF[Nutrition], EDF[Nom], BD_evo[[#This Row],[Nom]], EDF[Semaine], BD_evo[[#This Row],[Semaine]]), "")</f>
        <v>4</v>
      </c>
      <c r="M244" s="92" t="str">
        <f>IFERROR(AVERAGEIFS(RPE[Investissement du jour], RPE[Nom], BD_evo[[#This Row],[Nom]], RPE[Semaine], BD_evo[[#This Row],[Semaine]]), "")</f>
        <v/>
      </c>
    </row>
    <row r="245" spans="1:13" x14ac:dyDescent="0.2">
      <c r="A245" s="88" t="s">
        <v>193</v>
      </c>
      <c r="B245" t="str">
        <f>INDEX(Statut[Profil], MATCH(BD_evo[[#This Row],[Nom]], Statut[Nom], 0))</f>
        <v>Avant</v>
      </c>
      <c r="C245">
        <v>2023</v>
      </c>
      <c r="D245">
        <f t="shared" si="5"/>
        <v>34</v>
      </c>
      <c r="E245" s="90"/>
      <c r="F245" s="92" t="str">
        <f>IFERROR(AVERAGEIFS(EDF[Total EDF], EDF[Nom], BD_evo[[#This Row],[Nom]], EDF[Semaine], BD_evo[[#This Row],[Semaine]]), "")</f>
        <v/>
      </c>
      <c r="G245" s="92" t="str">
        <f>IFERROR(AVERAGEIFS(EDF[Humeur], EDF[Nom], BD_evo[[#This Row],[Nom]], EDF[Semaine], BD_evo[[#This Row],[Semaine]]), "")</f>
        <v/>
      </c>
      <c r="H245" s="92" t="str">
        <f>IFERROR(AVERAGEIFS(EDF[Stress], EDF[Nom], BD_evo[[#This Row],[Nom]], EDF[Semaine], BD_evo[[#This Row],[Semaine]]), "")</f>
        <v/>
      </c>
      <c r="I245" s="92" t="str">
        <f>IFERROR(AVERAGEIFS(EDF[Sommeil], EDF[Nom], BD_evo[[#This Row],[Nom]], EDF[Semaine], BD_evo[[#This Row],[Semaine]]), "")</f>
        <v/>
      </c>
      <c r="J245" s="92" t="str">
        <f>IFERROR(AVERAGEIFS(EDF[Etat Physique], EDF[Nom], BD_evo[[#This Row],[Nom]], EDF[Semaine], BD_evo[[#This Row],[Semaine]]), "")</f>
        <v/>
      </c>
      <c r="K245" s="92" t="str">
        <f>IFERROR(AVERAGEIFS(EDF[Hydratation], EDF[Nom], BD_evo[[#This Row],[Nom]], EDF[Semaine], BD_evo[[#This Row],[Semaine]]), "")</f>
        <v/>
      </c>
      <c r="L245" s="92" t="str">
        <f>IFERROR(AVERAGEIFS(EDF[Nutrition], EDF[Nom], BD_evo[[#This Row],[Nom]], EDF[Semaine], BD_evo[[#This Row],[Semaine]]), "")</f>
        <v/>
      </c>
      <c r="M245" s="92" t="str">
        <f>IFERROR(AVERAGEIFS(RPE[Investissement du jour], RPE[Nom], BD_evo[[#This Row],[Nom]], RPE[Semaine], BD_evo[[#This Row],[Semaine]]), "")</f>
        <v/>
      </c>
    </row>
    <row r="246" spans="1:13" x14ac:dyDescent="0.2">
      <c r="A246" s="88" t="s">
        <v>84</v>
      </c>
      <c r="B246" t="str">
        <f>INDEX(Statut[Profil], MATCH(BD_evo[[#This Row],[Nom]], Statut[Nom], 0))</f>
        <v>Trois Quarts</v>
      </c>
      <c r="C246">
        <v>2023</v>
      </c>
      <c r="D246">
        <f t="shared" si="5"/>
        <v>34</v>
      </c>
      <c r="E246" s="90"/>
      <c r="F246" s="92">
        <f>IFERROR(AVERAGEIFS(EDF[Total EDF], EDF[Nom], BD_evo[[#This Row],[Nom]], EDF[Semaine], BD_evo[[#This Row],[Semaine]]), "")</f>
        <v>22</v>
      </c>
      <c r="G246" s="92">
        <f>IFERROR(AVERAGEIFS(EDF[Humeur], EDF[Nom], BD_evo[[#This Row],[Nom]], EDF[Semaine], BD_evo[[#This Row],[Semaine]]), "")</f>
        <v>2</v>
      </c>
      <c r="H246" s="92">
        <f>IFERROR(AVERAGEIFS(EDF[Stress], EDF[Nom], BD_evo[[#This Row],[Nom]], EDF[Semaine], BD_evo[[#This Row],[Semaine]]), "")</f>
        <v>4</v>
      </c>
      <c r="I246" s="92">
        <f>IFERROR(AVERAGEIFS(EDF[Sommeil], EDF[Nom], BD_evo[[#This Row],[Nom]], EDF[Semaine], BD_evo[[#This Row],[Semaine]]), "")</f>
        <v>4</v>
      </c>
      <c r="J246" s="92">
        <f>IFERROR(AVERAGEIFS(EDF[Etat Physique], EDF[Nom], BD_evo[[#This Row],[Nom]], EDF[Semaine], BD_evo[[#This Row],[Semaine]]), "")</f>
        <v>4</v>
      </c>
      <c r="K246" s="92">
        <f>IFERROR(AVERAGEIFS(EDF[Hydratation], EDF[Nom], BD_evo[[#This Row],[Nom]], EDF[Semaine], BD_evo[[#This Row],[Semaine]]), "")</f>
        <v>4</v>
      </c>
      <c r="L246" s="92">
        <f>IFERROR(AVERAGEIFS(EDF[Nutrition], EDF[Nom], BD_evo[[#This Row],[Nom]], EDF[Semaine], BD_evo[[#This Row],[Semaine]]), "")</f>
        <v>4</v>
      </c>
      <c r="M246" s="92" t="str">
        <f>IFERROR(AVERAGEIFS(RPE[Investissement du jour], RPE[Nom], BD_evo[[#This Row],[Nom]], RPE[Semaine], BD_evo[[#This Row],[Semaine]]), "")</f>
        <v/>
      </c>
    </row>
    <row r="247" spans="1:13" x14ac:dyDescent="0.2">
      <c r="A247" s="88" t="s">
        <v>106</v>
      </c>
      <c r="B247" t="str">
        <f>INDEX(Statut[Profil], MATCH(BD_evo[[#This Row],[Nom]], Statut[Nom], 0))</f>
        <v>Avant</v>
      </c>
      <c r="C247">
        <v>2023</v>
      </c>
      <c r="D247">
        <f t="shared" si="5"/>
        <v>34</v>
      </c>
      <c r="E247" s="90"/>
      <c r="F247" s="92">
        <f>IFERROR(AVERAGEIFS(EDF[Total EDF], EDF[Nom], BD_evo[[#This Row],[Nom]], EDF[Semaine], BD_evo[[#This Row],[Semaine]]), "")</f>
        <v>22</v>
      </c>
      <c r="G247" s="92">
        <f>IFERROR(AVERAGEIFS(EDF[Humeur], EDF[Nom], BD_evo[[#This Row],[Nom]], EDF[Semaine], BD_evo[[#This Row],[Semaine]]), "")</f>
        <v>3</v>
      </c>
      <c r="H247" s="92">
        <f>IFERROR(AVERAGEIFS(EDF[Stress], EDF[Nom], BD_evo[[#This Row],[Nom]], EDF[Semaine], BD_evo[[#This Row],[Semaine]]), "")</f>
        <v>3</v>
      </c>
      <c r="I247" s="92">
        <f>IFERROR(AVERAGEIFS(EDF[Sommeil], EDF[Nom], BD_evo[[#This Row],[Nom]], EDF[Semaine], BD_evo[[#This Row],[Semaine]]), "")</f>
        <v>4</v>
      </c>
      <c r="J247" s="92">
        <f>IFERROR(AVERAGEIFS(EDF[Etat Physique], EDF[Nom], BD_evo[[#This Row],[Nom]], EDF[Semaine], BD_evo[[#This Row],[Semaine]]), "")</f>
        <v>3</v>
      </c>
      <c r="K247" s="92">
        <f>IFERROR(AVERAGEIFS(EDF[Hydratation], EDF[Nom], BD_evo[[#This Row],[Nom]], EDF[Semaine], BD_evo[[#This Row],[Semaine]]), "")</f>
        <v>4</v>
      </c>
      <c r="L247" s="92">
        <f>IFERROR(AVERAGEIFS(EDF[Nutrition], EDF[Nom], BD_evo[[#This Row],[Nom]], EDF[Semaine], BD_evo[[#This Row],[Semaine]]), "")</f>
        <v>5</v>
      </c>
      <c r="M247" s="92" t="str">
        <f>IFERROR(AVERAGEIFS(RPE[Investissement du jour], RPE[Nom], BD_evo[[#This Row],[Nom]], RPE[Semaine], BD_evo[[#This Row],[Semaine]]), "")</f>
        <v/>
      </c>
    </row>
    <row r="248" spans="1:13" x14ac:dyDescent="0.2">
      <c r="A248" s="89" t="s">
        <v>171</v>
      </c>
      <c r="B248" t="str">
        <f>INDEX(Statut[Profil], MATCH(BD_evo[[#This Row],[Nom]], Statut[Nom], 0))</f>
        <v>Avant</v>
      </c>
      <c r="C248">
        <v>2023</v>
      </c>
      <c r="D248">
        <f t="shared" si="5"/>
        <v>34</v>
      </c>
      <c r="E248" s="90"/>
      <c r="F248" s="92">
        <f>IFERROR(AVERAGEIFS(EDF[Total EDF], EDF[Nom], BD_evo[[#This Row],[Nom]], EDF[Semaine], BD_evo[[#This Row],[Semaine]]), "")</f>
        <v>18</v>
      </c>
      <c r="G248" s="92">
        <f>IFERROR(AVERAGEIFS(EDF[Humeur], EDF[Nom], BD_evo[[#This Row],[Nom]], EDF[Semaine], BD_evo[[#This Row],[Semaine]]), "")</f>
        <v>2</v>
      </c>
      <c r="H248" s="92">
        <f>IFERROR(AVERAGEIFS(EDF[Stress], EDF[Nom], BD_evo[[#This Row],[Nom]], EDF[Semaine], BD_evo[[#This Row],[Semaine]]), "")</f>
        <v>3</v>
      </c>
      <c r="I248" s="92">
        <f>IFERROR(AVERAGEIFS(EDF[Sommeil], EDF[Nom], BD_evo[[#This Row],[Nom]], EDF[Semaine], BD_evo[[#This Row],[Semaine]]), "")</f>
        <v>3</v>
      </c>
      <c r="J248" s="92">
        <f>IFERROR(AVERAGEIFS(EDF[Etat Physique], EDF[Nom], BD_evo[[#This Row],[Nom]], EDF[Semaine], BD_evo[[#This Row],[Semaine]]), "")</f>
        <v>3</v>
      </c>
      <c r="K248" s="92">
        <f>IFERROR(AVERAGEIFS(EDF[Hydratation], EDF[Nom], BD_evo[[#This Row],[Nom]], EDF[Semaine], BD_evo[[#This Row],[Semaine]]), "")</f>
        <v>3</v>
      </c>
      <c r="L248" s="92">
        <f>IFERROR(AVERAGEIFS(EDF[Nutrition], EDF[Nom], BD_evo[[#This Row],[Nom]], EDF[Semaine], BD_evo[[#This Row],[Semaine]]), "")</f>
        <v>4</v>
      </c>
      <c r="M248" s="92" t="str">
        <f>IFERROR(AVERAGEIFS(RPE[Investissement du jour], RPE[Nom], BD_evo[[#This Row],[Nom]], RPE[Semaine], BD_evo[[#This Row],[Semaine]]), "")</f>
        <v/>
      </c>
    </row>
    <row r="249" spans="1:13" x14ac:dyDescent="0.2">
      <c r="A249" s="88" t="s">
        <v>77</v>
      </c>
      <c r="B249" t="str">
        <f>INDEX(Statut[Profil], MATCH(BD_evo[[#This Row],[Nom]], Statut[Nom], 0))</f>
        <v>Avant</v>
      </c>
      <c r="C249">
        <v>2023</v>
      </c>
      <c r="D249">
        <f t="shared" si="5"/>
        <v>34</v>
      </c>
      <c r="E249" s="90"/>
      <c r="F249" s="92">
        <f>IFERROR(AVERAGEIFS(EDF[Total EDF], EDF[Nom], BD_evo[[#This Row],[Nom]], EDF[Semaine], BD_evo[[#This Row],[Semaine]]), "")</f>
        <v>18.25</v>
      </c>
      <c r="G249" s="92">
        <f>IFERROR(AVERAGEIFS(EDF[Humeur], EDF[Nom], BD_evo[[#This Row],[Nom]], EDF[Semaine], BD_evo[[#This Row],[Semaine]]), "")</f>
        <v>2.75</v>
      </c>
      <c r="H249" s="92">
        <f>IFERROR(AVERAGEIFS(EDF[Stress], EDF[Nom], BD_evo[[#This Row],[Nom]], EDF[Semaine], BD_evo[[#This Row],[Semaine]]), "")</f>
        <v>3.25</v>
      </c>
      <c r="I249" s="92">
        <f>IFERROR(AVERAGEIFS(EDF[Sommeil], EDF[Nom], BD_evo[[#This Row],[Nom]], EDF[Semaine], BD_evo[[#This Row],[Semaine]]), "")</f>
        <v>2.75</v>
      </c>
      <c r="J249" s="92">
        <f>IFERROR(AVERAGEIFS(EDF[Etat Physique], EDF[Nom], BD_evo[[#This Row],[Nom]], EDF[Semaine], BD_evo[[#This Row],[Semaine]]), "")</f>
        <v>3</v>
      </c>
      <c r="K249" s="92">
        <f>IFERROR(AVERAGEIFS(EDF[Hydratation], EDF[Nom], BD_evo[[#This Row],[Nom]], EDF[Semaine], BD_evo[[#This Row],[Semaine]]), "")</f>
        <v>2.5</v>
      </c>
      <c r="L249" s="92">
        <f>IFERROR(AVERAGEIFS(EDF[Nutrition], EDF[Nom], BD_evo[[#This Row],[Nom]], EDF[Semaine], BD_evo[[#This Row],[Semaine]]), "")</f>
        <v>4</v>
      </c>
      <c r="M249" s="92" t="str">
        <f>IFERROR(AVERAGEIFS(RPE[Investissement du jour], RPE[Nom], BD_evo[[#This Row],[Nom]], RPE[Semaine], BD_evo[[#This Row],[Semaine]]), "")</f>
        <v/>
      </c>
    </row>
    <row r="250" spans="1:13" x14ac:dyDescent="0.2">
      <c r="A250" s="88" t="s">
        <v>135</v>
      </c>
      <c r="B250" t="str">
        <f>INDEX(Statut[Profil], MATCH(BD_evo[[#This Row],[Nom]], Statut[Nom], 0))</f>
        <v>Trois Quarts</v>
      </c>
      <c r="C250">
        <v>2023</v>
      </c>
      <c r="D250">
        <f t="shared" si="5"/>
        <v>34</v>
      </c>
      <c r="E250" s="90"/>
      <c r="F250" s="92">
        <f>IFERROR(AVERAGEIFS(EDF[Total EDF], EDF[Nom], BD_evo[[#This Row],[Nom]], EDF[Semaine], BD_evo[[#This Row],[Semaine]]), "")</f>
        <v>19.600000000000001</v>
      </c>
      <c r="G250" s="92">
        <f>IFERROR(AVERAGEIFS(EDF[Humeur], EDF[Nom], BD_evo[[#This Row],[Nom]], EDF[Semaine], BD_evo[[#This Row],[Semaine]]), "")</f>
        <v>2.4</v>
      </c>
      <c r="H250" s="92">
        <f>IFERROR(AVERAGEIFS(EDF[Stress], EDF[Nom], BD_evo[[#This Row],[Nom]], EDF[Semaine], BD_evo[[#This Row],[Semaine]]), "")</f>
        <v>3.8</v>
      </c>
      <c r="I250" s="92">
        <f>IFERROR(AVERAGEIFS(EDF[Sommeil], EDF[Nom], BD_evo[[#This Row],[Nom]], EDF[Semaine], BD_evo[[#This Row],[Semaine]]), "")</f>
        <v>3.2</v>
      </c>
      <c r="J250" s="92">
        <f>IFERROR(AVERAGEIFS(EDF[Etat Physique], EDF[Nom], BD_evo[[#This Row],[Nom]], EDF[Semaine], BD_evo[[#This Row],[Semaine]]), "")</f>
        <v>3</v>
      </c>
      <c r="K250" s="92">
        <f>IFERROR(AVERAGEIFS(EDF[Hydratation], EDF[Nom], BD_evo[[#This Row],[Nom]], EDF[Semaine], BD_evo[[#This Row],[Semaine]]), "")</f>
        <v>3.2</v>
      </c>
      <c r="L250" s="92">
        <f>IFERROR(AVERAGEIFS(EDF[Nutrition], EDF[Nom], BD_evo[[#This Row],[Nom]], EDF[Semaine], BD_evo[[#This Row],[Semaine]]), "")</f>
        <v>4</v>
      </c>
      <c r="M250" s="92" t="str">
        <f>IFERROR(AVERAGEIFS(RPE[Investissement du jour], RPE[Nom], BD_evo[[#This Row],[Nom]], RPE[Semaine], BD_evo[[#This Row],[Semaine]]), "")</f>
        <v/>
      </c>
    </row>
    <row r="251" spans="1:13" x14ac:dyDescent="0.2">
      <c r="A251" s="88" t="s">
        <v>75</v>
      </c>
      <c r="B251" t="str">
        <f>INDEX(Statut[Profil], MATCH(BD_evo[[#This Row],[Nom]], Statut[Nom], 0))</f>
        <v>Avant</v>
      </c>
      <c r="C251">
        <v>2023</v>
      </c>
      <c r="D251">
        <f t="shared" si="5"/>
        <v>34</v>
      </c>
      <c r="E251" s="90"/>
      <c r="F251" s="92">
        <f>IFERROR(AVERAGEIFS(EDF[Total EDF], EDF[Nom], BD_evo[[#This Row],[Nom]], EDF[Semaine], BD_evo[[#This Row],[Semaine]]), "")</f>
        <v>18.600000000000001</v>
      </c>
      <c r="G251" s="92">
        <f>IFERROR(AVERAGEIFS(EDF[Humeur], EDF[Nom], BD_evo[[#This Row],[Nom]], EDF[Semaine], BD_evo[[#This Row],[Semaine]]), "")</f>
        <v>3.2</v>
      </c>
      <c r="H251" s="92">
        <f>IFERROR(AVERAGEIFS(EDF[Stress], EDF[Nom], BD_evo[[#This Row],[Nom]], EDF[Semaine], BD_evo[[#This Row],[Semaine]]), "")</f>
        <v>3.4</v>
      </c>
      <c r="I251" s="92">
        <f>IFERROR(AVERAGEIFS(EDF[Sommeil], EDF[Nom], BD_evo[[#This Row],[Nom]], EDF[Semaine], BD_evo[[#This Row],[Semaine]]), "")</f>
        <v>3.2</v>
      </c>
      <c r="J251" s="92">
        <f>IFERROR(AVERAGEIFS(EDF[Etat Physique], EDF[Nom], BD_evo[[#This Row],[Nom]], EDF[Semaine], BD_evo[[#This Row],[Semaine]]), "")</f>
        <v>3.2</v>
      </c>
      <c r="K251" s="92">
        <f>IFERROR(AVERAGEIFS(EDF[Hydratation], EDF[Nom], BD_evo[[#This Row],[Nom]], EDF[Semaine], BD_evo[[#This Row],[Semaine]]), "")</f>
        <v>2.4</v>
      </c>
      <c r="L251" s="92">
        <f>IFERROR(AVERAGEIFS(EDF[Nutrition], EDF[Nom], BD_evo[[#This Row],[Nom]], EDF[Semaine], BD_evo[[#This Row],[Semaine]]), "")</f>
        <v>3.2</v>
      </c>
      <c r="M251" s="92" t="str">
        <f>IFERROR(AVERAGEIFS(RPE[Investissement du jour], RPE[Nom], BD_evo[[#This Row],[Nom]], RPE[Semaine], BD_evo[[#This Row],[Semaine]]), "")</f>
        <v/>
      </c>
    </row>
    <row r="252" spans="1:13" x14ac:dyDescent="0.2">
      <c r="A252" s="88" t="s">
        <v>112</v>
      </c>
      <c r="B252" t="str">
        <f>INDEX(Statut[Profil], MATCH(BD_evo[[#This Row],[Nom]], Statut[Nom], 0))</f>
        <v>Trois Quarts</v>
      </c>
      <c r="C252">
        <v>2023</v>
      </c>
      <c r="D252">
        <f t="shared" si="5"/>
        <v>34</v>
      </c>
      <c r="E252" s="90"/>
      <c r="F252" s="92">
        <f>IFERROR(AVERAGEIFS(EDF[Total EDF], EDF[Nom], BD_evo[[#This Row],[Nom]], EDF[Semaine], BD_evo[[#This Row],[Semaine]]), "")</f>
        <v>18.2</v>
      </c>
      <c r="G252" s="92">
        <f>IFERROR(AVERAGEIFS(EDF[Humeur], EDF[Nom], BD_evo[[#This Row],[Nom]], EDF[Semaine], BD_evo[[#This Row],[Semaine]]), "")</f>
        <v>2.8</v>
      </c>
      <c r="H252" s="92">
        <f>IFERROR(AVERAGEIFS(EDF[Stress], EDF[Nom], BD_evo[[#This Row],[Nom]], EDF[Semaine], BD_evo[[#This Row],[Semaine]]), "")</f>
        <v>3.4</v>
      </c>
      <c r="I252" s="92">
        <f>IFERROR(AVERAGEIFS(EDF[Sommeil], EDF[Nom], BD_evo[[#This Row],[Nom]], EDF[Semaine], BD_evo[[#This Row],[Semaine]]), "")</f>
        <v>3</v>
      </c>
      <c r="J252" s="92">
        <f>IFERROR(AVERAGEIFS(EDF[Etat Physique], EDF[Nom], BD_evo[[#This Row],[Nom]], EDF[Semaine], BD_evo[[#This Row],[Semaine]]), "")</f>
        <v>2</v>
      </c>
      <c r="K252" s="92">
        <f>IFERROR(AVERAGEIFS(EDF[Hydratation], EDF[Nom], BD_evo[[#This Row],[Nom]], EDF[Semaine], BD_evo[[#This Row],[Semaine]]), "")</f>
        <v>3</v>
      </c>
      <c r="L252" s="92">
        <f>IFERROR(AVERAGEIFS(EDF[Nutrition], EDF[Nom], BD_evo[[#This Row],[Nom]], EDF[Semaine], BD_evo[[#This Row],[Semaine]]), "")</f>
        <v>4</v>
      </c>
      <c r="M252" s="92" t="str">
        <f>IFERROR(AVERAGEIFS(RPE[Investissement du jour], RPE[Nom], BD_evo[[#This Row],[Nom]], RPE[Semaine], BD_evo[[#This Row],[Semaine]]), "")</f>
        <v/>
      </c>
    </row>
    <row r="253" spans="1:13" x14ac:dyDescent="0.2">
      <c r="A253" s="88" t="s">
        <v>142</v>
      </c>
      <c r="B253" t="str">
        <f>INDEX(Statut[Profil], MATCH(BD_evo[[#This Row],[Nom]], Statut[Nom], 0))</f>
        <v>Avant</v>
      </c>
      <c r="C253">
        <v>2023</v>
      </c>
      <c r="D253">
        <f t="shared" si="5"/>
        <v>34</v>
      </c>
      <c r="E253" s="90"/>
      <c r="F253" s="92">
        <f>IFERROR(AVERAGEIFS(EDF[Total EDF], EDF[Nom], BD_evo[[#This Row],[Nom]], EDF[Semaine], BD_evo[[#This Row],[Semaine]]), "")</f>
        <v>17.600000000000001</v>
      </c>
      <c r="G253" s="92">
        <f>IFERROR(AVERAGEIFS(EDF[Humeur], EDF[Nom], BD_evo[[#This Row],[Nom]], EDF[Semaine], BD_evo[[#This Row],[Semaine]]), "")</f>
        <v>2.6</v>
      </c>
      <c r="H253" s="92">
        <f>IFERROR(AVERAGEIFS(EDF[Stress], EDF[Nom], BD_evo[[#This Row],[Nom]], EDF[Semaine], BD_evo[[#This Row],[Semaine]]), "")</f>
        <v>3.2</v>
      </c>
      <c r="I253" s="92">
        <f>IFERROR(AVERAGEIFS(EDF[Sommeil], EDF[Nom], BD_evo[[#This Row],[Nom]], EDF[Semaine], BD_evo[[#This Row],[Semaine]]), "")</f>
        <v>2.6</v>
      </c>
      <c r="J253" s="92">
        <f>IFERROR(AVERAGEIFS(EDF[Etat Physique], EDF[Nom], BD_evo[[#This Row],[Nom]], EDF[Semaine], BD_evo[[#This Row],[Semaine]]), "")</f>
        <v>2.6</v>
      </c>
      <c r="K253" s="92">
        <f>IFERROR(AVERAGEIFS(EDF[Hydratation], EDF[Nom], BD_evo[[#This Row],[Nom]], EDF[Semaine], BD_evo[[#This Row],[Semaine]]), "")</f>
        <v>3</v>
      </c>
      <c r="L253" s="92">
        <f>IFERROR(AVERAGEIFS(EDF[Nutrition], EDF[Nom], BD_evo[[#This Row],[Nom]], EDF[Semaine], BD_evo[[#This Row],[Semaine]]), "")</f>
        <v>3.6</v>
      </c>
      <c r="M253" s="92" t="str">
        <f>IFERROR(AVERAGEIFS(RPE[Investissement du jour], RPE[Nom], BD_evo[[#This Row],[Nom]], RPE[Semaine], BD_evo[[#This Row],[Semaine]]), "")</f>
        <v/>
      </c>
    </row>
    <row r="254" spans="1:13" x14ac:dyDescent="0.2">
      <c r="A254" s="88" t="s">
        <v>131</v>
      </c>
      <c r="B254" t="str">
        <f>INDEX(Statut[Profil], MATCH(BD_evo[[#This Row],[Nom]], Statut[Nom], 0))</f>
        <v>Trois Quarts</v>
      </c>
      <c r="C254">
        <v>2023</v>
      </c>
      <c r="D254">
        <f t="shared" si="5"/>
        <v>34</v>
      </c>
      <c r="E254" s="90"/>
      <c r="F254" s="92" t="str">
        <f>IFERROR(AVERAGEIFS(EDF[Total EDF], EDF[Nom], BD_evo[[#This Row],[Nom]], EDF[Semaine], BD_evo[[#This Row],[Semaine]]), "")</f>
        <v/>
      </c>
      <c r="G254" s="92" t="str">
        <f>IFERROR(AVERAGEIFS(EDF[Humeur], EDF[Nom], BD_evo[[#This Row],[Nom]], EDF[Semaine], BD_evo[[#This Row],[Semaine]]), "")</f>
        <v/>
      </c>
      <c r="H254" s="92" t="str">
        <f>IFERROR(AVERAGEIFS(EDF[Stress], EDF[Nom], BD_evo[[#This Row],[Nom]], EDF[Semaine], BD_evo[[#This Row],[Semaine]]), "")</f>
        <v/>
      </c>
      <c r="I254" s="92" t="str">
        <f>IFERROR(AVERAGEIFS(EDF[Sommeil], EDF[Nom], BD_evo[[#This Row],[Nom]], EDF[Semaine], BD_evo[[#This Row],[Semaine]]), "")</f>
        <v/>
      </c>
      <c r="J254" s="92" t="str">
        <f>IFERROR(AVERAGEIFS(EDF[Etat Physique], EDF[Nom], BD_evo[[#This Row],[Nom]], EDF[Semaine], BD_evo[[#This Row],[Semaine]]), "")</f>
        <v/>
      </c>
      <c r="K254" s="92" t="str">
        <f>IFERROR(AVERAGEIFS(EDF[Hydratation], EDF[Nom], BD_evo[[#This Row],[Nom]], EDF[Semaine], BD_evo[[#This Row],[Semaine]]), "")</f>
        <v/>
      </c>
      <c r="L254" s="92" t="str">
        <f>IFERROR(AVERAGEIFS(EDF[Nutrition], EDF[Nom], BD_evo[[#This Row],[Nom]], EDF[Semaine], BD_evo[[#This Row],[Semaine]]), "")</f>
        <v/>
      </c>
      <c r="M254" s="92" t="str">
        <f>IFERROR(AVERAGEIFS(RPE[Investissement du jour], RPE[Nom], BD_evo[[#This Row],[Nom]], RPE[Semaine], BD_evo[[#This Row],[Semaine]]), "")</f>
        <v/>
      </c>
    </row>
    <row r="255" spans="1:13" x14ac:dyDescent="0.2">
      <c r="A255" s="88" t="s">
        <v>83</v>
      </c>
      <c r="B255" t="str">
        <f>INDEX(Statut[Profil], MATCH(BD_evo[[#This Row],[Nom]], Statut[Nom], 0))</f>
        <v>Avant</v>
      </c>
      <c r="C255">
        <v>2023</v>
      </c>
      <c r="D255">
        <f t="shared" si="5"/>
        <v>34</v>
      </c>
      <c r="E255" s="90"/>
      <c r="F255" s="92">
        <f>IFERROR(AVERAGEIFS(EDF[Total EDF], EDF[Nom], BD_evo[[#This Row],[Nom]], EDF[Semaine], BD_evo[[#This Row],[Semaine]]), "")</f>
        <v>19.8</v>
      </c>
      <c r="G255" s="92">
        <f>IFERROR(AVERAGEIFS(EDF[Humeur], EDF[Nom], BD_evo[[#This Row],[Nom]], EDF[Semaine], BD_evo[[#This Row],[Semaine]]), "")</f>
        <v>3.2</v>
      </c>
      <c r="H255" s="92">
        <f>IFERROR(AVERAGEIFS(EDF[Stress], EDF[Nom], BD_evo[[#This Row],[Nom]], EDF[Semaine], BD_evo[[#This Row],[Semaine]]), "")</f>
        <v>3.8</v>
      </c>
      <c r="I255" s="92">
        <f>IFERROR(AVERAGEIFS(EDF[Sommeil], EDF[Nom], BD_evo[[#This Row],[Nom]], EDF[Semaine], BD_evo[[#This Row],[Semaine]]), "")</f>
        <v>3.6</v>
      </c>
      <c r="J255" s="92">
        <f>IFERROR(AVERAGEIFS(EDF[Etat Physique], EDF[Nom], BD_evo[[#This Row],[Nom]], EDF[Semaine], BD_evo[[#This Row],[Semaine]]), "")</f>
        <v>3.2</v>
      </c>
      <c r="K255" s="92">
        <f>IFERROR(AVERAGEIFS(EDF[Hydratation], EDF[Nom], BD_evo[[#This Row],[Nom]], EDF[Semaine], BD_evo[[#This Row],[Semaine]]), "")</f>
        <v>2.4</v>
      </c>
      <c r="L255" s="92">
        <f>IFERROR(AVERAGEIFS(EDF[Nutrition], EDF[Nom], BD_evo[[#This Row],[Nom]], EDF[Semaine], BD_evo[[#This Row],[Semaine]]), "")</f>
        <v>3.6</v>
      </c>
      <c r="M255" s="92" t="str">
        <f>IFERROR(AVERAGEIFS(RPE[Investissement du jour], RPE[Nom], BD_evo[[#This Row],[Nom]], RPE[Semaine], BD_evo[[#This Row],[Semaine]]), "")</f>
        <v/>
      </c>
    </row>
    <row r="256" spans="1:13" x14ac:dyDescent="0.2">
      <c r="A256" s="88" t="s">
        <v>100</v>
      </c>
      <c r="B256" t="str">
        <f>INDEX(Statut[Profil], MATCH(BD_evo[[#This Row],[Nom]], Statut[Nom], 0))</f>
        <v>Trois Quarts</v>
      </c>
      <c r="C256">
        <v>2023</v>
      </c>
      <c r="D256">
        <f t="shared" si="5"/>
        <v>34</v>
      </c>
      <c r="E256" s="90"/>
      <c r="F256" s="92">
        <f>IFERROR(AVERAGEIFS(EDF[Total EDF], EDF[Nom], BD_evo[[#This Row],[Nom]], EDF[Semaine], BD_evo[[#This Row],[Semaine]]), "")</f>
        <v>19</v>
      </c>
      <c r="G256" s="92">
        <f>IFERROR(AVERAGEIFS(EDF[Humeur], EDF[Nom], BD_evo[[#This Row],[Nom]], EDF[Semaine], BD_evo[[#This Row],[Semaine]]), "")</f>
        <v>1</v>
      </c>
      <c r="H256" s="92">
        <f>IFERROR(AVERAGEIFS(EDF[Stress], EDF[Nom], BD_evo[[#This Row],[Nom]], EDF[Semaine], BD_evo[[#This Row],[Semaine]]), "")</f>
        <v>3</v>
      </c>
      <c r="I256" s="92">
        <f>IFERROR(AVERAGEIFS(EDF[Sommeil], EDF[Nom], BD_evo[[#This Row],[Nom]], EDF[Semaine], BD_evo[[#This Row],[Semaine]]), "")</f>
        <v>4.5</v>
      </c>
      <c r="J256" s="92">
        <f>IFERROR(AVERAGEIFS(EDF[Etat Physique], EDF[Nom], BD_evo[[#This Row],[Nom]], EDF[Semaine], BD_evo[[#This Row],[Semaine]]), "")</f>
        <v>4.5</v>
      </c>
      <c r="K256" s="92">
        <f>IFERROR(AVERAGEIFS(EDF[Hydratation], EDF[Nom], BD_evo[[#This Row],[Nom]], EDF[Semaine], BD_evo[[#This Row],[Semaine]]), "")</f>
        <v>2.75</v>
      </c>
      <c r="L256" s="92">
        <f>IFERROR(AVERAGEIFS(EDF[Nutrition], EDF[Nom], BD_evo[[#This Row],[Nom]], EDF[Semaine], BD_evo[[#This Row],[Semaine]]), "")</f>
        <v>3.25</v>
      </c>
      <c r="M256" s="92" t="str">
        <f>IFERROR(AVERAGEIFS(RPE[Investissement du jour], RPE[Nom], BD_evo[[#This Row],[Nom]], RPE[Semaine], BD_evo[[#This Row],[Semaine]]), "")</f>
        <v/>
      </c>
    </row>
    <row r="257" spans="1:13" x14ac:dyDescent="0.2">
      <c r="A257" s="88" t="s">
        <v>89</v>
      </c>
      <c r="B257" t="str">
        <f>INDEX(Statut[Profil], MATCH(BD_evo[[#This Row],[Nom]], Statut[Nom], 0))</f>
        <v>Avant</v>
      </c>
      <c r="C257">
        <v>2023</v>
      </c>
      <c r="D257">
        <f t="shared" si="5"/>
        <v>34</v>
      </c>
      <c r="E257" s="90"/>
      <c r="F257" s="92">
        <f>IFERROR(AVERAGEIFS(EDF[Total EDF], EDF[Nom], BD_evo[[#This Row],[Nom]], EDF[Semaine], BD_evo[[#This Row],[Semaine]]), "")</f>
        <v>24.8</v>
      </c>
      <c r="G257" s="92">
        <f>IFERROR(AVERAGEIFS(EDF[Humeur], EDF[Nom], BD_evo[[#This Row],[Nom]], EDF[Semaine], BD_evo[[#This Row],[Semaine]]), "")</f>
        <v>4</v>
      </c>
      <c r="H257" s="92">
        <f>IFERROR(AVERAGEIFS(EDF[Stress], EDF[Nom], BD_evo[[#This Row],[Nom]], EDF[Semaine], BD_evo[[#This Row],[Semaine]]), "")</f>
        <v>4.4000000000000004</v>
      </c>
      <c r="I257" s="92">
        <f>IFERROR(AVERAGEIFS(EDF[Sommeil], EDF[Nom], BD_evo[[#This Row],[Nom]], EDF[Semaine], BD_evo[[#This Row],[Semaine]]), "")</f>
        <v>3.4</v>
      </c>
      <c r="J257" s="92">
        <f>IFERROR(AVERAGEIFS(EDF[Etat Physique], EDF[Nom], BD_evo[[#This Row],[Nom]], EDF[Semaine], BD_evo[[#This Row],[Semaine]]), "")</f>
        <v>3.6</v>
      </c>
      <c r="K257" s="92">
        <f>IFERROR(AVERAGEIFS(EDF[Hydratation], EDF[Nom], BD_evo[[#This Row],[Nom]], EDF[Semaine], BD_evo[[#This Row],[Semaine]]), "")</f>
        <v>4.8</v>
      </c>
      <c r="L257" s="92">
        <f>IFERROR(AVERAGEIFS(EDF[Nutrition], EDF[Nom], BD_evo[[#This Row],[Nom]], EDF[Semaine], BD_evo[[#This Row],[Semaine]]), "")</f>
        <v>4.5999999999999996</v>
      </c>
      <c r="M257" s="92" t="str">
        <f>IFERROR(AVERAGEIFS(RPE[Investissement du jour], RPE[Nom], BD_evo[[#This Row],[Nom]], RPE[Semaine], BD_evo[[#This Row],[Semaine]]), "")</f>
        <v/>
      </c>
    </row>
    <row r="258" spans="1:13" x14ac:dyDescent="0.2">
      <c r="A258" s="88" t="s">
        <v>168</v>
      </c>
      <c r="B258" t="str">
        <f>INDEX(Statut[Profil], MATCH(BD_evo[[#This Row],[Nom]], Statut[Nom], 0))</f>
        <v>Avant</v>
      </c>
      <c r="C258">
        <v>2023</v>
      </c>
      <c r="D258">
        <f t="shared" si="5"/>
        <v>34</v>
      </c>
      <c r="E258" s="90"/>
      <c r="F258" s="92">
        <f>IFERROR(AVERAGEIFS(EDF[Total EDF], EDF[Nom], BD_evo[[#This Row],[Nom]], EDF[Semaine], BD_evo[[#This Row],[Semaine]]), "")</f>
        <v>17.75</v>
      </c>
      <c r="G258" s="92">
        <f>IFERROR(AVERAGEIFS(EDF[Humeur], EDF[Nom], BD_evo[[#This Row],[Nom]], EDF[Semaine], BD_evo[[#This Row],[Semaine]]), "")</f>
        <v>3.5</v>
      </c>
      <c r="H258" s="92">
        <f>IFERROR(AVERAGEIFS(EDF[Stress], EDF[Nom], BD_evo[[#This Row],[Nom]], EDF[Semaine], BD_evo[[#This Row],[Semaine]]), "")</f>
        <v>3.25</v>
      </c>
      <c r="I258" s="92">
        <f>IFERROR(AVERAGEIFS(EDF[Sommeil], EDF[Nom], BD_evo[[#This Row],[Nom]], EDF[Semaine], BD_evo[[#This Row],[Semaine]]), "")</f>
        <v>2.5</v>
      </c>
      <c r="J258" s="92">
        <f>IFERROR(AVERAGEIFS(EDF[Etat Physique], EDF[Nom], BD_evo[[#This Row],[Nom]], EDF[Semaine], BD_evo[[#This Row],[Semaine]]), "")</f>
        <v>2.5</v>
      </c>
      <c r="K258" s="92">
        <f>IFERROR(AVERAGEIFS(EDF[Hydratation], EDF[Nom], BD_evo[[#This Row],[Nom]], EDF[Semaine], BD_evo[[#This Row],[Semaine]]), "")</f>
        <v>2</v>
      </c>
      <c r="L258" s="92">
        <f>IFERROR(AVERAGEIFS(EDF[Nutrition], EDF[Nom], BD_evo[[#This Row],[Nom]], EDF[Semaine], BD_evo[[#This Row],[Semaine]]), "")</f>
        <v>4</v>
      </c>
      <c r="M258" s="92" t="str">
        <f>IFERROR(AVERAGEIFS(RPE[Investissement du jour], RPE[Nom], BD_evo[[#This Row],[Nom]], RPE[Semaine], BD_evo[[#This Row],[Semaine]]), "")</f>
        <v/>
      </c>
    </row>
    <row r="259" spans="1:13" x14ac:dyDescent="0.2">
      <c r="A259" s="88" t="s">
        <v>86</v>
      </c>
      <c r="B259" t="str">
        <f>INDEX(Statut[Profil], MATCH(BD_evo[[#This Row],[Nom]], Statut[Nom], 0))</f>
        <v>Avant</v>
      </c>
      <c r="C259">
        <v>2023</v>
      </c>
      <c r="D259">
        <f t="shared" si="5"/>
        <v>34</v>
      </c>
      <c r="E259" s="90"/>
      <c r="F259" s="92">
        <f>IFERROR(AVERAGEIFS(EDF[Total EDF], EDF[Nom], BD_evo[[#This Row],[Nom]], EDF[Semaine], BD_evo[[#This Row],[Semaine]]), "")</f>
        <v>22.666666666666668</v>
      </c>
      <c r="G259" s="92">
        <f>IFERROR(AVERAGEIFS(EDF[Humeur], EDF[Nom], BD_evo[[#This Row],[Nom]], EDF[Semaine], BD_evo[[#This Row],[Semaine]]), "")</f>
        <v>3.3333333333333335</v>
      </c>
      <c r="H259" s="92">
        <f>IFERROR(AVERAGEIFS(EDF[Stress], EDF[Nom], BD_evo[[#This Row],[Nom]], EDF[Semaine], BD_evo[[#This Row],[Semaine]]), "")</f>
        <v>3.3333333333333335</v>
      </c>
      <c r="I259" s="92">
        <f>IFERROR(AVERAGEIFS(EDF[Sommeil], EDF[Nom], BD_evo[[#This Row],[Nom]], EDF[Semaine], BD_evo[[#This Row],[Semaine]]), "")</f>
        <v>3.3333333333333335</v>
      </c>
      <c r="J259" s="92">
        <f>IFERROR(AVERAGEIFS(EDF[Etat Physique], EDF[Nom], BD_evo[[#This Row],[Nom]], EDF[Semaine], BD_evo[[#This Row],[Semaine]]), "")</f>
        <v>3.6666666666666665</v>
      </c>
      <c r="K259" s="92">
        <f>IFERROR(AVERAGEIFS(EDF[Hydratation], EDF[Nom], BD_evo[[#This Row],[Nom]], EDF[Semaine], BD_evo[[#This Row],[Semaine]]), "")</f>
        <v>4.666666666666667</v>
      </c>
      <c r="L259" s="92">
        <f>IFERROR(AVERAGEIFS(EDF[Nutrition], EDF[Nom], BD_evo[[#This Row],[Nom]], EDF[Semaine], BD_evo[[#This Row],[Semaine]]), "")</f>
        <v>4.333333333333333</v>
      </c>
      <c r="M259" s="92" t="str">
        <f>IFERROR(AVERAGEIFS(RPE[Investissement du jour], RPE[Nom], BD_evo[[#This Row],[Nom]], RPE[Semaine], BD_evo[[#This Row],[Semaine]]), "")</f>
        <v/>
      </c>
    </row>
    <row r="260" spans="1:13" x14ac:dyDescent="0.2">
      <c r="A260" s="88" t="s">
        <v>208</v>
      </c>
      <c r="B260" t="str">
        <f>INDEX(Statut[Profil], MATCH(BD_evo[[#This Row],[Nom]], Statut[Nom], 0))</f>
        <v>Trois Quarts</v>
      </c>
      <c r="C260">
        <v>2023</v>
      </c>
      <c r="D260">
        <f t="shared" si="5"/>
        <v>34</v>
      </c>
      <c r="E260" s="90"/>
      <c r="F260" s="92" t="str">
        <f>IFERROR(AVERAGEIFS(EDF[Total EDF], EDF[Nom], BD_evo[[#This Row],[Nom]], EDF[Semaine], BD_evo[[#This Row],[Semaine]]), "")</f>
        <v/>
      </c>
      <c r="G260" s="92" t="str">
        <f>IFERROR(AVERAGEIFS(EDF[Humeur], EDF[Nom], BD_evo[[#This Row],[Nom]], EDF[Semaine], BD_evo[[#This Row],[Semaine]]), "")</f>
        <v/>
      </c>
      <c r="H260" s="92" t="str">
        <f>IFERROR(AVERAGEIFS(EDF[Stress], EDF[Nom], BD_evo[[#This Row],[Nom]], EDF[Semaine], BD_evo[[#This Row],[Semaine]]), "")</f>
        <v/>
      </c>
      <c r="I260" s="92" t="str">
        <f>IFERROR(AVERAGEIFS(EDF[Sommeil], EDF[Nom], BD_evo[[#This Row],[Nom]], EDF[Semaine], BD_evo[[#This Row],[Semaine]]), "")</f>
        <v/>
      </c>
      <c r="J260" s="92" t="str">
        <f>IFERROR(AVERAGEIFS(EDF[Etat Physique], EDF[Nom], BD_evo[[#This Row],[Nom]], EDF[Semaine], BD_evo[[#This Row],[Semaine]]), "")</f>
        <v/>
      </c>
      <c r="K260" s="92" t="str">
        <f>IFERROR(AVERAGEIFS(EDF[Hydratation], EDF[Nom], BD_evo[[#This Row],[Nom]], EDF[Semaine], BD_evo[[#This Row],[Semaine]]), "")</f>
        <v/>
      </c>
      <c r="L260" s="92" t="str">
        <f>IFERROR(AVERAGEIFS(EDF[Nutrition], EDF[Nom], BD_evo[[#This Row],[Nom]], EDF[Semaine], BD_evo[[#This Row],[Semaine]]), "")</f>
        <v/>
      </c>
      <c r="M260" s="92" t="str">
        <f>IFERROR(AVERAGEIFS(RPE[Investissement du jour], RPE[Nom], BD_evo[[#This Row],[Nom]], RPE[Semaine], BD_evo[[#This Row],[Semaine]]), "")</f>
        <v/>
      </c>
    </row>
    <row r="261" spans="1:13" x14ac:dyDescent="0.2">
      <c r="A261" s="88" t="s">
        <v>99</v>
      </c>
      <c r="B261" t="str">
        <f>INDEX(Statut[Profil], MATCH(BD_evo[[#This Row],[Nom]], Statut[Nom], 0))</f>
        <v>Avant</v>
      </c>
      <c r="C261">
        <v>2023</v>
      </c>
      <c r="D261">
        <f t="shared" si="5"/>
        <v>34</v>
      </c>
      <c r="E261" s="90"/>
      <c r="F261" s="92" t="str">
        <f>IFERROR(AVERAGEIFS(EDF[Total EDF], EDF[Nom], BD_evo[[#This Row],[Nom]], EDF[Semaine], BD_evo[[#This Row],[Semaine]]), "")</f>
        <v/>
      </c>
      <c r="G261" s="92" t="str">
        <f>IFERROR(AVERAGEIFS(EDF[Humeur], EDF[Nom], BD_evo[[#This Row],[Nom]], EDF[Semaine], BD_evo[[#This Row],[Semaine]]), "")</f>
        <v/>
      </c>
      <c r="H261" s="92" t="str">
        <f>IFERROR(AVERAGEIFS(EDF[Stress], EDF[Nom], BD_evo[[#This Row],[Nom]], EDF[Semaine], BD_evo[[#This Row],[Semaine]]), "")</f>
        <v/>
      </c>
      <c r="I261" s="92" t="str">
        <f>IFERROR(AVERAGEIFS(EDF[Sommeil], EDF[Nom], BD_evo[[#This Row],[Nom]], EDF[Semaine], BD_evo[[#This Row],[Semaine]]), "")</f>
        <v/>
      </c>
      <c r="J261" s="92" t="str">
        <f>IFERROR(AVERAGEIFS(EDF[Etat Physique], EDF[Nom], BD_evo[[#This Row],[Nom]], EDF[Semaine], BD_evo[[#This Row],[Semaine]]), "")</f>
        <v/>
      </c>
      <c r="K261" s="92" t="str">
        <f>IFERROR(AVERAGEIFS(EDF[Hydratation], EDF[Nom], BD_evo[[#This Row],[Nom]], EDF[Semaine], BD_evo[[#This Row],[Semaine]]), "")</f>
        <v/>
      </c>
      <c r="L261" s="92" t="str">
        <f>IFERROR(AVERAGEIFS(EDF[Nutrition], EDF[Nom], BD_evo[[#This Row],[Nom]], EDF[Semaine], BD_evo[[#This Row],[Semaine]]), "")</f>
        <v/>
      </c>
      <c r="M261" s="92" t="str">
        <f>IFERROR(AVERAGEIFS(RPE[Investissement du jour], RPE[Nom], BD_evo[[#This Row],[Nom]], RPE[Semaine], BD_evo[[#This Row],[Semaine]]), "")</f>
        <v/>
      </c>
    </row>
    <row r="262" spans="1:13" x14ac:dyDescent="0.2">
      <c r="A262" s="88" t="s">
        <v>233</v>
      </c>
      <c r="B262" t="str">
        <f>INDEX(Statut[Profil], MATCH(BD_evo[[#This Row],[Nom]], Statut[Nom], 0))</f>
        <v>Avant</v>
      </c>
      <c r="C262">
        <v>2023</v>
      </c>
      <c r="D262">
        <f t="shared" si="5"/>
        <v>34</v>
      </c>
      <c r="E262" s="90"/>
      <c r="F262" s="92" t="str">
        <f>IFERROR(AVERAGEIFS(EDF[Total EDF], EDF[Nom], BD_evo[[#This Row],[Nom]], EDF[Semaine], BD_evo[[#This Row],[Semaine]]), "")</f>
        <v/>
      </c>
      <c r="G262" s="92" t="str">
        <f>IFERROR(AVERAGEIFS(EDF[Humeur], EDF[Nom], BD_evo[[#This Row],[Nom]], EDF[Semaine], BD_evo[[#This Row],[Semaine]]), "")</f>
        <v/>
      </c>
      <c r="H262" s="92" t="str">
        <f>IFERROR(AVERAGEIFS(EDF[Stress], EDF[Nom], BD_evo[[#This Row],[Nom]], EDF[Semaine], BD_evo[[#This Row],[Semaine]]), "")</f>
        <v/>
      </c>
      <c r="I262" s="92" t="str">
        <f>IFERROR(AVERAGEIFS(EDF[Sommeil], EDF[Nom], BD_evo[[#This Row],[Nom]], EDF[Semaine], BD_evo[[#This Row],[Semaine]]), "")</f>
        <v/>
      </c>
      <c r="J262" s="92" t="str">
        <f>IFERROR(AVERAGEIFS(EDF[Etat Physique], EDF[Nom], BD_evo[[#This Row],[Nom]], EDF[Semaine], BD_evo[[#This Row],[Semaine]]), "")</f>
        <v/>
      </c>
      <c r="K262" s="92" t="str">
        <f>IFERROR(AVERAGEIFS(EDF[Hydratation], EDF[Nom], BD_evo[[#This Row],[Nom]], EDF[Semaine], BD_evo[[#This Row],[Semaine]]), "")</f>
        <v/>
      </c>
      <c r="L262" s="92" t="str">
        <f>IFERROR(AVERAGEIFS(EDF[Nutrition], EDF[Nom], BD_evo[[#This Row],[Nom]], EDF[Semaine], BD_evo[[#This Row],[Semaine]]), "")</f>
        <v/>
      </c>
      <c r="M262" s="92" t="str">
        <f>IFERROR(AVERAGEIFS(RPE[Investissement du jour], RPE[Nom], BD_evo[[#This Row],[Nom]], RPE[Semaine], BD_evo[[#This Row],[Semaine]]), "")</f>
        <v/>
      </c>
    </row>
    <row r="263" spans="1:13" x14ac:dyDescent="0.2">
      <c r="A263" s="88" t="s">
        <v>85</v>
      </c>
      <c r="B263" t="str">
        <f>INDEX(Statut[Profil], MATCH(BD_evo[[#This Row],[Nom]], Statut[Nom], 0))</f>
        <v>Avant</v>
      </c>
      <c r="C263">
        <v>2023</v>
      </c>
      <c r="D263">
        <f t="shared" si="5"/>
        <v>34</v>
      </c>
      <c r="E263" s="90"/>
      <c r="F263" s="92">
        <f>IFERROR(AVERAGEIFS(EDF[Total EDF], EDF[Nom], BD_evo[[#This Row],[Nom]], EDF[Semaine], BD_evo[[#This Row],[Semaine]]), "")</f>
        <v>14.333333333333334</v>
      </c>
      <c r="G263" s="92">
        <f>IFERROR(AVERAGEIFS(EDF[Humeur], EDF[Nom], BD_evo[[#This Row],[Nom]], EDF[Semaine], BD_evo[[#This Row],[Semaine]]), "")</f>
        <v>2</v>
      </c>
      <c r="H263" s="92">
        <f>IFERROR(AVERAGEIFS(EDF[Stress], EDF[Nom], BD_evo[[#This Row],[Nom]], EDF[Semaine], BD_evo[[#This Row],[Semaine]]), "")</f>
        <v>3</v>
      </c>
      <c r="I263" s="92">
        <f>IFERROR(AVERAGEIFS(EDF[Sommeil], EDF[Nom], BD_evo[[#This Row],[Nom]], EDF[Semaine], BD_evo[[#This Row],[Semaine]]), "")</f>
        <v>2</v>
      </c>
      <c r="J263" s="92">
        <f>IFERROR(AVERAGEIFS(EDF[Etat Physique], EDF[Nom], BD_evo[[#This Row],[Nom]], EDF[Semaine], BD_evo[[#This Row],[Semaine]]), "")</f>
        <v>2.6666666666666665</v>
      </c>
      <c r="K263" s="92">
        <f>IFERROR(AVERAGEIFS(EDF[Hydratation], EDF[Nom], BD_evo[[#This Row],[Nom]], EDF[Semaine], BD_evo[[#This Row],[Semaine]]), "")</f>
        <v>2</v>
      </c>
      <c r="L263" s="92">
        <f>IFERROR(AVERAGEIFS(EDF[Nutrition], EDF[Nom], BD_evo[[#This Row],[Nom]], EDF[Semaine], BD_evo[[#This Row],[Semaine]]), "")</f>
        <v>2.6666666666666665</v>
      </c>
      <c r="M263" s="92" t="str">
        <f>IFERROR(AVERAGEIFS(RPE[Investissement du jour], RPE[Nom], BD_evo[[#This Row],[Nom]], RPE[Semaine], BD_evo[[#This Row],[Semaine]]), "")</f>
        <v/>
      </c>
    </row>
    <row r="264" spans="1:13" x14ac:dyDescent="0.2">
      <c r="A264" s="88" t="s">
        <v>191</v>
      </c>
      <c r="B264" t="str">
        <f>INDEX(Statut[Profil], MATCH(BD_evo[[#This Row],[Nom]], Statut[Nom], 0))</f>
        <v>Avant</v>
      </c>
      <c r="C264">
        <v>2023</v>
      </c>
      <c r="D264">
        <f t="shared" si="5"/>
        <v>34</v>
      </c>
      <c r="E264" s="90"/>
      <c r="F264" s="92" t="str">
        <f>IFERROR(AVERAGEIFS(EDF[Total EDF], EDF[Nom], BD_evo[[#This Row],[Nom]], EDF[Semaine], BD_evo[[#This Row],[Semaine]]), "")</f>
        <v/>
      </c>
      <c r="G264" s="92" t="str">
        <f>IFERROR(AVERAGEIFS(EDF[Humeur], EDF[Nom], BD_evo[[#This Row],[Nom]], EDF[Semaine], BD_evo[[#This Row],[Semaine]]), "")</f>
        <v/>
      </c>
      <c r="H264" s="92" t="str">
        <f>IFERROR(AVERAGEIFS(EDF[Stress], EDF[Nom], BD_evo[[#This Row],[Nom]], EDF[Semaine], BD_evo[[#This Row],[Semaine]]), "")</f>
        <v/>
      </c>
      <c r="I264" s="92" t="str">
        <f>IFERROR(AVERAGEIFS(EDF[Sommeil], EDF[Nom], BD_evo[[#This Row],[Nom]], EDF[Semaine], BD_evo[[#This Row],[Semaine]]), "")</f>
        <v/>
      </c>
      <c r="J264" s="92" t="str">
        <f>IFERROR(AVERAGEIFS(EDF[Etat Physique], EDF[Nom], BD_evo[[#This Row],[Nom]], EDF[Semaine], BD_evo[[#This Row],[Semaine]]), "")</f>
        <v/>
      </c>
      <c r="K264" s="92" t="str">
        <f>IFERROR(AVERAGEIFS(EDF[Hydratation], EDF[Nom], BD_evo[[#This Row],[Nom]], EDF[Semaine], BD_evo[[#This Row],[Semaine]]), "")</f>
        <v/>
      </c>
      <c r="L264" s="92" t="str">
        <f>IFERROR(AVERAGEIFS(EDF[Nutrition], EDF[Nom], BD_evo[[#This Row],[Nom]], EDF[Semaine], BD_evo[[#This Row],[Semaine]]), "")</f>
        <v/>
      </c>
      <c r="M264" s="92" t="str">
        <f>IFERROR(AVERAGEIFS(RPE[Investissement du jour], RPE[Nom], BD_evo[[#This Row],[Nom]], RPE[Semaine], BD_evo[[#This Row],[Semaine]]), "")</f>
        <v/>
      </c>
    </row>
    <row r="265" spans="1:13" x14ac:dyDescent="0.2">
      <c r="A265" s="89" t="s">
        <v>95</v>
      </c>
      <c r="B265" t="str">
        <f>INDEX(Statut[Profil], MATCH(BD_evo[[#This Row],[Nom]], Statut[Nom], 0))</f>
        <v>Avant</v>
      </c>
      <c r="C265">
        <v>2023</v>
      </c>
      <c r="D265">
        <f t="shared" si="5"/>
        <v>34</v>
      </c>
      <c r="E265" s="90"/>
      <c r="F265" s="92">
        <f>IFERROR(AVERAGEIFS(EDF[Total EDF], EDF[Nom], BD_evo[[#This Row],[Nom]], EDF[Semaine], BD_evo[[#This Row],[Semaine]]), "")</f>
        <v>17.5</v>
      </c>
      <c r="G265" s="92">
        <f>IFERROR(AVERAGEIFS(EDF[Humeur], EDF[Nom], BD_evo[[#This Row],[Nom]], EDF[Semaine], BD_evo[[#This Row],[Semaine]]), "")</f>
        <v>2.5</v>
      </c>
      <c r="H265" s="92">
        <f>IFERROR(AVERAGEIFS(EDF[Stress], EDF[Nom], BD_evo[[#This Row],[Nom]], EDF[Semaine], BD_evo[[#This Row],[Semaine]]), "")</f>
        <v>3</v>
      </c>
      <c r="I265" s="92">
        <f>IFERROR(AVERAGEIFS(EDF[Sommeil], EDF[Nom], BD_evo[[#This Row],[Nom]], EDF[Semaine], BD_evo[[#This Row],[Semaine]]), "")</f>
        <v>3</v>
      </c>
      <c r="J265" s="92">
        <f>IFERROR(AVERAGEIFS(EDF[Etat Physique], EDF[Nom], BD_evo[[#This Row],[Nom]], EDF[Semaine], BD_evo[[#This Row],[Semaine]]), "")</f>
        <v>2</v>
      </c>
      <c r="K265" s="92">
        <f>IFERROR(AVERAGEIFS(EDF[Hydratation], EDF[Nom], BD_evo[[#This Row],[Nom]], EDF[Semaine], BD_evo[[#This Row],[Semaine]]), "")</f>
        <v>3</v>
      </c>
      <c r="L265" s="92">
        <f>IFERROR(AVERAGEIFS(EDF[Nutrition], EDF[Nom], BD_evo[[#This Row],[Nom]], EDF[Semaine], BD_evo[[#This Row],[Semaine]]), "")</f>
        <v>4</v>
      </c>
      <c r="M265" s="92" t="str">
        <f>IFERROR(AVERAGEIFS(RPE[Investissement du jour], RPE[Nom], BD_evo[[#This Row],[Nom]], RPE[Semaine], BD_evo[[#This Row],[Semaine]]), "")</f>
        <v/>
      </c>
    </row>
    <row r="266" spans="1:13" x14ac:dyDescent="0.2">
      <c r="A266" s="89" t="s">
        <v>80</v>
      </c>
      <c r="B266" t="str">
        <f>INDEX(Statut[Profil], MATCH(BD_evo[[#This Row],[Nom]], Statut[Nom], 0))</f>
        <v>Avant</v>
      </c>
      <c r="C266">
        <v>2023</v>
      </c>
      <c r="D266">
        <f t="shared" si="5"/>
        <v>34</v>
      </c>
      <c r="E266" s="90"/>
      <c r="F266" s="92" t="str">
        <f>IFERROR(AVERAGEIFS(EDF[Total EDF], EDF[Nom], BD_evo[[#This Row],[Nom]], EDF[Semaine], BD_evo[[#This Row],[Semaine]]), "")</f>
        <v/>
      </c>
      <c r="G266" s="92" t="str">
        <f>IFERROR(AVERAGEIFS(EDF[Humeur], EDF[Nom], BD_evo[[#This Row],[Nom]], EDF[Semaine], BD_evo[[#This Row],[Semaine]]), "")</f>
        <v/>
      </c>
      <c r="H266" s="92" t="str">
        <f>IFERROR(AVERAGEIFS(EDF[Stress], EDF[Nom], BD_evo[[#This Row],[Nom]], EDF[Semaine], BD_evo[[#This Row],[Semaine]]), "")</f>
        <v/>
      </c>
      <c r="I266" s="92" t="str">
        <f>IFERROR(AVERAGEIFS(EDF[Sommeil], EDF[Nom], BD_evo[[#This Row],[Nom]], EDF[Semaine], BD_evo[[#This Row],[Semaine]]), "")</f>
        <v/>
      </c>
      <c r="J266" s="92" t="str">
        <f>IFERROR(AVERAGEIFS(EDF[Etat Physique], EDF[Nom], BD_evo[[#This Row],[Nom]], EDF[Semaine], BD_evo[[#This Row],[Semaine]]), "")</f>
        <v/>
      </c>
      <c r="K266" s="92" t="str">
        <f>IFERROR(AVERAGEIFS(EDF[Hydratation], EDF[Nom], BD_evo[[#This Row],[Nom]], EDF[Semaine], BD_evo[[#This Row],[Semaine]]), "")</f>
        <v/>
      </c>
      <c r="L266" s="92" t="str">
        <f>IFERROR(AVERAGEIFS(EDF[Nutrition], EDF[Nom], BD_evo[[#This Row],[Nom]], EDF[Semaine], BD_evo[[#This Row],[Semaine]]), "")</f>
        <v/>
      </c>
      <c r="M266" s="92" t="str">
        <f>IFERROR(AVERAGEIFS(RPE[Investissement du jour], RPE[Nom], BD_evo[[#This Row],[Nom]], RPE[Semaine], BD_evo[[#This Row],[Semaine]]), "")</f>
        <v/>
      </c>
    </row>
    <row r="267" spans="1:13" x14ac:dyDescent="0.2">
      <c r="A267" s="88" t="s">
        <v>167</v>
      </c>
      <c r="B267" t="str">
        <f>INDEX(Statut[Profil], MATCH(BD_evo[[#This Row],[Nom]], Statut[Nom], 0))</f>
        <v>Trois Quarts</v>
      </c>
      <c r="C267">
        <v>2023</v>
      </c>
      <c r="D267">
        <f t="shared" si="5"/>
        <v>34</v>
      </c>
      <c r="E267" s="90"/>
      <c r="F267" s="92">
        <f>IFERROR(AVERAGEIFS(EDF[Total EDF], EDF[Nom], BD_evo[[#This Row],[Nom]], EDF[Semaine], BD_evo[[#This Row],[Semaine]]), "")</f>
        <v>19.333333333333332</v>
      </c>
      <c r="G267" s="92">
        <f>IFERROR(AVERAGEIFS(EDF[Humeur], EDF[Nom], BD_evo[[#This Row],[Nom]], EDF[Semaine], BD_evo[[#This Row],[Semaine]]), "")</f>
        <v>3.3333333333333335</v>
      </c>
      <c r="H267" s="92">
        <f>IFERROR(AVERAGEIFS(EDF[Stress], EDF[Nom], BD_evo[[#This Row],[Nom]], EDF[Semaine], BD_evo[[#This Row],[Semaine]]), "")</f>
        <v>4.333333333333333</v>
      </c>
      <c r="I267" s="92">
        <f>IFERROR(AVERAGEIFS(EDF[Sommeil], EDF[Nom], BD_evo[[#This Row],[Nom]], EDF[Semaine], BD_evo[[#This Row],[Semaine]]), "")</f>
        <v>2.3333333333333335</v>
      </c>
      <c r="J267" s="92">
        <f>IFERROR(AVERAGEIFS(EDF[Etat Physique], EDF[Nom], BD_evo[[#This Row],[Nom]], EDF[Semaine], BD_evo[[#This Row],[Semaine]]), "")</f>
        <v>2.3333333333333335</v>
      </c>
      <c r="K267" s="92">
        <f>IFERROR(AVERAGEIFS(EDF[Hydratation], EDF[Nom], BD_evo[[#This Row],[Nom]], EDF[Semaine], BD_evo[[#This Row],[Semaine]]), "")</f>
        <v>3</v>
      </c>
      <c r="L267" s="92">
        <f>IFERROR(AVERAGEIFS(EDF[Nutrition], EDF[Nom], BD_evo[[#This Row],[Nom]], EDF[Semaine], BD_evo[[#This Row],[Semaine]]), "")</f>
        <v>4</v>
      </c>
      <c r="M267" s="92" t="str">
        <f>IFERROR(AVERAGEIFS(RPE[Investissement du jour], RPE[Nom], BD_evo[[#This Row],[Nom]], RPE[Semaine], BD_evo[[#This Row],[Semaine]]), "")</f>
        <v/>
      </c>
    </row>
    <row r="268" spans="1:13" x14ac:dyDescent="0.2">
      <c r="A268" s="88" t="s">
        <v>240</v>
      </c>
      <c r="B268" t="str">
        <f>INDEX(Statut[Profil], MATCH(BD_evo[[#This Row],[Nom]], Statut[Nom], 0))</f>
        <v>Trois Quarts</v>
      </c>
      <c r="C268">
        <v>2023</v>
      </c>
      <c r="D268">
        <f t="shared" si="5"/>
        <v>34</v>
      </c>
      <c r="E268" s="90"/>
      <c r="F268" s="92" t="str">
        <f>IFERROR(AVERAGEIFS(EDF[Total EDF], EDF[Nom], BD_evo[[#This Row],[Nom]], EDF[Semaine], BD_evo[[#This Row],[Semaine]]), "")</f>
        <v/>
      </c>
      <c r="G268" s="92" t="str">
        <f>IFERROR(AVERAGEIFS(EDF[Humeur], EDF[Nom], BD_evo[[#This Row],[Nom]], EDF[Semaine], BD_evo[[#This Row],[Semaine]]), "")</f>
        <v/>
      </c>
      <c r="H268" s="92" t="str">
        <f>IFERROR(AVERAGEIFS(EDF[Stress], EDF[Nom], BD_evo[[#This Row],[Nom]], EDF[Semaine], BD_evo[[#This Row],[Semaine]]), "")</f>
        <v/>
      </c>
      <c r="I268" s="92" t="str">
        <f>IFERROR(AVERAGEIFS(EDF[Sommeil], EDF[Nom], BD_evo[[#This Row],[Nom]], EDF[Semaine], BD_evo[[#This Row],[Semaine]]), "")</f>
        <v/>
      </c>
      <c r="J268" s="92" t="str">
        <f>IFERROR(AVERAGEIFS(EDF[Etat Physique], EDF[Nom], BD_evo[[#This Row],[Nom]], EDF[Semaine], BD_evo[[#This Row],[Semaine]]), "")</f>
        <v/>
      </c>
      <c r="K268" s="92" t="str">
        <f>IFERROR(AVERAGEIFS(EDF[Hydratation], EDF[Nom], BD_evo[[#This Row],[Nom]], EDF[Semaine], BD_evo[[#This Row],[Semaine]]), "")</f>
        <v/>
      </c>
      <c r="L268" s="92" t="str">
        <f>IFERROR(AVERAGEIFS(EDF[Nutrition], EDF[Nom], BD_evo[[#This Row],[Nom]], EDF[Semaine], BD_evo[[#This Row],[Semaine]]), "")</f>
        <v/>
      </c>
      <c r="M268" s="92" t="str">
        <f>IFERROR(AVERAGEIFS(RPE[Investissement du jour], RPE[Nom], BD_evo[[#This Row],[Nom]], RPE[Semaine], BD_evo[[#This Row],[Semaine]]), "")</f>
        <v/>
      </c>
    </row>
    <row r="269" spans="1:13" x14ac:dyDescent="0.2">
      <c r="A269" s="88" t="s">
        <v>107</v>
      </c>
      <c r="B269" t="str">
        <f>INDEX(Statut[Profil], MATCH(BD_evo[[#This Row],[Nom]], Statut[Nom], 0))</f>
        <v>Trois Quarts</v>
      </c>
      <c r="C269">
        <v>2023</v>
      </c>
      <c r="D269">
        <f t="shared" si="5"/>
        <v>34</v>
      </c>
      <c r="E269" s="90"/>
      <c r="F269" s="92" t="str">
        <f>IFERROR(AVERAGEIFS(EDF[Total EDF], EDF[Nom], BD_evo[[#This Row],[Nom]], EDF[Semaine], BD_evo[[#This Row],[Semaine]]), "")</f>
        <v/>
      </c>
      <c r="G269" s="92" t="str">
        <f>IFERROR(AVERAGEIFS(EDF[Humeur], EDF[Nom], BD_evo[[#This Row],[Nom]], EDF[Semaine], BD_evo[[#This Row],[Semaine]]), "")</f>
        <v/>
      </c>
      <c r="H269" s="92" t="str">
        <f>IFERROR(AVERAGEIFS(EDF[Stress], EDF[Nom], BD_evo[[#This Row],[Nom]], EDF[Semaine], BD_evo[[#This Row],[Semaine]]), "")</f>
        <v/>
      </c>
      <c r="I269" s="92" t="str">
        <f>IFERROR(AVERAGEIFS(EDF[Sommeil], EDF[Nom], BD_evo[[#This Row],[Nom]], EDF[Semaine], BD_evo[[#This Row],[Semaine]]), "")</f>
        <v/>
      </c>
      <c r="J269" s="92" t="str">
        <f>IFERROR(AVERAGEIFS(EDF[Etat Physique], EDF[Nom], BD_evo[[#This Row],[Nom]], EDF[Semaine], BD_evo[[#This Row],[Semaine]]), "")</f>
        <v/>
      </c>
      <c r="K269" s="92" t="str">
        <f>IFERROR(AVERAGEIFS(EDF[Hydratation], EDF[Nom], BD_evo[[#This Row],[Nom]], EDF[Semaine], BD_evo[[#This Row],[Semaine]]), "")</f>
        <v/>
      </c>
      <c r="L269" s="92" t="str">
        <f>IFERROR(AVERAGEIFS(EDF[Nutrition], EDF[Nom], BD_evo[[#This Row],[Nom]], EDF[Semaine], BD_evo[[#This Row],[Semaine]]), "")</f>
        <v/>
      </c>
      <c r="M269" s="92" t="str">
        <f>IFERROR(AVERAGEIFS(RPE[Investissement du jour], RPE[Nom], BD_evo[[#This Row],[Nom]], RPE[Semaine], BD_evo[[#This Row],[Semaine]]), "")</f>
        <v/>
      </c>
    </row>
    <row r="270" spans="1:13" x14ac:dyDescent="0.2">
      <c r="A270" s="88" t="s">
        <v>192</v>
      </c>
      <c r="B270" t="str">
        <f>INDEX(Statut[Profil], MATCH(BD_evo[[#This Row],[Nom]], Statut[Nom], 0))</f>
        <v>Trois Quarts</v>
      </c>
      <c r="C270">
        <v>2023</v>
      </c>
      <c r="D270">
        <f t="shared" si="5"/>
        <v>34</v>
      </c>
      <c r="E270" s="90"/>
      <c r="F270" s="92" t="str">
        <f>IFERROR(AVERAGEIFS(EDF[Total EDF], EDF[Nom], BD_evo[[#This Row],[Nom]], EDF[Semaine], BD_evo[[#This Row],[Semaine]]), "")</f>
        <v/>
      </c>
      <c r="G270" s="92" t="str">
        <f>IFERROR(AVERAGEIFS(EDF[Humeur], EDF[Nom], BD_evo[[#This Row],[Nom]], EDF[Semaine], BD_evo[[#This Row],[Semaine]]), "")</f>
        <v/>
      </c>
      <c r="H270" s="92" t="str">
        <f>IFERROR(AVERAGEIFS(EDF[Stress], EDF[Nom], BD_evo[[#This Row],[Nom]], EDF[Semaine], BD_evo[[#This Row],[Semaine]]), "")</f>
        <v/>
      </c>
      <c r="I270" s="92" t="str">
        <f>IFERROR(AVERAGEIFS(EDF[Sommeil], EDF[Nom], BD_evo[[#This Row],[Nom]], EDF[Semaine], BD_evo[[#This Row],[Semaine]]), "")</f>
        <v/>
      </c>
      <c r="J270" s="92" t="str">
        <f>IFERROR(AVERAGEIFS(EDF[Etat Physique], EDF[Nom], BD_evo[[#This Row],[Nom]], EDF[Semaine], BD_evo[[#This Row],[Semaine]]), "")</f>
        <v/>
      </c>
      <c r="K270" s="92" t="str">
        <f>IFERROR(AVERAGEIFS(EDF[Hydratation], EDF[Nom], BD_evo[[#This Row],[Nom]], EDF[Semaine], BD_evo[[#This Row],[Semaine]]), "")</f>
        <v/>
      </c>
      <c r="L270" s="92" t="str">
        <f>IFERROR(AVERAGEIFS(EDF[Nutrition], EDF[Nom], BD_evo[[#This Row],[Nom]], EDF[Semaine], BD_evo[[#This Row],[Semaine]]), "")</f>
        <v/>
      </c>
      <c r="M270" s="92" t="str">
        <f>IFERROR(AVERAGEIFS(RPE[Investissement du jour], RPE[Nom], BD_evo[[#This Row],[Nom]], RPE[Semaine], BD_evo[[#This Row],[Semaine]]), "")</f>
        <v/>
      </c>
    </row>
    <row r="271" spans="1:13" x14ac:dyDescent="0.2">
      <c r="A271" s="88" t="s">
        <v>496</v>
      </c>
      <c r="B271" t="str">
        <f>INDEX(Statut[Profil], MATCH(BD_evo[[#This Row],[Nom]], Statut[Nom], 0))</f>
        <v>Trois Quarts</v>
      </c>
      <c r="C271">
        <v>2023</v>
      </c>
      <c r="D271">
        <f t="shared" si="5"/>
        <v>34</v>
      </c>
      <c r="E271" s="90"/>
      <c r="F271" s="92" t="str">
        <f>IFERROR(AVERAGEIFS(EDF[Total EDF], EDF[Nom], BD_evo[[#This Row],[Nom]], EDF[Semaine], BD_evo[[#This Row],[Semaine]]), "")</f>
        <v/>
      </c>
      <c r="G271" s="92" t="str">
        <f>IFERROR(AVERAGEIFS(EDF[Humeur], EDF[Nom], BD_evo[[#This Row],[Nom]], EDF[Semaine], BD_evo[[#This Row],[Semaine]]), "")</f>
        <v/>
      </c>
      <c r="H271" s="92" t="str">
        <f>IFERROR(AVERAGEIFS(EDF[Stress], EDF[Nom], BD_evo[[#This Row],[Nom]], EDF[Semaine], BD_evo[[#This Row],[Semaine]]), "")</f>
        <v/>
      </c>
      <c r="I271" s="92" t="str">
        <f>IFERROR(AVERAGEIFS(EDF[Sommeil], EDF[Nom], BD_evo[[#This Row],[Nom]], EDF[Semaine], BD_evo[[#This Row],[Semaine]]), "")</f>
        <v/>
      </c>
      <c r="J271" s="92" t="str">
        <f>IFERROR(AVERAGEIFS(EDF[Etat Physique], EDF[Nom], BD_evo[[#This Row],[Nom]], EDF[Semaine], BD_evo[[#This Row],[Semaine]]), "")</f>
        <v/>
      </c>
      <c r="K271" s="92" t="str">
        <f>IFERROR(AVERAGEIFS(EDF[Hydratation], EDF[Nom], BD_evo[[#This Row],[Nom]], EDF[Semaine], BD_evo[[#This Row],[Semaine]]), "")</f>
        <v/>
      </c>
      <c r="L271" s="92" t="str">
        <f>IFERROR(AVERAGEIFS(EDF[Nutrition], EDF[Nom], BD_evo[[#This Row],[Nom]], EDF[Semaine], BD_evo[[#This Row],[Semaine]]), "")</f>
        <v/>
      </c>
      <c r="M271" s="92" t="str">
        <f>IFERROR(AVERAGEIFS(RPE[Investissement du jour], RPE[Nom], BD_evo[[#This Row],[Nom]], RPE[Semaine], BD_evo[[#This Row],[Semaine]]), "")</f>
        <v/>
      </c>
    </row>
    <row r="272" spans="1:13" x14ac:dyDescent="0.2">
      <c r="A272" s="88" t="s">
        <v>211</v>
      </c>
      <c r="B272" t="str">
        <f>INDEX(Statut[Profil], MATCH(BD_evo[[#This Row],[Nom]], Statut[Nom], 0))</f>
        <v>Trois Quarts</v>
      </c>
      <c r="C272">
        <v>2023</v>
      </c>
      <c r="D272">
        <f t="shared" si="5"/>
        <v>34</v>
      </c>
      <c r="E272" s="90"/>
      <c r="F272" s="92" t="str">
        <f>IFERROR(AVERAGEIFS(EDF[Total EDF], EDF[Nom], BD_evo[[#This Row],[Nom]], EDF[Semaine], BD_evo[[#This Row],[Semaine]]), "")</f>
        <v/>
      </c>
      <c r="G272" s="92" t="str">
        <f>IFERROR(AVERAGEIFS(EDF[Humeur], EDF[Nom], BD_evo[[#This Row],[Nom]], EDF[Semaine], BD_evo[[#This Row],[Semaine]]), "")</f>
        <v/>
      </c>
      <c r="H272" s="92" t="str">
        <f>IFERROR(AVERAGEIFS(EDF[Stress], EDF[Nom], BD_evo[[#This Row],[Nom]], EDF[Semaine], BD_evo[[#This Row],[Semaine]]), "")</f>
        <v/>
      </c>
      <c r="I272" s="92" t="str">
        <f>IFERROR(AVERAGEIFS(EDF[Sommeil], EDF[Nom], BD_evo[[#This Row],[Nom]], EDF[Semaine], BD_evo[[#This Row],[Semaine]]), "")</f>
        <v/>
      </c>
      <c r="J272" s="92" t="str">
        <f>IFERROR(AVERAGEIFS(EDF[Etat Physique], EDF[Nom], BD_evo[[#This Row],[Nom]], EDF[Semaine], BD_evo[[#This Row],[Semaine]]), "")</f>
        <v/>
      </c>
      <c r="K272" s="92" t="str">
        <f>IFERROR(AVERAGEIFS(EDF[Hydratation], EDF[Nom], BD_evo[[#This Row],[Nom]], EDF[Semaine], BD_evo[[#This Row],[Semaine]]), "")</f>
        <v/>
      </c>
      <c r="L272" s="92" t="str">
        <f>IFERROR(AVERAGEIFS(EDF[Nutrition], EDF[Nom], BD_evo[[#This Row],[Nom]], EDF[Semaine], BD_evo[[#This Row],[Semaine]]), "")</f>
        <v/>
      </c>
      <c r="M272" s="92" t="str">
        <f>IFERROR(AVERAGEIFS(RPE[Investissement du jour], RPE[Nom], BD_evo[[#This Row],[Nom]], RPE[Semaine], BD_evo[[#This Row],[Semaine]]), "")</f>
        <v/>
      </c>
    </row>
    <row r="273" spans="1:13" x14ac:dyDescent="0.2">
      <c r="A273" s="88" t="s">
        <v>188</v>
      </c>
      <c r="B273" t="str">
        <f>INDEX(Statut[Profil], MATCH(BD_evo[[#This Row],[Nom]], Statut[Nom], 0))</f>
        <v>Avant</v>
      </c>
      <c r="C273">
        <v>2023</v>
      </c>
      <c r="D273">
        <f t="shared" si="5"/>
        <v>34</v>
      </c>
      <c r="E273" s="90"/>
      <c r="F273" s="92" t="str">
        <f>IFERROR(AVERAGEIFS(EDF[Total EDF], EDF[Nom], BD_evo[[#This Row],[Nom]], EDF[Semaine], BD_evo[[#This Row],[Semaine]]), "")</f>
        <v/>
      </c>
      <c r="G273" s="92" t="str">
        <f>IFERROR(AVERAGEIFS(EDF[Humeur], EDF[Nom], BD_evo[[#This Row],[Nom]], EDF[Semaine], BD_evo[[#This Row],[Semaine]]), "")</f>
        <v/>
      </c>
      <c r="H273" s="92" t="str">
        <f>IFERROR(AVERAGEIFS(EDF[Stress], EDF[Nom], BD_evo[[#This Row],[Nom]], EDF[Semaine], BD_evo[[#This Row],[Semaine]]), "")</f>
        <v/>
      </c>
      <c r="I273" s="92" t="str">
        <f>IFERROR(AVERAGEIFS(EDF[Sommeil], EDF[Nom], BD_evo[[#This Row],[Nom]], EDF[Semaine], BD_evo[[#This Row],[Semaine]]), "")</f>
        <v/>
      </c>
      <c r="J273" s="92" t="str">
        <f>IFERROR(AVERAGEIFS(EDF[Etat Physique], EDF[Nom], BD_evo[[#This Row],[Nom]], EDF[Semaine], BD_evo[[#This Row],[Semaine]]), "")</f>
        <v/>
      </c>
      <c r="K273" s="92" t="str">
        <f>IFERROR(AVERAGEIFS(EDF[Hydratation], EDF[Nom], BD_evo[[#This Row],[Nom]], EDF[Semaine], BD_evo[[#This Row],[Semaine]]), "")</f>
        <v/>
      </c>
      <c r="L273" s="92" t="str">
        <f>IFERROR(AVERAGEIFS(EDF[Nutrition], EDF[Nom], BD_evo[[#This Row],[Nom]], EDF[Semaine], BD_evo[[#This Row],[Semaine]]), "")</f>
        <v/>
      </c>
      <c r="M273" s="92" t="str">
        <f>IFERROR(AVERAGEIFS(RPE[Investissement du jour], RPE[Nom], BD_evo[[#This Row],[Nom]], RPE[Semaine], BD_evo[[#This Row],[Semaine]]), "")</f>
        <v/>
      </c>
    </row>
    <row r="274" spans="1:13" x14ac:dyDescent="0.2">
      <c r="A274" s="88" t="s">
        <v>200</v>
      </c>
      <c r="B274" t="str">
        <f>INDEX(Statut[Profil], MATCH(BD_evo[[#This Row],[Nom]], Statut[Nom], 0))</f>
        <v>Avant</v>
      </c>
      <c r="C274">
        <v>2023</v>
      </c>
      <c r="D274">
        <f t="shared" si="5"/>
        <v>34</v>
      </c>
      <c r="E274" s="90"/>
      <c r="F274" s="92" t="str">
        <f>IFERROR(AVERAGEIFS(EDF[Total EDF], EDF[Nom], BD_evo[[#This Row],[Nom]], EDF[Semaine], BD_evo[[#This Row],[Semaine]]), "")</f>
        <v/>
      </c>
      <c r="G274" s="92" t="str">
        <f>IFERROR(AVERAGEIFS(EDF[Humeur], EDF[Nom], BD_evo[[#This Row],[Nom]], EDF[Semaine], BD_evo[[#This Row],[Semaine]]), "")</f>
        <v/>
      </c>
      <c r="H274" s="92" t="str">
        <f>IFERROR(AVERAGEIFS(EDF[Stress], EDF[Nom], BD_evo[[#This Row],[Nom]], EDF[Semaine], BD_evo[[#This Row],[Semaine]]), "")</f>
        <v/>
      </c>
      <c r="I274" s="92" t="str">
        <f>IFERROR(AVERAGEIFS(EDF[Sommeil], EDF[Nom], BD_evo[[#This Row],[Nom]], EDF[Semaine], BD_evo[[#This Row],[Semaine]]), "")</f>
        <v/>
      </c>
      <c r="J274" s="92" t="str">
        <f>IFERROR(AVERAGEIFS(EDF[Etat Physique], EDF[Nom], BD_evo[[#This Row],[Nom]], EDF[Semaine], BD_evo[[#This Row],[Semaine]]), "")</f>
        <v/>
      </c>
      <c r="K274" s="92" t="str">
        <f>IFERROR(AVERAGEIFS(EDF[Hydratation], EDF[Nom], BD_evo[[#This Row],[Nom]], EDF[Semaine], BD_evo[[#This Row],[Semaine]]), "")</f>
        <v/>
      </c>
      <c r="L274" s="92" t="str">
        <f>IFERROR(AVERAGEIFS(EDF[Nutrition], EDF[Nom], BD_evo[[#This Row],[Nom]], EDF[Semaine], BD_evo[[#This Row],[Semaine]]), "")</f>
        <v/>
      </c>
      <c r="M274" s="92" t="str">
        <f>IFERROR(AVERAGEIFS(RPE[Investissement du jour], RPE[Nom], BD_evo[[#This Row],[Nom]], RPE[Semaine], BD_evo[[#This Row],[Semaine]]), "")</f>
        <v/>
      </c>
    </row>
    <row r="275" spans="1:13" x14ac:dyDescent="0.2">
      <c r="A275" s="88" t="s">
        <v>244</v>
      </c>
      <c r="B275" t="str">
        <f>INDEX(Statut[Profil], MATCH(BD_evo[[#This Row],[Nom]], Statut[Nom], 0))</f>
        <v>Avant</v>
      </c>
      <c r="C275">
        <v>2023</v>
      </c>
      <c r="D275">
        <f t="shared" si="5"/>
        <v>34</v>
      </c>
      <c r="E275" s="90"/>
      <c r="F275" s="92" t="str">
        <f>IFERROR(AVERAGEIFS(EDF[Total EDF], EDF[Nom], BD_evo[[#This Row],[Nom]], EDF[Semaine], BD_evo[[#This Row],[Semaine]]), "")</f>
        <v/>
      </c>
      <c r="G275" s="92" t="str">
        <f>IFERROR(AVERAGEIFS(EDF[Humeur], EDF[Nom], BD_evo[[#This Row],[Nom]], EDF[Semaine], BD_evo[[#This Row],[Semaine]]), "")</f>
        <v/>
      </c>
      <c r="H275" s="92" t="str">
        <f>IFERROR(AVERAGEIFS(EDF[Stress], EDF[Nom], BD_evo[[#This Row],[Nom]], EDF[Semaine], BD_evo[[#This Row],[Semaine]]), "")</f>
        <v/>
      </c>
      <c r="I275" s="92" t="str">
        <f>IFERROR(AVERAGEIFS(EDF[Sommeil], EDF[Nom], BD_evo[[#This Row],[Nom]], EDF[Semaine], BD_evo[[#This Row],[Semaine]]), "")</f>
        <v/>
      </c>
      <c r="J275" s="92" t="str">
        <f>IFERROR(AVERAGEIFS(EDF[Etat Physique], EDF[Nom], BD_evo[[#This Row],[Nom]], EDF[Semaine], BD_evo[[#This Row],[Semaine]]), "")</f>
        <v/>
      </c>
      <c r="K275" s="92" t="str">
        <f>IFERROR(AVERAGEIFS(EDF[Hydratation], EDF[Nom], BD_evo[[#This Row],[Nom]], EDF[Semaine], BD_evo[[#This Row],[Semaine]]), "")</f>
        <v/>
      </c>
      <c r="L275" s="92" t="str">
        <f>IFERROR(AVERAGEIFS(EDF[Nutrition], EDF[Nom], BD_evo[[#This Row],[Nom]], EDF[Semaine], BD_evo[[#This Row],[Semaine]]), "")</f>
        <v/>
      </c>
      <c r="M275" s="92" t="str">
        <f>IFERROR(AVERAGEIFS(RPE[Investissement du jour], RPE[Nom], BD_evo[[#This Row],[Nom]], RPE[Semaine], BD_evo[[#This Row],[Semaine]]), "")</f>
        <v/>
      </c>
    </row>
    <row r="276" spans="1:13" x14ac:dyDescent="0.2">
      <c r="A276" s="89" t="s">
        <v>78</v>
      </c>
      <c r="B276" t="str">
        <f>INDEX(Statut[Profil], MATCH(BD_evo[[#This Row],[Nom]], Statut[Nom], 0))</f>
        <v>Avant</v>
      </c>
      <c r="C276">
        <v>2023</v>
      </c>
      <c r="D276">
        <f t="shared" si="5"/>
        <v>34</v>
      </c>
      <c r="E276" s="90"/>
      <c r="F276" s="92">
        <f>IFERROR(AVERAGEIFS(EDF[Total EDF], EDF[Nom], BD_evo[[#This Row],[Nom]], EDF[Semaine], BD_evo[[#This Row],[Semaine]]), "")</f>
        <v>18.399999999999999</v>
      </c>
      <c r="G276" s="92">
        <f>IFERROR(AVERAGEIFS(EDF[Humeur], EDF[Nom], BD_evo[[#This Row],[Nom]], EDF[Semaine], BD_evo[[#This Row],[Semaine]]), "")</f>
        <v>2.4</v>
      </c>
      <c r="H276" s="92">
        <f>IFERROR(AVERAGEIFS(EDF[Stress], EDF[Nom], BD_evo[[#This Row],[Nom]], EDF[Semaine], BD_evo[[#This Row],[Semaine]]), "")</f>
        <v>2.8</v>
      </c>
      <c r="I276" s="92">
        <f>IFERROR(AVERAGEIFS(EDF[Sommeil], EDF[Nom], BD_evo[[#This Row],[Nom]], EDF[Semaine], BD_evo[[#This Row],[Semaine]]), "")</f>
        <v>2.6</v>
      </c>
      <c r="J276" s="92">
        <f>IFERROR(AVERAGEIFS(EDF[Etat Physique], EDF[Nom], BD_evo[[#This Row],[Nom]], EDF[Semaine], BD_evo[[#This Row],[Semaine]]), "")</f>
        <v>2.2000000000000002</v>
      </c>
      <c r="K276" s="92">
        <f>IFERROR(AVERAGEIFS(EDF[Hydratation], EDF[Nom], BD_evo[[#This Row],[Nom]], EDF[Semaine], BD_evo[[#This Row],[Semaine]]), "")</f>
        <v>4.2</v>
      </c>
      <c r="L276" s="92">
        <f>IFERROR(AVERAGEIFS(EDF[Nutrition], EDF[Nom], BD_evo[[#This Row],[Nom]], EDF[Semaine], BD_evo[[#This Row],[Semaine]]), "")</f>
        <v>4.2</v>
      </c>
      <c r="M276" s="92" t="str">
        <f>IFERROR(AVERAGEIFS(RPE[Investissement du jour], RPE[Nom], BD_evo[[#This Row],[Nom]], RPE[Semaine], BD_evo[[#This Row],[Semaine]]), "")</f>
        <v/>
      </c>
    </row>
    <row r="277" spans="1:13" x14ac:dyDescent="0.2">
      <c r="A277" s="88" t="s">
        <v>87</v>
      </c>
      <c r="B277" t="str">
        <f>INDEX(Statut[Profil], MATCH(BD_evo[[#This Row],[Nom]], Statut[Nom], 0))</f>
        <v>Trois Quarts</v>
      </c>
      <c r="C277">
        <v>2023</v>
      </c>
      <c r="D277">
        <f t="shared" si="5"/>
        <v>34</v>
      </c>
      <c r="E277" s="90"/>
      <c r="F277" s="92">
        <f>IFERROR(AVERAGEIFS(EDF[Total EDF], EDF[Nom], BD_evo[[#This Row],[Nom]], EDF[Semaine], BD_evo[[#This Row],[Semaine]]), "")</f>
        <v>22.5</v>
      </c>
      <c r="G277" s="92">
        <f>IFERROR(AVERAGEIFS(EDF[Humeur], EDF[Nom], BD_evo[[#This Row],[Nom]], EDF[Semaine], BD_evo[[#This Row],[Semaine]]), "")</f>
        <v>3.5</v>
      </c>
      <c r="H277" s="92">
        <f>IFERROR(AVERAGEIFS(EDF[Stress], EDF[Nom], BD_evo[[#This Row],[Nom]], EDF[Semaine], BD_evo[[#This Row],[Semaine]]), "")</f>
        <v>4.25</v>
      </c>
      <c r="I277" s="92">
        <f>IFERROR(AVERAGEIFS(EDF[Sommeil], EDF[Nom], BD_evo[[#This Row],[Nom]], EDF[Semaine], BD_evo[[#This Row],[Semaine]]), "")</f>
        <v>3</v>
      </c>
      <c r="J277" s="92">
        <f>IFERROR(AVERAGEIFS(EDF[Etat Physique], EDF[Nom], BD_evo[[#This Row],[Nom]], EDF[Semaine], BD_evo[[#This Row],[Semaine]]), "")</f>
        <v>3.25</v>
      </c>
      <c r="K277" s="92">
        <f>IFERROR(AVERAGEIFS(EDF[Hydratation], EDF[Nom], BD_evo[[#This Row],[Nom]], EDF[Semaine], BD_evo[[#This Row],[Semaine]]), "")</f>
        <v>3.75</v>
      </c>
      <c r="L277" s="92">
        <f>IFERROR(AVERAGEIFS(EDF[Nutrition], EDF[Nom], BD_evo[[#This Row],[Nom]], EDF[Semaine], BD_evo[[#This Row],[Semaine]]), "")</f>
        <v>4.75</v>
      </c>
      <c r="M277" s="92" t="str">
        <f>IFERROR(AVERAGEIFS(RPE[Investissement du jour], RPE[Nom], BD_evo[[#This Row],[Nom]], RPE[Semaine], BD_evo[[#This Row],[Semaine]]), "")</f>
        <v/>
      </c>
    </row>
    <row r="278" spans="1:13" x14ac:dyDescent="0.2">
      <c r="A278" s="88" t="s">
        <v>212</v>
      </c>
      <c r="B278" t="str">
        <f>INDEX(Statut[Profil], MATCH(BD_evo[[#This Row],[Nom]], Statut[Nom], 0))</f>
        <v>Avant</v>
      </c>
      <c r="C278">
        <v>2023</v>
      </c>
      <c r="D278">
        <f t="shared" si="5"/>
        <v>34</v>
      </c>
      <c r="E278" s="90"/>
      <c r="F278" s="92" t="str">
        <f>IFERROR(AVERAGEIFS(EDF[Total EDF], EDF[Nom], BD_evo[[#This Row],[Nom]], EDF[Semaine], BD_evo[[#This Row],[Semaine]]), "")</f>
        <v/>
      </c>
      <c r="G278" s="92" t="str">
        <f>IFERROR(AVERAGEIFS(EDF[Humeur], EDF[Nom], BD_evo[[#This Row],[Nom]], EDF[Semaine], BD_evo[[#This Row],[Semaine]]), "")</f>
        <v/>
      </c>
      <c r="H278" s="92" t="str">
        <f>IFERROR(AVERAGEIFS(EDF[Stress], EDF[Nom], BD_evo[[#This Row],[Nom]], EDF[Semaine], BD_evo[[#This Row],[Semaine]]), "")</f>
        <v/>
      </c>
      <c r="I278" s="92" t="str">
        <f>IFERROR(AVERAGEIFS(EDF[Sommeil], EDF[Nom], BD_evo[[#This Row],[Nom]], EDF[Semaine], BD_evo[[#This Row],[Semaine]]), "")</f>
        <v/>
      </c>
      <c r="J278" s="92" t="str">
        <f>IFERROR(AVERAGEIFS(EDF[Etat Physique], EDF[Nom], BD_evo[[#This Row],[Nom]], EDF[Semaine], BD_evo[[#This Row],[Semaine]]), "")</f>
        <v/>
      </c>
      <c r="K278" s="92" t="str">
        <f>IFERROR(AVERAGEIFS(EDF[Hydratation], EDF[Nom], BD_evo[[#This Row],[Nom]], EDF[Semaine], BD_evo[[#This Row],[Semaine]]), "")</f>
        <v/>
      </c>
      <c r="L278" s="92" t="str">
        <f>IFERROR(AVERAGEIFS(EDF[Nutrition], EDF[Nom], BD_evo[[#This Row],[Nom]], EDF[Semaine], BD_evo[[#This Row],[Semaine]]), "")</f>
        <v/>
      </c>
      <c r="M278" s="92" t="str">
        <f>IFERROR(AVERAGEIFS(RPE[Investissement du jour], RPE[Nom], BD_evo[[#This Row],[Nom]], RPE[Semaine], BD_evo[[#This Row],[Semaine]]), "")</f>
        <v/>
      </c>
    </row>
    <row r="279" spans="1:13" x14ac:dyDescent="0.2">
      <c r="A279" s="88" t="s">
        <v>243</v>
      </c>
      <c r="B279" t="str">
        <f>INDEX(Statut[Profil], MATCH(BD_evo[[#This Row],[Nom]], Statut[Nom], 0))</f>
        <v>Trois Quarts</v>
      </c>
      <c r="C279">
        <v>2023</v>
      </c>
      <c r="D279">
        <f t="shared" si="5"/>
        <v>34</v>
      </c>
      <c r="E279" s="90"/>
      <c r="F279" s="92" t="str">
        <f>IFERROR(AVERAGEIFS(EDF[Total EDF], EDF[Nom], BD_evo[[#This Row],[Nom]], EDF[Semaine], BD_evo[[#This Row],[Semaine]]), "")</f>
        <v/>
      </c>
      <c r="G279" s="92" t="str">
        <f>IFERROR(AVERAGEIFS(EDF[Humeur], EDF[Nom], BD_evo[[#This Row],[Nom]], EDF[Semaine], BD_evo[[#This Row],[Semaine]]), "")</f>
        <v/>
      </c>
      <c r="H279" s="92" t="str">
        <f>IFERROR(AVERAGEIFS(EDF[Stress], EDF[Nom], BD_evo[[#This Row],[Nom]], EDF[Semaine], BD_evo[[#This Row],[Semaine]]), "")</f>
        <v/>
      </c>
      <c r="I279" s="92" t="str">
        <f>IFERROR(AVERAGEIFS(EDF[Sommeil], EDF[Nom], BD_evo[[#This Row],[Nom]], EDF[Semaine], BD_evo[[#This Row],[Semaine]]), "")</f>
        <v/>
      </c>
      <c r="J279" s="92" t="str">
        <f>IFERROR(AVERAGEIFS(EDF[Etat Physique], EDF[Nom], BD_evo[[#This Row],[Nom]], EDF[Semaine], BD_evo[[#This Row],[Semaine]]), "")</f>
        <v/>
      </c>
      <c r="K279" s="92" t="str">
        <f>IFERROR(AVERAGEIFS(EDF[Hydratation], EDF[Nom], BD_evo[[#This Row],[Nom]], EDF[Semaine], BD_evo[[#This Row],[Semaine]]), "")</f>
        <v/>
      </c>
      <c r="L279" s="92" t="str">
        <f>IFERROR(AVERAGEIFS(EDF[Nutrition], EDF[Nom], BD_evo[[#This Row],[Nom]], EDF[Semaine], BD_evo[[#This Row],[Semaine]]), "")</f>
        <v/>
      </c>
      <c r="M279" s="92" t="str">
        <f>IFERROR(AVERAGEIFS(RPE[Investissement du jour], RPE[Nom], BD_evo[[#This Row],[Nom]], RPE[Semaine], BD_evo[[#This Row],[Semaine]]), "")</f>
        <v/>
      </c>
    </row>
    <row r="280" spans="1:13" x14ac:dyDescent="0.2">
      <c r="A280" s="88" t="s">
        <v>81</v>
      </c>
      <c r="B280" t="str">
        <f>INDEX(Statut[Profil], MATCH(BD_evo[[#This Row],[Nom]], Statut[Nom], 0))</f>
        <v>Trois Quarts</v>
      </c>
      <c r="C280">
        <v>2023</v>
      </c>
      <c r="D280">
        <f t="shared" si="5"/>
        <v>34</v>
      </c>
      <c r="E280" s="90"/>
      <c r="F280" s="92" t="str">
        <f>IFERROR(AVERAGEIFS(EDF[Total EDF], EDF[Nom], BD_evo[[#This Row],[Nom]], EDF[Semaine], BD_evo[[#This Row],[Semaine]]), "")</f>
        <v/>
      </c>
      <c r="G280" s="92" t="str">
        <f>IFERROR(AVERAGEIFS(EDF[Humeur], EDF[Nom], BD_evo[[#This Row],[Nom]], EDF[Semaine], BD_evo[[#This Row],[Semaine]]), "")</f>
        <v/>
      </c>
      <c r="H280" s="92" t="str">
        <f>IFERROR(AVERAGEIFS(EDF[Stress], EDF[Nom], BD_evo[[#This Row],[Nom]], EDF[Semaine], BD_evo[[#This Row],[Semaine]]), "")</f>
        <v/>
      </c>
      <c r="I280" s="92" t="str">
        <f>IFERROR(AVERAGEIFS(EDF[Sommeil], EDF[Nom], BD_evo[[#This Row],[Nom]], EDF[Semaine], BD_evo[[#This Row],[Semaine]]), "")</f>
        <v/>
      </c>
      <c r="J280" s="92" t="str">
        <f>IFERROR(AVERAGEIFS(EDF[Etat Physique], EDF[Nom], BD_evo[[#This Row],[Nom]], EDF[Semaine], BD_evo[[#This Row],[Semaine]]), "")</f>
        <v/>
      </c>
      <c r="K280" s="92" t="str">
        <f>IFERROR(AVERAGEIFS(EDF[Hydratation], EDF[Nom], BD_evo[[#This Row],[Nom]], EDF[Semaine], BD_evo[[#This Row],[Semaine]]), "")</f>
        <v/>
      </c>
      <c r="L280" s="92" t="str">
        <f>IFERROR(AVERAGEIFS(EDF[Nutrition], EDF[Nom], BD_evo[[#This Row],[Nom]], EDF[Semaine], BD_evo[[#This Row],[Semaine]]), "")</f>
        <v/>
      </c>
      <c r="M280" s="92" t="str">
        <f>IFERROR(AVERAGEIFS(RPE[Investissement du jour], RPE[Nom], BD_evo[[#This Row],[Nom]], RPE[Semaine], BD_evo[[#This Row],[Semaine]]), "")</f>
        <v/>
      </c>
    </row>
    <row r="281" spans="1:13" x14ac:dyDescent="0.2">
      <c r="A281" s="88" t="s">
        <v>109</v>
      </c>
      <c r="B281" t="str">
        <f>INDEX(Statut[Profil], MATCH(BD_evo[[#This Row],[Nom]], Statut[Nom], 0))</f>
        <v>Avant</v>
      </c>
      <c r="C281">
        <v>2023</v>
      </c>
      <c r="D281">
        <f t="shared" si="5"/>
        <v>34</v>
      </c>
      <c r="E281" s="90"/>
      <c r="F281" s="92" t="str">
        <f>IFERROR(AVERAGEIFS(EDF[Total EDF], EDF[Nom], BD_evo[[#This Row],[Nom]], EDF[Semaine], BD_evo[[#This Row],[Semaine]]), "")</f>
        <v/>
      </c>
      <c r="G281" s="92" t="str">
        <f>IFERROR(AVERAGEIFS(EDF[Humeur], EDF[Nom], BD_evo[[#This Row],[Nom]], EDF[Semaine], BD_evo[[#This Row],[Semaine]]), "")</f>
        <v/>
      </c>
      <c r="H281" s="92" t="str">
        <f>IFERROR(AVERAGEIFS(EDF[Stress], EDF[Nom], BD_evo[[#This Row],[Nom]], EDF[Semaine], BD_evo[[#This Row],[Semaine]]), "")</f>
        <v/>
      </c>
      <c r="I281" s="92" t="str">
        <f>IFERROR(AVERAGEIFS(EDF[Sommeil], EDF[Nom], BD_evo[[#This Row],[Nom]], EDF[Semaine], BD_evo[[#This Row],[Semaine]]), "")</f>
        <v/>
      </c>
      <c r="J281" s="92" t="str">
        <f>IFERROR(AVERAGEIFS(EDF[Etat Physique], EDF[Nom], BD_evo[[#This Row],[Nom]], EDF[Semaine], BD_evo[[#This Row],[Semaine]]), "")</f>
        <v/>
      </c>
      <c r="K281" s="92" t="str">
        <f>IFERROR(AVERAGEIFS(EDF[Hydratation], EDF[Nom], BD_evo[[#This Row],[Nom]], EDF[Semaine], BD_evo[[#This Row],[Semaine]]), "")</f>
        <v/>
      </c>
      <c r="L281" s="92" t="str">
        <f>IFERROR(AVERAGEIFS(EDF[Nutrition], EDF[Nom], BD_evo[[#This Row],[Nom]], EDF[Semaine], BD_evo[[#This Row],[Semaine]]), "")</f>
        <v/>
      </c>
      <c r="M281" s="92" t="str">
        <f>IFERROR(AVERAGEIFS(RPE[Investissement du jour], RPE[Nom], BD_evo[[#This Row],[Nom]], RPE[Semaine], BD_evo[[#This Row],[Semaine]]), "")</f>
        <v/>
      </c>
    </row>
    <row r="282" spans="1:13" x14ac:dyDescent="0.2">
      <c r="A282" s="88" t="s">
        <v>313</v>
      </c>
      <c r="B282" t="str">
        <f>INDEX(Statut[Profil], MATCH(BD_evo[[#This Row],[Nom]], Statut[Nom], 0))</f>
        <v>Trois Quarts</v>
      </c>
      <c r="C282">
        <v>2023</v>
      </c>
      <c r="D282">
        <f t="shared" si="5"/>
        <v>34</v>
      </c>
      <c r="E282" s="90"/>
      <c r="F282" s="92" t="str">
        <f>IFERROR(AVERAGEIFS(EDF[Total EDF], EDF[Nom], BD_evo[[#This Row],[Nom]], EDF[Semaine], BD_evo[[#This Row],[Semaine]]), "")</f>
        <v/>
      </c>
      <c r="G282" s="92" t="str">
        <f>IFERROR(AVERAGEIFS(EDF[Humeur], EDF[Nom], BD_evo[[#This Row],[Nom]], EDF[Semaine], BD_evo[[#This Row],[Semaine]]), "")</f>
        <v/>
      </c>
      <c r="H282" s="92" t="str">
        <f>IFERROR(AVERAGEIFS(EDF[Stress], EDF[Nom], BD_evo[[#This Row],[Nom]], EDF[Semaine], BD_evo[[#This Row],[Semaine]]), "")</f>
        <v/>
      </c>
      <c r="I282" s="92" t="str">
        <f>IFERROR(AVERAGEIFS(EDF[Sommeil], EDF[Nom], BD_evo[[#This Row],[Nom]], EDF[Semaine], BD_evo[[#This Row],[Semaine]]), "")</f>
        <v/>
      </c>
      <c r="J282" s="92" t="str">
        <f>IFERROR(AVERAGEIFS(EDF[Etat Physique], EDF[Nom], BD_evo[[#This Row],[Nom]], EDF[Semaine], BD_evo[[#This Row],[Semaine]]), "")</f>
        <v/>
      </c>
      <c r="K282" s="92" t="str">
        <f>IFERROR(AVERAGEIFS(EDF[Hydratation], EDF[Nom], BD_evo[[#This Row],[Nom]], EDF[Semaine], BD_evo[[#This Row],[Semaine]]), "")</f>
        <v/>
      </c>
      <c r="L282" s="92" t="str">
        <f>IFERROR(AVERAGEIFS(EDF[Nutrition], EDF[Nom], BD_evo[[#This Row],[Nom]], EDF[Semaine], BD_evo[[#This Row],[Semaine]]), "")</f>
        <v/>
      </c>
      <c r="M282" s="92" t="str">
        <f>IFERROR(AVERAGEIFS(RPE[Investissement du jour], RPE[Nom], BD_evo[[#This Row],[Nom]], RPE[Semaine], BD_evo[[#This Row],[Semaine]]), "")</f>
        <v/>
      </c>
    </row>
    <row r="283" spans="1:13" x14ac:dyDescent="0.2">
      <c r="A283" s="88" t="s">
        <v>88</v>
      </c>
      <c r="B283" t="str">
        <f>INDEX(Statut[Profil], MATCH(BD_evo[[#This Row],[Nom]], Statut[Nom], 0))</f>
        <v>Avant</v>
      </c>
      <c r="C283">
        <v>2023</v>
      </c>
      <c r="D283">
        <f t="shared" si="5"/>
        <v>34</v>
      </c>
      <c r="E283" s="90"/>
      <c r="F283" s="92" t="str">
        <f>IFERROR(AVERAGEIFS(EDF[Total EDF], EDF[Nom], BD_evo[[#This Row],[Nom]], EDF[Semaine], BD_evo[[#This Row],[Semaine]]), "")</f>
        <v/>
      </c>
      <c r="G283" s="92" t="str">
        <f>IFERROR(AVERAGEIFS(EDF[Humeur], EDF[Nom], BD_evo[[#This Row],[Nom]], EDF[Semaine], BD_evo[[#This Row],[Semaine]]), "")</f>
        <v/>
      </c>
      <c r="H283" s="92" t="str">
        <f>IFERROR(AVERAGEIFS(EDF[Stress], EDF[Nom], BD_evo[[#This Row],[Nom]], EDF[Semaine], BD_evo[[#This Row],[Semaine]]), "")</f>
        <v/>
      </c>
      <c r="I283" s="92" t="str">
        <f>IFERROR(AVERAGEIFS(EDF[Sommeil], EDF[Nom], BD_evo[[#This Row],[Nom]], EDF[Semaine], BD_evo[[#This Row],[Semaine]]), "")</f>
        <v/>
      </c>
      <c r="J283" s="92" t="str">
        <f>IFERROR(AVERAGEIFS(EDF[Etat Physique], EDF[Nom], BD_evo[[#This Row],[Nom]], EDF[Semaine], BD_evo[[#This Row],[Semaine]]), "")</f>
        <v/>
      </c>
      <c r="K283" s="92" t="str">
        <f>IFERROR(AVERAGEIFS(EDF[Hydratation], EDF[Nom], BD_evo[[#This Row],[Nom]], EDF[Semaine], BD_evo[[#This Row],[Semaine]]), "")</f>
        <v/>
      </c>
      <c r="L283" s="92" t="str">
        <f>IFERROR(AVERAGEIFS(EDF[Nutrition], EDF[Nom], BD_evo[[#This Row],[Nom]], EDF[Semaine], BD_evo[[#This Row],[Semaine]]), "")</f>
        <v/>
      </c>
      <c r="M283" s="92" t="str">
        <f>IFERROR(AVERAGEIFS(RPE[Investissement du jour], RPE[Nom], BD_evo[[#This Row],[Nom]], RPE[Semaine], BD_evo[[#This Row],[Semaine]]), "")</f>
        <v/>
      </c>
    </row>
    <row r="284" spans="1:13" x14ac:dyDescent="0.2">
      <c r="A284" s="88" t="s">
        <v>134</v>
      </c>
      <c r="B284" s="90" t="str">
        <f>INDEX(Statut[Profil], MATCH(BD_evo[[#This Row],[Nom]], Statut[Nom], 0))</f>
        <v>Avant</v>
      </c>
      <c r="C284">
        <v>2023</v>
      </c>
      <c r="D284">
        <v>36</v>
      </c>
      <c r="E284" s="90"/>
      <c r="F284" s="92">
        <f>IFERROR(AVERAGEIFS(EDF[Total EDF], EDF[Nom], BD_evo[[#This Row],[Nom]], EDF[Semaine], BD_evo[[#This Row],[Semaine]]), "")</f>
        <v>16.5</v>
      </c>
      <c r="G284" s="92">
        <f>IFERROR(AVERAGEIFS(EDF[Humeur], EDF[Nom], BD_evo[[#This Row],[Nom]], EDF[Semaine], BD_evo[[#This Row],[Semaine]]), "")</f>
        <v>2.5</v>
      </c>
      <c r="H284" s="92">
        <f>IFERROR(AVERAGEIFS(EDF[Stress], EDF[Nom], BD_evo[[#This Row],[Nom]], EDF[Semaine], BD_evo[[#This Row],[Semaine]]), "")</f>
        <v>2.75</v>
      </c>
      <c r="I284" s="92">
        <f>IFERROR(AVERAGEIFS(EDF[Sommeil], EDF[Nom], BD_evo[[#This Row],[Nom]], EDF[Semaine], BD_evo[[#This Row],[Semaine]]), "")</f>
        <v>2.75</v>
      </c>
      <c r="J284" s="92">
        <f>IFERROR(AVERAGEIFS(EDF[Etat Physique], EDF[Nom], BD_evo[[#This Row],[Nom]], EDF[Semaine], BD_evo[[#This Row],[Semaine]]), "")</f>
        <v>2.25</v>
      </c>
      <c r="K284" s="92">
        <f>IFERROR(AVERAGEIFS(EDF[Hydratation], EDF[Nom], BD_evo[[#This Row],[Nom]], EDF[Semaine], BD_evo[[#This Row],[Semaine]]), "")</f>
        <v>3</v>
      </c>
      <c r="L284" s="92">
        <f>IFERROR(AVERAGEIFS(EDF[Nutrition], EDF[Nom], BD_evo[[#This Row],[Nom]], EDF[Semaine], BD_evo[[#This Row],[Semaine]]), "")</f>
        <v>3.25</v>
      </c>
      <c r="M284" s="92" t="str">
        <f>IFERROR(AVERAGEIFS(RPE[Investissement du jour], RPE[Nom], BD_evo[[#This Row],[Nom]], RPE[Semaine], BD_evo[[#This Row],[Semaine]]), "")</f>
        <v/>
      </c>
    </row>
    <row r="285" spans="1:13" x14ac:dyDescent="0.2">
      <c r="A285" s="88" t="s">
        <v>76</v>
      </c>
      <c r="B285" t="str">
        <f>INDEX(Statut[Profil], MATCH(BD_evo[[#This Row],[Nom]], Statut[Nom], 0))</f>
        <v>Trois Quarts</v>
      </c>
      <c r="C285">
        <v>2023</v>
      </c>
      <c r="D285">
        <f t="shared" ref="D285:D330" si="6">D284</f>
        <v>36</v>
      </c>
      <c r="E285" s="90"/>
      <c r="F285" s="92">
        <f>IFERROR(AVERAGEIFS(EDF[Total EDF], EDF[Nom], BD_evo[[#This Row],[Nom]], EDF[Semaine], BD_evo[[#This Row],[Semaine]]), "")</f>
        <v>17.600000000000001</v>
      </c>
      <c r="G285" s="92">
        <f>IFERROR(AVERAGEIFS(EDF[Humeur], EDF[Nom], BD_evo[[#This Row],[Nom]], EDF[Semaine], BD_evo[[#This Row],[Semaine]]), "")</f>
        <v>2.8</v>
      </c>
      <c r="H285" s="92">
        <f>IFERROR(AVERAGEIFS(EDF[Stress], EDF[Nom], BD_evo[[#This Row],[Nom]], EDF[Semaine], BD_evo[[#This Row],[Semaine]]), "")</f>
        <v>2.2000000000000002</v>
      </c>
      <c r="I285" s="92">
        <f>IFERROR(AVERAGEIFS(EDF[Sommeil], EDF[Nom], BD_evo[[#This Row],[Nom]], EDF[Semaine], BD_evo[[#This Row],[Semaine]]), "")</f>
        <v>2.8</v>
      </c>
      <c r="J285" s="92">
        <f>IFERROR(AVERAGEIFS(EDF[Etat Physique], EDF[Nom], BD_evo[[#This Row],[Nom]], EDF[Semaine], BD_evo[[#This Row],[Semaine]]), "")</f>
        <v>2.8</v>
      </c>
      <c r="K285" s="92">
        <f>IFERROR(AVERAGEIFS(EDF[Hydratation], EDF[Nom], BD_evo[[#This Row],[Nom]], EDF[Semaine], BD_evo[[#This Row],[Semaine]]), "")</f>
        <v>3</v>
      </c>
      <c r="L285" s="92">
        <f>IFERROR(AVERAGEIFS(EDF[Nutrition], EDF[Nom], BD_evo[[#This Row],[Nom]], EDF[Semaine], BD_evo[[#This Row],[Semaine]]), "")</f>
        <v>4</v>
      </c>
      <c r="M285" s="92" t="str">
        <f>IFERROR(AVERAGEIFS(RPE[Investissement du jour], RPE[Nom], BD_evo[[#This Row],[Nom]], RPE[Semaine], BD_evo[[#This Row],[Semaine]]), "")</f>
        <v/>
      </c>
    </row>
    <row r="286" spans="1:13" x14ac:dyDescent="0.2">
      <c r="A286" s="88" t="s">
        <v>367</v>
      </c>
      <c r="B286" t="str">
        <f>INDEX(Statut[Profil], MATCH(BD_evo[[#This Row],[Nom]], Statut[Nom], 0))</f>
        <v>Avant</v>
      </c>
      <c r="C286">
        <v>2023</v>
      </c>
      <c r="D286">
        <f t="shared" si="6"/>
        <v>36</v>
      </c>
      <c r="E286" s="90"/>
      <c r="F286" s="92" t="str">
        <f>IFERROR(AVERAGEIFS(EDF[Total EDF], EDF[Nom], BD_evo[[#This Row],[Nom]], EDF[Semaine], BD_evo[[#This Row],[Semaine]]), "")</f>
        <v/>
      </c>
      <c r="G286" s="92" t="str">
        <f>IFERROR(AVERAGEIFS(EDF[Humeur], EDF[Nom], BD_evo[[#This Row],[Nom]], EDF[Semaine], BD_evo[[#This Row],[Semaine]]), "")</f>
        <v/>
      </c>
      <c r="H286" s="92" t="str">
        <f>IFERROR(AVERAGEIFS(EDF[Stress], EDF[Nom], BD_evo[[#This Row],[Nom]], EDF[Semaine], BD_evo[[#This Row],[Semaine]]), "")</f>
        <v/>
      </c>
      <c r="I286" s="92" t="str">
        <f>IFERROR(AVERAGEIFS(EDF[Sommeil], EDF[Nom], BD_evo[[#This Row],[Nom]], EDF[Semaine], BD_evo[[#This Row],[Semaine]]), "")</f>
        <v/>
      </c>
      <c r="J286" s="92" t="str">
        <f>IFERROR(AVERAGEIFS(EDF[Etat Physique], EDF[Nom], BD_evo[[#This Row],[Nom]], EDF[Semaine], BD_evo[[#This Row],[Semaine]]), "")</f>
        <v/>
      </c>
      <c r="K286" s="92" t="str">
        <f>IFERROR(AVERAGEIFS(EDF[Hydratation], EDF[Nom], BD_evo[[#This Row],[Nom]], EDF[Semaine], BD_evo[[#This Row],[Semaine]]), "")</f>
        <v/>
      </c>
      <c r="L286" s="92" t="str">
        <f>IFERROR(AVERAGEIFS(EDF[Nutrition], EDF[Nom], BD_evo[[#This Row],[Nom]], EDF[Semaine], BD_evo[[#This Row],[Semaine]]), "")</f>
        <v/>
      </c>
      <c r="M286" s="92" t="str">
        <f>IFERROR(AVERAGEIFS(RPE[Investissement du jour], RPE[Nom], BD_evo[[#This Row],[Nom]], RPE[Semaine], BD_evo[[#This Row],[Semaine]]), "")</f>
        <v/>
      </c>
    </row>
    <row r="287" spans="1:13" x14ac:dyDescent="0.2">
      <c r="A287" s="88" t="s">
        <v>93</v>
      </c>
      <c r="B287" t="str">
        <f>INDEX(Statut[Profil], MATCH(BD_evo[[#This Row],[Nom]], Statut[Nom], 0))</f>
        <v>Avant</v>
      </c>
      <c r="C287">
        <v>2023</v>
      </c>
      <c r="D287">
        <f t="shared" si="6"/>
        <v>36</v>
      </c>
      <c r="E287" s="90"/>
      <c r="F287" s="92">
        <f>IFERROR(AVERAGEIFS(EDF[Total EDF], EDF[Nom], BD_evo[[#This Row],[Nom]], EDF[Semaine], BD_evo[[#This Row],[Semaine]]), "")</f>
        <v>18.75</v>
      </c>
      <c r="G287" s="92">
        <f>IFERROR(AVERAGEIFS(EDF[Humeur], EDF[Nom], BD_evo[[#This Row],[Nom]], EDF[Semaine], BD_evo[[#This Row],[Semaine]]), "")</f>
        <v>2.5</v>
      </c>
      <c r="H287" s="92">
        <f>IFERROR(AVERAGEIFS(EDF[Stress], EDF[Nom], BD_evo[[#This Row],[Nom]], EDF[Semaine], BD_evo[[#This Row],[Semaine]]), "")</f>
        <v>3.5</v>
      </c>
      <c r="I287" s="92">
        <f>IFERROR(AVERAGEIFS(EDF[Sommeil], EDF[Nom], BD_evo[[#This Row],[Nom]], EDF[Semaine], BD_evo[[#This Row],[Semaine]]), "")</f>
        <v>3</v>
      </c>
      <c r="J287" s="92">
        <f>IFERROR(AVERAGEIFS(EDF[Etat Physique], EDF[Nom], BD_evo[[#This Row],[Nom]], EDF[Semaine], BD_evo[[#This Row],[Semaine]]), "")</f>
        <v>2.75</v>
      </c>
      <c r="K287" s="92">
        <f>IFERROR(AVERAGEIFS(EDF[Hydratation], EDF[Nom], BD_evo[[#This Row],[Nom]], EDF[Semaine], BD_evo[[#This Row],[Semaine]]), "")</f>
        <v>3</v>
      </c>
      <c r="L287" s="92">
        <f>IFERROR(AVERAGEIFS(EDF[Nutrition], EDF[Nom], BD_evo[[#This Row],[Nom]], EDF[Semaine], BD_evo[[#This Row],[Semaine]]), "")</f>
        <v>4</v>
      </c>
      <c r="M287" s="92" t="str">
        <f>IFERROR(AVERAGEIFS(RPE[Investissement du jour], RPE[Nom], BD_evo[[#This Row],[Nom]], RPE[Semaine], BD_evo[[#This Row],[Semaine]]), "")</f>
        <v/>
      </c>
    </row>
    <row r="288" spans="1:13" x14ac:dyDescent="0.2">
      <c r="A288" s="88" t="s">
        <v>230</v>
      </c>
      <c r="B288" t="str">
        <f>INDEX(Statut[Profil], MATCH(BD_evo[[#This Row],[Nom]], Statut[Nom], 0))</f>
        <v>Avant</v>
      </c>
      <c r="C288">
        <v>2023</v>
      </c>
      <c r="D288">
        <f t="shared" si="6"/>
        <v>36</v>
      </c>
      <c r="E288" s="90"/>
      <c r="F288" s="92" t="str">
        <f>IFERROR(AVERAGEIFS(EDF[Total EDF], EDF[Nom], BD_evo[[#This Row],[Nom]], EDF[Semaine], BD_evo[[#This Row],[Semaine]]), "")</f>
        <v/>
      </c>
      <c r="G288" s="92" t="str">
        <f>IFERROR(AVERAGEIFS(EDF[Humeur], EDF[Nom], BD_evo[[#This Row],[Nom]], EDF[Semaine], BD_evo[[#This Row],[Semaine]]), "")</f>
        <v/>
      </c>
      <c r="H288" s="92" t="str">
        <f>IFERROR(AVERAGEIFS(EDF[Stress], EDF[Nom], BD_evo[[#This Row],[Nom]], EDF[Semaine], BD_evo[[#This Row],[Semaine]]), "")</f>
        <v/>
      </c>
      <c r="I288" s="92" t="str">
        <f>IFERROR(AVERAGEIFS(EDF[Sommeil], EDF[Nom], BD_evo[[#This Row],[Nom]], EDF[Semaine], BD_evo[[#This Row],[Semaine]]), "")</f>
        <v/>
      </c>
      <c r="J288" s="92" t="str">
        <f>IFERROR(AVERAGEIFS(EDF[Etat Physique], EDF[Nom], BD_evo[[#This Row],[Nom]], EDF[Semaine], BD_evo[[#This Row],[Semaine]]), "")</f>
        <v/>
      </c>
      <c r="K288" s="92" t="str">
        <f>IFERROR(AVERAGEIFS(EDF[Hydratation], EDF[Nom], BD_evo[[#This Row],[Nom]], EDF[Semaine], BD_evo[[#This Row],[Semaine]]), "")</f>
        <v/>
      </c>
      <c r="L288" s="92" t="str">
        <f>IFERROR(AVERAGEIFS(EDF[Nutrition], EDF[Nom], BD_evo[[#This Row],[Nom]], EDF[Semaine], BD_evo[[#This Row],[Semaine]]), "")</f>
        <v/>
      </c>
      <c r="M288" s="92" t="str">
        <f>IFERROR(AVERAGEIFS(RPE[Investissement du jour], RPE[Nom], BD_evo[[#This Row],[Nom]], RPE[Semaine], BD_evo[[#This Row],[Semaine]]), "")</f>
        <v/>
      </c>
    </row>
    <row r="289" spans="1:13" x14ac:dyDescent="0.2">
      <c r="A289" s="88" t="s">
        <v>181</v>
      </c>
      <c r="B289" t="str">
        <f>INDEX(Statut[Profil], MATCH(BD_evo[[#This Row],[Nom]], Statut[Nom], 0))</f>
        <v>Trois Quarts</v>
      </c>
      <c r="C289">
        <v>2023</v>
      </c>
      <c r="D289">
        <f t="shared" si="6"/>
        <v>36</v>
      </c>
      <c r="E289" s="90"/>
      <c r="F289" s="92">
        <f>IFERROR(AVERAGEIFS(EDF[Total EDF], EDF[Nom], BD_evo[[#This Row],[Nom]], EDF[Semaine], BD_evo[[#This Row],[Semaine]]), "")</f>
        <v>17.5</v>
      </c>
      <c r="G289" s="92">
        <f>IFERROR(AVERAGEIFS(EDF[Humeur], EDF[Nom], BD_evo[[#This Row],[Nom]], EDF[Semaine], BD_evo[[#This Row],[Semaine]]), "")</f>
        <v>2.25</v>
      </c>
      <c r="H289" s="92">
        <f>IFERROR(AVERAGEIFS(EDF[Stress], EDF[Nom], BD_evo[[#This Row],[Nom]], EDF[Semaine], BD_evo[[#This Row],[Semaine]]), "")</f>
        <v>3.25</v>
      </c>
      <c r="I289" s="92">
        <f>IFERROR(AVERAGEIFS(EDF[Sommeil], EDF[Nom], BD_evo[[#This Row],[Nom]], EDF[Semaine], BD_evo[[#This Row],[Semaine]]), "")</f>
        <v>2.5</v>
      </c>
      <c r="J289" s="92">
        <f>IFERROR(AVERAGEIFS(EDF[Etat Physique], EDF[Nom], BD_evo[[#This Row],[Nom]], EDF[Semaine], BD_evo[[#This Row],[Semaine]]), "")</f>
        <v>2.5</v>
      </c>
      <c r="K289" s="92">
        <f>IFERROR(AVERAGEIFS(EDF[Hydratation], EDF[Nom], BD_evo[[#This Row],[Nom]], EDF[Semaine], BD_evo[[#This Row],[Semaine]]), "")</f>
        <v>3.25</v>
      </c>
      <c r="L289" s="92">
        <f>IFERROR(AVERAGEIFS(EDF[Nutrition], EDF[Nom], BD_evo[[#This Row],[Nom]], EDF[Semaine], BD_evo[[#This Row],[Semaine]]), "")</f>
        <v>3.75</v>
      </c>
      <c r="M289" s="92" t="str">
        <f>IFERROR(AVERAGEIFS(RPE[Investissement du jour], RPE[Nom], BD_evo[[#This Row],[Nom]], RPE[Semaine], BD_evo[[#This Row],[Semaine]]), "")</f>
        <v/>
      </c>
    </row>
    <row r="290" spans="1:13" x14ac:dyDescent="0.2">
      <c r="A290" s="88" t="s">
        <v>414</v>
      </c>
      <c r="B290" t="str">
        <f>INDEX(Statut[Profil], MATCH(BD_evo[[#This Row],[Nom]], Statut[Nom], 0))</f>
        <v>Avant</v>
      </c>
      <c r="C290">
        <v>2023</v>
      </c>
      <c r="D290">
        <f t="shared" si="6"/>
        <v>36</v>
      </c>
      <c r="E290" s="90"/>
      <c r="F290" s="92" t="str">
        <f>IFERROR(AVERAGEIFS(EDF[Total EDF], EDF[Nom], BD_evo[[#This Row],[Nom]], EDF[Semaine], BD_evo[[#This Row],[Semaine]]), "")</f>
        <v/>
      </c>
      <c r="G290" s="92" t="str">
        <f>IFERROR(AVERAGEIFS(EDF[Humeur], EDF[Nom], BD_evo[[#This Row],[Nom]], EDF[Semaine], BD_evo[[#This Row],[Semaine]]), "")</f>
        <v/>
      </c>
      <c r="H290" s="92" t="str">
        <f>IFERROR(AVERAGEIFS(EDF[Stress], EDF[Nom], BD_evo[[#This Row],[Nom]], EDF[Semaine], BD_evo[[#This Row],[Semaine]]), "")</f>
        <v/>
      </c>
      <c r="I290" s="92" t="str">
        <f>IFERROR(AVERAGEIFS(EDF[Sommeil], EDF[Nom], BD_evo[[#This Row],[Nom]], EDF[Semaine], BD_evo[[#This Row],[Semaine]]), "")</f>
        <v/>
      </c>
      <c r="J290" s="92" t="str">
        <f>IFERROR(AVERAGEIFS(EDF[Etat Physique], EDF[Nom], BD_evo[[#This Row],[Nom]], EDF[Semaine], BD_evo[[#This Row],[Semaine]]), "")</f>
        <v/>
      </c>
      <c r="K290" s="92" t="str">
        <f>IFERROR(AVERAGEIFS(EDF[Hydratation], EDF[Nom], BD_evo[[#This Row],[Nom]], EDF[Semaine], BD_evo[[#This Row],[Semaine]]), "")</f>
        <v/>
      </c>
      <c r="L290" s="92" t="str">
        <f>IFERROR(AVERAGEIFS(EDF[Nutrition], EDF[Nom], BD_evo[[#This Row],[Nom]], EDF[Semaine], BD_evo[[#This Row],[Semaine]]), "")</f>
        <v/>
      </c>
      <c r="M290" s="92" t="str">
        <f>IFERROR(AVERAGEIFS(RPE[Investissement du jour], RPE[Nom], BD_evo[[#This Row],[Nom]], RPE[Semaine], BD_evo[[#This Row],[Semaine]]), "")</f>
        <v/>
      </c>
    </row>
    <row r="291" spans="1:13" x14ac:dyDescent="0.2">
      <c r="A291" s="88" t="s">
        <v>102</v>
      </c>
      <c r="B291" t="str">
        <f>INDEX(Statut[Profil], MATCH(BD_evo[[#This Row],[Nom]], Statut[Nom], 0))</f>
        <v>Trois Quarts</v>
      </c>
      <c r="C291">
        <v>2023</v>
      </c>
      <c r="D291">
        <f t="shared" si="6"/>
        <v>36</v>
      </c>
      <c r="E291" s="90"/>
      <c r="F291" s="92">
        <f>IFERROR(AVERAGEIFS(EDF[Total EDF], EDF[Nom], BD_evo[[#This Row],[Nom]], EDF[Semaine], BD_evo[[#This Row],[Semaine]]), "")</f>
        <v>20.5</v>
      </c>
      <c r="G291" s="92">
        <f>IFERROR(AVERAGEIFS(EDF[Humeur], EDF[Nom], BD_evo[[#This Row],[Nom]], EDF[Semaine], BD_evo[[#This Row],[Semaine]]), "")</f>
        <v>3</v>
      </c>
      <c r="H291" s="92">
        <f>IFERROR(AVERAGEIFS(EDF[Stress], EDF[Nom], BD_evo[[#This Row],[Nom]], EDF[Semaine], BD_evo[[#This Row],[Semaine]]), "")</f>
        <v>4</v>
      </c>
      <c r="I291" s="92">
        <f>IFERROR(AVERAGEIFS(EDF[Sommeil], EDF[Nom], BD_evo[[#This Row],[Nom]], EDF[Semaine], BD_evo[[#This Row],[Semaine]]), "")</f>
        <v>3</v>
      </c>
      <c r="J291" s="92">
        <f>IFERROR(AVERAGEIFS(EDF[Etat Physique], EDF[Nom], BD_evo[[#This Row],[Nom]], EDF[Semaine], BD_evo[[#This Row],[Semaine]]), "")</f>
        <v>2</v>
      </c>
      <c r="K291" s="92">
        <f>IFERROR(AVERAGEIFS(EDF[Hydratation], EDF[Nom], BD_evo[[#This Row],[Nom]], EDF[Semaine], BD_evo[[#This Row],[Semaine]]), "")</f>
        <v>4</v>
      </c>
      <c r="L291" s="92">
        <f>IFERROR(AVERAGEIFS(EDF[Nutrition], EDF[Nom], BD_evo[[#This Row],[Nom]], EDF[Semaine], BD_evo[[#This Row],[Semaine]]), "")</f>
        <v>4.5</v>
      </c>
      <c r="M291" s="92" t="str">
        <f>IFERROR(AVERAGEIFS(RPE[Investissement du jour], RPE[Nom], BD_evo[[#This Row],[Nom]], RPE[Semaine], BD_evo[[#This Row],[Semaine]]), "")</f>
        <v/>
      </c>
    </row>
    <row r="292" spans="1:13" x14ac:dyDescent="0.2">
      <c r="A292" s="88" t="s">
        <v>193</v>
      </c>
      <c r="B292" t="str">
        <f>INDEX(Statut[Profil], MATCH(BD_evo[[#This Row],[Nom]], Statut[Nom], 0))</f>
        <v>Avant</v>
      </c>
      <c r="C292">
        <v>2023</v>
      </c>
      <c r="D292">
        <f t="shared" si="6"/>
        <v>36</v>
      </c>
      <c r="E292" s="90"/>
      <c r="F292" s="92">
        <f>IFERROR(AVERAGEIFS(EDF[Total EDF], EDF[Nom], BD_evo[[#This Row],[Nom]], EDF[Semaine], BD_evo[[#This Row],[Semaine]]), "")</f>
        <v>21.666666666666668</v>
      </c>
      <c r="G292" s="92">
        <f>IFERROR(AVERAGEIFS(EDF[Humeur], EDF[Nom], BD_evo[[#This Row],[Nom]], EDF[Semaine], BD_evo[[#This Row],[Semaine]]), "")</f>
        <v>3.3333333333333335</v>
      </c>
      <c r="H292" s="92">
        <f>IFERROR(AVERAGEIFS(EDF[Stress], EDF[Nom], BD_evo[[#This Row],[Nom]], EDF[Semaine], BD_evo[[#This Row],[Semaine]]), "")</f>
        <v>2.3333333333333335</v>
      </c>
      <c r="I292" s="92">
        <f>IFERROR(AVERAGEIFS(EDF[Sommeil], EDF[Nom], BD_evo[[#This Row],[Nom]], EDF[Semaine], BD_evo[[#This Row],[Semaine]]), "")</f>
        <v>5</v>
      </c>
      <c r="J292" s="92">
        <f>IFERROR(AVERAGEIFS(EDF[Etat Physique], EDF[Nom], BD_evo[[#This Row],[Nom]], EDF[Semaine], BD_evo[[#This Row],[Semaine]]), "")</f>
        <v>4</v>
      </c>
      <c r="K292" s="92">
        <f>IFERROR(AVERAGEIFS(EDF[Hydratation], EDF[Nom], BD_evo[[#This Row],[Nom]], EDF[Semaine], BD_evo[[#This Row],[Semaine]]), "")</f>
        <v>3.3333333333333335</v>
      </c>
      <c r="L292" s="92">
        <f>IFERROR(AVERAGEIFS(EDF[Nutrition], EDF[Nom], BD_evo[[#This Row],[Nom]], EDF[Semaine], BD_evo[[#This Row],[Semaine]]), "")</f>
        <v>3.6666666666666665</v>
      </c>
      <c r="M292" s="92" t="str">
        <f>IFERROR(AVERAGEIFS(RPE[Investissement du jour], RPE[Nom], BD_evo[[#This Row],[Nom]], RPE[Semaine], BD_evo[[#This Row],[Semaine]]), "")</f>
        <v/>
      </c>
    </row>
    <row r="293" spans="1:13" x14ac:dyDescent="0.2">
      <c r="A293" s="88" t="s">
        <v>84</v>
      </c>
      <c r="B293" t="str">
        <f>INDEX(Statut[Profil], MATCH(BD_evo[[#This Row],[Nom]], Statut[Nom], 0))</f>
        <v>Trois Quarts</v>
      </c>
      <c r="C293">
        <v>2023</v>
      </c>
      <c r="D293">
        <f t="shared" si="6"/>
        <v>36</v>
      </c>
      <c r="E293" s="90"/>
      <c r="F293" s="92">
        <f>IFERROR(AVERAGEIFS(EDF[Total EDF], EDF[Nom], BD_evo[[#This Row],[Nom]], EDF[Semaine], BD_evo[[#This Row],[Semaine]]), "")</f>
        <v>17.5</v>
      </c>
      <c r="G293" s="92">
        <f>IFERROR(AVERAGEIFS(EDF[Humeur], EDF[Nom], BD_evo[[#This Row],[Nom]], EDF[Semaine], BD_evo[[#This Row],[Semaine]]), "")</f>
        <v>2</v>
      </c>
      <c r="H293" s="92">
        <f>IFERROR(AVERAGEIFS(EDF[Stress], EDF[Nom], BD_evo[[#This Row],[Nom]], EDF[Semaine], BD_evo[[#This Row],[Semaine]]), "")</f>
        <v>4</v>
      </c>
      <c r="I293" s="92">
        <f>IFERROR(AVERAGEIFS(EDF[Sommeil], EDF[Nom], BD_evo[[#This Row],[Nom]], EDF[Semaine], BD_evo[[#This Row],[Semaine]]), "")</f>
        <v>2</v>
      </c>
      <c r="J293" s="92">
        <f>IFERROR(AVERAGEIFS(EDF[Etat Physique], EDF[Nom], BD_evo[[#This Row],[Nom]], EDF[Semaine], BD_evo[[#This Row],[Semaine]]), "")</f>
        <v>2.5</v>
      </c>
      <c r="K293" s="92">
        <f>IFERROR(AVERAGEIFS(EDF[Hydratation], EDF[Nom], BD_evo[[#This Row],[Nom]], EDF[Semaine], BD_evo[[#This Row],[Semaine]]), "")</f>
        <v>3.5</v>
      </c>
      <c r="L293" s="92">
        <f>IFERROR(AVERAGEIFS(EDF[Nutrition], EDF[Nom], BD_evo[[#This Row],[Nom]], EDF[Semaine], BD_evo[[#This Row],[Semaine]]), "")</f>
        <v>3.5</v>
      </c>
      <c r="M293" s="92" t="str">
        <f>IFERROR(AVERAGEIFS(RPE[Investissement du jour], RPE[Nom], BD_evo[[#This Row],[Nom]], RPE[Semaine], BD_evo[[#This Row],[Semaine]]), "")</f>
        <v/>
      </c>
    </row>
    <row r="294" spans="1:13" x14ac:dyDescent="0.2">
      <c r="A294" s="88" t="s">
        <v>106</v>
      </c>
      <c r="B294" t="str">
        <f>INDEX(Statut[Profil], MATCH(BD_evo[[#This Row],[Nom]], Statut[Nom], 0))</f>
        <v>Avant</v>
      </c>
      <c r="C294">
        <v>2023</v>
      </c>
      <c r="D294">
        <f t="shared" si="6"/>
        <v>36</v>
      </c>
      <c r="E294" s="90"/>
      <c r="F294" s="92">
        <f>IFERROR(AVERAGEIFS(EDF[Total EDF], EDF[Nom], BD_evo[[#This Row],[Nom]], EDF[Semaine], BD_evo[[#This Row],[Semaine]]), "")</f>
        <v>19.25</v>
      </c>
      <c r="G294" s="92">
        <f>IFERROR(AVERAGEIFS(EDF[Humeur], EDF[Nom], BD_evo[[#This Row],[Nom]], EDF[Semaine], BD_evo[[#This Row],[Semaine]]), "")</f>
        <v>2.5</v>
      </c>
      <c r="H294" s="92">
        <f>IFERROR(AVERAGEIFS(EDF[Stress], EDF[Nom], BD_evo[[#This Row],[Nom]], EDF[Semaine], BD_evo[[#This Row],[Semaine]]), "")</f>
        <v>3</v>
      </c>
      <c r="I294" s="92">
        <f>IFERROR(AVERAGEIFS(EDF[Sommeil], EDF[Nom], BD_evo[[#This Row],[Nom]], EDF[Semaine], BD_evo[[#This Row],[Semaine]]), "")</f>
        <v>3</v>
      </c>
      <c r="J294" s="92">
        <f>IFERROR(AVERAGEIFS(EDF[Etat Physique], EDF[Nom], BD_evo[[#This Row],[Nom]], EDF[Semaine], BD_evo[[#This Row],[Semaine]]), "")</f>
        <v>2.75</v>
      </c>
      <c r="K294" s="92">
        <f>IFERROR(AVERAGEIFS(EDF[Hydratation], EDF[Nom], BD_evo[[#This Row],[Nom]], EDF[Semaine], BD_evo[[#This Row],[Semaine]]), "")</f>
        <v>3.5</v>
      </c>
      <c r="L294" s="92">
        <f>IFERROR(AVERAGEIFS(EDF[Nutrition], EDF[Nom], BD_evo[[#This Row],[Nom]], EDF[Semaine], BD_evo[[#This Row],[Semaine]]), "")</f>
        <v>4.5</v>
      </c>
      <c r="M294" s="92" t="str">
        <f>IFERROR(AVERAGEIFS(RPE[Investissement du jour], RPE[Nom], BD_evo[[#This Row],[Nom]], RPE[Semaine], BD_evo[[#This Row],[Semaine]]), "")</f>
        <v/>
      </c>
    </row>
    <row r="295" spans="1:13" x14ac:dyDescent="0.2">
      <c r="A295" s="89" t="s">
        <v>171</v>
      </c>
      <c r="B295" t="str">
        <f>INDEX(Statut[Profil], MATCH(BD_evo[[#This Row],[Nom]], Statut[Nom], 0))</f>
        <v>Avant</v>
      </c>
      <c r="C295">
        <v>2023</v>
      </c>
      <c r="D295">
        <f t="shared" si="6"/>
        <v>36</v>
      </c>
      <c r="E295" s="90"/>
      <c r="F295" s="92">
        <f>IFERROR(AVERAGEIFS(EDF[Total EDF], EDF[Nom], BD_evo[[#This Row],[Nom]], EDF[Semaine], BD_evo[[#This Row],[Semaine]]), "")</f>
        <v>12.5</v>
      </c>
      <c r="G295" s="92">
        <f>IFERROR(AVERAGEIFS(EDF[Humeur], EDF[Nom], BD_evo[[#This Row],[Nom]], EDF[Semaine], BD_evo[[#This Row],[Semaine]]), "")</f>
        <v>1.5</v>
      </c>
      <c r="H295" s="92">
        <f>IFERROR(AVERAGEIFS(EDF[Stress], EDF[Nom], BD_evo[[#This Row],[Nom]], EDF[Semaine], BD_evo[[#This Row],[Semaine]]), "")</f>
        <v>2</v>
      </c>
      <c r="I295" s="92">
        <f>IFERROR(AVERAGEIFS(EDF[Sommeil], EDF[Nom], BD_evo[[#This Row],[Nom]], EDF[Semaine], BD_evo[[#This Row],[Semaine]]), "")</f>
        <v>3</v>
      </c>
      <c r="J295" s="92">
        <f>IFERROR(AVERAGEIFS(EDF[Etat Physique], EDF[Nom], BD_evo[[#This Row],[Nom]], EDF[Semaine], BD_evo[[#This Row],[Semaine]]), "")</f>
        <v>1.5</v>
      </c>
      <c r="K295" s="92">
        <f>IFERROR(AVERAGEIFS(EDF[Hydratation], EDF[Nom], BD_evo[[#This Row],[Nom]], EDF[Semaine], BD_evo[[#This Row],[Semaine]]), "")</f>
        <v>1.5</v>
      </c>
      <c r="L295" s="92">
        <f>IFERROR(AVERAGEIFS(EDF[Nutrition], EDF[Nom], BD_evo[[#This Row],[Nom]], EDF[Semaine], BD_evo[[#This Row],[Semaine]]), "")</f>
        <v>3</v>
      </c>
      <c r="M295" s="92" t="str">
        <f>IFERROR(AVERAGEIFS(RPE[Investissement du jour], RPE[Nom], BD_evo[[#This Row],[Nom]], RPE[Semaine], BD_evo[[#This Row],[Semaine]]), "")</f>
        <v/>
      </c>
    </row>
    <row r="296" spans="1:13" x14ac:dyDescent="0.2">
      <c r="A296" s="88" t="s">
        <v>77</v>
      </c>
      <c r="B296" t="str">
        <f>INDEX(Statut[Profil], MATCH(BD_evo[[#This Row],[Nom]], Statut[Nom], 0))</f>
        <v>Avant</v>
      </c>
      <c r="C296">
        <v>2023</v>
      </c>
      <c r="D296">
        <f t="shared" si="6"/>
        <v>36</v>
      </c>
      <c r="E296" s="90"/>
      <c r="F296" s="92">
        <f>IFERROR(AVERAGEIFS(EDF[Total EDF], EDF[Nom], BD_evo[[#This Row],[Nom]], EDF[Semaine], BD_evo[[#This Row],[Semaine]]), "")</f>
        <v>16.5</v>
      </c>
      <c r="G296" s="92">
        <f>IFERROR(AVERAGEIFS(EDF[Humeur], EDF[Nom], BD_evo[[#This Row],[Nom]], EDF[Semaine], BD_evo[[#This Row],[Semaine]]), "")</f>
        <v>2.5</v>
      </c>
      <c r="H296" s="92">
        <f>IFERROR(AVERAGEIFS(EDF[Stress], EDF[Nom], BD_evo[[#This Row],[Nom]], EDF[Semaine], BD_evo[[#This Row],[Semaine]]), "")</f>
        <v>4</v>
      </c>
      <c r="I296" s="92">
        <f>IFERROR(AVERAGEIFS(EDF[Sommeil], EDF[Nom], BD_evo[[#This Row],[Nom]], EDF[Semaine], BD_evo[[#This Row],[Semaine]]), "")</f>
        <v>2</v>
      </c>
      <c r="J296" s="92">
        <f>IFERROR(AVERAGEIFS(EDF[Etat Physique], EDF[Nom], BD_evo[[#This Row],[Nom]], EDF[Semaine], BD_evo[[#This Row],[Semaine]]), "")</f>
        <v>2</v>
      </c>
      <c r="K296" s="92">
        <f>IFERROR(AVERAGEIFS(EDF[Hydratation], EDF[Nom], BD_evo[[#This Row],[Nom]], EDF[Semaine], BD_evo[[#This Row],[Semaine]]), "")</f>
        <v>2</v>
      </c>
      <c r="L296" s="92">
        <f>IFERROR(AVERAGEIFS(EDF[Nutrition], EDF[Nom], BD_evo[[#This Row],[Nom]], EDF[Semaine], BD_evo[[#This Row],[Semaine]]), "")</f>
        <v>4</v>
      </c>
      <c r="M296" s="92" t="str">
        <f>IFERROR(AVERAGEIFS(RPE[Investissement du jour], RPE[Nom], BD_evo[[#This Row],[Nom]], RPE[Semaine], BD_evo[[#This Row],[Semaine]]), "")</f>
        <v/>
      </c>
    </row>
    <row r="297" spans="1:13" x14ac:dyDescent="0.2">
      <c r="A297" s="88" t="s">
        <v>135</v>
      </c>
      <c r="B297" t="str">
        <f>INDEX(Statut[Profil], MATCH(BD_evo[[#This Row],[Nom]], Statut[Nom], 0))</f>
        <v>Trois Quarts</v>
      </c>
      <c r="C297">
        <v>2023</v>
      </c>
      <c r="D297">
        <f t="shared" si="6"/>
        <v>36</v>
      </c>
      <c r="E297" s="90"/>
      <c r="F297" s="92">
        <f>IFERROR(AVERAGEIFS(EDF[Total EDF], EDF[Nom], BD_evo[[#This Row],[Nom]], EDF[Semaine], BD_evo[[#This Row],[Semaine]]), "")</f>
        <v>20.25</v>
      </c>
      <c r="G297" s="92">
        <f>IFERROR(AVERAGEIFS(EDF[Humeur], EDF[Nom], BD_evo[[#This Row],[Nom]], EDF[Semaine], BD_evo[[#This Row],[Semaine]]), "")</f>
        <v>2.75</v>
      </c>
      <c r="H297" s="92">
        <f>IFERROR(AVERAGEIFS(EDF[Stress], EDF[Nom], BD_evo[[#This Row],[Nom]], EDF[Semaine], BD_evo[[#This Row],[Semaine]]), "")</f>
        <v>3.75</v>
      </c>
      <c r="I297" s="92">
        <f>IFERROR(AVERAGEIFS(EDF[Sommeil], EDF[Nom], BD_evo[[#This Row],[Nom]], EDF[Semaine], BD_evo[[#This Row],[Semaine]]), "")</f>
        <v>3.5</v>
      </c>
      <c r="J297" s="92">
        <f>IFERROR(AVERAGEIFS(EDF[Etat Physique], EDF[Nom], BD_evo[[#This Row],[Nom]], EDF[Semaine], BD_evo[[#This Row],[Semaine]]), "")</f>
        <v>2.5</v>
      </c>
      <c r="K297" s="92">
        <f>IFERROR(AVERAGEIFS(EDF[Hydratation], EDF[Nom], BD_evo[[#This Row],[Nom]], EDF[Semaine], BD_evo[[#This Row],[Semaine]]), "")</f>
        <v>3.75</v>
      </c>
      <c r="L297" s="92">
        <f>IFERROR(AVERAGEIFS(EDF[Nutrition], EDF[Nom], BD_evo[[#This Row],[Nom]], EDF[Semaine], BD_evo[[#This Row],[Semaine]]), "")</f>
        <v>4</v>
      </c>
      <c r="M297" s="92" t="str">
        <f>IFERROR(AVERAGEIFS(RPE[Investissement du jour], RPE[Nom], BD_evo[[#This Row],[Nom]], RPE[Semaine], BD_evo[[#This Row],[Semaine]]), "")</f>
        <v/>
      </c>
    </row>
    <row r="298" spans="1:13" x14ac:dyDescent="0.2">
      <c r="A298" s="88" t="s">
        <v>75</v>
      </c>
      <c r="B298" t="str">
        <f>INDEX(Statut[Profil], MATCH(BD_evo[[#This Row],[Nom]], Statut[Nom], 0))</f>
        <v>Avant</v>
      </c>
      <c r="C298">
        <v>2023</v>
      </c>
      <c r="D298">
        <f t="shared" si="6"/>
        <v>36</v>
      </c>
      <c r="E298" s="90"/>
      <c r="F298" s="92">
        <f>IFERROR(AVERAGEIFS(EDF[Total EDF], EDF[Nom], BD_evo[[#This Row],[Nom]], EDF[Semaine], BD_evo[[#This Row],[Semaine]]), "")</f>
        <v>17</v>
      </c>
      <c r="G298" s="92">
        <f>IFERROR(AVERAGEIFS(EDF[Humeur], EDF[Nom], BD_evo[[#This Row],[Nom]], EDF[Semaine], BD_evo[[#This Row],[Semaine]]), "")</f>
        <v>3.3333333333333335</v>
      </c>
      <c r="H298" s="92">
        <f>IFERROR(AVERAGEIFS(EDF[Stress], EDF[Nom], BD_evo[[#This Row],[Nom]], EDF[Semaine], BD_evo[[#This Row],[Semaine]]), "")</f>
        <v>2.6666666666666665</v>
      </c>
      <c r="I298" s="92">
        <f>IFERROR(AVERAGEIFS(EDF[Sommeil], EDF[Nom], BD_evo[[#This Row],[Nom]], EDF[Semaine], BD_evo[[#This Row],[Semaine]]), "")</f>
        <v>2.3333333333333335</v>
      </c>
      <c r="J298" s="92">
        <f>IFERROR(AVERAGEIFS(EDF[Etat Physique], EDF[Nom], BD_evo[[#This Row],[Nom]], EDF[Semaine], BD_evo[[#This Row],[Semaine]]), "")</f>
        <v>3</v>
      </c>
      <c r="K298" s="92">
        <f>IFERROR(AVERAGEIFS(EDF[Hydratation], EDF[Nom], BD_evo[[#This Row],[Nom]], EDF[Semaine], BD_evo[[#This Row],[Semaine]]), "")</f>
        <v>1.6666666666666667</v>
      </c>
      <c r="L298" s="92">
        <f>IFERROR(AVERAGEIFS(EDF[Nutrition], EDF[Nom], BD_evo[[#This Row],[Nom]], EDF[Semaine], BD_evo[[#This Row],[Semaine]]), "")</f>
        <v>4</v>
      </c>
      <c r="M298" s="92" t="str">
        <f>IFERROR(AVERAGEIFS(RPE[Investissement du jour], RPE[Nom], BD_evo[[#This Row],[Nom]], RPE[Semaine], BD_evo[[#This Row],[Semaine]]), "")</f>
        <v/>
      </c>
    </row>
    <row r="299" spans="1:13" x14ac:dyDescent="0.2">
      <c r="A299" s="88" t="s">
        <v>112</v>
      </c>
      <c r="B299" t="str">
        <f>INDEX(Statut[Profil], MATCH(BD_evo[[#This Row],[Nom]], Statut[Nom], 0))</f>
        <v>Trois Quarts</v>
      </c>
      <c r="C299">
        <v>2023</v>
      </c>
      <c r="D299">
        <f t="shared" si="6"/>
        <v>36</v>
      </c>
      <c r="E299" s="90"/>
      <c r="F299" s="92">
        <f>IFERROR(AVERAGEIFS(EDF[Total EDF], EDF[Nom], BD_evo[[#This Row],[Nom]], EDF[Semaine], BD_evo[[#This Row],[Semaine]]), "")</f>
        <v>18.5</v>
      </c>
      <c r="G299" s="92">
        <f>IFERROR(AVERAGEIFS(EDF[Humeur], EDF[Nom], BD_evo[[#This Row],[Nom]], EDF[Semaine], BD_evo[[#This Row],[Semaine]]), "")</f>
        <v>2.25</v>
      </c>
      <c r="H299" s="92">
        <f>IFERROR(AVERAGEIFS(EDF[Stress], EDF[Nom], BD_evo[[#This Row],[Nom]], EDF[Semaine], BD_evo[[#This Row],[Semaine]]), "")</f>
        <v>3.5</v>
      </c>
      <c r="I299" s="92">
        <f>IFERROR(AVERAGEIFS(EDF[Sommeil], EDF[Nom], BD_evo[[#This Row],[Nom]], EDF[Semaine], BD_evo[[#This Row],[Semaine]]), "")</f>
        <v>3</v>
      </c>
      <c r="J299" s="92">
        <f>IFERROR(AVERAGEIFS(EDF[Etat Physique], EDF[Nom], BD_evo[[#This Row],[Nom]], EDF[Semaine], BD_evo[[#This Row],[Semaine]]), "")</f>
        <v>2.75</v>
      </c>
      <c r="K299" s="92">
        <f>IFERROR(AVERAGEIFS(EDF[Hydratation], EDF[Nom], BD_evo[[#This Row],[Nom]], EDF[Semaine], BD_evo[[#This Row],[Semaine]]), "")</f>
        <v>3</v>
      </c>
      <c r="L299" s="92">
        <f>IFERROR(AVERAGEIFS(EDF[Nutrition], EDF[Nom], BD_evo[[#This Row],[Nom]], EDF[Semaine], BD_evo[[#This Row],[Semaine]]), "")</f>
        <v>4</v>
      </c>
      <c r="M299" s="92" t="str">
        <f>IFERROR(AVERAGEIFS(RPE[Investissement du jour], RPE[Nom], BD_evo[[#This Row],[Nom]], RPE[Semaine], BD_evo[[#This Row],[Semaine]]), "")</f>
        <v/>
      </c>
    </row>
    <row r="300" spans="1:13" x14ac:dyDescent="0.2">
      <c r="A300" s="88" t="s">
        <v>142</v>
      </c>
      <c r="B300" t="str">
        <f>INDEX(Statut[Profil], MATCH(BD_evo[[#This Row],[Nom]], Statut[Nom], 0))</f>
        <v>Avant</v>
      </c>
      <c r="C300">
        <v>2023</v>
      </c>
      <c r="D300">
        <f t="shared" si="6"/>
        <v>36</v>
      </c>
      <c r="E300" s="90"/>
      <c r="F300" s="92">
        <f>IFERROR(AVERAGEIFS(EDF[Total EDF], EDF[Nom], BD_evo[[#This Row],[Nom]], EDF[Semaine], BD_evo[[#This Row],[Semaine]]), "")</f>
        <v>14.75</v>
      </c>
      <c r="G300" s="92">
        <f>IFERROR(AVERAGEIFS(EDF[Humeur], EDF[Nom], BD_evo[[#This Row],[Nom]], EDF[Semaine], BD_evo[[#This Row],[Semaine]]), "")</f>
        <v>2</v>
      </c>
      <c r="H300" s="92">
        <f>IFERROR(AVERAGEIFS(EDF[Stress], EDF[Nom], BD_evo[[#This Row],[Nom]], EDF[Semaine], BD_evo[[#This Row],[Semaine]]), "")</f>
        <v>2.75</v>
      </c>
      <c r="I300" s="92">
        <f>IFERROR(AVERAGEIFS(EDF[Sommeil], EDF[Nom], BD_evo[[#This Row],[Nom]], EDF[Semaine], BD_evo[[#This Row],[Semaine]]), "")</f>
        <v>2.5</v>
      </c>
      <c r="J300" s="92">
        <f>IFERROR(AVERAGEIFS(EDF[Etat Physique], EDF[Nom], BD_evo[[#This Row],[Nom]], EDF[Semaine], BD_evo[[#This Row],[Semaine]]), "")</f>
        <v>2.75</v>
      </c>
      <c r="K300" s="92">
        <f>IFERROR(AVERAGEIFS(EDF[Hydratation], EDF[Nom], BD_evo[[#This Row],[Nom]], EDF[Semaine], BD_evo[[#This Row],[Semaine]]), "")</f>
        <v>1.75</v>
      </c>
      <c r="L300" s="92">
        <f>IFERROR(AVERAGEIFS(EDF[Nutrition], EDF[Nom], BD_evo[[#This Row],[Nom]], EDF[Semaine], BD_evo[[#This Row],[Semaine]]), "")</f>
        <v>3</v>
      </c>
      <c r="M300" s="92" t="str">
        <f>IFERROR(AVERAGEIFS(RPE[Investissement du jour], RPE[Nom], BD_evo[[#This Row],[Nom]], RPE[Semaine], BD_evo[[#This Row],[Semaine]]), "")</f>
        <v/>
      </c>
    </row>
    <row r="301" spans="1:13" x14ac:dyDescent="0.2">
      <c r="A301" s="88" t="s">
        <v>131</v>
      </c>
      <c r="B301" t="str">
        <f>INDEX(Statut[Profil], MATCH(BD_evo[[#This Row],[Nom]], Statut[Nom], 0))</f>
        <v>Trois Quarts</v>
      </c>
      <c r="C301">
        <v>2023</v>
      </c>
      <c r="D301">
        <f t="shared" si="6"/>
        <v>36</v>
      </c>
      <c r="E301" s="90"/>
      <c r="F301" s="92">
        <f>IFERROR(AVERAGEIFS(EDF[Total EDF], EDF[Nom], BD_evo[[#This Row],[Nom]], EDF[Semaine], BD_evo[[#This Row],[Semaine]]), "")</f>
        <v>15.666666666666666</v>
      </c>
      <c r="G301" s="92">
        <f>IFERROR(AVERAGEIFS(EDF[Humeur], EDF[Nom], BD_evo[[#This Row],[Nom]], EDF[Semaine], BD_evo[[#This Row],[Semaine]]), "")</f>
        <v>2.6666666666666665</v>
      </c>
      <c r="H301" s="92">
        <f>IFERROR(AVERAGEIFS(EDF[Stress], EDF[Nom], BD_evo[[#This Row],[Nom]], EDF[Semaine], BD_evo[[#This Row],[Semaine]]), "")</f>
        <v>2.3333333333333335</v>
      </c>
      <c r="I301" s="92">
        <f>IFERROR(AVERAGEIFS(EDF[Sommeil], EDF[Nom], BD_evo[[#This Row],[Nom]], EDF[Semaine], BD_evo[[#This Row],[Semaine]]), "")</f>
        <v>2</v>
      </c>
      <c r="J301" s="92">
        <f>IFERROR(AVERAGEIFS(EDF[Etat Physique], EDF[Nom], BD_evo[[#This Row],[Nom]], EDF[Semaine], BD_evo[[#This Row],[Semaine]]), "")</f>
        <v>2.6666666666666665</v>
      </c>
      <c r="K301" s="92">
        <f>IFERROR(AVERAGEIFS(EDF[Hydratation], EDF[Nom], BD_evo[[#This Row],[Nom]], EDF[Semaine], BD_evo[[#This Row],[Semaine]]), "")</f>
        <v>2.6666666666666665</v>
      </c>
      <c r="L301" s="92">
        <f>IFERROR(AVERAGEIFS(EDF[Nutrition], EDF[Nom], BD_evo[[#This Row],[Nom]], EDF[Semaine], BD_evo[[#This Row],[Semaine]]), "")</f>
        <v>3.3333333333333335</v>
      </c>
      <c r="M301" s="92" t="str">
        <f>IFERROR(AVERAGEIFS(RPE[Investissement du jour], RPE[Nom], BD_evo[[#This Row],[Nom]], RPE[Semaine], BD_evo[[#This Row],[Semaine]]), "")</f>
        <v/>
      </c>
    </row>
    <row r="302" spans="1:13" x14ac:dyDescent="0.2">
      <c r="A302" s="88" t="s">
        <v>83</v>
      </c>
      <c r="B302" t="str">
        <f>INDEX(Statut[Profil], MATCH(BD_evo[[#This Row],[Nom]], Statut[Nom], 0))</f>
        <v>Avant</v>
      </c>
      <c r="C302">
        <v>2023</v>
      </c>
      <c r="D302">
        <f t="shared" si="6"/>
        <v>36</v>
      </c>
      <c r="E302" s="90"/>
      <c r="F302" s="92">
        <f>IFERROR(AVERAGEIFS(EDF[Total EDF], EDF[Nom], BD_evo[[#This Row],[Nom]], EDF[Semaine], BD_evo[[#This Row],[Semaine]]), "")</f>
        <v>20</v>
      </c>
      <c r="G302" s="92">
        <f>IFERROR(AVERAGEIFS(EDF[Humeur], EDF[Nom], BD_evo[[#This Row],[Nom]], EDF[Semaine], BD_evo[[#This Row],[Semaine]]), "")</f>
        <v>3.25</v>
      </c>
      <c r="H302" s="92">
        <f>IFERROR(AVERAGEIFS(EDF[Stress], EDF[Nom], BD_evo[[#This Row],[Nom]], EDF[Semaine], BD_evo[[#This Row],[Semaine]]), "")</f>
        <v>3.75</v>
      </c>
      <c r="I302" s="92">
        <f>IFERROR(AVERAGEIFS(EDF[Sommeil], EDF[Nom], BD_evo[[#This Row],[Nom]], EDF[Semaine], BD_evo[[#This Row],[Semaine]]), "")</f>
        <v>3</v>
      </c>
      <c r="J302" s="92">
        <f>IFERROR(AVERAGEIFS(EDF[Etat Physique], EDF[Nom], BD_evo[[#This Row],[Nom]], EDF[Semaine], BD_evo[[#This Row],[Semaine]]), "")</f>
        <v>3</v>
      </c>
      <c r="K302" s="92">
        <f>IFERROR(AVERAGEIFS(EDF[Hydratation], EDF[Nom], BD_evo[[#This Row],[Nom]], EDF[Semaine], BD_evo[[#This Row],[Semaine]]), "")</f>
        <v>2.75</v>
      </c>
      <c r="L302" s="92">
        <f>IFERROR(AVERAGEIFS(EDF[Nutrition], EDF[Nom], BD_evo[[#This Row],[Nom]], EDF[Semaine], BD_evo[[#This Row],[Semaine]]), "")</f>
        <v>4.25</v>
      </c>
      <c r="M302" s="92" t="str">
        <f>IFERROR(AVERAGEIFS(RPE[Investissement du jour], RPE[Nom], BD_evo[[#This Row],[Nom]], RPE[Semaine], BD_evo[[#This Row],[Semaine]]), "")</f>
        <v/>
      </c>
    </row>
    <row r="303" spans="1:13" x14ac:dyDescent="0.2">
      <c r="A303" s="88" t="s">
        <v>100</v>
      </c>
      <c r="B303" t="str">
        <f>INDEX(Statut[Profil], MATCH(BD_evo[[#This Row],[Nom]], Statut[Nom], 0))</f>
        <v>Trois Quarts</v>
      </c>
      <c r="C303">
        <v>2023</v>
      </c>
      <c r="D303">
        <f t="shared" si="6"/>
        <v>36</v>
      </c>
      <c r="E303" s="90"/>
      <c r="F303" s="92">
        <f>IFERROR(AVERAGEIFS(EDF[Total EDF], EDF[Nom], BD_evo[[#This Row],[Nom]], EDF[Semaine], BD_evo[[#This Row],[Semaine]]), "")</f>
        <v>17.5</v>
      </c>
      <c r="G303" s="92">
        <f>IFERROR(AVERAGEIFS(EDF[Humeur], EDF[Nom], BD_evo[[#This Row],[Nom]], EDF[Semaine], BD_evo[[#This Row],[Semaine]]), "")</f>
        <v>1.5</v>
      </c>
      <c r="H303" s="92">
        <f>IFERROR(AVERAGEIFS(EDF[Stress], EDF[Nom], BD_evo[[#This Row],[Nom]], EDF[Semaine], BD_evo[[#This Row],[Semaine]]), "")</f>
        <v>3.5</v>
      </c>
      <c r="I303" s="92">
        <f>IFERROR(AVERAGEIFS(EDF[Sommeil], EDF[Nom], BD_evo[[#This Row],[Nom]], EDF[Semaine], BD_evo[[#This Row],[Semaine]]), "")</f>
        <v>2.5</v>
      </c>
      <c r="J303" s="92">
        <f>IFERROR(AVERAGEIFS(EDF[Etat Physique], EDF[Nom], BD_evo[[#This Row],[Nom]], EDF[Semaine], BD_evo[[#This Row],[Semaine]]), "")</f>
        <v>3</v>
      </c>
      <c r="K303" s="92">
        <f>IFERROR(AVERAGEIFS(EDF[Hydratation], EDF[Nom], BD_evo[[#This Row],[Nom]], EDF[Semaine], BD_evo[[#This Row],[Semaine]]), "")</f>
        <v>3</v>
      </c>
      <c r="L303" s="92">
        <f>IFERROR(AVERAGEIFS(EDF[Nutrition], EDF[Nom], BD_evo[[#This Row],[Nom]], EDF[Semaine], BD_evo[[#This Row],[Semaine]]), "")</f>
        <v>4</v>
      </c>
      <c r="M303" s="92" t="str">
        <f>IFERROR(AVERAGEIFS(RPE[Investissement du jour], RPE[Nom], BD_evo[[#This Row],[Nom]], RPE[Semaine], BD_evo[[#This Row],[Semaine]]), "")</f>
        <v/>
      </c>
    </row>
    <row r="304" spans="1:13" x14ac:dyDescent="0.2">
      <c r="A304" s="88" t="s">
        <v>89</v>
      </c>
      <c r="B304" t="str">
        <f>INDEX(Statut[Profil], MATCH(BD_evo[[#This Row],[Nom]], Statut[Nom], 0))</f>
        <v>Avant</v>
      </c>
      <c r="C304">
        <v>2023</v>
      </c>
      <c r="D304">
        <f t="shared" si="6"/>
        <v>36</v>
      </c>
      <c r="E304" s="90"/>
      <c r="F304" s="92">
        <f>IFERROR(AVERAGEIFS(EDF[Total EDF], EDF[Nom], BD_evo[[#This Row],[Nom]], EDF[Semaine], BD_evo[[#This Row],[Semaine]]), "")</f>
        <v>18</v>
      </c>
      <c r="G304" s="92">
        <f>IFERROR(AVERAGEIFS(EDF[Humeur], EDF[Nom], BD_evo[[#This Row],[Nom]], EDF[Semaine], BD_evo[[#This Row],[Semaine]]), "")</f>
        <v>2</v>
      </c>
      <c r="H304" s="92">
        <f>IFERROR(AVERAGEIFS(EDF[Stress], EDF[Nom], BD_evo[[#This Row],[Nom]], EDF[Semaine], BD_evo[[#This Row],[Semaine]]), "")</f>
        <v>2</v>
      </c>
      <c r="I304" s="92">
        <f>IFERROR(AVERAGEIFS(EDF[Sommeil], EDF[Nom], BD_evo[[#This Row],[Nom]], EDF[Semaine], BD_evo[[#This Row],[Semaine]]), "")</f>
        <v>3</v>
      </c>
      <c r="J304" s="92">
        <f>IFERROR(AVERAGEIFS(EDF[Etat Physique], EDF[Nom], BD_evo[[#This Row],[Nom]], EDF[Semaine], BD_evo[[#This Row],[Semaine]]), "")</f>
        <v>3.5</v>
      </c>
      <c r="K304" s="92">
        <f>IFERROR(AVERAGEIFS(EDF[Hydratation], EDF[Nom], BD_evo[[#This Row],[Nom]], EDF[Semaine], BD_evo[[#This Row],[Semaine]]), "")</f>
        <v>3.5</v>
      </c>
      <c r="L304" s="92">
        <f>IFERROR(AVERAGEIFS(EDF[Nutrition], EDF[Nom], BD_evo[[#This Row],[Nom]], EDF[Semaine], BD_evo[[#This Row],[Semaine]]), "")</f>
        <v>4</v>
      </c>
      <c r="M304" s="92" t="str">
        <f>IFERROR(AVERAGEIFS(RPE[Investissement du jour], RPE[Nom], BD_evo[[#This Row],[Nom]], RPE[Semaine], BD_evo[[#This Row],[Semaine]]), "")</f>
        <v/>
      </c>
    </row>
    <row r="305" spans="1:13" x14ac:dyDescent="0.2">
      <c r="A305" s="88" t="s">
        <v>168</v>
      </c>
      <c r="B305" t="str">
        <f>INDEX(Statut[Profil], MATCH(BD_evo[[#This Row],[Nom]], Statut[Nom], 0))</f>
        <v>Avant</v>
      </c>
      <c r="C305">
        <v>2023</v>
      </c>
      <c r="D305">
        <f t="shared" si="6"/>
        <v>36</v>
      </c>
      <c r="E305" s="90"/>
      <c r="F305" s="92">
        <f>IFERROR(AVERAGEIFS(EDF[Total EDF], EDF[Nom], BD_evo[[#This Row],[Nom]], EDF[Semaine], BD_evo[[#This Row],[Semaine]]), "")</f>
        <v>18.25</v>
      </c>
      <c r="G305" s="92">
        <f>IFERROR(AVERAGEIFS(EDF[Humeur], EDF[Nom], BD_evo[[#This Row],[Nom]], EDF[Semaine], BD_evo[[#This Row],[Semaine]]), "")</f>
        <v>3</v>
      </c>
      <c r="H305" s="92">
        <f>IFERROR(AVERAGEIFS(EDF[Stress], EDF[Nom], BD_evo[[#This Row],[Nom]], EDF[Semaine], BD_evo[[#This Row],[Semaine]]), "")</f>
        <v>4</v>
      </c>
      <c r="I305" s="92">
        <f>IFERROR(AVERAGEIFS(EDF[Sommeil], EDF[Nom], BD_evo[[#This Row],[Nom]], EDF[Semaine], BD_evo[[#This Row],[Semaine]]), "")</f>
        <v>2.5</v>
      </c>
      <c r="J305" s="92">
        <f>IFERROR(AVERAGEIFS(EDF[Etat Physique], EDF[Nom], BD_evo[[#This Row],[Nom]], EDF[Semaine], BD_evo[[#This Row],[Semaine]]), "")</f>
        <v>2.75</v>
      </c>
      <c r="K305" s="92">
        <f>IFERROR(AVERAGEIFS(EDF[Hydratation], EDF[Nom], BD_evo[[#This Row],[Nom]], EDF[Semaine], BD_evo[[#This Row],[Semaine]]), "")</f>
        <v>2</v>
      </c>
      <c r="L305" s="92">
        <f>IFERROR(AVERAGEIFS(EDF[Nutrition], EDF[Nom], BD_evo[[#This Row],[Nom]], EDF[Semaine], BD_evo[[#This Row],[Semaine]]), "")</f>
        <v>4</v>
      </c>
      <c r="M305" s="92" t="str">
        <f>IFERROR(AVERAGEIFS(RPE[Investissement du jour], RPE[Nom], BD_evo[[#This Row],[Nom]], RPE[Semaine], BD_evo[[#This Row],[Semaine]]), "")</f>
        <v/>
      </c>
    </row>
    <row r="306" spans="1:13" x14ac:dyDescent="0.2">
      <c r="A306" s="88" t="s">
        <v>86</v>
      </c>
      <c r="B306" t="str">
        <f>INDEX(Statut[Profil], MATCH(BD_evo[[#This Row],[Nom]], Statut[Nom], 0))</f>
        <v>Avant</v>
      </c>
      <c r="C306">
        <v>2023</v>
      </c>
      <c r="D306">
        <f t="shared" si="6"/>
        <v>36</v>
      </c>
      <c r="E306" s="90"/>
      <c r="F306" s="92">
        <f>IFERROR(AVERAGEIFS(EDF[Total EDF], EDF[Nom], BD_evo[[#This Row],[Nom]], EDF[Semaine], BD_evo[[#This Row],[Semaine]]), "")</f>
        <v>23</v>
      </c>
      <c r="G306" s="92">
        <f>IFERROR(AVERAGEIFS(EDF[Humeur], EDF[Nom], BD_evo[[#This Row],[Nom]], EDF[Semaine], BD_evo[[#This Row],[Semaine]]), "")</f>
        <v>3.5</v>
      </c>
      <c r="H306" s="92">
        <f>IFERROR(AVERAGEIFS(EDF[Stress], EDF[Nom], BD_evo[[#This Row],[Nom]], EDF[Semaine], BD_evo[[#This Row],[Semaine]]), "")</f>
        <v>3.5</v>
      </c>
      <c r="I306" s="92">
        <f>IFERROR(AVERAGEIFS(EDF[Sommeil], EDF[Nom], BD_evo[[#This Row],[Nom]], EDF[Semaine], BD_evo[[#This Row],[Semaine]]), "")</f>
        <v>4</v>
      </c>
      <c r="J306" s="92">
        <f>IFERROR(AVERAGEIFS(EDF[Etat Physique], EDF[Nom], BD_evo[[#This Row],[Nom]], EDF[Semaine], BD_evo[[#This Row],[Semaine]]), "")</f>
        <v>3.5</v>
      </c>
      <c r="K306" s="92">
        <f>IFERROR(AVERAGEIFS(EDF[Hydratation], EDF[Nom], BD_evo[[#This Row],[Nom]], EDF[Semaine], BD_evo[[#This Row],[Semaine]]), "")</f>
        <v>4.25</v>
      </c>
      <c r="L306" s="92">
        <f>IFERROR(AVERAGEIFS(EDF[Nutrition], EDF[Nom], BD_evo[[#This Row],[Nom]], EDF[Semaine], BD_evo[[#This Row],[Semaine]]), "")</f>
        <v>4.25</v>
      </c>
      <c r="M306" s="92" t="str">
        <f>IFERROR(AVERAGEIFS(RPE[Investissement du jour], RPE[Nom], BD_evo[[#This Row],[Nom]], RPE[Semaine], BD_evo[[#This Row],[Semaine]]), "")</f>
        <v/>
      </c>
    </row>
    <row r="307" spans="1:13" x14ac:dyDescent="0.2">
      <c r="A307" s="88" t="s">
        <v>208</v>
      </c>
      <c r="B307" t="str">
        <f>INDEX(Statut[Profil], MATCH(BD_evo[[#This Row],[Nom]], Statut[Nom], 0))</f>
        <v>Trois Quarts</v>
      </c>
      <c r="C307">
        <v>2023</v>
      </c>
      <c r="D307">
        <f t="shared" si="6"/>
        <v>36</v>
      </c>
      <c r="E307" s="90"/>
      <c r="F307" s="92">
        <f>IFERROR(AVERAGEIFS(EDF[Total EDF], EDF[Nom], BD_evo[[#This Row],[Nom]], EDF[Semaine], BD_evo[[#This Row],[Semaine]]), "")</f>
        <v>20</v>
      </c>
      <c r="G307" s="92">
        <f>IFERROR(AVERAGEIFS(EDF[Humeur], EDF[Nom], BD_evo[[#This Row],[Nom]], EDF[Semaine], BD_evo[[#This Row],[Semaine]]), "")</f>
        <v>3</v>
      </c>
      <c r="H307" s="92">
        <f>IFERROR(AVERAGEIFS(EDF[Stress], EDF[Nom], BD_evo[[#This Row],[Nom]], EDF[Semaine], BD_evo[[#This Row],[Semaine]]), "")</f>
        <v>4</v>
      </c>
      <c r="I307" s="92">
        <f>IFERROR(AVERAGEIFS(EDF[Sommeil], EDF[Nom], BD_evo[[#This Row],[Nom]], EDF[Semaine], BD_evo[[#This Row],[Semaine]]), "")</f>
        <v>2</v>
      </c>
      <c r="J307" s="92">
        <f>IFERROR(AVERAGEIFS(EDF[Etat Physique], EDF[Nom], BD_evo[[#This Row],[Nom]], EDF[Semaine], BD_evo[[#This Row],[Semaine]]), "")</f>
        <v>3</v>
      </c>
      <c r="K307" s="92">
        <f>IFERROR(AVERAGEIFS(EDF[Hydratation], EDF[Nom], BD_evo[[#This Row],[Nom]], EDF[Semaine], BD_evo[[#This Row],[Semaine]]), "")</f>
        <v>4</v>
      </c>
      <c r="L307" s="92">
        <f>IFERROR(AVERAGEIFS(EDF[Nutrition], EDF[Nom], BD_evo[[#This Row],[Nom]], EDF[Semaine], BD_evo[[#This Row],[Semaine]]), "")</f>
        <v>4</v>
      </c>
      <c r="M307" s="92" t="str">
        <f>IFERROR(AVERAGEIFS(RPE[Investissement du jour], RPE[Nom], BD_evo[[#This Row],[Nom]], RPE[Semaine], BD_evo[[#This Row],[Semaine]]), "")</f>
        <v/>
      </c>
    </row>
    <row r="308" spans="1:13" x14ac:dyDescent="0.2">
      <c r="A308" s="88" t="s">
        <v>99</v>
      </c>
      <c r="B308" t="str">
        <f>INDEX(Statut[Profil], MATCH(BD_evo[[#This Row],[Nom]], Statut[Nom], 0))</f>
        <v>Avant</v>
      </c>
      <c r="C308">
        <v>2023</v>
      </c>
      <c r="D308">
        <f t="shared" si="6"/>
        <v>36</v>
      </c>
      <c r="E308" s="90"/>
      <c r="F308" s="92">
        <f>IFERROR(AVERAGEIFS(EDF[Total EDF], EDF[Nom], BD_evo[[#This Row],[Nom]], EDF[Semaine], BD_evo[[#This Row],[Semaine]]), "")</f>
        <v>19</v>
      </c>
      <c r="G308" s="92">
        <f>IFERROR(AVERAGEIFS(EDF[Humeur], EDF[Nom], BD_evo[[#This Row],[Nom]], EDF[Semaine], BD_evo[[#This Row],[Semaine]]), "")</f>
        <v>2</v>
      </c>
      <c r="H308" s="92">
        <f>IFERROR(AVERAGEIFS(EDF[Stress], EDF[Nom], BD_evo[[#This Row],[Nom]], EDF[Semaine], BD_evo[[#This Row],[Semaine]]), "")</f>
        <v>4</v>
      </c>
      <c r="I308" s="92">
        <f>IFERROR(AVERAGEIFS(EDF[Sommeil], EDF[Nom], BD_evo[[#This Row],[Nom]], EDF[Semaine], BD_evo[[#This Row],[Semaine]]), "")</f>
        <v>4</v>
      </c>
      <c r="J308" s="92">
        <f>IFERROR(AVERAGEIFS(EDF[Etat Physique], EDF[Nom], BD_evo[[#This Row],[Nom]], EDF[Semaine], BD_evo[[#This Row],[Semaine]]), "")</f>
        <v>3.5</v>
      </c>
      <c r="K308" s="92">
        <f>IFERROR(AVERAGEIFS(EDF[Hydratation], EDF[Nom], BD_evo[[#This Row],[Nom]], EDF[Semaine], BD_evo[[#This Row],[Semaine]]), "")</f>
        <v>2</v>
      </c>
      <c r="L308" s="92">
        <f>IFERROR(AVERAGEIFS(EDF[Nutrition], EDF[Nom], BD_evo[[#This Row],[Nom]], EDF[Semaine], BD_evo[[#This Row],[Semaine]]), "")</f>
        <v>3.5</v>
      </c>
      <c r="M308" s="92" t="str">
        <f>IFERROR(AVERAGEIFS(RPE[Investissement du jour], RPE[Nom], BD_evo[[#This Row],[Nom]], RPE[Semaine], BD_evo[[#This Row],[Semaine]]), "")</f>
        <v/>
      </c>
    </row>
    <row r="309" spans="1:13" x14ac:dyDescent="0.2">
      <c r="A309" s="88" t="s">
        <v>233</v>
      </c>
      <c r="B309" t="str">
        <f>INDEX(Statut[Profil], MATCH(BD_evo[[#This Row],[Nom]], Statut[Nom], 0))</f>
        <v>Avant</v>
      </c>
      <c r="C309">
        <v>2023</v>
      </c>
      <c r="D309">
        <f t="shared" si="6"/>
        <v>36</v>
      </c>
      <c r="E309" s="90"/>
      <c r="F309" s="92" t="str">
        <f>IFERROR(AVERAGEIFS(EDF[Total EDF], EDF[Nom], BD_evo[[#This Row],[Nom]], EDF[Semaine], BD_evo[[#This Row],[Semaine]]), "")</f>
        <v/>
      </c>
      <c r="G309" s="92" t="str">
        <f>IFERROR(AVERAGEIFS(EDF[Humeur], EDF[Nom], BD_evo[[#This Row],[Nom]], EDF[Semaine], BD_evo[[#This Row],[Semaine]]), "")</f>
        <v/>
      </c>
      <c r="H309" s="92" t="str">
        <f>IFERROR(AVERAGEIFS(EDF[Stress], EDF[Nom], BD_evo[[#This Row],[Nom]], EDF[Semaine], BD_evo[[#This Row],[Semaine]]), "")</f>
        <v/>
      </c>
      <c r="I309" s="92" t="str">
        <f>IFERROR(AVERAGEIFS(EDF[Sommeil], EDF[Nom], BD_evo[[#This Row],[Nom]], EDF[Semaine], BD_evo[[#This Row],[Semaine]]), "")</f>
        <v/>
      </c>
      <c r="J309" s="92" t="str">
        <f>IFERROR(AVERAGEIFS(EDF[Etat Physique], EDF[Nom], BD_evo[[#This Row],[Nom]], EDF[Semaine], BD_evo[[#This Row],[Semaine]]), "")</f>
        <v/>
      </c>
      <c r="K309" s="92" t="str">
        <f>IFERROR(AVERAGEIFS(EDF[Hydratation], EDF[Nom], BD_evo[[#This Row],[Nom]], EDF[Semaine], BD_evo[[#This Row],[Semaine]]), "")</f>
        <v/>
      </c>
      <c r="L309" s="92" t="str">
        <f>IFERROR(AVERAGEIFS(EDF[Nutrition], EDF[Nom], BD_evo[[#This Row],[Nom]], EDF[Semaine], BD_evo[[#This Row],[Semaine]]), "")</f>
        <v/>
      </c>
      <c r="M309" s="92" t="str">
        <f>IFERROR(AVERAGEIFS(RPE[Investissement du jour], RPE[Nom], BD_evo[[#This Row],[Nom]], RPE[Semaine], BD_evo[[#This Row],[Semaine]]), "")</f>
        <v/>
      </c>
    </row>
    <row r="310" spans="1:13" x14ac:dyDescent="0.2">
      <c r="A310" s="88" t="s">
        <v>85</v>
      </c>
      <c r="B310" t="str">
        <f>INDEX(Statut[Profil], MATCH(BD_evo[[#This Row],[Nom]], Statut[Nom], 0))</f>
        <v>Avant</v>
      </c>
      <c r="C310">
        <v>2023</v>
      </c>
      <c r="D310">
        <f t="shared" si="6"/>
        <v>36</v>
      </c>
      <c r="E310" s="90"/>
      <c r="F310" s="92" t="str">
        <f>IFERROR(AVERAGEIFS(EDF[Total EDF], EDF[Nom], BD_evo[[#This Row],[Nom]], EDF[Semaine], BD_evo[[#This Row],[Semaine]]), "")</f>
        <v/>
      </c>
      <c r="G310" s="92" t="str">
        <f>IFERROR(AVERAGEIFS(EDF[Humeur], EDF[Nom], BD_evo[[#This Row],[Nom]], EDF[Semaine], BD_evo[[#This Row],[Semaine]]), "")</f>
        <v/>
      </c>
      <c r="H310" s="92" t="str">
        <f>IFERROR(AVERAGEIFS(EDF[Stress], EDF[Nom], BD_evo[[#This Row],[Nom]], EDF[Semaine], BD_evo[[#This Row],[Semaine]]), "")</f>
        <v/>
      </c>
      <c r="I310" s="92" t="str">
        <f>IFERROR(AVERAGEIFS(EDF[Sommeil], EDF[Nom], BD_evo[[#This Row],[Nom]], EDF[Semaine], BD_evo[[#This Row],[Semaine]]), "")</f>
        <v/>
      </c>
      <c r="J310" s="92" t="str">
        <f>IFERROR(AVERAGEIFS(EDF[Etat Physique], EDF[Nom], BD_evo[[#This Row],[Nom]], EDF[Semaine], BD_evo[[#This Row],[Semaine]]), "")</f>
        <v/>
      </c>
      <c r="K310" s="92" t="str">
        <f>IFERROR(AVERAGEIFS(EDF[Hydratation], EDF[Nom], BD_evo[[#This Row],[Nom]], EDF[Semaine], BD_evo[[#This Row],[Semaine]]), "")</f>
        <v/>
      </c>
      <c r="L310" s="92" t="str">
        <f>IFERROR(AVERAGEIFS(EDF[Nutrition], EDF[Nom], BD_evo[[#This Row],[Nom]], EDF[Semaine], BD_evo[[#This Row],[Semaine]]), "")</f>
        <v/>
      </c>
      <c r="M310" s="92" t="str">
        <f>IFERROR(AVERAGEIFS(RPE[Investissement du jour], RPE[Nom], BD_evo[[#This Row],[Nom]], RPE[Semaine], BD_evo[[#This Row],[Semaine]]), "")</f>
        <v/>
      </c>
    </row>
    <row r="311" spans="1:13" x14ac:dyDescent="0.2">
      <c r="A311" s="88" t="s">
        <v>191</v>
      </c>
      <c r="B311" t="str">
        <f>INDEX(Statut[Profil], MATCH(BD_evo[[#This Row],[Nom]], Statut[Nom], 0))</f>
        <v>Avant</v>
      </c>
      <c r="C311">
        <v>2023</v>
      </c>
      <c r="D311">
        <f t="shared" si="6"/>
        <v>36</v>
      </c>
      <c r="E311" s="90"/>
      <c r="F311" s="92">
        <f>IFERROR(AVERAGEIFS(EDF[Total EDF], EDF[Nom], BD_evo[[#This Row],[Nom]], EDF[Semaine], BD_evo[[#This Row],[Semaine]]), "")</f>
        <v>25.5</v>
      </c>
      <c r="G311" s="92">
        <f>IFERROR(AVERAGEIFS(EDF[Humeur], EDF[Nom], BD_evo[[#This Row],[Nom]], EDF[Semaine], BD_evo[[#This Row],[Semaine]]), "")</f>
        <v>3.75</v>
      </c>
      <c r="H311" s="92">
        <f>IFERROR(AVERAGEIFS(EDF[Stress], EDF[Nom], BD_evo[[#This Row],[Nom]], EDF[Semaine], BD_evo[[#This Row],[Semaine]]), "")</f>
        <v>4</v>
      </c>
      <c r="I311" s="92">
        <f>IFERROR(AVERAGEIFS(EDF[Sommeil], EDF[Nom], BD_evo[[#This Row],[Nom]], EDF[Semaine], BD_evo[[#This Row],[Semaine]]), "")</f>
        <v>4.75</v>
      </c>
      <c r="J311" s="92">
        <f>IFERROR(AVERAGEIFS(EDF[Etat Physique], EDF[Nom], BD_evo[[#This Row],[Nom]], EDF[Semaine], BD_evo[[#This Row],[Semaine]]), "")</f>
        <v>4</v>
      </c>
      <c r="K311" s="92">
        <f>IFERROR(AVERAGEIFS(EDF[Hydratation], EDF[Nom], BD_evo[[#This Row],[Nom]], EDF[Semaine], BD_evo[[#This Row],[Semaine]]), "")</f>
        <v>4</v>
      </c>
      <c r="L311" s="92">
        <f>IFERROR(AVERAGEIFS(EDF[Nutrition], EDF[Nom], BD_evo[[#This Row],[Nom]], EDF[Semaine], BD_evo[[#This Row],[Semaine]]), "")</f>
        <v>5</v>
      </c>
      <c r="M311" s="92" t="str">
        <f>IFERROR(AVERAGEIFS(RPE[Investissement du jour], RPE[Nom], BD_evo[[#This Row],[Nom]], RPE[Semaine], BD_evo[[#This Row],[Semaine]]), "")</f>
        <v/>
      </c>
    </row>
    <row r="312" spans="1:13" x14ac:dyDescent="0.2">
      <c r="A312" s="89" t="s">
        <v>95</v>
      </c>
      <c r="B312" t="str">
        <f>INDEX(Statut[Profil], MATCH(BD_evo[[#This Row],[Nom]], Statut[Nom], 0))</f>
        <v>Avant</v>
      </c>
      <c r="C312">
        <v>2023</v>
      </c>
      <c r="D312">
        <f t="shared" si="6"/>
        <v>36</v>
      </c>
      <c r="E312" s="90"/>
      <c r="F312" s="92">
        <f>IFERROR(AVERAGEIFS(EDF[Total EDF], EDF[Nom], BD_evo[[#This Row],[Nom]], EDF[Semaine], BD_evo[[#This Row],[Semaine]]), "")</f>
        <v>16.25</v>
      </c>
      <c r="G312" s="92">
        <f>IFERROR(AVERAGEIFS(EDF[Humeur], EDF[Nom], BD_evo[[#This Row],[Nom]], EDF[Semaine], BD_evo[[#This Row],[Semaine]]), "")</f>
        <v>2.25</v>
      </c>
      <c r="H312" s="92">
        <f>IFERROR(AVERAGEIFS(EDF[Stress], EDF[Nom], BD_evo[[#This Row],[Nom]], EDF[Semaine], BD_evo[[#This Row],[Semaine]]), "")</f>
        <v>2.75</v>
      </c>
      <c r="I312" s="92">
        <f>IFERROR(AVERAGEIFS(EDF[Sommeil], EDF[Nom], BD_evo[[#This Row],[Nom]], EDF[Semaine], BD_evo[[#This Row],[Semaine]]), "")</f>
        <v>2.5</v>
      </c>
      <c r="J312" s="92">
        <f>IFERROR(AVERAGEIFS(EDF[Etat Physique], EDF[Nom], BD_evo[[#This Row],[Nom]], EDF[Semaine], BD_evo[[#This Row],[Semaine]]), "")</f>
        <v>2</v>
      </c>
      <c r="K312" s="92">
        <f>IFERROR(AVERAGEIFS(EDF[Hydratation], EDF[Nom], BD_evo[[#This Row],[Nom]], EDF[Semaine], BD_evo[[#This Row],[Semaine]]), "")</f>
        <v>3</v>
      </c>
      <c r="L312" s="92">
        <f>IFERROR(AVERAGEIFS(EDF[Nutrition], EDF[Nom], BD_evo[[#This Row],[Nom]], EDF[Semaine], BD_evo[[#This Row],[Semaine]]), "")</f>
        <v>3.75</v>
      </c>
      <c r="M312" s="92" t="str">
        <f>IFERROR(AVERAGEIFS(RPE[Investissement du jour], RPE[Nom], BD_evo[[#This Row],[Nom]], RPE[Semaine], BD_evo[[#This Row],[Semaine]]), "")</f>
        <v/>
      </c>
    </row>
    <row r="313" spans="1:13" x14ac:dyDescent="0.2">
      <c r="A313" s="89" t="s">
        <v>80</v>
      </c>
      <c r="B313" t="str">
        <f>INDEX(Statut[Profil], MATCH(BD_evo[[#This Row],[Nom]], Statut[Nom], 0))</f>
        <v>Avant</v>
      </c>
      <c r="C313">
        <v>2023</v>
      </c>
      <c r="D313">
        <f t="shared" si="6"/>
        <v>36</v>
      </c>
      <c r="E313" s="90"/>
      <c r="F313" s="92">
        <f>IFERROR(AVERAGEIFS(EDF[Total EDF], EDF[Nom], BD_evo[[#This Row],[Nom]], EDF[Semaine], BD_evo[[#This Row],[Semaine]]), "")</f>
        <v>19.5</v>
      </c>
      <c r="G313" s="92">
        <f>IFERROR(AVERAGEIFS(EDF[Humeur], EDF[Nom], BD_evo[[#This Row],[Nom]], EDF[Semaine], BD_evo[[#This Row],[Semaine]]), "")</f>
        <v>3</v>
      </c>
      <c r="H313" s="92">
        <f>IFERROR(AVERAGEIFS(EDF[Stress], EDF[Nom], BD_evo[[#This Row],[Nom]], EDF[Semaine], BD_evo[[#This Row],[Semaine]]), "")</f>
        <v>3.5</v>
      </c>
      <c r="I313" s="92">
        <f>IFERROR(AVERAGEIFS(EDF[Sommeil], EDF[Nom], BD_evo[[#This Row],[Nom]], EDF[Semaine], BD_evo[[#This Row],[Semaine]]), "")</f>
        <v>3</v>
      </c>
      <c r="J313" s="92">
        <f>IFERROR(AVERAGEIFS(EDF[Etat Physique], EDF[Nom], BD_evo[[#This Row],[Nom]], EDF[Semaine], BD_evo[[#This Row],[Semaine]]), "")</f>
        <v>3</v>
      </c>
      <c r="K313" s="92">
        <f>IFERROR(AVERAGEIFS(EDF[Hydratation], EDF[Nom], BD_evo[[#This Row],[Nom]], EDF[Semaine], BD_evo[[#This Row],[Semaine]]), "")</f>
        <v>3</v>
      </c>
      <c r="L313" s="92">
        <f>IFERROR(AVERAGEIFS(EDF[Nutrition], EDF[Nom], BD_evo[[#This Row],[Nom]], EDF[Semaine], BD_evo[[#This Row],[Semaine]]), "")</f>
        <v>4</v>
      </c>
      <c r="M313" s="92" t="str">
        <f>IFERROR(AVERAGEIFS(RPE[Investissement du jour], RPE[Nom], BD_evo[[#This Row],[Nom]], RPE[Semaine], BD_evo[[#This Row],[Semaine]]), "")</f>
        <v/>
      </c>
    </row>
    <row r="314" spans="1:13" x14ac:dyDescent="0.2">
      <c r="A314" s="88" t="s">
        <v>167</v>
      </c>
      <c r="B314" t="str">
        <f>INDEX(Statut[Profil], MATCH(BD_evo[[#This Row],[Nom]], Statut[Nom], 0))</f>
        <v>Trois Quarts</v>
      </c>
      <c r="C314">
        <v>2023</v>
      </c>
      <c r="D314">
        <f t="shared" si="6"/>
        <v>36</v>
      </c>
      <c r="E314" s="90"/>
      <c r="F314" s="92">
        <f>IFERROR(AVERAGEIFS(EDF[Total EDF], EDF[Nom], BD_evo[[#This Row],[Nom]], EDF[Semaine], BD_evo[[#This Row],[Semaine]]), "")</f>
        <v>17.5</v>
      </c>
      <c r="G314" s="92">
        <f>IFERROR(AVERAGEIFS(EDF[Humeur], EDF[Nom], BD_evo[[#This Row],[Nom]], EDF[Semaine], BD_evo[[#This Row],[Semaine]]), "")</f>
        <v>2</v>
      </c>
      <c r="H314" s="92">
        <f>IFERROR(AVERAGEIFS(EDF[Stress], EDF[Nom], BD_evo[[#This Row],[Nom]], EDF[Semaine], BD_evo[[#This Row],[Semaine]]), "")</f>
        <v>3.5</v>
      </c>
      <c r="I314" s="92">
        <f>IFERROR(AVERAGEIFS(EDF[Sommeil], EDF[Nom], BD_evo[[#This Row],[Nom]], EDF[Semaine], BD_evo[[#This Row],[Semaine]]), "")</f>
        <v>3</v>
      </c>
      <c r="J314" s="92">
        <f>IFERROR(AVERAGEIFS(EDF[Etat Physique], EDF[Nom], BD_evo[[#This Row],[Nom]], EDF[Semaine], BD_evo[[#This Row],[Semaine]]), "")</f>
        <v>2.5</v>
      </c>
      <c r="K314" s="92">
        <f>IFERROR(AVERAGEIFS(EDF[Hydratation], EDF[Nom], BD_evo[[#This Row],[Nom]], EDF[Semaine], BD_evo[[#This Row],[Semaine]]), "")</f>
        <v>2.5</v>
      </c>
      <c r="L314" s="92">
        <f>IFERROR(AVERAGEIFS(EDF[Nutrition], EDF[Nom], BD_evo[[#This Row],[Nom]], EDF[Semaine], BD_evo[[#This Row],[Semaine]]), "")</f>
        <v>4</v>
      </c>
      <c r="M314" s="92" t="str">
        <f>IFERROR(AVERAGEIFS(RPE[Investissement du jour], RPE[Nom], BD_evo[[#This Row],[Nom]], RPE[Semaine], BD_evo[[#This Row],[Semaine]]), "")</f>
        <v/>
      </c>
    </row>
    <row r="315" spans="1:13" x14ac:dyDescent="0.2">
      <c r="A315" s="88" t="s">
        <v>240</v>
      </c>
      <c r="B315" t="str">
        <f>INDEX(Statut[Profil], MATCH(BD_evo[[#This Row],[Nom]], Statut[Nom], 0))</f>
        <v>Trois Quarts</v>
      </c>
      <c r="C315">
        <v>2023</v>
      </c>
      <c r="D315">
        <f t="shared" si="6"/>
        <v>36</v>
      </c>
      <c r="E315" s="90"/>
      <c r="F315" s="92" t="str">
        <f>IFERROR(AVERAGEIFS(EDF[Total EDF], EDF[Nom], BD_evo[[#This Row],[Nom]], EDF[Semaine], BD_evo[[#This Row],[Semaine]]), "")</f>
        <v/>
      </c>
      <c r="G315" s="92" t="str">
        <f>IFERROR(AVERAGEIFS(EDF[Humeur], EDF[Nom], BD_evo[[#This Row],[Nom]], EDF[Semaine], BD_evo[[#This Row],[Semaine]]), "")</f>
        <v/>
      </c>
      <c r="H315" s="92" t="str">
        <f>IFERROR(AVERAGEIFS(EDF[Stress], EDF[Nom], BD_evo[[#This Row],[Nom]], EDF[Semaine], BD_evo[[#This Row],[Semaine]]), "")</f>
        <v/>
      </c>
      <c r="I315" s="92" t="str">
        <f>IFERROR(AVERAGEIFS(EDF[Sommeil], EDF[Nom], BD_evo[[#This Row],[Nom]], EDF[Semaine], BD_evo[[#This Row],[Semaine]]), "")</f>
        <v/>
      </c>
      <c r="J315" s="92" t="str">
        <f>IFERROR(AVERAGEIFS(EDF[Etat Physique], EDF[Nom], BD_evo[[#This Row],[Nom]], EDF[Semaine], BD_evo[[#This Row],[Semaine]]), "")</f>
        <v/>
      </c>
      <c r="K315" s="92" t="str">
        <f>IFERROR(AVERAGEIFS(EDF[Hydratation], EDF[Nom], BD_evo[[#This Row],[Nom]], EDF[Semaine], BD_evo[[#This Row],[Semaine]]), "")</f>
        <v/>
      </c>
      <c r="L315" s="92" t="str">
        <f>IFERROR(AVERAGEIFS(EDF[Nutrition], EDF[Nom], BD_evo[[#This Row],[Nom]], EDF[Semaine], BD_evo[[#This Row],[Semaine]]), "")</f>
        <v/>
      </c>
      <c r="M315" s="92" t="str">
        <f>IFERROR(AVERAGEIFS(RPE[Investissement du jour], RPE[Nom], BD_evo[[#This Row],[Nom]], RPE[Semaine], BD_evo[[#This Row],[Semaine]]), "")</f>
        <v/>
      </c>
    </row>
    <row r="316" spans="1:13" x14ac:dyDescent="0.2">
      <c r="A316" s="88" t="s">
        <v>107</v>
      </c>
      <c r="B316" t="str">
        <f>INDEX(Statut[Profil], MATCH(BD_evo[[#This Row],[Nom]], Statut[Nom], 0))</f>
        <v>Trois Quarts</v>
      </c>
      <c r="C316">
        <v>2023</v>
      </c>
      <c r="D316">
        <f t="shared" si="6"/>
        <v>36</v>
      </c>
      <c r="E316" s="90"/>
      <c r="F316" s="92">
        <f>IFERROR(AVERAGEIFS(EDF[Total EDF], EDF[Nom], BD_evo[[#This Row],[Nom]], EDF[Semaine], BD_evo[[#This Row],[Semaine]]), "")</f>
        <v>18.5</v>
      </c>
      <c r="G316" s="92">
        <f>IFERROR(AVERAGEIFS(EDF[Humeur], EDF[Nom], BD_evo[[#This Row],[Nom]], EDF[Semaine], BD_evo[[#This Row],[Semaine]]), "")</f>
        <v>2.75</v>
      </c>
      <c r="H316" s="92">
        <f>IFERROR(AVERAGEIFS(EDF[Stress], EDF[Nom], BD_evo[[#This Row],[Nom]], EDF[Semaine], BD_evo[[#This Row],[Semaine]]), "")</f>
        <v>3.5</v>
      </c>
      <c r="I316" s="92">
        <f>IFERROR(AVERAGEIFS(EDF[Sommeil], EDF[Nom], BD_evo[[#This Row],[Nom]], EDF[Semaine], BD_evo[[#This Row],[Semaine]]), "")</f>
        <v>2.75</v>
      </c>
      <c r="J316" s="92">
        <f>IFERROR(AVERAGEIFS(EDF[Etat Physique], EDF[Nom], BD_evo[[#This Row],[Nom]], EDF[Semaine], BD_evo[[#This Row],[Semaine]]), "")</f>
        <v>2.5</v>
      </c>
      <c r="K316" s="92">
        <f>IFERROR(AVERAGEIFS(EDF[Hydratation], EDF[Nom], BD_evo[[#This Row],[Nom]], EDF[Semaine], BD_evo[[#This Row],[Semaine]]), "")</f>
        <v>3</v>
      </c>
      <c r="L316" s="92">
        <f>IFERROR(AVERAGEIFS(EDF[Nutrition], EDF[Nom], BD_evo[[#This Row],[Nom]], EDF[Semaine], BD_evo[[#This Row],[Semaine]]), "")</f>
        <v>4</v>
      </c>
      <c r="M316" s="92" t="str">
        <f>IFERROR(AVERAGEIFS(RPE[Investissement du jour], RPE[Nom], BD_evo[[#This Row],[Nom]], RPE[Semaine], BD_evo[[#This Row],[Semaine]]), "")</f>
        <v/>
      </c>
    </row>
    <row r="317" spans="1:13" x14ac:dyDescent="0.2">
      <c r="A317" s="88" t="s">
        <v>192</v>
      </c>
      <c r="B317" t="str">
        <f>INDEX(Statut[Profil], MATCH(BD_evo[[#This Row],[Nom]], Statut[Nom], 0))</f>
        <v>Trois Quarts</v>
      </c>
      <c r="C317">
        <v>2023</v>
      </c>
      <c r="D317">
        <f t="shared" si="6"/>
        <v>36</v>
      </c>
      <c r="E317" s="90"/>
      <c r="F317" s="92">
        <f>IFERROR(AVERAGEIFS(EDF[Total EDF], EDF[Nom], BD_evo[[#This Row],[Nom]], EDF[Semaine], BD_evo[[#This Row],[Semaine]]), "")</f>
        <v>17.25</v>
      </c>
      <c r="G317" s="92">
        <f>IFERROR(AVERAGEIFS(EDF[Humeur], EDF[Nom], BD_evo[[#This Row],[Nom]], EDF[Semaine], BD_evo[[#This Row],[Semaine]]), "")</f>
        <v>2.5</v>
      </c>
      <c r="H317" s="92">
        <f>IFERROR(AVERAGEIFS(EDF[Stress], EDF[Nom], BD_evo[[#This Row],[Nom]], EDF[Semaine], BD_evo[[#This Row],[Semaine]]), "")</f>
        <v>2.75</v>
      </c>
      <c r="I317" s="92">
        <f>IFERROR(AVERAGEIFS(EDF[Sommeil], EDF[Nom], BD_evo[[#This Row],[Nom]], EDF[Semaine], BD_evo[[#This Row],[Semaine]]), "")</f>
        <v>2.75</v>
      </c>
      <c r="J317" s="92">
        <f>IFERROR(AVERAGEIFS(EDF[Etat Physique], EDF[Nom], BD_evo[[#This Row],[Nom]], EDF[Semaine], BD_evo[[#This Row],[Semaine]]), "")</f>
        <v>2.5</v>
      </c>
      <c r="K317" s="92">
        <f>IFERROR(AVERAGEIFS(EDF[Hydratation], EDF[Nom], BD_evo[[#This Row],[Nom]], EDF[Semaine], BD_evo[[#This Row],[Semaine]]), "")</f>
        <v>2.75</v>
      </c>
      <c r="L317" s="92">
        <f>IFERROR(AVERAGEIFS(EDF[Nutrition], EDF[Nom], BD_evo[[#This Row],[Nom]], EDF[Semaine], BD_evo[[#This Row],[Semaine]]), "")</f>
        <v>4</v>
      </c>
      <c r="M317" s="92" t="str">
        <f>IFERROR(AVERAGEIFS(RPE[Investissement du jour], RPE[Nom], BD_evo[[#This Row],[Nom]], RPE[Semaine], BD_evo[[#This Row],[Semaine]]), "")</f>
        <v/>
      </c>
    </row>
    <row r="318" spans="1:13" x14ac:dyDescent="0.2">
      <c r="A318" s="88" t="s">
        <v>496</v>
      </c>
      <c r="B318" t="str">
        <f>INDEX(Statut[Profil], MATCH(BD_evo[[#This Row],[Nom]], Statut[Nom], 0))</f>
        <v>Trois Quarts</v>
      </c>
      <c r="C318">
        <v>2023</v>
      </c>
      <c r="D318">
        <f t="shared" si="6"/>
        <v>36</v>
      </c>
      <c r="E318" s="90"/>
      <c r="F318" s="92" t="str">
        <f>IFERROR(AVERAGEIFS(EDF[Total EDF], EDF[Nom], BD_evo[[#This Row],[Nom]], EDF[Semaine], BD_evo[[#This Row],[Semaine]]), "")</f>
        <v/>
      </c>
      <c r="G318" s="92" t="str">
        <f>IFERROR(AVERAGEIFS(EDF[Humeur], EDF[Nom], BD_evo[[#This Row],[Nom]], EDF[Semaine], BD_evo[[#This Row],[Semaine]]), "")</f>
        <v/>
      </c>
      <c r="H318" s="92" t="str">
        <f>IFERROR(AVERAGEIFS(EDF[Stress], EDF[Nom], BD_evo[[#This Row],[Nom]], EDF[Semaine], BD_evo[[#This Row],[Semaine]]), "")</f>
        <v/>
      </c>
      <c r="I318" s="92" t="str">
        <f>IFERROR(AVERAGEIFS(EDF[Sommeil], EDF[Nom], BD_evo[[#This Row],[Nom]], EDF[Semaine], BD_evo[[#This Row],[Semaine]]), "")</f>
        <v/>
      </c>
      <c r="J318" s="92" t="str">
        <f>IFERROR(AVERAGEIFS(EDF[Etat Physique], EDF[Nom], BD_evo[[#This Row],[Nom]], EDF[Semaine], BD_evo[[#This Row],[Semaine]]), "")</f>
        <v/>
      </c>
      <c r="K318" s="92" t="str">
        <f>IFERROR(AVERAGEIFS(EDF[Hydratation], EDF[Nom], BD_evo[[#This Row],[Nom]], EDF[Semaine], BD_evo[[#This Row],[Semaine]]), "")</f>
        <v/>
      </c>
      <c r="L318" s="92" t="str">
        <f>IFERROR(AVERAGEIFS(EDF[Nutrition], EDF[Nom], BD_evo[[#This Row],[Nom]], EDF[Semaine], BD_evo[[#This Row],[Semaine]]), "")</f>
        <v/>
      </c>
      <c r="M318" s="92" t="str">
        <f>IFERROR(AVERAGEIFS(RPE[Investissement du jour], RPE[Nom], BD_evo[[#This Row],[Nom]], RPE[Semaine], BD_evo[[#This Row],[Semaine]]), "")</f>
        <v/>
      </c>
    </row>
    <row r="319" spans="1:13" x14ac:dyDescent="0.2">
      <c r="A319" s="88" t="s">
        <v>211</v>
      </c>
      <c r="B319" t="str">
        <f>INDEX(Statut[Profil], MATCH(BD_evo[[#This Row],[Nom]], Statut[Nom], 0))</f>
        <v>Trois Quarts</v>
      </c>
      <c r="C319">
        <v>2023</v>
      </c>
      <c r="D319">
        <f t="shared" si="6"/>
        <v>36</v>
      </c>
      <c r="E319" s="90"/>
      <c r="F319" s="92">
        <f>IFERROR(AVERAGEIFS(EDF[Total EDF], EDF[Nom], BD_evo[[#This Row],[Nom]], EDF[Semaine], BD_evo[[#This Row],[Semaine]]), "")</f>
        <v>19</v>
      </c>
      <c r="G319" s="92">
        <f>IFERROR(AVERAGEIFS(EDF[Humeur], EDF[Nom], BD_evo[[#This Row],[Nom]], EDF[Semaine], BD_evo[[#This Row],[Semaine]]), "")</f>
        <v>3.5</v>
      </c>
      <c r="H319" s="92">
        <f>IFERROR(AVERAGEIFS(EDF[Stress], EDF[Nom], BD_evo[[#This Row],[Nom]], EDF[Semaine], BD_evo[[#This Row],[Semaine]]), "")</f>
        <v>4</v>
      </c>
      <c r="I319" s="92">
        <f>IFERROR(AVERAGEIFS(EDF[Sommeil], EDF[Nom], BD_evo[[#This Row],[Nom]], EDF[Semaine], BD_evo[[#This Row],[Semaine]]), "")</f>
        <v>2.5</v>
      </c>
      <c r="J319" s="92">
        <f>IFERROR(AVERAGEIFS(EDF[Etat Physique], EDF[Nom], BD_evo[[#This Row],[Nom]], EDF[Semaine], BD_evo[[#This Row],[Semaine]]), "")</f>
        <v>3</v>
      </c>
      <c r="K319" s="92">
        <f>IFERROR(AVERAGEIFS(EDF[Hydratation], EDF[Nom], BD_evo[[#This Row],[Nom]], EDF[Semaine], BD_evo[[#This Row],[Semaine]]), "")</f>
        <v>2</v>
      </c>
      <c r="L319" s="92">
        <f>IFERROR(AVERAGEIFS(EDF[Nutrition], EDF[Nom], BD_evo[[#This Row],[Nom]], EDF[Semaine], BD_evo[[#This Row],[Semaine]]), "")</f>
        <v>4</v>
      </c>
      <c r="M319" s="92" t="str">
        <f>IFERROR(AVERAGEIFS(RPE[Investissement du jour], RPE[Nom], BD_evo[[#This Row],[Nom]], RPE[Semaine], BD_evo[[#This Row],[Semaine]]), "")</f>
        <v/>
      </c>
    </row>
    <row r="320" spans="1:13" x14ac:dyDescent="0.2">
      <c r="A320" s="88" t="s">
        <v>188</v>
      </c>
      <c r="B320" t="str">
        <f>INDEX(Statut[Profil], MATCH(BD_evo[[#This Row],[Nom]], Statut[Nom], 0))</f>
        <v>Avant</v>
      </c>
      <c r="C320">
        <v>2023</v>
      </c>
      <c r="D320">
        <f t="shared" si="6"/>
        <v>36</v>
      </c>
      <c r="E320" s="90"/>
      <c r="F320" s="92">
        <f>IFERROR(AVERAGEIFS(EDF[Total EDF], EDF[Nom], BD_evo[[#This Row],[Nom]], EDF[Semaine], BD_evo[[#This Row],[Semaine]]), "")</f>
        <v>21.5</v>
      </c>
      <c r="G320" s="92">
        <f>IFERROR(AVERAGEIFS(EDF[Humeur], EDF[Nom], BD_evo[[#This Row],[Nom]], EDF[Semaine], BD_evo[[#This Row],[Semaine]]), "")</f>
        <v>3.5</v>
      </c>
      <c r="H320" s="92">
        <f>IFERROR(AVERAGEIFS(EDF[Stress], EDF[Nom], BD_evo[[#This Row],[Nom]], EDF[Semaine], BD_evo[[#This Row],[Semaine]]), "")</f>
        <v>3.5</v>
      </c>
      <c r="I320" s="92">
        <f>IFERROR(AVERAGEIFS(EDF[Sommeil], EDF[Nom], BD_evo[[#This Row],[Nom]], EDF[Semaine], BD_evo[[#This Row],[Semaine]]), "")</f>
        <v>3.5</v>
      </c>
      <c r="J320" s="92">
        <f>IFERROR(AVERAGEIFS(EDF[Etat Physique], EDF[Nom], BD_evo[[#This Row],[Nom]], EDF[Semaine], BD_evo[[#This Row],[Semaine]]), "")</f>
        <v>3</v>
      </c>
      <c r="K320" s="92">
        <f>IFERROR(AVERAGEIFS(EDF[Hydratation], EDF[Nom], BD_evo[[#This Row],[Nom]], EDF[Semaine], BD_evo[[#This Row],[Semaine]]), "")</f>
        <v>4</v>
      </c>
      <c r="L320" s="92">
        <f>IFERROR(AVERAGEIFS(EDF[Nutrition], EDF[Nom], BD_evo[[#This Row],[Nom]], EDF[Semaine], BD_evo[[#This Row],[Semaine]]), "")</f>
        <v>4</v>
      </c>
      <c r="M320" s="92" t="str">
        <f>IFERROR(AVERAGEIFS(RPE[Investissement du jour], RPE[Nom], BD_evo[[#This Row],[Nom]], RPE[Semaine], BD_evo[[#This Row],[Semaine]]), "")</f>
        <v/>
      </c>
    </row>
    <row r="321" spans="1:13" x14ac:dyDescent="0.2">
      <c r="A321" s="88" t="s">
        <v>200</v>
      </c>
      <c r="B321" t="str">
        <f>INDEX(Statut[Profil], MATCH(BD_evo[[#This Row],[Nom]], Statut[Nom], 0))</f>
        <v>Avant</v>
      </c>
      <c r="C321">
        <v>2023</v>
      </c>
      <c r="D321">
        <f t="shared" si="6"/>
        <v>36</v>
      </c>
      <c r="E321" s="90"/>
      <c r="F321" s="92">
        <f>IFERROR(AVERAGEIFS(EDF[Total EDF], EDF[Nom], BD_evo[[#This Row],[Nom]], EDF[Semaine], BD_evo[[#This Row],[Semaine]]), "")</f>
        <v>18.333333333333332</v>
      </c>
      <c r="G321" s="92">
        <f>IFERROR(AVERAGEIFS(EDF[Humeur], EDF[Nom], BD_evo[[#This Row],[Nom]], EDF[Semaine], BD_evo[[#This Row],[Semaine]]), "")</f>
        <v>2.6666666666666665</v>
      </c>
      <c r="H321" s="92">
        <f>IFERROR(AVERAGEIFS(EDF[Stress], EDF[Nom], BD_evo[[#This Row],[Nom]], EDF[Semaine], BD_evo[[#This Row],[Semaine]]), "")</f>
        <v>2.6666666666666665</v>
      </c>
      <c r="I321" s="92">
        <f>IFERROR(AVERAGEIFS(EDF[Sommeil], EDF[Nom], BD_evo[[#This Row],[Nom]], EDF[Semaine], BD_evo[[#This Row],[Semaine]]), "")</f>
        <v>3</v>
      </c>
      <c r="J321" s="92">
        <f>IFERROR(AVERAGEIFS(EDF[Etat Physique], EDF[Nom], BD_evo[[#This Row],[Nom]], EDF[Semaine], BD_evo[[#This Row],[Semaine]]), "")</f>
        <v>3</v>
      </c>
      <c r="K321" s="92">
        <f>IFERROR(AVERAGEIFS(EDF[Hydratation], EDF[Nom], BD_evo[[#This Row],[Nom]], EDF[Semaine], BD_evo[[#This Row],[Semaine]]), "")</f>
        <v>3</v>
      </c>
      <c r="L321" s="92">
        <f>IFERROR(AVERAGEIFS(EDF[Nutrition], EDF[Nom], BD_evo[[#This Row],[Nom]], EDF[Semaine], BD_evo[[#This Row],[Semaine]]), "")</f>
        <v>4</v>
      </c>
      <c r="M321" s="92" t="str">
        <f>IFERROR(AVERAGEIFS(RPE[Investissement du jour], RPE[Nom], BD_evo[[#This Row],[Nom]], RPE[Semaine], BD_evo[[#This Row],[Semaine]]), "")</f>
        <v/>
      </c>
    </row>
    <row r="322" spans="1:13" x14ac:dyDescent="0.2">
      <c r="A322" s="88" t="s">
        <v>244</v>
      </c>
      <c r="B322" t="str">
        <f>INDEX(Statut[Profil], MATCH(BD_evo[[#This Row],[Nom]], Statut[Nom], 0))</f>
        <v>Avant</v>
      </c>
      <c r="C322">
        <v>2023</v>
      </c>
      <c r="D322">
        <f t="shared" si="6"/>
        <v>36</v>
      </c>
      <c r="E322" s="90"/>
      <c r="F322" s="92" t="str">
        <f>IFERROR(AVERAGEIFS(EDF[Total EDF], EDF[Nom], BD_evo[[#This Row],[Nom]], EDF[Semaine], BD_evo[[#This Row],[Semaine]]), "")</f>
        <v/>
      </c>
      <c r="G322" s="92" t="str">
        <f>IFERROR(AVERAGEIFS(EDF[Humeur], EDF[Nom], BD_evo[[#This Row],[Nom]], EDF[Semaine], BD_evo[[#This Row],[Semaine]]), "")</f>
        <v/>
      </c>
      <c r="H322" s="92" t="str">
        <f>IFERROR(AVERAGEIFS(EDF[Stress], EDF[Nom], BD_evo[[#This Row],[Nom]], EDF[Semaine], BD_evo[[#This Row],[Semaine]]), "")</f>
        <v/>
      </c>
      <c r="I322" s="92" t="str">
        <f>IFERROR(AVERAGEIFS(EDF[Sommeil], EDF[Nom], BD_evo[[#This Row],[Nom]], EDF[Semaine], BD_evo[[#This Row],[Semaine]]), "")</f>
        <v/>
      </c>
      <c r="J322" s="92" t="str">
        <f>IFERROR(AVERAGEIFS(EDF[Etat Physique], EDF[Nom], BD_evo[[#This Row],[Nom]], EDF[Semaine], BD_evo[[#This Row],[Semaine]]), "")</f>
        <v/>
      </c>
      <c r="K322" s="92" t="str">
        <f>IFERROR(AVERAGEIFS(EDF[Hydratation], EDF[Nom], BD_evo[[#This Row],[Nom]], EDF[Semaine], BD_evo[[#This Row],[Semaine]]), "")</f>
        <v/>
      </c>
      <c r="L322" s="92" t="str">
        <f>IFERROR(AVERAGEIFS(EDF[Nutrition], EDF[Nom], BD_evo[[#This Row],[Nom]], EDF[Semaine], BD_evo[[#This Row],[Semaine]]), "")</f>
        <v/>
      </c>
      <c r="M322" s="92" t="str">
        <f>IFERROR(AVERAGEIFS(RPE[Investissement du jour], RPE[Nom], BD_evo[[#This Row],[Nom]], RPE[Semaine], BD_evo[[#This Row],[Semaine]]), "")</f>
        <v/>
      </c>
    </row>
    <row r="323" spans="1:13" x14ac:dyDescent="0.2">
      <c r="A323" s="89" t="s">
        <v>78</v>
      </c>
      <c r="B323" t="str">
        <f>INDEX(Statut[Profil], MATCH(BD_evo[[#This Row],[Nom]], Statut[Nom], 0))</f>
        <v>Avant</v>
      </c>
      <c r="C323">
        <v>2023</v>
      </c>
      <c r="D323">
        <f t="shared" si="6"/>
        <v>36</v>
      </c>
      <c r="E323" s="90"/>
      <c r="F323" s="92">
        <f>IFERROR(AVERAGEIFS(EDF[Total EDF], EDF[Nom], BD_evo[[#This Row],[Nom]], EDF[Semaine], BD_evo[[#This Row],[Semaine]]), "")</f>
        <v>20.2</v>
      </c>
      <c r="G323" s="92">
        <f>IFERROR(AVERAGEIFS(EDF[Humeur], EDF[Nom], BD_evo[[#This Row],[Nom]], EDF[Semaine], BD_evo[[#This Row],[Semaine]]), "")</f>
        <v>2.8</v>
      </c>
      <c r="H323" s="92">
        <f>IFERROR(AVERAGEIFS(EDF[Stress], EDF[Nom], BD_evo[[#This Row],[Nom]], EDF[Semaine], BD_evo[[#This Row],[Semaine]]), "")</f>
        <v>3.6</v>
      </c>
      <c r="I323" s="92">
        <f>IFERROR(AVERAGEIFS(EDF[Sommeil], EDF[Nom], BD_evo[[#This Row],[Nom]], EDF[Semaine], BD_evo[[#This Row],[Semaine]]), "")</f>
        <v>2.8</v>
      </c>
      <c r="J323" s="92">
        <f>IFERROR(AVERAGEIFS(EDF[Etat Physique], EDF[Nom], BD_evo[[#This Row],[Nom]], EDF[Semaine], BD_evo[[#This Row],[Semaine]]), "")</f>
        <v>3</v>
      </c>
      <c r="K323" s="92">
        <f>IFERROR(AVERAGEIFS(EDF[Hydratation], EDF[Nom], BD_evo[[#This Row],[Nom]], EDF[Semaine], BD_evo[[#This Row],[Semaine]]), "")</f>
        <v>4</v>
      </c>
      <c r="L323" s="92">
        <f>IFERROR(AVERAGEIFS(EDF[Nutrition], EDF[Nom], BD_evo[[#This Row],[Nom]], EDF[Semaine], BD_evo[[#This Row],[Semaine]]), "")</f>
        <v>4</v>
      </c>
      <c r="M323" s="92" t="str">
        <f>IFERROR(AVERAGEIFS(RPE[Investissement du jour], RPE[Nom], BD_evo[[#This Row],[Nom]], RPE[Semaine], BD_evo[[#This Row],[Semaine]]), "")</f>
        <v/>
      </c>
    </row>
    <row r="324" spans="1:13" x14ac:dyDescent="0.2">
      <c r="A324" s="88" t="s">
        <v>87</v>
      </c>
      <c r="B324" t="str">
        <f>INDEX(Statut[Profil], MATCH(BD_evo[[#This Row],[Nom]], Statut[Nom], 0))</f>
        <v>Trois Quarts</v>
      </c>
      <c r="C324">
        <v>2023</v>
      </c>
      <c r="D324">
        <f t="shared" si="6"/>
        <v>36</v>
      </c>
      <c r="E324" s="90"/>
      <c r="F324" s="92">
        <f>IFERROR(AVERAGEIFS(EDF[Total EDF], EDF[Nom], BD_evo[[#This Row],[Nom]], EDF[Semaine], BD_evo[[#This Row],[Semaine]]), "")</f>
        <v>23.75</v>
      </c>
      <c r="G324" s="92">
        <f>IFERROR(AVERAGEIFS(EDF[Humeur], EDF[Nom], BD_evo[[#This Row],[Nom]], EDF[Semaine], BD_evo[[#This Row],[Semaine]]), "")</f>
        <v>3.75</v>
      </c>
      <c r="H324" s="92">
        <f>IFERROR(AVERAGEIFS(EDF[Stress], EDF[Nom], BD_evo[[#This Row],[Nom]], EDF[Semaine], BD_evo[[#This Row],[Semaine]]), "")</f>
        <v>4.5</v>
      </c>
      <c r="I324" s="92">
        <f>IFERROR(AVERAGEIFS(EDF[Sommeil], EDF[Nom], BD_evo[[#This Row],[Nom]], EDF[Semaine], BD_evo[[#This Row],[Semaine]]), "")</f>
        <v>3.75</v>
      </c>
      <c r="J324" s="92">
        <f>IFERROR(AVERAGEIFS(EDF[Etat Physique], EDF[Nom], BD_evo[[#This Row],[Nom]], EDF[Semaine], BD_evo[[#This Row],[Semaine]]), "")</f>
        <v>3.25</v>
      </c>
      <c r="K324" s="92">
        <f>IFERROR(AVERAGEIFS(EDF[Hydratation], EDF[Nom], BD_evo[[#This Row],[Nom]], EDF[Semaine], BD_evo[[#This Row],[Semaine]]), "")</f>
        <v>4</v>
      </c>
      <c r="L324" s="92">
        <f>IFERROR(AVERAGEIFS(EDF[Nutrition], EDF[Nom], BD_evo[[#This Row],[Nom]], EDF[Semaine], BD_evo[[#This Row],[Semaine]]), "")</f>
        <v>4.5</v>
      </c>
      <c r="M324" s="92" t="str">
        <f>IFERROR(AVERAGEIFS(RPE[Investissement du jour], RPE[Nom], BD_evo[[#This Row],[Nom]], RPE[Semaine], BD_evo[[#This Row],[Semaine]]), "")</f>
        <v/>
      </c>
    </row>
    <row r="325" spans="1:13" x14ac:dyDescent="0.2">
      <c r="A325" s="88" t="s">
        <v>212</v>
      </c>
      <c r="B325" t="str">
        <f>INDEX(Statut[Profil], MATCH(BD_evo[[#This Row],[Nom]], Statut[Nom], 0))</f>
        <v>Avant</v>
      </c>
      <c r="C325">
        <v>2023</v>
      </c>
      <c r="D325">
        <f t="shared" si="6"/>
        <v>36</v>
      </c>
      <c r="E325" s="90"/>
      <c r="F325" s="92">
        <f>IFERROR(AVERAGEIFS(EDF[Total EDF], EDF[Nom], BD_evo[[#This Row],[Nom]], EDF[Semaine], BD_evo[[#This Row],[Semaine]]), "")</f>
        <v>15</v>
      </c>
      <c r="G325" s="92">
        <f>IFERROR(AVERAGEIFS(EDF[Humeur], EDF[Nom], BD_evo[[#This Row],[Nom]], EDF[Semaine], BD_evo[[#This Row],[Semaine]]), "")</f>
        <v>2</v>
      </c>
      <c r="H325" s="92">
        <f>IFERROR(AVERAGEIFS(EDF[Stress], EDF[Nom], BD_evo[[#This Row],[Nom]], EDF[Semaine], BD_evo[[#This Row],[Semaine]]), "")</f>
        <v>2</v>
      </c>
      <c r="I325" s="92">
        <f>IFERROR(AVERAGEIFS(EDF[Sommeil], EDF[Nom], BD_evo[[#This Row],[Nom]], EDF[Semaine], BD_evo[[#This Row],[Semaine]]), "")</f>
        <v>2</v>
      </c>
      <c r="J325" s="92">
        <f>IFERROR(AVERAGEIFS(EDF[Etat Physique], EDF[Nom], BD_evo[[#This Row],[Nom]], EDF[Semaine], BD_evo[[#This Row],[Semaine]]), "")</f>
        <v>2</v>
      </c>
      <c r="K325" s="92">
        <f>IFERROR(AVERAGEIFS(EDF[Hydratation], EDF[Nom], BD_evo[[#This Row],[Nom]], EDF[Semaine], BD_evo[[#This Row],[Semaine]]), "")</f>
        <v>3</v>
      </c>
      <c r="L325" s="92">
        <f>IFERROR(AVERAGEIFS(EDF[Nutrition], EDF[Nom], BD_evo[[#This Row],[Nom]], EDF[Semaine], BD_evo[[#This Row],[Semaine]]), "")</f>
        <v>4</v>
      </c>
      <c r="M325" s="92" t="str">
        <f>IFERROR(AVERAGEIFS(RPE[Investissement du jour], RPE[Nom], BD_evo[[#This Row],[Nom]], RPE[Semaine], BD_evo[[#This Row],[Semaine]]), "")</f>
        <v/>
      </c>
    </row>
    <row r="326" spans="1:13" x14ac:dyDescent="0.2">
      <c r="A326" s="88" t="s">
        <v>243</v>
      </c>
      <c r="B326" t="str">
        <f>INDEX(Statut[Profil], MATCH(BD_evo[[#This Row],[Nom]], Statut[Nom], 0))</f>
        <v>Trois Quarts</v>
      </c>
      <c r="C326">
        <v>2023</v>
      </c>
      <c r="D326">
        <f t="shared" si="6"/>
        <v>36</v>
      </c>
      <c r="E326" s="90"/>
      <c r="F326" s="92" t="str">
        <f>IFERROR(AVERAGEIFS(EDF[Total EDF], EDF[Nom], BD_evo[[#This Row],[Nom]], EDF[Semaine], BD_evo[[#This Row],[Semaine]]), "")</f>
        <v/>
      </c>
      <c r="G326" s="92" t="str">
        <f>IFERROR(AVERAGEIFS(EDF[Humeur], EDF[Nom], BD_evo[[#This Row],[Nom]], EDF[Semaine], BD_evo[[#This Row],[Semaine]]), "")</f>
        <v/>
      </c>
      <c r="H326" s="92" t="str">
        <f>IFERROR(AVERAGEIFS(EDF[Stress], EDF[Nom], BD_evo[[#This Row],[Nom]], EDF[Semaine], BD_evo[[#This Row],[Semaine]]), "")</f>
        <v/>
      </c>
      <c r="I326" s="92" t="str">
        <f>IFERROR(AVERAGEIFS(EDF[Sommeil], EDF[Nom], BD_evo[[#This Row],[Nom]], EDF[Semaine], BD_evo[[#This Row],[Semaine]]), "")</f>
        <v/>
      </c>
      <c r="J326" s="92" t="str">
        <f>IFERROR(AVERAGEIFS(EDF[Etat Physique], EDF[Nom], BD_evo[[#This Row],[Nom]], EDF[Semaine], BD_evo[[#This Row],[Semaine]]), "")</f>
        <v/>
      </c>
      <c r="K326" s="92" t="str">
        <f>IFERROR(AVERAGEIFS(EDF[Hydratation], EDF[Nom], BD_evo[[#This Row],[Nom]], EDF[Semaine], BD_evo[[#This Row],[Semaine]]), "")</f>
        <v/>
      </c>
      <c r="L326" s="92" t="str">
        <f>IFERROR(AVERAGEIFS(EDF[Nutrition], EDF[Nom], BD_evo[[#This Row],[Nom]], EDF[Semaine], BD_evo[[#This Row],[Semaine]]), "")</f>
        <v/>
      </c>
      <c r="M326" s="92" t="str">
        <f>IFERROR(AVERAGEIFS(RPE[Investissement du jour], RPE[Nom], BD_evo[[#This Row],[Nom]], RPE[Semaine], BD_evo[[#This Row],[Semaine]]), "")</f>
        <v/>
      </c>
    </row>
    <row r="327" spans="1:13" x14ac:dyDescent="0.2">
      <c r="A327" s="88" t="s">
        <v>81</v>
      </c>
      <c r="B327" t="str">
        <f>INDEX(Statut[Profil], MATCH(BD_evo[[#This Row],[Nom]], Statut[Nom], 0))</f>
        <v>Trois Quarts</v>
      </c>
      <c r="C327">
        <v>2023</v>
      </c>
      <c r="D327">
        <f t="shared" si="6"/>
        <v>36</v>
      </c>
      <c r="E327" s="90"/>
      <c r="F327" s="92" t="str">
        <f>IFERROR(AVERAGEIFS(EDF[Total EDF], EDF[Nom], BD_evo[[#This Row],[Nom]], EDF[Semaine], BD_evo[[#This Row],[Semaine]]), "")</f>
        <v/>
      </c>
      <c r="G327" s="92" t="str">
        <f>IFERROR(AVERAGEIFS(EDF[Humeur], EDF[Nom], BD_evo[[#This Row],[Nom]], EDF[Semaine], BD_evo[[#This Row],[Semaine]]), "")</f>
        <v/>
      </c>
      <c r="H327" s="92" t="str">
        <f>IFERROR(AVERAGEIFS(EDF[Stress], EDF[Nom], BD_evo[[#This Row],[Nom]], EDF[Semaine], BD_evo[[#This Row],[Semaine]]), "")</f>
        <v/>
      </c>
      <c r="I327" s="92" t="str">
        <f>IFERROR(AVERAGEIFS(EDF[Sommeil], EDF[Nom], BD_evo[[#This Row],[Nom]], EDF[Semaine], BD_evo[[#This Row],[Semaine]]), "")</f>
        <v/>
      </c>
      <c r="J327" s="92" t="str">
        <f>IFERROR(AVERAGEIFS(EDF[Etat Physique], EDF[Nom], BD_evo[[#This Row],[Nom]], EDF[Semaine], BD_evo[[#This Row],[Semaine]]), "")</f>
        <v/>
      </c>
      <c r="K327" s="92" t="str">
        <f>IFERROR(AVERAGEIFS(EDF[Hydratation], EDF[Nom], BD_evo[[#This Row],[Nom]], EDF[Semaine], BD_evo[[#This Row],[Semaine]]), "")</f>
        <v/>
      </c>
      <c r="L327" s="92" t="str">
        <f>IFERROR(AVERAGEIFS(EDF[Nutrition], EDF[Nom], BD_evo[[#This Row],[Nom]], EDF[Semaine], BD_evo[[#This Row],[Semaine]]), "")</f>
        <v/>
      </c>
      <c r="M327" s="92" t="str">
        <f>IFERROR(AVERAGEIFS(RPE[Investissement du jour], RPE[Nom], BD_evo[[#This Row],[Nom]], RPE[Semaine], BD_evo[[#This Row],[Semaine]]), "")</f>
        <v/>
      </c>
    </row>
    <row r="328" spans="1:13" x14ac:dyDescent="0.2">
      <c r="A328" s="88" t="s">
        <v>109</v>
      </c>
      <c r="B328" t="str">
        <f>INDEX(Statut[Profil], MATCH(BD_evo[[#This Row],[Nom]], Statut[Nom], 0))</f>
        <v>Avant</v>
      </c>
      <c r="C328">
        <v>2023</v>
      </c>
      <c r="D328">
        <f t="shared" si="6"/>
        <v>36</v>
      </c>
      <c r="E328" s="90"/>
      <c r="F328" s="92">
        <f>IFERROR(AVERAGEIFS(EDF[Total EDF], EDF[Nom], BD_evo[[#This Row],[Nom]], EDF[Semaine], BD_evo[[#This Row],[Semaine]]), "")</f>
        <v>24.8</v>
      </c>
      <c r="G328" s="92">
        <f>IFERROR(AVERAGEIFS(EDF[Humeur], EDF[Nom], BD_evo[[#This Row],[Nom]], EDF[Semaine], BD_evo[[#This Row],[Semaine]]), "")</f>
        <v>4</v>
      </c>
      <c r="H328" s="92">
        <f>IFERROR(AVERAGEIFS(EDF[Stress], EDF[Nom], BD_evo[[#This Row],[Nom]], EDF[Semaine], BD_evo[[#This Row],[Semaine]]), "")</f>
        <v>3.4</v>
      </c>
      <c r="I328" s="92">
        <f>IFERROR(AVERAGEIFS(EDF[Sommeil], EDF[Nom], BD_evo[[#This Row],[Nom]], EDF[Semaine], BD_evo[[#This Row],[Semaine]]), "")</f>
        <v>4.8</v>
      </c>
      <c r="J328" s="92">
        <f>IFERROR(AVERAGEIFS(EDF[Etat Physique], EDF[Nom], BD_evo[[#This Row],[Nom]], EDF[Semaine], BD_evo[[#This Row],[Semaine]]), "")</f>
        <v>4</v>
      </c>
      <c r="K328" s="92">
        <f>IFERROR(AVERAGEIFS(EDF[Hydratation], EDF[Nom], BD_evo[[#This Row],[Nom]], EDF[Semaine], BD_evo[[#This Row],[Semaine]]), "")</f>
        <v>4</v>
      </c>
      <c r="L328" s="92">
        <f>IFERROR(AVERAGEIFS(EDF[Nutrition], EDF[Nom], BD_evo[[#This Row],[Nom]], EDF[Semaine], BD_evo[[#This Row],[Semaine]]), "")</f>
        <v>4.5999999999999996</v>
      </c>
      <c r="M328" s="92" t="str">
        <f>IFERROR(AVERAGEIFS(RPE[Investissement du jour], RPE[Nom], BD_evo[[#This Row],[Nom]], RPE[Semaine], BD_evo[[#This Row],[Semaine]]), "")</f>
        <v/>
      </c>
    </row>
    <row r="329" spans="1:13" x14ac:dyDescent="0.2">
      <c r="A329" s="88" t="s">
        <v>313</v>
      </c>
      <c r="B329" t="str">
        <f>INDEX(Statut[Profil], MATCH(BD_evo[[#This Row],[Nom]], Statut[Nom], 0))</f>
        <v>Trois Quarts</v>
      </c>
      <c r="C329">
        <v>2023</v>
      </c>
      <c r="D329">
        <f t="shared" si="6"/>
        <v>36</v>
      </c>
      <c r="E329" s="90"/>
      <c r="F329" s="92">
        <f>IFERROR(AVERAGEIFS(EDF[Total EDF], EDF[Nom], BD_evo[[#This Row],[Nom]], EDF[Semaine], BD_evo[[#This Row],[Semaine]]), "")</f>
        <v>19</v>
      </c>
      <c r="G329" s="92">
        <f>IFERROR(AVERAGEIFS(EDF[Humeur], EDF[Nom], BD_evo[[#This Row],[Nom]], EDF[Semaine], BD_evo[[#This Row],[Semaine]]), "")</f>
        <v>4</v>
      </c>
      <c r="H329" s="92">
        <f>IFERROR(AVERAGEIFS(EDF[Stress], EDF[Nom], BD_evo[[#This Row],[Nom]], EDF[Semaine], BD_evo[[#This Row],[Semaine]]), "")</f>
        <v>2</v>
      </c>
      <c r="I329" s="92">
        <f>IFERROR(AVERAGEIFS(EDF[Sommeil], EDF[Nom], BD_evo[[#This Row],[Nom]], EDF[Semaine], BD_evo[[#This Row],[Semaine]]), "")</f>
        <v>3</v>
      </c>
      <c r="J329" s="92">
        <f>IFERROR(AVERAGEIFS(EDF[Etat Physique], EDF[Nom], BD_evo[[#This Row],[Nom]], EDF[Semaine], BD_evo[[#This Row],[Semaine]]), "")</f>
        <v>3</v>
      </c>
      <c r="K329" s="92">
        <f>IFERROR(AVERAGEIFS(EDF[Hydratation], EDF[Nom], BD_evo[[#This Row],[Nom]], EDF[Semaine], BD_evo[[#This Row],[Semaine]]), "")</f>
        <v>3</v>
      </c>
      <c r="L329" s="92">
        <f>IFERROR(AVERAGEIFS(EDF[Nutrition], EDF[Nom], BD_evo[[#This Row],[Nom]], EDF[Semaine], BD_evo[[#This Row],[Semaine]]), "")</f>
        <v>4</v>
      </c>
      <c r="M329" s="92" t="str">
        <f>IFERROR(AVERAGEIFS(RPE[Investissement du jour], RPE[Nom], BD_evo[[#This Row],[Nom]], RPE[Semaine], BD_evo[[#This Row],[Semaine]]), "")</f>
        <v/>
      </c>
    </row>
    <row r="330" spans="1:13" x14ac:dyDescent="0.2">
      <c r="A330" s="88" t="s">
        <v>88</v>
      </c>
      <c r="B330" t="str">
        <f>INDEX(Statut[Profil], MATCH(BD_evo[[#This Row],[Nom]], Statut[Nom], 0))</f>
        <v>Avant</v>
      </c>
      <c r="C330">
        <v>2023</v>
      </c>
      <c r="D330">
        <f t="shared" si="6"/>
        <v>36</v>
      </c>
      <c r="E330" s="90"/>
      <c r="F330" s="92">
        <f>IFERROR(AVERAGEIFS(EDF[Total EDF], EDF[Nom], BD_evo[[#This Row],[Nom]], EDF[Semaine], BD_evo[[#This Row],[Semaine]]), "")</f>
        <v>15.5</v>
      </c>
      <c r="G330" s="92">
        <f>IFERROR(AVERAGEIFS(EDF[Humeur], EDF[Nom], BD_evo[[#This Row],[Nom]], EDF[Semaine], BD_evo[[#This Row],[Semaine]]), "")</f>
        <v>2.75</v>
      </c>
      <c r="H330" s="92">
        <f>IFERROR(AVERAGEIFS(EDF[Stress], EDF[Nom], BD_evo[[#This Row],[Nom]], EDF[Semaine], BD_evo[[#This Row],[Semaine]]), "")</f>
        <v>2</v>
      </c>
      <c r="I330" s="92">
        <f>IFERROR(AVERAGEIFS(EDF[Sommeil], EDF[Nom], BD_evo[[#This Row],[Nom]], EDF[Semaine], BD_evo[[#This Row],[Semaine]]), "")</f>
        <v>2.5</v>
      </c>
      <c r="J330" s="92">
        <f>IFERROR(AVERAGEIFS(EDF[Etat Physique], EDF[Nom], BD_evo[[#This Row],[Nom]], EDF[Semaine], BD_evo[[#This Row],[Semaine]]), "")</f>
        <v>2.5</v>
      </c>
      <c r="K330" s="92">
        <f>IFERROR(AVERAGEIFS(EDF[Hydratation], EDF[Nom], BD_evo[[#This Row],[Nom]], EDF[Semaine], BD_evo[[#This Row],[Semaine]]), "")</f>
        <v>2</v>
      </c>
      <c r="L330" s="92">
        <f>IFERROR(AVERAGEIFS(EDF[Nutrition], EDF[Nom], BD_evo[[#This Row],[Nom]], EDF[Semaine], BD_evo[[#This Row],[Semaine]]), "")</f>
        <v>3.75</v>
      </c>
      <c r="M330" s="92" t="str">
        <f>IFERROR(AVERAGEIFS(RPE[Investissement du jour], RPE[Nom], BD_evo[[#This Row],[Nom]], RPE[Semaine], BD_evo[[#This Row],[Semaine]]), "")</f>
        <v/>
      </c>
    </row>
    <row r="331" spans="1:13" x14ac:dyDescent="0.2">
      <c r="A331" s="88" t="s">
        <v>134</v>
      </c>
      <c r="B331" s="90" t="str">
        <f>INDEX(Statut[Profil], MATCH(BD_evo[[#This Row],[Nom]], Statut[Nom], 0))</f>
        <v>Avant</v>
      </c>
      <c r="C331">
        <v>2023</v>
      </c>
      <c r="D331">
        <f>D330+1</f>
        <v>37</v>
      </c>
      <c r="E331" s="90"/>
      <c r="F331" s="92">
        <f>IFERROR(AVERAGEIFS(EDF[Total EDF], EDF[Nom], BD_evo[[#This Row],[Nom]], EDF[Semaine], BD_evo[[#This Row],[Semaine]]), "")</f>
        <v>13.5</v>
      </c>
      <c r="G331" s="92">
        <f>IFERROR(AVERAGEIFS(EDF[Humeur], EDF[Nom], BD_evo[[#This Row],[Nom]], EDF[Semaine], BD_evo[[#This Row],[Semaine]]), "")</f>
        <v>1.5</v>
      </c>
      <c r="H331" s="92">
        <f>IFERROR(AVERAGEIFS(EDF[Stress], EDF[Nom], BD_evo[[#This Row],[Nom]], EDF[Semaine], BD_evo[[#This Row],[Semaine]]), "")</f>
        <v>2</v>
      </c>
      <c r="I331" s="92">
        <f>IFERROR(AVERAGEIFS(EDF[Sommeil], EDF[Nom], BD_evo[[#This Row],[Nom]], EDF[Semaine], BD_evo[[#This Row],[Semaine]]), "")</f>
        <v>2.5</v>
      </c>
      <c r="J331" s="92">
        <f>IFERROR(AVERAGEIFS(EDF[Etat Physique], EDF[Nom], BD_evo[[#This Row],[Nom]], EDF[Semaine], BD_evo[[#This Row],[Semaine]]), "")</f>
        <v>2</v>
      </c>
      <c r="K331" s="92">
        <f>IFERROR(AVERAGEIFS(EDF[Hydratation], EDF[Nom], BD_evo[[#This Row],[Nom]], EDF[Semaine], BD_evo[[#This Row],[Semaine]]), "")</f>
        <v>3</v>
      </c>
      <c r="L331" s="92">
        <f>IFERROR(AVERAGEIFS(EDF[Nutrition], EDF[Nom], BD_evo[[#This Row],[Nom]], EDF[Semaine], BD_evo[[#This Row],[Semaine]]), "")</f>
        <v>2.5</v>
      </c>
      <c r="M331" s="92" t="str">
        <f>IFERROR(AVERAGEIFS(RPE[Investissement du jour], RPE[Nom], BD_evo[[#This Row],[Nom]], RPE[Semaine], BD_evo[[#This Row],[Semaine]]), "")</f>
        <v/>
      </c>
    </row>
    <row r="332" spans="1:13" x14ac:dyDescent="0.2">
      <c r="A332" s="88" t="s">
        <v>76</v>
      </c>
      <c r="B332" t="str">
        <f>INDEX(Statut[Profil], MATCH(BD_evo[[#This Row],[Nom]], Statut[Nom], 0))</f>
        <v>Trois Quarts</v>
      </c>
      <c r="C332">
        <v>2023</v>
      </c>
      <c r="D332">
        <f t="shared" ref="D332:D377" si="7">D331</f>
        <v>37</v>
      </c>
      <c r="E332" s="90"/>
      <c r="F332" s="92">
        <f>IFERROR(AVERAGEIFS(EDF[Total EDF], EDF[Nom], BD_evo[[#This Row],[Nom]], EDF[Semaine], BD_evo[[#This Row],[Semaine]]), "")</f>
        <v>16.333333333333332</v>
      </c>
      <c r="G332" s="92">
        <f>IFERROR(AVERAGEIFS(EDF[Humeur], EDF[Nom], BD_evo[[#This Row],[Nom]], EDF[Semaine], BD_evo[[#This Row],[Semaine]]), "")</f>
        <v>2.6666666666666665</v>
      </c>
      <c r="H332" s="92">
        <f>IFERROR(AVERAGEIFS(EDF[Stress], EDF[Nom], BD_evo[[#This Row],[Nom]], EDF[Semaine], BD_evo[[#This Row],[Semaine]]), "")</f>
        <v>3.3333333333333335</v>
      </c>
      <c r="I332" s="92">
        <f>IFERROR(AVERAGEIFS(EDF[Sommeil], EDF[Nom], BD_evo[[#This Row],[Nom]], EDF[Semaine], BD_evo[[#This Row],[Semaine]]), "")</f>
        <v>1.6666666666666667</v>
      </c>
      <c r="J332" s="92">
        <f>IFERROR(AVERAGEIFS(EDF[Etat Physique], EDF[Nom], BD_evo[[#This Row],[Nom]], EDF[Semaine], BD_evo[[#This Row],[Semaine]]), "")</f>
        <v>1.6666666666666667</v>
      </c>
      <c r="K332" s="92">
        <f>IFERROR(AVERAGEIFS(EDF[Hydratation], EDF[Nom], BD_evo[[#This Row],[Nom]], EDF[Semaine], BD_evo[[#This Row],[Semaine]]), "")</f>
        <v>3</v>
      </c>
      <c r="L332" s="92">
        <f>IFERROR(AVERAGEIFS(EDF[Nutrition], EDF[Nom], BD_evo[[#This Row],[Nom]], EDF[Semaine], BD_evo[[#This Row],[Semaine]]), "")</f>
        <v>4</v>
      </c>
      <c r="M332" s="92" t="str">
        <f>IFERROR(AVERAGEIFS(RPE[Investissement du jour], RPE[Nom], BD_evo[[#This Row],[Nom]], RPE[Semaine], BD_evo[[#This Row],[Semaine]]), "")</f>
        <v/>
      </c>
    </row>
    <row r="333" spans="1:13" x14ac:dyDescent="0.2">
      <c r="A333" s="88" t="s">
        <v>367</v>
      </c>
      <c r="B333" t="str">
        <f>INDEX(Statut[Profil], MATCH(BD_evo[[#This Row],[Nom]], Statut[Nom], 0))</f>
        <v>Avant</v>
      </c>
      <c r="C333">
        <v>2023</v>
      </c>
      <c r="D333">
        <f t="shared" si="7"/>
        <v>37</v>
      </c>
      <c r="E333" s="90"/>
      <c r="F333" s="92" t="str">
        <f>IFERROR(AVERAGEIFS(EDF[Total EDF], EDF[Nom], BD_evo[[#This Row],[Nom]], EDF[Semaine], BD_evo[[#This Row],[Semaine]]), "")</f>
        <v/>
      </c>
      <c r="G333" s="92" t="str">
        <f>IFERROR(AVERAGEIFS(EDF[Humeur], EDF[Nom], BD_evo[[#This Row],[Nom]], EDF[Semaine], BD_evo[[#This Row],[Semaine]]), "")</f>
        <v/>
      </c>
      <c r="H333" s="92" t="str">
        <f>IFERROR(AVERAGEIFS(EDF[Stress], EDF[Nom], BD_evo[[#This Row],[Nom]], EDF[Semaine], BD_evo[[#This Row],[Semaine]]), "")</f>
        <v/>
      </c>
      <c r="I333" s="92" t="str">
        <f>IFERROR(AVERAGEIFS(EDF[Sommeil], EDF[Nom], BD_evo[[#This Row],[Nom]], EDF[Semaine], BD_evo[[#This Row],[Semaine]]), "")</f>
        <v/>
      </c>
      <c r="J333" s="92" t="str">
        <f>IFERROR(AVERAGEIFS(EDF[Etat Physique], EDF[Nom], BD_evo[[#This Row],[Nom]], EDF[Semaine], BD_evo[[#This Row],[Semaine]]), "")</f>
        <v/>
      </c>
      <c r="K333" s="92" t="str">
        <f>IFERROR(AVERAGEIFS(EDF[Hydratation], EDF[Nom], BD_evo[[#This Row],[Nom]], EDF[Semaine], BD_evo[[#This Row],[Semaine]]), "")</f>
        <v/>
      </c>
      <c r="L333" s="92" t="str">
        <f>IFERROR(AVERAGEIFS(EDF[Nutrition], EDF[Nom], BD_evo[[#This Row],[Nom]], EDF[Semaine], BD_evo[[#This Row],[Semaine]]), "")</f>
        <v/>
      </c>
      <c r="M333" s="92" t="str">
        <f>IFERROR(AVERAGEIFS(RPE[Investissement du jour], RPE[Nom], BD_evo[[#This Row],[Nom]], RPE[Semaine], BD_evo[[#This Row],[Semaine]]), "")</f>
        <v/>
      </c>
    </row>
    <row r="334" spans="1:13" x14ac:dyDescent="0.2">
      <c r="A334" s="88" t="s">
        <v>93</v>
      </c>
      <c r="B334" t="str">
        <f>INDEX(Statut[Profil], MATCH(BD_evo[[#This Row],[Nom]], Statut[Nom], 0))</f>
        <v>Avant</v>
      </c>
      <c r="C334">
        <v>2023</v>
      </c>
      <c r="D334">
        <f t="shared" si="7"/>
        <v>37</v>
      </c>
      <c r="E334" s="90"/>
      <c r="F334" s="92">
        <f>IFERROR(AVERAGEIFS(EDF[Total EDF], EDF[Nom], BD_evo[[#This Row],[Nom]], EDF[Semaine], BD_evo[[#This Row],[Semaine]]), "")</f>
        <v>17</v>
      </c>
      <c r="G334" s="92">
        <f>IFERROR(AVERAGEIFS(EDF[Humeur], EDF[Nom], BD_evo[[#This Row],[Nom]], EDF[Semaine], BD_evo[[#This Row],[Semaine]]), "")</f>
        <v>2</v>
      </c>
      <c r="H334" s="92">
        <f>IFERROR(AVERAGEIFS(EDF[Stress], EDF[Nom], BD_evo[[#This Row],[Nom]], EDF[Semaine], BD_evo[[#This Row],[Semaine]]), "")</f>
        <v>3</v>
      </c>
      <c r="I334" s="92">
        <f>IFERROR(AVERAGEIFS(EDF[Sommeil], EDF[Nom], BD_evo[[#This Row],[Nom]], EDF[Semaine], BD_evo[[#This Row],[Semaine]]), "")</f>
        <v>2.5</v>
      </c>
      <c r="J334" s="92">
        <f>IFERROR(AVERAGEIFS(EDF[Etat Physique], EDF[Nom], BD_evo[[#This Row],[Nom]], EDF[Semaine], BD_evo[[#This Row],[Semaine]]), "")</f>
        <v>3</v>
      </c>
      <c r="K334" s="92">
        <f>IFERROR(AVERAGEIFS(EDF[Hydratation], EDF[Nom], BD_evo[[#This Row],[Nom]], EDF[Semaine], BD_evo[[#This Row],[Semaine]]), "")</f>
        <v>2.5</v>
      </c>
      <c r="L334" s="92">
        <f>IFERROR(AVERAGEIFS(EDF[Nutrition], EDF[Nom], BD_evo[[#This Row],[Nom]], EDF[Semaine], BD_evo[[#This Row],[Semaine]]), "")</f>
        <v>4</v>
      </c>
      <c r="M334" s="92" t="str">
        <f>IFERROR(AVERAGEIFS(RPE[Investissement du jour], RPE[Nom], BD_evo[[#This Row],[Nom]], RPE[Semaine], BD_evo[[#This Row],[Semaine]]), "")</f>
        <v/>
      </c>
    </row>
    <row r="335" spans="1:13" x14ac:dyDescent="0.2">
      <c r="A335" s="88" t="s">
        <v>230</v>
      </c>
      <c r="B335" t="str">
        <f>INDEX(Statut[Profil], MATCH(BD_evo[[#This Row],[Nom]], Statut[Nom], 0))</f>
        <v>Avant</v>
      </c>
      <c r="C335">
        <v>2023</v>
      </c>
      <c r="D335">
        <f t="shared" si="7"/>
        <v>37</v>
      </c>
      <c r="E335" s="90"/>
      <c r="F335" s="92">
        <f>IFERROR(AVERAGEIFS(EDF[Total EDF], EDF[Nom], BD_evo[[#This Row],[Nom]], EDF[Semaine], BD_evo[[#This Row],[Semaine]]), "")</f>
        <v>25.333333333333332</v>
      </c>
      <c r="G335" s="92">
        <f>IFERROR(AVERAGEIFS(EDF[Humeur], EDF[Nom], BD_evo[[#This Row],[Nom]], EDF[Semaine], BD_evo[[#This Row],[Semaine]]), "")</f>
        <v>4.666666666666667</v>
      </c>
      <c r="H335" s="92">
        <f>IFERROR(AVERAGEIFS(EDF[Stress], EDF[Nom], BD_evo[[#This Row],[Nom]], EDF[Semaine], BD_evo[[#This Row],[Semaine]]), "")</f>
        <v>5</v>
      </c>
      <c r="I335" s="92">
        <f>IFERROR(AVERAGEIFS(EDF[Sommeil], EDF[Nom], BD_evo[[#This Row],[Nom]], EDF[Semaine], BD_evo[[#This Row],[Semaine]]), "")</f>
        <v>3.6666666666666665</v>
      </c>
      <c r="J335" s="92">
        <f>IFERROR(AVERAGEIFS(EDF[Etat Physique], EDF[Nom], BD_evo[[#This Row],[Nom]], EDF[Semaine], BD_evo[[#This Row],[Semaine]]), "")</f>
        <v>3</v>
      </c>
      <c r="K335" s="92">
        <f>IFERROR(AVERAGEIFS(EDF[Hydratation], EDF[Nom], BD_evo[[#This Row],[Nom]], EDF[Semaine], BD_evo[[#This Row],[Semaine]]), "")</f>
        <v>4</v>
      </c>
      <c r="L335" s="92">
        <f>IFERROR(AVERAGEIFS(EDF[Nutrition], EDF[Nom], BD_evo[[#This Row],[Nom]], EDF[Semaine], BD_evo[[#This Row],[Semaine]]), "")</f>
        <v>5</v>
      </c>
      <c r="M335" s="92" t="str">
        <f>IFERROR(AVERAGEIFS(RPE[Investissement du jour], RPE[Nom], BD_evo[[#This Row],[Nom]], RPE[Semaine], BD_evo[[#This Row],[Semaine]]), "")</f>
        <v/>
      </c>
    </row>
    <row r="336" spans="1:13" x14ac:dyDescent="0.2">
      <c r="A336" s="88" t="s">
        <v>181</v>
      </c>
      <c r="B336" t="str">
        <f>INDEX(Statut[Profil], MATCH(BD_evo[[#This Row],[Nom]], Statut[Nom], 0))</f>
        <v>Trois Quarts</v>
      </c>
      <c r="C336">
        <v>2023</v>
      </c>
      <c r="D336">
        <f t="shared" si="7"/>
        <v>37</v>
      </c>
      <c r="E336" s="90"/>
      <c r="F336" s="92">
        <f>IFERROR(AVERAGEIFS(EDF[Total EDF], EDF[Nom], BD_evo[[#This Row],[Nom]], EDF[Semaine], BD_evo[[#This Row],[Semaine]]), "")</f>
        <v>16</v>
      </c>
      <c r="G336" s="92">
        <f>IFERROR(AVERAGEIFS(EDF[Humeur], EDF[Nom], BD_evo[[#This Row],[Nom]], EDF[Semaine], BD_evo[[#This Row],[Semaine]]), "")</f>
        <v>2</v>
      </c>
      <c r="H336" s="92">
        <f>IFERROR(AVERAGEIFS(EDF[Stress], EDF[Nom], BD_evo[[#This Row],[Nom]], EDF[Semaine], BD_evo[[#This Row],[Semaine]]), "")</f>
        <v>2.5</v>
      </c>
      <c r="I336" s="92">
        <f>IFERROR(AVERAGEIFS(EDF[Sommeil], EDF[Nom], BD_evo[[#This Row],[Nom]], EDF[Semaine], BD_evo[[#This Row],[Semaine]]), "")</f>
        <v>2.5</v>
      </c>
      <c r="J336" s="92">
        <f>IFERROR(AVERAGEIFS(EDF[Etat Physique], EDF[Nom], BD_evo[[#This Row],[Nom]], EDF[Semaine], BD_evo[[#This Row],[Semaine]]), "")</f>
        <v>3</v>
      </c>
      <c r="K336" s="92">
        <f>IFERROR(AVERAGEIFS(EDF[Hydratation], EDF[Nom], BD_evo[[#This Row],[Nom]], EDF[Semaine], BD_evo[[#This Row],[Semaine]]), "")</f>
        <v>2.5</v>
      </c>
      <c r="L336" s="92">
        <f>IFERROR(AVERAGEIFS(EDF[Nutrition], EDF[Nom], BD_evo[[#This Row],[Nom]], EDF[Semaine], BD_evo[[#This Row],[Semaine]]), "")</f>
        <v>3.5</v>
      </c>
      <c r="M336" s="92" t="str">
        <f>IFERROR(AVERAGEIFS(RPE[Investissement du jour], RPE[Nom], BD_evo[[#This Row],[Nom]], RPE[Semaine], BD_evo[[#This Row],[Semaine]]), "")</f>
        <v/>
      </c>
    </row>
    <row r="337" spans="1:13" x14ac:dyDescent="0.2">
      <c r="A337" s="88" t="s">
        <v>414</v>
      </c>
      <c r="B337" t="str">
        <f>INDEX(Statut[Profil], MATCH(BD_evo[[#This Row],[Nom]], Statut[Nom], 0))</f>
        <v>Avant</v>
      </c>
      <c r="C337">
        <v>2023</v>
      </c>
      <c r="D337">
        <f t="shared" si="7"/>
        <v>37</v>
      </c>
      <c r="E337" s="90"/>
      <c r="F337" s="92" t="str">
        <f>IFERROR(AVERAGEIFS(EDF[Total EDF], EDF[Nom], BD_evo[[#This Row],[Nom]], EDF[Semaine], BD_evo[[#This Row],[Semaine]]), "")</f>
        <v/>
      </c>
      <c r="G337" s="92" t="str">
        <f>IFERROR(AVERAGEIFS(EDF[Humeur], EDF[Nom], BD_evo[[#This Row],[Nom]], EDF[Semaine], BD_evo[[#This Row],[Semaine]]), "")</f>
        <v/>
      </c>
      <c r="H337" s="92" t="str">
        <f>IFERROR(AVERAGEIFS(EDF[Stress], EDF[Nom], BD_evo[[#This Row],[Nom]], EDF[Semaine], BD_evo[[#This Row],[Semaine]]), "")</f>
        <v/>
      </c>
      <c r="I337" s="92" t="str">
        <f>IFERROR(AVERAGEIFS(EDF[Sommeil], EDF[Nom], BD_evo[[#This Row],[Nom]], EDF[Semaine], BD_evo[[#This Row],[Semaine]]), "")</f>
        <v/>
      </c>
      <c r="J337" s="92" t="str">
        <f>IFERROR(AVERAGEIFS(EDF[Etat Physique], EDF[Nom], BD_evo[[#This Row],[Nom]], EDF[Semaine], BD_evo[[#This Row],[Semaine]]), "")</f>
        <v/>
      </c>
      <c r="K337" s="92" t="str">
        <f>IFERROR(AVERAGEIFS(EDF[Hydratation], EDF[Nom], BD_evo[[#This Row],[Nom]], EDF[Semaine], BD_evo[[#This Row],[Semaine]]), "")</f>
        <v/>
      </c>
      <c r="L337" s="92" t="str">
        <f>IFERROR(AVERAGEIFS(EDF[Nutrition], EDF[Nom], BD_evo[[#This Row],[Nom]], EDF[Semaine], BD_evo[[#This Row],[Semaine]]), "")</f>
        <v/>
      </c>
      <c r="M337" s="92" t="str">
        <f>IFERROR(AVERAGEIFS(RPE[Investissement du jour], RPE[Nom], BD_evo[[#This Row],[Nom]], RPE[Semaine], BD_evo[[#This Row],[Semaine]]), "")</f>
        <v/>
      </c>
    </row>
    <row r="338" spans="1:13" x14ac:dyDescent="0.2">
      <c r="A338" s="88" t="s">
        <v>102</v>
      </c>
      <c r="B338" t="str">
        <f>INDEX(Statut[Profil], MATCH(BD_evo[[#This Row],[Nom]], Statut[Nom], 0))</f>
        <v>Trois Quarts</v>
      </c>
      <c r="C338">
        <v>2023</v>
      </c>
      <c r="D338">
        <f t="shared" si="7"/>
        <v>37</v>
      </c>
      <c r="E338" s="90"/>
      <c r="F338" s="92">
        <f>IFERROR(AVERAGEIFS(EDF[Total EDF], EDF[Nom], BD_evo[[#This Row],[Nom]], EDF[Semaine], BD_evo[[#This Row],[Semaine]]), "")</f>
        <v>21</v>
      </c>
      <c r="G338" s="92">
        <f>IFERROR(AVERAGEIFS(EDF[Humeur], EDF[Nom], BD_evo[[#This Row],[Nom]], EDF[Semaine], BD_evo[[#This Row],[Semaine]]), "")</f>
        <v>3</v>
      </c>
      <c r="H338" s="92">
        <f>IFERROR(AVERAGEIFS(EDF[Stress], EDF[Nom], BD_evo[[#This Row],[Nom]], EDF[Semaine], BD_evo[[#This Row],[Semaine]]), "")</f>
        <v>5</v>
      </c>
      <c r="I338" s="92">
        <f>IFERROR(AVERAGEIFS(EDF[Sommeil], EDF[Nom], BD_evo[[#This Row],[Nom]], EDF[Semaine], BD_evo[[#This Row],[Semaine]]), "")</f>
        <v>3</v>
      </c>
      <c r="J338" s="92">
        <f>IFERROR(AVERAGEIFS(EDF[Etat Physique], EDF[Nom], BD_evo[[#This Row],[Nom]], EDF[Semaine], BD_evo[[#This Row],[Semaine]]), "")</f>
        <v>2.5</v>
      </c>
      <c r="K338" s="92">
        <f>IFERROR(AVERAGEIFS(EDF[Hydratation], EDF[Nom], BD_evo[[#This Row],[Nom]], EDF[Semaine], BD_evo[[#This Row],[Semaine]]), "")</f>
        <v>4</v>
      </c>
      <c r="L338" s="92">
        <f>IFERROR(AVERAGEIFS(EDF[Nutrition], EDF[Nom], BD_evo[[#This Row],[Nom]], EDF[Semaine], BD_evo[[#This Row],[Semaine]]), "")</f>
        <v>3.5</v>
      </c>
      <c r="M338" s="92" t="str">
        <f>IFERROR(AVERAGEIFS(RPE[Investissement du jour], RPE[Nom], BD_evo[[#This Row],[Nom]], RPE[Semaine], BD_evo[[#This Row],[Semaine]]), "")</f>
        <v/>
      </c>
    </row>
    <row r="339" spans="1:13" x14ac:dyDescent="0.2">
      <c r="A339" s="88" t="s">
        <v>193</v>
      </c>
      <c r="B339" t="str">
        <f>INDEX(Statut[Profil], MATCH(BD_evo[[#This Row],[Nom]], Statut[Nom], 0))</f>
        <v>Avant</v>
      </c>
      <c r="C339">
        <v>2023</v>
      </c>
      <c r="D339">
        <f t="shared" si="7"/>
        <v>37</v>
      </c>
      <c r="E339" s="90"/>
      <c r="F339" s="92">
        <f>IFERROR(AVERAGEIFS(EDF[Total EDF], EDF[Nom], BD_evo[[#This Row],[Nom]], EDF[Semaine], BD_evo[[#This Row],[Semaine]]), "")</f>
        <v>26</v>
      </c>
      <c r="G339" s="92">
        <f>IFERROR(AVERAGEIFS(EDF[Humeur], EDF[Nom], BD_evo[[#This Row],[Nom]], EDF[Semaine], BD_evo[[#This Row],[Semaine]]), "")</f>
        <v>4</v>
      </c>
      <c r="H339" s="92">
        <f>IFERROR(AVERAGEIFS(EDF[Stress], EDF[Nom], BD_evo[[#This Row],[Nom]], EDF[Semaine], BD_evo[[#This Row],[Semaine]]), "")</f>
        <v>5</v>
      </c>
      <c r="I339" s="92">
        <f>IFERROR(AVERAGEIFS(EDF[Sommeil], EDF[Nom], BD_evo[[#This Row],[Nom]], EDF[Semaine], BD_evo[[#This Row],[Semaine]]), "")</f>
        <v>5</v>
      </c>
      <c r="J339" s="92">
        <f>IFERROR(AVERAGEIFS(EDF[Etat Physique], EDF[Nom], BD_evo[[#This Row],[Nom]], EDF[Semaine], BD_evo[[#This Row],[Semaine]]), "")</f>
        <v>4</v>
      </c>
      <c r="K339" s="92">
        <f>IFERROR(AVERAGEIFS(EDF[Hydratation], EDF[Nom], BD_evo[[#This Row],[Nom]], EDF[Semaine], BD_evo[[#This Row],[Semaine]]), "")</f>
        <v>4</v>
      </c>
      <c r="L339" s="92">
        <f>IFERROR(AVERAGEIFS(EDF[Nutrition], EDF[Nom], BD_evo[[#This Row],[Nom]], EDF[Semaine], BD_evo[[#This Row],[Semaine]]), "")</f>
        <v>4</v>
      </c>
      <c r="M339" s="92" t="str">
        <f>IFERROR(AVERAGEIFS(RPE[Investissement du jour], RPE[Nom], BD_evo[[#This Row],[Nom]], RPE[Semaine], BD_evo[[#This Row],[Semaine]]), "")</f>
        <v/>
      </c>
    </row>
    <row r="340" spans="1:13" x14ac:dyDescent="0.2">
      <c r="A340" s="88" t="s">
        <v>84</v>
      </c>
      <c r="B340" t="str">
        <f>INDEX(Statut[Profil], MATCH(BD_evo[[#This Row],[Nom]], Statut[Nom], 0))</f>
        <v>Trois Quarts</v>
      </c>
      <c r="C340">
        <v>2023</v>
      </c>
      <c r="D340">
        <f t="shared" si="7"/>
        <v>37</v>
      </c>
      <c r="E340" s="90"/>
      <c r="F340" s="92">
        <f>IFERROR(AVERAGEIFS(EDF[Total EDF], EDF[Nom], BD_evo[[#This Row],[Nom]], EDF[Semaine], BD_evo[[#This Row],[Semaine]]), "")</f>
        <v>15</v>
      </c>
      <c r="G340" s="92">
        <f>IFERROR(AVERAGEIFS(EDF[Humeur], EDF[Nom], BD_evo[[#This Row],[Nom]], EDF[Semaine], BD_evo[[#This Row],[Semaine]]), "")</f>
        <v>2</v>
      </c>
      <c r="H340" s="92">
        <f>IFERROR(AVERAGEIFS(EDF[Stress], EDF[Nom], BD_evo[[#This Row],[Nom]], EDF[Semaine], BD_evo[[#This Row],[Semaine]]), "")</f>
        <v>3</v>
      </c>
      <c r="I340" s="92">
        <f>IFERROR(AVERAGEIFS(EDF[Sommeil], EDF[Nom], BD_evo[[#This Row],[Nom]], EDF[Semaine], BD_evo[[#This Row],[Semaine]]), "")</f>
        <v>2</v>
      </c>
      <c r="J340" s="92">
        <f>IFERROR(AVERAGEIFS(EDF[Etat Physique], EDF[Nom], BD_evo[[#This Row],[Nom]], EDF[Semaine], BD_evo[[#This Row],[Semaine]]), "")</f>
        <v>2</v>
      </c>
      <c r="K340" s="92">
        <f>IFERROR(AVERAGEIFS(EDF[Hydratation], EDF[Nom], BD_evo[[#This Row],[Nom]], EDF[Semaine], BD_evo[[#This Row],[Semaine]]), "")</f>
        <v>3</v>
      </c>
      <c r="L340" s="92">
        <f>IFERROR(AVERAGEIFS(EDF[Nutrition], EDF[Nom], BD_evo[[#This Row],[Nom]], EDF[Semaine], BD_evo[[#This Row],[Semaine]]), "")</f>
        <v>3</v>
      </c>
      <c r="M340" s="92" t="str">
        <f>IFERROR(AVERAGEIFS(RPE[Investissement du jour], RPE[Nom], BD_evo[[#This Row],[Nom]], RPE[Semaine], BD_evo[[#This Row],[Semaine]]), "")</f>
        <v/>
      </c>
    </row>
    <row r="341" spans="1:13" x14ac:dyDescent="0.2">
      <c r="A341" s="88" t="s">
        <v>106</v>
      </c>
      <c r="B341" t="str">
        <f>INDEX(Statut[Profil], MATCH(BD_evo[[#This Row],[Nom]], Statut[Nom], 0))</f>
        <v>Avant</v>
      </c>
      <c r="C341">
        <v>2023</v>
      </c>
      <c r="D341">
        <f t="shared" si="7"/>
        <v>37</v>
      </c>
      <c r="E341" s="90"/>
      <c r="F341" s="92">
        <f>IFERROR(AVERAGEIFS(EDF[Total EDF], EDF[Nom], BD_evo[[#This Row],[Nom]], EDF[Semaine], BD_evo[[#This Row],[Semaine]]), "")</f>
        <v>19.5</v>
      </c>
      <c r="G341" s="92">
        <f>IFERROR(AVERAGEIFS(EDF[Humeur], EDF[Nom], BD_evo[[#This Row],[Nom]], EDF[Semaine], BD_evo[[#This Row],[Semaine]]), "")</f>
        <v>3</v>
      </c>
      <c r="H341" s="92">
        <f>IFERROR(AVERAGEIFS(EDF[Stress], EDF[Nom], BD_evo[[#This Row],[Nom]], EDF[Semaine], BD_evo[[#This Row],[Semaine]]), "")</f>
        <v>3.25</v>
      </c>
      <c r="I341" s="92">
        <f>IFERROR(AVERAGEIFS(EDF[Sommeil], EDF[Nom], BD_evo[[#This Row],[Nom]], EDF[Semaine], BD_evo[[#This Row],[Semaine]]), "")</f>
        <v>2.75</v>
      </c>
      <c r="J341" s="92">
        <f>IFERROR(AVERAGEIFS(EDF[Etat Physique], EDF[Nom], BD_evo[[#This Row],[Nom]], EDF[Semaine], BD_evo[[#This Row],[Semaine]]), "")</f>
        <v>3.25</v>
      </c>
      <c r="K341" s="92">
        <f>IFERROR(AVERAGEIFS(EDF[Hydratation], EDF[Nom], BD_evo[[#This Row],[Nom]], EDF[Semaine], BD_evo[[#This Row],[Semaine]]), "")</f>
        <v>3.25</v>
      </c>
      <c r="L341" s="92">
        <f>IFERROR(AVERAGEIFS(EDF[Nutrition], EDF[Nom], BD_evo[[#This Row],[Nom]], EDF[Semaine], BD_evo[[#This Row],[Semaine]]), "")</f>
        <v>4</v>
      </c>
      <c r="M341" s="92" t="str">
        <f>IFERROR(AVERAGEIFS(RPE[Investissement du jour], RPE[Nom], BD_evo[[#This Row],[Nom]], RPE[Semaine], BD_evo[[#This Row],[Semaine]]), "")</f>
        <v/>
      </c>
    </row>
    <row r="342" spans="1:13" x14ac:dyDescent="0.2">
      <c r="A342" s="89" t="s">
        <v>171</v>
      </c>
      <c r="B342" t="str">
        <f>INDEX(Statut[Profil], MATCH(BD_evo[[#This Row],[Nom]], Statut[Nom], 0))</f>
        <v>Avant</v>
      </c>
      <c r="C342">
        <v>2023</v>
      </c>
      <c r="D342">
        <f t="shared" si="7"/>
        <v>37</v>
      </c>
      <c r="E342" s="90"/>
      <c r="F342" s="92">
        <f>IFERROR(AVERAGEIFS(EDF[Total EDF], EDF[Nom], BD_evo[[#This Row],[Nom]], EDF[Semaine], BD_evo[[#This Row],[Semaine]]), "")</f>
        <v>15</v>
      </c>
      <c r="G342" s="92">
        <f>IFERROR(AVERAGEIFS(EDF[Humeur], EDF[Nom], BD_evo[[#This Row],[Nom]], EDF[Semaine], BD_evo[[#This Row],[Semaine]]), "")</f>
        <v>3</v>
      </c>
      <c r="H342" s="92">
        <f>IFERROR(AVERAGEIFS(EDF[Stress], EDF[Nom], BD_evo[[#This Row],[Nom]], EDF[Semaine], BD_evo[[#This Row],[Semaine]]), "")</f>
        <v>3</v>
      </c>
      <c r="I342" s="92">
        <f>IFERROR(AVERAGEIFS(EDF[Sommeil], EDF[Nom], BD_evo[[#This Row],[Nom]], EDF[Semaine], BD_evo[[#This Row],[Semaine]]), "")</f>
        <v>3</v>
      </c>
      <c r="J342" s="92">
        <f>IFERROR(AVERAGEIFS(EDF[Etat Physique], EDF[Nom], BD_evo[[#This Row],[Nom]], EDF[Semaine], BD_evo[[#This Row],[Semaine]]), "")</f>
        <v>3</v>
      </c>
      <c r="K342" s="92">
        <f>IFERROR(AVERAGEIFS(EDF[Hydratation], EDF[Nom], BD_evo[[#This Row],[Nom]], EDF[Semaine], BD_evo[[#This Row],[Semaine]]), "")</f>
        <v>1</v>
      </c>
      <c r="L342" s="92">
        <f>IFERROR(AVERAGEIFS(EDF[Nutrition], EDF[Nom], BD_evo[[#This Row],[Nom]], EDF[Semaine], BD_evo[[#This Row],[Semaine]]), "")</f>
        <v>2</v>
      </c>
      <c r="M342" s="92" t="str">
        <f>IFERROR(AVERAGEIFS(RPE[Investissement du jour], RPE[Nom], BD_evo[[#This Row],[Nom]], RPE[Semaine], BD_evo[[#This Row],[Semaine]]), "")</f>
        <v/>
      </c>
    </row>
    <row r="343" spans="1:13" x14ac:dyDescent="0.2">
      <c r="A343" s="88" t="s">
        <v>77</v>
      </c>
      <c r="B343" t="str">
        <f>INDEX(Statut[Profil], MATCH(BD_evo[[#This Row],[Nom]], Statut[Nom], 0))</f>
        <v>Avant</v>
      </c>
      <c r="C343">
        <v>2023</v>
      </c>
      <c r="D343">
        <f t="shared" si="7"/>
        <v>37</v>
      </c>
      <c r="E343" s="90"/>
      <c r="F343" s="92">
        <f>IFERROR(AVERAGEIFS(EDF[Total EDF], EDF[Nom], BD_evo[[#This Row],[Nom]], EDF[Semaine], BD_evo[[#This Row],[Semaine]]), "")</f>
        <v>16</v>
      </c>
      <c r="G343" s="92">
        <f>IFERROR(AVERAGEIFS(EDF[Humeur], EDF[Nom], BD_evo[[#This Row],[Nom]], EDF[Semaine], BD_evo[[#This Row],[Semaine]]), "")</f>
        <v>2.5</v>
      </c>
      <c r="H343" s="92">
        <f>IFERROR(AVERAGEIFS(EDF[Stress], EDF[Nom], BD_evo[[#This Row],[Nom]], EDF[Semaine], BD_evo[[#This Row],[Semaine]]), "")</f>
        <v>4</v>
      </c>
      <c r="I343" s="92">
        <f>IFERROR(AVERAGEIFS(EDF[Sommeil], EDF[Nom], BD_evo[[#This Row],[Nom]], EDF[Semaine], BD_evo[[#This Row],[Semaine]]), "")</f>
        <v>2</v>
      </c>
      <c r="J343" s="92">
        <f>IFERROR(AVERAGEIFS(EDF[Etat Physique], EDF[Nom], BD_evo[[#This Row],[Nom]], EDF[Semaine], BD_evo[[#This Row],[Semaine]]), "")</f>
        <v>2</v>
      </c>
      <c r="K343" s="92">
        <f>IFERROR(AVERAGEIFS(EDF[Hydratation], EDF[Nom], BD_evo[[#This Row],[Nom]], EDF[Semaine], BD_evo[[#This Row],[Semaine]]), "")</f>
        <v>1.5</v>
      </c>
      <c r="L343" s="92">
        <f>IFERROR(AVERAGEIFS(EDF[Nutrition], EDF[Nom], BD_evo[[#This Row],[Nom]], EDF[Semaine], BD_evo[[#This Row],[Semaine]]), "")</f>
        <v>4</v>
      </c>
      <c r="M343" s="92" t="str">
        <f>IFERROR(AVERAGEIFS(RPE[Investissement du jour], RPE[Nom], BD_evo[[#This Row],[Nom]], RPE[Semaine], BD_evo[[#This Row],[Semaine]]), "")</f>
        <v/>
      </c>
    </row>
    <row r="344" spans="1:13" x14ac:dyDescent="0.2">
      <c r="A344" s="88" t="s">
        <v>135</v>
      </c>
      <c r="B344" t="str">
        <f>INDEX(Statut[Profil], MATCH(BD_evo[[#This Row],[Nom]], Statut[Nom], 0))</f>
        <v>Trois Quarts</v>
      </c>
      <c r="C344">
        <v>2023</v>
      </c>
      <c r="D344">
        <f t="shared" si="7"/>
        <v>37</v>
      </c>
      <c r="E344" s="90"/>
      <c r="F344" s="92">
        <f>IFERROR(AVERAGEIFS(EDF[Total EDF], EDF[Nom], BD_evo[[#This Row],[Nom]], EDF[Semaine], BD_evo[[#This Row],[Semaine]]), "")</f>
        <v>19</v>
      </c>
      <c r="G344" s="92">
        <f>IFERROR(AVERAGEIFS(EDF[Humeur], EDF[Nom], BD_evo[[#This Row],[Nom]], EDF[Semaine], BD_evo[[#This Row],[Semaine]]), "")</f>
        <v>2.3333333333333335</v>
      </c>
      <c r="H344" s="92">
        <f>IFERROR(AVERAGEIFS(EDF[Stress], EDF[Nom], BD_evo[[#This Row],[Nom]], EDF[Semaine], BD_evo[[#This Row],[Semaine]]), "")</f>
        <v>3.6666666666666665</v>
      </c>
      <c r="I344" s="92">
        <f>IFERROR(AVERAGEIFS(EDF[Sommeil], EDF[Nom], BD_evo[[#This Row],[Nom]], EDF[Semaine], BD_evo[[#This Row],[Semaine]]), "")</f>
        <v>2.3333333333333335</v>
      </c>
      <c r="J344" s="92">
        <f>IFERROR(AVERAGEIFS(EDF[Etat Physique], EDF[Nom], BD_evo[[#This Row],[Nom]], EDF[Semaine], BD_evo[[#This Row],[Semaine]]), "")</f>
        <v>3</v>
      </c>
      <c r="K344" s="92">
        <f>IFERROR(AVERAGEIFS(EDF[Hydratation], EDF[Nom], BD_evo[[#This Row],[Nom]], EDF[Semaine], BD_evo[[#This Row],[Semaine]]), "")</f>
        <v>3.6666666666666665</v>
      </c>
      <c r="L344" s="92">
        <f>IFERROR(AVERAGEIFS(EDF[Nutrition], EDF[Nom], BD_evo[[#This Row],[Nom]], EDF[Semaine], BD_evo[[#This Row],[Semaine]]), "")</f>
        <v>4</v>
      </c>
      <c r="M344" s="92" t="str">
        <f>IFERROR(AVERAGEIFS(RPE[Investissement du jour], RPE[Nom], BD_evo[[#This Row],[Nom]], RPE[Semaine], BD_evo[[#This Row],[Semaine]]), "")</f>
        <v/>
      </c>
    </row>
    <row r="345" spans="1:13" x14ac:dyDescent="0.2">
      <c r="A345" s="88" t="s">
        <v>75</v>
      </c>
      <c r="B345" t="str">
        <f>INDEX(Statut[Profil], MATCH(BD_evo[[#This Row],[Nom]], Statut[Nom], 0))</f>
        <v>Avant</v>
      </c>
      <c r="C345">
        <v>2023</v>
      </c>
      <c r="D345">
        <f t="shared" si="7"/>
        <v>37</v>
      </c>
      <c r="E345" s="90"/>
      <c r="F345" s="92">
        <f>IFERROR(AVERAGEIFS(EDF[Total EDF], EDF[Nom], BD_evo[[#This Row],[Nom]], EDF[Semaine], BD_evo[[#This Row],[Semaine]]), "")</f>
        <v>13.75</v>
      </c>
      <c r="G345" s="92">
        <f>IFERROR(AVERAGEIFS(EDF[Humeur], EDF[Nom], BD_evo[[#This Row],[Nom]], EDF[Semaine], BD_evo[[#This Row],[Semaine]]), "")</f>
        <v>2.75</v>
      </c>
      <c r="H345" s="92">
        <f>IFERROR(AVERAGEIFS(EDF[Stress], EDF[Nom], BD_evo[[#This Row],[Nom]], EDF[Semaine], BD_evo[[#This Row],[Semaine]]), "")</f>
        <v>2.25</v>
      </c>
      <c r="I345" s="92">
        <f>IFERROR(AVERAGEIFS(EDF[Sommeil], EDF[Nom], BD_evo[[#This Row],[Nom]], EDF[Semaine], BD_evo[[#This Row],[Semaine]]), "")</f>
        <v>1.5</v>
      </c>
      <c r="J345" s="92">
        <f>IFERROR(AVERAGEIFS(EDF[Etat Physique], EDF[Nom], BD_evo[[#This Row],[Nom]], EDF[Semaine], BD_evo[[#This Row],[Semaine]]), "")</f>
        <v>2.25</v>
      </c>
      <c r="K345" s="92">
        <f>IFERROR(AVERAGEIFS(EDF[Hydratation], EDF[Nom], BD_evo[[#This Row],[Nom]], EDF[Semaine], BD_evo[[#This Row],[Semaine]]), "")</f>
        <v>1.75</v>
      </c>
      <c r="L345" s="92">
        <f>IFERROR(AVERAGEIFS(EDF[Nutrition], EDF[Nom], BD_evo[[#This Row],[Nom]], EDF[Semaine], BD_evo[[#This Row],[Semaine]]), "")</f>
        <v>3.25</v>
      </c>
      <c r="M345" s="92" t="str">
        <f>IFERROR(AVERAGEIFS(RPE[Investissement du jour], RPE[Nom], BD_evo[[#This Row],[Nom]], RPE[Semaine], BD_evo[[#This Row],[Semaine]]), "")</f>
        <v/>
      </c>
    </row>
    <row r="346" spans="1:13" x14ac:dyDescent="0.2">
      <c r="A346" s="88" t="s">
        <v>112</v>
      </c>
      <c r="B346" t="str">
        <f>INDEX(Statut[Profil], MATCH(BD_evo[[#This Row],[Nom]], Statut[Nom], 0))</f>
        <v>Trois Quarts</v>
      </c>
      <c r="C346">
        <v>2023</v>
      </c>
      <c r="D346">
        <f t="shared" si="7"/>
        <v>37</v>
      </c>
      <c r="E346" s="90"/>
      <c r="F346" s="92">
        <f>IFERROR(AVERAGEIFS(EDF[Total EDF], EDF[Nom], BD_evo[[#This Row],[Nom]], EDF[Semaine], BD_evo[[#This Row],[Semaine]]), "")</f>
        <v>19</v>
      </c>
      <c r="G346" s="92">
        <f>IFERROR(AVERAGEIFS(EDF[Humeur], EDF[Nom], BD_evo[[#This Row],[Nom]], EDF[Semaine], BD_evo[[#This Row],[Semaine]]), "")</f>
        <v>3</v>
      </c>
      <c r="H346" s="92">
        <f>IFERROR(AVERAGEIFS(EDF[Stress], EDF[Nom], BD_evo[[#This Row],[Nom]], EDF[Semaine], BD_evo[[#This Row],[Semaine]]), "")</f>
        <v>3</v>
      </c>
      <c r="I346" s="92">
        <f>IFERROR(AVERAGEIFS(EDF[Sommeil], EDF[Nom], BD_evo[[#This Row],[Nom]], EDF[Semaine], BD_evo[[#This Row],[Semaine]]), "")</f>
        <v>3</v>
      </c>
      <c r="J346" s="92">
        <f>IFERROR(AVERAGEIFS(EDF[Etat Physique], EDF[Nom], BD_evo[[#This Row],[Nom]], EDF[Semaine], BD_evo[[#This Row],[Semaine]]), "")</f>
        <v>3</v>
      </c>
      <c r="K346" s="92">
        <f>IFERROR(AVERAGEIFS(EDF[Hydratation], EDF[Nom], BD_evo[[#This Row],[Nom]], EDF[Semaine], BD_evo[[#This Row],[Semaine]]), "")</f>
        <v>3</v>
      </c>
      <c r="L346" s="92">
        <f>IFERROR(AVERAGEIFS(EDF[Nutrition], EDF[Nom], BD_evo[[#This Row],[Nom]], EDF[Semaine], BD_evo[[#This Row],[Semaine]]), "")</f>
        <v>4</v>
      </c>
      <c r="M346" s="92" t="str">
        <f>IFERROR(AVERAGEIFS(RPE[Investissement du jour], RPE[Nom], BD_evo[[#This Row],[Nom]], RPE[Semaine], BD_evo[[#This Row],[Semaine]]), "")</f>
        <v/>
      </c>
    </row>
    <row r="347" spans="1:13" x14ac:dyDescent="0.2">
      <c r="A347" s="88" t="s">
        <v>142</v>
      </c>
      <c r="B347" t="str">
        <f>INDEX(Statut[Profil], MATCH(BD_evo[[#This Row],[Nom]], Statut[Nom], 0))</f>
        <v>Avant</v>
      </c>
      <c r="C347">
        <v>2023</v>
      </c>
      <c r="D347">
        <f t="shared" si="7"/>
        <v>37</v>
      </c>
      <c r="E347" s="90"/>
      <c r="F347" s="92">
        <f>IFERROR(AVERAGEIFS(EDF[Total EDF], EDF[Nom], BD_evo[[#This Row],[Nom]], EDF[Semaine], BD_evo[[#This Row],[Semaine]]), "")</f>
        <v>16.5</v>
      </c>
      <c r="G347" s="92">
        <f>IFERROR(AVERAGEIFS(EDF[Humeur], EDF[Nom], BD_evo[[#This Row],[Nom]], EDF[Semaine], BD_evo[[#This Row],[Semaine]]), "")</f>
        <v>3</v>
      </c>
      <c r="H347" s="92">
        <f>IFERROR(AVERAGEIFS(EDF[Stress], EDF[Nom], BD_evo[[#This Row],[Nom]], EDF[Semaine], BD_evo[[#This Row],[Semaine]]), "")</f>
        <v>3</v>
      </c>
      <c r="I347" s="92">
        <f>IFERROR(AVERAGEIFS(EDF[Sommeil], EDF[Nom], BD_evo[[#This Row],[Nom]], EDF[Semaine], BD_evo[[#This Row],[Semaine]]), "")</f>
        <v>3</v>
      </c>
      <c r="J347" s="92">
        <f>IFERROR(AVERAGEIFS(EDF[Etat Physique], EDF[Nom], BD_evo[[#This Row],[Nom]], EDF[Semaine], BD_evo[[#This Row],[Semaine]]), "")</f>
        <v>3</v>
      </c>
      <c r="K347" s="92">
        <f>IFERROR(AVERAGEIFS(EDF[Hydratation], EDF[Nom], BD_evo[[#This Row],[Nom]], EDF[Semaine], BD_evo[[#This Row],[Semaine]]), "")</f>
        <v>2</v>
      </c>
      <c r="L347" s="92">
        <f>IFERROR(AVERAGEIFS(EDF[Nutrition], EDF[Nom], BD_evo[[#This Row],[Nom]], EDF[Semaine], BD_evo[[#This Row],[Semaine]]), "")</f>
        <v>2.5</v>
      </c>
      <c r="M347" s="92" t="str">
        <f>IFERROR(AVERAGEIFS(RPE[Investissement du jour], RPE[Nom], BD_evo[[#This Row],[Nom]], RPE[Semaine], BD_evo[[#This Row],[Semaine]]), "")</f>
        <v/>
      </c>
    </row>
    <row r="348" spans="1:13" x14ac:dyDescent="0.2">
      <c r="A348" s="88" t="s">
        <v>131</v>
      </c>
      <c r="B348" t="str">
        <f>INDEX(Statut[Profil], MATCH(BD_evo[[#This Row],[Nom]], Statut[Nom], 0))</f>
        <v>Trois Quarts</v>
      </c>
      <c r="C348">
        <v>2023</v>
      </c>
      <c r="D348">
        <f t="shared" si="7"/>
        <v>37</v>
      </c>
      <c r="E348" s="90"/>
      <c r="F348" s="92">
        <f>IFERROR(AVERAGEIFS(EDF[Total EDF], EDF[Nom], BD_evo[[#This Row],[Nom]], EDF[Semaine], BD_evo[[#This Row],[Semaine]]), "")</f>
        <v>14</v>
      </c>
      <c r="G348" s="92">
        <f>IFERROR(AVERAGEIFS(EDF[Humeur], EDF[Nom], BD_evo[[#This Row],[Nom]], EDF[Semaine], BD_evo[[#This Row],[Semaine]]), "")</f>
        <v>2</v>
      </c>
      <c r="H348" s="92">
        <f>IFERROR(AVERAGEIFS(EDF[Stress], EDF[Nom], BD_evo[[#This Row],[Nom]], EDF[Semaine], BD_evo[[#This Row],[Semaine]]), "")</f>
        <v>3</v>
      </c>
      <c r="I348" s="92">
        <f>IFERROR(AVERAGEIFS(EDF[Sommeil], EDF[Nom], BD_evo[[#This Row],[Nom]], EDF[Semaine], BD_evo[[#This Row],[Semaine]]), "")</f>
        <v>1</v>
      </c>
      <c r="J348" s="92">
        <f>IFERROR(AVERAGEIFS(EDF[Etat Physique], EDF[Nom], BD_evo[[#This Row],[Nom]], EDF[Semaine], BD_evo[[#This Row],[Semaine]]), "")</f>
        <v>2</v>
      </c>
      <c r="K348" s="92">
        <f>IFERROR(AVERAGEIFS(EDF[Hydratation], EDF[Nom], BD_evo[[#This Row],[Nom]], EDF[Semaine], BD_evo[[#This Row],[Semaine]]), "")</f>
        <v>3</v>
      </c>
      <c r="L348" s="92">
        <f>IFERROR(AVERAGEIFS(EDF[Nutrition], EDF[Nom], BD_evo[[#This Row],[Nom]], EDF[Semaine], BD_evo[[#This Row],[Semaine]]), "")</f>
        <v>3</v>
      </c>
      <c r="M348" s="92" t="str">
        <f>IFERROR(AVERAGEIFS(RPE[Investissement du jour], RPE[Nom], BD_evo[[#This Row],[Nom]], RPE[Semaine], BD_evo[[#This Row],[Semaine]]), "")</f>
        <v/>
      </c>
    </row>
    <row r="349" spans="1:13" x14ac:dyDescent="0.2">
      <c r="A349" s="88" t="s">
        <v>83</v>
      </c>
      <c r="B349" t="str">
        <f>INDEX(Statut[Profil], MATCH(BD_evo[[#This Row],[Nom]], Statut[Nom], 0))</f>
        <v>Avant</v>
      </c>
      <c r="C349">
        <v>2023</v>
      </c>
      <c r="D349">
        <f t="shared" si="7"/>
        <v>37</v>
      </c>
      <c r="E349" s="90"/>
      <c r="F349" s="92">
        <f>IFERROR(AVERAGEIFS(EDF[Total EDF], EDF[Nom], BD_evo[[#This Row],[Nom]], EDF[Semaine], BD_evo[[#This Row],[Semaine]]), "")</f>
        <v>16</v>
      </c>
      <c r="G349" s="92">
        <f>IFERROR(AVERAGEIFS(EDF[Humeur], EDF[Nom], BD_evo[[#This Row],[Nom]], EDF[Semaine], BD_evo[[#This Row],[Semaine]]), "")</f>
        <v>2</v>
      </c>
      <c r="H349" s="92">
        <f>IFERROR(AVERAGEIFS(EDF[Stress], EDF[Nom], BD_evo[[#This Row],[Nom]], EDF[Semaine], BD_evo[[#This Row],[Semaine]]), "")</f>
        <v>3</v>
      </c>
      <c r="I349" s="92">
        <f>IFERROR(AVERAGEIFS(EDF[Sommeil], EDF[Nom], BD_evo[[#This Row],[Nom]], EDF[Semaine], BD_evo[[#This Row],[Semaine]]), "")</f>
        <v>2.5</v>
      </c>
      <c r="J349" s="92">
        <f>IFERROR(AVERAGEIFS(EDF[Etat Physique], EDF[Nom], BD_evo[[#This Row],[Nom]], EDF[Semaine], BD_evo[[#This Row],[Semaine]]), "")</f>
        <v>3</v>
      </c>
      <c r="K349" s="92">
        <f>IFERROR(AVERAGEIFS(EDF[Hydratation], EDF[Nom], BD_evo[[#This Row],[Nom]], EDF[Semaine], BD_evo[[#This Row],[Semaine]]), "")</f>
        <v>2.5</v>
      </c>
      <c r="L349" s="92">
        <f>IFERROR(AVERAGEIFS(EDF[Nutrition], EDF[Nom], BD_evo[[#This Row],[Nom]], EDF[Semaine], BD_evo[[#This Row],[Semaine]]), "")</f>
        <v>3</v>
      </c>
      <c r="M349" s="92" t="str">
        <f>IFERROR(AVERAGEIFS(RPE[Investissement du jour], RPE[Nom], BD_evo[[#This Row],[Nom]], RPE[Semaine], BD_evo[[#This Row],[Semaine]]), "")</f>
        <v/>
      </c>
    </row>
    <row r="350" spans="1:13" x14ac:dyDescent="0.2">
      <c r="A350" s="88" t="s">
        <v>100</v>
      </c>
      <c r="B350" t="str">
        <f>INDEX(Statut[Profil], MATCH(BD_evo[[#This Row],[Nom]], Statut[Nom], 0))</f>
        <v>Trois Quarts</v>
      </c>
      <c r="C350">
        <v>2023</v>
      </c>
      <c r="D350">
        <f t="shared" si="7"/>
        <v>37</v>
      </c>
      <c r="E350" s="90"/>
      <c r="F350" s="92">
        <f>IFERROR(AVERAGEIFS(EDF[Total EDF], EDF[Nom], BD_evo[[#This Row],[Nom]], EDF[Semaine], BD_evo[[#This Row],[Semaine]]), "")</f>
        <v>20</v>
      </c>
      <c r="G350" s="92">
        <f>IFERROR(AVERAGEIFS(EDF[Humeur], EDF[Nom], BD_evo[[#This Row],[Nom]], EDF[Semaine], BD_evo[[#This Row],[Semaine]]), "")</f>
        <v>3</v>
      </c>
      <c r="H350" s="92">
        <f>IFERROR(AVERAGEIFS(EDF[Stress], EDF[Nom], BD_evo[[#This Row],[Nom]], EDF[Semaine], BD_evo[[#This Row],[Semaine]]), "")</f>
        <v>4</v>
      </c>
      <c r="I350" s="92">
        <f>IFERROR(AVERAGEIFS(EDF[Sommeil], EDF[Nom], BD_evo[[#This Row],[Nom]], EDF[Semaine], BD_evo[[#This Row],[Semaine]]), "")</f>
        <v>3</v>
      </c>
      <c r="J350" s="92">
        <f>IFERROR(AVERAGEIFS(EDF[Etat Physique], EDF[Nom], BD_evo[[#This Row],[Nom]], EDF[Semaine], BD_evo[[#This Row],[Semaine]]), "")</f>
        <v>3</v>
      </c>
      <c r="K350" s="92">
        <f>IFERROR(AVERAGEIFS(EDF[Hydratation], EDF[Nom], BD_evo[[#This Row],[Nom]], EDF[Semaine], BD_evo[[#This Row],[Semaine]]), "")</f>
        <v>3</v>
      </c>
      <c r="L350" s="92">
        <f>IFERROR(AVERAGEIFS(EDF[Nutrition], EDF[Nom], BD_evo[[#This Row],[Nom]], EDF[Semaine], BD_evo[[#This Row],[Semaine]]), "")</f>
        <v>4</v>
      </c>
      <c r="M350" s="92" t="str">
        <f>IFERROR(AVERAGEIFS(RPE[Investissement du jour], RPE[Nom], BD_evo[[#This Row],[Nom]], RPE[Semaine], BD_evo[[#This Row],[Semaine]]), "")</f>
        <v/>
      </c>
    </row>
    <row r="351" spans="1:13" x14ac:dyDescent="0.2">
      <c r="A351" s="88" t="s">
        <v>89</v>
      </c>
      <c r="B351" t="str">
        <f>INDEX(Statut[Profil], MATCH(BD_evo[[#This Row],[Nom]], Statut[Nom], 0))</f>
        <v>Avant</v>
      </c>
      <c r="C351">
        <v>2023</v>
      </c>
      <c r="D351">
        <f t="shared" si="7"/>
        <v>37</v>
      </c>
      <c r="E351" s="90"/>
      <c r="F351" s="92" t="str">
        <f>IFERROR(AVERAGEIFS(EDF[Total EDF], EDF[Nom], BD_evo[[#This Row],[Nom]], EDF[Semaine], BD_evo[[#This Row],[Semaine]]), "")</f>
        <v/>
      </c>
      <c r="G351" s="92" t="str">
        <f>IFERROR(AVERAGEIFS(EDF[Humeur], EDF[Nom], BD_evo[[#This Row],[Nom]], EDF[Semaine], BD_evo[[#This Row],[Semaine]]), "")</f>
        <v/>
      </c>
      <c r="H351" s="92" t="str">
        <f>IFERROR(AVERAGEIFS(EDF[Stress], EDF[Nom], BD_evo[[#This Row],[Nom]], EDF[Semaine], BD_evo[[#This Row],[Semaine]]), "")</f>
        <v/>
      </c>
      <c r="I351" s="92" t="str">
        <f>IFERROR(AVERAGEIFS(EDF[Sommeil], EDF[Nom], BD_evo[[#This Row],[Nom]], EDF[Semaine], BD_evo[[#This Row],[Semaine]]), "")</f>
        <v/>
      </c>
      <c r="J351" s="92" t="str">
        <f>IFERROR(AVERAGEIFS(EDF[Etat Physique], EDF[Nom], BD_evo[[#This Row],[Nom]], EDF[Semaine], BD_evo[[#This Row],[Semaine]]), "")</f>
        <v/>
      </c>
      <c r="K351" s="92" t="str">
        <f>IFERROR(AVERAGEIFS(EDF[Hydratation], EDF[Nom], BD_evo[[#This Row],[Nom]], EDF[Semaine], BD_evo[[#This Row],[Semaine]]), "")</f>
        <v/>
      </c>
      <c r="L351" s="92" t="str">
        <f>IFERROR(AVERAGEIFS(EDF[Nutrition], EDF[Nom], BD_evo[[#This Row],[Nom]], EDF[Semaine], BD_evo[[#This Row],[Semaine]]), "")</f>
        <v/>
      </c>
      <c r="M351" s="92" t="str">
        <f>IFERROR(AVERAGEIFS(RPE[Investissement du jour], RPE[Nom], BD_evo[[#This Row],[Nom]], RPE[Semaine], BD_evo[[#This Row],[Semaine]]), "")</f>
        <v/>
      </c>
    </row>
    <row r="352" spans="1:13" x14ac:dyDescent="0.2">
      <c r="A352" s="88" t="s">
        <v>168</v>
      </c>
      <c r="B352" t="str">
        <f>INDEX(Statut[Profil], MATCH(BD_evo[[#This Row],[Nom]], Statut[Nom], 0))</f>
        <v>Avant</v>
      </c>
      <c r="C352">
        <v>2023</v>
      </c>
      <c r="D352">
        <f t="shared" si="7"/>
        <v>37</v>
      </c>
      <c r="E352" s="90"/>
      <c r="F352" s="92">
        <f>IFERROR(AVERAGEIFS(EDF[Total EDF], EDF[Nom], BD_evo[[#This Row],[Nom]], EDF[Semaine], BD_evo[[#This Row],[Semaine]]), "")</f>
        <v>19</v>
      </c>
      <c r="G352" s="92">
        <f>IFERROR(AVERAGEIFS(EDF[Humeur], EDF[Nom], BD_evo[[#This Row],[Nom]], EDF[Semaine], BD_evo[[#This Row],[Semaine]]), "")</f>
        <v>4</v>
      </c>
      <c r="H352" s="92">
        <f>IFERROR(AVERAGEIFS(EDF[Stress], EDF[Nom], BD_evo[[#This Row],[Nom]], EDF[Semaine], BD_evo[[#This Row],[Semaine]]), "")</f>
        <v>4</v>
      </c>
      <c r="I352" s="92">
        <f>IFERROR(AVERAGEIFS(EDF[Sommeil], EDF[Nom], BD_evo[[#This Row],[Nom]], EDF[Semaine], BD_evo[[#This Row],[Semaine]]), "")</f>
        <v>3.5</v>
      </c>
      <c r="J352" s="92">
        <f>IFERROR(AVERAGEIFS(EDF[Etat Physique], EDF[Nom], BD_evo[[#This Row],[Nom]], EDF[Semaine], BD_evo[[#This Row],[Semaine]]), "")</f>
        <v>3</v>
      </c>
      <c r="K352" s="92">
        <f>IFERROR(AVERAGEIFS(EDF[Hydratation], EDF[Nom], BD_evo[[#This Row],[Nom]], EDF[Semaine], BD_evo[[#This Row],[Semaine]]), "")</f>
        <v>1.5</v>
      </c>
      <c r="L352" s="92">
        <f>IFERROR(AVERAGEIFS(EDF[Nutrition], EDF[Nom], BD_evo[[#This Row],[Nom]], EDF[Semaine], BD_evo[[#This Row],[Semaine]]), "")</f>
        <v>3</v>
      </c>
      <c r="M352" s="92" t="str">
        <f>IFERROR(AVERAGEIFS(RPE[Investissement du jour], RPE[Nom], BD_evo[[#This Row],[Nom]], RPE[Semaine], BD_evo[[#This Row],[Semaine]]), "")</f>
        <v/>
      </c>
    </row>
    <row r="353" spans="1:13" x14ac:dyDescent="0.2">
      <c r="A353" s="88" t="s">
        <v>86</v>
      </c>
      <c r="B353" t="str">
        <f>INDEX(Statut[Profil], MATCH(BD_evo[[#This Row],[Nom]], Statut[Nom], 0))</f>
        <v>Avant</v>
      </c>
      <c r="C353">
        <v>2023</v>
      </c>
      <c r="D353">
        <f t="shared" si="7"/>
        <v>37</v>
      </c>
      <c r="E353" s="90"/>
      <c r="F353" s="92">
        <f>IFERROR(AVERAGEIFS(EDF[Total EDF], EDF[Nom], BD_evo[[#This Row],[Nom]], EDF[Semaine], BD_evo[[#This Row],[Semaine]]), "")</f>
        <v>17.666666666666668</v>
      </c>
      <c r="G353" s="92">
        <f>IFERROR(AVERAGEIFS(EDF[Humeur], EDF[Nom], BD_evo[[#This Row],[Nom]], EDF[Semaine], BD_evo[[#This Row],[Semaine]]), "")</f>
        <v>2.6666666666666665</v>
      </c>
      <c r="H353" s="92">
        <f>IFERROR(AVERAGEIFS(EDF[Stress], EDF[Nom], BD_evo[[#This Row],[Nom]], EDF[Semaine], BD_evo[[#This Row],[Semaine]]), "")</f>
        <v>3</v>
      </c>
      <c r="I353" s="92">
        <f>IFERROR(AVERAGEIFS(EDF[Sommeil], EDF[Nom], BD_evo[[#This Row],[Nom]], EDF[Semaine], BD_evo[[#This Row],[Semaine]]), "")</f>
        <v>4</v>
      </c>
      <c r="J353" s="92">
        <f>IFERROR(AVERAGEIFS(EDF[Etat Physique], EDF[Nom], BD_evo[[#This Row],[Nom]], EDF[Semaine], BD_evo[[#This Row],[Semaine]]), "")</f>
        <v>2.3333333333333335</v>
      </c>
      <c r="K353" s="92">
        <f>IFERROR(AVERAGEIFS(EDF[Hydratation], EDF[Nom], BD_evo[[#This Row],[Nom]], EDF[Semaine], BD_evo[[#This Row],[Semaine]]), "")</f>
        <v>2.3333333333333335</v>
      </c>
      <c r="L353" s="92">
        <f>IFERROR(AVERAGEIFS(EDF[Nutrition], EDF[Nom], BD_evo[[#This Row],[Nom]], EDF[Semaine], BD_evo[[#This Row],[Semaine]]), "")</f>
        <v>3.3333333333333335</v>
      </c>
      <c r="M353" s="92" t="str">
        <f>IFERROR(AVERAGEIFS(RPE[Investissement du jour], RPE[Nom], BD_evo[[#This Row],[Nom]], RPE[Semaine], BD_evo[[#This Row],[Semaine]]), "")</f>
        <v/>
      </c>
    </row>
    <row r="354" spans="1:13" x14ac:dyDescent="0.2">
      <c r="A354" s="88" t="s">
        <v>208</v>
      </c>
      <c r="B354" t="str">
        <f>INDEX(Statut[Profil], MATCH(BD_evo[[#This Row],[Nom]], Statut[Nom], 0))</f>
        <v>Trois Quarts</v>
      </c>
      <c r="C354">
        <v>2023</v>
      </c>
      <c r="D354">
        <f t="shared" si="7"/>
        <v>37</v>
      </c>
      <c r="E354" s="90"/>
      <c r="F354" s="92">
        <f>IFERROR(AVERAGEIFS(EDF[Total EDF], EDF[Nom], BD_evo[[#This Row],[Nom]], EDF[Semaine], BD_evo[[#This Row],[Semaine]]), "")</f>
        <v>22</v>
      </c>
      <c r="G354" s="92">
        <f>IFERROR(AVERAGEIFS(EDF[Humeur], EDF[Nom], BD_evo[[#This Row],[Nom]], EDF[Semaine], BD_evo[[#This Row],[Semaine]]), "")</f>
        <v>4</v>
      </c>
      <c r="H354" s="92">
        <f>IFERROR(AVERAGEIFS(EDF[Stress], EDF[Nom], BD_evo[[#This Row],[Nom]], EDF[Semaine], BD_evo[[#This Row],[Semaine]]), "")</f>
        <v>4</v>
      </c>
      <c r="I354" s="92">
        <f>IFERROR(AVERAGEIFS(EDF[Sommeil], EDF[Nom], BD_evo[[#This Row],[Nom]], EDF[Semaine], BD_evo[[#This Row],[Semaine]]), "")</f>
        <v>4</v>
      </c>
      <c r="J354" s="92">
        <f>IFERROR(AVERAGEIFS(EDF[Etat Physique], EDF[Nom], BD_evo[[#This Row],[Nom]], EDF[Semaine], BD_evo[[#This Row],[Semaine]]), "")</f>
        <v>2.5</v>
      </c>
      <c r="K354" s="92">
        <f>IFERROR(AVERAGEIFS(EDF[Hydratation], EDF[Nom], BD_evo[[#This Row],[Nom]], EDF[Semaine], BD_evo[[#This Row],[Semaine]]), "")</f>
        <v>3.5</v>
      </c>
      <c r="L354" s="92">
        <f>IFERROR(AVERAGEIFS(EDF[Nutrition], EDF[Nom], BD_evo[[#This Row],[Nom]], EDF[Semaine], BD_evo[[#This Row],[Semaine]]), "")</f>
        <v>4</v>
      </c>
      <c r="M354" s="92" t="str">
        <f>IFERROR(AVERAGEIFS(RPE[Investissement du jour], RPE[Nom], BD_evo[[#This Row],[Nom]], RPE[Semaine], BD_evo[[#This Row],[Semaine]]), "")</f>
        <v/>
      </c>
    </row>
    <row r="355" spans="1:13" x14ac:dyDescent="0.2">
      <c r="A355" s="88" t="s">
        <v>99</v>
      </c>
      <c r="B355" t="str">
        <f>INDEX(Statut[Profil], MATCH(BD_evo[[#This Row],[Nom]], Statut[Nom], 0))</f>
        <v>Avant</v>
      </c>
      <c r="C355">
        <v>2023</v>
      </c>
      <c r="D355">
        <f t="shared" si="7"/>
        <v>37</v>
      </c>
      <c r="E355" s="90"/>
      <c r="F355" s="92">
        <f>IFERROR(AVERAGEIFS(EDF[Total EDF], EDF[Nom], BD_evo[[#This Row],[Nom]], EDF[Semaine], BD_evo[[#This Row],[Semaine]]), "")</f>
        <v>18</v>
      </c>
      <c r="G355" s="92">
        <f>IFERROR(AVERAGEIFS(EDF[Humeur], EDF[Nom], BD_evo[[#This Row],[Nom]], EDF[Semaine], BD_evo[[#This Row],[Semaine]]), "")</f>
        <v>2.3333333333333335</v>
      </c>
      <c r="H355" s="92">
        <f>IFERROR(AVERAGEIFS(EDF[Stress], EDF[Nom], BD_evo[[#This Row],[Nom]], EDF[Semaine], BD_evo[[#This Row],[Semaine]]), "")</f>
        <v>3.3333333333333335</v>
      </c>
      <c r="I355" s="92">
        <f>IFERROR(AVERAGEIFS(EDF[Sommeil], EDF[Nom], BD_evo[[#This Row],[Nom]], EDF[Semaine], BD_evo[[#This Row],[Semaine]]), "")</f>
        <v>3.6666666666666665</v>
      </c>
      <c r="J355" s="92">
        <f>IFERROR(AVERAGEIFS(EDF[Etat Physique], EDF[Nom], BD_evo[[#This Row],[Nom]], EDF[Semaine], BD_evo[[#This Row],[Semaine]]), "")</f>
        <v>2.6666666666666665</v>
      </c>
      <c r="K355" s="92">
        <f>IFERROR(AVERAGEIFS(EDF[Hydratation], EDF[Nom], BD_evo[[#This Row],[Nom]], EDF[Semaine], BD_evo[[#This Row],[Semaine]]), "")</f>
        <v>2</v>
      </c>
      <c r="L355" s="92">
        <f>IFERROR(AVERAGEIFS(EDF[Nutrition], EDF[Nom], BD_evo[[#This Row],[Nom]], EDF[Semaine], BD_evo[[#This Row],[Semaine]]), "")</f>
        <v>4</v>
      </c>
      <c r="M355" s="92" t="str">
        <f>IFERROR(AVERAGEIFS(RPE[Investissement du jour], RPE[Nom], BD_evo[[#This Row],[Nom]], RPE[Semaine], BD_evo[[#This Row],[Semaine]]), "")</f>
        <v/>
      </c>
    </row>
    <row r="356" spans="1:13" x14ac:dyDescent="0.2">
      <c r="A356" s="88" t="s">
        <v>233</v>
      </c>
      <c r="B356" t="str">
        <f>INDEX(Statut[Profil], MATCH(BD_evo[[#This Row],[Nom]], Statut[Nom], 0))</f>
        <v>Avant</v>
      </c>
      <c r="C356">
        <v>2023</v>
      </c>
      <c r="D356">
        <f t="shared" si="7"/>
        <v>37</v>
      </c>
      <c r="E356" s="90"/>
      <c r="F356" s="92">
        <f>IFERROR(AVERAGEIFS(EDF[Total EDF], EDF[Nom], BD_evo[[#This Row],[Nom]], EDF[Semaine], BD_evo[[#This Row],[Semaine]]), "")</f>
        <v>19</v>
      </c>
      <c r="G356" s="92">
        <f>IFERROR(AVERAGEIFS(EDF[Humeur], EDF[Nom], BD_evo[[#This Row],[Nom]], EDF[Semaine], BD_evo[[#This Row],[Semaine]]), "")</f>
        <v>2</v>
      </c>
      <c r="H356" s="92">
        <f>IFERROR(AVERAGEIFS(EDF[Stress], EDF[Nom], BD_evo[[#This Row],[Nom]], EDF[Semaine], BD_evo[[#This Row],[Semaine]]), "")</f>
        <v>3</v>
      </c>
      <c r="I356" s="92">
        <f>IFERROR(AVERAGEIFS(EDF[Sommeil], EDF[Nom], BD_evo[[#This Row],[Nom]], EDF[Semaine], BD_evo[[#This Row],[Semaine]]), "")</f>
        <v>4</v>
      </c>
      <c r="J356" s="92">
        <f>IFERROR(AVERAGEIFS(EDF[Etat Physique], EDF[Nom], BD_evo[[#This Row],[Nom]], EDF[Semaine], BD_evo[[#This Row],[Semaine]]), "")</f>
        <v>1</v>
      </c>
      <c r="K356" s="92">
        <f>IFERROR(AVERAGEIFS(EDF[Hydratation], EDF[Nom], BD_evo[[#This Row],[Nom]], EDF[Semaine], BD_evo[[#This Row],[Semaine]]), "")</f>
        <v>5</v>
      </c>
      <c r="L356" s="92">
        <f>IFERROR(AVERAGEIFS(EDF[Nutrition], EDF[Nom], BD_evo[[#This Row],[Nom]], EDF[Semaine], BD_evo[[#This Row],[Semaine]]), "")</f>
        <v>4</v>
      </c>
      <c r="M356" s="92" t="str">
        <f>IFERROR(AVERAGEIFS(RPE[Investissement du jour], RPE[Nom], BD_evo[[#This Row],[Nom]], RPE[Semaine], BD_evo[[#This Row],[Semaine]]), "")</f>
        <v/>
      </c>
    </row>
    <row r="357" spans="1:13" x14ac:dyDescent="0.2">
      <c r="A357" s="88" t="s">
        <v>85</v>
      </c>
      <c r="B357" t="str">
        <f>INDEX(Statut[Profil], MATCH(BD_evo[[#This Row],[Nom]], Statut[Nom], 0))</f>
        <v>Avant</v>
      </c>
      <c r="C357">
        <v>2023</v>
      </c>
      <c r="D357">
        <f t="shared" si="7"/>
        <v>37</v>
      </c>
      <c r="E357" s="90"/>
      <c r="F357" s="92">
        <f>IFERROR(AVERAGEIFS(EDF[Total EDF], EDF[Nom], BD_evo[[#This Row],[Nom]], EDF[Semaine], BD_evo[[#This Row],[Semaine]]), "")</f>
        <v>17</v>
      </c>
      <c r="G357" s="92">
        <f>IFERROR(AVERAGEIFS(EDF[Humeur], EDF[Nom], BD_evo[[#This Row],[Nom]], EDF[Semaine], BD_evo[[#This Row],[Semaine]]), "")</f>
        <v>3</v>
      </c>
      <c r="H357" s="92">
        <f>IFERROR(AVERAGEIFS(EDF[Stress], EDF[Nom], BD_evo[[#This Row],[Nom]], EDF[Semaine], BD_evo[[#This Row],[Semaine]]), "")</f>
        <v>3</v>
      </c>
      <c r="I357" s="92">
        <f>IFERROR(AVERAGEIFS(EDF[Sommeil], EDF[Nom], BD_evo[[#This Row],[Nom]], EDF[Semaine], BD_evo[[#This Row],[Semaine]]), "")</f>
        <v>2</v>
      </c>
      <c r="J357" s="92">
        <f>IFERROR(AVERAGEIFS(EDF[Etat Physique], EDF[Nom], BD_evo[[#This Row],[Nom]], EDF[Semaine], BD_evo[[#This Row],[Semaine]]), "")</f>
        <v>2</v>
      </c>
      <c r="K357" s="92">
        <f>IFERROR(AVERAGEIFS(EDF[Hydratation], EDF[Nom], BD_evo[[#This Row],[Nom]], EDF[Semaine], BD_evo[[#This Row],[Semaine]]), "")</f>
        <v>3</v>
      </c>
      <c r="L357" s="92">
        <f>IFERROR(AVERAGEIFS(EDF[Nutrition], EDF[Nom], BD_evo[[#This Row],[Nom]], EDF[Semaine], BD_evo[[#This Row],[Semaine]]), "")</f>
        <v>4</v>
      </c>
      <c r="M357" s="92" t="str">
        <f>IFERROR(AVERAGEIFS(RPE[Investissement du jour], RPE[Nom], BD_evo[[#This Row],[Nom]], RPE[Semaine], BD_evo[[#This Row],[Semaine]]), "")</f>
        <v/>
      </c>
    </row>
    <row r="358" spans="1:13" x14ac:dyDescent="0.2">
      <c r="A358" s="88" t="s">
        <v>191</v>
      </c>
      <c r="B358" t="str">
        <f>INDEX(Statut[Profil], MATCH(BD_evo[[#This Row],[Nom]], Statut[Nom], 0))</f>
        <v>Avant</v>
      </c>
      <c r="C358">
        <v>2023</v>
      </c>
      <c r="D358">
        <f t="shared" si="7"/>
        <v>37</v>
      </c>
      <c r="E358" s="90"/>
      <c r="F358" s="92">
        <f>IFERROR(AVERAGEIFS(EDF[Total EDF], EDF[Nom], BD_evo[[#This Row],[Nom]], EDF[Semaine], BD_evo[[#This Row],[Semaine]]), "")</f>
        <v>25.666666666666668</v>
      </c>
      <c r="G358" s="92">
        <f>IFERROR(AVERAGEIFS(EDF[Humeur], EDF[Nom], BD_evo[[#This Row],[Nom]], EDF[Semaine], BD_evo[[#This Row],[Semaine]]), "")</f>
        <v>4</v>
      </c>
      <c r="H358" s="92">
        <f>IFERROR(AVERAGEIFS(EDF[Stress], EDF[Nom], BD_evo[[#This Row],[Nom]], EDF[Semaine], BD_evo[[#This Row],[Semaine]]), "")</f>
        <v>4</v>
      </c>
      <c r="I358" s="92">
        <f>IFERROR(AVERAGEIFS(EDF[Sommeil], EDF[Nom], BD_evo[[#This Row],[Nom]], EDF[Semaine], BD_evo[[#This Row],[Semaine]]), "")</f>
        <v>4.666666666666667</v>
      </c>
      <c r="J358" s="92">
        <f>IFERROR(AVERAGEIFS(EDF[Etat Physique], EDF[Nom], BD_evo[[#This Row],[Nom]], EDF[Semaine], BD_evo[[#This Row],[Semaine]]), "")</f>
        <v>3</v>
      </c>
      <c r="K358" s="92">
        <f>IFERROR(AVERAGEIFS(EDF[Hydratation], EDF[Nom], BD_evo[[#This Row],[Nom]], EDF[Semaine], BD_evo[[#This Row],[Semaine]]), "")</f>
        <v>5</v>
      </c>
      <c r="L358" s="92">
        <f>IFERROR(AVERAGEIFS(EDF[Nutrition], EDF[Nom], BD_evo[[#This Row],[Nom]], EDF[Semaine], BD_evo[[#This Row],[Semaine]]), "")</f>
        <v>5</v>
      </c>
      <c r="M358" s="92" t="str">
        <f>IFERROR(AVERAGEIFS(RPE[Investissement du jour], RPE[Nom], BD_evo[[#This Row],[Nom]], RPE[Semaine], BD_evo[[#This Row],[Semaine]]), "")</f>
        <v/>
      </c>
    </row>
    <row r="359" spans="1:13" x14ac:dyDescent="0.2">
      <c r="A359" s="89" t="s">
        <v>95</v>
      </c>
      <c r="B359" t="str">
        <f>INDEX(Statut[Profil], MATCH(BD_evo[[#This Row],[Nom]], Statut[Nom], 0))</f>
        <v>Avant</v>
      </c>
      <c r="C359">
        <v>2023</v>
      </c>
      <c r="D359">
        <f t="shared" si="7"/>
        <v>37</v>
      </c>
      <c r="E359" s="90"/>
      <c r="F359" s="92">
        <f>IFERROR(AVERAGEIFS(EDF[Total EDF], EDF[Nom], BD_evo[[#This Row],[Nom]], EDF[Semaine], BD_evo[[#This Row],[Semaine]]), "")</f>
        <v>16</v>
      </c>
      <c r="G359" s="92">
        <f>IFERROR(AVERAGEIFS(EDF[Humeur], EDF[Nom], BD_evo[[#This Row],[Nom]], EDF[Semaine], BD_evo[[#This Row],[Semaine]]), "")</f>
        <v>2</v>
      </c>
      <c r="H359" s="92">
        <f>IFERROR(AVERAGEIFS(EDF[Stress], EDF[Nom], BD_evo[[#This Row],[Nom]], EDF[Semaine], BD_evo[[#This Row],[Semaine]]), "")</f>
        <v>1.5</v>
      </c>
      <c r="I359" s="92">
        <f>IFERROR(AVERAGEIFS(EDF[Sommeil], EDF[Nom], BD_evo[[#This Row],[Nom]], EDF[Semaine], BD_evo[[#This Row],[Semaine]]), "")</f>
        <v>3</v>
      </c>
      <c r="J359" s="92">
        <f>IFERROR(AVERAGEIFS(EDF[Etat Physique], EDF[Nom], BD_evo[[#This Row],[Nom]], EDF[Semaine], BD_evo[[#This Row],[Semaine]]), "")</f>
        <v>3</v>
      </c>
      <c r="K359" s="92">
        <f>IFERROR(AVERAGEIFS(EDF[Hydratation], EDF[Nom], BD_evo[[#This Row],[Nom]], EDF[Semaine], BD_evo[[#This Row],[Semaine]]), "")</f>
        <v>3</v>
      </c>
      <c r="L359" s="92">
        <f>IFERROR(AVERAGEIFS(EDF[Nutrition], EDF[Nom], BD_evo[[#This Row],[Nom]], EDF[Semaine], BD_evo[[#This Row],[Semaine]]), "")</f>
        <v>3.5</v>
      </c>
      <c r="M359" s="92" t="str">
        <f>IFERROR(AVERAGEIFS(RPE[Investissement du jour], RPE[Nom], BD_evo[[#This Row],[Nom]], RPE[Semaine], BD_evo[[#This Row],[Semaine]]), "")</f>
        <v/>
      </c>
    </row>
    <row r="360" spans="1:13" x14ac:dyDescent="0.2">
      <c r="A360" s="89" t="s">
        <v>80</v>
      </c>
      <c r="B360" t="str">
        <f>INDEX(Statut[Profil], MATCH(BD_evo[[#This Row],[Nom]], Statut[Nom], 0))</f>
        <v>Avant</v>
      </c>
      <c r="C360">
        <v>2023</v>
      </c>
      <c r="D360">
        <f t="shared" si="7"/>
        <v>37</v>
      </c>
      <c r="E360" s="90"/>
      <c r="F360" s="92">
        <f>IFERROR(AVERAGEIFS(EDF[Total EDF], EDF[Nom], BD_evo[[#This Row],[Nom]], EDF[Semaine], BD_evo[[#This Row],[Semaine]]), "")</f>
        <v>21</v>
      </c>
      <c r="G360" s="92">
        <f>IFERROR(AVERAGEIFS(EDF[Humeur], EDF[Nom], BD_evo[[#This Row],[Nom]], EDF[Semaine], BD_evo[[#This Row],[Semaine]]), "")</f>
        <v>3</v>
      </c>
      <c r="H360" s="92">
        <f>IFERROR(AVERAGEIFS(EDF[Stress], EDF[Nom], BD_evo[[#This Row],[Nom]], EDF[Semaine], BD_evo[[#This Row],[Semaine]]), "")</f>
        <v>4</v>
      </c>
      <c r="I360" s="92">
        <f>IFERROR(AVERAGEIFS(EDF[Sommeil], EDF[Nom], BD_evo[[#This Row],[Nom]], EDF[Semaine], BD_evo[[#This Row],[Semaine]]), "")</f>
        <v>3</v>
      </c>
      <c r="J360" s="92">
        <f>IFERROR(AVERAGEIFS(EDF[Etat Physique], EDF[Nom], BD_evo[[#This Row],[Nom]], EDF[Semaine], BD_evo[[#This Row],[Semaine]]), "")</f>
        <v>4</v>
      </c>
      <c r="K360" s="92">
        <f>IFERROR(AVERAGEIFS(EDF[Hydratation], EDF[Nom], BD_evo[[#This Row],[Nom]], EDF[Semaine], BD_evo[[#This Row],[Semaine]]), "")</f>
        <v>3</v>
      </c>
      <c r="L360" s="92">
        <f>IFERROR(AVERAGEIFS(EDF[Nutrition], EDF[Nom], BD_evo[[#This Row],[Nom]], EDF[Semaine], BD_evo[[#This Row],[Semaine]]), "")</f>
        <v>4</v>
      </c>
      <c r="M360" s="92" t="str">
        <f>IFERROR(AVERAGEIFS(RPE[Investissement du jour], RPE[Nom], BD_evo[[#This Row],[Nom]], RPE[Semaine], BD_evo[[#This Row],[Semaine]]), "")</f>
        <v/>
      </c>
    </row>
    <row r="361" spans="1:13" x14ac:dyDescent="0.2">
      <c r="A361" s="88" t="s">
        <v>167</v>
      </c>
      <c r="B361" t="str">
        <f>INDEX(Statut[Profil], MATCH(BD_evo[[#This Row],[Nom]], Statut[Nom], 0))</f>
        <v>Trois Quarts</v>
      </c>
      <c r="C361">
        <v>2023</v>
      </c>
      <c r="D361">
        <f t="shared" si="7"/>
        <v>37</v>
      </c>
      <c r="E361" s="90"/>
      <c r="F361" s="92">
        <f>IFERROR(AVERAGEIFS(EDF[Total EDF], EDF[Nom], BD_evo[[#This Row],[Nom]], EDF[Semaine], BD_evo[[#This Row],[Semaine]]), "")</f>
        <v>20</v>
      </c>
      <c r="G361" s="92">
        <f>IFERROR(AVERAGEIFS(EDF[Humeur], EDF[Nom], BD_evo[[#This Row],[Nom]], EDF[Semaine], BD_evo[[#This Row],[Semaine]]), "")</f>
        <v>3.3333333333333335</v>
      </c>
      <c r="H361" s="92">
        <f>IFERROR(AVERAGEIFS(EDF[Stress], EDF[Nom], BD_evo[[#This Row],[Nom]], EDF[Semaine], BD_evo[[#This Row],[Semaine]]), "")</f>
        <v>4</v>
      </c>
      <c r="I361" s="92">
        <f>IFERROR(AVERAGEIFS(EDF[Sommeil], EDF[Nom], BD_evo[[#This Row],[Nom]], EDF[Semaine], BD_evo[[#This Row],[Semaine]]), "")</f>
        <v>3</v>
      </c>
      <c r="J361" s="92">
        <f>IFERROR(AVERAGEIFS(EDF[Etat Physique], EDF[Nom], BD_evo[[#This Row],[Nom]], EDF[Semaine], BD_evo[[#This Row],[Semaine]]), "")</f>
        <v>2.6666666666666665</v>
      </c>
      <c r="K361" s="92">
        <f>IFERROR(AVERAGEIFS(EDF[Hydratation], EDF[Nom], BD_evo[[#This Row],[Nom]], EDF[Semaine], BD_evo[[#This Row],[Semaine]]), "")</f>
        <v>3</v>
      </c>
      <c r="L361" s="92">
        <f>IFERROR(AVERAGEIFS(EDF[Nutrition], EDF[Nom], BD_evo[[#This Row],[Nom]], EDF[Semaine], BD_evo[[#This Row],[Semaine]]), "")</f>
        <v>4</v>
      </c>
      <c r="M361" s="92" t="str">
        <f>IFERROR(AVERAGEIFS(RPE[Investissement du jour], RPE[Nom], BD_evo[[#This Row],[Nom]], RPE[Semaine], BD_evo[[#This Row],[Semaine]]), "")</f>
        <v/>
      </c>
    </row>
    <row r="362" spans="1:13" x14ac:dyDescent="0.2">
      <c r="A362" s="88" t="s">
        <v>240</v>
      </c>
      <c r="B362" t="str">
        <f>INDEX(Statut[Profil], MATCH(BD_evo[[#This Row],[Nom]], Statut[Nom], 0))</f>
        <v>Trois Quarts</v>
      </c>
      <c r="C362">
        <v>2023</v>
      </c>
      <c r="D362">
        <f t="shared" si="7"/>
        <v>37</v>
      </c>
      <c r="E362" s="90"/>
      <c r="F362" s="92">
        <f>IFERROR(AVERAGEIFS(EDF[Total EDF], EDF[Nom], BD_evo[[#This Row],[Nom]], EDF[Semaine], BD_evo[[#This Row],[Semaine]]), "")</f>
        <v>20</v>
      </c>
      <c r="G362" s="92">
        <f>IFERROR(AVERAGEIFS(EDF[Humeur], EDF[Nom], BD_evo[[#This Row],[Nom]], EDF[Semaine], BD_evo[[#This Row],[Semaine]]), "")</f>
        <v>2</v>
      </c>
      <c r="H362" s="92">
        <f>IFERROR(AVERAGEIFS(EDF[Stress], EDF[Nom], BD_evo[[#This Row],[Nom]], EDF[Semaine], BD_evo[[#This Row],[Semaine]]), "")</f>
        <v>4</v>
      </c>
      <c r="I362" s="92">
        <f>IFERROR(AVERAGEIFS(EDF[Sommeil], EDF[Nom], BD_evo[[#This Row],[Nom]], EDF[Semaine], BD_evo[[#This Row],[Semaine]]), "")</f>
        <v>4</v>
      </c>
      <c r="J362" s="92">
        <f>IFERROR(AVERAGEIFS(EDF[Etat Physique], EDF[Nom], BD_evo[[#This Row],[Nom]], EDF[Semaine], BD_evo[[#This Row],[Semaine]]), "")</f>
        <v>2</v>
      </c>
      <c r="K362" s="92">
        <f>IFERROR(AVERAGEIFS(EDF[Hydratation], EDF[Nom], BD_evo[[#This Row],[Nom]], EDF[Semaine], BD_evo[[#This Row],[Semaine]]), "")</f>
        <v>4</v>
      </c>
      <c r="L362" s="92">
        <f>IFERROR(AVERAGEIFS(EDF[Nutrition], EDF[Nom], BD_evo[[#This Row],[Nom]], EDF[Semaine], BD_evo[[#This Row],[Semaine]]), "")</f>
        <v>4</v>
      </c>
      <c r="M362" s="92" t="str">
        <f>IFERROR(AVERAGEIFS(RPE[Investissement du jour], RPE[Nom], BD_evo[[#This Row],[Nom]], RPE[Semaine], BD_evo[[#This Row],[Semaine]]), "")</f>
        <v/>
      </c>
    </row>
    <row r="363" spans="1:13" x14ac:dyDescent="0.2">
      <c r="A363" s="88" t="s">
        <v>107</v>
      </c>
      <c r="B363" t="str">
        <f>INDEX(Statut[Profil], MATCH(BD_evo[[#This Row],[Nom]], Statut[Nom], 0))</f>
        <v>Trois Quarts</v>
      </c>
      <c r="C363">
        <v>2023</v>
      </c>
      <c r="D363">
        <f t="shared" si="7"/>
        <v>37</v>
      </c>
      <c r="E363" s="90"/>
      <c r="F363" s="92">
        <f>IFERROR(AVERAGEIFS(EDF[Total EDF], EDF[Nom], BD_evo[[#This Row],[Nom]], EDF[Semaine], BD_evo[[#This Row],[Semaine]]), "")</f>
        <v>17</v>
      </c>
      <c r="G363" s="92">
        <f>IFERROR(AVERAGEIFS(EDF[Humeur], EDF[Nom], BD_evo[[#This Row],[Nom]], EDF[Semaine], BD_evo[[#This Row],[Semaine]]), "")</f>
        <v>2.3333333333333335</v>
      </c>
      <c r="H363" s="92">
        <f>IFERROR(AVERAGEIFS(EDF[Stress], EDF[Nom], BD_evo[[#This Row],[Nom]], EDF[Semaine], BD_evo[[#This Row],[Semaine]]), "")</f>
        <v>3</v>
      </c>
      <c r="I363" s="92">
        <f>IFERROR(AVERAGEIFS(EDF[Sommeil], EDF[Nom], BD_evo[[#This Row],[Nom]], EDF[Semaine], BD_evo[[#This Row],[Semaine]]), "")</f>
        <v>2.3333333333333335</v>
      </c>
      <c r="J363" s="92">
        <f>IFERROR(AVERAGEIFS(EDF[Etat Physique], EDF[Nom], BD_evo[[#This Row],[Nom]], EDF[Semaine], BD_evo[[#This Row],[Semaine]]), "")</f>
        <v>2.6666666666666665</v>
      </c>
      <c r="K363" s="92">
        <f>IFERROR(AVERAGEIFS(EDF[Hydratation], EDF[Nom], BD_evo[[#This Row],[Nom]], EDF[Semaine], BD_evo[[#This Row],[Semaine]]), "")</f>
        <v>2.3333333333333335</v>
      </c>
      <c r="L363" s="92">
        <f>IFERROR(AVERAGEIFS(EDF[Nutrition], EDF[Nom], BD_evo[[#This Row],[Nom]], EDF[Semaine], BD_evo[[#This Row],[Semaine]]), "")</f>
        <v>4.333333333333333</v>
      </c>
      <c r="M363" s="92" t="str">
        <f>IFERROR(AVERAGEIFS(RPE[Investissement du jour], RPE[Nom], BD_evo[[#This Row],[Nom]], RPE[Semaine], BD_evo[[#This Row],[Semaine]]), "")</f>
        <v/>
      </c>
    </row>
    <row r="364" spans="1:13" x14ac:dyDescent="0.2">
      <c r="A364" s="88" t="s">
        <v>192</v>
      </c>
      <c r="B364" t="str">
        <f>INDEX(Statut[Profil], MATCH(BD_evo[[#This Row],[Nom]], Statut[Nom], 0))</f>
        <v>Trois Quarts</v>
      </c>
      <c r="C364">
        <v>2023</v>
      </c>
      <c r="D364">
        <f t="shared" si="7"/>
        <v>37</v>
      </c>
      <c r="E364" s="90"/>
      <c r="F364" s="92">
        <f>IFERROR(AVERAGEIFS(EDF[Total EDF], EDF[Nom], BD_evo[[#This Row],[Nom]], EDF[Semaine], BD_evo[[#This Row],[Semaine]]), "")</f>
        <v>18</v>
      </c>
      <c r="G364" s="92">
        <f>IFERROR(AVERAGEIFS(EDF[Humeur], EDF[Nom], BD_evo[[#This Row],[Nom]], EDF[Semaine], BD_evo[[#This Row],[Semaine]]), "")</f>
        <v>2</v>
      </c>
      <c r="H364" s="92">
        <f>IFERROR(AVERAGEIFS(EDF[Stress], EDF[Nom], BD_evo[[#This Row],[Nom]], EDF[Semaine], BD_evo[[#This Row],[Semaine]]), "")</f>
        <v>4</v>
      </c>
      <c r="I364" s="92">
        <f>IFERROR(AVERAGEIFS(EDF[Sommeil], EDF[Nom], BD_evo[[#This Row],[Nom]], EDF[Semaine], BD_evo[[#This Row],[Semaine]]), "")</f>
        <v>2.5</v>
      </c>
      <c r="J364" s="92">
        <f>IFERROR(AVERAGEIFS(EDF[Etat Physique], EDF[Nom], BD_evo[[#This Row],[Nom]], EDF[Semaine], BD_evo[[#This Row],[Semaine]]), "")</f>
        <v>2.5</v>
      </c>
      <c r="K364" s="92">
        <f>IFERROR(AVERAGEIFS(EDF[Hydratation], EDF[Nom], BD_evo[[#This Row],[Nom]], EDF[Semaine], BD_evo[[#This Row],[Semaine]]), "")</f>
        <v>3</v>
      </c>
      <c r="L364" s="92">
        <f>IFERROR(AVERAGEIFS(EDF[Nutrition], EDF[Nom], BD_evo[[#This Row],[Nom]], EDF[Semaine], BD_evo[[#This Row],[Semaine]]), "")</f>
        <v>4</v>
      </c>
      <c r="M364" s="92" t="str">
        <f>IFERROR(AVERAGEIFS(RPE[Investissement du jour], RPE[Nom], BD_evo[[#This Row],[Nom]], RPE[Semaine], BD_evo[[#This Row],[Semaine]]), "")</f>
        <v/>
      </c>
    </row>
    <row r="365" spans="1:13" x14ac:dyDescent="0.2">
      <c r="A365" s="88" t="s">
        <v>496</v>
      </c>
      <c r="B365" t="str">
        <f>INDEX(Statut[Profil], MATCH(BD_evo[[#This Row],[Nom]], Statut[Nom], 0))</f>
        <v>Trois Quarts</v>
      </c>
      <c r="C365">
        <v>2023</v>
      </c>
      <c r="D365">
        <f t="shared" si="7"/>
        <v>37</v>
      </c>
      <c r="E365" s="90"/>
      <c r="F365" s="92" t="str">
        <f>IFERROR(AVERAGEIFS(EDF[Total EDF], EDF[Nom], BD_evo[[#This Row],[Nom]], EDF[Semaine], BD_evo[[#This Row],[Semaine]]), "")</f>
        <v/>
      </c>
      <c r="G365" s="92" t="str">
        <f>IFERROR(AVERAGEIFS(EDF[Humeur], EDF[Nom], BD_evo[[#This Row],[Nom]], EDF[Semaine], BD_evo[[#This Row],[Semaine]]), "")</f>
        <v/>
      </c>
      <c r="H365" s="92" t="str">
        <f>IFERROR(AVERAGEIFS(EDF[Stress], EDF[Nom], BD_evo[[#This Row],[Nom]], EDF[Semaine], BD_evo[[#This Row],[Semaine]]), "")</f>
        <v/>
      </c>
      <c r="I365" s="92" t="str">
        <f>IFERROR(AVERAGEIFS(EDF[Sommeil], EDF[Nom], BD_evo[[#This Row],[Nom]], EDF[Semaine], BD_evo[[#This Row],[Semaine]]), "")</f>
        <v/>
      </c>
      <c r="J365" s="92" t="str">
        <f>IFERROR(AVERAGEIFS(EDF[Etat Physique], EDF[Nom], BD_evo[[#This Row],[Nom]], EDF[Semaine], BD_evo[[#This Row],[Semaine]]), "")</f>
        <v/>
      </c>
      <c r="K365" s="92" t="str">
        <f>IFERROR(AVERAGEIFS(EDF[Hydratation], EDF[Nom], BD_evo[[#This Row],[Nom]], EDF[Semaine], BD_evo[[#This Row],[Semaine]]), "")</f>
        <v/>
      </c>
      <c r="L365" s="92" t="str">
        <f>IFERROR(AVERAGEIFS(EDF[Nutrition], EDF[Nom], BD_evo[[#This Row],[Nom]], EDF[Semaine], BD_evo[[#This Row],[Semaine]]), "")</f>
        <v/>
      </c>
      <c r="M365" s="92" t="str">
        <f>IFERROR(AVERAGEIFS(RPE[Investissement du jour], RPE[Nom], BD_evo[[#This Row],[Nom]], RPE[Semaine], BD_evo[[#This Row],[Semaine]]), "")</f>
        <v/>
      </c>
    </row>
    <row r="366" spans="1:13" x14ac:dyDescent="0.2">
      <c r="A366" s="88" t="s">
        <v>211</v>
      </c>
      <c r="B366" t="str">
        <f>INDEX(Statut[Profil], MATCH(BD_evo[[#This Row],[Nom]], Statut[Nom], 0))</f>
        <v>Trois Quarts</v>
      </c>
      <c r="C366">
        <v>2023</v>
      </c>
      <c r="D366">
        <f t="shared" si="7"/>
        <v>37</v>
      </c>
      <c r="E366" s="90"/>
      <c r="F366" s="92">
        <f>IFERROR(AVERAGEIFS(EDF[Total EDF], EDF[Nom], BD_evo[[#This Row],[Nom]], EDF[Semaine], BD_evo[[#This Row],[Semaine]]), "")</f>
        <v>20</v>
      </c>
      <c r="G366" s="92">
        <f>IFERROR(AVERAGEIFS(EDF[Humeur], EDF[Nom], BD_evo[[#This Row],[Nom]], EDF[Semaine], BD_evo[[#This Row],[Semaine]]), "")</f>
        <v>4</v>
      </c>
      <c r="H366" s="92">
        <f>IFERROR(AVERAGEIFS(EDF[Stress], EDF[Nom], BD_evo[[#This Row],[Nom]], EDF[Semaine], BD_evo[[#This Row],[Semaine]]), "")</f>
        <v>4</v>
      </c>
      <c r="I366" s="92">
        <f>IFERROR(AVERAGEIFS(EDF[Sommeil], EDF[Nom], BD_evo[[#This Row],[Nom]], EDF[Semaine], BD_evo[[#This Row],[Semaine]]), "")</f>
        <v>4</v>
      </c>
      <c r="J366" s="92">
        <f>IFERROR(AVERAGEIFS(EDF[Etat Physique], EDF[Nom], BD_evo[[#This Row],[Nom]], EDF[Semaine], BD_evo[[#This Row],[Semaine]]), "")</f>
        <v>2</v>
      </c>
      <c r="K366" s="92">
        <f>IFERROR(AVERAGEIFS(EDF[Hydratation], EDF[Nom], BD_evo[[#This Row],[Nom]], EDF[Semaine], BD_evo[[#This Row],[Semaine]]), "")</f>
        <v>2</v>
      </c>
      <c r="L366" s="92">
        <f>IFERROR(AVERAGEIFS(EDF[Nutrition], EDF[Nom], BD_evo[[#This Row],[Nom]], EDF[Semaine], BD_evo[[#This Row],[Semaine]]), "")</f>
        <v>4</v>
      </c>
      <c r="M366" s="92" t="str">
        <f>IFERROR(AVERAGEIFS(RPE[Investissement du jour], RPE[Nom], BD_evo[[#This Row],[Nom]], RPE[Semaine], BD_evo[[#This Row],[Semaine]]), "")</f>
        <v/>
      </c>
    </row>
    <row r="367" spans="1:13" x14ac:dyDescent="0.2">
      <c r="A367" s="88" t="s">
        <v>188</v>
      </c>
      <c r="B367" t="str">
        <f>INDEX(Statut[Profil], MATCH(BD_evo[[#This Row],[Nom]], Statut[Nom], 0))</f>
        <v>Avant</v>
      </c>
      <c r="C367">
        <v>2023</v>
      </c>
      <c r="D367">
        <f t="shared" si="7"/>
        <v>37</v>
      </c>
      <c r="E367" s="90"/>
      <c r="F367" s="92">
        <f>IFERROR(AVERAGEIFS(EDF[Total EDF], EDF[Nom], BD_evo[[#This Row],[Nom]], EDF[Semaine], BD_evo[[#This Row],[Semaine]]), "")</f>
        <v>22</v>
      </c>
      <c r="G367" s="92">
        <f>IFERROR(AVERAGEIFS(EDF[Humeur], EDF[Nom], BD_evo[[#This Row],[Nom]], EDF[Semaine], BD_evo[[#This Row],[Semaine]]), "")</f>
        <v>4</v>
      </c>
      <c r="H367" s="92">
        <f>IFERROR(AVERAGEIFS(EDF[Stress], EDF[Nom], BD_evo[[#This Row],[Nom]], EDF[Semaine], BD_evo[[#This Row],[Semaine]]), "")</f>
        <v>4</v>
      </c>
      <c r="I367" s="92">
        <f>IFERROR(AVERAGEIFS(EDF[Sommeil], EDF[Nom], BD_evo[[#This Row],[Nom]], EDF[Semaine], BD_evo[[#This Row],[Semaine]]), "")</f>
        <v>3</v>
      </c>
      <c r="J367" s="92">
        <f>IFERROR(AVERAGEIFS(EDF[Etat Physique], EDF[Nom], BD_evo[[#This Row],[Nom]], EDF[Semaine], BD_evo[[#This Row],[Semaine]]), "")</f>
        <v>3</v>
      </c>
      <c r="K367" s="92">
        <f>IFERROR(AVERAGEIFS(EDF[Hydratation], EDF[Nom], BD_evo[[#This Row],[Nom]], EDF[Semaine], BD_evo[[#This Row],[Semaine]]), "")</f>
        <v>4</v>
      </c>
      <c r="L367" s="92">
        <f>IFERROR(AVERAGEIFS(EDF[Nutrition], EDF[Nom], BD_evo[[#This Row],[Nom]], EDF[Semaine], BD_evo[[#This Row],[Semaine]]), "")</f>
        <v>4</v>
      </c>
      <c r="M367" s="92" t="str">
        <f>IFERROR(AVERAGEIFS(RPE[Investissement du jour], RPE[Nom], BD_evo[[#This Row],[Nom]], RPE[Semaine], BD_evo[[#This Row],[Semaine]]), "")</f>
        <v/>
      </c>
    </row>
    <row r="368" spans="1:13" x14ac:dyDescent="0.2">
      <c r="A368" s="88" t="s">
        <v>200</v>
      </c>
      <c r="B368" t="str">
        <f>INDEX(Statut[Profil], MATCH(BD_evo[[#This Row],[Nom]], Statut[Nom], 0))</f>
        <v>Avant</v>
      </c>
      <c r="C368">
        <v>2023</v>
      </c>
      <c r="D368">
        <f t="shared" si="7"/>
        <v>37</v>
      </c>
      <c r="E368" s="90"/>
      <c r="F368" s="92" t="str">
        <f>IFERROR(AVERAGEIFS(EDF[Total EDF], EDF[Nom], BD_evo[[#This Row],[Nom]], EDF[Semaine], BD_evo[[#This Row],[Semaine]]), "")</f>
        <v/>
      </c>
      <c r="G368" s="92" t="str">
        <f>IFERROR(AVERAGEIFS(EDF[Humeur], EDF[Nom], BD_evo[[#This Row],[Nom]], EDF[Semaine], BD_evo[[#This Row],[Semaine]]), "")</f>
        <v/>
      </c>
      <c r="H368" s="92" t="str">
        <f>IFERROR(AVERAGEIFS(EDF[Stress], EDF[Nom], BD_evo[[#This Row],[Nom]], EDF[Semaine], BD_evo[[#This Row],[Semaine]]), "")</f>
        <v/>
      </c>
      <c r="I368" s="92" t="str">
        <f>IFERROR(AVERAGEIFS(EDF[Sommeil], EDF[Nom], BD_evo[[#This Row],[Nom]], EDF[Semaine], BD_evo[[#This Row],[Semaine]]), "")</f>
        <v/>
      </c>
      <c r="J368" s="92" t="str">
        <f>IFERROR(AVERAGEIFS(EDF[Etat Physique], EDF[Nom], BD_evo[[#This Row],[Nom]], EDF[Semaine], BD_evo[[#This Row],[Semaine]]), "")</f>
        <v/>
      </c>
      <c r="K368" s="92" t="str">
        <f>IFERROR(AVERAGEIFS(EDF[Hydratation], EDF[Nom], BD_evo[[#This Row],[Nom]], EDF[Semaine], BD_evo[[#This Row],[Semaine]]), "")</f>
        <v/>
      </c>
      <c r="L368" s="92" t="str">
        <f>IFERROR(AVERAGEIFS(EDF[Nutrition], EDF[Nom], BD_evo[[#This Row],[Nom]], EDF[Semaine], BD_evo[[#This Row],[Semaine]]), "")</f>
        <v/>
      </c>
      <c r="M368" s="92" t="str">
        <f>IFERROR(AVERAGEIFS(RPE[Investissement du jour], RPE[Nom], BD_evo[[#This Row],[Nom]], RPE[Semaine], BD_evo[[#This Row],[Semaine]]), "")</f>
        <v/>
      </c>
    </row>
    <row r="369" spans="1:13" x14ac:dyDescent="0.2">
      <c r="A369" s="88" t="s">
        <v>244</v>
      </c>
      <c r="B369" t="str">
        <f>INDEX(Statut[Profil], MATCH(BD_evo[[#This Row],[Nom]], Statut[Nom], 0))</f>
        <v>Avant</v>
      </c>
      <c r="C369">
        <v>2023</v>
      </c>
      <c r="D369">
        <f t="shared" si="7"/>
        <v>37</v>
      </c>
      <c r="E369" s="90"/>
      <c r="F369" s="92">
        <f>IFERROR(AVERAGEIFS(EDF[Total EDF], EDF[Nom], BD_evo[[#This Row],[Nom]], EDF[Semaine], BD_evo[[#This Row],[Semaine]]), "")</f>
        <v>14</v>
      </c>
      <c r="G369" s="92">
        <f>IFERROR(AVERAGEIFS(EDF[Humeur], EDF[Nom], BD_evo[[#This Row],[Nom]], EDF[Semaine], BD_evo[[#This Row],[Semaine]]), "")</f>
        <v>2</v>
      </c>
      <c r="H369" s="92">
        <f>IFERROR(AVERAGEIFS(EDF[Stress], EDF[Nom], BD_evo[[#This Row],[Nom]], EDF[Semaine], BD_evo[[#This Row],[Semaine]]), "")</f>
        <v>2</v>
      </c>
      <c r="I369" s="92">
        <f>IFERROR(AVERAGEIFS(EDF[Sommeil], EDF[Nom], BD_evo[[#This Row],[Nom]], EDF[Semaine], BD_evo[[#This Row],[Semaine]]), "")</f>
        <v>3</v>
      </c>
      <c r="J369" s="92">
        <f>IFERROR(AVERAGEIFS(EDF[Etat Physique], EDF[Nom], BD_evo[[#This Row],[Nom]], EDF[Semaine], BD_evo[[#This Row],[Semaine]]), "")</f>
        <v>2</v>
      </c>
      <c r="K369" s="92">
        <f>IFERROR(AVERAGEIFS(EDF[Hydratation], EDF[Nom], BD_evo[[#This Row],[Nom]], EDF[Semaine], BD_evo[[#This Row],[Semaine]]), "")</f>
        <v>1</v>
      </c>
      <c r="L369" s="92">
        <f>IFERROR(AVERAGEIFS(EDF[Nutrition], EDF[Nom], BD_evo[[#This Row],[Nom]], EDF[Semaine], BD_evo[[#This Row],[Semaine]]), "")</f>
        <v>4</v>
      </c>
      <c r="M369" s="92" t="str">
        <f>IFERROR(AVERAGEIFS(RPE[Investissement du jour], RPE[Nom], BD_evo[[#This Row],[Nom]], RPE[Semaine], BD_evo[[#This Row],[Semaine]]), "")</f>
        <v/>
      </c>
    </row>
    <row r="370" spans="1:13" x14ac:dyDescent="0.2">
      <c r="A370" s="89" t="s">
        <v>78</v>
      </c>
      <c r="B370" t="str">
        <f>INDEX(Statut[Profil], MATCH(BD_evo[[#This Row],[Nom]], Statut[Nom], 0))</f>
        <v>Avant</v>
      </c>
      <c r="C370">
        <v>2023</v>
      </c>
      <c r="D370">
        <f t="shared" si="7"/>
        <v>37</v>
      </c>
      <c r="E370" s="90"/>
      <c r="F370" s="92">
        <f>IFERROR(AVERAGEIFS(EDF[Total EDF], EDF[Nom], BD_evo[[#This Row],[Nom]], EDF[Semaine], BD_evo[[#This Row],[Semaine]]), "")</f>
        <v>17.25</v>
      </c>
      <c r="G370" s="92">
        <f>IFERROR(AVERAGEIFS(EDF[Humeur], EDF[Nom], BD_evo[[#This Row],[Nom]], EDF[Semaine], BD_evo[[#This Row],[Semaine]]), "")</f>
        <v>2.25</v>
      </c>
      <c r="H370" s="92">
        <f>IFERROR(AVERAGEIFS(EDF[Stress], EDF[Nom], BD_evo[[#This Row],[Nom]], EDF[Semaine], BD_evo[[#This Row],[Semaine]]), "")</f>
        <v>2.5</v>
      </c>
      <c r="I370" s="92">
        <f>IFERROR(AVERAGEIFS(EDF[Sommeil], EDF[Nom], BD_evo[[#This Row],[Nom]], EDF[Semaine], BD_evo[[#This Row],[Semaine]]), "")</f>
        <v>2.5</v>
      </c>
      <c r="J370" s="92">
        <f>IFERROR(AVERAGEIFS(EDF[Etat Physique], EDF[Nom], BD_evo[[#This Row],[Nom]], EDF[Semaine], BD_evo[[#This Row],[Semaine]]), "")</f>
        <v>2.25</v>
      </c>
      <c r="K370" s="92">
        <f>IFERROR(AVERAGEIFS(EDF[Hydratation], EDF[Nom], BD_evo[[#This Row],[Nom]], EDF[Semaine], BD_evo[[#This Row],[Semaine]]), "")</f>
        <v>3.75</v>
      </c>
      <c r="L370" s="92">
        <f>IFERROR(AVERAGEIFS(EDF[Nutrition], EDF[Nom], BD_evo[[#This Row],[Nom]], EDF[Semaine], BD_evo[[#This Row],[Semaine]]), "")</f>
        <v>4</v>
      </c>
      <c r="M370" s="92" t="str">
        <f>IFERROR(AVERAGEIFS(RPE[Investissement du jour], RPE[Nom], BD_evo[[#This Row],[Nom]], RPE[Semaine], BD_evo[[#This Row],[Semaine]]), "")</f>
        <v/>
      </c>
    </row>
    <row r="371" spans="1:13" x14ac:dyDescent="0.2">
      <c r="A371" s="88" t="s">
        <v>87</v>
      </c>
      <c r="B371" t="str">
        <f>INDEX(Statut[Profil], MATCH(BD_evo[[#This Row],[Nom]], Statut[Nom], 0))</f>
        <v>Trois Quarts</v>
      </c>
      <c r="C371">
        <v>2023</v>
      </c>
      <c r="D371">
        <f t="shared" si="7"/>
        <v>37</v>
      </c>
      <c r="E371" s="90"/>
      <c r="F371" s="92">
        <f>IFERROR(AVERAGEIFS(EDF[Total EDF], EDF[Nom], BD_evo[[#This Row],[Nom]], EDF[Semaine], BD_evo[[#This Row],[Semaine]]), "")</f>
        <v>22.333333333333332</v>
      </c>
      <c r="G371" s="92">
        <f>IFERROR(AVERAGEIFS(EDF[Humeur], EDF[Nom], BD_evo[[#This Row],[Nom]], EDF[Semaine], BD_evo[[#This Row],[Semaine]]), "")</f>
        <v>3.3333333333333335</v>
      </c>
      <c r="H371" s="92">
        <f>IFERROR(AVERAGEIFS(EDF[Stress], EDF[Nom], BD_evo[[#This Row],[Nom]], EDF[Semaine], BD_evo[[#This Row],[Semaine]]), "")</f>
        <v>4</v>
      </c>
      <c r="I371" s="92">
        <f>IFERROR(AVERAGEIFS(EDF[Sommeil], EDF[Nom], BD_evo[[#This Row],[Nom]], EDF[Semaine], BD_evo[[#This Row],[Semaine]]), "")</f>
        <v>3.3333333333333335</v>
      </c>
      <c r="J371" s="92">
        <f>IFERROR(AVERAGEIFS(EDF[Etat Physique], EDF[Nom], BD_evo[[#This Row],[Nom]], EDF[Semaine], BD_evo[[#This Row],[Semaine]]), "")</f>
        <v>3</v>
      </c>
      <c r="K371" s="92">
        <f>IFERROR(AVERAGEIFS(EDF[Hydratation], EDF[Nom], BD_evo[[#This Row],[Nom]], EDF[Semaine], BD_evo[[#This Row],[Semaine]]), "")</f>
        <v>4</v>
      </c>
      <c r="L371" s="92">
        <f>IFERROR(AVERAGEIFS(EDF[Nutrition], EDF[Nom], BD_evo[[#This Row],[Nom]], EDF[Semaine], BD_evo[[#This Row],[Semaine]]), "")</f>
        <v>4.666666666666667</v>
      </c>
      <c r="M371" s="92" t="str">
        <f>IFERROR(AVERAGEIFS(RPE[Investissement du jour], RPE[Nom], BD_evo[[#This Row],[Nom]], RPE[Semaine], BD_evo[[#This Row],[Semaine]]), "")</f>
        <v/>
      </c>
    </row>
    <row r="372" spans="1:13" x14ac:dyDescent="0.2">
      <c r="A372" s="88" t="s">
        <v>212</v>
      </c>
      <c r="B372" t="str">
        <f>INDEX(Statut[Profil], MATCH(BD_evo[[#This Row],[Nom]], Statut[Nom], 0))</f>
        <v>Avant</v>
      </c>
      <c r="C372">
        <v>2023</v>
      </c>
      <c r="D372">
        <f t="shared" si="7"/>
        <v>37</v>
      </c>
      <c r="E372" s="90"/>
      <c r="F372" s="92" t="str">
        <f>IFERROR(AVERAGEIFS(EDF[Total EDF], EDF[Nom], BD_evo[[#This Row],[Nom]], EDF[Semaine], BD_evo[[#This Row],[Semaine]]), "")</f>
        <v/>
      </c>
      <c r="G372" s="92" t="str">
        <f>IFERROR(AVERAGEIFS(EDF[Humeur], EDF[Nom], BD_evo[[#This Row],[Nom]], EDF[Semaine], BD_evo[[#This Row],[Semaine]]), "")</f>
        <v/>
      </c>
      <c r="H372" s="92" t="str">
        <f>IFERROR(AVERAGEIFS(EDF[Stress], EDF[Nom], BD_evo[[#This Row],[Nom]], EDF[Semaine], BD_evo[[#This Row],[Semaine]]), "")</f>
        <v/>
      </c>
      <c r="I372" s="92" t="str">
        <f>IFERROR(AVERAGEIFS(EDF[Sommeil], EDF[Nom], BD_evo[[#This Row],[Nom]], EDF[Semaine], BD_evo[[#This Row],[Semaine]]), "")</f>
        <v/>
      </c>
      <c r="J372" s="92" t="str">
        <f>IFERROR(AVERAGEIFS(EDF[Etat Physique], EDF[Nom], BD_evo[[#This Row],[Nom]], EDF[Semaine], BD_evo[[#This Row],[Semaine]]), "")</f>
        <v/>
      </c>
      <c r="K372" s="92" t="str">
        <f>IFERROR(AVERAGEIFS(EDF[Hydratation], EDF[Nom], BD_evo[[#This Row],[Nom]], EDF[Semaine], BD_evo[[#This Row],[Semaine]]), "")</f>
        <v/>
      </c>
      <c r="L372" s="92" t="str">
        <f>IFERROR(AVERAGEIFS(EDF[Nutrition], EDF[Nom], BD_evo[[#This Row],[Nom]], EDF[Semaine], BD_evo[[#This Row],[Semaine]]), "")</f>
        <v/>
      </c>
      <c r="M372" s="92" t="str">
        <f>IFERROR(AVERAGEIFS(RPE[Investissement du jour], RPE[Nom], BD_evo[[#This Row],[Nom]], RPE[Semaine], BD_evo[[#This Row],[Semaine]]), "")</f>
        <v/>
      </c>
    </row>
    <row r="373" spans="1:13" x14ac:dyDescent="0.2">
      <c r="A373" s="88" t="s">
        <v>243</v>
      </c>
      <c r="B373" t="str">
        <f>INDEX(Statut[Profil], MATCH(BD_evo[[#This Row],[Nom]], Statut[Nom], 0))</f>
        <v>Trois Quarts</v>
      </c>
      <c r="C373">
        <v>2023</v>
      </c>
      <c r="D373">
        <f t="shared" si="7"/>
        <v>37</v>
      </c>
      <c r="E373" s="90"/>
      <c r="F373" s="92">
        <f>IFERROR(AVERAGEIFS(EDF[Total EDF], EDF[Nom], BD_evo[[#This Row],[Nom]], EDF[Semaine], BD_evo[[#This Row],[Semaine]]), "")</f>
        <v>22</v>
      </c>
      <c r="G373" s="92">
        <f>IFERROR(AVERAGEIFS(EDF[Humeur], EDF[Nom], BD_evo[[#This Row],[Nom]], EDF[Semaine], BD_evo[[#This Row],[Semaine]]), "")</f>
        <v>4</v>
      </c>
      <c r="H373" s="92">
        <f>IFERROR(AVERAGEIFS(EDF[Stress], EDF[Nom], BD_evo[[#This Row],[Nom]], EDF[Semaine], BD_evo[[#This Row],[Semaine]]), "")</f>
        <v>4</v>
      </c>
      <c r="I373" s="92">
        <f>IFERROR(AVERAGEIFS(EDF[Sommeil], EDF[Nom], BD_evo[[#This Row],[Nom]], EDF[Semaine], BD_evo[[#This Row],[Semaine]]), "")</f>
        <v>4</v>
      </c>
      <c r="J373" s="92">
        <f>IFERROR(AVERAGEIFS(EDF[Etat Physique], EDF[Nom], BD_evo[[#This Row],[Nom]], EDF[Semaine], BD_evo[[#This Row],[Semaine]]), "")</f>
        <v>4</v>
      </c>
      <c r="K373" s="92">
        <f>IFERROR(AVERAGEIFS(EDF[Hydratation], EDF[Nom], BD_evo[[#This Row],[Nom]], EDF[Semaine], BD_evo[[#This Row],[Semaine]]), "")</f>
        <v>4</v>
      </c>
      <c r="L373" s="92">
        <f>IFERROR(AVERAGEIFS(EDF[Nutrition], EDF[Nom], BD_evo[[#This Row],[Nom]], EDF[Semaine], BD_evo[[#This Row],[Semaine]]), "")</f>
        <v>2</v>
      </c>
      <c r="M373" s="92" t="str">
        <f>IFERROR(AVERAGEIFS(RPE[Investissement du jour], RPE[Nom], BD_evo[[#This Row],[Nom]], RPE[Semaine], BD_evo[[#This Row],[Semaine]]), "")</f>
        <v/>
      </c>
    </row>
    <row r="374" spans="1:13" x14ac:dyDescent="0.2">
      <c r="A374" s="88" t="s">
        <v>81</v>
      </c>
      <c r="B374" t="str">
        <f>INDEX(Statut[Profil], MATCH(BD_evo[[#This Row],[Nom]], Statut[Nom], 0))</f>
        <v>Trois Quarts</v>
      </c>
      <c r="C374">
        <v>2023</v>
      </c>
      <c r="D374">
        <f t="shared" si="7"/>
        <v>37</v>
      </c>
      <c r="E374" s="90"/>
      <c r="F374" s="92" t="str">
        <f>IFERROR(AVERAGEIFS(EDF[Total EDF], EDF[Nom], BD_evo[[#This Row],[Nom]], EDF[Semaine], BD_evo[[#This Row],[Semaine]]), "")</f>
        <v/>
      </c>
      <c r="G374" s="92" t="str">
        <f>IFERROR(AVERAGEIFS(EDF[Humeur], EDF[Nom], BD_evo[[#This Row],[Nom]], EDF[Semaine], BD_evo[[#This Row],[Semaine]]), "")</f>
        <v/>
      </c>
      <c r="H374" s="92" t="str">
        <f>IFERROR(AVERAGEIFS(EDF[Stress], EDF[Nom], BD_evo[[#This Row],[Nom]], EDF[Semaine], BD_evo[[#This Row],[Semaine]]), "")</f>
        <v/>
      </c>
      <c r="I374" s="92" t="str">
        <f>IFERROR(AVERAGEIFS(EDF[Sommeil], EDF[Nom], BD_evo[[#This Row],[Nom]], EDF[Semaine], BD_evo[[#This Row],[Semaine]]), "")</f>
        <v/>
      </c>
      <c r="J374" s="92" t="str">
        <f>IFERROR(AVERAGEIFS(EDF[Etat Physique], EDF[Nom], BD_evo[[#This Row],[Nom]], EDF[Semaine], BD_evo[[#This Row],[Semaine]]), "")</f>
        <v/>
      </c>
      <c r="K374" s="92" t="str">
        <f>IFERROR(AVERAGEIFS(EDF[Hydratation], EDF[Nom], BD_evo[[#This Row],[Nom]], EDF[Semaine], BD_evo[[#This Row],[Semaine]]), "")</f>
        <v/>
      </c>
      <c r="L374" s="92" t="str">
        <f>IFERROR(AVERAGEIFS(EDF[Nutrition], EDF[Nom], BD_evo[[#This Row],[Nom]], EDF[Semaine], BD_evo[[#This Row],[Semaine]]), "")</f>
        <v/>
      </c>
      <c r="M374" s="92" t="str">
        <f>IFERROR(AVERAGEIFS(RPE[Investissement du jour], RPE[Nom], BD_evo[[#This Row],[Nom]], RPE[Semaine], BD_evo[[#This Row],[Semaine]]), "")</f>
        <v/>
      </c>
    </row>
    <row r="375" spans="1:13" x14ac:dyDescent="0.2">
      <c r="A375" s="88" t="s">
        <v>109</v>
      </c>
      <c r="B375" t="str">
        <f>INDEX(Statut[Profil], MATCH(BD_evo[[#This Row],[Nom]], Statut[Nom], 0))</f>
        <v>Avant</v>
      </c>
      <c r="C375">
        <v>2023</v>
      </c>
      <c r="D375">
        <f t="shared" si="7"/>
        <v>37</v>
      </c>
      <c r="E375" s="90"/>
      <c r="F375" s="92">
        <f>IFERROR(AVERAGEIFS(EDF[Total EDF], EDF[Nom], BD_evo[[#This Row],[Nom]], EDF[Semaine], BD_evo[[#This Row],[Semaine]]), "")</f>
        <v>23.5</v>
      </c>
      <c r="G375" s="92">
        <f>IFERROR(AVERAGEIFS(EDF[Humeur], EDF[Nom], BD_evo[[#This Row],[Nom]], EDF[Semaine], BD_evo[[#This Row],[Semaine]]), "")</f>
        <v>3</v>
      </c>
      <c r="H375" s="92">
        <f>IFERROR(AVERAGEIFS(EDF[Stress], EDF[Nom], BD_evo[[#This Row],[Nom]], EDF[Semaine], BD_evo[[#This Row],[Semaine]]), "")</f>
        <v>3.5</v>
      </c>
      <c r="I375" s="92">
        <f>IFERROR(AVERAGEIFS(EDF[Sommeil], EDF[Nom], BD_evo[[#This Row],[Nom]], EDF[Semaine], BD_evo[[#This Row],[Semaine]]), "")</f>
        <v>4.5</v>
      </c>
      <c r="J375" s="92">
        <f>IFERROR(AVERAGEIFS(EDF[Etat Physique], EDF[Nom], BD_evo[[#This Row],[Nom]], EDF[Semaine], BD_evo[[#This Row],[Semaine]]), "")</f>
        <v>4</v>
      </c>
      <c r="K375" s="92">
        <f>IFERROR(AVERAGEIFS(EDF[Hydratation], EDF[Nom], BD_evo[[#This Row],[Nom]], EDF[Semaine], BD_evo[[#This Row],[Semaine]]), "")</f>
        <v>4</v>
      </c>
      <c r="L375" s="92">
        <f>IFERROR(AVERAGEIFS(EDF[Nutrition], EDF[Nom], BD_evo[[#This Row],[Nom]], EDF[Semaine], BD_evo[[#This Row],[Semaine]]), "")</f>
        <v>4.5</v>
      </c>
      <c r="M375" s="92" t="str">
        <f>IFERROR(AVERAGEIFS(RPE[Investissement du jour], RPE[Nom], BD_evo[[#This Row],[Nom]], RPE[Semaine], BD_evo[[#This Row],[Semaine]]), "")</f>
        <v/>
      </c>
    </row>
    <row r="376" spans="1:13" x14ac:dyDescent="0.2">
      <c r="A376" s="88" t="s">
        <v>313</v>
      </c>
      <c r="B376" t="str">
        <f>INDEX(Statut[Profil], MATCH(BD_evo[[#This Row],[Nom]], Statut[Nom], 0))</f>
        <v>Trois Quarts</v>
      </c>
      <c r="C376">
        <v>2023</v>
      </c>
      <c r="D376">
        <f t="shared" si="7"/>
        <v>37</v>
      </c>
      <c r="E376" s="90"/>
      <c r="F376" s="92" t="str">
        <f>IFERROR(AVERAGEIFS(EDF[Total EDF], EDF[Nom], BD_evo[[#This Row],[Nom]], EDF[Semaine], BD_evo[[#This Row],[Semaine]]), "")</f>
        <v/>
      </c>
      <c r="G376" s="92" t="str">
        <f>IFERROR(AVERAGEIFS(EDF[Humeur], EDF[Nom], BD_evo[[#This Row],[Nom]], EDF[Semaine], BD_evo[[#This Row],[Semaine]]), "")</f>
        <v/>
      </c>
      <c r="H376" s="92" t="str">
        <f>IFERROR(AVERAGEIFS(EDF[Stress], EDF[Nom], BD_evo[[#This Row],[Nom]], EDF[Semaine], BD_evo[[#This Row],[Semaine]]), "")</f>
        <v/>
      </c>
      <c r="I376" s="92" t="str">
        <f>IFERROR(AVERAGEIFS(EDF[Sommeil], EDF[Nom], BD_evo[[#This Row],[Nom]], EDF[Semaine], BD_evo[[#This Row],[Semaine]]), "")</f>
        <v/>
      </c>
      <c r="J376" s="92" t="str">
        <f>IFERROR(AVERAGEIFS(EDF[Etat Physique], EDF[Nom], BD_evo[[#This Row],[Nom]], EDF[Semaine], BD_evo[[#This Row],[Semaine]]), "")</f>
        <v/>
      </c>
      <c r="K376" s="92" t="str">
        <f>IFERROR(AVERAGEIFS(EDF[Hydratation], EDF[Nom], BD_evo[[#This Row],[Nom]], EDF[Semaine], BD_evo[[#This Row],[Semaine]]), "")</f>
        <v/>
      </c>
      <c r="L376" s="92" t="str">
        <f>IFERROR(AVERAGEIFS(EDF[Nutrition], EDF[Nom], BD_evo[[#This Row],[Nom]], EDF[Semaine], BD_evo[[#This Row],[Semaine]]), "")</f>
        <v/>
      </c>
      <c r="M376" s="92" t="str">
        <f>IFERROR(AVERAGEIFS(RPE[Investissement du jour], RPE[Nom], BD_evo[[#This Row],[Nom]], RPE[Semaine], BD_evo[[#This Row],[Semaine]]), "")</f>
        <v/>
      </c>
    </row>
    <row r="377" spans="1:13" x14ac:dyDescent="0.2">
      <c r="A377" s="88" t="s">
        <v>88</v>
      </c>
      <c r="B377" t="str">
        <f>INDEX(Statut[Profil], MATCH(BD_evo[[#This Row],[Nom]], Statut[Nom], 0))</f>
        <v>Avant</v>
      </c>
      <c r="C377">
        <v>2023</v>
      </c>
      <c r="D377">
        <f t="shared" si="7"/>
        <v>37</v>
      </c>
      <c r="E377" s="90"/>
      <c r="F377" s="92">
        <f>IFERROR(AVERAGEIFS(EDF[Total EDF], EDF[Nom], BD_evo[[#This Row],[Nom]], EDF[Semaine], BD_evo[[#This Row],[Semaine]]), "")</f>
        <v>16</v>
      </c>
      <c r="G377" s="92">
        <f>IFERROR(AVERAGEIFS(EDF[Humeur], EDF[Nom], BD_evo[[#This Row],[Nom]], EDF[Semaine], BD_evo[[#This Row],[Semaine]]), "")</f>
        <v>3</v>
      </c>
      <c r="H377" s="92">
        <f>IFERROR(AVERAGEIFS(EDF[Stress], EDF[Nom], BD_evo[[#This Row],[Nom]], EDF[Semaine], BD_evo[[#This Row],[Semaine]]), "")</f>
        <v>2</v>
      </c>
      <c r="I377" s="92">
        <f>IFERROR(AVERAGEIFS(EDF[Sommeil], EDF[Nom], BD_evo[[#This Row],[Nom]], EDF[Semaine], BD_evo[[#This Row],[Semaine]]), "")</f>
        <v>2</v>
      </c>
      <c r="J377" s="92">
        <f>IFERROR(AVERAGEIFS(EDF[Etat Physique], EDF[Nom], BD_evo[[#This Row],[Nom]], EDF[Semaine], BD_evo[[#This Row],[Semaine]]), "")</f>
        <v>3</v>
      </c>
      <c r="K377" s="92">
        <f>IFERROR(AVERAGEIFS(EDF[Hydratation], EDF[Nom], BD_evo[[#This Row],[Nom]], EDF[Semaine], BD_evo[[#This Row],[Semaine]]), "")</f>
        <v>2</v>
      </c>
      <c r="L377" s="92">
        <f>IFERROR(AVERAGEIFS(EDF[Nutrition], EDF[Nom], BD_evo[[#This Row],[Nom]], EDF[Semaine], BD_evo[[#This Row],[Semaine]]), "")</f>
        <v>4</v>
      </c>
      <c r="M377" s="92" t="str">
        <f>IFERROR(AVERAGEIFS(RPE[Investissement du jour], RPE[Nom], BD_evo[[#This Row],[Nom]], RPE[Semaine], BD_evo[[#This Row],[Semaine]]), "")</f>
        <v/>
      </c>
    </row>
    <row r="378" spans="1:13" x14ac:dyDescent="0.2">
      <c r="A378" s="88" t="s">
        <v>134</v>
      </c>
      <c r="B378" s="90" t="str">
        <f>INDEX(Statut[Profil], MATCH(BD_evo[[#This Row],[Nom]], Statut[Nom], 0))</f>
        <v>Avant</v>
      </c>
      <c r="C378">
        <v>2023</v>
      </c>
      <c r="D378">
        <f>D377+1</f>
        <v>38</v>
      </c>
      <c r="E378" s="90"/>
      <c r="F378" s="92">
        <f>IFERROR(AVERAGEIFS(EDF[Total EDF], EDF[Nom], BD_evo[[#This Row],[Nom]], EDF[Semaine], BD_evo[[#This Row],[Semaine]]), "")</f>
        <v>13.666666666666666</v>
      </c>
      <c r="G378" s="92">
        <f>IFERROR(AVERAGEIFS(EDF[Humeur], EDF[Nom], BD_evo[[#This Row],[Nom]], EDF[Semaine], BD_evo[[#This Row],[Semaine]]), "")</f>
        <v>1.6666666666666667</v>
      </c>
      <c r="H378" s="92">
        <f>IFERROR(AVERAGEIFS(EDF[Stress], EDF[Nom], BD_evo[[#This Row],[Nom]], EDF[Semaine], BD_evo[[#This Row],[Semaine]]), "")</f>
        <v>2.6666666666666665</v>
      </c>
      <c r="I378" s="92">
        <f>IFERROR(AVERAGEIFS(EDF[Sommeil], EDF[Nom], BD_evo[[#This Row],[Nom]], EDF[Semaine], BD_evo[[#This Row],[Semaine]]), "")</f>
        <v>2.6666666666666665</v>
      </c>
      <c r="J378" s="92">
        <f>IFERROR(AVERAGEIFS(EDF[Etat Physique], EDF[Nom], BD_evo[[#This Row],[Nom]], EDF[Semaine], BD_evo[[#This Row],[Semaine]]), "")</f>
        <v>2.3333333333333335</v>
      </c>
      <c r="K378" s="92">
        <f>IFERROR(AVERAGEIFS(EDF[Hydratation], EDF[Nom], BD_evo[[#This Row],[Nom]], EDF[Semaine], BD_evo[[#This Row],[Semaine]]), "")</f>
        <v>2.3333333333333335</v>
      </c>
      <c r="L378" s="92">
        <f>IFERROR(AVERAGEIFS(EDF[Nutrition], EDF[Nom], BD_evo[[#This Row],[Nom]], EDF[Semaine], BD_evo[[#This Row],[Semaine]]), "")</f>
        <v>2</v>
      </c>
      <c r="M378" s="92" t="str">
        <f>IFERROR(AVERAGEIFS(RPE[Investissement du jour], RPE[Nom], BD_evo[[#This Row],[Nom]], RPE[Semaine], BD_evo[[#This Row],[Semaine]]), "")</f>
        <v/>
      </c>
    </row>
    <row r="379" spans="1:13" x14ac:dyDescent="0.2">
      <c r="A379" s="88" t="s">
        <v>76</v>
      </c>
      <c r="B379" t="str">
        <f>INDEX(Statut[Profil], MATCH(BD_evo[[#This Row],[Nom]], Statut[Nom], 0))</f>
        <v>Trois Quarts</v>
      </c>
      <c r="C379">
        <v>2023</v>
      </c>
      <c r="D379">
        <f t="shared" ref="D379:D424" si="8">D378</f>
        <v>38</v>
      </c>
      <c r="E379" s="90"/>
      <c r="F379" s="92">
        <f>IFERROR(AVERAGEIFS(EDF[Total EDF], EDF[Nom], BD_evo[[#This Row],[Nom]], EDF[Semaine], BD_evo[[#This Row],[Semaine]]), "")</f>
        <v>18.2</v>
      </c>
      <c r="G379" s="92">
        <f>IFERROR(AVERAGEIFS(EDF[Humeur], EDF[Nom], BD_evo[[#This Row],[Nom]], EDF[Semaine], BD_evo[[#This Row],[Semaine]]), "")</f>
        <v>2.8</v>
      </c>
      <c r="H379" s="92">
        <f>IFERROR(AVERAGEIFS(EDF[Stress], EDF[Nom], BD_evo[[#This Row],[Nom]], EDF[Semaine], BD_evo[[#This Row],[Semaine]]), "")</f>
        <v>3</v>
      </c>
      <c r="I379" s="92">
        <f>IFERROR(AVERAGEIFS(EDF[Sommeil], EDF[Nom], BD_evo[[#This Row],[Nom]], EDF[Semaine], BD_evo[[#This Row],[Semaine]]), "")</f>
        <v>2.8</v>
      </c>
      <c r="J379" s="92">
        <f>IFERROR(AVERAGEIFS(EDF[Etat Physique], EDF[Nom], BD_evo[[#This Row],[Nom]], EDF[Semaine], BD_evo[[#This Row],[Semaine]]), "")</f>
        <v>2.6</v>
      </c>
      <c r="K379" s="92">
        <f>IFERROR(AVERAGEIFS(EDF[Hydratation], EDF[Nom], BD_evo[[#This Row],[Nom]], EDF[Semaine], BD_evo[[#This Row],[Semaine]]), "")</f>
        <v>3</v>
      </c>
      <c r="L379" s="92">
        <f>IFERROR(AVERAGEIFS(EDF[Nutrition], EDF[Nom], BD_evo[[#This Row],[Nom]], EDF[Semaine], BD_evo[[#This Row],[Semaine]]), "")</f>
        <v>4</v>
      </c>
      <c r="M379" s="92" t="str">
        <f>IFERROR(AVERAGEIFS(RPE[Investissement du jour], RPE[Nom], BD_evo[[#This Row],[Nom]], RPE[Semaine], BD_evo[[#This Row],[Semaine]]), "")</f>
        <v/>
      </c>
    </row>
    <row r="380" spans="1:13" x14ac:dyDescent="0.2">
      <c r="A380" s="88" t="s">
        <v>367</v>
      </c>
      <c r="B380" t="str">
        <f>INDEX(Statut[Profil], MATCH(BD_evo[[#This Row],[Nom]], Statut[Nom], 0))</f>
        <v>Avant</v>
      </c>
      <c r="C380">
        <v>2023</v>
      </c>
      <c r="D380">
        <f t="shared" si="8"/>
        <v>38</v>
      </c>
      <c r="E380" s="90"/>
      <c r="F380" s="92" t="str">
        <f>IFERROR(AVERAGEIFS(EDF[Total EDF], EDF[Nom], BD_evo[[#This Row],[Nom]], EDF[Semaine], BD_evo[[#This Row],[Semaine]]), "")</f>
        <v/>
      </c>
      <c r="G380" s="92" t="str">
        <f>IFERROR(AVERAGEIFS(EDF[Humeur], EDF[Nom], BD_evo[[#This Row],[Nom]], EDF[Semaine], BD_evo[[#This Row],[Semaine]]), "")</f>
        <v/>
      </c>
      <c r="H380" s="92" t="str">
        <f>IFERROR(AVERAGEIFS(EDF[Stress], EDF[Nom], BD_evo[[#This Row],[Nom]], EDF[Semaine], BD_evo[[#This Row],[Semaine]]), "")</f>
        <v/>
      </c>
      <c r="I380" s="92" t="str">
        <f>IFERROR(AVERAGEIFS(EDF[Sommeil], EDF[Nom], BD_evo[[#This Row],[Nom]], EDF[Semaine], BD_evo[[#This Row],[Semaine]]), "")</f>
        <v/>
      </c>
      <c r="J380" s="92" t="str">
        <f>IFERROR(AVERAGEIFS(EDF[Etat Physique], EDF[Nom], BD_evo[[#This Row],[Nom]], EDF[Semaine], BD_evo[[#This Row],[Semaine]]), "")</f>
        <v/>
      </c>
      <c r="K380" s="92" t="str">
        <f>IFERROR(AVERAGEIFS(EDF[Hydratation], EDF[Nom], BD_evo[[#This Row],[Nom]], EDF[Semaine], BD_evo[[#This Row],[Semaine]]), "")</f>
        <v/>
      </c>
      <c r="L380" s="92" t="str">
        <f>IFERROR(AVERAGEIFS(EDF[Nutrition], EDF[Nom], BD_evo[[#This Row],[Nom]], EDF[Semaine], BD_evo[[#This Row],[Semaine]]), "")</f>
        <v/>
      </c>
      <c r="M380" s="92" t="str">
        <f>IFERROR(AVERAGEIFS(RPE[Investissement du jour], RPE[Nom], BD_evo[[#This Row],[Nom]], RPE[Semaine], BD_evo[[#This Row],[Semaine]]), "")</f>
        <v/>
      </c>
    </row>
    <row r="381" spans="1:13" x14ac:dyDescent="0.2">
      <c r="A381" s="88" t="s">
        <v>93</v>
      </c>
      <c r="B381" t="str">
        <f>INDEX(Statut[Profil], MATCH(BD_evo[[#This Row],[Nom]], Statut[Nom], 0))</f>
        <v>Avant</v>
      </c>
      <c r="C381">
        <v>2023</v>
      </c>
      <c r="D381">
        <f t="shared" si="8"/>
        <v>38</v>
      </c>
      <c r="E381" s="90"/>
      <c r="F381" s="92">
        <f>IFERROR(AVERAGEIFS(EDF[Total EDF], EDF[Nom], BD_evo[[#This Row],[Nom]], EDF[Semaine], BD_evo[[#This Row],[Semaine]]), "")</f>
        <v>14.25</v>
      </c>
      <c r="G381" s="92">
        <f>IFERROR(AVERAGEIFS(EDF[Humeur], EDF[Nom], BD_evo[[#This Row],[Nom]], EDF[Semaine], BD_evo[[#This Row],[Semaine]]), "")</f>
        <v>2</v>
      </c>
      <c r="H381" s="92">
        <f>IFERROR(AVERAGEIFS(EDF[Stress], EDF[Nom], BD_evo[[#This Row],[Nom]], EDF[Semaine], BD_evo[[#This Row],[Semaine]]), "")</f>
        <v>2.5</v>
      </c>
      <c r="I381" s="92">
        <f>IFERROR(AVERAGEIFS(EDF[Sommeil], EDF[Nom], BD_evo[[#This Row],[Nom]], EDF[Semaine], BD_evo[[#This Row],[Semaine]]), "")</f>
        <v>2.75</v>
      </c>
      <c r="J381" s="92">
        <f>IFERROR(AVERAGEIFS(EDF[Etat Physique], EDF[Nom], BD_evo[[#This Row],[Nom]], EDF[Semaine], BD_evo[[#This Row],[Semaine]]), "")</f>
        <v>1.75</v>
      </c>
      <c r="K381" s="92">
        <f>IFERROR(AVERAGEIFS(EDF[Hydratation], EDF[Nom], BD_evo[[#This Row],[Nom]], EDF[Semaine], BD_evo[[#This Row],[Semaine]]), "")</f>
        <v>1.75</v>
      </c>
      <c r="L381" s="92">
        <f>IFERROR(AVERAGEIFS(EDF[Nutrition], EDF[Nom], BD_evo[[#This Row],[Nom]], EDF[Semaine], BD_evo[[#This Row],[Semaine]]), "")</f>
        <v>3.5</v>
      </c>
      <c r="M381" s="92" t="str">
        <f>IFERROR(AVERAGEIFS(RPE[Investissement du jour], RPE[Nom], BD_evo[[#This Row],[Nom]], RPE[Semaine], BD_evo[[#This Row],[Semaine]]), "")</f>
        <v/>
      </c>
    </row>
    <row r="382" spans="1:13" x14ac:dyDescent="0.2">
      <c r="A382" s="88" t="s">
        <v>230</v>
      </c>
      <c r="B382" t="str">
        <f>INDEX(Statut[Profil], MATCH(BD_evo[[#This Row],[Nom]], Statut[Nom], 0))</f>
        <v>Avant</v>
      </c>
      <c r="C382">
        <v>2023</v>
      </c>
      <c r="D382">
        <f t="shared" si="8"/>
        <v>38</v>
      </c>
      <c r="E382" s="90"/>
      <c r="F382" s="92">
        <f>IFERROR(AVERAGEIFS(EDF[Total EDF], EDF[Nom], BD_evo[[#This Row],[Nom]], EDF[Semaine], BD_evo[[#This Row],[Semaine]]), "")</f>
        <v>23</v>
      </c>
      <c r="G382" s="92">
        <f>IFERROR(AVERAGEIFS(EDF[Humeur], EDF[Nom], BD_evo[[#This Row],[Nom]], EDF[Semaine], BD_evo[[#This Row],[Semaine]]), "")</f>
        <v>3</v>
      </c>
      <c r="H382" s="92">
        <f>IFERROR(AVERAGEIFS(EDF[Stress], EDF[Nom], BD_evo[[#This Row],[Nom]], EDF[Semaine], BD_evo[[#This Row],[Semaine]]), "")</f>
        <v>4</v>
      </c>
      <c r="I382" s="92">
        <f>IFERROR(AVERAGEIFS(EDF[Sommeil], EDF[Nom], BD_evo[[#This Row],[Nom]], EDF[Semaine], BD_evo[[#This Row],[Semaine]]), "")</f>
        <v>4</v>
      </c>
      <c r="J382" s="92">
        <f>IFERROR(AVERAGEIFS(EDF[Etat Physique], EDF[Nom], BD_evo[[#This Row],[Nom]], EDF[Semaine], BD_evo[[#This Row],[Semaine]]), "")</f>
        <v>4</v>
      </c>
      <c r="K382" s="92">
        <f>IFERROR(AVERAGEIFS(EDF[Hydratation], EDF[Nom], BD_evo[[#This Row],[Nom]], EDF[Semaine], BD_evo[[#This Row],[Semaine]]), "")</f>
        <v>3</v>
      </c>
      <c r="L382" s="92">
        <f>IFERROR(AVERAGEIFS(EDF[Nutrition], EDF[Nom], BD_evo[[#This Row],[Nom]], EDF[Semaine], BD_evo[[#This Row],[Semaine]]), "")</f>
        <v>5</v>
      </c>
      <c r="M382" s="92" t="str">
        <f>IFERROR(AVERAGEIFS(RPE[Investissement du jour], RPE[Nom], BD_evo[[#This Row],[Nom]], RPE[Semaine], BD_evo[[#This Row],[Semaine]]), "")</f>
        <v/>
      </c>
    </row>
    <row r="383" spans="1:13" x14ac:dyDescent="0.2">
      <c r="A383" s="88" t="s">
        <v>181</v>
      </c>
      <c r="B383" t="str">
        <f>INDEX(Statut[Profil], MATCH(BD_evo[[#This Row],[Nom]], Statut[Nom], 0))</f>
        <v>Trois Quarts</v>
      </c>
      <c r="C383">
        <v>2023</v>
      </c>
      <c r="D383">
        <f t="shared" si="8"/>
        <v>38</v>
      </c>
      <c r="E383" s="90"/>
      <c r="F383" s="92">
        <f>IFERROR(AVERAGEIFS(EDF[Total EDF], EDF[Nom], BD_evo[[#This Row],[Nom]], EDF[Semaine], BD_evo[[#This Row],[Semaine]]), "")</f>
        <v>17</v>
      </c>
      <c r="G383" s="92">
        <f>IFERROR(AVERAGEIFS(EDF[Humeur], EDF[Nom], BD_evo[[#This Row],[Nom]], EDF[Semaine], BD_evo[[#This Row],[Semaine]]), "")</f>
        <v>2.2000000000000002</v>
      </c>
      <c r="H383" s="92">
        <f>IFERROR(AVERAGEIFS(EDF[Stress], EDF[Nom], BD_evo[[#This Row],[Nom]], EDF[Semaine], BD_evo[[#This Row],[Semaine]]), "")</f>
        <v>2.8</v>
      </c>
      <c r="I383" s="92">
        <f>IFERROR(AVERAGEIFS(EDF[Sommeil], EDF[Nom], BD_evo[[#This Row],[Nom]], EDF[Semaine], BD_evo[[#This Row],[Semaine]]), "")</f>
        <v>2.8</v>
      </c>
      <c r="J383" s="92">
        <f>IFERROR(AVERAGEIFS(EDF[Etat Physique], EDF[Nom], BD_evo[[#This Row],[Nom]], EDF[Semaine], BD_evo[[#This Row],[Semaine]]), "")</f>
        <v>3</v>
      </c>
      <c r="K383" s="92">
        <f>IFERROR(AVERAGEIFS(EDF[Hydratation], EDF[Nom], BD_evo[[#This Row],[Nom]], EDF[Semaine], BD_evo[[#This Row],[Semaine]]), "")</f>
        <v>2.6</v>
      </c>
      <c r="L383" s="92">
        <f>IFERROR(AVERAGEIFS(EDF[Nutrition], EDF[Nom], BD_evo[[#This Row],[Nom]], EDF[Semaine], BD_evo[[#This Row],[Semaine]]), "")</f>
        <v>3.6</v>
      </c>
      <c r="M383" s="92" t="str">
        <f>IFERROR(AVERAGEIFS(RPE[Investissement du jour], RPE[Nom], BD_evo[[#This Row],[Nom]], RPE[Semaine], BD_evo[[#This Row],[Semaine]]), "")</f>
        <v/>
      </c>
    </row>
    <row r="384" spans="1:13" x14ac:dyDescent="0.2">
      <c r="A384" s="88" t="s">
        <v>414</v>
      </c>
      <c r="B384" t="str">
        <f>INDEX(Statut[Profil], MATCH(BD_evo[[#This Row],[Nom]], Statut[Nom], 0))</f>
        <v>Avant</v>
      </c>
      <c r="C384">
        <v>2023</v>
      </c>
      <c r="D384">
        <f t="shared" si="8"/>
        <v>38</v>
      </c>
      <c r="E384" s="90"/>
      <c r="F384" s="92" t="str">
        <f>IFERROR(AVERAGEIFS(EDF[Total EDF], EDF[Nom], BD_evo[[#This Row],[Nom]], EDF[Semaine], BD_evo[[#This Row],[Semaine]]), "")</f>
        <v/>
      </c>
      <c r="G384" s="92" t="str">
        <f>IFERROR(AVERAGEIFS(EDF[Humeur], EDF[Nom], BD_evo[[#This Row],[Nom]], EDF[Semaine], BD_evo[[#This Row],[Semaine]]), "")</f>
        <v/>
      </c>
      <c r="H384" s="92" t="str">
        <f>IFERROR(AVERAGEIFS(EDF[Stress], EDF[Nom], BD_evo[[#This Row],[Nom]], EDF[Semaine], BD_evo[[#This Row],[Semaine]]), "")</f>
        <v/>
      </c>
      <c r="I384" s="92" t="str">
        <f>IFERROR(AVERAGEIFS(EDF[Sommeil], EDF[Nom], BD_evo[[#This Row],[Nom]], EDF[Semaine], BD_evo[[#This Row],[Semaine]]), "")</f>
        <v/>
      </c>
      <c r="J384" s="92" t="str">
        <f>IFERROR(AVERAGEIFS(EDF[Etat Physique], EDF[Nom], BD_evo[[#This Row],[Nom]], EDF[Semaine], BD_evo[[#This Row],[Semaine]]), "")</f>
        <v/>
      </c>
      <c r="K384" s="92" t="str">
        <f>IFERROR(AVERAGEIFS(EDF[Hydratation], EDF[Nom], BD_evo[[#This Row],[Nom]], EDF[Semaine], BD_evo[[#This Row],[Semaine]]), "")</f>
        <v/>
      </c>
      <c r="L384" s="92" t="str">
        <f>IFERROR(AVERAGEIFS(EDF[Nutrition], EDF[Nom], BD_evo[[#This Row],[Nom]], EDF[Semaine], BD_evo[[#This Row],[Semaine]]), "")</f>
        <v/>
      </c>
      <c r="M384" s="92" t="str">
        <f>IFERROR(AVERAGEIFS(RPE[Investissement du jour], RPE[Nom], BD_evo[[#This Row],[Nom]], RPE[Semaine], BD_evo[[#This Row],[Semaine]]), "")</f>
        <v/>
      </c>
    </row>
    <row r="385" spans="1:13" x14ac:dyDescent="0.2">
      <c r="A385" s="88" t="s">
        <v>102</v>
      </c>
      <c r="B385" t="str">
        <f>INDEX(Statut[Profil], MATCH(BD_evo[[#This Row],[Nom]], Statut[Nom], 0))</f>
        <v>Trois Quarts</v>
      </c>
      <c r="C385">
        <v>2023</v>
      </c>
      <c r="D385">
        <f t="shared" si="8"/>
        <v>38</v>
      </c>
      <c r="E385" s="90"/>
      <c r="F385" s="92">
        <f>IFERROR(AVERAGEIFS(EDF[Total EDF], EDF[Nom], BD_evo[[#This Row],[Nom]], EDF[Semaine], BD_evo[[#This Row],[Semaine]]), "")</f>
        <v>19.5</v>
      </c>
      <c r="G385" s="92">
        <f>IFERROR(AVERAGEIFS(EDF[Humeur], EDF[Nom], BD_evo[[#This Row],[Nom]], EDF[Semaine], BD_evo[[#This Row],[Semaine]]), "")</f>
        <v>2.25</v>
      </c>
      <c r="H385" s="92">
        <f>IFERROR(AVERAGEIFS(EDF[Stress], EDF[Nom], BD_evo[[#This Row],[Nom]], EDF[Semaine], BD_evo[[#This Row],[Semaine]]), "")</f>
        <v>3.5</v>
      </c>
      <c r="I385" s="92">
        <f>IFERROR(AVERAGEIFS(EDF[Sommeil], EDF[Nom], BD_evo[[#This Row],[Nom]], EDF[Semaine], BD_evo[[#This Row],[Semaine]]), "")</f>
        <v>3</v>
      </c>
      <c r="J385" s="92">
        <f>IFERROR(AVERAGEIFS(EDF[Etat Physique], EDF[Nom], BD_evo[[#This Row],[Nom]], EDF[Semaine], BD_evo[[#This Row],[Semaine]]), "")</f>
        <v>2.75</v>
      </c>
      <c r="K385" s="92">
        <f>IFERROR(AVERAGEIFS(EDF[Hydratation], EDF[Nom], BD_evo[[#This Row],[Nom]], EDF[Semaine], BD_evo[[#This Row],[Semaine]]), "")</f>
        <v>3.25</v>
      </c>
      <c r="L385" s="92">
        <f>IFERROR(AVERAGEIFS(EDF[Nutrition], EDF[Nom], BD_evo[[#This Row],[Nom]], EDF[Semaine], BD_evo[[#This Row],[Semaine]]), "")</f>
        <v>4.75</v>
      </c>
      <c r="M385" s="92" t="str">
        <f>IFERROR(AVERAGEIFS(RPE[Investissement du jour], RPE[Nom], BD_evo[[#This Row],[Nom]], RPE[Semaine], BD_evo[[#This Row],[Semaine]]), "")</f>
        <v/>
      </c>
    </row>
    <row r="386" spans="1:13" x14ac:dyDescent="0.2">
      <c r="A386" s="88" t="s">
        <v>193</v>
      </c>
      <c r="B386" t="str">
        <f>INDEX(Statut[Profil], MATCH(BD_evo[[#This Row],[Nom]], Statut[Nom], 0))</f>
        <v>Avant</v>
      </c>
      <c r="C386">
        <v>2023</v>
      </c>
      <c r="D386">
        <f t="shared" si="8"/>
        <v>38</v>
      </c>
      <c r="E386" s="90"/>
      <c r="F386" s="92">
        <f>IFERROR(AVERAGEIFS(EDF[Total EDF], EDF[Nom], BD_evo[[#This Row],[Nom]], EDF[Semaine], BD_evo[[#This Row],[Semaine]]), "")</f>
        <v>24</v>
      </c>
      <c r="G386" s="92">
        <f>IFERROR(AVERAGEIFS(EDF[Humeur], EDF[Nom], BD_evo[[#This Row],[Nom]], EDF[Semaine], BD_evo[[#This Row],[Semaine]]), "")</f>
        <v>3.6666666666666665</v>
      </c>
      <c r="H386" s="92">
        <f>IFERROR(AVERAGEIFS(EDF[Stress], EDF[Nom], BD_evo[[#This Row],[Nom]], EDF[Semaine], BD_evo[[#This Row],[Semaine]]), "")</f>
        <v>4</v>
      </c>
      <c r="I386" s="92">
        <f>IFERROR(AVERAGEIFS(EDF[Sommeil], EDF[Nom], BD_evo[[#This Row],[Nom]], EDF[Semaine], BD_evo[[#This Row],[Semaine]]), "")</f>
        <v>4</v>
      </c>
      <c r="J386" s="92">
        <f>IFERROR(AVERAGEIFS(EDF[Etat Physique], EDF[Nom], BD_evo[[#This Row],[Nom]], EDF[Semaine], BD_evo[[#This Row],[Semaine]]), "")</f>
        <v>3</v>
      </c>
      <c r="K386" s="92">
        <f>IFERROR(AVERAGEIFS(EDF[Hydratation], EDF[Nom], BD_evo[[#This Row],[Nom]], EDF[Semaine], BD_evo[[#This Row],[Semaine]]), "")</f>
        <v>4.666666666666667</v>
      </c>
      <c r="L386" s="92">
        <f>IFERROR(AVERAGEIFS(EDF[Nutrition], EDF[Nom], BD_evo[[#This Row],[Nom]], EDF[Semaine], BD_evo[[#This Row],[Semaine]]), "")</f>
        <v>4.666666666666667</v>
      </c>
      <c r="M386" s="92" t="str">
        <f>IFERROR(AVERAGEIFS(RPE[Investissement du jour], RPE[Nom], BD_evo[[#This Row],[Nom]], RPE[Semaine], BD_evo[[#This Row],[Semaine]]), "")</f>
        <v/>
      </c>
    </row>
    <row r="387" spans="1:13" x14ac:dyDescent="0.2">
      <c r="A387" s="88" t="s">
        <v>84</v>
      </c>
      <c r="B387" t="str">
        <f>INDEX(Statut[Profil], MATCH(BD_evo[[#This Row],[Nom]], Statut[Nom], 0))</f>
        <v>Trois Quarts</v>
      </c>
      <c r="C387">
        <v>2023</v>
      </c>
      <c r="D387">
        <f t="shared" si="8"/>
        <v>38</v>
      </c>
      <c r="E387" s="90"/>
      <c r="F387" s="92">
        <f>IFERROR(AVERAGEIFS(EDF[Total EDF], EDF[Nom], BD_evo[[#This Row],[Nom]], EDF[Semaine], BD_evo[[#This Row],[Semaine]]), "")</f>
        <v>18.5</v>
      </c>
      <c r="G387" s="92">
        <f>IFERROR(AVERAGEIFS(EDF[Humeur], EDF[Nom], BD_evo[[#This Row],[Nom]], EDF[Semaine], BD_evo[[#This Row],[Semaine]]), "")</f>
        <v>3</v>
      </c>
      <c r="H387" s="92">
        <f>IFERROR(AVERAGEIFS(EDF[Stress], EDF[Nom], BD_evo[[#This Row],[Nom]], EDF[Semaine], BD_evo[[#This Row],[Semaine]]), "")</f>
        <v>4</v>
      </c>
      <c r="I387" s="92">
        <f>IFERROR(AVERAGEIFS(EDF[Sommeil], EDF[Nom], BD_evo[[#This Row],[Nom]], EDF[Semaine], BD_evo[[#This Row],[Semaine]]), "")</f>
        <v>3</v>
      </c>
      <c r="J387" s="92">
        <f>IFERROR(AVERAGEIFS(EDF[Etat Physique], EDF[Nom], BD_evo[[#This Row],[Nom]], EDF[Semaine], BD_evo[[#This Row],[Semaine]]), "")</f>
        <v>3</v>
      </c>
      <c r="K387" s="92">
        <f>IFERROR(AVERAGEIFS(EDF[Hydratation], EDF[Nom], BD_evo[[#This Row],[Nom]], EDF[Semaine], BD_evo[[#This Row],[Semaine]]), "")</f>
        <v>2.5</v>
      </c>
      <c r="L387" s="92">
        <f>IFERROR(AVERAGEIFS(EDF[Nutrition], EDF[Nom], BD_evo[[#This Row],[Nom]], EDF[Semaine], BD_evo[[#This Row],[Semaine]]), "")</f>
        <v>3</v>
      </c>
      <c r="M387" s="92" t="str">
        <f>IFERROR(AVERAGEIFS(RPE[Investissement du jour], RPE[Nom], BD_evo[[#This Row],[Nom]], RPE[Semaine], BD_evo[[#This Row],[Semaine]]), "")</f>
        <v/>
      </c>
    </row>
    <row r="388" spans="1:13" x14ac:dyDescent="0.2">
      <c r="A388" s="88" t="s">
        <v>106</v>
      </c>
      <c r="B388" t="str">
        <f>INDEX(Statut[Profil], MATCH(BD_evo[[#This Row],[Nom]], Statut[Nom], 0))</f>
        <v>Avant</v>
      </c>
      <c r="C388">
        <v>2023</v>
      </c>
      <c r="D388">
        <f t="shared" si="8"/>
        <v>38</v>
      </c>
      <c r="E388" s="90"/>
      <c r="F388" s="92">
        <f>IFERROR(AVERAGEIFS(EDF[Total EDF], EDF[Nom], BD_evo[[#This Row],[Nom]], EDF[Semaine], BD_evo[[#This Row],[Semaine]]), "")</f>
        <v>17</v>
      </c>
      <c r="G388" s="92">
        <f>IFERROR(AVERAGEIFS(EDF[Humeur], EDF[Nom], BD_evo[[#This Row],[Nom]], EDF[Semaine], BD_evo[[#This Row],[Semaine]]), "")</f>
        <v>2</v>
      </c>
      <c r="H388" s="92">
        <f>IFERROR(AVERAGEIFS(EDF[Stress], EDF[Nom], BD_evo[[#This Row],[Nom]], EDF[Semaine], BD_evo[[#This Row],[Semaine]]), "")</f>
        <v>3</v>
      </c>
      <c r="I388" s="92">
        <f>IFERROR(AVERAGEIFS(EDF[Sommeil], EDF[Nom], BD_evo[[#This Row],[Nom]], EDF[Semaine], BD_evo[[#This Row],[Semaine]]), "")</f>
        <v>3</v>
      </c>
      <c r="J388" s="92">
        <f>IFERROR(AVERAGEIFS(EDF[Etat Physique], EDF[Nom], BD_evo[[#This Row],[Nom]], EDF[Semaine], BD_evo[[#This Row],[Semaine]]), "")</f>
        <v>2.5</v>
      </c>
      <c r="K388" s="92">
        <f>IFERROR(AVERAGEIFS(EDF[Hydratation], EDF[Nom], BD_evo[[#This Row],[Nom]], EDF[Semaine], BD_evo[[#This Row],[Semaine]]), "")</f>
        <v>2.5</v>
      </c>
      <c r="L388" s="92">
        <f>IFERROR(AVERAGEIFS(EDF[Nutrition], EDF[Nom], BD_evo[[#This Row],[Nom]], EDF[Semaine], BD_evo[[#This Row],[Semaine]]), "")</f>
        <v>4</v>
      </c>
      <c r="M388" s="92" t="str">
        <f>IFERROR(AVERAGEIFS(RPE[Investissement du jour], RPE[Nom], BD_evo[[#This Row],[Nom]], RPE[Semaine], BD_evo[[#This Row],[Semaine]]), "")</f>
        <v/>
      </c>
    </row>
    <row r="389" spans="1:13" x14ac:dyDescent="0.2">
      <c r="A389" s="89" t="s">
        <v>171</v>
      </c>
      <c r="B389" t="str">
        <f>INDEX(Statut[Profil], MATCH(BD_evo[[#This Row],[Nom]], Statut[Nom], 0))</f>
        <v>Avant</v>
      </c>
      <c r="C389">
        <v>2023</v>
      </c>
      <c r="D389">
        <f t="shared" si="8"/>
        <v>38</v>
      </c>
      <c r="E389" s="90"/>
      <c r="F389" s="92">
        <f>IFERROR(AVERAGEIFS(EDF[Total EDF], EDF[Nom], BD_evo[[#This Row],[Nom]], EDF[Semaine], BD_evo[[#This Row],[Semaine]]), "")</f>
        <v>18</v>
      </c>
      <c r="G389" s="92">
        <f>IFERROR(AVERAGEIFS(EDF[Humeur], EDF[Nom], BD_evo[[#This Row],[Nom]], EDF[Semaine], BD_evo[[#This Row],[Semaine]]), "")</f>
        <v>2.3333333333333335</v>
      </c>
      <c r="H389" s="92">
        <f>IFERROR(AVERAGEIFS(EDF[Stress], EDF[Nom], BD_evo[[#This Row],[Nom]], EDF[Semaine], BD_evo[[#This Row],[Semaine]]), "")</f>
        <v>3.3333333333333335</v>
      </c>
      <c r="I389" s="92">
        <f>IFERROR(AVERAGEIFS(EDF[Sommeil], EDF[Nom], BD_evo[[#This Row],[Nom]], EDF[Semaine], BD_evo[[#This Row],[Semaine]]), "")</f>
        <v>3</v>
      </c>
      <c r="J389" s="92">
        <f>IFERROR(AVERAGEIFS(EDF[Etat Physique], EDF[Nom], BD_evo[[#This Row],[Nom]], EDF[Semaine], BD_evo[[#This Row],[Semaine]]), "")</f>
        <v>2.6666666666666665</v>
      </c>
      <c r="K389" s="92">
        <f>IFERROR(AVERAGEIFS(EDF[Hydratation], EDF[Nom], BD_evo[[#This Row],[Nom]], EDF[Semaine], BD_evo[[#This Row],[Semaine]]), "")</f>
        <v>2.6666666666666665</v>
      </c>
      <c r="L389" s="92">
        <f>IFERROR(AVERAGEIFS(EDF[Nutrition], EDF[Nom], BD_evo[[#This Row],[Nom]], EDF[Semaine], BD_evo[[#This Row],[Semaine]]), "")</f>
        <v>4</v>
      </c>
      <c r="M389" s="92" t="str">
        <f>IFERROR(AVERAGEIFS(RPE[Investissement du jour], RPE[Nom], BD_evo[[#This Row],[Nom]], RPE[Semaine], BD_evo[[#This Row],[Semaine]]), "")</f>
        <v/>
      </c>
    </row>
    <row r="390" spans="1:13" x14ac:dyDescent="0.2">
      <c r="A390" s="88" t="s">
        <v>77</v>
      </c>
      <c r="B390" t="str">
        <f>INDEX(Statut[Profil], MATCH(BD_evo[[#This Row],[Nom]], Statut[Nom], 0))</f>
        <v>Avant</v>
      </c>
      <c r="C390">
        <v>2023</v>
      </c>
      <c r="D390">
        <f t="shared" si="8"/>
        <v>38</v>
      </c>
      <c r="E390" s="90"/>
      <c r="F390" s="92">
        <f>IFERROR(AVERAGEIFS(EDF[Total EDF], EDF[Nom], BD_evo[[#This Row],[Nom]], EDF[Semaine], BD_evo[[#This Row],[Semaine]]), "")</f>
        <v>14.75</v>
      </c>
      <c r="G390" s="92">
        <f>IFERROR(AVERAGEIFS(EDF[Humeur], EDF[Nom], BD_evo[[#This Row],[Nom]], EDF[Semaine], BD_evo[[#This Row],[Semaine]]), "")</f>
        <v>1.5</v>
      </c>
      <c r="H390" s="92">
        <f>IFERROR(AVERAGEIFS(EDF[Stress], EDF[Nom], BD_evo[[#This Row],[Nom]], EDF[Semaine], BD_evo[[#This Row],[Semaine]]), "")</f>
        <v>3.25</v>
      </c>
      <c r="I390" s="92">
        <f>IFERROR(AVERAGEIFS(EDF[Sommeil], EDF[Nom], BD_evo[[#This Row],[Nom]], EDF[Semaine], BD_evo[[#This Row],[Semaine]]), "")</f>
        <v>3</v>
      </c>
      <c r="J390" s="92">
        <f>IFERROR(AVERAGEIFS(EDF[Etat Physique], EDF[Nom], BD_evo[[#This Row],[Nom]], EDF[Semaine], BD_evo[[#This Row],[Semaine]]), "")</f>
        <v>2.5</v>
      </c>
      <c r="K390" s="92">
        <f>IFERROR(AVERAGEIFS(EDF[Hydratation], EDF[Nom], BD_evo[[#This Row],[Nom]], EDF[Semaine], BD_evo[[#This Row],[Semaine]]), "")</f>
        <v>1</v>
      </c>
      <c r="L390" s="92">
        <f>IFERROR(AVERAGEIFS(EDF[Nutrition], EDF[Nom], BD_evo[[#This Row],[Nom]], EDF[Semaine], BD_evo[[#This Row],[Semaine]]), "")</f>
        <v>3.5</v>
      </c>
      <c r="M390" s="92" t="str">
        <f>IFERROR(AVERAGEIFS(RPE[Investissement du jour], RPE[Nom], BD_evo[[#This Row],[Nom]], RPE[Semaine], BD_evo[[#This Row],[Semaine]]), "")</f>
        <v/>
      </c>
    </row>
    <row r="391" spans="1:13" x14ac:dyDescent="0.2">
      <c r="A391" s="88" t="s">
        <v>135</v>
      </c>
      <c r="B391" t="str">
        <f>INDEX(Statut[Profil], MATCH(BD_evo[[#This Row],[Nom]], Statut[Nom], 0))</f>
        <v>Trois Quarts</v>
      </c>
      <c r="C391">
        <v>2023</v>
      </c>
      <c r="D391">
        <f t="shared" si="8"/>
        <v>38</v>
      </c>
      <c r="E391" s="90"/>
      <c r="F391" s="92">
        <f>IFERROR(AVERAGEIFS(EDF[Total EDF], EDF[Nom], BD_evo[[#This Row],[Nom]], EDF[Semaine], BD_evo[[#This Row],[Semaine]]), "")</f>
        <v>19.5</v>
      </c>
      <c r="G391" s="92">
        <f>IFERROR(AVERAGEIFS(EDF[Humeur], EDF[Nom], BD_evo[[#This Row],[Nom]], EDF[Semaine], BD_evo[[#This Row],[Semaine]]), "")</f>
        <v>2.75</v>
      </c>
      <c r="H391" s="92">
        <f>IFERROR(AVERAGEIFS(EDF[Stress], EDF[Nom], BD_evo[[#This Row],[Nom]], EDF[Semaine], BD_evo[[#This Row],[Semaine]]), "")</f>
        <v>3.75</v>
      </c>
      <c r="I391" s="92">
        <f>IFERROR(AVERAGEIFS(EDF[Sommeil], EDF[Nom], BD_evo[[#This Row],[Nom]], EDF[Semaine], BD_evo[[#This Row],[Semaine]]), "")</f>
        <v>3</v>
      </c>
      <c r="J391" s="92">
        <f>IFERROR(AVERAGEIFS(EDF[Etat Physique], EDF[Nom], BD_evo[[#This Row],[Nom]], EDF[Semaine], BD_evo[[#This Row],[Semaine]]), "")</f>
        <v>2.75</v>
      </c>
      <c r="K391" s="92">
        <f>IFERROR(AVERAGEIFS(EDF[Hydratation], EDF[Nom], BD_evo[[#This Row],[Nom]], EDF[Semaine], BD_evo[[#This Row],[Semaine]]), "")</f>
        <v>3.25</v>
      </c>
      <c r="L391" s="92">
        <f>IFERROR(AVERAGEIFS(EDF[Nutrition], EDF[Nom], BD_evo[[#This Row],[Nom]], EDF[Semaine], BD_evo[[#This Row],[Semaine]]), "")</f>
        <v>4</v>
      </c>
      <c r="M391" s="92" t="str">
        <f>IFERROR(AVERAGEIFS(RPE[Investissement du jour], RPE[Nom], BD_evo[[#This Row],[Nom]], RPE[Semaine], BD_evo[[#This Row],[Semaine]]), "")</f>
        <v/>
      </c>
    </row>
    <row r="392" spans="1:13" x14ac:dyDescent="0.2">
      <c r="A392" s="88" t="s">
        <v>75</v>
      </c>
      <c r="B392" t="str">
        <f>INDEX(Statut[Profil], MATCH(BD_evo[[#This Row],[Nom]], Statut[Nom], 0))</f>
        <v>Avant</v>
      </c>
      <c r="C392">
        <v>2023</v>
      </c>
      <c r="D392">
        <f t="shared" si="8"/>
        <v>38</v>
      </c>
      <c r="E392" s="90"/>
      <c r="F392" s="92">
        <f>IFERROR(AVERAGEIFS(EDF[Total EDF], EDF[Nom], BD_evo[[#This Row],[Nom]], EDF[Semaine], BD_evo[[#This Row],[Semaine]]), "")</f>
        <v>15</v>
      </c>
      <c r="G392" s="92">
        <f>IFERROR(AVERAGEIFS(EDF[Humeur], EDF[Nom], BD_evo[[#This Row],[Nom]], EDF[Semaine], BD_evo[[#This Row],[Semaine]]), "")</f>
        <v>2</v>
      </c>
      <c r="H392" s="92">
        <f>IFERROR(AVERAGEIFS(EDF[Stress], EDF[Nom], BD_evo[[#This Row],[Nom]], EDF[Semaine], BD_evo[[#This Row],[Semaine]]), "")</f>
        <v>2.6666666666666665</v>
      </c>
      <c r="I392" s="92">
        <f>IFERROR(AVERAGEIFS(EDF[Sommeil], EDF[Nom], BD_evo[[#This Row],[Nom]], EDF[Semaine], BD_evo[[#This Row],[Semaine]]), "")</f>
        <v>2.3333333333333335</v>
      </c>
      <c r="J392" s="92">
        <f>IFERROR(AVERAGEIFS(EDF[Etat Physique], EDF[Nom], BD_evo[[#This Row],[Nom]], EDF[Semaine], BD_evo[[#This Row],[Semaine]]), "")</f>
        <v>2.6666666666666665</v>
      </c>
      <c r="K392" s="92">
        <f>IFERROR(AVERAGEIFS(EDF[Hydratation], EDF[Nom], BD_evo[[#This Row],[Nom]], EDF[Semaine], BD_evo[[#This Row],[Semaine]]), "")</f>
        <v>2</v>
      </c>
      <c r="L392" s="92">
        <f>IFERROR(AVERAGEIFS(EDF[Nutrition], EDF[Nom], BD_evo[[#This Row],[Nom]], EDF[Semaine], BD_evo[[#This Row],[Semaine]]), "")</f>
        <v>3.3333333333333335</v>
      </c>
      <c r="M392" s="92" t="str">
        <f>IFERROR(AVERAGEIFS(RPE[Investissement du jour], RPE[Nom], BD_evo[[#This Row],[Nom]], RPE[Semaine], BD_evo[[#This Row],[Semaine]]), "")</f>
        <v/>
      </c>
    </row>
    <row r="393" spans="1:13" x14ac:dyDescent="0.2">
      <c r="A393" s="88" t="s">
        <v>112</v>
      </c>
      <c r="B393" t="str">
        <f>INDEX(Statut[Profil], MATCH(BD_evo[[#This Row],[Nom]], Statut[Nom], 0))</f>
        <v>Trois Quarts</v>
      </c>
      <c r="C393">
        <v>2023</v>
      </c>
      <c r="D393">
        <f t="shared" si="8"/>
        <v>38</v>
      </c>
      <c r="E393" s="90"/>
      <c r="F393" s="92">
        <f>IFERROR(AVERAGEIFS(EDF[Total EDF], EDF[Nom], BD_evo[[#This Row],[Nom]], EDF[Semaine], BD_evo[[#This Row],[Semaine]]), "")</f>
        <v>18.5</v>
      </c>
      <c r="G393" s="92">
        <f>IFERROR(AVERAGEIFS(EDF[Humeur], EDF[Nom], BD_evo[[#This Row],[Nom]], EDF[Semaine], BD_evo[[#This Row],[Semaine]]), "")</f>
        <v>2.75</v>
      </c>
      <c r="H393" s="92">
        <f>IFERROR(AVERAGEIFS(EDF[Stress], EDF[Nom], BD_evo[[#This Row],[Nom]], EDF[Semaine], BD_evo[[#This Row],[Semaine]]), "")</f>
        <v>3.5</v>
      </c>
      <c r="I393" s="92">
        <f>IFERROR(AVERAGEIFS(EDF[Sommeil], EDF[Nom], BD_evo[[#This Row],[Nom]], EDF[Semaine], BD_evo[[#This Row],[Semaine]]), "")</f>
        <v>3</v>
      </c>
      <c r="J393" s="92">
        <f>IFERROR(AVERAGEIFS(EDF[Etat Physique], EDF[Nom], BD_evo[[#This Row],[Nom]], EDF[Semaine], BD_evo[[#This Row],[Semaine]]), "")</f>
        <v>2.25</v>
      </c>
      <c r="K393" s="92">
        <f>IFERROR(AVERAGEIFS(EDF[Hydratation], EDF[Nom], BD_evo[[#This Row],[Nom]], EDF[Semaine], BD_evo[[#This Row],[Semaine]]), "")</f>
        <v>3</v>
      </c>
      <c r="L393" s="92">
        <f>IFERROR(AVERAGEIFS(EDF[Nutrition], EDF[Nom], BD_evo[[#This Row],[Nom]], EDF[Semaine], BD_evo[[#This Row],[Semaine]]), "")</f>
        <v>4</v>
      </c>
      <c r="M393" s="92" t="str">
        <f>IFERROR(AVERAGEIFS(RPE[Investissement du jour], RPE[Nom], BD_evo[[#This Row],[Nom]], RPE[Semaine], BD_evo[[#This Row],[Semaine]]), "")</f>
        <v/>
      </c>
    </row>
    <row r="394" spans="1:13" x14ac:dyDescent="0.2">
      <c r="A394" s="88" t="s">
        <v>142</v>
      </c>
      <c r="B394" t="str">
        <f>INDEX(Statut[Profil], MATCH(BD_evo[[#This Row],[Nom]], Statut[Nom], 0))</f>
        <v>Avant</v>
      </c>
      <c r="C394">
        <v>2023</v>
      </c>
      <c r="D394">
        <f t="shared" si="8"/>
        <v>38</v>
      </c>
      <c r="E394" s="90"/>
      <c r="F394" s="92">
        <f>IFERROR(AVERAGEIFS(EDF[Total EDF], EDF[Nom], BD_evo[[#This Row],[Nom]], EDF[Semaine], BD_evo[[#This Row],[Semaine]]), "")</f>
        <v>14.5</v>
      </c>
      <c r="G394" s="92">
        <f>IFERROR(AVERAGEIFS(EDF[Humeur], EDF[Nom], BD_evo[[#This Row],[Nom]], EDF[Semaine], BD_evo[[#This Row],[Semaine]]), "")</f>
        <v>2.25</v>
      </c>
      <c r="H394" s="92">
        <f>IFERROR(AVERAGEIFS(EDF[Stress], EDF[Nom], BD_evo[[#This Row],[Nom]], EDF[Semaine], BD_evo[[#This Row],[Semaine]]), "")</f>
        <v>2.25</v>
      </c>
      <c r="I394" s="92">
        <f>IFERROR(AVERAGEIFS(EDF[Sommeil], EDF[Nom], BD_evo[[#This Row],[Nom]], EDF[Semaine], BD_evo[[#This Row],[Semaine]]), "")</f>
        <v>2.5</v>
      </c>
      <c r="J394" s="92">
        <f>IFERROR(AVERAGEIFS(EDF[Etat Physique], EDF[Nom], BD_evo[[#This Row],[Nom]], EDF[Semaine], BD_evo[[#This Row],[Semaine]]), "")</f>
        <v>2.5</v>
      </c>
      <c r="K394" s="92">
        <f>IFERROR(AVERAGEIFS(EDF[Hydratation], EDF[Nom], BD_evo[[#This Row],[Nom]], EDF[Semaine], BD_evo[[#This Row],[Semaine]]), "")</f>
        <v>1.75</v>
      </c>
      <c r="L394" s="92">
        <f>IFERROR(AVERAGEIFS(EDF[Nutrition], EDF[Nom], BD_evo[[#This Row],[Nom]], EDF[Semaine], BD_evo[[#This Row],[Semaine]]), "")</f>
        <v>3.25</v>
      </c>
      <c r="M394" s="92" t="str">
        <f>IFERROR(AVERAGEIFS(RPE[Investissement du jour], RPE[Nom], BD_evo[[#This Row],[Nom]], RPE[Semaine], BD_evo[[#This Row],[Semaine]]), "")</f>
        <v/>
      </c>
    </row>
    <row r="395" spans="1:13" x14ac:dyDescent="0.2">
      <c r="A395" s="88" t="s">
        <v>131</v>
      </c>
      <c r="B395" t="str">
        <f>INDEX(Statut[Profil], MATCH(BD_evo[[#This Row],[Nom]], Statut[Nom], 0))</f>
        <v>Trois Quarts</v>
      </c>
      <c r="C395">
        <v>2023</v>
      </c>
      <c r="D395">
        <f t="shared" si="8"/>
        <v>38</v>
      </c>
      <c r="E395" s="90"/>
      <c r="F395" s="92">
        <f>IFERROR(AVERAGEIFS(EDF[Total EDF], EDF[Nom], BD_evo[[#This Row],[Nom]], EDF[Semaine], BD_evo[[#This Row],[Semaine]]), "")</f>
        <v>17.5</v>
      </c>
      <c r="G395" s="92">
        <f>IFERROR(AVERAGEIFS(EDF[Humeur], EDF[Nom], BD_evo[[#This Row],[Nom]], EDF[Semaine], BD_evo[[#This Row],[Semaine]]), "")</f>
        <v>2.5</v>
      </c>
      <c r="H395" s="92">
        <f>IFERROR(AVERAGEIFS(EDF[Stress], EDF[Nom], BD_evo[[#This Row],[Nom]], EDF[Semaine], BD_evo[[#This Row],[Semaine]]), "")</f>
        <v>3.75</v>
      </c>
      <c r="I395" s="92">
        <f>IFERROR(AVERAGEIFS(EDF[Sommeil], EDF[Nom], BD_evo[[#This Row],[Nom]], EDF[Semaine], BD_evo[[#This Row],[Semaine]]), "")</f>
        <v>3</v>
      </c>
      <c r="J395" s="92">
        <f>IFERROR(AVERAGEIFS(EDF[Etat Physique], EDF[Nom], BD_evo[[#This Row],[Nom]], EDF[Semaine], BD_evo[[#This Row],[Semaine]]), "")</f>
        <v>3</v>
      </c>
      <c r="K395" s="92">
        <f>IFERROR(AVERAGEIFS(EDF[Hydratation], EDF[Nom], BD_evo[[#This Row],[Nom]], EDF[Semaine], BD_evo[[#This Row],[Semaine]]), "")</f>
        <v>2.25</v>
      </c>
      <c r="L395" s="92">
        <f>IFERROR(AVERAGEIFS(EDF[Nutrition], EDF[Nom], BD_evo[[#This Row],[Nom]], EDF[Semaine], BD_evo[[#This Row],[Semaine]]), "")</f>
        <v>3</v>
      </c>
      <c r="M395" s="92" t="str">
        <f>IFERROR(AVERAGEIFS(RPE[Investissement du jour], RPE[Nom], BD_evo[[#This Row],[Nom]], RPE[Semaine], BD_evo[[#This Row],[Semaine]]), "")</f>
        <v/>
      </c>
    </row>
    <row r="396" spans="1:13" x14ac:dyDescent="0.2">
      <c r="A396" s="88" t="s">
        <v>83</v>
      </c>
      <c r="B396" t="str">
        <f>INDEX(Statut[Profil], MATCH(BD_evo[[#This Row],[Nom]], Statut[Nom], 0))</f>
        <v>Avant</v>
      </c>
      <c r="C396">
        <v>2023</v>
      </c>
      <c r="D396">
        <f t="shared" si="8"/>
        <v>38</v>
      </c>
      <c r="E396" s="90"/>
      <c r="F396" s="92">
        <f>IFERROR(AVERAGEIFS(EDF[Total EDF], EDF[Nom], BD_evo[[#This Row],[Nom]], EDF[Semaine], BD_evo[[#This Row],[Semaine]]), "")</f>
        <v>20.25</v>
      </c>
      <c r="G396" s="92">
        <f>IFERROR(AVERAGEIFS(EDF[Humeur], EDF[Nom], BD_evo[[#This Row],[Nom]], EDF[Semaine], BD_evo[[#This Row],[Semaine]]), "")</f>
        <v>2.75</v>
      </c>
      <c r="H396" s="92">
        <f>IFERROR(AVERAGEIFS(EDF[Stress], EDF[Nom], BD_evo[[#This Row],[Nom]], EDF[Semaine], BD_evo[[#This Row],[Semaine]]), "")</f>
        <v>3.75</v>
      </c>
      <c r="I396" s="92">
        <f>IFERROR(AVERAGEIFS(EDF[Sommeil], EDF[Nom], BD_evo[[#This Row],[Nom]], EDF[Semaine], BD_evo[[#This Row],[Semaine]]), "")</f>
        <v>3.5</v>
      </c>
      <c r="J396" s="92">
        <f>IFERROR(AVERAGEIFS(EDF[Etat Physique], EDF[Nom], BD_evo[[#This Row],[Nom]], EDF[Semaine], BD_evo[[#This Row],[Semaine]]), "")</f>
        <v>3.25</v>
      </c>
      <c r="K396" s="92">
        <f>IFERROR(AVERAGEIFS(EDF[Hydratation], EDF[Nom], BD_evo[[#This Row],[Nom]], EDF[Semaine], BD_evo[[#This Row],[Semaine]]), "")</f>
        <v>2.75</v>
      </c>
      <c r="L396" s="92">
        <f>IFERROR(AVERAGEIFS(EDF[Nutrition], EDF[Nom], BD_evo[[#This Row],[Nom]], EDF[Semaine], BD_evo[[#This Row],[Semaine]]), "")</f>
        <v>4.25</v>
      </c>
      <c r="M396" s="92" t="str">
        <f>IFERROR(AVERAGEIFS(RPE[Investissement du jour], RPE[Nom], BD_evo[[#This Row],[Nom]], RPE[Semaine], BD_evo[[#This Row],[Semaine]]), "")</f>
        <v/>
      </c>
    </row>
    <row r="397" spans="1:13" x14ac:dyDescent="0.2">
      <c r="A397" s="88" t="s">
        <v>100</v>
      </c>
      <c r="B397" t="str">
        <f>INDEX(Statut[Profil], MATCH(BD_evo[[#This Row],[Nom]], Statut[Nom], 0))</f>
        <v>Trois Quarts</v>
      </c>
      <c r="C397">
        <v>2023</v>
      </c>
      <c r="D397">
        <f t="shared" si="8"/>
        <v>38</v>
      </c>
      <c r="E397" s="90"/>
      <c r="F397" s="92">
        <f>IFERROR(AVERAGEIFS(EDF[Total EDF], EDF[Nom], BD_evo[[#This Row],[Nom]], EDF[Semaine], BD_evo[[#This Row],[Semaine]]), "")</f>
        <v>17.75</v>
      </c>
      <c r="G397" s="92">
        <f>IFERROR(AVERAGEIFS(EDF[Humeur], EDF[Nom], BD_evo[[#This Row],[Nom]], EDF[Semaine], BD_evo[[#This Row],[Semaine]]), "")</f>
        <v>2</v>
      </c>
      <c r="H397" s="92">
        <f>IFERROR(AVERAGEIFS(EDF[Stress], EDF[Nom], BD_evo[[#This Row],[Nom]], EDF[Semaine], BD_evo[[#This Row],[Semaine]]), "")</f>
        <v>2.75</v>
      </c>
      <c r="I397" s="92">
        <f>IFERROR(AVERAGEIFS(EDF[Sommeil], EDF[Nom], BD_evo[[#This Row],[Nom]], EDF[Semaine], BD_evo[[#This Row],[Semaine]]), "")</f>
        <v>3</v>
      </c>
      <c r="J397" s="92">
        <f>IFERROR(AVERAGEIFS(EDF[Etat Physique], EDF[Nom], BD_evo[[#This Row],[Nom]], EDF[Semaine], BD_evo[[#This Row],[Semaine]]), "")</f>
        <v>3</v>
      </c>
      <c r="K397" s="92">
        <f>IFERROR(AVERAGEIFS(EDF[Hydratation], EDF[Nom], BD_evo[[#This Row],[Nom]], EDF[Semaine], BD_evo[[#This Row],[Semaine]]), "")</f>
        <v>3</v>
      </c>
      <c r="L397" s="92">
        <f>IFERROR(AVERAGEIFS(EDF[Nutrition], EDF[Nom], BD_evo[[#This Row],[Nom]], EDF[Semaine], BD_evo[[#This Row],[Semaine]]), "")</f>
        <v>4</v>
      </c>
      <c r="M397" s="92" t="str">
        <f>IFERROR(AVERAGEIFS(RPE[Investissement du jour], RPE[Nom], BD_evo[[#This Row],[Nom]], RPE[Semaine], BD_evo[[#This Row],[Semaine]]), "")</f>
        <v/>
      </c>
    </row>
    <row r="398" spans="1:13" x14ac:dyDescent="0.2">
      <c r="A398" s="88" t="s">
        <v>89</v>
      </c>
      <c r="B398" t="str">
        <f>INDEX(Statut[Profil], MATCH(BD_evo[[#This Row],[Nom]], Statut[Nom], 0))</f>
        <v>Avant</v>
      </c>
      <c r="C398">
        <v>2023</v>
      </c>
      <c r="D398">
        <f t="shared" si="8"/>
        <v>38</v>
      </c>
      <c r="E398" s="90"/>
      <c r="F398" s="92">
        <f>IFERROR(AVERAGEIFS(EDF[Total EDF], EDF[Nom], BD_evo[[#This Row],[Nom]], EDF[Semaine], BD_evo[[#This Row],[Semaine]]), "")</f>
        <v>18.5</v>
      </c>
      <c r="G398" s="92">
        <f>IFERROR(AVERAGEIFS(EDF[Humeur], EDF[Nom], BD_evo[[#This Row],[Nom]], EDF[Semaine], BD_evo[[#This Row],[Semaine]]), "")</f>
        <v>1.5</v>
      </c>
      <c r="H398" s="92">
        <f>IFERROR(AVERAGEIFS(EDF[Stress], EDF[Nom], BD_evo[[#This Row],[Nom]], EDF[Semaine], BD_evo[[#This Row],[Semaine]]), "")</f>
        <v>4</v>
      </c>
      <c r="I398" s="92">
        <f>IFERROR(AVERAGEIFS(EDF[Sommeil], EDF[Nom], BD_evo[[#This Row],[Nom]], EDF[Semaine], BD_evo[[#This Row],[Semaine]]), "")</f>
        <v>2.75</v>
      </c>
      <c r="J398" s="92">
        <f>IFERROR(AVERAGEIFS(EDF[Etat Physique], EDF[Nom], BD_evo[[#This Row],[Nom]], EDF[Semaine], BD_evo[[#This Row],[Semaine]]), "")</f>
        <v>2.75</v>
      </c>
      <c r="K398" s="92">
        <f>IFERROR(AVERAGEIFS(EDF[Hydratation], EDF[Nom], BD_evo[[#This Row],[Nom]], EDF[Semaine], BD_evo[[#This Row],[Semaine]]), "")</f>
        <v>3.25</v>
      </c>
      <c r="L398" s="92">
        <f>IFERROR(AVERAGEIFS(EDF[Nutrition], EDF[Nom], BD_evo[[#This Row],[Nom]], EDF[Semaine], BD_evo[[#This Row],[Semaine]]), "")</f>
        <v>4.25</v>
      </c>
      <c r="M398" s="92" t="str">
        <f>IFERROR(AVERAGEIFS(RPE[Investissement du jour], RPE[Nom], BD_evo[[#This Row],[Nom]], RPE[Semaine], BD_evo[[#This Row],[Semaine]]), "")</f>
        <v/>
      </c>
    </row>
    <row r="399" spans="1:13" x14ac:dyDescent="0.2">
      <c r="A399" s="88" t="s">
        <v>168</v>
      </c>
      <c r="B399" t="str">
        <f>INDEX(Statut[Profil], MATCH(BD_evo[[#This Row],[Nom]], Statut[Nom], 0))</f>
        <v>Avant</v>
      </c>
      <c r="C399">
        <v>2023</v>
      </c>
      <c r="D399">
        <f t="shared" si="8"/>
        <v>38</v>
      </c>
      <c r="E399" s="90"/>
      <c r="F399" s="92">
        <f>IFERROR(AVERAGEIFS(EDF[Total EDF], EDF[Nom], BD_evo[[#This Row],[Nom]], EDF[Semaine], BD_evo[[#This Row],[Semaine]]), "")</f>
        <v>20.666666666666668</v>
      </c>
      <c r="G399" s="92">
        <f>IFERROR(AVERAGEIFS(EDF[Humeur], EDF[Nom], BD_evo[[#This Row],[Nom]], EDF[Semaine], BD_evo[[#This Row],[Semaine]]), "")</f>
        <v>4</v>
      </c>
      <c r="H399" s="92">
        <f>IFERROR(AVERAGEIFS(EDF[Stress], EDF[Nom], BD_evo[[#This Row],[Nom]], EDF[Semaine], BD_evo[[#This Row],[Semaine]]), "")</f>
        <v>4.333333333333333</v>
      </c>
      <c r="I399" s="92">
        <f>IFERROR(AVERAGEIFS(EDF[Sommeil], EDF[Nom], BD_evo[[#This Row],[Nom]], EDF[Semaine], BD_evo[[#This Row],[Semaine]]), "")</f>
        <v>2.3333333333333335</v>
      </c>
      <c r="J399" s="92">
        <f>IFERROR(AVERAGEIFS(EDF[Etat Physique], EDF[Nom], BD_evo[[#This Row],[Nom]], EDF[Semaine], BD_evo[[#This Row],[Semaine]]), "")</f>
        <v>3.6666666666666665</v>
      </c>
      <c r="K399" s="92">
        <f>IFERROR(AVERAGEIFS(EDF[Hydratation], EDF[Nom], BD_evo[[#This Row],[Nom]], EDF[Semaine], BD_evo[[#This Row],[Semaine]]), "")</f>
        <v>2</v>
      </c>
      <c r="L399" s="92">
        <f>IFERROR(AVERAGEIFS(EDF[Nutrition], EDF[Nom], BD_evo[[#This Row],[Nom]], EDF[Semaine], BD_evo[[#This Row],[Semaine]]), "")</f>
        <v>4.333333333333333</v>
      </c>
      <c r="M399" s="92" t="str">
        <f>IFERROR(AVERAGEIFS(RPE[Investissement du jour], RPE[Nom], BD_evo[[#This Row],[Nom]], RPE[Semaine], BD_evo[[#This Row],[Semaine]]), "")</f>
        <v/>
      </c>
    </row>
    <row r="400" spans="1:13" x14ac:dyDescent="0.2">
      <c r="A400" s="88" t="s">
        <v>86</v>
      </c>
      <c r="B400" t="str">
        <f>INDEX(Statut[Profil], MATCH(BD_evo[[#This Row],[Nom]], Statut[Nom], 0))</f>
        <v>Avant</v>
      </c>
      <c r="C400">
        <v>2023</v>
      </c>
      <c r="D400">
        <f t="shared" si="8"/>
        <v>38</v>
      </c>
      <c r="E400" s="90"/>
      <c r="F400" s="92">
        <f>IFERROR(AVERAGEIFS(EDF[Total EDF], EDF[Nom], BD_evo[[#This Row],[Nom]], EDF[Semaine], BD_evo[[#This Row],[Semaine]]), "")</f>
        <v>21.25</v>
      </c>
      <c r="G400" s="92">
        <f>IFERROR(AVERAGEIFS(EDF[Humeur], EDF[Nom], BD_evo[[#This Row],[Nom]], EDF[Semaine], BD_evo[[#This Row],[Semaine]]), "")</f>
        <v>3.75</v>
      </c>
      <c r="H400" s="92">
        <f>IFERROR(AVERAGEIFS(EDF[Stress], EDF[Nom], BD_evo[[#This Row],[Nom]], EDF[Semaine], BD_evo[[#This Row],[Semaine]]), "")</f>
        <v>3.75</v>
      </c>
      <c r="I400" s="92">
        <f>IFERROR(AVERAGEIFS(EDF[Sommeil], EDF[Nom], BD_evo[[#This Row],[Nom]], EDF[Semaine], BD_evo[[#This Row],[Semaine]]), "")</f>
        <v>4.5</v>
      </c>
      <c r="J400" s="92">
        <f>IFERROR(AVERAGEIFS(EDF[Etat Physique], EDF[Nom], BD_evo[[#This Row],[Nom]], EDF[Semaine], BD_evo[[#This Row],[Semaine]]), "")</f>
        <v>2.75</v>
      </c>
      <c r="K400" s="92">
        <f>IFERROR(AVERAGEIFS(EDF[Hydratation], EDF[Nom], BD_evo[[#This Row],[Nom]], EDF[Semaine], BD_evo[[#This Row],[Semaine]]), "")</f>
        <v>3</v>
      </c>
      <c r="L400" s="92">
        <f>IFERROR(AVERAGEIFS(EDF[Nutrition], EDF[Nom], BD_evo[[#This Row],[Nom]], EDF[Semaine], BD_evo[[#This Row],[Semaine]]), "")</f>
        <v>3.5</v>
      </c>
      <c r="M400" s="92" t="str">
        <f>IFERROR(AVERAGEIFS(RPE[Investissement du jour], RPE[Nom], BD_evo[[#This Row],[Nom]], RPE[Semaine], BD_evo[[#This Row],[Semaine]]), "")</f>
        <v/>
      </c>
    </row>
    <row r="401" spans="1:13" x14ac:dyDescent="0.2">
      <c r="A401" s="88" t="s">
        <v>208</v>
      </c>
      <c r="B401" t="str">
        <f>INDEX(Statut[Profil], MATCH(BD_evo[[#This Row],[Nom]], Statut[Nom], 0))</f>
        <v>Trois Quarts</v>
      </c>
      <c r="C401">
        <v>2023</v>
      </c>
      <c r="D401">
        <f t="shared" si="8"/>
        <v>38</v>
      </c>
      <c r="E401" s="90"/>
      <c r="F401" s="92">
        <f>IFERROR(AVERAGEIFS(EDF[Total EDF], EDF[Nom], BD_evo[[#This Row],[Nom]], EDF[Semaine], BD_evo[[#This Row],[Semaine]]), "")</f>
        <v>20</v>
      </c>
      <c r="G401" s="92">
        <f>IFERROR(AVERAGEIFS(EDF[Humeur], EDF[Nom], BD_evo[[#This Row],[Nom]], EDF[Semaine], BD_evo[[#This Row],[Semaine]]), "")</f>
        <v>4</v>
      </c>
      <c r="H401" s="92">
        <f>IFERROR(AVERAGEIFS(EDF[Stress], EDF[Nom], BD_evo[[#This Row],[Nom]], EDF[Semaine], BD_evo[[#This Row],[Semaine]]), "")</f>
        <v>4</v>
      </c>
      <c r="I401" s="92">
        <f>IFERROR(AVERAGEIFS(EDF[Sommeil], EDF[Nom], BD_evo[[#This Row],[Nom]], EDF[Semaine], BD_evo[[#This Row],[Semaine]]), "")</f>
        <v>4</v>
      </c>
      <c r="J401" s="92">
        <f>IFERROR(AVERAGEIFS(EDF[Etat Physique], EDF[Nom], BD_evo[[#This Row],[Nom]], EDF[Semaine], BD_evo[[#This Row],[Semaine]]), "")</f>
        <v>2</v>
      </c>
      <c r="K401" s="92">
        <f>IFERROR(AVERAGEIFS(EDF[Hydratation], EDF[Nom], BD_evo[[#This Row],[Nom]], EDF[Semaine], BD_evo[[#This Row],[Semaine]]), "")</f>
        <v>2</v>
      </c>
      <c r="L401" s="92">
        <f>IFERROR(AVERAGEIFS(EDF[Nutrition], EDF[Nom], BD_evo[[#This Row],[Nom]], EDF[Semaine], BD_evo[[#This Row],[Semaine]]), "")</f>
        <v>4</v>
      </c>
      <c r="M401" s="92" t="str">
        <f>IFERROR(AVERAGEIFS(RPE[Investissement du jour], RPE[Nom], BD_evo[[#This Row],[Nom]], RPE[Semaine], BD_evo[[#This Row],[Semaine]]), "")</f>
        <v/>
      </c>
    </row>
    <row r="402" spans="1:13" x14ac:dyDescent="0.2">
      <c r="A402" s="88" t="s">
        <v>99</v>
      </c>
      <c r="B402" t="str">
        <f>INDEX(Statut[Profil], MATCH(BD_evo[[#This Row],[Nom]], Statut[Nom], 0))</f>
        <v>Avant</v>
      </c>
      <c r="C402">
        <v>2023</v>
      </c>
      <c r="D402">
        <f t="shared" si="8"/>
        <v>38</v>
      </c>
      <c r="E402" s="90"/>
      <c r="F402" s="92">
        <f>IFERROR(AVERAGEIFS(EDF[Total EDF], EDF[Nom], BD_evo[[#This Row],[Nom]], EDF[Semaine], BD_evo[[#This Row],[Semaine]]), "")</f>
        <v>19.25</v>
      </c>
      <c r="G402" s="92">
        <f>IFERROR(AVERAGEIFS(EDF[Humeur], EDF[Nom], BD_evo[[#This Row],[Nom]], EDF[Semaine], BD_evo[[#This Row],[Semaine]]), "")</f>
        <v>3.25</v>
      </c>
      <c r="H402" s="92">
        <f>IFERROR(AVERAGEIFS(EDF[Stress], EDF[Nom], BD_evo[[#This Row],[Nom]], EDF[Semaine], BD_evo[[#This Row],[Semaine]]), "")</f>
        <v>3.5</v>
      </c>
      <c r="I402" s="92">
        <f>IFERROR(AVERAGEIFS(EDF[Sommeil], EDF[Nom], BD_evo[[#This Row],[Nom]], EDF[Semaine], BD_evo[[#This Row],[Semaine]]), "")</f>
        <v>3.5</v>
      </c>
      <c r="J402" s="92">
        <f>IFERROR(AVERAGEIFS(EDF[Etat Physique], EDF[Nom], BD_evo[[#This Row],[Nom]], EDF[Semaine], BD_evo[[#This Row],[Semaine]]), "")</f>
        <v>4</v>
      </c>
      <c r="K402" s="92">
        <f>IFERROR(AVERAGEIFS(EDF[Hydratation], EDF[Nom], BD_evo[[#This Row],[Nom]], EDF[Semaine], BD_evo[[#This Row],[Semaine]]), "")</f>
        <v>2</v>
      </c>
      <c r="L402" s="92">
        <f>IFERROR(AVERAGEIFS(EDF[Nutrition], EDF[Nom], BD_evo[[#This Row],[Nom]], EDF[Semaine], BD_evo[[#This Row],[Semaine]]), "")</f>
        <v>3</v>
      </c>
      <c r="M402" s="92" t="str">
        <f>IFERROR(AVERAGEIFS(RPE[Investissement du jour], RPE[Nom], BD_evo[[#This Row],[Nom]], RPE[Semaine], BD_evo[[#This Row],[Semaine]]), "")</f>
        <v/>
      </c>
    </row>
    <row r="403" spans="1:13" x14ac:dyDescent="0.2">
      <c r="A403" s="88" t="s">
        <v>233</v>
      </c>
      <c r="B403" t="str">
        <f>INDEX(Statut[Profil], MATCH(BD_evo[[#This Row],[Nom]], Statut[Nom], 0))</f>
        <v>Avant</v>
      </c>
      <c r="C403">
        <v>2023</v>
      </c>
      <c r="D403">
        <f t="shared" si="8"/>
        <v>38</v>
      </c>
      <c r="E403" s="90"/>
      <c r="F403" s="92">
        <f>IFERROR(AVERAGEIFS(EDF[Total EDF], EDF[Nom], BD_evo[[#This Row],[Nom]], EDF[Semaine], BD_evo[[#This Row],[Semaine]]), "")</f>
        <v>25</v>
      </c>
      <c r="G403" s="92">
        <f>IFERROR(AVERAGEIFS(EDF[Humeur], EDF[Nom], BD_evo[[#This Row],[Nom]], EDF[Semaine], BD_evo[[#This Row],[Semaine]]), "")</f>
        <v>4</v>
      </c>
      <c r="H403" s="92">
        <f>IFERROR(AVERAGEIFS(EDF[Stress], EDF[Nom], BD_evo[[#This Row],[Nom]], EDF[Semaine], BD_evo[[#This Row],[Semaine]]), "")</f>
        <v>4</v>
      </c>
      <c r="I403" s="92">
        <f>IFERROR(AVERAGEIFS(EDF[Sommeil], EDF[Nom], BD_evo[[#This Row],[Nom]], EDF[Semaine], BD_evo[[#This Row],[Semaine]]), "")</f>
        <v>4</v>
      </c>
      <c r="J403" s="92">
        <f>IFERROR(AVERAGEIFS(EDF[Etat Physique], EDF[Nom], BD_evo[[#This Row],[Nom]], EDF[Semaine], BD_evo[[#This Row],[Semaine]]), "")</f>
        <v>4</v>
      </c>
      <c r="K403" s="92">
        <f>IFERROR(AVERAGEIFS(EDF[Hydratation], EDF[Nom], BD_evo[[#This Row],[Nom]], EDF[Semaine], BD_evo[[#This Row],[Semaine]]), "")</f>
        <v>4</v>
      </c>
      <c r="L403" s="92">
        <f>IFERROR(AVERAGEIFS(EDF[Nutrition], EDF[Nom], BD_evo[[#This Row],[Nom]], EDF[Semaine], BD_evo[[#This Row],[Semaine]]), "")</f>
        <v>5</v>
      </c>
      <c r="M403" s="92" t="str">
        <f>IFERROR(AVERAGEIFS(RPE[Investissement du jour], RPE[Nom], BD_evo[[#This Row],[Nom]], RPE[Semaine], BD_evo[[#This Row],[Semaine]]), "")</f>
        <v/>
      </c>
    </row>
    <row r="404" spans="1:13" x14ac:dyDescent="0.2">
      <c r="A404" s="88" t="s">
        <v>85</v>
      </c>
      <c r="B404" t="str">
        <f>INDEX(Statut[Profil], MATCH(BD_evo[[#This Row],[Nom]], Statut[Nom], 0))</f>
        <v>Avant</v>
      </c>
      <c r="C404">
        <v>2023</v>
      </c>
      <c r="D404">
        <f t="shared" si="8"/>
        <v>38</v>
      </c>
      <c r="E404" s="90"/>
      <c r="F404" s="92">
        <f>IFERROR(AVERAGEIFS(EDF[Total EDF], EDF[Nom], BD_evo[[#This Row],[Nom]], EDF[Semaine], BD_evo[[#This Row],[Semaine]]), "")</f>
        <v>14.5</v>
      </c>
      <c r="G404" s="92">
        <f>IFERROR(AVERAGEIFS(EDF[Humeur], EDF[Nom], BD_evo[[#This Row],[Nom]], EDF[Semaine], BD_evo[[#This Row],[Semaine]]), "")</f>
        <v>2.5</v>
      </c>
      <c r="H404" s="92">
        <f>IFERROR(AVERAGEIFS(EDF[Stress], EDF[Nom], BD_evo[[#This Row],[Nom]], EDF[Semaine], BD_evo[[#This Row],[Semaine]]), "")</f>
        <v>3</v>
      </c>
      <c r="I404" s="92">
        <f>IFERROR(AVERAGEIFS(EDF[Sommeil], EDF[Nom], BD_evo[[#This Row],[Nom]], EDF[Semaine], BD_evo[[#This Row],[Semaine]]), "")</f>
        <v>1.5</v>
      </c>
      <c r="J404" s="92">
        <f>IFERROR(AVERAGEIFS(EDF[Etat Physique], EDF[Nom], BD_evo[[#This Row],[Nom]], EDF[Semaine], BD_evo[[#This Row],[Semaine]]), "")</f>
        <v>2</v>
      </c>
      <c r="K404" s="92">
        <f>IFERROR(AVERAGEIFS(EDF[Hydratation], EDF[Nom], BD_evo[[#This Row],[Nom]], EDF[Semaine], BD_evo[[#This Row],[Semaine]]), "")</f>
        <v>2</v>
      </c>
      <c r="L404" s="92">
        <f>IFERROR(AVERAGEIFS(EDF[Nutrition], EDF[Nom], BD_evo[[#This Row],[Nom]], EDF[Semaine], BD_evo[[#This Row],[Semaine]]), "")</f>
        <v>3.5</v>
      </c>
      <c r="M404" s="92" t="str">
        <f>IFERROR(AVERAGEIFS(RPE[Investissement du jour], RPE[Nom], BD_evo[[#This Row],[Nom]], RPE[Semaine], BD_evo[[#This Row],[Semaine]]), "")</f>
        <v/>
      </c>
    </row>
    <row r="405" spans="1:13" x14ac:dyDescent="0.2">
      <c r="A405" s="88" t="s">
        <v>191</v>
      </c>
      <c r="B405" t="str">
        <f>INDEX(Statut[Profil], MATCH(BD_evo[[#This Row],[Nom]], Statut[Nom], 0))</f>
        <v>Avant</v>
      </c>
      <c r="C405">
        <v>2023</v>
      </c>
      <c r="D405">
        <f t="shared" si="8"/>
        <v>38</v>
      </c>
      <c r="E405" s="90"/>
      <c r="F405" s="92">
        <f>IFERROR(AVERAGEIFS(EDF[Total EDF], EDF[Nom], BD_evo[[#This Row],[Nom]], EDF[Semaine], BD_evo[[#This Row],[Semaine]]), "")</f>
        <v>24.75</v>
      </c>
      <c r="G405" s="92">
        <f>IFERROR(AVERAGEIFS(EDF[Humeur], EDF[Nom], BD_evo[[#This Row],[Nom]], EDF[Semaine], BD_evo[[#This Row],[Semaine]]), "")</f>
        <v>4.25</v>
      </c>
      <c r="H405" s="92">
        <f>IFERROR(AVERAGEIFS(EDF[Stress], EDF[Nom], BD_evo[[#This Row],[Nom]], EDF[Semaine], BD_evo[[#This Row],[Semaine]]), "")</f>
        <v>4</v>
      </c>
      <c r="I405" s="92">
        <f>IFERROR(AVERAGEIFS(EDF[Sommeil], EDF[Nom], BD_evo[[#This Row],[Nom]], EDF[Semaine], BD_evo[[#This Row],[Semaine]]), "")</f>
        <v>5</v>
      </c>
      <c r="J405" s="92">
        <f>IFERROR(AVERAGEIFS(EDF[Etat Physique], EDF[Nom], BD_evo[[#This Row],[Nom]], EDF[Semaine], BD_evo[[#This Row],[Semaine]]), "")</f>
        <v>3.75</v>
      </c>
      <c r="K405" s="92">
        <f>IFERROR(AVERAGEIFS(EDF[Hydratation], EDF[Nom], BD_evo[[#This Row],[Nom]], EDF[Semaine], BD_evo[[#This Row],[Semaine]]), "")</f>
        <v>3.5</v>
      </c>
      <c r="L405" s="92">
        <f>IFERROR(AVERAGEIFS(EDF[Nutrition], EDF[Nom], BD_evo[[#This Row],[Nom]], EDF[Semaine], BD_evo[[#This Row],[Semaine]]), "")</f>
        <v>4.25</v>
      </c>
      <c r="M405" s="92" t="str">
        <f>IFERROR(AVERAGEIFS(RPE[Investissement du jour], RPE[Nom], BD_evo[[#This Row],[Nom]], RPE[Semaine], BD_evo[[#This Row],[Semaine]]), "")</f>
        <v/>
      </c>
    </row>
    <row r="406" spans="1:13" x14ac:dyDescent="0.2">
      <c r="A406" s="89" t="s">
        <v>95</v>
      </c>
      <c r="B406" t="str">
        <f>INDEX(Statut[Profil], MATCH(BD_evo[[#This Row],[Nom]], Statut[Nom], 0))</f>
        <v>Avant</v>
      </c>
      <c r="C406">
        <v>2023</v>
      </c>
      <c r="D406">
        <f t="shared" si="8"/>
        <v>38</v>
      </c>
      <c r="E406" s="90"/>
      <c r="F406" s="92">
        <f>IFERROR(AVERAGEIFS(EDF[Total EDF], EDF[Nom], BD_evo[[#This Row],[Nom]], EDF[Semaine], BD_evo[[#This Row],[Semaine]]), "")</f>
        <v>16</v>
      </c>
      <c r="G406" s="92">
        <f>IFERROR(AVERAGEIFS(EDF[Humeur], EDF[Nom], BD_evo[[#This Row],[Nom]], EDF[Semaine], BD_evo[[#This Row],[Semaine]]), "")</f>
        <v>2.3333333333333335</v>
      </c>
      <c r="H406" s="92">
        <f>IFERROR(AVERAGEIFS(EDF[Stress], EDF[Nom], BD_evo[[#This Row],[Nom]], EDF[Semaine], BD_evo[[#This Row],[Semaine]]), "")</f>
        <v>2.6666666666666665</v>
      </c>
      <c r="I406" s="92">
        <f>IFERROR(AVERAGEIFS(EDF[Sommeil], EDF[Nom], BD_evo[[#This Row],[Nom]], EDF[Semaine], BD_evo[[#This Row],[Semaine]]), "")</f>
        <v>3</v>
      </c>
      <c r="J406" s="92">
        <f>IFERROR(AVERAGEIFS(EDF[Etat Physique], EDF[Nom], BD_evo[[#This Row],[Nom]], EDF[Semaine], BD_evo[[#This Row],[Semaine]]), "")</f>
        <v>2.3333333333333335</v>
      </c>
      <c r="K406" s="92">
        <f>IFERROR(AVERAGEIFS(EDF[Hydratation], EDF[Nom], BD_evo[[#This Row],[Nom]], EDF[Semaine], BD_evo[[#This Row],[Semaine]]), "")</f>
        <v>2.6666666666666665</v>
      </c>
      <c r="L406" s="92">
        <f>IFERROR(AVERAGEIFS(EDF[Nutrition], EDF[Nom], BD_evo[[#This Row],[Nom]], EDF[Semaine], BD_evo[[#This Row],[Semaine]]), "")</f>
        <v>3</v>
      </c>
      <c r="M406" s="92" t="str">
        <f>IFERROR(AVERAGEIFS(RPE[Investissement du jour], RPE[Nom], BD_evo[[#This Row],[Nom]], RPE[Semaine], BD_evo[[#This Row],[Semaine]]), "")</f>
        <v/>
      </c>
    </row>
    <row r="407" spans="1:13" x14ac:dyDescent="0.2">
      <c r="A407" s="89" t="s">
        <v>80</v>
      </c>
      <c r="B407" t="str">
        <f>INDEX(Statut[Profil], MATCH(BD_evo[[#This Row],[Nom]], Statut[Nom], 0))</f>
        <v>Avant</v>
      </c>
      <c r="C407">
        <v>2023</v>
      </c>
      <c r="D407">
        <f t="shared" si="8"/>
        <v>38</v>
      </c>
      <c r="E407" s="90"/>
      <c r="F407" s="92">
        <f>IFERROR(AVERAGEIFS(EDF[Total EDF], EDF[Nom], BD_evo[[#This Row],[Nom]], EDF[Semaine], BD_evo[[#This Row],[Semaine]]), "")</f>
        <v>17.333333333333332</v>
      </c>
      <c r="G407" s="92">
        <f>IFERROR(AVERAGEIFS(EDF[Humeur], EDF[Nom], BD_evo[[#This Row],[Nom]], EDF[Semaine], BD_evo[[#This Row],[Semaine]]), "")</f>
        <v>3</v>
      </c>
      <c r="H407" s="92">
        <f>IFERROR(AVERAGEIFS(EDF[Stress], EDF[Nom], BD_evo[[#This Row],[Nom]], EDF[Semaine], BD_evo[[#This Row],[Semaine]]), "")</f>
        <v>2.6666666666666665</v>
      </c>
      <c r="I407" s="92">
        <f>IFERROR(AVERAGEIFS(EDF[Sommeil], EDF[Nom], BD_evo[[#This Row],[Nom]], EDF[Semaine], BD_evo[[#This Row],[Semaine]]), "")</f>
        <v>3.3333333333333335</v>
      </c>
      <c r="J407" s="92">
        <f>IFERROR(AVERAGEIFS(EDF[Etat Physique], EDF[Nom], BD_evo[[#This Row],[Nom]], EDF[Semaine], BD_evo[[#This Row],[Semaine]]), "")</f>
        <v>2.6666666666666665</v>
      </c>
      <c r="K407" s="92">
        <f>IFERROR(AVERAGEIFS(EDF[Hydratation], EDF[Nom], BD_evo[[#This Row],[Nom]], EDF[Semaine], BD_evo[[#This Row],[Semaine]]), "")</f>
        <v>2.3333333333333335</v>
      </c>
      <c r="L407" s="92">
        <f>IFERROR(AVERAGEIFS(EDF[Nutrition], EDF[Nom], BD_evo[[#This Row],[Nom]], EDF[Semaine], BD_evo[[#This Row],[Semaine]]), "")</f>
        <v>3.3333333333333335</v>
      </c>
      <c r="M407" s="92" t="str">
        <f>IFERROR(AVERAGEIFS(RPE[Investissement du jour], RPE[Nom], BD_evo[[#This Row],[Nom]], RPE[Semaine], BD_evo[[#This Row],[Semaine]]), "")</f>
        <v/>
      </c>
    </row>
    <row r="408" spans="1:13" x14ac:dyDescent="0.2">
      <c r="A408" s="88" t="s">
        <v>167</v>
      </c>
      <c r="B408" t="str">
        <f>INDEX(Statut[Profil], MATCH(BD_evo[[#This Row],[Nom]], Statut[Nom], 0))</f>
        <v>Trois Quarts</v>
      </c>
      <c r="C408">
        <v>2023</v>
      </c>
      <c r="D408">
        <f t="shared" si="8"/>
        <v>38</v>
      </c>
      <c r="E408" s="90"/>
      <c r="F408" s="92">
        <f>IFERROR(AVERAGEIFS(EDF[Total EDF], EDF[Nom], BD_evo[[#This Row],[Nom]], EDF[Semaine], BD_evo[[#This Row],[Semaine]]), "")</f>
        <v>16.25</v>
      </c>
      <c r="G408" s="92">
        <f>IFERROR(AVERAGEIFS(EDF[Humeur], EDF[Nom], BD_evo[[#This Row],[Nom]], EDF[Semaine], BD_evo[[#This Row],[Semaine]]), "")</f>
        <v>2.25</v>
      </c>
      <c r="H408" s="92">
        <f>IFERROR(AVERAGEIFS(EDF[Stress], EDF[Nom], BD_evo[[#This Row],[Nom]], EDF[Semaine], BD_evo[[#This Row],[Semaine]]), "")</f>
        <v>3.25</v>
      </c>
      <c r="I408" s="92">
        <f>IFERROR(AVERAGEIFS(EDF[Sommeil], EDF[Nom], BD_evo[[#This Row],[Nom]], EDF[Semaine], BD_evo[[#This Row],[Semaine]]), "")</f>
        <v>2</v>
      </c>
      <c r="J408" s="92">
        <f>IFERROR(AVERAGEIFS(EDF[Etat Physique], EDF[Nom], BD_evo[[#This Row],[Nom]], EDF[Semaine], BD_evo[[#This Row],[Semaine]]), "")</f>
        <v>2.5</v>
      </c>
      <c r="K408" s="92">
        <f>IFERROR(AVERAGEIFS(EDF[Hydratation], EDF[Nom], BD_evo[[#This Row],[Nom]], EDF[Semaine], BD_evo[[#This Row],[Semaine]]), "")</f>
        <v>2.5</v>
      </c>
      <c r="L408" s="92">
        <f>IFERROR(AVERAGEIFS(EDF[Nutrition], EDF[Nom], BD_evo[[#This Row],[Nom]], EDF[Semaine], BD_evo[[#This Row],[Semaine]]), "")</f>
        <v>3.75</v>
      </c>
      <c r="M408" s="92" t="str">
        <f>IFERROR(AVERAGEIFS(RPE[Investissement du jour], RPE[Nom], BD_evo[[#This Row],[Nom]], RPE[Semaine], BD_evo[[#This Row],[Semaine]]), "")</f>
        <v/>
      </c>
    </row>
    <row r="409" spans="1:13" x14ac:dyDescent="0.2">
      <c r="A409" s="88" t="s">
        <v>240</v>
      </c>
      <c r="B409" t="str">
        <f>INDEX(Statut[Profil], MATCH(BD_evo[[#This Row],[Nom]], Statut[Nom], 0))</f>
        <v>Trois Quarts</v>
      </c>
      <c r="C409">
        <v>2023</v>
      </c>
      <c r="D409">
        <f t="shared" si="8"/>
        <v>38</v>
      </c>
      <c r="E409" s="90"/>
      <c r="F409" s="92">
        <f>IFERROR(AVERAGEIFS(EDF[Total EDF], EDF[Nom], BD_evo[[#This Row],[Nom]], EDF[Semaine], BD_evo[[#This Row],[Semaine]]), "")</f>
        <v>19.5</v>
      </c>
      <c r="G409" s="92">
        <f>IFERROR(AVERAGEIFS(EDF[Humeur], EDF[Nom], BD_evo[[#This Row],[Nom]], EDF[Semaine], BD_evo[[#This Row],[Semaine]]), "")</f>
        <v>2.75</v>
      </c>
      <c r="H409" s="92">
        <f>IFERROR(AVERAGEIFS(EDF[Stress], EDF[Nom], BD_evo[[#This Row],[Nom]], EDF[Semaine], BD_evo[[#This Row],[Semaine]]), "")</f>
        <v>3.5</v>
      </c>
      <c r="I409" s="92">
        <f>IFERROR(AVERAGEIFS(EDF[Sommeil], EDF[Nom], BD_evo[[#This Row],[Nom]], EDF[Semaine], BD_evo[[#This Row],[Semaine]]), "")</f>
        <v>4.25</v>
      </c>
      <c r="J409" s="92">
        <f>IFERROR(AVERAGEIFS(EDF[Etat Physique], EDF[Nom], BD_evo[[#This Row],[Nom]], EDF[Semaine], BD_evo[[#This Row],[Semaine]]), "")</f>
        <v>2.5</v>
      </c>
      <c r="K409" s="92">
        <f>IFERROR(AVERAGEIFS(EDF[Hydratation], EDF[Nom], BD_evo[[#This Row],[Nom]], EDF[Semaine], BD_evo[[#This Row],[Semaine]]), "")</f>
        <v>3</v>
      </c>
      <c r="L409" s="92">
        <f>IFERROR(AVERAGEIFS(EDF[Nutrition], EDF[Nom], BD_evo[[#This Row],[Nom]], EDF[Semaine], BD_evo[[#This Row],[Semaine]]), "")</f>
        <v>3.5</v>
      </c>
      <c r="M409" s="92" t="str">
        <f>IFERROR(AVERAGEIFS(RPE[Investissement du jour], RPE[Nom], BD_evo[[#This Row],[Nom]], RPE[Semaine], BD_evo[[#This Row],[Semaine]]), "")</f>
        <v/>
      </c>
    </row>
    <row r="410" spans="1:13" x14ac:dyDescent="0.2">
      <c r="A410" s="88" t="s">
        <v>107</v>
      </c>
      <c r="B410" t="str">
        <f>INDEX(Statut[Profil], MATCH(BD_evo[[#This Row],[Nom]], Statut[Nom], 0))</f>
        <v>Trois Quarts</v>
      </c>
      <c r="C410">
        <v>2023</v>
      </c>
      <c r="D410">
        <f t="shared" si="8"/>
        <v>38</v>
      </c>
      <c r="E410" s="90"/>
      <c r="F410" s="92">
        <f>IFERROR(AVERAGEIFS(EDF[Total EDF], EDF[Nom], BD_evo[[#This Row],[Nom]], EDF[Semaine], BD_evo[[#This Row],[Semaine]]), "")</f>
        <v>15.666666666666666</v>
      </c>
      <c r="G410" s="92">
        <f>IFERROR(AVERAGEIFS(EDF[Humeur], EDF[Nom], BD_evo[[#This Row],[Nom]], EDF[Semaine], BD_evo[[#This Row],[Semaine]]), "")</f>
        <v>2</v>
      </c>
      <c r="H410" s="92">
        <f>IFERROR(AVERAGEIFS(EDF[Stress], EDF[Nom], BD_evo[[#This Row],[Nom]], EDF[Semaine], BD_evo[[#This Row],[Semaine]]), "")</f>
        <v>3</v>
      </c>
      <c r="I410" s="92">
        <f>IFERROR(AVERAGEIFS(EDF[Sommeil], EDF[Nom], BD_evo[[#This Row],[Nom]], EDF[Semaine], BD_evo[[#This Row],[Semaine]]), "")</f>
        <v>3.6666666666666665</v>
      </c>
      <c r="J410" s="92">
        <f>IFERROR(AVERAGEIFS(EDF[Etat Physique], EDF[Nom], BD_evo[[#This Row],[Nom]], EDF[Semaine], BD_evo[[#This Row],[Semaine]]), "")</f>
        <v>2</v>
      </c>
      <c r="K410" s="92">
        <f>IFERROR(AVERAGEIFS(EDF[Hydratation], EDF[Nom], BD_evo[[#This Row],[Nom]], EDF[Semaine], BD_evo[[#This Row],[Semaine]]), "")</f>
        <v>2</v>
      </c>
      <c r="L410" s="92">
        <f>IFERROR(AVERAGEIFS(EDF[Nutrition], EDF[Nom], BD_evo[[#This Row],[Nom]], EDF[Semaine], BD_evo[[#This Row],[Semaine]]), "")</f>
        <v>3</v>
      </c>
      <c r="M410" s="92" t="str">
        <f>IFERROR(AVERAGEIFS(RPE[Investissement du jour], RPE[Nom], BD_evo[[#This Row],[Nom]], RPE[Semaine], BD_evo[[#This Row],[Semaine]]), "")</f>
        <v/>
      </c>
    </row>
    <row r="411" spans="1:13" x14ac:dyDescent="0.2">
      <c r="A411" s="88" t="s">
        <v>192</v>
      </c>
      <c r="B411" t="str">
        <f>INDEX(Statut[Profil], MATCH(BD_evo[[#This Row],[Nom]], Statut[Nom], 0))</f>
        <v>Trois Quarts</v>
      </c>
      <c r="C411">
        <v>2023</v>
      </c>
      <c r="D411">
        <f t="shared" si="8"/>
        <v>38</v>
      </c>
      <c r="E411" s="90"/>
      <c r="F411" s="92">
        <f>IFERROR(AVERAGEIFS(EDF[Total EDF], EDF[Nom], BD_evo[[#This Row],[Nom]], EDF[Semaine], BD_evo[[#This Row],[Semaine]]), "")</f>
        <v>16.5</v>
      </c>
      <c r="G411" s="92">
        <f>IFERROR(AVERAGEIFS(EDF[Humeur], EDF[Nom], BD_evo[[#This Row],[Nom]], EDF[Semaine], BD_evo[[#This Row],[Semaine]]), "")</f>
        <v>2</v>
      </c>
      <c r="H411" s="92">
        <f>IFERROR(AVERAGEIFS(EDF[Stress], EDF[Nom], BD_evo[[#This Row],[Nom]], EDF[Semaine], BD_evo[[#This Row],[Semaine]]), "")</f>
        <v>2.75</v>
      </c>
      <c r="I411" s="92">
        <f>IFERROR(AVERAGEIFS(EDF[Sommeil], EDF[Nom], BD_evo[[#This Row],[Nom]], EDF[Semaine], BD_evo[[#This Row],[Semaine]]), "")</f>
        <v>2.5</v>
      </c>
      <c r="J411" s="92">
        <f>IFERROR(AVERAGEIFS(EDF[Etat Physique], EDF[Nom], BD_evo[[#This Row],[Nom]], EDF[Semaine], BD_evo[[#This Row],[Semaine]]), "")</f>
        <v>2.5</v>
      </c>
      <c r="K411" s="92">
        <f>IFERROR(AVERAGEIFS(EDF[Hydratation], EDF[Nom], BD_evo[[#This Row],[Nom]], EDF[Semaine], BD_evo[[#This Row],[Semaine]]), "")</f>
        <v>2.75</v>
      </c>
      <c r="L411" s="92">
        <f>IFERROR(AVERAGEIFS(EDF[Nutrition], EDF[Nom], BD_evo[[#This Row],[Nom]], EDF[Semaine], BD_evo[[#This Row],[Semaine]]), "")</f>
        <v>4</v>
      </c>
      <c r="M411" s="92" t="str">
        <f>IFERROR(AVERAGEIFS(RPE[Investissement du jour], RPE[Nom], BD_evo[[#This Row],[Nom]], RPE[Semaine], BD_evo[[#This Row],[Semaine]]), "")</f>
        <v/>
      </c>
    </row>
    <row r="412" spans="1:13" x14ac:dyDescent="0.2">
      <c r="A412" s="88" t="s">
        <v>496</v>
      </c>
      <c r="B412" t="str">
        <f>INDEX(Statut[Profil], MATCH(BD_evo[[#This Row],[Nom]], Statut[Nom], 0))</f>
        <v>Trois Quarts</v>
      </c>
      <c r="C412">
        <v>2023</v>
      </c>
      <c r="D412">
        <f t="shared" si="8"/>
        <v>38</v>
      </c>
      <c r="E412" s="90"/>
      <c r="F412" s="92" t="str">
        <f>IFERROR(AVERAGEIFS(EDF[Total EDF], EDF[Nom], BD_evo[[#This Row],[Nom]], EDF[Semaine], BD_evo[[#This Row],[Semaine]]), "")</f>
        <v/>
      </c>
      <c r="G412" s="92" t="str">
        <f>IFERROR(AVERAGEIFS(EDF[Humeur], EDF[Nom], BD_evo[[#This Row],[Nom]], EDF[Semaine], BD_evo[[#This Row],[Semaine]]), "")</f>
        <v/>
      </c>
      <c r="H412" s="92" t="str">
        <f>IFERROR(AVERAGEIFS(EDF[Stress], EDF[Nom], BD_evo[[#This Row],[Nom]], EDF[Semaine], BD_evo[[#This Row],[Semaine]]), "")</f>
        <v/>
      </c>
      <c r="I412" s="92" t="str">
        <f>IFERROR(AVERAGEIFS(EDF[Sommeil], EDF[Nom], BD_evo[[#This Row],[Nom]], EDF[Semaine], BD_evo[[#This Row],[Semaine]]), "")</f>
        <v/>
      </c>
      <c r="J412" s="92" t="str">
        <f>IFERROR(AVERAGEIFS(EDF[Etat Physique], EDF[Nom], BD_evo[[#This Row],[Nom]], EDF[Semaine], BD_evo[[#This Row],[Semaine]]), "")</f>
        <v/>
      </c>
      <c r="K412" s="92" t="str">
        <f>IFERROR(AVERAGEIFS(EDF[Hydratation], EDF[Nom], BD_evo[[#This Row],[Nom]], EDF[Semaine], BD_evo[[#This Row],[Semaine]]), "")</f>
        <v/>
      </c>
      <c r="L412" s="92" t="str">
        <f>IFERROR(AVERAGEIFS(EDF[Nutrition], EDF[Nom], BD_evo[[#This Row],[Nom]], EDF[Semaine], BD_evo[[#This Row],[Semaine]]), "")</f>
        <v/>
      </c>
      <c r="M412" s="92" t="str">
        <f>IFERROR(AVERAGEIFS(RPE[Investissement du jour], RPE[Nom], BD_evo[[#This Row],[Nom]], RPE[Semaine], BD_evo[[#This Row],[Semaine]]), "")</f>
        <v/>
      </c>
    </row>
    <row r="413" spans="1:13" x14ac:dyDescent="0.2">
      <c r="A413" s="88" t="s">
        <v>211</v>
      </c>
      <c r="B413" t="str">
        <f>INDEX(Statut[Profil], MATCH(BD_evo[[#This Row],[Nom]], Statut[Nom], 0))</f>
        <v>Trois Quarts</v>
      </c>
      <c r="C413">
        <v>2023</v>
      </c>
      <c r="D413">
        <f t="shared" si="8"/>
        <v>38</v>
      </c>
      <c r="E413" s="90"/>
      <c r="F413" s="92">
        <f>IFERROR(AVERAGEIFS(EDF[Total EDF], EDF[Nom], BD_evo[[#This Row],[Nom]], EDF[Semaine], BD_evo[[#This Row],[Semaine]]), "")</f>
        <v>17.75</v>
      </c>
      <c r="G413" s="92">
        <f>IFERROR(AVERAGEIFS(EDF[Humeur], EDF[Nom], BD_evo[[#This Row],[Nom]], EDF[Semaine], BD_evo[[#This Row],[Semaine]]), "")</f>
        <v>2.5</v>
      </c>
      <c r="H413" s="92">
        <f>IFERROR(AVERAGEIFS(EDF[Stress], EDF[Nom], BD_evo[[#This Row],[Nom]], EDF[Semaine], BD_evo[[#This Row],[Semaine]]), "")</f>
        <v>4</v>
      </c>
      <c r="I413" s="92">
        <f>IFERROR(AVERAGEIFS(EDF[Sommeil], EDF[Nom], BD_evo[[#This Row],[Nom]], EDF[Semaine], BD_evo[[#This Row],[Semaine]]), "")</f>
        <v>3</v>
      </c>
      <c r="J413" s="92">
        <f>IFERROR(AVERAGEIFS(EDF[Etat Physique], EDF[Nom], BD_evo[[#This Row],[Nom]], EDF[Semaine], BD_evo[[#This Row],[Semaine]]), "")</f>
        <v>3.75</v>
      </c>
      <c r="K413" s="92">
        <f>IFERROR(AVERAGEIFS(EDF[Hydratation], EDF[Nom], BD_evo[[#This Row],[Nom]], EDF[Semaine], BD_evo[[#This Row],[Semaine]]), "")</f>
        <v>1.5</v>
      </c>
      <c r="L413" s="92">
        <f>IFERROR(AVERAGEIFS(EDF[Nutrition], EDF[Nom], BD_evo[[#This Row],[Nom]], EDF[Semaine], BD_evo[[#This Row],[Semaine]]), "")</f>
        <v>3</v>
      </c>
      <c r="M413" s="92" t="str">
        <f>IFERROR(AVERAGEIFS(RPE[Investissement du jour], RPE[Nom], BD_evo[[#This Row],[Nom]], RPE[Semaine], BD_evo[[#This Row],[Semaine]]), "")</f>
        <v/>
      </c>
    </row>
    <row r="414" spans="1:13" x14ac:dyDescent="0.2">
      <c r="A414" s="88" t="s">
        <v>188</v>
      </c>
      <c r="B414" t="str">
        <f>INDEX(Statut[Profil], MATCH(BD_evo[[#This Row],[Nom]], Statut[Nom], 0))</f>
        <v>Avant</v>
      </c>
      <c r="C414">
        <v>2023</v>
      </c>
      <c r="D414">
        <f t="shared" si="8"/>
        <v>38</v>
      </c>
      <c r="E414" s="90"/>
      <c r="F414" s="92">
        <f>IFERROR(AVERAGEIFS(EDF[Total EDF], EDF[Nom], BD_evo[[#This Row],[Nom]], EDF[Semaine], BD_evo[[#This Row],[Semaine]]), "")</f>
        <v>19.25</v>
      </c>
      <c r="G414" s="92">
        <f>IFERROR(AVERAGEIFS(EDF[Humeur], EDF[Nom], BD_evo[[#This Row],[Nom]], EDF[Semaine], BD_evo[[#This Row],[Semaine]]), "")</f>
        <v>2.75</v>
      </c>
      <c r="H414" s="92">
        <f>IFERROR(AVERAGEIFS(EDF[Stress], EDF[Nom], BD_evo[[#This Row],[Nom]], EDF[Semaine], BD_evo[[#This Row],[Semaine]]), "")</f>
        <v>3.75</v>
      </c>
      <c r="I414" s="92">
        <f>IFERROR(AVERAGEIFS(EDF[Sommeil], EDF[Nom], BD_evo[[#This Row],[Nom]], EDF[Semaine], BD_evo[[#This Row],[Semaine]]), "")</f>
        <v>3</v>
      </c>
      <c r="J414" s="92">
        <f>IFERROR(AVERAGEIFS(EDF[Etat Physique], EDF[Nom], BD_evo[[#This Row],[Nom]], EDF[Semaine], BD_evo[[#This Row],[Semaine]]), "")</f>
        <v>3</v>
      </c>
      <c r="K414" s="92">
        <f>IFERROR(AVERAGEIFS(EDF[Hydratation], EDF[Nom], BD_evo[[#This Row],[Nom]], EDF[Semaine], BD_evo[[#This Row],[Semaine]]), "")</f>
        <v>3.25</v>
      </c>
      <c r="L414" s="92">
        <f>IFERROR(AVERAGEIFS(EDF[Nutrition], EDF[Nom], BD_evo[[#This Row],[Nom]], EDF[Semaine], BD_evo[[#This Row],[Semaine]]), "")</f>
        <v>3.5</v>
      </c>
      <c r="M414" s="92" t="str">
        <f>IFERROR(AVERAGEIFS(RPE[Investissement du jour], RPE[Nom], BD_evo[[#This Row],[Nom]], RPE[Semaine], BD_evo[[#This Row],[Semaine]]), "")</f>
        <v/>
      </c>
    </row>
    <row r="415" spans="1:13" x14ac:dyDescent="0.2">
      <c r="A415" s="88" t="s">
        <v>200</v>
      </c>
      <c r="B415" t="str">
        <f>INDEX(Statut[Profil], MATCH(BD_evo[[#This Row],[Nom]], Statut[Nom], 0))</f>
        <v>Avant</v>
      </c>
      <c r="C415">
        <v>2023</v>
      </c>
      <c r="D415">
        <f t="shared" si="8"/>
        <v>38</v>
      </c>
      <c r="E415" s="90"/>
      <c r="F415" s="92">
        <f>IFERROR(AVERAGEIFS(EDF[Total EDF], EDF[Nom], BD_evo[[#This Row],[Nom]], EDF[Semaine], BD_evo[[#This Row],[Semaine]]), "")</f>
        <v>16.5</v>
      </c>
      <c r="G415" s="92">
        <f>IFERROR(AVERAGEIFS(EDF[Humeur], EDF[Nom], BD_evo[[#This Row],[Nom]], EDF[Semaine], BD_evo[[#This Row],[Semaine]]), "")</f>
        <v>2.5</v>
      </c>
      <c r="H415" s="92">
        <f>IFERROR(AVERAGEIFS(EDF[Stress], EDF[Nom], BD_evo[[#This Row],[Nom]], EDF[Semaine], BD_evo[[#This Row],[Semaine]]), "")</f>
        <v>2.5</v>
      </c>
      <c r="I415" s="92">
        <f>IFERROR(AVERAGEIFS(EDF[Sommeil], EDF[Nom], BD_evo[[#This Row],[Nom]], EDF[Semaine], BD_evo[[#This Row],[Semaine]]), "")</f>
        <v>3</v>
      </c>
      <c r="J415" s="92">
        <f>IFERROR(AVERAGEIFS(EDF[Etat Physique], EDF[Nom], BD_evo[[#This Row],[Nom]], EDF[Semaine], BD_evo[[#This Row],[Semaine]]), "")</f>
        <v>3</v>
      </c>
      <c r="K415" s="92">
        <f>IFERROR(AVERAGEIFS(EDF[Hydratation], EDF[Nom], BD_evo[[#This Row],[Nom]], EDF[Semaine], BD_evo[[#This Row],[Semaine]]), "")</f>
        <v>2</v>
      </c>
      <c r="L415" s="92">
        <f>IFERROR(AVERAGEIFS(EDF[Nutrition], EDF[Nom], BD_evo[[#This Row],[Nom]], EDF[Semaine], BD_evo[[#This Row],[Semaine]]), "")</f>
        <v>3.5</v>
      </c>
      <c r="M415" s="92" t="str">
        <f>IFERROR(AVERAGEIFS(RPE[Investissement du jour], RPE[Nom], BD_evo[[#This Row],[Nom]], RPE[Semaine], BD_evo[[#This Row],[Semaine]]), "")</f>
        <v/>
      </c>
    </row>
    <row r="416" spans="1:13" x14ac:dyDescent="0.2">
      <c r="A416" s="88" t="s">
        <v>244</v>
      </c>
      <c r="B416" t="str">
        <f>INDEX(Statut[Profil], MATCH(BD_evo[[#This Row],[Nom]], Statut[Nom], 0))</f>
        <v>Avant</v>
      </c>
      <c r="C416">
        <v>2023</v>
      </c>
      <c r="D416">
        <f t="shared" si="8"/>
        <v>38</v>
      </c>
      <c r="E416" s="90"/>
      <c r="F416" s="92">
        <f>IFERROR(AVERAGEIFS(EDF[Total EDF], EDF[Nom], BD_evo[[#This Row],[Nom]], EDF[Semaine], BD_evo[[#This Row],[Semaine]]), "")</f>
        <v>15.333333333333334</v>
      </c>
      <c r="G416" s="92">
        <f>IFERROR(AVERAGEIFS(EDF[Humeur], EDF[Nom], BD_evo[[#This Row],[Nom]], EDF[Semaine], BD_evo[[#This Row],[Semaine]]), "")</f>
        <v>2</v>
      </c>
      <c r="H416" s="92">
        <f>IFERROR(AVERAGEIFS(EDF[Stress], EDF[Nom], BD_evo[[#This Row],[Nom]], EDF[Semaine], BD_evo[[#This Row],[Semaine]]), "")</f>
        <v>2.6666666666666665</v>
      </c>
      <c r="I416" s="92">
        <f>IFERROR(AVERAGEIFS(EDF[Sommeil], EDF[Nom], BD_evo[[#This Row],[Nom]], EDF[Semaine], BD_evo[[#This Row],[Semaine]]), "")</f>
        <v>2.3333333333333335</v>
      </c>
      <c r="J416" s="92">
        <f>IFERROR(AVERAGEIFS(EDF[Etat Physique], EDF[Nom], BD_evo[[#This Row],[Nom]], EDF[Semaine], BD_evo[[#This Row],[Semaine]]), "")</f>
        <v>2</v>
      </c>
      <c r="K416" s="92">
        <f>IFERROR(AVERAGEIFS(EDF[Hydratation], EDF[Nom], BD_evo[[#This Row],[Nom]], EDF[Semaine], BD_evo[[#This Row],[Semaine]]), "")</f>
        <v>3</v>
      </c>
      <c r="L416" s="92">
        <f>IFERROR(AVERAGEIFS(EDF[Nutrition], EDF[Nom], BD_evo[[#This Row],[Nom]], EDF[Semaine], BD_evo[[#This Row],[Semaine]]), "")</f>
        <v>3.3333333333333335</v>
      </c>
      <c r="M416" s="92" t="str">
        <f>IFERROR(AVERAGEIFS(RPE[Investissement du jour], RPE[Nom], BD_evo[[#This Row],[Nom]], RPE[Semaine], BD_evo[[#This Row],[Semaine]]), "")</f>
        <v/>
      </c>
    </row>
    <row r="417" spans="1:13" x14ac:dyDescent="0.2">
      <c r="A417" s="89" t="s">
        <v>78</v>
      </c>
      <c r="B417" t="str">
        <f>INDEX(Statut[Profil], MATCH(BD_evo[[#This Row],[Nom]], Statut[Nom], 0))</f>
        <v>Avant</v>
      </c>
      <c r="C417">
        <v>2023</v>
      </c>
      <c r="D417">
        <f t="shared" si="8"/>
        <v>38</v>
      </c>
      <c r="E417" s="90"/>
      <c r="F417" s="92">
        <f>IFERROR(AVERAGEIFS(EDF[Total EDF], EDF[Nom], BD_evo[[#This Row],[Nom]], EDF[Semaine], BD_evo[[#This Row],[Semaine]]), "")</f>
        <v>17.5</v>
      </c>
      <c r="G417" s="92">
        <f>IFERROR(AVERAGEIFS(EDF[Humeur], EDF[Nom], BD_evo[[#This Row],[Nom]], EDF[Semaine], BD_evo[[#This Row],[Semaine]]), "")</f>
        <v>1.5</v>
      </c>
      <c r="H417" s="92">
        <f>IFERROR(AVERAGEIFS(EDF[Stress], EDF[Nom], BD_evo[[#This Row],[Nom]], EDF[Semaine], BD_evo[[#This Row],[Semaine]]), "")</f>
        <v>3.5</v>
      </c>
      <c r="I417" s="92">
        <f>IFERROR(AVERAGEIFS(EDF[Sommeil], EDF[Nom], BD_evo[[#This Row],[Nom]], EDF[Semaine], BD_evo[[#This Row],[Semaine]]), "")</f>
        <v>2.25</v>
      </c>
      <c r="J417" s="92">
        <f>IFERROR(AVERAGEIFS(EDF[Etat Physique], EDF[Nom], BD_evo[[#This Row],[Nom]], EDF[Semaine], BD_evo[[#This Row],[Semaine]]), "")</f>
        <v>3</v>
      </c>
      <c r="K417" s="92">
        <f>IFERROR(AVERAGEIFS(EDF[Hydratation], EDF[Nom], BD_evo[[#This Row],[Nom]], EDF[Semaine], BD_evo[[#This Row],[Semaine]]), "")</f>
        <v>3.75</v>
      </c>
      <c r="L417" s="92">
        <f>IFERROR(AVERAGEIFS(EDF[Nutrition], EDF[Nom], BD_evo[[#This Row],[Nom]], EDF[Semaine], BD_evo[[#This Row],[Semaine]]), "")</f>
        <v>3.5</v>
      </c>
      <c r="M417" s="92" t="str">
        <f>IFERROR(AVERAGEIFS(RPE[Investissement du jour], RPE[Nom], BD_evo[[#This Row],[Nom]], RPE[Semaine], BD_evo[[#This Row],[Semaine]]), "")</f>
        <v/>
      </c>
    </row>
    <row r="418" spans="1:13" x14ac:dyDescent="0.2">
      <c r="A418" s="88" t="s">
        <v>87</v>
      </c>
      <c r="B418" t="str">
        <f>INDEX(Statut[Profil], MATCH(BD_evo[[#This Row],[Nom]], Statut[Nom], 0))</f>
        <v>Trois Quarts</v>
      </c>
      <c r="C418">
        <v>2023</v>
      </c>
      <c r="D418">
        <f t="shared" si="8"/>
        <v>38</v>
      </c>
      <c r="E418" s="90"/>
      <c r="F418" s="92">
        <f>IFERROR(AVERAGEIFS(EDF[Total EDF], EDF[Nom], BD_evo[[#This Row],[Nom]], EDF[Semaine], BD_evo[[#This Row],[Semaine]]), "")</f>
        <v>23.25</v>
      </c>
      <c r="G418" s="92">
        <f>IFERROR(AVERAGEIFS(EDF[Humeur], EDF[Nom], BD_evo[[#This Row],[Nom]], EDF[Semaine], BD_evo[[#This Row],[Semaine]]), "")</f>
        <v>4</v>
      </c>
      <c r="H418" s="92">
        <f>IFERROR(AVERAGEIFS(EDF[Stress], EDF[Nom], BD_evo[[#This Row],[Nom]], EDF[Semaine], BD_evo[[#This Row],[Semaine]]), "")</f>
        <v>4</v>
      </c>
      <c r="I418" s="92">
        <f>IFERROR(AVERAGEIFS(EDF[Sommeil], EDF[Nom], BD_evo[[#This Row],[Nom]], EDF[Semaine], BD_evo[[#This Row],[Semaine]]), "")</f>
        <v>3.5</v>
      </c>
      <c r="J418" s="92">
        <f>IFERROR(AVERAGEIFS(EDF[Etat Physique], EDF[Nom], BD_evo[[#This Row],[Nom]], EDF[Semaine], BD_evo[[#This Row],[Semaine]]), "")</f>
        <v>3.5</v>
      </c>
      <c r="K418" s="92">
        <f>IFERROR(AVERAGEIFS(EDF[Hydratation], EDF[Nom], BD_evo[[#This Row],[Nom]], EDF[Semaine], BD_evo[[#This Row],[Semaine]]), "")</f>
        <v>3.75</v>
      </c>
      <c r="L418" s="92">
        <f>IFERROR(AVERAGEIFS(EDF[Nutrition], EDF[Nom], BD_evo[[#This Row],[Nom]], EDF[Semaine], BD_evo[[#This Row],[Semaine]]), "")</f>
        <v>4.5</v>
      </c>
      <c r="M418" s="92" t="str">
        <f>IFERROR(AVERAGEIFS(RPE[Investissement du jour], RPE[Nom], BD_evo[[#This Row],[Nom]], RPE[Semaine], BD_evo[[#This Row],[Semaine]]), "")</f>
        <v/>
      </c>
    </row>
    <row r="419" spans="1:13" x14ac:dyDescent="0.2">
      <c r="A419" s="88" t="s">
        <v>212</v>
      </c>
      <c r="B419" t="str">
        <f>INDEX(Statut[Profil], MATCH(BD_evo[[#This Row],[Nom]], Statut[Nom], 0))</f>
        <v>Avant</v>
      </c>
      <c r="C419">
        <v>2023</v>
      </c>
      <c r="D419">
        <f t="shared" si="8"/>
        <v>38</v>
      </c>
      <c r="E419" t="str">
        <f>IF(SUMIFS(RPE[sRPE_tot], RPE[Nom], BD_evo[[#This Row],[Nom]], RPE[Semaine], BD_evo[[#This Row],[Semaine]])=0,"",SUMIFS(RPE[sRPE_tot], RPE[Nom], BD_evo[[#This Row],[Nom]], RPE[Semaine], BD_evo[[#This Row],[Semaine]]))</f>
        <v/>
      </c>
      <c r="F419" s="92" t="str">
        <f>IFERROR(AVERAGEIFS(EDF[Total EDF], EDF[Nom], BD_evo[[#This Row],[Nom]], EDF[Semaine], BD_evo[[#This Row],[Semaine]]), "")</f>
        <v/>
      </c>
      <c r="G419" s="92" t="str">
        <f>IFERROR(AVERAGEIFS(EDF[Humeur], EDF[Nom], BD_evo[[#This Row],[Nom]], EDF[Semaine], BD_evo[[#This Row],[Semaine]]), "")</f>
        <v/>
      </c>
      <c r="H419" s="92" t="str">
        <f>IFERROR(AVERAGEIFS(EDF[Stress], EDF[Nom], BD_evo[[#This Row],[Nom]], EDF[Semaine], BD_evo[[#This Row],[Semaine]]), "")</f>
        <v/>
      </c>
      <c r="I419" s="92" t="str">
        <f>IFERROR(AVERAGEIFS(EDF[Sommeil], EDF[Nom], BD_evo[[#This Row],[Nom]], EDF[Semaine], BD_evo[[#This Row],[Semaine]]), "")</f>
        <v/>
      </c>
      <c r="J419" s="92" t="str">
        <f>IFERROR(AVERAGEIFS(EDF[Etat Physique], EDF[Nom], BD_evo[[#This Row],[Nom]], EDF[Semaine], BD_evo[[#This Row],[Semaine]]), "")</f>
        <v/>
      </c>
      <c r="K419" s="92" t="str">
        <f>IFERROR(AVERAGEIFS(EDF[Hydratation], EDF[Nom], BD_evo[[#This Row],[Nom]], EDF[Semaine], BD_evo[[#This Row],[Semaine]]), "")</f>
        <v/>
      </c>
      <c r="L419" s="92" t="str">
        <f>IFERROR(AVERAGEIFS(EDF[Nutrition], EDF[Nom], BD_evo[[#This Row],[Nom]], EDF[Semaine], BD_evo[[#This Row],[Semaine]]), "")</f>
        <v/>
      </c>
      <c r="M419" s="92" t="str">
        <f>IFERROR(AVERAGEIFS(RPE[Investissement du jour], RPE[Nom], BD_evo[[#This Row],[Nom]], RPE[Semaine], BD_evo[[#This Row],[Semaine]]), "")</f>
        <v/>
      </c>
    </row>
    <row r="420" spans="1:13" x14ac:dyDescent="0.2">
      <c r="A420" s="88" t="s">
        <v>243</v>
      </c>
      <c r="B420" t="str">
        <f>INDEX(Statut[Profil], MATCH(BD_evo[[#This Row],[Nom]], Statut[Nom], 0))</f>
        <v>Trois Quarts</v>
      </c>
      <c r="C420">
        <v>2023</v>
      </c>
      <c r="D420">
        <f t="shared" si="8"/>
        <v>38</v>
      </c>
      <c r="E420" t="str">
        <f>IF(SUMIFS(RPE[sRPE_tot], RPE[Nom], BD_evo[[#This Row],[Nom]], RPE[Semaine], BD_evo[[#This Row],[Semaine]])=0,"",SUMIFS(RPE[sRPE_tot], RPE[Nom], BD_evo[[#This Row],[Nom]], RPE[Semaine], BD_evo[[#This Row],[Semaine]]))</f>
        <v/>
      </c>
      <c r="F420" s="92">
        <f>IFERROR(AVERAGEIFS(EDF[Total EDF], EDF[Nom], BD_evo[[#This Row],[Nom]], EDF[Semaine], BD_evo[[#This Row],[Semaine]]), "")</f>
        <v>21.5</v>
      </c>
      <c r="G420" s="92">
        <f>IFERROR(AVERAGEIFS(EDF[Humeur], EDF[Nom], BD_evo[[#This Row],[Nom]], EDF[Semaine], BD_evo[[#This Row],[Semaine]]), "")</f>
        <v>3</v>
      </c>
      <c r="H420" s="92">
        <f>IFERROR(AVERAGEIFS(EDF[Stress], EDF[Nom], BD_evo[[#This Row],[Nom]], EDF[Semaine], BD_evo[[#This Row],[Semaine]]), "")</f>
        <v>3.25</v>
      </c>
      <c r="I420" s="92">
        <f>IFERROR(AVERAGEIFS(EDF[Sommeil], EDF[Nom], BD_evo[[#This Row],[Nom]], EDF[Semaine], BD_evo[[#This Row],[Semaine]]), "")</f>
        <v>4</v>
      </c>
      <c r="J420" s="92">
        <f>IFERROR(AVERAGEIFS(EDF[Etat Physique], EDF[Nom], BD_evo[[#This Row],[Nom]], EDF[Semaine], BD_evo[[#This Row],[Semaine]]), "")</f>
        <v>3.25</v>
      </c>
      <c r="K420" s="92">
        <f>IFERROR(AVERAGEIFS(EDF[Hydratation], EDF[Nom], BD_evo[[#This Row],[Nom]], EDF[Semaine], BD_evo[[#This Row],[Semaine]]), "")</f>
        <v>4</v>
      </c>
      <c r="L420" s="92">
        <f>IFERROR(AVERAGEIFS(EDF[Nutrition], EDF[Nom], BD_evo[[#This Row],[Nom]], EDF[Semaine], BD_evo[[#This Row],[Semaine]]), "")</f>
        <v>4</v>
      </c>
      <c r="M420" s="92" t="str">
        <f>IFERROR(AVERAGEIFS(RPE[Investissement du jour], RPE[Nom], BD_evo[[#This Row],[Nom]], RPE[Semaine], BD_evo[[#This Row],[Semaine]]), "")</f>
        <v/>
      </c>
    </row>
    <row r="421" spans="1:13" x14ac:dyDescent="0.2">
      <c r="A421" s="88" t="s">
        <v>81</v>
      </c>
      <c r="B421" t="str">
        <f>INDEX(Statut[Profil], MATCH(BD_evo[[#This Row],[Nom]], Statut[Nom], 0))</f>
        <v>Trois Quarts</v>
      </c>
      <c r="C421">
        <v>2023</v>
      </c>
      <c r="D421">
        <f t="shared" si="8"/>
        <v>38</v>
      </c>
      <c r="E421" t="str">
        <f>IF(SUMIFS(RPE[sRPE_tot], RPE[Nom], BD_evo[[#This Row],[Nom]], RPE[Semaine], BD_evo[[#This Row],[Semaine]])=0,"",SUMIFS(RPE[sRPE_tot], RPE[Nom], BD_evo[[#This Row],[Nom]], RPE[Semaine], BD_evo[[#This Row],[Semaine]]))</f>
        <v/>
      </c>
      <c r="F421" s="92" t="str">
        <f>IFERROR(AVERAGEIFS(EDF[Total EDF], EDF[Nom], BD_evo[[#This Row],[Nom]], EDF[Semaine], BD_evo[[#This Row],[Semaine]]), "")</f>
        <v/>
      </c>
      <c r="G421" s="92" t="str">
        <f>IFERROR(AVERAGEIFS(EDF[Humeur], EDF[Nom], BD_evo[[#This Row],[Nom]], EDF[Semaine], BD_evo[[#This Row],[Semaine]]), "")</f>
        <v/>
      </c>
      <c r="H421" s="92" t="str">
        <f>IFERROR(AVERAGEIFS(EDF[Stress], EDF[Nom], BD_evo[[#This Row],[Nom]], EDF[Semaine], BD_evo[[#This Row],[Semaine]]), "")</f>
        <v/>
      </c>
      <c r="I421" s="92" t="str">
        <f>IFERROR(AVERAGEIFS(EDF[Sommeil], EDF[Nom], BD_evo[[#This Row],[Nom]], EDF[Semaine], BD_evo[[#This Row],[Semaine]]), "")</f>
        <v/>
      </c>
      <c r="J421" s="92" t="str">
        <f>IFERROR(AVERAGEIFS(EDF[Etat Physique], EDF[Nom], BD_evo[[#This Row],[Nom]], EDF[Semaine], BD_evo[[#This Row],[Semaine]]), "")</f>
        <v/>
      </c>
      <c r="K421" s="92" t="str">
        <f>IFERROR(AVERAGEIFS(EDF[Hydratation], EDF[Nom], BD_evo[[#This Row],[Nom]], EDF[Semaine], BD_evo[[#This Row],[Semaine]]), "")</f>
        <v/>
      </c>
      <c r="L421" s="92" t="str">
        <f>IFERROR(AVERAGEIFS(EDF[Nutrition], EDF[Nom], BD_evo[[#This Row],[Nom]], EDF[Semaine], BD_evo[[#This Row],[Semaine]]), "")</f>
        <v/>
      </c>
      <c r="M421" s="92" t="str">
        <f>IFERROR(AVERAGEIFS(RPE[Investissement du jour], RPE[Nom], BD_evo[[#This Row],[Nom]], RPE[Semaine], BD_evo[[#This Row],[Semaine]]), "")</f>
        <v/>
      </c>
    </row>
    <row r="422" spans="1:13" x14ac:dyDescent="0.2">
      <c r="A422" s="88" t="s">
        <v>109</v>
      </c>
      <c r="B422" t="str">
        <f>INDEX(Statut[Profil], MATCH(BD_evo[[#This Row],[Nom]], Statut[Nom], 0))</f>
        <v>Avant</v>
      </c>
      <c r="C422">
        <v>2023</v>
      </c>
      <c r="D422">
        <f t="shared" si="8"/>
        <v>38</v>
      </c>
      <c r="E422" t="str">
        <f>IF(SUMIFS(RPE[sRPE_tot], RPE[Nom], BD_evo[[#This Row],[Nom]], RPE[Semaine], BD_evo[[#This Row],[Semaine]])=0,"",SUMIFS(RPE[sRPE_tot], RPE[Nom], BD_evo[[#This Row],[Nom]], RPE[Semaine], BD_evo[[#This Row],[Semaine]]))</f>
        <v/>
      </c>
      <c r="F422" s="92">
        <f>IFERROR(AVERAGEIFS(EDF[Total EDF], EDF[Nom], BD_evo[[#This Row],[Nom]], EDF[Semaine], BD_evo[[#This Row],[Semaine]]), "")</f>
        <v>21</v>
      </c>
      <c r="G422" s="92">
        <f>IFERROR(AVERAGEIFS(EDF[Humeur], EDF[Nom], BD_evo[[#This Row],[Nom]], EDF[Semaine], BD_evo[[#This Row],[Semaine]]), "")</f>
        <v>3</v>
      </c>
      <c r="H422" s="92">
        <f>IFERROR(AVERAGEIFS(EDF[Stress], EDF[Nom], BD_evo[[#This Row],[Nom]], EDF[Semaine], BD_evo[[#This Row],[Semaine]]), "")</f>
        <v>3</v>
      </c>
      <c r="I422" s="92">
        <f>IFERROR(AVERAGEIFS(EDF[Sommeil], EDF[Nom], BD_evo[[#This Row],[Nom]], EDF[Semaine], BD_evo[[#This Row],[Semaine]]), "")</f>
        <v>4</v>
      </c>
      <c r="J422" s="92">
        <f>IFERROR(AVERAGEIFS(EDF[Etat Physique], EDF[Nom], BD_evo[[#This Row],[Nom]], EDF[Semaine], BD_evo[[#This Row],[Semaine]]), "")</f>
        <v>3</v>
      </c>
      <c r="K422" s="92">
        <f>IFERROR(AVERAGEIFS(EDF[Hydratation], EDF[Nom], BD_evo[[#This Row],[Nom]], EDF[Semaine], BD_evo[[#This Row],[Semaine]]), "")</f>
        <v>4</v>
      </c>
      <c r="L422" s="92">
        <f>IFERROR(AVERAGEIFS(EDF[Nutrition], EDF[Nom], BD_evo[[#This Row],[Nom]], EDF[Semaine], BD_evo[[#This Row],[Semaine]]), "")</f>
        <v>4</v>
      </c>
      <c r="M422" s="92" t="str">
        <f>IFERROR(AVERAGEIFS(RPE[Investissement du jour], RPE[Nom], BD_evo[[#This Row],[Nom]], RPE[Semaine], BD_evo[[#This Row],[Semaine]]), "")</f>
        <v/>
      </c>
    </row>
    <row r="423" spans="1:13" x14ac:dyDescent="0.2">
      <c r="A423" s="88" t="s">
        <v>313</v>
      </c>
      <c r="B423" t="str">
        <f>INDEX(Statut[Profil], MATCH(BD_evo[[#This Row],[Nom]], Statut[Nom], 0))</f>
        <v>Trois Quarts</v>
      </c>
      <c r="C423">
        <v>2023</v>
      </c>
      <c r="D423">
        <f t="shared" si="8"/>
        <v>38</v>
      </c>
      <c r="E423" t="str">
        <f>IF(SUMIFS(RPE[sRPE_tot], RPE[Nom], BD_evo[[#This Row],[Nom]], RPE[Semaine], BD_evo[[#This Row],[Semaine]])=0,"",SUMIFS(RPE[sRPE_tot], RPE[Nom], BD_evo[[#This Row],[Nom]], RPE[Semaine], BD_evo[[#This Row],[Semaine]]))</f>
        <v/>
      </c>
      <c r="F423" s="92" t="str">
        <f>IFERROR(AVERAGEIFS(EDF[Total EDF], EDF[Nom], BD_evo[[#This Row],[Nom]], EDF[Semaine], BD_evo[[#This Row],[Semaine]]), "")</f>
        <v/>
      </c>
      <c r="G423" s="92" t="str">
        <f>IFERROR(AVERAGEIFS(EDF[Humeur], EDF[Nom], BD_evo[[#This Row],[Nom]], EDF[Semaine], BD_evo[[#This Row],[Semaine]]), "")</f>
        <v/>
      </c>
      <c r="H423" s="92" t="str">
        <f>IFERROR(AVERAGEIFS(EDF[Stress], EDF[Nom], BD_evo[[#This Row],[Nom]], EDF[Semaine], BD_evo[[#This Row],[Semaine]]), "")</f>
        <v/>
      </c>
      <c r="I423" s="92" t="str">
        <f>IFERROR(AVERAGEIFS(EDF[Sommeil], EDF[Nom], BD_evo[[#This Row],[Nom]], EDF[Semaine], BD_evo[[#This Row],[Semaine]]), "")</f>
        <v/>
      </c>
      <c r="J423" s="92" t="str">
        <f>IFERROR(AVERAGEIFS(EDF[Etat Physique], EDF[Nom], BD_evo[[#This Row],[Nom]], EDF[Semaine], BD_evo[[#This Row],[Semaine]]), "")</f>
        <v/>
      </c>
      <c r="K423" s="92" t="str">
        <f>IFERROR(AVERAGEIFS(EDF[Hydratation], EDF[Nom], BD_evo[[#This Row],[Nom]], EDF[Semaine], BD_evo[[#This Row],[Semaine]]), "")</f>
        <v/>
      </c>
      <c r="L423" s="92" t="str">
        <f>IFERROR(AVERAGEIFS(EDF[Nutrition], EDF[Nom], BD_evo[[#This Row],[Nom]], EDF[Semaine], BD_evo[[#This Row],[Semaine]]), "")</f>
        <v/>
      </c>
      <c r="M423" s="92" t="str">
        <f>IFERROR(AVERAGEIFS(RPE[Investissement du jour], RPE[Nom], BD_evo[[#This Row],[Nom]], RPE[Semaine], BD_evo[[#This Row],[Semaine]]), "")</f>
        <v/>
      </c>
    </row>
    <row r="424" spans="1:13" x14ac:dyDescent="0.2">
      <c r="A424" s="88" t="s">
        <v>88</v>
      </c>
      <c r="B424" t="str">
        <f>INDEX(Statut[Profil], MATCH(BD_evo[[#This Row],[Nom]], Statut[Nom], 0))</f>
        <v>Avant</v>
      </c>
      <c r="C424">
        <v>2023</v>
      </c>
      <c r="D424">
        <f t="shared" si="8"/>
        <v>38</v>
      </c>
      <c r="E424" t="str">
        <f>IF(SUMIFS(RPE[sRPE_tot], RPE[Nom], BD_evo[[#This Row],[Nom]], RPE[Semaine], BD_evo[[#This Row],[Semaine]])=0,"",SUMIFS(RPE[sRPE_tot], RPE[Nom], BD_evo[[#This Row],[Nom]], RPE[Semaine], BD_evo[[#This Row],[Semaine]]))</f>
        <v/>
      </c>
      <c r="F424" s="92">
        <f>IFERROR(AVERAGEIFS(EDF[Total EDF], EDF[Nom], BD_evo[[#This Row],[Nom]], EDF[Semaine], BD_evo[[#This Row],[Semaine]]), "")</f>
        <v>16</v>
      </c>
      <c r="G424" s="92">
        <f>IFERROR(AVERAGEIFS(EDF[Humeur], EDF[Nom], BD_evo[[#This Row],[Nom]], EDF[Semaine], BD_evo[[#This Row],[Semaine]]), "")</f>
        <v>2.25</v>
      </c>
      <c r="H424" s="92">
        <f>IFERROR(AVERAGEIFS(EDF[Stress], EDF[Nom], BD_evo[[#This Row],[Nom]], EDF[Semaine], BD_evo[[#This Row],[Semaine]]), "")</f>
        <v>2.5</v>
      </c>
      <c r="I424" s="92">
        <f>IFERROR(AVERAGEIFS(EDF[Sommeil], EDF[Nom], BD_evo[[#This Row],[Nom]], EDF[Semaine], BD_evo[[#This Row],[Semaine]]), "")</f>
        <v>3</v>
      </c>
      <c r="J424" s="92">
        <f>IFERROR(AVERAGEIFS(EDF[Etat Physique], EDF[Nom], BD_evo[[#This Row],[Nom]], EDF[Semaine], BD_evo[[#This Row],[Semaine]]), "")</f>
        <v>3</v>
      </c>
      <c r="K424" s="92">
        <f>IFERROR(AVERAGEIFS(EDF[Hydratation], EDF[Nom], BD_evo[[#This Row],[Nom]], EDF[Semaine], BD_evo[[#This Row],[Semaine]]), "")</f>
        <v>2</v>
      </c>
      <c r="L424" s="92">
        <f>IFERROR(AVERAGEIFS(EDF[Nutrition], EDF[Nom], BD_evo[[#This Row],[Nom]], EDF[Semaine], BD_evo[[#This Row],[Semaine]]), "")</f>
        <v>3.25</v>
      </c>
      <c r="M424" s="92" t="str">
        <f>IFERROR(AVERAGEIFS(RPE[Investissement du jour], RPE[Nom], BD_evo[[#This Row],[Nom]], RPE[Semaine], BD_evo[[#This Row],[Semaine]]), "")</f>
        <v/>
      </c>
    </row>
    <row r="425" spans="1:13" x14ac:dyDescent="0.2">
      <c r="A425" s="88" t="s">
        <v>134</v>
      </c>
      <c r="B425" s="90" t="str">
        <f>INDEX(Statut[Profil], MATCH(BD_evo[[#This Row],[Nom]], Statut[Nom], 0))</f>
        <v>Avant</v>
      </c>
      <c r="C425">
        <v>2023</v>
      </c>
      <c r="D425">
        <f>D424+1</f>
        <v>39</v>
      </c>
      <c r="E425" s="90" t="str">
        <f>IF(SUMIFS(RPE[sRPE_tot], RPE[Nom], BD_evo[[#This Row],[Nom]], RPE[Semaine], BD_evo[[#This Row],[Semaine]])=0,"",SUMIFS(RPE[sRPE_tot], RPE[Nom], BD_evo[[#This Row],[Nom]], RPE[Semaine], BD_evo[[#This Row],[Semaine]]))</f>
        <v/>
      </c>
      <c r="F425" s="92" t="str">
        <f>IFERROR(AVERAGEIFS(EDF[Total EDF], EDF[Nom], BD_evo[[#This Row],[Nom]], EDF[Semaine], BD_evo[[#This Row],[Semaine]]), "")</f>
        <v/>
      </c>
      <c r="G425" s="92" t="str">
        <f>IFERROR(AVERAGEIFS(EDF[Humeur], EDF[Nom], BD_evo[[#This Row],[Nom]], EDF[Semaine], BD_evo[[#This Row],[Semaine]]), "")</f>
        <v/>
      </c>
      <c r="H425" s="92" t="str">
        <f>IFERROR(AVERAGEIFS(EDF[Stress], EDF[Nom], BD_evo[[#This Row],[Nom]], EDF[Semaine], BD_evo[[#This Row],[Semaine]]), "")</f>
        <v/>
      </c>
      <c r="I425" s="92" t="str">
        <f>IFERROR(AVERAGEIFS(EDF[Sommeil], EDF[Nom], BD_evo[[#This Row],[Nom]], EDF[Semaine], BD_evo[[#This Row],[Semaine]]), "")</f>
        <v/>
      </c>
      <c r="J425" s="92" t="str">
        <f>IFERROR(AVERAGEIFS(EDF[Etat Physique], EDF[Nom], BD_evo[[#This Row],[Nom]], EDF[Semaine], BD_evo[[#This Row],[Semaine]]), "")</f>
        <v/>
      </c>
      <c r="K425" s="92" t="str">
        <f>IFERROR(AVERAGEIFS(EDF[Hydratation], EDF[Nom], BD_evo[[#This Row],[Nom]], EDF[Semaine], BD_evo[[#This Row],[Semaine]]), "")</f>
        <v/>
      </c>
      <c r="L425" s="92" t="str">
        <f>IFERROR(AVERAGEIFS(EDF[Nutrition], EDF[Nom], BD_evo[[#This Row],[Nom]], EDF[Semaine], BD_evo[[#This Row],[Semaine]]), "")</f>
        <v/>
      </c>
      <c r="M425" s="92" t="str">
        <f>IFERROR(AVERAGEIFS(RPE[Investissement du jour], RPE[Nom], BD_evo[[#This Row],[Nom]], RPE[Semaine], BD_evo[[#This Row],[Semaine]]), "")</f>
        <v/>
      </c>
    </row>
    <row r="426" spans="1:13" x14ac:dyDescent="0.2">
      <c r="A426" s="88" t="s">
        <v>76</v>
      </c>
      <c r="B426" t="str">
        <f>INDEX(Statut[Profil], MATCH(BD_evo[[#This Row],[Nom]], Statut[Nom], 0))</f>
        <v>Trois Quarts</v>
      </c>
      <c r="C426">
        <v>2023</v>
      </c>
      <c r="D426">
        <f t="shared" ref="D426:D471" si="9">D425</f>
        <v>39</v>
      </c>
      <c r="E426" t="str">
        <f>IF(SUMIFS(RPE[sRPE_tot], RPE[Nom], BD_evo[[#This Row],[Nom]], RPE[Semaine], BD_evo[[#This Row],[Semaine]])=0,"",SUMIFS(RPE[sRPE_tot], RPE[Nom], BD_evo[[#This Row],[Nom]], RPE[Semaine], BD_evo[[#This Row],[Semaine]]))</f>
        <v/>
      </c>
      <c r="F426" s="92">
        <f>IFERROR(AVERAGEIFS(EDF[Total EDF], EDF[Nom], BD_evo[[#This Row],[Nom]], EDF[Semaine], BD_evo[[#This Row],[Semaine]]), "")</f>
        <v>17</v>
      </c>
      <c r="G426" s="92">
        <f>IFERROR(AVERAGEIFS(EDF[Humeur], EDF[Nom], BD_evo[[#This Row],[Nom]], EDF[Semaine], BD_evo[[#This Row],[Semaine]]), "")</f>
        <v>3</v>
      </c>
      <c r="H426" s="92">
        <f>IFERROR(AVERAGEIFS(EDF[Stress], EDF[Nom], BD_evo[[#This Row],[Nom]], EDF[Semaine], BD_evo[[#This Row],[Semaine]]), "")</f>
        <v>3</v>
      </c>
      <c r="I426" s="92">
        <f>IFERROR(AVERAGEIFS(EDF[Sommeil], EDF[Nom], BD_evo[[#This Row],[Nom]], EDF[Semaine], BD_evo[[#This Row],[Semaine]]), "")</f>
        <v>1.5</v>
      </c>
      <c r="J426" s="92">
        <f>IFERROR(AVERAGEIFS(EDF[Etat Physique], EDF[Nom], BD_evo[[#This Row],[Nom]], EDF[Semaine], BD_evo[[#This Row],[Semaine]]), "")</f>
        <v>2.5</v>
      </c>
      <c r="K426" s="92">
        <f>IFERROR(AVERAGEIFS(EDF[Hydratation], EDF[Nom], BD_evo[[#This Row],[Nom]], EDF[Semaine], BD_evo[[#This Row],[Semaine]]), "")</f>
        <v>3</v>
      </c>
      <c r="L426" s="92">
        <f>IFERROR(AVERAGEIFS(EDF[Nutrition], EDF[Nom], BD_evo[[#This Row],[Nom]], EDF[Semaine], BD_evo[[#This Row],[Semaine]]), "")</f>
        <v>4</v>
      </c>
      <c r="M426" s="92" t="str">
        <f>IFERROR(AVERAGEIFS(RPE[Investissement du jour], RPE[Nom], BD_evo[[#This Row],[Nom]], RPE[Semaine], BD_evo[[#This Row],[Semaine]]), "")</f>
        <v/>
      </c>
    </row>
    <row r="427" spans="1:13" x14ac:dyDescent="0.2">
      <c r="A427" s="88" t="s">
        <v>367</v>
      </c>
      <c r="B427" t="str">
        <f>INDEX(Statut[Profil], MATCH(BD_evo[[#This Row],[Nom]], Statut[Nom], 0))</f>
        <v>Avant</v>
      </c>
      <c r="C427">
        <v>2023</v>
      </c>
      <c r="D427">
        <f t="shared" si="9"/>
        <v>39</v>
      </c>
      <c r="E427" t="str">
        <f>IF(SUMIFS(RPE[sRPE_tot], RPE[Nom], BD_evo[[#This Row],[Nom]], RPE[Semaine], BD_evo[[#This Row],[Semaine]])=0,"",SUMIFS(RPE[sRPE_tot], RPE[Nom], BD_evo[[#This Row],[Nom]], RPE[Semaine], BD_evo[[#This Row],[Semaine]]))</f>
        <v/>
      </c>
      <c r="F427" s="92" t="str">
        <f>IFERROR(AVERAGEIFS(EDF[Total EDF], EDF[Nom], BD_evo[[#This Row],[Nom]], EDF[Semaine], BD_evo[[#This Row],[Semaine]]), "")</f>
        <v/>
      </c>
      <c r="G427" s="92" t="str">
        <f>IFERROR(AVERAGEIFS(EDF[Humeur], EDF[Nom], BD_evo[[#This Row],[Nom]], EDF[Semaine], BD_evo[[#This Row],[Semaine]]), "")</f>
        <v/>
      </c>
      <c r="H427" s="92" t="str">
        <f>IFERROR(AVERAGEIFS(EDF[Stress], EDF[Nom], BD_evo[[#This Row],[Nom]], EDF[Semaine], BD_evo[[#This Row],[Semaine]]), "")</f>
        <v/>
      </c>
      <c r="I427" s="92" t="str">
        <f>IFERROR(AVERAGEIFS(EDF[Sommeil], EDF[Nom], BD_evo[[#This Row],[Nom]], EDF[Semaine], BD_evo[[#This Row],[Semaine]]), "")</f>
        <v/>
      </c>
      <c r="J427" s="92" t="str">
        <f>IFERROR(AVERAGEIFS(EDF[Etat Physique], EDF[Nom], BD_evo[[#This Row],[Nom]], EDF[Semaine], BD_evo[[#This Row],[Semaine]]), "")</f>
        <v/>
      </c>
      <c r="K427" s="92" t="str">
        <f>IFERROR(AVERAGEIFS(EDF[Hydratation], EDF[Nom], BD_evo[[#This Row],[Nom]], EDF[Semaine], BD_evo[[#This Row],[Semaine]]), "")</f>
        <v/>
      </c>
      <c r="L427" s="92" t="str">
        <f>IFERROR(AVERAGEIFS(EDF[Nutrition], EDF[Nom], BD_evo[[#This Row],[Nom]], EDF[Semaine], BD_evo[[#This Row],[Semaine]]), "")</f>
        <v/>
      </c>
      <c r="M427" s="92" t="str">
        <f>IFERROR(AVERAGEIFS(RPE[Investissement du jour], RPE[Nom], BD_evo[[#This Row],[Nom]], RPE[Semaine], BD_evo[[#This Row],[Semaine]]), "")</f>
        <v/>
      </c>
    </row>
    <row r="428" spans="1:13" x14ac:dyDescent="0.2">
      <c r="A428" s="88" t="s">
        <v>93</v>
      </c>
      <c r="B428" t="str">
        <f>INDEX(Statut[Profil], MATCH(BD_evo[[#This Row],[Nom]], Statut[Nom], 0))</f>
        <v>Avant</v>
      </c>
      <c r="C428">
        <v>2023</v>
      </c>
      <c r="D428">
        <f t="shared" si="9"/>
        <v>39</v>
      </c>
      <c r="E428" t="str">
        <f>IF(SUMIFS(RPE[sRPE_tot], RPE[Nom], BD_evo[[#This Row],[Nom]], RPE[Semaine], BD_evo[[#This Row],[Semaine]])=0,"",SUMIFS(RPE[sRPE_tot], RPE[Nom], BD_evo[[#This Row],[Nom]], RPE[Semaine], BD_evo[[#This Row],[Semaine]]))</f>
        <v/>
      </c>
      <c r="F428" s="92">
        <f>IFERROR(AVERAGEIFS(EDF[Total EDF], EDF[Nom], BD_evo[[#This Row],[Nom]], EDF[Semaine], BD_evo[[#This Row],[Semaine]]), "")</f>
        <v>17.5</v>
      </c>
      <c r="G428" s="92">
        <f>IFERROR(AVERAGEIFS(EDF[Humeur], EDF[Nom], BD_evo[[#This Row],[Nom]], EDF[Semaine], BD_evo[[#This Row],[Semaine]]), "")</f>
        <v>2.5</v>
      </c>
      <c r="H428" s="92">
        <f>IFERROR(AVERAGEIFS(EDF[Stress], EDF[Nom], BD_evo[[#This Row],[Nom]], EDF[Semaine], BD_evo[[#This Row],[Semaine]]), "")</f>
        <v>3</v>
      </c>
      <c r="I428" s="92">
        <f>IFERROR(AVERAGEIFS(EDF[Sommeil], EDF[Nom], BD_evo[[#This Row],[Nom]], EDF[Semaine], BD_evo[[#This Row],[Semaine]]), "")</f>
        <v>3</v>
      </c>
      <c r="J428" s="92">
        <f>IFERROR(AVERAGEIFS(EDF[Etat Physique], EDF[Nom], BD_evo[[#This Row],[Nom]], EDF[Semaine], BD_evo[[#This Row],[Semaine]]), "")</f>
        <v>2.5</v>
      </c>
      <c r="K428" s="92">
        <f>IFERROR(AVERAGEIFS(EDF[Hydratation], EDF[Nom], BD_evo[[#This Row],[Nom]], EDF[Semaine], BD_evo[[#This Row],[Semaine]]), "")</f>
        <v>2.5</v>
      </c>
      <c r="L428" s="92">
        <f>IFERROR(AVERAGEIFS(EDF[Nutrition], EDF[Nom], BD_evo[[#This Row],[Nom]], EDF[Semaine], BD_evo[[#This Row],[Semaine]]), "")</f>
        <v>4</v>
      </c>
      <c r="M428" s="92" t="str">
        <f>IFERROR(AVERAGEIFS(RPE[Investissement du jour], RPE[Nom], BD_evo[[#This Row],[Nom]], RPE[Semaine], BD_evo[[#This Row],[Semaine]]), "")</f>
        <v/>
      </c>
    </row>
    <row r="429" spans="1:13" x14ac:dyDescent="0.2">
      <c r="A429" s="88" t="s">
        <v>230</v>
      </c>
      <c r="B429" t="str">
        <f>INDEX(Statut[Profil], MATCH(BD_evo[[#This Row],[Nom]], Statut[Nom], 0))</f>
        <v>Avant</v>
      </c>
      <c r="C429">
        <v>2023</v>
      </c>
      <c r="D429">
        <f t="shared" si="9"/>
        <v>39</v>
      </c>
      <c r="E429" t="str">
        <f>IF(SUMIFS(RPE[sRPE_tot], RPE[Nom], BD_evo[[#This Row],[Nom]], RPE[Semaine], BD_evo[[#This Row],[Semaine]])=0,"",SUMIFS(RPE[sRPE_tot], RPE[Nom], BD_evo[[#This Row],[Nom]], RPE[Semaine], BD_evo[[#This Row],[Semaine]]))</f>
        <v/>
      </c>
      <c r="F429" s="92">
        <f>IFERROR(AVERAGEIFS(EDF[Total EDF], EDF[Nom], BD_evo[[#This Row],[Nom]], EDF[Semaine], BD_evo[[#This Row],[Semaine]]), "")</f>
        <v>21.666666666666668</v>
      </c>
      <c r="G429" s="92">
        <f>IFERROR(AVERAGEIFS(EDF[Humeur], EDF[Nom], BD_evo[[#This Row],[Nom]], EDF[Semaine], BD_evo[[#This Row],[Semaine]]), "")</f>
        <v>3.6666666666666665</v>
      </c>
      <c r="H429" s="92">
        <f>IFERROR(AVERAGEIFS(EDF[Stress], EDF[Nom], BD_evo[[#This Row],[Nom]], EDF[Semaine], BD_evo[[#This Row],[Semaine]]), "")</f>
        <v>4</v>
      </c>
      <c r="I429" s="92">
        <f>IFERROR(AVERAGEIFS(EDF[Sommeil], EDF[Nom], BD_evo[[#This Row],[Nom]], EDF[Semaine], BD_evo[[#This Row],[Semaine]]), "")</f>
        <v>2.3333333333333335</v>
      </c>
      <c r="J429" s="92">
        <f>IFERROR(AVERAGEIFS(EDF[Etat Physique], EDF[Nom], BD_evo[[#This Row],[Nom]], EDF[Semaine], BD_evo[[#This Row],[Semaine]]), "")</f>
        <v>2.6666666666666665</v>
      </c>
      <c r="K429" s="92">
        <f>IFERROR(AVERAGEIFS(EDF[Hydratation], EDF[Nom], BD_evo[[#This Row],[Nom]], EDF[Semaine], BD_evo[[#This Row],[Semaine]]), "")</f>
        <v>4</v>
      </c>
      <c r="L429" s="92">
        <f>IFERROR(AVERAGEIFS(EDF[Nutrition], EDF[Nom], BD_evo[[#This Row],[Nom]], EDF[Semaine], BD_evo[[#This Row],[Semaine]]), "")</f>
        <v>5</v>
      </c>
      <c r="M429" s="92" t="str">
        <f>IFERROR(AVERAGEIFS(RPE[Investissement du jour], RPE[Nom], BD_evo[[#This Row],[Nom]], RPE[Semaine], BD_evo[[#This Row],[Semaine]]), "")</f>
        <v/>
      </c>
    </row>
    <row r="430" spans="1:13" x14ac:dyDescent="0.2">
      <c r="A430" s="88" t="s">
        <v>181</v>
      </c>
      <c r="B430" t="str">
        <f>INDEX(Statut[Profil], MATCH(BD_evo[[#This Row],[Nom]], Statut[Nom], 0))</f>
        <v>Trois Quarts</v>
      </c>
      <c r="C430">
        <v>2023</v>
      </c>
      <c r="D430">
        <f t="shared" si="9"/>
        <v>39</v>
      </c>
      <c r="E430" t="str">
        <f>IF(SUMIFS(RPE[sRPE_tot], RPE[Nom], BD_evo[[#This Row],[Nom]], RPE[Semaine], BD_evo[[#This Row],[Semaine]])=0,"",SUMIFS(RPE[sRPE_tot], RPE[Nom], BD_evo[[#This Row],[Nom]], RPE[Semaine], BD_evo[[#This Row],[Semaine]]))</f>
        <v/>
      </c>
      <c r="F430" s="92">
        <f>IFERROR(AVERAGEIFS(EDF[Total EDF], EDF[Nom], BD_evo[[#This Row],[Nom]], EDF[Semaine], BD_evo[[#This Row],[Semaine]]), "")</f>
        <v>18.333333333333332</v>
      </c>
      <c r="G430" s="92">
        <f>IFERROR(AVERAGEIFS(EDF[Humeur], EDF[Nom], BD_evo[[#This Row],[Nom]], EDF[Semaine], BD_evo[[#This Row],[Semaine]]), "")</f>
        <v>3</v>
      </c>
      <c r="H430" s="92">
        <f>IFERROR(AVERAGEIFS(EDF[Stress], EDF[Nom], BD_evo[[#This Row],[Nom]], EDF[Semaine], BD_evo[[#This Row],[Semaine]]), "")</f>
        <v>3.6666666666666665</v>
      </c>
      <c r="I430" s="92">
        <f>IFERROR(AVERAGEIFS(EDF[Sommeil], EDF[Nom], BD_evo[[#This Row],[Nom]], EDF[Semaine], BD_evo[[#This Row],[Semaine]]), "")</f>
        <v>2.3333333333333335</v>
      </c>
      <c r="J430" s="92">
        <f>IFERROR(AVERAGEIFS(EDF[Etat Physique], EDF[Nom], BD_evo[[#This Row],[Nom]], EDF[Semaine], BD_evo[[#This Row],[Semaine]]), "")</f>
        <v>2.3333333333333335</v>
      </c>
      <c r="K430" s="92">
        <f>IFERROR(AVERAGEIFS(EDF[Hydratation], EDF[Nom], BD_evo[[#This Row],[Nom]], EDF[Semaine], BD_evo[[#This Row],[Semaine]]), "")</f>
        <v>3</v>
      </c>
      <c r="L430" s="92">
        <f>IFERROR(AVERAGEIFS(EDF[Nutrition], EDF[Nom], BD_evo[[#This Row],[Nom]], EDF[Semaine], BD_evo[[#This Row],[Semaine]]), "")</f>
        <v>4</v>
      </c>
      <c r="M430" s="92" t="str">
        <f>IFERROR(AVERAGEIFS(RPE[Investissement du jour], RPE[Nom], BD_evo[[#This Row],[Nom]], RPE[Semaine], BD_evo[[#This Row],[Semaine]]), "")</f>
        <v/>
      </c>
    </row>
    <row r="431" spans="1:13" x14ac:dyDescent="0.2">
      <c r="A431" s="88" t="s">
        <v>414</v>
      </c>
      <c r="B431" t="str">
        <f>INDEX(Statut[Profil], MATCH(BD_evo[[#This Row],[Nom]], Statut[Nom], 0))</f>
        <v>Avant</v>
      </c>
      <c r="C431">
        <v>2023</v>
      </c>
      <c r="D431">
        <f t="shared" si="9"/>
        <v>39</v>
      </c>
      <c r="E431" t="str">
        <f>IF(SUMIFS(RPE[sRPE_tot], RPE[Nom], BD_evo[[#This Row],[Nom]], RPE[Semaine], BD_evo[[#This Row],[Semaine]])=0,"",SUMIFS(RPE[sRPE_tot], RPE[Nom], BD_evo[[#This Row],[Nom]], RPE[Semaine], BD_evo[[#This Row],[Semaine]]))</f>
        <v/>
      </c>
      <c r="F431" s="92" t="str">
        <f>IFERROR(AVERAGEIFS(EDF[Total EDF], EDF[Nom], BD_evo[[#This Row],[Nom]], EDF[Semaine], BD_evo[[#This Row],[Semaine]]), "")</f>
        <v/>
      </c>
      <c r="G431" s="92" t="str">
        <f>IFERROR(AVERAGEIFS(EDF[Humeur], EDF[Nom], BD_evo[[#This Row],[Nom]], EDF[Semaine], BD_evo[[#This Row],[Semaine]]), "")</f>
        <v/>
      </c>
      <c r="H431" s="92" t="str">
        <f>IFERROR(AVERAGEIFS(EDF[Stress], EDF[Nom], BD_evo[[#This Row],[Nom]], EDF[Semaine], BD_evo[[#This Row],[Semaine]]), "")</f>
        <v/>
      </c>
      <c r="I431" s="92" t="str">
        <f>IFERROR(AVERAGEIFS(EDF[Sommeil], EDF[Nom], BD_evo[[#This Row],[Nom]], EDF[Semaine], BD_evo[[#This Row],[Semaine]]), "")</f>
        <v/>
      </c>
      <c r="J431" s="92" t="str">
        <f>IFERROR(AVERAGEIFS(EDF[Etat Physique], EDF[Nom], BD_evo[[#This Row],[Nom]], EDF[Semaine], BD_evo[[#This Row],[Semaine]]), "")</f>
        <v/>
      </c>
      <c r="K431" s="92" t="str">
        <f>IFERROR(AVERAGEIFS(EDF[Hydratation], EDF[Nom], BD_evo[[#This Row],[Nom]], EDF[Semaine], BD_evo[[#This Row],[Semaine]]), "")</f>
        <v/>
      </c>
      <c r="L431" s="92" t="str">
        <f>IFERROR(AVERAGEIFS(EDF[Nutrition], EDF[Nom], BD_evo[[#This Row],[Nom]], EDF[Semaine], BD_evo[[#This Row],[Semaine]]), "")</f>
        <v/>
      </c>
      <c r="M431" s="92" t="str">
        <f>IFERROR(AVERAGEIFS(RPE[Investissement du jour], RPE[Nom], BD_evo[[#This Row],[Nom]], RPE[Semaine], BD_evo[[#This Row],[Semaine]]), "")</f>
        <v/>
      </c>
    </row>
    <row r="432" spans="1:13" x14ac:dyDescent="0.2">
      <c r="A432" s="88" t="s">
        <v>102</v>
      </c>
      <c r="B432" t="str">
        <f>INDEX(Statut[Profil], MATCH(BD_evo[[#This Row],[Nom]], Statut[Nom], 0))</f>
        <v>Trois Quarts</v>
      </c>
      <c r="C432">
        <v>2023</v>
      </c>
      <c r="D432">
        <f t="shared" si="9"/>
        <v>39</v>
      </c>
      <c r="E432" t="str">
        <f>IF(SUMIFS(RPE[sRPE_tot], RPE[Nom], BD_evo[[#This Row],[Nom]], RPE[Semaine], BD_evo[[#This Row],[Semaine]])=0,"",SUMIFS(RPE[sRPE_tot], RPE[Nom], BD_evo[[#This Row],[Nom]], RPE[Semaine], BD_evo[[#This Row],[Semaine]]))</f>
        <v/>
      </c>
      <c r="F432" s="92">
        <f>IFERROR(AVERAGEIFS(EDF[Total EDF], EDF[Nom], BD_evo[[#This Row],[Nom]], EDF[Semaine], BD_evo[[#This Row],[Semaine]]), "")</f>
        <v>20</v>
      </c>
      <c r="G432" s="92">
        <f>IFERROR(AVERAGEIFS(EDF[Humeur], EDF[Nom], BD_evo[[#This Row],[Nom]], EDF[Semaine], BD_evo[[#This Row],[Semaine]]), "")</f>
        <v>1</v>
      </c>
      <c r="H432" s="92">
        <f>IFERROR(AVERAGEIFS(EDF[Stress], EDF[Nom], BD_evo[[#This Row],[Nom]], EDF[Semaine], BD_evo[[#This Row],[Semaine]]), "")</f>
        <v>4</v>
      </c>
      <c r="I432" s="92">
        <f>IFERROR(AVERAGEIFS(EDF[Sommeil], EDF[Nom], BD_evo[[#This Row],[Nom]], EDF[Semaine], BD_evo[[#This Row],[Semaine]]), "")</f>
        <v>3</v>
      </c>
      <c r="J432" s="92">
        <f>IFERROR(AVERAGEIFS(EDF[Etat Physique], EDF[Nom], BD_evo[[#This Row],[Nom]], EDF[Semaine], BD_evo[[#This Row],[Semaine]]), "")</f>
        <v>2</v>
      </c>
      <c r="K432" s="92">
        <f>IFERROR(AVERAGEIFS(EDF[Hydratation], EDF[Nom], BD_evo[[#This Row],[Nom]], EDF[Semaine], BD_evo[[#This Row],[Semaine]]), "")</f>
        <v>5</v>
      </c>
      <c r="L432" s="92">
        <f>IFERROR(AVERAGEIFS(EDF[Nutrition], EDF[Nom], BD_evo[[#This Row],[Nom]], EDF[Semaine], BD_evo[[#This Row],[Semaine]]), "")</f>
        <v>5</v>
      </c>
      <c r="M432" s="92" t="str">
        <f>IFERROR(AVERAGEIFS(RPE[Investissement du jour], RPE[Nom], BD_evo[[#This Row],[Nom]], RPE[Semaine], BD_evo[[#This Row],[Semaine]]), "")</f>
        <v/>
      </c>
    </row>
    <row r="433" spans="1:13" x14ac:dyDescent="0.2">
      <c r="A433" s="88" t="s">
        <v>193</v>
      </c>
      <c r="B433" t="str">
        <f>INDEX(Statut[Profil], MATCH(BD_evo[[#This Row],[Nom]], Statut[Nom], 0))</f>
        <v>Avant</v>
      </c>
      <c r="C433">
        <v>2023</v>
      </c>
      <c r="D433">
        <f t="shared" si="9"/>
        <v>39</v>
      </c>
      <c r="E433" t="str">
        <f>IF(SUMIFS(RPE[sRPE_tot], RPE[Nom], BD_evo[[#This Row],[Nom]], RPE[Semaine], BD_evo[[#This Row],[Semaine]])=0,"",SUMIFS(RPE[sRPE_tot], RPE[Nom], BD_evo[[#This Row],[Nom]], RPE[Semaine], BD_evo[[#This Row],[Semaine]]))</f>
        <v/>
      </c>
      <c r="F433" s="92">
        <f>IFERROR(AVERAGEIFS(EDF[Total EDF], EDF[Nom], BD_evo[[#This Row],[Nom]], EDF[Semaine], BD_evo[[#This Row],[Semaine]]), "")</f>
        <v>21</v>
      </c>
      <c r="G433" s="92">
        <f>IFERROR(AVERAGEIFS(EDF[Humeur], EDF[Nom], BD_evo[[#This Row],[Nom]], EDF[Semaine], BD_evo[[#This Row],[Semaine]]), "")</f>
        <v>3</v>
      </c>
      <c r="H433" s="92">
        <f>IFERROR(AVERAGEIFS(EDF[Stress], EDF[Nom], BD_evo[[#This Row],[Nom]], EDF[Semaine], BD_evo[[#This Row],[Semaine]]), "")</f>
        <v>3</v>
      </c>
      <c r="I433" s="92">
        <f>IFERROR(AVERAGEIFS(EDF[Sommeil], EDF[Nom], BD_evo[[#This Row],[Nom]], EDF[Semaine], BD_evo[[#This Row],[Semaine]]), "")</f>
        <v>4.5</v>
      </c>
      <c r="J433" s="92">
        <f>IFERROR(AVERAGEIFS(EDF[Etat Physique], EDF[Nom], BD_evo[[#This Row],[Nom]], EDF[Semaine], BD_evo[[#This Row],[Semaine]]), "")</f>
        <v>3.5</v>
      </c>
      <c r="K433" s="92">
        <f>IFERROR(AVERAGEIFS(EDF[Hydratation], EDF[Nom], BD_evo[[#This Row],[Nom]], EDF[Semaine], BD_evo[[#This Row],[Semaine]]), "")</f>
        <v>3</v>
      </c>
      <c r="L433" s="92">
        <f>IFERROR(AVERAGEIFS(EDF[Nutrition], EDF[Nom], BD_evo[[#This Row],[Nom]], EDF[Semaine], BD_evo[[#This Row],[Semaine]]), "")</f>
        <v>4</v>
      </c>
      <c r="M433" s="92" t="str">
        <f>IFERROR(AVERAGEIFS(RPE[Investissement du jour], RPE[Nom], BD_evo[[#This Row],[Nom]], RPE[Semaine], BD_evo[[#This Row],[Semaine]]), "")</f>
        <v/>
      </c>
    </row>
    <row r="434" spans="1:13" x14ac:dyDescent="0.2">
      <c r="A434" s="88" t="s">
        <v>84</v>
      </c>
      <c r="B434" t="str">
        <f>INDEX(Statut[Profil], MATCH(BD_evo[[#This Row],[Nom]], Statut[Nom], 0))</f>
        <v>Trois Quarts</v>
      </c>
      <c r="C434">
        <v>2023</v>
      </c>
      <c r="D434">
        <f t="shared" si="9"/>
        <v>39</v>
      </c>
      <c r="E434" t="str">
        <f>IF(SUMIFS(RPE[sRPE_tot], RPE[Nom], BD_evo[[#This Row],[Nom]], RPE[Semaine], BD_evo[[#This Row],[Semaine]])=0,"",SUMIFS(RPE[sRPE_tot], RPE[Nom], BD_evo[[#This Row],[Nom]], RPE[Semaine], BD_evo[[#This Row],[Semaine]]))</f>
        <v/>
      </c>
      <c r="F434" s="92">
        <f>IFERROR(AVERAGEIFS(EDF[Total EDF], EDF[Nom], BD_evo[[#This Row],[Nom]], EDF[Semaine], BD_evo[[#This Row],[Semaine]]), "")</f>
        <v>19.666666666666668</v>
      </c>
      <c r="G434" s="92">
        <f>IFERROR(AVERAGEIFS(EDF[Humeur], EDF[Nom], BD_evo[[#This Row],[Nom]], EDF[Semaine], BD_evo[[#This Row],[Semaine]]), "")</f>
        <v>3</v>
      </c>
      <c r="H434" s="92">
        <f>IFERROR(AVERAGEIFS(EDF[Stress], EDF[Nom], BD_evo[[#This Row],[Nom]], EDF[Semaine], BD_evo[[#This Row],[Semaine]]), "")</f>
        <v>4</v>
      </c>
      <c r="I434" s="92">
        <f>IFERROR(AVERAGEIFS(EDF[Sommeil], EDF[Nom], BD_evo[[#This Row],[Nom]], EDF[Semaine], BD_evo[[#This Row],[Semaine]]), "")</f>
        <v>2.6666666666666665</v>
      </c>
      <c r="J434" s="92">
        <f>IFERROR(AVERAGEIFS(EDF[Etat Physique], EDF[Nom], BD_evo[[#This Row],[Nom]], EDF[Semaine], BD_evo[[#This Row],[Semaine]]), "")</f>
        <v>2.6666666666666665</v>
      </c>
      <c r="K434" s="92">
        <f>IFERROR(AVERAGEIFS(EDF[Hydratation], EDF[Nom], BD_evo[[#This Row],[Nom]], EDF[Semaine], BD_evo[[#This Row],[Semaine]]), "")</f>
        <v>3.3333333333333335</v>
      </c>
      <c r="L434" s="92">
        <f>IFERROR(AVERAGEIFS(EDF[Nutrition], EDF[Nom], BD_evo[[#This Row],[Nom]], EDF[Semaine], BD_evo[[#This Row],[Semaine]]), "")</f>
        <v>4</v>
      </c>
      <c r="M434" s="92" t="str">
        <f>IFERROR(AVERAGEIFS(RPE[Investissement du jour], RPE[Nom], BD_evo[[#This Row],[Nom]], RPE[Semaine], BD_evo[[#This Row],[Semaine]]), "")</f>
        <v/>
      </c>
    </row>
    <row r="435" spans="1:13" x14ac:dyDescent="0.2">
      <c r="A435" s="88" t="s">
        <v>106</v>
      </c>
      <c r="B435" t="str">
        <f>INDEX(Statut[Profil], MATCH(BD_evo[[#This Row],[Nom]], Statut[Nom], 0))</f>
        <v>Avant</v>
      </c>
      <c r="C435">
        <v>2023</v>
      </c>
      <c r="D435">
        <f t="shared" si="9"/>
        <v>39</v>
      </c>
      <c r="E435" t="str">
        <f>IF(SUMIFS(RPE[sRPE_tot], RPE[Nom], BD_evo[[#This Row],[Nom]], RPE[Semaine], BD_evo[[#This Row],[Semaine]])=0,"",SUMIFS(RPE[sRPE_tot], RPE[Nom], BD_evo[[#This Row],[Nom]], RPE[Semaine], BD_evo[[#This Row],[Semaine]]))</f>
        <v/>
      </c>
      <c r="F435" s="92">
        <f>IFERROR(AVERAGEIFS(EDF[Total EDF], EDF[Nom], BD_evo[[#This Row],[Nom]], EDF[Semaine], BD_evo[[#This Row],[Semaine]]), "")</f>
        <v>18.5</v>
      </c>
      <c r="G435" s="92">
        <f>IFERROR(AVERAGEIFS(EDF[Humeur], EDF[Nom], BD_evo[[#This Row],[Nom]], EDF[Semaine], BD_evo[[#This Row],[Semaine]]), "")</f>
        <v>3</v>
      </c>
      <c r="H435" s="92">
        <f>IFERROR(AVERAGEIFS(EDF[Stress], EDF[Nom], BD_evo[[#This Row],[Nom]], EDF[Semaine], BD_evo[[#This Row],[Semaine]]), "")</f>
        <v>3.5</v>
      </c>
      <c r="I435" s="92">
        <f>IFERROR(AVERAGEIFS(EDF[Sommeil], EDF[Nom], BD_evo[[#This Row],[Nom]], EDF[Semaine], BD_evo[[#This Row],[Semaine]]), "")</f>
        <v>2.5</v>
      </c>
      <c r="J435" s="92">
        <f>IFERROR(AVERAGEIFS(EDF[Etat Physique], EDF[Nom], BD_evo[[#This Row],[Nom]], EDF[Semaine], BD_evo[[#This Row],[Semaine]]), "")</f>
        <v>2.5</v>
      </c>
      <c r="K435" s="92">
        <f>IFERROR(AVERAGEIFS(EDF[Hydratation], EDF[Nom], BD_evo[[#This Row],[Nom]], EDF[Semaine], BD_evo[[#This Row],[Semaine]]), "")</f>
        <v>3</v>
      </c>
      <c r="L435" s="92">
        <f>IFERROR(AVERAGEIFS(EDF[Nutrition], EDF[Nom], BD_evo[[#This Row],[Nom]], EDF[Semaine], BD_evo[[#This Row],[Semaine]]), "")</f>
        <v>4</v>
      </c>
      <c r="M435" s="92" t="str">
        <f>IFERROR(AVERAGEIFS(RPE[Investissement du jour], RPE[Nom], BD_evo[[#This Row],[Nom]], RPE[Semaine], BD_evo[[#This Row],[Semaine]]), "")</f>
        <v/>
      </c>
    </row>
    <row r="436" spans="1:13" x14ac:dyDescent="0.2">
      <c r="A436" s="89" t="s">
        <v>171</v>
      </c>
      <c r="B436" t="str">
        <f>INDEX(Statut[Profil], MATCH(BD_evo[[#This Row],[Nom]], Statut[Nom], 0))</f>
        <v>Avant</v>
      </c>
      <c r="C436">
        <v>2023</v>
      </c>
      <c r="D436">
        <f t="shared" si="9"/>
        <v>39</v>
      </c>
      <c r="E436" t="str">
        <f>IF(SUMIFS(RPE[sRPE_tot], RPE[Nom], BD_evo[[#This Row],[Nom]], RPE[Semaine], BD_evo[[#This Row],[Semaine]])=0,"",SUMIFS(RPE[sRPE_tot], RPE[Nom], BD_evo[[#This Row],[Nom]], RPE[Semaine], BD_evo[[#This Row],[Semaine]]))</f>
        <v/>
      </c>
      <c r="F436" s="92" t="str">
        <f>IFERROR(AVERAGEIFS(EDF[Total EDF], EDF[Nom], BD_evo[[#This Row],[Nom]], EDF[Semaine], BD_evo[[#This Row],[Semaine]]), "")</f>
        <v/>
      </c>
      <c r="G436" s="92" t="str">
        <f>IFERROR(AVERAGEIFS(EDF[Humeur], EDF[Nom], BD_evo[[#This Row],[Nom]], EDF[Semaine], BD_evo[[#This Row],[Semaine]]), "")</f>
        <v/>
      </c>
      <c r="H436" s="92" t="str">
        <f>IFERROR(AVERAGEIFS(EDF[Stress], EDF[Nom], BD_evo[[#This Row],[Nom]], EDF[Semaine], BD_evo[[#This Row],[Semaine]]), "")</f>
        <v/>
      </c>
      <c r="I436" s="92" t="str">
        <f>IFERROR(AVERAGEIFS(EDF[Sommeil], EDF[Nom], BD_evo[[#This Row],[Nom]], EDF[Semaine], BD_evo[[#This Row],[Semaine]]), "")</f>
        <v/>
      </c>
      <c r="J436" s="92" t="str">
        <f>IFERROR(AVERAGEIFS(EDF[Etat Physique], EDF[Nom], BD_evo[[#This Row],[Nom]], EDF[Semaine], BD_evo[[#This Row],[Semaine]]), "")</f>
        <v/>
      </c>
      <c r="K436" s="92" t="str">
        <f>IFERROR(AVERAGEIFS(EDF[Hydratation], EDF[Nom], BD_evo[[#This Row],[Nom]], EDF[Semaine], BD_evo[[#This Row],[Semaine]]), "")</f>
        <v/>
      </c>
      <c r="L436" s="92" t="str">
        <f>IFERROR(AVERAGEIFS(EDF[Nutrition], EDF[Nom], BD_evo[[#This Row],[Nom]], EDF[Semaine], BD_evo[[#This Row],[Semaine]]), "")</f>
        <v/>
      </c>
      <c r="M436" s="92" t="str">
        <f>IFERROR(AVERAGEIFS(RPE[Investissement du jour], RPE[Nom], BD_evo[[#This Row],[Nom]], RPE[Semaine], BD_evo[[#This Row],[Semaine]]), "")</f>
        <v/>
      </c>
    </row>
    <row r="437" spans="1:13" x14ac:dyDescent="0.2">
      <c r="A437" s="88" t="s">
        <v>77</v>
      </c>
      <c r="B437" t="str">
        <f>INDEX(Statut[Profil], MATCH(BD_evo[[#This Row],[Nom]], Statut[Nom], 0))</f>
        <v>Avant</v>
      </c>
      <c r="C437">
        <v>2023</v>
      </c>
      <c r="D437">
        <f t="shared" si="9"/>
        <v>39</v>
      </c>
      <c r="E437" t="str">
        <f>IF(SUMIFS(RPE[sRPE_tot], RPE[Nom], BD_evo[[#This Row],[Nom]], RPE[Semaine], BD_evo[[#This Row],[Semaine]])=0,"",SUMIFS(RPE[sRPE_tot], RPE[Nom], BD_evo[[#This Row],[Nom]], RPE[Semaine], BD_evo[[#This Row],[Semaine]]))</f>
        <v/>
      </c>
      <c r="F437" s="92">
        <f>IFERROR(AVERAGEIFS(EDF[Total EDF], EDF[Nom], BD_evo[[#This Row],[Nom]], EDF[Semaine], BD_evo[[#This Row],[Semaine]]), "")</f>
        <v>17.5</v>
      </c>
      <c r="G437" s="92">
        <f>IFERROR(AVERAGEIFS(EDF[Humeur], EDF[Nom], BD_evo[[#This Row],[Nom]], EDF[Semaine], BD_evo[[#This Row],[Semaine]]), "")</f>
        <v>2.5</v>
      </c>
      <c r="H437" s="92">
        <f>IFERROR(AVERAGEIFS(EDF[Stress], EDF[Nom], BD_evo[[#This Row],[Nom]], EDF[Semaine], BD_evo[[#This Row],[Semaine]]), "")</f>
        <v>4</v>
      </c>
      <c r="I437" s="92">
        <f>IFERROR(AVERAGEIFS(EDF[Sommeil], EDF[Nom], BD_evo[[#This Row],[Nom]], EDF[Semaine], BD_evo[[#This Row],[Semaine]]), "")</f>
        <v>2.5</v>
      </c>
      <c r="J437" s="92">
        <f>IFERROR(AVERAGEIFS(EDF[Etat Physique], EDF[Nom], BD_evo[[#This Row],[Nom]], EDF[Semaine], BD_evo[[#This Row],[Semaine]]), "")</f>
        <v>2.5</v>
      </c>
      <c r="K437" s="92">
        <f>IFERROR(AVERAGEIFS(EDF[Hydratation], EDF[Nom], BD_evo[[#This Row],[Nom]], EDF[Semaine], BD_evo[[#This Row],[Semaine]]), "")</f>
        <v>2</v>
      </c>
      <c r="L437" s="92">
        <f>IFERROR(AVERAGEIFS(EDF[Nutrition], EDF[Nom], BD_evo[[#This Row],[Nom]], EDF[Semaine], BD_evo[[#This Row],[Semaine]]), "")</f>
        <v>4</v>
      </c>
      <c r="M437" s="92" t="str">
        <f>IFERROR(AVERAGEIFS(RPE[Investissement du jour], RPE[Nom], BD_evo[[#This Row],[Nom]], RPE[Semaine], BD_evo[[#This Row],[Semaine]]), "")</f>
        <v/>
      </c>
    </row>
    <row r="438" spans="1:13" x14ac:dyDescent="0.2">
      <c r="A438" s="88" t="s">
        <v>135</v>
      </c>
      <c r="B438" t="str">
        <f>INDEX(Statut[Profil], MATCH(BD_evo[[#This Row],[Nom]], Statut[Nom], 0))</f>
        <v>Trois Quarts</v>
      </c>
      <c r="C438">
        <v>2023</v>
      </c>
      <c r="D438">
        <f t="shared" si="9"/>
        <v>39</v>
      </c>
      <c r="E438" t="str">
        <f>IF(SUMIFS(RPE[sRPE_tot], RPE[Nom], BD_evo[[#This Row],[Nom]], RPE[Semaine], BD_evo[[#This Row],[Semaine]])=0,"",SUMIFS(RPE[sRPE_tot], RPE[Nom], BD_evo[[#This Row],[Nom]], RPE[Semaine], BD_evo[[#This Row],[Semaine]]))</f>
        <v/>
      </c>
      <c r="F438" s="92">
        <f>IFERROR(AVERAGEIFS(EDF[Total EDF], EDF[Nom], BD_evo[[#This Row],[Nom]], EDF[Semaine], BD_evo[[#This Row],[Semaine]]), "")</f>
        <v>18.666666666666668</v>
      </c>
      <c r="G438" s="92">
        <f>IFERROR(AVERAGEIFS(EDF[Humeur], EDF[Nom], BD_evo[[#This Row],[Nom]], EDF[Semaine], BD_evo[[#This Row],[Semaine]]), "")</f>
        <v>2.6666666666666665</v>
      </c>
      <c r="H438" s="92">
        <f>IFERROR(AVERAGEIFS(EDF[Stress], EDF[Nom], BD_evo[[#This Row],[Nom]], EDF[Semaine], BD_evo[[#This Row],[Semaine]]), "")</f>
        <v>3.6666666666666665</v>
      </c>
      <c r="I438" s="92">
        <f>IFERROR(AVERAGEIFS(EDF[Sommeil], EDF[Nom], BD_evo[[#This Row],[Nom]], EDF[Semaine], BD_evo[[#This Row],[Semaine]]), "")</f>
        <v>2</v>
      </c>
      <c r="J438" s="92">
        <f>IFERROR(AVERAGEIFS(EDF[Etat Physique], EDF[Nom], BD_evo[[#This Row],[Nom]], EDF[Semaine], BD_evo[[#This Row],[Semaine]]), "")</f>
        <v>3.3333333333333335</v>
      </c>
      <c r="K438" s="92">
        <f>IFERROR(AVERAGEIFS(EDF[Hydratation], EDF[Nom], BD_evo[[#This Row],[Nom]], EDF[Semaine], BD_evo[[#This Row],[Semaine]]), "")</f>
        <v>3</v>
      </c>
      <c r="L438" s="92">
        <f>IFERROR(AVERAGEIFS(EDF[Nutrition], EDF[Nom], BD_evo[[#This Row],[Nom]], EDF[Semaine], BD_evo[[#This Row],[Semaine]]), "")</f>
        <v>4</v>
      </c>
      <c r="M438" s="92" t="str">
        <f>IFERROR(AVERAGEIFS(RPE[Investissement du jour], RPE[Nom], BD_evo[[#This Row],[Nom]], RPE[Semaine], BD_evo[[#This Row],[Semaine]]), "")</f>
        <v/>
      </c>
    </row>
    <row r="439" spans="1:13" x14ac:dyDescent="0.2">
      <c r="A439" s="88" t="s">
        <v>75</v>
      </c>
      <c r="B439" t="str">
        <f>INDEX(Statut[Profil], MATCH(BD_evo[[#This Row],[Nom]], Statut[Nom], 0))</f>
        <v>Avant</v>
      </c>
      <c r="C439">
        <v>2023</v>
      </c>
      <c r="D439">
        <f t="shared" si="9"/>
        <v>39</v>
      </c>
      <c r="E439" t="str">
        <f>IF(SUMIFS(RPE[sRPE_tot], RPE[Nom], BD_evo[[#This Row],[Nom]], RPE[Semaine], BD_evo[[#This Row],[Semaine]])=0,"",SUMIFS(RPE[sRPE_tot], RPE[Nom], BD_evo[[#This Row],[Nom]], RPE[Semaine], BD_evo[[#This Row],[Semaine]]))</f>
        <v/>
      </c>
      <c r="F439" s="92">
        <f>IFERROR(AVERAGEIFS(EDF[Total EDF], EDF[Nom], BD_evo[[#This Row],[Nom]], EDF[Semaine], BD_evo[[#This Row],[Semaine]]), "")</f>
        <v>14</v>
      </c>
      <c r="G439" s="92">
        <f>IFERROR(AVERAGEIFS(EDF[Humeur], EDF[Nom], BD_evo[[#This Row],[Nom]], EDF[Semaine], BD_evo[[#This Row],[Semaine]]), "")</f>
        <v>2</v>
      </c>
      <c r="H439" s="92">
        <f>IFERROR(AVERAGEIFS(EDF[Stress], EDF[Nom], BD_evo[[#This Row],[Nom]], EDF[Semaine], BD_evo[[#This Row],[Semaine]]), "")</f>
        <v>2</v>
      </c>
      <c r="I439" s="92">
        <f>IFERROR(AVERAGEIFS(EDF[Sommeil], EDF[Nom], BD_evo[[#This Row],[Nom]], EDF[Semaine], BD_evo[[#This Row],[Semaine]]), "")</f>
        <v>1</v>
      </c>
      <c r="J439" s="92">
        <f>IFERROR(AVERAGEIFS(EDF[Etat Physique], EDF[Nom], BD_evo[[#This Row],[Nom]], EDF[Semaine], BD_evo[[#This Row],[Semaine]]), "")</f>
        <v>2</v>
      </c>
      <c r="K439" s="92">
        <f>IFERROR(AVERAGEIFS(EDF[Hydratation], EDF[Nom], BD_evo[[#This Row],[Nom]], EDF[Semaine], BD_evo[[#This Row],[Semaine]]), "")</f>
        <v>3</v>
      </c>
      <c r="L439" s="92">
        <f>IFERROR(AVERAGEIFS(EDF[Nutrition], EDF[Nom], BD_evo[[#This Row],[Nom]], EDF[Semaine], BD_evo[[#This Row],[Semaine]]), "")</f>
        <v>4</v>
      </c>
      <c r="M439" s="92" t="str">
        <f>IFERROR(AVERAGEIFS(RPE[Investissement du jour], RPE[Nom], BD_evo[[#This Row],[Nom]], RPE[Semaine], BD_evo[[#This Row],[Semaine]]), "")</f>
        <v/>
      </c>
    </row>
    <row r="440" spans="1:13" x14ac:dyDescent="0.2">
      <c r="A440" s="88" t="s">
        <v>112</v>
      </c>
      <c r="B440" t="str">
        <f>INDEX(Statut[Profil], MATCH(BD_evo[[#This Row],[Nom]], Statut[Nom], 0))</f>
        <v>Trois Quarts</v>
      </c>
      <c r="C440">
        <v>2023</v>
      </c>
      <c r="D440">
        <f t="shared" si="9"/>
        <v>39</v>
      </c>
      <c r="E440" t="str">
        <f>IF(SUMIFS(RPE[sRPE_tot], RPE[Nom], BD_evo[[#This Row],[Nom]], RPE[Semaine], BD_evo[[#This Row],[Semaine]])=0,"",SUMIFS(RPE[sRPE_tot], RPE[Nom], BD_evo[[#This Row],[Nom]], RPE[Semaine], BD_evo[[#This Row],[Semaine]]))</f>
        <v/>
      </c>
      <c r="F440" s="92">
        <f>IFERROR(AVERAGEIFS(EDF[Total EDF], EDF[Nom], BD_evo[[#This Row],[Nom]], EDF[Semaine], BD_evo[[#This Row],[Semaine]]), "")</f>
        <v>19</v>
      </c>
      <c r="G440" s="92">
        <f>IFERROR(AVERAGEIFS(EDF[Humeur], EDF[Nom], BD_evo[[#This Row],[Nom]], EDF[Semaine], BD_evo[[#This Row],[Semaine]]), "")</f>
        <v>3</v>
      </c>
      <c r="H440" s="92">
        <f>IFERROR(AVERAGEIFS(EDF[Stress], EDF[Nom], BD_evo[[#This Row],[Nom]], EDF[Semaine], BD_evo[[#This Row],[Semaine]]), "")</f>
        <v>4</v>
      </c>
      <c r="I440" s="92">
        <f>IFERROR(AVERAGEIFS(EDF[Sommeil], EDF[Nom], BD_evo[[#This Row],[Nom]], EDF[Semaine], BD_evo[[#This Row],[Semaine]]), "")</f>
        <v>2.6666666666666665</v>
      </c>
      <c r="J440" s="92">
        <f>IFERROR(AVERAGEIFS(EDF[Etat Physique], EDF[Nom], BD_evo[[#This Row],[Nom]], EDF[Semaine], BD_evo[[#This Row],[Semaine]]), "")</f>
        <v>2.3333333333333335</v>
      </c>
      <c r="K440" s="92">
        <f>IFERROR(AVERAGEIFS(EDF[Hydratation], EDF[Nom], BD_evo[[#This Row],[Nom]], EDF[Semaine], BD_evo[[#This Row],[Semaine]]), "")</f>
        <v>3</v>
      </c>
      <c r="L440" s="92">
        <f>IFERROR(AVERAGEIFS(EDF[Nutrition], EDF[Nom], BD_evo[[#This Row],[Nom]], EDF[Semaine], BD_evo[[#This Row],[Semaine]]), "")</f>
        <v>4</v>
      </c>
      <c r="M440" s="92" t="str">
        <f>IFERROR(AVERAGEIFS(RPE[Investissement du jour], RPE[Nom], BD_evo[[#This Row],[Nom]], RPE[Semaine], BD_evo[[#This Row],[Semaine]]), "")</f>
        <v/>
      </c>
    </row>
    <row r="441" spans="1:13" x14ac:dyDescent="0.2">
      <c r="A441" s="88" t="s">
        <v>142</v>
      </c>
      <c r="B441" t="str">
        <f>INDEX(Statut[Profil], MATCH(BD_evo[[#This Row],[Nom]], Statut[Nom], 0))</f>
        <v>Avant</v>
      </c>
      <c r="C441">
        <v>2023</v>
      </c>
      <c r="D441">
        <f t="shared" si="9"/>
        <v>39</v>
      </c>
      <c r="E441" t="str">
        <f>IF(SUMIFS(RPE[sRPE_tot], RPE[Nom], BD_evo[[#This Row],[Nom]], RPE[Semaine], BD_evo[[#This Row],[Semaine]])=0,"",SUMIFS(RPE[sRPE_tot], RPE[Nom], BD_evo[[#This Row],[Nom]], RPE[Semaine], BD_evo[[#This Row],[Semaine]]))</f>
        <v/>
      </c>
      <c r="F441" s="92">
        <f>IFERROR(AVERAGEIFS(EDF[Total EDF], EDF[Nom], BD_evo[[#This Row],[Nom]], EDF[Semaine], BD_evo[[#This Row],[Semaine]]), "")</f>
        <v>17.333333333333332</v>
      </c>
      <c r="G441" s="92">
        <f>IFERROR(AVERAGEIFS(EDF[Humeur], EDF[Nom], BD_evo[[#This Row],[Nom]], EDF[Semaine], BD_evo[[#This Row],[Semaine]]), "")</f>
        <v>2.3333333333333335</v>
      </c>
      <c r="H441" s="92">
        <f>IFERROR(AVERAGEIFS(EDF[Stress], EDF[Nom], BD_evo[[#This Row],[Nom]], EDF[Semaine], BD_evo[[#This Row],[Semaine]]), "")</f>
        <v>4</v>
      </c>
      <c r="I441" s="92">
        <f>IFERROR(AVERAGEIFS(EDF[Sommeil], EDF[Nom], BD_evo[[#This Row],[Nom]], EDF[Semaine], BD_evo[[#This Row],[Semaine]]), "")</f>
        <v>2</v>
      </c>
      <c r="J441" s="92">
        <f>IFERROR(AVERAGEIFS(EDF[Etat Physique], EDF[Nom], BD_evo[[#This Row],[Nom]], EDF[Semaine], BD_evo[[#This Row],[Semaine]]), "")</f>
        <v>2</v>
      </c>
      <c r="K441" s="92">
        <f>IFERROR(AVERAGEIFS(EDF[Hydratation], EDF[Nom], BD_evo[[#This Row],[Nom]], EDF[Semaine], BD_evo[[#This Row],[Semaine]]), "")</f>
        <v>3</v>
      </c>
      <c r="L441" s="92">
        <f>IFERROR(AVERAGEIFS(EDF[Nutrition], EDF[Nom], BD_evo[[#This Row],[Nom]], EDF[Semaine], BD_evo[[#This Row],[Semaine]]), "")</f>
        <v>4</v>
      </c>
      <c r="M441" s="92" t="str">
        <f>IFERROR(AVERAGEIFS(RPE[Investissement du jour], RPE[Nom], BD_evo[[#This Row],[Nom]], RPE[Semaine], BD_evo[[#This Row],[Semaine]]), "")</f>
        <v/>
      </c>
    </row>
    <row r="442" spans="1:13" x14ac:dyDescent="0.2">
      <c r="A442" s="88" t="s">
        <v>131</v>
      </c>
      <c r="B442" t="str">
        <f>INDEX(Statut[Profil], MATCH(BD_evo[[#This Row],[Nom]], Statut[Nom], 0))</f>
        <v>Trois Quarts</v>
      </c>
      <c r="C442">
        <v>2023</v>
      </c>
      <c r="D442">
        <f t="shared" si="9"/>
        <v>39</v>
      </c>
      <c r="E442" t="str">
        <f>IF(SUMIFS(RPE[sRPE_tot], RPE[Nom], BD_evo[[#This Row],[Nom]], RPE[Semaine], BD_evo[[#This Row],[Semaine]])=0,"",SUMIFS(RPE[sRPE_tot], RPE[Nom], BD_evo[[#This Row],[Nom]], RPE[Semaine], BD_evo[[#This Row],[Semaine]]))</f>
        <v/>
      </c>
      <c r="F442" s="92">
        <f>IFERROR(AVERAGEIFS(EDF[Total EDF], EDF[Nom], BD_evo[[#This Row],[Nom]], EDF[Semaine], BD_evo[[#This Row],[Semaine]]), "")</f>
        <v>18</v>
      </c>
      <c r="G442" s="92">
        <f>IFERROR(AVERAGEIFS(EDF[Humeur], EDF[Nom], BD_evo[[#This Row],[Nom]], EDF[Semaine], BD_evo[[#This Row],[Semaine]]), "")</f>
        <v>3</v>
      </c>
      <c r="H442" s="92">
        <f>IFERROR(AVERAGEIFS(EDF[Stress], EDF[Nom], BD_evo[[#This Row],[Nom]], EDF[Semaine], BD_evo[[#This Row],[Semaine]]), "")</f>
        <v>4</v>
      </c>
      <c r="I442" s="92">
        <f>IFERROR(AVERAGEIFS(EDF[Sommeil], EDF[Nom], BD_evo[[#This Row],[Nom]], EDF[Semaine], BD_evo[[#This Row],[Semaine]]), "")</f>
        <v>3</v>
      </c>
      <c r="J442" s="92">
        <f>IFERROR(AVERAGEIFS(EDF[Etat Physique], EDF[Nom], BD_evo[[#This Row],[Nom]], EDF[Semaine], BD_evo[[#This Row],[Semaine]]), "")</f>
        <v>3</v>
      </c>
      <c r="K442" s="92">
        <f>IFERROR(AVERAGEIFS(EDF[Hydratation], EDF[Nom], BD_evo[[#This Row],[Nom]], EDF[Semaine], BD_evo[[#This Row],[Semaine]]), "")</f>
        <v>2</v>
      </c>
      <c r="L442" s="92">
        <f>IFERROR(AVERAGEIFS(EDF[Nutrition], EDF[Nom], BD_evo[[#This Row],[Nom]], EDF[Semaine], BD_evo[[#This Row],[Semaine]]), "")</f>
        <v>3</v>
      </c>
      <c r="M442" s="92" t="str">
        <f>IFERROR(AVERAGEIFS(RPE[Investissement du jour], RPE[Nom], BD_evo[[#This Row],[Nom]], RPE[Semaine], BD_evo[[#This Row],[Semaine]]), "")</f>
        <v/>
      </c>
    </row>
    <row r="443" spans="1:13" x14ac:dyDescent="0.2">
      <c r="A443" s="88" t="s">
        <v>83</v>
      </c>
      <c r="B443" t="str">
        <f>INDEX(Statut[Profil], MATCH(BD_evo[[#This Row],[Nom]], Statut[Nom], 0))</f>
        <v>Avant</v>
      </c>
      <c r="C443">
        <v>2023</v>
      </c>
      <c r="D443">
        <f t="shared" si="9"/>
        <v>39</v>
      </c>
      <c r="E443" t="str">
        <f>IF(SUMIFS(RPE[sRPE_tot], RPE[Nom], BD_evo[[#This Row],[Nom]], RPE[Semaine], BD_evo[[#This Row],[Semaine]])=0,"",SUMIFS(RPE[sRPE_tot], RPE[Nom], BD_evo[[#This Row],[Nom]], RPE[Semaine], BD_evo[[#This Row],[Semaine]]))</f>
        <v/>
      </c>
      <c r="F443" s="92">
        <f>IFERROR(AVERAGEIFS(EDF[Total EDF], EDF[Nom], BD_evo[[#This Row],[Nom]], EDF[Semaine], BD_evo[[#This Row],[Semaine]]), "")</f>
        <v>17.666666666666668</v>
      </c>
      <c r="G443" s="92">
        <f>IFERROR(AVERAGEIFS(EDF[Humeur], EDF[Nom], BD_evo[[#This Row],[Nom]], EDF[Semaine], BD_evo[[#This Row],[Semaine]]), "")</f>
        <v>3</v>
      </c>
      <c r="H443" s="92">
        <f>IFERROR(AVERAGEIFS(EDF[Stress], EDF[Nom], BD_evo[[#This Row],[Nom]], EDF[Semaine], BD_evo[[#This Row],[Semaine]]), "")</f>
        <v>4</v>
      </c>
      <c r="I443" s="92">
        <f>IFERROR(AVERAGEIFS(EDF[Sommeil], EDF[Nom], BD_evo[[#This Row],[Nom]], EDF[Semaine], BD_evo[[#This Row],[Semaine]]), "")</f>
        <v>1.6666666666666667</v>
      </c>
      <c r="J443" s="92">
        <f>IFERROR(AVERAGEIFS(EDF[Etat Physique], EDF[Nom], BD_evo[[#This Row],[Nom]], EDF[Semaine], BD_evo[[#This Row],[Semaine]]), "")</f>
        <v>2.3333333333333335</v>
      </c>
      <c r="K443" s="92">
        <f>IFERROR(AVERAGEIFS(EDF[Hydratation], EDF[Nom], BD_evo[[#This Row],[Nom]], EDF[Semaine], BD_evo[[#This Row],[Semaine]]), "")</f>
        <v>3</v>
      </c>
      <c r="L443" s="92">
        <f>IFERROR(AVERAGEIFS(EDF[Nutrition], EDF[Nom], BD_evo[[#This Row],[Nom]], EDF[Semaine], BD_evo[[#This Row],[Semaine]]), "")</f>
        <v>3.6666666666666665</v>
      </c>
      <c r="M443" s="92" t="str">
        <f>IFERROR(AVERAGEIFS(RPE[Investissement du jour], RPE[Nom], BD_evo[[#This Row],[Nom]], RPE[Semaine], BD_evo[[#This Row],[Semaine]]), "")</f>
        <v/>
      </c>
    </row>
    <row r="444" spans="1:13" x14ac:dyDescent="0.2">
      <c r="A444" s="88" t="s">
        <v>100</v>
      </c>
      <c r="B444" t="str">
        <f>INDEX(Statut[Profil], MATCH(BD_evo[[#This Row],[Nom]], Statut[Nom], 0))</f>
        <v>Trois Quarts</v>
      </c>
      <c r="C444">
        <v>2023</v>
      </c>
      <c r="D444">
        <f t="shared" si="9"/>
        <v>39</v>
      </c>
      <c r="E444" t="str">
        <f>IF(SUMIFS(RPE[sRPE_tot], RPE[Nom], BD_evo[[#This Row],[Nom]], RPE[Semaine], BD_evo[[#This Row],[Semaine]])=0,"",SUMIFS(RPE[sRPE_tot], RPE[Nom], BD_evo[[#This Row],[Nom]], RPE[Semaine], BD_evo[[#This Row],[Semaine]]))</f>
        <v/>
      </c>
      <c r="F444" s="92" t="str">
        <f>IFERROR(AVERAGEIFS(EDF[Total EDF], EDF[Nom], BD_evo[[#This Row],[Nom]], EDF[Semaine], BD_evo[[#This Row],[Semaine]]), "")</f>
        <v/>
      </c>
      <c r="G444" s="92" t="str">
        <f>IFERROR(AVERAGEIFS(EDF[Humeur], EDF[Nom], BD_evo[[#This Row],[Nom]], EDF[Semaine], BD_evo[[#This Row],[Semaine]]), "")</f>
        <v/>
      </c>
      <c r="H444" s="92" t="str">
        <f>IFERROR(AVERAGEIFS(EDF[Stress], EDF[Nom], BD_evo[[#This Row],[Nom]], EDF[Semaine], BD_evo[[#This Row],[Semaine]]), "")</f>
        <v/>
      </c>
      <c r="I444" s="92" t="str">
        <f>IFERROR(AVERAGEIFS(EDF[Sommeil], EDF[Nom], BD_evo[[#This Row],[Nom]], EDF[Semaine], BD_evo[[#This Row],[Semaine]]), "")</f>
        <v/>
      </c>
      <c r="J444" s="92" t="str">
        <f>IFERROR(AVERAGEIFS(EDF[Etat Physique], EDF[Nom], BD_evo[[#This Row],[Nom]], EDF[Semaine], BD_evo[[#This Row],[Semaine]]), "")</f>
        <v/>
      </c>
      <c r="K444" s="92" t="str">
        <f>IFERROR(AVERAGEIFS(EDF[Hydratation], EDF[Nom], BD_evo[[#This Row],[Nom]], EDF[Semaine], BD_evo[[#This Row],[Semaine]]), "")</f>
        <v/>
      </c>
      <c r="L444" s="92" t="str">
        <f>IFERROR(AVERAGEIFS(EDF[Nutrition], EDF[Nom], BD_evo[[#This Row],[Nom]], EDF[Semaine], BD_evo[[#This Row],[Semaine]]), "")</f>
        <v/>
      </c>
      <c r="M444" s="92" t="str">
        <f>IFERROR(AVERAGEIFS(RPE[Investissement du jour], RPE[Nom], BD_evo[[#This Row],[Nom]], RPE[Semaine], BD_evo[[#This Row],[Semaine]]), "")</f>
        <v/>
      </c>
    </row>
    <row r="445" spans="1:13" x14ac:dyDescent="0.2">
      <c r="A445" s="88" t="s">
        <v>89</v>
      </c>
      <c r="B445" t="str">
        <f>INDEX(Statut[Profil], MATCH(BD_evo[[#This Row],[Nom]], Statut[Nom], 0))</f>
        <v>Avant</v>
      </c>
      <c r="C445">
        <v>2023</v>
      </c>
      <c r="D445">
        <f t="shared" si="9"/>
        <v>39</v>
      </c>
      <c r="E445" t="str">
        <f>IF(SUMIFS(RPE[sRPE_tot], RPE[Nom], BD_evo[[#This Row],[Nom]], RPE[Semaine], BD_evo[[#This Row],[Semaine]])=0,"",SUMIFS(RPE[sRPE_tot], RPE[Nom], BD_evo[[#This Row],[Nom]], RPE[Semaine], BD_evo[[#This Row],[Semaine]]))</f>
        <v/>
      </c>
      <c r="F445" s="92" t="str">
        <f>IFERROR(AVERAGEIFS(EDF[Total EDF], EDF[Nom], BD_evo[[#This Row],[Nom]], EDF[Semaine], BD_evo[[#This Row],[Semaine]]), "")</f>
        <v/>
      </c>
      <c r="G445" s="92" t="str">
        <f>IFERROR(AVERAGEIFS(EDF[Humeur], EDF[Nom], BD_evo[[#This Row],[Nom]], EDF[Semaine], BD_evo[[#This Row],[Semaine]]), "")</f>
        <v/>
      </c>
      <c r="H445" s="92" t="str">
        <f>IFERROR(AVERAGEIFS(EDF[Stress], EDF[Nom], BD_evo[[#This Row],[Nom]], EDF[Semaine], BD_evo[[#This Row],[Semaine]]), "")</f>
        <v/>
      </c>
      <c r="I445" s="92" t="str">
        <f>IFERROR(AVERAGEIFS(EDF[Sommeil], EDF[Nom], BD_evo[[#This Row],[Nom]], EDF[Semaine], BD_evo[[#This Row],[Semaine]]), "")</f>
        <v/>
      </c>
      <c r="J445" s="92" t="str">
        <f>IFERROR(AVERAGEIFS(EDF[Etat Physique], EDF[Nom], BD_evo[[#This Row],[Nom]], EDF[Semaine], BD_evo[[#This Row],[Semaine]]), "")</f>
        <v/>
      </c>
      <c r="K445" s="92" t="str">
        <f>IFERROR(AVERAGEIFS(EDF[Hydratation], EDF[Nom], BD_evo[[#This Row],[Nom]], EDF[Semaine], BD_evo[[#This Row],[Semaine]]), "")</f>
        <v/>
      </c>
      <c r="L445" s="92" t="str">
        <f>IFERROR(AVERAGEIFS(EDF[Nutrition], EDF[Nom], BD_evo[[#This Row],[Nom]], EDF[Semaine], BD_evo[[#This Row],[Semaine]]), "")</f>
        <v/>
      </c>
      <c r="M445" s="92" t="str">
        <f>IFERROR(AVERAGEIFS(RPE[Investissement du jour], RPE[Nom], BD_evo[[#This Row],[Nom]], RPE[Semaine], BD_evo[[#This Row],[Semaine]]), "")</f>
        <v/>
      </c>
    </row>
    <row r="446" spans="1:13" x14ac:dyDescent="0.2">
      <c r="A446" s="88" t="s">
        <v>168</v>
      </c>
      <c r="B446" t="str">
        <f>INDEX(Statut[Profil], MATCH(BD_evo[[#This Row],[Nom]], Statut[Nom], 0))</f>
        <v>Avant</v>
      </c>
      <c r="C446">
        <v>2023</v>
      </c>
      <c r="D446">
        <f t="shared" si="9"/>
        <v>39</v>
      </c>
      <c r="E446" t="str">
        <f>IF(SUMIFS(RPE[sRPE_tot], RPE[Nom], BD_evo[[#This Row],[Nom]], RPE[Semaine], BD_evo[[#This Row],[Semaine]])=0,"",SUMIFS(RPE[sRPE_tot], RPE[Nom], BD_evo[[#This Row],[Nom]], RPE[Semaine], BD_evo[[#This Row],[Semaine]]))</f>
        <v/>
      </c>
      <c r="F446" s="92">
        <f>IFERROR(AVERAGEIFS(EDF[Total EDF], EDF[Nom], BD_evo[[#This Row],[Nom]], EDF[Semaine], BD_evo[[#This Row],[Semaine]]), "")</f>
        <v>18</v>
      </c>
      <c r="G446" s="92">
        <f>IFERROR(AVERAGEIFS(EDF[Humeur], EDF[Nom], BD_evo[[#This Row],[Nom]], EDF[Semaine], BD_evo[[#This Row],[Semaine]]), "")</f>
        <v>4</v>
      </c>
      <c r="H446" s="92">
        <f>IFERROR(AVERAGEIFS(EDF[Stress], EDF[Nom], BD_evo[[#This Row],[Nom]], EDF[Semaine], BD_evo[[#This Row],[Semaine]]), "")</f>
        <v>4</v>
      </c>
      <c r="I446" s="92">
        <f>IFERROR(AVERAGEIFS(EDF[Sommeil], EDF[Nom], BD_evo[[#This Row],[Nom]], EDF[Semaine], BD_evo[[#This Row],[Semaine]]), "")</f>
        <v>3</v>
      </c>
      <c r="J446" s="92">
        <f>IFERROR(AVERAGEIFS(EDF[Etat Physique], EDF[Nom], BD_evo[[#This Row],[Nom]], EDF[Semaine], BD_evo[[#This Row],[Semaine]]), "")</f>
        <v>4</v>
      </c>
      <c r="K446" s="92">
        <f>IFERROR(AVERAGEIFS(EDF[Hydratation], EDF[Nom], BD_evo[[#This Row],[Nom]], EDF[Semaine], BD_evo[[#This Row],[Semaine]]), "")</f>
        <v>1</v>
      </c>
      <c r="L446" s="92">
        <f>IFERROR(AVERAGEIFS(EDF[Nutrition], EDF[Nom], BD_evo[[#This Row],[Nom]], EDF[Semaine], BD_evo[[#This Row],[Semaine]]), "")</f>
        <v>2</v>
      </c>
      <c r="M446" s="92" t="str">
        <f>IFERROR(AVERAGEIFS(RPE[Investissement du jour], RPE[Nom], BD_evo[[#This Row],[Nom]], RPE[Semaine], BD_evo[[#This Row],[Semaine]]), "")</f>
        <v/>
      </c>
    </row>
    <row r="447" spans="1:13" x14ac:dyDescent="0.2">
      <c r="A447" s="88" t="s">
        <v>86</v>
      </c>
      <c r="B447" t="str">
        <f>INDEX(Statut[Profil], MATCH(BD_evo[[#This Row],[Nom]], Statut[Nom], 0))</f>
        <v>Avant</v>
      </c>
      <c r="C447">
        <v>2023</v>
      </c>
      <c r="D447">
        <f t="shared" si="9"/>
        <v>39</v>
      </c>
      <c r="E447" t="str">
        <f>IF(SUMIFS(RPE[sRPE_tot], RPE[Nom], BD_evo[[#This Row],[Nom]], RPE[Semaine], BD_evo[[#This Row],[Semaine]])=0,"",SUMIFS(RPE[sRPE_tot], RPE[Nom], BD_evo[[#This Row],[Nom]], RPE[Semaine], BD_evo[[#This Row],[Semaine]]))</f>
        <v/>
      </c>
      <c r="F447" s="92">
        <f>IFERROR(AVERAGEIFS(EDF[Total EDF], EDF[Nom], BD_evo[[#This Row],[Nom]], EDF[Semaine], BD_evo[[#This Row],[Semaine]]), "")</f>
        <v>18</v>
      </c>
      <c r="G447" s="92">
        <f>IFERROR(AVERAGEIFS(EDF[Humeur], EDF[Nom], BD_evo[[#This Row],[Nom]], EDF[Semaine], BD_evo[[#This Row],[Semaine]]), "")</f>
        <v>3</v>
      </c>
      <c r="H447" s="92">
        <f>IFERROR(AVERAGEIFS(EDF[Stress], EDF[Nom], BD_evo[[#This Row],[Nom]], EDF[Semaine], BD_evo[[#This Row],[Semaine]]), "")</f>
        <v>3.3333333333333335</v>
      </c>
      <c r="I447" s="92">
        <f>IFERROR(AVERAGEIFS(EDF[Sommeil], EDF[Nom], BD_evo[[#This Row],[Nom]], EDF[Semaine], BD_evo[[#This Row],[Semaine]]), "")</f>
        <v>3.6666666666666665</v>
      </c>
      <c r="J447" s="92">
        <f>IFERROR(AVERAGEIFS(EDF[Etat Physique], EDF[Nom], BD_evo[[#This Row],[Nom]], EDF[Semaine], BD_evo[[#This Row],[Semaine]]), "")</f>
        <v>2.6666666666666665</v>
      </c>
      <c r="K447" s="92">
        <f>IFERROR(AVERAGEIFS(EDF[Hydratation], EDF[Nom], BD_evo[[#This Row],[Nom]], EDF[Semaine], BD_evo[[#This Row],[Semaine]]), "")</f>
        <v>2.3333333333333335</v>
      </c>
      <c r="L447" s="92">
        <f>IFERROR(AVERAGEIFS(EDF[Nutrition], EDF[Nom], BD_evo[[#This Row],[Nom]], EDF[Semaine], BD_evo[[#This Row],[Semaine]]), "")</f>
        <v>3</v>
      </c>
      <c r="M447" s="92" t="str">
        <f>IFERROR(AVERAGEIFS(RPE[Investissement du jour], RPE[Nom], BD_evo[[#This Row],[Nom]], RPE[Semaine], BD_evo[[#This Row],[Semaine]]), "")</f>
        <v/>
      </c>
    </row>
    <row r="448" spans="1:13" x14ac:dyDescent="0.2">
      <c r="A448" s="88" t="s">
        <v>208</v>
      </c>
      <c r="B448" t="str">
        <f>INDEX(Statut[Profil], MATCH(BD_evo[[#This Row],[Nom]], Statut[Nom], 0))</f>
        <v>Trois Quarts</v>
      </c>
      <c r="C448">
        <v>2023</v>
      </c>
      <c r="D448">
        <f t="shared" si="9"/>
        <v>39</v>
      </c>
      <c r="E448" t="str">
        <f>IF(SUMIFS(RPE[sRPE_tot], RPE[Nom], BD_evo[[#This Row],[Nom]], RPE[Semaine], BD_evo[[#This Row],[Semaine]])=0,"",SUMIFS(RPE[sRPE_tot], RPE[Nom], BD_evo[[#This Row],[Nom]], RPE[Semaine], BD_evo[[#This Row],[Semaine]]))</f>
        <v/>
      </c>
      <c r="F448" s="92">
        <f>IFERROR(AVERAGEIFS(EDF[Total EDF], EDF[Nom], BD_evo[[#This Row],[Nom]], EDF[Semaine], BD_evo[[#This Row],[Semaine]]), "")</f>
        <v>24</v>
      </c>
      <c r="G448" s="92">
        <f>IFERROR(AVERAGEIFS(EDF[Humeur], EDF[Nom], BD_evo[[#This Row],[Nom]], EDF[Semaine], BD_evo[[#This Row],[Semaine]]), "")</f>
        <v>4</v>
      </c>
      <c r="H448" s="92">
        <f>IFERROR(AVERAGEIFS(EDF[Stress], EDF[Nom], BD_evo[[#This Row],[Nom]], EDF[Semaine], BD_evo[[#This Row],[Semaine]]), "")</f>
        <v>4</v>
      </c>
      <c r="I448" s="92">
        <f>IFERROR(AVERAGEIFS(EDF[Sommeil], EDF[Nom], BD_evo[[#This Row],[Nom]], EDF[Semaine], BD_evo[[#This Row],[Semaine]]), "")</f>
        <v>4</v>
      </c>
      <c r="J448" s="92">
        <f>IFERROR(AVERAGEIFS(EDF[Etat Physique], EDF[Nom], BD_evo[[#This Row],[Nom]], EDF[Semaine], BD_evo[[#This Row],[Semaine]]), "")</f>
        <v>4</v>
      </c>
      <c r="K448" s="92">
        <f>IFERROR(AVERAGEIFS(EDF[Hydratation], EDF[Nom], BD_evo[[#This Row],[Nom]], EDF[Semaine], BD_evo[[#This Row],[Semaine]]), "")</f>
        <v>4</v>
      </c>
      <c r="L448" s="92">
        <f>IFERROR(AVERAGEIFS(EDF[Nutrition], EDF[Nom], BD_evo[[#This Row],[Nom]], EDF[Semaine], BD_evo[[#This Row],[Semaine]]), "")</f>
        <v>4</v>
      </c>
      <c r="M448" s="92" t="str">
        <f>IFERROR(AVERAGEIFS(RPE[Investissement du jour], RPE[Nom], BD_evo[[#This Row],[Nom]], RPE[Semaine], BD_evo[[#This Row],[Semaine]]), "")</f>
        <v/>
      </c>
    </row>
    <row r="449" spans="1:13" x14ac:dyDescent="0.2">
      <c r="A449" s="88" t="s">
        <v>99</v>
      </c>
      <c r="B449" t="str">
        <f>INDEX(Statut[Profil], MATCH(BD_evo[[#This Row],[Nom]], Statut[Nom], 0))</f>
        <v>Avant</v>
      </c>
      <c r="C449">
        <v>2023</v>
      </c>
      <c r="D449">
        <f t="shared" si="9"/>
        <v>39</v>
      </c>
      <c r="E449" t="str">
        <f>IF(SUMIFS(RPE[sRPE_tot], RPE[Nom], BD_evo[[#This Row],[Nom]], RPE[Semaine], BD_evo[[#This Row],[Semaine]])=0,"",SUMIFS(RPE[sRPE_tot], RPE[Nom], BD_evo[[#This Row],[Nom]], RPE[Semaine], BD_evo[[#This Row],[Semaine]]))</f>
        <v/>
      </c>
      <c r="F449" s="92">
        <f>IFERROR(AVERAGEIFS(EDF[Total EDF], EDF[Nom], BD_evo[[#This Row],[Nom]], EDF[Semaine], BD_evo[[#This Row],[Semaine]]), "")</f>
        <v>19.5</v>
      </c>
      <c r="G449" s="92">
        <f>IFERROR(AVERAGEIFS(EDF[Humeur], EDF[Nom], BD_evo[[#This Row],[Nom]], EDF[Semaine], BD_evo[[#This Row],[Semaine]]), "")</f>
        <v>2.5</v>
      </c>
      <c r="H449" s="92">
        <f>IFERROR(AVERAGEIFS(EDF[Stress], EDF[Nom], BD_evo[[#This Row],[Nom]], EDF[Semaine], BD_evo[[#This Row],[Semaine]]), "")</f>
        <v>4</v>
      </c>
      <c r="I449" s="92">
        <f>IFERROR(AVERAGEIFS(EDF[Sommeil], EDF[Nom], BD_evo[[#This Row],[Nom]], EDF[Semaine], BD_evo[[#This Row],[Semaine]]), "")</f>
        <v>3.5</v>
      </c>
      <c r="J449" s="92">
        <f>IFERROR(AVERAGEIFS(EDF[Etat Physique], EDF[Nom], BD_evo[[#This Row],[Nom]], EDF[Semaine], BD_evo[[#This Row],[Semaine]]), "")</f>
        <v>3.5</v>
      </c>
      <c r="K449" s="92">
        <f>IFERROR(AVERAGEIFS(EDF[Hydratation], EDF[Nom], BD_evo[[#This Row],[Nom]], EDF[Semaine], BD_evo[[#This Row],[Semaine]]), "")</f>
        <v>2</v>
      </c>
      <c r="L449" s="92">
        <f>IFERROR(AVERAGEIFS(EDF[Nutrition], EDF[Nom], BD_evo[[#This Row],[Nom]], EDF[Semaine], BD_evo[[#This Row],[Semaine]]), "")</f>
        <v>4</v>
      </c>
      <c r="M449" s="92" t="str">
        <f>IFERROR(AVERAGEIFS(RPE[Investissement du jour], RPE[Nom], BD_evo[[#This Row],[Nom]], RPE[Semaine], BD_evo[[#This Row],[Semaine]]), "")</f>
        <v/>
      </c>
    </row>
    <row r="450" spans="1:13" x14ac:dyDescent="0.2">
      <c r="A450" s="88" t="s">
        <v>233</v>
      </c>
      <c r="B450" t="str">
        <f>INDEX(Statut[Profil], MATCH(BD_evo[[#This Row],[Nom]], Statut[Nom], 0))</f>
        <v>Avant</v>
      </c>
      <c r="C450">
        <v>2023</v>
      </c>
      <c r="D450">
        <f t="shared" si="9"/>
        <v>39</v>
      </c>
      <c r="E450" t="str">
        <f>IF(SUMIFS(RPE[sRPE_tot], RPE[Nom], BD_evo[[#This Row],[Nom]], RPE[Semaine], BD_evo[[#This Row],[Semaine]])=0,"",SUMIFS(RPE[sRPE_tot], RPE[Nom], BD_evo[[#This Row],[Nom]], RPE[Semaine], BD_evo[[#This Row],[Semaine]]))</f>
        <v/>
      </c>
      <c r="F450" s="92">
        <f>IFERROR(AVERAGEIFS(EDF[Total EDF], EDF[Nom], BD_evo[[#This Row],[Nom]], EDF[Semaine], BD_evo[[#This Row],[Semaine]]), "")</f>
        <v>22</v>
      </c>
      <c r="G450" s="92">
        <f>IFERROR(AVERAGEIFS(EDF[Humeur], EDF[Nom], BD_evo[[#This Row],[Nom]], EDF[Semaine], BD_evo[[#This Row],[Semaine]]), "")</f>
        <v>4</v>
      </c>
      <c r="H450" s="92">
        <f>IFERROR(AVERAGEIFS(EDF[Stress], EDF[Nom], BD_evo[[#This Row],[Nom]], EDF[Semaine], BD_evo[[#This Row],[Semaine]]), "")</f>
        <v>3</v>
      </c>
      <c r="I450" s="92">
        <f>IFERROR(AVERAGEIFS(EDF[Sommeil], EDF[Nom], BD_evo[[#This Row],[Nom]], EDF[Semaine], BD_evo[[#This Row],[Semaine]]), "")</f>
        <v>4</v>
      </c>
      <c r="J450" s="92">
        <f>IFERROR(AVERAGEIFS(EDF[Etat Physique], EDF[Nom], BD_evo[[#This Row],[Nom]], EDF[Semaine], BD_evo[[#This Row],[Semaine]]), "")</f>
        <v>4</v>
      </c>
      <c r="K450" s="92">
        <f>IFERROR(AVERAGEIFS(EDF[Hydratation], EDF[Nom], BD_evo[[#This Row],[Nom]], EDF[Semaine], BD_evo[[#This Row],[Semaine]]), "")</f>
        <v>3.5</v>
      </c>
      <c r="L450" s="92">
        <f>IFERROR(AVERAGEIFS(EDF[Nutrition], EDF[Nom], BD_evo[[#This Row],[Nom]], EDF[Semaine], BD_evo[[#This Row],[Semaine]]), "")</f>
        <v>3.5</v>
      </c>
      <c r="M450" s="92" t="str">
        <f>IFERROR(AVERAGEIFS(RPE[Investissement du jour], RPE[Nom], BD_evo[[#This Row],[Nom]], RPE[Semaine], BD_evo[[#This Row],[Semaine]]), "")</f>
        <v/>
      </c>
    </row>
    <row r="451" spans="1:13" x14ac:dyDescent="0.2">
      <c r="A451" s="88" t="s">
        <v>85</v>
      </c>
      <c r="B451" t="str">
        <f>INDEX(Statut[Profil], MATCH(BD_evo[[#This Row],[Nom]], Statut[Nom], 0))</f>
        <v>Avant</v>
      </c>
      <c r="C451">
        <v>2023</v>
      </c>
      <c r="D451">
        <f t="shared" si="9"/>
        <v>39</v>
      </c>
      <c r="E451" t="str">
        <f>IF(SUMIFS(RPE[sRPE_tot], RPE[Nom], BD_evo[[#This Row],[Nom]], RPE[Semaine], BD_evo[[#This Row],[Semaine]])=0,"",SUMIFS(RPE[sRPE_tot], RPE[Nom], BD_evo[[#This Row],[Nom]], RPE[Semaine], BD_evo[[#This Row],[Semaine]]))</f>
        <v/>
      </c>
      <c r="F451" s="92">
        <f>IFERROR(AVERAGEIFS(EDF[Total EDF], EDF[Nom], BD_evo[[#This Row],[Nom]], EDF[Semaine], BD_evo[[#This Row],[Semaine]]), "")</f>
        <v>18</v>
      </c>
      <c r="G451" s="92">
        <f>IFERROR(AVERAGEIFS(EDF[Humeur], EDF[Nom], BD_evo[[#This Row],[Nom]], EDF[Semaine], BD_evo[[#This Row],[Semaine]]), "")</f>
        <v>3</v>
      </c>
      <c r="H451" s="92">
        <f>IFERROR(AVERAGEIFS(EDF[Stress], EDF[Nom], BD_evo[[#This Row],[Nom]], EDF[Semaine], BD_evo[[#This Row],[Semaine]]), "")</f>
        <v>3</v>
      </c>
      <c r="I451" s="92">
        <f>IFERROR(AVERAGEIFS(EDF[Sommeil], EDF[Nom], BD_evo[[#This Row],[Nom]], EDF[Semaine], BD_evo[[#This Row],[Semaine]]), "")</f>
        <v>3</v>
      </c>
      <c r="J451" s="92">
        <f>IFERROR(AVERAGEIFS(EDF[Etat Physique], EDF[Nom], BD_evo[[#This Row],[Nom]], EDF[Semaine], BD_evo[[#This Row],[Semaine]]), "")</f>
        <v>3</v>
      </c>
      <c r="K451" s="92">
        <f>IFERROR(AVERAGEIFS(EDF[Hydratation], EDF[Nom], BD_evo[[#This Row],[Nom]], EDF[Semaine], BD_evo[[#This Row],[Semaine]]), "")</f>
        <v>3</v>
      </c>
      <c r="L451" s="92">
        <f>IFERROR(AVERAGEIFS(EDF[Nutrition], EDF[Nom], BD_evo[[#This Row],[Nom]], EDF[Semaine], BD_evo[[#This Row],[Semaine]]), "")</f>
        <v>3</v>
      </c>
      <c r="M451" s="92" t="str">
        <f>IFERROR(AVERAGEIFS(RPE[Investissement du jour], RPE[Nom], BD_evo[[#This Row],[Nom]], RPE[Semaine], BD_evo[[#This Row],[Semaine]]), "")</f>
        <v/>
      </c>
    </row>
    <row r="452" spans="1:13" x14ac:dyDescent="0.2">
      <c r="A452" s="88" t="s">
        <v>191</v>
      </c>
      <c r="B452" t="str">
        <f>INDEX(Statut[Profil], MATCH(BD_evo[[#This Row],[Nom]], Statut[Nom], 0))</f>
        <v>Avant</v>
      </c>
      <c r="C452">
        <v>2023</v>
      </c>
      <c r="D452">
        <f t="shared" si="9"/>
        <v>39</v>
      </c>
      <c r="E452" t="str">
        <f>IF(SUMIFS(RPE[sRPE_tot], RPE[Nom], BD_evo[[#This Row],[Nom]], RPE[Semaine], BD_evo[[#This Row],[Semaine]])=0,"",SUMIFS(RPE[sRPE_tot], RPE[Nom], BD_evo[[#This Row],[Nom]], RPE[Semaine], BD_evo[[#This Row],[Semaine]]))</f>
        <v/>
      </c>
      <c r="F452" s="92" t="str">
        <f>IFERROR(AVERAGEIFS(EDF[Total EDF], EDF[Nom], BD_evo[[#This Row],[Nom]], EDF[Semaine], BD_evo[[#This Row],[Semaine]]), "")</f>
        <v/>
      </c>
      <c r="G452" s="92" t="str">
        <f>IFERROR(AVERAGEIFS(EDF[Humeur], EDF[Nom], BD_evo[[#This Row],[Nom]], EDF[Semaine], BD_evo[[#This Row],[Semaine]]), "")</f>
        <v/>
      </c>
      <c r="H452" s="92" t="str">
        <f>IFERROR(AVERAGEIFS(EDF[Stress], EDF[Nom], BD_evo[[#This Row],[Nom]], EDF[Semaine], BD_evo[[#This Row],[Semaine]]), "")</f>
        <v/>
      </c>
      <c r="I452" s="92" t="str">
        <f>IFERROR(AVERAGEIFS(EDF[Sommeil], EDF[Nom], BD_evo[[#This Row],[Nom]], EDF[Semaine], BD_evo[[#This Row],[Semaine]]), "")</f>
        <v/>
      </c>
      <c r="J452" s="92" t="str">
        <f>IFERROR(AVERAGEIFS(EDF[Etat Physique], EDF[Nom], BD_evo[[#This Row],[Nom]], EDF[Semaine], BD_evo[[#This Row],[Semaine]]), "")</f>
        <v/>
      </c>
      <c r="K452" s="92" t="str">
        <f>IFERROR(AVERAGEIFS(EDF[Hydratation], EDF[Nom], BD_evo[[#This Row],[Nom]], EDF[Semaine], BD_evo[[#This Row],[Semaine]]), "")</f>
        <v/>
      </c>
      <c r="L452" s="92" t="str">
        <f>IFERROR(AVERAGEIFS(EDF[Nutrition], EDF[Nom], BD_evo[[#This Row],[Nom]], EDF[Semaine], BD_evo[[#This Row],[Semaine]]), "")</f>
        <v/>
      </c>
      <c r="M452" s="92" t="str">
        <f>IFERROR(AVERAGEIFS(RPE[Investissement du jour], RPE[Nom], BD_evo[[#This Row],[Nom]], RPE[Semaine], BD_evo[[#This Row],[Semaine]]), "")</f>
        <v/>
      </c>
    </row>
    <row r="453" spans="1:13" x14ac:dyDescent="0.2">
      <c r="A453" s="89" t="s">
        <v>95</v>
      </c>
      <c r="B453" t="str">
        <f>INDEX(Statut[Profil], MATCH(BD_evo[[#This Row],[Nom]], Statut[Nom], 0))</f>
        <v>Avant</v>
      </c>
      <c r="C453">
        <v>2023</v>
      </c>
      <c r="D453">
        <f t="shared" si="9"/>
        <v>39</v>
      </c>
      <c r="E453" t="str">
        <f>IF(SUMIFS(RPE[sRPE_tot], RPE[Nom], BD_evo[[#This Row],[Nom]], RPE[Semaine], BD_evo[[#This Row],[Semaine]])=0,"",SUMIFS(RPE[sRPE_tot], RPE[Nom], BD_evo[[#This Row],[Nom]], RPE[Semaine], BD_evo[[#This Row],[Semaine]]))</f>
        <v/>
      </c>
      <c r="F453" s="92">
        <f>IFERROR(AVERAGEIFS(EDF[Total EDF], EDF[Nom], BD_evo[[#This Row],[Nom]], EDF[Semaine], BD_evo[[#This Row],[Semaine]]), "")</f>
        <v>16.5</v>
      </c>
      <c r="G453" s="92">
        <f>IFERROR(AVERAGEIFS(EDF[Humeur], EDF[Nom], BD_evo[[#This Row],[Nom]], EDF[Semaine], BD_evo[[#This Row],[Semaine]]), "")</f>
        <v>2</v>
      </c>
      <c r="H453" s="92">
        <f>IFERROR(AVERAGEIFS(EDF[Stress], EDF[Nom], BD_evo[[#This Row],[Nom]], EDF[Semaine], BD_evo[[#This Row],[Semaine]]), "")</f>
        <v>3</v>
      </c>
      <c r="I453" s="92">
        <f>IFERROR(AVERAGEIFS(EDF[Sommeil], EDF[Nom], BD_evo[[#This Row],[Nom]], EDF[Semaine], BD_evo[[#This Row],[Semaine]]), "")</f>
        <v>2</v>
      </c>
      <c r="J453" s="92">
        <f>IFERROR(AVERAGEIFS(EDF[Etat Physique], EDF[Nom], BD_evo[[#This Row],[Nom]], EDF[Semaine], BD_evo[[#This Row],[Semaine]]), "")</f>
        <v>2.5</v>
      </c>
      <c r="K453" s="92">
        <f>IFERROR(AVERAGEIFS(EDF[Hydratation], EDF[Nom], BD_evo[[#This Row],[Nom]], EDF[Semaine], BD_evo[[#This Row],[Semaine]]), "")</f>
        <v>3</v>
      </c>
      <c r="L453" s="92">
        <f>IFERROR(AVERAGEIFS(EDF[Nutrition], EDF[Nom], BD_evo[[#This Row],[Nom]], EDF[Semaine], BD_evo[[#This Row],[Semaine]]), "")</f>
        <v>4</v>
      </c>
      <c r="M453" s="92" t="str">
        <f>IFERROR(AVERAGEIFS(RPE[Investissement du jour], RPE[Nom], BD_evo[[#This Row],[Nom]], RPE[Semaine], BD_evo[[#This Row],[Semaine]]), "")</f>
        <v/>
      </c>
    </row>
    <row r="454" spans="1:13" x14ac:dyDescent="0.2">
      <c r="A454" s="89" t="s">
        <v>80</v>
      </c>
      <c r="B454" t="str">
        <f>INDEX(Statut[Profil], MATCH(BD_evo[[#This Row],[Nom]], Statut[Nom], 0))</f>
        <v>Avant</v>
      </c>
      <c r="C454">
        <v>2023</v>
      </c>
      <c r="D454">
        <f t="shared" si="9"/>
        <v>39</v>
      </c>
      <c r="E454" t="str">
        <f>IF(SUMIFS(RPE[sRPE_tot], RPE[Nom], BD_evo[[#This Row],[Nom]], RPE[Semaine], BD_evo[[#This Row],[Semaine]])=0,"",SUMIFS(RPE[sRPE_tot], RPE[Nom], BD_evo[[#This Row],[Nom]], RPE[Semaine], BD_evo[[#This Row],[Semaine]]))</f>
        <v/>
      </c>
      <c r="F454" s="92">
        <f>IFERROR(AVERAGEIFS(EDF[Total EDF], EDF[Nom], BD_evo[[#This Row],[Nom]], EDF[Semaine], BD_evo[[#This Row],[Semaine]]), "")</f>
        <v>17</v>
      </c>
      <c r="G454" s="92">
        <f>IFERROR(AVERAGEIFS(EDF[Humeur], EDF[Nom], BD_evo[[#This Row],[Nom]], EDF[Semaine], BD_evo[[#This Row],[Semaine]]), "")</f>
        <v>2.5</v>
      </c>
      <c r="H454" s="92">
        <f>IFERROR(AVERAGEIFS(EDF[Stress], EDF[Nom], BD_evo[[#This Row],[Nom]], EDF[Semaine], BD_evo[[#This Row],[Semaine]]), "")</f>
        <v>3.5</v>
      </c>
      <c r="I454" s="92">
        <f>IFERROR(AVERAGEIFS(EDF[Sommeil], EDF[Nom], BD_evo[[#This Row],[Nom]], EDF[Semaine], BD_evo[[#This Row],[Semaine]]), "")</f>
        <v>2</v>
      </c>
      <c r="J454" s="92">
        <f>IFERROR(AVERAGEIFS(EDF[Etat Physique], EDF[Nom], BD_evo[[#This Row],[Nom]], EDF[Semaine], BD_evo[[#This Row],[Semaine]]), "")</f>
        <v>2.5</v>
      </c>
      <c r="K454" s="92">
        <f>IFERROR(AVERAGEIFS(EDF[Hydratation], EDF[Nom], BD_evo[[#This Row],[Nom]], EDF[Semaine], BD_evo[[#This Row],[Semaine]]), "")</f>
        <v>2.5</v>
      </c>
      <c r="L454" s="92">
        <f>IFERROR(AVERAGEIFS(EDF[Nutrition], EDF[Nom], BD_evo[[#This Row],[Nom]], EDF[Semaine], BD_evo[[#This Row],[Semaine]]), "")</f>
        <v>4</v>
      </c>
      <c r="M454" s="92" t="str">
        <f>IFERROR(AVERAGEIFS(RPE[Investissement du jour], RPE[Nom], BD_evo[[#This Row],[Nom]], RPE[Semaine], BD_evo[[#This Row],[Semaine]]), "")</f>
        <v/>
      </c>
    </row>
    <row r="455" spans="1:13" x14ac:dyDescent="0.2">
      <c r="A455" s="88" t="s">
        <v>167</v>
      </c>
      <c r="B455" t="str">
        <f>INDEX(Statut[Profil], MATCH(BD_evo[[#This Row],[Nom]], Statut[Nom], 0))</f>
        <v>Trois Quarts</v>
      </c>
      <c r="C455">
        <v>2023</v>
      </c>
      <c r="D455">
        <f t="shared" si="9"/>
        <v>39</v>
      </c>
      <c r="E455" t="str">
        <f>IF(SUMIFS(RPE[sRPE_tot], RPE[Nom], BD_evo[[#This Row],[Nom]], RPE[Semaine], BD_evo[[#This Row],[Semaine]])=0,"",SUMIFS(RPE[sRPE_tot], RPE[Nom], BD_evo[[#This Row],[Nom]], RPE[Semaine], BD_evo[[#This Row],[Semaine]]))</f>
        <v/>
      </c>
      <c r="F455" s="92">
        <f>IFERROR(AVERAGEIFS(EDF[Total EDF], EDF[Nom], BD_evo[[#This Row],[Nom]], EDF[Semaine], BD_evo[[#This Row],[Semaine]]), "")</f>
        <v>15.666666666666666</v>
      </c>
      <c r="G455" s="92">
        <f>IFERROR(AVERAGEIFS(EDF[Humeur], EDF[Nom], BD_evo[[#This Row],[Nom]], EDF[Semaine], BD_evo[[#This Row],[Semaine]]), "")</f>
        <v>2</v>
      </c>
      <c r="H455" s="92">
        <f>IFERROR(AVERAGEIFS(EDF[Stress], EDF[Nom], BD_evo[[#This Row],[Nom]], EDF[Semaine], BD_evo[[#This Row],[Semaine]]), "")</f>
        <v>2.6666666666666665</v>
      </c>
      <c r="I455" s="92">
        <f>IFERROR(AVERAGEIFS(EDF[Sommeil], EDF[Nom], BD_evo[[#This Row],[Nom]], EDF[Semaine], BD_evo[[#This Row],[Semaine]]), "")</f>
        <v>2</v>
      </c>
      <c r="J455" s="92">
        <f>IFERROR(AVERAGEIFS(EDF[Etat Physique], EDF[Nom], BD_evo[[#This Row],[Nom]], EDF[Semaine], BD_evo[[#This Row],[Semaine]]), "")</f>
        <v>2.6666666666666665</v>
      </c>
      <c r="K455" s="92">
        <f>IFERROR(AVERAGEIFS(EDF[Hydratation], EDF[Nom], BD_evo[[#This Row],[Nom]], EDF[Semaine], BD_evo[[#This Row],[Semaine]]), "")</f>
        <v>2.6666666666666665</v>
      </c>
      <c r="L455" s="92">
        <f>IFERROR(AVERAGEIFS(EDF[Nutrition], EDF[Nom], BD_evo[[#This Row],[Nom]], EDF[Semaine], BD_evo[[#This Row],[Semaine]]), "")</f>
        <v>3.6666666666666665</v>
      </c>
      <c r="M455" s="92" t="str">
        <f>IFERROR(AVERAGEIFS(RPE[Investissement du jour], RPE[Nom], BD_evo[[#This Row],[Nom]], RPE[Semaine], BD_evo[[#This Row],[Semaine]]), "")</f>
        <v/>
      </c>
    </row>
    <row r="456" spans="1:13" x14ac:dyDescent="0.2">
      <c r="A456" s="88" t="s">
        <v>240</v>
      </c>
      <c r="B456" t="str">
        <f>INDEX(Statut[Profil], MATCH(BD_evo[[#This Row],[Nom]], Statut[Nom], 0))</f>
        <v>Trois Quarts</v>
      </c>
      <c r="C456">
        <v>2023</v>
      </c>
      <c r="D456">
        <f t="shared" si="9"/>
        <v>39</v>
      </c>
      <c r="E456" t="str">
        <f>IF(SUMIFS(RPE[sRPE_tot], RPE[Nom], BD_evo[[#This Row],[Nom]], RPE[Semaine], BD_evo[[#This Row],[Semaine]])=0,"",SUMIFS(RPE[sRPE_tot], RPE[Nom], BD_evo[[#This Row],[Nom]], RPE[Semaine], BD_evo[[#This Row],[Semaine]]))</f>
        <v/>
      </c>
      <c r="F456" s="92" t="str">
        <f>IFERROR(AVERAGEIFS(EDF[Total EDF], EDF[Nom], BD_evo[[#This Row],[Nom]], EDF[Semaine], BD_evo[[#This Row],[Semaine]]), "")</f>
        <v/>
      </c>
      <c r="G456" s="92" t="str">
        <f>IFERROR(AVERAGEIFS(EDF[Humeur], EDF[Nom], BD_evo[[#This Row],[Nom]], EDF[Semaine], BD_evo[[#This Row],[Semaine]]), "")</f>
        <v/>
      </c>
      <c r="H456" s="92" t="str">
        <f>IFERROR(AVERAGEIFS(EDF[Stress], EDF[Nom], BD_evo[[#This Row],[Nom]], EDF[Semaine], BD_evo[[#This Row],[Semaine]]), "")</f>
        <v/>
      </c>
      <c r="I456" s="92" t="str">
        <f>IFERROR(AVERAGEIFS(EDF[Sommeil], EDF[Nom], BD_evo[[#This Row],[Nom]], EDF[Semaine], BD_evo[[#This Row],[Semaine]]), "")</f>
        <v/>
      </c>
      <c r="J456" s="92" t="str">
        <f>IFERROR(AVERAGEIFS(EDF[Etat Physique], EDF[Nom], BD_evo[[#This Row],[Nom]], EDF[Semaine], BD_evo[[#This Row],[Semaine]]), "")</f>
        <v/>
      </c>
      <c r="K456" s="92" t="str">
        <f>IFERROR(AVERAGEIFS(EDF[Hydratation], EDF[Nom], BD_evo[[#This Row],[Nom]], EDF[Semaine], BD_evo[[#This Row],[Semaine]]), "")</f>
        <v/>
      </c>
      <c r="L456" s="92" t="str">
        <f>IFERROR(AVERAGEIFS(EDF[Nutrition], EDF[Nom], BD_evo[[#This Row],[Nom]], EDF[Semaine], BD_evo[[#This Row],[Semaine]]), "")</f>
        <v/>
      </c>
      <c r="M456" s="92" t="str">
        <f>IFERROR(AVERAGEIFS(RPE[Investissement du jour], RPE[Nom], BD_evo[[#This Row],[Nom]], RPE[Semaine], BD_evo[[#This Row],[Semaine]]), "")</f>
        <v/>
      </c>
    </row>
    <row r="457" spans="1:13" x14ac:dyDescent="0.2">
      <c r="A457" s="88" t="s">
        <v>107</v>
      </c>
      <c r="B457" t="str">
        <f>INDEX(Statut[Profil], MATCH(BD_evo[[#This Row],[Nom]], Statut[Nom], 0))</f>
        <v>Trois Quarts</v>
      </c>
      <c r="C457">
        <v>2023</v>
      </c>
      <c r="D457">
        <f t="shared" si="9"/>
        <v>39</v>
      </c>
      <c r="E457" t="str">
        <f>IF(SUMIFS(RPE[sRPE_tot], RPE[Nom], BD_evo[[#This Row],[Nom]], RPE[Semaine], BD_evo[[#This Row],[Semaine]])=0,"",SUMIFS(RPE[sRPE_tot], RPE[Nom], BD_evo[[#This Row],[Nom]], RPE[Semaine], BD_evo[[#This Row],[Semaine]]))</f>
        <v/>
      </c>
      <c r="F457" s="92">
        <f>IFERROR(AVERAGEIFS(EDF[Total EDF], EDF[Nom], BD_evo[[#This Row],[Nom]], EDF[Semaine], BD_evo[[#This Row],[Semaine]]), "")</f>
        <v>11.5</v>
      </c>
      <c r="G457" s="92">
        <f>IFERROR(AVERAGEIFS(EDF[Humeur], EDF[Nom], BD_evo[[#This Row],[Nom]], EDF[Semaine], BD_evo[[#This Row],[Semaine]]), "")</f>
        <v>1</v>
      </c>
      <c r="H457" s="92">
        <f>IFERROR(AVERAGEIFS(EDF[Stress], EDF[Nom], BD_evo[[#This Row],[Nom]], EDF[Semaine], BD_evo[[#This Row],[Semaine]]), "")</f>
        <v>2</v>
      </c>
      <c r="I457" s="92">
        <f>IFERROR(AVERAGEIFS(EDF[Sommeil], EDF[Nom], BD_evo[[#This Row],[Nom]], EDF[Semaine], BD_evo[[#This Row],[Semaine]]), "")</f>
        <v>3</v>
      </c>
      <c r="J457" s="92">
        <f>IFERROR(AVERAGEIFS(EDF[Etat Physique], EDF[Nom], BD_evo[[#This Row],[Nom]], EDF[Semaine], BD_evo[[#This Row],[Semaine]]), "")</f>
        <v>3</v>
      </c>
      <c r="K457" s="92">
        <f>IFERROR(AVERAGEIFS(EDF[Hydratation], EDF[Nom], BD_evo[[#This Row],[Nom]], EDF[Semaine], BD_evo[[#This Row],[Semaine]]), "")</f>
        <v>1</v>
      </c>
      <c r="L457" s="92">
        <f>IFERROR(AVERAGEIFS(EDF[Nutrition], EDF[Nom], BD_evo[[#This Row],[Nom]], EDF[Semaine], BD_evo[[#This Row],[Semaine]]), "")</f>
        <v>1.5</v>
      </c>
      <c r="M457" s="92" t="str">
        <f>IFERROR(AVERAGEIFS(RPE[Investissement du jour], RPE[Nom], BD_evo[[#This Row],[Nom]], RPE[Semaine], BD_evo[[#This Row],[Semaine]]), "")</f>
        <v/>
      </c>
    </row>
    <row r="458" spans="1:13" x14ac:dyDescent="0.2">
      <c r="A458" s="88" t="s">
        <v>192</v>
      </c>
      <c r="B458" t="str">
        <f>INDEX(Statut[Profil], MATCH(BD_evo[[#This Row],[Nom]], Statut[Nom], 0))</f>
        <v>Trois Quarts</v>
      </c>
      <c r="C458">
        <v>2023</v>
      </c>
      <c r="D458">
        <f t="shared" si="9"/>
        <v>39</v>
      </c>
      <c r="E458" t="str">
        <f>IF(SUMIFS(RPE[sRPE_tot], RPE[Nom], BD_evo[[#This Row],[Nom]], RPE[Semaine], BD_evo[[#This Row],[Semaine]])=0,"",SUMIFS(RPE[sRPE_tot], RPE[Nom], BD_evo[[#This Row],[Nom]], RPE[Semaine], BD_evo[[#This Row],[Semaine]]))</f>
        <v/>
      </c>
      <c r="F458" s="92">
        <f>IFERROR(AVERAGEIFS(EDF[Total EDF], EDF[Nom], BD_evo[[#This Row],[Nom]], EDF[Semaine], BD_evo[[#This Row],[Semaine]]), "")</f>
        <v>18.333333333333332</v>
      </c>
      <c r="G458" s="92">
        <f>IFERROR(AVERAGEIFS(EDF[Humeur], EDF[Nom], BD_evo[[#This Row],[Nom]], EDF[Semaine], BD_evo[[#This Row],[Semaine]]), "")</f>
        <v>2.3333333333333335</v>
      </c>
      <c r="H458" s="92">
        <f>IFERROR(AVERAGEIFS(EDF[Stress], EDF[Nom], BD_evo[[#This Row],[Nom]], EDF[Semaine], BD_evo[[#This Row],[Semaine]]), "")</f>
        <v>4</v>
      </c>
      <c r="I458" s="92">
        <f>IFERROR(AVERAGEIFS(EDF[Sommeil], EDF[Nom], BD_evo[[#This Row],[Nom]], EDF[Semaine], BD_evo[[#This Row],[Semaine]]), "")</f>
        <v>2.6666666666666665</v>
      </c>
      <c r="J458" s="92">
        <f>IFERROR(AVERAGEIFS(EDF[Etat Physique], EDF[Nom], BD_evo[[#This Row],[Nom]], EDF[Semaine], BD_evo[[#This Row],[Semaine]]), "")</f>
        <v>3</v>
      </c>
      <c r="K458" s="92">
        <f>IFERROR(AVERAGEIFS(EDF[Hydratation], EDF[Nom], BD_evo[[#This Row],[Nom]], EDF[Semaine], BD_evo[[#This Row],[Semaine]]), "")</f>
        <v>3</v>
      </c>
      <c r="L458" s="92">
        <f>IFERROR(AVERAGEIFS(EDF[Nutrition], EDF[Nom], BD_evo[[#This Row],[Nom]], EDF[Semaine], BD_evo[[#This Row],[Semaine]]), "")</f>
        <v>3.3333333333333335</v>
      </c>
      <c r="M458" s="92" t="str">
        <f>IFERROR(AVERAGEIFS(RPE[Investissement du jour], RPE[Nom], BD_evo[[#This Row],[Nom]], RPE[Semaine], BD_evo[[#This Row],[Semaine]]), "")</f>
        <v/>
      </c>
    </row>
    <row r="459" spans="1:13" x14ac:dyDescent="0.2">
      <c r="A459" s="88" t="s">
        <v>496</v>
      </c>
      <c r="B459" t="str">
        <f>INDEX(Statut[Profil], MATCH(BD_evo[[#This Row],[Nom]], Statut[Nom], 0))</f>
        <v>Trois Quarts</v>
      </c>
      <c r="C459">
        <v>2023</v>
      </c>
      <c r="D459">
        <f t="shared" si="9"/>
        <v>39</v>
      </c>
      <c r="E459" t="str">
        <f>IF(SUMIFS(RPE[sRPE_tot], RPE[Nom], BD_evo[[#This Row],[Nom]], RPE[Semaine], BD_evo[[#This Row],[Semaine]])=0,"",SUMIFS(RPE[sRPE_tot], RPE[Nom], BD_evo[[#This Row],[Nom]], RPE[Semaine], BD_evo[[#This Row],[Semaine]]))</f>
        <v/>
      </c>
      <c r="F459" s="92" t="str">
        <f>IFERROR(AVERAGEIFS(EDF[Total EDF], EDF[Nom], BD_evo[[#This Row],[Nom]], EDF[Semaine], BD_evo[[#This Row],[Semaine]]), "")</f>
        <v/>
      </c>
      <c r="G459" s="92" t="str">
        <f>IFERROR(AVERAGEIFS(EDF[Humeur], EDF[Nom], BD_evo[[#This Row],[Nom]], EDF[Semaine], BD_evo[[#This Row],[Semaine]]), "")</f>
        <v/>
      </c>
      <c r="H459" s="92" t="str">
        <f>IFERROR(AVERAGEIFS(EDF[Stress], EDF[Nom], BD_evo[[#This Row],[Nom]], EDF[Semaine], BD_evo[[#This Row],[Semaine]]), "")</f>
        <v/>
      </c>
      <c r="I459" s="92" t="str">
        <f>IFERROR(AVERAGEIFS(EDF[Sommeil], EDF[Nom], BD_evo[[#This Row],[Nom]], EDF[Semaine], BD_evo[[#This Row],[Semaine]]), "")</f>
        <v/>
      </c>
      <c r="J459" s="92" t="str">
        <f>IFERROR(AVERAGEIFS(EDF[Etat Physique], EDF[Nom], BD_evo[[#This Row],[Nom]], EDF[Semaine], BD_evo[[#This Row],[Semaine]]), "")</f>
        <v/>
      </c>
      <c r="K459" s="92" t="str">
        <f>IFERROR(AVERAGEIFS(EDF[Hydratation], EDF[Nom], BD_evo[[#This Row],[Nom]], EDF[Semaine], BD_evo[[#This Row],[Semaine]]), "")</f>
        <v/>
      </c>
      <c r="L459" s="92" t="str">
        <f>IFERROR(AVERAGEIFS(EDF[Nutrition], EDF[Nom], BD_evo[[#This Row],[Nom]], EDF[Semaine], BD_evo[[#This Row],[Semaine]]), "")</f>
        <v/>
      </c>
      <c r="M459" s="92" t="str">
        <f>IFERROR(AVERAGEIFS(RPE[Investissement du jour], RPE[Nom], BD_evo[[#This Row],[Nom]], RPE[Semaine], BD_evo[[#This Row],[Semaine]]), "")</f>
        <v/>
      </c>
    </row>
    <row r="460" spans="1:13" x14ac:dyDescent="0.2">
      <c r="A460" s="88" t="s">
        <v>211</v>
      </c>
      <c r="B460" t="str">
        <f>INDEX(Statut[Profil], MATCH(BD_evo[[#This Row],[Nom]], Statut[Nom], 0))</f>
        <v>Trois Quarts</v>
      </c>
      <c r="C460">
        <v>2023</v>
      </c>
      <c r="D460">
        <f t="shared" si="9"/>
        <v>39</v>
      </c>
      <c r="E460" t="str">
        <f>IF(SUMIFS(RPE[sRPE_tot], RPE[Nom], BD_evo[[#This Row],[Nom]], RPE[Semaine], BD_evo[[#This Row],[Semaine]])=0,"",SUMIFS(RPE[sRPE_tot], RPE[Nom], BD_evo[[#This Row],[Nom]], RPE[Semaine], BD_evo[[#This Row],[Semaine]]))</f>
        <v/>
      </c>
      <c r="F460" s="92">
        <f>IFERROR(AVERAGEIFS(EDF[Total EDF], EDF[Nom], BD_evo[[#This Row],[Nom]], EDF[Semaine], BD_evo[[#This Row],[Semaine]]), "")</f>
        <v>18.333333333333332</v>
      </c>
      <c r="G460" s="92">
        <f>IFERROR(AVERAGEIFS(EDF[Humeur], EDF[Nom], BD_evo[[#This Row],[Nom]], EDF[Semaine], BD_evo[[#This Row],[Semaine]]), "")</f>
        <v>3</v>
      </c>
      <c r="H460" s="92">
        <f>IFERROR(AVERAGEIFS(EDF[Stress], EDF[Nom], BD_evo[[#This Row],[Nom]], EDF[Semaine], BD_evo[[#This Row],[Semaine]]), "")</f>
        <v>4.333333333333333</v>
      </c>
      <c r="I460" s="92">
        <f>IFERROR(AVERAGEIFS(EDF[Sommeil], EDF[Nom], BD_evo[[#This Row],[Nom]], EDF[Semaine], BD_evo[[#This Row],[Semaine]]), "")</f>
        <v>2</v>
      </c>
      <c r="J460" s="92">
        <f>IFERROR(AVERAGEIFS(EDF[Etat Physique], EDF[Nom], BD_evo[[#This Row],[Nom]], EDF[Semaine], BD_evo[[#This Row],[Semaine]]), "")</f>
        <v>3.3333333333333335</v>
      </c>
      <c r="K460" s="92">
        <f>IFERROR(AVERAGEIFS(EDF[Hydratation], EDF[Nom], BD_evo[[#This Row],[Nom]], EDF[Semaine], BD_evo[[#This Row],[Semaine]]), "")</f>
        <v>1.6666666666666667</v>
      </c>
      <c r="L460" s="92">
        <f>IFERROR(AVERAGEIFS(EDF[Nutrition], EDF[Nom], BD_evo[[#This Row],[Nom]], EDF[Semaine], BD_evo[[#This Row],[Semaine]]), "")</f>
        <v>4</v>
      </c>
      <c r="M460" s="92" t="str">
        <f>IFERROR(AVERAGEIFS(RPE[Investissement du jour], RPE[Nom], BD_evo[[#This Row],[Nom]], RPE[Semaine], BD_evo[[#This Row],[Semaine]]), "")</f>
        <v/>
      </c>
    </row>
    <row r="461" spans="1:13" x14ac:dyDescent="0.2">
      <c r="A461" s="88" t="s">
        <v>188</v>
      </c>
      <c r="B461" t="str">
        <f>INDEX(Statut[Profil], MATCH(BD_evo[[#This Row],[Nom]], Statut[Nom], 0))</f>
        <v>Avant</v>
      </c>
      <c r="C461">
        <v>2023</v>
      </c>
      <c r="D461">
        <f t="shared" si="9"/>
        <v>39</v>
      </c>
      <c r="E461" t="str">
        <f>IF(SUMIFS(RPE[sRPE_tot], RPE[Nom], BD_evo[[#This Row],[Nom]], RPE[Semaine], BD_evo[[#This Row],[Semaine]])=0,"",SUMIFS(RPE[sRPE_tot], RPE[Nom], BD_evo[[#This Row],[Nom]], RPE[Semaine], BD_evo[[#This Row],[Semaine]]))</f>
        <v/>
      </c>
      <c r="F461" s="92">
        <f>IFERROR(AVERAGEIFS(EDF[Total EDF], EDF[Nom], BD_evo[[#This Row],[Nom]], EDF[Semaine], BD_evo[[#This Row],[Semaine]]), "")</f>
        <v>17</v>
      </c>
      <c r="G461" s="92">
        <f>IFERROR(AVERAGEIFS(EDF[Humeur], EDF[Nom], BD_evo[[#This Row],[Nom]], EDF[Semaine], BD_evo[[#This Row],[Semaine]]), "")</f>
        <v>2.6666666666666665</v>
      </c>
      <c r="H461" s="92">
        <f>IFERROR(AVERAGEIFS(EDF[Stress], EDF[Nom], BD_evo[[#This Row],[Nom]], EDF[Semaine], BD_evo[[#This Row],[Semaine]]), "")</f>
        <v>3.3333333333333335</v>
      </c>
      <c r="I461" s="92">
        <f>IFERROR(AVERAGEIFS(EDF[Sommeil], EDF[Nom], BD_evo[[#This Row],[Nom]], EDF[Semaine], BD_evo[[#This Row],[Semaine]]), "")</f>
        <v>2.3333333333333335</v>
      </c>
      <c r="J461" s="92">
        <f>IFERROR(AVERAGEIFS(EDF[Etat Physique], EDF[Nom], BD_evo[[#This Row],[Nom]], EDF[Semaine], BD_evo[[#This Row],[Semaine]]), "")</f>
        <v>2</v>
      </c>
      <c r="K461" s="92">
        <f>IFERROR(AVERAGEIFS(EDF[Hydratation], EDF[Nom], BD_evo[[#This Row],[Nom]], EDF[Semaine], BD_evo[[#This Row],[Semaine]]), "")</f>
        <v>3</v>
      </c>
      <c r="L461" s="92">
        <f>IFERROR(AVERAGEIFS(EDF[Nutrition], EDF[Nom], BD_evo[[#This Row],[Nom]], EDF[Semaine], BD_evo[[#This Row],[Semaine]]), "")</f>
        <v>3.6666666666666665</v>
      </c>
      <c r="M461" s="92" t="str">
        <f>IFERROR(AVERAGEIFS(RPE[Investissement du jour], RPE[Nom], BD_evo[[#This Row],[Nom]], RPE[Semaine], BD_evo[[#This Row],[Semaine]]), "")</f>
        <v/>
      </c>
    </row>
    <row r="462" spans="1:13" x14ac:dyDescent="0.2">
      <c r="A462" s="88" t="s">
        <v>200</v>
      </c>
      <c r="B462" t="str">
        <f>INDEX(Statut[Profil], MATCH(BD_evo[[#This Row],[Nom]], Statut[Nom], 0))</f>
        <v>Avant</v>
      </c>
      <c r="C462">
        <v>2023</v>
      </c>
      <c r="D462">
        <f t="shared" si="9"/>
        <v>39</v>
      </c>
      <c r="E462" t="str">
        <f>IF(SUMIFS(RPE[sRPE_tot], RPE[Nom], BD_evo[[#This Row],[Nom]], RPE[Semaine], BD_evo[[#This Row],[Semaine]])=0,"",SUMIFS(RPE[sRPE_tot], RPE[Nom], BD_evo[[#This Row],[Nom]], RPE[Semaine], BD_evo[[#This Row],[Semaine]]))</f>
        <v/>
      </c>
      <c r="F462" s="92" t="str">
        <f>IFERROR(AVERAGEIFS(EDF[Total EDF], EDF[Nom], BD_evo[[#This Row],[Nom]], EDF[Semaine], BD_evo[[#This Row],[Semaine]]), "")</f>
        <v/>
      </c>
      <c r="G462" s="92" t="str">
        <f>IFERROR(AVERAGEIFS(EDF[Humeur], EDF[Nom], BD_evo[[#This Row],[Nom]], EDF[Semaine], BD_evo[[#This Row],[Semaine]]), "")</f>
        <v/>
      </c>
      <c r="H462" s="92" t="str">
        <f>IFERROR(AVERAGEIFS(EDF[Stress], EDF[Nom], BD_evo[[#This Row],[Nom]], EDF[Semaine], BD_evo[[#This Row],[Semaine]]), "")</f>
        <v/>
      </c>
      <c r="I462" s="92" t="str">
        <f>IFERROR(AVERAGEIFS(EDF[Sommeil], EDF[Nom], BD_evo[[#This Row],[Nom]], EDF[Semaine], BD_evo[[#This Row],[Semaine]]), "")</f>
        <v/>
      </c>
      <c r="J462" s="92" t="str">
        <f>IFERROR(AVERAGEIFS(EDF[Etat Physique], EDF[Nom], BD_evo[[#This Row],[Nom]], EDF[Semaine], BD_evo[[#This Row],[Semaine]]), "")</f>
        <v/>
      </c>
      <c r="K462" s="92" t="str">
        <f>IFERROR(AVERAGEIFS(EDF[Hydratation], EDF[Nom], BD_evo[[#This Row],[Nom]], EDF[Semaine], BD_evo[[#This Row],[Semaine]]), "")</f>
        <v/>
      </c>
      <c r="L462" s="92" t="str">
        <f>IFERROR(AVERAGEIFS(EDF[Nutrition], EDF[Nom], BD_evo[[#This Row],[Nom]], EDF[Semaine], BD_evo[[#This Row],[Semaine]]), "")</f>
        <v/>
      </c>
      <c r="M462" s="92" t="str">
        <f>IFERROR(AVERAGEIFS(RPE[Investissement du jour], RPE[Nom], BD_evo[[#This Row],[Nom]], RPE[Semaine], BD_evo[[#This Row],[Semaine]]), "")</f>
        <v/>
      </c>
    </row>
    <row r="463" spans="1:13" x14ac:dyDescent="0.2">
      <c r="A463" s="88" t="s">
        <v>244</v>
      </c>
      <c r="B463" t="str">
        <f>INDEX(Statut[Profil], MATCH(BD_evo[[#This Row],[Nom]], Statut[Nom], 0))</f>
        <v>Avant</v>
      </c>
      <c r="C463">
        <v>2023</v>
      </c>
      <c r="D463">
        <f t="shared" si="9"/>
        <v>39</v>
      </c>
      <c r="E463" t="str">
        <f>IF(SUMIFS(RPE[sRPE_tot], RPE[Nom], BD_evo[[#This Row],[Nom]], RPE[Semaine], BD_evo[[#This Row],[Semaine]])=0,"",SUMIFS(RPE[sRPE_tot], RPE[Nom], BD_evo[[#This Row],[Nom]], RPE[Semaine], BD_evo[[#This Row],[Semaine]]))</f>
        <v/>
      </c>
      <c r="F463" s="92">
        <f>IFERROR(AVERAGEIFS(EDF[Total EDF], EDF[Nom], BD_evo[[#This Row],[Nom]], EDF[Semaine], BD_evo[[#This Row],[Semaine]]), "")</f>
        <v>19.5</v>
      </c>
      <c r="G463" s="92">
        <f>IFERROR(AVERAGEIFS(EDF[Humeur], EDF[Nom], BD_evo[[#This Row],[Nom]], EDF[Semaine], BD_evo[[#This Row],[Semaine]]), "")</f>
        <v>2.5</v>
      </c>
      <c r="H463" s="92">
        <f>IFERROR(AVERAGEIFS(EDF[Stress], EDF[Nom], BD_evo[[#This Row],[Nom]], EDF[Semaine], BD_evo[[#This Row],[Semaine]]), "")</f>
        <v>4</v>
      </c>
      <c r="I463" s="92">
        <f>IFERROR(AVERAGEIFS(EDF[Sommeil], EDF[Nom], BD_evo[[#This Row],[Nom]], EDF[Semaine], BD_evo[[#This Row],[Semaine]]), "")</f>
        <v>4</v>
      </c>
      <c r="J463" s="92">
        <f>IFERROR(AVERAGEIFS(EDF[Etat Physique], EDF[Nom], BD_evo[[#This Row],[Nom]], EDF[Semaine], BD_evo[[#This Row],[Semaine]]), "")</f>
        <v>3</v>
      </c>
      <c r="K463" s="92">
        <f>IFERROR(AVERAGEIFS(EDF[Hydratation], EDF[Nom], BD_evo[[#This Row],[Nom]], EDF[Semaine], BD_evo[[#This Row],[Semaine]]), "")</f>
        <v>3</v>
      </c>
      <c r="L463" s="92">
        <f>IFERROR(AVERAGEIFS(EDF[Nutrition], EDF[Nom], BD_evo[[#This Row],[Nom]], EDF[Semaine], BD_evo[[#This Row],[Semaine]]), "")</f>
        <v>3</v>
      </c>
      <c r="M463" s="92" t="str">
        <f>IFERROR(AVERAGEIFS(RPE[Investissement du jour], RPE[Nom], BD_evo[[#This Row],[Nom]], RPE[Semaine], BD_evo[[#This Row],[Semaine]]), "")</f>
        <v/>
      </c>
    </row>
    <row r="464" spans="1:13" x14ac:dyDescent="0.2">
      <c r="A464" s="89" t="s">
        <v>78</v>
      </c>
      <c r="B464" t="str">
        <f>INDEX(Statut[Profil], MATCH(BD_evo[[#This Row],[Nom]], Statut[Nom], 0))</f>
        <v>Avant</v>
      </c>
      <c r="C464">
        <v>2023</v>
      </c>
      <c r="D464">
        <f t="shared" si="9"/>
        <v>39</v>
      </c>
      <c r="E464" t="str">
        <f>IF(SUMIFS(RPE[sRPE_tot], RPE[Nom], BD_evo[[#This Row],[Nom]], RPE[Semaine], BD_evo[[#This Row],[Semaine]])=0,"",SUMIFS(RPE[sRPE_tot], RPE[Nom], BD_evo[[#This Row],[Nom]], RPE[Semaine], BD_evo[[#This Row],[Semaine]]))</f>
        <v/>
      </c>
      <c r="F464" s="92">
        <f>IFERROR(AVERAGEIFS(EDF[Total EDF], EDF[Nom], BD_evo[[#This Row],[Nom]], EDF[Semaine], BD_evo[[#This Row],[Semaine]]), "")</f>
        <v>14.5</v>
      </c>
      <c r="G464" s="92">
        <f>IFERROR(AVERAGEIFS(EDF[Humeur], EDF[Nom], BD_evo[[#This Row],[Nom]], EDF[Semaine], BD_evo[[#This Row],[Semaine]]), "")</f>
        <v>2</v>
      </c>
      <c r="H464" s="92">
        <f>IFERROR(AVERAGEIFS(EDF[Stress], EDF[Nom], BD_evo[[#This Row],[Nom]], EDF[Semaine], BD_evo[[#This Row],[Semaine]]), "")</f>
        <v>2.5</v>
      </c>
      <c r="I464" s="92">
        <f>IFERROR(AVERAGEIFS(EDF[Sommeil], EDF[Nom], BD_evo[[#This Row],[Nom]], EDF[Semaine], BD_evo[[#This Row],[Semaine]]), "")</f>
        <v>1.75</v>
      </c>
      <c r="J464" s="92">
        <f>IFERROR(AVERAGEIFS(EDF[Etat Physique], EDF[Nom], BD_evo[[#This Row],[Nom]], EDF[Semaine], BD_evo[[#This Row],[Semaine]]), "")</f>
        <v>2.75</v>
      </c>
      <c r="K464" s="92">
        <f>IFERROR(AVERAGEIFS(EDF[Hydratation], EDF[Nom], BD_evo[[#This Row],[Nom]], EDF[Semaine], BD_evo[[#This Row],[Semaine]]), "")</f>
        <v>3</v>
      </c>
      <c r="L464" s="92">
        <f>IFERROR(AVERAGEIFS(EDF[Nutrition], EDF[Nom], BD_evo[[#This Row],[Nom]], EDF[Semaine], BD_evo[[#This Row],[Semaine]]), "")</f>
        <v>2.5</v>
      </c>
      <c r="M464" s="92" t="str">
        <f>IFERROR(AVERAGEIFS(RPE[Investissement du jour], RPE[Nom], BD_evo[[#This Row],[Nom]], RPE[Semaine], BD_evo[[#This Row],[Semaine]]), "")</f>
        <v/>
      </c>
    </row>
    <row r="465" spans="1:13" x14ac:dyDescent="0.2">
      <c r="A465" s="88" t="s">
        <v>87</v>
      </c>
      <c r="B465" t="str">
        <f>INDEX(Statut[Profil], MATCH(BD_evo[[#This Row],[Nom]], Statut[Nom], 0))</f>
        <v>Trois Quarts</v>
      </c>
      <c r="C465">
        <v>2023</v>
      </c>
      <c r="D465">
        <f t="shared" si="9"/>
        <v>39</v>
      </c>
      <c r="E465" t="str">
        <f>IF(SUMIFS(RPE[sRPE_tot], RPE[Nom], BD_evo[[#This Row],[Nom]], RPE[Semaine], BD_evo[[#This Row],[Semaine]])=0,"",SUMIFS(RPE[sRPE_tot], RPE[Nom], BD_evo[[#This Row],[Nom]], RPE[Semaine], BD_evo[[#This Row],[Semaine]]))</f>
        <v/>
      </c>
      <c r="F465" s="92">
        <f>IFERROR(AVERAGEIFS(EDF[Total EDF], EDF[Nom], BD_evo[[#This Row],[Nom]], EDF[Semaine], BD_evo[[#This Row],[Semaine]]), "")</f>
        <v>21</v>
      </c>
      <c r="G465" s="92">
        <f>IFERROR(AVERAGEIFS(EDF[Humeur], EDF[Nom], BD_evo[[#This Row],[Nom]], EDF[Semaine], BD_evo[[#This Row],[Semaine]]), "")</f>
        <v>3.6666666666666665</v>
      </c>
      <c r="H465" s="92">
        <f>IFERROR(AVERAGEIFS(EDF[Stress], EDF[Nom], BD_evo[[#This Row],[Nom]], EDF[Semaine], BD_evo[[#This Row],[Semaine]]), "")</f>
        <v>4</v>
      </c>
      <c r="I465" s="92">
        <f>IFERROR(AVERAGEIFS(EDF[Sommeil], EDF[Nom], BD_evo[[#This Row],[Nom]], EDF[Semaine], BD_evo[[#This Row],[Semaine]]), "")</f>
        <v>3.3333333333333335</v>
      </c>
      <c r="J465" s="92">
        <f>IFERROR(AVERAGEIFS(EDF[Etat Physique], EDF[Nom], BD_evo[[#This Row],[Nom]], EDF[Semaine], BD_evo[[#This Row],[Semaine]]), "")</f>
        <v>2.3333333333333335</v>
      </c>
      <c r="K465" s="92">
        <f>IFERROR(AVERAGEIFS(EDF[Hydratation], EDF[Nom], BD_evo[[#This Row],[Nom]], EDF[Semaine], BD_evo[[#This Row],[Semaine]]), "")</f>
        <v>3.6666666666666665</v>
      </c>
      <c r="L465" s="92">
        <f>IFERROR(AVERAGEIFS(EDF[Nutrition], EDF[Nom], BD_evo[[#This Row],[Nom]], EDF[Semaine], BD_evo[[#This Row],[Semaine]]), "")</f>
        <v>4</v>
      </c>
      <c r="M465" s="92" t="str">
        <f>IFERROR(AVERAGEIFS(RPE[Investissement du jour], RPE[Nom], BD_evo[[#This Row],[Nom]], RPE[Semaine], BD_evo[[#This Row],[Semaine]]), "")</f>
        <v/>
      </c>
    </row>
    <row r="466" spans="1:13" x14ac:dyDescent="0.2">
      <c r="A466" s="88" t="s">
        <v>212</v>
      </c>
      <c r="B466" t="str">
        <f>INDEX(Statut[Profil], MATCH(BD_evo[[#This Row],[Nom]], Statut[Nom], 0))</f>
        <v>Avant</v>
      </c>
      <c r="C466">
        <v>2023</v>
      </c>
      <c r="D466">
        <f t="shared" si="9"/>
        <v>39</v>
      </c>
      <c r="E466" t="str">
        <f>IF(SUMIFS(RPE[sRPE_tot], RPE[Nom], BD_evo[[#This Row],[Nom]], RPE[Semaine], BD_evo[[#This Row],[Semaine]])=0,"",SUMIFS(RPE[sRPE_tot], RPE[Nom], BD_evo[[#This Row],[Nom]], RPE[Semaine], BD_evo[[#This Row],[Semaine]]))</f>
        <v/>
      </c>
      <c r="F466" s="92" t="str">
        <f>IFERROR(AVERAGEIFS(EDF[Total EDF], EDF[Nom], BD_evo[[#This Row],[Nom]], EDF[Semaine], BD_evo[[#This Row],[Semaine]]), "")</f>
        <v/>
      </c>
      <c r="G466" s="92" t="str">
        <f>IFERROR(AVERAGEIFS(EDF[Humeur], EDF[Nom], BD_evo[[#This Row],[Nom]], EDF[Semaine], BD_evo[[#This Row],[Semaine]]), "")</f>
        <v/>
      </c>
      <c r="H466" s="92" t="str">
        <f>IFERROR(AVERAGEIFS(EDF[Stress], EDF[Nom], BD_evo[[#This Row],[Nom]], EDF[Semaine], BD_evo[[#This Row],[Semaine]]), "")</f>
        <v/>
      </c>
      <c r="I466" s="92" t="str">
        <f>IFERROR(AVERAGEIFS(EDF[Sommeil], EDF[Nom], BD_evo[[#This Row],[Nom]], EDF[Semaine], BD_evo[[#This Row],[Semaine]]), "")</f>
        <v/>
      </c>
      <c r="J466" s="92" t="str">
        <f>IFERROR(AVERAGEIFS(EDF[Etat Physique], EDF[Nom], BD_evo[[#This Row],[Nom]], EDF[Semaine], BD_evo[[#This Row],[Semaine]]), "")</f>
        <v/>
      </c>
      <c r="K466" s="92" t="str">
        <f>IFERROR(AVERAGEIFS(EDF[Hydratation], EDF[Nom], BD_evo[[#This Row],[Nom]], EDF[Semaine], BD_evo[[#This Row],[Semaine]]), "")</f>
        <v/>
      </c>
      <c r="L466" s="92" t="str">
        <f>IFERROR(AVERAGEIFS(EDF[Nutrition], EDF[Nom], BD_evo[[#This Row],[Nom]], EDF[Semaine], BD_evo[[#This Row],[Semaine]]), "")</f>
        <v/>
      </c>
      <c r="M466" s="92" t="str">
        <f>IFERROR(AVERAGEIFS(RPE[Investissement du jour], RPE[Nom], BD_evo[[#This Row],[Nom]], RPE[Semaine], BD_evo[[#This Row],[Semaine]]), "")</f>
        <v/>
      </c>
    </row>
    <row r="467" spans="1:13" x14ac:dyDescent="0.2">
      <c r="A467" s="88" t="s">
        <v>243</v>
      </c>
      <c r="B467" t="str">
        <f>INDEX(Statut[Profil], MATCH(BD_evo[[#This Row],[Nom]], Statut[Nom], 0))</f>
        <v>Trois Quarts</v>
      </c>
      <c r="C467">
        <v>2023</v>
      </c>
      <c r="D467">
        <f t="shared" si="9"/>
        <v>39</v>
      </c>
      <c r="E467" t="str">
        <f>IF(SUMIFS(RPE[sRPE_tot], RPE[Nom], BD_evo[[#This Row],[Nom]], RPE[Semaine], BD_evo[[#This Row],[Semaine]])=0,"",SUMIFS(RPE[sRPE_tot], RPE[Nom], BD_evo[[#This Row],[Nom]], RPE[Semaine], BD_evo[[#This Row],[Semaine]]))</f>
        <v/>
      </c>
      <c r="F467" s="92">
        <f>IFERROR(AVERAGEIFS(EDF[Total EDF], EDF[Nom], BD_evo[[#This Row],[Nom]], EDF[Semaine], BD_evo[[#This Row],[Semaine]]), "")</f>
        <v>19.5</v>
      </c>
      <c r="G467" s="92">
        <f>IFERROR(AVERAGEIFS(EDF[Humeur], EDF[Nom], BD_evo[[#This Row],[Nom]], EDF[Semaine], BD_evo[[#This Row],[Semaine]]), "")</f>
        <v>3</v>
      </c>
      <c r="H467" s="92">
        <f>IFERROR(AVERAGEIFS(EDF[Stress], EDF[Nom], BD_evo[[#This Row],[Nom]], EDF[Semaine], BD_evo[[#This Row],[Semaine]]), "")</f>
        <v>3.5</v>
      </c>
      <c r="I467" s="92">
        <f>IFERROR(AVERAGEIFS(EDF[Sommeil], EDF[Nom], BD_evo[[#This Row],[Nom]], EDF[Semaine], BD_evo[[#This Row],[Semaine]]), "")</f>
        <v>3</v>
      </c>
      <c r="J467" s="92">
        <f>IFERROR(AVERAGEIFS(EDF[Etat Physique], EDF[Nom], BD_evo[[#This Row],[Nom]], EDF[Semaine], BD_evo[[#This Row],[Semaine]]), "")</f>
        <v>1.5</v>
      </c>
      <c r="K467" s="92">
        <f>IFERROR(AVERAGEIFS(EDF[Hydratation], EDF[Nom], BD_evo[[#This Row],[Nom]], EDF[Semaine], BD_evo[[#This Row],[Semaine]]), "")</f>
        <v>4</v>
      </c>
      <c r="L467" s="92">
        <f>IFERROR(AVERAGEIFS(EDF[Nutrition], EDF[Nom], BD_evo[[#This Row],[Nom]], EDF[Semaine], BD_evo[[#This Row],[Semaine]]), "")</f>
        <v>4.5</v>
      </c>
      <c r="M467" s="92" t="str">
        <f>IFERROR(AVERAGEIFS(RPE[Investissement du jour], RPE[Nom], BD_evo[[#This Row],[Nom]], RPE[Semaine], BD_evo[[#This Row],[Semaine]]), "")</f>
        <v/>
      </c>
    </row>
    <row r="468" spans="1:13" x14ac:dyDescent="0.2">
      <c r="A468" s="88" t="s">
        <v>81</v>
      </c>
      <c r="B468" t="str">
        <f>INDEX(Statut[Profil], MATCH(BD_evo[[#This Row],[Nom]], Statut[Nom], 0))</f>
        <v>Trois Quarts</v>
      </c>
      <c r="C468">
        <v>2023</v>
      </c>
      <c r="D468">
        <f t="shared" si="9"/>
        <v>39</v>
      </c>
      <c r="E468" t="str">
        <f>IF(SUMIFS(RPE[sRPE_tot], RPE[Nom], BD_evo[[#This Row],[Nom]], RPE[Semaine], BD_evo[[#This Row],[Semaine]])=0,"",SUMIFS(RPE[sRPE_tot], RPE[Nom], BD_evo[[#This Row],[Nom]], RPE[Semaine], BD_evo[[#This Row],[Semaine]]))</f>
        <v/>
      </c>
      <c r="F468" s="92" t="str">
        <f>IFERROR(AVERAGEIFS(EDF[Total EDF], EDF[Nom], BD_evo[[#This Row],[Nom]], EDF[Semaine], BD_evo[[#This Row],[Semaine]]), "")</f>
        <v/>
      </c>
      <c r="G468" s="92" t="str">
        <f>IFERROR(AVERAGEIFS(EDF[Humeur], EDF[Nom], BD_evo[[#This Row],[Nom]], EDF[Semaine], BD_evo[[#This Row],[Semaine]]), "")</f>
        <v/>
      </c>
      <c r="H468" s="92" t="str">
        <f>IFERROR(AVERAGEIFS(EDF[Stress], EDF[Nom], BD_evo[[#This Row],[Nom]], EDF[Semaine], BD_evo[[#This Row],[Semaine]]), "")</f>
        <v/>
      </c>
      <c r="I468" s="92" t="str">
        <f>IFERROR(AVERAGEIFS(EDF[Sommeil], EDF[Nom], BD_evo[[#This Row],[Nom]], EDF[Semaine], BD_evo[[#This Row],[Semaine]]), "")</f>
        <v/>
      </c>
      <c r="J468" s="92" t="str">
        <f>IFERROR(AVERAGEIFS(EDF[Etat Physique], EDF[Nom], BD_evo[[#This Row],[Nom]], EDF[Semaine], BD_evo[[#This Row],[Semaine]]), "")</f>
        <v/>
      </c>
      <c r="K468" s="92" t="str">
        <f>IFERROR(AVERAGEIFS(EDF[Hydratation], EDF[Nom], BD_evo[[#This Row],[Nom]], EDF[Semaine], BD_evo[[#This Row],[Semaine]]), "")</f>
        <v/>
      </c>
      <c r="L468" s="92" t="str">
        <f>IFERROR(AVERAGEIFS(EDF[Nutrition], EDF[Nom], BD_evo[[#This Row],[Nom]], EDF[Semaine], BD_evo[[#This Row],[Semaine]]), "")</f>
        <v/>
      </c>
      <c r="M468" s="92" t="str">
        <f>IFERROR(AVERAGEIFS(RPE[Investissement du jour], RPE[Nom], BD_evo[[#This Row],[Nom]], RPE[Semaine], BD_evo[[#This Row],[Semaine]]), "")</f>
        <v/>
      </c>
    </row>
    <row r="469" spans="1:13" x14ac:dyDescent="0.2">
      <c r="A469" s="88" t="s">
        <v>109</v>
      </c>
      <c r="B469" t="str">
        <f>INDEX(Statut[Profil], MATCH(BD_evo[[#This Row],[Nom]], Statut[Nom], 0))</f>
        <v>Avant</v>
      </c>
      <c r="C469">
        <v>2023</v>
      </c>
      <c r="D469">
        <f t="shared" si="9"/>
        <v>39</v>
      </c>
      <c r="E469" t="str">
        <f>IF(SUMIFS(RPE[sRPE_tot], RPE[Nom], BD_evo[[#This Row],[Nom]], RPE[Semaine], BD_evo[[#This Row],[Semaine]])=0,"",SUMIFS(RPE[sRPE_tot], RPE[Nom], BD_evo[[#This Row],[Nom]], RPE[Semaine], BD_evo[[#This Row],[Semaine]]))</f>
        <v/>
      </c>
      <c r="F469" s="92">
        <f>IFERROR(AVERAGEIFS(EDF[Total EDF], EDF[Nom], BD_evo[[#This Row],[Nom]], EDF[Semaine], BD_evo[[#This Row],[Semaine]]), "")</f>
        <v>22</v>
      </c>
      <c r="G469" s="92">
        <f>IFERROR(AVERAGEIFS(EDF[Humeur], EDF[Nom], BD_evo[[#This Row],[Nom]], EDF[Semaine], BD_evo[[#This Row],[Semaine]]), "")</f>
        <v>3</v>
      </c>
      <c r="H469" s="92">
        <f>IFERROR(AVERAGEIFS(EDF[Stress], EDF[Nom], BD_evo[[#This Row],[Nom]], EDF[Semaine], BD_evo[[#This Row],[Semaine]]), "")</f>
        <v>3.6666666666666665</v>
      </c>
      <c r="I469" s="92">
        <f>IFERROR(AVERAGEIFS(EDF[Sommeil], EDF[Nom], BD_evo[[#This Row],[Nom]], EDF[Semaine], BD_evo[[#This Row],[Semaine]]), "")</f>
        <v>4.333333333333333</v>
      </c>
      <c r="J469" s="92">
        <f>IFERROR(AVERAGEIFS(EDF[Etat Physique], EDF[Nom], BD_evo[[#This Row],[Nom]], EDF[Semaine], BD_evo[[#This Row],[Semaine]]), "")</f>
        <v>3.6666666666666665</v>
      </c>
      <c r="K469" s="92">
        <f>IFERROR(AVERAGEIFS(EDF[Hydratation], EDF[Nom], BD_evo[[#This Row],[Nom]], EDF[Semaine], BD_evo[[#This Row],[Semaine]]), "")</f>
        <v>3.6666666666666665</v>
      </c>
      <c r="L469" s="92">
        <f>IFERROR(AVERAGEIFS(EDF[Nutrition], EDF[Nom], BD_evo[[#This Row],[Nom]], EDF[Semaine], BD_evo[[#This Row],[Semaine]]), "")</f>
        <v>3.6666666666666665</v>
      </c>
      <c r="M469" s="92" t="str">
        <f>IFERROR(AVERAGEIFS(RPE[Investissement du jour], RPE[Nom], BD_evo[[#This Row],[Nom]], RPE[Semaine], BD_evo[[#This Row],[Semaine]]), "")</f>
        <v/>
      </c>
    </row>
    <row r="470" spans="1:13" x14ac:dyDescent="0.2">
      <c r="A470" s="88" t="s">
        <v>313</v>
      </c>
      <c r="B470" t="str">
        <f>INDEX(Statut[Profil], MATCH(BD_evo[[#This Row],[Nom]], Statut[Nom], 0))</f>
        <v>Trois Quarts</v>
      </c>
      <c r="C470">
        <v>2023</v>
      </c>
      <c r="D470">
        <f t="shared" si="9"/>
        <v>39</v>
      </c>
      <c r="E470" t="str">
        <f>IF(SUMIFS(RPE[sRPE_tot], RPE[Nom], BD_evo[[#This Row],[Nom]], RPE[Semaine], BD_evo[[#This Row],[Semaine]])=0,"",SUMIFS(RPE[sRPE_tot], RPE[Nom], BD_evo[[#This Row],[Nom]], RPE[Semaine], BD_evo[[#This Row],[Semaine]]))</f>
        <v/>
      </c>
      <c r="F470" s="92" t="str">
        <f>IFERROR(AVERAGEIFS(EDF[Total EDF], EDF[Nom], BD_evo[[#This Row],[Nom]], EDF[Semaine], BD_evo[[#This Row],[Semaine]]), "")</f>
        <v/>
      </c>
      <c r="G470" s="92" t="str">
        <f>IFERROR(AVERAGEIFS(EDF[Humeur], EDF[Nom], BD_evo[[#This Row],[Nom]], EDF[Semaine], BD_evo[[#This Row],[Semaine]]), "")</f>
        <v/>
      </c>
      <c r="H470" s="92" t="str">
        <f>IFERROR(AVERAGEIFS(EDF[Stress], EDF[Nom], BD_evo[[#This Row],[Nom]], EDF[Semaine], BD_evo[[#This Row],[Semaine]]), "")</f>
        <v/>
      </c>
      <c r="I470" s="92" t="str">
        <f>IFERROR(AVERAGEIFS(EDF[Sommeil], EDF[Nom], BD_evo[[#This Row],[Nom]], EDF[Semaine], BD_evo[[#This Row],[Semaine]]), "")</f>
        <v/>
      </c>
      <c r="J470" s="92" t="str">
        <f>IFERROR(AVERAGEIFS(EDF[Etat Physique], EDF[Nom], BD_evo[[#This Row],[Nom]], EDF[Semaine], BD_evo[[#This Row],[Semaine]]), "")</f>
        <v/>
      </c>
      <c r="K470" s="92" t="str">
        <f>IFERROR(AVERAGEIFS(EDF[Hydratation], EDF[Nom], BD_evo[[#This Row],[Nom]], EDF[Semaine], BD_evo[[#This Row],[Semaine]]), "")</f>
        <v/>
      </c>
      <c r="L470" s="92" t="str">
        <f>IFERROR(AVERAGEIFS(EDF[Nutrition], EDF[Nom], BD_evo[[#This Row],[Nom]], EDF[Semaine], BD_evo[[#This Row],[Semaine]]), "")</f>
        <v/>
      </c>
      <c r="M470" s="92" t="str">
        <f>IFERROR(AVERAGEIFS(RPE[Investissement du jour], RPE[Nom], BD_evo[[#This Row],[Nom]], RPE[Semaine], BD_evo[[#This Row],[Semaine]]), "")</f>
        <v/>
      </c>
    </row>
    <row r="471" spans="1:13" x14ac:dyDescent="0.2">
      <c r="A471" s="88" t="s">
        <v>88</v>
      </c>
      <c r="B471" t="str">
        <f>INDEX(Statut[Profil], MATCH(BD_evo[[#This Row],[Nom]], Statut[Nom], 0))</f>
        <v>Avant</v>
      </c>
      <c r="C471">
        <v>2023</v>
      </c>
      <c r="D471">
        <f t="shared" si="9"/>
        <v>39</v>
      </c>
      <c r="E471" t="str">
        <f>IF(SUMIFS(RPE[sRPE_tot], RPE[Nom], BD_evo[[#This Row],[Nom]], RPE[Semaine], BD_evo[[#This Row],[Semaine]])=0,"",SUMIFS(RPE[sRPE_tot], RPE[Nom], BD_evo[[#This Row],[Nom]], RPE[Semaine], BD_evo[[#This Row],[Semaine]]))</f>
        <v/>
      </c>
      <c r="F471" s="92">
        <f>IFERROR(AVERAGEIFS(EDF[Total EDF], EDF[Nom], BD_evo[[#This Row],[Nom]], EDF[Semaine], BD_evo[[#This Row],[Semaine]]), "")</f>
        <v>16</v>
      </c>
      <c r="G471" s="92">
        <f>IFERROR(AVERAGEIFS(EDF[Humeur], EDF[Nom], BD_evo[[#This Row],[Nom]], EDF[Semaine], BD_evo[[#This Row],[Semaine]]), "")</f>
        <v>3</v>
      </c>
      <c r="H471" s="92">
        <f>IFERROR(AVERAGEIFS(EDF[Stress], EDF[Nom], BD_evo[[#This Row],[Nom]], EDF[Semaine], BD_evo[[#This Row],[Semaine]]), "")</f>
        <v>2</v>
      </c>
      <c r="I471" s="92">
        <f>IFERROR(AVERAGEIFS(EDF[Sommeil], EDF[Nom], BD_evo[[#This Row],[Nom]], EDF[Semaine], BD_evo[[#This Row],[Semaine]]), "")</f>
        <v>2.5</v>
      </c>
      <c r="J471" s="92">
        <f>IFERROR(AVERAGEIFS(EDF[Etat Physique], EDF[Nom], BD_evo[[#This Row],[Nom]], EDF[Semaine], BD_evo[[#This Row],[Semaine]]), "")</f>
        <v>3</v>
      </c>
      <c r="K471" s="92">
        <f>IFERROR(AVERAGEIFS(EDF[Hydratation], EDF[Nom], BD_evo[[#This Row],[Nom]], EDF[Semaine], BD_evo[[#This Row],[Semaine]]), "")</f>
        <v>2</v>
      </c>
      <c r="L471" s="92">
        <f>IFERROR(AVERAGEIFS(EDF[Nutrition], EDF[Nom], BD_evo[[#This Row],[Nom]], EDF[Semaine], BD_evo[[#This Row],[Semaine]]), "")</f>
        <v>3.5</v>
      </c>
      <c r="M471" s="92" t="str">
        <f>IFERROR(AVERAGEIFS(RPE[Investissement du jour], RPE[Nom], BD_evo[[#This Row],[Nom]], RPE[Semaine], BD_evo[[#This Row],[Semaine]]), "")</f>
        <v/>
      </c>
    </row>
    <row r="472" spans="1:13" x14ac:dyDescent="0.2">
      <c r="A472" s="88" t="s">
        <v>134</v>
      </c>
      <c r="B472" s="90" t="str">
        <f>INDEX(Statut[Profil], MATCH(BD_evo[[#This Row],[Nom]], Statut[Nom], 0))</f>
        <v>Avant</v>
      </c>
      <c r="C472">
        <v>2023</v>
      </c>
      <c r="D472">
        <f>D471+1</f>
        <v>40</v>
      </c>
      <c r="E472" s="90" t="str">
        <f>IF(SUMIFS(RPE[sRPE_tot], RPE[Nom], BD_evo[[#This Row],[Nom]], RPE[Semaine], BD_evo[[#This Row],[Semaine]])=0,"",SUMIFS(RPE[sRPE_tot], RPE[Nom], BD_evo[[#This Row],[Nom]], RPE[Semaine], BD_evo[[#This Row],[Semaine]]))</f>
        <v/>
      </c>
      <c r="F472" s="92">
        <f>IFERROR(AVERAGEIFS(EDF[Total EDF], EDF[Nom], BD_evo[[#This Row],[Nom]], EDF[Semaine], BD_evo[[#This Row],[Semaine]]), "")</f>
        <v>13</v>
      </c>
      <c r="G472" s="92">
        <f>IFERROR(AVERAGEIFS(EDF[Humeur], EDF[Nom], BD_evo[[#This Row],[Nom]], EDF[Semaine], BD_evo[[#This Row],[Semaine]]), "")</f>
        <v>1</v>
      </c>
      <c r="H472" s="92">
        <f>IFERROR(AVERAGEIFS(EDF[Stress], EDF[Nom], BD_evo[[#This Row],[Nom]], EDF[Semaine], BD_evo[[#This Row],[Semaine]]), "")</f>
        <v>2</v>
      </c>
      <c r="I472" s="92">
        <f>IFERROR(AVERAGEIFS(EDF[Sommeil], EDF[Nom], BD_evo[[#This Row],[Nom]], EDF[Semaine], BD_evo[[#This Row],[Semaine]]), "")</f>
        <v>2</v>
      </c>
      <c r="J472" s="92">
        <f>IFERROR(AVERAGEIFS(EDF[Etat Physique], EDF[Nom], BD_evo[[#This Row],[Nom]], EDF[Semaine], BD_evo[[#This Row],[Semaine]]), "")</f>
        <v>1</v>
      </c>
      <c r="K472" s="92">
        <f>IFERROR(AVERAGEIFS(EDF[Hydratation], EDF[Nom], BD_evo[[#This Row],[Nom]], EDF[Semaine], BD_evo[[#This Row],[Semaine]]), "")</f>
        <v>3</v>
      </c>
      <c r="L472" s="92">
        <f>IFERROR(AVERAGEIFS(EDF[Nutrition], EDF[Nom], BD_evo[[#This Row],[Nom]], EDF[Semaine], BD_evo[[#This Row],[Semaine]]), "")</f>
        <v>4</v>
      </c>
      <c r="M472" s="92" t="str">
        <f>IFERROR(AVERAGEIFS(RPE[Investissement du jour], RPE[Nom], BD_evo[[#This Row],[Nom]], RPE[Semaine], BD_evo[[#This Row],[Semaine]]), "")</f>
        <v/>
      </c>
    </row>
    <row r="473" spans="1:13" x14ac:dyDescent="0.2">
      <c r="A473" s="88" t="s">
        <v>76</v>
      </c>
      <c r="B473" t="str">
        <f>INDEX(Statut[Profil], MATCH(BD_evo[[#This Row],[Nom]], Statut[Nom], 0))</f>
        <v>Trois Quarts</v>
      </c>
      <c r="C473">
        <v>2023</v>
      </c>
      <c r="D473">
        <f t="shared" ref="D473:D518" si="10">D472</f>
        <v>40</v>
      </c>
      <c r="E473" t="str">
        <f>IF(SUMIFS(RPE[sRPE_tot], RPE[Nom], BD_evo[[#This Row],[Nom]], RPE[Semaine], BD_evo[[#This Row],[Semaine]])=0,"",SUMIFS(RPE[sRPE_tot], RPE[Nom], BD_evo[[#This Row],[Nom]], RPE[Semaine], BD_evo[[#This Row],[Semaine]]))</f>
        <v/>
      </c>
      <c r="F473" s="92" t="str">
        <f>IFERROR(AVERAGEIFS(EDF[Total EDF], EDF[Nom], BD_evo[[#This Row],[Nom]], EDF[Semaine], BD_evo[[#This Row],[Semaine]]), "")</f>
        <v/>
      </c>
      <c r="G473" s="92" t="str">
        <f>IFERROR(AVERAGEIFS(EDF[Humeur], EDF[Nom], BD_evo[[#This Row],[Nom]], EDF[Semaine], BD_evo[[#This Row],[Semaine]]), "")</f>
        <v/>
      </c>
      <c r="H473" s="92" t="str">
        <f>IFERROR(AVERAGEIFS(EDF[Stress], EDF[Nom], BD_evo[[#This Row],[Nom]], EDF[Semaine], BD_evo[[#This Row],[Semaine]]), "")</f>
        <v/>
      </c>
      <c r="I473" s="92" t="str">
        <f>IFERROR(AVERAGEIFS(EDF[Sommeil], EDF[Nom], BD_evo[[#This Row],[Nom]], EDF[Semaine], BD_evo[[#This Row],[Semaine]]), "")</f>
        <v/>
      </c>
      <c r="J473" s="92" t="str">
        <f>IFERROR(AVERAGEIFS(EDF[Etat Physique], EDF[Nom], BD_evo[[#This Row],[Nom]], EDF[Semaine], BD_evo[[#This Row],[Semaine]]), "")</f>
        <v/>
      </c>
      <c r="K473" s="92" t="str">
        <f>IFERROR(AVERAGEIFS(EDF[Hydratation], EDF[Nom], BD_evo[[#This Row],[Nom]], EDF[Semaine], BD_evo[[#This Row],[Semaine]]), "")</f>
        <v/>
      </c>
      <c r="L473" s="92" t="str">
        <f>IFERROR(AVERAGEIFS(EDF[Nutrition], EDF[Nom], BD_evo[[#This Row],[Nom]], EDF[Semaine], BD_evo[[#This Row],[Semaine]]), "")</f>
        <v/>
      </c>
      <c r="M473" s="92" t="str">
        <f>IFERROR(AVERAGEIFS(RPE[Investissement du jour], RPE[Nom], BD_evo[[#This Row],[Nom]], RPE[Semaine], BD_evo[[#This Row],[Semaine]]), "")</f>
        <v/>
      </c>
    </row>
    <row r="474" spans="1:13" x14ac:dyDescent="0.2">
      <c r="A474" s="88" t="s">
        <v>367</v>
      </c>
      <c r="B474" t="str">
        <f>INDEX(Statut[Profil], MATCH(BD_evo[[#This Row],[Nom]], Statut[Nom], 0))</f>
        <v>Avant</v>
      </c>
      <c r="C474">
        <v>2023</v>
      </c>
      <c r="D474">
        <f t="shared" si="10"/>
        <v>40</v>
      </c>
      <c r="E474" t="str">
        <f>IF(SUMIFS(RPE[sRPE_tot], RPE[Nom], BD_evo[[#This Row],[Nom]], RPE[Semaine], BD_evo[[#This Row],[Semaine]])=0,"",SUMIFS(RPE[sRPE_tot], RPE[Nom], BD_evo[[#This Row],[Nom]], RPE[Semaine], BD_evo[[#This Row],[Semaine]]))</f>
        <v/>
      </c>
      <c r="F474" s="92" t="str">
        <f>IFERROR(AVERAGEIFS(EDF[Total EDF], EDF[Nom], BD_evo[[#This Row],[Nom]], EDF[Semaine], BD_evo[[#This Row],[Semaine]]), "")</f>
        <v/>
      </c>
      <c r="G474" s="92" t="str">
        <f>IFERROR(AVERAGEIFS(EDF[Humeur], EDF[Nom], BD_evo[[#This Row],[Nom]], EDF[Semaine], BD_evo[[#This Row],[Semaine]]), "")</f>
        <v/>
      </c>
      <c r="H474" s="92" t="str">
        <f>IFERROR(AVERAGEIFS(EDF[Stress], EDF[Nom], BD_evo[[#This Row],[Nom]], EDF[Semaine], BD_evo[[#This Row],[Semaine]]), "")</f>
        <v/>
      </c>
      <c r="I474" s="92" t="str">
        <f>IFERROR(AVERAGEIFS(EDF[Sommeil], EDF[Nom], BD_evo[[#This Row],[Nom]], EDF[Semaine], BD_evo[[#This Row],[Semaine]]), "")</f>
        <v/>
      </c>
      <c r="J474" s="92" t="str">
        <f>IFERROR(AVERAGEIFS(EDF[Etat Physique], EDF[Nom], BD_evo[[#This Row],[Nom]], EDF[Semaine], BD_evo[[#This Row],[Semaine]]), "")</f>
        <v/>
      </c>
      <c r="K474" s="92" t="str">
        <f>IFERROR(AVERAGEIFS(EDF[Hydratation], EDF[Nom], BD_evo[[#This Row],[Nom]], EDF[Semaine], BD_evo[[#This Row],[Semaine]]), "")</f>
        <v/>
      </c>
      <c r="L474" s="92" t="str">
        <f>IFERROR(AVERAGEIFS(EDF[Nutrition], EDF[Nom], BD_evo[[#This Row],[Nom]], EDF[Semaine], BD_evo[[#This Row],[Semaine]]), "")</f>
        <v/>
      </c>
      <c r="M474" s="92" t="str">
        <f>IFERROR(AVERAGEIFS(RPE[Investissement du jour], RPE[Nom], BD_evo[[#This Row],[Nom]], RPE[Semaine], BD_evo[[#This Row],[Semaine]]), "")</f>
        <v/>
      </c>
    </row>
    <row r="475" spans="1:13" x14ac:dyDescent="0.2">
      <c r="A475" s="88" t="s">
        <v>93</v>
      </c>
      <c r="B475" t="str">
        <f>INDEX(Statut[Profil], MATCH(BD_evo[[#This Row],[Nom]], Statut[Nom], 0))</f>
        <v>Avant</v>
      </c>
      <c r="C475">
        <v>2023</v>
      </c>
      <c r="D475">
        <f t="shared" si="10"/>
        <v>40</v>
      </c>
      <c r="E475" t="str">
        <f>IF(SUMIFS(RPE[sRPE_tot], RPE[Nom], BD_evo[[#This Row],[Nom]], RPE[Semaine], BD_evo[[#This Row],[Semaine]])=0,"",SUMIFS(RPE[sRPE_tot], RPE[Nom], BD_evo[[#This Row],[Nom]], RPE[Semaine], BD_evo[[#This Row],[Semaine]]))</f>
        <v/>
      </c>
      <c r="F475" s="92">
        <f>IFERROR(AVERAGEIFS(EDF[Total EDF], EDF[Nom], BD_evo[[#This Row],[Nom]], EDF[Semaine], BD_evo[[#This Row],[Semaine]]), "")</f>
        <v>16</v>
      </c>
      <c r="G475" s="92">
        <f>IFERROR(AVERAGEIFS(EDF[Humeur], EDF[Nom], BD_evo[[#This Row],[Nom]], EDF[Semaine], BD_evo[[#This Row],[Semaine]]), "")</f>
        <v>2</v>
      </c>
      <c r="H475" s="92">
        <f>IFERROR(AVERAGEIFS(EDF[Stress], EDF[Nom], BD_evo[[#This Row],[Nom]], EDF[Semaine], BD_evo[[#This Row],[Semaine]]), "")</f>
        <v>2.5</v>
      </c>
      <c r="I475" s="92">
        <f>IFERROR(AVERAGEIFS(EDF[Sommeil], EDF[Nom], BD_evo[[#This Row],[Nom]], EDF[Semaine], BD_evo[[#This Row],[Semaine]]), "")</f>
        <v>2.5</v>
      </c>
      <c r="J475" s="92">
        <f>IFERROR(AVERAGEIFS(EDF[Etat Physique], EDF[Nom], BD_evo[[#This Row],[Nom]], EDF[Semaine], BD_evo[[#This Row],[Semaine]]), "")</f>
        <v>2.5</v>
      </c>
      <c r="K475" s="92">
        <f>IFERROR(AVERAGEIFS(EDF[Hydratation], EDF[Nom], BD_evo[[#This Row],[Nom]], EDF[Semaine], BD_evo[[#This Row],[Semaine]]), "")</f>
        <v>3</v>
      </c>
      <c r="L475" s="92">
        <f>IFERROR(AVERAGEIFS(EDF[Nutrition], EDF[Nom], BD_evo[[#This Row],[Nom]], EDF[Semaine], BD_evo[[#This Row],[Semaine]]), "")</f>
        <v>3.5</v>
      </c>
      <c r="M475" s="92" t="str">
        <f>IFERROR(AVERAGEIFS(RPE[Investissement du jour], RPE[Nom], BD_evo[[#This Row],[Nom]], RPE[Semaine], BD_evo[[#This Row],[Semaine]]), "")</f>
        <v/>
      </c>
    </row>
    <row r="476" spans="1:13" x14ac:dyDescent="0.2">
      <c r="A476" s="88" t="s">
        <v>230</v>
      </c>
      <c r="B476" t="str">
        <f>INDEX(Statut[Profil], MATCH(BD_evo[[#This Row],[Nom]], Statut[Nom], 0))</f>
        <v>Avant</v>
      </c>
      <c r="C476">
        <v>2023</v>
      </c>
      <c r="D476">
        <f t="shared" si="10"/>
        <v>40</v>
      </c>
      <c r="E476" t="str">
        <f>IF(SUMIFS(RPE[sRPE_tot], RPE[Nom], BD_evo[[#This Row],[Nom]], RPE[Semaine], BD_evo[[#This Row],[Semaine]])=0,"",SUMIFS(RPE[sRPE_tot], RPE[Nom], BD_evo[[#This Row],[Nom]], RPE[Semaine], BD_evo[[#This Row],[Semaine]]))</f>
        <v/>
      </c>
      <c r="F476" s="92">
        <f>IFERROR(AVERAGEIFS(EDF[Total EDF], EDF[Nom], BD_evo[[#This Row],[Nom]], EDF[Semaine], BD_evo[[#This Row],[Semaine]]), "")</f>
        <v>23</v>
      </c>
      <c r="G476" s="92">
        <f>IFERROR(AVERAGEIFS(EDF[Humeur], EDF[Nom], BD_evo[[#This Row],[Nom]], EDF[Semaine], BD_evo[[#This Row],[Semaine]]), "")</f>
        <v>4</v>
      </c>
      <c r="H476" s="92">
        <f>IFERROR(AVERAGEIFS(EDF[Stress], EDF[Nom], BD_evo[[#This Row],[Nom]], EDF[Semaine], BD_evo[[#This Row],[Semaine]]), "")</f>
        <v>4</v>
      </c>
      <c r="I476" s="92">
        <f>IFERROR(AVERAGEIFS(EDF[Sommeil], EDF[Nom], BD_evo[[#This Row],[Nom]], EDF[Semaine], BD_evo[[#This Row],[Semaine]]), "")</f>
        <v>3.5</v>
      </c>
      <c r="J476" s="92">
        <f>IFERROR(AVERAGEIFS(EDF[Etat Physique], EDF[Nom], BD_evo[[#This Row],[Nom]], EDF[Semaine], BD_evo[[#This Row],[Semaine]]), "")</f>
        <v>3</v>
      </c>
      <c r="K476" s="92">
        <f>IFERROR(AVERAGEIFS(EDF[Hydratation], EDF[Nom], BD_evo[[#This Row],[Nom]], EDF[Semaine], BD_evo[[#This Row],[Semaine]]), "")</f>
        <v>4</v>
      </c>
      <c r="L476" s="92">
        <f>IFERROR(AVERAGEIFS(EDF[Nutrition], EDF[Nom], BD_evo[[#This Row],[Nom]], EDF[Semaine], BD_evo[[#This Row],[Semaine]]), "")</f>
        <v>4.5</v>
      </c>
      <c r="M476" s="92" t="str">
        <f>IFERROR(AVERAGEIFS(RPE[Investissement du jour], RPE[Nom], BD_evo[[#This Row],[Nom]], RPE[Semaine], BD_evo[[#This Row],[Semaine]]), "")</f>
        <v/>
      </c>
    </row>
    <row r="477" spans="1:13" x14ac:dyDescent="0.2">
      <c r="A477" s="88" t="s">
        <v>181</v>
      </c>
      <c r="B477" t="str">
        <f>INDEX(Statut[Profil], MATCH(BD_evo[[#This Row],[Nom]], Statut[Nom], 0))</f>
        <v>Trois Quarts</v>
      </c>
      <c r="C477">
        <v>2023</v>
      </c>
      <c r="D477">
        <f t="shared" si="10"/>
        <v>40</v>
      </c>
      <c r="E477" t="str">
        <f>IF(SUMIFS(RPE[sRPE_tot], RPE[Nom], BD_evo[[#This Row],[Nom]], RPE[Semaine], BD_evo[[#This Row],[Semaine]])=0,"",SUMIFS(RPE[sRPE_tot], RPE[Nom], BD_evo[[#This Row],[Nom]], RPE[Semaine], BD_evo[[#This Row],[Semaine]]))</f>
        <v/>
      </c>
      <c r="F477" s="92">
        <f>IFERROR(AVERAGEIFS(EDF[Total EDF], EDF[Nom], BD_evo[[#This Row],[Nom]], EDF[Semaine], BD_evo[[#This Row],[Semaine]]), "")</f>
        <v>18.333333333333332</v>
      </c>
      <c r="G477" s="92">
        <f>IFERROR(AVERAGEIFS(EDF[Humeur], EDF[Nom], BD_evo[[#This Row],[Nom]], EDF[Semaine], BD_evo[[#This Row],[Semaine]]), "")</f>
        <v>2.3333333333333335</v>
      </c>
      <c r="H477" s="92">
        <f>IFERROR(AVERAGEIFS(EDF[Stress], EDF[Nom], BD_evo[[#This Row],[Nom]], EDF[Semaine], BD_evo[[#This Row],[Semaine]]), "")</f>
        <v>3.6666666666666665</v>
      </c>
      <c r="I477" s="92">
        <f>IFERROR(AVERAGEIFS(EDF[Sommeil], EDF[Nom], BD_evo[[#This Row],[Nom]], EDF[Semaine], BD_evo[[#This Row],[Semaine]]), "")</f>
        <v>3</v>
      </c>
      <c r="J477" s="92">
        <f>IFERROR(AVERAGEIFS(EDF[Etat Physique], EDF[Nom], BD_evo[[#This Row],[Nom]], EDF[Semaine], BD_evo[[#This Row],[Semaine]]), "")</f>
        <v>2.3333333333333335</v>
      </c>
      <c r="K477" s="92">
        <f>IFERROR(AVERAGEIFS(EDF[Hydratation], EDF[Nom], BD_evo[[#This Row],[Nom]], EDF[Semaine], BD_evo[[#This Row],[Semaine]]), "")</f>
        <v>3</v>
      </c>
      <c r="L477" s="92">
        <f>IFERROR(AVERAGEIFS(EDF[Nutrition], EDF[Nom], BD_evo[[#This Row],[Nom]], EDF[Semaine], BD_evo[[#This Row],[Semaine]]), "")</f>
        <v>4</v>
      </c>
      <c r="M477" s="92" t="str">
        <f>IFERROR(AVERAGEIFS(RPE[Investissement du jour], RPE[Nom], BD_evo[[#This Row],[Nom]], RPE[Semaine], BD_evo[[#This Row],[Semaine]]), "")</f>
        <v/>
      </c>
    </row>
    <row r="478" spans="1:13" x14ac:dyDescent="0.2">
      <c r="A478" s="88" t="s">
        <v>414</v>
      </c>
      <c r="B478" t="str">
        <f>INDEX(Statut[Profil], MATCH(BD_evo[[#This Row],[Nom]], Statut[Nom], 0))</f>
        <v>Avant</v>
      </c>
      <c r="C478">
        <v>2023</v>
      </c>
      <c r="D478">
        <f t="shared" si="10"/>
        <v>40</v>
      </c>
      <c r="E478" t="str">
        <f>IF(SUMIFS(RPE[sRPE_tot], RPE[Nom], BD_evo[[#This Row],[Nom]], RPE[Semaine], BD_evo[[#This Row],[Semaine]])=0,"",SUMIFS(RPE[sRPE_tot], RPE[Nom], BD_evo[[#This Row],[Nom]], RPE[Semaine], BD_evo[[#This Row],[Semaine]]))</f>
        <v/>
      </c>
      <c r="F478" s="92" t="str">
        <f>IFERROR(AVERAGEIFS(EDF[Total EDF], EDF[Nom], BD_evo[[#This Row],[Nom]], EDF[Semaine], BD_evo[[#This Row],[Semaine]]), "")</f>
        <v/>
      </c>
      <c r="G478" s="92" t="str">
        <f>IFERROR(AVERAGEIFS(EDF[Humeur], EDF[Nom], BD_evo[[#This Row],[Nom]], EDF[Semaine], BD_evo[[#This Row],[Semaine]]), "")</f>
        <v/>
      </c>
      <c r="H478" s="92" t="str">
        <f>IFERROR(AVERAGEIFS(EDF[Stress], EDF[Nom], BD_evo[[#This Row],[Nom]], EDF[Semaine], BD_evo[[#This Row],[Semaine]]), "")</f>
        <v/>
      </c>
      <c r="I478" s="92" t="str">
        <f>IFERROR(AVERAGEIFS(EDF[Sommeil], EDF[Nom], BD_evo[[#This Row],[Nom]], EDF[Semaine], BD_evo[[#This Row],[Semaine]]), "")</f>
        <v/>
      </c>
      <c r="J478" s="92" t="str">
        <f>IFERROR(AVERAGEIFS(EDF[Etat Physique], EDF[Nom], BD_evo[[#This Row],[Nom]], EDF[Semaine], BD_evo[[#This Row],[Semaine]]), "")</f>
        <v/>
      </c>
      <c r="K478" s="92" t="str">
        <f>IFERROR(AVERAGEIFS(EDF[Hydratation], EDF[Nom], BD_evo[[#This Row],[Nom]], EDF[Semaine], BD_evo[[#This Row],[Semaine]]), "")</f>
        <v/>
      </c>
      <c r="L478" s="92" t="str">
        <f>IFERROR(AVERAGEIFS(EDF[Nutrition], EDF[Nom], BD_evo[[#This Row],[Nom]], EDF[Semaine], BD_evo[[#This Row],[Semaine]]), "")</f>
        <v/>
      </c>
      <c r="M478" s="92" t="str">
        <f>IFERROR(AVERAGEIFS(RPE[Investissement du jour], RPE[Nom], BD_evo[[#This Row],[Nom]], RPE[Semaine], BD_evo[[#This Row],[Semaine]]), "")</f>
        <v/>
      </c>
    </row>
    <row r="479" spans="1:13" x14ac:dyDescent="0.2">
      <c r="A479" s="88" t="s">
        <v>102</v>
      </c>
      <c r="B479" t="str">
        <f>INDEX(Statut[Profil], MATCH(BD_evo[[#This Row],[Nom]], Statut[Nom], 0))</f>
        <v>Trois Quarts</v>
      </c>
      <c r="C479">
        <v>2023</v>
      </c>
      <c r="D479">
        <f t="shared" si="10"/>
        <v>40</v>
      </c>
      <c r="E479" t="str">
        <f>IF(SUMIFS(RPE[sRPE_tot], RPE[Nom], BD_evo[[#This Row],[Nom]], RPE[Semaine], BD_evo[[#This Row],[Semaine]])=0,"",SUMIFS(RPE[sRPE_tot], RPE[Nom], BD_evo[[#This Row],[Nom]], RPE[Semaine], BD_evo[[#This Row],[Semaine]]))</f>
        <v/>
      </c>
      <c r="F479" s="92">
        <f>IFERROR(AVERAGEIFS(EDF[Total EDF], EDF[Nom], BD_evo[[#This Row],[Nom]], EDF[Semaine], BD_evo[[#This Row],[Semaine]]), "")</f>
        <v>21</v>
      </c>
      <c r="G479" s="92">
        <f>IFERROR(AVERAGEIFS(EDF[Humeur], EDF[Nom], BD_evo[[#This Row],[Nom]], EDF[Semaine], BD_evo[[#This Row],[Semaine]]), "")</f>
        <v>3</v>
      </c>
      <c r="H479" s="92">
        <f>IFERROR(AVERAGEIFS(EDF[Stress], EDF[Nom], BD_evo[[#This Row],[Nom]], EDF[Semaine], BD_evo[[#This Row],[Semaine]]), "")</f>
        <v>4</v>
      </c>
      <c r="I479" s="92">
        <f>IFERROR(AVERAGEIFS(EDF[Sommeil], EDF[Nom], BD_evo[[#This Row],[Nom]], EDF[Semaine], BD_evo[[#This Row],[Semaine]]), "")</f>
        <v>3</v>
      </c>
      <c r="J479" s="92">
        <f>IFERROR(AVERAGEIFS(EDF[Etat Physique], EDF[Nom], BD_evo[[#This Row],[Nom]], EDF[Semaine], BD_evo[[#This Row],[Semaine]]), "")</f>
        <v>2</v>
      </c>
      <c r="K479" s="92">
        <f>IFERROR(AVERAGEIFS(EDF[Hydratation], EDF[Nom], BD_evo[[#This Row],[Nom]], EDF[Semaine], BD_evo[[#This Row],[Semaine]]), "")</f>
        <v>4</v>
      </c>
      <c r="L479" s="92">
        <f>IFERROR(AVERAGEIFS(EDF[Nutrition], EDF[Nom], BD_evo[[#This Row],[Nom]], EDF[Semaine], BD_evo[[#This Row],[Semaine]]), "")</f>
        <v>5</v>
      </c>
      <c r="M479" s="92" t="str">
        <f>IFERROR(AVERAGEIFS(RPE[Investissement du jour], RPE[Nom], BD_evo[[#This Row],[Nom]], RPE[Semaine], BD_evo[[#This Row],[Semaine]]), "")</f>
        <v/>
      </c>
    </row>
    <row r="480" spans="1:13" x14ac:dyDescent="0.2">
      <c r="A480" s="88" t="s">
        <v>193</v>
      </c>
      <c r="B480" t="str">
        <f>INDEX(Statut[Profil], MATCH(BD_evo[[#This Row],[Nom]], Statut[Nom], 0))</f>
        <v>Avant</v>
      </c>
      <c r="C480">
        <v>2023</v>
      </c>
      <c r="D480">
        <f t="shared" si="10"/>
        <v>40</v>
      </c>
      <c r="E480" t="str">
        <f>IF(SUMIFS(RPE[sRPE_tot], RPE[Nom], BD_evo[[#This Row],[Nom]], RPE[Semaine], BD_evo[[#This Row],[Semaine]])=0,"",SUMIFS(RPE[sRPE_tot], RPE[Nom], BD_evo[[#This Row],[Nom]], RPE[Semaine], BD_evo[[#This Row],[Semaine]]))</f>
        <v/>
      </c>
      <c r="F480" s="92" t="str">
        <f>IFERROR(AVERAGEIFS(EDF[Total EDF], EDF[Nom], BD_evo[[#This Row],[Nom]], EDF[Semaine], BD_evo[[#This Row],[Semaine]]), "")</f>
        <v/>
      </c>
      <c r="G480" s="92" t="str">
        <f>IFERROR(AVERAGEIFS(EDF[Humeur], EDF[Nom], BD_evo[[#This Row],[Nom]], EDF[Semaine], BD_evo[[#This Row],[Semaine]]), "")</f>
        <v/>
      </c>
      <c r="H480" s="92" t="str">
        <f>IFERROR(AVERAGEIFS(EDF[Stress], EDF[Nom], BD_evo[[#This Row],[Nom]], EDF[Semaine], BD_evo[[#This Row],[Semaine]]), "")</f>
        <v/>
      </c>
      <c r="I480" s="92" t="str">
        <f>IFERROR(AVERAGEIFS(EDF[Sommeil], EDF[Nom], BD_evo[[#This Row],[Nom]], EDF[Semaine], BD_evo[[#This Row],[Semaine]]), "")</f>
        <v/>
      </c>
      <c r="J480" s="92" t="str">
        <f>IFERROR(AVERAGEIFS(EDF[Etat Physique], EDF[Nom], BD_evo[[#This Row],[Nom]], EDF[Semaine], BD_evo[[#This Row],[Semaine]]), "")</f>
        <v/>
      </c>
      <c r="K480" s="92" t="str">
        <f>IFERROR(AVERAGEIFS(EDF[Hydratation], EDF[Nom], BD_evo[[#This Row],[Nom]], EDF[Semaine], BD_evo[[#This Row],[Semaine]]), "")</f>
        <v/>
      </c>
      <c r="L480" s="92" t="str">
        <f>IFERROR(AVERAGEIFS(EDF[Nutrition], EDF[Nom], BD_evo[[#This Row],[Nom]], EDF[Semaine], BD_evo[[#This Row],[Semaine]]), "")</f>
        <v/>
      </c>
      <c r="M480" s="92" t="str">
        <f>IFERROR(AVERAGEIFS(RPE[Investissement du jour], RPE[Nom], BD_evo[[#This Row],[Nom]], RPE[Semaine], BD_evo[[#This Row],[Semaine]]), "")</f>
        <v/>
      </c>
    </row>
    <row r="481" spans="1:13" x14ac:dyDescent="0.2">
      <c r="A481" s="88" t="s">
        <v>84</v>
      </c>
      <c r="B481" t="str">
        <f>INDEX(Statut[Profil], MATCH(BD_evo[[#This Row],[Nom]], Statut[Nom], 0))</f>
        <v>Trois Quarts</v>
      </c>
      <c r="C481">
        <v>2023</v>
      </c>
      <c r="D481">
        <f t="shared" si="10"/>
        <v>40</v>
      </c>
      <c r="E481" t="str">
        <f>IF(SUMIFS(RPE[sRPE_tot], RPE[Nom], BD_evo[[#This Row],[Nom]], RPE[Semaine], BD_evo[[#This Row],[Semaine]])=0,"",SUMIFS(RPE[sRPE_tot], RPE[Nom], BD_evo[[#This Row],[Nom]], RPE[Semaine], BD_evo[[#This Row],[Semaine]]))</f>
        <v/>
      </c>
      <c r="F481" s="92" t="str">
        <f>IFERROR(AVERAGEIFS(EDF[Total EDF], EDF[Nom], BD_evo[[#This Row],[Nom]], EDF[Semaine], BD_evo[[#This Row],[Semaine]]), "")</f>
        <v/>
      </c>
      <c r="G481" s="92" t="str">
        <f>IFERROR(AVERAGEIFS(EDF[Humeur], EDF[Nom], BD_evo[[#This Row],[Nom]], EDF[Semaine], BD_evo[[#This Row],[Semaine]]), "")</f>
        <v/>
      </c>
      <c r="H481" s="92" t="str">
        <f>IFERROR(AVERAGEIFS(EDF[Stress], EDF[Nom], BD_evo[[#This Row],[Nom]], EDF[Semaine], BD_evo[[#This Row],[Semaine]]), "")</f>
        <v/>
      </c>
      <c r="I481" s="92" t="str">
        <f>IFERROR(AVERAGEIFS(EDF[Sommeil], EDF[Nom], BD_evo[[#This Row],[Nom]], EDF[Semaine], BD_evo[[#This Row],[Semaine]]), "")</f>
        <v/>
      </c>
      <c r="J481" s="92" t="str">
        <f>IFERROR(AVERAGEIFS(EDF[Etat Physique], EDF[Nom], BD_evo[[#This Row],[Nom]], EDF[Semaine], BD_evo[[#This Row],[Semaine]]), "")</f>
        <v/>
      </c>
      <c r="K481" s="92" t="str">
        <f>IFERROR(AVERAGEIFS(EDF[Hydratation], EDF[Nom], BD_evo[[#This Row],[Nom]], EDF[Semaine], BD_evo[[#This Row],[Semaine]]), "")</f>
        <v/>
      </c>
      <c r="L481" s="92" t="str">
        <f>IFERROR(AVERAGEIFS(EDF[Nutrition], EDF[Nom], BD_evo[[#This Row],[Nom]], EDF[Semaine], BD_evo[[#This Row],[Semaine]]), "")</f>
        <v/>
      </c>
      <c r="M481" s="92" t="str">
        <f>IFERROR(AVERAGEIFS(RPE[Investissement du jour], RPE[Nom], BD_evo[[#This Row],[Nom]], RPE[Semaine], BD_evo[[#This Row],[Semaine]]), "")</f>
        <v/>
      </c>
    </row>
    <row r="482" spans="1:13" x14ac:dyDescent="0.2">
      <c r="A482" s="88" t="s">
        <v>106</v>
      </c>
      <c r="B482" t="str">
        <f>INDEX(Statut[Profil], MATCH(BD_evo[[#This Row],[Nom]], Statut[Nom], 0))</f>
        <v>Avant</v>
      </c>
      <c r="C482">
        <v>2023</v>
      </c>
      <c r="D482">
        <f t="shared" si="10"/>
        <v>40</v>
      </c>
      <c r="E482" t="str">
        <f>IF(SUMIFS(RPE[sRPE_tot], RPE[Nom], BD_evo[[#This Row],[Nom]], RPE[Semaine], BD_evo[[#This Row],[Semaine]])=0,"",SUMIFS(RPE[sRPE_tot], RPE[Nom], BD_evo[[#This Row],[Nom]], RPE[Semaine], BD_evo[[#This Row],[Semaine]]))</f>
        <v/>
      </c>
      <c r="F482" s="92">
        <f>IFERROR(AVERAGEIFS(EDF[Total EDF], EDF[Nom], BD_evo[[#This Row],[Nom]], EDF[Semaine], BD_evo[[#This Row],[Semaine]]), "")</f>
        <v>19</v>
      </c>
      <c r="G482" s="92">
        <f>IFERROR(AVERAGEIFS(EDF[Humeur], EDF[Nom], BD_evo[[#This Row],[Nom]], EDF[Semaine], BD_evo[[#This Row],[Semaine]]), "")</f>
        <v>2.5</v>
      </c>
      <c r="H482" s="92">
        <f>IFERROR(AVERAGEIFS(EDF[Stress], EDF[Nom], BD_evo[[#This Row],[Nom]], EDF[Semaine], BD_evo[[#This Row],[Semaine]]), "")</f>
        <v>4</v>
      </c>
      <c r="I482" s="92">
        <f>IFERROR(AVERAGEIFS(EDF[Sommeil], EDF[Nom], BD_evo[[#This Row],[Nom]], EDF[Semaine], BD_evo[[#This Row],[Semaine]]), "")</f>
        <v>2.5</v>
      </c>
      <c r="J482" s="92">
        <f>IFERROR(AVERAGEIFS(EDF[Etat Physique], EDF[Nom], BD_evo[[#This Row],[Nom]], EDF[Semaine], BD_evo[[#This Row],[Semaine]]), "")</f>
        <v>3</v>
      </c>
      <c r="K482" s="92">
        <f>IFERROR(AVERAGEIFS(EDF[Hydratation], EDF[Nom], BD_evo[[#This Row],[Nom]], EDF[Semaine], BD_evo[[#This Row],[Semaine]]), "")</f>
        <v>3</v>
      </c>
      <c r="L482" s="92">
        <f>IFERROR(AVERAGEIFS(EDF[Nutrition], EDF[Nom], BD_evo[[#This Row],[Nom]], EDF[Semaine], BD_evo[[#This Row],[Semaine]]), "")</f>
        <v>4</v>
      </c>
      <c r="M482" s="92" t="str">
        <f>IFERROR(AVERAGEIFS(RPE[Investissement du jour], RPE[Nom], BD_evo[[#This Row],[Nom]], RPE[Semaine], BD_evo[[#This Row],[Semaine]]), "")</f>
        <v/>
      </c>
    </row>
    <row r="483" spans="1:13" x14ac:dyDescent="0.2">
      <c r="A483" s="89" t="s">
        <v>171</v>
      </c>
      <c r="B483" t="str">
        <f>INDEX(Statut[Profil], MATCH(BD_evo[[#This Row],[Nom]], Statut[Nom], 0))</f>
        <v>Avant</v>
      </c>
      <c r="C483">
        <v>2023</v>
      </c>
      <c r="D483">
        <f t="shared" si="10"/>
        <v>40</v>
      </c>
      <c r="E483" t="str">
        <f>IF(SUMIFS(RPE[sRPE_tot], RPE[Nom], BD_evo[[#This Row],[Nom]], RPE[Semaine], BD_evo[[#This Row],[Semaine]])=0,"",SUMIFS(RPE[sRPE_tot], RPE[Nom], BD_evo[[#This Row],[Nom]], RPE[Semaine], BD_evo[[#This Row],[Semaine]]))</f>
        <v/>
      </c>
      <c r="F483" s="92">
        <f>IFERROR(AVERAGEIFS(EDF[Total EDF], EDF[Nom], BD_evo[[#This Row],[Nom]], EDF[Semaine], BD_evo[[#This Row],[Semaine]]), "")</f>
        <v>17</v>
      </c>
      <c r="G483" s="92">
        <f>IFERROR(AVERAGEIFS(EDF[Humeur], EDF[Nom], BD_evo[[#This Row],[Nom]], EDF[Semaine], BD_evo[[#This Row],[Semaine]]), "")</f>
        <v>2</v>
      </c>
      <c r="H483" s="92">
        <f>IFERROR(AVERAGEIFS(EDF[Stress], EDF[Nom], BD_evo[[#This Row],[Nom]], EDF[Semaine], BD_evo[[#This Row],[Semaine]]), "")</f>
        <v>3</v>
      </c>
      <c r="I483" s="92">
        <f>IFERROR(AVERAGEIFS(EDF[Sommeil], EDF[Nom], BD_evo[[#This Row],[Nom]], EDF[Semaine], BD_evo[[#This Row],[Semaine]]), "")</f>
        <v>3</v>
      </c>
      <c r="J483" s="92">
        <f>IFERROR(AVERAGEIFS(EDF[Etat Physique], EDF[Nom], BD_evo[[#This Row],[Nom]], EDF[Semaine], BD_evo[[#This Row],[Semaine]]), "")</f>
        <v>3</v>
      </c>
      <c r="K483" s="92">
        <f>IFERROR(AVERAGEIFS(EDF[Hydratation], EDF[Nom], BD_evo[[#This Row],[Nom]], EDF[Semaine], BD_evo[[#This Row],[Semaine]]), "")</f>
        <v>2</v>
      </c>
      <c r="L483" s="92">
        <f>IFERROR(AVERAGEIFS(EDF[Nutrition], EDF[Nom], BD_evo[[#This Row],[Nom]], EDF[Semaine], BD_evo[[#This Row],[Semaine]]), "")</f>
        <v>4</v>
      </c>
      <c r="M483" s="92" t="str">
        <f>IFERROR(AVERAGEIFS(RPE[Investissement du jour], RPE[Nom], BD_evo[[#This Row],[Nom]], RPE[Semaine], BD_evo[[#This Row],[Semaine]]), "")</f>
        <v/>
      </c>
    </row>
    <row r="484" spans="1:13" x14ac:dyDescent="0.2">
      <c r="A484" s="88" t="s">
        <v>77</v>
      </c>
      <c r="B484" t="str">
        <f>INDEX(Statut[Profil], MATCH(BD_evo[[#This Row],[Nom]], Statut[Nom], 0))</f>
        <v>Avant</v>
      </c>
      <c r="C484">
        <v>2023</v>
      </c>
      <c r="D484">
        <f t="shared" si="10"/>
        <v>40</v>
      </c>
      <c r="E484" t="str">
        <f>IF(SUMIFS(RPE[sRPE_tot], RPE[Nom], BD_evo[[#This Row],[Nom]], RPE[Semaine], BD_evo[[#This Row],[Semaine]])=0,"",SUMIFS(RPE[sRPE_tot], RPE[Nom], BD_evo[[#This Row],[Nom]], RPE[Semaine], BD_evo[[#This Row],[Semaine]]))</f>
        <v/>
      </c>
      <c r="F484" s="92">
        <f>IFERROR(AVERAGEIFS(EDF[Total EDF], EDF[Nom], BD_evo[[#This Row],[Nom]], EDF[Semaine], BD_evo[[#This Row],[Semaine]]), "")</f>
        <v>15.666666666666666</v>
      </c>
      <c r="G484" s="92">
        <f>IFERROR(AVERAGEIFS(EDF[Humeur], EDF[Nom], BD_evo[[#This Row],[Nom]], EDF[Semaine], BD_evo[[#This Row],[Semaine]]), "")</f>
        <v>2</v>
      </c>
      <c r="H484" s="92">
        <f>IFERROR(AVERAGEIFS(EDF[Stress], EDF[Nom], BD_evo[[#This Row],[Nom]], EDF[Semaine], BD_evo[[#This Row],[Semaine]]), "")</f>
        <v>3</v>
      </c>
      <c r="I484" s="92">
        <f>IFERROR(AVERAGEIFS(EDF[Sommeil], EDF[Nom], BD_evo[[#This Row],[Nom]], EDF[Semaine], BD_evo[[#This Row],[Semaine]]), "")</f>
        <v>2</v>
      </c>
      <c r="J484" s="92">
        <f>IFERROR(AVERAGEIFS(EDF[Etat Physique], EDF[Nom], BD_evo[[#This Row],[Nom]], EDF[Semaine], BD_evo[[#This Row],[Semaine]]), "")</f>
        <v>2.3333333333333335</v>
      </c>
      <c r="K484" s="92">
        <f>IFERROR(AVERAGEIFS(EDF[Hydratation], EDF[Nom], BD_evo[[#This Row],[Nom]], EDF[Semaine], BD_evo[[#This Row],[Semaine]]), "")</f>
        <v>2.3333333333333335</v>
      </c>
      <c r="L484" s="92">
        <f>IFERROR(AVERAGEIFS(EDF[Nutrition], EDF[Nom], BD_evo[[#This Row],[Nom]], EDF[Semaine], BD_evo[[#This Row],[Semaine]]), "")</f>
        <v>4</v>
      </c>
      <c r="M484" s="92" t="str">
        <f>IFERROR(AVERAGEIFS(RPE[Investissement du jour], RPE[Nom], BD_evo[[#This Row],[Nom]], RPE[Semaine], BD_evo[[#This Row],[Semaine]]), "")</f>
        <v/>
      </c>
    </row>
    <row r="485" spans="1:13" x14ac:dyDescent="0.2">
      <c r="A485" s="88" t="s">
        <v>135</v>
      </c>
      <c r="B485" t="str">
        <f>INDEX(Statut[Profil], MATCH(BD_evo[[#This Row],[Nom]], Statut[Nom], 0))</f>
        <v>Trois Quarts</v>
      </c>
      <c r="C485">
        <v>2023</v>
      </c>
      <c r="D485">
        <f t="shared" si="10"/>
        <v>40</v>
      </c>
      <c r="E485" t="str">
        <f>IF(SUMIFS(RPE[sRPE_tot], RPE[Nom], BD_evo[[#This Row],[Nom]], RPE[Semaine], BD_evo[[#This Row],[Semaine]])=0,"",SUMIFS(RPE[sRPE_tot], RPE[Nom], BD_evo[[#This Row],[Nom]], RPE[Semaine], BD_evo[[#This Row],[Semaine]]))</f>
        <v/>
      </c>
      <c r="F485" s="92">
        <f>IFERROR(AVERAGEIFS(EDF[Total EDF], EDF[Nom], BD_evo[[#This Row],[Nom]], EDF[Semaine], BD_evo[[#This Row],[Semaine]]), "")</f>
        <v>20</v>
      </c>
      <c r="G485" s="92">
        <f>IFERROR(AVERAGEIFS(EDF[Humeur], EDF[Nom], BD_evo[[#This Row],[Nom]], EDF[Semaine], BD_evo[[#This Row],[Semaine]]), "")</f>
        <v>2.3333333333333335</v>
      </c>
      <c r="H485" s="92">
        <f>IFERROR(AVERAGEIFS(EDF[Stress], EDF[Nom], BD_evo[[#This Row],[Nom]], EDF[Semaine], BD_evo[[#This Row],[Semaine]]), "")</f>
        <v>4</v>
      </c>
      <c r="I485" s="92">
        <f>IFERROR(AVERAGEIFS(EDF[Sommeil], EDF[Nom], BD_evo[[#This Row],[Nom]], EDF[Semaine], BD_evo[[#This Row],[Semaine]]), "")</f>
        <v>3</v>
      </c>
      <c r="J485" s="92">
        <f>IFERROR(AVERAGEIFS(EDF[Etat Physique], EDF[Nom], BD_evo[[#This Row],[Nom]], EDF[Semaine], BD_evo[[#This Row],[Semaine]]), "")</f>
        <v>3</v>
      </c>
      <c r="K485" s="92">
        <f>IFERROR(AVERAGEIFS(EDF[Hydratation], EDF[Nom], BD_evo[[#This Row],[Nom]], EDF[Semaine], BD_evo[[#This Row],[Semaine]]), "")</f>
        <v>3.6666666666666665</v>
      </c>
      <c r="L485" s="92">
        <f>IFERROR(AVERAGEIFS(EDF[Nutrition], EDF[Nom], BD_evo[[#This Row],[Nom]], EDF[Semaine], BD_evo[[#This Row],[Semaine]]), "")</f>
        <v>4</v>
      </c>
      <c r="M485" s="92" t="str">
        <f>IFERROR(AVERAGEIFS(RPE[Investissement du jour], RPE[Nom], BD_evo[[#This Row],[Nom]], RPE[Semaine], BD_evo[[#This Row],[Semaine]]), "")</f>
        <v/>
      </c>
    </row>
    <row r="486" spans="1:13" x14ac:dyDescent="0.2">
      <c r="A486" s="88" t="s">
        <v>75</v>
      </c>
      <c r="B486" t="str">
        <f>INDEX(Statut[Profil], MATCH(BD_evo[[#This Row],[Nom]], Statut[Nom], 0))</f>
        <v>Avant</v>
      </c>
      <c r="C486">
        <v>2023</v>
      </c>
      <c r="D486">
        <f t="shared" si="10"/>
        <v>40</v>
      </c>
      <c r="E486" t="str">
        <f>IF(SUMIFS(RPE[sRPE_tot], RPE[Nom], BD_evo[[#This Row],[Nom]], RPE[Semaine], BD_evo[[#This Row],[Semaine]])=0,"",SUMIFS(RPE[sRPE_tot], RPE[Nom], BD_evo[[#This Row],[Nom]], RPE[Semaine], BD_evo[[#This Row],[Semaine]]))</f>
        <v/>
      </c>
      <c r="F486" s="92">
        <f>IFERROR(AVERAGEIFS(EDF[Total EDF], EDF[Nom], BD_evo[[#This Row],[Nom]], EDF[Semaine], BD_evo[[#This Row],[Semaine]]), "")</f>
        <v>18</v>
      </c>
      <c r="G486" s="92">
        <f>IFERROR(AVERAGEIFS(EDF[Humeur], EDF[Nom], BD_evo[[#This Row],[Nom]], EDF[Semaine], BD_evo[[#This Row],[Semaine]]), "")</f>
        <v>3</v>
      </c>
      <c r="H486" s="92">
        <f>IFERROR(AVERAGEIFS(EDF[Stress], EDF[Nom], BD_evo[[#This Row],[Nom]], EDF[Semaine], BD_evo[[#This Row],[Semaine]]), "")</f>
        <v>4</v>
      </c>
      <c r="I486" s="92">
        <f>IFERROR(AVERAGEIFS(EDF[Sommeil], EDF[Nom], BD_evo[[#This Row],[Nom]], EDF[Semaine], BD_evo[[#This Row],[Semaine]]), "")</f>
        <v>2</v>
      </c>
      <c r="J486" s="92">
        <f>IFERROR(AVERAGEIFS(EDF[Etat Physique], EDF[Nom], BD_evo[[#This Row],[Nom]], EDF[Semaine], BD_evo[[#This Row],[Semaine]]), "")</f>
        <v>3</v>
      </c>
      <c r="K486" s="92">
        <f>IFERROR(AVERAGEIFS(EDF[Hydratation], EDF[Nom], BD_evo[[#This Row],[Nom]], EDF[Semaine], BD_evo[[#This Row],[Semaine]]), "")</f>
        <v>2</v>
      </c>
      <c r="L486" s="92">
        <f>IFERROR(AVERAGEIFS(EDF[Nutrition], EDF[Nom], BD_evo[[#This Row],[Nom]], EDF[Semaine], BD_evo[[#This Row],[Semaine]]), "")</f>
        <v>4</v>
      </c>
      <c r="M486" s="92" t="str">
        <f>IFERROR(AVERAGEIFS(RPE[Investissement du jour], RPE[Nom], BD_evo[[#This Row],[Nom]], RPE[Semaine], BD_evo[[#This Row],[Semaine]]), "")</f>
        <v/>
      </c>
    </row>
    <row r="487" spans="1:13" x14ac:dyDescent="0.2">
      <c r="A487" s="88" t="s">
        <v>112</v>
      </c>
      <c r="B487" t="str">
        <f>INDEX(Statut[Profil], MATCH(BD_evo[[#This Row],[Nom]], Statut[Nom], 0))</f>
        <v>Trois Quarts</v>
      </c>
      <c r="C487">
        <v>2023</v>
      </c>
      <c r="D487">
        <f t="shared" si="10"/>
        <v>40</v>
      </c>
      <c r="E487" t="str">
        <f>IF(SUMIFS(RPE[sRPE_tot], RPE[Nom], BD_evo[[#This Row],[Nom]], RPE[Semaine], BD_evo[[#This Row],[Semaine]])=0,"",SUMIFS(RPE[sRPE_tot], RPE[Nom], BD_evo[[#This Row],[Nom]], RPE[Semaine], BD_evo[[#This Row],[Semaine]]))</f>
        <v/>
      </c>
      <c r="F487" s="92">
        <f>IFERROR(AVERAGEIFS(EDF[Total EDF], EDF[Nom], BD_evo[[#This Row],[Nom]], EDF[Semaine], BD_evo[[#This Row],[Semaine]]), "")</f>
        <v>18</v>
      </c>
      <c r="G487" s="92">
        <f>IFERROR(AVERAGEIFS(EDF[Humeur], EDF[Nom], BD_evo[[#This Row],[Nom]], EDF[Semaine], BD_evo[[#This Row],[Semaine]]), "")</f>
        <v>3</v>
      </c>
      <c r="H487" s="92">
        <f>IFERROR(AVERAGEIFS(EDF[Stress], EDF[Nom], BD_evo[[#This Row],[Nom]], EDF[Semaine], BD_evo[[#This Row],[Semaine]]), "")</f>
        <v>3.6666666666666665</v>
      </c>
      <c r="I487" s="92">
        <f>IFERROR(AVERAGEIFS(EDF[Sommeil], EDF[Nom], BD_evo[[#This Row],[Nom]], EDF[Semaine], BD_evo[[#This Row],[Semaine]]), "")</f>
        <v>3</v>
      </c>
      <c r="J487" s="92">
        <f>IFERROR(AVERAGEIFS(EDF[Etat Physique], EDF[Nom], BD_evo[[#This Row],[Nom]], EDF[Semaine], BD_evo[[#This Row],[Semaine]]), "")</f>
        <v>2.3333333333333335</v>
      </c>
      <c r="K487" s="92">
        <f>IFERROR(AVERAGEIFS(EDF[Hydratation], EDF[Nom], BD_evo[[#This Row],[Nom]], EDF[Semaine], BD_evo[[#This Row],[Semaine]]), "")</f>
        <v>3</v>
      </c>
      <c r="L487" s="92">
        <f>IFERROR(AVERAGEIFS(EDF[Nutrition], EDF[Nom], BD_evo[[#This Row],[Nom]], EDF[Semaine], BD_evo[[#This Row],[Semaine]]), "")</f>
        <v>3</v>
      </c>
      <c r="M487" s="92" t="str">
        <f>IFERROR(AVERAGEIFS(RPE[Investissement du jour], RPE[Nom], BD_evo[[#This Row],[Nom]], RPE[Semaine], BD_evo[[#This Row],[Semaine]]), "")</f>
        <v/>
      </c>
    </row>
    <row r="488" spans="1:13" x14ac:dyDescent="0.2">
      <c r="A488" s="88" t="s">
        <v>142</v>
      </c>
      <c r="B488" t="str">
        <f>INDEX(Statut[Profil], MATCH(BD_evo[[#This Row],[Nom]], Statut[Nom], 0))</f>
        <v>Avant</v>
      </c>
      <c r="C488">
        <v>2023</v>
      </c>
      <c r="D488">
        <f t="shared" si="10"/>
        <v>40</v>
      </c>
      <c r="E488" t="str">
        <f>IF(SUMIFS(RPE[sRPE_tot], RPE[Nom], BD_evo[[#This Row],[Nom]], RPE[Semaine], BD_evo[[#This Row],[Semaine]])=0,"",SUMIFS(RPE[sRPE_tot], RPE[Nom], BD_evo[[#This Row],[Nom]], RPE[Semaine], BD_evo[[#This Row],[Semaine]]))</f>
        <v/>
      </c>
      <c r="F488" s="92">
        <f>IFERROR(AVERAGEIFS(EDF[Total EDF], EDF[Nom], BD_evo[[#This Row],[Nom]], EDF[Semaine], BD_evo[[#This Row],[Semaine]]), "")</f>
        <v>11.5</v>
      </c>
      <c r="G488" s="92">
        <f>IFERROR(AVERAGEIFS(EDF[Humeur], EDF[Nom], BD_evo[[#This Row],[Nom]], EDF[Semaine], BD_evo[[#This Row],[Semaine]]), "")</f>
        <v>1</v>
      </c>
      <c r="H488" s="92">
        <f>IFERROR(AVERAGEIFS(EDF[Stress], EDF[Nom], BD_evo[[#This Row],[Nom]], EDF[Semaine], BD_evo[[#This Row],[Semaine]]), "")</f>
        <v>2</v>
      </c>
      <c r="I488" s="92">
        <f>IFERROR(AVERAGEIFS(EDF[Sommeil], EDF[Nom], BD_evo[[#This Row],[Nom]], EDF[Semaine], BD_evo[[#This Row],[Semaine]]), "")</f>
        <v>3</v>
      </c>
      <c r="J488" s="92">
        <f>IFERROR(AVERAGEIFS(EDF[Etat Physique], EDF[Nom], BD_evo[[#This Row],[Nom]], EDF[Semaine], BD_evo[[#This Row],[Semaine]]), "")</f>
        <v>3</v>
      </c>
      <c r="K488" s="92">
        <f>IFERROR(AVERAGEIFS(EDF[Hydratation], EDF[Nom], BD_evo[[#This Row],[Nom]], EDF[Semaine], BD_evo[[#This Row],[Semaine]]), "")</f>
        <v>1</v>
      </c>
      <c r="L488" s="92">
        <f>IFERROR(AVERAGEIFS(EDF[Nutrition], EDF[Nom], BD_evo[[#This Row],[Nom]], EDF[Semaine], BD_evo[[#This Row],[Semaine]]), "")</f>
        <v>1.5</v>
      </c>
      <c r="M488" s="92" t="str">
        <f>IFERROR(AVERAGEIFS(RPE[Investissement du jour], RPE[Nom], BD_evo[[#This Row],[Nom]], RPE[Semaine], BD_evo[[#This Row],[Semaine]]), "")</f>
        <v/>
      </c>
    </row>
    <row r="489" spans="1:13" x14ac:dyDescent="0.2">
      <c r="A489" s="88" t="s">
        <v>131</v>
      </c>
      <c r="B489" t="str">
        <f>INDEX(Statut[Profil], MATCH(BD_evo[[#This Row],[Nom]], Statut[Nom], 0))</f>
        <v>Trois Quarts</v>
      </c>
      <c r="C489">
        <v>2023</v>
      </c>
      <c r="D489">
        <f t="shared" si="10"/>
        <v>40</v>
      </c>
      <c r="E489" t="str">
        <f>IF(SUMIFS(RPE[sRPE_tot], RPE[Nom], BD_evo[[#This Row],[Nom]], RPE[Semaine], BD_evo[[#This Row],[Semaine]])=0,"",SUMIFS(RPE[sRPE_tot], RPE[Nom], BD_evo[[#This Row],[Nom]], RPE[Semaine], BD_evo[[#This Row],[Semaine]]))</f>
        <v/>
      </c>
      <c r="F489" s="92">
        <f>IFERROR(AVERAGEIFS(EDF[Total EDF], EDF[Nom], BD_evo[[#This Row],[Nom]], EDF[Semaine], BD_evo[[#This Row],[Semaine]]), "")</f>
        <v>15.666666666666666</v>
      </c>
      <c r="G489" s="92">
        <f>IFERROR(AVERAGEIFS(EDF[Humeur], EDF[Nom], BD_evo[[#This Row],[Nom]], EDF[Semaine], BD_evo[[#This Row],[Semaine]]), "")</f>
        <v>2</v>
      </c>
      <c r="H489" s="92">
        <f>IFERROR(AVERAGEIFS(EDF[Stress], EDF[Nom], BD_evo[[#This Row],[Nom]], EDF[Semaine], BD_evo[[#This Row],[Semaine]]), "")</f>
        <v>2.6666666666666665</v>
      </c>
      <c r="I489" s="92">
        <f>IFERROR(AVERAGEIFS(EDF[Sommeil], EDF[Nom], BD_evo[[#This Row],[Nom]], EDF[Semaine], BD_evo[[#This Row],[Semaine]]), "")</f>
        <v>3</v>
      </c>
      <c r="J489" s="92">
        <f>IFERROR(AVERAGEIFS(EDF[Etat Physique], EDF[Nom], BD_evo[[#This Row],[Nom]], EDF[Semaine], BD_evo[[#This Row],[Semaine]]), "")</f>
        <v>3</v>
      </c>
      <c r="K489" s="92">
        <f>IFERROR(AVERAGEIFS(EDF[Hydratation], EDF[Nom], BD_evo[[#This Row],[Nom]], EDF[Semaine], BD_evo[[#This Row],[Semaine]]), "")</f>
        <v>2.6666666666666665</v>
      </c>
      <c r="L489" s="92">
        <f>IFERROR(AVERAGEIFS(EDF[Nutrition], EDF[Nom], BD_evo[[#This Row],[Nom]], EDF[Semaine], BD_evo[[#This Row],[Semaine]]), "")</f>
        <v>2.3333333333333335</v>
      </c>
      <c r="M489" s="92" t="str">
        <f>IFERROR(AVERAGEIFS(RPE[Investissement du jour], RPE[Nom], BD_evo[[#This Row],[Nom]], RPE[Semaine], BD_evo[[#This Row],[Semaine]]), "")</f>
        <v/>
      </c>
    </row>
    <row r="490" spans="1:13" x14ac:dyDescent="0.2">
      <c r="A490" s="88" t="s">
        <v>83</v>
      </c>
      <c r="B490" t="str">
        <f>INDEX(Statut[Profil], MATCH(BD_evo[[#This Row],[Nom]], Statut[Nom], 0))</f>
        <v>Avant</v>
      </c>
      <c r="C490">
        <v>2023</v>
      </c>
      <c r="D490">
        <f t="shared" si="10"/>
        <v>40</v>
      </c>
      <c r="E490" t="str">
        <f>IF(SUMIFS(RPE[sRPE_tot], RPE[Nom], BD_evo[[#This Row],[Nom]], RPE[Semaine], BD_evo[[#This Row],[Semaine]])=0,"",SUMIFS(RPE[sRPE_tot], RPE[Nom], BD_evo[[#This Row],[Nom]], RPE[Semaine], BD_evo[[#This Row],[Semaine]]))</f>
        <v/>
      </c>
      <c r="F490" s="92">
        <f>IFERROR(AVERAGEIFS(EDF[Total EDF], EDF[Nom], BD_evo[[#This Row],[Nom]], EDF[Semaine], BD_evo[[#This Row],[Semaine]]), "")</f>
        <v>19</v>
      </c>
      <c r="G490" s="92">
        <f>IFERROR(AVERAGEIFS(EDF[Humeur], EDF[Nom], BD_evo[[#This Row],[Nom]], EDF[Semaine], BD_evo[[#This Row],[Semaine]]), "")</f>
        <v>3.75</v>
      </c>
      <c r="H490" s="92">
        <f>IFERROR(AVERAGEIFS(EDF[Stress], EDF[Nom], BD_evo[[#This Row],[Nom]], EDF[Semaine], BD_evo[[#This Row],[Semaine]]), "")</f>
        <v>3.5</v>
      </c>
      <c r="I490" s="92">
        <f>IFERROR(AVERAGEIFS(EDF[Sommeil], EDF[Nom], BD_evo[[#This Row],[Nom]], EDF[Semaine], BD_evo[[#This Row],[Semaine]]), "")</f>
        <v>3</v>
      </c>
      <c r="J490" s="92">
        <f>IFERROR(AVERAGEIFS(EDF[Etat Physique], EDF[Nom], BD_evo[[#This Row],[Nom]], EDF[Semaine], BD_evo[[#This Row],[Semaine]]), "")</f>
        <v>2.5</v>
      </c>
      <c r="K490" s="92">
        <f>IFERROR(AVERAGEIFS(EDF[Hydratation], EDF[Nom], BD_evo[[#This Row],[Nom]], EDF[Semaine], BD_evo[[#This Row],[Semaine]]), "")</f>
        <v>2.75</v>
      </c>
      <c r="L490" s="92">
        <f>IFERROR(AVERAGEIFS(EDF[Nutrition], EDF[Nom], BD_evo[[#This Row],[Nom]], EDF[Semaine], BD_evo[[#This Row],[Semaine]]), "")</f>
        <v>3.5</v>
      </c>
      <c r="M490" s="92" t="str">
        <f>IFERROR(AVERAGEIFS(RPE[Investissement du jour], RPE[Nom], BD_evo[[#This Row],[Nom]], RPE[Semaine], BD_evo[[#This Row],[Semaine]]), "")</f>
        <v/>
      </c>
    </row>
    <row r="491" spans="1:13" x14ac:dyDescent="0.2">
      <c r="A491" s="88" t="s">
        <v>100</v>
      </c>
      <c r="B491" t="str">
        <f>INDEX(Statut[Profil], MATCH(BD_evo[[#This Row],[Nom]], Statut[Nom], 0))</f>
        <v>Trois Quarts</v>
      </c>
      <c r="C491">
        <v>2023</v>
      </c>
      <c r="D491">
        <f t="shared" si="10"/>
        <v>40</v>
      </c>
      <c r="E491" t="str">
        <f>IF(SUMIFS(RPE[sRPE_tot], RPE[Nom], BD_evo[[#This Row],[Nom]], RPE[Semaine], BD_evo[[#This Row],[Semaine]])=0,"",SUMIFS(RPE[sRPE_tot], RPE[Nom], BD_evo[[#This Row],[Nom]], RPE[Semaine], BD_evo[[#This Row],[Semaine]]))</f>
        <v/>
      </c>
      <c r="F491" s="92">
        <f>IFERROR(AVERAGEIFS(EDF[Total EDF], EDF[Nom], BD_evo[[#This Row],[Nom]], EDF[Semaine], BD_evo[[#This Row],[Semaine]]), "")</f>
        <v>18</v>
      </c>
      <c r="G491" s="92">
        <f>IFERROR(AVERAGEIFS(EDF[Humeur], EDF[Nom], BD_evo[[#This Row],[Nom]], EDF[Semaine], BD_evo[[#This Row],[Semaine]]), "")</f>
        <v>1</v>
      </c>
      <c r="H491" s="92">
        <f>IFERROR(AVERAGEIFS(EDF[Stress], EDF[Nom], BD_evo[[#This Row],[Nom]], EDF[Semaine], BD_evo[[#This Row],[Semaine]]), "")</f>
        <v>2</v>
      </c>
      <c r="I491" s="92">
        <f>IFERROR(AVERAGEIFS(EDF[Sommeil], EDF[Nom], BD_evo[[#This Row],[Nom]], EDF[Semaine], BD_evo[[#This Row],[Semaine]]), "")</f>
        <v>4</v>
      </c>
      <c r="J491" s="92">
        <f>IFERROR(AVERAGEIFS(EDF[Etat Physique], EDF[Nom], BD_evo[[#This Row],[Nom]], EDF[Semaine], BD_evo[[#This Row],[Semaine]]), "")</f>
        <v>4</v>
      </c>
      <c r="K491" s="92">
        <f>IFERROR(AVERAGEIFS(EDF[Hydratation], EDF[Nom], BD_evo[[#This Row],[Nom]], EDF[Semaine], BD_evo[[#This Row],[Semaine]]), "")</f>
        <v>3</v>
      </c>
      <c r="L491" s="92">
        <f>IFERROR(AVERAGEIFS(EDF[Nutrition], EDF[Nom], BD_evo[[#This Row],[Nom]], EDF[Semaine], BD_evo[[#This Row],[Semaine]]), "")</f>
        <v>4</v>
      </c>
      <c r="M491" s="92" t="str">
        <f>IFERROR(AVERAGEIFS(RPE[Investissement du jour], RPE[Nom], BD_evo[[#This Row],[Nom]], RPE[Semaine], BD_evo[[#This Row],[Semaine]]), "")</f>
        <v/>
      </c>
    </row>
    <row r="492" spans="1:13" x14ac:dyDescent="0.2">
      <c r="A492" s="88" t="s">
        <v>89</v>
      </c>
      <c r="B492" t="str">
        <f>INDEX(Statut[Profil], MATCH(BD_evo[[#This Row],[Nom]], Statut[Nom], 0))</f>
        <v>Avant</v>
      </c>
      <c r="C492">
        <v>2023</v>
      </c>
      <c r="D492">
        <f t="shared" si="10"/>
        <v>40</v>
      </c>
      <c r="E492" t="str">
        <f>IF(SUMIFS(RPE[sRPE_tot], RPE[Nom], BD_evo[[#This Row],[Nom]], RPE[Semaine], BD_evo[[#This Row],[Semaine]])=0,"",SUMIFS(RPE[sRPE_tot], RPE[Nom], BD_evo[[#This Row],[Nom]], RPE[Semaine], BD_evo[[#This Row],[Semaine]]))</f>
        <v/>
      </c>
      <c r="F492" s="92" t="str">
        <f>IFERROR(AVERAGEIFS(EDF[Total EDF], EDF[Nom], BD_evo[[#This Row],[Nom]], EDF[Semaine], BD_evo[[#This Row],[Semaine]]), "")</f>
        <v/>
      </c>
      <c r="G492" s="92" t="str">
        <f>IFERROR(AVERAGEIFS(EDF[Humeur], EDF[Nom], BD_evo[[#This Row],[Nom]], EDF[Semaine], BD_evo[[#This Row],[Semaine]]), "")</f>
        <v/>
      </c>
      <c r="H492" s="92" t="str">
        <f>IFERROR(AVERAGEIFS(EDF[Stress], EDF[Nom], BD_evo[[#This Row],[Nom]], EDF[Semaine], BD_evo[[#This Row],[Semaine]]), "")</f>
        <v/>
      </c>
      <c r="I492" s="92" t="str">
        <f>IFERROR(AVERAGEIFS(EDF[Sommeil], EDF[Nom], BD_evo[[#This Row],[Nom]], EDF[Semaine], BD_evo[[#This Row],[Semaine]]), "")</f>
        <v/>
      </c>
      <c r="J492" s="92" t="str">
        <f>IFERROR(AVERAGEIFS(EDF[Etat Physique], EDF[Nom], BD_evo[[#This Row],[Nom]], EDF[Semaine], BD_evo[[#This Row],[Semaine]]), "")</f>
        <v/>
      </c>
      <c r="K492" s="92" t="str">
        <f>IFERROR(AVERAGEIFS(EDF[Hydratation], EDF[Nom], BD_evo[[#This Row],[Nom]], EDF[Semaine], BD_evo[[#This Row],[Semaine]]), "")</f>
        <v/>
      </c>
      <c r="L492" s="92" t="str">
        <f>IFERROR(AVERAGEIFS(EDF[Nutrition], EDF[Nom], BD_evo[[#This Row],[Nom]], EDF[Semaine], BD_evo[[#This Row],[Semaine]]), "")</f>
        <v/>
      </c>
      <c r="M492" s="92" t="str">
        <f>IFERROR(AVERAGEIFS(RPE[Investissement du jour], RPE[Nom], BD_evo[[#This Row],[Nom]], RPE[Semaine], BD_evo[[#This Row],[Semaine]]), "")</f>
        <v/>
      </c>
    </row>
    <row r="493" spans="1:13" x14ac:dyDescent="0.2">
      <c r="A493" s="88" t="s">
        <v>168</v>
      </c>
      <c r="B493" t="str">
        <f>INDEX(Statut[Profil], MATCH(BD_evo[[#This Row],[Nom]], Statut[Nom], 0))</f>
        <v>Avant</v>
      </c>
      <c r="C493">
        <v>2023</v>
      </c>
      <c r="D493">
        <f t="shared" si="10"/>
        <v>40</v>
      </c>
      <c r="E493" t="str">
        <f>IF(SUMIFS(RPE[sRPE_tot], RPE[Nom], BD_evo[[#This Row],[Nom]], RPE[Semaine], BD_evo[[#This Row],[Semaine]])=0,"",SUMIFS(RPE[sRPE_tot], RPE[Nom], BD_evo[[#This Row],[Nom]], RPE[Semaine], BD_evo[[#This Row],[Semaine]]))</f>
        <v/>
      </c>
      <c r="F493" s="92">
        <f>IFERROR(AVERAGEIFS(EDF[Total EDF], EDF[Nom], BD_evo[[#This Row],[Nom]], EDF[Semaine], BD_evo[[#This Row],[Semaine]]), "")</f>
        <v>19</v>
      </c>
      <c r="G493" s="92">
        <f>IFERROR(AVERAGEIFS(EDF[Humeur], EDF[Nom], BD_evo[[#This Row],[Nom]], EDF[Semaine], BD_evo[[#This Row],[Semaine]]), "")</f>
        <v>3.3333333333333335</v>
      </c>
      <c r="H493" s="92">
        <f>IFERROR(AVERAGEIFS(EDF[Stress], EDF[Nom], BD_evo[[#This Row],[Nom]], EDF[Semaine], BD_evo[[#This Row],[Semaine]]), "")</f>
        <v>3.6666666666666665</v>
      </c>
      <c r="I493" s="92">
        <f>IFERROR(AVERAGEIFS(EDF[Sommeil], EDF[Nom], BD_evo[[#This Row],[Nom]], EDF[Semaine], BD_evo[[#This Row],[Semaine]]), "")</f>
        <v>3</v>
      </c>
      <c r="J493" s="92">
        <f>IFERROR(AVERAGEIFS(EDF[Etat Physique], EDF[Nom], BD_evo[[#This Row],[Nom]], EDF[Semaine], BD_evo[[#This Row],[Semaine]]), "")</f>
        <v>3.3333333333333335</v>
      </c>
      <c r="K493" s="92">
        <f>IFERROR(AVERAGEIFS(EDF[Hydratation], EDF[Nom], BD_evo[[#This Row],[Nom]], EDF[Semaine], BD_evo[[#This Row],[Semaine]]), "")</f>
        <v>2</v>
      </c>
      <c r="L493" s="92">
        <f>IFERROR(AVERAGEIFS(EDF[Nutrition], EDF[Nom], BD_evo[[#This Row],[Nom]], EDF[Semaine], BD_evo[[#This Row],[Semaine]]), "")</f>
        <v>3.6666666666666665</v>
      </c>
      <c r="M493" s="92" t="str">
        <f>IFERROR(AVERAGEIFS(RPE[Investissement du jour], RPE[Nom], BD_evo[[#This Row],[Nom]], RPE[Semaine], BD_evo[[#This Row],[Semaine]]), "")</f>
        <v/>
      </c>
    </row>
    <row r="494" spans="1:13" x14ac:dyDescent="0.2">
      <c r="A494" s="88" t="s">
        <v>86</v>
      </c>
      <c r="B494" t="str">
        <f>INDEX(Statut[Profil], MATCH(BD_evo[[#This Row],[Nom]], Statut[Nom], 0))</f>
        <v>Avant</v>
      </c>
      <c r="C494">
        <v>2023</v>
      </c>
      <c r="D494">
        <f t="shared" si="10"/>
        <v>40</v>
      </c>
      <c r="E494" t="str">
        <f>IF(SUMIFS(RPE[sRPE_tot], RPE[Nom], BD_evo[[#This Row],[Nom]], RPE[Semaine], BD_evo[[#This Row],[Semaine]])=0,"",SUMIFS(RPE[sRPE_tot], RPE[Nom], BD_evo[[#This Row],[Nom]], RPE[Semaine], BD_evo[[#This Row],[Semaine]]))</f>
        <v/>
      </c>
      <c r="F494" s="92">
        <f>IFERROR(AVERAGEIFS(EDF[Total EDF], EDF[Nom], BD_evo[[#This Row],[Nom]], EDF[Semaine], BD_evo[[#This Row],[Semaine]]), "")</f>
        <v>16</v>
      </c>
      <c r="G494" s="92">
        <f>IFERROR(AVERAGEIFS(EDF[Humeur], EDF[Nom], BD_evo[[#This Row],[Nom]], EDF[Semaine], BD_evo[[#This Row],[Semaine]]), "")</f>
        <v>2</v>
      </c>
      <c r="H494" s="92">
        <f>IFERROR(AVERAGEIFS(EDF[Stress], EDF[Nom], BD_evo[[#This Row],[Nom]], EDF[Semaine], BD_evo[[#This Row],[Semaine]]), "")</f>
        <v>3</v>
      </c>
      <c r="I494" s="92">
        <f>IFERROR(AVERAGEIFS(EDF[Sommeil], EDF[Nom], BD_evo[[#This Row],[Nom]], EDF[Semaine], BD_evo[[#This Row],[Semaine]]), "")</f>
        <v>3</v>
      </c>
      <c r="J494" s="92">
        <f>IFERROR(AVERAGEIFS(EDF[Etat Physique], EDF[Nom], BD_evo[[#This Row],[Nom]], EDF[Semaine], BD_evo[[#This Row],[Semaine]]), "")</f>
        <v>2</v>
      </c>
      <c r="K494" s="92">
        <f>IFERROR(AVERAGEIFS(EDF[Hydratation], EDF[Nom], BD_evo[[#This Row],[Nom]], EDF[Semaine], BD_evo[[#This Row],[Semaine]]), "")</f>
        <v>3</v>
      </c>
      <c r="L494" s="92">
        <f>IFERROR(AVERAGEIFS(EDF[Nutrition], EDF[Nom], BD_evo[[#This Row],[Nom]], EDF[Semaine], BD_evo[[#This Row],[Semaine]]), "")</f>
        <v>3</v>
      </c>
      <c r="M494" s="92" t="str">
        <f>IFERROR(AVERAGEIFS(RPE[Investissement du jour], RPE[Nom], BD_evo[[#This Row],[Nom]], RPE[Semaine], BD_evo[[#This Row],[Semaine]]), "")</f>
        <v/>
      </c>
    </row>
    <row r="495" spans="1:13" x14ac:dyDescent="0.2">
      <c r="A495" s="88" t="s">
        <v>208</v>
      </c>
      <c r="B495" t="str">
        <f>INDEX(Statut[Profil], MATCH(BD_evo[[#This Row],[Nom]], Statut[Nom], 0))</f>
        <v>Trois Quarts</v>
      </c>
      <c r="C495">
        <v>2023</v>
      </c>
      <c r="D495">
        <f t="shared" si="10"/>
        <v>40</v>
      </c>
      <c r="E495" t="str">
        <f>IF(SUMIFS(RPE[sRPE_tot], RPE[Nom], BD_evo[[#This Row],[Nom]], RPE[Semaine], BD_evo[[#This Row],[Semaine]])=0,"",SUMIFS(RPE[sRPE_tot], RPE[Nom], BD_evo[[#This Row],[Nom]], RPE[Semaine], BD_evo[[#This Row],[Semaine]]))</f>
        <v/>
      </c>
      <c r="F495" s="92" t="str">
        <f>IFERROR(AVERAGEIFS(EDF[Total EDF], EDF[Nom], BD_evo[[#This Row],[Nom]], EDF[Semaine], BD_evo[[#This Row],[Semaine]]), "")</f>
        <v/>
      </c>
      <c r="G495" s="92" t="str">
        <f>IFERROR(AVERAGEIFS(EDF[Humeur], EDF[Nom], BD_evo[[#This Row],[Nom]], EDF[Semaine], BD_evo[[#This Row],[Semaine]]), "")</f>
        <v/>
      </c>
      <c r="H495" s="92" t="str">
        <f>IFERROR(AVERAGEIFS(EDF[Stress], EDF[Nom], BD_evo[[#This Row],[Nom]], EDF[Semaine], BD_evo[[#This Row],[Semaine]]), "")</f>
        <v/>
      </c>
      <c r="I495" s="92" t="str">
        <f>IFERROR(AVERAGEIFS(EDF[Sommeil], EDF[Nom], BD_evo[[#This Row],[Nom]], EDF[Semaine], BD_evo[[#This Row],[Semaine]]), "")</f>
        <v/>
      </c>
      <c r="J495" s="92" t="str">
        <f>IFERROR(AVERAGEIFS(EDF[Etat Physique], EDF[Nom], BD_evo[[#This Row],[Nom]], EDF[Semaine], BD_evo[[#This Row],[Semaine]]), "")</f>
        <v/>
      </c>
      <c r="K495" s="92" t="str">
        <f>IFERROR(AVERAGEIFS(EDF[Hydratation], EDF[Nom], BD_evo[[#This Row],[Nom]], EDF[Semaine], BD_evo[[#This Row],[Semaine]]), "")</f>
        <v/>
      </c>
      <c r="L495" s="92" t="str">
        <f>IFERROR(AVERAGEIFS(EDF[Nutrition], EDF[Nom], BD_evo[[#This Row],[Nom]], EDF[Semaine], BD_evo[[#This Row],[Semaine]]), "")</f>
        <v/>
      </c>
      <c r="M495" s="92" t="str">
        <f>IFERROR(AVERAGEIFS(RPE[Investissement du jour], RPE[Nom], BD_evo[[#This Row],[Nom]], RPE[Semaine], BD_evo[[#This Row],[Semaine]]), "")</f>
        <v/>
      </c>
    </row>
    <row r="496" spans="1:13" x14ac:dyDescent="0.2">
      <c r="A496" s="88" t="s">
        <v>99</v>
      </c>
      <c r="B496" t="str">
        <f>INDEX(Statut[Profil], MATCH(BD_evo[[#This Row],[Nom]], Statut[Nom], 0))</f>
        <v>Avant</v>
      </c>
      <c r="C496">
        <v>2023</v>
      </c>
      <c r="D496">
        <f t="shared" si="10"/>
        <v>40</v>
      </c>
      <c r="E496" t="str">
        <f>IF(SUMIFS(RPE[sRPE_tot], RPE[Nom], BD_evo[[#This Row],[Nom]], RPE[Semaine], BD_evo[[#This Row],[Semaine]])=0,"",SUMIFS(RPE[sRPE_tot], RPE[Nom], BD_evo[[#This Row],[Nom]], RPE[Semaine], BD_evo[[#This Row],[Semaine]]))</f>
        <v/>
      </c>
      <c r="F496" s="92">
        <f>IFERROR(AVERAGEIFS(EDF[Total EDF], EDF[Nom], BD_evo[[#This Row],[Nom]], EDF[Semaine], BD_evo[[#This Row],[Semaine]]), "")</f>
        <v>20.666666666666668</v>
      </c>
      <c r="G496" s="92">
        <f>IFERROR(AVERAGEIFS(EDF[Humeur], EDF[Nom], BD_evo[[#This Row],[Nom]], EDF[Semaine], BD_evo[[#This Row],[Semaine]]), "")</f>
        <v>2.6666666666666665</v>
      </c>
      <c r="H496" s="92">
        <f>IFERROR(AVERAGEIFS(EDF[Stress], EDF[Nom], BD_evo[[#This Row],[Nom]], EDF[Semaine], BD_evo[[#This Row],[Semaine]]), "")</f>
        <v>4</v>
      </c>
      <c r="I496" s="92">
        <f>IFERROR(AVERAGEIFS(EDF[Sommeil], EDF[Nom], BD_evo[[#This Row],[Nom]], EDF[Semaine], BD_evo[[#This Row],[Semaine]]), "")</f>
        <v>4</v>
      </c>
      <c r="J496" s="92">
        <f>IFERROR(AVERAGEIFS(EDF[Etat Physique], EDF[Nom], BD_evo[[#This Row],[Nom]], EDF[Semaine], BD_evo[[#This Row],[Semaine]]), "")</f>
        <v>4</v>
      </c>
      <c r="K496" s="92">
        <f>IFERROR(AVERAGEIFS(EDF[Hydratation], EDF[Nom], BD_evo[[#This Row],[Nom]], EDF[Semaine], BD_evo[[#This Row],[Semaine]]), "")</f>
        <v>2</v>
      </c>
      <c r="L496" s="92">
        <f>IFERROR(AVERAGEIFS(EDF[Nutrition], EDF[Nom], BD_evo[[#This Row],[Nom]], EDF[Semaine], BD_evo[[#This Row],[Semaine]]), "")</f>
        <v>4</v>
      </c>
      <c r="M496" s="92" t="str">
        <f>IFERROR(AVERAGEIFS(RPE[Investissement du jour], RPE[Nom], BD_evo[[#This Row],[Nom]], RPE[Semaine], BD_evo[[#This Row],[Semaine]]), "")</f>
        <v/>
      </c>
    </row>
    <row r="497" spans="1:13" x14ac:dyDescent="0.2">
      <c r="A497" s="88" t="s">
        <v>233</v>
      </c>
      <c r="B497" t="str">
        <f>INDEX(Statut[Profil], MATCH(BD_evo[[#This Row],[Nom]], Statut[Nom], 0))</f>
        <v>Avant</v>
      </c>
      <c r="C497">
        <v>2023</v>
      </c>
      <c r="D497">
        <f t="shared" si="10"/>
        <v>40</v>
      </c>
      <c r="E497" t="str">
        <f>IF(SUMIFS(RPE[sRPE_tot], RPE[Nom], BD_evo[[#This Row],[Nom]], RPE[Semaine], BD_evo[[#This Row],[Semaine]])=0,"",SUMIFS(RPE[sRPE_tot], RPE[Nom], BD_evo[[#This Row],[Nom]], RPE[Semaine], BD_evo[[#This Row],[Semaine]]))</f>
        <v/>
      </c>
      <c r="F497" s="92">
        <f>IFERROR(AVERAGEIFS(EDF[Total EDF], EDF[Nom], BD_evo[[#This Row],[Nom]], EDF[Semaine], BD_evo[[#This Row],[Semaine]]), "")</f>
        <v>24</v>
      </c>
      <c r="G497" s="92">
        <f>IFERROR(AVERAGEIFS(EDF[Humeur], EDF[Nom], BD_evo[[#This Row],[Nom]], EDF[Semaine], BD_evo[[#This Row],[Semaine]]), "")</f>
        <v>4</v>
      </c>
      <c r="H497" s="92">
        <f>IFERROR(AVERAGEIFS(EDF[Stress], EDF[Nom], BD_evo[[#This Row],[Nom]], EDF[Semaine], BD_evo[[#This Row],[Semaine]]), "")</f>
        <v>4</v>
      </c>
      <c r="I497" s="92">
        <f>IFERROR(AVERAGEIFS(EDF[Sommeil], EDF[Nom], BD_evo[[#This Row],[Nom]], EDF[Semaine], BD_evo[[#This Row],[Semaine]]), "")</f>
        <v>4</v>
      </c>
      <c r="J497" s="92">
        <f>IFERROR(AVERAGEIFS(EDF[Etat Physique], EDF[Nom], BD_evo[[#This Row],[Nom]], EDF[Semaine], BD_evo[[#This Row],[Semaine]]), "")</f>
        <v>4</v>
      </c>
      <c r="K497" s="92">
        <f>IFERROR(AVERAGEIFS(EDF[Hydratation], EDF[Nom], BD_evo[[#This Row],[Nom]], EDF[Semaine], BD_evo[[#This Row],[Semaine]]), "")</f>
        <v>4</v>
      </c>
      <c r="L497" s="92">
        <f>IFERROR(AVERAGEIFS(EDF[Nutrition], EDF[Nom], BD_evo[[#This Row],[Nom]], EDF[Semaine], BD_evo[[#This Row],[Semaine]]), "")</f>
        <v>4</v>
      </c>
      <c r="M497" s="92" t="str">
        <f>IFERROR(AVERAGEIFS(RPE[Investissement du jour], RPE[Nom], BD_evo[[#This Row],[Nom]], RPE[Semaine], BD_evo[[#This Row],[Semaine]]), "")</f>
        <v/>
      </c>
    </row>
    <row r="498" spans="1:13" x14ac:dyDescent="0.2">
      <c r="A498" s="88" t="s">
        <v>85</v>
      </c>
      <c r="B498" t="str">
        <f>INDEX(Statut[Profil], MATCH(BD_evo[[#This Row],[Nom]], Statut[Nom], 0))</f>
        <v>Avant</v>
      </c>
      <c r="C498">
        <v>2023</v>
      </c>
      <c r="D498">
        <f t="shared" si="10"/>
        <v>40</v>
      </c>
      <c r="E498" t="str">
        <f>IF(SUMIFS(RPE[sRPE_tot], RPE[Nom], BD_evo[[#This Row],[Nom]], RPE[Semaine], BD_evo[[#This Row],[Semaine]])=0,"",SUMIFS(RPE[sRPE_tot], RPE[Nom], BD_evo[[#This Row],[Nom]], RPE[Semaine], BD_evo[[#This Row],[Semaine]]))</f>
        <v/>
      </c>
      <c r="F498" s="92" t="str">
        <f>IFERROR(AVERAGEIFS(EDF[Total EDF], EDF[Nom], BD_evo[[#This Row],[Nom]], EDF[Semaine], BD_evo[[#This Row],[Semaine]]), "")</f>
        <v/>
      </c>
      <c r="G498" s="92" t="str">
        <f>IFERROR(AVERAGEIFS(EDF[Humeur], EDF[Nom], BD_evo[[#This Row],[Nom]], EDF[Semaine], BD_evo[[#This Row],[Semaine]]), "")</f>
        <v/>
      </c>
      <c r="H498" s="92" t="str">
        <f>IFERROR(AVERAGEIFS(EDF[Stress], EDF[Nom], BD_evo[[#This Row],[Nom]], EDF[Semaine], BD_evo[[#This Row],[Semaine]]), "")</f>
        <v/>
      </c>
      <c r="I498" s="92" t="str">
        <f>IFERROR(AVERAGEIFS(EDF[Sommeil], EDF[Nom], BD_evo[[#This Row],[Nom]], EDF[Semaine], BD_evo[[#This Row],[Semaine]]), "")</f>
        <v/>
      </c>
      <c r="J498" s="92" t="str">
        <f>IFERROR(AVERAGEIFS(EDF[Etat Physique], EDF[Nom], BD_evo[[#This Row],[Nom]], EDF[Semaine], BD_evo[[#This Row],[Semaine]]), "")</f>
        <v/>
      </c>
      <c r="K498" s="92" t="str">
        <f>IFERROR(AVERAGEIFS(EDF[Hydratation], EDF[Nom], BD_evo[[#This Row],[Nom]], EDF[Semaine], BD_evo[[#This Row],[Semaine]]), "")</f>
        <v/>
      </c>
      <c r="L498" s="92" t="str">
        <f>IFERROR(AVERAGEIFS(EDF[Nutrition], EDF[Nom], BD_evo[[#This Row],[Nom]], EDF[Semaine], BD_evo[[#This Row],[Semaine]]), "")</f>
        <v/>
      </c>
      <c r="M498" s="92" t="str">
        <f>IFERROR(AVERAGEIFS(RPE[Investissement du jour], RPE[Nom], BD_evo[[#This Row],[Nom]], RPE[Semaine], BD_evo[[#This Row],[Semaine]]), "")</f>
        <v/>
      </c>
    </row>
    <row r="499" spans="1:13" x14ac:dyDescent="0.2">
      <c r="A499" s="88" t="s">
        <v>191</v>
      </c>
      <c r="B499" t="str">
        <f>INDEX(Statut[Profil], MATCH(BD_evo[[#This Row],[Nom]], Statut[Nom], 0))</f>
        <v>Avant</v>
      </c>
      <c r="C499">
        <v>2023</v>
      </c>
      <c r="D499">
        <f t="shared" si="10"/>
        <v>40</v>
      </c>
      <c r="E499" t="str">
        <f>IF(SUMIFS(RPE[sRPE_tot], RPE[Nom], BD_evo[[#This Row],[Nom]], RPE[Semaine], BD_evo[[#This Row],[Semaine]])=0,"",SUMIFS(RPE[sRPE_tot], RPE[Nom], BD_evo[[#This Row],[Nom]], RPE[Semaine], BD_evo[[#This Row],[Semaine]]))</f>
        <v/>
      </c>
      <c r="F499" s="92" t="str">
        <f>IFERROR(AVERAGEIFS(EDF[Total EDF], EDF[Nom], BD_evo[[#This Row],[Nom]], EDF[Semaine], BD_evo[[#This Row],[Semaine]]), "")</f>
        <v/>
      </c>
      <c r="G499" s="92" t="str">
        <f>IFERROR(AVERAGEIFS(EDF[Humeur], EDF[Nom], BD_evo[[#This Row],[Nom]], EDF[Semaine], BD_evo[[#This Row],[Semaine]]), "")</f>
        <v/>
      </c>
      <c r="H499" s="92" t="str">
        <f>IFERROR(AVERAGEIFS(EDF[Stress], EDF[Nom], BD_evo[[#This Row],[Nom]], EDF[Semaine], BD_evo[[#This Row],[Semaine]]), "")</f>
        <v/>
      </c>
      <c r="I499" s="92" t="str">
        <f>IFERROR(AVERAGEIFS(EDF[Sommeil], EDF[Nom], BD_evo[[#This Row],[Nom]], EDF[Semaine], BD_evo[[#This Row],[Semaine]]), "")</f>
        <v/>
      </c>
      <c r="J499" s="92" t="str">
        <f>IFERROR(AVERAGEIFS(EDF[Etat Physique], EDF[Nom], BD_evo[[#This Row],[Nom]], EDF[Semaine], BD_evo[[#This Row],[Semaine]]), "")</f>
        <v/>
      </c>
      <c r="K499" s="92" t="str">
        <f>IFERROR(AVERAGEIFS(EDF[Hydratation], EDF[Nom], BD_evo[[#This Row],[Nom]], EDF[Semaine], BD_evo[[#This Row],[Semaine]]), "")</f>
        <v/>
      </c>
      <c r="L499" s="92" t="str">
        <f>IFERROR(AVERAGEIFS(EDF[Nutrition], EDF[Nom], BD_evo[[#This Row],[Nom]], EDF[Semaine], BD_evo[[#This Row],[Semaine]]), "")</f>
        <v/>
      </c>
      <c r="M499" s="92" t="str">
        <f>IFERROR(AVERAGEIFS(RPE[Investissement du jour], RPE[Nom], BD_evo[[#This Row],[Nom]], RPE[Semaine], BD_evo[[#This Row],[Semaine]]), "")</f>
        <v/>
      </c>
    </row>
    <row r="500" spans="1:13" x14ac:dyDescent="0.2">
      <c r="A500" s="89" t="s">
        <v>95</v>
      </c>
      <c r="B500" t="str">
        <f>INDEX(Statut[Profil], MATCH(BD_evo[[#This Row],[Nom]], Statut[Nom], 0))</f>
        <v>Avant</v>
      </c>
      <c r="C500">
        <v>2023</v>
      </c>
      <c r="D500">
        <f t="shared" si="10"/>
        <v>40</v>
      </c>
      <c r="E500" t="str">
        <f>IF(SUMIFS(RPE[sRPE_tot], RPE[Nom], BD_evo[[#This Row],[Nom]], RPE[Semaine], BD_evo[[#This Row],[Semaine]])=0,"",SUMIFS(RPE[sRPE_tot], RPE[Nom], BD_evo[[#This Row],[Nom]], RPE[Semaine], BD_evo[[#This Row],[Semaine]]))</f>
        <v/>
      </c>
      <c r="F500" s="92">
        <f>IFERROR(AVERAGEIFS(EDF[Total EDF], EDF[Nom], BD_evo[[#This Row],[Nom]], EDF[Semaine], BD_evo[[#This Row],[Semaine]]), "")</f>
        <v>17</v>
      </c>
      <c r="G500" s="92">
        <f>IFERROR(AVERAGEIFS(EDF[Humeur], EDF[Nom], BD_evo[[#This Row],[Nom]], EDF[Semaine], BD_evo[[#This Row],[Semaine]]), "")</f>
        <v>2.5</v>
      </c>
      <c r="H500" s="92">
        <f>IFERROR(AVERAGEIFS(EDF[Stress], EDF[Nom], BD_evo[[#This Row],[Nom]], EDF[Semaine], BD_evo[[#This Row],[Semaine]]), "")</f>
        <v>3</v>
      </c>
      <c r="I500" s="92">
        <f>IFERROR(AVERAGEIFS(EDF[Sommeil], EDF[Nom], BD_evo[[#This Row],[Nom]], EDF[Semaine], BD_evo[[#This Row],[Semaine]]), "")</f>
        <v>3</v>
      </c>
      <c r="J500" s="92">
        <f>IFERROR(AVERAGEIFS(EDF[Etat Physique], EDF[Nom], BD_evo[[#This Row],[Nom]], EDF[Semaine], BD_evo[[#This Row],[Semaine]]), "")</f>
        <v>2</v>
      </c>
      <c r="K500" s="92">
        <f>IFERROR(AVERAGEIFS(EDF[Hydratation], EDF[Nom], BD_evo[[#This Row],[Nom]], EDF[Semaine], BD_evo[[#This Row],[Semaine]]), "")</f>
        <v>3</v>
      </c>
      <c r="L500" s="92">
        <f>IFERROR(AVERAGEIFS(EDF[Nutrition], EDF[Nom], BD_evo[[#This Row],[Nom]], EDF[Semaine], BD_evo[[#This Row],[Semaine]]), "")</f>
        <v>3.5</v>
      </c>
      <c r="M500" s="92" t="str">
        <f>IFERROR(AVERAGEIFS(RPE[Investissement du jour], RPE[Nom], BD_evo[[#This Row],[Nom]], RPE[Semaine], BD_evo[[#This Row],[Semaine]]), "")</f>
        <v/>
      </c>
    </row>
    <row r="501" spans="1:13" x14ac:dyDescent="0.2">
      <c r="A501" s="89" t="s">
        <v>80</v>
      </c>
      <c r="B501" t="str">
        <f>INDEX(Statut[Profil], MATCH(BD_evo[[#This Row],[Nom]], Statut[Nom], 0))</f>
        <v>Avant</v>
      </c>
      <c r="C501">
        <v>2023</v>
      </c>
      <c r="D501">
        <f t="shared" si="10"/>
        <v>40</v>
      </c>
      <c r="E501" t="str">
        <f>IF(SUMIFS(RPE[sRPE_tot], RPE[Nom], BD_evo[[#This Row],[Nom]], RPE[Semaine], BD_evo[[#This Row],[Semaine]])=0,"",SUMIFS(RPE[sRPE_tot], RPE[Nom], BD_evo[[#This Row],[Nom]], RPE[Semaine], BD_evo[[#This Row],[Semaine]]))</f>
        <v/>
      </c>
      <c r="F501" s="92">
        <f>IFERROR(AVERAGEIFS(EDF[Total EDF], EDF[Nom], BD_evo[[#This Row],[Nom]], EDF[Semaine], BD_evo[[#This Row],[Semaine]]), "")</f>
        <v>22</v>
      </c>
      <c r="G501" s="92">
        <f>IFERROR(AVERAGEIFS(EDF[Humeur], EDF[Nom], BD_evo[[#This Row],[Nom]], EDF[Semaine], BD_evo[[#This Row],[Semaine]]), "")</f>
        <v>3</v>
      </c>
      <c r="H501" s="92">
        <f>IFERROR(AVERAGEIFS(EDF[Stress], EDF[Nom], BD_evo[[#This Row],[Nom]], EDF[Semaine], BD_evo[[#This Row],[Semaine]]), "")</f>
        <v>3</v>
      </c>
      <c r="I501" s="92">
        <f>IFERROR(AVERAGEIFS(EDF[Sommeil], EDF[Nom], BD_evo[[#This Row],[Nom]], EDF[Semaine], BD_evo[[#This Row],[Semaine]]), "")</f>
        <v>4</v>
      </c>
      <c r="J501" s="92">
        <f>IFERROR(AVERAGEIFS(EDF[Etat Physique], EDF[Nom], BD_evo[[#This Row],[Nom]], EDF[Semaine], BD_evo[[#This Row],[Semaine]]), "")</f>
        <v>5</v>
      </c>
      <c r="K501" s="92">
        <f>IFERROR(AVERAGEIFS(EDF[Hydratation], EDF[Nom], BD_evo[[#This Row],[Nom]], EDF[Semaine], BD_evo[[#This Row],[Semaine]]), "")</f>
        <v>3</v>
      </c>
      <c r="L501" s="92">
        <f>IFERROR(AVERAGEIFS(EDF[Nutrition], EDF[Nom], BD_evo[[#This Row],[Nom]], EDF[Semaine], BD_evo[[#This Row],[Semaine]]), "")</f>
        <v>4</v>
      </c>
      <c r="M501" s="92" t="str">
        <f>IFERROR(AVERAGEIFS(RPE[Investissement du jour], RPE[Nom], BD_evo[[#This Row],[Nom]], RPE[Semaine], BD_evo[[#This Row],[Semaine]]), "")</f>
        <v/>
      </c>
    </row>
    <row r="502" spans="1:13" x14ac:dyDescent="0.2">
      <c r="A502" s="88" t="s">
        <v>167</v>
      </c>
      <c r="B502" t="str">
        <f>INDEX(Statut[Profil], MATCH(BD_evo[[#This Row],[Nom]], Statut[Nom], 0))</f>
        <v>Trois Quarts</v>
      </c>
      <c r="C502">
        <v>2023</v>
      </c>
      <c r="D502">
        <f t="shared" si="10"/>
        <v>40</v>
      </c>
      <c r="E502" t="str">
        <f>IF(SUMIFS(RPE[sRPE_tot], RPE[Nom], BD_evo[[#This Row],[Nom]], RPE[Semaine], BD_evo[[#This Row],[Semaine]])=0,"",SUMIFS(RPE[sRPE_tot], RPE[Nom], BD_evo[[#This Row],[Nom]], RPE[Semaine], BD_evo[[#This Row],[Semaine]]))</f>
        <v/>
      </c>
      <c r="F502" s="92">
        <f>IFERROR(AVERAGEIFS(EDF[Total EDF], EDF[Nom], BD_evo[[#This Row],[Nom]], EDF[Semaine], BD_evo[[#This Row],[Semaine]]), "")</f>
        <v>20.333333333333332</v>
      </c>
      <c r="G502" s="92">
        <f>IFERROR(AVERAGEIFS(EDF[Humeur], EDF[Nom], BD_evo[[#This Row],[Nom]], EDF[Semaine], BD_evo[[#This Row],[Semaine]]), "")</f>
        <v>3.3333333333333335</v>
      </c>
      <c r="H502" s="92">
        <f>IFERROR(AVERAGEIFS(EDF[Stress], EDF[Nom], BD_evo[[#This Row],[Nom]], EDF[Semaine], BD_evo[[#This Row],[Semaine]]), "")</f>
        <v>4</v>
      </c>
      <c r="I502" s="92">
        <f>IFERROR(AVERAGEIFS(EDF[Sommeil], EDF[Nom], BD_evo[[#This Row],[Nom]], EDF[Semaine], BD_evo[[#This Row],[Semaine]]), "")</f>
        <v>2.6666666666666665</v>
      </c>
      <c r="J502" s="92">
        <f>IFERROR(AVERAGEIFS(EDF[Etat Physique], EDF[Nom], BD_evo[[#This Row],[Nom]], EDF[Semaine], BD_evo[[#This Row],[Semaine]]), "")</f>
        <v>3.3333333333333335</v>
      </c>
      <c r="K502" s="92">
        <f>IFERROR(AVERAGEIFS(EDF[Hydratation], EDF[Nom], BD_evo[[#This Row],[Nom]], EDF[Semaine], BD_evo[[#This Row],[Semaine]]), "")</f>
        <v>3</v>
      </c>
      <c r="L502" s="92">
        <f>IFERROR(AVERAGEIFS(EDF[Nutrition], EDF[Nom], BD_evo[[#This Row],[Nom]], EDF[Semaine], BD_evo[[#This Row],[Semaine]]), "")</f>
        <v>4</v>
      </c>
      <c r="M502" s="92" t="str">
        <f>IFERROR(AVERAGEIFS(RPE[Investissement du jour], RPE[Nom], BD_evo[[#This Row],[Nom]], RPE[Semaine], BD_evo[[#This Row],[Semaine]]), "")</f>
        <v/>
      </c>
    </row>
    <row r="503" spans="1:13" x14ac:dyDescent="0.2">
      <c r="A503" s="88" t="s">
        <v>240</v>
      </c>
      <c r="B503" t="str">
        <f>INDEX(Statut[Profil], MATCH(BD_evo[[#This Row],[Nom]], Statut[Nom], 0))</f>
        <v>Trois Quarts</v>
      </c>
      <c r="C503">
        <v>2023</v>
      </c>
      <c r="D503">
        <f t="shared" si="10"/>
        <v>40</v>
      </c>
      <c r="E503" t="str">
        <f>IF(SUMIFS(RPE[sRPE_tot], RPE[Nom], BD_evo[[#This Row],[Nom]], RPE[Semaine], BD_evo[[#This Row],[Semaine]])=0,"",SUMIFS(RPE[sRPE_tot], RPE[Nom], BD_evo[[#This Row],[Nom]], RPE[Semaine], BD_evo[[#This Row],[Semaine]]))</f>
        <v/>
      </c>
      <c r="F503" s="92" t="str">
        <f>IFERROR(AVERAGEIFS(EDF[Total EDF], EDF[Nom], BD_evo[[#This Row],[Nom]], EDF[Semaine], BD_evo[[#This Row],[Semaine]]), "")</f>
        <v/>
      </c>
      <c r="G503" s="92" t="str">
        <f>IFERROR(AVERAGEIFS(EDF[Humeur], EDF[Nom], BD_evo[[#This Row],[Nom]], EDF[Semaine], BD_evo[[#This Row],[Semaine]]), "")</f>
        <v/>
      </c>
      <c r="H503" s="92" t="str">
        <f>IFERROR(AVERAGEIFS(EDF[Stress], EDF[Nom], BD_evo[[#This Row],[Nom]], EDF[Semaine], BD_evo[[#This Row],[Semaine]]), "")</f>
        <v/>
      </c>
      <c r="I503" s="92" t="str">
        <f>IFERROR(AVERAGEIFS(EDF[Sommeil], EDF[Nom], BD_evo[[#This Row],[Nom]], EDF[Semaine], BD_evo[[#This Row],[Semaine]]), "")</f>
        <v/>
      </c>
      <c r="J503" s="92" t="str">
        <f>IFERROR(AVERAGEIFS(EDF[Etat Physique], EDF[Nom], BD_evo[[#This Row],[Nom]], EDF[Semaine], BD_evo[[#This Row],[Semaine]]), "")</f>
        <v/>
      </c>
      <c r="K503" s="92" t="str">
        <f>IFERROR(AVERAGEIFS(EDF[Hydratation], EDF[Nom], BD_evo[[#This Row],[Nom]], EDF[Semaine], BD_evo[[#This Row],[Semaine]]), "")</f>
        <v/>
      </c>
      <c r="L503" s="92" t="str">
        <f>IFERROR(AVERAGEIFS(EDF[Nutrition], EDF[Nom], BD_evo[[#This Row],[Nom]], EDF[Semaine], BD_evo[[#This Row],[Semaine]]), "")</f>
        <v/>
      </c>
      <c r="M503" s="92" t="str">
        <f>IFERROR(AVERAGEIFS(RPE[Investissement du jour], RPE[Nom], BD_evo[[#This Row],[Nom]], RPE[Semaine], BD_evo[[#This Row],[Semaine]]), "")</f>
        <v/>
      </c>
    </row>
    <row r="504" spans="1:13" x14ac:dyDescent="0.2">
      <c r="A504" s="88" t="s">
        <v>107</v>
      </c>
      <c r="B504" t="str">
        <f>INDEX(Statut[Profil], MATCH(BD_evo[[#This Row],[Nom]], Statut[Nom], 0))</f>
        <v>Trois Quarts</v>
      </c>
      <c r="C504">
        <v>2023</v>
      </c>
      <c r="D504">
        <f t="shared" si="10"/>
        <v>40</v>
      </c>
      <c r="E504" t="str">
        <f>IF(SUMIFS(RPE[sRPE_tot], RPE[Nom], BD_evo[[#This Row],[Nom]], RPE[Semaine], BD_evo[[#This Row],[Semaine]])=0,"",SUMIFS(RPE[sRPE_tot], RPE[Nom], BD_evo[[#This Row],[Nom]], RPE[Semaine], BD_evo[[#This Row],[Semaine]]))</f>
        <v/>
      </c>
      <c r="F504" s="92">
        <f>IFERROR(AVERAGEIFS(EDF[Total EDF], EDF[Nom], BD_evo[[#This Row],[Nom]], EDF[Semaine], BD_evo[[#This Row],[Semaine]]), "")</f>
        <v>17</v>
      </c>
      <c r="G504" s="92">
        <f>IFERROR(AVERAGEIFS(EDF[Humeur], EDF[Nom], BD_evo[[#This Row],[Nom]], EDF[Semaine], BD_evo[[#This Row],[Semaine]]), "")</f>
        <v>2.5</v>
      </c>
      <c r="H504" s="92">
        <f>IFERROR(AVERAGEIFS(EDF[Stress], EDF[Nom], BD_evo[[#This Row],[Nom]], EDF[Semaine], BD_evo[[#This Row],[Semaine]]), "")</f>
        <v>2.5</v>
      </c>
      <c r="I504" s="92">
        <f>IFERROR(AVERAGEIFS(EDF[Sommeil], EDF[Nom], BD_evo[[#This Row],[Nom]], EDF[Semaine], BD_evo[[#This Row],[Semaine]]), "")</f>
        <v>2.5</v>
      </c>
      <c r="J504" s="92">
        <f>IFERROR(AVERAGEIFS(EDF[Etat Physique], EDF[Nom], BD_evo[[#This Row],[Nom]], EDF[Semaine], BD_evo[[#This Row],[Semaine]]), "")</f>
        <v>3.5</v>
      </c>
      <c r="K504" s="92">
        <f>IFERROR(AVERAGEIFS(EDF[Hydratation], EDF[Nom], BD_evo[[#This Row],[Nom]], EDF[Semaine], BD_evo[[#This Row],[Semaine]]), "")</f>
        <v>3</v>
      </c>
      <c r="L504" s="92">
        <f>IFERROR(AVERAGEIFS(EDF[Nutrition], EDF[Nom], BD_evo[[#This Row],[Nom]], EDF[Semaine], BD_evo[[#This Row],[Semaine]]), "")</f>
        <v>3</v>
      </c>
      <c r="M504" s="92" t="str">
        <f>IFERROR(AVERAGEIFS(RPE[Investissement du jour], RPE[Nom], BD_evo[[#This Row],[Nom]], RPE[Semaine], BD_evo[[#This Row],[Semaine]]), "")</f>
        <v/>
      </c>
    </row>
    <row r="505" spans="1:13" x14ac:dyDescent="0.2">
      <c r="A505" s="88" t="s">
        <v>192</v>
      </c>
      <c r="B505" t="str">
        <f>INDEX(Statut[Profil], MATCH(BD_evo[[#This Row],[Nom]], Statut[Nom], 0))</f>
        <v>Trois Quarts</v>
      </c>
      <c r="C505">
        <v>2023</v>
      </c>
      <c r="D505">
        <f t="shared" si="10"/>
        <v>40</v>
      </c>
      <c r="E505" t="str">
        <f>IF(SUMIFS(RPE[sRPE_tot], RPE[Nom], BD_evo[[#This Row],[Nom]], RPE[Semaine], BD_evo[[#This Row],[Semaine]])=0,"",SUMIFS(RPE[sRPE_tot], RPE[Nom], BD_evo[[#This Row],[Nom]], RPE[Semaine], BD_evo[[#This Row],[Semaine]]))</f>
        <v/>
      </c>
      <c r="F505" s="92">
        <f>IFERROR(AVERAGEIFS(EDF[Total EDF], EDF[Nom], BD_evo[[#This Row],[Nom]], EDF[Semaine], BD_evo[[#This Row],[Semaine]]), "")</f>
        <v>18</v>
      </c>
      <c r="G505" s="92">
        <f>IFERROR(AVERAGEIFS(EDF[Humeur], EDF[Nom], BD_evo[[#This Row],[Nom]], EDF[Semaine], BD_evo[[#This Row],[Semaine]]), "")</f>
        <v>2</v>
      </c>
      <c r="H505" s="92">
        <f>IFERROR(AVERAGEIFS(EDF[Stress], EDF[Nom], BD_evo[[#This Row],[Nom]], EDF[Semaine], BD_evo[[#This Row],[Semaine]]), "")</f>
        <v>3</v>
      </c>
      <c r="I505" s="92">
        <f>IFERROR(AVERAGEIFS(EDF[Sommeil], EDF[Nom], BD_evo[[#This Row],[Nom]], EDF[Semaine], BD_evo[[#This Row],[Semaine]]), "")</f>
        <v>3</v>
      </c>
      <c r="J505" s="92">
        <f>IFERROR(AVERAGEIFS(EDF[Etat Physique], EDF[Nom], BD_evo[[#This Row],[Nom]], EDF[Semaine], BD_evo[[#This Row],[Semaine]]), "")</f>
        <v>3</v>
      </c>
      <c r="K505" s="92">
        <f>IFERROR(AVERAGEIFS(EDF[Hydratation], EDF[Nom], BD_evo[[#This Row],[Nom]], EDF[Semaine], BD_evo[[#This Row],[Semaine]]), "")</f>
        <v>3</v>
      </c>
      <c r="L505" s="92">
        <f>IFERROR(AVERAGEIFS(EDF[Nutrition], EDF[Nom], BD_evo[[#This Row],[Nom]], EDF[Semaine], BD_evo[[#This Row],[Semaine]]), "")</f>
        <v>4</v>
      </c>
      <c r="M505" s="92" t="str">
        <f>IFERROR(AVERAGEIFS(RPE[Investissement du jour], RPE[Nom], BD_evo[[#This Row],[Nom]], RPE[Semaine], BD_evo[[#This Row],[Semaine]]), "")</f>
        <v/>
      </c>
    </row>
    <row r="506" spans="1:13" x14ac:dyDescent="0.2">
      <c r="A506" s="88" t="s">
        <v>496</v>
      </c>
      <c r="B506" t="str">
        <f>INDEX(Statut[Profil], MATCH(BD_evo[[#This Row],[Nom]], Statut[Nom], 0))</f>
        <v>Trois Quarts</v>
      </c>
      <c r="C506">
        <v>2023</v>
      </c>
      <c r="D506">
        <f t="shared" si="10"/>
        <v>40</v>
      </c>
      <c r="E506" t="str">
        <f>IF(SUMIFS(RPE[sRPE_tot], RPE[Nom], BD_evo[[#This Row],[Nom]], RPE[Semaine], BD_evo[[#This Row],[Semaine]])=0,"",SUMIFS(RPE[sRPE_tot], RPE[Nom], BD_evo[[#This Row],[Nom]], RPE[Semaine], BD_evo[[#This Row],[Semaine]]))</f>
        <v/>
      </c>
      <c r="F506" s="92" t="str">
        <f>IFERROR(AVERAGEIFS(EDF[Total EDF], EDF[Nom], BD_evo[[#This Row],[Nom]], EDF[Semaine], BD_evo[[#This Row],[Semaine]]), "")</f>
        <v/>
      </c>
      <c r="G506" s="92" t="str">
        <f>IFERROR(AVERAGEIFS(EDF[Humeur], EDF[Nom], BD_evo[[#This Row],[Nom]], EDF[Semaine], BD_evo[[#This Row],[Semaine]]), "")</f>
        <v/>
      </c>
      <c r="H506" s="92" t="str">
        <f>IFERROR(AVERAGEIFS(EDF[Stress], EDF[Nom], BD_evo[[#This Row],[Nom]], EDF[Semaine], BD_evo[[#This Row],[Semaine]]), "")</f>
        <v/>
      </c>
      <c r="I506" s="92" t="str">
        <f>IFERROR(AVERAGEIFS(EDF[Sommeil], EDF[Nom], BD_evo[[#This Row],[Nom]], EDF[Semaine], BD_evo[[#This Row],[Semaine]]), "")</f>
        <v/>
      </c>
      <c r="J506" s="92" t="str">
        <f>IFERROR(AVERAGEIFS(EDF[Etat Physique], EDF[Nom], BD_evo[[#This Row],[Nom]], EDF[Semaine], BD_evo[[#This Row],[Semaine]]), "")</f>
        <v/>
      </c>
      <c r="K506" s="92" t="str">
        <f>IFERROR(AVERAGEIFS(EDF[Hydratation], EDF[Nom], BD_evo[[#This Row],[Nom]], EDF[Semaine], BD_evo[[#This Row],[Semaine]]), "")</f>
        <v/>
      </c>
      <c r="L506" s="92" t="str">
        <f>IFERROR(AVERAGEIFS(EDF[Nutrition], EDF[Nom], BD_evo[[#This Row],[Nom]], EDF[Semaine], BD_evo[[#This Row],[Semaine]]), "")</f>
        <v/>
      </c>
      <c r="M506" s="92" t="str">
        <f>IFERROR(AVERAGEIFS(RPE[Investissement du jour], RPE[Nom], BD_evo[[#This Row],[Nom]], RPE[Semaine], BD_evo[[#This Row],[Semaine]]), "")</f>
        <v/>
      </c>
    </row>
    <row r="507" spans="1:13" x14ac:dyDescent="0.2">
      <c r="A507" s="88" t="s">
        <v>211</v>
      </c>
      <c r="B507" t="str">
        <f>INDEX(Statut[Profil], MATCH(BD_evo[[#This Row],[Nom]], Statut[Nom], 0))</f>
        <v>Trois Quarts</v>
      </c>
      <c r="C507">
        <v>2023</v>
      </c>
      <c r="D507">
        <f t="shared" si="10"/>
        <v>40</v>
      </c>
      <c r="E507" t="str">
        <f>IF(SUMIFS(RPE[sRPE_tot], RPE[Nom], BD_evo[[#This Row],[Nom]], RPE[Semaine], BD_evo[[#This Row],[Semaine]])=0,"",SUMIFS(RPE[sRPE_tot], RPE[Nom], BD_evo[[#This Row],[Nom]], RPE[Semaine], BD_evo[[#This Row],[Semaine]]))</f>
        <v/>
      </c>
      <c r="F507" s="92">
        <f>IFERROR(AVERAGEIFS(EDF[Total EDF], EDF[Nom], BD_evo[[#This Row],[Nom]], EDF[Semaine], BD_evo[[#This Row],[Semaine]]), "")</f>
        <v>20.333333333333332</v>
      </c>
      <c r="G507" s="92">
        <f>IFERROR(AVERAGEIFS(EDF[Humeur], EDF[Nom], BD_evo[[#This Row],[Nom]], EDF[Semaine], BD_evo[[#This Row],[Semaine]]), "")</f>
        <v>3.3333333333333335</v>
      </c>
      <c r="H507" s="92">
        <f>IFERROR(AVERAGEIFS(EDF[Stress], EDF[Nom], BD_evo[[#This Row],[Nom]], EDF[Semaine], BD_evo[[#This Row],[Semaine]]), "")</f>
        <v>3.3333333333333335</v>
      </c>
      <c r="I507" s="92">
        <f>IFERROR(AVERAGEIFS(EDF[Sommeil], EDF[Nom], BD_evo[[#This Row],[Nom]], EDF[Semaine], BD_evo[[#This Row],[Semaine]]), "")</f>
        <v>4</v>
      </c>
      <c r="J507" s="92">
        <f>IFERROR(AVERAGEIFS(EDF[Etat Physique], EDF[Nom], BD_evo[[#This Row],[Nom]], EDF[Semaine], BD_evo[[#This Row],[Semaine]]), "")</f>
        <v>3.6666666666666665</v>
      </c>
      <c r="K507" s="92">
        <f>IFERROR(AVERAGEIFS(EDF[Hydratation], EDF[Nom], BD_evo[[#This Row],[Nom]], EDF[Semaine], BD_evo[[#This Row],[Semaine]]), "")</f>
        <v>2</v>
      </c>
      <c r="L507" s="92">
        <f>IFERROR(AVERAGEIFS(EDF[Nutrition], EDF[Nom], BD_evo[[#This Row],[Nom]], EDF[Semaine], BD_evo[[#This Row],[Semaine]]), "")</f>
        <v>4</v>
      </c>
      <c r="M507" s="92" t="str">
        <f>IFERROR(AVERAGEIFS(RPE[Investissement du jour], RPE[Nom], BD_evo[[#This Row],[Nom]], RPE[Semaine], BD_evo[[#This Row],[Semaine]]), "")</f>
        <v/>
      </c>
    </row>
    <row r="508" spans="1:13" x14ac:dyDescent="0.2">
      <c r="A508" s="88" t="s">
        <v>188</v>
      </c>
      <c r="B508" t="str">
        <f>INDEX(Statut[Profil], MATCH(BD_evo[[#This Row],[Nom]], Statut[Nom], 0))</f>
        <v>Avant</v>
      </c>
      <c r="C508">
        <v>2023</v>
      </c>
      <c r="D508">
        <f t="shared" si="10"/>
        <v>40</v>
      </c>
      <c r="E508" t="str">
        <f>IF(SUMIFS(RPE[sRPE_tot], RPE[Nom], BD_evo[[#This Row],[Nom]], RPE[Semaine], BD_evo[[#This Row],[Semaine]])=0,"",SUMIFS(RPE[sRPE_tot], RPE[Nom], BD_evo[[#This Row],[Nom]], RPE[Semaine], BD_evo[[#This Row],[Semaine]]))</f>
        <v/>
      </c>
      <c r="F508" s="92">
        <f>IFERROR(AVERAGEIFS(EDF[Total EDF], EDF[Nom], BD_evo[[#This Row],[Nom]], EDF[Semaine], BD_evo[[#This Row],[Semaine]]), "")</f>
        <v>19.5</v>
      </c>
      <c r="G508" s="92">
        <f>IFERROR(AVERAGEIFS(EDF[Humeur], EDF[Nom], BD_evo[[#This Row],[Nom]], EDF[Semaine], BD_evo[[#This Row],[Semaine]]), "")</f>
        <v>3</v>
      </c>
      <c r="H508" s="92">
        <f>IFERROR(AVERAGEIFS(EDF[Stress], EDF[Nom], BD_evo[[#This Row],[Nom]], EDF[Semaine], BD_evo[[#This Row],[Semaine]]), "")</f>
        <v>2.5</v>
      </c>
      <c r="I508" s="92">
        <f>IFERROR(AVERAGEIFS(EDF[Sommeil], EDF[Nom], BD_evo[[#This Row],[Nom]], EDF[Semaine], BD_evo[[#This Row],[Semaine]]), "")</f>
        <v>4</v>
      </c>
      <c r="J508" s="92">
        <f>IFERROR(AVERAGEIFS(EDF[Etat Physique], EDF[Nom], BD_evo[[#This Row],[Nom]], EDF[Semaine], BD_evo[[#This Row],[Semaine]]), "")</f>
        <v>3</v>
      </c>
      <c r="K508" s="92">
        <f>IFERROR(AVERAGEIFS(EDF[Hydratation], EDF[Nom], BD_evo[[#This Row],[Nom]], EDF[Semaine], BD_evo[[#This Row],[Semaine]]), "")</f>
        <v>3</v>
      </c>
      <c r="L508" s="92">
        <f>IFERROR(AVERAGEIFS(EDF[Nutrition], EDF[Nom], BD_evo[[#This Row],[Nom]], EDF[Semaine], BD_evo[[#This Row],[Semaine]]), "")</f>
        <v>4</v>
      </c>
      <c r="M508" s="92" t="str">
        <f>IFERROR(AVERAGEIFS(RPE[Investissement du jour], RPE[Nom], BD_evo[[#This Row],[Nom]], RPE[Semaine], BD_evo[[#This Row],[Semaine]]), "")</f>
        <v/>
      </c>
    </row>
    <row r="509" spans="1:13" x14ac:dyDescent="0.2">
      <c r="A509" s="88" t="s">
        <v>200</v>
      </c>
      <c r="B509" t="str">
        <f>INDEX(Statut[Profil], MATCH(BD_evo[[#This Row],[Nom]], Statut[Nom], 0))</f>
        <v>Avant</v>
      </c>
      <c r="C509">
        <v>2023</v>
      </c>
      <c r="D509">
        <f t="shared" si="10"/>
        <v>40</v>
      </c>
      <c r="E509" t="str">
        <f>IF(SUMIFS(RPE[sRPE_tot], RPE[Nom], BD_evo[[#This Row],[Nom]], RPE[Semaine], BD_evo[[#This Row],[Semaine]])=0,"",SUMIFS(RPE[sRPE_tot], RPE[Nom], BD_evo[[#This Row],[Nom]], RPE[Semaine], BD_evo[[#This Row],[Semaine]]))</f>
        <v/>
      </c>
      <c r="F509" s="92" t="str">
        <f>IFERROR(AVERAGEIFS(EDF[Total EDF], EDF[Nom], BD_evo[[#This Row],[Nom]], EDF[Semaine], BD_evo[[#This Row],[Semaine]]), "")</f>
        <v/>
      </c>
      <c r="G509" s="92" t="str">
        <f>IFERROR(AVERAGEIFS(EDF[Humeur], EDF[Nom], BD_evo[[#This Row],[Nom]], EDF[Semaine], BD_evo[[#This Row],[Semaine]]), "")</f>
        <v/>
      </c>
      <c r="H509" s="92" t="str">
        <f>IFERROR(AVERAGEIFS(EDF[Stress], EDF[Nom], BD_evo[[#This Row],[Nom]], EDF[Semaine], BD_evo[[#This Row],[Semaine]]), "")</f>
        <v/>
      </c>
      <c r="I509" s="92" t="str">
        <f>IFERROR(AVERAGEIFS(EDF[Sommeil], EDF[Nom], BD_evo[[#This Row],[Nom]], EDF[Semaine], BD_evo[[#This Row],[Semaine]]), "")</f>
        <v/>
      </c>
      <c r="J509" s="92" t="str">
        <f>IFERROR(AVERAGEIFS(EDF[Etat Physique], EDF[Nom], BD_evo[[#This Row],[Nom]], EDF[Semaine], BD_evo[[#This Row],[Semaine]]), "")</f>
        <v/>
      </c>
      <c r="K509" s="92" t="str">
        <f>IFERROR(AVERAGEIFS(EDF[Hydratation], EDF[Nom], BD_evo[[#This Row],[Nom]], EDF[Semaine], BD_evo[[#This Row],[Semaine]]), "")</f>
        <v/>
      </c>
      <c r="L509" s="92" t="str">
        <f>IFERROR(AVERAGEIFS(EDF[Nutrition], EDF[Nom], BD_evo[[#This Row],[Nom]], EDF[Semaine], BD_evo[[#This Row],[Semaine]]), "")</f>
        <v/>
      </c>
      <c r="M509" s="92" t="str">
        <f>IFERROR(AVERAGEIFS(RPE[Investissement du jour], RPE[Nom], BD_evo[[#This Row],[Nom]], RPE[Semaine], BD_evo[[#This Row],[Semaine]]), "")</f>
        <v/>
      </c>
    </row>
    <row r="510" spans="1:13" x14ac:dyDescent="0.2">
      <c r="A510" s="88" t="s">
        <v>244</v>
      </c>
      <c r="B510" t="str">
        <f>INDEX(Statut[Profil], MATCH(BD_evo[[#This Row],[Nom]], Statut[Nom], 0))</f>
        <v>Avant</v>
      </c>
      <c r="C510">
        <v>2023</v>
      </c>
      <c r="D510">
        <f t="shared" si="10"/>
        <v>40</v>
      </c>
      <c r="E510" t="str">
        <f>IF(SUMIFS(RPE[sRPE_tot], RPE[Nom], BD_evo[[#This Row],[Nom]], RPE[Semaine], BD_evo[[#This Row],[Semaine]])=0,"",SUMIFS(RPE[sRPE_tot], RPE[Nom], BD_evo[[#This Row],[Nom]], RPE[Semaine], BD_evo[[#This Row],[Semaine]]))</f>
        <v/>
      </c>
      <c r="F510" s="92">
        <f>IFERROR(AVERAGEIFS(EDF[Total EDF], EDF[Nom], BD_evo[[#This Row],[Nom]], EDF[Semaine], BD_evo[[#This Row],[Semaine]]), "")</f>
        <v>15.5</v>
      </c>
      <c r="G510" s="92">
        <f>IFERROR(AVERAGEIFS(EDF[Humeur], EDF[Nom], BD_evo[[#This Row],[Nom]], EDF[Semaine], BD_evo[[#This Row],[Semaine]]), "")</f>
        <v>2</v>
      </c>
      <c r="H510" s="92">
        <f>IFERROR(AVERAGEIFS(EDF[Stress], EDF[Nom], BD_evo[[#This Row],[Nom]], EDF[Semaine], BD_evo[[#This Row],[Semaine]]), "")</f>
        <v>2.5</v>
      </c>
      <c r="I510" s="92">
        <f>IFERROR(AVERAGEIFS(EDF[Sommeil], EDF[Nom], BD_evo[[#This Row],[Nom]], EDF[Semaine], BD_evo[[#This Row],[Semaine]]), "")</f>
        <v>3.5</v>
      </c>
      <c r="J510" s="92">
        <f>IFERROR(AVERAGEIFS(EDF[Etat Physique], EDF[Nom], BD_evo[[#This Row],[Nom]], EDF[Semaine], BD_evo[[#This Row],[Semaine]]), "")</f>
        <v>2.5</v>
      </c>
      <c r="K510" s="92">
        <f>IFERROR(AVERAGEIFS(EDF[Hydratation], EDF[Nom], BD_evo[[#This Row],[Nom]], EDF[Semaine], BD_evo[[#This Row],[Semaine]]), "")</f>
        <v>2.5</v>
      </c>
      <c r="L510" s="92">
        <f>IFERROR(AVERAGEIFS(EDF[Nutrition], EDF[Nom], BD_evo[[#This Row],[Nom]], EDF[Semaine], BD_evo[[#This Row],[Semaine]]), "")</f>
        <v>2.5</v>
      </c>
      <c r="M510" s="92" t="str">
        <f>IFERROR(AVERAGEIFS(RPE[Investissement du jour], RPE[Nom], BD_evo[[#This Row],[Nom]], RPE[Semaine], BD_evo[[#This Row],[Semaine]]), "")</f>
        <v/>
      </c>
    </row>
    <row r="511" spans="1:13" x14ac:dyDescent="0.2">
      <c r="A511" s="89" t="s">
        <v>78</v>
      </c>
      <c r="B511" t="str">
        <f>INDEX(Statut[Profil], MATCH(BD_evo[[#This Row],[Nom]], Statut[Nom], 0))</f>
        <v>Avant</v>
      </c>
      <c r="C511">
        <v>2023</v>
      </c>
      <c r="D511">
        <f t="shared" si="10"/>
        <v>40</v>
      </c>
      <c r="E511" t="str">
        <f>IF(SUMIFS(RPE[sRPE_tot], RPE[Nom], BD_evo[[#This Row],[Nom]], RPE[Semaine], BD_evo[[#This Row],[Semaine]])=0,"",SUMIFS(RPE[sRPE_tot], RPE[Nom], BD_evo[[#This Row],[Nom]], RPE[Semaine], BD_evo[[#This Row],[Semaine]]))</f>
        <v/>
      </c>
      <c r="F511" s="92">
        <f>IFERROR(AVERAGEIFS(EDF[Total EDF], EDF[Nom], BD_evo[[#This Row],[Nom]], EDF[Semaine], BD_evo[[#This Row],[Semaine]]), "")</f>
        <v>18.5</v>
      </c>
      <c r="G511" s="92">
        <f>IFERROR(AVERAGEIFS(EDF[Humeur], EDF[Nom], BD_evo[[#This Row],[Nom]], EDF[Semaine], BD_evo[[#This Row],[Semaine]]), "")</f>
        <v>2.5</v>
      </c>
      <c r="H511" s="92">
        <f>IFERROR(AVERAGEIFS(EDF[Stress], EDF[Nom], BD_evo[[#This Row],[Nom]], EDF[Semaine], BD_evo[[#This Row],[Semaine]]), "")</f>
        <v>2</v>
      </c>
      <c r="I511" s="92">
        <f>IFERROR(AVERAGEIFS(EDF[Sommeil], EDF[Nom], BD_evo[[#This Row],[Nom]], EDF[Semaine], BD_evo[[#This Row],[Semaine]]), "")</f>
        <v>3</v>
      </c>
      <c r="J511" s="92">
        <f>IFERROR(AVERAGEIFS(EDF[Etat Physique], EDF[Nom], BD_evo[[#This Row],[Nom]], EDF[Semaine], BD_evo[[#This Row],[Semaine]]), "")</f>
        <v>3</v>
      </c>
      <c r="K511" s="92">
        <f>IFERROR(AVERAGEIFS(EDF[Hydratation], EDF[Nom], BD_evo[[#This Row],[Nom]], EDF[Semaine], BD_evo[[#This Row],[Semaine]]), "")</f>
        <v>4</v>
      </c>
      <c r="L511" s="92">
        <f>IFERROR(AVERAGEIFS(EDF[Nutrition], EDF[Nom], BD_evo[[#This Row],[Nom]], EDF[Semaine], BD_evo[[#This Row],[Semaine]]), "")</f>
        <v>4</v>
      </c>
      <c r="M511" s="92" t="str">
        <f>IFERROR(AVERAGEIFS(RPE[Investissement du jour], RPE[Nom], BD_evo[[#This Row],[Nom]], RPE[Semaine], BD_evo[[#This Row],[Semaine]]), "")</f>
        <v/>
      </c>
    </row>
    <row r="512" spans="1:13" x14ac:dyDescent="0.2">
      <c r="A512" s="88" t="s">
        <v>87</v>
      </c>
      <c r="B512" t="str">
        <f>INDEX(Statut[Profil], MATCH(BD_evo[[#This Row],[Nom]], Statut[Nom], 0))</f>
        <v>Trois Quarts</v>
      </c>
      <c r="C512">
        <v>2023</v>
      </c>
      <c r="D512">
        <f t="shared" si="10"/>
        <v>40</v>
      </c>
      <c r="E512" t="str">
        <f>IF(SUMIFS(RPE[sRPE_tot], RPE[Nom], BD_evo[[#This Row],[Nom]], RPE[Semaine], BD_evo[[#This Row],[Semaine]])=0,"",SUMIFS(RPE[sRPE_tot], RPE[Nom], BD_evo[[#This Row],[Nom]], RPE[Semaine], BD_evo[[#This Row],[Semaine]]))</f>
        <v/>
      </c>
      <c r="F512" s="92">
        <f>IFERROR(AVERAGEIFS(EDF[Total EDF], EDF[Nom], BD_evo[[#This Row],[Nom]], EDF[Semaine], BD_evo[[#This Row],[Semaine]]), "")</f>
        <v>23.333333333333332</v>
      </c>
      <c r="G512" s="92">
        <f>IFERROR(AVERAGEIFS(EDF[Humeur], EDF[Nom], BD_evo[[#This Row],[Nom]], EDF[Semaine], BD_evo[[#This Row],[Semaine]]), "")</f>
        <v>3.6666666666666665</v>
      </c>
      <c r="H512" s="92">
        <f>IFERROR(AVERAGEIFS(EDF[Stress], EDF[Nom], BD_evo[[#This Row],[Nom]], EDF[Semaine], BD_evo[[#This Row],[Semaine]]), "")</f>
        <v>3.3333333333333335</v>
      </c>
      <c r="I512" s="92">
        <f>IFERROR(AVERAGEIFS(EDF[Sommeil], EDF[Nom], BD_evo[[#This Row],[Nom]], EDF[Semaine], BD_evo[[#This Row],[Semaine]]), "")</f>
        <v>4.333333333333333</v>
      </c>
      <c r="J512" s="92">
        <f>IFERROR(AVERAGEIFS(EDF[Etat Physique], EDF[Nom], BD_evo[[#This Row],[Nom]], EDF[Semaine], BD_evo[[#This Row],[Semaine]]), "")</f>
        <v>3.6666666666666665</v>
      </c>
      <c r="K512" s="92">
        <f>IFERROR(AVERAGEIFS(EDF[Hydratation], EDF[Nom], BD_evo[[#This Row],[Nom]], EDF[Semaine], BD_evo[[#This Row],[Semaine]]), "")</f>
        <v>4</v>
      </c>
      <c r="L512" s="92">
        <f>IFERROR(AVERAGEIFS(EDF[Nutrition], EDF[Nom], BD_evo[[#This Row],[Nom]], EDF[Semaine], BD_evo[[#This Row],[Semaine]]), "")</f>
        <v>4.333333333333333</v>
      </c>
      <c r="M512" s="92" t="str">
        <f>IFERROR(AVERAGEIFS(RPE[Investissement du jour], RPE[Nom], BD_evo[[#This Row],[Nom]], RPE[Semaine], BD_evo[[#This Row],[Semaine]]), "")</f>
        <v/>
      </c>
    </row>
    <row r="513" spans="1:13" x14ac:dyDescent="0.2">
      <c r="A513" s="88" t="s">
        <v>212</v>
      </c>
      <c r="B513" t="str">
        <f>INDEX(Statut[Profil], MATCH(BD_evo[[#This Row],[Nom]], Statut[Nom], 0))</f>
        <v>Avant</v>
      </c>
      <c r="C513">
        <v>2023</v>
      </c>
      <c r="D513">
        <f t="shared" si="10"/>
        <v>40</v>
      </c>
      <c r="E513" t="str">
        <f>IF(SUMIFS(RPE[sRPE_tot], RPE[Nom], BD_evo[[#This Row],[Nom]], RPE[Semaine], BD_evo[[#This Row],[Semaine]])=0,"",SUMIFS(RPE[sRPE_tot], RPE[Nom], BD_evo[[#This Row],[Nom]], RPE[Semaine], BD_evo[[#This Row],[Semaine]]))</f>
        <v/>
      </c>
      <c r="F513" s="92" t="str">
        <f>IFERROR(AVERAGEIFS(EDF[Total EDF], EDF[Nom], BD_evo[[#This Row],[Nom]], EDF[Semaine], BD_evo[[#This Row],[Semaine]]), "")</f>
        <v/>
      </c>
      <c r="G513" s="92" t="str">
        <f>IFERROR(AVERAGEIFS(EDF[Humeur], EDF[Nom], BD_evo[[#This Row],[Nom]], EDF[Semaine], BD_evo[[#This Row],[Semaine]]), "")</f>
        <v/>
      </c>
      <c r="H513" s="92" t="str">
        <f>IFERROR(AVERAGEIFS(EDF[Stress], EDF[Nom], BD_evo[[#This Row],[Nom]], EDF[Semaine], BD_evo[[#This Row],[Semaine]]), "")</f>
        <v/>
      </c>
      <c r="I513" s="92" t="str">
        <f>IFERROR(AVERAGEIFS(EDF[Sommeil], EDF[Nom], BD_evo[[#This Row],[Nom]], EDF[Semaine], BD_evo[[#This Row],[Semaine]]), "")</f>
        <v/>
      </c>
      <c r="J513" s="92" t="str">
        <f>IFERROR(AVERAGEIFS(EDF[Etat Physique], EDF[Nom], BD_evo[[#This Row],[Nom]], EDF[Semaine], BD_evo[[#This Row],[Semaine]]), "")</f>
        <v/>
      </c>
      <c r="K513" s="92" t="str">
        <f>IFERROR(AVERAGEIFS(EDF[Hydratation], EDF[Nom], BD_evo[[#This Row],[Nom]], EDF[Semaine], BD_evo[[#This Row],[Semaine]]), "")</f>
        <v/>
      </c>
      <c r="L513" s="92" t="str">
        <f>IFERROR(AVERAGEIFS(EDF[Nutrition], EDF[Nom], BD_evo[[#This Row],[Nom]], EDF[Semaine], BD_evo[[#This Row],[Semaine]]), "")</f>
        <v/>
      </c>
      <c r="M513" s="92" t="str">
        <f>IFERROR(AVERAGEIFS(RPE[Investissement du jour], RPE[Nom], BD_evo[[#This Row],[Nom]], RPE[Semaine], BD_evo[[#This Row],[Semaine]]), "")</f>
        <v/>
      </c>
    </row>
    <row r="514" spans="1:13" x14ac:dyDescent="0.2">
      <c r="A514" s="88" t="s">
        <v>243</v>
      </c>
      <c r="B514" t="str">
        <f>INDEX(Statut[Profil], MATCH(BD_evo[[#This Row],[Nom]], Statut[Nom], 0))</f>
        <v>Trois Quarts</v>
      </c>
      <c r="C514">
        <v>2023</v>
      </c>
      <c r="D514">
        <f t="shared" si="10"/>
        <v>40</v>
      </c>
      <c r="E514" t="str">
        <f>IF(SUMIFS(RPE[sRPE_tot], RPE[Nom], BD_evo[[#This Row],[Nom]], RPE[Semaine], BD_evo[[#This Row],[Semaine]])=0,"",SUMIFS(RPE[sRPE_tot], RPE[Nom], BD_evo[[#This Row],[Nom]], RPE[Semaine], BD_evo[[#This Row],[Semaine]]))</f>
        <v/>
      </c>
      <c r="F514" s="92">
        <f>IFERROR(AVERAGEIFS(EDF[Total EDF], EDF[Nom], BD_evo[[#This Row],[Nom]], EDF[Semaine], BD_evo[[#This Row],[Semaine]]), "")</f>
        <v>22.666666666666668</v>
      </c>
      <c r="G514" s="92">
        <f>IFERROR(AVERAGEIFS(EDF[Humeur], EDF[Nom], BD_evo[[#This Row],[Nom]], EDF[Semaine], BD_evo[[#This Row],[Semaine]]), "")</f>
        <v>3</v>
      </c>
      <c r="H514" s="92">
        <f>IFERROR(AVERAGEIFS(EDF[Stress], EDF[Nom], BD_evo[[#This Row],[Nom]], EDF[Semaine], BD_evo[[#This Row],[Semaine]]), "")</f>
        <v>3.3333333333333335</v>
      </c>
      <c r="I514" s="92">
        <f>IFERROR(AVERAGEIFS(EDF[Sommeil], EDF[Nom], BD_evo[[#This Row],[Nom]], EDF[Semaine], BD_evo[[#This Row],[Semaine]]), "")</f>
        <v>4</v>
      </c>
      <c r="J514" s="92">
        <f>IFERROR(AVERAGEIFS(EDF[Etat Physique], EDF[Nom], BD_evo[[#This Row],[Nom]], EDF[Semaine], BD_evo[[#This Row],[Semaine]]), "")</f>
        <v>3</v>
      </c>
      <c r="K514" s="92">
        <f>IFERROR(AVERAGEIFS(EDF[Hydratation], EDF[Nom], BD_evo[[#This Row],[Nom]], EDF[Semaine], BD_evo[[#This Row],[Semaine]]), "")</f>
        <v>4.333333333333333</v>
      </c>
      <c r="L514" s="92">
        <f>IFERROR(AVERAGEIFS(EDF[Nutrition], EDF[Nom], BD_evo[[#This Row],[Nom]], EDF[Semaine], BD_evo[[#This Row],[Semaine]]), "")</f>
        <v>5</v>
      </c>
      <c r="M514" s="92" t="str">
        <f>IFERROR(AVERAGEIFS(RPE[Investissement du jour], RPE[Nom], BD_evo[[#This Row],[Nom]], RPE[Semaine], BD_evo[[#This Row],[Semaine]]), "")</f>
        <v/>
      </c>
    </row>
    <row r="515" spans="1:13" x14ac:dyDescent="0.2">
      <c r="A515" s="88" t="s">
        <v>81</v>
      </c>
      <c r="B515" t="str">
        <f>INDEX(Statut[Profil], MATCH(BD_evo[[#This Row],[Nom]], Statut[Nom], 0))</f>
        <v>Trois Quarts</v>
      </c>
      <c r="C515">
        <v>2023</v>
      </c>
      <c r="D515">
        <f t="shared" si="10"/>
        <v>40</v>
      </c>
      <c r="E515" t="str">
        <f>IF(SUMIFS(RPE[sRPE_tot], RPE[Nom], BD_evo[[#This Row],[Nom]], RPE[Semaine], BD_evo[[#This Row],[Semaine]])=0,"",SUMIFS(RPE[sRPE_tot], RPE[Nom], BD_evo[[#This Row],[Nom]], RPE[Semaine], BD_evo[[#This Row],[Semaine]]))</f>
        <v/>
      </c>
      <c r="F515" s="92" t="str">
        <f>IFERROR(AVERAGEIFS(EDF[Total EDF], EDF[Nom], BD_evo[[#This Row],[Nom]], EDF[Semaine], BD_evo[[#This Row],[Semaine]]), "")</f>
        <v/>
      </c>
      <c r="G515" s="92" t="str">
        <f>IFERROR(AVERAGEIFS(EDF[Humeur], EDF[Nom], BD_evo[[#This Row],[Nom]], EDF[Semaine], BD_evo[[#This Row],[Semaine]]), "")</f>
        <v/>
      </c>
      <c r="H515" s="92" t="str">
        <f>IFERROR(AVERAGEIFS(EDF[Stress], EDF[Nom], BD_evo[[#This Row],[Nom]], EDF[Semaine], BD_evo[[#This Row],[Semaine]]), "")</f>
        <v/>
      </c>
      <c r="I515" s="92" t="str">
        <f>IFERROR(AVERAGEIFS(EDF[Sommeil], EDF[Nom], BD_evo[[#This Row],[Nom]], EDF[Semaine], BD_evo[[#This Row],[Semaine]]), "")</f>
        <v/>
      </c>
      <c r="J515" s="92" t="str">
        <f>IFERROR(AVERAGEIFS(EDF[Etat Physique], EDF[Nom], BD_evo[[#This Row],[Nom]], EDF[Semaine], BD_evo[[#This Row],[Semaine]]), "")</f>
        <v/>
      </c>
      <c r="K515" s="92" t="str">
        <f>IFERROR(AVERAGEIFS(EDF[Hydratation], EDF[Nom], BD_evo[[#This Row],[Nom]], EDF[Semaine], BD_evo[[#This Row],[Semaine]]), "")</f>
        <v/>
      </c>
      <c r="L515" s="92" t="str">
        <f>IFERROR(AVERAGEIFS(EDF[Nutrition], EDF[Nom], BD_evo[[#This Row],[Nom]], EDF[Semaine], BD_evo[[#This Row],[Semaine]]), "")</f>
        <v/>
      </c>
      <c r="M515" s="92" t="str">
        <f>IFERROR(AVERAGEIFS(RPE[Investissement du jour], RPE[Nom], BD_evo[[#This Row],[Nom]], RPE[Semaine], BD_evo[[#This Row],[Semaine]]), "")</f>
        <v/>
      </c>
    </row>
    <row r="516" spans="1:13" x14ac:dyDescent="0.2">
      <c r="A516" s="88" t="s">
        <v>109</v>
      </c>
      <c r="B516" t="str">
        <f>INDEX(Statut[Profil], MATCH(BD_evo[[#This Row],[Nom]], Statut[Nom], 0))</f>
        <v>Avant</v>
      </c>
      <c r="C516">
        <v>2023</v>
      </c>
      <c r="D516">
        <f t="shared" si="10"/>
        <v>40</v>
      </c>
      <c r="E516" t="str">
        <f>IF(SUMIFS(RPE[sRPE_tot], RPE[Nom], BD_evo[[#This Row],[Nom]], RPE[Semaine], BD_evo[[#This Row],[Semaine]])=0,"",SUMIFS(RPE[sRPE_tot], RPE[Nom], BD_evo[[#This Row],[Nom]], RPE[Semaine], BD_evo[[#This Row],[Semaine]]))</f>
        <v/>
      </c>
      <c r="F516" s="92">
        <f>IFERROR(AVERAGEIFS(EDF[Total EDF], EDF[Nom], BD_evo[[#This Row],[Nom]], EDF[Semaine], BD_evo[[#This Row],[Semaine]]), "")</f>
        <v>20</v>
      </c>
      <c r="G516" s="92">
        <f>IFERROR(AVERAGEIFS(EDF[Humeur], EDF[Nom], BD_evo[[#This Row],[Nom]], EDF[Semaine], BD_evo[[#This Row],[Semaine]]), "")</f>
        <v>3</v>
      </c>
      <c r="H516" s="92">
        <f>IFERROR(AVERAGEIFS(EDF[Stress], EDF[Nom], BD_evo[[#This Row],[Nom]], EDF[Semaine], BD_evo[[#This Row],[Semaine]]), "")</f>
        <v>2</v>
      </c>
      <c r="I516" s="92">
        <f>IFERROR(AVERAGEIFS(EDF[Sommeil], EDF[Nom], BD_evo[[#This Row],[Nom]], EDF[Semaine], BD_evo[[#This Row],[Semaine]]), "")</f>
        <v>3</v>
      </c>
      <c r="J516" s="92">
        <f>IFERROR(AVERAGEIFS(EDF[Etat Physique], EDF[Nom], BD_evo[[#This Row],[Nom]], EDF[Semaine], BD_evo[[#This Row],[Semaine]]), "")</f>
        <v>4</v>
      </c>
      <c r="K516" s="92">
        <f>IFERROR(AVERAGEIFS(EDF[Hydratation], EDF[Nom], BD_evo[[#This Row],[Nom]], EDF[Semaine], BD_evo[[#This Row],[Semaine]]), "")</f>
        <v>4</v>
      </c>
      <c r="L516" s="92">
        <f>IFERROR(AVERAGEIFS(EDF[Nutrition], EDF[Nom], BD_evo[[#This Row],[Nom]], EDF[Semaine], BD_evo[[#This Row],[Semaine]]), "")</f>
        <v>4</v>
      </c>
      <c r="M516" s="92" t="str">
        <f>IFERROR(AVERAGEIFS(RPE[Investissement du jour], RPE[Nom], BD_evo[[#This Row],[Nom]], RPE[Semaine], BD_evo[[#This Row],[Semaine]]), "")</f>
        <v/>
      </c>
    </row>
    <row r="517" spans="1:13" x14ac:dyDescent="0.2">
      <c r="A517" s="88" t="s">
        <v>313</v>
      </c>
      <c r="B517" t="str">
        <f>INDEX(Statut[Profil], MATCH(BD_evo[[#This Row],[Nom]], Statut[Nom], 0))</f>
        <v>Trois Quarts</v>
      </c>
      <c r="C517">
        <v>2023</v>
      </c>
      <c r="D517">
        <f t="shared" si="10"/>
        <v>40</v>
      </c>
      <c r="E517" t="str">
        <f>IF(SUMIFS(RPE[sRPE_tot], RPE[Nom], BD_evo[[#This Row],[Nom]], RPE[Semaine], BD_evo[[#This Row],[Semaine]])=0,"",SUMIFS(RPE[sRPE_tot], RPE[Nom], BD_evo[[#This Row],[Nom]], RPE[Semaine], BD_evo[[#This Row],[Semaine]]))</f>
        <v/>
      </c>
      <c r="F517" s="92" t="str">
        <f>IFERROR(AVERAGEIFS(EDF[Total EDF], EDF[Nom], BD_evo[[#This Row],[Nom]], EDF[Semaine], BD_evo[[#This Row],[Semaine]]), "")</f>
        <v/>
      </c>
      <c r="G517" s="92" t="str">
        <f>IFERROR(AVERAGEIFS(EDF[Humeur], EDF[Nom], BD_evo[[#This Row],[Nom]], EDF[Semaine], BD_evo[[#This Row],[Semaine]]), "")</f>
        <v/>
      </c>
      <c r="H517" s="92" t="str">
        <f>IFERROR(AVERAGEIFS(EDF[Stress], EDF[Nom], BD_evo[[#This Row],[Nom]], EDF[Semaine], BD_evo[[#This Row],[Semaine]]), "")</f>
        <v/>
      </c>
      <c r="I517" s="92" t="str">
        <f>IFERROR(AVERAGEIFS(EDF[Sommeil], EDF[Nom], BD_evo[[#This Row],[Nom]], EDF[Semaine], BD_evo[[#This Row],[Semaine]]), "")</f>
        <v/>
      </c>
      <c r="J517" s="92" t="str">
        <f>IFERROR(AVERAGEIFS(EDF[Etat Physique], EDF[Nom], BD_evo[[#This Row],[Nom]], EDF[Semaine], BD_evo[[#This Row],[Semaine]]), "")</f>
        <v/>
      </c>
      <c r="K517" s="92" t="str">
        <f>IFERROR(AVERAGEIFS(EDF[Hydratation], EDF[Nom], BD_evo[[#This Row],[Nom]], EDF[Semaine], BD_evo[[#This Row],[Semaine]]), "")</f>
        <v/>
      </c>
      <c r="L517" s="92" t="str">
        <f>IFERROR(AVERAGEIFS(EDF[Nutrition], EDF[Nom], BD_evo[[#This Row],[Nom]], EDF[Semaine], BD_evo[[#This Row],[Semaine]]), "")</f>
        <v/>
      </c>
      <c r="M517" s="92" t="str">
        <f>IFERROR(AVERAGEIFS(RPE[Investissement du jour], RPE[Nom], BD_evo[[#This Row],[Nom]], RPE[Semaine], BD_evo[[#This Row],[Semaine]]), "")</f>
        <v/>
      </c>
    </row>
    <row r="518" spans="1:13" x14ac:dyDescent="0.2">
      <c r="A518" s="88" t="s">
        <v>88</v>
      </c>
      <c r="B518" t="str">
        <f>INDEX(Statut[Profil], MATCH(BD_evo[[#This Row],[Nom]], Statut[Nom], 0))</f>
        <v>Avant</v>
      </c>
      <c r="C518">
        <v>2023</v>
      </c>
      <c r="D518">
        <f t="shared" si="10"/>
        <v>40</v>
      </c>
      <c r="E518" t="str">
        <f>IF(SUMIFS(RPE[sRPE_tot], RPE[Nom], BD_evo[[#This Row],[Nom]], RPE[Semaine], BD_evo[[#This Row],[Semaine]])=0,"",SUMIFS(RPE[sRPE_tot], RPE[Nom], BD_evo[[#This Row],[Nom]], RPE[Semaine], BD_evo[[#This Row],[Semaine]]))</f>
        <v/>
      </c>
      <c r="F518" s="92">
        <f>IFERROR(AVERAGEIFS(EDF[Total EDF], EDF[Nom], BD_evo[[#This Row],[Nom]], EDF[Semaine], BD_evo[[#This Row],[Semaine]]), "")</f>
        <v>19</v>
      </c>
      <c r="G518" s="92">
        <f>IFERROR(AVERAGEIFS(EDF[Humeur], EDF[Nom], BD_evo[[#This Row],[Nom]], EDF[Semaine], BD_evo[[#This Row],[Semaine]]), "")</f>
        <v>3.6666666666666665</v>
      </c>
      <c r="H518" s="92">
        <f>IFERROR(AVERAGEIFS(EDF[Stress], EDF[Nom], BD_evo[[#This Row],[Nom]], EDF[Semaine], BD_evo[[#This Row],[Semaine]]), "")</f>
        <v>3.3333333333333335</v>
      </c>
      <c r="I518" s="92">
        <f>IFERROR(AVERAGEIFS(EDF[Sommeil], EDF[Nom], BD_evo[[#This Row],[Nom]], EDF[Semaine], BD_evo[[#This Row],[Semaine]]), "")</f>
        <v>3</v>
      </c>
      <c r="J518" s="92">
        <f>IFERROR(AVERAGEIFS(EDF[Etat Physique], EDF[Nom], BD_evo[[#This Row],[Nom]], EDF[Semaine], BD_evo[[#This Row],[Semaine]]), "")</f>
        <v>3</v>
      </c>
      <c r="K518" s="92">
        <f>IFERROR(AVERAGEIFS(EDF[Hydratation], EDF[Nom], BD_evo[[#This Row],[Nom]], EDF[Semaine], BD_evo[[#This Row],[Semaine]]), "")</f>
        <v>2</v>
      </c>
      <c r="L518" s="92">
        <f>IFERROR(AVERAGEIFS(EDF[Nutrition], EDF[Nom], BD_evo[[#This Row],[Nom]], EDF[Semaine], BD_evo[[#This Row],[Semaine]]), "")</f>
        <v>4</v>
      </c>
      <c r="M518" s="92" t="str">
        <f>IFERROR(AVERAGEIFS(RPE[Investissement du jour], RPE[Nom], BD_evo[[#This Row],[Nom]], RPE[Semaine], BD_evo[[#This Row],[Semaine]]), "")</f>
        <v/>
      </c>
    </row>
    <row r="519" spans="1:13" x14ac:dyDescent="0.2">
      <c r="A519" s="88" t="s">
        <v>134</v>
      </c>
      <c r="B519" s="90" t="str">
        <f>INDEX(Statut[Profil], MATCH(BD_evo[[#This Row],[Nom]], Statut[Nom], 0))</f>
        <v>Avant</v>
      </c>
      <c r="C519">
        <v>2023</v>
      </c>
      <c r="D519">
        <v>41</v>
      </c>
      <c r="E519" s="90" t="str">
        <f>IF(SUMIFS(RPE[sRPE_tot], RPE[Nom], BD_evo[[#This Row],[Nom]], RPE[Semaine], BD_evo[[#This Row],[Semaine]])=0,"",SUMIFS(RPE[sRPE_tot], RPE[Nom], BD_evo[[#This Row],[Nom]], RPE[Semaine], BD_evo[[#This Row],[Semaine]]))</f>
        <v/>
      </c>
      <c r="F519" s="92">
        <f>IFERROR(AVERAGEIFS(EDF[Total EDF], EDF[Nom], BD_evo[[#This Row],[Nom]], EDF[Semaine], BD_evo[[#This Row],[Semaine]]), "")</f>
        <v>21.5</v>
      </c>
      <c r="G519" s="92">
        <f>IFERROR(AVERAGEIFS(EDF[Humeur], EDF[Nom], BD_evo[[#This Row],[Nom]], EDF[Semaine], BD_evo[[#This Row],[Semaine]]), "")</f>
        <v>4</v>
      </c>
      <c r="H519" s="92">
        <f>IFERROR(AVERAGEIFS(EDF[Stress], EDF[Nom], BD_evo[[#This Row],[Nom]], EDF[Semaine], BD_evo[[#This Row],[Semaine]]), "")</f>
        <v>3</v>
      </c>
      <c r="I519" s="92">
        <f>IFERROR(AVERAGEIFS(EDF[Sommeil], EDF[Nom], BD_evo[[#This Row],[Nom]], EDF[Semaine], BD_evo[[#This Row],[Semaine]]), "")</f>
        <v>3.5</v>
      </c>
      <c r="J519" s="92">
        <f>IFERROR(AVERAGEIFS(EDF[Etat Physique], EDF[Nom], BD_evo[[#This Row],[Nom]], EDF[Semaine], BD_evo[[#This Row],[Semaine]]), "")</f>
        <v>4</v>
      </c>
      <c r="K519" s="92">
        <f>IFERROR(AVERAGEIFS(EDF[Hydratation], EDF[Nom], BD_evo[[#This Row],[Nom]], EDF[Semaine], BD_evo[[#This Row],[Semaine]]), "")</f>
        <v>4</v>
      </c>
      <c r="L519" s="92">
        <f>IFERROR(AVERAGEIFS(EDF[Nutrition], EDF[Nom], BD_evo[[#This Row],[Nom]], EDF[Semaine], BD_evo[[#This Row],[Semaine]]), "")</f>
        <v>3</v>
      </c>
      <c r="M519" s="92" t="str">
        <f>IFERROR(AVERAGEIFS(RPE[Investissement du jour], RPE[Nom], BD_evo[[#This Row],[Nom]], RPE[Semaine], BD_evo[[#This Row],[Semaine]]), "")</f>
        <v/>
      </c>
    </row>
    <row r="520" spans="1:13" x14ac:dyDescent="0.2">
      <c r="A520" s="88" t="s">
        <v>76</v>
      </c>
      <c r="B520" t="str">
        <f>INDEX(Statut[Profil], MATCH(BD_evo[[#This Row],[Nom]], Statut[Nom], 0))</f>
        <v>Trois Quarts</v>
      </c>
      <c r="C520">
        <v>2023</v>
      </c>
      <c r="D520">
        <v>41</v>
      </c>
      <c r="E520" t="str">
        <f>IF(SUMIFS(RPE[sRPE_tot], RPE[Nom], BD_evo[[#This Row],[Nom]], RPE[Semaine], BD_evo[[#This Row],[Semaine]])=0,"",SUMIFS(RPE[sRPE_tot], RPE[Nom], BD_evo[[#This Row],[Nom]], RPE[Semaine], BD_evo[[#This Row],[Semaine]]))</f>
        <v/>
      </c>
      <c r="F520" s="92">
        <f>IFERROR(AVERAGEIFS(EDF[Total EDF], EDF[Nom], BD_evo[[#This Row],[Nom]], EDF[Semaine], BD_evo[[#This Row],[Semaine]]), "")</f>
        <v>16.666666666666668</v>
      </c>
      <c r="G520" s="92">
        <f>IFERROR(AVERAGEIFS(EDF[Humeur], EDF[Nom], BD_evo[[#This Row],[Nom]], EDF[Semaine], BD_evo[[#This Row],[Semaine]]), "")</f>
        <v>3</v>
      </c>
      <c r="H520" s="92">
        <f>IFERROR(AVERAGEIFS(EDF[Stress], EDF[Nom], BD_evo[[#This Row],[Nom]], EDF[Semaine], BD_evo[[#This Row],[Semaine]]), "")</f>
        <v>3</v>
      </c>
      <c r="I520" s="92">
        <f>IFERROR(AVERAGEIFS(EDF[Sommeil], EDF[Nom], BD_evo[[#This Row],[Nom]], EDF[Semaine], BD_evo[[#This Row],[Semaine]]), "")</f>
        <v>2.3333333333333335</v>
      </c>
      <c r="J520" s="92">
        <f>IFERROR(AVERAGEIFS(EDF[Etat Physique], EDF[Nom], BD_evo[[#This Row],[Nom]], EDF[Semaine], BD_evo[[#This Row],[Semaine]]), "")</f>
        <v>2</v>
      </c>
      <c r="K520" s="92">
        <f>IFERROR(AVERAGEIFS(EDF[Hydratation], EDF[Nom], BD_evo[[#This Row],[Nom]], EDF[Semaine], BD_evo[[#This Row],[Semaine]]), "")</f>
        <v>3</v>
      </c>
      <c r="L520" s="92">
        <f>IFERROR(AVERAGEIFS(EDF[Nutrition], EDF[Nom], BD_evo[[#This Row],[Nom]], EDF[Semaine], BD_evo[[#This Row],[Semaine]]), "")</f>
        <v>3.3333333333333335</v>
      </c>
      <c r="M520" s="92" t="str">
        <f>IFERROR(AVERAGEIFS(RPE[Investissement du jour], RPE[Nom], BD_evo[[#This Row],[Nom]], RPE[Semaine], BD_evo[[#This Row],[Semaine]]), "")</f>
        <v/>
      </c>
    </row>
    <row r="521" spans="1:13" x14ac:dyDescent="0.2">
      <c r="A521" s="88" t="s">
        <v>367</v>
      </c>
      <c r="B521" t="str">
        <f>INDEX(Statut[Profil], MATCH(BD_evo[[#This Row],[Nom]], Statut[Nom], 0))</f>
        <v>Avant</v>
      </c>
      <c r="C521">
        <v>2023</v>
      </c>
      <c r="D521">
        <v>41</v>
      </c>
      <c r="E521" t="str">
        <f>IF(SUMIFS(RPE[sRPE_tot], RPE[Nom], BD_evo[[#This Row],[Nom]], RPE[Semaine], BD_evo[[#This Row],[Semaine]])=0,"",SUMIFS(RPE[sRPE_tot], RPE[Nom], BD_evo[[#This Row],[Nom]], RPE[Semaine], BD_evo[[#This Row],[Semaine]]))</f>
        <v/>
      </c>
      <c r="F521" s="92" t="str">
        <f>IFERROR(AVERAGEIFS(EDF[Total EDF], EDF[Nom], BD_evo[[#This Row],[Nom]], EDF[Semaine], BD_evo[[#This Row],[Semaine]]), "")</f>
        <v/>
      </c>
      <c r="G521" s="92" t="str">
        <f>IFERROR(AVERAGEIFS(EDF[Humeur], EDF[Nom], BD_evo[[#This Row],[Nom]], EDF[Semaine], BD_evo[[#This Row],[Semaine]]), "")</f>
        <v/>
      </c>
      <c r="H521" s="92" t="str">
        <f>IFERROR(AVERAGEIFS(EDF[Stress], EDF[Nom], BD_evo[[#This Row],[Nom]], EDF[Semaine], BD_evo[[#This Row],[Semaine]]), "")</f>
        <v/>
      </c>
      <c r="I521" s="92" t="str">
        <f>IFERROR(AVERAGEIFS(EDF[Sommeil], EDF[Nom], BD_evo[[#This Row],[Nom]], EDF[Semaine], BD_evo[[#This Row],[Semaine]]), "")</f>
        <v/>
      </c>
      <c r="J521" s="92" t="str">
        <f>IFERROR(AVERAGEIFS(EDF[Etat Physique], EDF[Nom], BD_evo[[#This Row],[Nom]], EDF[Semaine], BD_evo[[#This Row],[Semaine]]), "")</f>
        <v/>
      </c>
      <c r="K521" s="92" t="str">
        <f>IFERROR(AVERAGEIFS(EDF[Hydratation], EDF[Nom], BD_evo[[#This Row],[Nom]], EDF[Semaine], BD_evo[[#This Row],[Semaine]]), "")</f>
        <v/>
      </c>
      <c r="L521" s="92" t="str">
        <f>IFERROR(AVERAGEIFS(EDF[Nutrition], EDF[Nom], BD_evo[[#This Row],[Nom]], EDF[Semaine], BD_evo[[#This Row],[Semaine]]), "")</f>
        <v/>
      </c>
      <c r="M521" s="92" t="str">
        <f>IFERROR(AVERAGEIFS(RPE[Investissement du jour], RPE[Nom], BD_evo[[#This Row],[Nom]], RPE[Semaine], BD_evo[[#This Row],[Semaine]]), "")</f>
        <v/>
      </c>
    </row>
    <row r="522" spans="1:13" x14ac:dyDescent="0.2">
      <c r="A522" s="88" t="s">
        <v>93</v>
      </c>
      <c r="B522" t="str">
        <f>INDEX(Statut[Profil], MATCH(BD_evo[[#This Row],[Nom]], Statut[Nom], 0))</f>
        <v>Avant</v>
      </c>
      <c r="C522">
        <v>2023</v>
      </c>
      <c r="D522">
        <v>41</v>
      </c>
      <c r="E522">
        <f>IF(SUMIFS(RPE[sRPE_tot], RPE[Nom], BD_evo[[#This Row],[Nom]], RPE[Semaine], BD_evo[[#This Row],[Semaine]])=0,"",SUMIFS(RPE[sRPE_tot], RPE[Nom], BD_evo[[#This Row],[Nom]], RPE[Semaine], BD_evo[[#This Row],[Semaine]]))</f>
        <v>420</v>
      </c>
      <c r="F522" s="92">
        <f>IFERROR(AVERAGEIFS(EDF[Total EDF], EDF[Nom], BD_evo[[#This Row],[Nom]], EDF[Semaine], BD_evo[[#This Row],[Semaine]]), "")</f>
        <v>18.5</v>
      </c>
      <c r="G522" s="92">
        <f>IFERROR(AVERAGEIFS(EDF[Humeur], EDF[Nom], BD_evo[[#This Row],[Nom]], EDF[Semaine], BD_evo[[#This Row],[Semaine]]), "")</f>
        <v>3</v>
      </c>
      <c r="H522" s="92">
        <f>IFERROR(AVERAGEIFS(EDF[Stress], EDF[Nom], BD_evo[[#This Row],[Nom]], EDF[Semaine], BD_evo[[#This Row],[Semaine]]), "")</f>
        <v>3</v>
      </c>
      <c r="I522" s="92">
        <f>IFERROR(AVERAGEIFS(EDF[Sommeil], EDF[Nom], BD_evo[[#This Row],[Nom]], EDF[Semaine], BD_evo[[#This Row],[Semaine]]), "")</f>
        <v>2.5</v>
      </c>
      <c r="J522" s="92">
        <f>IFERROR(AVERAGEIFS(EDF[Etat Physique], EDF[Nom], BD_evo[[#This Row],[Nom]], EDF[Semaine], BD_evo[[#This Row],[Semaine]]), "")</f>
        <v>2</v>
      </c>
      <c r="K522" s="92">
        <f>IFERROR(AVERAGEIFS(EDF[Hydratation], EDF[Nom], BD_evo[[#This Row],[Nom]], EDF[Semaine], BD_evo[[#This Row],[Semaine]]), "")</f>
        <v>4</v>
      </c>
      <c r="L522" s="92">
        <f>IFERROR(AVERAGEIFS(EDF[Nutrition], EDF[Nom], BD_evo[[#This Row],[Nom]], EDF[Semaine], BD_evo[[#This Row],[Semaine]]), "")</f>
        <v>4</v>
      </c>
      <c r="M522" s="92">
        <f>IFERROR(AVERAGEIFS(RPE[Investissement du jour], RPE[Nom], BD_evo[[#This Row],[Nom]], RPE[Semaine], BD_evo[[#This Row],[Semaine]]), "")</f>
        <v>3</v>
      </c>
    </row>
    <row r="523" spans="1:13" x14ac:dyDescent="0.2">
      <c r="A523" s="88" t="s">
        <v>230</v>
      </c>
      <c r="B523" t="str">
        <f>INDEX(Statut[Profil], MATCH(BD_evo[[#This Row],[Nom]], Statut[Nom], 0))</f>
        <v>Avant</v>
      </c>
      <c r="C523">
        <v>2023</v>
      </c>
      <c r="D523">
        <v>41</v>
      </c>
      <c r="E523" t="str">
        <f>IF(SUMIFS(RPE[sRPE_tot], RPE[Nom], BD_evo[[#This Row],[Nom]], RPE[Semaine], BD_evo[[#This Row],[Semaine]])=0,"",SUMIFS(RPE[sRPE_tot], RPE[Nom], BD_evo[[#This Row],[Nom]], RPE[Semaine], BD_evo[[#This Row],[Semaine]]))</f>
        <v/>
      </c>
      <c r="F523" s="92" t="str">
        <f>IFERROR(AVERAGEIFS(EDF[Total EDF], EDF[Nom], BD_evo[[#This Row],[Nom]], EDF[Semaine], BD_evo[[#This Row],[Semaine]]), "")</f>
        <v/>
      </c>
      <c r="G523" s="92" t="str">
        <f>IFERROR(AVERAGEIFS(EDF[Humeur], EDF[Nom], BD_evo[[#This Row],[Nom]], EDF[Semaine], BD_evo[[#This Row],[Semaine]]), "")</f>
        <v/>
      </c>
      <c r="H523" s="92" t="str">
        <f>IFERROR(AVERAGEIFS(EDF[Stress], EDF[Nom], BD_evo[[#This Row],[Nom]], EDF[Semaine], BD_evo[[#This Row],[Semaine]]), "")</f>
        <v/>
      </c>
      <c r="I523" s="92" t="str">
        <f>IFERROR(AVERAGEIFS(EDF[Sommeil], EDF[Nom], BD_evo[[#This Row],[Nom]], EDF[Semaine], BD_evo[[#This Row],[Semaine]]), "")</f>
        <v/>
      </c>
      <c r="J523" s="92" t="str">
        <f>IFERROR(AVERAGEIFS(EDF[Etat Physique], EDF[Nom], BD_evo[[#This Row],[Nom]], EDF[Semaine], BD_evo[[#This Row],[Semaine]]), "")</f>
        <v/>
      </c>
      <c r="K523" s="92" t="str">
        <f>IFERROR(AVERAGEIFS(EDF[Hydratation], EDF[Nom], BD_evo[[#This Row],[Nom]], EDF[Semaine], BD_evo[[#This Row],[Semaine]]), "")</f>
        <v/>
      </c>
      <c r="L523" s="92" t="str">
        <f>IFERROR(AVERAGEIFS(EDF[Nutrition], EDF[Nom], BD_evo[[#This Row],[Nom]], EDF[Semaine], BD_evo[[#This Row],[Semaine]]), "")</f>
        <v/>
      </c>
      <c r="M523" s="92" t="str">
        <f>IFERROR(AVERAGEIFS(RPE[Investissement du jour], RPE[Nom], BD_evo[[#This Row],[Nom]], RPE[Semaine], BD_evo[[#This Row],[Semaine]]), "")</f>
        <v/>
      </c>
    </row>
    <row r="524" spans="1:13" x14ac:dyDescent="0.2">
      <c r="A524" s="88" t="s">
        <v>181</v>
      </c>
      <c r="B524" t="str">
        <f>INDEX(Statut[Profil], MATCH(BD_evo[[#This Row],[Nom]], Statut[Nom], 0))</f>
        <v>Trois Quarts</v>
      </c>
      <c r="C524">
        <v>2023</v>
      </c>
      <c r="D524">
        <v>41</v>
      </c>
      <c r="E524" t="str">
        <f>IF(SUMIFS(RPE[sRPE_tot], RPE[Nom], BD_evo[[#This Row],[Nom]], RPE[Semaine], BD_evo[[#This Row],[Semaine]])=0,"",SUMIFS(RPE[sRPE_tot], RPE[Nom], BD_evo[[#This Row],[Nom]], RPE[Semaine], BD_evo[[#This Row],[Semaine]]))</f>
        <v/>
      </c>
      <c r="F524" s="92">
        <f>IFERROR(AVERAGEIFS(EDF[Total EDF], EDF[Nom], BD_evo[[#This Row],[Nom]], EDF[Semaine], BD_evo[[#This Row],[Semaine]]), "")</f>
        <v>21</v>
      </c>
      <c r="G524" s="92">
        <f>IFERROR(AVERAGEIFS(EDF[Humeur], EDF[Nom], BD_evo[[#This Row],[Nom]], EDF[Semaine], BD_evo[[#This Row],[Semaine]]), "")</f>
        <v>4</v>
      </c>
      <c r="H524" s="92">
        <f>IFERROR(AVERAGEIFS(EDF[Stress], EDF[Nom], BD_evo[[#This Row],[Nom]], EDF[Semaine], BD_evo[[#This Row],[Semaine]]), "")</f>
        <v>4</v>
      </c>
      <c r="I524" s="92">
        <f>IFERROR(AVERAGEIFS(EDF[Sommeil], EDF[Nom], BD_evo[[#This Row],[Nom]], EDF[Semaine], BD_evo[[#This Row],[Semaine]]), "")</f>
        <v>4</v>
      </c>
      <c r="J524" s="92">
        <f>IFERROR(AVERAGEIFS(EDF[Etat Physique], EDF[Nom], BD_evo[[#This Row],[Nom]], EDF[Semaine], BD_evo[[#This Row],[Semaine]]), "")</f>
        <v>3</v>
      </c>
      <c r="K524" s="92">
        <f>IFERROR(AVERAGEIFS(EDF[Hydratation], EDF[Nom], BD_evo[[#This Row],[Nom]], EDF[Semaine], BD_evo[[#This Row],[Semaine]]), "")</f>
        <v>2</v>
      </c>
      <c r="L524" s="92">
        <f>IFERROR(AVERAGEIFS(EDF[Nutrition], EDF[Nom], BD_evo[[#This Row],[Nom]], EDF[Semaine], BD_evo[[#This Row],[Semaine]]), "")</f>
        <v>4</v>
      </c>
      <c r="M524" s="92">
        <f>IFERROR(AVERAGEIFS(RPE[Investissement du jour], RPE[Nom], BD_evo[[#This Row],[Nom]], RPE[Semaine], BD_evo[[#This Row],[Semaine]]), "")</f>
        <v>3</v>
      </c>
    </row>
    <row r="525" spans="1:13" x14ac:dyDescent="0.2">
      <c r="A525" s="88" t="s">
        <v>414</v>
      </c>
      <c r="B525" t="str">
        <f>INDEX(Statut[Profil], MATCH(BD_evo[[#This Row],[Nom]], Statut[Nom], 0))</f>
        <v>Avant</v>
      </c>
      <c r="C525">
        <v>2023</v>
      </c>
      <c r="D525">
        <v>41</v>
      </c>
      <c r="E525" t="str">
        <f>IF(SUMIFS(RPE[sRPE_tot], RPE[Nom], BD_evo[[#This Row],[Nom]], RPE[Semaine], BD_evo[[#This Row],[Semaine]])=0,"",SUMIFS(RPE[sRPE_tot], RPE[Nom], BD_evo[[#This Row],[Nom]], RPE[Semaine], BD_evo[[#This Row],[Semaine]]))</f>
        <v/>
      </c>
      <c r="F525" s="92" t="str">
        <f>IFERROR(AVERAGEIFS(EDF[Total EDF], EDF[Nom], BD_evo[[#This Row],[Nom]], EDF[Semaine], BD_evo[[#This Row],[Semaine]]), "")</f>
        <v/>
      </c>
      <c r="G525" s="92" t="str">
        <f>IFERROR(AVERAGEIFS(EDF[Humeur], EDF[Nom], BD_evo[[#This Row],[Nom]], EDF[Semaine], BD_evo[[#This Row],[Semaine]]), "")</f>
        <v/>
      </c>
      <c r="H525" s="92" t="str">
        <f>IFERROR(AVERAGEIFS(EDF[Stress], EDF[Nom], BD_evo[[#This Row],[Nom]], EDF[Semaine], BD_evo[[#This Row],[Semaine]]), "")</f>
        <v/>
      </c>
      <c r="I525" s="92" t="str">
        <f>IFERROR(AVERAGEIFS(EDF[Sommeil], EDF[Nom], BD_evo[[#This Row],[Nom]], EDF[Semaine], BD_evo[[#This Row],[Semaine]]), "")</f>
        <v/>
      </c>
      <c r="J525" s="92" t="str">
        <f>IFERROR(AVERAGEIFS(EDF[Etat Physique], EDF[Nom], BD_evo[[#This Row],[Nom]], EDF[Semaine], BD_evo[[#This Row],[Semaine]]), "")</f>
        <v/>
      </c>
      <c r="K525" s="92" t="str">
        <f>IFERROR(AVERAGEIFS(EDF[Hydratation], EDF[Nom], BD_evo[[#This Row],[Nom]], EDF[Semaine], BD_evo[[#This Row],[Semaine]]), "")</f>
        <v/>
      </c>
      <c r="L525" s="92" t="str">
        <f>IFERROR(AVERAGEIFS(EDF[Nutrition], EDF[Nom], BD_evo[[#This Row],[Nom]], EDF[Semaine], BD_evo[[#This Row],[Semaine]]), "")</f>
        <v/>
      </c>
      <c r="M525" s="92" t="str">
        <f>IFERROR(AVERAGEIFS(RPE[Investissement du jour], RPE[Nom], BD_evo[[#This Row],[Nom]], RPE[Semaine], BD_evo[[#This Row],[Semaine]]), "")</f>
        <v/>
      </c>
    </row>
    <row r="526" spans="1:13" x14ac:dyDescent="0.2">
      <c r="A526" s="88" t="s">
        <v>102</v>
      </c>
      <c r="B526" t="str">
        <f>INDEX(Statut[Profil], MATCH(BD_evo[[#This Row],[Nom]], Statut[Nom], 0))</f>
        <v>Trois Quarts</v>
      </c>
      <c r="C526">
        <v>2023</v>
      </c>
      <c r="D526">
        <v>41</v>
      </c>
      <c r="E526" t="str">
        <f>IF(SUMIFS(RPE[sRPE_tot], RPE[Nom], BD_evo[[#This Row],[Nom]], RPE[Semaine], BD_evo[[#This Row],[Semaine]])=0,"",SUMIFS(RPE[sRPE_tot], RPE[Nom], BD_evo[[#This Row],[Nom]], RPE[Semaine], BD_evo[[#This Row],[Semaine]]))</f>
        <v/>
      </c>
      <c r="F526" s="92">
        <f>IFERROR(AVERAGEIFS(EDF[Total EDF], EDF[Nom], BD_evo[[#This Row],[Nom]], EDF[Semaine], BD_evo[[#This Row],[Semaine]]), "")</f>
        <v>20</v>
      </c>
      <c r="G526" s="92">
        <f>IFERROR(AVERAGEIFS(EDF[Humeur], EDF[Nom], BD_evo[[#This Row],[Nom]], EDF[Semaine], BD_evo[[#This Row],[Semaine]]), "")</f>
        <v>4</v>
      </c>
      <c r="H526" s="92">
        <f>IFERROR(AVERAGEIFS(EDF[Stress], EDF[Nom], BD_evo[[#This Row],[Nom]], EDF[Semaine], BD_evo[[#This Row],[Semaine]]), "")</f>
        <v>4</v>
      </c>
      <c r="I526" s="92">
        <f>IFERROR(AVERAGEIFS(EDF[Sommeil], EDF[Nom], BD_evo[[#This Row],[Nom]], EDF[Semaine], BD_evo[[#This Row],[Semaine]]), "")</f>
        <v>2</v>
      </c>
      <c r="J526" s="92">
        <f>IFERROR(AVERAGEIFS(EDF[Etat Physique], EDF[Nom], BD_evo[[#This Row],[Nom]], EDF[Semaine], BD_evo[[#This Row],[Semaine]]), "")</f>
        <v>3</v>
      </c>
      <c r="K526" s="92">
        <f>IFERROR(AVERAGEIFS(EDF[Hydratation], EDF[Nom], BD_evo[[#This Row],[Nom]], EDF[Semaine], BD_evo[[#This Row],[Semaine]]), "")</f>
        <v>3</v>
      </c>
      <c r="L526" s="92">
        <f>IFERROR(AVERAGEIFS(EDF[Nutrition], EDF[Nom], BD_evo[[#This Row],[Nom]], EDF[Semaine], BD_evo[[#This Row],[Semaine]]), "")</f>
        <v>4</v>
      </c>
      <c r="M526" s="92" t="str">
        <f>IFERROR(AVERAGEIFS(RPE[Investissement du jour], RPE[Nom], BD_evo[[#This Row],[Nom]], RPE[Semaine], BD_evo[[#This Row],[Semaine]]), "")</f>
        <v/>
      </c>
    </row>
    <row r="527" spans="1:13" x14ac:dyDescent="0.2">
      <c r="A527" s="88" t="s">
        <v>193</v>
      </c>
      <c r="B527" t="str">
        <f>INDEX(Statut[Profil], MATCH(BD_evo[[#This Row],[Nom]], Statut[Nom], 0))</f>
        <v>Avant</v>
      </c>
      <c r="C527">
        <v>2023</v>
      </c>
      <c r="D527">
        <v>41</v>
      </c>
      <c r="E527" t="str">
        <f>IF(SUMIFS(RPE[sRPE_tot], RPE[Nom], BD_evo[[#This Row],[Nom]], RPE[Semaine], BD_evo[[#This Row],[Semaine]])=0,"",SUMIFS(RPE[sRPE_tot], RPE[Nom], BD_evo[[#This Row],[Nom]], RPE[Semaine], BD_evo[[#This Row],[Semaine]]))</f>
        <v/>
      </c>
      <c r="F527" s="92" t="str">
        <f>IFERROR(AVERAGEIFS(EDF[Total EDF], EDF[Nom], BD_evo[[#This Row],[Nom]], EDF[Semaine], BD_evo[[#This Row],[Semaine]]), "")</f>
        <v/>
      </c>
      <c r="G527" s="92" t="str">
        <f>IFERROR(AVERAGEIFS(EDF[Humeur], EDF[Nom], BD_evo[[#This Row],[Nom]], EDF[Semaine], BD_evo[[#This Row],[Semaine]]), "")</f>
        <v/>
      </c>
      <c r="H527" s="92" t="str">
        <f>IFERROR(AVERAGEIFS(EDF[Stress], EDF[Nom], BD_evo[[#This Row],[Nom]], EDF[Semaine], BD_evo[[#This Row],[Semaine]]), "")</f>
        <v/>
      </c>
      <c r="I527" s="92" t="str">
        <f>IFERROR(AVERAGEIFS(EDF[Sommeil], EDF[Nom], BD_evo[[#This Row],[Nom]], EDF[Semaine], BD_evo[[#This Row],[Semaine]]), "")</f>
        <v/>
      </c>
      <c r="J527" s="92" t="str">
        <f>IFERROR(AVERAGEIFS(EDF[Etat Physique], EDF[Nom], BD_evo[[#This Row],[Nom]], EDF[Semaine], BD_evo[[#This Row],[Semaine]]), "")</f>
        <v/>
      </c>
      <c r="K527" s="92" t="str">
        <f>IFERROR(AVERAGEIFS(EDF[Hydratation], EDF[Nom], BD_evo[[#This Row],[Nom]], EDF[Semaine], BD_evo[[#This Row],[Semaine]]), "")</f>
        <v/>
      </c>
      <c r="L527" s="92" t="str">
        <f>IFERROR(AVERAGEIFS(EDF[Nutrition], EDF[Nom], BD_evo[[#This Row],[Nom]], EDF[Semaine], BD_evo[[#This Row],[Semaine]]), "")</f>
        <v/>
      </c>
      <c r="M527" s="92" t="str">
        <f>IFERROR(AVERAGEIFS(RPE[Investissement du jour], RPE[Nom], BD_evo[[#This Row],[Nom]], RPE[Semaine], BD_evo[[#This Row],[Semaine]]), "")</f>
        <v/>
      </c>
    </row>
    <row r="528" spans="1:13" x14ac:dyDescent="0.2">
      <c r="A528" s="88" t="s">
        <v>84</v>
      </c>
      <c r="B528" t="str">
        <f>INDEX(Statut[Profil], MATCH(BD_evo[[#This Row],[Nom]], Statut[Nom], 0))</f>
        <v>Trois Quarts</v>
      </c>
      <c r="C528">
        <v>2023</v>
      </c>
      <c r="D528">
        <v>41</v>
      </c>
      <c r="E528" t="str">
        <f>IF(SUMIFS(RPE[sRPE_tot], RPE[Nom], BD_evo[[#This Row],[Nom]], RPE[Semaine], BD_evo[[#This Row],[Semaine]])=0,"",SUMIFS(RPE[sRPE_tot], RPE[Nom], BD_evo[[#This Row],[Nom]], RPE[Semaine], BD_evo[[#This Row],[Semaine]]))</f>
        <v/>
      </c>
      <c r="F528" s="92">
        <f>IFERROR(AVERAGEIFS(EDF[Total EDF], EDF[Nom], BD_evo[[#This Row],[Nom]], EDF[Semaine], BD_evo[[#This Row],[Semaine]]), "")</f>
        <v>22</v>
      </c>
      <c r="G528" s="92">
        <f>IFERROR(AVERAGEIFS(EDF[Humeur], EDF[Nom], BD_evo[[#This Row],[Nom]], EDF[Semaine], BD_evo[[#This Row],[Semaine]]), "")</f>
        <v>3</v>
      </c>
      <c r="H528" s="92">
        <f>IFERROR(AVERAGEIFS(EDF[Stress], EDF[Nom], BD_evo[[#This Row],[Nom]], EDF[Semaine], BD_evo[[#This Row],[Semaine]]), "")</f>
        <v>4</v>
      </c>
      <c r="I528" s="92">
        <f>IFERROR(AVERAGEIFS(EDF[Sommeil], EDF[Nom], BD_evo[[#This Row],[Nom]], EDF[Semaine], BD_evo[[#This Row],[Semaine]]), "")</f>
        <v>4</v>
      </c>
      <c r="J528" s="92">
        <f>IFERROR(AVERAGEIFS(EDF[Etat Physique], EDF[Nom], BD_evo[[#This Row],[Nom]], EDF[Semaine], BD_evo[[#This Row],[Semaine]]), "")</f>
        <v>3</v>
      </c>
      <c r="K528" s="92">
        <f>IFERROR(AVERAGEIFS(EDF[Hydratation], EDF[Nom], BD_evo[[#This Row],[Nom]], EDF[Semaine], BD_evo[[#This Row],[Semaine]]), "")</f>
        <v>4</v>
      </c>
      <c r="L528" s="92">
        <f>IFERROR(AVERAGEIFS(EDF[Nutrition], EDF[Nom], BD_evo[[#This Row],[Nom]], EDF[Semaine], BD_evo[[#This Row],[Semaine]]), "")</f>
        <v>4</v>
      </c>
      <c r="M528" s="92" t="str">
        <f>IFERROR(AVERAGEIFS(RPE[Investissement du jour], RPE[Nom], BD_evo[[#This Row],[Nom]], RPE[Semaine], BD_evo[[#This Row],[Semaine]]), "")</f>
        <v/>
      </c>
    </row>
    <row r="529" spans="1:13" x14ac:dyDescent="0.2">
      <c r="A529" s="88" t="s">
        <v>106</v>
      </c>
      <c r="B529" t="str">
        <f>INDEX(Statut[Profil], MATCH(BD_evo[[#This Row],[Nom]], Statut[Nom], 0))</f>
        <v>Avant</v>
      </c>
      <c r="C529">
        <v>2023</v>
      </c>
      <c r="D529">
        <v>41</v>
      </c>
      <c r="E529">
        <f>IF(SUMIFS(RPE[sRPE_tot], RPE[Nom], BD_evo[[#This Row],[Nom]], RPE[Semaine], BD_evo[[#This Row],[Semaine]])=0,"",SUMIFS(RPE[sRPE_tot], RPE[Nom], BD_evo[[#This Row],[Nom]], RPE[Semaine], BD_evo[[#This Row],[Semaine]]))</f>
        <v>840</v>
      </c>
      <c r="F529" s="92" t="str">
        <f>IFERROR(AVERAGEIFS(EDF[Total EDF], EDF[Nom], BD_evo[[#This Row],[Nom]], EDF[Semaine], BD_evo[[#This Row],[Semaine]]), "")</f>
        <v/>
      </c>
      <c r="G529" s="92" t="str">
        <f>IFERROR(AVERAGEIFS(EDF[Humeur], EDF[Nom], BD_evo[[#This Row],[Nom]], EDF[Semaine], BD_evo[[#This Row],[Semaine]]), "")</f>
        <v/>
      </c>
      <c r="H529" s="92" t="str">
        <f>IFERROR(AVERAGEIFS(EDF[Stress], EDF[Nom], BD_evo[[#This Row],[Nom]], EDF[Semaine], BD_evo[[#This Row],[Semaine]]), "")</f>
        <v/>
      </c>
      <c r="I529" s="92" t="str">
        <f>IFERROR(AVERAGEIFS(EDF[Sommeil], EDF[Nom], BD_evo[[#This Row],[Nom]], EDF[Semaine], BD_evo[[#This Row],[Semaine]]), "")</f>
        <v/>
      </c>
      <c r="J529" s="92" t="str">
        <f>IFERROR(AVERAGEIFS(EDF[Etat Physique], EDF[Nom], BD_evo[[#This Row],[Nom]], EDF[Semaine], BD_evo[[#This Row],[Semaine]]), "")</f>
        <v/>
      </c>
      <c r="K529" s="92" t="str">
        <f>IFERROR(AVERAGEIFS(EDF[Hydratation], EDF[Nom], BD_evo[[#This Row],[Nom]], EDF[Semaine], BD_evo[[#This Row],[Semaine]]), "")</f>
        <v/>
      </c>
      <c r="L529" s="92" t="str">
        <f>IFERROR(AVERAGEIFS(EDF[Nutrition], EDF[Nom], BD_evo[[#This Row],[Nom]], EDF[Semaine], BD_evo[[#This Row],[Semaine]]), "")</f>
        <v/>
      </c>
      <c r="M529" s="92">
        <f>IFERROR(AVERAGEIFS(RPE[Investissement du jour], RPE[Nom], BD_evo[[#This Row],[Nom]], RPE[Semaine], BD_evo[[#This Row],[Semaine]]), "")</f>
        <v>3</v>
      </c>
    </row>
    <row r="530" spans="1:13" x14ac:dyDescent="0.2">
      <c r="A530" s="89" t="s">
        <v>171</v>
      </c>
      <c r="B530" t="str">
        <f>INDEX(Statut[Profil], MATCH(BD_evo[[#This Row],[Nom]], Statut[Nom], 0))</f>
        <v>Avant</v>
      </c>
      <c r="C530">
        <v>2023</v>
      </c>
      <c r="D530">
        <v>41</v>
      </c>
      <c r="E530" t="str">
        <f>IF(SUMIFS(RPE[sRPE_tot], RPE[Nom], BD_evo[[#This Row],[Nom]], RPE[Semaine], BD_evo[[#This Row],[Semaine]])=0,"",SUMIFS(RPE[sRPE_tot], RPE[Nom], BD_evo[[#This Row],[Nom]], RPE[Semaine], BD_evo[[#This Row],[Semaine]]))</f>
        <v/>
      </c>
      <c r="F530" s="92">
        <f>IFERROR(AVERAGEIFS(EDF[Total EDF], EDF[Nom], BD_evo[[#This Row],[Nom]], EDF[Semaine], BD_evo[[#This Row],[Semaine]]), "")</f>
        <v>17</v>
      </c>
      <c r="G530" s="92">
        <f>IFERROR(AVERAGEIFS(EDF[Humeur], EDF[Nom], BD_evo[[#This Row],[Nom]], EDF[Semaine], BD_evo[[#This Row],[Semaine]]), "")</f>
        <v>3.5</v>
      </c>
      <c r="H530" s="92">
        <f>IFERROR(AVERAGEIFS(EDF[Stress], EDF[Nom], BD_evo[[#This Row],[Nom]], EDF[Semaine], BD_evo[[#This Row],[Semaine]]), "")</f>
        <v>2</v>
      </c>
      <c r="I530" s="92">
        <f>IFERROR(AVERAGEIFS(EDF[Sommeil], EDF[Nom], BD_evo[[#This Row],[Nom]], EDF[Semaine], BD_evo[[#This Row],[Semaine]]), "")</f>
        <v>2</v>
      </c>
      <c r="J530" s="92">
        <f>IFERROR(AVERAGEIFS(EDF[Etat Physique], EDF[Nom], BD_evo[[#This Row],[Nom]], EDF[Semaine], BD_evo[[#This Row],[Semaine]]), "")</f>
        <v>3</v>
      </c>
      <c r="K530" s="92">
        <f>IFERROR(AVERAGEIFS(EDF[Hydratation], EDF[Nom], BD_evo[[#This Row],[Nom]], EDF[Semaine], BD_evo[[#This Row],[Semaine]]), "")</f>
        <v>3</v>
      </c>
      <c r="L530" s="92">
        <f>IFERROR(AVERAGEIFS(EDF[Nutrition], EDF[Nom], BD_evo[[#This Row],[Nom]], EDF[Semaine], BD_evo[[#This Row],[Semaine]]), "")</f>
        <v>3.5</v>
      </c>
      <c r="M530" s="92">
        <f>IFERROR(AVERAGEIFS(RPE[Investissement du jour], RPE[Nom], BD_evo[[#This Row],[Nom]], RPE[Semaine], BD_evo[[#This Row],[Semaine]]), "")</f>
        <v>2</v>
      </c>
    </row>
    <row r="531" spans="1:13" x14ac:dyDescent="0.2">
      <c r="A531" s="88" t="s">
        <v>77</v>
      </c>
      <c r="B531" t="str">
        <f>INDEX(Statut[Profil], MATCH(BD_evo[[#This Row],[Nom]], Statut[Nom], 0))</f>
        <v>Avant</v>
      </c>
      <c r="C531">
        <v>2023</v>
      </c>
      <c r="D531">
        <v>41</v>
      </c>
      <c r="E531" t="str">
        <f>IF(SUMIFS(RPE[sRPE_tot], RPE[Nom], BD_evo[[#This Row],[Nom]], RPE[Semaine], BD_evo[[#This Row],[Semaine]])=0,"",SUMIFS(RPE[sRPE_tot], RPE[Nom], BD_evo[[#This Row],[Nom]], RPE[Semaine], BD_evo[[#This Row],[Semaine]]))</f>
        <v/>
      </c>
      <c r="F531" s="92">
        <f>IFERROR(AVERAGEIFS(EDF[Total EDF], EDF[Nom], BD_evo[[#This Row],[Nom]], EDF[Semaine], BD_evo[[#This Row],[Semaine]]), "")</f>
        <v>16.5</v>
      </c>
      <c r="G531" s="92">
        <f>IFERROR(AVERAGEIFS(EDF[Humeur], EDF[Nom], BD_evo[[#This Row],[Nom]], EDF[Semaine], BD_evo[[#This Row],[Semaine]]), "")</f>
        <v>4</v>
      </c>
      <c r="H531" s="92">
        <f>IFERROR(AVERAGEIFS(EDF[Stress], EDF[Nom], BD_evo[[#This Row],[Nom]], EDF[Semaine], BD_evo[[#This Row],[Semaine]]), "")</f>
        <v>2.5</v>
      </c>
      <c r="I531" s="92">
        <f>IFERROR(AVERAGEIFS(EDF[Sommeil], EDF[Nom], BD_evo[[#This Row],[Nom]], EDF[Semaine], BD_evo[[#This Row],[Semaine]]), "")</f>
        <v>3.5</v>
      </c>
      <c r="J531" s="92">
        <f>IFERROR(AVERAGEIFS(EDF[Etat Physique], EDF[Nom], BD_evo[[#This Row],[Nom]], EDF[Semaine], BD_evo[[#This Row],[Semaine]]), "")</f>
        <v>2</v>
      </c>
      <c r="K531" s="92">
        <f>IFERROR(AVERAGEIFS(EDF[Hydratation], EDF[Nom], BD_evo[[#This Row],[Nom]], EDF[Semaine], BD_evo[[#This Row],[Semaine]]), "")</f>
        <v>2.5</v>
      </c>
      <c r="L531" s="92">
        <f>IFERROR(AVERAGEIFS(EDF[Nutrition], EDF[Nom], BD_evo[[#This Row],[Nom]], EDF[Semaine], BD_evo[[#This Row],[Semaine]]), "")</f>
        <v>2</v>
      </c>
      <c r="M531" s="92" t="str">
        <f>IFERROR(AVERAGEIFS(RPE[Investissement du jour], RPE[Nom], BD_evo[[#This Row],[Nom]], RPE[Semaine], BD_evo[[#This Row],[Semaine]]), "")</f>
        <v/>
      </c>
    </row>
    <row r="532" spans="1:13" x14ac:dyDescent="0.2">
      <c r="A532" s="88" t="s">
        <v>135</v>
      </c>
      <c r="B532" t="str">
        <f>INDEX(Statut[Profil], MATCH(BD_evo[[#This Row],[Nom]], Statut[Nom], 0))</f>
        <v>Trois Quarts</v>
      </c>
      <c r="C532">
        <v>2023</v>
      </c>
      <c r="D532">
        <v>41</v>
      </c>
      <c r="E532">
        <f>IF(SUMIFS(RPE[sRPE_tot], RPE[Nom], BD_evo[[#This Row],[Nom]], RPE[Semaine], BD_evo[[#This Row],[Semaine]])=0,"",SUMIFS(RPE[sRPE_tot], RPE[Nom], BD_evo[[#This Row],[Nom]], RPE[Semaine], BD_evo[[#This Row],[Semaine]]))</f>
        <v>1230</v>
      </c>
      <c r="F532" s="92">
        <f>IFERROR(AVERAGEIFS(EDF[Total EDF], EDF[Nom], BD_evo[[#This Row],[Nom]], EDF[Semaine], BD_evo[[#This Row],[Semaine]]), "")</f>
        <v>23</v>
      </c>
      <c r="G532" s="92">
        <f>IFERROR(AVERAGEIFS(EDF[Humeur], EDF[Nom], BD_evo[[#This Row],[Nom]], EDF[Semaine], BD_evo[[#This Row],[Semaine]]), "")</f>
        <v>4</v>
      </c>
      <c r="H532" s="92">
        <f>IFERROR(AVERAGEIFS(EDF[Stress], EDF[Nom], BD_evo[[#This Row],[Nom]], EDF[Semaine], BD_evo[[#This Row],[Semaine]]), "")</f>
        <v>4</v>
      </c>
      <c r="I532" s="92">
        <f>IFERROR(AVERAGEIFS(EDF[Sommeil], EDF[Nom], BD_evo[[#This Row],[Nom]], EDF[Semaine], BD_evo[[#This Row],[Semaine]]), "")</f>
        <v>4.5</v>
      </c>
      <c r="J532" s="92">
        <f>IFERROR(AVERAGEIFS(EDF[Etat Physique], EDF[Nom], BD_evo[[#This Row],[Nom]], EDF[Semaine], BD_evo[[#This Row],[Semaine]]), "")</f>
        <v>3.5</v>
      </c>
      <c r="K532" s="92">
        <f>IFERROR(AVERAGEIFS(EDF[Hydratation], EDF[Nom], BD_evo[[#This Row],[Nom]], EDF[Semaine], BD_evo[[#This Row],[Semaine]]), "")</f>
        <v>3</v>
      </c>
      <c r="L532" s="92">
        <f>IFERROR(AVERAGEIFS(EDF[Nutrition], EDF[Nom], BD_evo[[#This Row],[Nom]], EDF[Semaine], BD_evo[[#This Row],[Semaine]]), "")</f>
        <v>4</v>
      </c>
      <c r="M532" s="92">
        <f>IFERROR(AVERAGEIFS(RPE[Investissement du jour], RPE[Nom], BD_evo[[#This Row],[Nom]], RPE[Semaine], BD_evo[[#This Row],[Semaine]]), "")</f>
        <v>3</v>
      </c>
    </row>
    <row r="533" spans="1:13" x14ac:dyDescent="0.2">
      <c r="A533" s="88" t="s">
        <v>75</v>
      </c>
      <c r="B533" t="str">
        <f>INDEX(Statut[Profil], MATCH(BD_evo[[#This Row],[Nom]], Statut[Nom], 0))</f>
        <v>Avant</v>
      </c>
      <c r="C533">
        <v>2023</v>
      </c>
      <c r="D533">
        <v>41</v>
      </c>
      <c r="E533" t="str">
        <f>IF(SUMIFS(RPE[sRPE_tot], RPE[Nom], BD_evo[[#This Row],[Nom]], RPE[Semaine], BD_evo[[#This Row],[Semaine]])=0,"",SUMIFS(RPE[sRPE_tot], RPE[Nom], BD_evo[[#This Row],[Nom]], RPE[Semaine], BD_evo[[#This Row],[Semaine]]))</f>
        <v/>
      </c>
      <c r="F533" s="92">
        <f>IFERROR(AVERAGEIFS(EDF[Total EDF], EDF[Nom], BD_evo[[#This Row],[Nom]], EDF[Semaine], BD_evo[[#This Row],[Semaine]]), "")</f>
        <v>13.5</v>
      </c>
      <c r="G533" s="92">
        <f>IFERROR(AVERAGEIFS(EDF[Humeur], EDF[Nom], BD_evo[[#This Row],[Nom]], EDF[Semaine], BD_evo[[#This Row],[Semaine]]), "")</f>
        <v>3</v>
      </c>
      <c r="H533" s="92">
        <f>IFERROR(AVERAGEIFS(EDF[Stress], EDF[Nom], BD_evo[[#This Row],[Nom]], EDF[Semaine], BD_evo[[#This Row],[Semaine]]), "")</f>
        <v>2</v>
      </c>
      <c r="I533" s="92">
        <f>IFERROR(AVERAGEIFS(EDF[Sommeil], EDF[Nom], BD_evo[[#This Row],[Nom]], EDF[Semaine], BD_evo[[#This Row],[Semaine]]), "")</f>
        <v>1.5</v>
      </c>
      <c r="J533" s="92">
        <f>IFERROR(AVERAGEIFS(EDF[Etat Physique], EDF[Nom], BD_evo[[#This Row],[Nom]], EDF[Semaine], BD_evo[[#This Row],[Semaine]]), "")</f>
        <v>2</v>
      </c>
      <c r="K533" s="92">
        <f>IFERROR(AVERAGEIFS(EDF[Hydratation], EDF[Nom], BD_evo[[#This Row],[Nom]], EDF[Semaine], BD_evo[[#This Row],[Semaine]]), "")</f>
        <v>2</v>
      </c>
      <c r="L533" s="92">
        <f>IFERROR(AVERAGEIFS(EDF[Nutrition], EDF[Nom], BD_evo[[#This Row],[Nom]], EDF[Semaine], BD_evo[[#This Row],[Semaine]]), "")</f>
        <v>3</v>
      </c>
      <c r="M533" s="92">
        <f>IFERROR(AVERAGEIFS(RPE[Investissement du jour], RPE[Nom], BD_evo[[#This Row],[Nom]], RPE[Semaine], BD_evo[[#This Row],[Semaine]]), "")</f>
        <v>3</v>
      </c>
    </row>
    <row r="534" spans="1:13" x14ac:dyDescent="0.2">
      <c r="A534" s="88" t="s">
        <v>112</v>
      </c>
      <c r="B534" t="str">
        <f>INDEX(Statut[Profil], MATCH(BD_evo[[#This Row],[Nom]], Statut[Nom], 0))</f>
        <v>Trois Quarts</v>
      </c>
      <c r="C534">
        <v>2023</v>
      </c>
      <c r="D534">
        <v>41</v>
      </c>
      <c r="E534">
        <f>IF(SUMIFS(RPE[sRPE_tot], RPE[Nom], BD_evo[[#This Row],[Nom]], RPE[Semaine], BD_evo[[#This Row],[Semaine]])=0,"",SUMIFS(RPE[sRPE_tot], RPE[Nom], BD_evo[[#This Row],[Nom]], RPE[Semaine], BD_evo[[#This Row],[Semaine]]))</f>
        <v>1020</v>
      </c>
      <c r="F534" s="92">
        <f>IFERROR(AVERAGEIFS(EDF[Total EDF], EDF[Nom], BD_evo[[#This Row],[Nom]], EDF[Semaine], BD_evo[[#This Row],[Semaine]]), "")</f>
        <v>19</v>
      </c>
      <c r="G534" s="92">
        <f>IFERROR(AVERAGEIFS(EDF[Humeur], EDF[Nom], BD_evo[[#This Row],[Nom]], EDF[Semaine], BD_evo[[#This Row],[Semaine]]), "")</f>
        <v>3</v>
      </c>
      <c r="H534" s="92">
        <f>IFERROR(AVERAGEIFS(EDF[Stress], EDF[Nom], BD_evo[[#This Row],[Nom]], EDF[Semaine], BD_evo[[#This Row],[Semaine]]), "")</f>
        <v>3</v>
      </c>
      <c r="I534" s="92">
        <f>IFERROR(AVERAGEIFS(EDF[Sommeil], EDF[Nom], BD_evo[[#This Row],[Nom]], EDF[Semaine], BD_evo[[#This Row],[Semaine]]), "")</f>
        <v>3</v>
      </c>
      <c r="J534" s="92">
        <f>IFERROR(AVERAGEIFS(EDF[Etat Physique], EDF[Nom], BD_evo[[#This Row],[Nom]], EDF[Semaine], BD_evo[[#This Row],[Semaine]]), "")</f>
        <v>2</v>
      </c>
      <c r="K534" s="92">
        <f>IFERROR(AVERAGEIFS(EDF[Hydratation], EDF[Nom], BD_evo[[#This Row],[Nom]], EDF[Semaine], BD_evo[[#This Row],[Semaine]]), "")</f>
        <v>4</v>
      </c>
      <c r="L534" s="92">
        <f>IFERROR(AVERAGEIFS(EDF[Nutrition], EDF[Nom], BD_evo[[#This Row],[Nom]], EDF[Semaine], BD_evo[[#This Row],[Semaine]]), "")</f>
        <v>4</v>
      </c>
      <c r="M534" s="92">
        <f>IFERROR(AVERAGEIFS(RPE[Investissement du jour], RPE[Nom], BD_evo[[#This Row],[Nom]], RPE[Semaine], BD_evo[[#This Row],[Semaine]]), "")</f>
        <v>3</v>
      </c>
    </row>
    <row r="535" spans="1:13" x14ac:dyDescent="0.2">
      <c r="A535" s="88" t="s">
        <v>142</v>
      </c>
      <c r="B535" t="str">
        <f>INDEX(Statut[Profil], MATCH(BD_evo[[#This Row],[Nom]], Statut[Nom], 0))</f>
        <v>Avant</v>
      </c>
      <c r="C535">
        <v>2023</v>
      </c>
      <c r="D535">
        <v>41</v>
      </c>
      <c r="E535">
        <f>IF(SUMIFS(RPE[sRPE_tot], RPE[Nom], BD_evo[[#This Row],[Nom]], RPE[Semaine], BD_evo[[#This Row],[Semaine]])=0,"",SUMIFS(RPE[sRPE_tot], RPE[Nom], BD_evo[[#This Row],[Nom]], RPE[Semaine], BD_evo[[#This Row],[Semaine]]))</f>
        <v>960</v>
      </c>
      <c r="F535" s="92">
        <f>IFERROR(AVERAGEIFS(EDF[Total EDF], EDF[Nom], BD_evo[[#This Row],[Nom]], EDF[Semaine], BD_evo[[#This Row],[Semaine]]), "")</f>
        <v>17.333333333333332</v>
      </c>
      <c r="G535" s="92">
        <f>IFERROR(AVERAGEIFS(EDF[Humeur], EDF[Nom], BD_evo[[#This Row],[Nom]], EDF[Semaine], BD_evo[[#This Row],[Semaine]]), "")</f>
        <v>3</v>
      </c>
      <c r="H535" s="92">
        <f>IFERROR(AVERAGEIFS(EDF[Stress], EDF[Nom], BD_evo[[#This Row],[Nom]], EDF[Semaine], BD_evo[[#This Row],[Semaine]]), "")</f>
        <v>2.6666666666666665</v>
      </c>
      <c r="I535" s="92">
        <f>IFERROR(AVERAGEIFS(EDF[Sommeil], EDF[Nom], BD_evo[[#This Row],[Nom]], EDF[Semaine], BD_evo[[#This Row],[Semaine]]), "")</f>
        <v>3</v>
      </c>
      <c r="J535" s="92">
        <f>IFERROR(AVERAGEIFS(EDF[Etat Physique], EDF[Nom], BD_evo[[#This Row],[Nom]], EDF[Semaine], BD_evo[[#This Row],[Semaine]]), "")</f>
        <v>3.3333333333333335</v>
      </c>
      <c r="K535" s="92">
        <f>IFERROR(AVERAGEIFS(EDF[Hydratation], EDF[Nom], BD_evo[[#This Row],[Nom]], EDF[Semaine], BD_evo[[#This Row],[Semaine]]), "")</f>
        <v>2.6666666666666665</v>
      </c>
      <c r="L535" s="92">
        <f>IFERROR(AVERAGEIFS(EDF[Nutrition], EDF[Nom], BD_evo[[#This Row],[Nom]], EDF[Semaine], BD_evo[[#This Row],[Semaine]]), "")</f>
        <v>2.6666666666666665</v>
      </c>
      <c r="M535" s="92">
        <f>IFERROR(AVERAGEIFS(RPE[Investissement du jour], RPE[Nom], BD_evo[[#This Row],[Nom]], RPE[Semaine], BD_evo[[#This Row],[Semaine]]), "")</f>
        <v>2</v>
      </c>
    </row>
    <row r="536" spans="1:13" x14ac:dyDescent="0.2">
      <c r="A536" s="88" t="s">
        <v>131</v>
      </c>
      <c r="B536" t="str">
        <f>INDEX(Statut[Profil], MATCH(BD_evo[[#This Row],[Nom]], Statut[Nom], 0))</f>
        <v>Trois Quarts</v>
      </c>
      <c r="C536">
        <v>2023</v>
      </c>
      <c r="D536">
        <v>41</v>
      </c>
      <c r="E536">
        <f>IF(SUMIFS(RPE[sRPE_tot], RPE[Nom], BD_evo[[#This Row],[Nom]], RPE[Semaine], BD_evo[[#This Row],[Semaine]])=0,"",SUMIFS(RPE[sRPE_tot], RPE[Nom], BD_evo[[#This Row],[Nom]], RPE[Semaine], BD_evo[[#This Row],[Semaine]]))</f>
        <v>1650</v>
      </c>
      <c r="F536" s="92">
        <f>IFERROR(AVERAGEIFS(EDF[Total EDF], EDF[Nom], BD_evo[[#This Row],[Nom]], EDF[Semaine], BD_evo[[#This Row],[Semaine]]), "")</f>
        <v>18</v>
      </c>
      <c r="G536" s="92">
        <f>IFERROR(AVERAGEIFS(EDF[Humeur], EDF[Nom], BD_evo[[#This Row],[Nom]], EDF[Semaine], BD_evo[[#This Row],[Semaine]]), "")</f>
        <v>3.5</v>
      </c>
      <c r="H536" s="92">
        <f>IFERROR(AVERAGEIFS(EDF[Stress], EDF[Nom], BD_evo[[#This Row],[Nom]], EDF[Semaine], BD_evo[[#This Row],[Semaine]]), "")</f>
        <v>2</v>
      </c>
      <c r="I536" s="92">
        <f>IFERROR(AVERAGEIFS(EDF[Sommeil], EDF[Nom], BD_evo[[#This Row],[Nom]], EDF[Semaine], BD_evo[[#This Row],[Semaine]]), "")</f>
        <v>2.5</v>
      </c>
      <c r="J536" s="92">
        <f>IFERROR(AVERAGEIFS(EDF[Etat Physique], EDF[Nom], BD_evo[[#This Row],[Nom]], EDF[Semaine], BD_evo[[#This Row],[Semaine]]), "")</f>
        <v>3</v>
      </c>
      <c r="K536" s="92">
        <f>IFERROR(AVERAGEIFS(EDF[Hydratation], EDF[Nom], BD_evo[[#This Row],[Nom]], EDF[Semaine], BD_evo[[#This Row],[Semaine]]), "")</f>
        <v>3</v>
      </c>
      <c r="L536" s="92">
        <f>IFERROR(AVERAGEIFS(EDF[Nutrition], EDF[Nom], BD_evo[[#This Row],[Nom]], EDF[Semaine], BD_evo[[#This Row],[Semaine]]), "")</f>
        <v>4</v>
      </c>
      <c r="M536" s="92">
        <f>IFERROR(AVERAGEIFS(RPE[Investissement du jour], RPE[Nom], BD_evo[[#This Row],[Nom]], RPE[Semaine], BD_evo[[#This Row],[Semaine]]), "")</f>
        <v>2.3333333333333335</v>
      </c>
    </row>
    <row r="537" spans="1:13" x14ac:dyDescent="0.2">
      <c r="A537" s="88" t="s">
        <v>83</v>
      </c>
      <c r="B537" t="str">
        <f>INDEX(Statut[Profil], MATCH(BD_evo[[#This Row],[Nom]], Statut[Nom], 0))</f>
        <v>Avant</v>
      </c>
      <c r="C537">
        <v>2023</v>
      </c>
      <c r="D537">
        <v>41</v>
      </c>
      <c r="E537">
        <f>IF(SUMIFS(RPE[sRPE_tot], RPE[Nom], BD_evo[[#This Row],[Nom]], RPE[Semaine], BD_evo[[#This Row],[Semaine]])=0,"",SUMIFS(RPE[sRPE_tot], RPE[Nom], BD_evo[[#This Row],[Nom]], RPE[Semaine], BD_evo[[#This Row],[Semaine]]))</f>
        <v>2460</v>
      </c>
      <c r="F537" s="92">
        <f>IFERROR(AVERAGEIFS(EDF[Total EDF], EDF[Nom], BD_evo[[#This Row],[Nom]], EDF[Semaine], BD_evo[[#This Row],[Semaine]]), "")</f>
        <v>19</v>
      </c>
      <c r="G537" s="92">
        <f>IFERROR(AVERAGEIFS(EDF[Humeur], EDF[Nom], BD_evo[[#This Row],[Nom]], EDF[Semaine], BD_evo[[#This Row],[Semaine]]), "")</f>
        <v>3</v>
      </c>
      <c r="H537" s="92">
        <f>IFERROR(AVERAGEIFS(EDF[Stress], EDF[Nom], BD_evo[[#This Row],[Nom]], EDF[Semaine], BD_evo[[#This Row],[Semaine]]), "")</f>
        <v>1.6666666666666667</v>
      </c>
      <c r="I537" s="92">
        <f>IFERROR(AVERAGEIFS(EDF[Sommeil], EDF[Nom], BD_evo[[#This Row],[Nom]], EDF[Semaine], BD_evo[[#This Row],[Semaine]]), "")</f>
        <v>4.333333333333333</v>
      </c>
      <c r="J537" s="92">
        <f>IFERROR(AVERAGEIFS(EDF[Etat Physique], EDF[Nom], BD_evo[[#This Row],[Nom]], EDF[Semaine], BD_evo[[#This Row],[Semaine]]), "")</f>
        <v>3</v>
      </c>
      <c r="K537" s="92">
        <f>IFERROR(AVERAGEIFS(EDF[Hydratation], EDF[Nom], BD_evo[[#This Row],[Nom]], EDF[Semaine], BD_evo[[#This Row],[Semaine]]), "")</f>
        <v>3.3333333333333335</v>
      </c>
      <c r="L537" s="92">
        <f>IFERROR(AVERAGEIFS(EDF[Nutrition], EDF[Nom], BD_evo[[#This Row],[Nom]], EDF[Semaine], BD_evo[[#This Row],[Semaine]]), "")</f>
        <v>3.6666666666666665</v>
      </c>
      <c r="M537" s="92">
        <f>IFERROR(AVERAGEIFS(RPE[Investissement du jour], RPE[Nom], BD_evo[[#This Row],[Nom]], RPE[Semaine], BD_evo[[#This Row],[Semaine]]), "")</f>
        <v>2.5</v>
      </c>
    </row>
    <row r="538" spans="1:13" x14ac:dyDescent="0.2">
      <c r="A538" s="88" t="s">
        <v>100</v>
      </c>
      <c r="B538" t="str">
        <f>INDEX(Statut[Profil], MATCH(BD_evo[[#This Row],[Nom]], Statut[Nom], 0))</f>
        <v>Trois Quarts</v>
      </c>
      <c r="C538">
        <v>2023</v>
      </c>
      <c r="D538">
        <v>41</v>
      </c>
      <c r="E538" t="str">
        <f>IF(SUMIFS(RPE[sRPE_tot], RPE[Nom], BD_evo[[#This Row],[Nom]], RPE[Semaine], BD_evo[[#This Row],[Semaine]])=0,"",SUMIFS(RPE[sRPE_tot], RPE[Nom], BD_evo[[#This Row],[Nom]], RPE[Semaine], BD_evo[[#This Row],[Semaine]]))</f>
        <v/>
      </c>
      <c r="F538" s="92">
        <f>IFERROR(AVERAGEIFS(EDF[Total EDF], EDF[Nom], BD_evo[[#This Row],[Nom]], EDF[Semaine], BD_evo[[#This Row],[Semaine]]), "")</f>
        <v>16.5</v>
      </c>
      <c r="G538" s="92">
        <f>IFERROR(AVERAGEIFS(EDF[Humeur], EDF[Nom], BD_evo[[#This Row],[Nom]], EDF[Semaine], BD_evo[[#This Row],[Semaine]]), "")</f>
        <v>3.5</v>
      </c>
      <c r="H538" s="92">
        <f>IFERROR(AVERAGEIFS(EDF[Stress], EDF[Nom], BD_evo[[#This Row],[Nom]], EDF[Semaine], BD_evo[[#This Row],[Semaine]]), "")</f>
        <v>3.5</v>
      </c>
      <c r="I538" s="92">
        <f>IFERROR(AVERAGEIFS(EDF[Sommeil], EDF[Nom], BD_evo[[#This Row],[Nom]], EDF[Semaine], BD_evo[[#This Row],[Semaine]]), "")</f>
        <v>2</v>
      </c>
      <c r="J538" s="92">
        <f>IFERROR(AVERAGEIFS(EDF[Etat Physique], EDF[Nom], BD_evo[[#This Row],[Nom]], EDF[Semaine], BD_evo[[#This Row],[Semaine]]), "")</f>
        <v>2.5</v>
      </c>
      <c r="K538" s="92">
        <f>IFERROR(AVERAGEIFS(EDF[Hydratation], EDF[Nom], BD_evo[[#This Row],[Nom]], EDF[Semaine], BD_evo[[#This Row],[Semaine]]), "")</f>
        <v>2.5</v>
      </c>
      <c r="L538" s="92">
        <f>IFERROR(AVERAGEIFS(EDF[Nutrition], EDF[Nom], BD_evo[[#This Row],[Nom]], EDF[Semaine], BD_evo[[#This Row],[Semaine]]), "")</f>
        <v>2.5</v>
      </c>
      <c r="M538" s="92" t="str">
        <f>IFERROR(AVERAGEIFS(RPE[Investissement du jour], RPE[Nom], BD_evo[[#This Row],[Nom]], RPE[Semaine], BD_evo[[#This Row],[Semaine]]), "")</f>
        <v/>
      </c>
    </row>
    <row r="539" spans="1:13" x14ac:dyDescent="0.2">
      <c r="A539" s="88" t="s">
        <v>89</v>
      </c>
      <c r="B539" t="str">
        <f>INDEX(Statut[Profil], MATCH(BD_evo[[#This Row],[Nom]], Statut[Nom], 0))</f>
        <v>Avant</v>
      </c>
      <c r="C539">
        <v>2023</v>
      </c>
      <c r="D539">
        <v>41</v>
      </c>
      <c r="E539" t="str">
        <f>IF(SUMIFS(RPE[sRPE_tot], RPE[Nom], BD_evo[[#This Row],[Nom]], RPE[Semaine], BD_evo[[#This Row],[Semaine]])=0,"",SUMIFS(RPE[sRPE_tot], RPE[Nom], BD_evo[[#This Row],[Nom]], RPE[Semaine], BD_evo[[#This Row],[Semaine]]))</f>
        <v/>
      </c>
      <c r="F539" s="92">
        <f>IFERROR(AVERAGEIFS(EDF[Total EDF], EDF[Nom], BD_evo[[#This Row],[Nom]], EDF[Semaine], BD_evo[[#This Row],[Semaine]]), "")</f>
        <v>17.666666666666668</v>
      </c>
      <c r="G539" s="92">
        <f>IFERROR(AVERAGEIFS(EDF[Humeur], EDF[Nom], BD_evo[[#This Row],[Nom]], EDF[Semaine], BD_evo[[#This Row],[Semaine]]), "")</f>
        <v>3.3333333333333335</v>
      </c>
      <c r="H539" s="92">
        <f>IFERROR(AVERAGEIFS(EDF[Stress], EDF[Nom], BD_evo[[#This Row],[Nom]], EDF[Semaine], BD_evo[[#This Row],[Semaine]]), "")</f>
        <v>2.6666666666666665</v>
      </c>
      <c r="I539" s="92">
        <f>IFERROR(AVERAGEIFS(EDF[Sommeil], EDF[Nom], BD_evo[[#This Row],[Nom]], EDF[Semaine], BD_evo[[#This Row],[Semaine]]), "")</f>
        <v>3.3333333333333335</v>
      </c>
      <c r="J539" s="92">
        <f>IFERROR(AVERAGEIFS(EDF[Etat Physique], EDF[Nom], BD_evo[[#This Row],[Nom]], EDF[Semaine], BD_evo[[#This Row],[Semaine]]), "")</f>
        <v>2.6666666666666665</v>
      </c>
      <c r="K539" s="92">
        <f>IFERROR(AVERAGEIFS(EDF[Hydratation], EDF[Nom], BD_evo[[#This Row],[Nom]], EDF[Semaine], BD_evo[[#This Row],[Semaine]]), "")</f>
        <v>3</v>
      </c>
      <c r="L539" s="92">
        <f>IFERROR(AVERAGEIFS(EDF[Nutrition], EDF[Nom], BD_evo[[#This Row],[Nom]], EDF[Semaine], BD_evo[[#This Row],[Semaine]]), "")</f>
        <v>2.6666666666666665</v>
      </c>
      <c r="M539" s="92" t="str">
        <f>IFERROR(AVERAGEIFS(RPE[Investissement du jour], RPE[Nom], BD_evo[[#This Row],[Nom]], RPE[Semaine], BD_evo[[#This Row],[Semaine]]), "")</f>
        <v/>
      </c>
    </row>
    <row r="540" spans="1:13" x14ac:dyDescent="0.2">
      <c r="A540" s="88" t="s">
        <v>168</v>
      </c>
      <c r="B540" t="str">
        <f>INDEX(Statut[Profil], MATCH(BD_evo[[#This Row],[Nom]], Statut[Nom], 0))</f>
        <v>Avant</v>
      </c>
      <c r="C540">
        <v>2023</v>
      </c>
      <c r="D540">
        <v>41</v>
      </c>
      <c r="E540">
        <f>IF(SUMIFS(RPE[sRPE_tot], RPE[Nom], BD_evo[[#This Row],[Nom]], RPE[Semaine], BD_evo[[#This Row],[Semaine]])=0,"",SUMIFS(RPE[sRPE_tot], RPE[Nom], BD_evo[[#This Row],[Nom]], RPE[Semaine], BD_evo[[#This Row],[Semaine]]))</f>
        <v>720</v>
      </c>
      <c r="F540" s="92">
        <f>IFERROR(AVERAGEIFS(EDF[Total EDF], EDF[Nom], BD_evo[[#This Row],[Nom]], EDF[Semaine], BD_evo[[#This Row],[Semaine]]), "")</f>
        <v>20.333333333333332</v>
      </c>
      <c r="G540" s="92">
        <f>IFERROR(AVERAGEIFS(EDF[Humeur], EDF[Nom], BD_evo[[#This Row],[Nom]], EDF[Semaine], BD_evo[[#This Row],[Semaine]]), "")</f>
        <v>3.6666666666666665</v>
      </c>
      <c r="H540" s="92">
        <f>IFERROR(AVERAGEIFS(EDF[Stress], EDF[Nom], BD_evo[[#This Row],[Nom]], EDF[Semaine], BD_evo[[#This Row],[Semaine]]), "")</f>
        <v>2</v>
      </c>
      <c r="I540" s="92">
        <f>IFERROR(AVERAGEIFS(EDF[Sommeil], EDF[Nom], BD_evo[[#This Row],[Nom]], EDF[Semaine], BD_evo[[#This Row],[Semaine]]), "")</f>
        <v>3.6666666666666665</v>
      </c>
      <c r="J540" s="92">
        <f>IFERROR(AVERAGEIFS(EDF[Etat Physique], EDF[Nom], BD_evo[[#This Row],[Nom]], EDF[Semaine], BD_evo[[#This Row],[Semaine]]), "")</f>
        <v>3.3333333333333335</v>
      </c>
      <c r="K540" s="92">
        <f>IFERROR(AVERAGEIFS(EDF[Hydratation], EDF[Nom], BD_evo[[#This Row],[Nom]], EDF[Semaine], BD_evo[[#This Row],[Semaine]]), "")</f>
        <v>3.3333333333333335</v>
      </c>
      <c r="L540" s="92">
        <f>IFERROR(AVERAGEIFS(EDF[Nutrition], EDF[Nom], BD_evo[[#This Row],[Nom]], EDF[Semaine], BD_evo[[#This Row],[Semaine]]), "")</f>
        <v>4.333333333333333</v>
      </c>
      <c r="M540" s="92">
        <f>IFERROR(AVERAGEIFS(RPE[Investissement du jour], RPE[Nom], BD_evo[[#This Row],[Nom]], RPE[Semaine], BD_evo[[#This Row],[Semaine]]), "")</f>
        <v>2</v>
      </c>
    </row>
    <row r="541" spans="1:13" x14ac:dyDescent="0.2">
      <c r="A541" s="88" t="s">
        <v>86</v>
      </c>
      <c r="B541" t="str">
        <f>INDEX(Statut[Profil], MATCH(BD_evo[[#This Row],[Nom]], Statut[Nom], 0))</f>
        <v>Avant</v>
      </c>
      <c r="C541">
        <v>2023</v>
      </c>
      <c r="D541">
        <v>41</v>
      </c>
      <c r="E541" t="str">
        <f>IF(SUMIFS(RPE[sRPE_tot], RPE[Nom], BD_evo[[#This Row],[Nom]], RPE[Semaine], BD_evo[[#This Row],[Semaine]])=0,"",SUMIFS(RPE[sRPE_tot], RPE[Nom], BD_evo[[#This Row],[Nom]], RPE[Semaine], BD_evo[[#This Row],[Semaine]]))</f>
        <v/>
      </c>
      <c r="F541" s="92">
        <f>IFERROR(AVERAGEIFS(EDF[Total EDF], EDF[Nom], BD_evo[[#This Row],[Nom]], EDF[Semaine], BD_evo[[#This Row],[Semaine]]), "")</f>
        <v>20.5</v>
      </c>
      <c r="G541" s="92">
        <f>IFERROR(AVERAGEIFS(EDF[Humeur], EDF[Nom], BD_evo[[#This Row],[Nom]], EDF[Semaine], BD_evo[[#This Row],[Semaine]]), "")</f>
        <v>3.5</v>
      </c>
      <c r="H541" s="92">
        <f>IFERROR(AVERAGEIFS(EDF[Stress], EDF[Nom], BD_evo[[#This Row],[Nom]], EDF[Semaine], BD_evo[[#This Row],[Semaine]]), "")</f>
        <v>3.5</v>
      </c>
      <c r="I541" s="92">
        <f>IFERROR(AVERAGEIFS(EDF[Sommeil], EDF[Nom], BD_evo[[#This Row],[Nom]], EDF[Semaine], BD_evo[[#This Row],[Semaine]]), "")</f>
        <v>4</v>
      </c>
      <c r="J541" s="92">
        <f>IFERROR(AVERAGEIFS(EDF[Etat Physique], EDF[Nom], BD_evo[[#This Row],[Nom]], EDF[Semaine], BD_evo[[#This Row],[Semaine]]), "")</f>
        <v>2</v>
      </c>
      <c r="K541" s="92">
        <f>IFERROR(AVERAGEIFS(EDF[Hydratation], EDF[Nom], BD_evo[[#This Row],[Nom]], EDF[Semaine], BD_evo[[#This Row],[Semaine]]), "")</f>
        <v>4</v>
      </c>
      <c r="L541" s="92">
        <f>IFERROR(AVERAGEIFS(EDF[Nutrition], EDF[Nom], BD_evo[[#This Row],[Nom]], EDF[Semaine], BD_evo[[#This Row],[Semaine]]), "")</f>
        <v>3.5</v>
      </c>
      <c r="M541" s="92" t="str">
        <f>IFERROR(AVERAGEIFS(RPE[Investissement du jour], RPE[Nom], BD_evo[[#This Row],[Nom]], RPE[Semaine], BD_evo[[#This Row],[Semaine]]), "")</f>
        <v/>
      </c>
    </row>
    <row r="542" spans="1:13" x14ac:dyDescent="0.2">
      <c r="A542" s="88" t="s">
        <v>208</v>
      </c>
      <c r="B542" t="str">
        <f>INDEX(Statut[Profil], MATCH(BD_evo[[#This Row],[Nom]], Statut[Nom], 0))</f>
        <v>Trois Quarts</v>
      </c>
      <c r="C542">
        <v>2023</v>
      </c>
      <c r="D542">
        <v>41</v>
      </c>
      <c r="E542" t="str">
        <f>IF(SUMIFS(RPE[sRPE_tot], RPE[Nom], BD_evo[[#This Row],[Nom]], RPE[Semaine], BD_evo[[#This Row],[Semaine]])=0,"",SUMIFS(RPE[sRPE_tot], RPE[Nom], BD_evo[[#This Row],[Nom]], RPE[Semaine], BD_evo[[#This Row],[Semaine]]))</f>
        <v/>
      </c>
      <c r="F542" s="92">
        <f>IFERROR(AVERAGEIFS(EDF[Total EDF], EDF[Nom], BD_evo[[#This Row],[Nom]], EDF[Semaine], BD_evo[[#This Row],[Semaine]]), "")</f>
        <v>22</v>
      </c>
      <c r="G542" s="92">
        <f>IFERROR(AVERAGEIFS(EDF[Humeur], EDF[Nom], BD_evo[[#This Row],[Nom]], EDF[Semaine], BD_evo[[#This Row],[Semaine]]), "")</f>
        <v>5</v>
      </c>
      <c r="H542" s="92">
        <f>IFERROR(AVERAGEIFS(EDF[Stress], EDF[Nom], BD_evo[[#This Row],[Nom]], EDF[Semaine], BD_evo[[#This Row],[Semaine]]), "")</f>
        <v>4</v>
      </c>
      <c r="I542" s="92">
        <f>IFERROR(AVERAGEIFS(EDF[Sommeil], EDF[Nom], BD_evo[[#This Row],[Nom]], EDF[Semaine], BD_evo[[#This Row],[Semaine]]), "")</f>
        <v>4</v>
      </c>
      <c r="J542" s="92">
        <f>IFERROR(AVERAGEIFS(EDF[Etat Physique], EDF[Nom], BD_evo[[#This Row],[Nom]], EDF[Semaine], BD_evo[[#This Row],[Semaine]]), "")</f>
        <v>3</v>
      </c>
      <c r="K542" s="92">
        <f>IFERROR(AVERAGEIFS(EDF[Hydratation], EDF[Nom], BD_evo[[#This Row],[Nom]], EDF[Semaine], BD_evo[[#This Row],[Semaine]]), "")</f>
        <v>3</v>
      </c>
      <c r="L542" s="92">
        <f>IFERROR(AVERAGEIFS(EDF[Nutrition], EDF[Nom], BD_evo[[#This Row],[Nom]], EDF[Semaine], BD_evo[[#This Row],[Semaine]]), "")</f>
        <v>3</v>
      </c>
      <c r="M542" s="92" t="str">
        <f>IFERROR(AVERAGEIFS(RPE[Investissement du jour], RPE[Nom], BD_evo[[#This Row],[Nom]], RPE[Semaine], BD_evo[[#This Row],[Semaine]]), "")</f>
        <v/>
      </c>
    </row>
    <row r="543" spans="1:13" x14ac:dyDescent="0.2">
      <c r="A543" s="88" t="s">
        <v>99</v>
      </c>
      <c r="B543" t="str">
        <f>INDEX(Statut[Profil], MATCH(BD_evo[[#This Row],[Nom]], Statut[Nom], 0))</f>
        <v>Avant</v>
      </c>
      <c r="C543">
        <v>2023</v>
      </c>
      <c r="D543">
        <v>41</v>
      </c>
      <c r="E543" t="str">
        <f>IF(SUMIFS(RPE[sRPE_tot], RPE[Nom], BD_evo[[#This Row],[Nom]], RPE[Semaine], BD_evo[[#This Row],[Semaine]])=0,"",SUMIFS(RPE[sRPE_tot], RPE[Nom], BD_evo[[#This Row],[Nom]], RPE[Semaine], BD_evo[[#This Row],[Semaine]]))</f>
        <v/>
      </c>
      <c r="F543" s="92">
        <f>IFERROR(AVERAGEIFS(EDF[Total EDF], EDF[Nom], BD_evo[[#This Row],[Nom]], EDF[Semaine], BD_evo[[#This Row],[Semaine]]), "")</f>
        <v>20.333333333333332</v>
      </c>
      <c r="G543" s="92">
        <f>IFERROR(AVERAGEIFS(EDF[Humeur], EDF[Nom], BD_evo[[#This Row],[Nom]], EDF[Semaine], BD_evo[[#This Row],[Semaine]]), "")</f>
        <v>4</v>
      </c>
      <c r="H543" s="92">
        <f>IFERROR(AVERAGEIFS(EDF[Stress], EDF[Nom], BD_evo[[#This Row],[Nom]], EDF[Semaine], BD_evo[[#This Row],[Semaine]]), "")</f>
        <v>2.6666666666666665</v>
      </c>
      <c r="I543" s="92">
        <f>IFERROR(AVERAGEIFS(EDF[Sommeil], EDF[Nom], BD_evo[[#This Row],[Nom]], EDF[Semaine], BD_evo[[#This Row],[Semaine]]), "")</f>
        <v>3.3333333333333335</v>
      </c>
      <c r="J543" s="92">
        <f>IFERROR(AVERAGEIFS(EDF[Etat Physique], EDF[Nom], BD_evo[[#This Row],[Nom]], EDF[Semaine], BD_evo[[#This Row],[Semaine]]), "")</f>
        <v>3.6666666666666665</v>
      </c>
      <c r="K543" s="92">
        <f>IFERROR(AVERAGEIFS(EDF[Hydratation], EDF[Nom], BD_evo[[#This Row],[Nom]], EDF[Semaine], BD_evo[[#This Row],[Semaine]]), "")</f>
        <v>3.6666666666666665</v>
      </c>
      <c r="L543" s="92">
        <f>IFERROR(AVERAGEIFS(EDF[Nutrition], EDF[Nom], BD_evo[[#This Row],[Nom]], EDF[Semaine], BD_evo[[#This Row],[Semaine]]), "")</f>
        <v>3</v>
      </c>
      <c r="M543" s="92" t="str">
        <f>IFERROR(AVERAGEIFS(RPE[Investissement du jour], RPE[Nom], BD_evo[[#This Row],[Nom]], RPE[Semaine], BD_evo[[#This Row],[Semaine]]), "")</f>
        <v/>
      </c>
    </row>
    <row r="544" spans="1:13" x14ac:dyDescent="0.2">
      <c r="A544" s="88" t="s">
        <v>233</v>
      </c>
      <c r="B544" t="str">
        <f>INDEX(Statut[Profil], MATCH(BD_evo[[#This Row],[Nom]], Statut[Nom], 0))</f>
        <v>Avant</v>
      </c>
      <c r="C544">
        <v>2023</v>
      </c>
      <c r="D544">
        <v>41</v>
      </c>
      <c r="E544" t="str">
        <f>IF(SUMIFS(RPE[sRPE_tot], RPE[Nom], BD_evo[[#This Row],[Nom]], RPE[Semaine], BD_evo[[#This Row],[Semaine]])=0,"",SUMIFS(RPE[sRPE_tot], RPE[Nom], BD_evo[[#This Row],[Nom]], RPE[Semaine], BD_evo[[#This Row],[Semaine]]))</f>
        <v/>
      </c>
      <c r="F544" s="92">
        <f>IFERROR(AVERAGEIFS(EDF[Total EDF], EDF[Nom], BD_evo[[#This Row],[Nom]], EDF[Semaine], BD_evo[[#This Row],[Semaine]]), "")</f>
        <v>18.666666666666668</v>
      </c>
      <c r="G544" s="92">
        <f>IFERROR(AVERAGEIFS(EDF[Humeur], EDF[Nom], BD_evo[[#This Row],[Nom]], EDF[Semaine], BD_evo[[#This Row],[Semaine]]), "")</f>
        <v>3.3333333333333335</v>
      </c>
      <c r="H544" s="92">
        <f>IFERROR(AVERAGEIFS(EDF[Stress], EDF[Nom], BD_evo[[#This Row],[Nom]], EDF[Semaine], BD_evo[[#This Row],[Semaine]]), "")</f>
        <v>3.3333333333333335</v>
      </c>
      <c r="I544" s="92">
        <f>IFERROR(AVERAGEIFS(EDF[Sommeil], EDF[Nom], BD_evo[[#This Row],[Nom]], EDF[Semaine], BD_evo[[#This Row],[Semaine]]), "")</f>
        <v>3</v>
      </c>
      <c r="J544" s="92">
        <f>IFERROR(AVERAGEIFS(EDF[Etat Physique], EDF[Nom], BD_evo[[#This Row],[Nom]], EDF[Semaine], BD_evo[[#This Row],[Semaine]]), "")</f>
        <v>2.6666666666666665</v>
      </c>
      <c r="K544" s="92">
        <f>IFERROR(AVERAGEIFS(EDF[Hydratation], EDF[Nom], BD_evo[[#This Row],[Nom]], EDF[Semaine], BD_evo[[#This Row],[Semaine]]), "")</f>
        <v>2.6666666666666665</v>
      </c>
      <c r="L544" s="92">
        <f>IFERROR(AVERAGEIFS(EDF[Nutrition], EDF[Nom], BD_evo[[#This Row],[Nom]], EDF[Semaine], BD_evo[[#This Row],[Semaine]]), "")</f>
        <v>3.6666666666666665</v>
      </c>
      <c r="M544" s="92" t="str">
        <f>IFERROR(AVERAGEIFS(RPE[Investissement du jour], RPE[Nom], BD_evo[[#This Row],[Nom]], RPE[Semaine], BD_evo[[#This Row],[Semaine]]), "")</f>
        <v/>
      </c>
    </row>
    <row r="545" spans="1:13" x14ac:dyDescent="0.2">
      <c r="A545" s="88" t="s">
        <v>85</v>
      </c>
      <c r="B545" t="str">
        <f>INDEX(Statut[Profil], MATCH(BD_evo[[#This Row],[Nom]], Statut[Nom], 0))</f>
        <v>Avant</v>
      </c>
      <c r="C545">
        <v>2023</v>
      </c>
      <c r="D545">
        <v>41</v>
      </c>
      <c r="E545">
        <f>IF(SUMIFS(RPE[sRPE_tot], RPE[Nom], BD_evo[[#This Row],[Nom]], RPE[Semaine], BD_evo[[#This Row],[Semaine]])=0,"",SUMIFS(RPE[sRPE_tot], RPE[Nom], BD_evo[[#This Row],[Nom]], RPE[Semaine], BD_evo[[#This Row],[Semaine]]))</f>
        <v>1920</v>
      </c>
      <c r="F545" s="92">
        <f>IFERROR(AVERAGEIFS(EDF[Total EDF], EDF[Nom], BD_evo[[#This Row],[Nom]], EDF[Semaine], BD_evo[[#This Row],[Semaine]]), "")</f>
        <v>16.5</v>
      </c>
      <c r="G545" s="92">
        <f>IFERROR(AVERAGEIFS(EDF[Humeur], EDF[Nom], BD_evo[[#This Row],[Nom]], EDF[Semaine], BD_evo[[#This Row],[Semaine]]), "")</f>
        <v>3.5</v>
      </c>
      <c r="H545" s="92">
        <f>IFERROR(AVERAGEIFS(EDF[Stress], EDF[Nom], BD_evo[[#This Row],[Nom]], EDF[Semaine], BD_evo[[#This Row],[Semaine]]), "")</f>
        <v>3</v>
      </c>
      <c r="I545" s="92">
        <f>IFERROR(AVERAGEIFS(EDF[Sommeil], EDF[Nom], BD_evo[[#This Row],[Nom]], EDF[Semaine], BD_evo[[#This Row],[Semaine]]), "")</f>
        <v>3.5</v>
      </c>
      <c r="J545" s="92">
        <f>IFERROR(AVERAGEIFS(EDF[Etat Physique], EDF[Nom], BD_evo[[#This Row],[Nom]], EDF[Semaine], BD_evo[[#This Row],[Semaine]]), "")</f>
        <v>2.5</v>
      </c>
      <c r="K545" s="92">
        <f>IFERROR(AVERAGEIFS(EDF[Hydratation], EDF[Nom], BD_evo[[#This Row],[Nom]], EDF[Semaine], BD_evo[[#This Row],[Semaine]]), "")</f>
        <v>2</v>
      </c>
      <c r="L545" s="92">
        <f>IFERROR(AVERAGEIFS(EDF[Nutrition], EDF[Nom], BD_evo[[#This Row],[Nom]], EDF[Semaine], BD_evo[[#This Row],[Semaine]]), "")</f>
        <v>2</v>
      </c>
      <c r="M545" s="92">
        <f>IFERROR(AVERAGEIFS(RPE[Investissement du jour], RPE[Nom], BD_evo[[#This Row],[Nom]], RPE[Semaine], BD_evo[[#This Row],[Semaine]]), "")</f>
        <v>2</v>
      </c>
    </row>
    <row r="546" spans="1:13" x14ac:dyDescent="0.2">
      <c r="A546" s="88" t="s">
        <v>191</v>
      </c>
      <c r="B546" t="str">
        <f>INDEX(Statut[Profil], MATCH(BD_evo[[#This Row],[Nom]], Statut[Nom], 0))</f>
        <v>Avant</v>
      </c>
      <c r="C546">
        <v>2023</v>
      </c>
      <c r="D546">
        <v>41</v>
      </c>
      <c r="E546" t="str">
        <f>IF(SUMIFS(RPE[sRPE_tot], RPE[Nom], BD_evo[[#This Row],[Nom]], RPE[Semaine], BD_evo[[#This Row],[Semaine]])=0,"",SUMIFS(RPE[sRPE_tot], RPE[Nom], BD_evo[[#This Row],[Nom]], RPE[Semaine], BD_evo[[#This Row],[Semaine]]))</f>
        <v/>
      </c>
      <c r="F546" s="92">
        <f>IFERROR(AVERAGEIFS(EDF[Total EDF], EDF[Nom], BD_evo[[#This Row],[Nom]], EDF[Semaine], BD_evo[[#This Row],[Semaine]]), "")</f>
        <v>18</v>
      </c>
      <c r="G546" s="92">
        <f>IFERROR(AVERAGEIFS(EDF[Humeur], EDF[Nom], BD_evo[[#This Row],[Nom]], EDF[Semaine], BD_evo[[#This Row],[Semaine]]), "")</f>
        <v>2</v>
      </c>
      <c r="H546" s="92">
        <f>IFERROR(AVERAGEIFS(EDF[Stress], EDF[Nom], BD_evo[[#This Row],[Nom]], EDF[Semaine], BD_evo[[#This Row],[Semaine]]), "")</f>
        <v>2</v>
      </c>
      <c r="I546" s="92">
        <f>IFERROR(AVERAGEIFS(EDF[Sommeil], EDF[Nom], BD_evo[[#This Row],[Nom]], EDF[Semaine], BD_evo[[#This Row],[Semaine]]), "")</f>
        <v>3</v>
      </c>
      <c r="J546" s="92">
        <f>IFERROR(AVERAGEIFS(EDF[Etat Physique], EDF[Nom], BD_evo[[#This Row],[Nom]], EDF[Semaine], BD_evo[[#This Row],[Semaine]]), "")</f>
        <v>4</v>
      </c>
      <c r="K546" s="92">
        <f>IFERROR(AVERAGEIFS(EDF[Hydratation], EDF[Nom], BD_evo[[#This Row],[Nom]], EDF[Semaine], BD_evo[[#This Row],[Semaine]]), "")</f>
        <v>4</v>
      </c>
      <c r="L546" s="92">
        <f>IFERROR(AVERAGEIFS(EDF[Nutrition], EDF[Nom], BD_evo[[#This Row],[Nom]], EDF[Semaine], BD_evo[[#This Row],[Semaine]]), "")</f>
        <v>3</v>
      </c>
      <c r="M546" s="92" t="str">
        <f>IFERROR(AVERAGEIFS(RPE[Investissement du jour], RPE[Nom], BD_evo[[#This Row],[Nom]], RPE[Semaine], BD_evo[[#This Row],[Semaine]]), "")</f>
        <v/>
      </c>
    </row>
    <row r="547" spans="1:13" x14ac:dyDescent="0.2">
      <c r="A547" s="89" t="s">
        <v>95</v>
      </c>
      <c r="B547" t="str">
        <f>INDEX(Statut[Profil], MATCH(BD_evo[[#This Row],[Nom]], Statut[Nom], 0))</f>
        <v>Avant</v>
      </c>
      <c r="C547">
        <v>2023</v>
      </c>
      <c r="D547">
        <v>41</v>
      </c>
      <c r="E547" t="str">
        <f>IF(SUMIFS(RPE[sRPE_tot], RPE[Nom], BD_evo[[#This Row],[Nom]], RPE[Semaine], BD_evo[[#This Row],[Semaine]])=0,"",SUMIFS(RPE[sRPE_tot], RPE[Nom], BD_evo[[#This Row],[Nom]], RPE[Semaine], BD_evo[[#This Row],[Semaine]]))</f>
        <v/>
      </c>
      <c r="F547" s="92">
        <f>IFERROR(AVERAGEIFS(EDF[Total EDF], EDF[Nom], BD_evo[[#This Row],[Nom]], EDF[Semaine], BD_evo[[#This Row],[Semaine]]), "")</f>
        <v>17</v>
      </c>
      <c r="G547" s="92">
        <f>IFERROR(AVERAGEIFS(EDF[Humeur], EDF[Nom], BD_evo[[#This Row],[Nom]], EDF[Semaine], BD_evo[[#This Row],[Semaine]]), "")</f>
        <v>4</v>
      </c>
      <c r="H547" s="92">
        <f>IFERROR(AVERAGEIFS(EDF[Stress], EDF[Nom], BD_evo[[#This Row],[Nom]], EDF[Semaine], BD_evo[[#This Row],[Semaine]]), "")</f>
        <v>3</v>
      </c>
      <c r="I547" s="92">
        <f>IFERROR(AVERAGEIFS(EDF[Sommeil], EDF[Nom], BD_evo[[#This Row],[Nom]], EDF[Semaine], BD_evo[[#This Row],[Semaine]]), "")</f>
        <v>3</v>
      </c>
      <c r="J547" s="92">
        <f>IFERROR(AVERAGEIFS(EDF[Etat Physique], EDF[Nom], BD_evo[[#This Row],[Nom]], EDF[Semaine], BD_evo[[#This Row],[Semaine]]), "")</f>
        <v>3</v>
      </c>
      <c r="K547" s="92">
        <f>IFERROR(AVERAGEIFS(EDF[Hydratation], EDF[Nom], BD_evo[[#This Row],[Nom]], EDF[Semaine], BD_evo[[#This Row],[Semaine]]), "")</f>
        <v>2</v>
      </c>
      <c r="L547" s="92">
        <f>IFERROR(AVERAGEIFS(EDF[Nutrition], EDF[Nom], BD_evo[[#This Row],[Nom]], EDF[Semaine], BD_evo[[#This Row],[Semaine]]), "")</f>
        <v>2</v>
      </c>
      <c r="M547" s="92" t="str">
        <f>IFERROR(AVERAGEIFS(RPE[Investissement du jour], RPE[Nom], BD_evo[[#This Row],[Nom]], RPE[Semaine], BD_evo[[#This Row],[Semaine]]), "")</f>
        <v/>
      </c>
    </row>
    <row r="548" spans="1:13" x14ac:dyDescent="0.2">
      <c r="A548" s="89" t="s">
        <v>80</v>
      </c>
      <c r="B548" t="str">
        <f>INDEX(Statut[Profil], MATCH(BD_evo[[#This Row],[Nom]], Statut[Nom], 0))</f>
        <v>Avant</v>
      </c>
      <c r="C548">
        <v>2023</v>
      </c>
      <c r="D548">
        <v>41</v>
      </c>
      <c r="E548" t="str">
        <f>IF(SUMIFS(RPE[sRPE_tot], RPE[Nom], BD_evo[[#This Row],[Nom]], RPE[Semaine], BD_evo[[#This Row],[Semaine]])=0,"",SUMIFS(RPE[sRPE_tot], RPE[Nom], BD_evo[[#This Row],[Nom]], RPE[Semaine], BD_evo[[#This Row],[Semaine]]))</f>
        <v/>
      </c>
      <c r="F548" s="92">
        <f>IFERROR(AVERAGEIFS(EDF[Total EDF], EDF[Nom], BD_evo[[#This Row],[Nom]], EDF[Semaine], BD_evo[[#This Row],[Semaine]]), "")</f>
        <v>19.5</v>
      </c>
      <c r="G548" s="92">
        <f>IFERROR(AVERAGEIFS(EDF[Humeur], EDF[Nom], BD_evo[[#This Row],[Nom]], EDF[Semaine], BD_evo[[#This Row],[Semaine]]), "")</f>
        <v>3.5</v>
      </c>
      <c r="H548" s="92">
        <f>IFERROR(AVERAGEIFS(EDF[Stress], EDF[Nom], BD_evo[[#This Row],[Nom]], EDF[Semaine], BD_evo[[#This Row],[Semaine]]), "")</f>
        <v>3</v>
      </c>
      <c r="I548" s="92">
        <f>IFERROR(AVERAGEIFS(EDF[Sommeil], EDF[Nom], BD_evo[[#This Row],[Nom]], EDF[Semaine], BD_evo[[#This Row],[Semaine]]), "")</f>
        <v>3.5</v>
      </c>
      <c r="J548" s="92">
        <f>IFERROR(AVERAGEIFS(EDF[Etat Physique], EDF[Nom], BD_evo[[#This Row],[Nom]], EDF[Semaine], BD_evo[[#This Row],[Semaine]]), "")</f>
        <v>3</v>
      </c>
      <c r="K548" s="92">
        <f>IFERROR(AVERAGEIFS(EDF[Hydratation], EDF[Nom], BD_evo[[#This Row],[Nom]], EDF[Semaine], BD_evo[[#This Row],[Semaine]]), "")</f>
        <v>3</v>
      </c>
      <c r="L548" s="92">
        <f>IFERROR(AVERAGEIFS(EDF[Nutrition], EDF[Nom], BD_evo[[#This Row],[Nom]], EDF[Semaine], BD_evo[[#This Row],[Semaine]]), "")</f>
        <v>3.5</v>
      </c>
      <c r="M548" s="92" t="str">
        <f>IFERROR(AVERAGEIFS(RPE[Investissement du jour], RPE[Nom], BD_evo[[#This Row],[Nom]], RPE[Semaine], BD_evo[[#This Row],[Semaine]]), "")</f>
        <v/>
      </c>
    </row>
    <row r="549" spans="1:13" x14ac:dyDescent="0.2">
      <c r="A549" s="88" t="s">
        <v>167</v>
      </c>
      <c r="B549" t="str">
        <f>INDEX(Statut[Profil], MATCH(BD_evo[[#This Row],[Nom]], Statut[Nom], 0))</f>
        <v>Trois Quarts</v>
      </c>
      <c r="C549">
        <v>2023</v>
      </c>
      <c r="D549">
        <v>41</v>
      </c>
      <c r="E549">
        <f>IF(SUMIFS(RPE[sRPE_tot], RPE[Nom], BD_evo[[#This Row],[Nom]], RPE[Semaine], BD_evo[[#This Row],[Semaine]])=0,"",SUMIFS(RPE[sRPE_tot], RPE[Nom], BD_evo[[#This Row],[Nom]], RPE[Semaine], BD_evo[[#This Row],[Semaine]]))</f>
        <v>2100</v>
      </c>
      <c r="F549" s="92">
        <f>IFERROR(AVERAGEIFS(EDF[Total EDF], EDF[Nom], BD_evo[[#This Row],[Nom]], EDF[Semaine], BD_evo[[#This Row],[Semaine]]), "")</f>
        <v>21.333333333333332</v>
      </c>
      <c r="G549" s="92">
        <f>IFERROR(AVERAGEIFS(EDF[Humeur], EDF[Nom], BD_evo[[#This Row],[Nom]], EDF[Semaine], BD_evo[[#This Row],[Semaine]]), "")</f>
        <v>3.6666666666666665</v>
      </c>
      <c r="H549" s="92">
        <f>IFERROR(AVERAGEIFS(EDF[Stress], EDF[Nom], BD_evo[[#This Row],[Nom]], EDF[Semaine], BD_evo[[#This Row],[Semaine]]), "")</f>
        <v>3</v>
      </c>
      <c r="I549" s="92">
        <f>IFERROR(AVERAGEIFS(EDF[Sommeil], EDF[Nom], BD_evo[[#This Row],[Nom]], EDF[Semaine], BD_evo[[#This Row],[Semaine]]), "")</f>
        <v>3.3333333333333335</v>
      </c>
      <c r="J549" s="92">
        <f>IFERROR(AVERAGEIFS(EDF[Etat Physique], EDF[Nom], BD_evo[[#This Row],[Nom]], EDF[Semaine], BD_evo[[#This Row],[Semaine]]), "")</f>
        <v>4</v>
      </c>
      <c r="K549" s="92">
        <f>IFERROR(AVERAGEIFS(EDF[Hydratation], EDF[Nom], BD_evo[[#This Row],[Nom]], EDF[Semaine], BD_evo[[#This Row],[Semaine]]), "")</f>
        <v>3.3333333333333335</v>
      </c>
      <c r="L549" s="92">
        <f>IFERROR(AVERAGEIFS(EDF[Nutrition], EDF[Nom], BD_evo[[#This Row],[Nom]], EDF[Semaine], BD_evo[[#This Row],[Semaine]]), "")</f>
        <v>4</v>
      </c>
      <c r="M549" s="92">
        <f>IFERROR(AVERAGEIFS(RPE[Investissement du jour], RPE[Nom], BD_evo[[#This Row],[Nom]], RPE[Semaine], BD_evo[[#This Row],[Semaine]]), "")</f>
        <v>2.3333333333333335</v>
      </c>
    </row>
    <row r="550" spans="1:13" x14ac:dyDescent="0.2">
      <c r="A550" s="88" t="s">
        <v>240</v>
      </c>
      <c r="B550" t="str">
        <f>INDEX(Statut[Profil], MATCH(BD_evo[[#This Row],[Nom]], Statut[Nom], 0))</f>
        <v>Trois Quarts</v>
      </c>
      <c r="C550">
        <v>2023</v>
      </c>
      <c r="D550">
        <v>41</v>
      </c>
      <c r="E550" t="str">
        <f>IF(SUMIFS(RPE[sRPE_tot], RPE[Nom], BD_evo[[#This Row],[Nom]], RPE[Semaine], BD_evo[[#This Row],[Semaine]])=0,"",SUMIFS(RPE[sRPE_tot], RPE[Nom], BD_evo[[#This Row],[Nom]], RPE[Semaine], BD_evo[[#This Row],[Semaine]]))</f>
        <v/>
      </c>
      <c r="F550" s="92" t="str">
        <f>IFERROR(AVERAGEIFS(EDF[Total EDF], EDF[Nom], BD_evo[[#This Row],[Nom]], EDF[Semaine], BD_evo[[#This Row],[Semaine]]), "")</f>
        <v/>
      </c>
      <c r="G550" s="92" t="str">
        <f>IFERROR(AVERAGEIFS(EDF[Humeur], EDF[Nom], BD_evo[[#This Row],[Nom]], EDF[Semaine], BD_evo[[#This Row],[Semaine]]), "")</f>
        <v/>
      </c>
      <c r="H550" s="92" t="str">
        <f>IFERROR(AVERAGEIFS(EDF[Stress], EDF[Nom], BD_evo[[#This Row],[Nom]], EDF[Semaine], BD_evo[[#This Row],[Semaine]]), "")</f>
        <v/>
      </c>
      <c r="I550" s="92" t="str">
        <f>IFERROR(AVERAGEIFS(EDF[Sommeil], EDF[Nom], BD_evo[[#This Row],[Nom]], EDF[Semaine], BD_evo[[#This Row],[Semaine]]), "")</f>
        <v/>
      </c>
      <c r="J550" s="92" t="str">
        <f>IFERROR(AVERAGEIFS(EDF[Etat Physique], EDF[Nom], BD_evo[[#This Row],[Nom]], EDF[Semaine], BD_evo[[#This Row],[Semaine]]), "")</f>
        <v/>
      </c>
      <c r="K550" s="92" t="str">
        <f>IFERROR(AVERAGEIFS(EDF[Hydratation], EDF[Nom], BD_evo[[#This Row],[Nom]], EDF[Semaine], BD_evo[[#This Row],[Semaine]]), "")</f>
        <v/>
      </c>
      <c r="L550" s="92" t="str">
        <f>IFERROR(AVERAGEIFS(EDF[Nutrition], EDF[Nom], BD_evo[[#This Row],[Nom]], EDF[Semaine], BD_evo[[#This Row],[Semaine]]), "")</f>
        <v/>
      </c>
      <c r="M550" s="92" t="str">
        <f>IFERROR(AVERAGEIFS(RPE[Investissement du jour], RPE[Nom], BD_evo[[#This Row],[Nom]], RPE[Semaine], BD_evo[[#This Row],[Semaine]]), "")</f>
        <v/>
      </c>
    </row>
    <row r="551" spans="1:13" x14ac:dyDescent="0.2">
      <c r="A551" s="88" t="s">
        <v>107</v>
      </c>
      <c r="B551" t="str">
        <f>INDEX(Statut[Profil], MATCH(BD_evo[[#This Row],[Nom]], Statut[Nom], 0))</f>
        <v>Trois Quarts</v>
      </c>
      <c r="C551">
        <v>2023</v>
      </c>
      <c r="D551">
        <v>41</v>
      </c>
      <c r="E551">
        <f>IF(SUMIFS(RPE[sRPE_tot], RPE[Nom], BD_evo[[#This Row],[Nom]], RPE[Semaine], BD_evo[[#This Row],[Semaine]])=0,"",SUMIFS(RPE[sRPE_tot], RPE[Nom], BD_evo[[#This Row],[Nom]], RPE[Semaine], BD_evo[[#This Row],[Semaine]]))</f>
        <v>1800</v>
      </c>
      <c r="F551" s="92">
        <f>IFERROR(AVERAGEIFS(EDF[Total EDF], EDF[Nom], BD_evo[[#This Row],[Nom]], EDF[Semaine], BD_evo[[#This Row],[Semaine]]), "")</f>
        <v>21</v>
      </c>
      <c r="G551" s="92">
        <f>IFERROR(AVERAGEIFS(EDF[Humeur], EDF[Nom], BD_evo[[#This Row],[Nom]], EDF[Semaine], BD_evo[[#This Row],[Semaine]]), "")</f>
        <v>4.333333333333333</v>
      </c>
      <c r="H551" s="92">
        <f>IFERROR(AVERAGEIFS(EDF[Stress], EDF[Nom], BD_evo[[#This Row],[Nom]], EDF[Semaine], BD_evo[[#This Row],[Semaine]]), "")</f>
        <v>2.3333333333333335</v>
      </c>
      <c r="I551" s="92">
        <f>IFERROR(AVERAGEIFS(EDF[Sommeil], EDF[Nom], BD_evo[[#This Row],[Nom]], EDF[Semaine], BD_evo[[#This Row],[Semaine]]), "")</f>
        <v>3.6666666666666665</v>
      </c>
      <c r="J551" s="92">
        <f>IFERROR(AVERAGEIFS(EDF[Etat Physique], EDF[Nom], BD_evo[[#This Row],[Nom]], EDF[Semaine], BD_evo[[#This Row],[Semaine]]), "")</f>
        <v>4</v>
      </c>
      <c r="K551" s="92">
        <f>IFERROR(AVERAGEIFS(EDF[Hydratation], EDF[Nom], BD_evo[[#This Row],[Nom]], EDF[Semaine], BD_evo[[#This Row],[Semaine]]), "")</f>
        <v>3.3333333333333335</v>
      </c>
      <c r="L551" s="92">
        <f>IFERROR(AVERAGEIFS(EDF[Nutrition], EDF[Nom], BD_evo[[#This Row],[Nom]], EDF[Semaine], BD_evo[[#This Row],[Semaine]]), "")</f>
        <v>3.3333333333333335</v>
      </c>
      <c r="M551" s="92">
        <f>IFERROR(AVERAGEIFS(RPE[Investissement du jour], RPE[Nom], BD_evo[[#This Row],[Nom]], RPE[Semaine], BD_evo[[#This Row],[Semaine]]), "")</f>
        <v>3</v>
      </c>
    </row>
    <row r="552" spans="1:13" x14ac:dyDescent="0.2">
      <c r="A552" s="88" t="s">
        <v>192</v>
      </c>
      <c r="B552" t="str">
        <f>INDEX(Statut[Profil], MATCH(BD_evo[[#This Row],[Nom]], Statut[Nom], 0))</f>
        <v>Trois Quarts</v>
      </c>
      <c r="C552">
        <v>2023</v>
      </c>
      <c r="D552">
        <v>41</v>
      </c>
      <c r="E552">
        <f>IF(SUMIFS(RPE[sRPE_tot], RPE[Nom], BD_evo[[#This Row],[Nom]], RPE[Semaine], BD_evo[[#This Row],[Semaine]])=0,"",SUMIFS(RPE[sRPE_tot], RPE[Nom], BD_evo[[#This Row],[Nom]], RPE[Semaine], BD_evo[[#This Row],[Semaine]]))</f>
        <v>720</v>
      </c>
      <c r="F552" s="92">
        <f>IFERROR(AVERAGEIFS(EDF[Total EDF], EDF[Nom], BD_evo[[#This Row],[Nom]], EDF[Semaine], BD_evo[[#This Row],[Semaine]]), "")</f>
        <v>21.666666666666668</v>
      </c>
      <c r="G552" s="92">
        <f>IFERROR(AVERAGEIFS(EDF[Humeur], EDF[Nom], BD_evo[[#This Row],[Nom]], EDF[Semaine], BD_evo[[#This Row],[Semaine]]), "")</f>
        <v>3.6666666666666665</v>
      </c>
      <c r="H552" s="92">
        <f>IFERROR(AVERAGEIFS(EDF[Stress], EDF[Nom], BD_evo[[#This Row],[Nom]], EDF[Semaine], BD_evo[[#This Row],[Semaine]]), "")</f>
        <v>3</v>
      </c>
      <c r="I552" s="92">
        <f>IFERROR(AVERAGEIFS(EDF[Sommeil], EDF[Nom], BD_evo[[#This Row],[Nom]], EDF[Semaine], BD_evo[[#This Row],[Semaine]]), "")</f>
        <v>2.6666666666666665</v>
      </c>
      <c r="J552" s="92">
        <f>IFERROR(AVERAGEIFS(EDF[Etat Physique], EDF[Nom], BD_evo[[#This Row],[Nom]], EDF[Semaine], BD_evo[[#This Row],[Semaine]]), "")</f>
        <v>3.6666666666666665</v>
      </c>
      <c r="K552" s="92">
        <f>IFERROR(AVERAGEIFS(EDF[Hydratation], EDF[Nom], BD_evo[[#This Row],[Nom]], EDF[Semaine], BD_evo[[#This Row],[Semaine]]), "")</f>
        <v>4.333333333333333</v>
      </c>
      <c r="L552" s="92">
        <f>IFERROR(AVERAGEIFS(EDF[Nutrition], EDF[Nom], BD_evo[[#This Row],[Nom]], EDF[Semaine], BD_evo[[#This Row],[Semaine]]), "")</f>
        <v>4.333333333333333</v>
      </c>
      <c r="M552" s="92">
        <f>IFERROR(AVERAGEIFS(RPE[Investissement du jour], RPE[Nom], BD_evo[[#This Row],[Nom]], RPE[Semaine], BD_evo[[#This Row],[Semaine]]), "")</f>
        <v>3</v>
      </c>
    </row>
    <row r="553" spans="1:13" x14ac:dyDescent="0.2">
      <c r="A553" s="88" t="s">
        <v>496</v>
      </c>
      <c r="B553" t="str">
        <f>INDEX(Statut[Profil], MATCH(BD_evo[[#This Row],[Nom]], Statut[Nom], 0))</f>
        <v>Trois Quarts</v>
      </c>
      <c r="C553">
        <v>2023</v>
      </c>
      <c r="D553">
        <v>41</v>
      </c>
      <c r="E553" t="str">
        <f>IF(SUMIFS(RPE[sRPE_tot], RPE[Nom], BD_evo[[#This Row],[Nom]], RPE[Semaine], BD_evo[[#This Row],[Semaine]])=0,"",SUMIFS(RPE[sRPE_tot], RPE[Nom], BD_evo[[#This Row],[Nom]], RPE[Semaine], BD_evo[[#This Row],[Semaine]]))</f>
        <v/>
      </c>
      <c r="F553" s="92" t="str">
        <f>IFERROR(AVERAGEIFS(EDF[Total EDF], EDF[Nom], BD_evo[[#This Row],[Nom]], EDF[Semaine], BD_evo[[#This Row],[Semaine]]), "")</f>
        <v/>
      </c>
      <c r="G553" s="92" t="str">
        <f>IFERROR(AVERAGEIFS(EDF[Humeur], EDF[Nom], BD_evo[[#This Row],[Nom]], EDF[Semaine], BD_evo[[#This Row],[Semaine]]), "")</f>
        <v/>
      </c>
      <c r="H553" s="92" t="str">
        <f>IFERROR(AVERAGEIFS(EDF[Stress], EDF[Nom], BD_evo[[#This Row],[Nom]], EDF[Semaine], BD_evo[[#This Row],[Semaine]]), "")</f>
        <v/>
      </c>
      <c r="I553" s="92" t="str">
        <f>IFERROR(AVERAGEIFS(EDF[Sommeil], EDF[Nom], BD_evo[[#This Row],[Nom]], EDF[Semaine], BD_evo[[#This Row],[Semaine]]), "")</f>
        <v/>
      </c>
      <c r="J553" s="92" t="str">
        <f>IFERROR(AVERAGEIFS(EDF[Etat Physique], EDF[Nom], BD_evo[[#This Row],[Nom]], EDF[Semaine], BD_evo[[#This Row],[Semaine]]), "")</f>
        <v/>
      </c>
      <c r="K553" s="92" t="str">
        <f>IFERROR(AVERAGEIFS(EDF[Hydratation], EDF[Nom], BD_evo[[#This Row],[Nom]], EDF[Semaine], BD_evo[[#This Row],[Semaine]]), "")</f>
        <v/>
      </c>
      <c r="L553" s="92" t="str">
        <f>IFERROR(AVERAGEIFS(EDF[Nutrition], EDF[Nom], BD_evo[[#This Row],[Nom]], EDF[Semaine], BD_evo[[#This Row],[Semaine]]), "")</f>
        <v/>
      </c>
      <c r="M553" s="92" t="str">
        <f>IFERROR(AVERAGEIFS(RPE[Investissement du jour], RPE[Nom], BD_evo[[#This Row],[Nom]], RPE[Semaine], BD_evo[[#This Row],[Semaine]]), "")</f>
        <v/>
      </c>
    </row>
    <row r="554" spans="1:13" x14ac:dyDescent="0.2">
      <c r="A554" s="88" t="s">
        <v>211</v>
      </c>
      <c r="B554" t="str">
        <f>INDEX(Statut[Profil], MATCH(BD_evo[[#This Row],[Nom]], Statut[Nom], 0))</f>
        <v>Trois Quarts</v>
      </c>
      <c r="C554">
        <v>2023</v>
      </c>
      <c r="D554">
        <v>41</v>
      </c>
      <c r="E554">
        <f>IF(SUMIFS(RPE[sRPE_tot], RPE[Nom], BD_evo[[#This Row],[Nom]], RPE[Semaine], BD_evo[[#This Row],[Semaine]])=0,"",SUMIFS(RPE[sRPE_tot], RPE[Nom], BD_evo[[#This Row],[Nom]], RPE[Semaine], BD_evo[[#This Row],[Semaine]]))</f>
        <v>1650</v>
      </c>
      <c r="F554" s="92">
        <f>IFERROR(AVERAGEIFS(EDF[Total EDF], EDF[Nom], BD_evo[[#This Row],[Nom]], EDF[Semaine], BD_evo[[#This Row],[Semaine]]), "")</f>
        <v>17.333333333333332</v>
      </c>
      <c r="G554" s="92">
        <f>IFERROR(AVERAGEIFS(EDF[Humeur], EDF[Nom], BD_evo[[#This Row],[Nom]], EDF[Semaine], BD_evo[[#This Row],[Semaine]]), "")</f>
        <v>4</v>
      </c>
      <c r="H554" s="92">
        <f>IFERROR(AVERAGEIFS(EDF[Stress], EDF[Nom], BD_evo[[#This Row],[Nom]], EDF[Semaine], BD_evo[[#This Row],[Semaine]]), "")</f>
        <v>2</v>
      </c>
      <c r="I554" s="92">
        <f>IFERROR(AVERAGEIFS(EDF[Sommeil], EDF[Nom], BD_evo[[#This Row],[Nom]], EDF[Semaine], BD_evo[[#This Row],[Semaine]]), "")</f>
        <v>3.3333333333333335</v>
      </c>
      <c r="J554" s="92">
        <f>IFERROR(AVERAGEIFS(EDF[Etat Physique], EDF[Nom], BD_evo[[#This Row],[Nom]], EDF[Semaine], BD_evo[[#This Row],[Semaine]]), "")</f>
        <v>3.3333333333333335</v>
      </c>
      <c r="K554" s="92">
        <f>IFERROR(AVERAGEIFS(EDF[Hydratation], EDF[Nom], BD_evo[[#This Row],[Nom]], EDF[Semaine], BD_evo[[#This Row],[Semaine]]), "")</f>
        <v>2.3333333333333335</v>
      </c>
      <c r="L554" s="92">
        <f>IFERROR(AVERAGEIFS(EDF[Nutrition], EDF[Nom], BD_evo[[#This Row],[Nom]], EDF[Semaine], BD_evo[[#This Row],[Semaine]]), "")</f>
        <v>2.3333333333333335</v>
      </c>
      <c r="M554" s="92">
        <f>IFERROR(AVERAGEIFS(RPE[Investissement du jour], RPE[Nom], BD_evo[[#This Row],[Nom]], RPE[Semaine], BD_evo[[#This Row],[Semaine]]), "")</f>
        <v>2.6666666666666665</v>
      </c>
    </row>
    <row r="555" spans="1:13" x14ac:dyDescent="0.2">
      <c r="A555" s="88" t="s">
        <v>188</v>
      </c>
      <c r="B555" t="str">
        <f>INDEX(Statut[Profil], MATCH(BD_evo[[#This Row],[Nom]], Statut[Nom], 0))</f>
        <v>Avant</v>
      </c>
      <c r="C555">
        <v>2023</v>
      </c>
      <c r="D555">
        <v>41</v>
      </c>
      <c r="E555">
        <f>IF(SUMIFS(RPE[sRPE_tot], RPE[Nom], BD_evo[[#This Row],[Nom]], RPE[Semaine], BD_evo[[#This Row],[Semaine]])=0,"",SUMIFS(RPE[sRPE_tot], RPE[Nom], BD_evo[[#This Row],[Nom]], RPE[Semaine], BD_evo[[#This Row],[Semaine]]))</f>
        <v>2880</v>
      </c>
      <c r="F555" s="92">
        <f>IFERROR(AVERAGEIFS(EDF[Total EDF], EDF[Nom], BD_evo[[#This Row],[Nom]], EDF[Semaine], BD_evo[[#This Row],[Semaine]]), "")</f>
        <v>20.666666666666668</v>
      </c>
      <c r="G555" s="92">
        <f>IFERROR(AVERAGEIFS(EDF[Humeur], EDF[Nom], BD_evo[[#This Row],[Nom]], EDF[Semaine], BD_evo[[#This Row],[Semaine]]), "")</f>
        <v>3.6666666666666665</v>
      </c>
      <c r="H555" s="92">
        <f>IFERROR(AVERAGEIFS(EDF[Stress], EDF[Nom], BD_evo[[#This Row],[Nom]], EDF[Semaine], BD_evo[[#This Row],[Semaine]]), "")</f>
        <v>3.3333333333333335</v>
      </c>
      <c r="I555" s="92">
        <f>IFERROR(AVERAGEIFS(EDF[Sommeil], EDF[Nom], BD_evo[[#This Row],[Nom]], EDF[Semaine], BD_evo[[#This Row],[Semaine]]), "")</f>
        <v>3.6666666666666665</v>
      </c>
      <c r="J555" s="92">
        <f>IFERROR(AVERAGEIFS(EDF[Etat Physique], EDF[Nom], BD_evo[[#This Row],[Nom]], EDF[Semaine], BD_evo[[#This Row],[Semaine]]), "")</f>
        <v>3</v>
      </c>
      <c r="K555" s="92">
        <f>IFERROR(AVERAGEIFS(EDF[Hydratation], EDF[Nom], BD_evo[[#This Row],[Nom]], EDF[Semaine], BD_evo[[#This Row],[Semaine]]), "")</f>
        <v>3</v>
      </c>
      <c r="L555" s="92">
        <f>IFERROR(AVERAGEIFS(EDF[Nutrition], EDF[Nom], BD_evo[[#This Row],[Nom]], EDF[Semaine], BD_evo[[#This Row],[Semaine]]), "")</f>
        <v>4</v>
      </c>
      <c r="M555" s="92">
        <f>IFERROR(AVERAGEIFS(RPE[Investissement du jour], RPE[Nom], BD_evo[[#This Row],[Nom]], RPE[Semaine], BD_evo[[#This Row],[Semaine]]), "")</f>
        <v>3</v>
      </c>
    </row>
    <row r="556" spans="1:13" x14ac:dyDescent="0.2">
      <c r="A556" s="88" t="s">
        <v>200</v>
      </c>
      <c r="B556" t="str">
        <f>INDEX(Statut[Profil], MATCH(BD_evo[[#This Row],[Nom]], Statut[Nom], 0))</f>
        <v>Avant</v>
      </c>
      <c r="C556">
        <v>2023</v>
      </c>
      <c r="D556">
        <v>41</v>
      </c>
      <c r="E556" t="str">
        <f>IF(SUMIFS(RPE[sRPE_tot], RPE[Nom], BD_evo[[#This Row],[Nom]], RPE[Semaine], BD_evo[[#This Row],[Semaine]])=0,"",SUMIFS(RPE[sRPE_tot], RPE[Nom], BD_evo[[#This Row],[Nom]], RPE[Semaine], BD_evo[[#This Row],[Semaine]]))</f>
        <v/>
      </c>
      <c r="F556" s="92">
        <f>IFERROR(AVERAGEIFS(EDF[Total EDF], EDF[Nom], BD_evo[[#This Row],[Nom]], EDF[Semaine], BD_evo[[#This Row],[Semaine]]), "")</f>
        <v>16.5</v>
      </c>
      <c r="G556" s="92">
        <f>IFERROR(AVERAGEIFS(EDF[Humeur], EDF[Nom], BD_evo[[#This Row],[Nom]], EDF[Semaine], BD_evo[[#This Row],[Semaine]]), "")</f>
        <v>3</v>
      </c>
      <c r="H556" s="92">
        <f>IFERROR(AVERAGEIFS(EDF[Stress], EDF[Nom], BD_evo[[#This Row],[Nom]], EDF[Semaine], BD_evo[[#This Row],[Semaine]]), "")</f>
        <v>3.5</v>
      </c>
      <c r="I556" s="92">
        <f>IFERROR(AVERAGEIFS(EDF[Sommeil], EDF[Nom], BD_evo[[#This Row],[Nom]], EDF[Semaine], BD_evo[[#This Row],[Semaine]]), "")</f>
        <v>2</v>
      </c>
      <c r="J556" s="92">
        <f>IFERROR(AVERAGEIFS(EDF[Etat Physique], EDF[Nom], BD_evo[[#This Row],[Nom]], EDF[Semaine], BD_evo[[#This Row],[Semaine]]), "")</f>
        <v>2</v>
      </c>
      <c r="K556" s="92">
        <f>IFERROR(AVERAGEIFS(EDF[Hydratation], EDF[Nom], BD_evo[[#This Row],[Nom]], EDF[Semaine], BD_evo[[#This Row],[Semaine]]), "")</f>
        <v>3</v>
      </c>
      <c r="L556" s="92">
        <f>IFERROR(AVERAGEIFS(EDF[Nutrition], EDF[Nom], BD_evo[[#This Row],[Nom]], EDF[Semaine], BD_evo[[#This Row],[Semaine]]), "")</f>
        <v>3</v>
      </c>
      <c r="M556" s="92" t="str">
        <f>IFERROR(AVERAGEIFS(RPE[Investissement du jour], RPE[Nom], BD_evo[[#This Row],[Nom]], RPE[Semaine], BD_evo[[#This Row],[Semaine]]), "")</f>
        <v/>
      </c>
    </row>
    <row r="557" spans="1:13" x14ac:dyDescent="0.2">
      <c r="A557" s="88" t="s">
        <v>244</v>
      </c>
      <c r="B557" t="str">
        <f>INDEX(Statut[Profil], MATCH(BD_evo[[#This Row],[Nom]], Statut[Nom], 0))</f>
        <v>Avant</v>
      </c>
      <c r="C557">
        <v>2023</v>
      </c>
      <c r="D557">
        <v>41</v>
      </c>
      <c r="E557" t="str">
        <f>IF(SUMIFS(RPE[sRPE_tot], RPE[Nom], BD_evo[[#This Row],[Nom]], RPE[Semaine], BD_evo[[#This Row],[Semaine]])=0,"",SUMIFS(RPE[sRPE_tot], RPE[Nom], BD_evo[[#This Row],[Nom]], RPE[Semaine], BD_evo[[#This Row],[Semaine]]))</f>
        <v/>
      </c>
      <c r="F557" s="92" t="str">
        <f>IFERROR(AVERAGEIFS(EDF[Total EDF], EDF[Nom], BD_evo[[#This Row],[Nom]], EDF[Semaine], BD_evo[[#This Row],[Semaine]]), "")</f>
        <v/>
      </c>
      <c r="G557" s="92" t="str">
        <f>IFERROR(AVERAGEIFS(EDF[Humeur], EDF[Nom], BD_evo[[#This Row],[Nom]], EDF[Semaine], BD_evo[[#This Row],[Semaine]]), "")</f>
        <v/>
      </c>
      <c r="H557" s="92" t="str">
        <f>IFERROR(AVERAGEIFS(EDF[Stress], EDF[Nom], BD_evo[[#This Row],[Nom]], EDF[Semaine], BD_evo[[#This Row],[Semaine]]), "")</f>
        <v/>
      </c>
      <c r="I557" s="92" t="str">
        <f>IFERROR(AVERAGEIFS(EDF[Sommeil], EDF[Nom], BD_evo[[#This Row],[Nom]], EDF[Semaine], BD_evo[[#This Row],[Semaine]]), "")</f>
        <v/>
      </c>
      <c r="J557" s="92" t="str">
        <f>IFERROR(AVERAGEIFS(EDF[Etat Physique], EDF[Nom], BD_evo[[#This Row],[Nom]], EDF[Semaine], BD_evo[[#This Row],[Semaine]]), "")</f>
        <v/>
      </c>
      <c r="K557" s="92" t="str">
        <f>IFERROR(AVERAGEIFS(EDF[Hydratation], EDF[Nom], BD_evo[[#This Row],[Nom]], EDF[Semaine], BD_evo[[#This Row],[Semaine]]), "")</f>
        <v/>
      </c>
      <c r="L557" s="92" t="str">
        <f>IFERROR(AVERAGEIFS(EDF[Nutrition], EDF[Nom], BD_evo[[#This Row],[Nom]], EDF[Semaine], BD_evo[[#This Row],[Semaine]]), "")</f>
        <v/>
      </c>
      <c r="M557" s="92" t="str">
        <f>IFERROR(AVERAGEIFS(RPE[Investissement du jour], RPE[Nom], BD_evo[[#This Row],[Nom]], RPE[Semaine], BD_evo[[#This Row],[Semaine]]), "")</f>
        <v/>
      </c>
    </row>
    <row r="558" spans="1:13" x14ac:dyDescent="0.2">
      <c r="A558" s="89" t="s">
        <v>78</v>
      </c>
      <c r="B558" t="str">
        <f>INDEX(Statut[Profil], MATCH(BD_evo[[#This Row],[Nom]], Statut[Nom], 0))</f>
        <v>Avant</v>
      </c>
      <c r="C558">
        <v>2023</v>
      </c>
      <c r="D558">
        <v>41</v>
      </c>
      <c r="E558">
        <f>IF(SUMIFS(RPE[sRPE_tot], RPE[Nom], BD_evo[[#This Row],[Nom]], RPE[Semaine], BD_evo[[#This Row],[Semaine]])=0,"",SUMIFS(RPE[sRPE_tot], RPE[Nom], BD_evo[[#This Row],[Nom]], RPE[Semaine], BD_evo[[#This Row],[Semaine]]))</f>
        <v>2400</v>
      </c>
      <c r="F558" s="92">
        <f>IFERROR(AVERAGEIFS(EDF[Total EDF], EDF[Nom], BD_evo[[#This Row],[Nom]], EDF[Semaine], BD_evo[[#This Row],[Semaine]]), "")</f>
        <v>15.75</v>
      </c>
      <c r="G558" s="92">
        <f>IFERROR(AVERAGEIFS(EDF[Humeur], EDF[Nom], BD_evo[[#This Row],[Nom]], EDF[Semaine], BD_evo[[#This Row],[Semaine]]), "")</f>
        <v>3</v>
      </c>
      <c r="H558" s="92">
        <f>IFERROR(AVERAGEIFS(EDF[Stress], EDF[Nom], BD_evo[[#This Row],[Nom]], EDF[Semaine], BD_evo[[#This Row],[Semaine]]), "")</f>
        <v>3</v>
      </c>
      <c r="I558" s="92">
        <f>IFERROR(AVERAGEIFS(EDF[Sommeil], EDF[Nom], BD_evo[[#This Row],[Nom]], EDF[Semaine], BD_evo[[#This Row],[Semaine]]), "")</f>
        <v>2</v>
      </c>
      <c r="J558" s="92">
        <f>IFERROR(AVERAGEIFS(EDF[Etat Physique], EDF[Nom], BD_evo[[#This Row],[Nom]], EDF[Semaine], BD_evo[[#This Row],[Semaine]]), "")</f>
        <v>2.75</v>
      </c>
      <c r="K558" s="92">
        <f>IFERROR(AVERAGEIFS(EDF[Hydratation], EDF[Nom], BD_evo[[#This Row],[Nom]], EDF[Semaine], BD_evo[[#This Row],[Semaine]]), "")</f>
        <v>2.75</v>
      </c>
      <c r="L558" s="92">
        <f>IFERROR(AVERAGEIFS(EDF[Nutrition], EDF[Nom], BD_evo[[#This Row],[Nom]], EDF[Semaine], BD_evo[[#This Row],[Semaine]]), "")</f>
        <v>2.25</v>
      </c>
      <c r="M558" s="92">
        <f>IFERROR(AVERAGEIFS(RPE[Investissement du jour], RPE[Nom], BD_evo[[#This Row],[Nom]], RPE[Semaine], BD_evo[[#This Row],[Semaine]]), "")</f>
        <v>1.5</v>
      </c>
    </row>
    <row r="559" spans="1:13" x14ac:dyDescent="0.2">
      <c r="A559" s="88" t="s">
        <v>87</v>
      </c>
      <c r="B559" t="str">
        <f>INDEX(Statut[Profil], MATCH(BD_evo[[#This Row],[Nom]], Statut[Nom], 0))</f>
        <v>Trois Quarts</v>
      </c>
      <c r="C559">
        <v>2023</v>
      </c>
      <c r="D559">
        <v>41</v>
      </c>
      <c r="E559">
        <f>IF(SUMIFS(RPE[sRPE_tot], RPE[Nom], BD_evo[[#This Row],[Nom]], RPE[Semaine], BD_evo[[#This Row],[Semaine]])=0,"",SUMIFS(RPE[sRPE_tot], RPE[Nom], BD_evo[[#This Row],[Nom]], RPE[Semaine], BD_evo[[#This Row],[Semaine]]))</f>
        <v>2010</v>
      </c>
      <c r="F559" s="92">
        <f>IFERROR(AVERAGEIFS(EDF[Total EDF], EDF[Nom], BD_evo[[#This Row],[Nom]], EDF[Semaine], BD_evo[[#This Row],[Semaine]]), "")</f>
        <v>23.666666666666668</v>
      </c>
      <c r="G559" s="92">
        <f>IFERROR(AVERAGEIFS(EDF[Humeur], EDF[Nom], BD_evo[[#This Row],[Nom]], EDF[Semaine], BD_evo[[#This Row],[Semaine]]), "")</f>
        <v>4.666666666666667</v>
      </c>
      <c r="H559" s="92">
        <f>IFERROR(AVERAGEIFS(EDF[Stress], EDF[Nom], BD_evo[[#This Row],[Nom]], EDF[Semaine], BD_evo[[#This Row],[Semaine]]), "")</f>
        <v>3.6666666666666665</v>
      </c>
      <c r="I559" s="92">
        <f>IFERROR(AVERAGEIFS(EDF[Sommeil], EDF[Nom], BD_evo[[#This Row],[Nom]], EDF[Semaine], BD_evo[[#This Row],[Semaine]]), "")</f>
        <v>4</v>
      </c>
      <c r="J559" s="92">
        <f>IFERROR(AVERAGEIFS(EDF[Etat Physique], EDF[Nom], BD_evo[[#This Row],[Nom]], EDF[Semaine], BD_evo[[#This Row],[Semaine]]), "")</f>
        <v>3.6666666666666665</v>
      </c>
      <c r="K559" s="92">
        <f>IFERROR(AVERAGEIFS(EDF[Hydratation], EDF[Nom], BD_evo[[#This Row],[Nom]], EDF[Semaine], BD_evo[[#This Row],[Semaine]]), "")</f>
        <v>4</v>
      </c>
      <c r="L559" s="92">
        <f>IFERROR(AVERAGEIFS(EDF[Nutrition], EDF[Nom], BD_evo[[#This Row],[Nom]], EDF[Semaine], BD_evo[[#This Row],[Semaine]]), "")</f>
        <v>3.6666666666666665</v>
      </c>
      <c r="M559" s="92">
        <f>IFERROR(AVERAGEIFS(RPE[Investissement du jour], RPE[Nom], BD_evo[[#This Row],[Nom]], RPE[Semaine], BD_evo[[#This Row],[Semaine]]), "")</f>
        <v>1.6666666666666667</v>
      </c>
    </row>
    <row r="560" spans="1:13" x14ac:dyDescent="0.2">
      <c r="A560" s="88" t="s">
        <v>212</v>
      </c>
      <c r="B560" t="str">
        <f>INDEX(Statut[Profil], MATCH(BD_evo[[#This Row],[Nom]], Statut[Nom], 0))</f>
        <v>Avant</v>
      </c>
      <c r="C560">
        <v>2023</v>
      </c>
      <c r="D560">
        <v>41</v>
      </c>
      <c r="E560" t="str">
        <f>IF(SUMIFS(RPE[sRPE_tot], RPE[Nom], BD_evo[[#This Row],[Nom]], RPE[Semaine], BD_evo[[#This Row],[Semaine]])=0,"",SUMIFS(RPE[sRPE_tot], RPE[Nom], BD_evo[[#This Row],[Nom]], RPE[Semaine], BD_evo[[#This Row],[Semaine]]))</f>
        <v/>
      </c>
      <c r="F560" s="92">
        <f>IFERROR(AVERAGEIFS(EDF[Total EDF], EDF[Nom], BD_evo[[#This Row],[Nom]], EDF[Semaine], BD_evo[[#This Row],[Semaine]]), "")</f>
        <v>14</v>
      </c>
      <c r="G560" s="92">
        <f>IFERROR(AVERAGEIFS(EDF[Humeur], EDF[Nom], BD_evo[[#This Row],[Nom]], EDF[Semaine], BD_evo[[#This Row],[Semaine]]), "")</f>
        <v>1</v>
      </c>
      <c r="H560" s="92">
        <f>IFERROR(AVERAGEIFS(EDF[Stress], EDF[Nom], BD_evo[[#This Row],[Nom]], EDF[Semaine], BD_evo[[#This Row],[Semaine]]), "")</f>
        <v>2</v>
      </c>
      <c r="I560" s="92">
        <f>IFERROR(AVERAGEIFS(EDF[Sommeil], EDF[Nom], BD_evo[[#This Row],[Nom]], EDF[Semaine], BD_evo[[#This Row],[Semaine]]), "")</f>
        <v>2</v>
      </c>
      <c r="J560" s="92">
        <f>IFERROR(AVERAGEIFS(EDF[Etat Physique], EDF[Nom], BD_evo[[#This Row],[Nom]], EDF[Semaine], BD_evo[[#This Row],[Semaine]]), "")</f>
        <v>2</v>
      </c>
      <c r="K560" s="92">
        <f>IFERROR(AVERAGEIFS(EDF[Hydratation], EDF[Nom], BD_evo[[#This Row],[Nom]], EDF[Semaine], BD_evo[[#This Row],[Semaine]]), "")</f>
        <v>3</v>
      </c>
      <c r="L560" s="92">
        <f>IFERROR(AVERAGEIFS(EDF[Nutrition], EDF[Nom], BD_evo[[#This Row],[Nom]], EDF[Semaine], BD_evo[[#This Row],[Semaine]]), "")</f>
        <v>4</v>
      </c>
      <c r="M560" s="92" t="str">
        <f>IFERROR(AVERAGEIFS(RPE[Investissement du jour], RPE[Nom], BD_evo[[#This Row],[Nom]], RPE[Semaine], BD_evo[[#This Row],[Semaine]]), "")</f>
        <v/>
      </c>
    </row>
    <row r="561" spans="1:13" x14ac:dyDescent="0.2">
      <c r="A561" s="88" t="s">
        <v>243</v>
      </c>
      <c r="B561" t="str">
        <f>INDEX(Statut[Profil], MATCH(BD_evo[[#This Row],[Nom]], Statut[Nom], 0))</f>
        <v>Trois Quarts</v>
      </c>
      <c r="C561">
        <v>2023</v>
      </c>
      <c r="D561">
        <v>41</v>
      </c>
      <c r="E561" t="str">
        <f>IF(SUMIFS(RPE[sRPE_tot], RPE[Nom], BD_evo[[#This Row],[Nom]], RPE[Semaine], BD_evo[[#This Row],[Semaine]])=0,"",SUMIFS(RPE[sRPE_tot], RPE[Nom], BD_evo[[#This Row],[Nom]], RPE[Semaine], BD_evo[[#This Row],[Semaine]]))</f>
        <v/>
      </c>
      <c r="F561" s="92" t="str">
        <f>IFERROR(AVERAGEIFS(EDF[Total EDF], EDF[Nom], BD_evo[[#This Row],[Nom]], EDF[Semaine], BD_evo[[#This Row],[Semaine]]), "")</f>
        <v/>
      </c>
      <c r="G561" s="92" t="str">
        <f>IFERROR(AVERAGEIFS(EDF[Humeur], EDF[Nom], BD_evo[[#This Row],[Nom]], EDF[Semaine], BD_evo[[#This Row],[Semaine]]), "")</f>
        <v/>
      </c>
      <c r="H561" s="92" t="str">
        <f>IFERROR(AVERAGEIFS(EDF[Stress], EDF[Nom], BD_evo[[#This Row],[Nom]], EDF[Semaine], BD_evo[[#This Row],[Semaine]]), "")</f>
        <v/>
      </c>
      <c r="I561" s="92" t="str">
        <f>IFERROR(AVERAGEIFS(EDF[Sommeil], EDF[Nom], BD_evo[[#This Row],[Nom]], EDF[Semaine], BD_evo[[#This Row],[Semaine]]), "")</f>
        <v/>
      </c>
      <c r="J561" s="92" t="str">
        <f>IFERROR(AVERAGEIFS(EDF[Etat Physique], EDF[Nom], BD_evo[[#This Row],[Nom]], EDF[Semaine], BD_evo[[#This Row],[Semaine]]), "")</f>
        <v/>
      </c>
      <c r="K561" s="92" t="str">
        <f>IFERROR(AVERAGEIFS(EDF[Hydratation], EDF[Nom], BD_evo[[#This Row],[Nom]], EDF[Semaine], BD_evo[[#This Row],[Semaine]]), "")</f>
        <v/>
      </c>
      <c r="L561" s="92" t="str">
        <f>IFERROR(AVERAGEIFS(EDF[Nutrition], EDF[Nom], BD_evo[[#This Row],[Nom]], EDF[Semaine], BD_evo[[#This Row],[Semaine]]), "")</f>
        <v/>
      </c>
      <c r="M561" s="92" t="str">
        <f>IFERROR(AVERAGEIFS(RPE[Investissement du jour], RPE[Nom], BD_evo[[#This Row],[Nom]], RPE[Semaine], BD_evo[[#This Row],[Semaine]]), "")</f>
        <v/>
      </c>
    </row>
    <row r="562" spans="1:13" x14ac:dyDescent="0.2">
      <c r="A562" s="88" t="s">
        <v>81</v>
      </c>
      <c r="B562" t="str">
        <f>INDEX(Statut[Profil], MATCH(BD_evo[[#This Row],[Nom]], Statut[Nom], 0))</f>
        <v>Trois Quarts</v>
      </c>
      <c r="C562">
        <v>2023</v>
      </c>
      <c r="D562">
        <v>41</v>
      </c>
      <c r="E562" t="str">
        <f>IF(SUMIFS(RPE[sRPE_tot], RPE[Nom], BD_evo[[#This Row],[Nom]], RPE[Semaine], BD_evo[[#This Row],[Semaine]])=0,"",SUMIFS(RPE[sRPE_tot], RPE[Nom], BD_evo[[#This Row],[Nom]], RPE[Semaine], BD_evo[[#This Row],[Semaine]]))</f>
        <v/>
      </c>
      <c r="F562" s="92" t="str">
        <f>IFERROR(AVERAGEIFS(EDF[Total EDF], EDF[Nom], BD_evo[[#This Row],[Nom]], EDF[Semaine], BD_evo[[#This Row],[Semaine]]), "")</f>
        <v/>
      </c>
      <c r="G562" s="92" t="str">
        <f>IFERROR(AVERAGEIFS(EDF[Humeur], EDF[Nom], BD_evo[[#This Row],[Nom]], EDF[Semaine], BD_evo[[#This Row],[Semaine]]), "")</f>
        <v/>
      </c>
      <c r="H562" s="92" t="str">
        <f>IFERROR(AVERAGEIFS(EDF[Stress], EDF[Nom], BD_evo[[#This Row],[Nom]], EDF[Semaine], BD_evo[[#This Row],[Semaine]]), "")</f>
        <v/>
      </c>
      <c r="I562" s="92" t="str">
        <f>IFERROR(AVERAGEIFS(EDF[Sommeil], EDF[Nom], BD_evo[[#This Row],[Nom]], EDF[Semaine], BD_evo[[#This Row],[Semaine]]), "")</f>
        <v/>
      </c>
      <c r="J562" s="92" t="str">
        <f>IFERROR(AVERAGEIFS(EDF[Etat Physique], EDF[Nom], BD_evo[[#This Row],[Nom]], EDF[Semaine], BD_evo[[#This Row],[Semaine]]), "")</f>
        <v/>
      </c>
      <c r="K562" s="92" t="str">
        <f>IFERROR(AVERAGEIFS(EDF[Hydratation], EDF[Nom], BD_evo[[#This Row],[Nom]], EDF[Semaine], BD_evo[[#This Row],[Semaine]]), "")</f>
        <v/>
      </c>
      <c r="L562" s="92" t="str">
        <f>IFERROR(AVERAGEIFS(EDF[Nutrition], EDF[Nom], BD_evo[[#This Row],[Nom]], EDF[Semaine], BD_evo[[#This Row],[Semaine]]), "")</f>
        <v/>
      </c>
      <c r="M562" s="92" t="str">
        <f>IFERROR(AVERAGEIFS(RPE[Investissement du jour], RPE[Nom], BD_evo[[#This Row],[Nom]], RPE[Semaine], BD_evo[[#This Row],[Semaine]]), "")</f>
        <v/>
      </c>
    </row>
    <row r="563" spans="1:13" x14ac:dyDescent="0.2">
      <c r="A563" s="88" t="s">
        <v>109</v>
      </c>
      <c r="B563" t="str">
        <f>INDEX(Statut[Profil], MATCH(BD_evo[[#This Row],[Nom]], Statut[Nom], 0))</f>
        <v>Avant</v>
      </c>
      <c r="C563">
        <v>2023</v>
      </c>
      <c r="D563">
        <v>41</v>
      </c>
      <c r="E563" t="str">
        <f>IF(SUMIFS(RPE[sRPE_tot], RPE[Nom], BD_evo[[#This Row],[Nom]], RPE[Semaine], BD_evo[[#This Row],[Semaine]])=0,"",SUMIFS(RPE[sRPE_tot], RPE[Nom], BD_evo[[#This Row],[Nom]], RPE[Semaine], BD_evo[[#This Row],[Semaine]]))</f>
        <v/>
      </c>
      <c r="F563" s="92" t="str">
        <f>IFERROR(AVERAGEIFS(EDF[Total EDF], EDF[Nom], BD_evo[[#This Row],[Nom]], EDF[Semaine], BD_evo[[#This Row],[Semaine]]), "")</f>
        <v/>
      </c>
      <c r="G563" s="92" t="str">
        <f>IFERROR(AVERAGEIFS(EDF[Humeur], EDF[Nom], BD_evo[[#This Row],[Nom]], EDF[Semaine], BD_evo[[#This Row],[Semaine]]), "")</f>
        <v/>
      </c>
      <c r="H563" s="92" t="str">
        <f>IFERROR(AVERAGEIFS(EDF[Stress], EDF[Nom], BD_evo[[#This Row],[Nom]], EDF[Semaine], BD_evo[[#This Row],[Semaine]]), "")</f>
        <v/>
      </c>
      <c r="I563" s="92" t="str">
        <f>IFERROR(AVERAGEIFS(EDF[Sommeil], EDF[Nom], BD_evo[[#This Row],[Nom]], EDF[Semaine], BD_evo[[#This Row],[Semaine]]), "")</f>
        <v/>
      </c>
      <c r="J563" s="92" t="str">
        <f>IFERROR(AVERAGEIFS(EDF[Etat Physique], EDF[Nom], BD_evo[[#This Row],[Nom]], EDF[Semaine], BD_evo[[#This Row],[Semaine]]), "")</f>
        <v/>
      </c>
      <c r="K563" s="92" t="str">
        <f>IFERROR(AVERAGEIFS(EDF[Hydratation], EDF[Nom], BD_evo[[#This Row],[Nom]], EDF[Semaine], BD_evo[[#This Row],[Semaine]]), "")</f>
        <v/>
      </c>
      <c r="L563" s="92" t="str">
        <f>IFERROR(AVERAGEIFS(EDF[Nutrition], EDF[Nom], BD_evo[[#This Row],[Nom]], EDF[Semaine], BD_evo[[#This Row],[Semaine]]), "")</f>
        <v/>
      </c>
      <c r="M563" s="92" t="str">
        <f>IFERROR(AVERAGEIFS(RPE[Investissement du jour], RPE[Nom], BD_evo[[#This Row],[Nom]], RPE[Semaine], BD_evo[[#This Row],[Semaine]]), "")</f>
        <v/>
      </c>
    </row>
    <row r="564" spans="1:13" x14ac:dyDescent="0.2">
      <c r="A564" s="88" t="s">
        <v>313</v>
      </c>
      <c r="B564" t="str">
        <f>INDEX(Statut[Profil], MATCH(BD_evo[[#This Row],[Nom]], Statut[Nom], 0))</f>
        <v>Trois Quarts</v>
      </c>
      <c r="C564">
        <v>2023</v>
      </c>
      <c r="D564">
        <v>41</v>
      </c>
      <c r="E564">
        <f>IF(SUMIFS(RPE[sRPE_tot], RPE[Nom], BD_evo[[#This Row],[Nom]], RPE[Semaine], BD_evo[[#This Row],[Semaine]])=0,"",SUMIFS(RPE[sRPE_tot], RPE[Nom], BD_evo[[#This Row],[Nom]], RPE[Semaine], BD_evo[[#This Row],[Semaine]]))</f>
        <v>2850</v>
      </c>
      <c r="F564" s="92">
        <f>IFERROR(AVERAGEIFS(EDF[Total EDF], EDF[Nom], BD_evo[[#This Row],[Nom]], EDF[Semaine], BD_evo[[#This Row],[Semaine]]), "")</f>
        <v>17.5</v>
      </c>
      <c r="G564" s="92">
        <f>IFERROR(AVERAGEIFS(EDF[Humeur], EDF[Nom], BD_evo[[#This Row],[Nom]], EDF[Semaine], BD_evo[[#This Row],[Semaine]]), "")</f>
        <v>3</v>
      </c>
      <c r="H564" s="92">
        <f>IFERROR(AVERAGEIFS(EDF[Stress], EDF[Nom], BD_evo[[#This Row],[Nom]], EDF[Semaine], BD_evo[[#This Row],[Semaine]]), "")</f>
        <v>2.5</v>
      </c>
      <c r="I564" s="92">
        <f>IFERROR(AVERAGEIFS(EDF[Sommeil], EDF[Nom], BD_evo[[#This Row],[Nom]], EDF[Semaine], BD_evo[[#This Row],[Semaine]]), "")</f>
        <v>2.5</v>
      </c>
      <c r="J564" s="92">
        <f>IFERROR(AVERAGEIFS(EDF[Etat Physique], EDF[Nom], BD_evo[[#This Row],[Nom]], EDF[Semaine], BD_evo[[#This Row],[Semaine]]), "")</f>
        <v>2.5</v>
      </c>
      <c r="K564" s="92">
        <f>IFERROR(AVERAGEIFS(EDF[Hydratation], EDF[Nom], BD_evo[[#This Row],[Nom]], EDF[Semaine], BD_evo[[#This Row],[Semaine]]), "")</f>
        <v>3.5</v>
      </c>
      <c r="L564" s="92">
        <f>IFERROR(AVERAGEIFS(EDF[Nutrition], EDF[Nom], BD_evo[[#This Row],[Nom]], EDF[Semaine], BD_evo[[#This Row],[Semaine]]), "")</f>
        <v>3.5</v>
      </c>
      <c r="M564" s="92">
        <f>IFERROR(AVERAGEIFS(RPE[Investissement du jour], RPE[Nom], BD_evo[[#This Row],[Nom]], RPE[Semaine], BD_evo[[#This Row],[Semaine]]), "")</f>
        <v>2.5</v>
      </c>
    </row>
    <row r="565" spans="1:13" x14ac:dyDescent="0.2">
      <c r="A565" s="88" t="s">
        <v>88</v>
      </c>
      <c r="B565" t="str">
        <f>INDEX(Statut[Profil], MATCH(BD_evo[[#This Row],[Nom]], Statut[Nom], 0))</f>
        <v>Avant</v>
      </c>
      <c r="C565">
        <v>2023</v>
      </c>
      <c r="D565">
        <v>41</v>
      </c>
      <c r="E565">
        <f>IF(SUMIFS(RPE[sRPE_tot], RPE[Nom], BD_evo[[#This Row],[Nom]], RPE[Semaine], BD_evo[[#This Row],[Semaine]])=0,"",SUMIFS(RPE[sRPE_tot], RPE[Nom], BD_evo[[#This Row],[Nom]], RPE[Semaine], BD_evo[[#This Row],[Semaine]]))</f>
        <v>2070</v>
      </c>
      <c r="F565" s="92">
        <f>IFERROR(AVERAGEIFS(EDF[Total EDF], EDF[Nom], BD_evo[[#This Row],[Nom]], EDF[Semaine], BD_evo[[#This Row],[Semaine]]), "")</f>
        <v>17.666666666666668</v>
      </c>
      <c r="G565" s="92">
        <f>IFERROR(AVERAGEIFS(EDF[Humeur], EDF[Nom], BD_evo[[#This Row],[Nom]], EDF[Semaine], BD_evo[[#This Row],[Semaine]]), "")</f>
        <v>3.6666666666666665</v>
      </c>
      <c r="H565" s="92">
        <f>IFERROR(AVERAGEIFS(EDF[Stress], EDF[Nom], BD_evo[[#This Row],[Nom]], EDF[Semaine], BD_evo[[#This Row],[Semaine]]), "")</f>
        <v>2</v>
      </c>
      <c r="I565" s="92">
        <f>IFERROR(AVERAGEIFS(EDF[Sommeil], EDF[Nom], BD_evo[[#This Row],[Nom]], EDF[Semaine], BD_evo[[#This Row],[Semaine]]), "")</f>
        <v>4.333333333333333</v>
      </c>
      <c r="J565" s="92">
        <f>IFERROR(AVERAGEIFS(EDF[Etat Physique], EDF[Nom], BD_evo[[#This Row],[Nom]], EDF[Semaine], BD_evo[[#This Row],[Semaine]]), "")</f>
        <v>3</v>
      </c>
      <c r="K565" s="92">
        <f>IFERROR(AVERAGEIFS(EDF[Hydratation], EDF[Nom], BD_evo[[#This Row],[Nom]], EDF[Semaine], BD_evo[[#This Row],[Semaine]]), "")</f>
        <v>2</v>
      </c>
      <c r="L565" s="92">
        <f>IFERROR(AVERAGEIFS(EDF[Nutrition], EDF[Nom], BD_evo[[#This Row],[Nom]], EDF[Semaine], BD_evo[[#This Row],[Semaine]]), "")</f>
        <v>2.6666666666666665</v>
      </c>
      <c r="M565" s="92">
        <f>IFERROR(AVERAGEIFS(RPE[Investissement du jour], RPE[Nom], BD_evo[[#This Row],[Nom]], RPE[Semaine], BD_evo[[#This Row],[Semaine]]), "")</f>
        <v>3</v>
      </c>
    </row>
    <row r="566" spans="1:13" x14ac:dyDescent="0.2">
      <c r="A566" s="88" t="s">
        <v>134</v>
      </c>
      <c r="B566" s="90" t="str">
        <f>INDEX(Statut[Profil], MATCH(BD_evo[[#This Row],[Nom]], Statut[Nom], 0))</f>
        <v>Avant</v>
      </c>
      <c r="C566">
        <v>2023</v>
      </c>
      <c r="D566">
        <f>D565+1</f>
        <v>42</v>
      </c>
      <c r="E566" s="90" t="str">
        <f>IF(SUMIFS(RPE[sRPE_tot], RPE[Nom], BD_evo[[#This Row],[Nom]], RPE[Semaine], BD_evo[[#This Row],[Semaine]])=0,"",SUMIFS(RPE[sRPE_tot], RPE[Nom], BD_evo[[#This Row],[Nom]], RPE[Semaine], BD_evo[[#This Row],[Semaine]]))</f>
        <v/>
      </c>
      <c r="F566" s="92">
        <f>IFERROR(AVERAGEIFS(EDF[Total EDF], EDF[Nom], BD_evo[[#This Row],[Nom]], EDF[Semaine], BD_evo[[#This Row],[Semaine]]), "")</f>
        <v>21</v>
      </c>
      <c r="G566" s="92">
        <f>IFERROR(AVERAGEIFS(EDF[Humeur], EDF[Nom], BD_evo[[#This Row],[Nom]], EDF[Semaine], BD_evo[[#This Row],[Semaine]]), "")</f>
        <v>3</v>
      </c>
      <c r="H566" s="92">
        <f>IFERROR(AVERAGEIFS(EDF[Stress], EDF[Nom], BD_evo[[#This Row],[Nom]], EDF[Semaine], BD_evo[[#This Row],[Semaine]]), "")</f>
        <v>4</v>
      </c>
      <c r="I566" s="92">
        <f>IFERROR(AVERAGEIFS(EDF[Sommeil], EDF[Nom], BD_evo[[#This Row],[Nom]], EDF[Semaine], BD_evo[[#This Row],[Semaine]]), "")</f>
        <v>4</v>
      </c>
      <c r="J566" s="92">
        <f>IFERROR(AVERAGEIFS(EDF[Etat Physique], EDF[Nom], BD_evo[[#This Row],[Nom]], EDF[Semaine], BD_evo[[#This Row],[Semaine]]), "")</f>
        <v>3</v>
      </c>
      <c r="K566" s="92">
        <f>IFERROR(AVERAGEIFS(EDF[Hydratation], EDF[Nom], BD_evo[[#This Row],[Nom]], EDF[Semaine], BD_evo[[#This Row],[Semaine]]), "")</f>
        <v>4</v>
      </c>
      <c r="L566" s="92">
        <f>IFERROR(AVERAGEIFS(EDF[Nutrition], EDF[Nom], BD_evo[[#This Row],[Nom]], EDF[Semaine], BD_evo[[#This Row],[Semaine]]), "")</f>
        <v>3</v>
      </c>
      <c r="M566" s="92" t="str">
        <f>IFERROR(AVERAGEIFS(RPE[Investissement du jour], RPE[Nom], BD_evo[[#This Row],[Nom]], RPE[Semaine], BD_evo[[#This Row],[Semaine]]), "")</f>
        <v/>
      </c>
    </row>
    <row r="567" spans="1:13" x14ac:dyDescent="0.2">
      <c r="A567" s="88" t="s">
        <v>76</v>
      </c>
      <c r="B567" t="str">
        <f>INDEX(Statut[Profil], MATCH(BD_evo[[#This Row],[Nom]], Statut[Nom], 0))</f>
        <v>Trois Quarts</v>
      </c>
      <c r="C567">
        <v>2023</v>
      </c>
      <c r="D567">
        <f>D566</f>
        <v>42</v>
      </c>
      <c r="E567" t="str">
        <f>IF(SUMIFS(RPE[sRPE_tot], RPE[Nom], BD_evo[[#This Row],[Nom]], RPE[Semaine], BD_evo[[#This Row],[Semaine]])=0,"",SUMIFS(RPE[sRPE_tot], RPE[Nom], BD_evo[[#This Row],[Nom]], RPE[Semaine], BD_evo[[#This Row],[Semaine]]))</f>
        <v/>
      </c>
      <c r="F567" s="92">
        <f>IFERROR(AVERAGEIFS(EDF[Total EDF], EDF[Nom], BD_evo[[#This Row],[Nom]], EDF[Semaine], BD_evo[[#This Row],[Semaine]]), "")</f>
        <v>17</v>
      </c>
      <c r="G567" s="92">
        <f>IFERROR(AVERAGEIFS(EDF[Humeur], EDF[Nom], BD_evo[[#This Row],[Nom]], EDF[Semaine], BD_evo[[#This Row],[Semaine]]), "")</f>
        <v>3</v>
      </c>
      <c r="H567" s="92">
        <f>IFERROR(AVERAGEIFS(EDF[Stress], EDF[Nom], BD_evo[[#This Row],[Nom]], EDF[Semaine], BD_evo[[#This Row],[Semaine]]), "")</f>
        <v>3</v>
      </c>
      <c r="I567" s="92">
        <f>IFERROR(AVERAGEIFS(EDF[Sommeil], EDF[Nom], BD_evo[[#This Row],[Nom]], EDF[Semaine], BD_evo[[#This Row],[Semaine]]), "")</f>
        <v>2.25</v>
      </c>
      <c r="J567" s="92">
        <f>IFERROR(AVERAGEIFS(EDF[Etat Physique], EDF[Nom], BD_evo[[#This Row],[Nom]], EDF[Semaine], BD_evo[[#This Row],[Semaine]]), "")</f>
        <v>2.75</v>
      </c>
      <c r="K567" s="92">
        <f>IFERROR(AVERAGEIFS(EDF[Hydratation], EDF[Nom], BD_evo[[#This Row],[Nom]], EDF[Semaine], BD_evo[[#This Row],[Semaine]]), "")</f>
        <v>3</v>
      </c>
      <c r="L567" s="92">
        <f>IFERROR(AVERAGEIFS(EDF[Nutrition], EDF[Nom], BD_evo[[#This Row],[Nom]], EDF[Semaine], BD_evo[[#This Row],[Semaine]]), "")</f>
        <v>3</v>
      </c>
      <c r="M567" s="92" t="str">
        <f>IFERROR(AVERAGEIFS(RPE[Investissement du jour], RPE[Nom], BD_evo[[#This Row],[Nom]], RPE[Semaine], BD_evo[[#This Row],[Semaine]]), "")</f>
        <v/>
      </c>
    </row>
    <row r="568" spans="1:13" x14ac:dyDescent="0.2">
      <c r="A568" s="88" t="s">
        <v>367</v>
      </c>
      <c r="B568" t="str">
        <f>INDEX(Statut[Profil], MATCH(BD_evo[[#This Row],[Nom]], Statut[Nom], 0))</f>
        <v>Avant</v>
      </c>
      <c r="C568">
        <v>2023</v>
      </c>
      <c r="D568">
        <f t="shared" ref="D568:D612" si="11">D567</f>
        <v>42</v>
      </c>
      <c r="E568" t="str">
        <f>IF(SUMIFS(RPE[sRPE_tot], RPE[Nom], BD_evo[[#This Row],[Nom]], RPE[Semaine], BD_evo[[#This Row],[Semaine]])=0,"",SUMIFS(RPE[sRPE_tot], RPE[Nom], BD_evo[[#This Row],[Nom]], RPE[Semaine], BD_evo[[#This Row],[Semaine]]))</f>
        <v/>
      </c>
      <c r="F568" s="92">
        <f>IFERROR(AVERAGEIFS(EDF[Total EDF], EDF[Nom], BD_evo[[#This Row],[Nom]], EDF[Semaine], BD_evo[[#This Row],[Semaine]]), "")</f>
        <v>11</v>
      </c>
      <c r="G568" s="92">
        <f>IFERROR(AVERAGEIFS(EDF[Humeur], EDF[Nom], BD_evo[[#This Row],[Nom]], EDF[Semaine], BD_evo[[#This Row],[Semaine]]), "")</f>
        <v>1</v>
      </c>
      <c r="H568" s="92">
        <f>IFERROR(AVERAGEIFS(EDF[Stress], EDF[Nom], BD_evo[[#This Row],[Nom]], EDF[Semaine], BD_evo[[#This Row],[Semaine]]), "")</f>
        <v>2</v>
      </c>
      <c r="I568" s="92">
        <f>IFERROR(AVERAGEIFS(EDF[Sommeil], EDF[Nom], BD_evo[[#This Row],[Nom]], EDF[Semaine], BD_evo[[#This Row],[Semaine]]), "")</f>
        <v>2</v>
      </c>
      <c r="J568" s="92">
        <f>IFERROR(AVERAGEIFS(EDF[Etat Physique], EDF[Nom], BD_evo[[#This Row],[Nom]], EDF[Semaine], BD_evo[[#This Row],[Semaine]]), "")</f>
        <v>1</v>
      </c>
      <c r="K568" s="92">
        <f>IFERROR(AVERAGEIFS(EDF[Hydratation], EDF[Nom], BD_evo[[#This Row],[Nom]], EDF[Semaine], BD_evo[[#This Row],[Semaine]]), "")</f>
        <v>3</v>
      </c>
      <c r="L568" s="92">
        <f>IFERROR(AVERAGEIFS(EDF[Nutrition], EDF[Nom], BD_evo[[#This Row],[Nom]], EDF[Semaine], BD_evo[[#This Row],[Semaine]]), "")</f>
        <v>2</v>
      </c>
      <c r="M568" s="92" t="str">
        <f>IFERROR(AVERAGEIFS(RPE[Investissement du jour], RPE[Nom], BD_evo[[#This Row],[Nom]], RPE[Semaine], BD_evo[[#This Row],[Semaine]]), "")</f>
        <v/>
      </c>
    </row>
    <row r="569" spans="1:13" x14ac:dyDescent="0.2">
      <c r="A569" s="88" t="s">
        <v>93</v>
      </c>
      <c r="B569" t="str">
        <f>INDEX(Statut[Profil], MATCH(BD_evo[[#This Row],[Nom]], Statut[Nom], 0))</f>
        <v>Avant</v>
      </c>
      <c r="C569">
        <v>2023</v>
      </c>
      <c r="D569">
        <f t="shared" si="11"/>
        <v>42</v>
      </c>
      <c r="E569" t="str">
        <f>IF(SUMIFS(RPE[sRPE_tot], RPE[Nom], BD_evo[[#This Row],[Nom]], RPE[Semaine], BD_evo[[#This Row],[Semaine]])=0,"",SUMIFS(RPE[sRPE_tot], RPE[Nom], BD_evo[[#This Row],[Nom]], RPE[Semaine], BD_evo[[#This Row],[Semaine]]))</f>
        <v/>
      </c>
      <c r="F569" s="92">
        <f>IFERROR(AVERAGEIFS(EDF[Total EDF], EDF[Nom], BD_evo[[#This Row],[Nom]], EDF[Semaine], BD_evo[[#This Row],[Semaine]]), "")</f>
        <v>18</v>
      </c>
      <c r="G569" s="92">
        <f>IFERROR(AVERAGEIFS(EDF[Humeur], EDF[Nom], BD_evo[[#This Row],[Nom]], EDF[Semaine], BD_evo[[#This Row],[Semaine]]), "")</f>
        <v>3.5</v>
      </c>
      <c r="H569" s="92">
        <f>IFERROR(AVERAGEIFS(EDF[Stress], EDF[Nom], BD_evo[[#This Row],[Nom]], EDF[Semaine], BD_evo[[#This Row],[Semaine]]), "")</f>
        <v>3</v>
      </c>
      <c r="I569" s="92">
        <f>IFERROR(AVERAGEIFS(EDF[Sommeil], EDF[Nom], BD_evo[[#This Row],[Nom]], EDF[Semaine], BD_evo[[#This Row],[Semaine]]), "")</f>
        <v>2.5</v>
      </c>
      <c r="J569" s="92">
        <f>IFERROR(AVERAGEIFS(EDF[Etat Physique], EDF[Nom], BD_evo[[#This Row],[Nom]], EDF[Semaine], BD_evo[[#This Row],[Semaine]]), "")</f>
        <v>2</v>
      </c>
      <c r="K569" s="92">
        <f>IFERROR(AVERAGEIFS(EDF[Hydratation], EDF[Nom], BD_evo[[#This Row],[Nom]], EDF[Semaine], BD_evo[[#This Row],[Semaine]]), "")</f>
        <v>3.5</v>
      </c>
      <c r="L569" s="92">
        <f>IFERROR(AVERAGEIFS(EDF[Nutrition], EDF[Nom], BD_evo[[#This Row],[Nom]], EDF[Semaine], BD_evo[[#This Row],[Semaine]]), "")</f>
        <v>3.5</v>
      </c>
      <c r="M569" s="92" t="str">
        <f>IFERROR(AVERAGEIFS(RPE[Investissement du jour], RPE[Nom], BD_evo[[#This Row],[Nom]], RPE[Semaine], BD_evo[[#This Row],[Semaine]]), "")</f>
        <v/>
      </c>
    </row>
    <row r="570" spans="1:13" x14ac:dyDescent="0.2">
      <c r="A570" s="88" t="s">
        <v>230</v>
      </c>
      <c r="B570" t="str">
        <f>INDEX(Statut[Profil], MATCH(BD_evo[[#This Row],[Nom]], Statut[Nom], 0))</f>
        <v>Avant</v>
      </c>
      <c r="C570">
        <v>2023</v>
      </c>
      <c r="D570">
        <f t="shared" si="11"/>
        <v>42</v>
      </c>
      <c r="E570" t="str">
        <f>IF(SUMIFS(RPE[sRPE_tot], RPE[Nom], BD_evo[[#This Row],[Nom]], RPE[Semaine], BD_evo[[#This Row],[Semaine]])=0,"",SUMIFS(RPE[sRPE_tot], RPE[Nom], BD_evo[[#This Row],[Nom]], RPE[Semaine], BD_evo[[#This Row],[Semaine]]))</f>
        <v/>
      </c>
      <c r="F570" s="92" t="str">
        <f>IFERROR(AVERAGEIFS(EDF[Total EDF], EDF[Nom], BD_evo[[#This Row],[Nom]], EDF[Semaine], BD_evo[[#This Row],[Semaine]]), "")</f>
        <v/>
      </c>
      <c r="G570" s="92" t="str">
        <f>IFERROR(AVERAGEIFS(EDF[Humeur], EDF[Nom], BD_evo[[#This Row],[Nom]], EDF[Semaine], BD_evo[[#This Row],[Semaine]]), "")</f>
        <v/>
      </c>
      <c r="H570" s="92" t="str">
        <f>IFERROR(AVERAGEIFS(EDF[Stress], EDF[Nom], BD_evo[[#This Row],[Nom]], EDF[Semaine], BD_evo[[#This Row],[Semaine]]), "")</f>
        <v/>
      </c>
      <c r="I570" s="92" t="str">
        <f>IFERROR(AVERAGEIFS(EDF[Sommeil], EDF[Nom], BD_evo[[#This Row],[Nom]], EDF[Semaine], BD_evo[[#This Row],[Semaine]]), "")</f>
        <v/>
      </c>
      <c r="J570" s="92" t="str">
        <f>IFERROR(AVERAGEIFS(EDF[Etat Physique], EDF[Nom], BD_evo[[#This Row],[Nom]], EDF[Semaine], BD_evo[[#This Row],[Semaine]]), "")</f>
        <v/>
      </c>
      <c r="K570" s="92" t="str">
        <f>IFERROR(AVERAGEIFS(EDF[Hydratation], EDF[Nom], BD_evo[[#This Row],[Nom]], EDF[Semaine], BD_evo[[#This Row],[Semaine]]), "")</f>
        <v/>
      </c>
      <c r="L570" s="92" t="str">
        <f>IFERROR(AVERAGEIFS(EDF[Nutrition], EDF[Nom], BD_evo[[#This Row],[Nom]], EDF[Semaine], BD_evo[[#This Row],[Semaine]]), "")</f>
        <v/>
      </c>
      <c r="M570" s="92" t="str">
        <f>IFERROR(AVERAGEIFS(RPE[Investissement du jour], RPE[Nom], BD_evo[[#This Row],[Nom]], RPE[Semaine], BD_evo[[#This Row],[Semaine]]), "")</f>
        <v/>
      </c>
    </row>
    <row r="571" spans="1:13" x14ac:dyDescent="0.2">
      <c r="A571" s="88" t="s">
        <v>181</v>
      </c>
      <c r="B571" t="str">
        <f>INDEX(Statut[Profil], MATCH(BD_evo[[#This Row],[Nom]], Statut[Nom], 0))</f>
        <v>Trois Quarts</v>
      </c>
      <c r="C571">
        <v>2023</v>
      </c>
      <c r="D571">
        <f t="shared" si="11"/>
        <v>42</v>
      </c>
      <c r="E571" t="str">
        <f>IF(SUMIFS(RPE[sRPE_tot], RPE[Nom], BD_evo[[#This Row],[Nom]], RPE[Semaine], BD_evo[[#This Row],[Semaine]])=0,"",SUMIFS(RPE[sRPE_tot], RPE[Nom], BD_evo[[#This Row],[Nom]], RPE[Semaine], BD_evo[[#This Row],[Semaine]]))</f>
        <v/>
      </c>
      <c r="F571" s="92">
        <f>IFERROR(AVERAGEIFS(EDF[Total EDF], EDF[Nom], BD_evo[[#This Row],[Nom]], EDF[Semaine], BD_evo[[#This Row],[Semaine]]), "")</f>
        <v>20.333333333333332</v>
      </c>
      <c r="G571" s="92">
        <f>IFERROR(AVERAGEIFS(EDF[Humeur], EDF[Nom], BD_evo[[#This Row],[Nom]], EDF[Semaine], BD_evo[[#This Row],[Semaine]]), "")</f>
        <v>4</v>
      </c>
      <c r="H571" s="92">
        <f>IFERROR(AVERAGEIFS(EDF[Stress], EDF[Nom], BD_evo[[#This Row],[Nom]], EDF[Semaine], BD_evo[[#This Row],[Semaine]]), "")</f>
        <v>4</v>
      </c>
      <c r="I571" s="92">
        <f>IFERROR(AVERAGEIFS(EDF[Sommeil], EDF[Nom], BD_evo[[#This Row],[Nom]], EDF[Semaine], BD_evo[[#This Row],[Semaine]]), "")</f>
        <v>3.3333333333333335</v>
      </c>
      <c r="J571" s="92">
        <f>IFERROR(AVERAGEIFS(EDF[Etat Physique], EDF[Nom], BD_evo[[#This Row],[Nom]], EDF[Semaine], BD_evo[[#This Row],[Semaine]]), "")</f>
        <v>2.6666666666666665</v>
      </c>
      <c r="K571" s="92">
        <f>IFERROR(AVERAGEIFS(EDF[Hydratation], EDF[Nom], BD_evo[[#This Row],[Nom]], EDF[Semaine], BD_evo[[#This Row],[Semaine]]), "")</f>
        <v>3</v>
      </c>
      <c r="L571" s="92">
        <f>IFERROR(AVERAGEIFS(EDF[Nutrition], EDF[Nom], BD_evo[[#This Row],[Nom]], EDF[Semaine], BD_evo[[#This Row],[Semaine]]), "")</f>
        <v>3.3333333333333335</v>
      </c>
      <c r="M571" s="92" t="str">
        <f>IFERROR(AVERAGEIFS(RPE[Investissement du jour], RPE[Nom], BD_evo[[#This Row],[Nom]], RPE[Semaine], BD_evo[[#This Row],[Semaine]]), "")</f>
        <v/>
      </c>
    </row>
    <row r="572" spans="1:13" x14ac:dyDescent="0.2">
      <c r="A572" s="88" t="s">
        <v>414</v>
      </c>
      <c r="B572" t="str">
        <f>INDEX(Statut[Profil], MATCH(BD_evo[[#This Row],[Nom]], Statut[Nom], 0))</f>
        <v>Avant</v>
      </c>
      <c r="C572">
        <v>2023</v>
      </c>
      <c r="D572">
        <f t="shared" si="11"/>
        <v>42</v>
      </c>
      <c r="E572" t="str">
        <f>IF(SUMIFS(RPE[sRPE_tot], RPE[Nom], BD_evo[[#This Row],[Nom]], RPE[Semaine], BD_evo[[#This Row],[Semaine]])=0,"",SUMIFS(RPE[sRPE_tot], RPE[Nom], BD_evo[[#This Row],[Nom]], RPE[Semaine], BD_evo[[#This Row],[Semaine]]))</f>
        <v/>
      </c>
      <c r="F572" s="92" t="str">
        <f>IFERROR(AVERAGEIFS(EDF[Total EDF], EDF[Nom], BD_evo[[#This Row],[Nom]], EDF[Semaine], BD_evo[[#This Row],[Semaine]]), "")</f>
        <v/>
      </c>
      <c r="G572" s="92" t="str">
        <f>IFERROR(AVERAGEIFS(EDF[Humeur], EDF[Nom], BD_evo[[#This Row],[Nom]], EDF[Semaine], BD_evo[[#This Row],[Semaine]]), "")</f>
        <v/>
      </c>
      <c r="H572" s="92" t="str">
        <f>IFERROR(AVERAGEIFS(EDF[Stress], EDF[Nom], BD_evo[[#This Row],[Nom]], EDF[Semaine], BD_evo[[#This Row],[Semaine]]), "")</f>
        <v/>
      </c>
      <c r="I572" s="92" t="str">
        <f>IFERROR(AVERAGEIFS(EDF[Sommeil], EDF[Nom], BD_evo[[#This Row],[Nom]], EDF[Semaine], BD_evo[[#This Row],[Semaine]]), "")</f>
        <v/>
      </c>
      <c r="J572" s="92" t="str">
        <f>IFERROR(AVERAGEIFS(EDF[Etat Physique], EDF[Nom], BD_evo[[#This Row],[Nom]], EDF[Semaine], BD_evo[[#This Row],[Semaine]]), "")</f>
        <v/>
      </c>
      <c r="K572" s="92" t="str">
        <f>IFERROR(AVERAGEIFS(EDF[Hydratation], EDF[Nom], BD_evo[[#This Row],[Nom]], EDF[Semaine], BD_evo[[#This Row],[Semaine]]), "")</f>
        <v/>
      </c>
      <c r="L572" s="92" t="str">
        <f>IFERROR(AVERAGEIFS(EDF[Nutrition], EDF[Nom], BD_evo[[#This Row],[Nom]], EDF[Semaine], BD_evo[[#This Row],[Semaine]]), "")</f>
        <v/>
      </c>
      <c r="M572" s="92" t="str">
        <f>IFERROR(AVERAGEIFS(RPE[Investissement du jour], RPE[Nom], BD_evo[[#This Row],[Nom]], RPE[Semaine], BD_evo[[#This Row],[Semaine]]), "")</f>
        <v/>
      </c>
    </row>
    <row r="573" spans="1:13" x14ac:dyDescent="0.2">
      <c r="A573" s="88" t="s">
        <v>102</v>
      </c>
      <c r="B573" t="str">
        <f>INDEX(Statut[Profil], MATCH(BD_evo[[#This Row],[Nom]], Statut[Nom], 0))</f>
        <v>Trois Quarts</v>
      </c>
      <c r="C573">
        <v>2023</v>
      </c>
      <c r="D573">
        <f t="shared" si="11"/>
        <v>42</v>
      </c>
      <c r="E573" t="str">
        <f>IF(SUMIFS(RPE[sRPE_tot], RPE[Nom], BD_evo[[#This Row],[Nom]], RPE[Semaine], BD_evo[[#This Row],[Semaine]])=0,"",SUMIFS(RPE[sRPE_tot], RPE[Nom], BD_evo[[#This Row],[Nom]], RPE[Semaine], BD_evo[[#This Row],[Semaine]]))</f>
        <v/>
      </c>
      <c r="F573" s="92">
        <f>IFERROR(AVERAGEIFS(EDF[Total EDF], EDF[Nom], BD_evo[[#This Row],[Nom]], EDF[Semaine], BD_evo[[#This Row],[Semaine]]), "")</f>
        <v>18</v>
      </c>
      <c r="G573" s="92">
        <f>IFERROR(AVERAGEIFS(EDF[Humeur], EDF[Nom], BD_evo[[#This Row],[Nom]], EDF[Semaine], BD_evo[[#This Row],[Semaine]]), "")</f>
        <v>2.5</v>
      </c>
      <c r="H573" s="92">
        <f>IFERROR(AVERAGEIFS(EDF[Stress], EDF[Nom], BD_evo[[#This Row],[Nom]], EDF[Semaine], BD_evo[[#This Row],[Semaine]]), "")</f>
        <v>2.5</v>
      </c>
      <c r="I573" s="92">
        <f>IFERROR(AVERAGEIFS(EDF[Sommeil], EDF[Nom], BD_evo[[#This Row],[Nom]], EDF[Semaine], BD_evo[[#This Row],[Semaine]]), "")</f>
        <v>2.5</v>
      </c>
      <c r="J573" s="92">
        <f>IFERROR(AVERAGEIFS(EDF[Etat Physique], EDF[Nom], BD_evo[[#This Row],[Nom]], EDF[Semaine], BD_evo[[#This Row],[Semaine]]), "")</f>
        <v>2.5</v>
      </c>
      <c r="K573" s="92">
        <f>IFERROR(AVERAGEIFS(EDF[Hydratation], EDF[Nom], BD_evo[[#This Row],[Nom]], EDF[Semaine], BD_evo[[#This Row],[Semaine]]), "")</f>
        <v>3</v>
      </c>
      <c r="L573" s="92">
        <f>IFERROR(AVERAGEIFS(EDF[Nutrition], EDF[Nom], BD_evo[[#This Row],[Nom]], EDF[Semaine], BD_evo[[#This Row],[Semaine]]), "")</f>
        <v>5</v>
      </c>
      <c r="M573" s="92" t="str">
        <f>IFERROR(AVERAGEIFS(RPE[Investissement du jour], RPE[Nom], BD_evo[[#This Row],[Nom]], RPE[Semaine], BD_evo[[#This Row],[Semaine]]), "")</f>
        <v/>
      </c>
    </row>
    <row r="574" spans="1:13" x14ac:dyDescent="0.2">
      <c r="A574" s="88" t="s">
        <v>193</v>
      </c>
      <c r="B574" t="str">
        <f>INDEX(Statut[Profil], MATCH(BD_evo[[#This Row],[Nom]], Statut[Nom], 0))</f>
        <v>Avant</v>
      </c>
      <c r="C574">
        <v>2023</v>
      </c>
      <c r="D574">
        <f t="shared" si="11"/>
        <v>42</v>
      </c>
      <c r="E574" t="str">
        <f>IF(SUMIFS(RPE[sRPE_tot], RPE[Nom], BD_evo[[#This Row],[Nom]], RPE[Semaine], BD_evo[[#This Row],[Semaine]])=0,"",SUMIFS(RPE[sRPE_tot], RPE[Nom], BD_evo[[#This Row],[Nom]], RPE[Semaine], BD_evo[[#This Row],[Semaine]]))</f>
        <v/>
      </c>
      <c r="F574" s="92" t="str">
        <f>IFERROR(AVERAGEIFS(EDF[Total EDF], EDF[Nom], BD_evo[[#This Row],[Nom]], EDF[Semaine], BD_evo[[#This Row],[Semaine]]), "")</f>
        <v/>
      </c>
      <c r="G574" s="92" t="str">
        <f>IFERROR(AVERAGEIFS(EDF[Humeur], EDF[Nom], BD_evo[[#This Row],[Nom]], EDF[Semaine], BD_evo[[#This Row],[Semaine]]), "")</f>
        <v/>
      </c>
      <c r="H574" s="92" t="str">
        <f>IFERROR(AVERAGEIFS(EDF[Stress], EDF[Nom], BD_evo[[#This Row],[Nom]], EDF[Semaine], BD_evo[[#This Row],[Semaine]]), "")</f>
        <v/>
      </c>
      <c r="I574" s="92" t="str">
        <f>IFERROR(AVERAGEIFS(EDF[Sommeil], EDF[Nom], BD_evo[[#This Row],[Nom]], EDF[Semaine], BD_evo[[#This Row],[Semaine]]), "")</f>
        <v/>
      </c>
      <c r="J574" s="92" t="str">
        <f>IFERROR(AVERAGEIFS(EDF[Etat Physique], EDF[Nom], BD_evo[[#This Row],[Nom]], EDF[Semaine], BD_evo[[#This Row],[Semaine]]), "")</f>
        <v/>
      </c>
      <c r="K574" s="92" t="str">
        <f>IFERROR(AVERAGEIFS(EDF[Hydratation], EDF[Nom], BD_evo[[#This Row],[Nom]], EDF[Semaine], BD_evo[[#This Row],[Semaine]]), "")</f>
        <v/>
      </c>
      <c r="L574" s="92" t="str">
        <f>IFERROR(AVERAGEIFS(EDF[Nutrition], EDF[Nom], BD_evo[[#This Row],[Nom]], EDF[Semaine], BD_evo[[#This Row],[Semaine]]), "")</f>
        <v/>
      </c>
      <c r="M574" s="92" t="str">
        <f>IFERROR(AVERAGEIFS(RPE[Investissement du jour], RPE[Nom], BD_evo[[#This Row],[Nom]], RPE[Semaine], BD_evo[[#This Row],[Semaine]]), "")</f>
        <v/>
      </c>
    </row>
    <row r="575" spans="1:13" x14ac:dyDescent="0.2">
      <c r="A575" s="88" t="s">
        <v>84</v>
      </c>
      <c r="B575" t="str">
        <f>INDEX(Statut[Profil], MATCH(BD_evo[[#This Row],[Nom]], Statut[Nom], 0))</f>
        <v>Trois Quarts</v>
      </c>
      <c r="C575">
        <v>2023</v>
      </c>
      <c r="D575">
        <f t="shared" si="11"/>
        <v>42</v>
      </c>
      <c r="E575" t="str">
        <f>IF(SUMIFS(RPE[sRPE_tot], RPE[Nom], BD_evo[[#This Row],[Nom]], RPE[Semaine], BD_evo[[#This Row],[Semaine]])=0,"",SUMIFS(RPE[sRPE_tot], RPE[Nom], BD_evo[[#This Row],[Nom]], RPE[Semaine], BD_evo[[#This Row],[Semaine]]))</f>
        <v/>
      </c>
      <c r="F575" s="92" t="str">
        <f>IFERROR(AVERAGEIFS(EDF[Total EDF], EDF[Nom], BD_evo[[#This Row],[Nom]], EDF[Semaine], BD_evo[[#This Row],[Semaine]]), "")</f>
        <v/>
      </c>
      <c r="G575" s="92" t="str">
        <f>IFERROR(AVERAGEIFS(EDF[Humeur], EDF[Nom], BD_evo[[#This Row],[Nom]], EDF[Semaine], BD_evo[[#This Row],[Semaine]]), "")</f>
        <v/>
      </c>
      <c r="H575" s="92" t="str">
        <f>IFERROR(AVERAGEIFS(EDF[Stress], EDF[Nom], BD_evo[[#This Row],[Nom]], EDF[Semaine], BD_evo[[#This Row],[Semaine]]), "")</f>
        <v/>
      </c>
      <c r="I575" s="92" t="str">
        <f>IFERROR(AVERAGEIFS(EDF[Sommeil], EDF[Nom], BD_evo[[#This Row],[Nom]], EDF[Semaine], BD_evo[[#This Row],[Semaine]]), "")</f>
        <v/>
      </c>
      <c r="J575" s="92" t="str">
        <f>IFERROR(AVERAGEIFS(EDF[Etat Physique], EDF[Nom], BD_evo[[#This Row],[Nom]], EDF[Semaine], BD_evo[[#This Row],[Semaine]]), "")</f>
        <v/>
      </c>
      <c r="K575" s="92" t="str">
        <f>IFERROR(AVERAGEIFS(EDF[Hydratation], EDF[Nom], BD_evo[[#This Row],[Nom]], EDF[Semaine], BD_evo[[#This Row],[Semaine]]), "")</f>
        <v/>
      </c>
      <c r="L575" s="92" t="str">
        <f>IFERROR(AVERAGEIFS(EDF[Nutrition], EDF[Nom], BD_evo[[#This Row],[Nom]], EDF[Semaine], BD_evo[[#This Row],[Semaine]]), "")</f>
        <v/>
      </c>
      <c r="M575" s="92" t="str">
        <f>IFERROR(AVERAGEIFS(RPE[Investissement du jour], RPE[Nom], BD_evo[[#This Row],[Nom]], RPE[Semaine], BD_evo[[#This Row],[Semaine]]), "")</f>
        <v/>
      </c>
    </row>
    <row r="576" spans="1:13" x14ac:dyDescent="0.2">
      <c r="A576" s="88" t="s">
        <v>106</v>
      </c>
      <c r="B576" t="str">
        <f>INDEX(Statut[Profil], MATCH(BD_evo[[#This Row],[Nom]], Statut[Nom], 0))</f>
        <v>Avant</v>
      </c>
      <c r="C576">
        <v>2023</v>
      </c>
      <c r="D576">
        <f t="shared" si="11"/>
        <v>42</v>
      </c>
      <c r="E576" t="str">
        <f>IF(SUMIFS(RPE[sRPE_tot], RPE[Nom], BD_evo[[#This Row],[Nom]], RPE[Semaine], BD_evo[[#This Row],[Semaine]])=0,"",SUMIFS(RPE[sRPE_tot], RPE[Nom], BD_evo[[#This Row],[Nom]], RPE[Semaine], BD_evo[[#This Row],[Semaine]]))</f>
        <v/>
      </c>
      <c r="F576" s="92">
        <f>IFERROR(AVERAGEIFS(EDF[Total EDF], EDF[Nom], BD_evo[[#This Row],[Nom]], EDF[Semaine], BD_evo[[#This Row],[Semaine]]), "")</f>
        <v>16</v>
      </c>
      <c r="G576" s="92">
        <f>IFERROR(AVERAGEIFS(EDF[Humeur], EDF[Nom], BD_evo[[#This Row],[Nom]], EDF[Semaine], BD_evo[[#This Row],[Semaine]]), "")</f>
        <v>3</v>
      </c>
      <c r="H576" s="92">
        <f>IFERROR(AVERAGEIFS(EDF[Stress], EDF[Nom], BD_evo[[#This Row],[Nom]], EDF[Semaine], BD_evo[[#This Row],[Semaine]]), "")</f>
        <v>3</v>
      </c>
      <c r="I576" s="92">
        <f>IFERROR(AVERAGEIFS(EDF[Sommeil], EDF[Nom], BD_evo[[#This Row],[Nom]], EDF[Semaine], BD_evo[[#This Row],[Semaine]]), "")</f>
        <v>2</v>
      </c>
      <c r="J576" s="92">
        <f>IFERROR(AVERAGEIFS(EDF[Etat Physique], EDF[Nom], BD_evo[[#This Row],[Nom]], EDF[Semaine], BD_evo[[#This Row],[Semaine]]), "")</f>
        <v>3</v>
      </c>
      <c r="K576" s="92">
        <f>IFERROR(AVERAGEIFS(EDF[Hydratation], EDF[Nom], BD_evo[[#This Row],[Nom]], EDF[Semaine], BD_evo[[#This Row],[Semaine]]), "")</f>
        <v>2</v>
      </c>
      <c r="L576" s="92">
        <f>IFERROR(AVERAGEIFS(EDF[Nutrition], EDF[Nom], BD_evo[[#This Row],[Nom]], EDF[Semaine], BD_evo[[#This Row],[Semaine]]), "")</f>
        <v>3</v>
      </c>
      <c r="M576" s="92" t="str">
        <f>IFERROR(AVERAGEIFS(RPE[Investissement du jour], RPE[Nom], BD_evo[[#This Row],[Nom]], RPE[Semaine], BD_evo[[#This Row],[Semaine]]), "")</f>
        <v/>
      </c>
    </row>
    <row r="577" spans="1:13" x14ac:dyDescent="0.2">
      <c r="A577" s="89" t="s">
        <v>171</v>
      </c>
      <c r="B577" t="str">
        <f>INDEX(Statut[Profil], MATCH(BD_evo[[#This Row],[Nom]], Statut[Nom], 0))</f>
        <v>Avant</v>
      </c>
      <c r="C577">
        <v>2023</v>
      </c>
      <c r="D577">
        <f t="shared" si="11"/>
        <v>42</v>
      </c>
      <c r="E577">
        <f>IF(SUMIFS(RPE[sRPE_tot], RPE[Nom], BD_evo[[#This Row],[Nom]], RPE[Semaine], BD_evo[[#This Row],[Semaine]])=0,"",SUMIFS(RPE[sRPE_tot], RPE[Nom], BD_evo[[#This Row],[Nom]], RPE[Semaine], BD_evo[[#This Row],[Semaine]]))</f>
        <v>540</v>
      </c>
      <c r="F577" s="92">
        <f>IFERROR(AVERAGEIFS(EDF[Total EDF], EDF[Nom], BD_evo[[#This Row],[Nom]], EDF[Semaine], BD_evo[[#This Row],[Semaine]]), "")</f>
        <v>16</v>
      </c>
      <c r="G577" s="92">
        <f>IFERROR(AVERAGEIFS(EDF[Humeur], EDF[Nom], BD_evo[[#This Row],[Nom]], EDF[Semaine], BD_evo[[#This Row],[Semaine]]), "")</f>
        <v>3.5</v>
      </c>
      <c r="H577" s="92">
        <f>IFERROR(AVERAGEIFS(EDF[Stress], EDF[Nom], BD_evo[[#This Row],[Nom]], EDF[Semaine], BD_evo[[#This Row],[Semaine]]), "")</f>
        <v>2</v>
      </c>
      <c r="I577" s="92">
        <f>IFERROR(AVERAGEIFS(EDF[Sommeil], EDF[Nom], BD_evo[[#This Row],[Nom]], EDF[Semaine], BD_evo[[#This Row],[Semaine]]), "")</f>
        <v>2</v>
      </c>
      <c r="J577" s="92">
        <f>IFERROR(AVERAGEIFS(EDF[Etat Physique], EDF[Nom], BD_evo[[#This Row],[Nom]], EDF[Semaine], BD_evo[[#This Row],[Semaine]]), "")</f>
        <v>2.5</v>
      </c>
      <c r="K577" s="92">
        <f>IFERROR(AVERAGEIFS(EDF[Hydratation], EDF[Nom], BD_evo[[#This Row],[Nom]], EDF[Semaine], BD_evo[[#This Row],[Semaine]]), "")</f>
        <v>3</v>
      </c>
      <c r="L577" s="92">
        <f>IFERROR(AVERAGEIFS(EDF[Nutrition], EDF[Nom], BD_evo[[#This Row],[Nom]], EDF[Semaine], BD_evo[[#This Row],[Semaine]]), "")</f>
        <v>3</v>
      </c>
      <c r="M577" s="92">
        <f>IFERROR(AVERAGEIFS(RPE[Investissement du jour], RPE[Nom], BD_evo[[#This Row],[Nom]], RPE[Semaine], BD_evo[[#This Row],[Semaine]]), "")</f>
        <v>2</v>
      </c>
    </row>
    <row r="578" spans="1:13" x14ac:dyDescent="0.2">
      <c r="A578" s="88" t="s">
        <v>77</v>
      </c>
      <c r="B578" t="str">
        <f>INDEX(Statut[Profil], MATCH(BD_evo[[#This Row],[Nom]], Statut[Nom], 0))</f>
        <v>Avant</v>
      </c>
      <c r="C578">
        <v>2023</v>
      </c>
      <c r="D578">
        <f t="shared" si="11"/>
        <v>42</v>
      </c>
      <c r="E578" t="str">
        <f>IF(SUMIFS(RPE[sRPE_tot], RPE[Nom], BD_evo[[#This Row],[Nom]], RPE[Semaine], BD_evo[[#This Row],[Semaine]])=0,"",SUMIFS(RPE[sRPE_tot], RPE[Nom], BD_evo[[#This Row],[Nom]], RPE[Semaine], BD_evo[[#This Row],[Semaine]]))</f>
        <v/>
      </c>
      <c r="F578" s="92">
        <f>IFERROR(AVERAGEIFS(EDF[Total EDF], EDF[Nom], BD_evo[[#This Row],[Nom]], EDF[Semaine], BD_evo[[#This Row],[Semaine]]), "")</f>
        <v>19.333333333333332</v>
      </c>
      <c r="G578" s="92">
        <f>IFERROR(AVERAGEIFS(EDF[Humeur], EDF[Nom], BD_evo[[#This Row],[Nom]], EDF[Semaine], BD_evo[[#This Row],[Semaine]]), "")</f>
        <v>4</v>
      </c>
      <c r="H578" s="92">
        <f>IFERROR(AVERAGEIFS(EDF[Stress], EDF[Nom], BD_evo[[#This Row],[Nom]], EDF[Semaine], BD_evo[[#This Row],[Semaine]]), "")</f>
        <v>3</v>
      </c>
      <c r="I578" s="92">
        <f>IFERROR(AVERAGEIFS(EDF[Sommeil], EDF[Nom], BD_evo[[#This Row],[Nom]], EDF[Semaine], BD_evo[[#This Row],[Semaine]]), "")</f>
        <v>3.3333333333333335</v>
      </c>
      <c r="J578" s="92">
        <f>IFERROR(AVERAGEIFS(EDF[Etat Physique], EDF[Nom], BD_evo[[#This Row],[Nom]], EDF[Semaine], BD_evo[[#This Row],[Semaine]]), "")</f>
        <v>3.3333333333333335</v>
      </c>
      <c r="K578" s="92">
        <f>IFERROR(AVERAGEIFS(EDF[Hydratation], EDF[Nom], BD_evo[[#This Row],[Nom]], EDF[Semaine], BD_evo[[#This Row],[Semaine]]), "")</f>
        <v>2.3333333333333335</v>
      </c>
      <c r="L578" s="92">
        <f>IFERROR(AVERAGEIFS(EDF[Nutrition], EDF[Nom], BD_evo[[#This Row],[Nom]], EDF[Semaine], BD_evo[[#This Row],[Semaine]]), "")</f>
        <v>3.3333333333333335</v>
      </c>
      <c r="M578" s="92">
        <f>IFERROR(AVERAGEIFS(RPE[Investissement du jour], RPE[Nom], BD_evo[[#This Row],[Nom]], RPE[Semaine], BD_evo[[#This Row],[Semaine]]), "")</f>
        <v>1</v>
      </c>
    </row>
    <row r="579" spans="1:13" x14ac:dyDescent="0.2">
      <c r="A579" s="88" t="s">
        <v>135</v>
      </c>
      <c r="B579" t="str">
        <f>INDEX(Statut[Profil], MATCH(BD_evo[[#This Row],[Nom]], Statut[Nom], 0))</f>
        <v>Trois Quarts</v>
      </c>
      <c r="C579">
        <v>2023</v>
      </c>
      <c r="D579">
        <f t="shared" si="11"/>
        <v>42</v>
      </c>
      <c r="E579">
        <f>IF(SUMIFS(RPE[sRPE_tot], RPE[Nom], BD_evo[[#This Row],[Nom]], RPE[Semaine], BD_evo[[#This Row],[Semaine]])=0,"",SUMIFS(RPE[sRPE_tot], RPE[Nom], BD_evo[[#This Row],[Nom]], RPE[Semaine], BD_evo[[#This Row],[Semaine]]))</f>
        <v>2100</v>
      </c>
      <c r="F579" s="92">
        <f>IFERROR(AVERAGEIFS(EDF[Total EDF], EDF[Nom], BD_evo[[#This Row],[Nom]], EDF[Semaine], BD_evo[[#This Row],[Semaine]]), "")</f>
        <v>22.5</v>
      </c>
      <c r="G579" s="92">
        <f>IFERROR(AVERAGEIFS(EDF[Humeur], EDF[Nom], BD_evo[[#This Row],[Nom]], EDF[Semaine], BD_evo[[#This Row],[Semaine]]), "")</f>
        <v>4</v>
      </c>
      <c r="H579" s="92">
        <f>IFERROR(AVERAGEIFS(EDF[Stress], EDF[Nom], BD_evo[[#This Row],[Nom]], EDF[Semaine], BD_evo[[#This Row],[Semaine]]), "")</f>
        <v>4</v>
      </c>
      <c r="I579" s="92">
        <f>IFERROR(AVERAGEIFS(EDF[Sommeil], EDF[Nom], BD_evo[[#This Row],[Nom]], EDF[Semaine], BD_evo[[#This Row],[Semaine]]), "")</f>
        <v>3.5</v>
      </c>
      <c r="J579" s="92">
        <f>IFERROR(AVERAGEIFS(EDF[Etat Physique], EDF[Nom], BD_evo[[#This Row],[Nom]], EDF[Semaine], BD_evo[[#This Row],[Semaine]]), "")</f>
        <v>4</v>
      </c>
      <c r="K579" s="92">
        <f>IFERROR(AVERAGEIFS(EDF[Hydratation], EDF[Nom], BD_evo[[#This Row],[Nom]], EDF[Semaine], BD_evo[[#This Row],[Semaine]]), "")</f>
        <v>3</v>
      </c>
      <c r="L579" s="92">
        <f>IFERROR(AVERAGEIFS(EDF[Nutrition], EDF[Nom], BD_evo[[#This Row],[Nom]], EDF[Semaine], BD_evo[[#This Row],[Semaine]]), "")</f>
        <v>4</v>
      </c>
      <c r="M579" s="92">
        <f>IFERROR(AVERAGEIFS(RPE[Investissement du jour], RPE[Nom], BD_evo[[#This Row],[Nom]], RPE[Semaine], BD_evo[[#This Row],[Semaine]]), "")</f>
        <v>2</v>
      </c>
    </row>
    <row r="580" spans="1:13" x14ac:dyDescent="0.2">
      <c r="A580" s="88" t="s">
        <v>75</v>
      </c>
      <c r="B580" t="str">
        <f>INDEX(Statut[Profil], MATCH(BD_evo[[#This Row],[Nom]], Statut[Nom], 0))</f>
        <v>Avant</v>
      </c>
      <c r="C580">
        <v>2023</v>
      </c>
      <c r="D580">
        <f t="shared" si="11"/>
        <v>42</v>
      </c>
      <c r="E580" t="str">
        <f>IF(SUMIFS(RPE[sRPE_tot], RPE[Nom], BD_evo[[#This Row],[Nom]], RPE[Semaine], BD_evo[[#This Row],[Semaine]])=0,"",SUMIFS(RPE[sRPE_tot], RPE[Nom], BD_evo[[#This Row],[Nom]], RPE[Semaine], BD_evo[[#This Row],[Semaine]]))</f>
        <v/>
      </c>
      <c r="F580" s="92">
        <f>IFERROR(AVERAGEIFS(EDF[Total EDF], EDF[Nom], BD_evo[[#This Row],[Nom]], EDF[Semaine], BD_evo[[#This Row],[Semaine]]), "")</f>
        <v>16.5</v>
      </c>
      <c r="G580" s="92">
        <f>IFERROR(AVERAGEIFS(EDF[Humeur], EDF[Nom], BD_evo[[#This Row],[Nom]], EDF[Semaine], BD_evo[[#This Row],[Semaine]]), "")</f>
        <v>3</v>
      </c>
      <c r="H580" s="92">
        <f>IFERROR(AVERAGEIFS(EDF[Stress], EDF[Nom], BD_evo[[#This Row],[Nom]], EDF[Semaine], BD_evo[[#This Row],[Semaine]]), "")</f>
        <v>2</v>
      </c>
      <c r="I580" s="92">
        <f>IFERROR(AVERAGEIFS(EDF[Sommeil], EDF[Nom], BD_evo[[#This Row],[Nom]], EDF[Semaine], BD_evo[[#This Row],[Semaine]]), "")</f>
        <v>3</v>
      </c>
      <c r="J580" s="92">
        <f>IFERROR(AVERAGEIFS(EDF[Etat Physique], EDF[Nom], BD_evo[[#This Row],[Nom]], EDF[Semaine], BD_evo[[#This Row],[Semaine]]), "")</f>
        <v>2.5</v>
      </c>
      <c r="K580" s="92">
        <f>IFERROR(AVERAGEIFS(EDF[Hydratation], EDF[Nom], BD_evo[[#This Row],[Nom]], EDF[Semaine], BD_evo[[#This Row],[Semaine]]), "")</f>
        <v>3</v>
      </c>
      <c r="L580" s="92">
        <f>IFERROR(AVERAGEIFS(EDF[Nutrition], EDF[Nom], BD_evo[[#This Row],[Nom]], EDF[Semaine], BD_evo[[#This Row],[Semaine]]), "")</f>
        <v>3</v>
      </c>
      <c r="M580" s="92" t="str">
        <f>IFERROR(AVERAGEIFS(RPE[Investissement du jour], RPE[Nom], BD_evo[[#This Row],[Nom]], RPE[Semaine], BD_evo[[#This Row],[Semaine]]), "")</f>
        <v/>
      </c>
    </row>
    <row r="581" spans="1:13" x14ac:dyDescent="0.2">
      <c r="A581" s="88" t="s">
        <v>112</v>
      </c>
      <c r="B581" t="str">
        <f>INDEX(Statut[Profil], MATCH(BD_evo[[#This Row],[Nom]], Statut[Nom], 0))</f>
        <v>Trois Quarts</v>
      </c>
      <c r="C581">
        <v>2023</v>
      </c>
      <c r="D581">
        <f t="shared" si="11"/>
        <v>42</v>
      </c>
      <c r="E581">
        <f>IF(SUMIFS(RPE[sRPE_tot], RPE[Nom], BD_evo[[#This Row],[Nom]], RPE[Semaine], BD_evo[[#This Row],[Semaine]])=0,"",SUMIFS(RPE[sRPE_tot], RPE[Nom], BD_evo[[#This Row],[Nom]], RPE[Semaine], BD_evo[[#This Row],[Semaine]]))</f>
        <v>1740</v>
      </c>
      <c r="F581" s="92">
        <f>IFERROR(AVERAGEIFS(EDF[Total EDF], EDF[Nom], BD_evo[[#This Row],[Nom]], EDF[Semaine], BD_evo[[#This Row],[Semaine]]), "")</f>
        <v>19</v>
      </c>
      <c r="G581" s="92">
        <f>IFERROR(AVERAGEIFS(EDF[Humeur], EDF[Nom], BD_evo[[#This Row],[Nom]], EDF[Semaine], BD_evo[[#This Row],[Semaine]]), "")</f>
        <v>3</v>
      </c>
      <c r="H581" s="92">
        <f>IFERROR(AVERAGEIFS(EDF[Stress], EDF[Nom], BD_evo[[#This Row],[Nom]], EDF[Semaine], BD_evo[[#This Row],[Semaine]]), "")</f>
        <v>3</v>
      </c>
      <c r="I581" s="92">
        <f>IFERROR(AVERAGEIFS(EDF[Sommeil], EDF[Nom], BD_evo[[#This Row],[Nom]], EDF[Semaine], BD_evo[[#This Row],[Semaine]]), "")</f>
        <v>3.6666666666666665</v>
      </c>
      <c r="J581" s="92">
        <f>IFERROR(AVERAGEIFS(EDF[Etat Physique], EDF[Nom], BD_evo[[#This Row],[Nom]], EDF[Semaine], BD_evo[[#This Row],[Semaine]]), "")</f>
        <v>3.3333333333333335</v>
      </c>
      <c r="K581" s="92">
        <f>IFERROR(AVERAGEIFS(EDF[Hydratation], EDF[Nom], BD_evo[[#This Row],[Nom]], EDF[Semaine], BD_evo[[#This Row],[Semaine]]), "")</f>
        <v>3</v>
      </c>
      <c r="L581" s="92">
        <f>IFERROR(AVERAGEIFS(EDF[Nutrition], EDF[Nom], BD_evo[[#This Row],[Nom]], EDF[Semaine], BD_evo[[#This Row],[Semaine]]), "")</f>
        <v>3</v>
      </c>
      <c r="M581" s="92">
        <f>IFERROR(AVERAGEIFS(RPE[Investissement du jour], RPE[Nom], BD_evo[[#This Row],[Nom]], RPE[Semaine], BD_evo[[#This Row],[Semaine]]), "")</f>
        <v>2.6666666666666665</v>
      </c>
    </row>
    <row r="582" spans="1:13" x14ac:dyDescent="0.2">
      <c r="A582" s="88" t="s">
        <v>142</v>
      </c>
      <c r="B582" t="str">
        <f>INDEX(Statut[Profil], MATCH(BD_evo[[#This Row],[Nom]], Statut[Nom], 0))</f>
        <v>Avant</v>
      </c>
      <c r="C582">
        <v>2023</v>
      </c>
      <c r="D582">
        <f t="shared" si="11"/>
        <v>42</v>
      </c>
      <c r="E582" t="str">
        <f>IF(SUMIFS(RPE[sRPE_tot], RPE[Nom], BD_evo[[#This Row],[Nom]], RPE[Semaine], BD_evo[[#This Row],[Semaine]])=0,"",SUMIFS(RPE[sRPE_tot], RPE[Nom], BD_evo[[#This Row],[Nom]], RPE[Semaine], BD_evo[[#This Row],[Semaine]]))</f>
        <v/>
      </c>
      <c r="F582" s="92">
        <f>IFERROR(AVERAGEIFS(EDF[Total EDF], EDF[Nom], BD_evo[[#This Row],[Nom]], EDF[Semaine], BD_evo[[#This Row],[Semaine]]), "")</f>
        <v>21</v>
      </c>
      <c r="G582" s="92">
        <f>IFERROR(AVERAGEIFS(EDF[Humeur], EDF[Nom], BD_evo[[#This Row],[Nom]], EDF[Semaine], BD_evo[[#This Row],[Semaine]]), "")</f>
        <v>4</v>
      </c>
      <c r="H582" s="92">
        <f>IFERROR(AVERAGEIFS(EDF[Stress], EDF[Nom], BD_evo[[#This Row],[Nom]], EDF[Semaine], BD_evo[[#This Row],[Semaine]]), "")</f>
        <v>3.3333333333333335</v>
      </c>
      <c r="I582" s="92">
        <f>IFERROR(AVERAGEIFS(EDF[Sommeil], EDF[Nom], BD_evo[[#This Row],[Nom]], EDF[Semaine], BD_evo[[#This Row],[Semaine]]), "")</f>
        <v>4</v>
      </c>
      <c r="J582" s="92">
        <f>IFERROR(AVERAGEIFS(EDF[Etat Physique], EDF[Nom], BD_evo[[#This Row],[Nom]], EDF[Semaine], BD_evo[[#This Row],[Semaine]]), "")</f>
        <v>3.3333333333333335</v>
      </c>
      <c r="K582" s="92">
        <f>IFERROR(AVERAGEIFS(EDF[Hydratation], EDF[Nom], BD_evo[[#This Row],[Nom]], EDF[Semaine], BD_evo[[#This Row],[Semaine]]), "")</f>
        <v>2.3333333333333335</v>
      </c>
      <c r="L582" s="92">
        <f>IFERROR(AVERAGEIFS(EDF[Nutrition], EDF[Nom], BD_evo[[#This Row],[Nom]], EDF[Semaine], BD_evo[[#This Row],[Semaine]]), "")</f>
        <v>4</v>
      </c>
      <c r="M582" s="92" t="str">
        <f>IFERROR(AVERAGEIFS(RPE[Investissement du jour], RPE[Nom], BD_evo[[#This Row],[Nom]], RPE[Semaine], BD_evo[[#This Row],[Semaine]]), "")</f>
        <v/>
      </c>
    </row>
    <row r="583" spans="1:13" x14ac:dyDescent="0.2">
      <c r="A583" s="88" t="s">
        <v>131</v>
      </c>
      <c r="B583" t="str">
        <f>INDEX(Statut[Profil], MATCH(BD_evo[[#This Row],[Nom]], Statut[Nom], 0))</f>
        <v>Trois Quarts</v>
      </c>
      <c r="C583">
        <v>2023</v>
      </c>
      <c r="D583">
        <f t="shared" si="11"/>
        <v>42</v>
      </c>
      <c r="E583" t="str">
        <f>IF(SUMIFS(RPE[sRPE_tot], RPE[Nom], BD_evo[[#This Row],[Nom]], RPE[Semaine], BD_evo[[#This Row],[Semaine]])=0,"",SUMIFS(RPE[sRPE_tot], RPE[Nom], BD_evo[[#This Row],[Nom]], RPE[Semaine], BD_evo[[#This Row],[Semaine]]))</f>
        <v/>
      </c>
      <c r="F583" s="92">
        <f>IFERROR(AVERAGEIFS(EDF[Total EDF], EDF[Nom], BD_evo[[#This Row],[Nom]], EDF[Semaine], BD_evo[[#This Row],[Semaine]]), "")</f>
        <v>18.5</v>
      </c>
      <c r="G583" s="92">
        <f>IFERROR(AVERAGEIFS(EDF[Humeur], EDF[Nom], BD_evo[[#This Row],[Nom]], EDF[Semaine], BD_evo[[#This Row],[Semaine]]), "")</f>
        <v>3.5</v>
      </c>
      <c r="H583" s="92">
        <f>IFERROR(AVERAGEIFS(EDF[Stress], EDF[Nom], BD_evo[[#This Row],[Nom]], EDF[Semaine], BD_evo[[#This Row],[Semaine]]), "")</f>
        <v>3</v>
      </c>
      <c r="I583" s="92">
        <f>IFERROR(AVERAGEIFS(EDF[Sommeil], EDF[Nom], BD_evo[[#This Row],[Nom]], EDF[Semaine], BD_evo[[#This Row],[Semaine]]), "")</f>
        <v>2.5</v>
      </c>
      <c r="J583" s="92">
        <f>IFERROR(AVERAGEIFS(EDF[Etat Physique], EDF[Nom], BD_evo[[#This Row],[Nom]], EDF[Semaine], BD_evo[[#This Row],[Semaine]]), "")</f>
        <v>3.5</v>
      </c>
      <c r="K583" s="92">
        <f>IFERROR(AVERAGEIFS(EDF[Hydratation], EDF[Nom], BD_evo[[#This Row],[Nom]], EDF[Semaine], BD_evo[[#This Row],[Semaine]]), "")</f>
        <v>3</v>
      </c>
      <c r="L583" s="92">
        <f>IFERROR(AVERAGEIFS(EDF[Nutrition], EDF[Nom], BD_evo[[#This Row],[Nom]], EDF[Semaine], BD_evo[[#This Row],[Semaine]]), "")</f>
        <v>3</v>
      </c>
      <c r="M583" s="92" t="str">
        <f>IFERROR(AVERAGEIFS(RPE[Investissement du jour], RPE[Nom], BD_evo[[#This Row],[Nom]], RPE[Semaine], BD_evo[[#This Row],[Semaine]]), "")</f>
        <v/>
      </c>
    </row>
    <row r="584" spans="1:13" x14ac:dyDescent="0.2">
      <c r="A584" s="88" t="s">
        <v>83</v>
      </c>
      <c r="B584" t="str">
        <f>INDEX(Statut[Profil], MATCH(BD_evo[[#This Row],[Nom]], Statut[Nom], 0))</f>
        <v>Avant</v>
      </c>
      <c r="C584">
        <v>2023</v>
      </c>
      <c r="D584">
        <f t="shared" si="11"/>
        <v>42</v>
      </c>
      <c r="E584" t="str">
        <f>IF(SUMIFS(RPE[sRPE_tot], RPE[Nom], BD_evo[[#This Row],[Nom]], RPE[Semaine], BD_evo[[#This Row],[Semaine]])=0,"",SUMIFS(RPE[sRPE_tot], RPE[Nom], BD_evo[[#This Row],[Nom]], RPE[Semaine], BD_evo[[#This Row],[Semaine]]))</f>
        <v/>
      </c>
      <c r="F584" s="92" t="str">
        <f>IFERROR(AVERAGEIFS(EDF[Total EDF], EDF[Nom], BD_evo[[#This Row],[Nom]], EDF[Semaine], BD_evo[[#This Row],[Semaine]]), "")</f>
        <v/>
      </c>
      <c r="G584" s="92" t="str">
        <f>IFERROR(AVERAGEIFS(EDF[Humeur], EDF[Nom], BD_evo[[#This Row],[Nom]], EDF[Semaine], BD_evo[[#This Row],[Semaine]]), "")</f>
        <v/>
      </c>
      <c r="H584" s="92" t="str">
        <f>IFERROR(AVERAGEIFS(EDF[Stress], EDF[Nom], BD_evo[[#This Row],[Nom]], EDF[Semaine], BD_evo[[#This Row],[Semaine]]), "")</f>
        <v/>
      </c>
      <c r="I584" s="92" t="str">
        <f>IFERROR(AVERAGEIFS(EDF[Sommeil], EDF[Nom], BD_evo[[#This Row],[Nom]], EDF[Semaine], BD_evo[[#This Row],[Semaine]]), "")</f>
        <v/>
      </c>
      <c r="J584" s="92" t="str">
        <f>IFERROR(AVERAGEIFS(EDF[Etat Physique], EDF[Nom], BD_evo[[#This Row],[Nom]], EDF[Semaine], BD_evo[[#This Row],[Semaine]]), "")</f>
        <v/>
      </c>
      <c r="K584" s="92" t="str">
        <f>IFERROR(AVERAGEIFS(EDF[Hydratation], EDF[Nom], BD_evo[[#This Row],[Nom]], EDF[Semaine], BD_evo[[#This Row],[Semaine]]), "")</f>
        <v/>
      </c>
      <c r="L584" s="92" t="str">
        <f>IFERROR(AVERAGEIFS(EDF[Nutrition], EDF[Nom], BD_evo[[#This Row],[Nom]], EDF[Semaine], BD_evo[[#This Row],[Semaine]]), "")</f>
        <v/>
      </c>
      <c r="M584" s="92" t="str">
        <f>IFERROR(AVERAGEIFS(RPE[Investissement du jour], RPE[Nom], BD_evo[[#This Row],[Nom]], RPE[Semaine], BD_evo[[#This Row],[Semaine]]), "")</f>
        <v/>
      </c>
    </row>
    <row r="585" spans="1:13" x14ac:dyDescent="0.2">
      <c r="A585" s="88" t="s">
        <v>100</v>
      </c>
      <c r="B585" t="str">
        <f>INDEX(Statut[Profil], MATCH(BD_evo[[#This Row],[Nom]], Statut[Nom], 0))</f>
        <v>Trois Quarts</v>
      </c>
      <c r="C585">
        <v>2023</v>
      </c>
      <c r="D585">
        <f t="shared" si="11"/>
        <v>42</v>
      </c>
      <c r="E585" t="str">
        <f>IF(SUMIFS(RPE[sRPE_tot], RPE[Nom], BD_evo[[#This Row],[Nom]], RPE[Semaine], BD_evo[[#This Row],[Semaine]])=0,"",SUMIFS(RPE[sRPE_tot], RPE[Nom], BD_evo[[#This Row],[Nom]], RPE[Semaine], BD_evo[[#This Row],[Semaine]]))</f>
        <v/>
      </c>
      <c r="F585" s="92">
        <f>IFERROR(AVERAGEIFS(EDF[Total EDF], EDF[Nom], BD_evo[[#This Row],[Nom]], EDF[Semaine], BD_evo[[#This Row],[Semaine]]), "")</f>
        <v>12.5</v>
      </c>
      <c r="G585" s="92">
        <f>IFERROR(AVERAGEIFS(EDF[Humeur], EDF[Nom], BD_evo[[#This Row],[Nom]], EDF[Semaine], BD_evo[[#This Row],[Semaine]]), "")</f>
        <v>1.5</v>
      </c>
      <c r="H585" s="92">
        <f>IFERROR(AVERAGEIFS(EDF[Stress], EDF[Nom], BD_evo[[#This Row],[Nom]], EDF[Semaine], BD_evo[[#This Row],[Semaine]]), "")</f>
        <v>2</v>
      </c>
      <c r="I585" s="92">
        <f>IFERROR(AVERAGEIFS(EDF[Sommeil], EDF[Nom], BD_evo[[#This Row],[Nom]], EDF[Semaine], BD_evo[[#This Row],[Semaine]]), "")</f>
        <v>2</v>
      </c>
      <c r="J585" s="92">
        <f>IFERROR(AVERAGEIFS(EDF[Etat Physique], EDF[Nom], BD_evo[[#This Row],[Nom]], EDF[Semaine], BD_evo[[#This Row],[Semaine]]), "")</f>
        <v>2</v>
      </c>
      <c r="K585" s="92">
        <f>IFERROR(AVERAGEIFS(EDF[Hydratation], EDF[Nom], BD_evo[[#This Row],[Nom]], EDF[Semaine], BD_evo[[#This Row],[Semaine]]), "")</f>
        <v>2</v>
      </c>
      <c r="L585" s="92">
        <f>IFERROR(AVERAGEIFS(EDF[Nutrition], EDF[Nom], BD_evo[[#This Row],[Nom]], EDF[Semaine], BD_evo[[#This Row],[Semaine]]), "")</f>
        <v>3</v>
      </c>
      <c r="M585" s="92" t="str">
        <f>IFERROR(AVERAGEIFS(RPE[Investissement du jour], RPE[Nom], BD_evo[[#This Row],[Nom]], RPE[Semaine], BD_evo[[#This Row],[Semaine]]), "")</f>
        <v/>
      </c>
    </row>
    <row r="586" spans="1:13" x14ac:dyDescent="0.2">
      <c r="A586" s="88" t="s">
        <v>89</v>
      </c>
      <c r="B586" t="str">
        <f>INDEX(Statut[Profil], MATCH(BD_evo[[#This Row],[Nom]], Statut[Nom], 0))</f>
        <v>Avant</v>
      </c>
      <c r="C586">
        <v>2023</v>
      </c>
      <c r="D586">
        <f t="shared" si="11"/>
        <v>42</v>
      </c>
      <c r="E586" t="str">
        <f>IF(SUMIFS(RPE[sRPE_tot], RPE[Nom], BD_evo[[#This Row],[Nom]], RPE[Semaine], BD_evo[[#This Row],[Semaine]])=0,"",SUMIFS(RPE[sRPE_tot], RPE[Nom], BD_evo[[#This Row],[Nom]], RPE[Semaine], BD_evo[[#This Row],[Semaine]]))</f>
        <v/>
      </c>
      <c r="F586" s="92">
        <f>IFERROR(AVERAGEIFS(EDF[Total EDF], EDF[Nom], BD_evo[[#This Row],[Nom]], EDF[Semaine], BD_evo[[#This Row],[Semaine]]), "")</f>
        <v>20</v>
      </c>
      <c r="G586" s="92">
        <f>IFERROR(AVERAGEIFS(EDF[Humeur], EDF[Nom], BD_evo[[#This Row],[Nom]], EDF[Semaine], BD_evo[[#This Row],[Semaine]]), "")</f>
        <v>4</v>
      </c>
      <c r="H586" s="92">
        <f>IFERROR(AVERAGEIFS(EDF[Stress], EDF[Nom], BD_evo[[#This Row],[Nom]], EDF[Semaine], BD_evo[[#This Row],[Semaine]]), "")</f>
        <v>4</v>
      </c>
      <c r="I586" s="92">
        <f>IFERROR(AVERAGEIFS(EDF[Sommeil], EDF[Nom], BD_evo[[#This Row],[Nom]], EDF[Semaine], BD_evo[[#This Row],[Semaine]]), "")</f>
        <v>4</v>
      </c>
      <c r="J586" s="92">
        <f>IFERROR(AVERAGEIFS(EDF[Etat Physique], EDF[Nom], BD_evo[[#This Row],[Nom]], EDF[Semaine], BD_evo[[#This Row],[Semaine]]), "")</f>
        <v>2.5</v>
      </c>
      <c r="K586" s="92">
        <f>IFERROR(AVERAGEIFS(EDF[Hydratation], EDF[Nom], BD_evo[[#This Row],[Nom]], EDF[Semaine], BD_evo[[#This Row],[Semaine]]), "")</f>
        <v>3</v>
      </c>
      <c r="L586" s="92">
        <f>IFERROR(AVERAGEIFS(EDF[Nutrition], EDF[Nom], BD_evo[[#This Row],[Nom]], EDF[Semaine], BD_evo[[#This Row],[Semaine]]), "")</f>
        <v>2.5</v>
      </c>
      <c r="M586" s="92" t="str">
        <f>IFERROR(AVERAGEIFS(RPE[Investissement du jour], RPE[Nom], BD_evo[[#This Row],[Nom]], RPE[Semaine], BD_evo[[#This Row],[Semaine]]), "")</f>
        <v/>
      </c>
    </row>
    <row r="587" spans="1:13" x14ac:dyDescent="0.2">
      <c r="A587" s="88" t="s">
        <v>168</v>
      </c>
      <c r="B587" t="str">
        <f>INDEX(Statut[Profil], MATCH(BD_evo[[#This Row],[Nom]], Statut[Nom], 0))</f>
        <v>Avant</v>
      </c>
      <c r="C587">
        <v>2023</v>
      </c>
      <c r="D587">
        <f t="shared" si="11"/>
        <v>42</v>
      </c>
      <c r="E587" t="str">
        <f>IF(SUMIFS(RPE[sRPE_tot], RPE[Nom], BD_evo[[#This Row],[Nom]], RPE[Semaine], BD_evo[[#This Row],[Semaine]])=0,"",SUMIFS(RPE[sRPE_tot], RPE[Nom], BD_evo[[#This Row],[Nom]], RPE[Semaine], BD_evo[[#This Row],[Semaine]]))</f>
        <v/>
      </c>
      <c r="F587" s="92">
        <f>IFERROR(AVERAGEIFS(EDF[Total EDF], EDF[Nom], BD_evo[[#This Row],[Nom]], EDF[Semaine], BD_evo[[#This Row],[Semaine]]), "")</f>
        <v>23.333333333333332</v>
      </c>
      <c r="G587" s="92">
        <f>IFERROR(AVERAGEIFS(EDF[Humeur], EDF[Nom], BD_evo[[#This Row],[Nom]], EDF[Semaine], BD_evo[[#This Row],[Semaine]]), "")</f>
        <v>4</v>
      </c>
      <c r="H587" s="92">
        <f>IFERROR(AVERAGEIFS(EDF[Stress], EDF[Nom], BD_evo[[#This Row],[Nom]], EDF[Semaine], BD_evo[[#This Row],[Semaine]]), "")</f>
        <v>2.6666666666666665</v>
      </c>
      <c r="I587" s="92">
        <f>IFERROR(AVERAGEIFS(EDF[Sommeil], EDF[Nom], BD_evo[[#This Row],[Nom]], EDF[Semaine], BD_evo[[#This Row],[Semaine]]), "")</f>
        <v>4.666666666666667</v>
      </c>
      <c r="J587" s="92">
        <f>IFERROR(AVERAGEIFS(EDF[Etat Physique], EDF[Nom], BD_evo[[#This Row],[Nom]], EDF[Semaine], BD_evo[[#This Row],[Semaine]]), "")</f>
        <v>3.6666666666666665</v>
      </c>
      <c r="K587" s="92">
        <f>IFERROR(AVERAGEIFS(EDF[Hydratation], EDF[Nom], BD_evo[[#This Row],[Nom]], EDF[Semaine], BD_evo[[#This Row],[Semaine]]), "")</f>
        <v>3.6666666666666665</v>
      </c>
      <c r="L587" s="92">
        <f>IFERROR(AVERAGEIFS(EDF[Nutrition], EDF[Nom], BD_evo[[#This Row],[Nom]], EDF[Semaine], BD_evo[[#This Row],[Semaine]]), "")</f>
        <v>4.666666666666667</v>
      </c>
      <c r="M587" s="92" t="str">
        <f>IFERROR(AVERAGEIFS(RPE[Investissement du jour], RPE[Nom], BD_evo[[#This Row],[Nom]], RPE[Semaine], BD_evo[[#This Row],[Semaine]]), "")</f>
        <v/>
      </c>
    </row>
    <row r="588" spans="1:13" x14ac:dyDescent="0.2">
      <c r="A588" s="88" t="s">
        <v>86</v>
      </c>
      <c r="B588" t="str">
        <f>INDEX(Statut[Profil], MATCH(BD_evo[[#This Row],[Nom]], Statut[Nom], 0))</f>
        <v>Avant</v>
      </c>
      <c r="C588">
        <v>2023</v>
      </c>
      <c r="D588">
        <f t="shared" si="11"/>
        <v>42</v>
      </c>
      <c r="E588">
        <f>IF(SUMIFS(RPE[sRPE_tot], RPE[Nom], BD_evo[[#This Row],[Nom]], RPE[Semaine], BD_evo[[#This Row],[Semaine]])=0,"",SUMIFS(RPE[sRPE_tot], RPE[Nom], BD_evo[[#This Row],[Nom]], RPE[Semaine], BD_evo[[#This Row],[Semaine]]))</f>
        <v>1980</v>
      </c>
      <c r="F588" s="92">
        <f>IFERROR(AVERAGEIFS(EDF[Total EDF], EDF[Nom], BD_evo[[#This Row],[Nom]], EDF[Semaine], BD_evo[[#This Row],[Semaine]]), "")</f>
        <v>19.5</v>
      </c>
      <c r="G588" s="92">
        <f>IFERROR(AVERAGEIFS(EDF[Humeur], EDF[Nom], BD_evo[[#This Row],[Nom]], EDF[Semaine], BD_evo[[#This Row],[Semaine]]), "")</f>
        <v>4</v>
      </c>
      <c r="H588" s="92">
        <f>IFERROR(AVERAGEIFS(EDF[Stress], EDF[Nom], BD_evo[[#This Row],[Nom]], EDF[Semaine], BD_evo[[#This Row],[Semaine]]), "")</f>
        <v>2.5</v>
      </c>
      <c r="I588" s="92">
        <f>IFERROR(AVERAGEIFS(EDF[Sommeil], EDF[Nom], BD_evo[[#This Row],[Nom]], EDF[Semaine], BD_evo[[#This Row],[Semaine]]), "")</f>
        <v>2.5</v>
      </c>
      <c r="J588" s="92">
        <f>IFERROR(AVERAGEIFS(EDF[Etat Physique], EDF[Nom], BD_evo[[#This Row],[Nom]], EDF[Semaine], BD_evo[[#This Row],[Semaine]]), "")</f>
        <v>3.5</v>
      </c>
      <c r="K588" s="92">
        <f>IFERROR(AVERAGEIFS(EDF[Hydratation], EDF[Nom], BD_evo[[#This Row],[Nom]], EDF[Semaine], BD_evo[[#This Row],[Semaine]]), "")</f>
        <v>3.5</v>
      </c>
      <c r="L588" s="92">
        <f>IFERROR(AVERAGEIFS(EDF[Nutrition], EDF[Nom], BD_evo[[#This Row],[Nom]], EDF[Semaine], BD_evo[[#This Row],[Semaine]]), "")</f>
        <v>3.5</v>
      </c>
      <c r="M588" s="92">
        <f>IFERROR(AVERAGEIFS(RPE[Investissement du jour], RPE[Nom], BD_evo[[#This Row],[Nom]], RPE[Semaine], BD_evo[[#This Row],[Semaine]]), "")</f>
        <v>2.5</v>
      </c>
    </row>
    <row r="589" spans="1:13" x14ac:dyDescent="0.2">
      <c r="A589" s="88" t="s">
        <v>208</v>
      </c>
      <c r="B589" t="str">
        <f>INDEX(Statut[Profil], MATCH(BD_evo[[#This Row],[Nom]], Statut[Nom], 0))</f>
        <v>Trois Quarts</v>
      </c>
      <c r="C589">
        <v>2023</v>
      </c>
      <c r="D589">
        <f t="shared" si="11"/>
        <v>42</v>
      </c>
      <c r="E589" t="str">
        <f>IF(SUMIFS(RPE[sRPE_tot], RPE[Nom], BD_evo[[#This Row],[Nom]], RPE[Semaine], BD_evo[[#This Row],[Semaine]])=0,"",SUMIFS(RPE[sRPE_tot], RPE[Nom], BD_evo[[#This Row],[Nom]], RPE[Semaine], BD_evo[[#This Row],[Semaine]]))</f>
        <v/>
      </c>
      <c r="F589" s="92">
        <f>IFERROR(AVERAGEIFS(EDF[Total EDF], EDF[Nom], BD_evo[[#This Row],[Nom]], EDF[Semaine], BD_evo[[#This Row],[Semaine]]), "")</f>
        <v>21.5</v>
      </c>
      <c r="G589" s="92">
        <f>IFERROR(AVERAGEIFS(EDF[Humeur], EDF[Nom], BD_evo[[#This Row],[Nom]], EDF[Semaine], BD_evo[[#This Row],[Semaine]]), "")</f>
        <v>4</v>
      </c>
      <c r="H589" s="92">
        <f>IFERROR(AVERAGEIFS(EDF[Stress], EDF[Nom], BD_evo[[#This Row],[Nom]], EDF[Semaine], BD_evo[[#This Row],[Semaine]]), "")</f>
        <v>4</v>
      </c>
      <c r="I589" s="92">
        <f>IFERROR(AVERAGEIFS(EDF[Sommeil], EDF[Nom], BD_evo[[#This Row],[Nom]], EDF[Semaine], BD_evo[[#This Row],[Semaine]]), "")</f>
        <v>4</v>
      </c>
      <c r="J589" s="92">
        <f>IFERROR(AVERAGEIFS(EDF[Etat Physique], EDF[Nom], BD_evo[[#This Row],[Nom]], EDF[Semaine], BD_evo[[#This Row],[Semaine]]), "")</f>
        <v>3.5</v>
      </c>
      <c r="K589" s="92">
        <f>IFERROR(AVERAGEIFS(EDF[Hydratation], EDF[Nom], BD_evo[[#This Row],[Nom]], EDF[Semaine], BD_evo[[#This Row],[Semaine]]), "")</f>
        <v>3</v>
      </c>
      <c r="L589" s="92">
        <f>IFERROR(AVERAGEIFS(EDF[Nutrition], EDF[Nom], BD_evo[[#This Row],[Nom]], EDF[Semaine], BD_evo[[#This Row],[Semaine]]), "")</f>
        <v>3</v>
      </c>
      <c r="M589" s="92" t="str">
        <f>IFERROR(AVERAGEIFS(RPE[Investissement du jour], RPE[Nom], BD_evo[[#This Row],[Nom]], RPE[Semaine], BD_evo[[#This Row],[Semaine]]), "")</f>
        <v/>
      </c>
    </row>
    <row r="590" spans="1:13" x14ac:dyDescent="0.2">
      <c r="A590" s="88" t="s">
        <v>99</v>
      </c>
      <c r="B590" t="str">
        <f>INDEX(Statut[Profil], MATCH(BD_evo[[#This Row],[Nom]], Statut[Nom], 0))</f>
        <v>Avant</v>
      </c>
      <c r="C590">
        <v>2023</v>
      </c>
      <c r="D590">
        <f t="shared" si="11"/>
        <v>42</v>
      </c>
      <c r="E590">
        <f>IF(SUMIFS(RPE[sRPE_tot], RPE[Nom], BD_evo[[#This Row],[Nom]], RPE[Semaine], BD_evo[[#This Row],[Semaine]])=0,"",SUMIFS(RPE[sRPE_tot], RPE[Nom], BD_evo[[#This Row],[Nom]], RPE[Semaine], BD_evo[[#This Row],[Semaine]]))</f>
        <v>1830</v>
      </c>
      <c r="F590" s="92">
        <f>IFERROR(AVERAGEIFS(EDF[Total EDF], EDF[Nom], BD_evo[[#This Row],[Nom]], EDF[Semaine], BD_evo[[#This Row],[Semaine]]), "")</f>
        <v>21.333333333333332</v>
      </c>
      <c r="G590" s="92">
        <f>IFERROR(AVERAGEIFS(EDF[Humeur], EDF[Nom], BD_evo[[#This Row],[Nom]], EDF[Semaine], BD_evo[[#This Row],[Semaine]]), "")</f>
        <v>4</v>
      </c>
      <c r="H590" s="92">
        <f>IFERROR(AVERAGEIFS(EDF[Stress], EDF[Nom], BD_evo[[#This Row],[Nom]], EDF[Semaine], BD_evo[[#This Row],[Semaine]]), "")</f>
        <v>2.6666666666666665</v>
      </c>
      <c r="I590" s="92">
        <f>IFERROR(AVERAGEIFS(EDF[Sommeil], EDF[Nom], BD_evo[[#This Row],[Nom]], EDF[Semaine], BD_evo[[#This Row],[Semaine]]), "")</f>
        <v>3.6666666666666665</v>
      </c>
      <c r="J590" s="92">
        <f>IFERROR(AVERAGEIFS(EDF[Etat Physique], EDF[Nom], BD_evo[[#This Row],[Nom]], EDF[Semaine], BD_evo[[#This Row],[Semaine]]), "")</f>
        <v>3.6666666666666665</v>
      </c>
      <c r="K590" s="92">
        <f>IFERROR(AVERAGEIFS(EDF[Hydratation], EDF[Nom], BD_evo[[#This Row],[Nom]], EDF[Semaine], BD_evo[[#This Row],[Semaine]]), "")</f>
        <v>3.3333333333333335</v>
      </c>
      <c r="L590" s="92">
        <f>IFERROR(AVERAGEIFS(EDF[Nutrition], EDF[Nom], BD_evo[[#This Row],[Nom]], EDF[Semaine], BD_evo[[#This Row],[Semaine]]), "")</f>
        <v>4</v>
      </c>
      <c r="M590" s="92">
        <f>IFERROR(AVERAGEIFS(RPE[Investissement du jour], RPE[Nom], BD_evo[[#This Row],[Nom]], RPE[Semaine], BD_evo[[#This Row],[Semaine]]), "")</f>
        <v>3</v>
      </c>
    </row>
    <row r="591" spans="1:13" x14ac:dyDescent="0.2">
      <c r="A591" s="88" t="s">
        <v>233</v>
      </c>
      <c r="B591" t="str">
        <f>INDEX(Statut[Profil], MATCH(BD_evo[[#This Row],[Nom]], Statut[Nom], 0))</f>
        <v>Avant</v>
      </c>
      <c r="C591">
        <v>2023</v>
      </c>
      <c r="D591">
        <f t="shared" si="11"/>
        <v>42</v>
      </c>
      <c r="E591" t="str">
        <f>IF(SUMIFS(RPE[sRPE_tot], RPE[Nom], BD_evo[[#This Row],[Nom]], RPE[Semaine], BD_evo[[#This Row],[Semaine]])=0,"",SUMIFS(RPE[sRPE_tot], RPE[Nom], BD_evo[[#This Row],[Nom]], RPE[Semaine], BD_evo[[#This Row],[Semaine]]))</f>
        <v/>
      </c>
      <c r="F591" s="92">
        <f>IFERROR(AVERAGEIFS(EDF[Total EDF], EDF[Nom], BD_evo[[#This Row],[Nom]], EDF[Semaine], BD_evo[[#This Row],[Semaine]]), "")</f>
        <v>19.75</v>
      </c>
      <c r="G591" s="92">
        <f>IFERROR(AVERAGEIFS(EDF[Humeur], EDF[Nom], BD_evo[[#This Row],[Nom]], EDF[Semaine], BD_evo[[#This Row],[Semaine]]), "")</f>
        <v>3.5</v>
      </c>
      <c r="H591" s="92">
        <f>IFERROR(AVERAGEIFS(EDF[Stress], EDF[Nom], BD_evo[[#This Row],[Nom]], EDF[Semaine], BD_evo[[#This Row],[Semaine]]), "")</f>
        <v>4</v>
      </c>
      <c r="I591" s="92">
        <f>IFERROR(AVERAGEIFS(EDF[Sommeil], EDF[Nom], BD_evo[[#This Row],[Nom]], EDF[Semaine], BD_evo[[#This Row],[Semaine]]), "")</f>
        <v>3</v>
      </c>
      <c r="J591" s="92">
        <f>IFERROR(AVERAGEIFS(EDF[Etat Physique], EDF[Nom], BD_evo[[#This Row],[Nom]], EDF[Semaine], BD_evo[[#This Row],[Semaine]]), "")</f>
        <v>2.5</v>
      </c>
      <c r="K591" s="92">
        <f>IFERROR(AVERAGEIFS(EDF[Hydratation], EDF[Nom], BD_evo[[#This Row],[Nom]], EDF[Semaine], BD_evo[[#This Row],[Semaine]]), "")</f>
        <v>3.25</v>
      </c>
      <c r="L591" s="92">
        <f>IFERROR(AVERAGEIFS(EDF[Nutrition], EDF[Nom], BD_evo[[#This Row],[Nom]], EDF[Semaine], BD_evo[[#This Row],[Semaine]]), "")</f>
        <v>3.5</v>
      </c>
      <c r="M591" s="92" t="str">
        <f>IFERROR(AVERAGEIFS(RPE[Investissement du jour], RPE[Nom], BD_evo[[#This Row],[Nom]], RPE[Semaine], BD_evo[[#This Row],[Semaine]]), "")</f>
        <v/>
      </c>
    </row>
    <row r="592" spans="1:13" x14ac:dyDescent="0.2">
      <c r="A592" s="88" t="s">
        <v>85</v>
      </c>
      <c r="B592" t="str">
        <f>INDEX(Statut[Profil], MATCH(BD_evo[[#This Row],[Nom]], Statut[Nom], 0))</f>
        <v>Avant</v>
      </c>
      <c r="C592">
        <v>2023</v>
      </c>
      <c r="D592">
        <f t="shared" si="11"/>
        <v>42</v>
      </c>
      <c r="E592">
        <f>IF(SUMIFS(RPE[sRPE_tot], RPE[Nom], BD_evo[[#This Row],[Nom]], RPE[Semaine], BD_evo[[#This Row],[Semaine]])=0,"",SUMIFS(RPE[sRPE_tot], RPE[Nom], BD_evo[[#This Row],[Nom]], RPE[Semaine], BD_evo[[#This Row],[Semaine]]))</f>
        <v>810</v>
      </c>
      <c r="F592" s="92">
        <f>IFERROR(AVERAGEIFS(EDF[Total EDF], EDF[Nom], BD_evo[[#This Row],[Nom]], EDF[Semaine], BD_evo[[#This Row],[Semaine]]), "")</f>
        <v>15.333333333333334</v>
      </c>
      <c r="G592" s="92">
        <f>IFERROR(AVERAGEIFS(EDF[Humeur], EDF[Nom], BD_evo[[#This Row],[Nom]], EDF[Semaine], BD_evo[[#This Row],[Semaine]]), "")</f>
        <v>3</v>
      </c>
      <c r="H592" s="92">
        <f>IFERROR(AVERAGEIFS(EDF[Stress], EDF[Nom], BD_evo[[#This Row],[Nom]], EDF[Semaine], BD_evo[[#This Row],[Semaine]]), "")</f>
        <v>2.3333333333333335</v>
      </c>
      <c r="I592" s="92">
        <f>IFERROR(AVERAGEIFS(EDF[Sommeil], EDF[Nom], BD_evo[[#This Row],[Nom]], EDF[Semaine], BD_evo[[#This Row],[Semaine]]), "")</f>
        <v>3.3333333333333335</v>
      </c>
      <c r="J592" s="92">
        <f>IFERROR(AVERAGEIFS(EDF[Etat Physique], EDF[Nom], BD_evo[[#This Row],[Nom]], EDF[Semaine], BD_evo[[#This Row],[Semaine]]), "")</f>
        <v>1.6666666666666667</v>
      </c>
      <c r="K592" s="92">
        <f>IFERROR(AVERAGEIFS(EDF[Hydratation], EDF[Nom], BD_evo[[#This Row],[Nom]], EDF[Semaine], BD_evo[[#This Row],[Semaine]]), "")</f>
        <v>3</v>
      </c>
      <c r="L592" s="92">
        <f>IFERROR(AVERAGEIFS(EDF[Nutrition], EDF[Nom], BD_evo[[#This Row],[Nom]], EDF[Semaine], BD_evo[[#This Row],[Semaine]]), "")</f>
        <v>2</v>
      </c>
      <c r="M592" s="92">
        <f>IFERROR(AVERAGEIFS(RPE[Investissement du jour], RPE[Nom], BD_evo[[#This Row],[Nom]], RPE[Semaine], BD_evo[[#This Row],[Semaine]]), "")</f>
        <v>2</v>
      </c>
    </row>
    <row r="593" spans="1:13" x14ac:dyDescent="0.2">
      <c r="A593" s="88" t="s">
        <v>191</v>
      </c>
      <c r="B593" t="str">
        <f>INDEX(Statut[Profil], MATCH(BD_evo[[#This Row],[Nom]], Statut[Nom], 0))</f>
        <v>Avant</v>
      </c>
      <c r="C593">
        <v>2023</v>
      </c>
      <c r="D593">
        <f t="shared" si="11"/>
        <v>42</v>
      </c>
      <c r="E593">
        <f>IF(SUMIFS(RPE[sRPE_tot], RPE[Nom], BD_evo[[#This Row],[Nom]], RPE[Semaine], BD_evo[[#This Row],[Semaine]])=0,"",SUMIFS(RPE[sRPE_tot], RPE[Nom], BD_evo[[#This Row],[Nom]], RPE[Semaine], BD_evo[[#This Row],[Semaine]]))</f>
        <v>1080</v>
      </c>
      <c r="F593" s="92">
        <f>IFERROR(AVERAGEIFS(EDF[Total EDF], EDF[Nom], BD_evo[[#This Row],[Nom]], EDF[Semaine], BD_evo[[#This Row],[Semaine]]), "")</f>
        <v>20.666666666666668</v>
      </c>
      <c r="G593" s="92">
        <f>IFERROR(AVERAGEIFS(EDF[Humeur], EDF[Nom], BD_evo[[#This Row],[Nom]], EDF[Semaine], BD_evo[[#This Row],[Semaine]]), "")</f>
        <v>2.3333333333333335</v>
      </c>
      <c r="H593" s="92">
        <f>IFERROR(AVERAGEIFS(EDF[Stress], EDF[Nom], BD_evo[[#This Row],[Nom]], EDF[Semaine], BD_evo[[#This Row],[Semaine]]), "")</f>
        <v>2.6666666666666665</v>
      </c>
      <c r="I593" s="92">
        <f>IFERROR(AVERAGEIFS(EDF[Sommeil], EDF[Nom], BD_evo[[#This Row],[Nom]], EDF[Semaine], BD_evo[[#This Row],[Semaine]]), "")</f>
        <v>3.6666666666666665</v>
      </c>
      <c r="J593" s="92">
        <f>IFERROR(AVERAGEIFS(EDF[Etat Physique], EDF[Nom], BD_evo[[#This Row],[Nom]], EDF[Semaine], BD_evo[[#This Row],[Semaine]]), "")</f>
        <v>4.333333333333333</v>
      </c>
      <c r="K593" s="92">
        <f>IFERROR(AVERAGEIFS(EDF[Hydratation], EDF[Nom], BD_evo[[#This Row],[Nom]], EDF[Semaine], BD_evo[[#This Row],[Semaine]]), "")</f>
        <v>3.6666666666666665</v>
      </c>
      <c r="L593" s="92">
        <f>IFERROR(AVERAGEIFS(EDF[Nutrition], EDF[Nom], BD_evo[[#This Row],[Nom]], EDF[Semaine], BD_evo[[#This Row],[Semaine]]), "")</f>
        <v>4</v>
      </c>
      <c r="M593" s="92">
        <f>IFERROR(AVERAGEIFS(RPE[Investissement du jour], RPE[Nom], BD_evo[[#This Row],[Nom]], RPE[Semaine], BD_evo[[#This Row],[Semaine]]), "")</f>
        <v>1.6666666666666667</v>
      </c>
    </row>
    <row r="594" spans="1:13" x14ac:dyDescent="0.2">
      <c r="A594" s="89" t="s">
        <v>95</v>
      </c>
      <c r="B594" t="str">
        <f>INDEX(Statut[Profil], MATCH(BD_evo[[#This Row],[Nom]], Statut[Nom], 0))</f>
        <v>Avant</v>
      </c>
      <c r="C594">
        <v>2023</v>
      </c>
      <c r="D594">
        <f t="shared" si="11"/>
        <v>42</v>
      </c>
      <c r="E594" t="str">
        <f>IF(SUMIFS(RPE[sRPE_tot], RPE[Nom], BD_evo[[#This Row],[Nom]], RPE[Semaine], BD_evo[[#This Row],[Semaine]])=0,"",SUMIFS(RPE[sRPE_tot], RPE[Nom], BD_evo[[#This Row],[Nom]], RPE[Semaine], BD_evo[[#This Row],[Semaine]]))</f>
        <v/>
      </c>
      <c r="F594" s="92">
        <f>IFERROR(AVERAGEIFS(EDF[Total EDF], EDF[Nom], BD_evo[[#This Row],[Nom]], EDF[Semaine], BD_evo[[#This Row],[Semaine]]), "")</f>
        <v>18</v>
      </c>
      <c r="G594" s="92">
        <f>IFERROR(AVERAGEIFS(EDF[Humeur], EDF[Nom], BD_evo[[#This Row],[Nom]], EDF[Semaine], BD_evo[[#This Row],[Semaine]]), "")</f>
        <v>3</v>
      </c>
      <c r="H594" s="92">
        <f>IFERROR(AVERAGEIFS(EDF[Stress], EDF[Nom], BD_evo[[#This Row],[Nom]], EDF[Semaine], BD_evo[[#This Row],[Semaine]]), "")</f>
        <v>3</v>
      </c>
      <c r="I594" s="92">
        <f>IFERROR(AVERAGEIFS(EDF[Sommeil], EDF[Nom], BD_evo[[#This Row],[Nom]], EDF[Semaine], BD_evo[[#This Row],[Semaine]]), "")</f>
        <v>2.5</v>
      </c>
      <c r="J594" s="92">
        <f>IFERROR(AVERAGEIFS(EDF[Etat Physique], EDF[Nom], BD_evo[[#This Row],[Nom]], EDF[Semaine], BD_evo[[#This Row],[Semaine]]), "")</f>
        <v>4</v>
      </c>
      <c r="K594" s="92">
        <f>IFERROR(AVERAGEIFS(EDF[Hydratation], EDF[Nom], BD_evo[[#This Row],[Nom]], EDF[Semaine], BD_evo[[#This Row],[Semaine]]), "")</f>
        <v>3</v>
      </c>
      <c r="L594" s="92">
        <f>IFERROR(AVERAGEIFS(EDF[Nutrition], EDF[Nom], BD_evo[[#This Row],[Nom]], EDF[Semaine], BD_evo[[#This Row],[Semaine]]), "")</f>
        <v>2.5</v>
      </c>
      <c r="M594" s="92" t="str">
        <f>IFERROR(AVERAGEIFS(RPE[Investissement du jour], RPE[Nom], BD_evo[[#This Row],[Nom]], RPE[Semaine], BD_evo[[#This Row],[Semaine]]), "")</f>
        <v/>
      </c>
    </row>
    <row r="595" spans="1:13" x14ac:dyDescent="0.2">
      <c r="A595" s="89" t="s">
        <v>80</v>
      </c>
      <c r="B595" t="str">
        <f>INDEX(Statut[Profil], MATCH(BD_evo[[#This Row],[Nom]], Statut[Nom], 0))</f>
        <v>Avant</v>
      </c>
      <c r="C595">
        <v>2023</v>
      </c>
      <c r="D595">
        <f t="shared" si="11"/>
        <v>42</v>
      </c>
      <c r="E595" t="str">
        <f>IF(SUMIFS(RPE[sRPE_tot], RPE[Nom], BD_evo[[#This Row],[Nom]], RPE[Semaine], BD_evo[[#This Row],[Semaine]])=0,"",SUMIFS(RPE[sRPE_tot], RPE[Nom], BD_evo[[#This Row],[Nom]], RPE[Semaine], BD_evo[[#This Row],[Semaine]]))</f>
        <v/>
      </c>
      <c r="F595" s="92">
        <f>IFERROR(AVERAGEIFS(EDF[Total EDF], EDF[Nom], BD_evo[[#This Row],[Nom]], EDF[Semaine], BD_evo[[#This Row],[Semaine]]), "")</f>
        <v>20</v>
      </c>
      <c r="G595" s="92">
        <f>IFERROR(AVERAGEIFS(EDF[Humeur], EDF[Nom], BD_evo[[#This Row],[Nom]], EDF[Semaine], BD_evo[[#This Row],[Semaine]]), "")</f>
        <v>4</v>
      </c>
      <c r="H595" s="92">
        <f>IFERROR(AVERAGEIFS(EDF[Stress], EDF[Nom], BD_evo[[#This Row],[Nom]], EDF[Semaine], BD_evo[[#This Row],[Semaine]]), "")</f>
        <v>2.5</v>
      </c>
      <c r="I595" s="92">
        <f>IFERROR(AVERAGEIFS(EDF[Sommeil], EDF[Nom], BD_evo[[#This Row],[Nom]], EDF[Semaine], BD_evo[[#This Row],[Semaine]]), "")</f>
        <v>3.5</v>
      </c>
      <c r="J595" s="92">
        <f>IFERROR(AVERAGEIFS(EDF[Etat Physique], EDF[Nom], BD_evo[[#This Row],[Nom]], EDF[Semaine], BD_evo[[#This Row],[Semaine]]), "")</f>
        <v>4</v>
      </c>
      <c r="K595" s="92">
        <f>IFERROR(AVERAGEIFS(EDF[Hydratation], EDF[Nom], BD_evo[[#This Row],[Nom]], EDF[Semaine], BD_evo[[#This Row],[Semaine]]), "")</f>
        <v>3</v>
      </c>
      <c r="L595" s="92">
        <f>IFERROR(AVERAGEIFS(EDF[Nutrition], EDF[Nom], BD_evo[[#This Row],[Nom]], EDF[Semaine], BD_evo[[#This Row],[Semaine]]), "")</f>
        <v>3</v>
      </c>
      <c r="M595" s="92" t="str">
        <f>IFERROR(AVERAGEIFS(RPE[Investissement du jour], RPE[Nom], BD_evo[[#This Row],[Nom]], RPE[Semaine], BD_evo[[#This Row],[Semaine]]), "")</f>
        <v/>
      </c>
    </row>
    <row r="596" spans="1:13" x14ac:dyDescent="0.2">
      <c r="A596" s="88" t="s">
        <v>167</v>
      </c>
      <c r="B596" t="str">
        <f>INDEX(Statut[Profil], MATCH(BD_evo[[#This Row],[Nom]], Statut[Nom], 0))</f>
        <v>Trois Quarts</v>
      </c>
      <c r="C596">
        <v>2023</v>
      </c>
      <c r="D596">
        <f t="shared" si="11"/>
        <v>42</v>
      </c>
      <c r="E596">
        <f>IF(SUMIFS(RPE[sRPE_tot], RPE[Nom], BD_evo[[#This Row],[Nom]], RPE[Semaine], BD_evo[[#This Row],[Semaine]])=0,"",SUMIFS(RPE[sRPE_tot], RPE[Nom], BD_evo[[#This Row],[Nom]], RPE[Semaine], BD_evo[[#This Row],[Semaine]]))</f>
        <v>1890</v>
      </c>
      <c r="F596" s="92">
        <f>IFERROR(AVERAGEIFS(EDF[Total EDF], EDF[Nom], BD_evo[[#This Row],[Nom]], EDF[Semaine], BD_evo[[#This Row],[Semaine]]), "")</f>
        <v>19.5</v>
      </c>
      <c r="G596" s="92">
        <f>IFERROR(AVERAGEIFS(EDF[Humeur], EDF[Nom], BD_evo[[#This Row],[Nom]], EDF[Semaine], BD_evo[[#This Row],[Semaine]]), "")</f>
        <v>3</v>
      </c>
      <c r="H596" s="92">
        <f>IFERROR(AVERAGEIFS(EDF[Stress], EDF[Nom], BD_evo[[#This Row],[Nom]], EDF[Semaine], BD_evo[[#This Row],[Semaine]]), "")</f>
        <v>2.75</v>
      </c>
      <c r="I596" s="92">
        <f>IFERROR(AVERAGEIFS(EDF[Sommeil], EDF[Nom], BD_evo[[#This Row],[Nom]], EDF[Semaine], BD_evo[[#This Row],[Semaine]]), "")</f>
        <v>4</v>
      </c>
      <c r="J596" s="92">
        <f>IFERROR(AVERAGEIFS(EDF[Etat Physique], EDF[Nom], BD_evo[[#This Row],[Nom]], EDF[Semaine], BD_evo[[#This Row],[Semaine]]), "")</f>
        <v>2.75</v>
      </c>
      <c r="K596" s="92">
        <f>IFERROR(AVERAGEIFS(EDF[Hydratation], EDF[Nom], BD_evo[[#This Row],[Nom]], EDF[Semaine], BD_evo[[#This Row],[Semaine]]), "")</f>
        <v>3</v>
      </c>
      <c r="L596" s="92">
        <f>IFERROR(AVERAGEIFS(EDF[Nutrition], EDF[Nom], BD_evo[[#This Row],[Nom]], EDF[Semaine], BD_evo[[#This Row],[Semaine]]), "")</f>
        <v>4</v>
      </c>
      <c r="M596" s="92">
        <f>IFERROR(AVERAGEIFS(RPE[Investissement du jour], RPE[Nom], BD_evo[[#This Row],[Nom]], RPE[Semaine], BD_evo[[#This Row],[Semaine]]), "")</f>
        <v>3</v>
      </c>
    </row>
    <row r="597" spans="1:13" x14ac:dyDescent="0.2">
      <c r="A597" s="88" t="s">
        <v>240</v>
      </c>
      <c r="B597" t="str">
        <f>INDEX(Statut[Profil], MATCH(BD_evo[[#This Row],[Nom]], Statut[Nom], 0))</f>
        <v>Trois Quarts</v>
      </c>
      <c r="C597">
        <v>2023</v>
      </c>
      <c r="D597">
        <f t="shared" si="11"/>
        <v>42</v>
      </c>
      <c r="E597" t="str">
        <f>IF(SUMIFS(RPE[sRPE_tot], RPE[Nom], BD_evo[[#This Row],[Nom]], RPE[Semaine], BD_evo[[#This Row],[Semaine]])=0,"",SUMIFS(RPE[sRPE_tot], RPE[Nom], BD_evo[[#This Row],[Nom]], RPE[Semaine], BD_evo[[#This Row],[Semaine]]))</f>
        <v/>
      </c>
      <c r="F597" s="92">
        <f>IFERROR(AVERAGEIFS(EDF[Total EDF], EDF[Nom], BD_evo[[#This Row],[Nom]], EDF[Semaine], BD_evo[[#This Row],[Semaine]]), "")</f>
        <v>22.5</v>
      </c>
      <c r="G597" s="92">
        <f>IFERROR(AVERAGEIFS(EDF[Humeur], EDF[Nom], BD_evo[[#This Row],[Nom]], EDF[Semaine], BD_evo[[#This Row],[Semaine]]), "")</f>
        <v>3</v>
      </c>
      <c r="H597" s="92">
        <f>IFERROR(AVERAGEIFS(EDF[Stress], EDF[Nom], BD_evo[[#This Row],[Nom]], EDF[Semaine], BD_evo[[#This Row],[Semaine]]), "")</f>
        <v>3</v>
      </c>
      <c r="I597" s="92">
        <f>IFERROR(AVERAGEIFS(EDF[Sommeil], EDF[Nom], BD_evo[[#This Row],[Nom]], EDF[Semaine], BD_evo[[#This Row],[Semaine]]), "")</f>
        <v>4</v>
      </c>
      <c r="J597" s="92">
        <f>IFERROR(AVERAGEIFS(EDF[Etat Physique], EDF[Nom], BD_evo[[#This Row],[Nom]], EDF[Semaine], BD_evo[[#This Row],[Semaine]]), "")</f>
        <v>3.5</v>
      </c>
      <c r="K597" s="92">
        <f>IFERROR(AVERAGEIFS(EDF[Hydratation], EDF[Nom], BD_evo[[#This Row],[Nom]], EDF[Semaine], BD_evo[[#This Row],[Semaine]]), "")</f>
        <v>4</v>
      </c>
      <c r="L597" s="92">
        <f>IFERROR(AVERAGEIFS(EDF[Nutrition], EDF[Nom], BD_evo[[#This Row],[Nom]], EDF[Semaine], BD_evo[[#This Row],[Semaine]]), "")</f>
        <v>5</v>
      </c>
      <c r="M597" s="92" t="str">
        <f>IFERROR(AVERAGEIFS(RPE[Investissement du jour], RPE[Nom], BD_evo[[#This Row],[Nom]], RPE[Semaine], BD_evo[[#This Row],[Semaine]]), "")</f>
        <v/>
      </c>
    </row>
    <row r="598" spans="1:13" x14ac:dyDescent="0.2">
      <c r="A598" s="88" t="s">
        <v>107</v>
      </c>
      <c r="B598" t="str">
        <f>INDEX(Statut[Profil], MATCH(BD_evo[[#This Row],[Nom]], Statut[Nom], 0))</f>
        <v>Trois Quarts</v>
      </c>
      <c r="C598">
        <v>2023</v>
      </c>
      <c r="D598">
        <f t="shared" si="11"/>
        <v>42</v>
      </c>
      <c r="E598">
        <f>IF(SUMIFS(RPE[sRPE_tot], RPE[Nom], BD_evo[[#This Row],[Nom]], RPE[Semaine], BD_evo[[#This Row],[Semaine]])=0,"",SUMIFS(RPE[sRPE_tot], RPE[Nom], BD_evo[[#This Row],[Nom]], RPE[Semaine], BD_evo[[#This Row],[Semaine]]))</f>
        <v>1740</v>
      </c>
      <c r="F598" s="92">
        <f>IFERROR(AVERAGEIFS(EDF[Total EDF], EDF[Nom], BD_evo[[#This Row],[Nom]], EDF[Semaine], BD_evo[[#This Row],[Semaine]]), "")</f>
        <v>17</v>
      </c>
      <c r="G598" s="92">
        <f>IFERROR(AVERAGEIFS(EDF[Humeur], EDF[Nom], BD_evo[[#This Row],[Nom]], EDF[Semaine], BD_evo[[#This Row],[Semaine]]), "")</f>
        <v>3.25</v>
      </c>
      <c r="H598" s="92">
        <f>IFERROR(AVERAGEIFS(EDF[Stress], EDF[Nom], BD_evo[[#This Row],[Nom]], EDF[Semaine], BD_evo[[#This Row],[Semaine]]), "")</f>
        <v>2.5</v>
      </c>
      <c r="I598" s="92">
        <f>IFERROR(AVERAGEIFS(EDF[Sommeil], EDF[Nom], BD_evo[[#This Row],[Nom]], EDF[Semaine], BD_evo[[#This Row],[Semaine]]), "")</f>
        <v>2.75</v>
      </c>
      <c r="J598" s="92">
        <f>IFERROR(AVERAGEIFS(EDF[Etat Physique], EDF[Nom], BD_evo[[#This Row],[Nom]], EDF[Semaine], BD_evo[[#This Row],[Semaine]]), "")</f>
        <v>3.25</v>
      </c>
      <c r="K598" s="92">
        <f>IFERROR(AVERAGEIFS(EDF[Hydratation], EDF[Nom], BD_evo[[#This Row],[Nom]], EDF[Semaine], BD_evo[[#This Row],[Semaine]]), "")</f>
        <v>2.75</v>
      </c>
      <c r="L598" s="92">
        <f>IFERROR(AVERAGEIFS(EDF[Nutrition], EDF[Nom], BD_evo[[#This Row],[Nom]], EDF[Semaine], BD_evo[[#This Row],[Semaine]]), "")</f>
        <v>2.5</v>
      </c>
      <c r="M598" s="92">
        <f>IFERROR(AVERAGEIFS(RPE[Investissement du jour], RPE[Nom], BD_evo[[#This Row],[Nom]], RPE[Semaine], BD_evo[[#This Row],[Semaine]]), "")</f>
        <v>2.5</v>
      </c>
    </row>
    <row r="599" spans="1:13" x14ac:dyDescent="0.2">
      <c r="A599" s="88" t="s">
        <v>192</v>
      </c>
      <c r="B599" t="str">
        <f>INDEX(Statut[Profil], MATCH(BD_evo[[#This Row],[Nom]], Statut[Nom], 0))</f>
        <v>Trois Quarts</v>
      </c>
      <c r="C599">
        <v>2023</v>
      </c>
      <c r="D599">
        <f t="shared" si="11"/>
        <v>42</v>
      </c>
      <c r="E599">
        <f>IF(SUMIFS(RPE[sRPE_tot], RPE[Nom], BD_evo[[#This Row],[Nom]], RPE[Semaine], BD_evo[[#This Row],[Semaine]])=0,"",SUMIFS(RPE[sRPE_tot], RPE[Nom], BD_evo[[#This Row],[Nom]], RPE[Semaine], BD_evo[[#This Row],[Semaine]]))</f>
        <v>450</v>
      </c>
      <c r="F599" s="92">
        <f>IFERROR(AVERAGEIFS(EDF[Total EDF], EDF[Nom], BD_evo[[#This Row],[Nom]], EDF[Semaine], BD_evo[[#This Row],[Semaine]]), "")</f>
        <v>21</v>
      </c>
      <c r="G599" s="92">
        <f>IFERROR(AVERAGEIFS(EDF[Humeur], EDF[Nom], BD_evo[[#This Row],[Nom]], EDF[Semaine], BD_evo[[#This Row],[Semaine]]), "")</f>
        <v>4</v>
      </c>
      <c r="H599" s="92">
        <f>IFERROR(AVERAGEIFS(EDF[Stress], EDF[Nom], BD_evo[[#This Row],[Nom]], EDF[Semaine], BD_evo[[#This Row],[Semaine]]), "")</f>
        <v>3</v>
      </c>
      <c r="I599" s="92">
        <f>IFERROR(AVERAGEIFS(EDF[Sommeil], EDF[Nom], BD_evo[[#This Row],[Nom]], EDF[Semaine], BD_evo[[#This Row],[Semaine]]), "")</f>
        <v>3</v>
      </c>
      <c r="J599" s="92">
        <f>IFERROR(AVERAGEIFS(EDF[Etat Physique], EDF[Nom], BD_evo[[#This Row],[Nom]], EDF[Semaine], BD_evo[[#This Row],[Semaine]]), "")</f>
        <v>3</v>
      </c>
      <c r="K599" s="92">
        <f>IFERROR(AVERAGEIFS(EDF[Hydratation], EDF[Nom], BD_evo[[#This Row],[Nom]], EDF[Semaine], BD_evo[[#This Row],[Semaine]]), "")</f>
        <v>4</v>
      </c>
      <c r="L599" s="92">
        <f>IFERROR(AVERAGEIFS(EDF[Nutrition], EDF[Nom], BD_evo[[#This Row],[Nom]], EDF[Semaine], BD_evo[[#This Row],[Semaine]]), "")</f>
        <v>4</v>
      </c>
      <c r="M599" s="92">
        <f>IFERROR(AVERAGEIFS(RPE[Investissement du jour], RPE[Nom], BD_evo[[#This Row],[Nom]], RPE[Semaine], BD_evo[[#This Row],[Semaine]]), "")</f>
        <v>1</v>
      </c>
    </row>
    <row r="600" spans="1:13" x14ac:dyDescent="0.2">
      <c r="A600" s="88" t="s">
        <v>496</v>
      </c>
      <c r="B600" t="str">
        <f>INDEX(Statut[Profil], MATCH(BD_evo[[#This Row],[Nom]], Statut[Nom], 0))</f>
        <v>Trois Quarts</v>
      </c>
      <c r="C600">
        <v>2023</v>
      </c>
      <c r="D600">
        <f t="shared" si="11"/>
        <v>42</v>
      </c>
      <c r="E600" t="str">
        <f>IF(SUMIFS(RPE[sRPE_tot], RPE[Nom], BD_evo[[#This Row],[Nom]], RPE[Semaine], BD_evo[[#This Row],[Semaine]])=0,"",SUMIFS(RPE[sRPE_tot], RPE[Nom], BD_evo[[#This Row],[Nom]], RPE[Semaine], BD_evo[[#This Row],[Semaine]]))</f>
        <v/>
      </c>
      <c r="F600" s="92" t="str">
        <f>IFERROR(AVERAGEIFS(EDF[Total EDF], EDF[Nom], BD_evo[[#This Row],[Nom]], EDF[Semaine], BD_evo[[#This Row],[Semaine]]), "")</f>
        <v/>
      </c>
      <c r="G600" s="92" t="str">
        <f>IFERROR(AVERAGEIFS(EDF[Humeur], EDF[Nom], BD_evo[[#This Row],[Nom]], EDF[Semaine], BD_evo[[#This Row],[Semaine]]), "")</f>
        <v/>
      </c>
      <c r="H600" s="92" t="str">
        <f>IFERROR(AVERAGEIFS(EDF[Stress], EDF[Nom], BD_evo[[#This Row],[Nom]], EDF[Semaine], BD_evo[[#This Row],[Semaine]]), "")</f>
        <v/>
      </c>
      <c r="I600" s="92" t="str">
        <f>IFERROR(AVERAGEIFS(EDF[Sommeil], EDF[Nom], BD_evo[[#This Row],[Nom]], EDF[Semaine], BD_evo[[#This Row],[Semaine]]), "")</f>
        <v/>
      </c>
      <c r="J600" s="92" t="str">
        <f>IFERROR(AVERAGEIFS(EDF[Etat Physique], EDF[Nom], BD_evo[[#This Row],[Nom]], EDF[Semaine], BD_evo[[#This Row],[Semaine]]), "")</f>
        <v/>
      </c>
      <c r="K600" s="92" t="str">
        <f>IFERROR(AVERAGEIFS(EDF[Hydratation], EDF[Nom], BD_evo[[#This Row],[Nom]], EDF[Semaine], BD_evo[[#This Row],[Semaine]]), "")</f>
        <v/>
      </c>
      <c r="L600" s="92" t="str">
        <f>IFERROR(AVERAGEIFS(EDF[Nutrition], EDF[Nom], BD_evo[[#This Row],[Nom]], EDF[Semaine], BD_evo[[#This Row],[Semaine]]), "")</f>
        <v/>
      </c>
      <c r="M600" s="92" t="str">
        <f>IFERROR(AVERAGEIFS(RPE[Investissement du jour], RPE[Nom], BD_evo[[#This Row],[Nom]], RPE[Semaine], BD_evo[[#This Row],[Semaine]]), "")</f>
        <v/>
      </c>
    </row>
    <row r="601" spans="1:13" x14ac:dyDescent="0.2">
      <c r="A601" s="88" t="s">
        <v>211</v>
      </c>
      <c r="B601" t="str">
        <f>INDEX(Statut[Profil], MATCH(BD_evo[[#This Row],[Nom]], Statut[Nom], 0))</f>
        <v>Trois Quarts</v>
      </c>
      <c r="C601">
        <v>2023</v>
      </c>
      <c r="D601">
        <f t="shared" si="11"/>
        <v>42</v>
      </c>
      <c r="E601">
        <f>IF(SUMIFS(RPE[sRPE_tot], RPE[Nom], BD_evo[[#This Row],[Nom]], RPE[Semaine], BD_evo[[#This Row],[Semaine]])=0,"",SUMIFS(RPE[sRPE_tot], RPE[Nom], BD_evo[[#This Row],[Nom]], RPE[Semaine], BD_evo[[#This Row],[Semaine]]))</f>
        <v>900</v>
      </c>
      <c r="F601" s="92">
        <f>IFERROR(AVERAGEIFS(EDF[Total EDF], EDF[Nom], BD_evo[[#This Row],[Nom]], EDF[Semaine], BD_evo[[#This Row],[Semaine]]), "")</f>
        <v>19.333333333333332</v>
      </c>
      <c r="G601" s="92">
        <f>IFERROR(AVERAGEIFS(EDF[Humeur], EDF[Nom], BD_evo[[#This Row],[Nom]], EDF[Semaine], BD_evo[[#This Row],[Semaine]]), "")</f>
        <v>3.6666666666666665</v>
      </c>
      <c r="H601" s="92">
        <f>IFERROR(AVERAGEIFS(EDF[Stress], EDF[Nom], BD_evo[[#This Row],[Nom]], EDF[Semaine], BD_evo[[#This Row],[Semaine]]), "")</f>
        <v>2.3333333333333335</v>
      </c>
      <c r="I601" s="92">
        <f>IFERROR(AVERAGEIFS(EDF[Sommeil], EDF[Nom], BD_evo[[#This Row],[Nom]], EDF[Semaine], BD_evo[[#This Row],[Semaine]]), "")</f>
        <v>4</v>
      </c>
      <c r="J601" s="92">
        <f>IFERROR(AVERAGEIFS(EDF[Etat Physique], EDF[Nom], BD_evo[[#This Row],[Nom]], EDF[Semaine], BD_evo[[#This Row],[Semaine]]), "")</f>
        <v>3.3333333333333335</v>
      </c>
      <c r="K601" s="92">
        <f>IFERROR(AVERAGEIFS(EDF[Hydratation], EDF[Nom], BD_evo[[#This Row],[Nom]], EDF[Semaine], BD_evo[[#This Row],[Semaine]]), "")</f>
        <v>2.6666666666666665</v>
      </c>
      <c r="L601" s="92">
        <f>IFERROR(AVERAGEIFS(EDF[Nutrition], EDF[Nom], BD_evo[[#This Row],[Nom]], EDF[Semaine], BD_evo[[#This Row],[Semaine]]), "")</f>
        <v>3.3333333333333335</v>
      </c>
      <c r="M601" s="92">
        <f>IFERROR(AVERAGEIFS(RPE[Investissement du jour], RPE[Nom], BD_evo[[#This Row],[Nom]], RPE[Semaine], BD_evo[[#This Row],[Semaine]]), "")</f>
        <v>2.5</v>
      </c>
    </row>
    <row r="602" spans="1:13" x14ac:dyDescent="0.2">
      <c r="A602" s="88" t="s">
        <v>188</v>
      </c>
      <c r="B602" t="str">
        <f>INDEX(Statut[Profil], MATCH(BD_evo[[#This Row],[Nom]], Statut[Nom], 0))</f>
        <v>Avant</v>
      </c>
      <c r="C602">
        <v>2023</v>
      </c>
      <c r="D602">
        <f t="shared" si="11"/>
        <v>42</v>
      </c>
      <c r="E602" t="str">
        <f>IF(SUMIFS(RPE[sRPE_tot], RPE[Nom], BD_evo[[#This Row],[Nom]], RPE[Semaine], BD_evo[[#This Row],[Semaine]])=0,"",SUMIFS(RPE[sRPE_tot], RPE[Nom], BD_evo[[#This Row],[Nom]], RPE[Semaine], BD_evo[[#This Row],[Semaine]]))</f>
        <v/>
      </c>
      <c r="F602" s="92">
        <f>IFERROR(AVERAGEIFS(EDF[Total EDF], EDF[Nom], BD_evo[[#This Row],[Nom]], EDF[Semaine], BD_evo[[#This Row],[Semaine]]), "")</f>
        <v>21</v>
      </c>
      <c r="G602" s="92">
        <f>IFERROR(AVERAGEIFS(EDF[Humeur], EDF[Nom], BD_evo[[#This Row],[Nom]], EDF[Semaine], BD_evo[[#This Row],[Semaine]]), "")</f>
        <v>3</v>
      </c>
      <c r="H602" s="92">
        <f>IFERROR(AVERAGEIFS(EDF[Stress], EDF[Nom], BD_evo[[#This Row],[Nom]], EDF[Semaine], BD_evo[[#This Row],[Semaine]]), "")</f>
        <v>3.25</v>
      </c>
      <c r="I602" s="92">
        <f>IFERROR(AVERAGEIFS(EDF[Sommeil], EDF[Nom], BD_evo[[#This Row],[Nom]], EDF[Semaine], BD_evo[[#This Row],[Semaine]]), "")</f>
        <v>3.75</v>
      </c>
      <c r="J602" s="92">
        <f>IFERROR(AVERAGEIFS(EDF[Etat Physique], EDF[Nom], BD_evo[[#This Row],[Nom]], EDF[Semaine], BD_evo[[#This Row],[Semaine]]), "")</f>
        <v>3</v>
      </c>
      <c r="K602" s="92">
        <f>IFERROR(AVERAGEIFS(EDF[Hydratation], EDF[Nom], BD_evo[[#This Row],[Nom]], EDF[Semaine], BD_evo[[#This Row],[Semaine]]), "")</f>
        <v>3.75</v>
      </c>
      <c r="L602" s="92">
        <f>IFERROR(AVERAGEIFS(EDF[Nutrition], EDF[Nom], BD_evo[[#This Row],[Nom]], EDF[Semaine], BD_evo[[#This Row],[Semaine]]), "")</f>
        <v>4.25</v>
      </c>
      <c r="M602" s="92" t="str">
        <f>IFERROR(AVERAGEIFS(RPE[Investissement du jour], RPE[Nom], BD_evo[[#This Row],[Nom]], RPE[Semaine], BD_evo[[#This Row],[Semaine]]), "")</f>
        <v/>
      </c>
    </row>
    <row r="603" spans="1:13" x14ac:dyDescent="0.2">
      <c r="A603" s="88" t="s">
        <v>200</v>
      </c>
      <c r="B603" t="str">
        <f>INDEX(Statut[Profil], MATCH(BD_evo[[#This Row],[Nom]], Statut[Nom], 0))</f>
        <v>Avant</v>
      </c>
      <c r="C603">
        <v>2023</v>
      </c>
      <c r="D603">
        <f t="shared" si="11"/>
        <v>42</v>
      </c>
      <c r="E603" t="str">
        <f>IF(SUMIFS(RPE[sRPE_tot], RPE[Nom], BD_evo[[#This Row],[Nom]], RPE[Semaine], BD_evo[[#This Row],[Semaine]])=0,"",SUMIFS(RPE[sRPE_tot], RPE[Nom], BD_evo[[#This Row],[Nom]], RPE[Semaine], BD_evo[[#This Row],[Semaine]]))</f>
        <v/>
      </c>
      <c r="F603" s="92">
        <f>IFERROR(AVERAGEIFS(EDF[Total EDF], EDF[Nom], BD_evo[[#This Row],[Nom]], EDF[Semaine], BD_evo[[#This Row],[Semaine]]), "")</f>
        <v>15</v>
      </c>
      <c r="G603" s="92">
        <f>IFERROR(AVERAGEIFS(EDF[Humeur], EDF[Nom], BD_evo[[#This Row],[Nom]], EDF[Semaine], BD_evo[[#This Row],[Semaine]]), "")</f>
        <v>3</v>
      </c>
      <c r="H603" s="92">
        <f>IFERROR(AVERAGEIFS(EDF[Stress], EDF[Nom], BD_evo[[#This Row],[Nom]], EDF[Semaine], BD_evo[[#This Row],[Semaine]]), "")</f>
        <v>3</v>
      </c>
      <c r="I603" s="92">
        <f>IFERROR(AVERAGEIFS(EDF[Sommeil], EDF[Nom], BD_evo[[#This Row],[Nom]], EDF[Semaine], BD_evo[[#This Row],[Semaine]]), "")</f>
        <v>2</v>
      </c>
      <c r="J603" s="92">
        <f>IFERROR(AVERAGEIFS(EDF[Etat Physique], EDF[Nom], BD_evo[[#This Row],[Nom]], EDF[Semaine], BD_evo[[#This Row],[Semaine]]), "")</f>
        <v>2</v>
      </c>
      <c r="K603" s="92">
        <f>IFERROR(AVERAGEIFS(EDF[Hydratation], EDF[Nom], BD_evo[[#This Row],[Nom]], EDF[Semaine], BD_evo[[#This Row],[Semaine]]), "")</f>
        <v>2.5</v>
      </c>
      <c r="L603" s="92">
        <f>IFERROR(AVERAGEIFS(EDF[Nutrition], EDF[Nom], BD_evo[[#This Row],[Nom]], EDF[Semaine], BD_evo[[#This Row],[Semaine]]), "")</f>
        <v>2.5</v>
      </c>
      <c r="M603" s="92" t="str">
        <f>IFERROR(AVERAGEIFS(RPE[Investissement du jour], RPE[Nom], BD_evo[[#This Row],[Nom]], RPE[Semaine], BD_evo[[#This Row],[Semaine]]), "")</f>
        <v/>
      </c>
    </row>
    <row r="604" spans="1:13" x14ac:dyDescent="0.2">
      <c r="A604" s="88" t="s">
        <v>244</v>
      </c>
      <c r="B604" t="str">
        <f>INDEX(Statut[Profil], MATCH(BD_evo[[#This Row],[Nom]], Statut[Nom], 0))</f>
        <v>Avant</v>
      </c>
      <c r="C604">
        <v>2023</v>
      </c>
      <c r="D604">
        <f t="shared" si="11"/>
        <v>42</v>
      </c>
      <c r="E604" t="str">
        <f>IF(SUMIFS(RPE[sRPE_tot], RPE[Nom], BD_evo[[#This Row],[Nom]], RPE[Semaine], BD_evo[[#This Row],[Semaine]])=0,"",SUMIFS(RPE[sRPE_tot], RPE[Nom], BD_evo[[#This Row],[Nom]], RPE[Semaine], BD_evo[[#This Row],[Semaine]]))</f>
        <v/>
      </c>
      <c r="F604" s="92" t="str">
        <f>IFERROR(AVERAGEIFS(EDF[Total EDF], EDF[Nom], BD_evo[[#This Row],[Nom]], EDF[Semaine], BD_evo[[#This Row],[Semaine]]), "")</f>
        <v/>
      </c>
      <c r="G604" s="92" t="str">
        <f>IFERROR(AVERAGEIFS(EDF[Humeur], EDF[Nom], BD_evo[[#This Row],[Nom]], EDF[Semaine], BD_evo[[#This Row],[Semaine]]), "")</f>
        <v/>
      </c>
      <c r="H604" s="92" t="str">
        <f>IFERROR(AVERAGEIFS(EDF[Stress], EDF[Nom], BD_evo[[#This Row],[Nom]], EDF[Semaine], BD_evo[[#This Row],[Semaine]]), "")</f>
        <v/>
      </c>
      <c r="I604" s="92" t="str">
        <f>IFERROR(AVERAGEIFS(EDF[Sommeil], EDF[Nom], BD_evo[[#This Row],[Nom]], EDF[Semaine], BD_evo[[#This Row],[Semaine]]), "")</f>
        <v/>
      </c>
      <c r="J604" s="92" t="str">
        <f>IFERROR(AVERAGEIFS(EDF[Etat Physique], EDF[Nom], BD_evo[[#This Row],[Nom]], EDF[Semaine], BD_evo[[#This Row],[Semaine]]), "")</f>
        <v/>
      </c>
      <c r="K604" s="92" t="str">
        <f>IFERROR(AVERAGEIFS(EDF[Hydratation], EDF[Nom], BD_evo[[#This Row],[Nom]], EDF[Semaine], BD_evo[[#This Row],[Semaine]]), "")</f>
        <v/>
      </c>
      <c r="L604" s="92" t="str">
        <f>IFERROR(AVERAGEIFS(EDF[Nutrition], EDF[Nom], BD_evo[[#This Row],[Nom]], EDF[Semaine], BD_evo[[#This Row],[Semaine]]), "")</f>
        <v/>
      </c>
      <c r="M604" s="92" t="str">
        <f>IFERROR(AVERAGEIFS(RPE[Investissement du jour], RPE[Nom], BD_evo[[#This Row],[Nom]], RPE[Semaine], BD_evo[[#This Row],[Semaine]]), "")</f>
        <v/>
      </c>
    </row>
    <row r="605" spans="1:13" x14ac:dyDescent="0.2">
      <c r="A605" s="89" t="s">
        <v>78</v>
      </c>
      <c r="B605" t="str">
        <f>INDEX(Statut[Profil], MATCH(BD_evo[[#This Row],[Nom]], Statut[Nom], 0))</f>
        <v>Avant</v>
      </c>
      <c r="C605">
        <v>2023</v>
      </c>
      <c r="D605">
        <f t="shared" si="11"/>
        <v>42</v>
      </c>
      <c r="E605">
        <f>IF(SUMIFS(RPE[sRPE_tot], RPE[Nom], BD_evo[[#This Row],[Nom]], RPE[Semaine], BD_evo[[#This Row],[Semaine]])=0,"",SUMIFS(RPE[sRPE_tot], RPE[Nom], BD_evo[[#This Row],[Nom]], RPE[Semaine], BD_evo[[#This Row],[Semaine]]))</f>
        <v>2970</v>
      </c>
      <c r="F605" s="92">
        <f>IFERROR(AVERAGEIFS(EDF[Total EDF], EDF[Nom], BD_evo[[#This Row],[Nom]], EDF[Semaine], BD_evo[[#This Row],[Semaine]]), "")</f>
        <v>16.666666666666668</v>
      </c>
      <c r="G605" s="92">
        <f>IFERROR(AVERAGEIFS(EDF[Humeur], EDF[Nom], BD_evo[[#This Row],[Nom]], EDF[Semaine], BD_evo[[#This Row],[Semaine]]), "")</f>
        <v>2.3333333333333335</v>
      </c>
      <c r="H605" s="92">
        <f>IFERROR(AVERAGEIFS(EDF[Stress], EDF[Nom], BD_evo[[#This Row],[Nom]], EDF[Semaine], BD_evo[[#This Row],[Semaine]]), "")</f>
        <v>3</v>
      </c>
      <c r="I605" s="92">
        <f>IFERROR(AVERAGEIFS(EDF[Sommeil], EDF[Nom], BD_evo[[#This Row],[Nom]], EDF[Semaine], BD_evo[[#This Row],[Semaine]]), "")</f>
        <v>2.3333333333333335</v>
      </c>
      <c r="J605" s="92">
        <f>IFERROR(AVERAGEIFS(EDF[Etat Physique], EDF[Nom], BD_evo[[#This Row],[Nom]], EDF[Semaine], BD_evo[[#This Row],[Semaine]]), "")</f>
        <v>3</v>
      </c>
      <c r="K605" s="92">
        <f>IFERROR(AVERAGEIFS(EDF[Hydratation], EDF[Nom], BD_evo[[#This Row],[Nom]], EDF[Semaine], BD_evo[[#This Row],[Semaine]]), "")</f>
        <v>2.6666666666666665</v>
      </c>
      <c r="L605" s="92">
        <f>IFERROR(AVERAGEIFS(EDF[Nutrition], EDF[Nom], BD_evo[[#This Row],[Nom]], EDF[Semaine], BD_evo[[#This Row],[Semaine]]), "")</f>
        <v>3.3333333333333335</v>
      </c>
      <c r="M605" s="92">
        <f>IFERROR(AVERAGEIFS(RPE[Investissement du jour], RPE[Nom], BD_evo[[#This Row],[Nom]], RPE[Semaine], BD_evo[[#This Row],[Semaine]]), "")</f>
        <v>2</v>
      </c>
    </row>
    <row r="606" spans="1:13" x14ac:dyDescent="0.2">
      <c r="A606" s="88" t="s">
        <v>87</v>
      </c>
      <c r="B606" t="str">
        <f>INDEX(Statut[Profil], MATCH(BD_evo[[#This Row],[Nom]], Statut[Nom], 0))</f>
        <v>Trois Quarts</v>
      </c>
      <c r="C606">
        <v>2023</v>
      </c>
      <c r="D606">
        <f t="shared" si="11"/>
        <v>42</v>
      </c>
      <c r="E606">
        <f>IF(SUMIFS(RPE[sRPE_tot], RPE[Nom], BD_evo[[#This Row],[Nom]], RPE[Semaine], BD_evo[[#This Row],[Semaine]])=0,"",SUMIFS(RPE[sRPE_tot], RPE[Nom], BD_evo[[#This Row],[Nom]], RPE[Semaine], BD_evo[[#This Row],[Semaine]]))</f>
        <v>1380</v>
      </c>
      <c r="F606" s="92">
        <f>IFERROR(AVERAGEIFS(EDF[Total EDF], EDF[Nom], BD_evo[[#This Row],[Nom]], EDF[Semaine], BD_evo[[#This Row],[Semaine]]), "")</f>
        <v>22.75</v>
      </c>
      <c r="G606" s="92">
        <f>IFERROR(AVERAGEIFS(EDF[Humeur], EDF[Nom], BD_evo[[#This Row],[Nom]], EDF[Semaine], BD_evo[[#This Row],[Semaine]]), "")</f>
        <v>3.75</v>
      </c>
      <c r="H606" s="92">
        <f>IFERROR(AVERAGEIFS(EDF[Stress], EDF[Nom], BD_evo[[#This Row],[Nom]], EDF[Semaine], BD_evo[[#This Row],[Semaine]]), "")</f>
        <v>3.5</v>
      </c>
      <c r="I606" s="92">
        <f>IFERROR(AVERAGEIFS(EDF[Sommeil], EDF[Nom], BD_evo[[#This Row],[Nom]], EDF[Semaine], BD_evo[[#This Row],[Semaine]]), "")</f>
        <v>3.75</v>
      </c>
      <c r="J606" s="92">
        <f>IFERROR(AVERAGEIFS(EDF[Etat Physique], EDF[Nom], BD_evo[[#This Row],[Nom]], EDF[Semaine], BD_evo[[#This Row],[Semaine]]), "")</f>
        <v>3.25</v>
      </c>
      <c r="K606" s="92">
        <f>IFERROR(AVERAGEIFS(EDF[Hydratation], EDF[Nom], BD_evo[[#This Row],[Nom]], EDF[Semaine], BD_evo[[#This Row],[Semaine]]), "")</f>
        <v>4.5</v>
      </c>
      <c r="L606" s="92">
        <f>IFERROR(AVERAGEIFS(EDF[Nutrition], EDF[Nom], BD_evo[[#This Row],[Nom]], EDF[Semaine], BD_evo[[#This Row],[Semaine]]), "")</f>
        <v>4</v>
      </c>
      <c r="M606" s="92">
        <f>IFERROR(AVERAGEIFS(RPE[Investissement du jour], RPE[Nom], BD_evo[[#This Row],[Nom]], RPE[Semaine], BD_evo[[#This Row],[Semaine]]), "")</f>
        <v>1.5</v>
      </c>
    </row>
    <row r="607" spans="1:13" x14ac:dyDescent="0.2">
      <c r="A607" s="88" t="s">
        <v>212</v>
      </c>
      <c r="B607" t="str">
        <f>INDEX(Statut[Profil], MATCH(BD_evo[[#This Row],[Nom]], Statut[Nom], 0))</f>
        <v>Avant</v>
      </c>
      <c r="C607">
        <v>2023</v>
      </c>
      <c r="D607">
        <f t="shared" si="11"/>
        <v>42</v>
      </c>
      <c r="E607" t="str">
        <f>IF(SUMIFS(RPE[sRPE_tot], RPE[Nom], BD_evo[[#This Row],[Nom]], RPE[Semaine], BD_evo[[#This Row],[Semaine]])=0,"",SUMIFS(RPE[sRPE_tot], RPE[Nom], BD_evo[[#This Row],[Nom]], RPE[Semaine], BD_evo[[#This Row],[Semaine]]))</f>
        <v/>
      </c>
      <c r="F607" s="92" t="str">
        <f>IFERROR(AVERAGEIFS(EDF[Total EDF], EDF[Nom], BD_evo[[#This Row],[Nom]], EDF[Semaine], BD_evo[[#This Row],[Semaine]]), "")</f>
        <v/>
      </c>
      <c r="G607" s="92" t="str">
        <f>IFERROR(AVERAGEIFS(EDF[Humeur], EDF[Nom], BD_evo[[#This Row],[Nom]], EDF[Semaine], BD_evo[[#This Row],[Semaine]]), "")</f>
        <v/>
      </c>
      <c r="H607" s="92" t="str">
        <f>IFERROR(AVERAGEIFS(EDF[Stress], EDF[Nom], BD_evo[[#This Row],[Nom]], EDF[Semaine], BD_evo[[#This Row],[Semaine]]), "")</f>
        <v/>
      </c>
      <c r="I607" s="92" t="str">
        <f>IFERROR(AVERAGEIFS(EDF[Sommeil], EDF[Nom], BD_evo[[#This Row],[Nom]], EDF[Semaine], BD_evo[[#This Row],[Semaine]]), "")</f>
        <v/>
      </c>
      <c r="J607" s="92" t="str">
        <f>IFERROR(AVERAGEIFS(EDF[Etat Physique], EDF[Nom], BD_evo[[#This Row],[Nom]], EDF[Semaine], BD_evo[[#This Row],[Semaine]]), "")</f>
        <v/>
      </c>
      <c r="K607" s="92" t="str">
        <f>IFERROR(AVERAGEIFS(EDF[Hydratation], EDF[Nom], BD_evo[[#This Row],[Nom]], EDF[Semaine], BD_evo[[#This Row],[Semaine]]), "")</f>
        <v/>
      </c>
      <c r="L607" s="92" t="str">
        <f>IFERROR(AVERAGEIFS(EDF[Nutrition], EDF[Nom], BD_evo[[#This Row],[Nom]], EDF[Semaine], BD_evo[[#This Row],[Semaine]]), "")</f>
        <v/>
      </c>
      <c r="M607" s="92" t="str">
        <f>IFERROR(AVERAGEIFS(RPE[Investissement du jour], RPE[Nom], BD_evo[[#This Row],[Nom]], RPE[Semaine], BD_evo[[#This Row],[Semaine]]), "")</f>
        <v/>
      </c>
    </row>
    <row r="608" spans="1:13" x14ac:dyDescent="0.2">
      <c r="A608" s="88" t="s">
        <v>243</v>
      </c>
      <c r="B608" t="str">
        <f>INDEX(Statut[Profil], MATCH(BD_evo[[#This Row],[Nom]], Statut[Nom], 0))</f>
        <v>Trois Quarts</v>
      </c>
      <c r="C608">
        <v>2023</v>
      </c>
      <c r="D608">
        <f t="shared" si="11"/>
        <v>42</v>
      </c>
      <c r="E608" t="str">
        <f>IF(SUMIFS(RPE[sRPE_tot], RPE[Nom], BD_evo[[#This Row],[Nom]], RPE[Semaine], BD_evo[[#This Row],[Semaine]])=0,"",SUMIFS(RPE[sRPE_tot], RPE[Nom], BD_evo[[#This Row],[Nom]], RPE[Semaine], BD_evo[[#This Row],[Semaine]]))</f>
        <v/>
      </c>
      <c r="F608" s="92" t="str">
        <f>IFERROR(AVERAGEIFS(EDF[Total EDF], EDF[Nom], BD_evo[[#This Row],[Nom]], EDF[Semaine], BD_evo[[#This Row],[Semaine]]), "")</f>
        <v/>
      </c>
      <c r="G608" s="92" t="str">
        <f>IFERROR(AVERAGEIFS(EDF[Humeur], EDF[Nom], BD_evo[[#This Row],[Nom]], EDF[Semaine], BD_evo[[#This Row],[Semaine]]), "")</f>
        <v/>
      </c>
      <c r="H608" s="92" t="str">
        <f>IFERROR(AVERAGEIFS(EDF[Stress], EDF[Nom], BD_evo[[#This Row],[Nom]], EDF[Semaine], BD_evo[[#This Row],[Semaine]]), "")</f>
        <v/>
      </c>
      <c r="I608" s="92" t="str">
        <f>IFERROR(AVERAGEIFS(EDF[Sommeil], EDF[Nom], BD_evo[[#This Row],[Nom]], EDF[Semaine], BD_evo[[#This Row],[Semaine]]), "")</f>
        <v/>
      </c>
      <c r="J608" s="92" t="str">
        <f>IFERROR(AVERAGEIFS(EDF[Etat Physique], EDF[Nom], BD_evo[[#This Row],[Nom]], EDF[Semaine], BD_evo[[#This Row],[Semaine]]), "")</f>
        <v/>
      </c>
      <c r="K608" s="92" t="str">
        <f>IFERROR(AVERAGEIFS(EDF[Hydratation], EDF[Nom], BD_evo[[#This Row],[Nom]], EDF[Semaine], BD_evo[[#This Row],[Semaine]]), "")</f>
        <v/>
      </c>
      <c r="L608" s="92" t="str">
        <f>IFERROR(AVERAGEIFS(EDF[Nutrition], EDF[Nom], BD_evo[[#This Row],[Nom]], EDF[Semaine], BD_evo[[#This Row],[Semaine]]), "")</f>
        <v/>
      </c>
      <c r="M608" s="92" t="str">
        <f>IFERROR(AVERAGEIFS(RPE[Investissement du jour], RPE[Nom], BD_evo[[#This Row],[Nom]], RPE[Semaine], BD_evo[[#This Row],[Semaine]]), "")</f>
        <v/>
      </c>
    </row>
    <row r="609" spans="1:13" x14ac:dyDescent="0.2">
      <c r="A609" s="88" t="s">
        <v>81</v>
      </c>
      <c r="B609" t="str">
        <f>INDEX(Statut[Profil], MATCH(BD_evo[[#This Row],[Nom]], Statut[Nom], 0))</f>
        <v>Trois Quarts</v>
      </c>
      <c r="C609">
        <v>2023</v>
      </c>
      <c r="D609">
        <f t="shared" si="11"/>
        <v>42</v>
      </c>
      <c r="E609" t="str">
        <f>IF(SUMIFS(RPE[sRPE_tot], RPE[Nom], BD_evo[[#This Row],[Nom]], RPE[Semaine], BD_evo[[#This Row],[Semaine]])=0,"",SUMIFS(RPE[sRPE_tot], RPE[Nom], BD_evo[[#This Row],[Nom]], RPE[Semaine], BD_evo[[#This Row],[Semaine]]))</f>
        <v/>
      </c>
      <c r="F609" s="92" t="str">
        <f>IFERROR(AVERAGEIFS(EDF[Total EDF], EDF[Nom], BD_evo[[#This Row],[Nom]], EDF[Semaine], BD_evo[[#This Row],[Semaine]]), "")</f>
        <v/>
      </c>
      <c r="G609" s="92" t="str">
        <f>IFERROR(AVERAGEIFS(EDF[Humeur], EDF[Nom], BD_evo[[#This Row],[Nom]], EDF[Semaine], BD_evo[[#This Row],[Semaine]]), "")</f>
        <v/>
      </c>
      <c r="H609" s="92" t="str">
        <f>IFERROR(AVERAGEIFS(EDF[Stress], EDF[Nom], BD_evo[[#This Row],[Nom]], EDF[Semaine], BD_evo[[#This Row],[Semaine]]), "")</f>
        <v/>
      </c>
      <c r="I609" s="92" t="str">
        <f>IFERROR(AVERAGEIFS(EDF[Sommeil], EDF[Nom], BD_evo[[#This Row],[Nom]], EDF[Semaine], BD_evo[[#This Row],[Semaine]]), "")</f>
        <v/>
      </c>
      <c r="J609" s="92" t="str">
        <f>IFERROR(AVERAGEIFS(EDF[Etat Physique], EDF[Nom], BD_evo[[#This Row],[Nom]], EDF[Semaine], BD_evo[[#This Row],[Semaine]]), "")</f>
        <v/>
      </c>
      <c r="K609" s="92" t="str">
        <f>IFERROR(AVERAGEIFS(EDF[Hydratation], EDF[Nom], BD_evo[[#This Row],[Nom]], EDF[Semaine], BD_evo[[#This Row],[Semaine]]), "")</f>
        <v/>
      </c>
      <c r="L609" s="92" t="str">
        <f>IFERROR(AVERAGEIFS(EDF[Nutrition], EDF[Nom], BD_evo[[#This Row],[Nom]], EDF[Semaine], BD_evo[[#This Row],[Semaine]]), "")</f>
        <v/>
      </c>
      <c r="M609" s="92" t="str">
        <f>IFERROR(AVERAGEIFS(RPE[Investissement du jour], RPE[Nom], BD_evo[[#This Row],[Nom]], RPE[Semaine], BD_evo[[#This Row],[Semaine]]), "")</f>
        <v/>
      </c>
    </row>
    <row r="610" spans="1:13" x14ac:dyDescent="0.2">
      <c r="A610" s="88" t="s">
        <v>109</v>
      </c>
      <c r="B610" t="str">
        <f>INDEX(Statut[Profil], MATCH(BD_evo[[#This Row],[Nom]], Statut[Nom], 0))</f>
        <v>Avant</v>
      </c>
      <c r="C610">
        <v>2023</v>
      </c>
      <c r="D610">
        <f t="shared" si="11"/>
        <v>42</v>
      </c>
      <c r="E610" t="str">
        <f>IF(SUMIFS(RPE[sRPE_tot], RPE[Nom], BD_evo[[#This Row],[Nom]], RPE[Semaine], BD_evo[[#This Row],[Semaine]])=0,"",SUMIFS(RPE[sRPE_tot], RPE[Nom], BD_evo[[#This Row],[Nom]], RPE[Semaine], BD_evo[[#This Row],[Semaine]]))</f>
        <v/>
      </c>
      <c r="F610" s="92">
        <f>IFERROR(AVERAGEIFS(EDF[Total EDF], EDF[Nom], BD_evo[[#This Row],[Nom]], EDF[Semaine], BD_evo[[#This Row],[Semaine]]), "")</f>
        <v>22.333333333333332</v>
      </c>
      <c r="G610" s="92">
        <f>IFERROR(AVERAGEIFS(EDF[Humeur], EDF[Nom], BD_evo[[#This Row],[Nom]], EDF[Semaine], BD_evo[[#This Row],[Semaine]]), "")</f>
        <v>4</v>
      </c>
      <c r="H610" s="92">
        <f>IFERROR(AVERAGEIFS(EDF[Stress], EDF[Nom], BD_evo[[#This Row],[Nom]], EDF[Semaine], BD_evo[[#This Row],[Semaine]]), "")</f>
        <v>3</v>
      </c>
      <c r="I610" s="92">
        <f>IFERROR(AVERAGEIFS(EDF[Sommeil], EDF[Nom], BD_evo[[#This Row],[Nom]], EDF[Semaine], BD_evo[[#This Row],[Semaine]]), "")</f>
        <v>3</v>
      </c>
      <c r="J610" s="92">
        <f>IFERROR(AVERAGEIFS(EDF[Etat Physique], EDF[Nom], BD_evo[[#This Row],[Nom]], EDF[Semaine], BD_evo[[#This Row],[Semaine]]), "")</f>
        <v>3</v>
      </c>
      <c r="K610" s="92">
        <f>IFERROR(AVERAGEIFS(EDF[Hydratation], EDF[Nom], BD_evo[[#This Row],[Nom]], EDF[Semaine], BD_evo[[#This Row],[Semaine]]), "")</f>
        <v>4.333333333333333</v>
      </c>
      <c r="L610" s="92">
        <f>IFERROR(AVERAGEIFS(EDF[Nutrition], EDF[Nom], BD_evo[[#This Row],[Nom]], EDF[Semaine], BD_evo[[#This Row],[Semaine]]), "")</f>
        <v>5</v>
      </c>
      <c r="M610" s="92" t="str">
        <f>IFERROR(AVERAGEIFS(RPE[Investissement du jour], RPE[Nom], BD_evo[[#This Row],[Nom]], RPE[Semaine], BD_evo[[#This Row],[Semaine]]), "")</f>
        <v/>
      </c>
    </row>
    <row r="611" spans="1:13" x14ac:dyDescent="0.2">
      <c r="A611" s="88" t="s">
        <v>313</v>
      </c>
      <c r="B611" t="str">
        <f>INDEX(Statut[Profil], MATCH(BD_evo[[#This Row],[Nom]], Statut[Nom], 0))</f>
        <v>Trois Quarts</v>
      </c>
      <c r="C611">
        <v>2023</v>
      </c>
      <c r="D611">
        <f t="shared" si="11"/>
        <v>42</v>
      </c>
      <c r="E611">
        <f>IF(SUMIFS(RPE[sRPE_tot], RPE[Nom], BD_evo[[#This Row],[Nom]], RPE[Semaine], BD_evo[[#This Row],[Semaine]])=0,"",SUMIFS(RPE[sRPE_tot], RPE[Nom], BD_evo[[#This Row],[Nom]], RPE[Semaine], BD_evo[[#This Row],[Semaine]]))</f>
        <v>1260</v>
      </c>
      <c r="F611" s="92">
        <f>IFERROR(AVERAGEIFS(EDF[Total EDF], EDF[Nom], BD_evo[[#This Row],[Nom]], EDF[Semaine], BD_evo[[#This Row],[Semaine]]), "")</f>
        <v>17.75</v>
      </c>
      <c r="G611" s="92">
        <f>IFERROR(AVERAGEIFS(EDF[Humeur], EDF[Nom], BD_evo[[#This Row],[Nom]], EDF[Semaine], BD_evo[[#This Row],[Semaine]]), "")</f>
        <v>3</v>
      </c>
      <c r="H611" s="92">
        <f>IFERROR(AVERAGEIFS(EDF[Stress], EDF[Nom], BD_evo[[#This Row],[Nom]], EDF[Semaine], BD_evo[[#This Row],[Semaine]]), "")</f>
        <v>2.75</v>
      </c>
      <c r="I611" s="92">
        <f>IFERROR(AVERAGEIFS(EDF[Sommeil], EDF[Nom], BD_evo[[#This Row],[Nom]], EDF[Semaine], BD_evo[[#This Row],[Semaine]]), "")</f>
        <v>2.5</v>
      </c>
      <c r="J611" s="92">
        <f>IFERROR(AVERAGEIFS(EDF[Etat Physique], EDF[Nom], BD_evo[[#This Row],[Nom]], EDF[Semaine], BD_evo[[#This Row],[Semaine]]), "")</f>
        <v>3</v>
      </c>
      <c r="K611" s="92">
        <f>IFERROR(AVERAGEIFS(EDF[Hydratation], EDF[Nom], BD_evo[[#This Row],[Nom]], EDF[Semaine], BD_evo[[#This Row],[Semaine]]), "")</f>
        <v>3</v>
      </c>
      <c r="L611" s="92">
        <f>IFERROR(AVERAGEIFS(EDF[Nutrition], EDF[Nom], BD_evo[[#This Row],[Nom]], EDF[Semaine], BD_evo[[#This Row],[Semaine]]), "")</f>
        <v>3.5</v>
      </c>
      <c r="M611" s="92">
        <f>IFERROR(AVERAGEIFS(RPE[Investissement du jour], RPE[Nom], BD_evo[[#This Row],[Nom]], RPE[Semaine], BD_evo[[#This Row],[Semaine]]), "")</f>
        <v>3</v>
      </c>
    </row>
    <row r="612" spans="1:13" x14ac:dyDescent="0.2">
      <c r="A612" s="88" t="s">
        <v>88</v>
      </c>
      <c r="B612" t="str">
        <f>INDEX(Statut[Profil], MATCH(BD_evo[[#This Row],[Nom]], Statut[Nom], 0))</f>
        <v>Avant</v>
      </c>
      <c r="C612">
        <v>2023</v>
      </c>
      <c r="D612">
        <f t="shared" si="11"/>
        <v>42</v>
      </c>
      <c r="E612">
        <f>IF(SUMIFS(RPE[sRPE_tot], RPE[Nom], BD_evo[[#This Row],[Nom]], RPE[Semaine], BD_evo[[#This Row],[Semaine]])=0,"",SUMIFS(RPE[sRPE_tot], RPE[Nom], BD_evo[[#This Row],[Nom]], RPE[Semaine], BD_evo[[#This Row],[Semaine]]))</f>
        <v>630</v>
      </c>
      <c r="F612" s="92">
        <f>IFERROR(AVERAGEIFS(EDF[Total EDF], EDF[Nom], BD_evo[[#This Row],[Nom]], EDF[Semaine], BD_evo[[#This Row],[Semaine]]), "")</f>
        <v>15</v>
      </c>
      <c r="G612" s="92">
        <f>IFERROR(AVERAGEIFS(EDF[Humeur], EDF[Nom], BD_evo[[#This Row],[Nom]], EDF[Semaine], BD_evo[[#This Row],[Semaine]]), "")</f>
        <v>3</v>
      </c>
      <c r="H612" s="92">
        <f>IFERROR(AVERAGEIFS(EDF[Stress], EDF[Nom], BD_evo[[#This Row],[Nom]], EDF[Semaine], BD_evo[[#This Row],[Semaine]]), "")</f>
        <v>2</v>
      </c>
      <c r="I612" s="92">
        <f>IFERROR(AVERAGEIFS(EDF[Sommeil], EDF[Nom], BD_evo[[#This Row],[Nom]], EDF[Semaine], BD_evo[[#This Row],[Semaine]]), "")</f>
        <v>2.25</v>
      </c>
      <c r="J612" s="92">
        <f>IFERROR(AVERAGEIFS(EDF[Etat Physique], EDF[Nom], BD_evo[[#This Row],[Nom]], EDF[Semaine], BD_evo[[#This Row],[Semaine]]), "")</f>
        <v>2.75</v>
      </c>
      <c r="K612" s="92">
        <f>IFERROR(AVERAGEIFS(EDF[Hydratation], EDF[Nom], BD_evo[[#This Row],[Nom]], EDF[Semaine], BD_evo[[#This Row],[Semaine]]), "")</f>
        <v>2</v>
      </c>
      <c r="L612" s="92">
        <f>IFERROR(AVERAGEIFS(EDF[Nutrition], EDF[Nom], BD_evo[[#This Row],[Nom]], EDF[Semaine], BD_evo[[#This Row],[Semaine]]), "")</f>
        <v>3</v>
      </c>
      <c r="M612" s="92">
        <f>IFERROR(AVERAGEIFS(RPE[Investissement du jour], RPE[Nom], BD_evo[[#This Row],[Nom]], RPE[Semaine], BD_evo[[#This Row],[Semaine]]), "")</f>
        <v>2</v>
      </c>
    </row>
    <row r="613" spans="1:13" x14ac:dyDescent="0.2">
      <c r="A613" s="88" t="s">
        <v>134</v>
      </c>
      <c r="B613" s="90" t="str">
        <f>INDEX(Statut[Profil], MATCH(BD_evo[[#This Row],[Nom]], Statut[Nom], 0))</f>
        <v>Avant</v>
      </c>
      <c r="C613">
        <v>2023</v>
      </c>
      <c r="D613">
        <v>44</v>
      </c>
      <c r="E613" s="90" t="str">
        <f>IF(SUMIFS(RPE[sRPE_tot], RPE[Nom], BD_evo[[#This Row],[Nom]], RPE[Semaine], BD_evo[[#This Row],[Semaine]])=0,"",SUMIFS(RPE[sRPE_tot], RPE[Nom], BD_evo[[#This Row],[Nom]], RPE[Semaine], BD_evo[[#This Row],[Semaine]]))</f>
        <v/>
      </c>
      <c r="F613" s="92" t="str">
        <f>IFERROR(AVERAGEIFS(EDF[Total EDF], EDF[Nom], BD_evo[[#This Row],[Nom]], EDF[Semaine], BD_evo[[#This Row],[Semaine]]), "")</f>
        <v/>
      </c>
      <c r="G613" s="92" t="str">
        <f>IFERROR(AVERAGEIFS(EDF[Humeur], EDF[Nom], BD_evo[[#This Row],[Nom]], EDF[Semaine], BD_evo[[#This Row],[Semaine]]), "")</f>
        <v/>
      </c>
      <c r="H613" s="92" t="str">
        <f>IFERROR(AVERAGEIFS(EDF[Stress], EDF[Nom], BD_evo[[#This Row],[Nom]], EDF[Semaine], BD_evo[[#This Row],[Semaine]]), "")</f>
        <v/>
      </c>
      <c r="I613" s="92" t="str">
        <f>IFERROR(AVERAGEIFS(EDF[Sommeil], EDF[Nom], BD_evo[[#This Row],[Nom]], EDF[Semaine], BD_evo[[#This Row],[Semaine]]), "")</f>
        <v/>
      </c>
      <c r="J613" s="92" t="str">
        <f>IFERROR(AVERAGEIFS(EDF[Etat Physique], EDF[Nom], BD_evo[[#This Row],[Nom]], EDF[Semaine], BD_evo[[#This Row],[Semaine]]), "")</f>
        <v/>
      </c>
      <c r="K613" s="92" t="str">
        <f>IFERROR(AVERAGEIFS(EDF[Hydratation], EDF[Nom], BD_evo[[#This Row],[Nom]], EDF[Semaine], BD_evo[[#This Row],[Semaine]]), "")</f>
        <v/>
      </c>
      <c r="L613" s="92" t="str">
        <f>IFERROR(AVERAGEIFS(EDF[Nutrition], EDF[Nom], BD_evo[[#This Row],[Nom]], EDF[Semaine], BD_evo[[#This Row],[Semaine]]), "")</f>
        <v/>
      </c>
      <c r="M613" s="92" t="str">
        <f>IFERROR(AVERAGEIFS(RPE[Investissement du jour], RPE[Nom], BD_evo[[#This Row],[Nom]], RPE[Semaine], BD_evo[[#This Row],[Semaine]]), "")</f>
        <v/>
      </c>
    </row>
    <row r="614" spans="1:13" x14ac:dyDescent="0.2">
      <c r="A614" s="88" t="s">
        <v>76</v>
      </c>
      <c r="B614" t="str">
        <f>INDEX(Statut[Profil], MATCH(BD_evo[[#This Row],[Nom]], Statut[Nom], 0))</f>
        <v>Trois Quarts</v>
      </c>
      <c r="C614">
        <v>2023</v>
      </c>
      <c r="D614">
        <f>D613</f>
        <v>44</v>
      </c>
      <c r="E614">
        <f>IF(SUMIFS(RPE[sRPE_tot], RPE[Nom], BD_evo[[#This Row],[Nom]], RPE[Semaine], BD_evo[[#This Row],[Semaine]])=0,"",SUMIFS(RPE[sRPE_tot], RPE[Nom], BD_evo[[#This Row],[Nom]], RPE[Semaine], BD_evo[[#This Row],[Semaine]]))</f>
        <v>687.5</v>
      </c>
      <c r="F614" s="92">
        <f>IFERROR(AVERAGEIFS(EDF[Total EDF], EDF[Nom], BD_evo[[#This Row],[Nom]], EDF[Semaine], BD_evo[[#This Row],[Semaine]]), "")</f>
        <v>18.5</v>
      </c>
      <c r="G614" s="92">
        <f>IFERROR(AVERAGEIFS(EDF[Humeur], EDF[Nom], BD_evo[[#This Row],[Nom]], EDF[Semaine], BD_evo[[#This Row],[Semaine]]), "")</f>
        <v>3</v>
      </c>
      <c r="H614" s="92">
        <f>IFERROR(AVERAGEIFS(EDF[Stress], EDF[Nom], BD_evo[[#This Row],[Nom]], EDF[Semaine], BD_evo[[#This Row],[Semaine]]), "")</f>
        <v>3</v>
      </c>
      <c r="I614" s="92">
        <f>IFERROR(AVERAGEIFS(EDF[Sommeil], EDF[Nom], BD_evo[[#This Row],[Nom]], EDF[Semaine], BD_evo[[#This Row],[Semaine]]), "")</f>
        <v>3</v>
      </c>
      <c r="J614" s="92">
        <f>IFERROR(AVERAGEIFS(EDF[Etat Physique], EDF[Nom], BD_evo[[#This Row],[Nom]], EDF[Semaine], BD_evo[[#This Row],[Semaine]]), "")</f>
        <v>3.5</v>
      </c>
      <c r="K614" s="92">
        <f>IFERROR(AVERAGEIFS(EDF[Hydratation], EDF[Nom], BD_evo[[#This Row],[Nom]], EDF[Semaine], BD_evo[[#This Row],[Semaine]]), "")</f>
        <v>3</v>
      </c>
      <c r="L614" s="92">
        <f>IFERROR(AVERAGEIFS(EDF[Nutrition], EDF[Nom], BD_evo[[#This Row],[Nom]], EDF[Semaine], BD_evo[[#This Row],[Semaine]]), "")</f>
        <v>3</v>
      </c>
      <c r="M614" s="92">
        <f>IFERROR(AVERAGEIFS(RPE[Investissement du jour], RPE[Nom], BD_evo[[#This Row],[Nom]], RPE[Semaine], BD_evo[[#This Row],[Semaine]]), "")</f>
        <v>2</v>
      </c>
    </row>
    <row r="615" spans="1:13" x14ac:dyDescent="0.2">
      <c r="A615" s="88" t="s">
        <v>367</v>
      </c>
      <c r="B615" t="str">
        <f>INDEX(Statut[Profil], MATCH(BD_evo[[#This Row],[Nom]], Statut[Nom], 0))</f>
        <v>Avant</v>
      </c>
      <c r="C615">
        <v>2023</v>
      </c>
      <c r="D615">
        <f t="shared" ref="D615:D659" si="12">D614</f>
        <v>44</v>
      </c>
      <c r="E615" t="str">
        <f>IF(SUMIFS(RPE[sRPE_tot], RPE[Nom], BD_evo[[#This Row],[Nom]], RPE[Semaine], BD_evo[[#This Row],[Semaine]])=0,"",SUMIFS(RPE[sRPE_tot], RPE[Nom], BD_evo[[#This Row],[Nom]], RPE[Semaine], BD_evo[[#This Row],[Semaine]]))</f>
        <v/>
      </c>
      <c r="F615" s="92" t="str">
        <f>IFERROR(AVERAGEIFS(EDF[Total EDF], EDF[Nom], BD_evo[[#This Row],[Nom]], EDF[Semaine], BD_evo[[#This Row],[Semaine]]), "")</f>
        <v/>
      </c>
      <c r="G615" s="92" t="str">
        <f>IFERROR(AVERAGEIFS(EDF[Humeur], EDF[Nom], BD_evo[[#This Row],[Nom]], EDF[Semaine], BD_evo[[#This Row],[Semaine]]), "")</f>
        <v/>
      </c>
      <c r="H615" s="92" t="str">
        <f>IFERROR(AVERAGEIFS(EDF[Stress], EDF[Nom], BD_evo[[#This Row],[Nom]], EDF[Semaine], BD_evo[[#This Row],[Semaine]]), "")</f>
        <v/>
      </c>
      <c r="I615" s="92" t="str">
        <f>IFERROR(AVERAGEIFS(EDF[Sommeil], EDF[Nom], BD_evo[[#This Row],[Nom]], EDF[Semaine], BD_evo[[#This Row],[Semaine]]), "")</f>
        <v/>
      </c>
      <c r="J615" s="92" t="str">
        <f>IFERROR(AVERAGEIFS(EDF[Etat Physique], EDF[Nom], BD_evo[[#This Row],[Nom]], EDF[Semaine], BD_evo[[#This Row],[Semaine]]), "")</f>
        <v/>
      </c>
      <c r="K615" s="92" t="str">
        <f>IFERROR(AVERAGEIFS(EDF[Hydratation], EDF[Nom], BD_evo[[#This Row],[Nom]], EDF[Semaine], BD_evo[[#This Row],[Semaine]]), "")</f>
        <v/>
      </c>
      <c r="L615" s="92" t="str">
        <f>IFERROR(AVERAGEIFS(EDF[Nutrition], EDF[Nom], BD_evo[[#This Row],[Nom]], EDF[Semaine], BD_evo[[#This Row],[Semaine]]), "")</f>
        <v/>
      </c>
      <c r="M615" s="92" t="str">
        <f>IFERROR(AVERAGEIFS(RPE[Investissement du jour], RPE[Nom], BD_evo[[#This Row],[Nom]], RPE[Semaine], BD_evo[[#This Row],[Semaine]]), "")</f>
        <v/>
      </c>
    </row>
    <row r="616" spans="1:13" x14ac:dyDescent="0.2">
      <c r="A616" s="88" t="s">
        <v>93</v>
      </c>
      <c r="B616" t="str">
        <f>INDEX(Statut[Profil], MATCH(BD_evo[[#This Row],[Nom]], Statut[Nom], 0))</f>
        <v>Avant</v>
      </c>
      <c r="C616">
        <v>2023</v>
      </c>
      <c r="D616">
        <f t="shared" si="12"/>
        <v>44</v>
      </c>
      <c r="E616">
        <f>IF(SUMIFS(RPE[sRPE_tot], RPE[Nom], BD_evo[[#This Row],[Nom]], RPE[Semaine], BD_evo[[#This Row],[Semaine]])=0,"",SUMIFS(RPE[sRPE_tot], RPE[Nom], BD_evo[[#This Row],[Nom]], RPE[Semaine], BD_evo[[#This Row],[Semaine]]))</f>
        <v>1527.5</v>
      </c>
      <c r="F616" s="92">
        <f>IFERROR(AVERAGEIFS(EDF[Total EDF], EDF[Nom], BD_evo[[#This Row],[Nom]], EDF[Semaine], BD_evo[[#This Row],[Semaine]]), "")</f>
        <v>20.666666666666668</v>
      </c>
      <c r="G616" s="92">
        <f>IFERROR(AVERAGEIFS(EDF[Humeur], EDF[Nom], BD_evo[[#This Row],[Nom]], EDF[Semaine], BD_evo[[#This Row],[Semaine]]), "")</f>
        <v>4.333333333333333</v>
      </c>
      <c r="H616" s="92">
        <f>IFERROR(AVERAGEIFS(EDF[Stress], EDF[Nom], BD_evo[[#This Row],[Nom]], EDF[Semaine], BD_evo[[#This Row],[Semaine]]), "")</f>
        <v>3</v>
      </c>
      <c r="I616" s="92">
        <f>IFERROR(AVERAGEIFS(EDF[Sommeil], EDF[Nom], BD_evo[[#This Row],[Nom]], EDF[Semaine], BD_evo[[#This Row],[Semaine]]), "")</f>
        <v>3.3333333333333335</v>
      </c>
      <c r="J616" s="92">
        <f>IFERROR(AVERAGEIFS(EDF[Etat Physique], EDF[Nom], BD_evo[[#This Row],[Nom]], EDF[Semaine], BD_evo[[#This Row],[Semaine]]), "")</f>
        <v>3.6666666666666665</v>
      </c>
      <c r="K616" s="92">
        <f>IFERROR(AVERAGEIFS(EDF[Hydratation], EDF[Nom], BD_evo[[#This Row],[Nom]], EDF[Semaine], BD_evo[[#This Row],[Semaine]]), "")</f>
        <v>3.3333333333333335</v>
      </c>
      <c r="L616" s="92">
        <f>IFERROR(AVERAGEIFS(EDF[Nutrition], EDF[Nom], BD_evo[[#This Row],[Nom]], EDF[Semaine], BD_evo[[#This Row],[Semaine]]), "")</f>
        <v>3</v>
      </c>
      <c r="M616" s="92">
        <f>IFERROR(AVERAGEIFS(RPE[Investissement du jour], RPE[Nom], BD_evo[[#This Row],[Nom]], RPE[Semaine], BD_evo[[#This Row],[Semaine]]), "")</f>
        <v>3</v>
      </c>
    </row>
    <row r="617" spans="1:13" x14ac:dyDescent="0.2">
      <c r="A617" s="88" t="s">
        <v>230</v>
      </c>
      <c r="B617" t="str">
        <f>INDEX(Statut[Profil], MATCH(BD_evo[[#This Row],[Nom]], Statut[Nom], 0))</f>
        <v>Avant</v>
      </c>
      <c r="C617">
        <v>2023</v>
      </c>
      <c r="D617">
        <f t="shared" si="12"/>
        <v>44</v>
      </c>
      <c r="E617" t="str">
        <f>IF(SUMIFS(RPE[sRPE_tot], RPE[Nom], BD_evo[[#This Row],[Nom]], RPE[Semaine], BD_evo[[#This Row],[Semaine]])=0,"",SUMIFS(RPE[sRPE_tot], RPE[Nom], BD_evo[[#This Row],[Nom]], RPE[Semaine], BD_evo[[#This Row],[Semaine]]))</f>
        <v/>
      </c>
      <c r="F617" s="92" t="str">
        <f>IFERROR(AVERAGEIFS(EDF[Total EDF], EDF[Nom], BD_evo[[#This Row],[Nom]], EDF[Semaine], BD_evo[[#This Row],[Semaine]]), "")</f>
        <v/>
      </c>
      <c r="G617" s="92" t="str">
        <f>IFERROR(AVERAGEIFS(EDF[Humeur], EDF[Nom], BD_evo[[#This Row],[Nom]], EDF[Semaine], BD_evo[[#This Row],[Semaine]]), "")</f>
        <v/>
      </c>
      <c r="H617" s="92" t="str">
        <f>IFERROR(AVERAGEIFS(EDF[Stress], EDF[Nom], BD_evo[[#This Row],[Nom]], EDF[Semaine], BD_evo[[#This Row],[Semaine]]), "")</f>
        <v/>
      </c>
      <c r="I617" s="92" t="str">
        <f>IFERROR(AVERAGEIFS(EDF[Sommeil], EDF[Nom], BD_evo[[#This Row],[Nom]], EDF[Semaine], BD_evo[[#This Row],[Semaine]]), "")</f>
        <v/>
      </c>
      <c r="J617" s="92" t="str">
        <f>IFERROR(AVERAGEIFS(EDF[Etat Physique], EDF[Nom], BD_evo[[#This Row],[Nom]], EDF[Semaine], BD_evo[[#This Row],[Semaine]]), "")</f>
        <v/>
      </c>
      <c r="K617" s="92" t="str">
        <f>IFERROR(AVERAGEIFS(EDF[Hydratation], EDF[Nom], BD_evo[[#This Row],[Nom]], EDF[Semaine], BD_evo[[#This Row],[Semaine]]), "")</f>
        <v/>
      </c>
      <c r="L617" s="92" t="str">
        <f>IFERROR(AVERAGEIFS(EDF[Nutrition], EDF[Nom], BD_evo[[#This Row],[Nom]], EDF[Semaine], BD_evo[[#This Row],[Semaine]]), "")</f>
        <v/>
      </c>
      <c r="M617" s="92" t="str">
        <f>IFERROR(AVERAGEIFS(RPE[Investissement du jour], RPE[Nom], BD_evo[[#This Row],[Nom]], RPE[Semaine], BD_evo[[#This Row],[Semaine]]), "")</f>
        <v/>
      </c>
    </row>
    <row r="618" spans="1:13" x14ac:dyDescent="0.2">
      <c r="A618" s="88" t="s">
        <v>181</v>
      </c>
      <c r="B618" t="str">
        <f>INDEX(Statut[Profil], MATCH(BD_evo[[#This Row],[Nom]], Statut[Nom], 0))</f>
        <v>Trois Quarts</v>
      </c>
      <c r="C618">
        <v>2023</v>
      </c>
      <c r="D618">
        <f t="shared" si="12"/>
        <v>44</v>
      </c>
      <c r="E618" t="str">
        <f>IF(SUMIFS(RPE[sRPE_tot], RPE[Nom], BD_evo[[#This Row],[Nom]], RPE[Semaine], BD_evo[[#This Row],[Semaine]])=0,"",SUMIFS(RPE[sRPE_tot], RPE[Nom], BD_evo[[#This Row],[Nom]], RPE[Semaine], BD_evo[[#This Row],[Semaine]]))</f>
        <v/>
      </c>
      <c r="F618" s="92" t="str">
        <f>IFERROR(AVERAGEIFS(EDF[Total EDF], EDF[Nom], BD_evo[[#This Row],[Nom]], EDF[Semaine], BD_evo[[#This Row],[Semaine]]), "")</f>
        <v/>
      </c>
      <c r="G618" s="92" t="str">
        <f>IFERROR(AVERAGEIFS(EDF[Humeur], EDF[Nom], BD_evo[[#This Row],[Nom]], EDF[Semaine], BD_evo[[#This Row],[Semaine]]), "")</f>
        <v/>
      </c>
      <c r="H618" s="92" t="str">
        <f>IFERROR(AVERAGEIFS(EDF[Stress], EDF[Nom], BD_evo[[#This Row],[Nom]], EDF[Semaine], BD_evo[[#This Row],[Semaine]]), "")</f>
        <v/>
      </c>
      <c r="I618" s="92" t="str">
        <f>IFERROR(AVERAGEIFS(EDF[Sommeil], EDF[Nom], BD_evo[[#This Row],[Nom]], EDF[Semaine], BD_evo[[#This Row],[Semaine]]), "")</f>
        <v/>
      </c>
      <c r="J618" s="92" t="str">
        <f>IFERROR(AVERAGEIFS(EDF[Etat Physique], EDF[Nom], BD_evo[[#This Row],[Nom]], EDF[Semaine], BD_evo[[#This Row],[Semaine]]), "")</f>
        <v/>
      </c>
      <c r="K618" s="92" t="str">
        <f>IFERROR(AVERAGEIFS(EDF[Hydratation], EDF[Nom], BD_evo[[#This Row],[Nom]], EDF[Semaine], BD_evo[[#This Row],[Semaine]]), "")</f>
        <v/>
      </c>
      <c r="L618" s="92" t="str">
        <f>IFERROR(AVERAGEIFS(EDF[Nutrition], EDF[Nom], BD_evo[[#This Row],[Nom]], EDF[Semaine], BD_evo[[#This Row],[Semaine]]), "")</f>
        <v/>
      </c>
      <c r="M618" s="92" t="str">
        <f>IFERROR(AVERAGEIFS(RPE[Investissement du jour], RPE[Nom], BD_evo[[#This Row],[Nom]], RPE[Semaine], BD_evo[[#This Row],[Semaine]]), "")</f>
        <v/>
      </c>
    </row>
    <row r="619" spans="1:13" x14ac:dyDescent="0.2">
      <c r="A619" s="88" t="s">
        <v>414</v>
      </c>
      <c r="B619" t="str">
        <f>INDEX(Statut[Profil], MATCH(BD_evo[[#This Row],[Nom]], Statut[Nom], 0))</f>
        <v>Avant</v>
      </c>
      <c r="C619">
        <v>2023</v>
      </c>
      <c r="D619">
        <f t="shared" si="12"/>
        <v>44</v>
      </c>
      <c r="E619" t="str">
        <f>IF(SUMIFS(RPE[sRPE_tot], RPE[Nom], BD_evo[[#This Row],[Nom]], RPE[Semaine], BD_evo[[#This Row],[Semaine]])=0,"",SUMIFS(RPE[sRPE_tot], RPE[Nom], BD_evo[[#This Row],[Nom]], RPE[Semaine], BD_evo[[#This Row],[Semaine]]))</f>
        <v/>
      </c>
      <c r="F619" s="92" t="str">
        <f>IFERROR(AVERAGEIFS(EDF[Total EDF], EDF[Nom], BD_evo[[#This Row],[Nom]], EDF[Semaine], BD_evo[[#This Row],[Semaine]]), "")</f>
        <v/>
      </c>
      <c r="G619" s="92" t="str">
        <f>IFERROR(AVERAGEIFS(EDF[Humeur], EDF[Nom], BD_evo[[#This Row],[Nom]], EDF[Semaine], BD_evo[[#This Row],[Semaine]]), "")</f>
        <v/>
      </c>
      <c r="H619" s="92" t="str">
        <f>IFERROR(AVERAGEIFS(EDF[Stress], EDF[Nom], BD_evo[[#This Row],[Nom]], EDF[Semaine], BD_evo[[#This Row],[Semaine]]), "")</f>
        <v/>
      </c>
      <c r="I619" s="92" t="str">
        <f>IFERROR(AVERAGEIFS(EDF[Sommeil], EDF[Nom], BD_evo[[#This Row],[Nom]], EDF[Semaine], BD_evo[[#This Row],[Semaine]]), "")</f>
        <v/>
      </c>
      <c r="J619" s="92" t="str">
        <f>IFERROR(AVERAGEIFS(EDF[Etat Physique], EDF[Nom], BD_evo[[#This Row],[Nom]], EDF[Semaine], BD_evo[[#This Row],[Semaine]]), "")</f>
        <v/>
      </c>
      <c r="K619" s="92" t="str">
        <f>IFERROR(AVERAGEIFS(EDF[Hydratation], EDF[Nom], BD_evo[[#This Row],[Nom]], EDF[Semaine], BD_evo[[#This Row],[Semaine]]), "")</f>
        <v/>
      </c>
      <c r="L619" s="92" t="str">
        <f>IFERROR(AVERAGEIFS(EDF[Nutrition], EDF[Nom], BD_evo[[#This Row],[Nom]], EDF[Semaine], BD_evo[[#This Row],[Semaine]]), "")</f>
        <v/>
      </c>
      <c r="M619" s="92" t="str">
        <f>IFERROR(AVERAGEIFS(RPE[Investissement du jour], RPE[Nom], BD_evo[[#This Row],[Nom]], RPE[Semaine], BD_evo[[#This Row],[Semaine]]), "")</f>
        <v/>
      </c>
    </row>
    <row r="620" spans="1:13" x14ac:dyDescent="0.2">
      <c r="A620" s="88" t="s">
        <v>102</v>
      </c>
      <c r="B620" t="str">
        <f>INDEX(Statut[Profil], MATCH(BD_evo[[#This Row],[Nom]], Statut[Nom], 0))</f>
        <v>Trois Quarts</v>
      </c>
      <c r="C620">
        <v>2023</v>
      </c>
      <c r="D620">
        <f t="shared" si="12"/>
        <v>44</v>
      </c>
      <c r="E620" t="str">
        <f>IF(SUMIFS(RPE[sRPE_tot], RPE[Nom], BD_evo[[#This Row],[Nom]], RPE[Semaine], BD_evo[[#This Row],[Semaine]])=0,"",SUMIFS(RPE[sRPE_tot], RPE[Nom], BD_evo[[#This Row],[Nom]], RPE[Semaine], BD_evo[[#This Row],[Semaine]]))</f>
        <v/>
      </c>
      <c r="F620" s="92">
        <f>IFERROR(AVERAGEIFS(EDF[Total EDF], EDF[Nom], BD_evo[[#This Row],[Nom]], EDF[Semaine], BD_evo[[#This Row],[Semaine]]), "")</f>
        <v>22.333333333333332</v>
      </c>
      <c r="G620" s="92">
        <f>IFERROR(AVERAGEIFS(EDF[Humeur], EDF[Nom], BD_evo[[#This Row],[Nom]], EDF[Semaine], BD_evo[[#This Row],[Semaine]]), "")</f>
        <v>3.3333333333333335</v>
      </c>
      <c r="H620" s="92">
        <f>IFERROR(AVERAGEIFS(EDF[Stress], EDF[Nom], BD_evo[[#This Row],[Nom]], EDF[Semaine], BD_evo[[#This Row],[Semaine]]), "")</f>
        <v>3.6666666666666665</v>
      </c>
      <c r="I620" s="92">
        <f>IFERROR(AVERAGEIFS(EDF[Sommeil], EDF[Nom], BD_evo[[#This Row],[Nom]], EDF[Semaine], BD_evo[[#This Row],[Semaine]]), "")</f>
        <v>4</v>
      </c>
      <c r="J620" s="92">
        <f>IFERROR(AVERAGEIFS(EDF[Etat Physique], EDF[Nom], BD_evo[[#This Row],[Nom]], EDF[Semaine], BD_evo[[#This Row],[Semaine]]), "")</f>
        <v>4</v>
      </c>
      <c r="K620" s="92">
        <f>IFERROR(AVERAGEIFS(EDF[Hydratation], EDF[Nom], BD_evo[[#This Row],[Nom]], EDF[Semaine], BD_evo[[#This Row],[Semaine]]), "")</f>
        <v>3.3333333333333335</v>
      </c>
      <c r="L620" s="92">
        <f>IFERROR(AVERAGEIFS(EDF[Nutrition], EDF[Nom], BD_evo[[#This Row],[Nom]], EDF[Semaine], BD_evo[[#This Row],[Semaine]]), "")</f>
        <v>4</v>
      </c>
      <c r="M620" s="92" t="str">
        <f>IFERROR(AVERAGEIFS(RPE[Investissement du jour], RPE[Nom], BD_evo[[#This Row],[Nom]], RPE[Semaine], BD_evo[[#This Row],[Semaine]]), "")</f>
        <v/>
      </c>
    </row>
    <row r="621" spans="1:13" x14ac:dyDescent="0.2">
      <c r="A621" s="88" t="s">
        <v>193</v>
      </c>
      <c r="B621" t="str">
        <f>INDEX(Statut[Profil], MATCH(BD_evo[[#This Row],[Nom]], Statut[Nom], 0))</f>
        <v>Avant</v>
      </c>
      <c r="C621">
        <v>2023</v>
      </c>
      <c r="D621">
        <f t="shared" si="12"/>
        <v>44</v>
      </c>
      <c r="E621" t="str">
        <f>IF(SUMIFS(RPE[sRPE_tot], RPE[Nom], BD_evo[[#This Row],[Nom]], RPE[Semaine], BD_evo[[#This Row],[Semaine]])=0,"",SUMIFS(RPE[sRPE_tot], RPE[Nom], BD_evo[[#This Row],[Nom]], RPE[Semaine], BD_evo[[#This Row],[Semaine]]))</f>
        <v/>
      </c>
      <c r="F621" s="92" t="str">
        <f>IFERROR(AVERAGEIFS(EDF[Total EDF], EDF[Nom], BD_evo[[#This Row],[Nom]], EDF[Semaine], BD_evo[[#This Row],[Semaine]]), "")</f>
        <v/>
      </c>
      <c r="G621" s="92" t="str">
        <f>IFERROR(AVERAGEIFS(EDF[Humeur], EDF[Nom], BD_evo[[#This Row],[Nom]], EDF[Semaine], BD_evo[[#This Row],[Semaine]]), "")</f>
        <v/>
      </c>
      <c r="H621" s="92" t="str">
        <f>IFERROR(AVERAGEIFS(EDF[Stress], EDF[Nom], BD_evo[[#This Row],[Nom]], EDF[Semaine], BD_evo[[#This Row],[Semaine]]), "")</f>
        <v/>
      </c>
      <c r="I621" s="92" t="str">
        <f>IFERROR(AVERAGEIFS(EDF[Sommeil], EDF[Nom], BD_evo[[#This Row],[Nom]], EDF[Semaine], BD_evo[[#This Row],[Semaine]]), "")</f>
        <v/>
      </c>
      <c r="J621" s="92" t="str">
        <f>IFERROR(AVERAGEIFS(EDF[Etat Physique], EDF[Nom], BD_evo[[#This Row],[Nom]], EDF[Semaine], BD_evo[[#This Row],[Semaine]]), "")</f>
        <v/>
      </c>
      <c r="K621" s="92" t="str">
        <f>IFERROR(AVERAGEIFS(EDF[Hydratation], EDF[Nom], BD_evo[[#This Row],[Nom]], EDF[Semaine], BD_evo[[#This Row],[Semaine]]), "")</f>
        <v/>
      </c>
      <c r="L621" s="92" t="str">
        <f>IFERROR(AVERAGEIFS(EDF[Nutrition], EDF[Nom], BD_evo[[#This Row],[Nom]], EDF[Semaine], BD_evo[[#This Row],[Semaine]]), "")</f>
        <v/>
      </c>
      <c r="M621" s="92" t="str">
        <f>IFERROR(AVERAGEIFS(RPE[Investissement du jour], RPE[Nom], BD_evo[[#This Row],[Nom]], RPE[Semaine], BD_evo[[#This Row],[Semaine]]), "")</f>
        <v/>
      </c>
    </row>
    <row r="622" spans="1:13" x14ac:dyDescent="0.2">
      <c r="A622" s="88" t="s">
        <v>84</v>
      </c>
      <c r="B622" t="str">
        <f>INDEX(Statut[Profil], MATCH(BD_evo[[#This Row],[Nom]], Statut[Nom], 0))</f>
        <v>Trois Quarts</v>
      </c>
      <c r="C622">
        <v>2023</v>
      </c>
      <c r="D622">
        <f t="shared" si="12"/>
        <v>44</v>
      </c>
      <c r="E622" t="str">
        <f>IF(SUMIFS(RPE[sRPE_tot], RPE[Nom], BD_evo[[#This Row],[Nom]], RPE[Semaine], BD_evo[[#This Row],[Semaine]])=0,"",SUMIFS(RPE[sRPE_tot], RPE[Nom], BD_evo[[#This Row],[Nom]], RPE[Semaine], BD_evo[[#This Row],[Semaine]]))</f>
        <v/>
      </c>
      <c r="F622" s="92" t="str">
        <f>IFERROR(AVERAGEIFS(EDF[Total EDF], EDF[Nom], BD_evo[[#This Row],[Nom]], EDF[Semaine], BD_evo[[#This Row],[Semaine]]), "")</f>
        <v/>
      </c>
      <c r="G622" s="92" t="str">
        <f>IFERROR(AVERAGEIFS(EDF[Humeur], EDF[Nom], BD_evo[[#This Row],[Nom]], EDF[Semaine], BD_evo[[#This Row],[Semaine]]), "")</f>
        <v/>
      </c>
      <c r="H622" s="92" t="str">
        <f>IFERROR(AVERAGEIFS(EDF[Stress], EDF[Nom], BD_evo[[#This Row],[Nom]], EDF[Semaine], BD_evo[[#This Row],[Semaine]]), "")</f>
        <v/>
      </c>
      <c r="I622" s="92" t="str">
        <f>IFERROR(AVERAGEIFS(EDF[Sommeil], EDF[Nom], BD_evo[[#This Row],[Nom]], EDF[Semaine], BD_evo[[#This Row],[Semaine]]), "")</f>
        <v/>
      </c>
      <c r="J622" s="92" t="str">
        <f>IFERROR(AVERAGEIFS(EDF[Etat Physique], EDF[Nom], BD_evo[[#This Row],[Nom]], EDF[Semaine], BD_evo[[#This Row],[Semaine]]), "")</f>
        <v/>
      </c>
      <c r="K622" s="92" t="str">
        <f>IFERROR(AVERAGEIFS(EDF[Hydratation], EDF[Nom], BD_evo[[#This Row],[Nom]], EDF[Semaine], BD_evo[[#This Row],[Semaine]]), "")</f>
        <v/>
      </c>
      <c r="L622" s="92" t="str">
        <f>IFERROR(AVERAGEIFS(EDF[Nutrition], EDF[Nom], BD_evo[[#This Row],[Nom]], EDF[Semaine], BD_evo[[#This Row],[Semaine]]), "")</f>
        <v/>
      </c>
      <c r="M622" s="92" t="str">
        <f>IFERROR(AVERAGEIFS(RPE[Investissement du jour], RPE[Nom], BD_evo[[#This Row],[Nom]], RPE[Semaine], BD_evo[[#This Row],[Semaine]]), "")</f>
        <v/>
      </c>
    </row>
    <row r="623" spans="1:13" x14ac:dyDescent="0.2">
      <c r="A623" s="88" t="s">
        <v>106</v>
      </c>
      <c r="B623" t="str">
        <f>INDEX(Statut[Profil], MATCH(BD_evo[[#This Row],[Nom]], Statut[Nom], 0))</f>
        <v>Avant</v>
      </c>
      <c r="C623">
        <v>2023</v>
      </c>
      <c r="D623">
        <f t="shared" si="12"/>
        <v>44</v>
      </c>
      <c r="E623">
        <f>IF(SUMIFS(RPE[sRPE_tot], RPE[Nom], BD_evo[[#This Row],[Nom]], RPE[Semaine], BD_evo[[#This Row],[Semaine]])=0,"",SUMIFS(RPE[sRPE_tot], RPE[Nom], BD_evo[[#This Row],[Nom]], RPE[Semaine], BD_evo[[#This Row],[Semaine]]))</f>
        <v>1930</v>
      </c>
      <c r="F623" s="92">
        <f>IFERROR(AVERAGEIFS(EDF[Total EDF], EDF[Nom], BD_evo[[#This Row],[Nom]], EDF[Semaine], BD_evo[[#This Row],[Semaine]]), "")</f>
        <v>22.75</v>
      </c>
      <c r="G623" s="92">
        <f>IFERROR(AVERAGEIFS(EDF[Humeur], EDF[Nom], BD_evo[[#This Row],[Nom]], EDF[Semaine], BD_evo[[#This Row],[Semaine]]), "")</f>
        <v>4</v>
      </c>
      <c r="H623" s="92">
        <f>IFERROR(AVERAGEIFS(EDF[Stress], EDF[Nom], BD_evo[[#This Row],[Nom]], EDF[Semaine], BD_evo[[#This Row],[Semaine]]), "")</f>
        <v>3</v>
      </c>
      <c r="I623" s="92">
        <f>IFERROR(AVERAGEIFS(EDF[Sommeil], EDF[Nom], BD_evo[[#This Row],[Nom]], EDF[Semaine], BD_evo[[#This Row],[Semaine]]), "")</f>
        <v>3.5</v>
      </c>
      <c r="J623" s="92">
        <f>IFERROR(AVERAGEIFS(EDF[Etat Physique], EDF[Nom], BD_evo[[#This Row],[Nom]], EDF[Semaine], BD_evo[[#This Row],[Semaine]]), "")</f>
        <v>3.5</v>
      </c>
      <c r="K623" s="92">
        <f>IFERROR(AVERAGEIFS(EDF[Hydratation], EDF[Nom], BD_evo[[#This Row],[Nom]], EDF[Semaine], BD_evo[[#This Row],[Semaine]]), "")</f>
        <v>4</v>
      </c>
      <c r="L623" s="92">
        <f>IFERROR(AVERAGEIFS(EDF[Nutrition], EDF[Nom], BD_evo[[#This Row],[Nom]], EDF[Semaine], BD_evo[[#This Row],[Semaine]]), "")</f>
        <v>4.75</v>
      </c>
      <c r="M623" s="92">
        <f>IFERROR(AVERAGEIFS(RPE[Investissement du jour], RPE[Nom], BD_evo[[#This Row],[Nom]], RPE[Semaine], BD_evo[[#This Row],[Semaine]]), "")</f>
        <v>3</v>
      </c>
    </row>
    <row r="624" spans="1:13" x14ac:dyDescent="0.2">
      <c r="A624" s="89" t="s">
        <v>171</v>
      </c>
      <c r="B624" t="str">
        <f>INDEX(Statut[Profil], MATCH(BD_evo[[#This Row],[Nom]], Statut[Nom], 0))</f>
        <v>Avant</v>
      </c>
      <c r="C624">
        <v>2023</v>
      </c>
      <c r="D624">
        <f t="shared" si="12"/>
        <v>44</v>
      </c>
      <c r="E624" t="str">
        <f>IF(SUMIFS(RPE[sRPE_tot], RPE[Nom], BD_evo[[#This Row],[Nom]], RPE[Semaine], BD_evo[[#This Row],[Semaine]])=0,"",SUMIFS(RPE[sRPE_tot], RPE[Nom], BD_evo[[#This Row],[Nom]], RPE[Semaine], BD_evo[[#This Row],[Semaine]]))</f>
        <v/>
      </c>
      <c r="F624" s="92" t="str">
        <f>IFERROR(AVERAGEIFS(EDF[Total EDF], EDF[Nom], BD_evo[[#This Row],[Nom]], EDF[Semaine], BD_evo[[#This Row],[Semaine]]), "")</f>
        <v/>
      </c>
      <c r="G624" s="92" t="str">
        <f>IFERROR(AVERAGEIFS(EDF[Humeur], EDF[Nom], BD_evo[[#This Row],[Nom]], EDF[Semaine], BD_evo[[#This Row],[Semaine]]), "")</f>
        <v/>
      </c>
      <c r="H624" s="92" t="str">
        <f>IFERROR(AVERAGEIFS(EDF[Stress], EDF[Nom], BD_evo[[#This Row],[Nom]], EDF[Semaine], BD_evo[[#This Row],[Semaine]]), "")</f>
        <v/>
      </c>
      <c r="I624" s="92" t="str">
        <f>IFERROR(AVERAGEIFS(EDF[Sommeil], EDF[Nom], BD_evo[[#This Row],[Nom]], EDF[Semaine], BD_evo[[#This Row],[Semaine]]), "")</f>
        <v/>
      </c>
      <c r="J624" s="92" t="str">
        <f>IFERROR(AVERAGEIFS(EDF[Etat Physique], EDF[Nom], BD_evo[[#This Row],[Nom]], EDF[Semaine], BD_evo[[#This Row],[Semaine]]), "")</f>
        <v/>
      </c>
      <c r="K624" s="92" t="str">
        <f>IFERROR(AVERAGEIFS(EDF[Hydratation], EDF[Nom], BD_evo[[#This Row],[Nom]], EDF[Semaine], BD_evo[[#This Row],[Semaine]]), "")</f>
        <v/>
      </c>
      <c r="L624" s="92" t="str">
        <f>IFERROR(AVERAGEIFS(EDF[Nutrition], EDF[Nom], BD_evo[[#This Row],[Nom]], EDF[Semaine], BD_evo[[#This Row],[Semaine]]), "")</f>
        <v/>
      </c>
      <c r="M624" s="92" t="str">
        <f>IFERROR(AVERAGEIFS(RPE[Investissement du jour], RPE[Nom], BD_evo[[#This Row],[Nom]], RPE[Semaine], BD_evo[[#This Row],[Semaine]]), "")</f>
        <v/>
      </c>
    </row>
    <row r="625" spans="1:13" x14ac:dyDescent="0.2">
      <c r="A625" s="88" t="s">
        <v>77</v>
      </c>
      <c r="B625" t="str">
        <f>INDEX(Statut[Profil], MATCH(BD_evo[[#This Row],[Nom]], Statut[Nom], 0))</f>
        <v>Avant</v>
      </c>
      <c r="C625">
        <v>2023</v>
      </c>
      <c r="D625">
        <f t="shared" si="12"/>
        <v>44</v>
      </c>
      <c r="E625">
        <f>IF(SUMIFS(RPE[sRPE_tot], RPE[Nom], BD_evo[[#This Row],[Nom]], RPE[Semaine], BD_evo[[#This Row],[Semaine]])=0,"",SUMIFS(RPE[sRPE_tot], RPE[Nom], BD_evo[[#This Row],[Nom]], RPE[Semaine], BD_evo[[#This Row],[Semaine]]))</f>
        <v>825</v>
      </c>
      <c r="F625" s="92">
        <f>IFERROR(AVERAGEIFS(EDF[Total EDF], EDF[Nom], BD_evo[[#This Row],[Nom]], EDF[Semaine], BD_evo[[#This Row],[Semaine]]), "")</f>
        <v>20.333333333333332</v>
      </c>
      <c r="G625" s="92">
        <f>IFERROR(AVERAGEIFS(EDF[Humeur], EDF[Nom], BD_evo[[#This Row],[Nom]], EDF[Semaine], BD_evo[[#This Row],[Semaine]]), "")</f>
        <v>4.333333333333333</v>
      </c>
      <c r="H625" s="92">
        <f>IFERROR(AVERAGEIFS(EDF[Stress], EDF[Nom], BD_evo[[#This Row],[Nom]], EDF[Semaine], BD_evo[[#This Row],[Semaine]]), "")</f>
        <v>2.3333333333333335</v>
      </c>
      <c r="I625" s="92">
        <f>IFERROR(AVERAGEIFS(EDF[Sommeil], EDF[Nom], BD_evo[[#This Row],[Nom]], EDF[Semaine], BD_evo[[#This Row],[Semaine]]), "")</f>
        <v>3.6666666666666665</v>
      </c>
      <c r="J625" s="92">
        <f>IFERROR(AVERAGEIFS(EDF[Etat Physique], EDF[Nom], BD_evo[[#This Row],[Nom]], EDF[Semaine], BD_evo[[#This Row],[Semaine]]), "")</f>
        <v>3</v>
      </c>
      <c r="K625" s="92">
        <f>IFERROR(AVERAGEIFS(EDF[Hydratation], EDF[Nom], BD_evo[[#This Row],[Nom]], EDF[Semaine], BD_evo[[#This Row],[Semaine]]), "")</f>
        <v>3</v>
      </c>
      <c r="L625" s="92">
        <f>IFERROR(AVERAGEIFS(EDF[Nutrition], EDF[Nom], BD_evo[[#This Row],[Nom]], EDF[Semaine], BD_evo[[#This Row],[Semaine]]), "")</f>
        <v>4</v>
      </c>
      <c r="M625" s="92">
        <f>IFERROR(AVERAGEIFS(RPE[Investissement du jour], RPE[Nom], BD_evo[[#This Row],[Nom]], RPE[Semaine], BD_evo[[#This Row],[Semaine]]), "")</f>
        <v>3</v>
      </c>
    </row>
    <row r="626" spans="1:13" x14ac:dyDescent="0.2">
      <c r="A626" s="88" t="s">
        <v>135</v>
      </c>
      <c r="B626" t="str">
        <f>INDEX(Statut[Profil], MATCH(BD_evo[[#This Row],[Nom]], Statut[Nom], 0))</f>
        <v>Trois Quarts</v>
      </c>
      <c r="C626">
        <v>2023</v>
      </c>
      <c r="D626">
        <f t="shared" si="12"/>
        <v>44</v>
      </c>
      <c r="E626" t="str">
        <f>IF(SUMIFS(RPE[sRPE_tot], RPE[Nom], BD_evo[[#This Row],[Nom]], RPE[Semaine], BD_evo[[#This Row],[Semaine]])=0,"",SUMIFS(RPE[sRPE_tot], RPE[Nom], BD_evo[[#This Row],[Nom]], RPE[Semaine], BD_evo[[#This Row],[Semaine]]))</f>
        <v/>
      </c>
      <c r="F626" s="92">
        <f>IFERROR(AVERAGEIFS(EDF[Total EDF], EDF[Nom], BD_evo[[#This Row],[Nom]], EDF[Semaine], BD_evo[[#This Row],[Semaine]]), "")</f>
        <v>27</v>
      </c>
      <c r="G626" s="92">
        <f>IFERROR(AVERAGEIFS(EDF[Humeur], EDF[Nom], BD_evo[[#This Row],[Nom]], EDF[Semaine], BD_evo[[#This Row],[Semaine]]), "")</f>
        <v>5</v>
      </c>
      <c r="H626" s="92">
        <f>IFERROR(AVERAGEIFS(EDF[Stress], EDF[Nom], BD_evo[[#This Row],[Nom]], EDF[Semaine], BD_evo[[#This Row],[Semaine]]), "")</f>
        <v>5</v>
      </c>
      <c r="I626" s="92">
        <f>IFERROR(AVERAGEIFS(EDF[Sommeil], EDF[Nom], BD_evo[[#This Row],[Nom]], EDF[Semaine], BD_evo[[#This Row],[Semaine]]), "")</f>
        <v>4.5</v>
      </c>
      <c r="J626" s="92">
        <f>IFERROR(AVERAGEIFS(EDF[Etat Physique], EDF[Nom], BD_evo[[#This Row],[Nom]], EDF[Semaine], BD_evo[[#This Row],[Semaine]]), "")</f>
        <v>4.5</v>
      </c>
      <c r="K626" s="92">
        <f>IFERROR(AVERAGEIFS(EDF[Hydratation], EDF[Nom], BD_evo[[#This Row],[Nom]], EDF[Semaine], BD_evo[[#This Row],[Semaine]]), "")</f>
        <v>3.5</v>
      </c>
      <c r="L626" s="92">
        <f>IFERROR(AVERAGEIFS(EDF[Nutrition], EDF[Nom], BD_evo[[#This Row],[Nom]], EDF[Semaine], BD_evo[[#This Row],[Semaine]]), "")</f>
        <v>4.5</v>
      </c>
      <c r="M626" s="92" t="str">
        <f>IFERROR(AVERAGEIFS(RPE[Investissement du jour], RPE[Nom], BD_evo[[#This Row],[Nom]], RPE[Semaine], BD_evo[[#This Row],[Semaine]]), "")</f>
        <v/>
      </c>
    </row>
    <row r="627" spans="1:13" x14ac:dyDescent="0.2">
      <c r="A627" s="88" t="s">
        <v>75</v>
      </c>
      <c r="B627" t="str">
        <f>INDEX(Statut[Profil], MATCH(BD_evo[[#This Row],[Nom]], Statut[Nom], 0))</f>
        <v>Avant</v>
      </c>
      <c r="C627">
        <v>2023</v>
      </c>
      <c r="D627">
        <f t="shared" si="12"/>
        <v>44</v>
      </c>
      <c r="E627" t="str">
        <f>IF(SUMIFS(RPE[sRPE_tot], RPE[Nom], BD_evo[[#This Row],[Nom]], RPE[Semaine], BD_evo[[#This Row],[Semaine]])=0,"",SUMIFS(RPE[sRPE_tot], RPE[Nom], BD_evo[[#This Row],[Nom]], RPE[Semaine], BD_evo[[#This Row],[Semaine]]))</f>
        <v/>
      </c>
      <c r="F627" s="92" t="str">
        <f>IFERROR(AVERAGEIFS(EDF[Total EDF], EDF[Nom], BD_evo[[#This Row],[Nom]], EDF[Semaine], BD_evo[[#This Row],[Semaine]]), "")</f>
        <v/>
      </c>
      <c r="G627" s="92" t="str">
        <f>IFERROR(AVERAGEIFS(EDF[Humeur], EDF[Nom], BD_evo[[#This Row],[Nom]], EDF[Semaine], BD_evo[[#This Row],[Semaine]]), "")</f>
        <v/>
      </c>
      <c r="H627" s="92" t="str">
        <f>IFERROR(AVERAGEIFS(EDF[Stress], EDF[Nom], BD_evo[[#This Row],[Nom]], EDF[Semaine], BD_evo[[#This Row],[Semaine]]), "")</f>
        <v/>
      </c>
      <c r="I627" s="92" t="str">
        <f>IFERROR(AVERAGEIFS(EDF[Sommeil], EDF[Nom], BD_evo[[#This Row],[Nom]], EDF[Semaine], BD_evo[[#This Row],[Semaine]]), "")</f>
        <v/>
      </c>
      <c r="J627" s="92" t="str">
        <f>IFERROR(AVERAGEIFS(EDF[Etat Physique], EDF[Nom], BD_evo[[#This Row],[Nom]], EDF[Semaine], BD_evo[[#This Row],[Semaine]]), "")</f>
        <v/>
      </c>
      <c r="K627" s="92" t="str">
        <f>IFERROR(AVERAGEIFS(EDF[Hydratation], EDF[Nom], BD_evo[[#This Row],[Nom]], EDF[Semaine], BD_evo[[#This Row],[Semaine]]), "")</f>
        <v/>
      </c>
      <c r="L627" s="92" t="str">
        <f>IFERROR(AVERAGEIFS(EDF[Nutrition], EDF[Nom], BD_evo[[#This Row],[Nom]], EDF[Semaine], BD_evo[[#This Row],[Semaine]]), "")</f>
        <v/>
      </c>
      <c r="M627" s="92" t="str">
        <f>IFERROR(AVERAGEIFS(RPE[Investissement du jour], RPE[Nom], BD_evo[[#This Row],[Nom]], RPE[Semaine], BD_evo[[#This Row],[Semaine]]), "")</f>
        <v/>
      </c>
    </row>
    <row r="628" spans="1:13" x14ac:dyDescent="0.2">
      <c r="A628" s="88" t="s">
        <v>112</v>
      </c>
      <c r="B628" t="str">
        <f>INDEX(Statut[Profil], MATCH(BD_evo[[#This Row],[Nom]], Statut[Nom], 0))</f>
        <v>Trois Quarts</v>
      </c>
      <c r="C628">
        <v>2023</v>
      </c>
      <c r="D628">
        <f t="shared" si="12"/>
        <v>44</v>
      </c>
      <c r="E628">
        <f>IF(SUMIFS(RPE[sRPE_tot], RPE[Nom], BD_evo[[#This Row],[Nom]], RPE[Semaine], BD_evo[[#This Row],[Semaine]])=0,"",SUMIFS(RPE[sRPE_tot], RPE[Nom], BD_evo[[#This Row],[Nom]], RPE[Semaine], BD_evo[[#This Row],[Semaine]]))</f>
        <v>1387.5</v>
      </c>
      <c r="F628" s="92">
        <f>IFERROR(AVERAGEIFS(EDF[Total EDF], EDF[Nom], BD_evo[[#This Row],[Nom]], EDF[Semaine], BD_evo[[#This Row],[Semaine]]), "")</f>
        <v>19</v>
      </c>
      <c r="G628" s="92">
        <f>IFERROR(AVERAGEIFS(EDF[Humeur], EDF[Nom], BD_evo[[#This Row],[Nom]], EDF[Semaine], BD_evo[[#This Row],[Semaine]]), "")</f>
        <v>3</v>
      </c>
      <c r="H628" s="92">
        <f>IFERROR(AVERAGEIFS(EDF[Stress], EDF[Nom], BD_evo[[#This Row],[Nom]], EDF[Semaine], BD_evo[[#This Row],[Semaine]]), "")</f>
        <v>3</v>
      </c>
      <c r="I628" s="92">
        <f>IFERROR(AVERAGEIFS(EDF[Sommeil], EDF[Nom], BD_evo[[#This Row],[Nom]], EDF[Semaine], BD_evo[[#This Row],[Semaine]]), "")</f>
        <v>2</v>
      </c>
      <c r="J628" s="92">
        <f>IFERROR(AVERAGEIFS(EDF[Etat Physique], EDF[Nom], BD_evo[[#This Row],[Nom]], EDF[Semaine], BD_evo[[#This Row],[Semaine]]), "")</f>
        <v>4</v>
      </c>
      <c r="K628" s="92">
        <f>IFERROR(AVERAGEIFS(EDF[Hydratation], EDF[Nom], BD_evo[[#This Row],[Nom]], EDF[Semaine], BD_evo[[#This Row],[Semaine]]), "")</f>
        <v>3</v>
      </c>
      <c r="L628" s="92">
        <f>IFERROR(AVERAGEIFS(EDF[Nutrition], EDF[Nom], BD_evo[[#This Row],[Nom]], EDF[Semaine], BD_evo[[#This Row],[Semaine]]), "")</f>
        <v>4</v>
      </c>
      <c r="M628" s="92">
        <f>IFERROR(AVERAGEIFS(RPE[Investissement du jour], RPE[Nom], BD_evo[[#This Row],[Nom]], RPE[Semaine], BD_evo[[#This Row],[Semaine]]), "")</f>
        <v>2</v>
      </c>
    </row>
    <row r="629" spans="1:13" x14ac:dyDescent="0.2">
      <c r="A629" s="88" t="s">
        <v>142</v>
      </c>
      <c r="B629" t="str">
        <f>INDEX(Statut[Profil], MATCH(BD_evo[[#This Row],[Nom]], Statut[Nom], 0))</f>
        <v>Avant</v>
      </c>
      <c r="C629">
        <v>2023</v>
      </c>
      <c r="D629">
        <f t="shared" si="12"/>
        <v>44</v>
      </c>
      <c r="E629" t="str">
        <f>IF(SUMIFS(RPE[sRPE_tot], RPE[Nom], BD_evo[[#This Row],[Nom]], RPE[Semaine], BD_evo[[#This Row],[Semaine]])=0,"",SUMIFS(RPE[sRPE_tot], RPE[Nom], BD_evo[[#This Row],[Nom]], RPE[Semaine], BD_evo[[#This Row],[Semaine]]))</f>
        <v/>
      </c>
      <c r="F629" s="92">
        <f>IFERROR(AVERAGEIFS(EDF[Total EDF], EDF[Nom], BD_evo[[#This Row],[Nom]], EDF[Semaine], BD_evo[[#This Row],[Semaine]]), "")</f>
        <v>19.333333333333332</v>
      </c>
      <c r="G629" s="92">
        <f>IFERROR(AVERAGEIFS(EDF[Humeur], EDF[Nom], BD_evo[[#This Row],[Nom]], EDF[Semaine], BD_evo[[#This Row],[Semaine]]), "")</f>
        <v>3.6666666666666665</v>
      </c>
      <c r="H629" s="92">
        <f>IFERROR(AVERAGEIFS(EDF[Stress], EDF[Nom], BD_evo[[#This Row],[Nom]], EDF[Semaine], BD_evo[[#This Row],[Semaine]]), "")</f>
        <v>3</v>
      </c>
      <c r="I629" s="92">
        <f>IFERROR(AVERAGEIFS(EDF[Sommeil], EDF[Nom], BD_evo[[#This Row],[Nom]], EDF[Semaine], BD_evo[[#This Row],[Semaine]]), "")</f>
        <v>3.3333333333333335</v>
      </c>
      <c r="J629" s="92">
        <f>IFERROR(AVERAGEIFS(EDF[Etat Physique], EDF[Nom], BD_evo[[#This Row],[Nom]], EDF[Semaine], BD_evo[[#This Row],[Semaine]]), "")</f>
        <v>3.3333333333333335</v>
      </c>
      <c r="K629" s="92">
        <f>IFERROR(AVERAGEIFS(EDF[Hydratation], EDF[Nom], BD_evo[[#This Row],[Nom]], EDF[Semaine], BD_evo[[#This Row],[Semaine]]), "")</f>
        <v>2.6666666666666665</v>
      </c>
      <c r="L629" s="92">
        <f>IFERROR(AVERAGEIFS(EDF[Nutrition], EDF[Nom], BD_evo[[#This Row],[Nom]], EDF[Semaine], BD_evo[[#This Row],[Semaine]]), "")</f>
        <v>3.3333333333333335</v>
      </c>
      <c r="M629" s="92" t="str">
        <f>IFERROR(AVERAGEIFS(RPE[Investissement du jour], RPE[Nom], BD_evo[[#This Row],[Nom]], RPE[Semaine], BD_evo[[#This Row],[Semaine]]), "")</f>
        <v/>
      </c>
    </row>
    <row r="630" spans="1:13" x14ac:dyDescent="0.2">
      <c r="A630" s="88" t="s">
        <v>131</v>
      </c>
      <c r="B630" t="str">
        <f>INDEX(Statut[Profil], MATCH(BD_evo[[#This Row],[Nom]], Statut[Nom], 0))</f>
        <v>Trois Quarts</v>
      </c>
      <c r="C630">
        <v>2023</v>
      </c>
      <c r="D630">
        <f t="shared" si="12"/>
        <v>44</v>
      </c>
      <c r="E630" t="str">
        <f>IF(SUMIFS(RPE[sRPE_tot], RPE[Nom], BD_evo[[#This Row],[Nom]], RPE[Semaine], BD_evo[[#This Row],[Semaine]])=0,"",SUMIFS(RPE[sRPE_tot], RPE[Nom], BD_evo[[#This Row],[Nom]], RPE[Semaine], BD_evo[[#This Row],[Semaine]]))</f>
        <v/>
      </c>
      <c r="F630" s="92">
        <f>IFERROR(AVERAGEIFS(EDF[Total EDF], EDF[Nom], BD_evo[[#This Row],[Nom]], EDF[Semaine], BD_evo[[#This Row],[Semaine]]), "")</f>
        <v>17</v>
      </c>
      <c r="G630" s="92">
        <f>IFERROR(AVERAGEIFS(EDF[Humeur], EDF[Nom], BD_evo[[#This Row],[Nom]], EDF[Semaine], BD_evo[[#This Row],[Semaine]]), "")</f>
        <v>3</v>
      </c>
      <c r="H630" s="92">
        <f>IFERROR(AVERAGEIFS(EDF[Stress], EDF[Nom], BD_evo[[#This Row],[Nom]], EDF[Semaine], BD_evo[[#This Row],[Semaine]]), "")</f>
        <v>2</v>
      </c>
      <c r="I630" s="92">
        <f>IFERROR(AVERAGEIFS(EDF[Sommeil], EDF[Nom], BD_evo[[#This Row],[Nom]], EDF[Semaine], BD_evo[[#This Row],[Semaine]]), "")</f>
        <v>2</v>
      </c>
      <c r="J630" s="92">
        <f>IFERROR(AVERAGEIFS(EDF[Etat Physique], EDF[Nom], BD_evo[[#This Row],[Nom]], EDF[Semaine], BD_evo[[#This Row],[Semaine]]), "")</f>
        <v>4</v>
      </c>
      <c r="K630" s="92">
        <f>IFERROR(AVERAGEIFS(EDF[Hydratation], EDF[Nom], BD_evo[[#This Row],[Nom]], EDF[Semaine], BD_evo[[#This Row],[Semaine]]), "")</f>
        <v>3</v>
      </c>
      <c r="L630" s="92">
        <f>IFERROR(AVERAGEIFS(EDF[Nutrition], EDF[Nom], BD_evo[[#This Row],[Nom]], EDF[Semaine], BD_evo[[#This Row],[Semaine]]), "")</f>
        <v>3</v>
      </c>
      <c r="M630" s="92" t="str">
        <f>IFERROR(AVERAGEIFS(RPE[Investissement du jour], RPE[Nom], BD_evo[[#This Row],[Nom]], RPE[Semaine], BD_evo[[#This Row],[Semaine]]), "")</f>
        <v/>
      </c>
    </row>
    <row r="631" spans="1:13" x14ac:dyDescent="0.2">
      <c r="A631" s="88" t="s">
        <v>83</v>
      </c>
      <c r="B631" t="str">
        <f>INDEX(Statut[Profil], MATCH(BD_evo[[#This Row],[Nom]], Statut[Nom], 0))</f>
        <v>Avant</v>
      </c>
      <c r="C631">
        <v>2023</v>
      </c>
      <c r="D631">
        <f t="shared" si="12"/>
        <v>44</v>
      </c>
      <c r="E631" t="str">
        <f>IF(SUMIFS(RPE[sRPE_tot], RPE[Nom], BD_evo[[#This Row],[Nom]], RPE[Semaine], BD_evo[[#This Row],[Semaine]])=0,"",SUMIFS(RPE[sRPE_tot], RPE[Nom], BD_evo[[#This Row],[Nom]], RPE[Semaine], BD_evo[[#This Row],[Semaine]]))</f>
        <v/>
      </c>
      <c r="F631" s="92">
        <f>IFERROR(AVERAGEIFS(EDF[Total EDF], EDF[Nom], BD_evo[[#This Row],[Nom]], EDF[Semaine], BD_evo[[#This Row],[Semaine]]), "")</f>
        <v>29</v>
      </c>
      <c r="G631" s="92">
        <f>IFERROR(AVERAGEIFS(EDF[Humeur], EDF[Nom], BD_evo[[#This Row],[Nom]], EDF[Semaine], BD_evo[[#This Row],[Semaine]]), "")</f>
        <v>5</v>
      </c>
      <c r="H631" s="92">
        <f>IFERROR(AVERAGEIFS(EDF[Stress], EDF[Nom], BD_evo[[#This Row],[Nom]], EDF[Semaine], BD_evo[[#This Row],[Semaine]]), "")</f>
        <v>5</v>
      </c>
      <c r="I631" s="92">
        <f>IFERROR(AVERAGEIFS(EDF[Sommeil], EDF[Nom], BD_evo[[#This Row],[Nom]], EDF[Semaine], BD_evo[[#This Row],[Semaine]]), "")</f>
        <v>5</v>
      </c>
      <c r="J631" s="92">
        <f>IFERROR(AVERAGEIFS(EDF[Etat Physique], EDF[Nom], BD_evo[[#This Row],[Nom]], EDF[Semaine], BD_evo[[#This Row],[Semaine]]), "")</f>
        <v>5</v>
      </c>
      <c r="K631" s="92">
        <f>IFERROR(AVERAGEIFS(EDF[Hydratation], EDF[Nom], BD_evo[[#This Row],[Nom]], EDF[Semaine], BD_evo[[#This Row],[Semaine]]), "")</f>
        <v>4</v>
      </c>
      <c r="L631" s="92">
        <f>IFERROR(AVERAGEIFS(EDF[Nutrition], EDF[Nom], BD_evo[[#This Row],[Nom]], EDF[Semaine], BD_evo[[#This Row],[Semaine]]), "")</f>
        <v>5</v>
      </c>
      <c r="M631" s="92" t="str">
        <f>IFERROR(AVERAGEIFS(RPE[Investissement du jour], RPE[Nom], BD_evo[[#This Row],[Nom]], RPE[Semaine], BD_evo[[#This Row],[Semaine]]), "")</f>
        <v/>
      </c>
    </row>
    <row r="632" spans="1:13" x14ac:dyDescent="0.2">
      <c r="A632" s="88" t="s">
        <v>100</v>
      </c>
      <c r="B632" t="str">
        <f>INDEX(Statut[Profil], MATCH(BD_evo[[#This Row],[Nom]], Statut[Nom], 0))</f>
        <v>Trois Quarts</v>
      </c>
      <c r="C632">
        <v>2023</v>
      </c>
      <c r="D632">
        <f t="shared" si="12"/>
        <v>44</v>
      </c>
      <c r="E632" t="str">
        <f>IF(SUMIFS(RPE[sRPE_tot], RPE[Nom], BD_evo[[#This Row],[Nom]], RPE[Semaine], BD_evo[[#This Row],[Semaine]])=0,"",SUMIFS(RPE[sRPE_tot], RPE[Nom], BD_evo[[#This Row],[Nom]], RPE[Semaine], BD_evo[[#This Row],[Semaine]]))</f>
        <v/>
      </c>
      <c r="F632" s="92">
        <f>IFERROR(AVERAGEIFS(EDF[Total EDF], EDF[Nom], BD_evo[[#This Row],[Nom]], EDF[Semaine], BD_evo[[#This Row],[Semaine]]), "")</f>
        <v>19</v>
      </c>
      <c r="G632" s="92">
        <f>IFERROR(AVERAGEIFS(EDF[Humeur], EDF[Nom], BD_evo[[#This Row],[Nom]], EDF[Semaine], BD_evo[[#This Row],[Semaine]]), "")</f>
        <v>4</v>
      </c>
      <c r="H632" s="92">
        <f>IFERROR(AVERAGEIFS(EDF[Stress], EDF[Nom], BD_evo[[#This Row],[Nom]], EDF[Semaine], BD_evo[[#This Row],[Semaine]]), "")</f>
        <v>4</v>
      </c>
      <c r="I632" s="92">
        <f>IFERROR(AVERAGEIFS(EDF[Sommeil], EDF[Nom], BD_evo[[#This Row],[Nom]], EDF[Semaine], BD_evo[[#This Row],[Semaine]]), "")</f>
        <v>3</v>
      </c>
      <c r="J632" s="92">
        <f>IFERROR(AVERAGEIFS(EDF[Etat Physique], EDF[Nom], BD_evo[[#This Row],[Nom]], EDF[Semaine], BD_evo[[#This Row],[Semaine]]), "")</f>
        <v>3</v>
      </c>
      <c r="K632" s="92">
        <f>IFERROR(AVERAGEIFS(EDF[Hydratation], EDF[Nom], BD_evo[[#This Row],[Nom]], EDF[Semaine], BD_evo[[#This Row],[Semaine]]), "")</f>
        <v>3</v>
      </c>
      <c r="L632" s="92">
        <f>IFERROR(AVERAGEIFS(EDF[Nutrition], EDF[Nom], BD_evo[[#This Row],[Nom]], EDF[Semaine], BD_evo[[#This Row],[Semaine]]), "")</f>
        <v>2</v>
      </c>
      <c r="M632" s="92" t="str">
        <f>IFERROR(AVERAGEIFS(RPE[Investissement du jour], RPE[Nom], BD_evo[[#This Row],[Nom]], RPE[Semaine], BD_evo[[#This Row],[Semaine]]), "")</f>
        <v/>
      </c>
    </row>
    <row r="633" spans="1:13" x14ac:dyDescent="0.2">
      <c r="A633" s="88" t="s">
        <v>89</v>
      </c>
      <c r="B633" t="str">
        <f>INDEX(Statut[Profil], MATCH(BD_evo[[#This Row],[Nom]], Statut[Nom], 0))</f>
        <v>Avant</v>
      </c>
      <c r="C633">
        <v>2023</v>
      </c>
      <c r="D633">
        <f t="shared" si="12"/>
        <v>44</v>
      </c>
      <c r="E633" t="str">
        <f>IF(SUMIFS(RPE[sRPE_tot], RPE[Nom], BD_evo[[#This Row],[Nom]], RPE[Semaine], BD_evo[[#This Row],[Semaine]])=0,"",SUMIFS(RPE[sRPE_tot], RPE[Nom], BD_evo[[#This Row],[Nom]], RPE[Semaine], BD_evo[[#This Row],[Semaine]]))</f>
        <v/>
      </c>
      <c r="F633" s="92" t="str">
        <f>IFERROR(AVERAGEIFS(EDF[Total EDF], EDF[Nom], BD_evo[[#This Row],[Nom]], EDF[Semaine], BD_evo[[#This Row],[Semaine]]), "")</f>
        <v/>
      </c>
      <c r="G633" s="92" t="str">
        <f>IFERROR(AVERAGEIFS(EDF[Humeur], EDF[Nom], BD_evo[[#This Row],[Nom]], EDF[Semaine], BD_evo[[#This Row],[Semaine]]), "")</f>
        <v/>
      </c>
      <c r="H633" s="92" t="str">
        <f>IFERROR(AVERAGEIFS(EDF[Stress], EDF[Nom], BD_evo[[#This Row],[Nom]], EDF[Semaine], BD_evo[[#This Row],[Semaine]]), "")</f>
        <v/>
      </c>
      <c r="I633" s="92" t="str">
        <f>IFERROR(AVERAGEIFS(EDF[Sommeil], EDF[Nom], BD_evo[[#This Row],[Nom]], EDF[Semaine], BD_evo[[#This Row],[Semaine]]), "")</f>
        <v/>
      </c>
      <c r="J633" s="92" t="str">
        <f>IFERROR(AVERAGEIFS(EDF[Etat Physique], EDF[Nom], BD_evo[[#This Row],[Nom]], EDF[Semaine], BD_evo[[#This Row],[Semaine]]), "")</f>
        <v/>
      </c>
      <c r="K633" s="92" t="str">
        <f>IFERROR(AVERAGEIFS(EDF[Hydratation], EDF[Nom], BD_evo[[#This Row],[Nom]], EDF[Semaine], BD_evo[[#This Row],[Semaine]]), "")</f>
        <v/>
      </c>
      <c r="L633" s="92" t="str">
        <f>IFERROR(AVERAGEIFS(EDF[Nutrition], EDF[Nom], BD_evo[[#This Row],[Nom]], EDF[Semaine], BD_evo[[#This Row],[Semaine]]), "")</f>
        <v/>
      </c>
      <c r="M633" s="92" t="str">
        <f>IFERROR(AVERAGEIFS(RPE[Investissement du jour], RPE[Nom], BD_evo[[#This Row],[Nom]], RPE[Semaine], BD_evo[[#This Row],[Semaine]]), "")</f>
        <v/>
      </c>
    </row>
    <row r="634" spans="1:13" x14ac:dyDescent="0.2">
      <c r="A634" s="88" t="s">
        <v>168</v>
      </c>
      <c r="B634" t="str">
        <f>INDEX(Statut[Profil], MATCH(BD_evo[[#This Row],[Nom]], Statut[Nom], 0))</f>
        <v>Avant</v>
      </c>
      <c r="C634">
        <v>2023</v>
      </c>
      <c r="D634">
        <f t="shared" si="12"/>
        <v>44</v>
      </c>
      <c r="E634" t="str">
        <f>IF(SUMIFS(RPE[sRPE_tot], RPE[Nom], BD_evo[[#This Row],[Nom]], RPE[Semaine], BD_evo[[#This Row],[Semaine]])=0,"",SUMIFS(RPE[sRPE_tot], RPE[Nom], BD_evo[[#This Row],[Nom]], RPE[Semaine], BD_evo[[#This Row],[Semaine]]))</f>
        <v/>
      </c>
      <c r="F634" s="92">
        <f>IFERROR(AVERAGEIFS(EDF[Total EDF], EDF[Nom], BD_evo[[#This Row],[Nom]], EDF[Semaine], BD_evo[[#This Row],[Semaine]]), "")</f>
        <v>21.5</v>
      </c>
      <c r="G634" s="92">
        <f>IFERROR(AVERAGEIFS(EDF[Humeur], EDF[Nom], BD_evo[[#This Row],[Nom]], EDF[Semaine], BD_evo[[#This Row],[Semaine]]), "")</f>
        <v>4</v>
      </c>
      <c r="H634" s="92">
        <f>IFERROR(AVERAGEIFS(EDF[Stress], EDF[Nom], BD_evo[[#This Row],[Nom]], EDF[Semaine], BD_evo[[#This Row],[Semaine]]), "")</f>
        <v>3</v>
      </c>
      <c r="I634" s="92">
        <f>IFERROR(AVERAGEIFS(EDF[Sommeil], EDF[Nom], BD_evo[[#This Row],[Nom]], EDF[Semaine], BD_evo[[#This Row],[Semaine]]), "")</f>
        <v>3</v>
      </c>
      <c r="J634" s="92">
        <f>IFERROR(AVERAGEIFS(EDF[Etat Physique], EDF[Nom], BD_evo[[#This Row],[Nom]], EDF[Semaine], BD_evo[[#This Row],[Semaine]]), "")</f>
        <v>3.5</v>
      </c>
      <c r="K634" s="92">
        <f>IFERROR(AVERAGEIFS(EDF[Hydratation], EDF[Nom], BD_evo[[#This Row],[Nom]], EDF[Semaine], BD_evo[[#This Row],[Semaine]]), "")</f>
        <v>3.5</v>
      </c>
      <c r="L634" s="92">
        <f>IFERROR(AVERAGEIFS(EDF[Nutrition], EDF[Nom], BD_evo[[#This Row],[Nom]], EDF[Semaine], BD_evo[[#This Row],[Semaine]]), "")</f>
        <v>4.5</v>
      </c>
      <c r="M634" s="92" t="str">
        <f>IFERROR(AVERAGEIFS(RPE[Investissement du jour], RPE[Nom], BD_evo[[#This Row],[Nom]], RPE[Semaine], BD_evo[[#This Row],[Semaine]]), "")</f>
        <v/>
      </c>
    </row>
    <row r="635" spans="1:13" x14ac:dyDescent="0.2">
      <c r="A635" s="88" t="s">
        <v>86</v>
      </c>
      <c r="B635" t="str">
        <f>INDEX(Statut[Profil], MATCH(BD_evo[[#This Row],[Nom]], Statut[Nom], 0))</f>
        <v>Avant</v>
      </c>
      <c r="C635">
        <v>2023</v>
      </c>
      <c r="D635">
        <f t="shared" si="12"/>
        <v>44</v>
      </c>
      <c r="E635">
        <f>IF(SUMIFS(RPE[sRPE_tot], RPE[Nom], BD_evo[[#This Row],[Nom]], RPE[Semaine], BD_evo[[#This Row],[Semaine]])=0,"",SUMIFS(RPE[sRPE_tot], RPE[Nom], BD_evo[[#This Row],[Nom]], RPE[Semaine], BD_evo[[#This Row],[Semaine]]))</f>
        <v>1785</v>
      </c>
      <c r="F635" s="92">
        <f>IFERROR(AVERAGEIFS(EDF[Total EDF], EDF[Nom], BD_evo[[#This Row],[Nom]], EDF[Semaine], BD_evo[[#This Row],[Semaine]]), "")</f>
        <v>22</v>
      </c>
      <c r="G635" s="92">
        <f>IFERROR(AVERAGEIFS(EDF[Humeur], EDF[Nom], BD_evo[[#This Row],[Nom]], EDF[Semaine], BD_evo[[#This Row],[Semaine]]), "")</f>
        <v>4</v>
      </c>
      <c r="H635" s="92">
        <f>IFERROR(AVERAGEIFS(EDF[Stress], EDF[Nom], BD_evo[[#This Row],[Nom]], EDF[Semaine], BD_evo[[#This Row],[Semaine]]), "")</f>
        <v>4</v>
      </c>
      <c r="I635" s="92">
        <f>IFERROR(AVERAGEIFS(EDF[Sommeil], EDF[Nom], BD_evo[[#This Row],[Nom]], EDF[Semaine], BD_evo[[#This Row],[Semaine]]), "")</f>
        <v>3.5</v>
      </c>
      <c r="J635" s="92">
        <f>IFERROR(AVERAGEIFS(EDF[Etat Physique], EDF[Nom], BD_evo[[#This Row],[Nom]], EDF[Semaine], BD_evo[[#This Row],[Semaine]]), "")</f>
        <v>4</v>
      </c>
      <c r="K635" s="92">
        <f>IFERROR(AVERAGEIFS(EDF[Hydratation], EDF[Nom], BD_evo[[#This Row],[Nom]], EDF[Semaine], BD_evo[[#This Row],[Semaine]]), "")</f>
        <v>3</v>
      </c>
      <c r="L635" s="92">
        <f>IFERROR(AVERAGEIFS(EDF[Nutrition], EDF[Nom], BD_evo[[#This Row],[Nom]], EDF[Semaine], BD_evo[[#This Row],[Semaine]]), "")</f>
        <v>3.5</v>
      </c>
      <c r="M635" s="92">
        <f>IFERROR(AVERAGEIFS(RPE[Investissement du jour], RPE[Nom], BD_evo[[#This Row],[Nom]], RPE[Semaine], BD_evo[[#This Row],[Semaine]]), "")</f>
        <v>3</v>
      </c>
    </row>
    <row r="636" spans="1:13" x14ac:dyDescent="0.2">
      <c r="A636" s="88" t="s">
        <v>208</v>
      </c>
      <c r="B636" t="str">
        <f>INDEX(Statut[Profil], MATCH(BD_evo[[#This Row],[Nom]], Statut[Nom], 0))</f>
        <v>Trois Quarts</v>
      </c>
      <c r="C636">
        <v>2023</v>
      </c>
      <c r="D636">
        <f t="shared" si="12"/>
        <v>44</v>
      </c>
      <c r="E636" t="str">
        <f>IF(SUMIFS(RPE[sRPE_tot], RPE[Nom], BD_evo[[#This Row],[Nom]], RPE[Semaine], BD_evo[[#This Row],[Semaine]])=0,"",SUMIFS(RPE[sRPE_tot], RPE[Nom], BD_evo[[#This Row],[Nom]], RPE[Semaine], BD_evo[[#This Row],[Semaine]]))</f>
        <v/>
      </c>
      <c r="F636" s="92" t="str">
        <f>IFERROR(AVERAGEIFS(EDF[Total EDF], EDF[Nom], BD_evo[[#This Row],[Nom]], EDF[Semaine], BD_evo[[#This Row],[Semaine]]), "")</f>
        <v/>
      </c>
      <c r="G636" s="92" t="str">
        <f>IFERROR(AVERAGEIFS(EDF[Humeur], EDF[Nom], BD_evo[[#This Row],[Nom]], EDF[Semaine], BD_evo[[#This Row],[Semaine]]), "")</f>
        <v/>
      </c>
      <c r="H636" s="92" t="str">
        <f>IFERROR(AVERAGEIFS(EDF[Stress], EDF[Nom], BD_evo[[#This Row],[Nom]], EDF[Semaine], BD_evo[[#This Row],[Semaine]]), "")</f>
        <v/>
      </c>
      <c r="I636" s="92" t="str">
        <f>IFERROR(AVERAGEIFS(EDF[Sommeil], EDF[Nom], BD_evo[[#This Row],[Nom]], EDF[Semaine], BD_evo[[#This Row],[Semaine]]), "")</f>
        <v/>
      </c>
      <c r="J636" s="92" t="str">
        <f>IFERROR(AVERAGEIFS(EDF[Etat Physique], EDF[Nom], BD_evo[[#This Row],[Nom]], EDF[Semaine], BD_evo[[#This Row],[Semaine]]), "")</f>
        <v/>
      </c>
      <c r="K636" s="92" t="str">
        <f>IFERROR(AVERAGEIFS(EDF[Hydratation], EDF[Nom], BD_evo[[#This Row],[Nom]], EDF[Semaine], BD_evo[[#This Row],[Semaine]]), "")</f>
        <v/>
      </c>
      <c r="L636" s="92" t="str">
        <f>IFERROR(AVERAGEIFS(EDF[Nutrition], EDF[Nom], BD_evo[[#This Row],[Nom]], EDF[Semaine], BD_evo[[#This Row],[Semaine]]), "")</f>
        <v/>
      </c>
      <c r="M636" s="92" t="str">
        <f>IFERROR(AVERAGEIFS(RPE[Investissement du jour], RPE[Nom], BD_evo[[#This Row],[Nom]], RPE[Semaine], BD_evo[[#This Row],[Semaine]]), "")</f>
        <v/>
      </c>
    </row>
    <row r="637" spans="1:13" x14ac:dyDescent="0.2">
      <c r="A637" s="88" t="s">
        <v>99</v>
      </c>
      <c r="B637" t="str">
        <f>INDEX(Statut[Profil], MATCH(BD_evo[[#This Row],[Nom]], Statut[Nom], 0))</f>
        <v>Avant</v>
      </c>
      <c r="C637">
        <v>2023</v>
      </c>
      <c r="D637">
        <f t="shared" si="12"/>
        <v>44</v>
      </c>
      <c r="E637" t="str">
        <f>IF(SUMIFS(RPE[sRPE_tot], RPE[Nom], BD_evo[[#This Row],[Nom]], RPE[Semaine], BD_evo[[#This Row],[Semaine]])=0,"",SUMIFS(RPE[sRPE_tot], RPE[Nom], BD_evo[[#This Row],[Nom]], RPE[Semaine], BD_evo[[#This Row],[Semaine]]))</f>
        <v/>
      </c>
      <c r="F637" s="92">
        <f>IFERROR(AVERAGEIFS(EDF[Total EDF], EDF[Nom], BD_evo[[#This Row],[Nom]], EDF[Semaine], BD_evo[[#This Row],[Semaine]]), "")</f>
        <v>19.666666666666668</v>
      </c>
      <c r="G637" s="92">
        <f>IFERROR(AVERAGEIFS(EDF[Humeur], EDF[Nom], BD_evo[[#This Row],[Nom]], EDF[Semaine], BD_evo[[#This Row],[Semaine]]), "")</f>
        <v>3.3333333333333335</v>
      </c>
      <c r="H637" s="92">
        <f>IFERROR(AVERAGEIFS(EDF[Stress], EDF[Nom], BD_evo[[#This Row],[Nom]], EDF[Semaine], BD_evo[[#This Row],[Semaine]]), "")</f>
        <v>2</v>
      </c>
      <c r="I637" s="92">
        <f>IFERROR(AVERAGEIFS(EDF[Sommeil], EDF[Nom], BD_evo[[#This Row],[Nom]], EDF[Semaine], BD_evo[[#This Row],[Semaine]]), "")</f>
        <v>4</v>
      </c>
      <c r="J637" s="92">
        <f>IFERROR(AVERAGEIFS(EDF[Etat Physique], EDF[Nom], BD_evo[[#This Row],[Nom]], EDF[Semaine], BD_evo[[#This Row],[Semaine]]), "")</f>
        <v>3.6666666666666665</v>
      </c>
      <c r="K637" s="92">
        <f>IFERROR(AVERAGEIFS(EDF[Hydratation], EDF[Nom], BD_evo[[#This Row],[Nom]], EDF[Semaine], BD_evo[[#This Row],[Semaine]]), "")</f>
        <v>3.3333333333333335</v>
      </c>
      <c r="L637" s="92">
        <f>IFERROR(AVERAGEIFS(EDF[Nutrition], EDF[Nom], BD_evo[[#This Row],[Nom]], EDF[Semaine], BD_evo[[#This Row],[Semaine]]), "")</f>
        <v>3.3333333333333335</v>
      </c>
      <c r="M637" s="92" t="str">
        <f>IFERROR(AVERAGEIFS(RPE[Investissement du jour], RPE[Nom], BD_evo[[#This Row],[Nom]], RPE[Semaine], BD_evo[[#This Row],[Semaine]]), "")</f>
        <v/>
      </c>
    </row>
    <row r="638" spans="1:13" x14ac:dyDescent="0.2">
      <c r="A638" s="88" t="s">
        <v>233</v>
      </c>
      <c r="B638" t="str">
        <f>INDEX(Statut[Profil], MATCH(BD_evo[[#This Row],[Nom]], Statut[Nom], 0))</f>
        <v>Avant</v>
      </c>
      <c r="C638">
        <v>2023</v>
      </c>
      <c r="D638">
        <f t="shared" si="12"/>
        <v>44</v>
      </c>
      <c r="E638" t="str">
        <f>IF(SUMIFS(RPE[sRPE_tot], RPE[Nom], BD_evo[[#This Row],[Nom]], RPE[Semaine], BD_evo[[#This Row],[Semaine]])=0,"",SUMIFS(RPE[sRPE_tot], RPE[Nom], BD_evo[[#This Row],[Nom]], RPE[Semaine], BD_evo[[#This Row],[Semaine]]))</f>
        <v/>
      </c>
      <c r="F638" s="92">
        <f>IFERROR(AVERAGEIFS(EDF[Total EDF], EDF[Nom], BD_evo[[#This Row],[Nom]], EDF[Semaine], BD_evo[[#This Row],[Semaine]]), "")</f>
        <v>24</v>
      </c>
      <c r="G638" s="92">
        <f>IFERROR(AVERAGEIFS(EDF[Humeur], EDF[Nom], BD_evo[[#This Row],[Nom]], EDF[Semaine], BD_evo[[#This Row],[Semaine]]), "")</f>
        <v>4</v>
      </c>
      <c r="H638" s="92">
        <f>IFERROR(AVERAGEIFS(EDF[Stress], EDF[Nom], BD_evo[[#This Row],[Nom]], EDF[Semaine], BD_evo[[#This Row],[Semaine]]), "")</f>
        <v>4</v>
      </c>
      <c r="I638" s="92">
        <f>IFERROR(AVERAGEIFS(EDF[Sommeil], EDF[Nom], BD_evo[[#This Row],[Nom]], EDF[Semaine], BD_evo[[#This Row],[Semaine]]), "")</f>
        <v>4</v>
      </c>
      <c r="J638" s="92">
        <f>IFERROR(AVERAGEIFS(EDF[Etat Physique], EDF[Nom], BD_evo[[#This Row],[Nom]], EDF[Semaine], BD_evo[[#This Row],[Semaine]]), "")</f>
        <v>4</v>
      </c>
      <c r="K638" s="92">
        <f>IFERROR(AVERAGEIFS(EDF[Hydratation], EDF[Nom], BD_evo[[#This Row],[Nom]], EDF[Semaine], BD_evo[[#This Row],[Semaine]]), "")</f>
        <v>4</v>
      </c>
      <c r="L638" s="92">
        <f>IFERROR(AVERAGEIFS(EDF[Nutrition], EDF[Nom], BD_evo[[#This Row],[Nom]], EDF[Semaine], BD_evo[[#This Row],[Semaine]]), "")</f>
        <v>4</v>
      </c>
      <c r="M638" s="92">
        <f>IFERROR(AVERAGEIFS(RPE[Investissement du jour], RPE[Nom], BD_evo[[#This Row],[Nom]], RPE[Semaine], BD_evo[[#This Row],[Semaine]]), "")</f>
        <v>3</v>
      </c>
    </row>
    <row r="639" spans="1:13" x14ac:dyDescent="0.2">
      <c r="A639" s="88" t="s">
        <v>85</v>
      </c>
      <c r="B639" t="str">
        <f>INDEX(Statut[Profil], MATCH(BD_evo[[#This Row],[Nom]], Statut[Nom], 0))</f>
        <v>Avant</v>
      </c>
      <c r="C639">
        <v>2023</v>
      </c>
      <c r="D639">
        <f t="shared" si="12"/>
        <v>44</v>
      </c>
      <c r="E639" t="str">
        <f>IF(SUMIFS(RPE[sRPE_tot], RPE[Nom], BD_evo[[#This Row],[Nom]], RPE[Semaine], BD_evo[[#This Row],[Semaine]])=0,"",SUMIFS(RPE[sRPE_tot], RPE[Nom], BD_evo[[#This Row],[Nom]], RPE[Semaine], BD_evo[[#This Row],[Semaine]]))</f>
        <v/>
      </c>
      <c r="F639" s="92">
        <f>IFERROR(AVERAGEIFS(EDF[Total EDF], EDF[Nom], BD_evo[[#This Row],[Nom]], EDF[Semaine], BD_evo[[#This Row],[Semaine]]), "")</f>
        <v>18</v>
      </c>
      <c r="G639" s="92">
        <f>IFERROR(AVERAGEIFS(EDF[Humeur], EDF[Nom], BD_evo[[#This Row],[Nom]], EDF[Semaine], BD_evo[[#This Row],[Semaine]]), "")</f>
        <v>4</v>
      </c>
      <c r="H639" s="92">
        <f>IFERROR(AVERAGEIFS(EDF[Stress], EDF[Nom], BD_evo[[#This Row],[Nom]], EDF[Semaine], BD_evo[[#This Row],[Semaine]]), "")</f>
        <v>3</v>
      </c>
      <c r="I639" s="92">
        <f>IFERROR(AVERAGEIFS(EDF[Sommeil], EDF[Nom], BD_evo[[#This Row],[Nom]], EDF[Semaine], BD_evo[[#This Row],[Semaine]]), "")</f>
        <v>3</v>
      </c>
      <c r="J639" s="92">
        <f>IFERROR(AVERAGEIFS(EDF[Etat Physique], EDF[Nom], BD_evo[[#This Row],[Nom]], EDF[Semaine], BD_evo[[#This Row],[Semaine]]), "")</f>
        <v>3</v>
      </c>
      <c r="K639" s="92">
        <f>IFERROR(AVERAGEIFS(EDF[Hydratation], EDF[Nom], BD_evo[[#This Row],[Nom]], EDF[Semaine], BD_evo[[#This Row],[Semaine]]), "")</f>
        <v>3</v>
      </c>
      <c r="L639" s="92">
        <f>IFERROR(AVERAGEIFS(EDF[Nutrition], EDF[Nom], BD_evo[[#This Row],[Nom]], EDF[Semaine], BD_evo[[#This Row],[Semaine]]), "")</f>
        <v>2</v>
      </c>
      <c r="M639" s="92" t="str">
        <f>IFERROR(AVERAGEIFS(RPE[Investissement du jour], RPE[Nom], BD_evo[[#This Row],[Nom]], RPE[Semaine], BD_evo[[#This Row],[Semaine]]), "")</f>
        <v/>
      </c>
    </row>
    <row r="640" spans="1:13" x14ac:dyDescent="0.2">
      <c r="A640" s="88" t="s">
        <v>191</v>
      </c>
      <c r="B640" t="str">
        <f>INDEX(Statut[Profil], MATCH(BD_evo[[#This Row],[Nom]], Statut[Nom], 0))</f>
        <v>Avant</v>
      </c>
      <c r="C640">
        <v>2023</v>
      </c>
      <c r="D640">
        <f t="shared" si="12"/>
        <v>44</v>
      </c>
      <c r="E640" t="str">
        <f>IF(SUMIFS(RPE[sRPE_tot], RPE[Nom], BD_evo[[#This Row],[Nom]], RPE[Semaine], BD_evo[[#This Row],[Semaine]])=0,"",SUMIFS(RPE[sRPE_tot], RPE[Nom], BD_evo[[#This Row],[Nom]], RPE[Semaine], BD_evo[[#This Row],[Semaine]]))</f>
        <v/>
      </c>
      <c r="F640" s="92">
        <f>IFERROR(AVERAGEIFS(EDF[Total EDF], EDF[Nom], BD_evo[[#This Row],[Nom]], EDF[Semaine], BD_evo[[#This Row],[Semaine]]), "")</f>
        <v>25</v>
      </c>
      <c r="G640" s="92">
        <f>IFERROR(AVERAGEIFS(EDF[Humeur], EDF[Nom], BD_evo[[#This Row],[Nom]], EDF[Semaine], BD_evo[[#This Row],[Semaine]]), "")</f>
        <v>4.333333333333333</v>
      </c>
      <c r="H640" s="92">
        <f>IFERROR(AVERAGEIFS(EDF[Stress], EDF[Nom], BD_evo[[#This Row],[Nom]], EDF[Semaine], BD_evo[[#This Row],[Semaine]]), "")</f>
        <v>4</v>
      </c>
      <c r="I640" s="92">
        <f>IFERROR(AVERAGEIFS(EDF[Sommeil], EDF[Nom], BD_evo[[#This Row],[Nom]], EDF[Semaine], BD_evo[[#This Row],[Semaine]]), "")</f>
        <v>4.333333333333333</v>
      </c>
      <c r="J640" s="92">
        <f>IFERROR(AVERAGEIFS(EDF[Etat Physique], EDF[Nom], BD_evo[[#This Row],[Nom]], EDF[Semaine], BD_evo[[#This Row],[Semaine]]), "")</f>
        <v>4.333333333333333</v>
      </c>
      <c r="K640" s="92">
        <f>IFERROR(AVERAGEIFS(EDF[Hydratation], EDF[Nom], BD_evo[[#This Row],[Nom]], EDF[Semaine], BD_evo[[#This Row],[Semaine]]), "")</f>
        <v>4</v>
      </c>
      <c r="L640" s="92">
        <f>IFERROR(AVERAGEIFS(EDF[Nutrition], EDF[Nom], BD_evo[[#This Row],[Nom]], EDF[Semaine], BD_evo[[#This Row],[Semaine]]), "")</f>
        <v>4</v>
      </c>
      <c r="M640" s="92" t="str">
        <f>IFERROR(AVERAGEIFS(RPE[Investissement du jour], RPE[Nom], BD_evo[[#This Row],[Nom]], RPE[Semaine], BD_evo[[#This Row],[Semaine]]), "")</f>
        <v/>
      </c>
    </row>
    <row r="641" spans="1:13" x14ac:dyDescent="0.2">
      <c r="A641" s="89" t="s">
        <v>95</v>
      </c>
      <c r="B641" t="str">
        <f>INDEX(Statut[Profil], MATCH(BD_evo[[#This Row],[Nom]], Statut[Nom], 0))</f>
        <v>Avant</v>
      </c>
      <c r="C641">
        <v>2023</v>
      </c>
      <c r="D641">
        <f t="shared" si="12"/>
        <v>44</v>
      </c>
      <c r="E641" t="str">
        <f>IF(SUMIFS(RPE[sRPE_tot], RPE[Nom], BD_evo[[#This Row],[Nom]], RPE[Semaine], BD_evo[[#This Row],[Semaine]])=0,"",SUMIFS(RPE[sRPE_tot], RPE[Nom], BD_evo[[#This Row],[Nom]], RPE[Semaine], BD_evo[[#This Row],[Semaine]]))</f>
        <v/>
      </c>
      <c r="F641" s="92">
        <f>IFERROR(AVERAGEIFS(EDF[Total EDF], EDF[Nom], BD_evo[[#This Row],[Nom]], EDF[Semaine], BD_evo[[#This Row],[Semaine]]), "")</f>
        <v>16</v>
      </c>
      <c r="G641" s="92">
        <f>IFERROR(AVERAGEIFS(EDF[Humeur], EDF[Nom], BD_evo[[#This Row],[Nom]], EDF[Semaine], BD_evo[[#This Row],[Semaine]]), "")</f>
        <v>3</v>
      </c>
      <c r="H641" s="92">
        <f>IFERROR(AVERAGEIFS(EDF[Stress], EDF[Nom], BD_evo[[#This Row],[Nom]], EDF[Semaine], BD_evo[[#This Row],[Semaine]]), "")</f>
        <v>2</v>
      </c>
      <c r="I641" s="92">
        <f>IFERROR(AVERAGEIFS(EDF[Sommeil], EDF[Nom], BD_evo[[#This Row],[Nom]], EDF[Semaine], BD_evo[[#This Row],[Semaine]]), "")</f>
        <v>2</v>
      </c>
      <c r="J641" s="92">
        <f>IFERROR(AVERAGEIFS(EDF[Etat Physique], EDF[Nom], BD_evo[[#This Row],[Nom]], EDF[Semaine], BD_evo[[#This Row],[Semaine]]), "")</f>
        <v>3</v>
      </c>
      <c r="K641" s="92">
        <f>IFERROR(AVERAGEIFS(EDF[Hydratation], EDF[Nom], BD_evo[[#This Row],[Nom]], EDF[Semaine], BD_evo[[#This Row],[Semaine]]), "")</f>
        <v>3</v>
      </c>
      <c r="L641" s="92">
        <f>IFERROR(AVERAGEIFS(EDF[Nutrition], EDF[Nom], BD_evo[[#This Row],[Nom]], EDF[Semaine], BD_evo[[#This Row],[Semaine]]), "")</f>
        <v>3</v>
      </c>
      <c r="M641" s="92" t="str">
        <f>IFERROR(AVERAGEIFS(RPE[Investissement du jour], RPE[Nom], BD_evo[[#This Row],[Nom]], RPE[Semaine], BD_evo[[#This Row],[Semaine]]), "")</f>
        <v/>
      </c>
    </row>
    <row r="642" spans="1:13" x14ac:dyDescent="0.2">
      <c r="A642" s="89" t="s">
        <v>80</v>
      </c>
      <c r="B642" t="str">
        <f>INDEX(Statut[Profil], MATCH(BD_evo[[#This Row],[Nom]], Statut[Nom], 0))</f>
        <v>Avant</v>
      </c>
      <c r="C642">
        <v>2023</v>
      </c>
      <c r="D642">
        <f t="shared" si="12"/>
        <v>44</v>
      </c>
      <c r="E642" t="str">
        <f>IF(SUMIFS(RPE[sRPE_tot], RPE[Nom], BD_evo[[#This Row],[Nom]], RPE[Semaine], BD_evo[[#This Row],[Semaine]])=0,"",SUMIFS(RPE[sRPE_tot], RPE[Nom], BD_evo[[#This Row],[Nom]], RPE[Semaine], BD_evo[[#This Row],[Semaine]]))</f>
        <v/>
      </c>
      <c r="F642" s="92" t="str">
        <f>IFERROR(AVERAGEIFS(EDF[Total EDF], EDF[Nom], BD_evo[[#This Row],[Nom]], EDF[Semaine], BD_evo[[#This Row],[Semaine]]), "")</f>
        <v/>
      </c>
      <c r="G642" s="92" t="str">
        <f>IFERROR(AVERAGEIFS(EDF[Humeur], EDF[Nom], BD_evo[[#This Row],[Nom]], EDF[Semaine], BD_evo[[#This Row],[Semaine]]), "")</f>
        <v/>
      </c>
      <c r="H642" s="92" t="str">
        <f>IFERROR(AVERAGEIFS(EDF[Stress], EDF[Nom], BD_evo[[#This Row],[Nom]], EDF[Semaine], BD_evo[[#This Row],[Semaine]]), "")</f>
        <v/>
      </c>
      <c r="I642" s="92" t="str">
        <f>IFERROR(AVERAGEIFS(EDF[Sommeil], EDF[Nom], BD_evo[[#This Row],[Nom]], EDF[Semaine], BD_evo[[#This Row],[Semaine]]), "")</f>
        <v/>
      </c>
      <c r="J642" s="92" t="str">
        <f>IFERROR(AVERAGEIFS(EDF[Etat Physique], EDF[Nom], BD_evo[[#This Row],[Nom]], EDF[Semaine], BD_evo[[#This Row],[Semaine]]), "")</f>
        <v/>
      </c>
      <c r="K642" s="92" t="str">
        <f>IFERROR(AVERAGEIFS(EDF[Hydratation], EDF[Nom], BD_evo[[#This Row],[Nom]], EDF[Semaine], BD_evo[[#This Row],[Semaine]]), "")</f>
        <v/>
      </c>
      <c r="L642" s="92" t="str">
        <f>IFERROR(AVERAGEIFS(EDF[Nutrition], EDF[Nom], BD_evo[[#This Row],[Nom]], EDF[Semaine], BD_evo[[#This Row],[Semaine]]), "")</f>
        <v/>
      </c>
      <c r="M642" s="92" t="str">
        <f>IFERROR(AVERAGEIFS(RPE[Investissement du jour], RPE[Nom], BD_evo[[#This Row],[Nom]], RPE[Semaine], BD_evo[[#This Row],[Semaine]]), "")</f>
        <v/>
      </c>
    </row>
    <row r="643" spans="1:13" x14ac:dyDescent="0.2">
      <c r="A643" s="88" t="s">
        <v>167</v>
      </c>
      <c r="B643" t="str">
        <f>INDEX(Statut[Profil], MATCH(BD_evo[[#This Row],[Nom]], Statut[Nom], 0))</f>
        <v>Trois Quarts</v>
      </c>
      <c r="C643">
        <v>2023</v>
      </c>
      <c r="D643">
        <f t="shared" si="12"/>
        <v>44</v>
      </c>
      <c r="E643" t="str">
        <f>IF(SUMIFS(RPE[sRPE_tot], RPE[Nom], BD_evo[[#This Row],[Nom]], RPE[Semaine], BD_evo[[#This Row],[Semaine]])=0,"",SUMIFS(RPE[sRPE_tot], RPE[Nom], BD_evo[[#This Row],[Nom]], RPE[Semaine], BD_evo[[#This Row],[Semaine]]))</f>
        <v/>
      </c>
      <c r="F643" s="92">
        <f>IFERROR(AVERAGEIFS(EDF[Total EDF], EDF[Nom], BD_evo[[#This Row],[Nom]], EDF[Semaine], BD_evo[[#This Row],[Semaine]]), "")</f>
        <v>21</v>
      </c>
      <c r="G643" s="92">
        <f>IFERROR(AVERAGEIFS(EDF[Humeur], EDF[Nom], BD_evo[[#This Row],[Nom]], EDF[Semaine], BD_evo[[#This Row],[Semaine]]), "")</f>
        <v>3.3333333333333335</v>
      </c>
      <c r="H643" s="92">
        <f>IFERROR(AVERAGEIFS(EDF[Stress], EDF[Nom], BD_evo[[#This Row],[Nom]], EDF[Semaine], BD_evo[[#This Row],[Semaine]]), "")</f>
        <v>2</v>
      </c>
      <c r="I643" s="92">
        <f>IFERROR(AVERAGEIFS(EDF[Sommeil], EDF[Nom], BD_evo[[#This Row],[Nom]], EDF[Semaine], BD_evo[[#This Row],[Semaine]]), "")</f>
        <v>3.6666666666666665</v>
      </c>
      <c r="J643" s="92">
        <f>IFERROR(AVERAGEIFS(EDF[Etat Physique], EDF[Nom], BD_evo[[#This Row],[Nom]], EDF[Semaine], BD_evo[[#This Row],[Semaine]]), "")</f>
        <v>3.6666666666666665</v>
      </c>
      <c r="K643" s="92">
        <f>IFERROR(AVERAGEIFS(EDF[Hydratation], EDF[Nom], BD_evo[[#This Row],[Nom]], EDF[Semaine], BD_evo[[#This Row],[Semaine]]), "")</f>
        <v>3.3333333333333335</v>
      </c>
      <c r="L643" s="92">
        <f>IFERROR(AVERAGEIFS(EDF[Nutrition], EDF[Nom], BD_evo[[#This Row],[Nom]], EDF[Semaine], BD_evo[[#This Row],[Semaine]]), "")</f>
        <v>5</v>
      </c>
      <c r="M643" s="92" t="str">
        <f>IFERROR(AVERAGEIFS(RPE[Investissement du jour], RPE[Nom], BD_evo[[#This Row],[Nom]], RPE[Semaine], BD_evo[[#This Row],[Semaine]]), "")</f>
        <v/>
      </c>
    </row>
    <row r="644" spans="1:13" x14ac:dyDescent="0.2">
      <c r="A644" s="88" t="s">
        <v>240</v>
      </c>
      <c r="B644" t="str">
        <f>INDEX(Statut[Profil], MATCH(BD_evo[[#This Row],[Nom]], Statut[Nom], 0))</f>
        <v>Trois Quarts</v>
      </c>
      <c r="C644">
        <v>2023</v>
      </c>
      <c r="D644">
        <f t="shared" si="12"/>
        <v>44</v>
      </c>
      <c r="E644" t="str">
        <f>IF(SUMIFS(RPE[sRPE_tot], RPE[Nom], BD_evo[[#This Row],[Nom]], RPE[Semaine], BD_evo[[#This Row],[Semaine]])=0,"",SUMIFS(RPE[sRPE_tot], RPE[Nom], BD_evo[[#This Row],[Nom]], RPE[Semaine], BD_evo[[#This Row],[Semaine]]))</f>
        <v/>
      </c>
      <c r="F644" s="92">
        <f>IFERROR(AVERAGEIFS(EDF[Total EDF], EDF[Nom], BD_evo[[#This Row],[Nom]], EDF[Semaine], BD_evo[[#This Row],[Semaine]]), "")</f>
        <v>22</v>
      </c>
      <c r="G644" s="92">
        <f>IFERROR(AVERAGEIFS(EDF[Humeur], EDF[Nom], BD_evo[[#This Row],[Nom]], EDF[Semaine], BD_evo[[#This Row],[Semaine]]), "")</f>
        <v>3</v>
      </c>
      <c r="H644" s="92">
        <f>IFERROR(AVERAGEIFS(EDF[Stress], EDF[Nom], BD_evo[[#This Row],[Nom]], EDF[Semaine], BD_evo[[#This Row],[Semaine]]), "")</f>
        <v>2</v>
      </c>
      <c r="I644" s="92">
        <f>IFERROR(AVERAGEIFS(EDF[Sommeil], EDF[Nom], BD_evo[[#This Row],[Nom]], EDF[Semaine], BD_evo[[#This Row],[Semaine]]), "")</f>
        <v>4</v>
      </c>
      <c r="J644" s="92">
        <f>IFERROR(AVERAGEIFS(EDF[Etat Physique], EDF[Nom], BD_evo[[#This Row],[Nom]], EDF[Semaine], BD_evo[[#This Row],[Semaine]]), "")</f>
        <v>4</v>
      </c>
      <c r="K644" s="92">
        <f>IFERROR(AVERAGEIFS(EDF[Hydratation], EDF[Nom], BD_evo[[#This Row],[Nom]], EDF[Semaine], BD_evo[[#This Row],[Semaine]]), "")</f>
        <v>4</v>
      </c>
      <c r="L644" s="92">
        <f>IFERROR(AVERAGEIFS(EDF[Nutrition], EDF[Nom], BD_evo[[#This Row],[Nom]], EDF[Semaine], BD_evo[[#This Row],[Semaine]]), "")</f>
        <v>5</v>
      </c>
      <c r="M644" s="92" t="str">
        <f>IFERROR(AVERAGEIFS(RPE[Investissement du jour], RPE[Nom], BD_evo[[#This Row],[Nom]], RPE[Semaine], BD_evo[[#This Row],[Semaine]]), "")</f>
        <v/>
      </c>
    </row>
    <row r="645" spans="1:13" x14ac:dyDescent="0.2">
      <c r="A645" s="88" t="s">
        <v>107</v>
      </c>
      <c r="B645" t="str">
        <f>INDEX(Statut[Profil], MATCH(BD_evo[[#This Row],[Nom]], Statut[Nom], 0))</f>
        <v>Trois Quarts</v>
      </c>
      <c r="C645">
        <v>2023</v>
      </c>
      <c r="D645">
        <f t="shared" si="12"/>
        <v>44</v>
      </c>
      <c r="E645">
        <f>IF(SUMIFS(RPE[sRPE_tot], RPE[Nom], BD_evo[[#This Row],[Nom]], RPE[Semaine], BD_evo[[#This Row],[Semaine]])=0,"",SUMIFS(RPE[sRPE_tot], RPE[Nom], BD_evo[[#This Row],[Nom]], RPE[Semaine], BD_evo[[#This Row],[Semaine]]))</f>
        <v>2140</v>
      </c>
      <c r="F645" s="92">
        <f>IFERROR(AVERAGEIFS(EDF[Total EDF], EDF[Nom], BD_evo[[#This Row],[Nom]], EDF[Semaine], BD_evo[[#This Row],[Semaine]]), "")</f>
        <v>21</v>
      </c>
      <c r="G645" s="92">
        <f>IFERROR(AVERAGEIFS(EDF[Humeur], EDF[Nom], BD_evo[[#This Row],[Nom]], EDF[Semaine], BD_evo[[#This Row],[Semaine]]), "")</f>
        <v>3.5</v>
      </c>
      <c r="H645" s="92">
        <f>IFERROR(AVERAGEIFS(EDF[Stress], EDF[Nom], BD_evo[[#This Row],[Nom]], EDF[Semaine], BD_evo[[#This Row],[Semaine]]), "")</f>
        <v>3</v>
      </c>
      <c r="I645" s="92">
        <f>IFERROR(AVERAGEIFS(EDF[Sommeil], EDF[Nom], BD_evo[[#This Row],[Nom]], EDF[Semaine], BD_evo[[#This Row],[Semaine]]), "")</f>
        <v>4</v>
      </c>
      <c r="J645" s="92">
        <f>IFERROR(AVERAGEIFS(EDF[Etat Physique], EDF[Nom], BD_evo[[#This Row],[Nom]], EDF[Semaine], BD_evo[[#This Row],[Semaine]]), "")</f>
        <v>3.5</v>
      </c>
      <c r="K645" s="92">
        <f>IFERROR(AVERAGEIFS(EDF[Hydratation], EDF[Nom], BD_evo[[#This Row],[Nom]], EDF[Semaine], BD_evo[[#This Row],[Semaine]]), "")</f>
        <v>3.5</v>
      </c>
      <c r="L645" s="92">
        <f>IFERROR(AVERAGEIFS(EDF[Nutrition], EDF[Nom], BD_evo[[#This Row],[Nom]], EDF[Semaine], BD_evo[[#This Row],[Semaine]]), "")</f>
        <v>3.5</v>
      </c>
      <c r="M645" s="92">
        <f>IFERROR(AVERAGEIFS(RPE[Investissement du jour], RPE[Nom], BD_evo[[#This Row],[Nom]], RPE[Semaine], BD_evo[[#This Row],[Semaine]]), "")</f>
        <v>3</v>
      </c>
    </row>
    <row r="646" spans="1:13" x14ac:dyDescent="0.2">
      <c r="A646" s="88" t="s">
        <v>192</v>
      </c>
      <c r="B646" t="str">
        <f>INDEX(Statut[Profil], MATCH(BD_evo[[#This Row],[Nom]], Statut[Nom], 0))</f>
        <v>Trois Quarts</v>
      </c>
      <c r="C646">
        <v>2023</v>
      </c>
      <c r="D646">
        <f t="shared" si="12"/>
        <v>44</v>
      </c>
      <c r="E646" t="str">
        <f>IF(SUMIFS(RPE[sRPE_tot], RPE[Nom], BD_evo[[#This Row],[Nom]], RPE[Semaine], BD_evo[[#This Row],[Semaine]])=0,"",SUMIFS(RPE[sRPE_tot], RPE[Nom], BD_evo[[#This Row],[Nom]], RPE[Semaine], BD_evo[[#This Row],[Semaine]]))</f>
        <v/>
      </c>
      <c r="F646" s="92" t="str">
        <f>IFERROR(AVERAGEIFS(EDF[Total EDF], EDF[Nom], BD_evo[[#This Row],[Nom]], EDF[Semaine], BD_evo[[#This Row],[Semaine]]), "")</f>
        <v/>
      </c>
      <c r="G646" s="92" t="str">
        <f>IFERROR(AVERAGEIFS(EDF[Humeur], EDF[Nom], BD_evo[[#This Row],[Nom]], EDF[Semaine], BD_evo[[#This Row],[Semaine]]), "")</f>
        <v/>
      </c>
      <c r="H646" s="92" t="str">
        <f>IFERROR(AVERAGEIFS(EDF[Stress], EDF[Nom], BD_evo[[#This Row],[Nom]], EDF[Semaine], BD_evo[[#This Row],[Semaine]]), "")</f>
        <v/>
      </c>
      <c r="I646" s="92" t="str">
        <f>IFERROR(AVERAGEIFS(EDF[Sommeil], EDF[Nom], BD_evo[[#This Row],[Nom]], EDF[Semaine], BD_evo[[#This Row],[Semaine]]), "")</f>
        <v/>
      </c>
      <c r="J646" s="92" t="str">
        <f>IFERROR(AVERAGEIFS(EDF[Etat Physique], EDF[Nom], BD_evo[[#This Row],[Nom]], EDF[Semaine], BD_evo[[#This Row],[Semaine]]), "")</f>
        <v/>
      </c>
      <c r="K646" s="92" t="str">
        <f>IFERROR(AVERAGEIFS(EDF[Hydratation], EDF[Nom], BD_evo[[#This Row],[Nom]], EDF[Semaine], BD_evo[[#This Row],[Semaine]]), "")</f>
        <v/>
      </c>
      <c r="L646" s="92" t="str">
        <f>IFERROR(AVERAGEIFS(EDF[Nutrition], EDF[Nom], BD_evo[[#This Row],[Nom]], EDF[Semaine], BD_evo[[#This Row],[Semaine]]), "")</f>
        <v/>
      </c>
      <c r="M646" s="92" t="str">
        <f>IFERROR(AVERAGEIFS(RPE[Investissement du jour], RPE[Nom], BD_evo[[#This Row],[Nom]], RPE[Semaine], BD_evo[[#This Row],[Semaine]]), "")</f>
        <v/>
      </c>
    </row>
    <row r="647" spans="1:13" x14ac:dyDescent="0.2">
      <c r="A647" s="88" t="s">
        <v>496</v>
      </c>
      <c r="B647" t="str">
        <f>INDEX(Statut[Profil], MATCH(BD_evo[[#This Row],[Nom]], Statut[Nom], 0))</f>
        <v>Trois Quarts</v>
      </c>
      <c r="C647">
        <v>2023</v>
      </c>
      <c r="D647">
        <f t="shared" si="12"/>
        <v>44</v>
      </c>
      <c r="E647" t="str">
        <f>IF(SUMIFS(RPE[sRPE_tot], RPE[Nom], BD_evo[[#This Row],[Nom]], RPE[Semaine], BD_evo[[#This Row],[Semaine]])=0,"",SUMIFS(RPE[sRPE_tot], RPE[Nom], BD_evo[[#This Row],[Nom]], RPE[Semaine], BD_evo[[#This Row],[Semaine]]))</f>
        <v/>
      </c>
      <c r="F647" s="92" t="str">
        <f>IFERROR(AVERAGEIFS(EDF[Total EDF], EDF[Nom], BD_evo[[#This Row],[Nom]], EDF[Semaine], BD_evo[[#This Row],[Semaine]]), "")</f>
        <v/>
      </c>
      <c r="G647" s="92" t="str">
        <f>IFERROR(AVERAGEIFS(EDF[Humeur], EDF[Nom], BD_evo[[#This Row],[Nom]], EDF[Semaine], BD_evo[[#This Row],[Semaine]]), "")</f>
        <v/>
      </c>
      <c r="H647" s="92" t="str">
        <f>IFERROR(AVERAGEIFS(EDF[Stress], EDF[Nom], BD_evo[[#This Row],[Nom]], EDF[Semaine], BD_evo[[#This Row],[Semaine]]), "")</f>
        <v/>
      </c>
      <c r="I647" s="92" t="str">
        <f>IFERROR(AVERAGEIFS(EDF[Sommeil], EDF[Nom], BD_evo[[#This Row],[Nom]], EDF[Semaine], BD_evo[[#This Row],[Semaine]]), "")</f>
        <v/>
      </c>
      <c r="J647" s="92" t="str">
        <f>IFERROR(AVERAGEIFS(EDF[Etat Physique], EDF[Nom], BD_evo[[#This Row],[Nom]], EDF[Semaine], BD_evo[[#This Row],[Semaine]]), "")</f>
        <v/>
      </c>
      <c r="K647" s="92" t="str">
        <f>IFERROR(AVERAGEIFS(EDF[Hydratation], EDF[Nom], BD_evo[[#This Row],[Nom]], EDF[Semaine], BD_evo[[#This Row],[Semaine]]), "")</f>
        <v/>
      </c>
      <c r="L647" s="92" t="str">
        <f>IFERROR(AVERAGEIFS(EDF[Nutrition], EDF[Nom], BD_evo[[#This Row],[Nom]], EDF[Semaine], BD_evo[[#This Row],[Semaine]]), "")</f>
        <v/>
      </c>
      <c r="M647" s="92" t="str">
        <f>IFERROR(AVERAGEIFS(RPE[Investissement du jour], RPE[Nom], BD_evo[[#This Row],[Nom]], RPE[Semaine], BD_evo[[#This Row],[Semaine]]), "")</f>
        <v/>
      </c>
    </row>
    <row r="648" spans="1:13" x14ac:dyDescent="0.2">
      <c r="A648" s="88" t="s">
        <v>211</v>
      </c>
      <c r="B648" t="str">
        <f>INDEX(Statut[Profil], MATCH(BD_evo[[#This Row],[Nom]], Statut[Nom], 0))</f>
        <v>Trois Quarts</v>
      </c>
      <c r="C648">
        <v>2023</v>
      </c>
      <c r="D648">
        <f t="shared" si="12"/>
        <v>44</v>
      </c>
      <c r="E648">
        <f>IF(SUMIFS(RPE[sRPE_tot], RPE[Nom], BD_evo[[#This Row],[Nom]], RPE[Semaine], BD_evo[[#This Row],[Semaine]])=0,"",SUMIFS(RPE[sRPE_tot], RPE[Nom], BD_evo[[#This Row],[Nom]], RPE[Semaine], BD_evo[[#This Row],[Semaine]]))</f>
        <v>747.5</v>
      </c>
      <c r="F648" s="92">
        <f>IFERROR(AVERAGEIFS(EDF[Total EDF], EDF[Nom], BD_evo[[#This Row],[Nom]], EDF[Semaine], BD_evo[[#This Row],[Semaine]]), "")</f>
        <v>21</v>
      </c>
      <c r="G648" s="92">
        <f>IFERROR(AVERAGEIFS(EDF[Humeur], EDF[Nom], BD_evo[[#This Row],[Nom]], EDF[Semaine], BD_evo[[#This Row],[Semaine]]), "")</f>
        <v>4</v>
      </c>
      <c r="H648" s="92">
        <f>IFERROR(AVERAGEIFS(EDF[Stress], EDF[Nom], BD_evo[[#This Row],[Nom]], EDF[Semaine], BD_evo[[#This Row],[Semaine]]), "")</f>
        <v>3</v>
      </c>
      <c r="I648" s="92">
        <f>IFERROR(AVERAGEIFS(EDF[Sommeil], EDF[Nom], BD_evo[[#This Row],[Nom]], EDF[Semaine], BD_evo[[#This Row],[Semaine]]), "")</f>
        <v>4</v>
      </c>
      <c r="J648" s="92">
        <f>IFERROR(AVERAGEIFS(EDF[Etat Physique], EDF[Nom], BD_evo[[#This Row],[Nom]], EDF[Semaine], BD_evo[[#This Row],[Semaine]]), "")</f>
        <v>4</v>
      </c>
      <c r="K648" s="92">
        <f>IFERROR(AVERAGEIFS(EDF[Hydratation], EDF[Nom], BD_evo[[#This Row],[Nom]], EDF[Semaine], BD_evo[[#This Row],[Semaine]]), "")</f>
        <v>3.5</v>
      </c>
      <c r="L648" s="92">
        <f>IFERROR(AVERAGEIFS(EDF[Nutrition], EDF[Nom], BD_evo[[#This Row],[Nom]], EDF[Semaine], BD_evo[[#This Row],[Semaine]]), "")</f>
        <v>2.5</v>
      </c>
      <c r="M648" s="92">
        <f>IFERROR(AVERAGEIFS(RPE[Investissement du jour], RPE[Nom], BD_evo[[#This Row],[Nom]], RPE[Semaine], BD_evo[[#This Row],[Semaine]]), "")</f>
        <v>2</v>
      </c>
    </row>
    <row r="649" spans="1:13" x14ac:dyDescent="0.2">
      <c r="A649" s="88" t="s">
        <v>188</v>
      </c>
      <c r="B649" t="str">
        <f>INDEX(Statut[Profil], MATCH(BD_evo[[#This Row],[Nom]], Statut[Nom], 0))</f>
        <v>Avant</v>
      </c>
      <c r="C649">
        <v>2023</v>
      </c>
      <c r="D649">
        <f t="shared" si="12"/>
        <v>44</v>
      </c>
      <c r="E649" t="str">
        <f>IF(SUMIFS(RPE[sRPE_tot], RPE[Nom], BD_evo[[#This Row],[Nom]], RPE[Semaine], BD_evo[[#This Row],[Semaine]])=0,"",SUMIFS(RPE[sRPE_tot], RPE[Nom], BD_evo[[#This Row],[Nom]], RPE[Semaine], BD_evo[[#This Row],[Semaine]]))</f>
        <v/>
      </c>
      <c r="F649" s="92">
        <f>IFERROR(AVERAGEIFS(EDF[Total EDF], EDF[Nom], BD_evo[[#This Row],[Nom]], EDF[Semaine], BD_evo[[#This Row],[Semaine]]), "")</f>
        <v>24</v>
      </c>
      <c r="G649" s="92">
        <f>IFERROR(AVERAGEIFS(EDF[Humeur], EDF[Nom], BD_evo[[#This Row],[Nom]], EDF[Semaine], BD_evo[[#This Row],[Semaine]]), "")</f>
        <v>4</v>
      </c>
      <c r="H649" s="92">
        <f>IFERROR(AVERAGEIFS(EDF[Stress], EDF[Nom], BD_evo[[#This Row],[Nom]], EDF[Semaine], BD_evo[[#This Row],[Semaine]]), "")</f>
        <v>4</v>
      </c>
      <c r="I649" s="92">
        <f>IFERROR(AVERAGEIFS(EDF[Sommeil], EDF[Nom], BD_evo[[#This Row],[Nom]], EDF[Semaine], BD_evo[[#This Row],[Semaine]]), "")</f>
        <v>4</v>
      </c>
      <c r="J649" s="92">
        <f>IFERROR(AVERAGEIFS(EDF[Etat Physique], EDF[Nom], BD_evo[[#This Row],[Nom]], EDF[Semaine], BD_evo[[#This Row],[Semaine]]), "")</f>
        <v>4</v>
      </c>
      <c r="K649" s="92">
        <f>IFERROR(AVERAGEIFS(EDF[Hydratation], EDF[Nom], BD_evo[[#This Row],[Nom]], EDF[Semaine], BD_evo[[#This Row],[Semaine]]), "")</f>
        <v>4</v>
      </c>
      <c r="L649" s="92">
        <f>IFERROR(AVERAGEIFS(EDF[Nutrition], EDF[Nom], BD_evo[[#This Row],[Nom]], EDF[Semaine], BD_evo[[#This Row],[Semaine]]), "")</f>
        <v>4</v>
      </c>
      <c r="M649" s="92" t="str">
        <f>IFERROR(AVERAGEIFS(RPE[Investissement du jour], RPE[Nom], BD_evo[[#This Row],[Nom]], RPE[Semaine], BD_evo[[#This Row],[Semaine]]), "")</f>
        <v/>
      </c>
    </row>
    <row r="650" spans="1:13" x14ac:dyDescent="0.2">
      <c r="A650" s="88" t="s">
        <v>200</v>
      </c>
      <c r="B650" t="str">
        <f>INDEX(Statut[Profil], MATCH(BD_evo[[#This Row],[Nom]], Statut[Nom], 0))</f>
        <v>Avant</v>
      </c>
      <c r="C650">
        <v>2023</v>
      </c>
      <c r="D650">
        <f t="shared" si="12"/>
        <v>44</v>
      </c>
      <c r="E650" t="str">
        <f>IF(SUMIFS(RPE[sRPE_tot], RPE[Nom], BD_evo[[#This Row],[Nom]], RPE[Semaine], BD_evo[[#This Row],[Semaine]])=0,"",SUMIFS(RPE[sRPE_tot], RPE[Nom], BD_evo[[#This Row],[Nom]], RPE[Semaine], BD_evo[[#This Row],[Semaine]]))</f>
        <v/>
      </c>
      <c r="F650" s="92" t="str">
        <f>IFERROR(AVERAGEIFS(EDF[Total EDF], EDF[Nom], BD_evo[[#This Row],[Nom]], EDF[Semaine], BD_evo[[#This Row],[Semaine]]), "")</f>
        <v/>
      </c>
      <c r="G650" s="92" t="str">
        <f>IFERROR(AVERAGEIFS(EDF[Humeur], EDF[Nom], BD_evo[[#This Row],[Nom]], EDF[Semaine], BD_evo[[#This Row],[Semaine]]), "")</f>
        <v/>
      </c>
      <c r="H650" s="92" t="str">
        <f>IFERROR(AVERAGEIFS(EDF[Stress], EDF[Nom], BD_evo[[#This Row],[Nom]], EDF[Semaine], BD_evo[[#This Row],[Semaine]]), "")</f>
        <v/>
      </c>
      <c r="I650" s="92" t="str">
        <f>IFERROR(AVERAGEIFS(EDF[Sommeil], EDF[Nom], BD_evo[[#This Row],[Nom]], EDF[Semaine], BD_evo[[#This Row],[Semaine]]), "")</f>
        <v/>
      </c>
      <c r="J650" s="92" t="str">
        <f>IFERROR(AVERAGEIFS(EDF[Etat Physique], EDF[Nom], BD_evo[[#This Row],[Nom]], EDF[Semaine], BD_evo[[#This Row],[Semaine]]), "")</f>
        <v/>
      </c>
      <c r="K650" s="92" t="str">
        <f>IFERROR(AVERAGEIFS(EDF[Hydratation], EDF[Nom], BD_evo[[#This Row],[Nom]], EDF[Semaine], BD_evo[[#This Row],[Semaine]]), "")</f>
        <v/>
      </c>
      <c r="L650" s="92" t="str">
        <f>IFERROR(AVERAGEIFS(EDF[Nutrition], EDF[Nom], BD_evo[[#This Row],[Nom]], EDF[Semaine], BD_evo[[#This Row],[Semaine]]), "")</f>
        <v/>
      </c>
      <c r="M650" s="92" t="str">
        <f>IFERROR(AVERAGEIFS(RPE[Investissement du jour], RPE[Nom], BD_evo[[#This Row],[Nom]], RPE[Semaine], BD_evo[[#This Row],[Semaine]]), "")</f>
        <v/>
      </c>
    </row>
    <row r="651" spans="1:13" x14ac:dyDescent="0.2">
      <c r="A651" s="88" t="s">
        <v>244</v>
      </c>
      <c r="B651" t="str">
        <f>INDEX(Statut[Profil], MATCH(BD_evo[[#This Row],[Nom]], Statut[Nom], 0))</f>
        <v>Avant</v>
      </c>
      <c r="C651">
        <v>2023</v>
      </c>
      <c r="D651">
        <f t="shared" si="12"/>
        <v>44</v>
      </c>
      <c r="E651" t="str">
        <f>IF(SUMIFS(RPE[sRPE_tot], RPE[Nom], BD_evo[[#This Row],[Nom]], RPE[Semaine], BD_evo[[#This Row],[Semaine]])=0,"",SUMIFS(RPE[sRPE_tot], RPE[Nom], BD_evo[[#This Row],[Nom]], RPE[Semaine], BD_evo[[#This Row],[Semaine]]))</f>
        <v/>
      </c>
      <c r="F651" s="92">
        <f>IFERROR(AVERAGEIFS(EDF[Total EDF], EDF[Nom], BD_evo[[#This Row],[Nom]], EDF[Semaine], BD_evo[[#This Row],[Semaine]]), "")</f>
        <v>20</v>
      </c>
      <c r="G651" s="92">
        <f>IFERROR(AVERAGEIFS(EDF[Humeur], EDF[Nom], BD_evo[[#This Row],[Nom]], EDF[Semaine], BD_evo[[#This Row],[Semaine]]), "")</f>
        <v>3</v>
      </c>
      <c r="H651" s="92">
        <f>IFERROR(AVERAGEIFS(EDF[Stress], EDF[Nom], BD_evo[[#This Row],[Nom]], EDF[Semaine], BD_evo[[#This Row],[Semaine]]), "")</f>
        <v>2</v>
      </c>
      <c r="I651" s="92">
        <f>IFERROR(AVERAGEIFS(EDF[Sommeil], EDF[Nom], BD_evo[[#This Row],[Nom]], EDF[Semaine], BD_evo[[#This Row],[Semaine]]), "")</f>
        <v>4</v>
      </c>
      <c r="J651" s="92">
        <f>IFERROR(AVERAGEIFS(EDF[Etat Physique], EDF[Nom], BD_evo[[#This Row],[Nom]], EDF[Semaine], BD_evo[[#This Row],[Semaine]]), "")</f>
        <v>4</v>
      </c>
      <c r="K651" s="92">
        <f>IFERROR(AVERAGEIFS(EDF[Hydratation], EDF[Nom], BD_evo[[#This Row],[Nom]], EDF[Semaine], BD_evo[[#This Row],[Semaine]]), "")</f>
        <v>3</v>
      </c>
      <c r="L651" s="92">
        <f>IFERROR(AVERAGEIFS(EDF[Nutrition], EDF[Nom], BD_evo[[#This Row],[Nom]], EDF[Semaine], BD_evo[[#This Row],[Semaine]]), "")</f>
        <v>4</v>
      </c>
      <c r="M651" s="92" t="str">
        <f>IFERROR(AVERAGEIFS(RPE[Investissement du jour], RPE[Nom], BD_evo[[#This Row],[Nom]], RPE[Semaine], BD_evo[[#This Row],[Semaine]]), "")</f>
        <v/>
      </c>
    </row>
    <row r="652" spans="1:13" x14ac:dyDescent="0.2">
      <c r="A652" s="89" t="s">
        <v>78</v>
      </c>
      <c r="B652" t="str">
        <f>INDEX(Statut[Profil], MATCH(BD_evo[[#This Row],[Nom]], Statut[Nom], 0))</f>
        <v>Avant</v>
      </c>
      <c r="C652">
        <v>2023</v>
      </c>
      <c r="D652">
        <f t="shared" si="12"/>
        <v>44</v>
      </c>
      <c r="E652" t="str">
        <f>IF(SUMIFS(RPE[sRPE_tot], RPE[Nom], BD_evo[[#This Row],[Nom]], RPE[Semaine], BD_evo[[#This Row],[Semaine]])=0,"",SUMIFS(RPE[sRPE_tot], RPE[Nom], BD_evo[[#This Row],[Nom]], RPE[Semaine], BD_evo[[#This Row],[Semaine]]))</f>
        <v/>
      </c>
      <c r="F652" s="92">
        <f>IFERROR(AVERAGEIFS(EDF[Total EDF], EDF[Nom], BD_evo[[#This Row],[Nom]], EDF[Semaine], BD_evo[[#This Row],[Semaine]]), "")</f>
        <v>19</v>
      </c>
      <c r="G652" s="92">
        <f>IFERROR(AVERAGEIFS(EDF[Humeur], EDF[Nom], BD_evo[[#This Row],[Nom]], EDF[Semaine], BD_evo[[#This Row],[Semaine]]), "")</f>
        <v>2</v>
      </c>
      <c r="H652" s="92">
        <f>IFERROR(AVERAGEIFS(EDF[Stress], EDF[Nom], BD_evo[[#This Row],[Nom]], EDF[Semaine], BD_evo[[#This Row],[Semaine]]), "")</f>
        <v>3</v>
      </c>
      <c r="I652" s="92">
        <f>IFERROR(AVERAGEIFS(EDF[Sommeil], EDF[Nom], BD_evo[[#This Row],[Nom]], EDF[Semaine], BD_evo[[#This Row],[Semaine]]), "")</f>
        <v>4</v>
      </c>
      <c r="J652" s="92">
        <f>IFERROR(AVERAGEIFS(EDF[Etat Physique], EDF[Nom], BD_evo[[#This Row],[Nom]], EDF[Semaine], BD_evo[[#This Row],[Semaine]]), "")</f>
        <v>3</v>
      </c>
      <c r="K652" s="92">
        <f>IFERROR(AVERAGEIFS(EDF[Hydratation], EDF[Nom], BD_evo[[#This Row],[Nom]], EDF[Semaine], BD_evo[[#This Row],[Semaine]]), "")</f>
        <v>3</v>
      </c>
      <c r="L652" s="92">
        <f>IFERROR(AVERAGEIFS(EDF[Nutrition], EDF[Nom], BD_evo[[#This Row],[Nom]], EDF[Semaine], BD_evo[[#This Row],[Semaine]]), "")</f>
        <v>4</v>
      </c>
      <c r="M652" s="92" t="str">
        <f>IFERROR(AVERAGEIFS(RPE[Investissement du jour], RPE[Nom], BD_evo[[#This Row],[Nom]], RPE[Semaine], BD_evo[[#This Row],[Semaine]]), "")</f>
        <v/>
      </c>
    </row>
    <row r="653" spans="1:13" x14ac:dyDescent="0.2">
      <c r="A653" s="88" t="s">
        <v>87</v>
      </c>
      <c r="B653" t="str">
        <f>INDEX(Statut[Profil], MATCH(BD_evo[[#This Row],[Nom]], Statut[Nom], 0))</f>
        <v>Trois Quarts</v>
      </c>
      <c r="C653">
        <v>2023</v>
      </c>
      <c r="D653">
        <f t="shared" si="12"/>
        <v>44</v>
      </c>
      <c r="E653" t="str">
        <f>IF(SUMIFS(RPE[sRPE_tot], RPE[Nom], BD_evo[[#This Row],[Nom]], RPE[Semaine], BD_evo[[#This Row],[Semaine]])=0,"",SUMIFS(RPE[sRPE_tot], RPE[Nom], BD_evo[[#This Row],[Nom]], RPE[Semaine], BD_evo[[#This Row],[Semaine]]))</f>
        <v/>
      </c>
      <c r="F653" s="92" t="str">
        <f>IFERROR(AVERAGEIFS(EDF[Total EDF], EDF[Nom], BD_evo[[#This Row],[Nom]], EDF[Semaine], BD_evo[[#This Row],[Semaine]]), "")</f>
        <v/>
      </c>
      <c r="G653" s="92" t="str">
        <f>IFERROR(AVERAGEIFS(EDF[Humeur], EDF[Nom], BD_evo[[#This Row],[Nom]], EDF[Semaine], BD_evo[[#This Row],[Semaine]]), "")</f>
        <v/>
      </c>
      <c r="H653" s="92" t="str">
        <f>IFERROR(AVERAGEIFS(EDF[Stress], EDF[Nom], BD_evo[[#This Row],[Nom]], EDF[Semaine], BD_evo[[#This Row],[Semaine]]), "")</f>
        <v/>
      </c>
      <c r="I653" s="92" t="str">
        <f>IFERROR(AVERAGEIFS(EDF[Sommeil], EDF[Nom], BD_evo[[#This Row],[Nom]], EDF[Semaine], BD_evo[[#This Row],[Semaine]]), "")</f>
        <v/>
      </c>
      <c r="J653" s="92" t="str">
        <f>IFERROR(AVERAGEIFS(EDF[Etat Physique], EDF[Nom], BD_evo[[#This Row],[Nom]], EDF[Semaine], BD_evo[[#This Row],[Semaine]]), "")</f>
        <v/>
      </c>
      <c r="K653" s="92" t="str">
        <f>IFERROR(AVERAGEIFS(EDF[Hydratation], EDF[Nom], BD_evo[[#This Row],[Nom]], EDF[Semaine], BD_evo[[#This Row],[Semaine]]), "")</f>
        <v/>
      </c>
      <c r="L653" s="92" t="str">
        <f>IFERROR(AVERAGEIFS(EDF[Nutrition], EDF[Nom], BD_evo[[#This Row],[Nom]], EDF[Semaine], BD_evo[[#This Row],[Semaine]]), "")</f>
        <v/>
      </c>
      <c r="M653" s="92" t="str">
        <f>IFERROR(AVERAGEIFS(RPE[Investissement du jour], RPE[Nom], BD_evo[[#This Row],[Nom]], RPE[Semaine], BD_evo[[#This Row],[Semaine]]), "")</f>
        <v/>
      </c>
    </row>
    <row r="654" spans="1:13" x14ac:dyDescent="0.2">
      <c r="A654" s="88" t="s">
        <v>212</v>
      </c>
      <c r="B654" t="str">
        <f>INDEX(Statut[Profil], MATCH(BD_evo[[#This Row],[Nom]], Statut[Nom], 0))</f>
        <v>Avant</v>
      </c>
      <c r="C654">
        <v>2023</v>
      </c>
      <c r="D654">
        <f t="shared" si="12"/>
        <v>44</v>
      </c>
      <c r="E654" t="str">
        <f>IF(SUMIFS(RPE[sRPE_tot], RPE[Nom], BD_evo[[#This Row],[Nom]], RPE[Semaine], BD_evo[[#This Row],[Semaine]])=0,"",SUMIFS(RPE[sRPE_tot], RPE[Nom], BD_evo[[#This Row],[Nom]], RPE[Semaine], BD_evo[[#This Row],[Semaine]]))</f>
        <v/>
      </c>
      <c r="F654" s="92" t="str">
        <f>IFERROR(AVERAGEIFS(EDF[Total EDF], EDF[Nom], BD_evo[[#This Row],[Nom]], EDF[Semaine], BD_evo[[#This Row],[Semaine]]), "")</f>
        <v/>
      </c>
      <c r="G654" s="92" t="str">
        <f>IFERROR(AVERAGEIFS(EDF[Humeur], EDF[Nom], BD_evo[[#This Row],[Nom]], EDF[Semaine], BD_evo[[#This Row],[Semaine]]), "")</f>
        <v/>
      </c>
      <c r="H654" s="92" t="str">
        <f>IFERROR(AVERAGEIFS(EDF[Stress], EDF[Nom], BD_evo[[#This Row],[Nom]], EDF[Semaine], BD_evo[[#This Row],[Semaine]]), "")</f>
        <v/>
      </c>
      <c r="I654" s="92" t="str">
        <f>IFERROR(AVERAGEIFS(EDF[Sommeil], EDF[Nom], BD_evo[[#This Row],[Nom]], EDF[Semaine], BD_evo[[#This Row],[Semaine]]), "")</f>
        <v/>
      </c>
      <c r="J654" s="92" t="str">
        <f>IFERROR(AVERAGEIFS(EDF[Etat Physique], EDF[Nom], BD_evo[[#This Row],[Nom]], EDF[Semaine], BD_evo[[#This Row],[Semaine]]), "")</f>
        <v/>
      </c>
      <c r="K654" s="92" t="str">
        <f>IFERROR(AVERAGEIFS(EDF[Hydratation], EDF[Nom], BD_evo[[#This Row],[Nom]], EDF[Semaine], BD_evo[[#This Row],[Semaine]]), "")</f>
        <v/>
      </c>
      <c r="L654" s="92" t="str">
        <f>IFERROR(AVERAGEIFS(EDF[Nutrition], EDF[Nom], BD_evo[[#This Row],[Nom]], EDF[Semaine], BD_evo[[#This Row],[Semaine]]), "")</f>
        <v/>
      </c>
      <c r="M654" s="92" t="str">
        <f>IFERROR(AVERAGEIFS(RPE[Investissement du jour], RPE[Nom], BD_evo[[#This Row],[Nom]], RPE[Semaine], BD_evo[[#This Row],[Semaine]]), "")</f>
        <v/>
      </c>
    </row>
    <row r="655" spans="1:13" x14ac:dyDescent="0.2">
      <c r="A655" s="88" t="s">
        <v>243</v>
      </c>
      <c r="B655" t="str">
        <f>INDEX(Statut[Profil], MATCH(BD_evo[[#This Row],[Nom]], Statut[Nom], 0))</f>
        <v>Trois Quarts</v>
      </c>
      <c r="C655">
        <v>2023</v>
      </c>
      <c r="D655">
        <f t="shared" si="12"/>
        <v>44</v>
      </c>
      <c r="E655" t="str">
        <f>IF(SUMIFS(RPE[sRPE_tot], RPE[Nom], BD_evo[[#This Row],[Nom]], RPE[Semaine], BD_evo[[#This Row],[Semaine]])=0,"",SUMIFS(RPE[sRPE_tot], RPE[Nom], BD_evo[[#This Row],[Nom]], RPE[Semaine], BD_evo[[#This Row],[Semaine]]))</f>
        <v/>
      </c>
      <c r="F655" s="92" t="str">
        <f>IFERROR(AVERAGEIFS(EDF[Total EDF], EDF[Nom], BD_evo[[#This Row],[Nom]], EDF[Semaine], BD_evo[[#This Row],[Semaine]]), "")</f>
        <v/>
      </c>
      <c r="G655" s="92" t="str">
        <f>IFERROR(AVERAGEIFS(EDF[Humeur], EDF[Nom], BD_evo[[#This Row],[Nom]], EDF[Semaine], BD_evo[[#This Row],[Semaine]]), "")</f>
        <v/>
      </c>
      <c r="H655" s="92" t="str">
        <f>IFERROR(AVERAGEIFS(EDF[Stress], EDF[Nom], BD_evo[[#This Row],[Nom]], EDF[Semaine], BD_evo[[#This Row],[Semaine]]), "")</f>
        <v/>
      </c>
      <c r="I655" s="92" t="str">
        <f>IFERROR(AVERAGEIFS(EDF[Sommeil], EDF[Nom], BD_evo[[#This Row],[Nom]], EDF[Semaine], BD_evo[[#This Row],[Semaine]]), "")</f>
        <v/>
      </c>
      <c r="J655" s="92" t="str">
        <f>IFERROR(AVERAGEIFS(EDF[Etat Physique], EDF[Nom], BD_evo[[#This Row],[Nom]], EDF[Semaine], BD_evo[[#This Row],[Semaine]]), "")</f>
        <v/>
      </c>
      <c r="K655" s="92" t="str">
        <f>IFERROR(AVERAGEIFS(EDF[Hydratation], EDF[Nom], BD_evo[[#This Row],[Nom]], EDF[Semaine], BD_evo[[#This Row],[Semaine]]), "")</f>
        <v/>
      </c>
      <c r="L655" s="92" t="str">
        <f>IFERROR(AVERAGEIFS(EDF[Nutrition], EDF[Nom], BD_evo[[#This Row],[Nom]], EDF[Semaine], BD_evo[[#This Row],[Semaine]]), "")</f>
        <v/>
      </c>
      <c r="M655" s="92" t="str">
        <f>IFERROR(AVERAGEIFS(RPE[Investissement du jour], RPE[Nom], BD_evo[[#This Row],[Nom]], RPE[Semaine], BD_evo[[#This Row],[Semaine]]), "")</f>
        <v/>
      </c>
    </row>
    <row r="656" spans="1:13" x14ac:dyDescent="0.2">
      <c r="A656" s="88" t="s">
        <v>81</v>
      </c>
      <c r="B656" t="str">
        <f>INDEX(Statut[Profil], MATCH(BD_evo[[#This Row],[Nom]], Statut[Nom], 0))</f>
        <v>Trois Quarts</v>
      </c>
      <c r="C656">
        <v>2023</v>
      </c>
      <c r="D656">
        <f t="shared" si="12"/>
        <v>44</v>
      </c>
      <c r="E656" t="str">
        <f>IF(SUMIFS(RPE[sRPE_tot], RPE[Nom], BD_evo[[#This Row],[Nom]], RPE[Semaine], BD_evo[[#This Row],[Semaine]])=0,"",SUMIFS(RPE[sRPE_tot], RPE[Nom], BD_evo[[#This Row],[Nom]], RPE[Semaine], BD_evo[[#This Row],[Semaine]]))</f>
        <v/>
      </c>
      <c r="F656" s="92" t="str">
        <f>IFERROR(AVERAGEIFS(EDF[Total EDF], EDF[Nom], BD_evo[[#This Row],[Nom]], EDF[Semaine], BD_evo[[#This Row],[Semaine]]), "")</f>
        <v/>
      </c>
      <c r="G656" s="92" t="str">
        <f>IFERROR(AVERAGEIFS(EDF[Humeur], EDF[Nom], BD_evo[[#This Row],[Nom]], EDF[Semaine], BD_evo[[#This Row],[Semaine]]), "")</f>
        <v/>
      </c>
      <c r="H656" s="92" t="str">
        <f>IFERROR(AVERAGEIFS(EDF[Stress], EDF[Nom], BD_evo[[#This Row],[Nom]], EDF[Semaine], BD_evo[[#This Row],[Semaine]]), "")</f>
        <v/>
      </c>
      <c r="I656" s="92" t="str">
        <f>IFERROR(AVERAGEIFS(EDF[Sommeil], EDF[Nom], BD_evo[[#This Row],[Nom]], EDF[Semaine], BD_evo[[#This Row],[Semaine]]), "")</f>
        <v/>
      </c>
      <c r="J656" s="92" t="str">
        <f>IFERROR(AVERAGEIFS(EDF[Etat Physique], EDF[Nom], BD_evo[[#This Row],[Nom]], EDF[Semaine], BD_evo[[#This Row],[Semaine]]), "")</f>
        <v/>
      </c>
      <c r="K656" s="92" t="str">
        <f>IFERROR(AVERAGEIFS(EDF[Hydratation], EDF[Nom], BD_evo[[#This Row],[Nom]], EDF[Semaine], BD_evo[[#This Row],[Semaine]]), "")</f>
        <v/>
      </c>
      <c r="L656" s="92" t="str">
        <f>IFERROR(AVERAGEIFS(EDF[Nutrition], EDF[Nom], BD_evo[[#This Row],[Nom]], EDF[Semaine], BD_evo[[#This Row],[Semaine]]), "")</f>
        <v/>
      </c>
      <c r="M656" s="92" t="str">
        <f>IFERROR(AVERAGEIFS(RPE[Investissement du jour], RPE[Nom], BD_evo[[#This Row],[Nom]], RPE[Semaine], BD_evo[[#This Row],[Semaine]]), "")</f>
        <v/>
      </c>
    </row>
    <row r="657" spans="1:13" x14ac:dyDescent="0.2">
      <c r="A657" s="88" t="s">
        <v>109</v>
      </c>
      <c r="B657" t="str">
        <f>INDEX(Statut[Profil], MATCH(BD_evo[[#This Row],[Nom]], Statut[Nom], 0))</f>
        <v>Avant</v>
      </c>
      <c r="C657">
        <v>2023</v>
      </c>
      <c r="D657">
        <f t="shared" si="12"/>
        <v>44</v>
      </c>
      <c r="E657" t="str">
        <f>IF(SUMIFS(RPE[sRPE_tot], RPE[Nom], BD_evo[[#This Row],[Nom]], RPE[Semaine], BD_evo[[#This Row],[Semaine]])=0,"",SUMIFS(RPE[sRPE_tot], RPE[Nom], BD_evo[[#This Row],[Nom]], RPE[Semaine], BD_evo[[#This Row],[Semaine]]))</f>
        <v/>
      </c>
      <c r="F657" s="92">
        <f>IFERROR(AVERAGEIFS(EDF[Total EDF], EDF[Nom], BD_evo[[#This Row],[Nom]], EDF[Semaine], BD_evo[[#This Row],[Semaine]]), "")</f>
        <v>23</v>
      </c>
      <c r="G657" s="92">
        <f>IFERROR(AVERAGEIFS(EDF[Humeur], EDF[Nom], BD_evo[[#This Row],[Nom]], EDF[Semaine], BD_evo[[#This Row],[Semaine]]), "")</f>
        <v>4</v>
      </c>
      <c r="H657" s="92">
        <f>IFERROR(AVERAGEIFS(EDF[Stress], EDF[Nom], BD_evo[[#This Row],[Nom]], EDF[Semaine], BD_evo[[#This Row],[Semaine]]), "")</f>
        <v>3</v>
      </c>
      <c r="I657" s="92">
        <f>IFERROR(AVERAGEIFS(EDF[Sommeil], EDF[Nom], BD_evo[[#This Row],[Nom]], EDF[Semaine], BD_evo[[#This Row],[Semaine]]), "")</f>
        <v>5</v>
      </c>
      <c r="J657" s="92">
        <f>IFERROR(AVERAGEIFS(EDF[Etat Physique], EDF[Nom], BD_evo[[#This Row],[Nom]], EDF[Semaine], BD_evo[[#This Row],[Semaine]]), "")</f>
        <v>4</v>
      </c>
      <c r="K657" s="92">
        <f>IFERROR(AVERAGEIFS(EDF[Hydratation], EDF[Nom], BD_evo[[#This Row],[Nom]], EDF[Semaine], BD_evo[[#This Row],[Semaine]]), "")</f>
        <v>5</v>
      </c>
      <c r="L657" s="92">
        <f>IFERROR(AVERAGEIFS(EDF[Nutrition], EDF[Nom], BD_evo[[#This Row],[Nom]], EDF[Semaine], BD_evo[[#This Row],[Semaine]]), "")</f>
        <v>2</v>
      </c>
      <c r="M657" s="92" t="str">
        <f>IFERROR(AVERAGEIFS(RPE[Investissement du jour], RPE[Nom], BD_evo[[#This Row],[Nom]], RPE[Semaine], BD_evo[[#This Row],[Semaine]]), "")</f>
        <v/>
      </c>
    </row>
    <row r="658" spans="1:13" x14ac:dyDescent="0.2">
      <c r="A658" s="88" t="s">
        <v>313</v>
      </c>
      <c r="B658" t="str">
        <f>INDEX(Statut[Profil], MATCH(BD_evo[[#This Row],[Nom]], Statut[Nom], 0))</f>
        <v>Trois Quarts</v>
      </c>
      <c r="C658">
        <v>2023</v>
      </c>
      <c r="D658">
        <f t="shared" si="12"/>
        <v>44</v>
      </c>
      <c r="E658">
        <f>IF(SUMIFS(RPE[sRPE_tot], RPE[Nom], BD_evo[[#This Row],[Nom]], RPE[Semaine], BD_evo[[#This Row],[Semaine]])=0,"",SUMIFS(RPE[sRPE_tot], RPE[Nom], BD_evo[[#This Row],[Nom]], RPE[Semaine], BD_evo[[#This Row],[Semaine]]))</f>
        <v>1742.5</v>
      </c>
      <c r="F658" s="92">
        <f>IFERROR(AVERAGEIFS(EDF[Total EDF], EDF[Nom], BD_evo[[#This Row],[Nom]], EDF[Semaine], BD_evo[[#This Row],[Semaine]]), "")</f>
        <v>19.666666666666668</v>
      </c>
      <c r="G658" s="92">
        <f>IFERROR(AVERAGEIFS(EDF[Humeur], EDF[Nom], BD_evo[[#This Row],[Nom]], EDF[Semaine], BD_evo[[#This Row],[Semaine]]), "")</f>
        <v>3.6666666666666665</v>
      </c>
      <c r="H658" s="92">
        <f>IFERROR(AVERAGEIFS(EDF[Stress], EDF[Nom], BD_evo[[#This Row],[Nom]], EDF[Semaine], BD_evo[[#This Row],[Semaine]]), "")</f>
        <v>3.3333333333333335</v>
      </c>
      <c r="I658" s="92">
        <f>IFERROR(AVERAGEIFS(EDF[Sommeil], EDF[Nom], BD_evo[[#This Row],[Nom]], EDF[Semaine], BD_evo[[#This Row],[Semaine]]), "")</f>
        <v>2.6666666666666665</v>
      </c>
      <c r="J658" s="92">
        <f>IFERROR(AVERAGEIFS(EDF[Etat Physique], EDF[Nom], BD_evo[[#This Row],[Nom]], EDF[Semaine], BD_evo[[#This Row],[Semaine]]), "")</f>
        <v>3.6666666666666665</v>
      </c>
      <c r="K658" s="92">
        <f>IFERROR(AVERAGEIFS(EDF[Hydratation], EDF[Nom], BD_evo[[#This Row],[Nom]], EDF[Semaine], BD_evo[[#This Row],[Semaine]]), "")</f>
        <v>3</v>
      </c>
      <c r="L658" s="92">
        <f>IFERROR(AVERAGEIFS(EDF[Nutrition], EDF[Nom], BD_evo[[#This Row],[Nom]], EDF[Semaine], BD_evo[[#This Row],[Semaine]]), "")</f>
        <v>3.3333333333333335</v>
      </c>
      <c r="M658" s="92">
        <f>IFERROR(AVERAGEIFS(RPE[Investissement du jour], RPE[Nom], BD_evo[[#This Row],[Nom]], RPE[Semaine], BD_evo[[#This Row],[Semaine]]), "")</f>
        <v>3</v>
      </c>
    </row>
    <row r="659" spans="1:13" x14ac:dyDescent="0.2">
      <c r="A659" s="88" t="s">
        <v>88</v>
      </c>
      <c r="B659" t="str">
        <f>INDEX(Statut[Profil], MATCH(BD_evo[[#This Row],[Nom]], Statut[Nom], 0))</f>
        <v>Avant</v>
      </c>
      <c r="C659">
        <v>2023</v>
      </c>
      <c r="D659">
        <f t="shared" si="12"/>
        <v>44</v>
      </c>
      <c r="E659" t="str">
        <f>IF(SUMIFS(RPE[sRPE_tot], RPE[Nom], BD_evo[[#This Row],[Nom]], RPE[Semaine], BD_evo[[#This Row],[Semaine]])=0,"",SUMIFS(RPE[sRPE_tot], RPE[Nom], BD_evo[[#This Row],[Nom]], RPE[Semaine], BD_evo[[#This Row],[Semaine]]))</f>
        <v/>
      </c>
      <c r="F659" s="92">
        <f>IFERROR(AVERAGEIFS(EDF[Total EDF], EDF[Nom], BD_evo[[#This Row],[Nom]], EDF[Semaine], BD_evo[[#This Row],[Semaine]]), "")</f>
        <v>15</v>
      </c>
      <c r="G659" s="92">
        <f>IFERROR(AVERAGEIFS(EDF[Humeur], EDF[Nom], BD_evo[[#This Row],[Nom]], EDF[Semaine], BD_evo[[#This Row],[Semaine]]), "")</f>
        <v>2.5</v>
      </c>
      <c r="H659" s="92">
        <f>IFERROR(AVERAGEIFS(EDF[Stress], EDF[Nom], BD_evo[[#This Row],[Nom]], EDF[Semaine], BD_evo[[#This Row],[Semaine]]), "")</f>
        <v>2.5</v>
      </c>
      <c r="I659" s="92">
        <f>IFERROR(AVERAGEIFS(EDF[Sommeil], EDF[Nom], BD_evo[[#This Row],[Nom]], EDF[Semaine], BD_evo[[#This Row],[Semaine]]), "")</f>
        <v>1.5</v>
      </c>
      <c r="J659" s="92">
        <f>IFERROR(AVERAGEIFS(EDF[Etat Physique], EDF[Nom], BD_evo[[#This Row],[Nom]], EDF[Semaine], BD_evo[[#This Row],[Semaine]]), "")</f>
        <v>2.5</v>
      </c>
      <c r="K659" s="92">
        <f>IFERROR(AVERAGEIFS(EDF[Hydratation], EDF[Nom], BD_evo[[#This Row],[Nom]], EDF[Semaine], BD_evo[[#This Row],[Semaine]]), "")</f>
        <v>2.5</v>
      </c>
      <c r="L659" s="92">
        <f>IFERROR(AVERAGEIFS(EDF[Nutrition], EDF[Nom], BD_evo[[#This Row],[Nom]], EDF[Semaine], BD_evo[[#This Row],[Semaine]]), "")</f>
        <v>3.5</v>
      </c>
      <c r="M659" s="92" t="str">
        <f>IFERROR(AVERAGEIFS(RPE[Investissement du jour], RPE[Nom], BD_evo[[#This Row],[Nom]], RPE[Semaine], BD_evo[[#This Row],[Semaine]]), "")</f>
        <v/>
      </c>
    </row>
    <row r="660" spans="1:13" x14ac:dyDescent="0.2">
      <c r="A660" s="88" t="s">
        <v>134</v>
      </c>
      <c r="B660" s="90" t="str">
        <f>INDEX(Statut[Profil], MATCH(BD_evo[[#This Row],[Nom]], Statut[Nom], 0))</f>
        <v>Avant</v>
      </c>
      <c r="C660">
        <v>2023</v>
      </c>
      <c r="D660">
        <f>D659+1</f>
        <v>45</v>
      </c>
      <c r="E660" s="90" t="str">
        <f>IF(SUMIFS(RPE[sRPE_tot], RPE[Nom], BD_evo[[#This Row],[Nom]], RPE[Semaine], BD_evo[[#This Row],[Semaine]])=0,"",SUMIFS(RPE[sRPE_tot], RPE[Nom], BD_evo[[#This Row],[Nom]], RPE[Semaine], BD_evo[[#This Row],[Semaine]]))</f>
        <v/>
      </c>
      <c r="F660" s="92" t="str">
        <f>IFERROR(AVERAGEIFS(EDF[Total EDF], EDF[Nom], BD_evo[[#This Row],[Nom]], EDF[Semaine], BD_evo[[#This Row],[Semaine]]), "")</f>
        <v/>
      </c>
      <c r="G660" s="92" t="str">
        <f>IFERROR(AVERAGEIFS(EDF[Humeur], EDF[Nom], BD_evo[[#This Row],[Nom]], EDF[Semaine], BD_evo[[#This Row],[Semaine]]), "")</f>
        <v/>
      </c>
      <c r="H660" s="92" t="str">
        <f>IFERROR(AVERAGEIFS(EDF[Stress], EDF[Nom], BD_evo[[#This Row],[Nom]], EDF[Semaine], BD_evo[[#This Row],[Semaine]]), "")</f>
        <v/>
      </c>
      <c r="I660" s="92" t="str">
        <f>IFERROR(AVERAGEIFS(EDF[Sommeil], EDF[Nom], BD_evo[[#This Row],[Nom]], EDF[Semaine], BD_evo[[#This Row],[Semaine]]), "")</f>
        <v/>
      </c>
      <c r="J660" s="92" t="str">
        <f>IFERROR(AVERAGEIFS(EDF[Etat Physique], EDF[Nom], BD_evo[[#This Row],[Nom]], EDF[Semaine], BD_evo[[#This Row],[Semaine]]), "")</f>
        <v/>
      </c>
      <c r="K660" s="92" t="str">
        <f>IFERROR(AVERAGEIFS(EDF[Hydratation], EDF[Nom], BD_evo[[#This Row],[Nom]], EDF[Semaine], BD_evo[[#This Row],[Semaine]]), "")</f>
        <v/>
      </c>
      <c r="L660" s="92" t="str">
        <f>IFERROR(AVERAGEIFS(EDF[Nutrition], EDF[Nom], BD_evo[[#This Row],[Nom]], EDF[Semaine], BD_evo[[#This Row],[Semaine]]), "")</f>
        <v/>
      </c>
      <c r="M660" s="92">
        <f>IFERROR(AVERAGEIFS(RPE[Investissement du jour], RPE[Nom], BD_evo[[#This Row],[Nom]], RPE[Semaine], BD_evo[[#This Row],[Semaine]]), "")</f>
        <v>3</v>
      </c>
    </row>
    <row r="661" spans="1:13" x14ac:dyDescent="0.2">
      <c r="A661" s="88" t="s">
        <v>76</v>
      </c>
      <c r="B661" t="str">
        <f>INDEX(Statut[Profil], MATCH(BD_evo[[#This Row],[Nom]], Statut[Nom], 0))</f>
        <v>Trois Quarts</v>
      </c>
      <c r="C661">
        <v>2023</v>
      </c>
      <c r="D661">
        <f>D660</f>
        <v>45</v>
      </c>
      <c r="E661">
        <f>IF(SUMIFS(RPE[sRPE_tot], RPE[Nom], BD_evo[[#This Row],[Nom]], RPE[Semaine], BD_evo[[#This Row],[Semaine]])=0,"",SUMIFS(RPE[sRPE_tot], RPE[Nom], BD_evo[[#This Row],[Nom]], RPE[Semaine], BD_evo[[#This Row],[Semaine]]))</f>
        <v>1632</v>
      </c>
      <c r="F661" s="92">
        <f>IFERROR(AVERAGEIFS(EDF[Total EDF], EDF[Nom], BD_evo[[#This Row],[Nom]], EDF[Semaine], BD_evo[[#This Row],[Semaine]]), "")</f>
        <v>17.5</v>
      </c>
      <c r="G661" s="92">
        <f>IFERROR(AVERAGEIFS(EDF[Humeur], EDF[Nom], BD_evo[[#This Row],[Nom]], EDF[Semaine], BD_evo[[#This Row],[Semaine]]), "")</f>
        <v>3</v>
      </c>
      <c r="H661" s="92">
        <f>IFERROR(AVERAGEIFS(EDF[Stress], EDF[Nom], BD_evo[[#This Row],[Nom]], EDF[Semaine], BD_evo[[#This Row],[Semaine]]), "")</f>
        <v>3</v>
      </c>
      <c r="I661" s="92">
        <f>IFERROR(AVERAGEIFS(EDF[Sommeil], EDF[Nom], BD_evo[[#This Row],[Nom]], EDF[Semaine], BD_evo[[#This Row],[Semaine]]), "")</f>
        <v>2.5</v>
      </c>
      <c r="J661" s="92">
        <f>IFERROR(AVERAGEIFS(EDF[Etat Physique], EDF[Nom], BD_evo[[#This Row],[Nom]], EDF[Semaine], BD_evo[[#This Row],[Semaine]]), "")</f>
        <v>3</v>
      </c>
      <c r="K661" s="92">
        <f>IFERROR(AVERAGEIFS(EDF[Hydratation], EDF[Nom], BD_evo[[#This Row],[Nom]], EDF[Semaine], BD_evo[[#This Row],[Semaine]]), "")</f>
        <v>3</v>
      </c>
      <c r="L661" s="92">
        <f>IFERROR(AVERAGEIFS(EDF[Nutrition], EDF[Nom], BD_evo[[#This Row],[Nom]], EDF[Semaine], BD_evo[[#This Row],[Semaine]]), "")</f>
        <v>3</v>
      </c>
      <c r="M661" s="92">
        <f>IFERROR(AVERAGEIFS(RPE[Investissement du jour], RPE[Nom], BD_evo[[#This Row],[Nom]], RPE[Semaine], BD_evo[[#This Row],[Semaine]]), "")</f>
        <v>2</v>
      </c>
    </row>
    <row r="662" spans="1:13" x14ac:dyDescent="0.2">
      <c r="A662" s="88" t="s">
        <v>367</v>
      </c>
      <c r="B662" t="str">
        <f>INDEX(Statut[Profil], MATCH(BD_evo[[#This Row],[Nom]], Statut[Nom], 0))</f>
        <v>Avant</v>
      </c>
      <c r="C662">
        <v>2023</v>
      </c>
      <c r="D662">
        <f t="shared" ref="D662:D706" si="13">D661</f>
        <v>45</v>
      </c>
      <c r="E662" t="str">
        <f>IF(SUMIFS(RPE[sRPE_tot], RPE[Nom], BD_evo[[#This Row],[Nom]], RPE[Semaine], BD_evo[[#This Row],[Semaine]])=0,"",SUMIFS(RPE[sRPE_tot], RPE[Nom], BD_evo[[#This Row],[Nom]], RPE[Semaine], BD_evo[[#This Row],[Semaine]]))</f>
        <v/>
      </c>
      <c r="F662" s="92" t="str">
        <f>IFERROR(AVERAGEIFS(EDF[Total EDF], EDF[Nom], BD_evo[[#This Row],[Nom]], EDF[Semaine], BD_evo[[#This Row],[Semaine]]), "")</f>
        <v/>
      </c>
      <c r="G662" s="92" t="str">
        <f>IFERROR(AVERAGEIFS(EDF[Humeur], EDF[Nom], BD_evo[[#This Row],[Nom]], EDF[Semaine], BD_evo[[#This Row],[Semaine]]), "")</f>
        <v/>
      </c>
      <c r="H662" s="92" t="str">
        <f>IFERROR(AVERAGEIFS(EDF[Stress], EDF[Nom], BD_evo[[#This Row],[Nom]], EDF[Semaine], BD_evo[[#This Row],[Semaine]]), "")</f>
        <v/>
      </c>
      <c r="I662" s="92" t="str">
        <f>IFERROR(AVERAGEIFS(EDF[Sommeil], EDF[Nom], BD_evo[[#This Row],[Nom]], EDF[Semaine], BD_evo[[#This Row],[Semaine]]), "")</f>
        <v/>
      </c>
      <c r="J662" s="92" t="str">
        <f>IFERROR(AVERAGEIFS(EDF[Etat Physique], EDF[Nom], BD_evo[[#This Row],[Nom]], EDF[Semaine], BD_evo[[#This Row],[Semaine]]), "")</f>
        <v/>
      </c>
      <c r="K662" s="92" t="str">
        <f>IFERROR(AVERAGEIFS(EDF[Hydratation], EDF[Nom], BD_evo[[#This Row],[Nom]], EDF[Semaine], BD_evo[[#This Row],[Semaine]]), "")</f>
        <v/>
      </c>
      <c r="L662" s="92" t="str">
        <f>IFERROR(AVERAGEIFS(EDF[Nutrition], EDF[Nom], BD_evo[[#This Row],[Nom]], EDF[Semaine], BD_evo[[#This Row],[Semaine]]), "")</f>
        <v/>
      </c>
      <c r="M662" s="92" t="str">
        <f>IFERROR(AVERAGEIFS(RPE[Investissement du jour], RPE[Nom], BD_evo[[#This Row],[Nom]], RPE[Semaine], BD_evo[[#This Row],[Semaine]]), "")</f>
        <v/>
      </c>
    </row>
    <row r="663" spans="1:13" x14ac:dyDescent="0.2">
      <c r="A663" s="88" t="s">
        <v>93</v>
      </c>
      <c r="B663" t="str">
        <f>INDEX(Statut[Profil], MATCH(BD_evo[[#This Row],[Nom]], Statut[Nom], 0))</f>
        <v>Avant</v>
      </c>
      <c r="C663">
        <v>2023</v>
      </c>
      <c r="D663">
        <f t="shared" si="13"/>
        <v>45</v>
      </c>
      <c r="E663">
        <f>IF(SUMIFS(RPE[sRPE_tot], RPE[Nom], BD_evo[[#This Row],[Nom]], RPE[Semaine], BD_evo[[#This Row],[Semaine]])=0,"",SUMIFS(RPE[sRPE_tot], RPE[Nom], BD_evo[[#This Row],[Nom]], RPE[Semaine], BD_evo[[#This Row],[Semaine]]))</f>
        <v>756</v>
      </c>
      <c r="F663" s="92">
        <f>IFERROR(AVERAGEIFS(EDF[Total EDF], EDF[Nom], BD_evo[[#This Row],[Nom]], EDF[Semaine], BD_evo[[#This Row],[Semaine]]), "")</f>
        <v>18.399999999999999</v>
      </c>
      <c r="G663" s="92">
        <f>IFERROR(AVERAGEIFS(EDF[Humeur], EDF[Nom], BD_evo[[#This Row],[Nom]], EDF[Semaine], BD_evo[[#This Row],[Semaine]]), "")</f>
        <v>3.8</v>
      </c>
      <c r="H663" s="92">
        <f>IFERROR(AVERAGEIFS(EDF[Stress], EDF[Nom], BD_evo[[#This Row],[Nom]], EDF[Semaine], BD_evo[[#This Row],[Semaine]]), "")</f>
        <v>2.4</v>
      </c>
      <c r="I663" s="92">
        <f>IFERROR(AVERAGEIFS(EDF[Sommeil], EDF[Nom], BD_evo[[#This Row],[Nom]], EDF[Semaine], BD_evo[[#This Row],[Semaine]]), "")</f>
        <v>2.6</v>
      </c>
      <c r="J663" s="92">
        <f>IFERROR(AVERAGEIFS(EDF[Etat Physique], EDF[Nom], BD_evo[[#This Row],[Nom]], EDF[Semaine], BD_evo[[#This Row],[Semaine]]), "")</f>
        <v>2.8</v>
      </c>
      <c r="K663" s="92">
        <f>IFERROR(AVERAGEIFS(EDF[Hydratation], EDF[Nom], BD_evo[[#This Row],[Nom]], EDF[Semaine], BD_evo[[#This Row],[Semaine]]), "")</f>
        <v>3.4</v>
      </c>
      <c r="L663" s="92">
        <f>IFERROR(AVERAGEIFS(EDF[Nutrition], EDF[Nom], BD_evo[[#This Row],[Nom]], EDF[Semaine], BD_evo[[#This Row],[Semaine]]), "")</f>
        <v>3.4</v>
      </c>
      <c r="M663" s="92">
        <f>IFERROR(AVERAGEIFS(RPE[Investissement du jour], RPE[Nom], BD_evo[[#This Row],[Nom]], RPE[Semaine], BD_evo[[#This Row],[Semaine]]), "")</f>
        <v>3</v>
      </c>
    </row>
    <row r="664" spans="1:13" x14ac:dyDescent="0.2">
      <c r="A664" s="88" t="s">
        <v>230</v>
      </c>
      <c r="B664" t="str">
        <f>INDEX(Statut[Profil], MATCH(BD_evo[[#This Row],[Nom]], Statut[Nom], 0))</f>
        <v>Avant</v>
      </c>
      <c r="C664">
        <v>2023</v>
      </c>
      <c r="D664">
        <f t="shared" si="13"/>
        <v>45</v>
      </c>
      <c r="E664">
        <f>IF(SUMIFS(RPE[sRPE_tot], RPE[Nom], BD_evo[[#This Row],[Nom]], RPE[Semaine], BD_evo[[#This Row],[Semaine]])=0,"",SUMIFS(RPE[sRPE_tot], RPE[Nom], BD_evo[[#This Row],[Nom]], RPE[Semaine], BD_evo[[#This Row],[Semaine]]))</f>
        <v>936</v>
      </c>
      <c r="F664" s="92" t="str">
        <f>IFERROR(AVERAGEIFS(EDF[Total EDF], EDF[Nom], BD_evo[[#This Row],[Nom]], EDF[Semaine], BD_evo[[#This Row],[Semaine]]), "")</f>
        <v/>
      </c>
      <c r="G664" s="92" t="str">
        <f>IFERROR(AVERAGEIFS(EDF[Humeur], EDF[Nom], BD_evo[[#This Row],[Nom]], EDF[Semaine], BD_evo[[#This Row],[Semaine]]), "")</f>
        <v/>
      </c>
      <c r="H664" s="92" t="str">
        <f>IFERROR(AVERAGEIFS(EDF[Stress], EDF[Nom], BD_evo[[#This Row],[Nom]], EDF[Semaine], BD_evo[[#This Row],[Semaine]]), "")</f>
        <v/>
      </c>
      <c r="I664" s="92" t="str">
        <f>IFERROR(AVERAGEIFS(EDF[Sommeil], EDF[Nom], BD_evo[[#This Row],[Nom]], EDF[Semaine], BD_evo[[#This Row],[Semaine]]), "")</f>
        <v/>
      </c>
      <c r="J664" s="92" t="str">
        <f>IFERROR(AVERAGEIFS(EDF[Etat Physique], EDF[Nom], BD_evo[[#This Row],[Nom]], EDF[Semaine], BD_evo[[#This Row],[Semaine]]), "")</f>
        <v/>
      </c>
      <c r="K664" s="92" t="str">
        <f>IFERROR(AVERAGEIFS(EDF[Hydratation], EDF[Nom], BD_evo[[#This Row],[Nom]], EDF[Semaine], BD_evo[[#This Row],[Semaine]]), "")</f>
        <v/>
      </c>
      <c r="L664" s="92" t="str">
        <f>IFERROR(AVERAGEIFS(EDF[Nutrition], EDF[Nom], BD_evo[[#This Row],[Nom]], EDF[Semaine], BD_evo[[#This Row],[Semaine]]), "")</f>
        <v/>
      </c>
      <c r="M664" s="92">
        <f>IFERROR(AVERAGEIFS(RPE[Investissement du jour], RPE[Nom], BD_evo[[#This Row],[Nom]], RPE[Semaine], BD_evo[[#This Row],[Semaine]]), "")</f>
        <v>3</v>
      </c>
    </row>
    <row r="665" spans="1:13" x14ac:dyDescent="0.2">
      <c r="A665" s="88" t="s">
        <v>181</v>
      </c>
      <c r="B665" t="str">
        <f>INDEX(Statut[Profil], MATCH(BD_evo[[#This Row],[Nom]], Statut[Nom], 0))</f>
        <v>Trois Quarts</v>
      </c>
      <c r="C665">
        <v>2023</v>
      </c>
      <c r="D665">
        <f t="shared" si="13"/>
        <v>45</v>
      </c>
      <c r="E665" t="str">
        <f>IF(SUMIFS(RPE[sRPE_tot], RPE[Nom], BD_evo[[#This Row],[Nom]], RPE[Semaine], BD_evo[[#This Row],[Semaine]])=0,"",SUMIFS(RPE[sRPE_tot], RPE[Nom], BD_evo[[#This Row],[Nom]], RPE[Semaine], BD_evo[[#This Row],[Semaine]]))</f>
        <v/>
      </c>
      <c r="F665" s="92">
        <f>IFERROR(AVERAGEIFS(EDF[Total EDF], EDF[Nom], BD_evo[[#This Row],[Nom]], EDF[Semaine], BD_evo[[#This Row],[Semaine]]), "")</f>
        <v>22</v>
      </c>
      <c r="G665" s="92">
        <f>IFERROR(AVERAGEIFS(EDF[Humeur], EDF[Nom], BD_evo[[#This Row],[Nom]], EDF[Semaine], BD_evo[[#This Row],[Semaine]]), "")</f>
        <v>4</v>
      </c>
      <c r="H665" s="92">
        <f>IFERROR(AVERAGEIFS(EDF[Stress], EDF[Nom], BD_evo[[#This Row],[Nom]], EDF[Semaine], BD_evo[[#This Row],[Semaine]]), "")</f>
        <v>4</v>
      </c>
      <c r="I665" s="92">
        <f>IFERROR(AVERAGEIFS(EDF[Sommeil], EDF[Nom], BD_evo[[#This Row],[Nom]], EDF[Semaine], BD_evo[[#This Row],[Semaine]]), "")</f>
        <v>4</v>
      </c>
      <c r="J665" s="92">
        <f>IFERROR(AVERAGEIFS(EDF[Etat Physique], EDF[Nom], BD_evo[[#This Row],[Nom]], EDF[Semaine], BD_evo[[#This Row],[Semaine]]), "")</f>
        <v>4</v>
      </c>
      <c r="K665" s="92">
        <f>IFERROR(AVERAGEIFS(EDF[Hydratation], EDF[Nom], BD_evo[[#This Row],[Nom]], EDF[Semaine], BD_evo[[#This Row],[Semaine]]), "")</f>
        <v>3</v>
      </c>
      <c r="L665" s="92">
        <f>IFERROR(AVERAGEIFS(EDF[Nutrition], EDF[Nom], BD_evo[[#This Row],[Nom]], EDF[Semaine], BD_evo[[#This Row],[Semaine]]), "")</f>
        <v>3</v>
      </c>
      <c r="M665" s="92">
        <f>IFERROR(AVERAGEIFS(RPE[Investissement du jour], RPE[Nom], BD_evo[[#This Row],[Nom]], RPE[Semaine], BD_evo[[#This Row],[Semaine]]), "")</f>
        <v>3</v>
      </c>
    </row>
    <row r="666" spans="1:13" x14ac:dyDescent="0.2">
      <c r="A666" s="88" t="s">
        <v>414</v>
      </c>
      <c r="B666" t="str">
        <f>INDEX(Statut[Profil], MATCH(BD_evo[[#This Row],[Nom]], Statut[Nom], 0))</f>
        <v>Avant</v>
      </c>
      <c r="C666">
        <v>2023</v>
      </c>
      <c r="D666">
        <f t="shared" si="13"/>
        <v>45</v>
      </c>
      <c r="E666" t="str">
        <f>IF(SUMIFS(RPE[sRPE_tot], RPE[Nom], BD_evo[[#This Row],[Nom]], RPE[Semaine], BD_evo[[#This Row],[Semaine]])=0,"",SUMIFS(RPE[sRPE_tot], RPE[Nom], BD_evo[[#This Row],[Nom]], RPE[Semaine], BD_evo[[#This Row],[Semaine]]))</f>
        <v/>
      </c>
      <c r="F666" s="92">
        <f>IFERROR(AVERAGEIFS(EDF[Total EDF], EDF[Nom], BD_evo[[#This Row],[Nom]], EDF[Semaine], BD_evo[[#This Row],[Semaine]]), "")</f>
        <v>24</v>
      </c>
      <c r="G666" s="92">
        <f>IFERROR(AVERAGEIFS(EDF[Humeur], EDF[Nom], BD_evo[[#This Row],[Nom]], EDF[Semaine], BD_evo[[#This Row],[Semaine]]), "")</f>
        <v>3</v>
      </c>
      <c r="H666" s="92">
        <f>IFERROR(AVERAGEIFS(EDF[Stress], EDF[Nom], BD_evo[[#This Row],[Nom]], EDF[Semaine], BD_evo[[#This Row],[Semaine]]), "")</f>
        <v>3</v>
      </c>
      <c r="I666" s="92">
        <f>IFERROR(AVERAGEIFS(EDF[Sommeil], EDF[Nom], BD_evo[[#This Row],[Nom]], EDF[Semaine], BD_evo[[#This Row],[Semaine]]), "")</f>
        <v>5</v>
      </c>
      <c r="J666" s="92">
        <f>IFERROR(AVERAGEIFS(EDF[Etat Physique], EDF[Nom], BD_evo[[#This Row],[Nom]], EDF[Semaine], BD_evo[[#This Row],[Semaine]]), "")</f>
        <v>4</v>
      </c>
      <c r="K666" s="92">
        <f>IFERROR(AVERAGEIFS(EDF[Hydratation], EDF[Nom], BD_evo[[#This Row],[Nom]], EDF[Semaine], BD_evo[[#This Row],[Semaine]]), "")</f>
        <v>4</v>
      </c>
      <c r="L666" s="92">
        <f>IFERROR(AVERAGEIFS(EDF[Nutrition], EDF[Nom], BD_evo[[#This Row],[Nom]], EDF[Semaine], BD_evo[[#This Row],[Semaine]]), "")</f>
        <v>5</v>
      </c>
      <c r="M666" s="92" t="str">
        <f>IFERROR(AVERAGEIFS(RPE[Investissement du jour], RPE[Nom], BD_evo[[#This Row],[Nom]], RPE[Semaine], BD_evo[[#This Row],[Semaine]]), "")</f>
        <v/>
      </c>
    </row>
    <row r="667" spans="1:13" x14ac:dyDescent="0.2">
      <c r="A667" s="88" t="s">
        <v>102</v>
      </c>
      <c r="B667" t="str">
        <f>INDEX(Statut[Profil], MATCH(BD_evo[[#This Row],[Nom]], Statut[Nom], 0))</f>
        <v>Trois Quarts</v>
      </c>
      <c r="C667">
        <v>2023</v>
      </c>
      <c r="D667">
        <f t="shared" si="13"/>
        <v>45</v>
      </c>
      <c r="E667" t="str">
        <f>IF(SUMIFS(RPE[sRPE_tot], RPE[Nom], BD_evo[[#This Row],[Nom]], RPE[Semaine], BD_evo[[#This Row],[Semaine]])=0,"",SUMIFS(RPE[sRPE_tot], RPE[Nom], BD_evo[[#This Row],[Nom]], RPE[Semaine], BD_evo[[#This Row],[Semaine]]))</f>
        <v/>
      </c>
      <c r="F667" s="92">
        <f>IFERROR(AVERAGEIFS(EDF[Total EDF], EDF[Nom], BD_evo[[#This Row],[Nom]], EDF[Semaine], BD_evo[[#This Row],[Semaine]]), "")</f>
        <v>21.25</v>
      </c>
      <c r="G667" s="92">
        <f>IFERROR(AVERAGEIFS(EDF[Humeur], EDF[Nom], BD_evo[[#This Row],[Nom]], EDF[Semaine], BD_evo[[#This Row],[Semaine]]), "")</f>
        <v>4.25</v>
      </c>
      <c r="H667" s="92">
        <f>IFERROR(AVERAGEIFS(EDF[Stress], EDF[Nom], BD_evo[[#This Row],[Nom]], EDF[Semaine], BD_evo[[#This Row],[Semaine]]), "")</f>
        <v>3.75</v>
      </c>
      <c r="I667" s="92">
        <f>IFERROR(AVERAGEIFS(EDF[Sommeil], EDF[Nom], BD_evo[[#This Row],[Nom]], EDF[Semaine], BD_evo[[#This Row],[Semaine]]), "")</f>
        <v>3</v>
      </c>
      <c r="J667" s="92">
        <f>IFERROR(AVERAGEIFS(EDF[Etat Physique], EDF[Nom], BD_evo[[#This Row],[Nom]], EDF[Semaine], BD_evo[[#This Row],[Semaine]]), "")</f>
        <v>3.25</v>
      </c>
      <c r="K667" s="92">
        <f>IFERROR(AVERAGEIFS(EDF[Hydratation], EDF[Nom], BD_evo[[#This Row],[Nom]], EDF[Semaine], BD_evo[[#This Row],[Semaine]]), "")</f>
        <v>3</v>
      </c>
      <c r="L667" s="92">
        <f>IFERROR(AVERAGEIFS(EDF[Nutrition], EDF[Nom], BD_evo[[#This Row],[Nom]], EDF[Semaine], BD_evo[[#This Row],[Semaine]]), "")</f>
        <v>4</v>
      </c>
      <c r="M667" s="92" t="str">
        <f>IFERROR(AVERAGEIFS(RPE[Investissement du jour], RPE[Nom], BD_evo[[#This Row],[Nom]], RPE[Semaine], BD_evo[[#This Row],[Semaine]]), "")</f>
        <v/>
      </c>
    </row>
    <row r="668" spans="1:13" x14ac:dyDescent="0.2">
      <c r="A668" s="88" t="s">
        <v>193</v>
      </c>
      <c r="B668" t="str">
        <f>INDEX(Statut[Profil], MATCH(BD_evo[[#This Row],[Nom]], Statut[Nom], 0))</f>
        <v>Avant</v>
      </c>
      <c r="C668">
        <v>2023</v>
      </c>
      <c r="D668">
        <f t="shared" si="13"/>
        <v>45</v>
      </c>
      <c r="E668">
        <f>IF(SUMIFS(RPE[sRPE_tot], RPE[Nom], BD_evo[[#This Row],[Nom]], RPE[Semaine], BD_evo[[#This Row],[Semaine]])=0,"",SUMIFS(RPE[sRPE_tot], RPE[Nom], BD_evo[[#This Row],[Nom]], RPE[Semaine], BD_evo[[#This Row],[Semaine]]))</f>
        <v>180</v>
      </c>
      <c r="F668" s="92">
        <f>IFERROR(AVERAGEIFS(EDF[Total EDF], EDF[Nom], BD_evo[[#This Row],[Nom]], EDF[Semaine], BD_evo[[#This Row],[Semaine]]), "")</f>
        <v>22.333333333333332</v>
      </c>
      <c r="G668" s="92">
        <f>IFERROR(AVERAGEIFS(EDF[Humeur], EDF[Nom], BD_evo[[#This Row],[Nom]], EDF[Semaine], BD_evo[[#This Row],[Semaine]]), "")</f>
        <v>4.333333333333333</v>
      </c>
      <c r="H668" s="92">
        <f>IFERROR(AVERAGEIFS(EDF[Stress], EDF[Nom], BD_evo[[#This Row],[Nom]], EDF[Semaine], BD_evo[[#This Row],[Semaine]]), "")</f>
        <v>4</v>
      </c>
      <c r="I668" s="92">
        <f>IFERROR(AVERAGEIFS(EDF[Sommeil], EDF[Nom], BD_evo[[#This Row],[Nom]], EDF[Semaine], BD_evo[[#This Row],[Semaine]]), "")</f>
        <v>4</v>
      </c>
      <c r="J668" s="92">
        <f>IFERROR(AVERAGEIFS(EDF[Etat Physique], EDF[Nom], BD_evo[[#This Row],[Nom]], EDF[Semaine], BD_evo[[#This Row],[Semaine]]), "")</f>
        <v>3</v>
      </c>
      <c r="K668" s="92">
        <f>IFERROR(AVERAGEIFS(EDF[Hydratation], EDF[Nom], BD_evo[[#This Row],[Nom]], EDF[Semaine], BD_evo[[#This Row],[Semaine]]), "")</f>
        <v>3</v>
      </c>
      <c r="L668" s="92">
        <f>IFERROR(AVERAGEIFS(EDF[Nutrition], EDF[Nom], BD_evo[[#This Row],[Nom]], EDF[Semaine], BD_evo[[#This Row],[Semaine]]), "")</f>
        <v>4</v>
      </c>
      <c r="M668" s="92">
        <f>IFERROR(AVERAGEIFS(RPE[Investissement du jour], RPE[Nom], BD_evo[[#This Row],[Nom]], RPE[Semaine], BD_evo[[#This Row],[Semaine]]), "")</f>
        <v>1</v>
      </c>
    </row>
    <row r="669" spans="1:13" x14ac:dyDescent="0.2">
      <c r="A669" s="88" t="s">
        <v>84</v>
      </c>
      <c r="B669" t="str">
        <f>INDEX(Statut[Profil], MATCH(BD_evo[[#This Row],[Nom]], Statut[Nom], 0))</f>
        <v>Trois Quarts</v>
      </c>
      <c r="C669">
        <v>2023</v>
      </c>
      <c r="D669">
        <f t="shared" si="13"/>
        <v>45</v>
      </c>
      <c r="E669" t="str">
        <f>IF(SUMIFS(RPE[sRPE_tot], RPE[Nom], BD_evo[[#This Row],[Nom]], RPE[Semaine], BD_evo[[#This Row],[Semaine]])=0,"",SUMIFS(RPE[sRPE_tot], RPE[Nom], BD_evo[[#This Row],[Nom]], RPE[Semaine], BD_evo[[#This Row],[Semaine]]))</f>
        <v/>
      </c>
      <c r="F669" s="92" t="str">
        <f>IFERROR(AVERAGEIFS(EDF[Total EDF], EDF[Nom], BD_evo[[#This Row],[Nom]], EDF[Semaine], BD_evo[[#This Row],[Semaine]]), "")</f>
        <v/>
      </c>
      <c r="G669" s="92" t="str">
        <f>IFERROR(AVERAGEIFS(EDF[Humeur], EDF[Nom], BD_evo[[#This Row],[Nom]], EDF[Semaine], BD_evo[[#This Row],[Semaine]]), "")</f>
        <v/>
      </c>
      <c r="H669" s="92" t="str">
        <f>IFERROR(AVERAGEIFS(EDF[Stress], EDF[Nom], BD_evo[[#This Row],[Nom]], EDF[Semaine], BD_evo[[#This Row],[Semaine]]), "")</f>
        <v/>
      </c>
      <c r="I669" s="92" t="str">
        <f>IFERROR(AVERAGEIFS(EDF[Sommeil], EDF[Nom], BD_evo[[#This Row],[Nom]], EDF[Semaine], BD_evo[[#This Row],[Semaine]]), "")</f>
        <v/>
      </c>
      <c r="J669" s="92" t="str">
        <f>IFERROR(AVERAGEIFS(EDF[Etat Physique], EDF[Nom], BD_evo[[#This Row],[Nom]], EDF[Semaine], BD_evo[[#This Row],[Semaine]]), "")</f>
        <v/>
      </c>
      <c r="K669" s="92" t="str">
        <f>IFERROR(AVERAGEIFS(EDF[Hydratation], EDF[Nom], BD_evo[[#This Row],[Nom]], EDF[Semaine], BD_evo[[#This Row],[Semaine]]), "")</f>
        <v/>
      </c>
      <c r="L669" s="92" t="str">
        <f>IFERROR(AVERAGEIFS(EDF[Nutrition], EDF[Nom], BD_evo[[#This Row],[Nom]], EDF[Semaine], BD_evo[[#This Row],[Semaine]]), "")</f>
        <v/>
      </c>
      <c r="M669" s="92" t="str">
        <f>IFERROR(AVERAGEIFS(RPE[Investissement du jour], RPE[Nom], BD_evo[[#This Row],[Nom]], RPE[Semaine], BD_evo[[#This Row],[Semaine]]), "")</f>
        <v/>
      </c>
    </row>
    <row r="670" spans="1:13" x14ac:dyDescent="0.2">
      <c r="A670" s="88" t="s">
        <v>106</v>
      </c>
      <c r="B670" t="str">
        <f>INDEX(Statut[Profil], MATCH(BD_evo[[#This Row],[Nom]], Statut[Nom], 0))</f>
        <v>Avant</v>
      </c>
      <c r="C670">
        <v>2023</v>
      </c>
      <c r="D670">
        <f t="shared" si="13"/>
        <v>45</v>
      </c>
      <c r="E670">
        <f>IF(SUMIFS(RPE[sRPE_tot], RPE[Nom], BD_evo[[#This Row],[Nom]], RPE[Semaine], BD_evo[[#This Row],[Semaine]])=0,"",SUMIFS(RPE[sRPE_tot], RPE[Nom], BD_evo[[#This Row],[Nom]], RPE[Semaine], BD_evo[[#This Row],[Semaine]]))</f>
        <v>1496</v>
      </c>
      <c r="F670" s="92">
        <f>IFERROR(AVERAGEIFS(EDF[Total EDF], EDF[Nom], BD_evo[[#This Row],[Nom]], EDF[Semaine], BD_evo[[#This Row],[Semaine]]), "")</f>
        <v>23.2</v>
      </c>
      <c r="G670" s="92">
        <f>IFERROR(AVERAGEIFS(EDF[Humeur], EDF[Nom], BD_evo[[#This Row],[Nom]], EDF[Semaine], BD_evo[[#This Row],[Semaine]]), "")</f>
        <v>4.5999999999999996</v>
      </c>
      <c r="H670" s="92">
        <f>IFERROR(AVERAGEIFS(EDF[Stress], EDF[Nom], BD_evo[[#This Row],[Nom]], EDF[Semaine], BD_evo[[#This Row],[Semaine]]), "")</f>
        <v>3.6</v>
      </c>
      <c r="I670" s="92">
        <f>IFERROR(AVERAGEIFS(EDF[Sommeil], EDF[Nom], BD_evo[[#This Row],[Nom]], EDF[Semaine], BD_evo[[#This Row],[Semaine]]), "")</f>
        <v>3.6</v>
      </c>
      <c r="J670" s="92">
        <f>IFERROR(AVERAGEIFS(EDF[Etat Physique], EDF[Nom], BD_evo[[#This Row],[Nom]], EDF[Semaine], BD_evo[[#This Row],[Semaine]]), "")</f>
        <v>3.2</v>
      </c>
      <c r="K670" s="92">
        <f>IFERROR(AVERAGEIFS(EDF[Hydratation], EDF[Nom], BD_evo[[#This Row],[Nom]], EDF[Semaine], BD_evo[[#This Row],[Semaine]]), "")</f>
        <v>3.4</v>
      </c>
      <c r="L670" s="92">
        <f>IFERROR(AVERAGEIFS(EDF[Nutrition], EDF[Nom], BD_evo[[#This Row],[Nom]], EDF[Semaine], BD_evo[[#This Row],[Semaine]]), "")</f>
        <v>4.8</v>
      </c>
      <c r="M670" s="92">
        <f>IFERROR(AVERAGEIFS(RPE[Investissement du jour], RPE[Nom], BD_evo[[#This Row],[Nom]], RPE[Semaine], BD_evo[[#This Row],[Semaine]]), "")</f>
        <v>3</v>
      </c>
    </row>
    <row r="671" spans="1:13" x14ac:dyDescent="0.2">
      <c r="A671" s="89" t="s">
        <v>171</v>
      </c>
      <c r="B671" t="str">
        <f>INDEX(Statut[Profil], MATCH(BD_evo[[#This Row],[Nom]], Statut[Nom], 0))</f>
        <v>Avant</v>
      </c>
      <c r="C671">
        <v>2023</v>
      </c>
      <c r="D671">
        <f t="shared" si="13"/>
        <v>45</v>
      </c>
      <c r="E671" t="str">
        <f>IF(SUMIFS(RPE[sRPE_tot], RPE[Nom], BD_evo[[#This Row],[Nom]], RPE[Semaine], BD_evo[[#This Row],[Semaine]])=0,"",SUMIFS(RPE[sRPE_tot], RPE[Nom], BD_evo[[#This Row],[Nom]], RPE[Semaine], BD_evo[[#This Row],[Semaine]]))</f>
        <v/>
      </c>
      <c r="F671" s="92">
        <f>IFERROR(AVERAGEIFS(EDF[Total EDF], EDF[Nom], BD_evo[[#This Row],[Nom]], EDF[Semaine], BD_evo[[#This Row],[Semaine]]), "")</f>
        <v>15.5</v>
      </c>
      <c r="G671" s="92">
        <f>IFERROR(AVERAGEIFS(EDF[Humeur], EDF[Nom], BD_evo[[#This Row],[Nom]], EDF[Semaine], BD_evo[[#This Row],[Semaine]]), "")</f>
        <v>2.5</v>
      </c>
      <c r="H671" s="92">
        <f>IFERROR(AVERAGEIFS(EDF[Stress], EDF[Nom], BD_evo[[#This Row],[Nom]], EDF[Semaine], BD_evo[[#This Row],[Semaine]]), "")</f>
        <v>2.5</v>
      </c>
      <c r="I671" s="92">
        <f>IFERROR(AVERAGEIFS(EDF[Sommeil], EDF[Nom], BD_evo[[#This Row],[Nom]], EDF[Semaine], BD_evo[[#This Row],[Semaine]]), "")</f>
        <v>2.5</v>
      </c>
      <c r="J671" s="92">
        <f>IFERROR(AVERAGEIFS(EDF[Etat Physique], EDF[Nom], BD_evo[[#This Row],[Nom]], EDF[Semaine], BD_evo[[#This Row],[Semaine]]), "")</f>
        <v>2</v>
      </c>
      <c r="K671" s="92">
        <f>IFERROR(AVERAGEIFS(EDF[Hydratation], EDF[Nom], BD_evo[[#This Row],[Nom]], EDF[Semaine], BD_evo[[#This Row],[Semaine]]), "")</f>
        <v>3</v>
      </c>
      <c r="L671" s="92">
        <f>IFERROR(AVERAGEIFS(EDF[Nutrition], EDF[Nom], BD_evo[[#This Row],[Nom]], EDF[Semaine], BD_evo[[#This Row],[Semaine]]), "")</f>
        <v>3</v>
      </c>
      <c r="M671" s="92">
        <f>IFERROR(AVERAGEIFS(RPE[Investissement du jour], RPE[Nom], BD_evo[[#This Row],[Nom]], RPE[Semaine], BD_evo[[#This Row],[Semaine]]), "")</f>
        <v>3</v>
      </c>
    </row>
    <row r="672" spans="1:13" x14ac:dyDescent="0.2">
      <c r="A672" s="88" t="s">
        <v>77</v>
      </c>
      <c r="B672" t="str">
        <f>INDEX(Statut[Profil], MATCH(BD_evo[[#This Row],[Nom]], Statut[Nom], 0))</f>
        <v>Avant</v>
      </c>
      <c r="C672">
        <v>2023</v>
      </c>
      <c r="D672">
        <f t="shared" si="13"/>
        <v>45</v>
      </c>
      <c r="E672">
        <f>IF(SUMIFS(RPE[sRPE_tot], RPE[Nom], BD_evo[[#This Row],[Nom]], RPE[Semaine], BD_evo[[#This Row],[Semaine]])=0,"",SUMIFS(RPE[sRPE_tot], RPE[Nom], BD_evo[[#This Row],[Nom]], RPE[Semaine], BD_evo[[#This Row],[Semaine]]))</f>
        <v>1088</v>
      </c>
      <c r="F672" s="92">
        <f>IFERROR(AVERAGEIFS(EDF[Total EDF], EDF[Nom], BD_evo[[#This Row],[Nom]], EDF[Semaine], BD_evo[[#This Row],[Semaine]]), "")</f>
        <v>17.333333333333332</v>
      </c>
      <c r="G672" s="92">
        <f>IFERROR(AVERAGEIFS(EDF[Humeur], EDF[Nom], BD_evo[[#This Row],[Nom]], EDF[Semaine], BD_evo[[#This Row],[Semaine]]), "")</f>
        <v>3.3333333333333335</v>
      </c>
      <c r="H672" s="92">
        <f>IFERROR(AVERAGEIFS(EDF[Stress], EDF[Nom], BD_evo[[#This Row],[Nom]], EDF[Semaine], BD_evo[[#This Row],[Semaine]]), "")</f>
        <v>2.3333333333333335</v>
      </c>
      <c r="I672" s="92">
        <f>IFERROR(AVERAGEIFS(EDF[Sommeil], EDF[Nom], BD_evo[[#This Row],[Nom]], EDF[Semaine], BD_evo[[#This Row],[Semaine]]), "")</f>
        <v>2.6666666666666665</v>
      </c>
      <c r="J672" s="92">
        <f>IFERROR(AVERAGEIFS(EDF[Etat Physique], EDF[Nom], BD_evo[[#This Row],[Nom]], EDF[Semaine], BD_evo[[#This Row],[Semaine]]), "")</f>
        <v>2.3333333333333335</v>
      </c>
      <c r="K672" s="92">
        <f>IFERROR(AVERAGEIFS(EDF[Hydratation], EDF[Nom], BD_evo[[#This Row],[Nom]], EDF[Semaine], BD_evo[[#This Row],[Semaine]]), "")</f>
        <v>2.6666666666666665</v>
      </c>
      <c r="L672" s="92">
        <f>IFERROR(AVERAGEIFS(EDF[Nutrition], EDF[Nom], BD_evo[[#This Row],[Nom]], EDF[Semaine], BD_evo[[#This Row],[Semaine]]), "")</f>
        <v>4</v>
      </c>
      <c r="M672" s="92">
        <f>IFERROR(AVERAGEIFS(RPE[Investissement du jour], RPE[Nom], BD_evo[[#This Row],[Nom]], RPE[Semaine], BD_evo[[#This Row],[Semaine]]), "")</f>
        <v>3</v>
      </c>
    </row>
    <row r="673" spans="1:13" x14ac:dyDescent="0.2">
      <c r="A673" s="88" t="s">
        <v>135</v>
      </c>
      <c r="B673" t="str">
        <f>INDEX(Statut[Profil], MATCH(BD_evo[[#This Row],[Nom]], Statut[Nom], 0))</f>
        <v>Trois Quarts</v>
      </c>
      <c r="C673">
        <v>2023</v>
      </c>
      <c r="D673">
        <f t="shared" si="13"/>
        <v>45</v>
      </c>
      <c r="E673" t="str">
        <f>IF(SUMIFS(RPE[sRPE_tot], RPE[Nom], BD_evo[[#This Row],[Nom]], RPE[Semaine], BD_evo[[#This Row],[Semaine]])=0,"",SUMIFS(RPE[sRPE_tot], RPE[Nom], BD_evo[[#This Row],[Nom]], RPE[Semaine], BD_evo[[#This Row],[Semaine]]))</f>
        <v/>
      </c>
      <c r="F673" s="92">
        <f>IFERROR(AVERAGEIFS(EDF[Total EDF], EDF[Nom], BD_evo[[#This Row],[Nom]], EDF[Semaine], BD_evo[[#This Row],[Semaine]]), "")</f>
        <v>21.75</v>
      </c>
      <c r="G673" s="92">
        <f>IFERROR(AVERAGEIFS(EDF[Humeur], EDF[Nom], BD_evo[[#This Row],[Nom]], EDF[Semaine], BD_evo[[#This Row],[Semaine]]), "")</f>
        <v>4</v>
      </c>
      <c r="H673" s="92">
        <f>IFERROR(AVERAGEIFS(EDF[Stress], EDF[Nom], BD_evo[[#This Row],[Nom]], EDF[Semaine], BD_evo[[#This Row],[Semaine]]), "")</f>
        <v>4</v>
      </c>
      <c r="I673" s="92">
        <f>IFERROR(AVERAGEIFS(EDF[Sommeil], EDF[Nom], BD_evo[[#This Row],[Nom]], EDF[Semaine], BD_evo[[#This Row],[Semaine]]), "")</f>
        <v>3.5</v>
      </c>
      <c r="J673" s="92">
        <f>IFERROR(AVERAGEIFS(EDF[Etat Physique], EDF[Nom], BD_evo[[#This Row],[Nom]], EDF[Semaine], BD_evo[[#This Row],[Semaine]]), "")</f>
        <v>2.75</v>
      </c>
      <c r="K673" s="92">
        <f>IFERROR(AVERAGEIFS(EDF[Hydratation], EDF[Nom], BD_evo[[#This Row],[Nom]], EDF[Semaine], BD_evo[[#This Row],[Semaine]]), "")</f>
        <v>3.25</v>
      </c>
      <c r="L673" s="92">
        <f>IFERROR(AVERAGEIFS(EDF[Nutrition], EDF[Nom], BD_evo[[#This Row],[Nom]], EDF[Semaine], BD_evo[[#This Row],[Semaine]]), "")</f>
        <v>4.25</v>
      </c>
      <c r="M673" s="92" t="str">
        <f>IFERROR(AVERAGEIFS(RPE[Investissement du jour], RPE[Nom], BD_evo[[#This Row],[Nom]], RPE[Semaine], BD_evo[[#This Row],[Semaine]]), "")</f>
        <v/>
      </c>
    </row>
    <row r="674" spans="1:13" x14ac:dyDescent="0.2">
      <c r="A674" s="88" t="s">
        <v>75</v>
      </c>
      <c r="B674" t="str">
        <f>INDEX(Statut[Profil], MATCH(BD_evo[[#This Row],[Nom]], Statut[Nom], 0))</f>
        <v>Avant</v>
      </c>
      <c r="C674">
        <v>2023</v>
      </c>
      <c r="D674">
        <f t="shared" si="13"/>
        <v>45</v>
      </c>
      <c r="E674" t="str">
        <f>IF(SUMIFS(RPE[sRPE_tot], RPE[Nom], BD_evo[[#This Row],[Nom]], RPE[Semaine], BD_evo[[#This Row],[Semaine]])=0,"",SUMIFS(RPE[sRPE_tot], RPE[Nom], BD_evo[[#This Row],[Nom]], RPE[Semaine], BD_evo[[#This Row],[Semaine]]))</f>
        <v/>
      </c>
      <c r="F674" s="92" t="str">
        <f>IFERROR(AVERAGEIFS(EDF[Total EDF], EDF[Nom], BD_evo[[#This Row],[Nom]], EDF[Semaine], BD_evo[[#This Row],[Semaine]]), "")</f>
        <v/>
      </c>
      <c r="G674" s="92" t="str">
        <f>IFERROR(AVERAGEIFS(EDF[Humeur], EDF[Nom], BD_evo[[#This Row],[Nom]], EDF[Semaine], BD_evo[[#This Row],[Semaine]]), "")</f>
        <v/>
      </c>
      <c r="H674" s="92" t="str">
        <f>IFERROR(AVERAGEIFS(EDF[Stress], EDF[Nom], BD_evo[[#This Row],[Nom]], EDF[Semaine], BD_evo[[#This Row],[Semaine]]), "")</f>
        <v/>
      </c>
      <c r="I674" s="92" t="str">
        <f>IFERROR(AVERAGEIFS(EDF[Sommeil], EDF[Nom], BD_evo[[#This Row],[Nom]], EDF[Semaine], BD_evo[[#This Row],[Semaine]]), "")</f>
        <v/>
      </c>
      <c r="J674" s="92" t="str">
        <f>IFERROR(AVERAGEIFS(EDF[Etat Physique], EDF[Nom], BD_evo[[#This Row],[Nom]], EDF[Semaine], BD_evo[[#This Row],[Semaine]]), "")</f>
        <v/>
      </c>
      <c r="K674" s="92" t="str">
        <f>IFERROR(AVERAGEIFS(EDF[Hydratation], EDF[Nom], BD_evo[[#This Row],[Nom]], EDF[Semaine], BD_evo[[#This Row],[Semaine]]), "")</f>
        <v/>
      </c>
      <c r="L674" s="92" t="str">
        <f>IFERROR(AVERAGEIFS(EDF[Nutrition], EDF[Nom], BD_evo[[#This Row],[Nom]], EDF[Semaine], BD_evo[[#This Row],[Semaine]]), "")</f>
        <v/>
      </c>
      <c r="M674" s="92">
        <f>IFERROR(AVERAGEIFS(RPE[Investissement du jour], RPE[Nom], BD_evo[[#This Row],[Nom]], RPE[Semaine], BD_evo[[#This Row],[Semaine]]), "")</f>
        <v>3</v>
      </c>
    </row>
    <row r="675" spans="1:13" x14ac:dyDescent="0.2">
      <c r="A675" s="88" t="s">
        <v>112</v>
      </c>
      <c r="B675" t="str">
        <f>INDEX(Statut[Profil], MATCH(BD_evo[[#This Row],[Nom]], Statut[Nom], 0))</f>
        <v>Trois Quarts</v>
      </c>
      <c r="C675">
        <v>2023</v>
      </c>
      <c r="D675">
        <f t="shared" si="13"/>
        <v>45</v>
      </c>
      <c r="E675" t="str">
        <f>IF(SUMIFS(RPE[sRPE_tot], RPE[Nom], BD_evo[[#This Row],[Nom]], RPE[Semaine], BD_evo[[#This Row],[Semaine]])=0,"",SUMIFS(RPE[sRPE_tot], RPE[Nom], BD_evo[[#This Row],[Nom]], RPE[Semaine], BD_evo[[#This Row],[Semaine]]))</f>
        <v/>
      </c>
      <c r="F675" s="92">
        <f>IFERROR(AVERAGEIFS(EDF[Total EDF], EDF[Nom], BD_evo[[#This Row],[Nom]], EDF[Semaine], BD_evo[[#This Row],[Semaine]]), "")</f>
        <v>18.25</v>
      </c>
      <c r="G675" s="92">
        <f>IFERROR(AVERAGEIFS(EDF[Humeur], EDF[Nom], BD_evo[[#This Row],[Nom]], EDF[Semaine], BD_evo[[#This Row],[Semaine]]), "")</f>
        <v>2.75</v>
      </c>
      <c r="H675" s="92">
        <f>IFERROR(AVERAGEIFS(EDF[Stress], EDF[Nom], BD_evo[[#This Row],[Nom]], EDF[Semaine], BD_evo[[#This Row],[Semaine]]), "")</f>
        <v>3</v>
      </c>
      <c r="I675" s="92">
        <f>IFERROR(AVERAGEIFS(EDF[Sommeil], EDF[Nom], BD_evo[[#This Row],[Nom]], EDF[Semaine], BD_evo[[#This Row],[Semaine]]), "")</f>
        <v>2.75</v>
      </c>
      <c r="J675" s="92">
        <f>IFERROR(AVERAGEIFS(EDF[Etat Physique], EDF[Nom], BD_evo[[#This Row],[Nom]], EDF[Semaine], BD_evo[[#This Row],[Semaine]]), "")</f>
        <v>2.25</v>
      </c>
      <c r="K675" s="92">
        <f>IFERROR(AVERAGEIFS(EDF[Hydratation], EDF[Nom], BD_evo[[#This Row],[Nom]], EDF[Semaine], BD_evo[[#This Row],[Semaine]]), "")</f>
        <v>3.75</v>
      </c>
      <c r="L675" s="92">
        <f>IFERROR(AVERAGEIFS(EDF[Nutrition], EDF[Nom], BD_evo[[#This Row],[Nom]], EDF[Semaine], BD_evo[[#This Row],[Semaine]]), "")</f>
        <v>3.75</v>
      </c>
      <c r="M675" s="92" t="str">
        <f>IFERROR(AVERAGEIFS(RPE[Investissement du jour], RPE[Nom], BD_evo[[#This Row],[Nom]], RPE[Semaine], BD_evo[[#This Row],[Semaine]]), "")</f>
        <v/>
      </c>
    </row>
    <row r="676" spans="1:13" x14ac:dyDescent="0.2">
      <c r="A676" s="88" t="s">
        <v>142</v>
      </c>
      <c r="B676" t="str">
        <f>INDEX(Statut[Profil], MATCH(BD_evo[[#This Row],[Nom]], Statut[Nom], 0))</f>
        <v>Avant</v>
      </c>
      <c r="C676">
        <v>2023</v>
      </c>
      <c r="D676">
        <f t="shared" si="13"/>
        <v>45</v>
      </c>
      <c r="E676">
        <f>IF(SUMIFS(RPE[sRPE_tot], RPE[Nom], BD_evo[[#This Row],[Nom]], RPE[Semaine], BD_evo[[#This Row],[Semaine]])=0,"",SUMIFS(RPE[sRPE_tot], RPE[Nom], BD_evo[[#This Row],[Nom]], RPE[Semaine], BD_evo[[#This Row],[Semaine]]))</f>
        <v>740</v>
      </c>
      <c r="F676" s="92">
        <f>IFERROR(AVERAGEIFS(EDF[Total EDF], EDF[Nom], BD_evo[[#This Row],[Nom]], EDF[Semaine], BD_evo[[#This Row],[Semaine]]), "")</f>
        <v>19.333333333333332</v>
      </c>
      <c r="G676" s="92">
        <f>IFERROR(AVERAGEIFS(EDF[Humeur], EDF[Nom], BD_evo[[#This Row],[Nom]], EDF[Semaine], BD_evo[[#This Row],[Semaine]]), "")</f>
        <v>4</v>
      </c>
      <c r="H676" s="92">
        <f>IFERROR(AVERAGEIFS(EDF[Stress], EDF[Nom], BD_evo[[#This Row],[Nom]], EDF[Semaine], BD_evo[[#This Row],[Semaine]]), "")</f>
        <v>3.6666666666666665</v>
      </c>
      <c r="I676" s="92">
        <f>IFERROR(AVERAGEIFS(EDF[Sommeil], EDF[Nom], BD_evo[[#This Row],[Nom]], EDF[Semaine], BD_evo[[#This Row],[Semaine]]), "")</f>
        <v>3</v>
      </c>
      <c r="J676" s="92">
        <f>IFERROR(AVERAGEIFS(EDF[Etat Physique], EDF[Nom], BD_evo[[#This Row],[Nom]], EDF[Semaine], BD_evo[[#This Row],[Semaine]]), "")</f>
        <v>2.6666666666666665</v>
      </c>
      <c r="K676" s="92">
        <f>IFERROR(AVERAGEIFS(EDF[Hydratation], EDF[Nom], BD_evo[[#This Row],[Nom]], EDF[Semaine], BD_evo[[#This Row],[Semaine]]), "")</f>
        <v>2</v>
      </c>
      <c r="L676" s="92">
        <f>IFERROR(AVERAGEIFS(EDF[Nutrition], EDF[Nom], BD_evo[[#This Row],[Nom]], EDF[Semaine], BD_evo[[#This Row],[Semaine]]), "")</f>
        <v>4</v>
      </c>
      <c r="M676" s="92">
        <f>IFERROR(AVERAGEIFS(RPE[Investissement du jour], RPE[Nom], BD_evo[[#This Row],[Nom]], RPE[Semaine], BD_evo[[#This Row],[Semaine]]), "")</f>
        <v>3</v>
      </c>
    </row>
    <row r="677" spans="1:13" x14ac:dyDescent="0.2">
      <c r="A677" s="88" t="s">
        <v>131</v>
      </c>
      <c r="B677" t="str">
        <f>INDEX(Statut[Profil], MATCH(BD_evo[[#This Row],[Nom]], Statut[Nom], 0))</f>
        <v>Trois Quarts</v>
      </c>
      <c r="C677">
        <v>2023</v>
      </c>
      <c r="D677">
        <f t="shared" si="13"/>
        <v>45</v>
      </c>
      <c r="E677">
        <f>IF(SUMIFS(RPE[sRPE_tot], RPE[Nom], BD_evo[[#This Row],[Nom]], RPE[Semaine], BD_evo[[#This Row],[Semaine]])=0,"",SUMIFS(RPE[sRPE_tot], RPE[Nom], BD_evo[[#This Row],[Nom]], RPE[Semaine], BD_evo[[#This Row],[Semaine]]))</f>
        <v>952</v>
      </c>
      <c r="F677" s="92">
        <f>IFERROR(AVERAGEIFS(EDF[Total EDF], EDF[Nom], BD_evo[[#This Row],[Nom]], EDF[Semaine], BD_evo[[#This Row],[Semaine]]), "")</f>
        <v>15.5</v>
      </c>
      <c r="G677" s="92">
        <f>IFERROR(AVERAGEIFS(EDF[Humeur], EDF[Nom], BD_evo[[#This Row],[Nom]], EDF[Semaine], BD_evo[[#This Row],[Semaine]]), "")</f>
        <v>3</v>
      </c>
      <c r="H677" s="92">
        <f>IFERROR(AVERAGEIFS(EDF[Stress], EDF[Nom], BD_evo[[#This Row],[Nom]], EDF[Semaine], BD_evo[[#This Row],[Semaine]]), "")</f>
        <v>2</v>
      </c>
      <c r="I677" s="92">
        <f>IFERROR(AVERAGEIFS(EDF[Sommeil], EDF[Nom], BD_evo[[#This Row],[Nom]], EDF[Semaine], BD_evo[[#This Row],[Semaine]]), "")</f>
        <v>2</v>
      </c>
      <c r="J677" s="92">
        <f>IFERROR(AVERAGEIFS(EDF[Etat Physique], EDF[Nom], BD_evo[[#This Row],[Nom]], EDF[Semaine], BD_evo[[#This Row],[Semaine]]), "")</f>
        <v>3</v>
      </c>
      <c r="K677" s="92">
        <f>IFERROR(AVERAGEIFS(EDF[Hydratation], EDF[Nom], BD_evo[[#This Row],[Nom]], EDF[Semaine], BD_evo[[#This Row],[Semaine]]), "")</f>
        <v>2.5</v>
      </c>
      <c r="L677" s="92">
        <f>IFERROR(AVERAGEIFS(EDF[Nutrition], EDF[Nom], BD_evo[[#This Row],[Nom]], EDF[Semaine], BD_evo[[#This Row],[Semaine]]), "")</f>
        <v>3</v>
      </c>
      <c r="M677" s="92">
        <f>IFERROR(AVERAGEIFS(RPE[Investissement du jour], RPE[Nom], BD_evo[[#This Row],[Nom]], RPE[Semaine], BD_evo[[#This Row],[Semaine]]), "")</f>
        <v>3</v>
      </c>
    </row>
    <row r="678" spans="1:13" x14ac:dyDescent="0.2">
      <c r="A678" s="88" t="s">
        <v>83</v>
      </c>
      <c r="B678" t="str">
        <f>INDEX(Statut[Profil], MATCH(BD_evo[[#This Row],[Nom]], Statut[Nom], 0))</f>
        <v>Avant</v>
      </c>
      <c r="C678">
        <v>2023</v>
      </c>
      <c r="D678">
        <f t="shared" si="13"/>
        <v>45</v>
      </c>
      <c r="E678">
        <f>IF(SUMIFS(RPE[sRPE_tot], RPE[Nom], BD_evo[[#This Row],[Nom]], RPE[Semaine], BD_evo[[#This Row],[Semaine]])=0,"",SUMIFS(RPE[sRPE_tot], RPE[Nom], BD_evo[[#This Row],[Nom]], RPE[Semaine], BD_evo[[#This Row],[Semaine]]))</f>
        <v>1164</v>
      </c>
      <c r="F678" s="92">
        <f>IFERROR(AVERAGEIFS(EDF[Total EDF], EDF[Nom], BD_evo[[#This Row],[Nom]], EDF[Semaine], BD_evo[[#This Row],[Semaine]]), "")</f>
        <v>22.666666666666668</v>
      </c>
      <c r="G678" s="92">
        <f>IFERROR(AVERAGEIFS(EDF[Humeur], EDF[Nom], BD_evo[[#This Row],[Nom]], EDF[Semaine], BD_evo[[#This Row],[Semaine]]), "")</f>
        <v>4.666666666666667</v>
      </c>
      <c r="H678" s="92">
        <f>IFERROR(AVERAGEIFS(EDF[Stress], EDF[Nom], BD_evo[[#This Row],[Nom]], EDF[Semaine], BD_evo[[#This Row],[Semaine]]), "")</f>
        <v>5</v>
      </c>
      <c r="I678" s="92">
        <f>IFERROR(AVERAGEIFS(EDF[Sommeil], EDF[Nom], BD_evo[[#This Row],[Nom]], EDF[Semaine], BD_evo[[#This Row],[Semaine]]), "")</f>
        <v>4</v>
      </c>
      <c r="J678" s="92">
        <f>IFERROR(AVERAGEIFS(EDF[Etat Physique], EDF[Nom], BD_evo[[#This Row],[Nom]], EDF[Semaine], BD_evo[[#This Row],[Semaine]]), "")</f>
        <v>3.3333333333333335</v>
      </c>
      <c r="K678" s="92">
        <f>IFERROR(AVERAGEIFS(EDF[Hydratation], EDF[Nom], BD_evo[[#This Row],[Nom]], EDF[Semaine], BD_evo[[#This Row],[Semaine]]), "")</f>
        <v>2.6666666666666665</v>
      </c>
      <c r="L678" s="92">
        <f>IFERROR(AVERAGEIFS(EDF[Nutrition], EDF[Nom], BD_evo[[#This Row],[Nom]], EDF[Semaine], BD_evo[[#This Row],[Semaine]]), "")</f>
        <v>3</v>
      </c>
      <c r="M678" s="92">
        <f>IFERROR(AVERAGEIFS(RPE[Investissement du jour], RPE[Nom], BD_evo[[#This Row],[Nom]], RPE[Semaine], BD_evo[[#This Row],[Semaine]]), "")</f>
        <v>2.5</v>
      </c>
    </row>
    <row r="679" spans="1:13" x14ac:dyDescent="0.2">
      <c r="A679" s="88" t="s">
        <v>100</v>
      </c>
      <c r="B679" t="str">
        <f>INDEX(Statut[Profil], MATCH(BD_evo[[#This Row],[Nom]], Statut[Nom], 0))</f>
        <v>Trois Quarts</v>
      </c>
      <c r="C679">
        <v>2023</v>
      </c>
      <c r="D679">
        <f t="shared" si="13"/>
        <v>45</v>
      </c>
      <c r="E679" t="str">
        <f>IF(SUMIFS(RPE[sRPE_tot], RPE[Nom], BD_evo[[#This Row],[Nom]], RPE[Semaine], BD_evo[[#This Row],[Semaine]])=0,"",SUMIFS(RPE[sRPE_tot], RPE[Nom], BD_evo[[#This Row],[Nom]], RPE[Semaine], BD_evo[[#This Row],[Semaine]]))</f>
        <v/>
      </c>
      <c r="F679" s="92">
        <f>IFERROR(AVERAGEIFS(EDF[Total EDF], EDF[Nom], BD_evo[[#This Row],[Nom]], EDF[Semaine], BD_evo[[#This Row],[Semaine]]), "")</f>
        <v>21</v>
      </c>
      <c r="G679" s="92">
        <f>IFERROR(AVERAGEIFS(EDF[Humeur], EDF[Nom], BD_evo[[#This Row],[Nom]], EDF[Semaine], BD_evo[[#This Row],[Semaine]]), "")</f>
        <v>4</v>
      </c>
      <c r="H679" s="92">
        <f>IFERROR(AVERAGEIFS(EDF[Stress], EDF[Nom], BD_evo[[#This Row],[Nom]], EDF[Semaine], BD_evo[[#This Row],[Semaine]]), "")</f>
        <v>4</v>
      </c>
      <c r="I679" s="92">
        <f>IFERROR(AVERAGEIFS(EDF[Sommeil], EDF[Nom], BD_evo[[#This Row],[Nom]], EDF[Semaine], BD_evo[[#This Row],[Semaine]]), "")</f>
        <v>4</v>
      </c>
      <c r="J679" s="92">
        <f>IFERROR(AVERAGEIFS(EDF[Etat Physique], EDF[Nom], BD_evo[[#This Row],[Nom]], EDF[Semaine], BD_evo[[#This Row],[Semaine]]), "")</f>
        <v>4</v>
      </c>
      <c r="K679" s="92">
        <f>IFERROR(AVERAGEIFS(EDF[Hydratation], EDF[Nom], BD_evo[[#This Row],[Nom]], EDF[Semaine], BD_evo[[#This Row],[Semaine]]), "")</f>
        <v>3</v>
      </c>
      <c r="L679" s="92">
        <f>IFERROR(AVERAGEIFS(EDF[Nutrition], EDF[Nom], BD_evo[[#This Row],[Nom]], EDF[Semaine], BD_evo[[#This Row],[Semaine]]), "")</f>
        <v>2</v>
      </c>
      <c r="M679" s="92" t="str">
        <f>IFERROR(AVERAGEIFS(RPE[Investissement du jour], RPE[Nom], BD_evo[[#This Row],[Nom]], RPE[Semaine], BD_evo[[#This Row],[Semaine]]), "")</f>
        <v/>
      </c>
    </row>
    <row r="680" spans="1:13" x14ac:dyDescent="0.2">
      <c r="A680" s="88" t="s">
        <v>89</v>
      </c>
      <c r="B680" t="str">
        <f>INDEX(Statut[Profil], MATCH(BD_evo[[#This Row],[Nom]], Statut[Nom], 0))</f>
        <v>Avant</v>
      </c>
      <c r="C680">
        <v>2023</v>
      </c>
      <c r="D680">
        <f t="shared" si="13"/>
        <v>45</v>
      </c>
      <c r="E680" t="str">
        <f>IF(SUMIFS(RPE[sRPE_tot], RPE[Nom], BD_evo[[#This Row],[Nom]], RPE[Semaine], BD_evo[[#This Row],[Semaine]])=0,"",SUMIFS(RPE[sRPE_tot], RPE[Nom], BD_evo[[#This Row],[Nom]], RPE[Semaine], BD_evo[[#This Row],[Semaine]]))</f>
        <v/>
      </c>
      <c r="F680" s="92">
        <f>IFERROR(AVERAGEIFS(EDF[Total EDF], EDF[Nom], BD_evo[[#This Row],[Nom]], EDF[Semaine], BD_evo[[#This Row],[Semaine]]), "")</f>
        <v>19</v>
      </c>
      <c r="G680" s="92">
        <f>IFERROR(AVERAGEIFS(EDF[Humeur], EDF[Nom], BD_evo[[#This Row],[Nom]], EDF[Semaine], BD_evo[[#This Row],[Semaine]]), "")</f>
        <v>5</v>
      </c>
      <c r="H680" s="92">
        <f>IFERROR(AVERAGEIFS(EDF[Stress], EDF[Nom], BD_evo[[#This Row],[Nom]], EDF[Semaine], BD_evo[[#This Row],[Semaine]]), "")</f>
        <v>2.5</v>
      </c>
      <c r="I680" s="92">
        <f>IFERROR(AVERAGEIFS(EDF[Sommeil], EDF[Nom], BD_evo[[#This Row],[Nom]], EDF[Semaine], BD_evo[[#This Row],[Semaine]]), "")</f>
        <v>3</v>
      </c>
      <c r="J680" s="92">
        <f>IFERROR(AVERAGEIFS(EDF[Etat Physique], EDF[Nom], BD_evo[[#This Row],[Nom]], EDF[Semaine], BD_evo[[#This Row],[Semaine]]), "")</f>
        <v>2.5</v>
      </c>
      <c r="K680" s="92">
        <f>IFERROR(AVERAGEIFS(EDF[Hydratation], EDF[Nom], BD_evo[[#This Row],[Nom]], EDF[Semaine], BD_evo[[#This Row],[Semaine]]), "")</f>
        <v>2.5</v>
      </c>
      <c r="L680" s="92">
        <f>IFERROR(AVERAGEIFS(EDF[Nutrition], EDF[Nom], BD_evo[[#This Row],[Nom]], EDF[Semaine], BD_evo[[#This Row],[Semaine]]), "")</f>
        <v>3.5</v>
      </c>
      <c r="M680" s="92" t="str">
        <f>IFERROR(AVERAGEIFS(RPE[Investissement du jour], RPE[Nom], BD_evo[[#This Row],[Nom]], RPE[Semaine], BD_evo[[#This Row],[Semaine]]), "")</f>
        <v/>
      </c>
    </row>
    <row r="681" spans="1:13" x14ac:dyDescent="0.2">
      <c r="A681" s="88" t="s">
        <v>168</v>
      </c>
      <c r="B681" t="str">
        <f>INDEX(Statut[Profil], MATCH(BD_evo[[#This Row],[Nom]], Statut[Nom], 0))</f>
        <v>Avant</v>
      </c>
      <c r="C681">
        <v>2023</v>
      </c>
      <c r="D681">
        <f t="shared" si="13"/>
        <v>45</v>
      </c>
      <c r="E681" t="str">
        <f>IF(SUMIFS(RPE[sRPE_tot], RPE[Nom], BD_evo[[#This Row],[Nom]], RPE[Semaine], BD_evo[[#This Row],[Semaine]])=0,"",SUMIFS(RPE[sRPE_tot], RPE[Nom], BD_evo[[#This Row],[Nom]], RPE[Semaine], BD_evo[[#This Row],[Semaine]]))</f>
        <v/>
      </c>
      <c r="F681" s="92">
        <f>IFERROR(AVERAGEIFS(EDF[Total EDF], EDF[Nom], BD_evo[[#This Row],[Nom]], EDF[Semaine], BD_evo[[#This Row],[Semaine]]), "")</f>
        <v>21.333333333333332</v>
      </c>
      <c r="G681" s="92">
        <f>IFERROR(AVERAGEIFS(EDF[Humeur], EDF[Nom], BD_evo[[#This Row],[Nom]], EDF[Semaine], BD_evo[[#This Row],[Semaine]]), "")</f>
        <v>4</v>
      </c>
      <c r="H681" s="92">
        <f>IFERROR(AVERAGEIFS(EDF[Stress], EDF[Nom], BD_evo[[#This Row],[Nom]], EDF[Semaine], BD_evo[[#This Row],[Semaine]]), "")</f>
        <v>2.6666666666666665</v>
      </c>
      <c r="I681" s="92">
        <f>IFERROR(AVERAGEIFS(EDF[Sommeil], EDF[Nom], BD_evo[[#This Row],[Nom]], EDF[Semaine], BD_evo[[#This Row],[Semaine]]), "")</f>
        <v>4</v>
      </c>
      <c r="J681" s="92">
        <f>IFERROR(AVERAGEIFS(EDF[Etat Physique], EDF[Nom], BD_evo[[#This Row],[Nom]], EDF[Semaine], BD_evo[[#This Row],[Semaine]]), "")</f>
        <v>3</v>
      </c>
      <c r="K681" s="92">
        <f>IFERROR(AVERAGEIFS(EDF[Hydratation], EDF[Nom], BD_evo[[#This Row],[Nom]], EDF[Semaine], BD_evo[[#This Row],[Semaine]]), "")</f>
        <v>3.3333333333333335</v>
      </c>
      <c r="L681" s="92">
        <f>IFERROR(AVERAGEIFS(EDF[Nutrition], EDF[Nom], BD_evo[[#This Row],[Nom]], EDF[Semaine], BD_evo[[#This Row],[Semaine]]), "")</f>
        <v>4.333333333333333</v>
      </c>
      <c r="M681" s="92" t="str">
        <f>IFERROR(AVERAGEIFS(RPE[Investissement du jour], RPE[Nom], BD_evo[[#This Row],[Nom]], RPE[Semaine], BD_evo[[#This Row],[Semaine]]), "")</f>
        <v/>
      </c>
    </row>
    <row r="682" spans="1:13" x14ac:dyDescent="0.2">
      <c r="A682" s="88" t="s">
        <v>86</v>
      </c>
      <c r="B682" t="str">
        <f>INDEX(Statut[Profil], MATCH(BD_evo[[#This Row],[Nom]], Statut[Nom], 0))</f>
        <v>Avant</v>
      </c>
      <c r="C682">
        <v>2023</v>
      </c>
      <c r="D682">
        <f t="shared" si="13"/>
        <v>45</v>
      </c>
      <c r="E682">
        <f>IF(SUMIFS(RPE[sRPE_tot], RPE[Nom], BD_evo[[#This Row],[Nom]], RPE[Semaine], BD_evo[[#This Row],[Semaine]])=0,"",SUMIFS(RPE[sRPE_tot], RPE[Nom], BD_evo[[#This Row],[Nom]], RPE[Semaine], BD_evo[[#This Row],[Semaine]]))</f>
        <v>2436</v>
      </c>
      <c r="F682" s="92">
        <f>IFERROR(AVERAGEIFS(EDF[Total EDF], EDF[Nom], BD_evo[[#This Row],[Nom]], EDF[Semaine], BD_evo[[#This Row],[Semaine]]), "")</f>
        <v>20.25</v>
      </c>
      <c r="G682" s="92">
        <f>IFERROR(AVERAGEIFS(EDF[Humeur], EDF[Nom], BD_evo[[#This Row],[Nom]], EDF[Semaine], BD_evo[[#This Row],[Semaine]]), "")</f>
        <v>4</v>
      </c>
      <c r="H682" s="92">
        <f>IFERROR(AVERAGEIFS(EDF[Stress], EDF[Nom], BD_evo[[#This Row],[Nom]], EDF[Semaine], BD_evo[[#This Row],[Semaine]]), "")</f>
        <v>2.75</v>
      </c>
      <c r="I682" s="92">
        <f>IFERROR(AVERAGEIFS(EDF[Sommeil], EDF[Nom], BD_evo[[#This Row],[Nom]], EDF[Semaine], BD_evo[[#This Row],[Semaine]]), "")</f>
        <v>3.25</v>
      </c>
      <c r="J682" s="92">
        <f>IFERROR(AVERAGEIFS(EDF[Etat Physique], EDF[Nom], BD_evo[[#This Row],[Nom]], EDF[Semaine], BD_evo[[#This Row],[Semaine]]), "")</f>
        <v>3</v>
      </c>
      <c r="K682" s="92">
        <f>IFERROR(AVERAGEIFS(EDF[Hydratation], EDF[Nom], BD_evo[[#This Row],[Nom]], EDF[Semaine], BD_evo[[#This Row],[Semaine]]), "")</f>
        <v>3.5</v>
      </c>
      <c r="L682" s="92">
        <f>IFERROR(AVERAGEIFS(EDF[Nutrition], EDF[Nom], BD_evo[[#This Row],[Nom]], EDF[Semaine], BD_evo[[#This Row],[Semaine]]), "")</f>
        <v>3.75</v>
      </c>
      <c r="M682" s="92">
        <f>IFERROR(AVERAGEIFS(RPE[Investissement du jour], RPE[Nom], BD_evo[[#This Row],[Nom]], RPE[Semaine], BD_evo[[#This Row],[Semaine]]), "")</f>
        <v>1</v>
      </c>
    </row>
    <row r="683" spans="1:13" x14ac:dyDescent="0.2">
      <c r="A683" s="88" t="s">
        <v>208</v>
      </c>
      <c r="B683" t="str">
        <f>INDEX(Statut[Profil], MATCH(BD_evo[[#This Row],[Nom]], Statut[Nom], 0))</f>
        <v>Trois Quarts</v>
      </c>
      <c r="C683">
        <v>2023</v>
      </c>
      <c r="D683">
        <f t="shared" si="13"/>
        <v>45</v>
      </c>
      <c r="E683" t="str">
        <f>IF(SUMIFS(RPE[sRPE_tot], RPE[Nom], BD_evo[[#This Row],[Nom]], RPE[Semaine], BD_evo[[#This Row],[Semaine]])=0,"",SUMIFS(RPE[sRPE_tot], RPE[Nom], BD_evo[[#This Row],[Nom]], RPE[Semaine], BD_evo[[#This Row],[Semaine]]))</f>
        <v/>
      </c>
      <c r="F683" s="92" t="str">
        <f>IFERROR(AVERAGEIFS(EDF[Total EDF], EDF[Nom], BD_evo[[#This Row],[Nom]], EDF[Semaine], BD_evo[[#This Row],[Semaine]]), "")</f>
        <v/>
      </c>
      <c r="G683" s="92" t="str">
        <f>IFERROR(AVERAGEIFS(EDF[Humeur], EDF[Nom], BD_evo[[#This Row],[Nom]], EDF[Semaine], BD_evo[[#This Row],[Semaine]]), "")</f>
        <v/>
      </c>
      <c r="H683" s="92" t="str">
        <f>IFERROR(AVERAGEIFS(EDF[Stress], EDF[Nom], BD_evo[[#This Row],[Nom]], EDF[Semaine], BD_evo[[#This Row],[Semaine]]), "")</f>
        <v/>
      </c>
      <c r="I683" s="92" t="str">
        <f>IFERROR(AVERAGEIFS(EDF[Sommeil], EDF[Nom], BD_evo[[#This Row],[Nom]], EDF[Semaine], BD_evo[[#This Row],[Semaine]]), "")</f>
        <v/>
      </c>
      <c r="J683" s="92" t="str">
        <f>IFERROR(AVERAGEIFS(EDF[Etat Physique], EDF[Nom], BD_evo[[#This Row],[Nom]], EDF[Semaine], BD_evo[[#This Row],[Semaine]]), "")</f>
        <v/>
      </c>
      <c r="K683" s="92" t="str">
        <f>IFERROR(AVERAGEIFS(EDF[Hydratation], EDF[Nom], BD_evo[[#This Row],[Nom]], EDF[Semaine], BD_evo[[#This Row],[Semaine]]), "")</f>
        <v/>
      </c>
      <c r="L683" s="92" t="str">
        <f>IFERROR(AVERAGEIFS(EDF[Nutrition], EDF[Nom], BD_evo[[#This Row],[Nom]], EDF[Semaine], BD_evo[[#This Row],[Semaine]]), "")</f>
        <v/>
      </c>
      <c r="M683" s="92" t="str">
        <f>IFERROR(AVERAGEIFS(RPE[Investissement du jour], RPE[Nom], BD_evo[[#This Row],[Nom]], RPE[Semaine], BD_evo[[#This Row],[Semaine]]), "")</f>
        <v/>
      </c>
    </row>
    <row r="684" spans="1:13" x14ac:dyDescent="0.2">
      <c r="A684" s="88" t="s">
        <v>99</v>
      </c>
      <c r="B684" t="str">
        <f>INDEX(Statut[Profil], MATCH(BD_evo[[#This Row],[Nom]], Statut[Nom], 0))</f>
        <v>Avant</v>
      </c>
      <c r="C684">
        <v>2023</v>
      </c>
      <c r="D684">
        <f t="shared" si="13"/>
        <v>45</v>
      </c>
      <c r="E684" t="str">
        <f>IF(SUMIFS(RPE[sRPE_tot], RPE[Nom], BD_evo[[#This Row],[Nom]], RPE[Semaine], BD_evo[[#This Row],[Semaine]])=0,"",SUMIFS(RPE[sRPE_tot], RPE[Nom], BD_evo[[#This Row],[Nom]], RPE[Semaine], BD_evo[[#This Row],[Semaine]]))</f>
        <v/>
      </c>
      <c r="F684" s="92">
        <f>IFERROR(AVERAGEIFS(EDF[Total EDF], EDF[Nom], BD_evo[[#This Row],[Nom]], EDF[Semaine], BD_evo[[#This Row],[Semaine]]), "")</f>
        <v>19</v>
      </c>
      <c r="G684" s="92">
        <f>IFERROR(AVERAGEIFS(EDF[Humeur], EDF[Nom], BD_evo[[#This Row],[Nom]], EDF[Semaine], BD_evo[[#This Row],[Semaine]]), "")</f>
        <v>3.3333333333333335</v>
      </c>
      <c r="H684" s="92">
        <f>IFERROR(AVERAGEIFS(EDF[Stress], EDF[Nom], BD_evo[[#This Row],[Nom]], EDF[Semaine], BD_evo[[#This Row],[Semaine]]), "")</f>
        <v>2</v>
      </c>
      <c r="I684" s="92">
        <f>IFERROR(AVERAGEIFS(EDF[Sommeil], EDF[Nom], BD_evo[[#This Row],[Nom]], EDF[Semaine], BD_evo[[#This Row],[Semaine]]), "")</f>
        <v>4</v>
      </c>
      <c r="J684" s="92">
        <f>IFERROR(AVERAGEIFS(EDF[Etat Physique], EDF[Nom], BD_evo[[#This Row],[Nom]], EDF[Semaine], BD_evo[[#This Row],[Semaine]]), "")</f>
        <v>2.6666666666666665</v>
      </c>
      <c r="K684" s="92">
        <f>IFERROR(AVERAGEIFS(EDF[Hydratation], EDF[Nom], BD_evo[[#This Row],[Nom]], EDF[Semaine], BD_evo[[#This Row],[Semaine]]), "")</f>
        <v>3</v>
      </c>
      <c r="L684" s="92">
        <f>IFERROR(AVERAGEIFS(EDF[Nutrition], EDF[Nom], BD_evo[[#This Row],[Nom]], EDF[Semaine], BD_evo[[#This Row],[Semaine]]), "")</f>
        <v>4</v>
      </c>
      <c r="M684" s="92" t="str">
        <f>IFERROR(AVERAGEIFS(RPE[Investissement du jour], RPE[Nom], BD_evo[[#This Row],[Nom]], RPE[Semaine], BD_evo[[#This Row],[Semaine]]), "")</f>
        <v/>
      </c>
    </row>
    <row r="685" spans="1:13" x14ac:dyDescent="0.2">
      <c r="A685" s="88" t="s">
        <v>233</v>
      </c>
      <c r="B685" t="str">
        <f>INDEX(Statut[Profil], MATCH(BD_evo[[#This Row],[Nom]], Statut[Nom], 0))</f>
        <v>Avant</v>
      </c>
      <c r="C685">
        <v>2023</v>
      </c>
      <c r="D685">
        <f t="shared" si="13"/>
        <v>45</v>
      </c>
      <c r="E685">
        <f>IF(SUMIFS(RPE[sRPE_tot], RPE[Nom], BD_evo[[#This Row],[Nom]], RPE[Semaine], BD_evo[[#This Row],[Semaine]])=0,"",SUMIFS(RPE[sRPE_tot], RPE[Nom], BD_evo[[#This Row],[Nom]], RPE[Semaine], BD_evo[[#This Row],[Semaine]]))</f>
        <v>456</v>
      </c>
      <c r="F685" s="92">
        <f>IFERROR(AVERAGEIFS(EDF[Total EDF], EDF[Nom], BD_evo[[#This Row],[Nom]], EDF[Semaine], BD_evo[[#This Row],[Semaine]]), "")</f>
        <v>21</v>
      </c>
      <c r="G685" s="92">
        <f>IFERROR(AVERAGEIFS(EDF[Humeur], EDF[Nom], BD_evo[[#This Row],[Nom]], EDF[Semaine], BD_evo[[#This Row],[Semaine]]), "")</f>
        <v>3.3333333333333335</v>
      </c>
      <c r="H685" s="92">
        <f>IFERROR(AVERAGEIFS(EDF[Stress], EDF[Nom], BD_evo[[#This Row],[Nom]], EDF[Semaine], BD_evo[[#This Row],[Semaine]]), "")</f>
        <v>4.333333333333333</v>
      </c>
      <c r="I685" s="92">
        <f>IFERROR(AVERAGEIFS(EDF[Sommeil], EDF[Nom], BD_evo[[#This Row],[Nom]], EDF[Semaine], BD_evo[[#This Row],[Semaine]]), "")</f>
        <v>3</v>
      </c>
      <c r="J685" s="92">
        <f>IFERROR(AVERAGEIFS(EDF[Etat Physique], EDF[Nom], BD_evo[[#This Row],[Nom]], EDF[Semaine], BD_evo[[#This Row],[Semaine]]), "")</f>
        <v>2.6666666666666665</v>
      </c>
      <c r="K685" s="92">
        <f>IFERROR(AVERAGEIFS(EDF[Hydratation], EDF[Nom], BD_evo[[#This Row],[Nom]], EDF[Semaine], BD_evo[[#This Row],[Semaine]]), "")</f>
        <v>3.6666666666666665</v>
      </c>
      <c r="L685" s="92">
        <f>IFERROR(AVERAGEIFS(EDF[Nutrition], EDF[Nom], BD_evo[[#This Row],[Nom]], EDF[Semaine], BD_evo[[#This Row],[Semaine]]), "")</f>
        <v>4</v>
      </c>
      <c r="M685" s="92">
        <f>IFERROR(AVERAGEIFS(RPE[Investissement du jour], RPE[Nom], BD_evo[[#This Row],[Nom]], RPE[Semaine], BD_evo[[#This Row],[Semaine]]), "")</f>
        <v>2</v>
      </c>
    </row>
    <row r="686" spans="1:13" x14ac:dyDescent="0.2">
      <c r="A686" s="88" t="s">
        <v>85</v>
      </c>
      <c r="B686" t="str">
        <f>INDEX(Statut[Profil], MATCH(BD_evo[[#This Row],[Nom]], Statut[Nom], 0))</f>
        <v>Avant</v>
      </c>
      <c r="C686">
        <v>2023</v>
      </c>
      <c r="D686">
        <f t="shared" si="13"/>
        <v>45</v>
      </c>
      <c r="E686" t="str">
        <f>IF(SUMIFS(RPE[sRPE_tot], RPE[Nom], BD_evo[[#This Row],[Nom]], RPE[Semaine], BD_evo[[#This Row],[Semaine]])=0,"",SUMIFS(RPE[sRPE_tot], RPE[Nom], BD_evo[[#This Row],[Nom]], RPE[Semaine], BD_evo[[#This Row],[Semaine]]))</f>
        <v/>
      </c>
      <c r="F686" s="92" t="str">
        <f>IFERROR(AVERAGEIFS(EDF[Total EDF], EDF[Nom], BD_evo[[#This Row],[Nom]], EDF[Semaine], BD_evo[[#This Row],[Semaine]]), "")</f>
        <v/>
      </c>
      <c r="G686" s="92" t="str">
        <f>IFERROR(AVERAGEIFS(EDF[Humeur], EDF[Nom], BD_evo[[#This Row],[Nom]], EDF[Semaine], BD_evo[[#This Row],[Semaine]]), "")</f>
        <v/>
      </c>
      <c r="H686" s="92" t="str">
        <f>IFERROR(AVERAGEIFS(EDF[Stress], EDF[Nom], BD_evo[[#This Row],[Nom]], EDF[Semaine], BD_evo[[#This Row],[Semaine]]), "")</f>
        <v/>
      </c>
      <c r="I686" s="92" t="str">
        <f>IFERROR(AVERAGEIFS(EDF[Sommeil], EDF[Nom], BD_evo[[#This Row],[Nom]], EDF[Semaine], BD_evo[[#This Row],[Semaine]]), "")</f>
        <v/>
      </c>
      <c r="J686" s="92" t="str">
        <f>IFERROR(AVERAGEIFS(EDF[Etat Physique], EDF[Nom], BD_evo[[#This Row],[Nom]], EDF[Semaine], BD_evo[[#This Row],[Semaine]]), "")</f>
        <v/>
      </c>
      <c r="K686" s="92" t="str">
        <f>IFERROR(AVERAGEIFS(EDF[Hydratation], EDF[Nom], BD_evo[[#This Row],[Nom]], EDF[Semaine], BD_evo[[#This Row],[Semaine]]), "")</f>
        <v/>
      </c>
      <c r="L686" s="92" t="str">
        <f>IFERROR(AVERAGEIFS(EDF[Nutrition], EDF[Nom], BD_evo[[#This Row],[Nom]], EDF[Semaine], BD_evo[[#This Row],[Semaine]]), "")</f>
        <v/>
      </c>
      <c r="M686" s="92" t="str">
        <f>IFERROR(AVERAGEIFS(RPE[Investissement du jour], RPE[Nom], BD_evo[[#This Row],[Nom]], RPE[Semaine], BD_evo[[#This Row],[Semaine]]), "")</f>
        <v/>
      </c>
    </row>
    <row r="687" spans="1:13" x14ac:dyDescent="0.2">
      <c r="A687" s="88" t="s">
        <v>191</v>
      </c>
      <c r="B687" t="str">
        <f>INDEX(Statut[Profil], MATCH(BD_evo[[#This Row],[Nom]], Statut[Nom], 0))</f>
        <v>Avant</v>
      </c>
      <c r="C687">
        <v>2023</v>
      </c>
      <c r="D687">
        <f t="shared" si="13"/>
        <v>45</v>
      </c>
      <c r="E687" t="str">
        <f>IF(SUMIFS(RPE[sRPE_tot], RPE[Nom], BD_evo[[#This Row],[Nom]], RPE[Semaine], BD_evo[[#This Row],[Semaine]])=0,"",SUMIFS(RPE[sRPE_tot], RPE[Nom], BD_evo[[#This Row],[Nom]], RPE[Semaine], BD_evo[[#This Row],[Semaine]]))</f>
        <v/>
      </c>
      <c r="F687" s="92">
        <f>IFERROR(AVERAGEIFS(EDF[Total EDF], EDF[Nom], BD_evo[[#This Row],[Nom]], EDF[Semaine], BD_evo[[#This Row],[Semaine]]), "")</f>
        <v>22</v>
      </c>
      <c r="G687" s="92">
        <f>IFERROR(AVERAGEIFS(EDF[Humeur], EDF[Nom], BD_evo[[#This Row],[Nom]], EDF[Semaine], BD_evo[[#This Row],[Semaine]]), "")</f>
        <v>4</v>
      </c>
      <c r="H687" s="92">
        <f>IFERROR(AVERAGEIFS(EDF[Stress], EDF[Nom], BD_evo[[#This Row],[Nom]], EDF[Semaine], BD_evo[[#This Row],[Semaine]]), "")</f>
        <v>4</v>
      </c>
      <c r="I687" s="92">
        <f>IFERROR(AVERAGEIFS(EDF[Sommeil], EDF[Nom], BD_evo[[#This Row],[Nom]], EDF[Semaine], BD_evo[[#This Row],[Semaine]]), "")</f>
        <v>2</v>
      </c>
      <c r="J687" s="92">
        <f>IFERROR(AVERAGEIFS(EDF[Etat Physique], EDF[Nom], BD_evo[[#This Row],[Nom]], EDF[Semaine], BD_evo[[#This Row],[Semaine]]), "")</f>
        <v>4</v>
      </c>
      <c r="K687" s="92">
        <f>IFERROR(AVERAGEIFS(EDF[Hydratation], EDF[Nom], BD_evo[[#This Row],[Nom]], EDF[Semaine], BD_evo[[#This Row],[Semaine]]), "")</f>
        <v>4</v>
      </c>
      <c r="L687" s="92">
        <f>IFERROR(AVERAGEIFS(EDF[Nutrition], EDF[Nom], BD_evo[[#This Row],[Nom]], EDF[Semaine], BD_evo[[#This Row],[Semaine]]), "")</f>
        <v>4</v>
      </c>
      <c r="M687" s="92" t="str">
        <f>IFERROR(AVERAGEIFS(RPE[Investissement du jour], RPE[Nom], BD_evo[[#This Row],[Nom]], RPE[Semaine], BD_evo[[#This Row],[Semaine]]), "")</f>
        <v/>
      </c>
    </row>
    <row r="688" spans="1:13" x14ac:dyDescent="0.2">
      <c r="A688" s="89" t="s">
        <v>95</v>
      </c>
      <c r="B688" t="str">
        <f>INDEX(Statut[Profil], MATCH(BD_evo[[#This Row],[Nom]], Statut[Nom], 0))</f>
        <v>Avant</v>
      </c>
      <c r="C688">
        <v>2023</v>
      </c>
      <c r="D688">
        <f t="shared" si="13"/>
        <v>45</v>
      </c>
      <c r="E688" t="str">
        <f>IF(SUMIFS(RPE[sRPE_tot], RPE[Nom], BD_evo[[#This Row],[Nom]], RPE[Semaine], BD_evo[[#This Row],[Semaine]])=0,"",SUMIFS(RPE[sRPE_tot], RPE[Nom], BD_evo[[#This Row],[Nom]], RPE[Semaine], BD_evo[[#This Row],[Semaine]]))</f>
        <v/>
      </c>
      <c r="F688" s="92">
        <f>IFERROR(AVERAGEIFS(EDF[Total EDF], EDF[Nom], BD_evo[[#This Row],[Nom]], EDF[Semaine], BD_evo[[#This Row],[Semaine]]), "")</f>
        <v>15.666666666666666</v>
      </c>
      <c r="G688" s="92">
        <f>IFERROR(AVERAGEIFS(EDF[Humeur], EDF[Nom], BD_evo[[#This Row],[Nom]], EDF[Semaine], BD_evo[[#This Row],[Semaine]]), "")</f>
        <v>3</v>
      </c>
      <c r="H688" s="92">
        <f>IFERROR(AVERAGEIFS(EDF[Stress], EDF[Nom], BD_evo[[#This Row],[Nom]], EDF[Semaine], BD_evo[[#This Row],[Semaine]]), "")</f>
        <v>2.3333333333333335</v>
      </c>
      <c r="I688" s="92">
        <f>IFERROR(AVERAGEIFS(EDF[Sommeil], EDF[Nom], BD_evo[[#This Row],[Nom]], EDF[Semaine], BD_evo[[#This Row],[Semaine]]), "")</f>
        <v>1.6666666666666667</v>
      </c>
      <c r="J688" s="92">
        <f>IFERROR(AVERAGEIFS(EDF[Etat Physique], EDF[Nom], BD_evo[[#This Row],[Nom]], EDF[Semaine], BD_evo[[#This Row],[Semaine]]), "")</f>
        <v>2.6666666666666665</v>
      </c>
      <c r="K688" s="92">
        <f>IFERROR(AVERAGEIFS(EDF[Hydratation], EDF[Nom], BD_evo[[#This Row],[Nom]], EDF[Semaine], BD_evo[[#This Row],[Semaine]]), "")</f>
        <v>3</v>
      </c>
      <c r="L688" s="92">
        <f>IFERROR(AVERAGEIFS(EDF[Nutrition], EDF[Nom], BD_evo[[#This Row],[Nom]], EDF[Semaine], BD_evo[[#This Row],[Semaine]]), "")</f>
        <v>3</v>
      </c>
      <c r="M688" s="92" t="str">
        <f>IFERROR(AVERAGEIFS(RPE[Investissement du jour], RPE[Nom], BD_evo[[#This Row],[Nom]], RPE[Semaine], BD_evo[[#This Row],[Semaine]]), "")</f>
        <v/>
      </c>
    </row>
    <row r="689" spans="1:13" x14ac:dyDescent="0.2">
      <c r="A689" s="89" t="s">
        <v>80</v>
      </c>
      <c r="B689" t="str">
        <f>INDEX(Statut[Profil], MATCH(BD_evo[[#This Row],[Nom]], Statut[Nom], 0))</f>
        <v>Avant</v>
      </c>
      <c r="C689">
        <v>2023</v>
      </c>
      <c r="D689">
        <f t="shared" si="13"/>
        <v>45</v>
      </c>
      <c r="E689" t="str">
        <f>IF(SUMIFS(RPE[sRPE_tot], RPE[Nom], BD_evo[[#This Row],[Nom]], RPE[Semaine], BD_evo[[#This Row],[Semaine]])=0,"",SUMIFS(RPE[sRPE_tot], RPE[Nom], BD_evo[[#This Row],[Nom]], RPE[Semaine], BD_evo[[#This Row],[Semaine]]))</f>
        <v/>
      </c>
      <c r="F689" s="92">
        <f>IFERROR(AVERAGEIFS(EDF[Total EDF], EDF[Nom], BD_evo[[#This Row],[Nom]], EDF[Semaine], BD_evo[[#This Row],[Semaine]]), "")</f>
        <v>15</v>
      </c>
      <c r="G689" s="92">
        <f>IFERROR(AVERAGEIFS(EDF[Humeur], EDF[Nom], BD_evo[[#This Row],[Nom]], EDF[Semaine], BD_evo[[#This Row],[Semaine]]), "")</f>
        <v>3.5</v>
      </c>
      <c r="H689" s="92">
        <f>IFERROR(AVERAGEIFS(EDF[Stress], EDF[Nom], BD_evo[[#This Row],[Nom]], EDF[Semaine], BD_evo[[#This Row],[Semaine]]), "")</f>
        <v>2.5</v>
      </c>
      <c r="I689" s="92">
        <f>IFERROR(AVERAGEIFS(EDF[Sommeil], EDF[Nom], BD_evo[[#This Row],[Nom]], EDF[Semaine], BD_evo[[#This Row],[Semaine]]), "")</f>
        <v>2</v>
      </c>
      <c r="J689" s="92">
        <f>IFERROR(AVERAGEIFS(EDF[Etat Physique], EDF[Nom], BD_evo[[#This Row],[Nom]], EDF[Semaine], BD_evo[[#This Row],[Semaine]]), "")</f>
        <v>2</v>
      </c>
      <c r="K689" s="92">
        <f>IFERROR(AVERAGEIFS(EDF[Hydratation], EDF[Nom], BD_evo[[#This Row],[Nom]], EDF[Semaine], BD_evo[[#This Row],[Semaine]]), "")</f>
        <v>2</v>
      </c>
      <c r="L689" s="92">
        <f>IFERROR(AVERAGEIFS(EDF[Nutrition], EDF[Nom], BD_evo[[#This Row],[Nom]], EDF[Semaine], BD_evo[[#This Row],[Semaine]]), "")</f>
        <v>3</v>
      </c>
      <c r="M689" s="92" t="str">
        <f>IFERROR(AVERAGEIFS(RPE[Investissement du jour], RPE[Nom], BD_evo[[#This Row],[Nom]], RPE[Semaine], BD_evo[[#This Row],[Semaine]]), "")</f>
        <v/>
      </c>
    </row>
    <row r="690" spans="1:13" x14ac:dyDescent="0.2">
      <c r="A690" s="88" t="s">
        <v>167</v>
      </c>
      <c r="B690" t="str">
        <f>INDEX(Statut[Profil], MATCH(BD_evo[[#This Row],[Nom]], Statut[Nom], 0))</f>
        <v>Trois Quarts</v>
      </c>
      <c r="C690">
        <v>2023</v>
      </c>
      <c r="D690">
        <f t="shared" si="13"/>
        <v>45</v>
      </c>
      <c r="E690" t="str">
        <f>IF(SUMIFS(RPE[sRPE_tot], RPE[Nom], BD_evo[[#This Row],[Nom]], RPE[Semaine], BD_evo[[#This Row],[Semaine]])=0,"",SUMIFS(RPE[sRPE_tot], RPE[Nom], BD_evo[[#This Row],[Nom]], RPE[Semaine], BD_evo[[#This Row],[Semaine]]))</f>
        <v/>
      </c>
      <c r="F690" s="92">
        <f>IFERROR(AVERAGEIFS(EDF[Total EDF], EDF[Nom], BD_evo[[#This Row],[Nom]], EDF[Semaine], BD_evo[[#This Row],[Semaine]]), "")</f>
        <v>20</v>
      </c>
      <c r="G690" s="92">
        <f>IFERROR(AVERAGEIFS(EDF[Humeur], EDF[Nom], BD_evo[[#This Row],[Nom]], EDF[Semaine], BD_evo[[#This Row],[Semaine]]), "")</f>
        <v>3.3333333333333335</v>
      </c>
      <c r="H690" s="92">
        <f>IFERROR(AVERAGEIFS(EDF[Stress], EDF[Nom], BD_evo[[#This Row],[Nom]], EDF[Semaine], BD_evo[[#This Row],[Semaine]]), "")</f>
        <v>2.6666666666666665</v>
      </c>
      <c r="I690" s="92">
        <f>IFERROR(AVERAGEIFS(EDF[Sommeil], EDF[Nom], BD_evo[[#This Row],[Nom]], EDF[Semaine], BD_evo[[#This Row],[Semaine]]), "")</f>
        <v>3</v>
      </c>
      <c r="J690" s="92">
        <f>IFERROR(AVERAGEIFS(EDF[Etat Physique], EDF[Nom], BD_evo[[#This Row],[Nom]], EDF[Semaine], BD_evo[[#This Row],[Semaine]]), "")</f>
        <v>3.3333333333333335</v>
      </c>
      <c r="K690" s="92">
        <f>IFERROR(AVERAGEIFS(EDF[Hydratation], EDF[Nom], BD_evo[[#This Row],[Nom]], EDF[Semaine], BD_evo[[#This Row],[Semaine]]), "")</f>
        <v>3.6666666666666665</v>
      </c>
      <c r="L690" s="92">
        <f>IFERROR(AVERAGEIFS(EDF[Nutrition], EDF[Nom], BD_evo[[#This Row],[Nom]], EDF[Semaine], BD_evo[[#This Row],[Semaine]]), "")</f>
        <v>4</v>
      </c>
      <c r="M690" s="92" t="str">
        <f>IFERROR(AVERAGEIFS(RPE[Investissement du jour], RPE[Nom], BD_evo[[#This Row],[Nom]], RPE[Semaine], BD_evo[[#This Row],[Semaine]]), "")</f>
        <v/>
      </c>
    </row>
    <row r="691" spans="1:13" x14ac:dyDescent="0.2">
      <c r="A691" s="88" t="s">
        <v>240</v>
      </c>
      <c r="B691" t="str">
        <f>INDEX(Statut[Profil], MATCH(BD_evo[[#This Row],[Nom]], Statut[Nom], 0))</f>
        <v>Trois Quarts</v>
      </c>
      <c r="C691">
        <v>2023</v>
      </c>
      <c r="D691">
        <f t="shared" si="13"/>
        <v>45</v>
      </c>
      <c r="E691" t="str">
        <f>IF(SUMIFS(RPE[sRPE_tot], RPE[Nom], BD_evo[[#This Row],[Nom]], RPE[Semaine], BD_evo[[#This Row],[Semaine]])=0,"",SUMIFS(RPE[sRPE_tot], RPE[Nom], BD_evo[[#This Row],[Nom]], RPE[Semaine], BD_evo[[#This Row],[Semaine]]))</f>
        <v/>
      </c>
      <c r="F691" s="92">
        <f>IFERROR(AVERAGEIFS(EDF[Total EDF], EDF[Nom], BD_evo[[#This Row],[Nom]], EDF[Semaine], BD_evo[[#This Row],[Semaine]]), "")</f>
        <v>22</v>
      </c>
      <c r="G691" s="92">
        <f>IFERROR(AVERAGEIFS(EDF[Humeur], EDF[Nom], BD_evo[[#This Row],[Nom]], EDF[Semaine], BD_evo[[#This Row],[Semaine]]), "")</f>
        <v>3.5</v>
      </c>
      <c r="H691" s="92">
        <f>IFERROR(AVERAGEIFS(EDF[Stress], EDF[Nom], BD_evo[[#This Row],[Nom]], EDF[Semaine], BD_evo[[#This Row],[Semaine]]), "")</f>
        <v>3</v>
      </c>
      <c r="I691" s="92">
        <f>IFERROR(AVERAGEIFS(EDF[Sommeil], EDF[Nom], BD_evo[[#This Row],[Nom]], EDF[Semaine], BD_evo[[#This Row],[Semaine]]), "")</f>
        <v>3.5</v>
      </c>
      <c r="J691" s="92">
        <f>IFERROR(AVERAGEIFS(EDF[Etat Physique], EDF[Nom], BD_evo[[#This Row],[Nom]], EDF[Semaine], BD_evo[[#This Row],[Semaine]]), "")</f>
        <v>2.5</v>
      </c>
      <c r="K691" s="92">
        <f>IFERROR(AVERAGEIFS(EDF[Hydratation], EDF[Nom], BD_evo[[#This Row],[Nom]], EDF[Semaine], BD_evo[[#This Row],[Semaine]]), "")</f>
        <v>4.5</v>
      </c>
      <c r="L691" s="92">
        <f>IFERROR(AVERAGEIFS(EDF[Nutrition], EDF[Nom], BD_evo[[#This Row],[Nom]], EDF[Semaine], BD_evo[[#This Row],[Semaine]]), "")</f>
        <v>5</v>
      </c>
      <c r="M691" s="92" t="str">
        <f>IFERROR(AVERAGEIFS(RPE[Investissement du jour], RPE[Nom], BD_evo[[#This Row],[Nom]], RPE[Semaine], BD_evo[[#This Row],[Semaine]]), "")</f>
        <v/>
      </c>
    </row>
    <row r="692" spans="1:13" x14ac:dyDescent="0.2">
      <c r="A692" s="88" t="s">
        <v>107</v>
      </c>
      <c r="B692" t="str">
        <f>INDEX(Statut[Profil], MATCH(BD_evo[[#This Row],[Nom]], Statut[Nom], 0))</f>
        <v>Trois Quarts</v>
      </c>
      <c r="C692">
        <v>2023</v>
      </c>
      <c r="D692">
        <f t="shared" si="13"/>
        <v>45</v>
      </c>
      <c r="E692">
        <f>IF(SUMIFS(RPE[sRPE_tot], RPE[Nom], BD_evo[[#This Row],[Nom]], RPE[Semaine], BD_evo[[#This Row],[Semaine]])=0,"",SUMIFS(RPE[sRPE_tot], RPE[Nom], BD_evo[[#This Row],[Nom]], RPE[Semaine], BD_evo[[#This Row],[Semaine]]))</f>
        <v>836</v>
      </c>
      <c r="F692" s="92">
        <f>IFERROR(AVERAGEIFS(EDF[Total EDF], EDF[Nom], BD_evo[[#This Row],[Nom]], EDF[Semaine], BD_evo[[#This Row],[Semaine]]), "")</f>
        <v>19.333333333333332</v>
      </c>
      <c r="G692" s="92">
        <f>IFERROR(AVERAGEIFS(EDF[Humeur], EDF[Nom], BD_evo[[#This Row],[Nom]], EDF[Semaine], BD_evo[[#This Row],[Semaine]]), "")</f>
        <v>3.6666666666666665</v>
      </c>
      <c r="H692" s="92">
        <f>IFERROR(AVERAGEIFS(EDF[Stress], EDF[Nom], BD_evo[[#This Row],[Nom]], EDF[Semaine], BD_evo[[#This Row],[Semaine]]), "")</f>
        <v>2.3333333333333335</v>
      </c>
      <c r="I692" s="92">
        <f>IFERROR(AVERAGEIFS(EDF[Sommeil], EDF[Nom], BD_evo[[#This Row],[Nom]], EDF[Semaine], BD_evo[[#This Row],[Semaine]]), "")</f>
        <v>3.3333333333333335</v>
      </c>
      <c r="J692" s="92">
        <f>IFERROR(AVERAGEIFS(EDF[Etat Physique], EDF[Nom], BD_evo[[#This Row],[Nom]], EDF[Semaine], BD_evo[[#This Row],[Semaine]]), "")</f>
        <v>3.3333333333333335</v>
      </c>
      <c r="K692" s="92">
        <f>IFERROR(AVERAGEIFS(EDF[Hydratation], EDF[Nom], BD_evo[[#This Row],[Nom]], EDF[Semaine], BD_evo[[#This Row],[Semaine]]), "")</f>
        <v>3</v>
      </c>
      <c r="L692" s="92">
        <f>IFERROR(AVERAGEIFS(EDF[Nutrition], EDF[Nom], BD_evo[[#This Row],[Nom]], EDF[Semaine], BD_evo[[#This Row],[Semaine]]), "")</f>
        <v>3.6666666666666665</v>
      </c>
      <c r="M692" s="92">
        <f>IFERROR(AVERAGEIFS(RPE[Investissement du jour], RPE[Nom], BD_evo[[#This Row],[Nom]], RPE[Semaine], BD_evo[[#This Row],[Semaine]]), "")</f>
        <v>3</v>
      </c>
    </row>
    <row r="693" spans="1:13" x14ac:dyDescent="0.2">
      <c r="A693" s="88" t="s">
        <v>192</v>
      </c>
      <c r="B693" t="str">
        <f>INDEX(Statut[Profil], MATCH(BD_evo[[#This Row],[Nom]], Statut[Nom], 0))</f>
        <v>Trois Quarts</v>
      </c>
      <c r="C693">
        <v>2023</v>
      </c>
      <c r="D693">
        <f t="shared" si="13"/>
        <v>45</v>
      </c>
      <c r="E693" t="str">
        <f>IF(SUMIFS(RPE[sRPE_tot], RPE[Nom], BD_evo[[#This Row],[Nom]], RPE[Semaine], BD_evo[[#This Row],[Semaine]])=0,"",SUMIFS(RPE[sRPE_tot], RPE[Nom], BD_evo[[#This Row],[Nom]], RPE[Semaine], BD_evo[[#This Row],[Semaine]]))</f>
        <v/>
      </c>
      <c r="F693" s="92">
        <f>IFERROR(AVERAGEIFS(EDF[Total EDF], EDF[Nom], BD_evo[[#This Row],[Nom]], EDF[Semaine], BD_evo[[#This Row],[Semaine]]), "")</f>
        <v>19</v>
      </c>
      <c r="G693" s="92">
        <f>IFERROR(AVERAGEIFS(EDF[Humeur], EDF[Nom], BD_evo[[#This Row],[Nom]], EDF[Semaine], BD_evo[[#This Row],[Semaine]]), "")</f>
        <v>3.3333333333333335</v>
      </c>
      <c r="H693" s="92">
        <f>IFERROR(AVERAGEIFS(EDF[Stress], EDF[Nom], BD_evo[[#This Row],[Nom]], EDF[Semaine], BD_evo[[#This Row],[Semaine]]), "")</f>
        <v>2.6666666666666665</v>
      </c>
      <c r="I693" s="92">
        <f>IFERROR(AVERAGEIFS(EDF[Sommeil], EDF[Nom], BD_evo[[#This Row],[Nom]], EDF[Semaine], BD_evo[[#This Row],[Semaine]]), "")</f>
        <v>2.3333333333333335</v>
      </c>
      <c r="J693" s="92">
        <f>IFERROR(AVERAGEIFS(EDF[Etat Physique], EDF[Nom], BD_evo[[#This Row],[Nom]], EDF[Semaine], BD_evo[[#This Row],[Semaine]]), "")</f>
        <v>3.3333333333333335</v>
      </c>
      <c r="K693" s="92">
        <f>IFERROR(AVERAGEIFS(EDF[Hydratation], EDF[Nom], BD_evo[[#This Row],[Nom]], EDF[Semaine], BD_evo[[#This Row],[Semaine]]), "")</f>
        <v>3.3333333333333335</v>
      </c>
      <c r="L693" s="92">
        <f>IFERROR(AVERAGEIFS(EDF[Nutrition], EDF[Nom], BD_evo[[#This Row],[Nom]], EDF[Semaine], BD_evo[[#This Row],[Semaine]]), "")</f>
        <v>4</v>
      </c>
      <c r="M693" s="92" t="str">
        <f>IFERROR(AVERAGEIFS(RPE[Investissement du jour], RPE[Nom], BD_evo[[#This Row],[Nom]], RPE[Semaine], BD_evo[[#This Row],[Semaine]]), "")</f>
        <v/>
      </c>
    </row>
    <row r="694" spans="1:13" x14ac:dyDescent="0.2">
      <c r="A694" s="88" t="s">
        <v>496</v>
      </c>
      <c r="B694" t="str">
        <f>INDEX(Statut[Profil], MATCH(BD_evo[[#This Row],[Nom]], Statut[Nom], 0))</f>
        <v>Trois Quarts</v>
      </c>
      <c r="C694">
        <v>2023</v>
      </c>
      <c r="D694">
        <f t="shared" si="13"/>
        <v>45</v>
      </c>
      <c r="E694" t="str">
        <f>IF(SUMIFS(RPE[sRPE_tot], RPE[Nom], BD_evo[[#This Row],[Nom]], RPE[Semaine], BD_evo[[#This Row],[Semaine]])=0,"",SUMIFS(RPE[sRPE_tot], RPE[Nom], BD_evo[[#This Row],[Nom]], RPE[Semaine], BD_evo[[#This Row],[Semaine]]))</f>
        <v/>
      </c>
      <c r="F694" s="92" t="str">
        <f>IFERROR(AVERAGEIFS(EDF[Total EDF], EDF[Nom], BD_evo[[#This Row],[Nom]], EDF[Semaine], BD_evo[[#This Row],[Semaine]]), "")</f>
        <v/>
      </c>
      <c r="G694" s="92" t="str">
        <f>IFERROR(AVERAGEIFS(EDF[Humeur], EDF[Nom], BD_evo[[#This Row],[Nom]], EDF[Semaine], BD_evo[[#This Row],[Semaine]]), "")</f>
        <v/>
      </c>
      <c r="H694" s="92" t="str">
        <f>IFERROR(AVERAGEIFS(EDF[Stress], EDF[Nom], BD_evo[[#This Row],[Nom]], EDF[Semaine], BD_evo[[#This Row],[Semaine]]), "")</f>
        <v/>
      </c>
      <c r="I694" s="92" t="str">
        <f>IFERROR(AVERAGEIFS(EDF[Sommeil], EDF[Nom], BD_evo[[#This Row],[Nom]], EDF[Semaine], BD_evo[[#This Row],[Semaine]]), "")</f>
        <v/>
      </c>
      <c r="J694" s="92" t="str">
        <f>IFERROR(AVERAGEIFS(EDF[Etat Physique], EDF[Nom], BD_evo[[#This Row],[Nom]], EDF[Semaine], BD_evo[[#This Row],[Semaine]]), "")</f>
        <v/>
      </c>
      <c r="K694" s="92" t="str">
        <f>IFERROR(AVERAGEIFS(EDF[Hydratation], EDF[Nom], BD_evo[[#This Row],[Nom]], EDF[Semaine], BD_evo[[#This Row],[Semaine]]), "")</f>
        <v/>
      </c>
      <c r="L694" s="92" t="str">
        <f>IFERROR(AVERAGEIFS(EDF[Nutrition], EDF[Nom], BD_evo[[#This Row],[Nom]], EDF[Semaine], BD_evo[[#This Row],[Semaine]]), "")</f>
        <v/>
      </c>
      <c r="M694" s="92" t="str">
        <f>IFERROR(AVERAGEIFS(RPE[Investissement du jour], RPE[Nom], BD_evo[[#This Row],[Nom]], RPE[Semaine], BD_evo[[#This Row],[Semaine]]), "")</f>
        <v/>
      </c>
    </row>
    <row r="695" spans="1:13" x14ac:dyDescent="0.2">
      <c r="A695" s="88" t="s">
        <v>211</v>
      </c>
      <c r="B695" t="str">
        <f>INDEX(Statut[Profil], MATCH(BD_evo[[#This Row],[Nom]], Statut[Nom], 0))</f>
        <v>Trois Quarts</v>
      </c>
      <c r="C695">
        <v>2023</v>
      </c>
      <c r="D695">
        <f t="shared" si="13"/>
        <v>45</v>
      </c>
      <c r="E695">
        <f>IF(SUMIFS(RPE[sRPE_tot], RPE[Nom], BD_evo[[#This Row],[Nom]], RPE[Semaine], BD_evo[[#This Row],[Semaine]])=0,"",SUMIFS(RPE[sRPE_tot], RPE[Nom], BD_evo[[#This Row],[Nom]], RPE[Semaine], BD_evo[[#This Row],[Semaine]]))</f>
        <v>832</v>
      </c>
      <c r="F695" s="92">
        <f>IFERROR(AVERAGEIFS(EDF[Total EDF], EDF[Nom], BD_evo[[#This Row],[Nom]], EDF[Semaine], BD_evo[[#This Row],[Semaine]]), "")</f>
        <v>18.5</v>
      </c>
      <c r="G695" s="92">
        <f>IFERROR(AVERAGEIFS(EDF[Humeur], EDF[Nom], BD_evo[[#This Row],[Nom]], EDF[Semaine], BD_evo[[#This Row],[Semaine]]), "")</f>
        <v>3.5</v>
      </c>
      <c r="H695" s="92">
        <f>IFERROR(AVERAGEIFS(EDF[Stress], EDF[Nom], BD_evo[[#This Row],[Nom]], EDF[Semaine], BD_evo[[#This Row],[Semaine]]), "")</f>
        <v>2.75</v>
      </c>
      <c r="I695" s="92">
        <f>IFERROR(AVERAGEIFS(EDF[Sommeil], EDF[Nom], BD_evo[[#This Row],[Nom]], EDF[Semaine], BD_evo[[#This Row],[Semaine]]), "")</f>
        <v>2.75</v>
      </c>
      <c r="J695" s="92">
        <f>IFERROR(AVERAGEIFS(EDF[Etat Physique], EDF[Nom], BD_evo[[#This Row],[Nom]], EDF[Semaine], BD_evo[[#This Row],[Semaine]]), "")</f>
        <v>3</v>
      </c>
      <c r="K695" s="92">
        <f>IFERROR(AVERAGEIFS(EDF[Hydratation], EDF[Nom], BD_evo[[#This Row],[Nom]], EDF[Semaine], BD_evo[[#This Row],[Semaine]]), "")</f>
        <v>3.25</v>
      </c>
      <c r="L695" s="92">
        <f>IFERROR(AVERAGEIFS(EDF[Nutrition], EDF[Nom], BD_evo[[#This Row],[Nom]], EDF[Semaine], BD_evo[[#This Row],[Semaine]]), "")</f>
        <v>3.25</v>
      </c>
      <c r="M695" s="92">
        <f>IFERROR(AVERAGEIFS(RPE[Investissement du jour], RPE[Nom], BD_evo[[#This Row],[Nom]], RPE[Semaine], BD_evo[[#This Row],[Semaine]]), "")</f>
        <v>3</v>
      </c>
    </row>
    <row r="696" spans="1:13" x14ac:dyDescent="0.2">
      <c r="A696" s="88" t="s">
        <v>188</v>
      </c>
      <c r="B696" t="str">
        <f>INDEX(Statut[Profil], MATCH(BD_evo[[#This Row],[Nom]], Statut[Nom], 0))</f>
        <v>Avant</v>
      </c>
      <c r="C696">
        <v>2023</v>
      </c>
      <c r="D696">
        <f t="shared" si="13"/>
        <v>45</v>
      </c>
      <c r="E696" t="str">
        <f>IF(SUMIFS(RPE[sRPE_tot], RPE[Nom], BD_evo[[#This Row],[Nom]], RPE[Semaine], BD_evo[[#This Row],[Semaine]])=0,"",SUMIFS(RPE[sRPE_tot], RPE[Nom], BD_evo[[#This Row],[Nom]], RPE[Semaine], BD_evo[[#This Row],[Semaine]]))</f>
        <v/>
      </c>
      <c r="F696" s="92">
        <f>IFERROR(AVERAGEIFS(EDF[Total EDF], EDF[Nom], BD_evo[[#This Row],[Nom]], EDF[Semaine], BD_evo[[#This Row],[Semaine]]), "")</f>
        <v>23</v>
      </c>
      <c r="G696" s="92">
        <f>IFERROR(AVERAGEIFS(EDF[Humeur], EDF[Nom], BD_evo[[#This Row],[Nom]], EDF[Semaine], BD_evo[[#This Row],[Semaine]]), "")</f>
        <v>4</v>
      </c>
      <c r="H696" s="92">
        <f>IFERROR(AVERAGEIFS(EDF[Stress], EDF[Nom], BD_evo[[#This Row],[Nom]], EDF[Semaine], BD_evo[[#This Row],[Semaine]]), "")</f>
        <v>2</v>
      </c>
      <c r="I696" s="92">
        <f>IFERROR(AVERAGEIFS(EDF[Sommeil], EDF[Nom], BD_evo[[#This Row],[Nom]], EDF[Semaine], BD_evo[[#This Row],[Semaine]]), "")</f>
        <v>4</v>
      </c>
      <c r="J696" s="92">
        <f>IFERROR(AVERAGEIFS(EDF[Etat Physique], EDF[Nom], BD_evo[[#This Row],[Nom]], EDF[Semaine], BD_evo[[#This Row],[Semaine]]), "")</f>
        <v>4</v>
      </c>
      <c r="K696" s="92">
        <f>IFERROR(AVERAGEIFS(EDF[Hydratation], EDF[Nom], BD_evo[[#This Row],[Nom]], EDF[Semaine], BD_evo[[#This Row],[Semaine]]), "")</f>
        <v>4</v>
      </c>
      <c r="L696" s="92">
        <f>IFERROR(AVERAGEIFS(EDF[Nutrition], EDF[Nom], BD_evo[[#This Row],[Nom]], EDF[Semaine], BD_evo[[#This Row],[Semaine]]), "")</f>
        <v>5</v>
      </c>
      <c r="M696" s="92">
        <f>IFERROR(AVERAGEIFS(RPE[Investissement du jour], RPE[Nom], BD_evo[[#This Row],[Nom]], RPE[Semaine], BD_evo[[#This Row],[Semaine]]), "")</f>
        <v>3</v>
      </c>
    </row>
    <row r="697" spans="1:13" x14ac:dyDescent="0.2">
      <c r="A697" s="88" t="s">
        <v>200</v>
      </c>
      <c r="B697" t="str">
        <f>INDEX(Statut[Profil], MATCH(BD_evo[[#This Row],[Nom]], Statut[Nom], 0))</f>
        <v>Avant</v>
      </c>
      <c r="C697">
        <v>2023</v>
      </c>
      <c r="D697">
        <f t="shared" si="13"/>
        <v>45</v>
      </c>
      <c r="E697" t="str">
        <f>IF(SUMIFS(RPE[sRPE_tot], RPE[Nom], BD_evo[[#This Row],[Nom]], RPE[Semaine], BD_evo[[#This Row],[Semaine]])=0,"",SUMIFS(RPE[sRPE_tot], RPE[Nom], BD_evo[[#This Row],[Nom]], RPE[Semaine], BD_evo[[#This Row],[Semaine]]))</f>
        <v/>
      </c>
      <c r="F697" s="92" t="str">
        <f>IFERROR(AVERAGEIFS(EDF[Total EDF], EDF[Nom], BD_evo[[#This Row],[Nom]], EDF[Semaine], BD_evo[[#This Row],[Semaine]]), "")</f>
        <v/>
      </c>
      <c r="G697" s="92" t="str">
        <f>IFERROR(AVERAGEIFS(EDF[Humeur], EDF[Nom], BD_evo[[#This Row],[Nom]], EDF[Semaine], BD_evo[[#This Row],[Semaine]]), "")</f>
        <v/>
      </c>
      <c r="H697" s="92" t="str">
        <f>IFERROR(AVERAGEIFS(EDF[Stress], EDF[Nom], BD_evo[[#This Row],[Nom]], EDF[Semaine], BD_evo[[#This Row],[Semaine]]), "")</f>
        <v/>
      </c>
      <c r="I697" s="92" t="str">
        <f>IFERROR(AVERAGEIFS(EDF[Sommeil], EDF[Nom], BD_evo[[#This Row],[Nom]], EDF[Semaine], BD_evo[[#This Row],[Semaine]]), "")</f>
        <v/>
      </c>
      <c r="J697" s="92" t="str">
        <f>IFERROR(AVERAGEIFS(EDF[Etat Physique], EDF[Nom], BD_evo[[#This Row],[Nom]], EDF[Semaine], BD_evo[[#This Row],[Semaine]]), "")</f>
        <v/>
      </c>
      <c r="K697" s="92" t="str">
        <f>IFERROR(AVERAGEIFS(EDF[Hydratation], EDF[Nom], BD_evo[[#This Row],[Nom]], EDF[Semaine], BD_evo[[#This Row],[Semaine]]), "")</f>
        <v/>
      </c>
      <c r="L697" s="92" t="str">
        <f>IFERROR(AVERAGEIFS(EDF[Nutrition], EDF[Nom], BD_evo[[#This Row],[Nom]], EDF[Semaine], BD_evo[[#This Row],[Semaine]]), "")</f>
        <v/>
      </c>
      <c r="M697" s="92" t="str">
        <f>IFERROR(AVERAGEIFS(RPE[Investissement du jour], RPE[Nom], BD_evo[[#This Row],[Nom]], RPE[Semaine], BD_evo[[#This Row],[Semaine]]), "")</f>
        <v/>
      </c>
    </row>
    <row r="698" spans="1:13" x14ac:dyDescent="0.2">
      <c r="A698" s="88" t="s">
        <v>244</v>
      </c>
      <c r="B698" t="str">
        <f>INDEX(Statut[Profil], MATCH(BD_evo[[#This Row],[Nom]], Statut[Nom], 0))</f>
        <v>Avant</v>
      </c>
      <c r="C698">
        <v>2023</v>
      </c>
      <c r="D698">
        <f t="shared" si="13"/>
        <v>45</v>
      </c>
      <c r="E698" t="str">
        <f>IF(SUMIFS(RPE[sRPE_tot], RPE[Nom], BD_evo[[#This Row],[Nom]], RPE[Semaine], BD_evo[[#This Row],[Semaine]])=0,"",SUMIFS(RPE[sRPE_tot], RPE[Nom], BD_evo[[#This Row],[Nom]], RPE[Semaine], BD_evo[[#This Row],[Semaine]]))</f>
        <v/>
      </c>
      <c r="F698" s="92" t="str">
        <f>IFERROR(AVERAGEIFS(EDF[Total EDF], EDF[Nom], BD_evo[[#This Row],[Nom]], EDF[Semaine], BD_evo[[#This Row],[Semaine]]), "")</f>
        <v/>
      </c>
      <c r="G698" s="92" t="str">
        <f>IFERROR(AVERAGEIFS(EDF[Humeur], EDF[Nom], BD_evo[[#This Row],[Nom]], EDF[Semaine], BD_evo[[#This Row],[Semaine]]), "")</f>
        <v/>
      </c>
      <c r="H698" s="92" t="str">
        <f>IFERROR(AVERAGEIFS(EDF[Stress], EDF[Nom], BD_evo[[#This Row],[Nom]], EDF[Semaine], BD_evo[[#This Row],[Semaine]]), "")</f>
        <v/>
      </c>
      <c r="I698" s="92" t="str">
        <f>IFERROR(AVERAGEIFS(EDF[Sommeil], EDF[Nom], BD_evo[[#This Row],[Nom]], EDF[Semaine], BD_evo[[#This Row],[Semaine]]), "")</f>
        <v/>
      </c>
      <c r="J698" s="92" t="str">
        <f>IFERROR(AVERAGEIFS(EDF[Etat Physique], EDF[Nom], BD_evo[[#This Row],[Nom]], EDF[Semaine], BD_evo[[#This Row],[Semaine]]), "")</f>
        <v/>
      </c>
      <c r="K698" s="92" t="str">
        <f>IFERROR(AVERAGEIFS(EDF[Hydratation], EDF[Nom], BD_evo[[#This Row],[Nom]], EDF[Semaine], BD_evo[[#This Row],[Semaine]]), "")</f>
        <v/>
      </c>
      <c r="L698" s="92" t="str">
        <f>IFERROR(AVERAGEIFS(EDF[Nutrition], EDF[Nom], BD_evo[[#This Row],[Nom]], EDF[Semaine], BD_evo[[#This Row],[Semaine]]), "")</f>
        <v/>
      </c>
      <c r="M698" s="92" t="str">
        <f>IFERROR(AVERAGEIFS(RPE[Investissement du jour], RPE[Nom], BD_evo[[#This Row],[Nom]], RPE[Semaine], BD_evo[[#This Row],[Semaine]]), "")</f>
        <v/>
      </c>
    </row>
    <row r="699" spans="1:13" x14ac:dyDescent="0.2">
      <c r="A699" s="89" t="s">
        <v>78</v>
      </c>
      <c r="B699" t="str">
        <f>INDEX(Statut[Profil], MATCH(BD_evo[[#This Row],[Nom]], Statut[Nom], 0))</f>
        <v>Avant</v>
      </c>
      <c r="C699">
        <v>2023</v>
      </c>
      <c r="D699">
        <f t="shared" si="13"/>
        <v>45</v>
      </c>
      <c r="E699">
        <f>IF(SUMIFS(RPE[sRPE_tot], RPE[Nom], BD_evo[[#This Row],[Nom]], RPE[Semaine], BD_evo[[#This Row],[Semaine]])=0,"",SUMIFS(RPE[sRPE_tot], RPE[Nom], BD_evo[[#This Row],[Nom]], RPE[Semaine], BD_evo[[#This Row],[Semaine]]))</f>
        <v>420</v>
      </c>
      <c r="F699" s="92">
        <f>IFERROR(AVERAGEIFS(EDF[Total EDF], EDF[Nom], BD_evo[[#This Row],[Nom]], EDF[Semaine], BD_evo[[#This Row],[Semaine]]), "")</f>
        <v>14</v>
      </c>
      <c r="G699" s="92">
        <f>IFERROR(AVERAGEIFS(EDF[Humeur], EDF[Nom], BD_evo[[#This Row],[Nom]], EDF[Semaine], BD_evo[[#This Row],[Semaine]]), "")</f>
        <v>2.6666666666666665</v>
      </c>
      <c r="H699" s="92">
        <f>IFERROR(AVERAGEIFS(EDF[Stress], EDF[Nom], BD_evo[[#This Row],[Nom]], EDF[Semaine], BD_evo[[#This Row],[Semaine]]), "")</f>
        <v>2</v>
      </c>
      <c r="I699" s="92">
        <f>IFERROR(AVERAGEIFS(EDF[Sommeil], EDF[Nom], BD_evo[[#This Row],[Nom]], EDF[Semaine], BD_evo[[#This Row],[Semaine]]), "")</f>
        <v>2</v>
      </c>
      <c r="J699" s="92">
        <f>IFERROR(AVERAGEIFS(EDF[Etat Physique], EDF[Nom], BD_evo[[#This Row],[Nom]], EDF[Semaine], BD_evo[[#This Row],[Semaine]]), "")</f>
        <v>2.6666666666666665</v>
      </c>
      <c r="K699" s="92">
        <f>IFERROR(AVERAGEIFS(EDF[Hydratation], EDF[Nom], BD_evo[[#This Row],[Nom]], EDF[Semaine], BD_evo[[#This Row],[Semaine]]), "")</f>
        <v>2</v>
      </c>
      <c r="L699" s="92">
        <f>IFERROR(AVERAGEIFS(EDF[Nutrition], EDF[Nom], BD_evo[[#This Row],[Nom]], EDF[Semaine], BD_evo[[#This Row],[Semaine]]), "")</f>
        <v>2.6666666666666665</v>
      </c>
      <c r="M699" s="92">
        <f>IFERROR(AVERAGEIFS(RPE[Investissement du jour], RPE[Nom], BD_evo[[#This Row],[Nom]], RPE[Semaine], BD_evo[[#This Row],[Semaine]]), "")</f>
        <v>2</v>
      </c>
    </row>
    <row r="700" spans="1:13" x14ac:dyDescent="0.2">
      <c r="A700" s="88" t="s">
        <v>87</v>
      </c>
      <c r="B700" t="str">
        <f>INDEX(Statut[Profil], MATCH(BD_evo[[#This Row],[Nom]], Statut[Nom], 0))</f>
        <v>Trois Quarts</v>
      </c>
      <c r="C700">
        <v>2023</v>
      </c>
      <c r="D700">
        <f t="shared" si="13"/>
        <v>45</v>
      </c>
      <c r="E700" t="str">
        <f>IF(SUMIFS(RPE[sRPE_tot], RPE[Nom], BD_evo[[#This Row],[Nom]], RPE[Semaine], BD_evo[[#This Row],[Semaine]])=0,"",SUMIFS(RPE[sRPE_tot], RPE[Nom], BD_evo[[#This Row],[Nom]], RPE[Semaine], BD_evo[[#This Row],[Semaine]]))</f>
        <v/>
      </c>
      <c r="F700" s="92">
        <f>IFERROR(AVERAGEIFS(EDF[Total EDF], EDF[Nom], BD_evo[[#This Row],[Nom]], EDF[Semaine], BD_evo[[#This Row],[Semaine]]), "")</f>
        <v>24.5</v>
      </c>
      <c r="G700" s="92">
        <f>IFERROR(AVERAGEIFS(EDF[Humeur], EDF[Nom], BD_evo[[#This Row],[Nom]], EDF[Semaine], BD_evo[[#This Row],[Semaine]]), "")</f>
        <v>4</v>
      </c>
      <c r="H700" s="92">
        <f>IFERROR(AVERAGEIFS(EDF[Stress], EDF[Nom], BD_evo[[#This Row],[Nom]], EDF[Semaine], BD_evo[[#This Row],[Semaine]]), "")</f>
        <v>3.5</v>
      </c>
      <c r="I700" s="92">
        <f>IFERROR(AVERAGEIFS(EDF[Sommeil], EDF[Nom], BD_evo[[#This Row],[Nom]], EDF[Semaine], BD_evo[[#This Row],[Semaine]]), "")</f>
        <v>4.5</v>
      </c>
      <c r="J700" s="92">
        <f>IFERROR(AVERAGEIFS(EDF[Etat Physique], EDF[Nom], BD_evo[[#This Row],[Nom]], EDF[Semaine], BD_evo[[#This Row],[Semaine]]), "")</f>
        <v>4</v>
      </c>
      <c r="K700" s="92">
        <f>IFERROR(AVERAGEIFS(EDF[Hydratation], EDF[Nom], BD_evo[[#This Row],[Nom]], EDF[Semaine], BD_evo[[#This Row],[Semaine]]), "")</f>
        <v>4.5</v>
      </c>
      <c r="L700" s="92">
        <f>IFERROR(AVERAGEIFS(EDF[Nutrition], EDF[Nom], BD_evo[[#This Row],[Nom]], EDF[Semaine], BD_evo[[#This Row],[Semaine]]), "")</f>
        <v>4</v>
      </c>
      <c r="M700" s="92" t="str">
        <f>IFERROR(AVERAGEIFS(RPE[Investissement du jour], RPE[Nom], BD_evo[[#This Row],[Nom]], RPE[Semaine], BD_evo[[#This Row],[Semaine]]), "")</f>
        <v/>
      </c>
    </row>
    <row r="701" spans="1:13" x14ac:dyDescent="0.2">
      <c r="A701" s="88" t="s">
        <v>212</v>
      </c>
      <c r="B701" t="str">
        <f>INDEX(Statut[Profil], MATCH(BD_evo[[#This Row],[Nom]], Statut[Nom], 0))</f>
        <v>Avant</v>
      </c>
      <c r="C701">
        <v>2023</v>
      </c>
      <c r="D701">
        <f t="shared" si="13"/>
        <v>45</v>
      </c>
      <c r="E701" t="str">
        <f>IF(SUMIFS(RPE[sRPE_tot], RPE[Nom], BD_evo[[#This Row],[Nom]], RPE[Semaine], BD_evo[[#This Row],[Semaine]])=0,"",SUMIFS(RPE[sRPE_tot], RPE[Nom], BD_evo[[#This Row],[Nom]], RPE[Semaine], BD_evo[[#This Row],[Semaine]]))</f>
        <v/>
      </c>
      <c r="F701" s="92" t="str">
        <f>IFERROR(AVERAGEIFS(EDF[Total EDF], EDF[Nom], BD_evo[[#This Row],[Nom]], EDF[Semaine], BD_evo[[#This Row],[Semaine]]), "")</f>
        <v/>
      </c>
      <c r="G701" s="92" t="str">
        <f>IFERROR(AVERAGEIFS(EDF[Humeur], EDF[Nom], BD_evo[[#This Row],[Nom]], EDF[Semaine], BD_evo[[#This Row],[Semaine]]), "")</f>
        <v/>
      </c>
      <c r="H701" s="92" t="str">
        <f>IFERROR(AVERAGEIFS(EDF[Stress], EDF[Nom], BD_evo[[#This Row],[Nom]], EDF[Semaine], BD_evo[[#This Row],[Semaine]]), "")</f>
        <v/>
      </c>
      <c r="I701" s="92" t="str">
        <f>IFERROR(AVERAGEIFS(EDF[Sommeil], EDF[Nom], BD_evo[[#This Row],[Nom]], EDF[Semaine], BD_evo[[#This Row],[Semaine]]), "")</f>
        <v/>
      </c>
      <c r="J701" s="92" t="str">
        <f>IFERROR(AVERAGEIFS(EDF[Etat Physique], EDF[Nom], BD_evo[[#This Row],[Nom]], EDF[Semaine], BD_evo[[#This Row],[Semaine]]), "")</f>
        <v/>
      </c>
      <c r="K701" s="92" t="str">
        <f>IFERROR(AVERAGEIFS(EDF[Hydratation], EDF[Nom], BD_evo[[#This Row],[Nom]], EDF[Semaine], BD_evo[[#This Row],[Semaine]]), "")</f>
        <v/>
      </c>
      <c r="L701" s="92" t="str">
        <f>IFERROR(AVERAGEIFS(EDF[Nutrition], EDF[Nom], BD_evo[[#This Row],[Nom]], EDF[Semaine], BD_evo[[#This Row],[Semaine]]), "")</f>
        <v/>
      </c>
      <c r="M701" s="92">
        <f>IFERROR(AVERAGEIFS(RPE[Investissement du jour], RPE[Nom], BD_evo[[#This Row],[Nom]], RPE[Semaine], BD_evo[[#This Row],[Semaine]]), "")</f>
        <v>3</v>
      </c>
    </row>
    <row r="702" spans="1:13" x14ac:dyDescent="0.2">
      <c r="A702" s="88" t="s">
        <v>243</v>
      </c>
      <c r="B702" t="str">
        <f>INDEX(Statut[Profil], MATCH(BD_evo[[#This Row],[Nom]], Statut[Nom], 0))</f>
        <v>Trois Quarts</v>
      </c>
      <c r="C702">
        <v>2023</v>
      </c>
      <c r="D702">
        <f t="shared" si="13"/>
        <v>45</v>
      </c>
      <c r="E702" t="str">
        <f>IF(SUMIFS(RPE[sRPE_tot], RPE[Nom], BD_evo[[#This Row],[Nom]], RPE[Semaine], BD_evo[[#This Row],[Semaine]])=0,"",SUMIFS(RPE[sRPE_tot], RPE[Nom], BD_evo[[#This Row],[Nom]], RPE[Semaine], BD_evo[[#This Row],[Semaine]]))</f>
        <v/>
      </c>
      <c r="F702" s="92" t="str">
        <f>IFERROR(AVERAGEIFS(EDF[Total EDF], EDF[Nom], BD_evo[[#This Row],[Nom]], EDF[Semaine], BD_evo[[#This Row],[Semaine]]), "")</f>
        <v/>
      </c>
      <c r="G702" s="92" t="str">
        <f>IFERROR(AVERAGEIFS(EDF[Humeur], EDF[Nom], BD_evo[[#This Row],[Nom]], EDF[Semaine], BD_evo[[#This Row],[Semaine]]), "")</f>
        <v/>
      </c>
      <c r="H702" s="92" t="str">
        <f>IFERROR(AVERAGEIFS(EDF[Stress], EDF[Nom], BD_evo[[#This Row],[Nom]], EDF[Semaine], BD_evo[[#This Row],[Semaine]]), "")</f>
        <v/>
      </c>
      <c r="I702" s="92" t="str">
        <f>IFERROR(AVERAGEIFS(EDF[Sommeil], EDF[Nom], BD_evo[[#This Row],[Nom]], EDF[Semaine], BD_evo[[#This Row],[Semaine]]), "")</f>
        <v/>
      </c>
      <c r="J702" s="92" t="str">
        <f>IFERROR(AVERAGEIFS(EDF[Etat Physique], EDF[Nom], BD_evo[[#This Row],[Nom]], EDF[Semaine], BD_evo[[#This Row],[Semaine]]), "")</f>
        <v/>
      </c>
      <c r="K702" s="92" t="str">
        <f>IFERROR(AVERAGEIFS(EDF[Hydratation], EDF[Nom], BD_evo[[#This Row],[Nom]], EDF[Semaine], BD_evo[[#This Row],[Semaine]]), "")</f>
        <v/>
      </c>
      <c r="L702" s="92" t="str">
        <f>IFERROR(AVERAGEIFS(EDF[Nutrition], EDF[Nom], BD_evo[[#This Row],[Nom]], EDF[Semaine], BD_evo[[#This Row],[Semaine]]), "")</f>
        <v/>
      </c>
      <c r="M702" s="92" t="str">
        <f>IFERROR(AVERAGEIFS(RPE[Investissement du jour], RPE[Nom], BD_evo[[#This Row],[Nom]], RPE[Semaine], BD_evo[[#This Row],[Semaine]]), "")</f>
        <v/>
      </c>
    </row>
    <row r="703" spans="1:13" x14ac:dyDescent="0.2">
      <c r="A703" s="88" t="s">
        <v>81</v>
      </c>
      <c r="B703" t="str">
        <f>INDEX(Statut[Profil], MATCH(BD_evo[[#This Row],[Nom]], Statut[Nom], 0))</f>
        <v>Trois Quarts</v>
      </c>
      <c r="C703">
        <v>2023</v>
      </c>
      <c r="D703">
        <f t="shared" si="13"/>
        <v>45</v>
      </c>
      <c r="E703" t="str">
        <f>IF(SUMIFS(RPE[sRPE_tot], RPE[Nom], BD_evo[[#This Row],[Nom]], RPE[Semaine], BD_evo[[#This Row],[Semaine]])=0,"",SUMIFS(RPE[sRPE_tot], RPE[Nom], BD_evo[[#This Row],[Nom]], RPE[Semaine], BD_evo[[#This Row],[Semaine]]))</f>
        <v/>
      </c>
      <c r="F703" s="92" t="str">
        <f>IFERROR(AVERAGEIFS(EDF[Total EDF], EDF[Nom], BD_evo[[#This Row],[Nom]], EDF[Semaine], BD_evo[[#This Row],[Semaine]]), "")</f>
        <v/>
      </c>
      <c r="G703" s="92" t="str">
        <f>IFERROR(AVERAGEIFS(EDF[Humeur], EDF[Nom], BD_evo[[#This Row],[Nom]], EDF[Semaine], BD_evo[[#This Row],[Semaine]]), "")</f>
        <v/>
      </c>
      <c r="H703" s="92" t="str">
        <f>IFERROR(AVERAGEIFS(EDF[Stress], EDF[Nom], BD_evo[[#This Row],[Nom]], EDF[Semaine], BD_evo[[#This Row],[Semaine]]), "")</f>
        <v/>
      </c>
      <c r="I703" s="92" t="str">
        <f>IFERROR(AVERAGEIFS(EDF[Sommeil], EDF[Nom], BD_evo[[#This Row],[Nom]], EDF[Semaine], BD_evo[[#This Row],[Semaine]]), "")</f>
        <v/>
      </c>
      <c r="J703" s="92" t="str">
        <f>IFERROR(AVERAGEIFS(EDF[Etat Physique], EDF[Nom], BD_evo[[#This Row],[Nom]], EDF[Semaine], BD_evo[[#This Row],[Semaine]]), "")</f>
        <v/>
      </c>
      <c r="K703" s="92" t="str">
        <f>IFERROR(AVERAGEIFS(EDF[Hydratation], EDF[Nom], BD_evo[[#This Row],[Nom]], EDF[Semaine], BD_evo[[#This Row],[Semaine]]), "")</f>
        <v/>
      </c>
      <c r="L703" s="92" t="str">
        <f>IFERROR(AVERAGEIFS(EDF[Nutrition], EDF[Nom], BD_evo[[#This Row],[Nom]], EDF[Semaine], BD_evo[[#This Row],[Semaine]]), "")</f>
        <v/>
      </c>
      <c r="M703" s="92" t="str">
        <f>IFERROR(AVERAGEIFS(RPE[Investissement du jour], RPE[Nom], BD_evo[[#This Row],[Nom]], RPE[Semaine], BD_evo[[#This Row],[Semaine]]), "")</f>
        <v/>
      </c>
    </row>
    <row r="704" spans="1:13" x14ac:dyDescent="0.2">
      <c r="A704" s="88" t="s">
        <v>109</v>
      </c>
      <c r="B704" t="str">
        <f>INDEX(Statut[Profil], MATCH(BD_evo[[#This Row],[Nom]], Statut[Nom], 0))</f>
        <v>Avant</v>
      </c>
      <c r="C704">
        <v>2023</v>
      </c>
      <c r="D704">
        <f t="shared" si="13"/>
        <v>45</v>
      </c>
      <c r="E704" t="str">
        <f>IF(SUMIFS(RPE[sRPE_tot], RPE[Nom], BD_evo[[#This Row],[Nom]], RPE[Semaine], BD_evo[[#This Row],[Semaine]])=0,"",SUMIFS(RPE[sRPE_tot], RPE[Nom], BD_evo[[#This Row],[Nom]], RPE[Semaine], BD_evo[[#This Row],[Semaine]]))</f>
        <v/>
      </c>
      <c r="F704" s="92">
        <f>IFERROR(AVERAGEIFS(EDF[Total EDF], EDF[Nom], BD_evo[[#This Row],[Nom]], EDF[Semaine], BD_evo[[#This Row],[Semaine]]), "")</f>
        <v>24</v>
      </c>
      <c r="G704" s="92">
        <f>IFERROR(AVERAGEIFS(EDF[Humeur], EDF[Nom], BD_evo[[#This Row],[Nom]], EDF[Semaine], BD_evo[[#This Row],[Semaine]]), "")</f>
        <v>4.333333333333333</v>
      </c>
      <c r="H704" s="92">
        <f>IFERROR(AVERAGEIFS(EDF[Stress], EDF[Nom], BD_evo[[#This Row],[Nom]], EDF[Semaine], BD_evo[[#This Row],[Semaine]]), "")</f>
        <v>3</v>
      </c>
      <c r="I704" s="92">
        <f>IFERROR(AVERAGEIFS(EDF[Sommeil], EDF[Nom], BD_evo[[#This Row],[Nom]], EDF[Semaine], BD_evo[[#This Row],[Semaine]]), "")</f>
        <v>4.333333333333333</v>
      </c>
      <c r="J704" s="92">
        <f>IFERROR(AVERAGEIFS(EDF[Etat Physique], EDF[Nom], BD_evo[[#This Row],[Nom]], EDF[Semaine], BD_evo[[#This Row],[Semaine]]), "")</f>
        <v>3.6666666666666665</v>
      </c>
      <c r="K704" s="92">
        <f>IFERROR(AVERAGEIFS(EDF[Hydratation], EDF[Nom], BD_evo[[#This Row],[Nom]], EDF[Semaine], BD_evo[[#This Row],[Semaine]]), "")</f>
        <v>4.666666666666667</v>
      </c>
      <c r="L704" s="92">
        <f>IFERROR(AVERAGEIFS(EDF[Nutrition], EDF[Nom], BD_evo[[#This Row],[Nom]], EDF[Semaine], BD_evo[[#This Row],[Semaine]]), "")</f>
        <v>4</v>
      </c>
      <c r="M704" s="92" t="str">
        <f>IFERROR(AVERAGEIFS(RPE[Investissement du jour], RPE[Nom], BD_evo[[#This Row],[Nom]], RPE[Semaine], BD_evo[[#This Row],[Semaine]]), "")</f>
        <v/>
      </c>
    </row>
    <row r="705" spans="1:13" x14ac:dyDescent="0.2">
      <c r="A705" s="88" t="s">
        <v>313</v>
      </c>
      <c r="B705" t="str">
        <f>INDEX(Statut[Profil], MATCH(BD_evo[[#This Row],[Nom]], Statut[Nom], 0))</f>
        <v>Trois Quarts</v>
      </c>
      <c r="C705">
        <v>2023</v>
      </c>
      <c r="D705">
        <f t="shared" si="13"/>
        <v>45</v>
      </c>
      <c r="E705" t="str">
        <f>IF(SUMIFS(RPE[sRPE_tot], RPE[Nom], BD_evo[[#This Row],[Nom]], RPE[Semaine], BD_evo[[#This Row],[Semaine]])=0,"",SUMIFS(RPE[sRPE_tot], RPE[Nom], BD_evo[[#This Row],[Nom]], RPE[Semaine], BD_evo[[#This Row],[Semaine]]))</f>
        <v/>
      </c>
      <c r="F705" s="92">
        <f>IFERROR(AVERAGEIFS(EDF[Total EDF], EDF[Nom], BD_evo[[#This Row],[Nom]], EDF[Semaine], BD_evo[[#This Row],[Semaine]]), "")</f>
        <v>15</v>
      </c>
      <c r="G705" s="92">
        <f>IFERROR(AVERAGEIFS(EDF[Humeur], EDF[Nom], BD_evo[[#This Row],[Nom]], EDF[Semaine], BD_evo[[#This Row],[Semaine]]), "")</f>
        <v>3.3333333333333335</v>
      </c>
      <c r="H705" s="92">
        <f>IFERROR(AVERAGEIFS(EDF[Stress], EDF[Nom], BD_evo[[#This Row],[Nom]], EDF[Semaine], BD_evo[[#This Row],[Semaine]]), "")</f>
        <v>2.6666666666666665</v>
      </c>
      <c r="I705" s="92">
        <f>IFERROR(AVERAGEIFS(EDF[Sommeil], EDF[Nom], BD_evo[[#This Row],[Nom]], EDF[Semaine], BD_evo[[#This Row],[Semaine]]), "")</f>
        <v>1.6666666666666667</v>
      </c>
      <c r="J705" s="92">
        <f>IFERROR(AVERAGEIFS(EDF[Etat Physique], EDF[Nom], BD_evo[[#This Row],[Nom]], EDF[Semaine], BD_evo[[#This Row],[Semaine]]), "")</f>
        <v>1.6666666666666667</v>
      </c>
      <c r="K705" s="92">
        <f>IFERROR(AVERAGEIFS(EDF[Hydratation], EDF[Nom], BD_evo[[#This Row],[Nom]], EDF[Semaine], BD_evo[[#This Row],[Semaine]]), "")</f>
        <v>3</v>
      </c>
      <c r="L705" s="92">
        <f>IFERROR(AVERAGEIFS(EDF[Nutrition], EDF[Nom], BD_evo[[#This Row],[Nom]], EDF[Semaine], BD_evo[[#This Row],[Semaine]]), "")</f>
        <v>2.6666666666666665</v>
      </c>
      <c r="M705" s="92" t="str">
        <f>IFERROR(AVERAGEIFS(RPE[Investissement du jour], RPE[Nom], BD_evo[[#This Row],[Nom]], RPE[Semaine], BD_evo[[#This Row],[Semaine]]), "")</f>
        <v/>
      </c>
    </row>
    <row r="706" spans="1:13" x14ac:dyDescent="0.2">
      <c r="A706" s="88" t="s">
        <v>88</v>
      </c>
      <c r="B706" t="str">
        <f>INDEX(Statut[Profil], MATCH(BD_evo[[#This Row],[Nom]], Statut[Nom], 0))</f>
        <v>Avant</v>
      </c>
      <c r="C706">
        <v>2023</v>
      </c>
      <c r="D706">
        <f t="shared" si="13"/>
        <v>45</v>
      </c>
      <c r="E706" t="str">
        <f>IF(SUMIFS(RPE[sRPE_tot], RPE[Nom], BD_evo[[#This Row],[Nom]], RPE[Semaine], BD_evo[[#This Row],[Semaine]])=0,"",SUMIFS(RPE[sRPE_tot], RPE[Nom], BD_evo[[#This Row],[Nom]], RPE[Semaine], BD_evo[[#This Row],[Semaine]]))</f>
        <v/>
      </c>
      <c r="F706" s="92">
        <f>IFERROR(AVERAGEIFS(EDF[Total EDF], EDF[Nom], BD_evo[[#This Row],[Nom]], EDF[Semaine], BD_evo[[#This Row],[Semaine]]), "")</f>
        <v>14.5</v>
      </c>
      <c r="G706" s="92">
        <f>IFERROR(AVERAGEIFS(EDF[Humeur], EDF[Nom], BD_evo[[#This Row],[Nom]], EDF[Semaine], BD_evo[[#This Row],[Semaine]]), "")</f>
        <v>2.25</v>
      </c>
      <c r="H706" s="92">
        <f>IFERROR(AVERAGEIFS(EDF[Stress], EDF[Nom], BD_evo[[#This Row],[Nom]], EDF[Semaine], BD_evo[[#This Row],[Semaine]]), "")</f>
        <v>2.5</v>
      </c>
      <c r="I706" s="92">
        <f>IFERROR(AVERAGEIFS(EDF[Sommeil], EDF[Nom], BD_evo[[#This Row],[Nom]], EDF[Semaine], BD_evo[[#This Row],[Semaine]]), "")</f>
        <v>2.5</v>
      </c>
      <c r="J706" s="92">
        <f>IFERROR(AVERAGEIFS(EDF[Etat Physique], EDF[Nom], BD_evo[[#This Row],[Nom]], EDF[Semaine], BD_evo[[#This Row],[Semaine]]), "")</f>
        <v>2.5</v>
      </c>
      <c r="K706" s="92">
        <f>IFERROR(AVERAGEIFS(EDF[Hydratation], EDF[Nom], BD_evo[[#This Row],[Nom]], EDF[Semaine], BD_evo[[#This Row],[Semaine]]), "")</f>
        <v>2.25</v>
      </c>
      <c r="L706" s="92">
        <f>IFERROR(AVERAGEIFS(EDF[Nutrition], EDF[Nom], BD_evo[[#This Row],[Nom]], EDF[Semaine], BD_evo[[#This Row],[Semaine]]), "")</f>
        <v>2.5</v>
      </c>
      <c r="M706" s="92" t="str">
        <f>IFERROR(AVERAGEIFS(RPE[Investissement du jour], RPE[Nom], BD_evo[[#This Row],[Nom]], RPE[Semaine], BD_evo[[#This Row],[Semaine]]), "")</f>
        <v/>
      </c>
    </row>
    <row r="707" spans="1:13" x14ac:dyDescent="0.2">
      <c r="A707" s="88" t="s">
        <v>134</v>
      </c>
      <c r="B707" s="90" t="str">
        <f>INDEX(Statut[Profil], MATCH(BD_evo[[#This Row],[Nom]], Statut[Nom], 0))</f>
        <v>Avant</v>
      </c>
      <c r="C707">
        <v>2023</v>
      </c>
      <c r="D707">
        <f>D706+1</f>
        <v>46</v>
      </c>
      <c r="E707" s="90">
        <f>IF(SUMIFS(RPE[sRPE_tot], RPE[Nom], BD_evo[[#This Row],[Nom]], RPE[Semaine], BD_evo[[#This Row],[Semaine]])=0,"",SUMIFS(RPE[sRPE_tot], RPE[Nom], BD_evo[[#This Row],[Nom]], RPE[Semaine], BD_evo[[#This Row],[Semaine]]))</f>
        <v>832</v>
      </c>
      <c r="F707" s="92">
        <f>IFERROR(AVERAGEIFS(EDF[Total EDF], EDF[Nom], BD_evo[[#This Row],[Nom]], EDF[Semaine], BD_evo[[#This Row],[Semaine]]), "")</f>
        <v>18</v>
      </c>
      <c r="G707" s="92">
        <f>IFERROR(AVERAGEIFS(EDF[Humeur], EDF[Nom], BD_evo[[#This Row],[Nom]], EDF[Semaine], BD_evo[[#This Row],[Semaine]]), "")</f>
        <v>4</v>
      </c>
      <c r="H707" s="92">
        <f>IFERROR(AVERAGEIFS(EDF[Stress], EDF[Nom], BD_evo[[#This Row],[Nom]], EDF[Semaine], BD_evo[[#This Row],[Semaine]]), "")</f>
        <v>3</v>
      </c>
      <c r="I707" s="92">
        <f>IFERROR(AVERAGEIFS(EDF[Sommeil], EDF[Nom], BD_evo[[#This Row],[Nom]], EDF[Semaine], BD_evo[[#This Row],[Semaine]]), "")</f>
        <v>1.6666666666666667</v>
      </c>
      <c r="J707" s="92">
        <f>IFERROR(AVERAGEIFS(EDF[Etat Physique], EDF[Nom], BD_evo[[#This Row],[Nom]], EDF[Semaine], BD_evo[[#This Row],[Semaine]]), "")</f>
        <v>2.6666666666666665</v>
      </c>
      <c r="K707" s="92">
        <f>IFERROR(AVERAGEIFS(EDF[Hydratation], EDF[Nom], BD_evo[[#This Row],[Nom]], EDF[Semaine], BD_evo[[#This Row],[Semaine]]), "")</f>
        <v>3</v>
      </c>
      <c r="L707" s="92">
        <f>IFERROR(AVERAGEIFS(EDF[Nutrition], EDF[Nom], BD_evo[[#This Row],[Nom]], EDF[Semaine], BD_evo[[#This Row],[Semaine]]), "")</f>
        <v>3.6666666666666665</v>
      </c>
      <c r="M707" s="92">
        <f>IFERROR(AVERAGEIFS(RPE[Investissement du jour], RPE[Nom], BD_evo[[#This Row],[Nom]], RPE[Semaine], BD_evo[[#This Row],[Semaine]]), "")</f>
        <v>3</v>
      </c>
    </row>
    <row r="708" spans="1:13" x14ac:dyDescent="0.2">
      <c r="A708" s="88" t="s">
        <v>76</v>
      </c>
      <c r="B708" t="str">
        <f>INDEX(Statut[Profil], MATCH(BD_evo[[#This Row],[Nom]], Statut[Nom], 0))</f>
        <v>Trois Quarts</v>
      </c>
      <c r="C708">
        <v>2023</v>
      </c>
      <c r="D708">
        <f>D707</f>
        <v>46</v>
      </c>
      <c r="E708" t="str">
        <f>IF(SUMIFS(RPE[sRPE_tot], RPE[Nom], BD_evo[[#This Row],[Nom]], RPE[Semaine], BD_evo[[#This Row],[Semaine]])=0,"",SUMIFS(RPE[sRPE_tot], RPE[Nom], BD_evo[[#This Row],[Nom]], RPE[Semaine], BD_evo[[#This Row],[Semaine]]))</f>
        <v/>
      </c>
      <c r="F708" s="92">
        <f>IFERROR(AVERAGEIFS(EDF[Total EDF], EDF[Nom], BD_evo[[#This Row],[Nom]], EDF[Semaine], BD_evo[[#This Row],[Semaine]]), "")</f>
        <v>10</v>
      </c>
      <c r="G708" s="92">
        <f>IFERROR(AVERAGEIFS(EDF[Humeur], EDF[Nom], BD_evo[[#This Row],[Nom]], EDF[Semaine], BD_evo[[#This Row],[Semaine]]), "")</f>
        <v>2</v>
      </c>
      <c r="H708" s="92">
        <f>IFERROR(AVERAGEIFS(EDF[Stress], EDF[Nom], BD_evo[[#This Row],[Nom]], EDF[Semaine], BD_evo[[#This Row],[Semaine]]), "")</f>
        <v>2</v>
      </c>
      <c r="I708" s="92">
        <f>IFERROR(AVERAGEIFS(EDF[Sommeil], EDF[Nom], BD_evo[[#This Row],[Nom]], EDF[Semaine], BD_evo[[#This Row],[Semaine]]), "")</f>
        <v>1</v>
      </c>
      <c r="J708" s="92">
        <f>IFERROR(AVERAGEIFS(EDF[Etat Physique], EDF[Nom], BD_evo[[#This Row],[Nom]], EDF[Semaine], BD_evo[[#This Row],[Semaine]]), "")</f>
        <v>1</v>
      </c>
      <c r="K708" s="92">
        <f>IFERROR(AVERAGEIFS(EDF[Hydratation], EDF[Nom], BD_evo[[#This Row],[Nom]], EDF[Semaine], BD_evo[[#This Row],[Semaine]]), "")</f>
        <v>2</v>
      </c>
      <c r="L708" s="92">
        <f>IFERROR(AVERAGEIFS(EDF[Nutrition], EDF[Nom], BD_evo[[#This Row],[Nom]], EDF[Semaine], BD_evo[[#This Row],[Semaine]]), "")</f>
        <v>2</v>
      </c>
      <c r="M708" s="92" t="str">
        <f>IFERROR(AVERAGEIFS(RPE[Investissement du jour], RPE[Nom], BD_evo[[#This Row],[Nom]], RPE[Semaine], BD_evo[[#This Row],[Semaine]]), "")</f>
        <v/>
      </c>
    </row>
    <row r="709" spans="1:13" x14ac:dyDescent="0.2">
      <c r="A709" s="88" t="s">
        <v>367</v>
      </c>
      <c r="B709" t="str">
        <f>INDEX(Statut[Profil], MATCH(BD_evo[[#This Row],[Nom]], Statut[Nom], 0))</f>
        <v>Avant</v>
      </c>
      <c r="C709">
        <v>2023</v>
      </c>
      <c r="D709">
        <f t="shared" ref="D709:D753" si="14">D708</f>
        <v>46</v>
      </c>
      <c r="E709" t="str">
        <f>IF(SUMIFS(RPE[sRPE_tot], RPE[Nom], BD_evo[[#This Row],[Nom]], RPE[Semaine], BD_evo[[#This Row],[Semaine]])=0,"",SUMIFS(RPE[sRPE_tot], RPE[Nom], BD_evo[[#This Row],[Nom]], RPE[Semaine], BD_evo[[#This Row],[Semaine]]))</f>
        <v/>
      </c>
      <c r="F709" s="92" t="str">
        <f>IFERROR(AVERAGEIFS(EDF[Total EDF], EDF[Nom], BD_evo[[#This Row],[Nom]], EDF[Semaine], BD_evo[[#This Row],[Semaine]]), "")</f>
        <v/>
      </c>
      <c r="G709" s="92" t="str">
        <f>IFERROR(AVERAGEIFS(EDF[Humeur], EDF[Nom], BD_evo[[#This Row],[Nom]], EDF[Semaine], BD_evo[[#This Row],[Semaine]]), "")</f>
        <v/>
      </c>
      <c r="H709" s="92" t="str">
        <f>IFERROR(AVERAGEIFS(EDF[Stress], EDF[Nom], BD_evo[[#This Row],[Nom]], EDF[Semaine], BD_evo[[#This Row],[Semaine]]), "")</f>
        <v/>
      </c>
      <c r="I709" s="92" t="str">
        <f>IFERROR(AVERAGEIFS(EDF[Sommeil], EDF[Nom], BD_evo[[#This Row],[Nom]], EDF[Semaine], BD_evo[[#This Row],[Semaine]]), "")</f>
        <v/>
      </c>
      <c r="J709" s="92" t="str">
        <f>IFERROR(AVERAGEIFS(EDF[Etat Physique], EDF[Nom], BD_evo[[#This Row],[Nom]], EDF[Semaine], BD_evo[[#This Row],[Semaine]]), "")</f>
        <v/>
      </c>
      <c r="K709" s="92" t="str">
        <f>IFERROR(AVERAGEIFS(EDF[Hydratation], EDF[Nom], BD_evo[[#This Row],[Nom]], EDF[Semaine], BD_evo[[#This Row],[Semaine]]), "")</f>
        <v/>
      </c>
      <c r="L709" s="92" t="str">
        <f>IFERROR(AVERAGEIFS(EDF[Nutrition], EDF[Nom], BD_evo[[#This Row],[Nom]], EDF[Semaine], BD_evo[[#This Row],[Semaine]]), "")</f>
        <v/>
      </c>
      <c r="M709" s="92" t="str">
        <f>IFERROR(AVERAGEIFS(RPE[Investissement du jour], RPE[Nom], BD_evo[[#This Row],[Nom]], RPE[Semaine], BD_evo[[#This Row],[Semaine]]), "")</f>
        <v/>
      </c>
    </row>
    <row r="710" spans="1:13" x14ac:dyDescent="0.2">
      <c r="A710" s="88" t="s">
        <v>93</v>
      </c>
      <c r="B710" t="str">
        <f>INDEX(Statut[Profil], MATCH(BD_evo[[#This Row],[Nom]], Statut[Nom], 0))</f>
        <v>Avant</v>
      </c>
      <c r="C710">
        <v>2023</v>
      </c>
      <c r="D710">
        <f t="shared" si="14"/>
        <v>46</v>
      </c>
      <c r="E710" t="str">
        <f>IF(SUMIFS(RPE[sRPE_tot], RPE[Nom], BD_evo[[#This Row],[Nom]], RPE[Semaine], BD_evo[[#This Row],[Semaine]])=0,"",SUMIFS(RPE[sRPE_tot], RPE[Nom], BD_evo[[#This Row],[Nom]], RPE[Semaine], BD_evo[[#This Row],[Semaine]]))</f>
        <v/>
      </c>
      <c r="F710" s="92">
        <f>IFERROR(AVERAGEIFS(EDF[Total EDF], EDF[Nom], BD_evo[[#This Row],[Nom]], EDF[Semaine], BD_evo[[#This Row],[Semaine]]), "")</f>
        <v>18.25</v>
      </c>
      <c r="G710" s="92">
        <f>IFERROR(AVERAGEIFS(EDF[Humeur], EDF[Nom], BD_evo[[#This Row],[Nom]], EDF[Semaine], BD_evo[[#This Row],[Semaine]]), "")</f>
        <v>3.75</v>
      </c>
      <c r="H710" s="92">
        <f>IFERROR(AVERAGEIFS(EDF[Stress], EDF[Nom], BD_evo[[#This Row],[Nom]], EDF[Semaine], BD_evo[[#This Row],[Semaine]]), "")</f>
        <v>2.5</v>
      </c>
      <c r="I710" s="92">
        <f>IFERROR(AVERAGEIFS(EDF[Sommeil], EDF[Nom], BD_evo[[#This Row],[Nom]], EDF[Semaine], BD_evo[[#This Row],[Semaine]]), "")</f>
        <v>2.75</v>
      </c>
      <c r="J710" s="92">
        <f>IFERROR(AVERAGEIFS(EDF[Etat Physique], EDF[Nom], BD_evo[[#This Row],[Nom]], EDF[Semaine], BD_evo[[#This Row],[Semaine]]), "")</f>
        <v>2.75</v>
      </c>
      <c r="K710" s="92">
        <f>IFERROR(AVERAGEIFS(EDF[Hydratation], EDF[Nom], BD_evo[[#This Row],[Nom]], EDF[Semaine], BD_evo[[#This Row],[Semaine]]), "")</f>
        <v>3</v>
      </c>
      <c r="L710" s="92">
        <f>IFERROR(AVERAGEIFS(EDF[Nutrition], EDF[Nom], BD_evo[[#This Row],[Nom]], EDF[Semaine], BD_evo[[#This Row],[Semaine]]), "")</f>
        <v>3.5</v>
      </c>
      <c r="M710" s="92" t="str">
        <f>IFERROR(AVERAGEIFS(RPE[Investissement du jour], RPE[Nom], BD_evo[[#This Row],[Nom]], RPE[Semaine], BD_evo[[#This Row],[Semaine]]), "")</f>
        <v/>
      </c>
    </row>
    <row r="711" spans="1:13" x14ac:dyDescent="0.2">
      <c r="A711" s="88" t="s">
        <v>230</v>
      </c>
      <c r="B711" t="str">
        <f>INDEX(Statut[Profil], MATCH(BD_evo[[#This Row],[Nom]], Statut[Nom], 0))</f>
        <v>Avant</v>
      </c>
      <c r="C711">
        <v>2023</v>
      </c>
      <c r="D711">
        <f t="shared" si="14"/>
        <v>46</v>
      </c>
      <c r="E711" t="str">
        <f>IF(SUMIFS(RPE[sRPE_tot], RPE[Nom], BD_evo[[#This Row],[Nom]], RPE[Semaine], BD_evo[[#This Row],[Semaine]])=0,"",SUMIFS(RPE[sRPE_tot], RPE[Nom], BD_evo[[#This Row],[Nom]], RPE[Semaine], BD_evo[[#This Row],[Semaine]]))</f>
        <v/>
      </c>
      <c r="F711" s="92">
        <f>IFERROR(AVERAGEIFS(EDF[Total EDF], EDF[Nom], BD_evo[[#This Row],[Nom]], EDF[Semaine], BD_evo[[#This Row],[Semaine]]), "")</f>
        <v>21</v>
      </c>
      <c r="G711" s="92">
        <f>IFERROR(AVERAGEIFS(EDF[Humeur], EDF[Nom], BD_evo[[#This Row],[Nom]], EDF[Semaine], BD_evo[[#This Row],[Semaine]]), "")</f>
        <v>3</v>
      </c>
      <c r="H711" s="92">
        <f>IFERROR(AVERAGEIFS(EDF[Stress], EDF[Nom], BD_evo[[#This Row],[Nom]], EDF[Semaine], BD_evo[[#This Row],[Semaine]]), "")</f>
        <v>3</v>
      </c>
      <c r="I711" s="92">
        <f>IFERROR(AVERAGEIFS(EDF[Sommeil], EDF[Nom], BD_evo[[#This Row],[Nom]], EDF[Semaine], BD_evo[[#This Row],[Semaine]]), "")</f>
        <v>3.6666666666666665</v>
      </c>
      <c r="J711" s="92">
        <f>IFERROR(AVERAGEIFS(EDF[Etat Physique], EDF[Nom], BD_evo[[#This Row],[Nom]], EDF[Semaine], BD_evo[[#This Row],[Semaine]]), "")</f>
        <v>4</v>
      </c>
      <c r="K711" s="92">
        <f>IFERROR(AVERAGEIFS(EDF[Hydratation], EDF[Nom], BD_evo[[#This Row],[Nom]], EDF[Semaine], BD_evo[[#This Row],[Semaine]]), "")</f>
        <v>3.3333333333333335</v>
      </c>
      <c r="L711" s="92">
        <f>IFERROR(AVERAGEIFS(EDF[Nutrition], EDF[Nom], BD_evo[[#This Row],[Nom]], EDF[Semaine], BD_evo[[#This Row],[Semaine]]), "")</f>
        <v>4</v>
      </c>
      <c r="M711" s="92" t="str">
        <f>IFERROR(AVERAGEIFS(RPE[Investissement du jour], RPE[Nom], BD_evo[[#This Row],[Nom]], RPE[Semaine], BD_evo[[#This Row],[Semaine]]), "")</f>
        <v/>
      </c>
    </row>
    <row r="712" spans="1:13" x14ac:dyDescent="0.2">
      <c r="A712" s="88" t="s">
        <v>181</v>
      </c>
      <c r="B712" t="str">
        <f>INDEX(Statut[Profil], MATCH(BD_evo[[#This Row],[Nom]], Statut[Nom], 0))</f>
        <v>Trois Quarts</v>
      </c>
      <c r="C712">
        <v>2023</v>
      </c>
      <c r="D712">
        <f t="shared" si="14"/>
        <v>46</v>
      </c>
      <c r="E712" t="str">
        <f>IF(SUMIFS(RPE[sRPE_tot], RPE[Nom], BD_evo[[#This Row],[Nom]], RPE[Semaine], BD_evo[[#This Row],[Semaine]])=0,"",SUMIFS(RPE[sRPE_tot], RPE[Nom], BD_evo[[#This Row],[Nom]], RPE[Semaine], BD_evo[[#This Row],[Semaine]]))</f>
        <v/>
      </c>
      <c r="F712" s="92">
        <f>IFERROR(AVERAGEIFS(EDF[Total EDF], EDF[Nom], BD_evo[[#This Row],[Nom]], EDF[Semaine], BD_evo[[#This Row],[Semaine]]), "")</f>
        <v>20</v>
      </c>
      <c r="G712" s="92">
        <f>IFERROR(AVERAGEIFS(EDF[Humeur], EDF[Nom], BD_evo[[#This Row],[Nom]], EDF[Semaine], BD_evo[[#This Row],[Semaine]]), "")</f>
        <v>4</v>
      </c>
      <c r="H712" s="92">
        <f>IFERROR(AVERAGEIFS(EDF[Stress], EDF[Nom], BD_evo[[#This Row],[Nom]], EDF[Semaine], BD_evo[[#This Row],[Semaine]]), "")</f>
        <v>4</v>
      </c>
      <c r="I712" s="92">
        <f>IFERROR(AVERAGEIFS(EDF[Sommeil], EDF[Nom], BD_evo[[#This Row],[Nom]], EDF[Semaine], BD_evo[[#This Row],[Semaine]]), "")</f>
        <v>4</v>
      </c>
      <c r="J712" s="92">
        <f>IFERROR(AVERAGEIFS(EDF[Etat Physique], EDF[Nom], BD_evo[[#This Row],[Nom]], EDF[Semaine], BD_evo[[#This Row],[Semaine]]), "")</f>
        <v>2</v>
      </c>
      <c r="K712" s="92">
        <f>IFERROR(AVERAGEIFS(EDF[Hydratation], EDF[Nom], BD_evo[[#This Row],[Nom]], EDF[Semaine], BD_evo[[#This Row],[Semaine]]), "")</f>
        <v>3</v>
      </c>
      <c r="L712" s="92">
        <f>IFERROR(AVERAGEIFS(EDF[Nutrition], EDF[Nom], BD_evo[[#This Row],[Nom]], EDF[Semaine], BD_evo[[#This Row],[Semaine]]), "")</f>
        <v>3</v>
      </c>
      <c r="M712" s="92" t="str">
        <f>IFERROR(AVERAGEIFS(RPE[Investissement du jour], RPE[Nom], BD_evo[[#This Row],[Nom]], RPE[Semaine], BD_evo[[#This Row],[Semaine]]), "")</f>
        <v/>
      </c>
    </row>
    <row r="713" spans="1:13" x14ac:dyDescent="0.2">
      <c r="A713" s="88" t="s">
        <v>414</v>
      </c>
      <c r="B713" t="str">
        <f>INDEX(Statut[Profil], MATCH(BD_evo[[#This Row],[Nom]], Statut[Nom], 0))</f>
        <v>Avant</v>
      </c>
      <c r="C713">
        <v>2023</v>
      </c>
      <c r="D713">
        <f t="shared" si="14"/>
        <v>46</v>
      </c>
      <c r="E713" t="str">
        <f>IF(SUMIFS(RPE[sRPE_tot], RPE[Nom], BD_evo[[#This Row],[Nom]], RPE[Semaine], BD_evo[[#This Row],[Semaine]])=0,"",SUMIFS(RPE[sRPE_tot], RPE[Nom], BD_evo[[#This Row],[Nom]], RPE[Semaine], BD_evo[[#This Row],[Semaine]]))</f>
        <v/>
      </c>
      <c r="F713" s="92">
        <f>IFERROR(AVERAGEIFS(EDF[Total EDF], EDF[Nom], BD_evo[[#This Row],[Nom]], EDF[Semaine], BD_evo[[#This Row],[Semaine]]), "")</f>
        <v>19</v>
      </c>
      <c r="G713" s="92">
        <f>IFERROR(AVERAGEIFS(EDF[Humeur], EDF[Nom], BD_evo[[#This Row],[Nom]], EDF[Semaine], BD_evo[[#This Row],[Semaine]]), "")</f>
        <v>3</v>
      </c>
      <c r="H713" s="92">
        <f>IFERROR(AVERAGEIFS(EDF[Stress], EDF[Nom], BD_evo[[#This Row],[Nom]], EDF[Semaine], BD_evo[[#This Row],[Semaine]]), "")</f>
        <v>2</v>
      </c>
      <c r="I713" s="92">
        <f>IFERROR(AVERAGEIFS(EDF[Sommeil], EDF[Nom], BD_evo[[#This Row],[Nom]], EDF[Semaine], BD_evo[[#This Row],[Semaine]]), "")</f>
        <v>3.5</v>
      </c>
      <c r="J713" s="92">
        <f>IFERROR(AVERAGEIFS(EDF[Etat Physique], EDF[Nom], BD_evo[[#This Row],[Nom]], EDF[Semaine], BD_evo[[#This Row],[Semaine]]), "")</f>
        <v>2.5</v>
      </c>
      <c r="K713" s="92">
        <f>IFERROR(AVERAGEIFS(EDF[Hydratation], EDF[Nom], BD_evo[[#This Row],[Nom]], EDF[Semaine], BD_evo[[#This Row],[Semaine]]), "")</f>
        <v>3.5</v>
      </c>
      <c r="L713" s="92">
        <f>IFERROR(AVERAGEIFS(EDF[Nutrition], EDF[Nom], BD_evo[[#This Row],[Nom]], EDF[Semaine], BD_evo[[#This Row],[Semaine]]), "")</f>
        <v>4.5</v>
      </c>
      <c r="M713" s="92" t="str">
        <f>IFERROR(AVERAGEIFS(RPE[Investissement du jour], RPE[Nom], BD_evo[[#This Row],[Nom]], RPE[Semaine], BD_evo[[#This Row],[Semaine]]), "")</f>
        <v/>
      </c>
    </row>
    <row r="714" spans="1:13" x14ac:dyDescent="0.2">
      <c r="A714" s="88" t="s">
        <v>102</v>
      </c>
      <c r="B714" t="str">
        <f>INDEX(Statut[Profil], MATCH(BD_evo[[#This Row],[Nom]], Statut[Nom], 0))</f>
        <v>Trois Quarts</v>
      </c>
      <c r="C714">
        <v>2023</v>
      </c>
      <c r="D714">
        <f t="shared" si="14"/>
        <v>46</v>
      </c>
      <c r="E714" t="str">
        <f>IF(SUMIFS(RPE[sRPE_tot], RPE[Nom], BD_evo[[#This Row],[Nom]], RPE[Semaine], BD_evo[[#This Row],[Semaine]])=0,"",SUMIFS(RPE[sRPE_tot], RPE[Nom], BD_evo[[#This Row],[Nom]], RPE[Semaine], BD_evo[[#This Row],[Semaine]]))</f>
        <v/>
      </c>
      <c r="F714" s="92">
        <f>IFERROR(AVERAGEIFS(EDF[Total EDF], EDF[Nom], BD_evo[[#This Row],[Nom]], EDF[Semaine], BD_evo[[#This Row],[Semaine]]), "")</f>
        <v>19.5</v>
      </c>
      <c r="G714" s="92">
        <f>IFERROR(AVERAGEIFS(EDF[Humeur], EDF[Nom], BD_evo[[#This Row],[Nom]], EDF[Semaine], BD_evo[[#This Row],[Semaine]]), "")</f>
        <v>4</v>
      </c>
      <c r="H714" s="92">
        <f>IFERROR(AVERAGEIFS(EDF[Stress], EDF[Nom], BD_evo[[#This Row],[Nom]], EDF[Semaine], BD_evo[[#This Row],[Semaine]]), "")</f>
        <v>4</v>
      </c>
      <c r="I714" s="92">
        <f>IFERROR(AVERAGEIFS(EDF[Sommeil], EDF[Nom], BD_evo[[#This Row],[Nom]], EDF[Semaine], BD_evo[[#This Row],[Semaine]]), "")</f>
        <v>2.5</v>
      </c>
      <c r="J714" s="92">
        <f>IFERROR(AVERAGEIFS(EDF[Etat Physique], EDF[Nom], BD_evo[[#This Row],[Nom]], EDF[Semaine], BD_evo[[#This Row],[Semaine]]), "")</f>
        <v>3</v>
      </c>
      <c r="K714" s="92">
        <f>IFERROR(AVERAGEIFS(EDF[Hydratation], EDF[Nom], BD_evo[[#This Row],[Nom]], EDF[Semaine], BD_evo[[#This Row],[Semaine]]), "")</f>
        <v>2</v>
      </c>
      <c r="L714" s="92">
        <f>IFERROR(AVERAGEIFS(EDF[Nutrition], EDF[Nom], BD_evo[[#This Row],[Nom]], EDF[Semaine], BD_evo[[#This Row],[Semaine]]), "")</f>
        <v>4</v>
      </c>
      <c r="M714" s="92" t="str">
        <f>IFERROR(AVERAGEIFS(RPE[Investissement du jour], RPE[Nom], BD_evo[[#This Row],[Nom]], RPE[Semaine], BD_evo[[#This Row],[Semaine]]), "")</f>
        <v/>
      </c>
    </row>
    <row r="715" spans="1:13" x14ac:dyDescent="0.2">
      <c r="A715" s="88" t="s">
        <v>193</v>
      </c>
      <c r="B715" t="str">
        <f>INDEX(Statut[Profil], MATCH(BD_evo[[#This Row],[Nom]], Statut[Nom], 0))</f>
        <v>Avant</v>
      </c>
      <c r="C715">
        <v>2023</v>
      </c>
      <c r="D715">
        <f t="shared" si="14"/>
        <v>46</v>
      </c>
      <c r="E715" t="str">
        <f>IF(SUMIFS(RPE[sRPE_tot], RPE[Nom], BD_evo[[#This Row],[Nom]], RPE[Semaine], BD_evo[[#This Row],[Semaine]])=0,"",SUMIFS(RPE[sRPE_tot], RPE[Nom], BD_evo[[#This Row],[Nom]], RPE[Semaine], BD_evo[[#This Row],[Semaine]]))</f>
        <v/>
      </c>
      <c r="F715" s="92">
        <f>IFERROR(AVERAGEIFS(EDF[Total EDF], EDF[Nom], BD_evo[[#This Row],[Nom]], EDF[Semaine], BD_evo[[#This Row],[Semaine]]), "")</f>
        <v>22.333333333333332</v>
      </c>
      <c r="G715" s="92">
        <f>IFERROR(AVERAGEIFS(EDF[Humeur], EDF[Nom], BD_evo[[#This Row],[Nom]], EDF[Semaine], BD_evo[[#This Row],[Semaine]]), "")</f>
        <v>3.6666666666666665</v>
      </c>
      <c r="H715" s="92">
        <f>IFERROR(AVERAGEIFS(EDF[Stress], EDF[Nom], BD_evo[[#This Row],[Nom]], EDF[Semaine], BD_evo[[#This Row],[Semaine]]), "")</f>
        <v>3.6666666666666665</v>
      </c>
      <c r="I715" s="92">
        <f>IFERROR(AVERAGEIFS(EDF[Sommeil], EDF[Nom], BD_evo[[#This Row],[Nom]], EDF[Semaine], BD_evo[[#This Row],[Semaine]]), "")</f>
        <v>4</v>
      </c>
      <c r="J715" s="92">
        <f>IFERROR(AVERAGEIFS(EDF[Etat Physique], EDF[Nom], BD_evo[[#This Row],[Nom]], EDF[Semaine], BD_evo[[#This Row],[Semaine]]), "")</f>
        <v>3.6666666666666665</v>
      </c>
      <c r="K715" s="92">
        <f>IFERROR(AVERAGEIFS(EDF[Hydratation], EDF[Nom], BD_evo[[#This Row],[Nom]], EDF[Semaine], BD_evo[[#This Row],[Semaine]]), "")</f>
        <v>3.3333333333333335</v>
      </c>
      <c r="L715" s="92">
        <f>IFERROR(AVERAGEIFS(EDF[Nutrition], EDF[Nom], BD_evo[[#This Row],[Nom]], EDF[Semaine], BD_evo[[#This Row],[Semaine]]), "")</f>
        <v>4</v>
      </c>
      <c r="M715" s="92" t="str">
        <f>IFERROR(AVERAGEIFS(RPE[Investissement du jour], RPE[Nom], BD_evo[[#This Row],[Nom]], RPE[Semaine], BD_evo[[#This Row],[Semaine]]), "")</f>
        <v/>
      </c>
    </row>
    <row r="716" spans="1:13" x14ac:dyDescent="0.2">
      <c r="A716" s="88" t="s">
        <v>84</v>
      </c>
      <c r="B716" t="str">
        <f>INDEX(Statut[Profil], MATCH(BD_evo[[#This Row],[Nom]], Statut[Nom], 0))</f>
        <v>Trois Quarts</v>
      </c>
      <c r="C716">
        <v>2023</v>
      </c>
      <c r="D716">
        <f t="shared" si="14"/>
        <v>46</v>
      </c>
      <c r="E716" t="str">
        <f>IF(SUMIFS(RPE[sRPE_tot], RPE[Nom], BD_evo[[#This Row],[Nom]], RPE[Semaine], BD_evo[[#This Row],[Semaine]])=0,"",SUMIFS(RPE[sRPE_tot], RPE[Nom], BD_evo[[#This Row],[Nom]], RPE[Semaine], BD_evo[[#This Row],[Semaine]]))</f>
        <v/>
      </c>
      <c r="F716" s="92" t="str">
        <f>IFERROR(AVERAGEIFS(EDF[Total EDF], EDF[Nom], BD_evo[[#This Row],[Nom]], EDF[Semaine], BD_evo[[#This Row],[Semaine]]), "")</f>
        <v/>
      </c>
      <c r="G716" s="92" t="str">
        <f>IFERROR(AVERAGEIFS(EDF[Humeur], EDF[Nom], BD_evo[[#This Row],[Nom]], EDF[Semaine], BD_evo[[#This Row],[Semaine]]), "")</f>
        <v/>
      </c>
      <c r="H716" s="92" t="str">
        <f>IFERROR(AVERAGEIFS(EDF[Stress], EDF[Nom], BD_evo[[#This Row],[Nom]], EDF[Semaine], BD_evo[[#This Row],[Semaine]]), "")</f>
        <v/>
      </c>
      <c r="I716" s="92" t="str">
        <f>IFERROR(AVERAGEIFS(EDF[Sommeil], EDF[Nom], BD_evo[[#This Row],[Nom]], EDF[Semaine], BD_evo[[#This Row],[Semaine]]), "")</f>
        <v/>
      </c>
      <c r="J716" s="92" t="str">
        <f>IFERROR(AVERAGEIFS(EDF[Etat Physique], EDF[Nom], BD_evo[[#This Row],[Nom]], EDF[Semaine], BD_evo[[#This Row],[Semaine]]), "")</f>
        <v/>
      </c>
      <c r="K716" s="92" t="str">
        <f>IFERROR(AVERAGEIFS(EDF[Hydratation], EDF[Nom], BD_evo[[#This Row],[Nom]], EDF[Semaine], BD_evo[[#This Row],[Semaine]]), "")</f>
        <v/>
      </c>
      <c r="L716" s="92" t="str">
        <f>IFERROR(AVERAGEIFS(EDF[Nutrition], EDF[Nom], BD_evo[[#This Row],[Nom]], EDF[Semaine], BD_evo[[#This Row],[Semaine]]), "")</f>
        <v/>
      </c>
      <c r="M716" s="92" t="str">
        <f>IFERROR(AVERAGEIFS(RPE[Investissement du jour], RPE[Nom], BD_evo[[#This Row],[Nom]], RPE[Semaine], BD_evo[[#This Row],[Semaine]]), "")</f>
        <v/>
      </c>
    </row>
    <row r="717" spans="1:13" x14ac:dyDescent="0.2">
      <c r="A717" s="88" t="s">
        <v>106</v>
      </c>
      <c r="B717" t="str">
        <f>INDEX(Statut[Profil], MATCH(BD_evo[[#This Row],[Nom]], Statut[Nom], 0))</f>
        <v>Avant</v>
      </c>
      <c r="C717">
        <v>2023</v>
      </c>
      <c r="D717">
        <f t="shared" si="14"/>
        <v>46</v>
      </c>
      <c r="E717">
        <f>IF(SUMIFS(RPE[sRPE_tot], RPE[Nom], BD_evo[[#This Row],[Nom]], RPE[Semaine], BD_evo[[#This Row],[Semaine]])=0,"",SUMIFS(RPE[sRPE_tot], RPE[Nom], BD_evo[[#This Row],[Nom]], RPE[Semaine], BD_evo[[#This Row],[Semaine]]))</f>
        <v>800</v>
      </c>
      <c r="F717" s="92">
        <f>IFERROR(AVERAGEIFS(EDF[Total EDF], EDF[Nom], BD_evo[[#This Row],[Nom]], EDF[Semaine], BD_evo[[#This Row],[Semaine]]), "")</f>
        <v>23.333333333333332</v>
      </c>
      <c r="G717" s="92">
        <f>IFERROR(AVERAGEIFS(EDF[Humeur], EDF[Nom], BD_evo[[#This Row],[Nom]], EDF[Semaine], BD_evo[[#This Row],[Semaine]]), "")</f>
        <v>5</v>
      </c>
      <c r="H717" s="92">
        <f>IFERROR(AVERAGEIFS(EDF[Stress], EDF[Nom], BD_evo[[#This Row],[Nom]], EDF[Semaine], BD_evo[[#This Row],[Semaine]]), "")</f>
        <v>4</v>
      </c>
      <c r="I717" s="92">
        <f>IFERROR(AVERAGEIFS(EDF[Sommeil], EDF[Nom], BD_evo[[#This Row],[Nom]], EDF[Semaine], BD_evo[[#This Row],[Semaine]]), "")</f>
        <v>3</v>
      </c>
      <c r="J717" s="92">
        <f>IFERROR(AVERAGEIFS(EDF[Etat Physique], EDF[Nom], BD_evo[[#This Row],[Nom]], EDF[Semaine], BD_evo[[#This Row],[Semaine]]), "")</f>
        <v>2.6666666666666665</v>
      </c>
      <c r="K717" s="92">
        <f>IFERROR(AVERAGEIFS(EDF[Hydratation], EDF[Nom], BD_evo[[#This Row],[Nom]], EDF[Semaine], BD_evo[[#This Row],[Semaine]]), "")</f>
        <v>3.6666666666666665</v>
      </c>
      <c r="L717" s="92">
        <f>IFERROR(AVERAGEIFS(EDF[Nutrition], EDF[Nom], BD_evo[[#This Row],[Nom]], EDF[Semaine], BD_evo[[#This Row],[Semaine]]), "")</f>
        <v>5</v>
      </c>
      <c r="M717" s="92">
        <f>IFERROR(AVERAGEIFS(RPE[Investissement du jour], RPE[Nom], BD_evo[[#This Row],[Nom]], RPE[Semaine], BD_evo[[#This Row],[Semaine]]), "")</f>
        <v>2</v>
      </c>
    </row>
    <row r="718" spans="1:13" x14ac:dyDescent="0.2">
      <c r="A718" s="89" t="s">
        <v>171</v>
      </c>
      <c r="B718" t="str">
        <f>INDEX(Statut[Profil], MATCH(BD_evo[[#This Row],[Nom]], Statut[Nom], 0))</f>
        <v>Avant</v>
      </c>
      <c r="C718">
        <v>2023</v>
      </c>
      <c r="D718">
        <f t="shared" si="14"/>
        <v>46</v>
      </c>
      <c r="E718" t="str">
        <f>IF(SUMIFS(RPE[sRPE_tot], RPE[Nom], BD_evo[[#This Row],[Nom]], RPE[Semaine], BD_evo[[#This Row],[Semaine]])=0,"",SUMIFS(RPE[sRPE_tot], RPE[Nom], BD_evo[[#This Row],[Nom]], RPE[Semaine], BD_evo[[#This Row],[Semaine]]))</f>
        <v/>
      </c>
      <c r="F718" s="92">
        <f>IFERROR(AVERAGEIFS(EDF[Total EDF], EDF[Nom], BD_evo[[#This Row],[Nom]], EDF[Semaine], BD_evo[[#This Row],[Semaine]]), "")</f>
        <v>17.666666666666668</v>
      </c>
      <c r="G718" s="92">
        <f>IFERROR(AVERAGEIFS(EDF[Humeur], EDF[Nom], BD_evo[[#This Row],[Nom]], EDF[Semaine], BD_evo[[#This Row],[Semaine]]), "")</f>
        <v>3.6666666666666665</v>
      </c>
      <c r="H718" s="92">
        <f>IFERROR(AVERAGEIFS(EDF[Stress], EDF[Nom], BD_evo[[#This Row],[Nom]], EDF[Semaine], BD_evo[[#This Row],[Semaine]]), "")</f>
        <v>3.3333333333333335</v>
      </c>
      <c r="I718" s="92">
        <f>IFERROR(AVERAGEIFS(EDF[Sommeil], EDF[Nom], BD_evo[[#This Row],[Nom]], EDF[Semaine], BD_evo[[#This Row],[Semaine]]), "")</f>
        <v>2</v>
      </c>
      <c r="J718" s="92">
        <f>IFERROR(AVERAGEIFS(EDF[Etat Physique], EDF[Nom], BD_evo[[#This Row],[Nom]], EDF[Semaine], BD_evo[[#This Row],[Semaine]]), "")</f>
        <v>2</v>
      </c>
      <c r="K718" s="92">
        <f>IFERROR(AVERAGEIFS(EDF[Hydratation], EDF[Nom], BD_evo[[#This Row],[Nom]], EDF[Semaine], BD_evo[[#This Row],[Semaine]]), "")</f>
        <v>2.6666666666666665</v>
      </c>
      <c r="L718" s="92">
        <f>IFERROR(AVERAGEIFS(EDF[Nutrition], EDF[Nom], BD_evo[[#This Row],[Nom]], EDF[Semaine], BD_evo[[#This Row],[Semaine]]), "")</f>
        <v>4</v>
      </c>
      <c r="M718" s="92" t="str">
        <f>IFERROR(AVERAGEIFS(RPE[Investissement du jour], RPE[Nom], BD_evo[[#This Row],[Nom]], RPE[Semaine], BD_evo[[#This Row],[Semaine]]), "")</f>
        <v/>
      </c>
    </row>
    <row r="719" spans="1:13" x14ac:dyDescent="0.2">
      <c r="A719" s="88" t="s">
        <v>77</v>
      </c>
      <c r="B719" t="str">
        <f>INDEX(Statut[Profil], MATCH(BD_evo[[#This Row],[Nom]], Statut[Nom], 0))</f>
        <v>Avant</v>
      </c>
      <c r="C719">
        <v>2023</v>
      </c>
      <c r="D719">
        <f t="shared" si="14"/>
        <v>46</v>
      </c>
      <c r="E719">
        <f>IF(SUMIFS(RPE[sRPE_tot], RPE[Nom], BD_evo[[#This Row],[Nom]], RPE[Semaine], BD_evo[[#This Row],[Semaine]])=0,"",SUMIFS(RPE[sRPE_tot], RPE[Nom], BD_evo[[#This Row],[Nom]], RPE[Semaine], BD_evo[[#This Row],[Semaine]]))</f>
        <v>532</v>
      </c>
      <c r="F719" s="92">
        <f>IFERROR(AVERAGEIFS(EDF[Total EDF], EDF[Nom], BD_evo[[#This Row],[Nom]], EDF[Semaine], BD_evo[[#This Row],[Semaine]]), "")</f>
        <v>15</v>
      </c>
      <c r="G719" s="92">
        <f>IFERROR(AVERAGEIFS(EDF[Humeur], EDF[Nom], BD_evo[[#This Row],[Nom]], EDF[Semaine], BD_evo[[#This Row],[Semaine]]), "")</f>
        <v>2.5</v>
      </c>
      <c r="H719" s="92">
        <f>IFERROR(AVERAGEIFS(EDF[Stress], EDF[Nom], BD_evo[[#This Row],[Nom]], EDF[Semaine], BD_evo[[#This Row],[Semaine]]), "")</f>
        <v>2</v>
      </c>
      <c r="I719" s="92">
        <f>IFERROR(AVERAGEIFS(EDF[Sommeil], EDF[Nom], BD_evo[[#This Row],[Nom]], EDF[Semaine], BD_evo[[#This Row],[Semaine]]), "")</f>
        <v>1.5</v>
      </c>
      <c r="J719" s="92">
        <f>IFERROR(AVERAGEIFS(EDF[Etat Physique], EDF[Nom], BD_evo[[#This Row],[Nom]], EDF[Semaine], BD_evo[[#This Row],[Semaine]]), "")</f>
        <v>3</v>
      </c>
      <c r="K719" s="92">
        <f>IFERROR(AVERAGEIFS(EDF[Hydratation], EDF[Nom], BD_evo[[#This Row],[Nom]], EDF[Semaine], BD_evo[[#This Row],[Semaine]]), "")</f>
        <v>2</v>
      </c>
      <c r="L719" s="92">
        <f>IFERROR(AVERAGEIFS(EDF[Nutrition], EDF[Nom], BD_evo[[#This Row],[Nom]], EDF[Semaine], BD_evo[[#This Row],[Semaine]]), "")</f>
        <v>4</v>
      </c>
      <c r="M719" s="92">
        <f>IFERROR(AVERAGEIFS(RPE[Investissement du jour], RPE[Nom], BD_evo[[#This Row],[Nom]], RPE[Semaine], BD_evo[[#This Row],[Semaine]]), "")</f>
        <v>3</v>
      </c>
    </row>
    <row r="720" spans="1:13" x14ac:dyDescent="0.2">
      <c r="A720" s="88" t="s">
        <v>135</v>
      </c>
      <c r="B720" t="str">
        <f>INDEX(Statut[Profil], MATCH(BD_evo[[#This Row],[Nom]], Statut[Nom], 0))</f>
        <v>Trois Quarts</v>
      </c>
      <c r="C720">
        <v>2023</v>
      </c>
      <c r="D720">
        <f t="shared" si="14"/>
        <v>46</v>
      </c>
      <c r="E720" t="str">
        <f>IF(SUMIFS(RPE[sRPE_tot], RPE[Nom], BD_evo[[#This Row],[Nom]], RPE[Semaine], BD_evo[[#This Row],[Semaine]])=0,"",SUMIFS(RPE[sRPE_tot], RPE[Nom], BD_evo[[#This Row],[Nom]], RPE[Semaine], BD_evo[[#This Row],[Semaine]]))</f>
        <v/>
      </c>
      <c r="F720" s="92">
        <f>IFERROR(AVERAGEIFS(EDF[Total EDF], EDF[Nom], BD_evo[[#This Row],[Nom]], EDF[Semaine], BD_evo[[#This Row],[Semaine]]), "")</f>
        <v>21.666666666666668</v>
      </c>
      <c r="G720" s="92">
        <f>IFERROR(AVERAGEIFS(EDF[Humeur], EDF[Nom], BD_evo[[#This Row],[Nom]], EDF[Semaine], BD_evo[[#This Row],[Semaine]]), "")</f>
        <v>4</v>
      </c>
      <c r="H720" s="92">
        <f>IFERROR(AVERAGEIFS(EDF[Stress], EDF[Nom], BD_evo[[#This Row],[Nom]], EDF[Semaine], BD_evo[[#This Row],[Semaine]]), "")</f>
        <v>4</v>
      </c>
      <c r="I720" s="92">
        <f>IFERROR(AVERAGEIFS(EDF[Sommeil], EDF[Nom], BD_evo[[#This Row],[Nom]], EDF[Semaine], BD_evo[[#This Row],[Semaine]]), "")</f>
        <v>3.6666666666666665</v>
      </c>
      <c r="J720" s="92">
        <f>IFERROR(AVERAGEIFS(EDF[Etat Physique], EDF[Nom], BD_evo[[#This Row],[Nom]], EDF[Semaine], BD_evo[[#This Row],[Semaine]]), "")</f>
        <v>3</v>
      </c>
      <c r="K720" s="92">
        <f>IFERROR(AVERAGEIFS(EDF[Hydratation], EDF[Nom], BD_evo[[#This Row],[Nom]], EDF[Semaine], BD_evo[[#This Row],[Semaine]]), "")</f>
        <v>3</v>
      </c>
      <c r="L720" s="92">
        <f>IFERROR(AVERAGEIFS(EDF[Nutrition], EDF[Nom], BD_evo[[#This Row],[Nom]], EDF[Semaine], BD_evo[[#This Row],[Semaine]]), "")</f>
        <v>4</v>
      </c>
      <c r="M720" s="92" t="str">
        <f>IFERROR(AVERAGEIFS(RPE[Investissement du jour], RPE[Nom], BD_evo[[#This Row],[Nom]], RPE[Semaine], BD_evo[[#This Row],[Semaine]]), "")</f>
        <v/>
      </c>
    </row>
    <row r="721" spans="1:13" x14ac:dyDescent="0.2">
      <c r="A721" s="88" t="s">
        <v>75</v>
      </c>
      <c r="B721" t="str">
        <f>INDEX(Statut[Profil], MATCH(BD_evo[[#This Row],[Nom]], Statut[Nom], 0))</f>
        <v>Avant</v>
      </c>
      <c r="C721">
        <v>2023</v>
      </c>
      <c r="D721">
        <f t="shared" si="14"/>
        <v>46</v>
      </c>
      <c r="E721" t="str">
        <f>IF(SUMIFS(RPE[sRPE_tot], RPE[Nom], BD_evo[[#This Row],[Nom]], RPE[Semaine], BD_evo[[#This Row],[Semaine]])=0,"",SUMIFS(RPE[sRPE_tot], RPE[Nom], BD_evo[[#This Row],[Nom]], RPE[Semaine], BD_evo[[#This Row],[Semaine]]))</f>
        <v/>
      </c>
      <c r="F721" s="92">
        <f>IFERROR(AVERAGEIFS(EDF[Total EDF], EDF[Nom], BD_evo[[#This Row],[Nom]], EDF[Semaine], BD_evo[[#This Row],[Semaine]]), "")</f>
        <v>16</v>
      </c>
      <c r="G721" s="92">
        <f>IFERROR(AVERAGEIFS(EDF[Humeur], EDF[Nom], BD_evo[[#This Row],[Nom]], EDF[Semaine], BD_evo[[#This Row],[Semaine]]), "")</f>
        <v>3</v>
      </c>
      <c r="H721" s="92">
        <f>IFERROR(AVERAGEIFS(EDF[Stress], EDF[Nom], BD_evo[[#This Row],[Nom]], EDF[Semaine], BD_evo[[#This Row],[Semaine]]), "")</f>
        <v>2</v>
      </c>
      <c r="I721" s="92">
        <f>IFERROR(AVERAGEIFS(EDF[Sommeil], EDF[Nom], BD_evo[[#This Row],[Nom]], EDF[Semaine], BD_evo[[#This Row],[Semaine]]), "")</f>
        <v>4</v>
      </c>
      <c r="J721" s="92">
        <f>IFERROR(AVERAGEIFS(EDF[Etat Physique], EDF[Nom], BD_evo[[#This Row],[Nom]], EDF[Semaine], BD_evo[[#This Row],[Semaine]]), "")</f>
        <v>1</v>
      </c>
      <c r="K721" s="92">
        <f>IFERROR(AVERAGEIFS(EDF[Hydratation], EDF[Nom], BD_evo[[#This Row],[Nom]], EDF[Semaine], BD_evo[[#This Row],[Semaine]]), "")</f>
        <v>3</v>
      </c>
      <c r="L721" s="92">
        <f>IFERROR(AVERAGEIFS(EDF[Nutrition], EDF[Nom], BD_evo[[#This Row],[Nom]], EDF[Semaine], BD_evo[[#This Row],[Semaine]]), "")</f>
        <v>3</v>
      </c>
      <c r="M721" s="92" t="str">
        <f>IFERROR(AVERAGEIFS(RPE[Investissement du jour], RPE[Nom], BD_evo[[#This Row],[Nom]], RPE[Semaine], BD_evo[[#This Row],[Semaine]]), "")</f>
        <v/>
      </c>
    </row>
    <row r="722" spans="1:13" x14ac:dyDescent="0.2">
      <c r="A722" s="88" t="s">
        <v>112</v>
      </c>
      <c r="B722" t="str">
        <f>INDEX(Statut[Profil], MATCH(BD_evo[[#This Row],[Nom]], Statut[Nom], 0))</f>
        <v>Trois Quarts</v>
      </c>
      <c r="C722">
        <v>2023</v>
      </c>
      <c r="D722">
        <f t="shared" si="14"/>
        <v>46</v>
      </c>
      <c r="E722" t="str">
        <f>IF(SUMIFS(RPE[sRPE_tot], RPE[Nom], BD_evo[[#This Row],[Nom]], RPE[Semaine], BD_evo[[#This Row],[Semaine]])=0,"",SUMIFS(RPE[sRPE_tot], RPE[Nom], BD_evo[[#This Row],[Nom]], RPE[Semaine], BD_evo[[#This Row],[Semaine]]))</f>
        <v/>
      </c>
      <c r="F722" s="92">
        <f>IFERROR(AVERAGEIFS(EDF[Total EDF], EDF[Nom], BD_evo[[#This Row],[Nom]], EDF[Semaine], BD_evo[[#This Row],[Semaine]]), "")</f>
        <v>18.666666666666668</v>
      </c>
      <c r="G722" s="92">
        <f>IFERROR(AVERAGEIFS(EDF[Humeur], EDF[Nom], BD_evo[[#This Row],[Nom]], EDF[Semaine], BD_evo[[#This Row],[Semaine]]), "")</f>
        <v>3</v>
      </c>
      <c r="H722" s="92">
        <f>IFERROR(AVERAGEIFS(EDF[Stress], EDF[Nom], BD_evo[[#This Row],[Nom]], EDF[Semaine], BD_evo[[#This Row],[Semaine]]), "")</f>
        <v>3</v>
      </c>
      <c r="I722" s="92">
        <f>IFERROR(AVERAGEIFS(EDF[Sommeil], EDF[Nom], BD_evo[[#This Row],[Nom]], EDF[Semaine], BD_evo[[#This Row],[Semaine]]), "")</f>
        <v>2.6666666666666665</v>
      </c>
      <c r="J722" s="92">
        <f>IFERROR(AVERAGEIFS(EDF[Etat Physique], EDF[Nom], BD_evo[[#This Row],[Nom]], EDF[Semaine], BD_evo[[#This Row],[Semaine]]), "")</f>
        <v>3.3333333333333335</v>
      </c>
      <c r="K722" s="92">
        <f>IFERROR(AVERAGEIFS(EDF[Hydratation], EDF[Nom], BD_evo[[#This Row],[Nom]], EDF[Semaine], BD_evo[[#This Row],[Semaine]]), "")</f>
        <v>3.3333333333333335</v>
      </c>
      <c r="L722" s="92">
        <f>IFERROR(AVERAGEIFS(EDF[Nutrition], EDF[Nom], BD_evo[[#This Row],[Nom]], EDF[Semaine], BD_evo[[#This Row],[Semaine]]), "")</f>
        <v>3.3333333333333335</v>
      </c>
      <c r="M722" s="92" t="str">
        <f>IFERROR(AVERAGEIFS(RPE[Investissement du jour], RPE[Nom], BD_evo[[#This Row],[Nom]], RPE[Semaine], BD_evo[[#This Row],[Semaine]]), "")</f>
        <v/>
      </c>
    </row>
    <row r="723" spans="1:13" x14ac:dyDescent="0.2">
      <c r="A723" s="88" t="s">
        <v>142</v>
      </c>
      <c r="B723" t="str">
        <f>INDEX(Statut[Profil], MATCH(BD_evo[[#This Row],[Nom]], Statut[Nom], 0))</f>
        <v>Avant</v>
      </c>
      <c r="C723">
        <v>2023</v>
      </c>
      <c r="D723">
        <f t="shared" si="14"/>
        <v>46</v>
      </c>
      <c r="E723" t="str">
        <f>IF(SUMIFS(RPE[sRPE_tot], RPE[Nom], BD_evo[[#This Row],[Nom]], RPE[Semaine], BD_evo[[#This Row],[Semaine]])=0,"",SUMIFS(RPE[sRPE_tot], RPE[Nom], BD_evo[[#This Row],[Nom]], RPE[Semaine], BD_evo[[#This Row],[Semaine]]))</f>
        <v/>
      </c>
      <c r="F723" s="92">
        <f>IFERROR(AVERAGEIFS(EDF[Total EDF], EDF[Nom], BD_evo[[#This Row],[Nom]], EDF[Semaine], BD_evo[[#This Row],[Semaine]]), "")</f>
        <v>20</v>
      </c>
      <c r="G723" s="92">
        <f>IFERROR(AVERAGEIFS(EDF[Humeur], EDF[Nom], BD_evo[[#This Row],[Nom]], EDF[Semaine], BD_evo[[#This Row],[Semaine]]), "")</f>
        <v>4</v>
      </c>
      <c r="H723" s="92">
        <f>IFERROR(AVERAGEIFS(EDF[Stress], EDF[Nom], BD_evo[[#This Row],[Nom]], EDF[Semaine], BD_evo[[#This Row],[Semaine]]), "")</f>
        <v>3.5</v>
      </c>
      <c r="I723" s="92">
        <f>IFERROR(AVERAGEIFS(EDF[Sommeil], EDF[Nom], BD_evo[[#This Row],[Nom]], EDF[Semaine], BD_evo[[#This Row],[Semaine]]), "")</f>
        <v>3</v>
      </c>
      <c r="J723" s="92">
        <f>IFERROR(AVERAGEIFS(EDF[Etat Physique], EDF[Nom], BD_evo[[#This Row],[Nom]], EDF[Semaine], BD_evo[[#This Row],[Semaine]]), "")</f>
        <v>3.5</v>
      </c>
      <c r="K723" s="92">
        <f>IFERROR(AVERAGEIFS(EDF[Hydratation], EDF[Nom], BD_evo[[#This Row],[Nom]], EDF[Semaine], BD_evo[[#This Row],[Semaine]]), "")</f>
        <v>2</v>
      </c>
      <c r="L723" s="92">
        <f>IFERROR(AVERAGEIFS(EDF[Nutrition], EDF[Nom], BD_evo[[#This Row],[Nom]], EDF[Semaine], BD_evo[[#This Row],[Semaine]]), "")</f>
        <v>4</v>
      </c>
      <c r="M723" s="92" t="str">
        <f>IFERROR(AVERAGEIFS(RPE[Investissement du jour], RPE[Nom], BD_evo[[#This Row],[Nom]], RPE[Semaine], BD_evo[[#This Row],[Semaine]]), "")</f>
        <v/>
      </c>
    </row>
    <row r="724" spans="1:13" x14ac:dyDescent="0.2">
      <c r="A724" s="88" t="s">
        <v>131</v>
      </c>
      <c r="B724" t="str">
        <f>INDEX(Statut[Profil], MATCH(BD_evo[[#This Row],[Nom]], Statut[Nom], 0))</f>
        <v>Trois Quarts</v>
      </c>
      <c r="C724">
        <v>2023</v>
      </c>
      <c r="D724">
        <f t="shared" si="14"/>
        <v>46</v>
      </c>
      <c r="E724" t="str">
        <f>IF(SUMIFS(RPE[sRPE_tot], RPE[Nom], BD_evo[[#This Row],[Nom]], RPE[Semaine], BD_evo[[#This Row],[Semaine]])=0,"",SUMIFS(RPE[sRPE_tot], RPE[Nom], BD_evo[[#This Row],[Nom]], RPE[Semaine], BD_evo[[#This Row],[Semaine]]))</f>
        <v/>
      </c>
      <c r="F724" s="92">
        <f>IFERROR(AVERAGEIFS(EDF[Total EDF], EDF[Nom], BD_evo[[#This Row],[Nom]], EDF[Semaine], BD_evo[[#This Row],[Semaine]]), "")</f>
        <v>15.25</v>
      </c>
      <c r="G724" s="92">
        <f>IFERROR(AVERAGEIFS(EDF[Humeur], EDF[Nom], BD_evo[[#This Row],[Nom]], EDF[Semaine], BD_evo[[#This Row],[Semaine]]), "")</f>
        <v>2.75</v>
      </c>
      <c r="H724" s="92">
        <f>IFERROR(AVERAGEIFS(EDF[Stress], EDF[Nom], BD_evo[[#This Row],[Nom]], EDF[Semaine], BD_evo[[#This Row],[Semaine]]), "")</f>
        <v>2</v>
      </c>
      <c r="I724" s="92">
        <f>IFERROR(AVERAGEIFS(EDF[Sommeil], EDF[Nom], BD_evo[[#This Row],[Nom]], EDF[Semaine], BD_evo[[#This Row],[Semaine]]), "")</f>
        <v>2.5</v>
      </c>
      <c r="J724" s="92">
        <f>IFERROR(AVERAGEIFS(EDF[Etat Physique], EDF[Nom], BD_evo[[#This Row],[Nom]], EDF[Semaine], BD_evo[[#This Row],[Semaine]]), "")</f>
        <v>2.25</v>
      </c>
      <c r="K724" s="92">
        <f>IFERROR(AVERAGEIFS(EDF[Hydratation], EDF[Nom], BD_evo[[#This Row],[Nom]], EDF[Semaine], BD_evo[[#This Row],[Semaine]]), "")</f>
        <v>3</v>
      </c>
      <c r="L724" s="92">
        <f>IFERROR(AVERAGEIFS(EDF[Nutrition], EDF[Nom], BD_evo[[#This Row],[Nom]], EDF[Semaine], BD_evo[[#This Row],[Semaine]]), "")</f>
        <v>2.75</v>
      </c>
      <c r="M724" s="92" t="str">
        <f>IFERROR(AVERAGEIFS(RPE[Investissement du jour], RPE[Nom], BD_evo[[#This Row],[Nom]], RPE[Semaine], BD_evo[[#This Row],[Semaine]]), "")</f>
        <v/>
      </c>
    </row>
    <row r="725" spans="1:13" x14ac:dyDescent="0.2">
      <c r="A725" s="88" t="s">
        <v>83</v>
      </c>
      <c r="B725" t="str">
        <f>INDEX(Statut[Profil], MATCH(BD_evo[[#This Row],[Nom]], Statut[Nom], 0))</f>
        <v>Avant</v>
      </c>
      <c r="C725">
        <v>2023</v>
      </c>
      <c r="D725">
        <f t="shared" si="14"/>
        <v>46</v>
      </c>
      <c r="E725">
        <f>IF(SUMIFS(RPE[sRPE_tot], RPE[Nom], BD_evo[[#This Row],[Nom]], RPE[Semaine], BD_evo[[#This Row],[Semaine]])=0,"",SUMIFS(RPE[sRPE_tot], RPE[Nom], BD_evo[[#This Row],[Nom]], RPE[Semaine], BD_evo[[#This Row],[Semaine]]))</f>
        <v>2492</v>
      </c>
      <c r="F725" s="92">
        <f>IFERROR(AVERAGEIFS(EDF[Total EDF], EDF[Nom], BD_evo[[#This Row],[Nom]], EDF[Semaine], BD_evo[[#This Row],[Semaine]]), "")</f>
        <v>20.25</v>
      </c>
      <c r="G725" s="92">
        <f>IFERROR(AVERAGEIFS(EDF[Humeur], EDF[Nom], BD_evo[[#This Row],[Nom]], EDF[Semaine], BD_evo[[#This Row],[Semaine]]), "")</f>
        <v>3.5</v>
      </c>
      <c r="H725" s="92">
        <f>IFERROR(AVERAGEIFS(EDF[Stress], EDF[Nom], BD_evo[[#This Row],[Nom]], EDF[Semaine], BD_evo[[#This Row],[Semaine]]), "")</f>
        <v>4</v>
      </c>
      <c r="I725" s="92">
        <f>IFERROR(AVERAGEIFS(EDF[Sommeil], EDF[Nom], BD_evo[[#This Row],[Nom]], EDF[Semaine], BD_evo[[#This Row],[Semaine]]), "")</f>
        <v>4.25</v>
      </c>
      <c r="J725" s="92">
        <f>IFERROR(AVERAGEIFS(EDF[Etat Physique], EDF[Nom], BD_evo[[#This Row],[Nom]], EDF[Semaine], BD_evo[[#This Row],[Semaine]]), "")</f>
        <v>2.25</v>
      </c>
      <c r="K725" s="92">
        <f>IFERROR(AVERAGEIFS(EDF[Hydratation], EDF[Nom], BD_evo[[#This Row],[Nom]], EDF[Semaine], BD_evo[[#This Row],[Semaine]]), "")</f>
        <v>3.25</v>
      </c>
      <c r="L725" s="92">
        <f>IFERROR(AVERAGEIFS(EDF[Nutrition], EDF[Nom], BD_evo[[#This Row],[Nom]], EDF[Semaine], BD_evo[[#This Row],[Semaine]]), "")</f>
        <v>3</v>
      </c>
      <c r="M725" s="92">
        <f>IFERROR(AVERAGEIFS(RPE[Investissement du jour], RPE[Nom], BD_evo[[#This Row],[Nom]], RPE[Semaine], BD_evo[[#This Row],[Semaine]]), "")</f>
        <v>1.5</v>
      </c>
    </row>
    <row r="726" spans="1:13" x14ac:dyDescent="0.2">
      <c r="A726" s="88" t="s">
        <v>100</v>
      </c>
      <c r="B726" t="str">
        <f>INDEX(Statut[Profil], MATCH(BD_evo[[#This Row],[Nom]], Statut[Nom], 0))</f>
        <v>Trois Quarts</v>
      </c>
      <c r="C726">
        <v>2023</v>
      </c>
      <c r="D726">
        <f t="shared" si="14"/>
        <v>46</v>
      </c>
      <c r="E726" t="str">
        <f>IF(SUMIFS(RPE[sRPE_tot], RPE[Nom], BD_evo[[#This Row],[Nom]], RPE[Semaine], BD_evo[[#This Row],[Semaine]])=0,"",SUMIFS(RPE[sRPE_tot], RPE[Nom], BD_evo[[#This Row],[Nom]], RPE[Semaine], BD_evo[[#This Row],[Semaine]]))</f>
        <v/>
      </c>
      <c r="F726" s="92">
        <f>IFERROR(AVERAGEIFS(EDF[Total EDF], EDF[Nom], BD_evo[[#This Row],[Nom]], EDF[Semaine], BD_evo[[#This Row],[Semaine]]), "")</f>
        <v>17</v>
      </c>
      <c r="G726" s="92">
        <f>IFERROR(AVERAGEIFS(EDF[Humeur], EDF[Nom], BD_evo[[#This Row],[Nom]], EDF[Semaine], BD_evo[[#This Row],[Semaine]]), "")</f>
        <v>3</v>
      </c>
      <c r="H726" s="92">
        <f>IFERROR(AVERAGEIFS(EDF[Stress], EDF[Nom], BD_evo[[#This Row],[Nom]], EDF[Semaine], BD_evo[[#This Row],[Semaine]]), "")</f>
        <v>2</v>
      </c>
      <c r="I726" s="92">
        <f>IFERROR(AVERAGEIFS(EDF[Sommeil], EDF[Nom], BD_evo[[#This Row],[Nom]], EDF[Semaine], BD_evo[[#This Row],[Semaine]]), "")</f>
        <v>3</v>
      </c>
      <c r="J726" s="92">
        <f>IFERROR(AVERAGEIFS(EDF[Etat Physique], EDF[Nom], BD_evo[[#This Row],[Nom]], EDF[Semaine], BD_evo[[#This Row],[Semaine]]), "")</f>
        <v>4</v>
      </c>
      <c r="K726" s="92">
        <f>IFERROR(AVERAGEIFS(EDF[Hydratation], EDF[Nom], BD_evo[[#This Row],[Nom]], EDF[Semaine], BD_evo[[#This Row],[Semaine]]), "")</f>
        <v>2</v>
      </c>
      <c r="L726" s="92">
        <f>IFERROR(AVERAGEIFS(EDF[Nutrition], EDF[Nom], BD_evo[[#This Row],[Nom]], EDF[Semaine], BD_evo[[#This Row],[Semaine]]), "")</f>
        <v>3</v>
      </c>
      <c r="M726" s="92" t="str">
        <f>IFERROR(AVERAGEIFS(RPE[Investissement du jour], RPE[Nom], BD_evo[[#This Row],[Nom]], RPE[Semaine], BD_evo[[#This Row],[Semaine]]), "")</f>
        <v/>
      </c>
    </row>
    <row r="727" spans="1:13" x14ac:dyDescent="0.2">
      <c r="A727" s="88" t="s">
        <v>89</v>
      </c>
      <c r="B727" t="str">
        <f>INDEX(Statut[Profil], MATCH(BD_evo[[#This Row],[Nom]], Statut[Nom], 0))</f>
        <v>Avant</v>
      </c>
      <c r="C727">
        <v>2023</v>
      </c>
      <c r="D727">
        <f t="shared" si="14"/>
        <v>46</v>
      </c>
      <c r="E727" t="str">
        <f>IF(SUMIFS(RPE[sRPE_tot], RPE[Nom], BD_evo[[#This Row],[Nom]], RPE[Semaine], BD_evo[[#This Row],[Semaine]])=0,"",SUMIFS(RPE[sRPE_tot], RPE[Nom], BD_evo[[#This Row],[Nom]], RPE[Semaine], BD_evo[[#This Row],[Semaine]]))</f>
        <v/>
      </c>
      <c r="F727" s="92">
        <f>IFERROR(AVERAGEIFS(EDF[Total EDF], EDF[Nom], BD_evo[[#This Row],[Nom]], EDF[Semaine], BD_evo[[#This Row],[Semaine]]), "")</f>
        <v>20</v>
      </c>
      <c r="G727" s="92">
        <f>IFERROR(AVERAGEIFS(EDF[Humeur], EDF[Nom], BD_evo[[#This Row],[Nom]], EDF[Semaine], BD_evo[[#This Row],[Semaine]]), "")</f>
        <v>4</v>
      </c>
      <c r="H727" s="92">
        <f>IFERROR(AVERAGEIFS(EDF[Stress], EDF[Nom], BD_evo[[#This Row],[Nom]], EDF[Semaine], BD_evo[[#This Row],[Semaine]]), "")</f>
        <v>3</v>
      </c>
      <c r="I727" s="92">
        <f>IFERROR(AVERAGEIFS(EDF[Sommeil], EDF[Nom], BD_evo[[#This Row],[Nom]], EDF[Semaine], BD_evo[[#This Row],[Semaine]]), "")</f>
        <v>2.5</v>
      </c>
      <c r="J727" s="92">
        <f>IFERROR(AVERAGEIFS(EDF[Etat Physique], EDF[Nom], BD_evo[[#This Row],[Nom]], EDF[Semaine], BD_evo[[#This Row],[Semaine]]), "")</f>
        <v>3</v>
      </c>
      <c r="K727" s="92">
        <f>IFERROR(AVERAGEIFS(EDF[Hydratation], EDF[Nom], BD_evo[[#This Row],[Nom]], EDF[Semaine], BD_evo[[#This Row],[Semaine]]), "")</f>
        <v>3.5</v>
      </c>
      <c r="L727" s="92">
        <f>IFERROR(AVERAGEIFS(EDF[Nutrition], EDF[Nom], BD_evo[[#This Row],[Nom]], EDF[Semaine], BD_evo[[#This Row],[Semaine]]), "")</f>
        <v>4</v>
      </c>
      <c r="M727" s="92" t="str">
        <f>IFERROR(AVERAGEIFS(RPE[Investissement du jour], RPE[Nom], BD_evo[[#This Row],[Nom]], RPE[Semaine], BD_evo[[#This Row],[Semaine]]), "")</f>
        <v/>
      </c>
    </row>
    <row r="728" spans="1:13" x14ac:dyDescent="0.2">
      <c r="A728" s="88" t="s">
        <v>168</v>
      </c>
      <c r="B728" t="str">
        <f>INDEX(Statut[Profil], MATCH(BD_evo[[#This Row],[Nom]], Statut[Nom], 0))</f>
        <v>Avant</v>
      </c>
      <c r="C728">
        <v>2023</v>
      </c>
      <c r="D728">
        <f t="shared" si="14"/>
        <v>46</v>
      </c>
      <c r="E728" t="str">
        <f>IF(SUMIFS(RPE[sRPE_tot], RPE[Nom], BD_evo[[#This Row],[Nom]], RPE[Semaine], BD_evo[[#This Row],[Semaine]])=0,"",SUMIFS(RPE[sRPE_tot], RPE[Nom], BD_evo[[#This Row],[Nom]], RPE[Semaine], BD_evo[[#This Row],[Semaine]]))</f>
        <v/>
      </c>
      <c r="F728" s="92">
        <f>IFERROR(AVERAGEIFS(EDF[Total EDF], EDF[Nom], BD_evo[[#This Row],[Nom]], EDF[Semaine], BD_evo[[#This Row],[Semaine]]), "")</f>
        <v>21.25</v>
      </c>
      <c r="G728" s="92">
        <f>IFERROR(AVERAGEIFS(EDF[Humeur], EDF[Nom], BD_evo[[#This Row],[Nom]], EDF[Semaine], BD_evo[[#This Row],[Semaine]]), "")</f>
        <v>3.5</v>
      </c>
      <c r="H728" s="92">
        <f>IFERROR(AVERAGEIFS(EDF[Stress], EDF[Nom], BD_evo[[#This Row],[Nom]], EDF[Semaine], BD_evo[[#This Row],[Semaine]]), "")</f>
        <v>2.25</v>
      </c>
      <c r="I728" s="92">
        <f>IFERROR(AVERAGEIFS(EDF[Sommeil], EDF[Nom], BD_evo[[#This Row],[Nom]], EDF[Semaine], BD_evo[[#This Row],[Semaine]]), "")</f>
        <v>3.75</v>
      </c>
      <c r="J728" s="92">
        <f>IFERROR(AVERAGEIFS(EDF[Etat Physique], EDF[Nom], BD_evo[[#This Row],[Nom]], EDF[Semaine], BD_evo[[#This Row],[Semaine]]), "")</f>
        <v>3</v>
      </c>
      <c r="K728" s="92">
        <f>IFERROR(AVERAGEIFS(EDF[Hydratation], EDF[Nom], BD_evo[[#This Row],[Nom]], EDF[Semaine], BD_evo[[#This Row],[Semaine]]), "")</f>
        <v>4</v>
      </c>
      <c r="L728" s="92">
        <f>IFERROR(AVERAGEIFS(EDF[Nutrition], EDF[Nom], BD_evo[[#This Row],[Nom]], EDF[Semaine], BD_evo[[#This Row],[Semaine]]), "")</f>
        <v>4.75</v>
      </c>
      <c r="M728" s="92" t="str">
        <f>IFERROR(AVERAGEIFS(RPE[Investissement du jour], RPE[Nom], BD_evo[[#This Row],[Nom]], RPE[Semaine], BD_evo[[#This Row],[Semaine]]), "")</f>
        <v/>
      </c>
    </row>
    <row r="729" spans="1:13" x14ac:dyDescent="0.2">
      <c r="A729" s="88" t="s">
        <v>86</v>
      </c>
      <c r="B729" t="str">
        <f>INDEX(Statut[Profil], MATCH(BD_evo[[#This Row],[Nom]], Statut[Nom], 0))</f>
        <v>Avant</v>
      </c>
      <c r="C729">
        <v>2023</v>
      </c>
      <c r="D729">
        <f t="shared" si="14"/>
        <v>46</v>
      </c>
      <c r="E729">
        <f>IF(SUMIFS(RPE[sRPE_tot], RPE[Nom], BD_evo[[#This Row],[Nom]], RPE[Semaine], BD_evo[[#This Row],[Semaine]])=0,"",SUMIFS(RPE[sRPE_tot], RPE[Nom], BD_evo[[#This Row],[Nom]], RPE[Semaine], BD_evo[[#This Row],[Semaine]]))</f>
        <v>2720</v>
      </c>
      <c r="F729" s="92">
        <f>IFERROR(AVERAGEIFS(EDF[Total EDF], EDF[Nom], BD_evo[[#This Row],[Nom]], EDF[Semaine], BD_evo[[#This Row],[Semaine]]), "")</f>
        <v>19.333333333333332</v>
      </c>
      <c r="G729" s="92">
        <f>IFERROR(AVERAGEIFS(EDF[Humeur], EDF[Nom], BD_evo[[#This Row],[Nom]], EDF[Semaine], BD_evo[[#This Row],[Semaine]]), "")</f>
        <v>3.3333333333333335</v>
      </c>
      <c r="H729" s="92">
        <f>IFERROR(AVERAGEIFS(EDF[Stress], EDF[Nom], BD_evo[[#This Row],[Nom]], EDF[Semaine], BD_evo[[#This Row],[Semaine]]), "")</f>
        <v>2.3333333333333335</v>
      </c>
      <c r="I729" s="92">
        <f>IFERROR(AVERAGEIFS(EDF[Sommeil], EDF[Nom], BD_evo[[#This Row],[Nom]], EDF[Semaine], BD_evo[[#This Row],[Semaine]]), "")</f>
        <v>3</v>
      </c>
      <c r="J729" s="92">
        <f>IFERROR(AVERAGEIFS(EDF[Etat Physique], EDF[Nom], BD_evo[[#This Row],[Nom]], EDF[Semaine], BD_evo[[#This Row],[Semaine]]), "")</f>
        <v>3.6666666666666665</v>
      </c>
      <c r="K729" s="92">
        <f>IFERROR(AVERAGEIFS(EDF[Hydratation], EDF[Nom], BD_evo[[#This Row],[Nom]], EDF[Semaine], BD_evo[[#This Row],[Semaine]]), "")</f>
        <v>3</v>
      </c>
      <c r="L729" s="92">
        <f>IFERROR(AVERAGEIFS(EDF[Nutrition], EDF[Nom], BD_evo[[#This Row],[Nom]], EDF[Semaine], BD_evo[[#This Row],[Semaine]]), "")</f>
        <v>4</v>
      </c>
      <c r="M729" s="92">
        <f>IFERROR(AVERAGEIFS(RPE[Investissement du jour], RPE[Nom], BD_evo[[#This Row],[Nom]], RPE[Semaine], BD_evo[[#This Row],[Semaine]]), "")</f>
        <v>2.6666666666666665</v>
      </c>
    </row>
    <row r="730" spans="1:13" x14ac:dyDescent="0.2">
      <c r="A730" s="88" t="s">
        <v>208</v>
      </c>
      <c r="B730" t="str">
        <f>INDEX(Statut[Profil], MATCH(BD_evo[[#This Row],[Nom]], Statut[Nom], 0))</f>
        <v>Trois Quarts</v>
      </c>
      <c r="C730">
        <v>2023</v>
      </c>
      <c r="D730">
        <f t="shared" si="14"/>
        <v>46</v>
      </c>
      <c r="E730" t="str">
        <f>IF(SUMIFS(RPE[sRPE_tot], RPE[Nom], BD_evo[[#This Row],[Nom]], RPE[Semaine], BD_evo[[#This Row],[Semaine]])=0,"",SUMIFS(RPE[sRPE_tot], RPE[Nom], BD_evo[[#This Row],[Nom]], RPE[Semaine], BD_evo[[#This Row],[Semaine]]))</f>
        <v/>
      </c>
      <c r="F730" s="92" t="str">
        <f>IFERROR(AVERAGEIFS(EDF[Total EDF], EDF[Nom], BD_evo[[#This Row],[Nom]], EDF[Semaine], BD_evo[[#This Row],[Semaine]]), "")</f>
        <v/>
      </c>
      <c r="G730" s="92" t="str">
        <f>IFERROR(AVERAGEIFS(EDF[Humeur], EDF[Nom], BD_evo[[#This Row],[Nom]], EDF[Semaine], BD_evo[[#This Row],[Semaine]]), "")</f>
        <v/>
      </c>
      <c r="H730" s="92" t="str">
        <f>IFERROR(AVERAGEIFS(EDF[Stress], EDF[Nom], BD_evo[[#This Row],[Nom]], EDF[Semaine], BD_evo[[#This Row],[Semaine]]), "")</f>
        <v/>
      </c>
      <c r="I730" s="92" t="str">
        <f>IFERROR(AVERAGEIFS(EDF[Sommeil], EDF[Nom], BD_evo[[#This Row],[Nom]], EDF[Semaine], BD_evo[[#This Row],[Semaine]]), "")</f>
        <v/>
      </c>
      <c r="J730" s="92" t="str">
        <f>IFERROR(AVERAGEIFS(EDF[Etat Physique], EDF[Nom], BD_evo[[#This Row],[Nom]], EDF[Semaine], BD_evo[[#This Row],[Semaine]]), "")</f>
        <v/>
      </c>
      <c r="K730" s="92" t="str">
        <f>IFERROR(AVERAGEIFS(EDF[Hydratation], EDF[Nom], BD_evo[[#This Row],[Nom]], EDF[Semaine], BD_evo[[#This Row],[Semaine]]), "")</f>
        <v/>
      </c>
      <c r="L730" s="92" t="str">
        <f>IFERROR(AVERAGEIFS(EDF[Nutrition], EDF[Nom], BD_evo[[#This Row],[Nom]], EDF[Semaine], BD_evo[[#This Row],[Semaine]]), "")</f>
        <v/>
      </c>
      <c r="M730" s="92" t="str">
        <f>IFERROR(AVERAGEIFS(RPE[Investissement du jour], RPE[Nom], BD_evo[[#This Row],[Nom]], RPE[Semaine], BD_evo[[#This Row],[Semaine]]), "")</f>
        <v/>
      </c>
    </row>
    <row r="731" spans="1:13" x14ac:dyDescent="0.2">
      <c r="A731" s="88" t="s">
        <v>99</v>
      </c>
      <c r="B731" t="str">
        <f>INDEX(Statut[Profil], MATCH(BD_evo[[#This Row],[Nom]], Statut[Nom], 0))</f>
        <v>Avant</v>
      </c>
      <c r="C731">
        <v>2023</v>
      </c>
      <c r="D731">
        <f t="shared" si="14"/>
        <v>46</v>
      </c>
      <c r="E731" t="str">
        <f>IF(SUMIFS(RPE[sRPE_tot], RPE[Nom], BD_evo[[#This Row],[Nom]], RPE[Semaine], BD_evo[[#This Row],[Semaine]])=0,"",SUMIFS(RPE[sRPE_tot], RPE[Nom], BD_evo[[#This Row],[Nom]], RPE[Semaine], BD_evo[[#This Row],[Semaine]]))</f>
        <v/>
      </c>
      <c r="F731" s="92">
        <f>IFERROR(AVERAGEIFS(EDF[Total EDF], EDF[Nom], BD_evo[[#This Row],[Nom]], EDF[Semaine], BD_evo[[#This Row],[Semaine]]), "")</f>
        <v>21.666666666666668</v>
      </c>
      <c r="G731" s="92">
        <f>IFERROR(AVERAGEIFS(EDF[Humeur], EDF[Nom], BD_evo[[#This Row],[Nom]], EDF[Semaine], BD_evo[[#This Row],[Semaine]]), "")</f>
        <v>4</v>
      </c>
      <c r="H731" s="92">
        <f>IFERROR(AVERAGEIFS(EDF[Stress], EDF[Nom], BD_evo[[#This Row],[Nom]], EDF[Semaine], BD_evo[[#This Row],[Semaine]]), "")</f>
        <v>2.6666666666666665</v>
      </c>
      <c r="I731" s="92">
        <f>IFERROR(AVERAGEIFS(EDF[Sommeil], EDF[Nom], BD_evo[[#This Row],[Nom]], EDF[Semaine], BD_evo[[#This Row],[Semaine]]), "")</f>
        <v>4</v>
      </c>
      <c r="J731" s="92">
        <f>IFERROR(AVERAGEIFS(EDF[Etat Physique], EDF[Nom], BD_evo[[#This Row],[Nom]], EDF[Semaine], BD_evo[[#This Row],[Semaine]]), "")</f>
        <v>3.3333333333333335</v>
      </c>
      <c r="K731" s="92">
        <f>IFERROR(AVERAGEIFS(EDF[Hydratation], EDF[Nom], BD_evo[[#This Row],[Nom]], EDF[Semaine], BD_evo[[#This Row],[Semaine]]), "")</f>
        <v>3.6666666666666665</v>
      </c>
      <c r="L731" s="92">
        <f>IFERROR(AVERAGEIFS(EDF[Nutrition], EDF[Nom], BD_evo[[#This Row],[Nom]], EDF[Semaine], BD_evo[[#This Row],[Semaine]]), "")</f>
        <v>4</v>
      </c>
      <c r="M731" s="92" t="str">
        <f>IFERROR(AVERAGEIFS(RPE[Investissement du jour], RPE[Nom], BD_evo[[#This Row],[Nom]], RPE[Semaine], BD_evo[[#This Row],[Semaine]]), "")</f>
        <v/>
      </c>
    </row>
    <row r="732" spans="1:13" x14ac:dyDescent="0.2">
      <c r="A732" s="88" t="s">
        <v>233</v>
      </c>
      <c r="B732" t="str">
        <f>INDEX(Statut[Profil], MATCH(BD_evo[[#This Row],[Nom]], Statut[Nom], 0))</f>
        <v>Avant</v>
      </c>
      <c r="C732">
        <v>2023</v>
      </c>
      <c r="D732">
        <f t="shared" si="14"/>
        <v>46</v>
      </c>
      <c r="E732" t="str">
        <f>IF(SUMIFS(RPE[sRPE_tot], RPE[Nom], BD_evo[[#This Row],[Nom]], RPE[Semaine], BD_evo[[#This Row],[Semaine]])=0,"",SUMIFS(RPE[sRPE_tot], RPE[Nom], BD_evo[[#This Row],[Nom]], RPE[Semaine], BD_evo[[#This Row],[Semaine]]))</f>
        <v/>
      </c>
      <c r="F732" s="92">
        <f>IFERROR(AVERAGEIFS(EDF[Total EDF], EDF[Nom], BD_evo[[#This Row],[Nom]], EDF[Semaine], BD_evo[[#This Row],[Semaine]]), "")</f>
        <v>22.25</v>
      </c>
      <c r="G732" s="92">
        <f>IFERROR(AVERAGEIFS(EDF[Humeur], EDF[Nom], BD_evo[[#This Row],[Nom]], EDF[Semaine], BD_evo[[#This Row],[Semaine]]), "")</f>
        <v>3.5</v>
      </c>
      <c r="H732" s="92">
        <f>IFERROR(AVERAGEIFS(EDF[Stress], EDF[Nom], BD_evo[[#This Row],[Nom]], EDF[Semaine], BD_evo[[#This Row],[Semaine]]), "")</f>
        <v>3</v>
      </c>
      <c r="I732" s="92">
        <f>IFERROR(AVERAGEIFS(EDF[Sommeil], EDF[Nom], BD_evo[[#This Row],[Nom]], EDF[Semaine], BD_evo[[#This Row],[Semaine]]), "")</f>
        <v>4</v>
      </c>
      <c r="J732" s="92">
        <f>IFERROR(AVERAGEIFS(EDF[Etat Physique], EDF[Nom], BD_evo[[#This Row],[Nom]], EDF[Semaine], BD_evo[[#This Row],[Semaine]]), "")</f>
        <v>4</v>
      </c>
      <c r="K732" s="92">
        <f>IFERROR(AVERAGEIFS(EDF[Hydratation], EDF[Nom], BD_evo[[#This Row],[Nom]], EDF[Semaine], BD_evo[[#This Row],[Semaine]]), "")</f>
        <v>4</v>
      </c>
      <c r="L732" s="92">
        <f>IFERROR(AVERAGEIFS(EDF[Nutrition], EDF[Nom], BD_evo[[#This Row],[Nom]], EDF[Semaine], BD_evo[[#This Row],[Semaine]]), "")</f>
        <v>3.75</v>
      </c>
      <c r="M732" s="92" t="str">
        <f>IFERROR(AVERAGEIFS(RPE[Investissement du jour], RPE[Nom], BD_evo[[#This Row],[Nom]], RPE[Semaine], BD_evo[[#This Row],[Semaine]]), "")</f>
        <v/>
      </c>
    </row>
    <row r="733" spans="1:13" x14ac:dyDescent="0.2">
      <c r="A733" s="88" t="s">
        <v>85</v>
      </c>
      <c r="B733" t="str">
        <f>INDEX(Statut[Profil], MATCH(BD_evo[[#This Row],[Nom]], Statut[Nom], 0))</f>
        <v>Avant</v>
      </c>
      <c r="C733">
        <v>2023</v>
      </c>
      <c r="D733">
        <f t="shared" si="14"/>
        <v>46</v>
      </c>
      <c r="E733" t="str">
        <f>IF(SUMIFS(RPE[sRPE_tot], RPE[Nom], BD_evo[[#This Row],[Nom]], RPE[Semaine], BD_evo[[#This Row],[Semaine]])=0,"",SUMIFS(RPE[sRPE_tot], RPE[Nom], BD_evo[[#This Row],[Nom]], RPE[Semaine], BD_evo[[#This Row],[Semaine]]))</f>
        <v/>
      </c>
      <c r="F733" s="92" t="str">
        <f>IFERROR(AVERAGEIFS(EDF[Total EDF], EDF[Nom], BD_evo[[#This Row],[Nom]], EDF[Semaine], BD_evo[[#This Row],[Semaine]]), "")</f>
        <v/>
      </c>
      <c r="G733" s="92" t="str">
        <f>IFERROR(AVERAGEIFS(EDF[Humeur], EDF[Nom], BD_evo[[#This Row],[Nom]], EDF[Semaine], BD_evo[[#This Row],[Semaine]]), "")</f>
        <v/>
      </c>
      <c r="H733" s="92" t="str">
        <f>IFERROR(AVERAGEIFS(EDF[Stress], EDF[Nom], BD_evo[[#This Row],[Nom]], EDF[Semaine], BD_evo[[#This Row],[Semaine]]), "")</f>
        <v/>
      </c>
      <c r="I733" s="92" t="str">
        <f>IFERROR(AVERAGEIFS(EDF[Sommeil], EDF[Nom], BD_evo[[#This Row],[Nom]], EDF[Semaine], BD_evo[[#This Row],[Semaine]]), "")</f>
        <v/>
      </c>
      <c r="J733" s="92" t="str">
        <f>IFERROR(AVERAGEIFS(EDF[Etat Physique], EDF[Nom], BD_evo[[#This Row],[Nom]], EDF[Semaine], BD_evo[[#This Row],[Semaine]]), "")</f>
        <v/>
      </c>
      <c r="K733" s="92" t="str">
        <f>IFERROR(AVERAGEIFS(EDF[Hydratation], EDF[Nom], BD_evo[[#This Row],[Nom]], EDF[Semaine], BD_evo[[#This Row],[Semaine]]), "")</f>
        <v/>
      </c>
      <c r="L733" s="92" t="str">
        <f>IFERROR(AVERAGEIFS(EDF[Nutrition], EDF[Nom], BD_evo[[#This Row],[Nom]], EDF[Semaine], BD_evo[[#This Row],[Semaine]]), "")</f>
        <v/>
      </c>
      <c r="M733" s="92" t="str">
        <f>IFERROR(AVERAGEIFS(RPE[Investissement du jour], RPE[Nom], BD_evo[[#This Row],[Nom]], RPE[Semaine], BD_evo[[#This Row],[Semaine]]), "")</f>
        <v/>
      </c>
    </row>
    <row r="734" spans="1:13" x14ac:dyDescent="0.2">
      <c r="A734" s="88" t="s">
        <v>191</v>
      </c>
      <c r="B734" t="str">
        <f>INDEX(Statut[Profil], MATCH(BD_evo[[#This Row],[Nom]], Statut[Nom], 0))</f>
        <v>Avant</v>
      </c>
      <c r="C734">
        <v>2023</v>
      </c>
      <c r="D734">
        <f t="shared" si="14"/>
        <v>46</v>
      </c>
      <c r="E734" t="str">
        <f>IF(SUMIFS(RPE[sRPE_tot], RPE[Nom], BD_evo[[#This Row],[Nom]], RPE[Semaine], BD_evo[[#This Row],[Semaine]])=0,"",SUMIFS(RPE[sRPE_tot], RPE[Nom], BD_evo[[#This Row],[Nom]], RPE[Semaine], BD_evo[[#This Row],[Semaine]]))</f>
        <v/>
      </c>
      <c r="F734" s="92">
        <f>IFERROR(AVERAGEIFS(EDF[Total EDF], EDF[Nom], BD_evo[[#This Row],[Nom]], EDF[Semaine], BD_evo[[#This Row],[Semaine]]), "")</f>
        <v>25.333333333333332</v>
      </c>
      <c r="G734" s="92">
        <f>IFERROR(AVERAGEIFS(EDF[Humeur], EDF[Nom], BD_evo[[#This Row],[Nom]], EDF[Semaine], BD_evo[[#This Row],[Semaine]]), "")</f>
        <v>5</v>
      </c>
      <c r="H734" s="92">
        <f>IFERROR(AVERAGEIFS(EDF[Stress], EDF[Nom], BD_evo[[#This Row],[Nom]], EDF[Semaine], BD_evo[[#This Row],[Semaine]]), "")</f>
        <v>4.333333333333333</v>
      </c>
      <c r="I734" s="92">
        <f>IFERROR(AVERAGEIFS(EDF[Sommeil], EDF[Nom], BD_evo[[#This Row],[Nom]], EDF[Semaine], BD_evo[[#This Row],[Semaine]]), "")</f>
        <v>3.6666666666666665</v>
      </c>
      <c r="J734" s="92">
        <f>IFERROR(AVERAGEIFS(EDF[Etat Physique], EDF[Nom], BD_evo[[#This Row],[Nom]], EDF[Semaine], BD_evo[[#This Row],[Semaine]]), "")</f>
        <v>4.333333333333333</v>
      </c>
      <c r="K734" s="92">
        <f>IFERROR(AVERAGEIFS(EDF[Hydratation], EDF[Nom], BD_evo[[#This Row],[Nom]], EDF[Semaine], BD_evo[[#This Row],[Semaine]]), "")</f>
        <v>4</v>
      </c>
      <c r="L734" s="92">
        <f>IFERROR(AVERAGEIFS(EDF[Nutrition], EDF[Nom], BD_evo[[#This Row],[Nom]], EDF[Semaine], BD_evo[[#This Row],[Semaine]]), "")</f>
        <v>4</v>
      </c>
      <c r="M734" s="92" t="str">
        <f>IFERROR(AVERAGEIFS(RPE[Investissement du jour], RPE[Nom], BD_evo[[#This Row],[Nom]], RPE[Semaine], BD_evo[[#This Row],[Semaine]]), "")</f>
        <v/>
      </c>
    </row>
    <row r="735" spans="1:13" x14ac:dyDescent="0.2">
      <c r="A735" s="89" t="s">
        <v>95</v>
      </c>
      <c r="B735" t="str">
        <f>INDEX(Statut[Profil], MATCH(BD_evo[[#This Row],[Nom]], Statut[Nom], 0))</f>
        <v>Avant</v>
      </c>
      <c r="C735">
        <v>2023</v>
      </c>
      <c r="D735">
        <f t="shared" si="14"/>
        <v>46</v>
      </c>
      <c r="E735" t="str">
        <f>IF(SUMIFS(RPE[sRPE_tot], RPE[Nom], BD_evo[[#This Row],[Nom]], RPE[Semaine], BD_evo[[#This Row],[Semaine]])=0,"",SUMIFS(RPE[sRPE_tot], RPE[Nom], BD_evo[[#This Row],[Nom]], RPE[Semaine], BD_evo[[#This Row],[Semaine]]))</f>
        <v/>
      </c>
      <c r="F735" s="92">
        <f>IFERROR(AVERAGEIFS(EDF[Total EDF], EDF[Nom], BD_evo[[#This Row],[Nom]], EDF[Semaine], BD_evo[[#This Row],[Semaine]]), "")</f>
        <v>15.666666666666666</v>
      </c>
      <c r="G735" s="92">
        <f>IFERROR(AVERAGEIFS(EDF[Humeur], EDF[Nom], BD_evo[[#This Row],[Nom]], EDF[Semaine], BD_evo[[#This Row],[Semaine]]), "")</f>
        <v>3</v>
      </c>
      <c r="H735" s="92">
        <f>IFERROR(AVERAGEIFS(EDF[Stress], EDF[Nom], BD_evo[[#This Row],[Nom]], EDF[Semaine], BD_evo[[#This Row],[Semaine]]), "")</f>
        <v>2.3333333333333335</v>
      </c>
      <c r="I735" s="92">
        <f>IFERROR(AVERAGEIFS(EDF[Sommeil], EDF[Nom], BD_evo[[#This Row],[Nom]], EDF[Semaine], BD_evo[[#This Row],[Semaine]]), "")</f>
        <v>2.6666666666666665</v>
      </c>
      <c r="J735" s="92">
        <f>IFERROR(AVERAGEIFS(EDF[Etat Physique], EDF[Nom], BD_evo[[#This Row],[Nom]], EDF[Semaine], BD_evo[[#This Row],[Semaine]]), "")</f>
        <v>2.3333333333333335</v>
      </c>
      <c r="K735" s="92">
        <f>IFERROR(AVERAGEIFS(EDF[Hydratation], EDF[Nom], BD_evo[[#This Row],[Nom]], EDF[Semaine], BD_evo[[#This Row],[Semaine]]), "")</f>
        <v>2.3333333333333335</v>
      </c>
      <c r="L735" s="92">
        <f>IFERROR(AVERAGEIFS(EDF[Nutrition], EDF[Nom], BD_evo[[#This Row],[Nom]], EDF[Semaine], BD_evo[[#This Row],[Semaine]]), "")</f>
        <v>3</v>
      </c>
      <c r="M735" s="92" t="str">
        <f>IFERROR(AVERAGEIFS(RPE[Investissement du jour], RPE[Nom], BD_evo[[#This Row],[Nom]], RPE[Semaine], BD_evo[[#This Row],[Semaine]]), "")</f>
        <v/>
      </c>
    </row>
    <row r="736" spans="1:13" x14ac:dyDescent="0.2">
      <c r="A736" s="89" t="s">
        <v>80</v>
      </c>
      <c r="B736" t="str">
        <f>INDEX(Statut[Profil], MATCH(BD_evo[[#This Row],[Nom]], Statut[Nom], 0))</f>
        <v>Avant</v>
      </c>
      <c r="C736">
        <v>2023</v>
      </c>
      <c r="D736">
        <f t="shared" si="14"/>
        <v>46</v>
      </c>
      <c r="E736" t="str">
        <f>IF(SUMIFS(RPE[sRPE_tot], RPE[Nom], BD_evo[[#This Row],[Nom]], RPE[Semaine], BD_evo[[#This Row],[Semaine]])=0,"",SUMIFS(RPE[sRPE_tot], RPE[Nom], BD_evo[[#This Row],[Nom]], RPE[Semaine], BD_evo[[#This Row],[Semaine]]))</f>
        <v/>
      </c>
      <c r="F736" s="92" t="str">
        <f>IFERROR(AVERAGEIFS(EDF[Total EDF], EDF[Nom], BD_evo[[#This Row],[Nom]], EDF[Semaine], BD_evo[[#This Row],[Semaine]]), "")</f>
        <v/>
      </c>
      <c r="G736" s="92" t="str">
        <f>IFERROR(AVERAGEIFS(EDF[Humeur], EDF[Nom], BD_evo[[#This Row],[Nom]], EDF[Semaine], BD_evo[[#This Row],[Semaine]]), "")</f>
        <v/>
      </c>
      <c r="H736" s="92" t="str">
        <f>IFERROR(AVERAGEIFS(EDF[Stress], EDF[Nom], BD_evo[[#This Row],[Nom]], EDF[Semaine], BD_evo[[#This Row],[Semaine]]), "")</f>
        <v/>
      </c>
      <c r="I736" s="92" t="str">
        <f>IFERROR(AVERAGEIFS(EDF[Sommeil], EDF[Nom], BD_evo[[#This Row],[Nom]], EDF[Semaine], BD_evo[[#This Row],[Semaine]]), "")</f>
        <v/>
      </c>
      <c r="J736" s="92" t="str">
        <f>IFERROR(AVERAGEIFS(EDF[Etat Physique], EDF[Nom], BD_evo[[#This Row],[Nom]], EDF[Semaine], BD_evo[[#This Row],[Semaine]]), "")</f>
        <v/>
      </c>
      <c r="K736" s="92" t="str">
        <f>IFERROR(AVERAGEIFS(EDF[Hydratation], EDF[Nom], BD_evo[[#This Row],[Nom]], EDF[Semaine], BD_evo[[#This Row],[Semaine]]), "")</f>
        <v/>
      </c>
      <c r="L736" s="92" t="str">
        <f>IFERROR(AVERAGEIFS(EDF[Nutrition], EDF[Nom], BD_evo[[#This Row],[Nom]], EDF[Semaine], BD_evo[[#This Row],[Semaine]]), "")</f>
        <v/>
      </c>
      <c r="M736" s="92" t="str">
        <f>IFERROR(AVERAGEIFS(RPE[Investissement du jour], RPE[Nom], BD_evo[[#This Row],[Nom]], RPE[Semaine], BD_evo[[#This Row],[Semaine]]), "")</f>
        <v/>
      </c>
    </row>
    <row r="737" spans="1:13" x14ac:dyDescent="0.2">
      <c r="A737" s="88" t="s">
        <v>167</v>
      </c>
      <c r="B737" t="str">
        <f>INDEX(Statut[Profil], MATCH(BD_evo[[#This Row],[Nom]], Statut[Nom], 0))</f>
        <v>Trois Quarts</v>
      </c>
      <c r="C737">
        <v>2023</v>
      </c>
      <c r="D737">
        <f t="shared" si="14"/>
        <v>46</v>
      </c>
      <c r="E737" t="str">
        <f>IF(SUMIFS(RPE[sRPE_tot], RPE[Nom], BD_evo[[#This Row],[Nom]], RPE[Semaine], BD_evo[[#This Row],[Semaine]])=0,"",SUMIFS(RPE[sRPE_tot], RPE[Nom], BD_evo[[#This Row],[Nom]], RPE[Semaine], BD_evo[[#This Row],[Semaine]]))</f>
        <v/>
      </c>
      <c r="F737" s="92">
        <f>IFERROR(AVERAGEIFS(EDF[Total EDF], EDF[Nom], BD_evo[[#This Row],[Nom]], EDF[Semaine], BD_evo[[#This Row],[Semaine]]), "")</f>
        <v>22</v>
      </c>
      <c r="G737" s="92">
        <f>IFERROR(AVERAGEIFS(EDF[Humeur], EDF[Nom], BD_evo[[#This Row],[Nom]], EDF[Semaine], BD_evo[[#This Row],[Semaine]]), "")</f>
        <v>3.6666666666666665</v>
      </c>
      <c r="H737" s="92">
        <f>IFERROR(AVERAGEIFS(EDF[Stress], EDF[Nom], BD_evo[[#This Row],[Nom]], EDF[Semaine], BD_evo[[#This Row],[Semaine]]), "")</f>
        <v>3.6666666666666665</v>
      </c>
      <c r="I737" s="92">
        <f>IFERROR(AVERAGEIFS(EDF[Sommeil], EDF[Nom], BD_evo[[#This Row],[Nom]], EDF[Semaine], BD_evo[[#This Row],[Semaine]]), "")</f>
        <v>2.3333333333333335</v>
      </c>
      <c r="J737" s="92">
        <f>IFERROR(AVERAGEIFS(EDF[Etat Physique], EDF[Nom], BD_evo[[#This Row],[Nom]], EDF[Semaine], BD_evo[[#This Row],[Semaine]]), "")</f>
        <v>3.6666666666666665</v>
      </c>
      <c r="K737" s="92">
        <f>IFERROR(AVERAGEIFS(EDF[Hydratation], EDF[Nom], BD_evo[[#This Row],[Nom]], EDF[Semaine], BD_evo[[#This Row],[Semaine]]), "")</f>
        <v>3.6666666666666665</v>
      </c>
      <c r="L737" s="92">
        <f>IFERROR(AVERAGEIFS(EDF[Nutrition], EDF[Nom], BD_evo[[#This Row],[Nom]], EDF[Semaine], BD_evo[[#This Row],[Semaine]]), "")</f>
        <v>5</v>
      </c>
      <c r="M737" s="92" t="str">
        <f>IFERROR(AVERAGEIFS(RPE[Investissement du jour], RPE[Nom], BD_evo[[#This Row],[Nom]], RPE[Semaine], BD_evo[[#This Row],[Semaine]]), "")</f>
        <v/>
      </c>
    </row>
    <row r="738" spans="1:13" x14ac:dyDescent="0.2">
      <c r="A738" s="88" t="s">
        <v>240</v>
      </c>
      <c r="B738" t="str">
        <f>INDEX(Statut[Profil], MATCH(BD_evo[[#This Row],[Nom]], Statut[Nom], 0))</f>
        <v>Trois Quarts</v>
      </c>
      <c r="C738">
        <v>2023</v>
      </c>
      <c r="D738">
        <f t="shared" si="14"/>
        <v>46</v>
      </c>
      <c r="E738" t="str">
        <f>IF(SUMIFS(RPE[sRPE_tot], RPE[Nom], BD_evo[[#This Row],[Nom]], RPE[Semaine], BD_evo[[#This Row],[Semaine]])=0,"",SUMIFS(RPE[sRPE_tot], RPE[Nom], BD_evo[[#This Row],[Nom]], RPE[Semaine], BD_evo[[#This Row],[Semaine]]))</f>
        <v/>
      </c>
      <c r="F738" s="92">
        <f>IFERROR(AVERAGEIFS(EDF[Total EDF], EDF[Nom], BD_evo[[#This Row],[Nom]], EDF[Semaine], BD_evo[[#This Row],[Semaine]]), "")</f>
        <v>21.666666666666668</v>
      </c>
      <c r="G738" s="92">
        <f>IFERROR(AVERAGEIFS(EDF[Humeur], EDF[Nom], BD_evo[[#This Row],[Nom]], EDF[Semaine], BD_evo[[#This Row],[Semaine]]), "")</f>
        <v>3.3333333333333335</v>
      </c>
      <c r="H738" s="92">
        <f>IFERROR(AVERAGEIFS(EDF[Stress], EDF[Nom], BD_evo[[#This Row],[Nom]], EDF[Semaine], BD_evo[[#This Row],[Semaine]]), "")</f>
        <v>2.6666666666666665</v>
      </c>
      <c r="I738" s="92">
        <f>IFERROR(AVERAGEIFS(EDF[Sommeil], EDF[Nom], BD_evo[[#This Row],[Nom]], EDF[Semaine], BD_evo[[#This Row],[Semaine]]), "")</f>
        <v>3</v>
      </c>
      <c r="J738" s="92">
        <f>IFERROR(AVERAGEIFS(EDF[Etat Physique], EDF[Nom], BD_evo[[#This Row],[Nom]], EDF[Semaine], BD_evo[[#This Row],[Semaine]]), "")</f>
        <v>2.6666666666666665</v>
      </c>
      <c r="K738" s="92">
        <f>IFERROR(AVERAGEIFS(EDF[Hydratation], EDF[Nom], BD_evo[[#This Row],[Nom]], EDF[Semaine], BD_evo[[#This Row],[Semaine]]), "")</f>
        <v>5</v>
      </c>
      <c r="L738" s="92">
        <f>IFERROR(AVERAGEIFS(EDF[Nutrition], EDF[Nom], BD_evo[[#This Row],[Nom]], EDF[Semaine], BD_evo[[#This Row],[Semaine]]), "")</f>
        <v>5</v>
      </c>
      <c r="M738" s="92" t="str">
        <f>IFERROR(AVERAGEIFS(RPE[Investissement du jour], RPE[Nom], BD_evo[[#This Row],[Nom]], RPE[Semaine], BD_evo[[#This Row],[Semaine]]), "")</f>
        <v/>
      </c>
    </row>
    <row r="739" spans="1:13" x14ac:dyDescent="0.2">
      <c r="A739" s="88" t="s">
        <v>107</v>
      </c>
      <c r="B739" t="str">
        <f>INDEX(Statut[Profil], MATCH(BD_evo[[#This Row],[Nom]], Statut[Nom], 0))</f>
        <v>Trois Quarts</v>
      </c>
      <c r="C739">
        <v>2023</v>
      </c>
      <c r="D739">
        <f t="shared" si="14"/>
        <v>46</v>
      </c>
      <c r="E739">
        <f>IF(SUMIFS(RPE[sRPE_tot], RPE[Nom], BD_evo[[#This Row],[Nom]], RPE[Semaine], BD_evo[[#This Row],[Semaine]])=0,"",SUMIFS(RPE[sRPE_tot], RPE[Nom], BD_evo[[#This Row],[Nom]], RPE[Semaine], BD_evo[[#This Row],[Semaine]]))</f>
        <v>532</v>
      </c>
      <c r="F739" s="92">
        <f>IFERROR(AVERAGEIFS(EDF[Total EDF], EDF[Nom], BD_evo[[#This Row],[Nom]], EDF[Semaine], BD_evo[[#This Row],[Semaine]]), "")</f>
        <v>17.333333333333332</v>
      </c>
      <c r="G739" s="92">
        <f>IFERROR(AVERAGEIFS(EDF[Humeur], EDF[Nom], BD_evo[[#This Row],[Nom]], EDF[Semaine], BD_evo[[#This Row],[Semaine]]), "")</f>
        <v>3.6666666666666665</v>
      </c>
      <c r="H739" s="92">
        <f>IFERROR(AVERAGEIFS(EDF[Stress], EDF[Nom], BD_evo[[#This Row],[Nom]], EDF[Semaine], BD_evo[[#This Row],[Semaine]]), "")</f>
        <v>2.6666666666666665</v>
      </c>
      <c r="I739" s="92">
        <f>IFERROR(AVERAGEIFS(EDF[Sommeil], EDF[Nom], BD_evo[[#This Row],[Nom]], EDF[Semaine], BD_evo[[#This Row],[Semaine]]), "")</f>
        <v>2.6666666666666665</v>
      </c>
      <c r="J739" s="92">
        <f>IFERROR(AVERAGEIFS(EDF[Etat Physique], EDF[Nom], BD_evo[[#This Row],[Nom]], EDF[Semaine], BD_evo[[#This Row],[Semaine]]), "")</f>
        <v>2.3333333333333335</v>
      </c>
      <c r="K739" s="92">
        <f>IFERROR(AVERAGEIFS(EDF[Hydratation], EDF[Nom], BD_evo[[#This Row],[Nom]], EDF[Semaine], BD_evo[[#This Row],[Semaine]]), "")</f>
        <v>3</v>
      </c>
      <c r="L739" s="92">
        <f>IFERROR(AVERAGEIFS(EDF[Nutrition], EDF[Nom], BD_evo[[#This Row],[Nom]], EDF[Semaine], BD_evo[[#This Row],[Semaine]]), "")</f>
        <v>3</v>
      </c>
      <c r="M739" s="92">
        <f>IFERROR(AVERAGEIFS(RPE[Investissement du jour], RPE[Nom], BD_evo[[#This Row],[Nom]], RPE[Semaine], BD_evo[[#This Row],[Semaine]]), "")</f>
        <v>2</v>
      </c>
    </row>
    <row r="740" spans="1:13" x14ac:dyDescent="0.2">
      <c r="A740" s="88" t="s">
        <v>192</v>
      </c>
      <c r="B740" t="str">
        <f>INDEX(Statut[Profil], MATCH(BD_evo[[#This Row],[Nom]], Statut[Nom], 0))</f>
        <v>Trois Quarts</v>
      </c>
      <c r="C740">
        <v>2023</v>
      </c>
      <c r="D740">
        <f t="shared" si="14"/>
        <v>46</v>
      </c>
      <c r="E740" t="str">
        <f>IF(SUMIFS(RPE[sRPE_tot], RPE[Nom], BD_evo[[#This Row],[Nom]], RPE[Semaine], BD_evo[[#This Row],[Semaine]])=0,"",SUMIFS(RPE[sRPE_tot], RPE[Nom], BD_evo[[#This Row],[Nom]], RPE[Semaine], BD_evo[[#This Row],[Semaine]]))</f>
        <v/>
      </c>
      <c r="F740" s="92">
        <f>IFERROR(AVERAGEIFS(EDF[Total EDF], EDF[Nom], BD_evo[[#This Row],[Nom]], EDF[Semaine], BD_evo[[#This Row],[Semaine]]), "")</f>
        <v>21.5</v>
      </c>
      <c r="G740" s="92">
        <f>IFERROR(AVERAGEIFS(EDF[Humeur], EDF[Nom], BD_evo[[#This Row],[Nom]], EDF[Semaine], BD_evo[[#This Row],[Semaine]]), "")</f>
        <v>4</v>
      </c>
      <c r="H740" s="92">
        <f>IFERROR(AVERAGEIFS(EDF[Stress], EDF[Nom], BD_evo[[#This Row],[Nom]], EDF[Semaine], BD_evo[[#This Row],[Semaine]]), "")</f>
        <v>3</v>
      </c>
      <c r="I740" s="92">
        <f>IFERROR(AVERAGEIFS(EDF[Sommeil], EDF[Nom], BD_evo[[#This Row],[Nom]], EDF[Semaine], BD_evo[[#This Row],[Semaine]]), "")</f>
        <v>3</v>
      </c>
      <c r="J740" s="92">
        <f>IFERROR(AVERAGEIFS(EDF[Etat Physique], EDF[Nom], BD_evo[[#This Row],[Nom]], EDF[Semaine], BD_evo[[#This Row],[Semaine]]), "")</f>
        <v>3.5</v>
      </c>
      <c r="K740" s="92">
        <f>IFERROR(AVERAGEIFS(EDF[Hydratation], EDF[Nom], BD_evo[[#This Row],[Nom]], EDF[Semaine], BD_evo[[#This Row],[Semaine]]), "")</f>
        <v>4</v>
      </c>
      <c r="L740" s="92">
        <f>IFERROR(AVERAGEIFS(EDF[Nutrition], EDF[Nom], BD_evo[[#This Row],[Nom]], EDF[Semaine], BD_evo[[#This Row],[Semaine]]), "")</f>
        <v>4</v>
      </c>
      <c r="M740" s="92" t="str">
        <f>IFERROR(AVERAGEIFS(RPE[Investissement du jour], RPE[Nom], BD_evo[[#This Row],[Nom]], RPE[Semaine], BD_evo[[#This Row],[Semaine]]), "")</f>
        <v/>
      </c>
    </row>
    <row r="741" spans="1:13" x14ac:dyDescent="0.2">
      <c r="A741" s="88" t="s">
        <v>496</v>
      </c>
      <c r="B741" t="str">
        <f>INDEX(Statut[Profil], MATCH(BD_evo[[#This Row],[Nom]], Statut[Nom], 0))</f>
        <v>Trois Quarts</v>
      </c>
      <c r="C741">
        <v>2023</v>
      </c>
      <c r="D741">
        <f t="shared" si="14"/>
        <v>46</v>
      </c>
      <c r="E741" t="str">
        <f>IF(SUMIFS(RPE[sRPE_tot], RPE[Nom], BD_evo[[#This Row],[Nom]], RPE[Semaine], BD_evo[[#This Row],[Semaine]])=0,"",SUMIFS(RPE[sRPE_tot], RPE[Nom], BD_evo[[#This Row],[Nom]], RPE[Semaine], BD_evo[[#This Row],[Semaine]]))</f>
        <v/>
      </c>
      <c r="F741" s="92" t="str">
        <f>IFERROR(AVERAGEIFS(EDF[Total EDF], EDF[Nom], BD_evo[[#This Row],[Nom]], EDF[Semaine], BD_evo[[#This Row],[Semaine]]), "")</f>
        <v/>
      </c>
      <c r="G741" s="92" t="str">
        <f>IFERROR(AVERAGEIFS(EDF[Humeur], EDF[Nom], BD_evo[[#This Row],[Nom]], EDF[Semaine], BD_evo[[#This Row],[Semaine]]), "")</f>
        <v/>
      </c>
      <c r="H741" s="92" t="str">
        <f>IFERROR(AVERAGEIFS(EDF[Stress], EDF[Nom], BD_evo[[#This Row],[Nom]], EDF[Semaine], BD_evo[[#This Row],[Semaine]]), "")</f>
        <v/>
      </c>
      <c r="I741" s="92" t="str">
        <f>IFERROR(AVERAGEIFS(EDF[Sommeil], EDF[Nom], BD_evo[[#This Row],[Nom]], EDF[Semaine], BD_evo[[#This Row],[Semaine]]), "")</f>
        <v/>
      </c>
      <c r="J741" s="92" t="str">
        <f>IFERROR(AVERAGEIFS(EDF[Etat Physique], EDF[Nom], BD_evo[[#This Row],[Nom]], EDF[Semaine], BD_evo[[#This Row],[Semaine]]), "")</f>
        <v/>
      </c>
      <c r="K741" s="92" t="str">
        <f>IFERROR(AVERAGEIFS(EDF[Hydratation], EDF[Nom], BD_evo[[#This Row],[Nom]], EDF[Semaine], BD_evo[[#This Row],[Semaine]]), "")</f>
        <v/>
      </c>
      <c r="L741" s="92" t="str">
        <f>IFERROR(AVERAGEIFS(EDF[Nutrition], EDF[Nom], BD_evo[[#This Row],[Nom]], EDF[Semaine], BD_evo[[#This Row],[Semaine]]), "")</f>
        <v/>
      </c>
      <c r="M741" s="92" t="str">
        <f>IFERROR(AVERAGEIFS(RPE[Investissement du jour], RPE[Nom], BD_evo[[#This Row],[Nom]], RPE[Semaine], BD_evo[[#This Row],[Semaine]]), "")</f>
        <v/>
      </c>
    </row>
    <row r="742" spans="1:13" x14ac:dyDescent="0.2">
      <c r="A742" s="88" t="s">
        <v>211</v>
      </c>
      <c r="B742" t="str">
        <f>INDEX(Statut[Profil], MATCH(BD_evo[[#This Row],[Nom]], Statut[Nom], 0))</f>
        <v>Trois Quarts</v>
      </c>
      <c r="C742">
        <v>2023</v>
      </c>
      <c r="D742">
        <f t="shared" si="14"/>
        <v>46</v>
      </c>
      <c r="E742">
        <f>IF(SUMIFS(RPE[sRPE_tot], RPE[Nom], BD_evo[[#This Row],[Nom]], RPE[Semaine], BD_evo[[#This Row],[Semaine]])=0,"",SUMIFS(RPE[sRPE_tot], RPE[Nom], BD_evo[[#This Row],[Nom]], RPE[Semaine], BD_evo[[#This Row],[Semaine]]))</f>
        <v>696</v>
      </c>
      <c r="F742" s="92">
        <f>IFERROR(AVERAGEIFS(EDF[Total EDF], EDF[Nom], BD_evo[[#This Row],[Nom]], EDF[Semaine], BD_evo[[#This Row],[Semaine]]), "")</f>
        <v>18</v>
      </c>
      <c r="G742" s="92">
        <f>IFERROR(AVERAGEIFS(EDF[Humeur], EDF[Nom], BD_evo[[#This Row],[Nom]], EDF[Semaine], BD_evo[[#This Row],[Semaine]]), "")</f>
        <v>3.5</v>
      </c>
      <c r="H742" s="92">
        <f>IFERROR(AVERAGEIFS(EDF[Stress], EDF[Nom], BD_evo[[#This Row],[Nom]], EDF[Semaine], BD_evo[[#This Row],[Semaine]]), "")</f>
        <v>2.5</v>
      </c>
      <c r="I742" s="92">
        <f>IFERROR(AVERAGEIFS(EDF[Sommeil], EDF[Nom], BD_evo[[#This Row],[Nom]], EDF[Semaine], BD_evo[[#This Row],[Semaine]]), "")</f>
        <v>3</v>
      </c>
      <c r="J742" s="92">
        <f>IFERROR(AVERAGEIFS(EDF[Etat Physique], EDF[Nom], BD_evo[[#This Row],[Nom]], EDF[Semaine], BD_evo[[#This Row],[Semaine]]), "")</f>
        <v>3</v>
      </c>
      <c r="K742" s="92">
        <f>IFERROR(AVERAGEIFS(EDF[Hydratation], EDF[Nom], BD_evo[[#This Row],[Nom]], EDF[Semaine], BD_evo[[#This Row],[Semaine]]), "")</f>
        <v>3.25</v>
      </c>
      <c r="L742" s="92">
        <f>IFERROR(AVERAGEIFS(EDF[Nutrition], EDF[Nom], BD_evo[[#This Row],[Nom]], EDF[Semaine], BD_evo[[#This Row],[Semaine]]), "")</f>
        <v>2.75</v>
      </c>
      <c r="M742" s="92">
        <f>IFERROR(AVERAGEIFS(RPE[Investissement du jour], RPE[Nom], BD_evo[[#This Row],[Nom]], RPE[Semaine], BD_evo[[#This Row],[Semaine]]), "")</f>
        <v>3</v>
      </c>
    </row>
    <row r="743" spans="1:13" x14ac:dyDescent="0.2">
      <c r="A743" s="88" t="s">
        <v>188</v>
      </c>
      <c r="B743" t="str">
        <f>INDEX(Statut[Profil], MATCH(BD_evo[[#This Row],[Nom]], Statut[Nom], 0))</f>
        <v>Avant</v>
      </c>
      <c r="C743">
        <v>2023</v>
      </c>
      <c r="D743">
        <f t="shared" si="14"/>
        <v>46</v>
      </c>
      <c r="E743" t="str">
        <f>IF(SUMIFS(RPE[sRPE_tot], RPE[Nom], BD_evo[[#This Row],[Nom]], RPE[Semaine], BD_evo[[#This Row],[Semaine]])=0,"",SUMIFS(RPE[sRPE_tot], RPE[Nom], BD_evo[[#This Row],[Nom]], RPE[Semaine], BD_evo[[#This Row],[Semaine]]))</f>
        <v/>
      </c>
      <c r="F743" s="92">
        <f>IFERROR(AVERAGEIFS(EDF[Total EDF], EDF[Nom], BD_evo[[#This Row],[Nom]], EDF[Semaine], BD_evo[[#This Row],[Semaine]]), "")</f>
        <v>23</v>
      </c>
      <c r="G743" s="92">
        <f>IFERROR(AVERAGEIFS(EDF[Humeur], EDF[Nom], BD_evo[[#This Row],[Nom]], EDF[Semaine], BD_evo[[#This Row],[Semaine]]), "")</f>
        <v>4</v>
      </c>
      <c r="H743" s="92">
        <f>IFERROR(AVERAGEIFS(EDF[Stress], EDF[Nom], BD_evo[[#This Row],[Nom]], EDF[Semaine], BD_evo[[#This Row],[Semaine]]), "")</f>
        <v>4</v>
      </c>
      <c r="I743" s="92">
        <f>IFERROR(AVERAGEIFS(EDF[Sommeil], EDF[Nom], BD_evo[[#This Row],[Nom]], EDF[Semaine], BD_evo[[#This Row],[Semaine]]), "")</f>
        <v>4</v>
      </c>
      <c r="J743" s="92">
        <f>IFERROR(AVERAGEIFS(EDF[Etat Physique], EDF[Nom], BD_evo[[#This Row],[Nom]], EDF[Semaine], BD_evo[[#This Row],[Semaine]]), "")</f>
        <v>3</v>
      </c>
      <c r="K743" s="92">
        <f>IFERROR(AVERAGEIFS(EDF[Hydratation], EDF[Nom], BD_evo[[#This Row],[Nom]], EDF[Semaine], BD_evo[[#This Row],[Semaine]]), "")</f>
        <v>4</v>
      </c>
      <c r="L743" s="92">
        <f>IFERROR(AVERAGEIFS(EDF[Nutrition], EDF[Nom], BD_evo[[#This Row],[Nom]], EDF[Semaine], BD_evo[[#This Row],[Semaine]]), "")</f>
        <v>4</v>
      </c>
      <c r="M743" s="92" t="str">
        <f>IFERROR(AVERAGEIFS(RPE[Investissement du jour], RPE[Nom], BD_evo[[#This Row],[Nom]], RPE[Semaine], BD_evo[[#This Row],[Semaine]]), "")</f>
        <v/>
      </c>
    </row>
    <row r="744" spans="1:13" x14ac:dyDescent="0.2">
      <c r="A744" s="88" t="s">
        <v>200</v>
      </c>
      <c r="B744" t="str">
        <f>INDEX(Statut[Profil], MATCH(BD_evo[[#This Row],[Nom]], Statut[Nom], 0))</f>
        <v>Avant</v>
      </c>
      <c r="C744">
        <v>2023</v>
      </c>
      <c r="D744">
        <f t="shared" si="14"/>
        <v>46</v>
      </c>
      <c r="E744" t="str">
        <f>IF(SUMIFS(RPE[sRPE_tot], RPE[Nom], BD_evo[[#This Row],[Nom]], RPE[Semaine], BD_evo[[#This Row],[Semaine]])=0,"",SUMIFS(RPE[sRPE_tot], RPE[Nom], BD_evo[[#This Row],[Nom]], RPE[Semaine], BD_evo[[#This Row],[Semaine]]))</f>
        <v/>
      </c>
      <c r="F744" s="92" t="str">
        <f>IFERROR(AVERAGEIFS(EDF[Total EDF], EDF[Nom], BD_evo[[#This Row],[Nom]], EDF[Semaine], BD_evo[[#This Row],[Semaine]]), "")</f>
        <v/>
      </c>
      <c r="G744" s="92" t="str">
        <f>IFERROR(AVERAGEIFS(EDF[Humeur], EDF[Nom], BD_evo[[#This Row],[Nom]], EDF[Semaine], BD_evo[[#This Row],[Semaine]]), "")</f>
        <v/>
      </c>
      <c r="H744" s="92" t="str">
        <f>IFERROR(AVERAGEIFS(EDF[Stress], EDF[Nom], BD_evo[[#This Row],[Nom]], EDF[Semaine], BD_evo[[#This Row],[Semaine]]), "")</f>
        <v/>
      </c>
      <c r="I744" s="92" t="str">
        <f>IFERROR(AVERAGEIFS(EDF[Sommeil], EDF[Nom], BD_evo[[#This Row],[Nom]], EDF[Semaine], BD_evo[[#This Row],[Semaine]]), "")</f>
        <v/>
      </c>
      <c r="J744" s="92" t="str">
        <f>IFERROR(AVERAGEIFS(EDF[Etat Physique], EDF[Nom], BD_evo[[#This Row],[Nom]], EDF[Semaine], BD_evo[[#This Row],[Semaine]]), "")</f>
        <v/>
      </c>
      <c r="K744" s="92" t="str">
        <f>IFERROR(AVERAGEIFS(EDF[Hydratation], EDF[Nom], BD_evo[[#This Row],[Nom]], EDF[Semaine], BD_evo[[#This Row],[Semaine]]), "")</f>
        <v/>
      </c>
      <c r="L744" s="92" t="str">
        <f>IFERROR(AVERAGEIFS(EDF[Nutrition], EDF[Nom], BD_evo[[#This Row],[Nom]], EDF[Semaine], BD_evo[[#This Row],[Semaine]]), "")</f>
        <v/>
      </c>
      <c r="M744" s="92" t="str">
        <f>IFERROR(AVERAGEIFS(RPE[Investissement du jour], RPE[Nom], BD_evo[[#This Row],[Nom]], RPE[Semaine], BD_evo[[#This Row],[Semaine]]), "")</f>
        <v/>
      </c>
    </row>
    <row r="745" spans="1:13" x14ac:dyDescent="0.2">
      <c r="A745" s="88" t="s">
        <v>244</v>
      </c>
      <c r="B745" t="str">
        <f>INDEX(Statut[Profil], MATCH(BD_evo[[#This Row],[Nom]], Statut[Nom], 0))</f>
        <v>Avant</v>
      </c>
      <c r="C745">
        <v>2023</v>
      </c>
      <c r="D745">
        <f t="shared" si="14"/>
        <v>46</v>
      </c>
      <c r="E745" t="str">
        <f>IF(SUMIFS(RPE[sRPE_tot], RPE[Nom], BD_evo[[#This Row],[Nom]], RPE[Semaine], BD_evo[[#This Row],[Semaine]])=0,"",SUMIFS(RPE[sRPE_tot], RPE[Nom], BD_evo[[#This Row],[Nom]], RPE[Semaine], BD_evo[[#This Row],[Semaine]]))</f>
        <v/>
      </c>
      <c r="F745" s="92" t="str">
        <f>IFERROR(AVERAGEIFS(EDF[Total EDF], EDF[Nom], BD_evo[[#This Row],[Nom]], EDF[Semaine], BD_evo[[#This Row],[Semaine]]), "")</f>
        <v/>
      </c>
      <c r="G745" s="92" t="str">
        <f>IFERROR(AVERAGEIFS(EDF[Humeur], EDF[Nom], BD_evo[[#This Row],[Nom]], EDF[Semaine], BD_evo[[#This Row],[Semaine]]), "")</f>
        <v/>
      </c>
      <c r="H745" s="92" t="str">
        <f>IFERROR(AVERAGEIFS(EDF[Stress], EDF[Nom], BD_evo[[#This Row],[Nom]], EDF[Semaine], BD_evo[[#This Row],[Semaine]]), "")</f>
        <v/>
      </c>
      <c r="I745" s="92" t="str">
        <f>IFERROR(AVERAGEIFS(EDF[Sommeil], EDF[Nom], BD_evo[[#This Row],[Nom]], EDF[Semaine], BD_evo[[#This Row],[Semaine]]), "")</f>
        <v/>
      </c>
      <c r="J745" s="92" t="str">
        <f>IFERROR(AVERAGEIFS(EDF[Etat Physique], EDF[Nom], BD_evo[[#This Row],[Nom]], EDF[Semaine], BD_evo[[#This Row],[Semaine]]), "")</f>
        <v/>
      </c>
      <c r="K745" s="92" t="str">
        <f>IFERROR(AVERAGEIFS(EDF[Hydratation], EDF[Nom], BD_evo[[#This Row],[Nom]], EDF[Semaine], BD_evo[[#This Row],[Semaine]]), "")</f>
        <v/>
      </c>
      <c r="L745" s="92" t="str">
        <f>IFERROR(AVERAGEIFS(EDF[Nutrition], EDF[Nom], BD_evo[[#This Row],[Nom]], EDF[Semaine], BD_evo[[#This Row],[Semaine]]), "")</f>
        <v/>
      </c>
      <c r="M745" s="92" t="str">
        <f>IFERROR(AVERAGEIFS(RPE[Investissement du jour], RPE[Nom], BD_evo[[#This Row],[Nom]], RPE[Semaine], BD_evo[[#This Row],[Semaine]]), "")</f>
        <v/>
      </c>
    </row>
    <row r="746" spans="1:13" x14ac:dyDescent="0.2">
      <c r="A746" s="89" t="s">
        <v>78</v>
      </c>
      <c r="B746" t="str">
        <f>INDEX(Statut[Profil], MATCH(BD_evo[[#This Row],[Nom]], Statut[Nom], 0))</f>
        <v>Avant</v>
      </c>
      <c r="C746">
        <v>2023</v>
      </c>
      <c r="D746">
        <f t="shared" si="14"/>
        <v>46</v>
      </c>
      <c r="E746" t="str">
        <f>IF(SUMIFS(RPE[sRPE_tot], RPE[Nom], BD_evo[[#This Row],[Nom]], RPE[Semaine], BD_evo[[#This Row],[Semaine]])=0,"",SUMIFS(RPE[sRPE_tot], RPE[Nom], BD_evo[[#This Row],[Nom]], RPE[Semaine], BD_evo[[#This Row],[Semaine]]))</f>
        <v/>
      </c>
      <c r="F746" s="92">
        <f>IFERROR(AVERAGEIFS(EDF[Total EDF], EDF[Nom], BD_evo[[#This Row],[Nom]], EDF[Semaine], BD_evo[[#This Row],[Semaine]]), "")</f>
        <v>17.5</v>
      </c>
      <c r="G746" s="92">
        <f>IFERROR(AVERAGEIFS(EDF[Humeur], EDF[Nom], BD_evo[[#This Row],[Nom]], EDF[Semaine], BD_evo[[#This Row],[Semaine]]), "")</f>
        <v>2.5</v>
      </c>
      <c r="H746" s="92">
        <f>IFERROR(AVERAGEIFS(EDF[Stress], EDF[Nom], BD_evo[[#This Row],[Nom]], EDF[Semaine], BD_evo[[#This Row],[Semaine]]), "")</f>
        <v>3</v>
      </c>
      <c r="I746" s="92">
        <f>IFERROR(AVERAGEIFS(EDF[Sommeil], EDF[Nom], BD_evo[[#This Row],[Nom]], EDF[Semaine], BD_evo[[#This Row],[Semaine]]), "")</f>
        <v>2.25</v>
      </c>
      <c r="J746" s="92">
        <f>IFERROR(AVERAGEIFS(EDF[Etat Physique], EDF[Nom], BD_evo[[#This Row],[Nom]], EDF[Semaine], BD_evo[[#This Row],[Semaine]]), "")</f>
        <v>3.25</v>
      </c>
      <c r="K746" s="92">
        <f>IFERROR(AVERAGEIFS(EDF[Hydratation], EDF[Nom], BD_evo[[#This Row],[Nom]], EDF[Semaine], BD_evo[[#This Row],[Semaine]]), "")</f>
        <v>2.75</v>
      </c>
      <c r="L746" s="92">
        <f>IFERROR(AVERAGEIFS(EDF[Nutrition], EDF[Nom], BD_evo[[#This Row],[Nom]], EDF[Semaine], BD_evo[[#This Row],[Semaine]]), "")</f>
        <v>3.75</v>
      </c>
      <c r="M746" s="92" t="str">
        <f>IFERROR(AVERAGEIFS(RPE[Investissement du jour], RPE[Nom], BD_evo[[#This Row],[Nom]], RPE[Semaine], BD_evo[[#This Row],[Semaine]]), "")</f>
        <v/>
      </c>
    </row>
    <row r="747" spans="1:13" x14ac:dyDescent="0.2">
      <c r="A747" s="88" t="s">
        <v>87</v>
      </c>
      <c r="B747" t="str">
        <f>INDEX(Statut[Profil], MATCH(BD_evo[[#This Row],[Nom]], Statut[Nom], 0))</f>
        <v>Trois Quarts</v>
      </c>
      <c r="C747">
        <v>2023</v>
      </c>
      <c r="D747">
        <f t="shared" si="14"/>
        <v>46</v>
      </c>
      <c r="E747" t="str">
        <f>IF(SUMIFS(RPE[sRPE_tot], RPE[Nom], BD_evo[[#This Row],[Nom]], RPE[Semaine], BD_evo[[#This Row],[Semaine]])=0,"",SUMIFS(RPE[sRPE_tot], RPE[Nom], BD_evo[[#This Row],[Nom]], RPE[Semaine], BD_evo[[#This Row],[Semaine]]))</f>
        <v/>
      </c>
      <c r="F747" s="92">
        <f>IFERROR(AVERAGEIFS(EDF[Total EDF], EDF[Nom], BD_evo[[#This Row],[Nom]], EDF[Semaine], BD_evo[[#This Row],[Semaine]]), "")</f>
        <v>22.666666666666668</v>
      </c>
      <c r="G747" s="92">
        <f>IFERROR(AVERAGEIFS(EDF[Humeur], EDF[Nom], BD_evo[[#This Row],[Nom]], EDF[Semaine], BD_evo[[#This Row],[Semaine]]), "")</f>
        <v>4</v>
      </c>
      <c r="H747" s="92">
        <f>IFERROR(AVERAGEIFS(EDF[Stress], EDF[Nom], BD_evo[[#This Row],[Nom]], EDF[Semaine], BD_evo[[#This Row],[Semaine]]), "")</f>
        <v>3.6666666666666665</v>
      </c>
      <c r="I747" s="92">
        <f>IFERROR(AVERAGEIFS(EDF[Sommeil], EDF[Nom], BD_evo[[#This Row],[Nom]], EDF[Semaine], BD_evo[[#This Row],[Semaine]]), "")</f>
        <v>3.6666666666666665</v>
      </c>
      <c r="J747" s="92">
        <f>IFERROR(AVERAGEIFS(EDF[Etat Physique], EDF[Nom], BD_evo[[#This Row],[Nom]], EDF[Semaine], BD_evo[[#This Row],[Semaine]]), "")</f>
        <v>3.6666666666666665</v>
      </c>
      <c r="K747" s="92">
        <f>IFERROR(AVERAGEIFS(EDF[Hydratation], EDF[Nom], BD_evo[[#This Row],[Nom]], EDF[Semaine], BD_evo[[#This Row],[Semaine]]), "")</f>
        <v>3.6666666666666665</v>
      </c>
      <c r="L747" s="92">
        <f>IFERROR(AVERAGEIFS(EDF[Nutrition], EDF[Nom], BD_evo[[#This Row],[Nom]], EDF[Semaine], BD_evo[[#This Row],[Semaine]]), "")</f>
        <v>4</v>
      </c>
      <c r="M747" s="92" t="str">
        <f>IFERROR(AVERAGEIFS(RPE[Investissement du jour], RPE[Nom], BD_evo[[#This Row],[Nom]], RPE[Semaine], BD_evo[[#This Row],[Semaine]]), "")</f>
        <v/>
      </c>
    </row>
    <row r="748" spans="1:13" x14ac:dyDescent="0.2">
      <c r="A748" s="88" t="s">
        <v>212</v>
      </c>
      <c r="B748" t="str">
        <f>INDEX(Statut[Profil], MATCH(BD_evo[[#This Row],[Nom]], Statut[Nom], 0))</f>
        <v>Avant</v>
      </c>
      <c r="C748">
        <v>2023</v>
      </c>
      <c r="D748">
        <f t="shared" si="14"/>
        <v>46</v>
      </c>
      <c r="E748" t="str">
        <f>IF(SUMIFS(RPE[sRPE_tot], RPE[Nom], BD_evo[[#This Row],[Nom]], RPE[Semaine], BD_evo[[#This Row],[Semaine]])=0,"",SUMIFS(RPE[sRPE_tot], RPE[Nom], BD_evo[[#This Row],[Nom]], RPE[Semaine], BD_evo[[#This Row],[Semaine]]))</f>
        <v/>
      </c>
      <c r="F748" s="92">
        <f>IFERROR(AVERAGEIFS(EDF[Total EDF], EDF[Nom], BD_evo[[#This Row],[Nom]], EDF[Semaine], BD_evo[[#This Row],[Semaine]]), "")</f>
        <v>14</v>
      </c>
      <c r="G748" s="92">
        <f>IFERROR(AVERAGEIFS(EDF[Humeur], EDF[Nom], BD_evo[[#This Row],[Nom]], EDF[Semaine], BD_evo[[#This Row],[Semaine]]), "")</f>
        <v>3</v>
      </c>
      <c r="H748" s="92">
        <f>IFERROR(AVERAGEIFS(EDF[Stress], EDF[Nom], BD_evo[[#This Row],[Nom]], EDF[Semaine], BD_evo[[#This Row],[Semaine]]), "")</f>
        <v>3</v>
      </c>
      <c r="I748" s="92">
        <f>IFERROR(AVERAGEIFS(EDF[Sommeil], EDF[Nom], BD_evo[[#This Row],[Nom]], EDF[Semaine], BD_evo[[#This Row],[Semaine]]), "")</f>
        <v>2</v>
      </c>
      <c r="J748" s="92">
        <f>IFERROR(AVERAGEIFS(EDF[Etat Physique], EDF[Nom], BD_evo[[#This Row],[Nom]], EDF[Semaine], BD_evo[[#This Row],[Semaine]]), "")</f>
        <v>2</v>
      </c>
      <c r="K748" s="92">
        <f>IFERROR(AVERAGEIFS(EDF[Hydratation], EDF[Nom], BD_evo[[#This Row],[Nom]], EDF[Semaine], BD_evo[[#This Row],[Semaine]]), "")</f>
        <v>2</v>
      </c>
      <c r="L748" s="92">
        <f>IFERROR(AVERAGEIFS(EDF[Nutrition], EDF[Nom], BD_evo[[#This Row],[Nom]], EDF[Semaine], BD_evo[[#This Row],[Semaine]]), "")</f>
        <v>2</v>
      </c>
      <c r="M748" s="92" t="str">
        <f>IFERROR(AVERAGEIFS(RPE[Investissement du jour], RPE[Nom], BD_evo[[#This Row],[Nom]], RPE[Semaine], BD_evo[[#This Row],[Semaine]]), "")</f>
        <v/>
      </c>
    </row>
    <row r="749" spans="1:13" x14ac:dyDescent="0.2">
      <c r="A749" s="88" t="s">
        <v>243</v>
      </c>
      <c r="B749" t="str">
        <f>INDEX(Statut[Profil], MATCH(BD_evo[[#This Row],[Nom]], Statut[Nom], 0))</f>
        <v>Trois Quarts</v>
      </c>
      <c r="C749">
        <v>2023</v>
      </c>
      <c r="D749">
        <f t="shared" si="14"/>
        <v>46</v>
      </c>
      <c r="E749" t="str">
        <f>IF(SUMIFS(RPE[sRPE_tot], RPE[Nom], BD_evo[[#This Row],[Nom]], RPE[Semaine], BD_evo[[#This Row],[Semaine]])=0,"",SUMIFS(RPE[sRPE_tot], RPE[Nom], BD_evo[[#This Row],[Nom]], RPE[Semaine], BD_evo[[#This Row],[Semaine]]))</f>
        <v/>
      </c>
      <c r="F749" s="92">
        <f>IFERROR(AVERAGEIFS(EDF[Total EDF], EDF[Nom], BD_evo[[#This Row],[Nom]], EDF[Semaine], BD_evo[[#This Row],[Semaine]]), "")</f>
        <v>22.5</v>
      </c>
      <c r="G749" s="92">
        <f>IFERROR(AVERAGEIFS(EDF[Humeur], EDF[Nom], BD_evo[[#This Row],[Nom]], EDF[Semaine], BD_evo[[#This Row],[Semaine]]), "")</f>
        <v>5</v>
      </c>
      <c r="H749" s="92">
        <f>IFERROR(AVERAGEIFS(EDF[Stress], EDF[Nom], BD_evo[[#This Row],[Nom]], EDF[Semaine], BD_evo[[#This Row],[Semaine]]), "")</f>
        <v>3.5</v>
      </c>
      <c r="I749" s="92">
        <f>IFERROR(AVERAGEIFS(EDF[Sommeil], EDF[Nom], BD_evo[[#This Row],[Nom]], EDF[Semaine], BD_evo[[#This Row],[Semaine]]), "")</f>
        <v>4</v>
      </c>
      <c r="J749" s="92">
        <f>IFERROR(AVERAGEIFS(EDF[Etat Physique], EDF[Nom], BD_evo[[#This Row],[Nom]], EDF[Semaine], BD_evo[[#This Row],[Semaine]]), "")</f>
        <v>4</v>
      </c>
      <c r="K749" s="92">
        <f>IFERROR(AVERAGEIFS(EDF[Hydratation], EDF[Nom], BD_evo[[#This Row],[Nom]], EDF[Semaine], BD_evo[[#This Row],[Semaine]]), "")</f>
        <v>2</v>
      </c>
      <c r="L749" s="92">
        <f>IFERROR(AVERAGEIFS(EDF[Nutrition], EDF[Nom], BD_evo[[#This Row],[Nom]], EDF[Semaine], BD_evo[[#This Row],[Semaine]]), "")</f>
        <v>4</v>
      </c>
      <c r="M749" s="92" t="str">
        <f>IFERROR(AVERAGEIFS(RPE[Investissement du jour], RPE[Nom], BD_evo[[#This Row],[Nom]], RPE[Semaine], BD_evo[[#This Row],[Semaine]]), "")</f>
        <v/>
      </c>
    </row>
    <row r="750" spans="1:13" x14ac:dyDescent="0.2">
      <c r="A750" s="88" t="s">
        <v>81</v>
      </c>
      <c r="B750" t="str">
        <f>INDEX(Statut[Profil], MATCH(BD_evo[[#This Row],[Nom]], Statut[Nom], 0))</f>
        <v>Trois Quarts</v>
      </c>
      <c r="C750">
        <v>2023</v>
      </c>
      <c r="D750">
        <f t="shared" si="14"/>
        <v>46</v>
      </c>
      <c r="E750" t="str">
        <f>IF(SUMIFS(RPE[sRPE_tot], RPE[Nom], BD_evo[[#This Row],[Nom]], RPE[Semaine], BD_evo[[#This Row],[Semaine]])=0,"",SUMIFS(RPE[sRPE_tot], RPE[Nom], BD_evo[[#This Row],[Nom]], RPE[Semaine], BD_evo[[#This Row],[Semaine]]))</f>
        <v/>
      </c>
      <c r="F750" s="92" t="str">
        <f>IFERROR(AVERAGEIFS(EDF[Total EDF], EDF[Nom], BD_evo[[#This Row],[Nom]], EDF[Semaine], BD_evo[[#This Row],[Semaine]]), "")</f>
        <v/>
      </c>
      <c r="G750" s="92" t="str">
        <f>IFERROR(AVERAGEIFS(EDF[Humeur], EDF[Nom], BD_evo[[#This Row],[Nom]], EDF[Semaine], BD_evo[[#This Row],[Semaine]]), "")</f>
        <v/>
      </c>
      <c r="H750" s="92" t="str">
        <f>IFERROR(AVERAGEIFS(EDF[Stress], EDF[Nom], BD_evo[[#This Row],[Nom]], EDF[Semaine], BD_evo[[#This Row],[Semaine]]), "")</f>
        <v/>
      </c>
      <c r="I750" s="92" t="str">
        <f>IFERROR(AVERAGEIFS(EDF[Sommeil], EDF[Nom], BD_evo[[#This Row],[Nom]], EDF[Semaine], BD_evo[[#This Row],[Semaine]]), "")</f>
        <v/>
      </c>
      <c r="J750" s="92" t="str">
        <f>IFERROR(AVERAGEIFS(EDF[Etat Physique], EDF[Nom], BD_evo[[#This Row],[Nom]], EDF[Semaine], BD_evo[[#This Row],[Semaine]]), "")</f>
        <v/>
      </c>
      <c r="K750" s="92" t="str">
        <f>IFERROR(AVERAGEIFS(EDF[Hydratation], EDF[Nom], BD_evo[[#This Row],[Nom]], EDF[Semaine], BD_evo[[#This Row],[Semaine]]), "")</f>
        <v/>
      </c>
      <c r="L750" s="92" t="str">
        <f>IFERROR(AVERAGEIFS(EDF[Nutrition], EDF[Nom], BD_evo[[#This Row],[Nom]], EDF[Semaine], BD_evo[[#This Row],[Semaine]]), "")</f>
        <v/>
      </c>
      <c r="M750" s="92" t="str">
        <f>IFERROR(AVERAGEIFS(RPE[Investissement du jour], RPE[Nom], BD_evo[[#This Row],[Nom]], RPE[Semaine], BD_evo[[#This Row],[Semaine]]), "")</f>
        <v/>
      </c>
    </row>
    <row r="751" spans="1:13" x14ac:dyDescent="0.2">
      <c r="A751" s="88" t="s">
        <v>109</v>
      </c>
      <c r="B751" t="str">
        <f>INDEX(Statut[Profil], MATCH(BD_evo[[#This Row],[Nom]], Statut[Nom], 0))</f>
        <v>Avant</v>
      </c>
      <c r="C751">
        <v>2023</v>
      </c>
      <c r="D751">
        <f t="shared" si="14"/>
        <v>46</v>
      </c>
      <c r="E751" t="str">
        <f>IF(SUMIFS(RPE[sRPE_tot], RPE[Nom], BD_evo[[#This Row],[Nom]], RPE[Semaine], BD_evo[[#This Row],[Semaine]])=0,"",SUMIFS(RPE[sRPE_tot], RPE[Nom], BD_evo[[#This Row],[Nom]], RPE[Semaine], BD_evo[[#This Row],[Semaine]]))</f>
        <v/>
      </c>
      <c r="F751" s="92">
        <f>IFERROR(AVERAGEIFS(EDF[Total EDF], EDF[Nom], BD_evo[[#This Row],[Nom]], EDF[Semaine], BD_evo[[#This Row],[Semaine]]), "")</f>
        <v>24.666666666666668</v>
      </c>
      <c r="G751" s="92">
        <f>IFERROR(AVERAGEIFS(EDF[Humeur], EDF[Nom], BD_evo[[#This Row],[Nom]], EDF[Semaine], BD_evo[[#This Row],[Semaine]]), "")</f>
        <v>4.333333333333333</v>
      </c>
      <c r="H751" s="92">
        <f>IFERROR(AVERAGEIFS(EDF[Stress], EDF[Nom], BD_evo[[#This Row],[Nom]], EDF[Semaine], BD_evo[[#This Row],[Semaine]]), "")</f>
        <v>2.6666666666666665</v>
      </c>
      <c r="I751" s="92">
        <f>IFERROR(AVERAGEIFS(EDF[Sommeil], EDF[Nom], BD_evo[[#This Row],[Nom]], EDF[Semaine], BD_evo[[#This Row],[Semaine]]), "")</f>
        <v>4.666666666666667</v>
      </c>
      <c r="J751" s="92">
        <f>IFERROR(AVERAGEIFS(EDF[Etat Physique], EDF[Nom], BD_evo[[#This Row],[Nom]], EDF[Semaine], BD_evo[[#This Row],[Semaine]]), "")</f>
        <v>4</v>
      </c>
      <c r="K751" s="92">
        <f>IFERROR(AVERAGEIFS(EDF[Hydratation], EDF[Nom], BD_evo[[#This Row],[Nom]], EDF[Semaine], BD_evo[[#This Row],[Semaine]]), "")</f>
        <v>4.333333333333333</v>
      </c>
      <c r="L751" s="92">
        <f>IFERROR(AVERAGEIFS(EDF[Nutrition], EDF[Nom], BD_evo[[#This Row],[Nom]], EDF[Semaine], BD_evo[[#This Row],[Semaine]]), "")</f>
        <v>4.666666666666667</v>
      </c>
      <c r="M751" s="92" t="str">
        <f>IFERROR(AVERAGEIFS(RPE[Investissement du jour], RPE[Nom], BD_evo[[#This Row],[Nom]], RPE[Semaine], BD_evo[[#This Row],[Semaine]]), "")</f>
        <v/>
      </c>
    </row>
    <row r="752" spans="1:13" x14ac:dyDescent="0.2">
      <c r="A752" s="88" t="s">
        <v>313</v>
      </c>
      <c r="B752" t="str">
        <f>INDEX(Statut[Profil], MATCH(BD_evo[[#This Row],[Nom]], Statut[Nom], 0))</f>
        <v>Trois Quarts</v>
      </c>
      <c r="C752">
        <v>2023</v>
      </c>
      <c r="D752">
        <f t="shared" si="14"/>
        <v>46</v>
      </c>
      <c r="E752" t="str">
        <f>IF(SUMIFS(RPE[sRPE_tot], RPE[Nom], BD_evo[[#This Row],[Nom]], RPE[Semaine], BD_evo[[#This Row],[Semaine]])=0,"",SUMIFS(RPE[sRPE_tot], RPE[Nom], BD_evo[[#This Row],[Nom]], RPE[Semaine], BD_evo[[#This Row],[Semaine]]))</f>
        <v/>
      </c>
      <c r="F752" s="92">
        <f>IFERROR(AVERAGEIFS(EDF[Total EDF], EDF[Nom], BD_evo[[#This Row],[Nom]], EDF[Semaine], BD_evo[[#This Row],[Semaine]]), "")</f>
        <v>18.5</v>
      </c>
      <c r="G752" s="92">
        <f>IFERROR(AVERAGEIFS(EDF[Humeur], EDF[Nom], BD_evo[[#This Row],[Nom]], EDF[Semaine], BD_evo[[#This Row],[Semaine]]), "")</f>
        <v>3</v>
      </c>
      <c r="H752" s="92">
        <f>IFERROR(AVERAGEIFS(EDF[Stress], EDF[Nom], BD_evo[[#This Row],[Nom]], EDF[Semaine], BD_evo[[#This Row],[Semaine]]), "")</f>
        <v>3.5</v>
      </c>
      <c r="I752" s="92">
        <f>IFERROR(AVERAGEIFS(EDF[Sommeil], EDF[Nom], BD_evo[[#This Row],[Nom]], EDF[Semaine], BD_evo[[#This Row],[Semaine]]), "")</f>
        <v>3</v>
      </c>
      <c r="J752" s="92">
        <f>IFERROR(AVERAGEIFS(EDF[Etat Physique], EDF[Nom], BD_evo[[#This Row],[Nom]], EDF[Semaine], BD_evo[[#This Row],[Semaine]]), "")</f>
        <v>2.5</v>
      </c>
      <c r="K752" s="92">
        <f>IFERROR(AVERAGEIFS(EDF[Hydratation], EDF[Nom], BD_evo[[#This Row],[Nom]], EDF[Semaine], BD_evo[[#This Row],[Semaine]]), "")</f>
        <v>3</v>
      </c>
      <c r="L752" s="92">
        <f>IFERROR(AVERAGEIFS(EDF[Nutrition], EDF[Nom], BD_evo[[#This Row],[Nom]], EDF[Semaine], BD_evo[[#This Row],[Semaine]]), "")</f>
        <v>3.5</v>
      </c>
      <c r="M752" s="92" t="str">
        <f>IFERROR(AVERAGEIFS(RPE[Investissement du jour], RPE[Nom], BD_evo[[#This Row],[Nom]], RPE[Semaine], BD_evo[[#This Row],[Semaine]]), "")</f>
        <v/>
      </c>
    </row>
    <row r="753" spans="1:13" x14ac:dyDescent="0.2">
      <c r="A753" s="88" t="s">
        <v>88</v>
      </c>
      <c r="B753" t="str">
        <f>INDEX(Statut[Profil], MATCH(BD_evo[[#This Row],[Nom]], Statut[Nom], 0))</f>
        <v>Avant</v>
      </c>
      <c r="C753">
        <v>2023</v>
      </c>
      <c r="D753">
        <f t="shared" si="14"/>
        <v>46</v>
      </c>
      <c r="E753" t="str">
        <f>IF(SUMIFS(RPE[sRPE_tot], RPE[Nom], BD_evo[[#This Row],[Nom]], RPE[Semaine], BD_evo[[#This Row],[Semaine]])=0,"",SUMIFS(RPE[sRPE_tot], RPE[Nom], BD_evo[[#This Row],[Nom]], RPE[Semaine], BD_evo[[#This Row],[Semaine]]))</f>
        <v/>
      </c>
      <c r="F753" s="92">
        <f>IFERROR(AVERAGEIFS(EDF[Total EDF], EDF[Nom], BD_evo[[#This Row],[Nom]], EDF[Semaine], BD_evo[[#This Row],[Semaine]]), "")</f>
        <v>19</v>
      </c>
      <c r="G753" s="92">
        <f>IFERROR(AVERAGEIFS(EDF[Humeur], EDF[Nom], BD_evo[[#This Row],[Nom]], EDF[Semaine], BD_evo[[#This Row],[Semaine]]), "")</f>
        <v>3</v>
      </c>
      <c r="H753" s="92">
        <f>IFERROR(AVERAGEIFS(EDF[Stress], EDF[Nom], BD_evo[[#This Row],[Nom]], EDF[Semaine], BD_evo[[#This Row],[Semaine]]), "")</f>
        <v>3</v>
      </c>
      <c r="I753" s="92">
        <f>IFERROR(AVERAGEIFS(EDF[Sommeil], EDF[Nom], BD_evo[[#This Row],[Nom]], EDF[Semaine], BD_evo[[#This Row],[Semaine]]), "")</f>
        <v>4</v>
      </c>
      <c r="J753" s="92">
        <f>IFERROR(AVERAGEIFS(EDF[Etat Physique], EDF[Nom], BD_evo[[#This Row],[Nom]], EDF[Semaine], BD_evo[[#This Row],[Semaine]]), "")</f>
        <v>3</v>
      </c>
      <c r="K753" s="92">
        <f>IFERROR(AVERAGEIFS(EDF[Hydratation], EDF[Nom], BD_evo[[#This Row],[Nom]], EDF[Semaine], BD_evo[[#This Row],[Semaine]]), "")</f>
        <v>2</v>
      </c>
      <c r="L753" s="92">
        <f>IFERROR(AVERAGEIFS(EDF[Nutrition], EDF[Nom], BD_evo[[#This Row],[Nom]], EDF[Semaine], BD_evo[[#This Row],[Semaine]]), "")</f>
        <v>4</v>
      </c>
      <c r="M753" s="92" t="str">
        <f>IFERROR(AVERAGEIFS(RPE[Investissement du jour], RPE[Nom], BD_evo[[#This Row],[Nom]], RPE[Semaine], BD_evo[[#This Row],[Semaine]]), "")</f>
        <v/>
      </c>
    </row>
    <row r="754" spans="1:13" x14ac:dyDescent="0.2">
      <c r="A754" s="88" t="s">
        <v>134</v>
      </c>
      <c r="B754" s="90" t="str">
        <f>INDEX(Statut[Profil], MATCH(BD_evo[[#This Row],[Nom]], Statut[Nom], 0))</f>
        <v>Avant</v>
      </c>
      <c r="C754">
        <v>2023</v>
      </c>
      <c r="D754">
        <f>D753+1</f>
        <v>47</v>
      </c>
      <c r="E754" s="90" t="str">
        <f>IF(SUMIFS(RPE[sRPE_tot], RPE[Nom], BD_evo[[#This Row],[Nom]], RPE[Semaine], BD_evo[[#This Row],[Semaine]])=0,"",SUMIFS(RPE[sRPE_tot], RPE[Nom], BD_evo[[#This Row],[Nom]], RPE[Semaine], BD_evo[[#This Row],[Semaine]]))</f>
        <v/>
      </c>
      <c r="F754" s="92">
        <f>IFERROR(AVERAGEIFS(EDF[Total EDF], EDF[Nom], BD_evo[[#This Row],[Nom]], EDF[Semaine], BD_evo[[#This Row],[Semaine]]), "")</f>
        <v>17.5</v>
      </c>
      <c r="G754" s="92">
        <f>IFERROR(AVERAGEIFS(EDF[Humeur], EDF[Nom], BD_evo[[#This Row],[Nom]], EDF[Semaine], BD_evo[[#This Row],[Semaine]]), "")</f>
        <v>3.5</v>
      </c>
      <c r="H754" s="92">
        <f>IFERROR(AVERAGEIFS(EDF[Stress], EDF[Nom], BD_evo[[#This Row],[Nom]], EDF[Semaine], BD_evo[[#This Row],[Semaine]]), "")</f>
        <v>3</v>
      </c>
      <c r="I754" s="92">
        <f>IFERROR(AVERAGEIFS(EDF[Sommeil], EDF[Nom], BD_evo[[#This Row],[Nom]], EDF[Semaine], BD_evo[[#This Row],[Semaine]]), "")</f>
        <v>2.5</v>
      </c>
      <c r="J754" s="92">
        <f>IFERROR(AVERAGEIFS(EDF[Etat Physique], EDF[Nom], BD_evo[[#This Row],[Nom]], EDF[Semaine], BD_evo[[#This Row],[Semaine]]), "")</f>
        <v>2.5</v>
      </c>
      <c r="K754" s="92">
        <f>IFERROR(AVERAGEIFS(EDF[Hydratation], EDF[Nom], BD_evo[[#This Row],[Nom]], EDF[Semaine], BD_evo[[#This Row],[Semaine]]), "")</f>
        <v>3</v>
      </c>
      <c r="L754" s="92">
        <f>IFERROR(AVERAGEIFS(EDF[Nutrition], EDF[Nom], BD_evo[[#This Row],[Nom]], EDF[Semaine], BD_evo[[#This Row],[Semaine]]), "")</f>
        <v>3</v>
      </c>
      <c r="M754" s="92">
        <f>IFERROR(AVERAGEIFS(RPE[Investissement du jour], RPE[Nom], BD_evo[[#This Row],[Nom]], RPE[Semaine], BD_evo[[#This Row],[Semaine]]), "")</f>
        <v>3</v>
      </c>
    </row>
    <row r="755" spans="1:13" x14ac:dyDescent="0.2">
      <c r="A755" s="88" t="s">
        <v>76</v>
      </c>
      <c r="B755" t="str">
        <f>INDEX(Statut[Profil], MATCH(BD_evo[[#This Row],[Nom]], Statut[Nom], 0))</f>
        <v>Trois Quarts</v>
      </c>
      <c r="C755">
        <v>2023</v>
      </c>
      <c r="D755">
        <f>D754</f>
        <v>47</v>
      </c>
      <c r="E755" t="str">
        <f>IF(SUMIFS(RPE[sRPE_tot], RPE[Nom], BD_evo[[#This Row],[Nom]], RPE[Semaine], BD_evo[[#This Row],[Semaine]])=0,"",SUMIFS(RPE[sRPE_tot], RPE[Nom], BD_evo[[#This Row],[Nom]], RPE[Semaine], BD_evo[[#This Row],[Semaine]]))</f>
        <v/>
      </c>
      <c r="F755" s="92">
        <f>IFERROR(AVERAGEIFS(EDF[Total EDF], EDF[Nom], BD_evo[[#This Row],[Nom]], EDF[Semaine], BD_evo[[#This Row],[Semaine]]), "")</f>
        <v>16</v>
      </c>
      <c r="G755" s="92">
        <f>IFERROR(AVERAGEIFS(EDF[Humeur], EDF[Nom], BD_evo[[#This Row],[Nom]], EDF[Semaine], BD_evo[[#This Row],[Semaine]]), "")</f>
        <v>3</v>
      </c>
      <c r="H755" s="92">
        <f>IFERROR(AVERAGEIFS(EDF[Stress], EDF[Nom], BD_evo[[#This Row],[Nom]], EDF[Semaine], BD_evo[[#This Row],[Semaine]]), "")</f>
        <v>3</v>
      </c>
      <c r="I755" s="92">
        <f>IFERROR(AVERAGEIFS(EDF[Sommeil], EDF[Nom], BD_evo[[#This Row],[Nom]], EDF[Semaine], BD_evo[[#This Row],[Semaine]]), "")</f>
        <v>2</v>
      </c>
      <c r="J755" s="92">
        <f>IFERROR(AVERAGEIFS(EDF[Etat Physique], EDF[Nom], BD_evo[[#This Row],[Nom]], EDF[Semaine], BD_evo[[#This Row],[Semaine]]), "")</f>
        <v>2</v>
      </c>
      <c r="K755" s="92">
        <f>IFERROR(AVERAGEIFS(EDF[Hydratation], EDF[Nom], BD_evo[[#This Row],[Nom]], EDF[Semaine], BD_evo[[#This Row],[Semaine]]), "")</f>
        <v>3</v>
      </c>
      <c r="L755" s="92">
        <f>IFERROR(AVERAGEIFS(EDF[Nutrition], EDF[Nom], BD_evo[[#This Row],[Nom]], EDF[Semaine], BD_evo[[#This Row],[Semaine]]), "")</f>
        <v>3</v>
      </c>
      <c r="M755" s="92" t="str">
        <f>IFERROR(AVERAGEIFS(RPE[Investissement du jour], RPE[Nom], BD_evo[[#This Row],[Nom]], RPE[Semaine], BD_evo[[#This Row],[Semaine]]), "")</f>
        <v/>
      </c>
    </row>
    <row r="756" spans="1:13" x14ac:dyDescent="0.2">
      <c r="A756" s="88" t="s">
        <v>367</v>
      </c>
      <c r="B756" t="str">
        <f>INDEX(Statut[Profil], MATCH(BD_evo[[#This Row],[Nom]], Statut[Nom], 0))</f>
        <v>Avant</v>
      </c>
      <c r="C756">
        <v>2023</v>
      </c>
      <c r="D756">
        <f t="shared" ref="D756:D800" si="15">D755</f>
        <v>47</v>
      </c>
      <c r="E756" t="str">
        <f>IF(SUMIFS(RPE[sRPE_tot], RPE[Nom], BD_evo[[#This Row],[Nom]], RPE[Semaine], BD_evo[[#This Row],[Semaine]])=0,"",SUMIFS(RPE[sRPE_tot], RPE[Nom], BD_evo[[#This Row],[Nom]], RPE[Semaine], BD_evo[[#This Row],[Semaine]]))</f>
        <v/>
      </c>
      <c r="F756" s="92" t="str">
        <f>IFERROR(AVERAGEIFS(EDF[Total EDF], EDF[Nom], BD_evo[[#This Row],[Nom]], EDF[Semaine], BD_evo[[#This Row],[Semaine]]), "")</f>
        <v/>
      </c>
      <c r="G756" s="92" t="str">
        <f>IFERROR(AVERAGEIFS(EDF[Humeur], EDF[Nom], BD_evo[[#This Row],[Nom]], EDF[Semaine], BD_evo[[#This Row],[Semaine]]), "")</f>
        <v/>
      </c>
      <c r="H756" s="92" t="str">
        <f>IFERROR(AVERAGEIFS(EDF[Stress], EDF[Nom], BD_evo[[#This Row],[Nom]], EDF[Semaine], BD_evo[[#This Row],[Semaine]]), "")</f>
        <v/>
      </c>
      <c r="I756" s="92" t="str">
        <f>IFERROR(AVERAGEIFS(EDF[Sommeil], EDF[Nom], BD_evo[[#This Row],[Nom]], EDF[Semaine], BD_evo[[#This Row],[Semaine]]), "")</f>
        <v/>
      </c>
      <c r="J756" s="92" t="str">
        <f>IFERROR(AVERAGEIFS(EDF[Etat Physique], EDF[Nom], BD_evo[[#This Row],[Nom]], EDF[Semaine], BD_evo[[#This Row],[Semaine]]), "")</f>
        <v/>
      </c>
      <c r="K756" s="92" t="str">
        <f>IFERROR(AVERAGEIFS(EDF[Hydratation], EDF[Nom], BD_evo[[#This Row],[Nom]], EDF[Semaine], BD_evo[[#This Row],[Semaine]]), "")</f>
        <v/>
      </c>
      <c r="L756" s="92" t="str">
        <f>IFERROR(AVERAGEIFS(EDF[Nutrition], EDF[Nom], BD_evo[[#This Row],[Nom]], EDF[Semaine], BD_evo[[#This Row],[Semaine]]), "")</f>
        <v/>
      </c>
      <c r="M756" s="92" t="str">
        <f>IFERROR(AVERAGEIFS(RPE[Investissement du jour], RPE[Nom], BD_evo[[#This Row],[Nom]], RPE[Semaine], BD_evo[[#This Row],[Semaine]]), "")</f>
        <v/>
      </c>
    </row>
    <row r="757" spans="1:13" x14ac:dyDescent="0.2">
      <c r="A757" s="88" t="s">
        <v>93</v>
      </c>
      <c r="B757" t="str">
        <f>INDEX(Statut[Profil], MATCH(BD_evo[[#This Row],[Nom]], Statut[Nom], 0))</f>
        <v>Avant</v>
      </c>
      <c r="C757">
        <v>2023</v>
      </c>
      <c r="D757">
        <f t="shared" si="15"/>
        <v>47</v>
      </c>
      <c r="E757">
        <f>IF(SUMIFS(RPE[sRPE_tot], RPE[Nom], BD_evo[[#This Row],[Nom]], RPE[Semaine], BD_evo[[#This Row],[Semaine]])=0,"",SUMIFS(RPE[sRPE_tot], RPE[Nom], BD_evo[[#This Row],[Nom]], RPE[Semaine], BD_evo[[#This Row],[Semaine]]))</f>
        <v>1412</v>
      </c>
      <c r="F757" s="92">
        <f>IFERROR(AVERAGEIFS(EDF[Total EDF], EDF[Nom], BD_evo[[#This Row],[Nom]], EDF[Semaine], BD_evo[[#This Row],[Semaine]]), "")</f>
        <v>18.333333333333332</v>
      </c>
      <c r="G757" s="92">
        <f>IFERROR(AVERAGEIFS(EDF[Humeur], EDF[Nom], BD_evo[[#This Row],[Nom]], EDF[Semaine], BD_evo[[#This Row],[Semaine]]), "")</f>
        <v>3.6666666666666665</v>
      </c>
      <c r="H757" s="92">
        <f>IFERROR(AVERAGEIFS(EDF[Stress], EDF[Nom], BD_evo[[#This Row],[Nom]], EDF[Semaine], BD_evo[[#This Row],[Semaine]]), "")</f>
        <v>3</v>
      </c>
      <c r="I757" s="92">
        <f>IFERROR(AVERAGEIFS(EDF[Sommeil], EDF[Nom], BD_evo[[#This Row],[Nom]], EDF[Semaine], BD_evo[[#This Row],[Semaine]]), "")</f>
        <v>2</v>
      </c>
      <c r="J757" s="92">
        <f>IFERROR(AVERAGEIFS(EDF[Etat Physique], EDF[Nom], BD_evo[[#This Row],[Nom]], EDF[Semaine], BD_evo[[#This Row],[Semaine]]), "")</f>
        <v>3</v>
      </c>
      <c r="K757" s="92">
        <f>IFERROR(AVERAGEIFS(EDF[Hydratation], EDF[Nom], BD_evo[[#This Row],[Nom]], EDF[Semaine], BD_evo[[#This Row],[Semaine]]), "")</f>
        <v>3</v>
      </c>
      <c r="L757" s="92">
        <f>IFERROR(AVERAGEIFS(EDF[Nutrition], EDF[Nom], BD_evo[[#This Row],[Nom]], EDF[Semaine], BD_evo[[#This Row],[Semaine]]), "")</f>
        <v>3.6666666666666665</v>
      </c>
      <c r="M757" s="92">
        <f>IFERROR(AVERAGEIFS(RPE[Investissement du jour], RPE[Nom], BD_evo[[#This Row],[Nom]], RPE[Semaine], BD_evo[[#This Row],[Semaine]]), "")</f>
        <v>2.6666666666666665</v>
      </c>
    </row>
    <row r="758" spans="1:13" x14ac:dyDescent="0.2">
      <c r="A758" s="88" t="s">
        <v>230</v>
      </c>
      <c r="B758" t="str">
        <f>INDEX(Statut[Profil], MATCH(BD_evo[[#This Row],[Nom]], Statut[Nom], 0))</f>
        <v>Avant</v>
      </c>
      <c r="C758">
        <v>2023</v>
      </c>
      <c r="D758">
        <f t="shared" si="15"/>
        <v>47</v>
      </c>
      <c r="E758" t="str">
        <f>IF(SUMIFS(RPE[sRPE_tot], RPE[Nom], BD_evo[[#This Row],[Nom]], RPE[Semaine], BD_evo[[#This Row],[Semaine]])=0,"",SUMIFS(RPE[sRPE_tot], RPE[Nom], BD_evo[[#This Row],[Nom]], RPE[Semaine], BD_evo[[#This Row],[Semaine]]))</f>
        <v/>
      </c>
      <c r="F758" s="92">
        <f>IFERROR(AVERAGEIFS(EDF[Total EDF], EDF[Nom], BD_evo[[#This Row],[Nom]], EDF[Semaine], BD_evo[[#This Row],[Semaine]]), "")</f>
        <v>20</v>
      </c>
      <c r="G758" s="92">
        <f>IFERROR(AVERAGEIFS(EDF[Humeur], EDF[Nom], BD_evo[[#This Row],[Nom]], EDF[Semaine], BD_evo[[#This Row],[Semaine]]), "")</f>
        <v>4</v>
      </c>
      <c r="H758" s="92">
        <f>IFERROR(AVERAGEIFS(EDF[Stress], EDF[Nom], BD_evo[[#This Row],[Nom]], EDF[Semaine], BD_evo[[#This Row],[Semaine]]), "")</f>
        <v>3</v>
      </c>
      <c r="I758" s="92">
        <f>IFERROR(AVERAGEIFS(EDF[Sommeil], EDF[Nom], BD_evo[[#This Row],[Nom]], EDF[Semaine], BD_evo[[#This Row],[Semaine]]), "")</f>
        <v>4</v>
      </c>
      <c r="J758" s="92">
        <f>IFERROR(AVERAGEIFS(EDF[Etat Physique], EDF[Nom], BD_evo[[#This Row],[Nom]], EDF[Semaine], BD_evo[[#This Row],[Semaine]]), "")</f>
        <v>3</v>
      </c>
      <c r="K758" s="92">
        <f>IFERROR(AVERAGEIFS(EDF[Hydratation], EDF[Nom], BD_evo[[#This Row],[Nom]], EDF[Semaine], BD_evo[[#This Row],[Semaine]]), "")</f>
        <v>3</v>
      </c>
      <c r="L758" s="92">
        <f>IFERROR(AVERAGEIFS(EDF[Nutrition], EDF[Nom], BD_evo[[#This Row],[Nom]], EDF[Semaine], BD_evo[[#This Row],[Semaine]]), "")</f>
        <v>3</v>
      </c>
      <c r="M758" s="92" t="str">
        <f>IFERROR(AVERAGEIFS(RPE[Investissement du jour], RPE[Nom], BD_evo[[#This Row],[Nom]], RPE[Semaine], BD_evo[[#This Row],[Semaine]]), "")</f>
        <v/>
      </c>
    </row>
    <row r="759" spans="1:13" x14ac:dyDescent="0.2">
      <c r="A759" s="88" t="s">
        <v>181</v>
      </c>
      <c r="B759" t="str">
        <f>INDEX(Statut[Profil], MATCH(BD_evo[[#This Row],[Nom]], Statut[Nom], 0))</f>
        <v>Trois Quarts</v>
      </c>
      <c r="C759">
        <v>2023</v>
      </c>
      <c r="D759">
        <f t="shared" si="15"/>
        <v>47</v>
      </c>
      <c r="E759" t="str">
        <f>IF(SUMIFS(RPE[sRPE_tot], RPE[Nom], BD_evo[[#This Row],[Nom]], RPE[Semaine], BD_evo[[#This Row],[Semaine]])=0,"",SUMIFS(RPE[sRPE_tot], RPE[Nom], BD_evo[[#This Row],[Nom]], RPE[Semaine], BD_evo[[#This Row],[Semaine]]))</f>
        <v/>
      </c>
      <c r="F759" s="92">
        <f>IFERROR(AVERAGEIFS(EDF[Total EDF], EDF[Nom], BD_evo[[#This Row],[Nom]], EDF[Semaine], BD_evo[[#This Row],[Semaine]]), "")</f>
        <v>20.5</v>
      </c>
      <c r="G759" s="92">
        <f>IFERROR(AVERAGEIFS(EDF[Humeur], EDF[Nom], BD_evo[[#This Row],[Nom]], EDF[Semaine], BD_evo[[#This Row],[Semaine]]), "")</f>
        <v>4</v>
      </c>
      <c r="H759" s="92">
        <f>IFERROR(AVERAGEIFS(EDF[Stress], EDF[Nom], BD_evo[[#This Row],[Nom]], EDF[Semaine], BD_evo[[#This Row],[Semaine]]), "")</f>
        <v>3.5</v>
      </c>
      <c r="I759" s="92">
        <f>IFERROR(AVERAGEIFS(EDF[Sommeil], EDF[Nom], BD_evo[[#This Row],[Nom]], EDF[Semaine], BD_evo[[#This Row],[Semaine]]), "")</f>
        <v>3.5</v>
      </c>
      <c r="J759" s="92">
        <f>IFERROR(AVERAGEIFS(EDF[Etat Physique], EDF[Nom], BD_evo[[#This Row],[Nom]], EDF[Semaine], BD_evo[[#This Row],[Semaine]]), "")</f>
        <v>3.5</v>
      </c>
      <c r="K759" s="92">
        <f>IFERROR(AVERAGEIFS(EDF[Hydratation], EDF[Nom], BD_evo[[#This Row],[Nom]], EDF[Semaine], BD_evo[[#This Row],[Semaine]]), "")</f>
        <v>3</v>
      </c>
      <c r="L759" s="92">
        <f>IFERROR(AVERAGEIFS(EDF[Nutrition], EDF[Nom], BD_evo[[#This Row],[Nom]], EDF[Semaine], BD_evo[[#This Row],[Semaine]]), "")</f>
        <v>3</v>
      </c>
      <c r="M759" s="92" t="str">
        <f>IFERROR(AVERAGEIFS(RPE[Investissement du jour], RPE[Nom], BD_evo[[#This Row],[Nom]], RPE[Semaine], BD_evo[[#This Row],[Semaine]]), "")</f>
        <v/>
      </c>
    </row>
    <row r="760" spans="1:13" x14ac:dyDescent="0.2">
      <c r="A760" s="88" t="s">
        <v>414</v>
      </c>
      <c r="B760" t="str">
        <f>INDEX(Statut[Profil], MATCH(BD_evo[[#This Row],[Nom]], Statut[Nom], 0))</f>
        <v>Avant</v>
      </c>
      <c r="C760">
        <v>2023</v>
      </c>
      <c r="D760">
        <f t="shared" si="15"/>
        <v>47</v>
      </c>
      <c r="E760" t="str">
        <f>IF(SUMIFS(RPE[sRPE_tot], RPE[Nom], BD_evo[[#This Row],[Nom]], RPE[Semaine], BD_evo[[#This Row],[Semaine]])=0,"",SUMIFS(RPE[sRPE_tot], RPE[Nom], BD_evo[[#This Row],[Nom]], RPE[Semaine], BD_evo[[#This Row],[Semaine]]))</f>
        <v/>
      </c>
      <c r="F760" s="92" t="str">
        <f>IFERROR(AVERAGEIFS(EDF[Total EDF], EDF[Nom], BD_evo[[#This Row],[Nom]], EDF[Semaine], BD_evo[[#This Row],[Semaine]]), "")</f>
        <v/>
      </c>
      <c r="G760" s="92" t="str">
        <f>IFERROR(AVERAGEIFS(EDF[Humeur], EDF[Nom], BD_evo[[#This Row],[Nom]], EDF[Semaine], BD_evo[[#This Row],[Semaine]]), "")</f>
        <v/>
      </c>
      <c r="H760" s="92" t="str">
        <f>IFERROR(AVERAGEIFS(EDF[Stress], EDF[Nom], BD_evo[[#This Row],[Nom]], EDF[Semaine], BD_evo[[#This Row],[Semaine]]), "")</f>
        <v/>
      </c>
      <c r="I760" s="92" t="str">
        <f>IFERROR(AVERAGEIFS(EDF[Sommeil], EDF[Nom], BD_evo[[#This Row],[Nom]], EDF[Semaine], BD_evo[[#This Row],[Semaine]]), "")</f>
        <v/>
      </c>
      <c r="J760" s="92" t="str">
        <f>IFERROR(AVERAGEIFS(EDF[Etat Physique], EDF[Nom], BD_evo[[#This Row],[Nom]], EDF[Semaine], BD_evo[[#This Row],[Semaine]]), "")</f>
        <v/>
      </c>
      <c r="K760" s="92" t="str">
        <f>IFERROR(AVERAGEIFS(EDF[Hydratation], EDF[Nom], BD_evo[[#This Row],[Nom]], EDF[Semaine], BD_evo[[#This Row],[Semaine]]), "")</f>
        <v/>
      </c>
      <c r="L760" s="92" t="str">
        <f>IFERROR(AVERAGEIFS(EDF[Nutrition], EDF[Nom], BD_evo[[#This Row],[Nom]], EDF[Semaine], BD_evo[[#This Row],[Semaine]]), "")</f>
        <v/>
      </c>
      <c r="M760" s="92" t="str">
        <f>IFERROR(AVERAGEIFS(RPE[Investissement du jour], RPE[Nom], BD_evo[[#This Row],[Nom]], RPE[Semaine], BD_evo[[#This Row],[Semaine]]), "")</f>
        <v/>
      </c>
    </row>
    <row r="761" spans="1:13" x14ac:dyDescent="0.2">
      <c r="A761" s="88" t="s">
        <v>102</v>
      </c>
      <c r="B761" t="str">
        <f>INDEX(Statut[Profil], MATCH(BD_evo[[#This Row],[Nom]], Statut[Nom], 0))</f>
        <v>Trois Quarts</v>
      </c>
      <c r="C761">
        <v>2023</v>
      </c>
      <c r="D761">
        <f t="shared" si="15"/>
        <v>47</v>
      </c>
      <c r="E761" t="str">
        <f>IF(SUMIFS(RPE[sRPE_tot], RPE[Nom], BD_evo[[#This Row],[Nom]], RPE[Semaine], BD_evo[[#This Row],[Semaine]])=0,"",SUMIFS(RPE[sRPE_tot], RPE[Nom], BD_evo[[#This Row],[Nom]], RPE[Semaine], BD_evo[[#This Row],[Semaine]]))</f>
        <v/>
      </c>
      <c r="F761" s="92">
        <f>IFERROR(AVERAGEIFS(EDF[Total EDF], EDF[Nom], BD_evo[[#This Row],[Nom]], EDF[Semaine], BD_evo[[#This Row],[Semaine]]), "")</f>
        <v>19</v>
      </c>
      <c r="G761" s="92">
        <f>IFERROR(AVERAGEIFS(EDF[Humeur], EDF[Nom], BD_evo[[#This Row],[Nom]], EDF[Semaine], BD_evo[[#This Row],[Semaine]]), "")</f>
        <v>2</v>
      </c>
      <c r="H761" s="92">
        <f>IFERROR(AVERAGEIFS(EDF[Stress], EDF[Nom], BD_evo[[#This Row],[Nom]], EDF[Semaine], BD_evo[[#This Row],[Semaine]]), "")</f>
        <v>5</v>
      </c>
      <c r="I761" s="92">
        <f>IFERROR(AVERAGEIFS(EDF[Sommeil], EDF[Nom], BD_evo[[#This Row],[Nom]], EDF[Semaine], BD_evo[[#This Row],[Semaine]]), "")</f>
        <v>2</v>
      </c>
      <c r="J761" s="92">
        <f>IFERROR(AVERAGEIFS(EDF[Etat Physique], EDF[Nom], BD_evo[[#This Row],[Nom]], EDF[Semaine], BD_evo[[#This Row],[Semaine]]), "")</f>
        <v>3</v>
      </c>
      <c r="K761" s="92">
        <f>IFERROR(AVERAGEIFS(EDF[Hydratation], EDF[Nom], BD_evo[[#This Row],[Nom]], EDF[Semaine], BD_evo[[#This Row],[Semaine]]), "")</f>
        <v>3</v>
      </c>
      <c r="L761" s="92">
        <f>IFERROR(AVERAGEIFS(EDF[Nutrition], EDF[Nom], BD_evo[[#This Row],[Nom]], EDF[Semaine], BD_evo[[#This Row],[Semaine]]), "")</f>
        <v>4</v>
      </c>
      <c r="M761" s="92" t="str">
        <f>IFERROR(AVERAGEIFS(RPE[Investissement du jour], RPE[Nom], BD_evo[[#This Row],[Nom]], RPE[Semaine], BD_evo[[#This Row],[Semaine]]), "")</f>
        <v/>
      </c>
    </row>
    <row r="762" spans="1:13" x14ac:dyDescent="0.2">
      <c r="A762" s="88" t="s">
        <v>193</v>
      </c>
      <c r="B762" t="str">
        <f>INDEX(Statut[Profil], MATCH(BD_evo[[#This Row],[Nom]], Statut[Nom], 0))</f>
        <v>Avant</v>
      </c>
      <c r="C762">
        <v>2023</v>
      </c>
      <c r="D762">
        <f t="shared" si="15"/>
        <v>47</v>
      </c>
      <c r="E762" t="str">
        <f>IF(SUMIFS(RPE[sRPE_tot], RPE[Nom], BD_evo[[#This Row],[Nom]], RPE[Semaine], BD_evo[[#This Row],[Semaine]])=0,"",SUMIFS(RPE[sRPE_tot], RPE[Nom], BD_evo[[#This Row],[Nom]], RPE[Semaine], BD_evo[[#This Row],[Semaine]]))</f>
        <v/>
      </c>
      <c r="F762" s="92">
        <f>IFERROR(AVERAGEIFS(EDF[Total EDF], EDF[Nom], BD_evo[[#This Row],[Nom]], EDF[Semaine], BD_evo[[#This Row],[Semaine]]), "")</f>
        <v>24.666666666666668</v>
      </c>
      <c r="G762" s="92">
        <f>IFERROR(AVERAGEIFS(EDF[Humeur], EDF[Nom], BD_evo[[#This Row],[Nom]], EDF[Semaine], BD_evo[[#This Row],[Semaine]]), "")</f>
        <v>4.333333333333333</v>
      </c>
      <c r="H762" s="92">
        <f>IFERROR(AVERAGEIFS(EDF[Stress], EDF[Nom], BD_evo[[#This Row],[Nom]], EDF[Semaine], BD_evo[[#This Row],[Semaine]]), "")</f>
        <v>4</v>
      </c>
      <c r="I762" s="92">
        <f>IFERROR(AVERAGEIFS(EDF[Sommeil], EDF[Nom], BD_evo[[#This Row],[Nom]], EDF[Semaine], BD_evo[[#This Row],[Semaine]]), "")</f>
        <v>4.333333333333333</v>
      </c>
      <c r="J762" s="92">
        <f>IFERROR(AVERAGEIFS(EDF[Etat Physique], EDF[Nom], BD_evo[[#This Row],[Nom]], EDF[Semaine], BD_evo[[#This Row],[Semaine]]), "")</f>
        <v>4.333333333333333</v>
      </c>
      <c r="K762" s="92">
        <f>IFERROR(AVERAGEIFS(EDF[Hydratation], EDF[Nom], BD_evo[[#This Row],[Nom]], EDF[Semaine], BD_evo[[#This Row],[Semaine]]), "")</f>
        <v>3.3333333333333335</v>
      </c>
      <c r="L762" s="92">
        <f>IFERROR(AVERAGEIFS(EDF[Nutrition], EDF[Nom], BD_evo[[#This Row],[Nom]], EDF[Semaine], BD_evo[[#This Row],[Semaine]]), "")</f>
        <v>4.333333333333333</v>
      </c>
      <c r="M762" s="92" t="str">
        <f>IFERROR(AVERAGEIFS(RPE[Investissement du jour], RPE[Nom], BD_evo[[#This Row],[Nom]], RPE[Semaine], BD_evo[[#This Row],[Semaine]]), "")</f>
        <v/>
      </c>
    </row>
    <row r="763" spans="1:13" x14ac:dyDescent="0.2">
      <c r="A763" s="88" t="s">
        <v>84</v>
      </c>
      <c r="B763" t="str">
        <f>INDEX(Statut[Profil], MATCH(BD_evo[[#This Row],[Nom]], Statut[Nom], 0))</f>
        <v>Trois Quarts</v>
      </c>
      <c r="C763">
        <v>2023</v>
      </c>
      <c r="D763">
        <f t="shared" si="15"/>
        <v>47</v>
      </c>
      <c r="E763" t="str">
        <f>IF(SUMIFS(RPE[sRPE_tot], RPE[Nom], BD_evo[[#This Row],[Nom]], RPE[Semaine], BD_evo[[#This Row],[Semaine]])=0,"",SUMIFS(RPE[sRPE_tot], RPE[Nom], BD_evo[[#This Row],[Nom]], RPE[Semaine], BD_evo[[#This Row],[Semaine]]))</f>
        <v/>
      </c>
      <c r="F763" s="92" t="str">
        <f>IFERROR(AVERAGEIFS(EDF[Total EDF], EDF[Nom], BD_evo[[#This Row],[Nom]], EDF[Semaine], BD_evo[[#This Row],[Semaine]]), "")</f>
        <v/>
      </c>
      <c r="G763" s="92" t="str">
        <f>IFERROR(AVERAGEIFS(EDF[Humeur], EDF[Nom], BD_evo[[#This Row],[Nom]], EDF[Semaine], BD_evo[[#This Row],[Semaine]]), "")</f>
        <v/>
      </c>
      <c r="H763" s="92" t="str">
        <f>IFERROR(AVERAGEIFS(EDF[Stress], EDF[Nom], BD_evo[[#This Row],[Nom]], EDF[Semaine], BD_evo[[#This Row],[Semaine]]), "")</f>
        <v/>
      </c>
      <c r="I763" s="92" t="str">
        <f>IFERROR(AVERAGEIFS(EDF[Sommeil], EDF[Nom], BD_evo[[#This Row],[Nom]], EDF[Semaine], BD_evo[[#This Row],[Semaine]]), "")</f>
        <v/>
      </c>
      <c r="J763" s="92" t="str">
        <f>IFERROR(AVERAGEIFS(EDF[Etat Physique], EDF[Nom], BD_evo[[#This Row],[Nom]], EDF[Semaine], BD_evo[[#This Row],[Semaine]]), "")</f>
        <v/>
      </c>
      <c r="K763" s="92" t="str">
        <f>IFERROR(AVERAGEIFS(EDF[Hydratation], EDF[Nom], BD_evo[[#This Row],[Nom]], EDF[Semaine], BD_evo[[#This Row],[Semaine]]), "")</f>
        <v/>
      </c>
      <c r="L763" s="92" t="str">
        <f>IFERROR(AVERAGEIFS(EDF[Nutrition], EDF[Nom], BD_evo[[#This Row],[Nom]], EDF[Semaine], BD_evo[[#This Row],[Semaine]]), "")</f>
        <v/>
      </c>
      <c r="M763" s="92" t="str">
        <f>IFERROR(AVERAGEIFS(RPE[Investissement du jour], RPE[Nom], BD_evo[[#This Row],[Nom]], RPE[Semaine], BD_evo[[#This Row],[Semaine]]), "")</f>
        <v/>
      </c>
    </row>
    <row r="764" spans="1:13" x14ac:dyDescent="0.2">
      <c r="A764" s="88" t="s">
        <v>106</v>
      </c>
      <c r="B764" t="str">
        <f>INDEX(Statut[Profil], MATCH(BD_evo[[#This Row],[Nom]], Statut[Nom], 0))</f>
        <v>Avant</v>
      </c>
      <c r="C764">
        <v>2023</v>
      </c>
      <c r="D764">
        <f t="shared" si="15"/>
        <v>47</v>
      </c>
      <c r="E764">
        <f>IF(SUMIFS(RPE[sRPE_tot], RPE[Nom], BD_evo[[#This Row],[Nom]], RPE[Semaine], BD_evo[[#This Row],[Semaine]])=0,"",SUMIFS(RPE[sRPE_tot], RPE[Nom], BD_evo[[#This Row],[Nom]], RPE[Semaine], BD_evo[[#This Row],[Semaine]]))</f>
        <v>664</v>
      </c>
      <c r="F764" s="92">
        <f>IFERROR(AVERAGEIFS(EDF[Total EDF], EDF[Nom], BD_evo[[#This Row],[Nom]], EDF[Semaine], BD_evo[[#This Row],[Semaine]]), "")</f>
        <v>21.5</v>
      </c>
      <c r="G764" s="92">
        <f>IFERROR(AVERAGEIFS(EDF[Humeur], EDF[Nom], BD_evo[[#This Row],[Nom]], EDF[Semaine], BD_evo[[#This Row],[Semaine]]), "")</f>
        <v>4.5</v>
      </c>
      <c r="H764" s="92">
        <f>IFERROR(AVERAGEIFS(EDF[Stress], EDF[Nom], BD_evo[[#This Row],[Nom]], EDF[Semaine], BD_evo[[#This Row],[Semaine]]), "")</f>
        <v>3.5</v>
      </c>
      <c r="I764" s="92">
        <f>IFERROR(AVERAGEIFS(EDF[Sommeil], EDF[Nom], BD_evo[[#This Row],[Nom]], EDF[Semaine], BD_evo[[#This Row],[Semaine]]), "")</f>
        <v>3</v>
      </c>
      <c r="J764" s="92">
        <f>IFERROR(AVERAGEIFS(EDF[Etat Physique], EDF[Nom], BD_evo[[#This Row],[Nom]], EDF[Semaine], BD_evo[[#This Row],[Semaine]]), "")</f>
        <v>4</v>
      </c>
      <c r="K764" s="92">
        <f>IFERROR(AVERAGEIFS(EDF[Hydratation], EDF[Nom], BD_evo[[#This Row],[Nom]], EDF[Semaine], BD_evo[[#This Row],[Semaine]]), "")</f>
        <v>2.5</v>
      </c>
      <c r="L764" s="92">
        <f>IFERROR(AVERAGEIFS(EDF[Nutrition], EDF[Nom], BD_evo[[#This Row],[Nom]], EDF[Semaine], BD_evo[[#This Row],[Semaine]]), "")</f>
        <v>4</v>
      </c>
      <c r="M764" s="92">
        <f>IFERROR(AVERAGEIFS(RPE[Investissement du jour], RPE[Nom], BD_evo[[#This Row],[Nom]], RPE[Semaine], BD_evo[[#This Row],[Semaine]]), "")</f>
        <v>1</v>
      </c>
    </row>
    <row r="765" spans="1:13" x14ac:dyDescent="0.2">
      <c r="A765" s="89" t="s">
        <v>171</v>
      </c>
      <c r="B765" t="str">
        <f>INDEX(Statut[Profil], MATCH(BD_evo[[#This Row],[Nom]], Statut[Nom], 0))</f>
        <v>Avant</v>
      </c>
      <c r="C765">
        <v>2023</v>
      </c>
      <c r="D765">
        <f t="shared" si="15"/>
        <v>47</v>
      </c>
      <c r="E765" t="str">
        <f>IF(SUMIFS(RPE[sRPE_tot], RPE[Nom], BD_evo[[#This Row],[Nom]], RPE[Semaine], BD_evo[[#This Row],[Semaine]])=0,"",SUMIFS(RPE[sRPE_tot], RPE[Nom], BD_evo[[#This Row],[Nom]], RPE[Semaine], BD_evo[[#This Row],[Semaine]]))</f>
        <v/>
      </c>
      <c r="F765" s="92">
        <f>IFERROR(AVERAGEIFS(EDF[Total EDF], EDF[Nom], BD_evo[[#This Row],[Nom]], EDF[Semaine], BD_evo[[#This Row],[Semaine]]), "")</f>
        <v>19</v>
      </c>
      <c r="G765" s="92">
        <f>IFERROR(AVERAGEIFS(EDF[Humeur], EDF[Nom], BD_evo[[#This Row],[Nom]], EDF[Semaine], BD_evo[[#This Row],[Semaine]]), "")</f>
        <v>5</v>
      </c>
      <c r="H765" s="92">
        <f>IFERROR(AVERAGEIFS(EDF[Stress], EDF[Nom], BD_evo[[#This Row],[Nom]], EDF[Semaine], BD_evo[[#This Row],[Semaine]]), "")</f>
        <v>4</v>
      </c>
      <c r="I765" s="92">
        <f>IFERROR(AVERAGEIFS(EDF[Sommeil], EDF[Nom], BD_evo[[#This Row],[Nom]], EDF[Semaine], BD_evo[[#This Row],[Semaine]]), "")</f>
        <v>2</v>
      </c>
      <c r="J765" s="92">
        <f>IFERROR(AVERAGEIFS(EDF[Etat Physique], EDF[Nom], BD_evo[[#This Row],[Nom]], EDF[Semaine], BD_evo[[#This Row],[Semaine]]), "")</f>
        <v>2</v>
      </c>
      <c r="K765" s="92">
        <f>IFERROR(AVERAGEIFS(EDF[Hydratation], EDF[Nom], BD_evo[[#This Row],[Nom]], EDF[Semaine], BD_evo[[#This Row],[Semaine]]), "")</f>
        <v>2</v>
      </c>
      <c r="L765" s="92">
        <f>IFERROR(AVERAGEIFS(EDF[Nutrition], EDF[Nom], BD_evo[[#This Row],[Nom]], EDF[Semaine], BD_evo[[#This Row],[Semaine]]), "")</f>
        <v>4</v>
      </c>
      <c r="M765" s="92" t="str">
        <f>IFERROR(AVERAGEIFS(RPE[Investissement du jour], RPE[Nom], BD_evo[[#This Row],[Nom]], RPE[Semaine], BD_evo[[#This Row],[Semaine]]), "")</f>
        <v/>
      </c>
    </row>
    <row r="766" spans="1:13" x14ac:dyDescent="0.2">
      <c r="A766" s="88" t="s">
        <v>77</v>
      </c>
      <c r="B766" t="str">
        <f>INDEX(Statut[Profil], MATCH(BD_evo[[#This Row],[Nom]], Statut[Nom], 0))</f>
        <v>Avant</v>
      </c>
      <c r="C766">
        <v>2023</v>
      </c>
      <c r="D766">
        <f t="shared" si="15"/>
        <v>47</v>
      </c>
      <c r="E766" t="str">
        <f>IF(SUMIFS(RPE[sRPE_tot], RPE[Nom], BD_evo[[#This Row],[Nom]], RPE[Semaine], BD_evo[[#This Row],[Semaine]])=0,"",SUMIFS(RPE[sRPE_tot], RPE[Nom], BD_evo[[#This Row],[Nom]], RPE[Semaine], BD_evo[[#This Row],[Semaine]]))</f>
        <v/>
      </c>
      <c r="F766" s="92">
        <f>IFERROR(AVERAGEIFS(EDF[Total EDF], EDF[Nom], BD_evo[[#This Row],[Nom]], EDF[Semaine], BD_evo[[#This Row],[Semaine]]), "")</f>
        <v>18.75</v>
      </c>
      <c r="G766" s="92">
        <f>IFERROR(AVERAGEIFS(EDF[Humeur], EDF[Nom], BD_evo[[#This Row],[Nom]], EDF[Semaine], BD_evo[[#This Row],[Semaine]]), "")</f>
        <v>3.25</v>
      </c>
      <c r="H766" s="92">
        <f>IFERROR(AVERAGEIFS(EDF[Stress], EDF[Nom], BD_evo[[#This Row],[Nom]], EDF[Semaine], BD_evo[[#This Row],[Semaine]]), "")</f>
        <v>3</v>
      </c>
      <c r="I766" s="92">
        <f>IFERROR(AVERAGEIFS(EDF[Sommeil], EDF[Nom], BD_evo[[#This Row],[Nom]], EDF[Semaine], BD_evo[[#This Row],[Semaine]]), "")</f>
        <v>3.25</v>
      </c>
      <c r="J766" s="92">
        <f>IFERROR(AVERAGEIFS(EDF[Etat Physique], EDF[Nom], BD_evo[[#This Row],[Nom]], EDF[Semaine], BD_evo[[#This Row],[Semaine]]), "")</f>
        <v>2.5</v>
      </c>
      <c r="K766" s="92">
        <f>IFERROR(AVERAGEIFS(EDF[Hydratation], EDF[Nom], BD_evo[[#This Row],[Nom]], EDF[Semaine], BD_evo[[#This Row],[Semaine]]), "")</f>
        <v>2.75</v>
      </c>
      <c r="L766" s="92">
        <f>IFERROR(AVERAGEIFS(EDF[Nutrition], EDF[Nom], BD_evo[[#This Row],[Nom]], EDF[Semaine], BD_evo[[#This Row],[Semaine]]), "")</f>
        <v>4</v>
      </c>
      <c r="M766" s="92">
        <f>IFERROR(AVERAGEIFS(RPE[Investissement du jour], RPE[Nom], BD_evo[[#This Row],[Nom]], RPE[Semaine], BD_evo[[#This Row],[Semaine]]), "")</f>
        <v>3</v>
      </c>
    </row>
    <row r="767" spans="1:13" x14ac:dyDescent="0.2">
      <c r="A767" s="88" t="s">
        <v>135</v>
      </c>
      <c r="B767" t="str">
        <f>INDEX(Statut[Profil], MATCH(BD_evo[[#This Row],[Nom]], Statut[Nom], 0))</f>
        <v>Trois Quarts</v>
      </c>
      <c r="C767">
        <v>2023</v>
      </c>
      <c r="D767">
        <f t="shared" si="15"/>
        <v>47</v>
      </c>
      <c r="E767" t="str">
        <f>IF(SUMIFS(RPE[sRPE_tot], RPE[Nom], BD_evo[[#This Row],[Nom]], RPE[Semaine], BD_evo[[#This Row],[Semaine]])=0,"",SUMIFS(RPE[sRPE_tot], RPE[Nom], BD_evo[[#This Row],[Nom]], RPE[Semaine], BD_evo[[#This Row],[Semaine]]))</f>
        <v/>
      </c>
      <c r="F767" s="92">
        <f>IFERROR(AVERAGEIFS(EDF[Total EDF], EDF[Nom], BD_evo[[#This Row],[Nom]], EDF[Semaine], BD_evo[[#This Row],[Semaine]]), "")</f>
        <v>22</v>
      </c>
      <c r="G767" s="92">
        <f>IFERROR(AVERAGEIFS(EDF[Humeur], EDF[Nom], BD_evo[[#This Row],[Nom]], EDF[Semaine], BD_evo[[#This Row],[Semaine]]), "")</f>
        <v>4.25</v>
      </c>
      <c r="H767" s="92">
        <f>IFERROR(AVERAGEIFS(EDF[Stress], EDF[Nom], BD_evo[[#This Row],[Nom]], EDF[Semaine], BD_evo[[#This Row],[Semaine]]), "")</f>
        <v>4.25</v>
      </c>
      <c r="I767" s="92">
        <f>IFERROR(AVERAGEIFS(EDF[Sommeil], EDF[Nom], BD_evo[[#This Row],[Nom]], EDF[Semaine], BD_evo[[#This Row],[Semaine]]), "")</f>
        <v>3.75</v>
      </c>
      <c r="J767" s="92">
        <f>IFERROR(AVERAGEIFS(EDF[Etat Physique], EDF[Nom], BD_evo[[#This Row],[Nom]], EDF[Semaine], BD_evo[[#This Row],[Semaine]]), "")</f>
        <v>2.75</v>
      </c>
      <c r="K767" s="92">
        <f>IFERROR(AVERAGEIFS(EDF[Hydratation], EDF[Nom], BD_evo[[#This Row],[Nom]], EDF[Semaine], BD_evo[[#This Row],[Semaine]]), "")</f>
        <v>3</v>
      </c>
      <c r="L767" s="92">
        <f>IFERROR(AVERAGEIFS(EDF[Nutrition], EDF[Nom], BD_evo[[#This Row],[Nom]], EDF[Semaine], BD_evo[[#This Row],[Semaine]]), "")</f>
        <v>4</v>
      </c>
      <c r="M767" s="92" t="str">
        <f>IFERROR(AVERAGEIFS(RPE[Investissement du jour], RPE[Nom], BD_evo[[#This Row],[Nom]], RPE[Semaine], BD_evo[[#This Row],[Semaine]]), "")</f>
        <v/>
      </c>
    </row>
    <row r="768" spans="1:13" x14ac:dyDescent="0.2">
      <c r="A768" s="88" t="s">
        <v>75</v>
      </c>
      <c r="B768" t="str">
        <f>INDEX(Statut[Profil], MATCH(BD_evo[[#This Row],[Nom]], Statut[Nom], 0))</f>
        <v>Avant</v>
      </c>
      <c r="C768">
        <v>2023</v>
      </c>
      <c r="D768">
        <f t="shared" si="15"/>
        <v>47</v>
      </c>
      <c r="E768" t="str">
        <f>IF(SUMIFS(RPE[sRPE_tot], RPE[Nom], BD_evo[[#This Row],[Nom]], RPE[Semaine], BD_evo[[#This Row],[Semaine]])=0,"",SUMIFS(RPE[sRPE_tot], RPE[Nom], BD_evo[[#This Row],[Nom]], RPE[Semaine], BD_evo[[#This Row],[Semaine]]))</f>
        <v/>
      </c>
      <c r="F768" s="92" t="str">
        <f>IFERROR(AVERAGEIFS(EDF[Total EDF], EDF[Nom], BD_evo[[#This Row],[Nom]], EDF[Semaine], BD_evo[[#This Row],[Semaine]]), "")</f>
        <v/>
      </c>
      <c r="G768" s="92" t="str">
        <f>IFERROR(AVERAGEIFS(EDF[Humeur], EDF[Nom], BD_evo[[#This Row],[Nom]], EDF[Semaine], BD_evo[[#This Row],[Semaine]]), "")</f>
        <v/>
      </c>
      <c r="H768" s="92" t="str">
        <f>IFERROR(AVERAGEIFS(EDF[Stress], EDF[Nom], BD_evo[[#This Row],[Nom]], EDF[Semaine], BD_evo[[#This Row],[Semaine]]), "")</f>
        <v/>
      </c>
      <c r="I768" s="92" t="str">
        <f>IFERROR(AVERAGEIFS(EDF[Sommeil], EDF[Nom], BD_evo[[#This Row],[Nom]], EDF[Semaine], BD_evo[[#This Row],[Semaine]]), "")</f>
        <v/>
      </c>
      <c r="J768" s="92" t="str">
        <f>IFERROR(AVERAGEIFS(EDF[Etat Physique], EDF[Nom], BD_evo[[#This Row],[Nom]], EDF[Semaine], BD_evo[[#This Row],[Semaine]]), "")</f>
        <v/>
      </c>
      <c r="K768" s="92" t="str">
        <f>IFERROR(AVERAGEIFS(EDF[Hydratation], EDF[Nom], BD_evo[[#This Row],[Nom]], EDF[Semaine], BD_evo[[#This Row],[Semaine]]), "")</f>
        <v/>
      </c>
      <c r="L768" s="92" t="str">
        <f>IFERROR(AVERAGEIFS(EDF[Nutrition], EDF[Nom], BD_evo[[#This Row],[Nom]], EDF[Semaine], BD_evo[[#This Row],[Semaine]]), "")</f>
        <v/>
      </c>
      <c r="M768" s="92" t="str">
        <f>IFERROR(AVERAGEIFS(RPE[Investissement du jour], RPE[Nom], BD_evo[[#This Row],[Nom]], RPE[Semaine], BD_evo[[#This Row],[Semaine]]), "")</f>
        <v/>
      </c>
    </row>
    <row r="769" spans="1:13" x14ac:dyDescent="0.2">
      <c r="A769" s="88" t="s">
        <v>112</v>
      </c>
      <c r="B769" t="str">
        <f>INDEX(Statut[Profil], MATCH(BD_evo[[#This Row],[Nom]], Statut[Nom], 0))</f>
        <v>Trois Quarts</v>
      </c>
      <c r="C769">
        <v>2023</v>
      </c>
      <c r="D769">
        <f t="shared" si="15"/>
        <v>47</v>
      </c>
      <c r="E769">
        <f>IF(SUMIFS(RPE[sRPE_tot], RPE[Nom], BD_evo[[#This Row],[Nom]], RPE[Semaine], BD_evo[[#This Row],[Semaine]])=0,"",SUMIFS(RPE[sRPE_tot], RPE[Nom], BD_evo[[#This Row],[Nom]], RPE[Semaine], BD_evo[[#This Row],[Semaine]]))</f>
        <v>680</v>
      </c>
      <c r="F769" s="92">
        <f>IFERROR(AVERAGEIFS(EDF[Total EDF], EDF[Nom], BD_evo[[#This Row],[Nom]], EDF[Semaine], BD_evo[[#This Row],[Semaine]]), "")</f>
        <v>19.666666666666668</v>
      </c>
      <c r="G769" s="92">
        <f>IFERROR(AVERAGEIFS(EDF[Humeur], EDF[Nom], BD_evo[[#This Row],[Nom]], EDF[Semaine], BD_evo[[#This Row],[Semaine]]), "")</f>
        <v>3</v>
      </c>
      <c r="H769" s="92">
        <f>IFERROR(AVERAGEIFS(EDF[Stress], EDF[Nom], BD_evo[[#This Row],[Nom]], EDF[Semaine], BD_evo[[#This Row],[Semaine]]), "")</f>
        <v>3</v>
      </c>
      <c r="I769" s="92">
        <f>IFERROR(AVERAGEIFS(EDF[Sommeil], EDF[Nom], BD_evo[[#This Row],[Nom]], EDF[Semaine], BD_evo[[#This Row],[Semaine]]), "")</f>
        <v>3</v>
      </c>
      <c r="J769" s="92">
        <f>IFERROR(AVERAGEIFS(EDF[Etat Physique], EDF[Nom], BD_evo[[#This Row],[Nom]], EDF[Semaine], BD_evo[[#This Row],[Semaine]]), "")</f>
        <v>3.3333333333333335</v>
      </c>
      <c r="K769" s="92">
        <f>IFERROR(AVERAGEIFS(EDF[Hydratation], EDF[Nom], BD_evo[[#This Row],[Nom]], EDF[Semaine], BD_evo[[#This Row],[Semaine]]), "")</f>
        <v>3.3333333333333335</v>
      </c>
      <c r="L769" s="92">
        <f>IFERROR(AVERAGEIFS(EDF[Nutrition], EDF[Nom], BD_evo[[#This Row],[Nom]], EDF[Semaine], BD_evo[[#This Row],[Semaine]]), "")</f>
        <v>4</v>
      </c>
      <c r="M769" s="92">
        <f>IFERROR(AVERAGEIFS(RPE[Investissement du jour], RPE[Nom], BD_evo[[#This Row],[Nom]], RPE[Semaine], BD_evo[[#This Row],[Semaine]]), "")</f>
        <v>3</v>
      </c>
    </row>
    <row r="770" spans="1:13" x14ac:dyDescent="0.2">
      <c r="A770" s="88" t="s">
        <v>142</v>
      </c>
      <c r="B770" t="str">
        <f>INDEX(Statut[Profil], MATCH(BD_evo[[#This Row],[Nom]], Statut[Nom], 0))</f>
        <v>Avant</v>
      </c>
      <c r="C770">
        <v>2023</v>
      </c>
      <c r="D770">
        <f t="shared" si="15"/>
        <v>47</v>
      </c>
      <c r="E770">
        <f>IF(SUMIFS(RPE[sRPE_tot], RPE[Nom], BD_evo[[#This Row],[Nom]], RPE[Semaine], BD_evo[[#This Row],[Semaine]])=0,"",SUMIFS(RPE[sRPE_tot], RPE[Nom], BD_evo[[#This Row],[Nom]], RPE[Semaine], BD_evo[[#This Row],[Semaine]]))</f>
        <v>380</v>
      </c>
      <c r="F770" s="92">
        <f>IFERROR(AVERAGEIFS(EDF[Total EDF], EDF[Nom], BD_evo[[#This Row],[Nom]], EDF[Semaine], BD_evo[[#This Row],[Semaine]]), "")</f>
        <v>20</v>
      </c>
      <c r="G770" s="92">
        <f>IFERROR(AVERAGEIFS(EDF[Humeur], EDF[Nom], BD_evo[[#This Row],[Nom]], EDF[Semaine], BD_evo[[#This Row],[Semaine]]), "")</f>
        <v>4.25</v>
      </c>
      <c r="H770" s="92">
        <f>IFERROR(AVERAGEIFS(EDF[Stress], EDF[Nom], BD_evo[[#This Row],[Nom]], EDF[Semaine], BD_evo[[#This Row],[Semaine]]), "")</f>
        <v>3.25</v>
      </c>
      <c r="I770" s="92">
        <f>IFERROR(AVERAGEIFS(EDF[Sommeil], EDF[Nom], BD_evo[[#This Row],[Nom]], EDF[Semaine], BD_evo[[#This Row],[Semaine]]), "")</f>
        <v>3.25</v>
      </c>
      <c r="J770" s="92">
        <f>IFERROR(AVERAGEIFS(EDF[Etat Physique], EDF[Nom], BD_evo[[#This Row],[Nom]], EDF[Semaine], BD_evo[[#This Row],[Semaine]]), "")</f>
        <v>3</v>
      </c>
      <c r="K770" s="92">
        <f>IFERROR(AVERAGEIFS(EDF[Hydratation], EDF[Nom], BD_evo[[#This Row],[Nom]], EDF[Semaine], BD_evo[[#This Row],[Semaine]]), "")</f>
        <v>2.5</v>
      </c>
      <c r="L770" s="92">
        <f>IFERROR(AVERAGEIFS(EDF[Nutrition], EDF[Nom], BD_evo[[#This Row],[Nom]], EDF[Semaine], BD_evo[[#This Row],[Semaine]]), "")</f>
        <v>3.75</v>
      </c>
      <c r="M770" s="92">
        <f>IFERROR(AVERAGEIFS(RPE[Investissement du jour], RPE[Nom], BD_evo[[#This Row],[Nom]], RPE[Semaine], BD_evo[[#This Row],[Semaine]]), "")</f>
        <v>1</v>
      </c>
    </row>
    <row r="771" spans="1:13" x14ac:dyDescent="0.2">
      <c r="A771" s="88" t="s">
        <v>131</v>
      </c>
      <c r="B771" t="str">
        <f>INDEX(Statut[Profil], MATCH(BD_evo[[#This Row],[Nom]], Statut[Nom], 0))</f>
        <v>Trois Quarts</v>
      </c>
      <c r="C771">
        <v>2023</v>
      </c>
      <c r="D771">
        <f t="shared" si="15"/>
        <v>47</v>
      </c>
      <c r="E771" t="str">
        <f>IF(SUMIFS(RPE[sRPE_tot], RPE[Nom], BD_evo[[#This Row],[Nom]], RPE[Semaine], BD_evo[[#This Row],[Semaine]])=0,"",SUMIFS(RPE[sRPE_tot], RPE[Nom], BD_evo[[#This Row],[Nom]], RPE[Semaine], BD_evo[[#This Row],[Semaine]]))</f>
        <v/>
      </c>
      <c r="F771" s="92">
        <f>IFERROR(AVERAGEIFS(EDF[Total EDF], EDF[Nom], BD_evo[[#This Row],[Nom]], EDF[Semaine], BD_evo[[#This Row],[Semaine]]), "")</f>
        <v>16</v>
      </c>
      <c r="G771" s="92">
        <f>IFERROR(AVERAGEIFS(EDF[Humeur], EDF[Nom], BD_evo[[#This Row],[Nom]], EDF[Semaine], BD_evo[[#This Row],[Semaine]]), "")</f>
        <v>3</v>
      </c>
      <c r="H771" s="92">
        <f>IFERROR(AVERAGEIFS(EDF[Stress], EDF[Nom], BD_evo[[#This Row],[Nom]], EDF[Semaine], BD_evo[[#This Row],[Semaine]]), "")</f>
        <v>2</v>
      </c>
      <c r="I771" s="92">
        <f>IFERROR(AVERAGEIFS(EDF[Sommeil], EDF[Nom], BD_evo[[#This Row],[Nom]], EDF[Semaine], BD_evo[[#This Row],[Semaine]]), "")</f>
        <v>2</v>
      </c>
      <c r="J771" s="92">
        <f>IFERROR(AVERAGEIFS(EDF[Etat Physique], EDF[Nom], BD_evo[[#This Row],[Nom]], EDF[Semaine], BD_evo[[#This Row],[Semaine]]), "")</f>
        <v>3</v>
      </c>
      <c r="K771" s="92">
        <f>IFERROR(AVERAGEIFS(EDF[Hydratation], EDF[Nom], BD_evo[[#This Row],[Nom]], EDF[Semaine], BD_evo[[#This Row],[Semaine]]), "")</f>
        <v>3</v>
      </c>
      <c r="L771" s="92">
        <f>IFERROR(AVERAGEIFS(EDF[Nutrition], EDF[Nom], BD_evo[[#This Row],[Nom]], EDF[Semaine], BD_evo[[#This Row],[Semaine]]), "")</f>
        <v>3</v>
      </c>
      <c r="M771" s="92" t="str">
        <f>IFERROR(AVERAGEIFS(RPE[Investissement du jour], RPE[Nom], BD_evo[[#This Row],[Nom]], RPE[Semaine], BD_evo[[#This Row],[Semaine]]), "")</f>
        <v/>
      </c>
    </row>
    <row r="772" spans="1:13" x14ac:dyDescent="0.2">
      <c r="A772" s="88" t="s">
        <v>83</v>
      </c>
      <c r="B772" t="str">
        <f>INDEX(Statut[Profil], MATCH(BD_evo[[#This Row],[Nom]], Statut[Nom], 0))</f>
        <v>Avant</v>
      </c>
      <c r="C772">
        <v>2023</v>
      </c>
      <c r="D772">
        <f t="shared" si="15"/>
        <v>47</v>
      </c>
      <c r="E772">
        <f>IF(SUMIFS(RPE[sRPE_tot], RPE[Nom], BD_evo[[#This Row],[Nom]], RPE[Semaine], BD_evo[[#This Row],[Semaine]])=0,"",SUMIFS(RPE[sRPE_tot], RPE[Nom], BD_evo[[#This Row],[Nom]], RPE[Semaine], BD_evo[[#This Row],[Semaine]]))</f>
        <v>1044</v>
      </c>
      <c r="F772" s="92">
        <f>IFERROR(AVERAGEIFS(EDF[Total EDF], EDF[Nom], BD_evo[[#This Row],[Nom]], EDF[Semaine], BD_evo[[#This Row],[Semaine]]), "")</f>
        <v>19</v>
      </c>
      <c r="G772" s="92">
        <f>IFERROR(AVERAGEIFS(EDF[Humeur], EDF[Nom], BD_evo[[#This Row],[Nom]], EDF[Semaine], BD_evo[[#This Row],[Semaine]]), "")</f>
        <v>3.3333333333333335</v>
      </c>
      <c r="H772" s="92">
        <f>IFERROR(AVERAGEIFS(EDF[Stress], EDF[Nom], BD_evo[[#This Row],[Nom]], EDF[Semaine], BD_evo[[#This Row],[Semaine]]), "")</f>
        <v>3</v>
      </c>
      <c r="I772" s="92">
        <f>IFERROR(AVERAGEIFS(EDF[Sommeil], EDF[Nom], BD_evo[[#This Row],[Nom]], EDF[Semaine], BD_evo[[#This Row],[Semaine]]), "")</f>
        <v>3</v>
      </c>
      <c r="J772" s="92">
        <f>IFERROR(AVERAGEIFS(EDF[Etat Physique], EDF[Nom], BD_evo[[#This Row],[Nom]], EDF[Semaine], BD_evo[[#This Row],[Semaine]]), "")</f>
        <v>2.6666666666666665</v>
      </c>
      <c r="K772" s="92">
        <f>IFERROR(AVERAGEIFS(EDF[Hydratation], EDF[Nom], BD_evo[[#This Row],[Nom]], EDF[Semaine], BD_evo[[#This Row],[Semaine]]), "")</f>
        <v>3.3333333333333335</v>
      </c>
      <c r="L772" s="92">
        <f>IFERROR(AVERAGEIFS(EDF[Nutrition], EDF[Nom], BD_evo[[#This Row],[Nom]], EDF[Semaine], BD_evo[[#This Row],[Semaine]]), "")</f>
        <v>3.6666666666666665</v>
      </c>
      <c r="M772" s="92">
        <f>IFERROR(AVERAGEIFS(RPE[Investissement du jour], RPE[Nom], BD_evo[[#This Row],[Nom]], RPE[Semaine], BD_evo[[#This Row],[Semaine]]), "")</f>
        <v>2</v>
      </c>
    </row>
    <row r="773" spans="1:13" x14ac:dyDescent="0.2">
      <c r="A773" s="88" t="s">
        <v>100</v>
      </c>
      <c r="B773" t="str">
        <f>INDEX(Statut[Profil], MATCH(BD_evo[[#This Row],[Nom]], Statut[Nom], 0))</f>
        <v>Trois Quarts</v>
      </c>
      <c r="C773">
        <v>2023</v>
      </c>
      <c r="D773">
        <f t="shared" si="15"/>
        <v>47</v>
      </c>
      <c r="E773" t="str">
        <f>IF(SUMIFS(RPE[sRPE_tot], RPE[Nom], BD_evo[[#This Row],[Nom]], RPE[Semaine], BD_evo[[#This Row],[Semaine]])=0,"",SUMIFS(RPE[sRPE_tot], RPE[Nom], BD_evo[[#This Row],[Nom]], RPE[Semaine], BD_evo[[#This Row],[Semaine]]))</f>
        <v/>
      </c>
      <c r="F773" s="92" t="str">
        <f>IFERROR(AVERAGEIFS(EDF[Total EDF], EDF[Nom], BD_evo[[#This Row],[Nom]], EDF[Semaine], BD_evo[[#This Row],[Semaine]]), "")</f>
        <v/>
      </c>
      <c r="G773" s="92" t="str">
        <f>IFERROR(AVERAGEIFS(EDF[Humeur], EDF[Nom], BD_evo[[#This Row],[Nom]], EDF[Semaine], BD_evo[[#This Row],[Semaine]]), "")</f>
        <v/>
      </c>
      <c r="H773" s="92" t="str">
        <f>IFERROR(AVERAGEIFS(EDF[Stress], EDF[Nom], BD_evo[[#This Row],[Nom]], EDF[Semaine], BD_evo[[#This Row],[Semaine]]), "")</f>
        <v/>
      </c>
      <c r="I773" s="92" t="str">
        <f>IFERROR(AVERAGEIFS(EDF[Sommeil], EDF[Nom], BD_evo[[#This Row],[Nom]], EDF[Semaine], BD_evo[[#This Row],[Semaine]]), "")</f>
        <v/>
      </c>
      <c r="J773" s="92" t="str">
        <f>IFERROR(AVERAGEIFS(EDF[Etat Physique], EDF[Nom], BD_evo[[#This Row],[Nom]], EDF[Semaine], BD_evo[[#This Row],[Semaine]]), "")</f>
        <v/>
      </c>
      <c r="K773" s="92" t="str">
        <f>IFERROR(AVERAGEIFS(EDF[Hydratation], EDF[Nom], BD_evo[[#This Row],[Nom]], EDF[Semaine], BD_evo[[#This Row],[Semaine]]), "")</f>
        <v/>
      </c>
      <c r="L773" s="92" t="str">
        <f>IFERROR(AVERAGEIFS(EDF[Nutrition], EDF[Nom], BD_evo[[#This Row],[Nom]], EDF[Semaine], BD_evo[[#This Row],[Semaine]]), "")</f>
        <v/>
      </c>
      <c r="M773" s="92" t="str">
        <f>IFERROR(AVERAGEIFS(RPE[Investissement du jour], RPE[Nom], BD_evo[[#This Row],[Nom]], RPE[Semaine], BD_evo[[#This Row],[Semaine]]), "")</f>
        <v/>
      </c>
    </row>
    <row r="774" spans="1:13" x14ac:dyDescent="0.2">
      <c r="A774" s="88" t="s">
        <v>89</v>
      </c>
      <c r="B774" t="str">
        <f>INDEX(Statut[Profil], MATCH(BD_evo[[#This Row],[Nom]], Statut[Nom], 0))</f>
        <v>Avant</v>
      </c>
      <c r="C774">
        <v>2023</v>
      </c>
      <c r="D774">
        <f t="shared" si="15"/>
        <v>47</v>
      </c>
      <c r="E774" t="str">
        <f>IF(SUMIFS(RPE[sRPE_tot], RPE[Nom], BD_evo[[#This Row],[Nom]], RPE[Semaine], BD_evo[[#This Row],[Semaine]])=0,"",SUMIFS(RPE[sRPE_tot], RPE[Nom], BD_evo[[#This Row],[Nom]], RPE[Semaine], BD_evo[[#This Row],[Semaine]]))</f>
        <v/>
      </c>
      <c r="F774" s="92" t="str">
        <f>IFERROR(AVERAGEIFS(EDF[Total EDF], EDF[Nom], BD_evo[[#This Row],[Nom]], EDF[Semaine], BD_evo[[#This Row],[Semaine]]), "")</f>
        <v/>
      </c>
      <c r="G774" s="92" t="str">
        <f>IFERROR(AVERAGEIFS(EDF[Humeur], EDF[Nom], BD_evo[[#This Row],[Nom]], EDF[Semaine], BD_evo[[#This Row],[Semaine]]), "")</f>
        <v/>
      </c>
      <c r="H774" s="92" t="str">
        <f>IFERROR(AVERAGEIFS(EDF[Stress], EDF[Nom], BD_evo[[#This Row],[Nom]], EDF[Semaine], BD_evo[[#This Row],[Semaine]]), "")</f>
        <v/>
      </c>
      <c r="I774" s="92" t="str">
        <f>IFERROR(AVERAGEIFS(EDF[Sommeil], EDF[Nom], BD_evo[[#This Row],[Nom]], EDF[Semaine], BD_evo[[#This Row],[Semaine]]), "")</f>
        <v/>
      </c>
      <c r="J774" s="92" t="str">
        <f>IFERROR(AVERAGEIFS(EDF[Etat Physique], EDF[Nom], BD_evo[[#This Row],[Nom]], EDF[Semaine], BD_evo[[#This Row],[Semaine]]), "")</f>
        <v/>
      </c>
      <c r="K774" s="92" t="str">
        <f>IFERROR(AVERAGEIFS(EDF[Hydratation], EDF[Nom], BD_evo[[#This Row],[Nom]], EDF[Semaine], BD_evo[[#This Row],[Semaine]]), "")</f>
        <v/>
      </c>
      <c r="L774" s="92" t="str">
        <f>IFERROR(AVERAGEIFS(EDF[Nutrition], EDF[Nom], BD_evo[[#This Row],[Nom]], EDF[Semaine], BD_evo[[#This Row],[Semaine]]), "")</f>
        <v/>
      </c>
      <c r="M774" s="92" t="str">
        <f>IFERROR(AVERAGEIFS(RPE[Investissement du jour], RPE[Nom], BD_evo[[#This Row],[Nom]], RPE[Semaine], BD_evo[[#This Row],[Semaine]]), "")</f>
        <v/>
      </c>
    </row>
    <row r="775" spans="1:13" x14ac:dyDescent="0.2">
      <c r="A775" s="88" t="s">
        <v>168</v>
      </c>
      <c r="B775" t="str">
        <f>INDEX(Statut[Profil], MATCH(BD_evo[[#This Row],[Nom]], Statut[Nom], 0))</f>
        <v>Avant</v>
      </c>
      <c r="C775">
        <v>2023</v>
      </c>
      <c r="D775">
        <f t="shared" si="15"/>
        <v>47</v>
      </c>
      <c r="E775" t="str">
        <f>IF(SUMIFS(RPE[sRPE_tot], RPE[Nom], BD_evo[[#This Row],[Nom]], RPE[Semaine], BD_evo[[#This Row],[Semaine]])=0,"",SUMIFS(RPE[sRPE_tot], RPE[Nom], BD_evo[[#This Row],[Nom]], RPE[Semaine], BD_evo[[#This Row],[Semaine]]))</f>
        <v/>
      </c>
      <c r="F775" s="92">
        <f>IFERROR(AVERAGEIFS(EDF[Total EDF], EDF[Nom], BD_evo[[#This Row],[Nom]], EDF[Semaine], BD_evo[[#This Row],[Semaine]]), "")</f>
        <v>24</v>
      </c>
      <c r="G775" s="92">
        <f>IFERROR(AVERAGEIFS(EDF[Humeur], EDF[Nom], BD_evo[[#This Row],[Nom]], EDF[Semaine], BD_evo[[#This Row],[Semaine]]), "")</f>
        <v>4</v>
      </c>
      <c r="H775" s="92">
        <f>IFERROR(AVERAGEIFS(EDF[Stress], EDF[Nom], BD_evo[[#This Row],[Nom]], EDF[Semaine], BD_evo[[#This Row],[Semaine]]), "")</f>
        <v>4</v>
      </c>
      <c r="I775" s="92">
        <f>IFERROR(AVERAGEIFS(EDF[Sommeil], EDF[Nom], BD_evo[[#This Row],[Nom]], EDF[Semaine], BD_evo[[#This Row],[Semaine]]), "")</f>
        <v>4</v>
      </c>
      <c r="J775" s="92">
        <f>IFERROR(AVERAGEIFS(EDF[Etat Physique], EDF[Nom], BD_evo[[#This Row],[Nom]], EDF[Semaine], BD_evo[[#This Row],[Semaine]]), "")</f>
        <v>4</v>
      </c>
      <c r="K775" s="92">
        <f>IFERROR(AVERAGEIFS(EDF[Hydratation], EDF[Nom], BD_evo[[#This Row],[Nom]], EDF[Semaine], BD_evo[[#This Row],[Semaine]]), "")</f>
        <v>4</v>
      </c>
      <c r="L775" s="92">
        <f>IFERROR(AVERAGEIFS(EDF[Nutrition], EDF[Nom], BD_evo[[#This Row],[Nom]], EDF[Semaine], BD_evo[[#This Row],[Semaine]]), "")</f>
        <v>4</v>
      </c>
      <c r="M775" s="92" t="str">
        <f>IFERROR(AVERAGEIFS(RPE[Investissement du jour], RPE[Nom], BD_evo[[#This Row],[Nom]], RPE[Semaine], BD_evo[[#This Row],[Semaine]]), "")</f>
        <v/>
      </c>
    </row>
    <row r="776" spans="1:13" x14ac:dyDescent="0.2">
      <c r="A776" s="88" t="s">
        <v>86</v>
      </c>
      <c r="B776" t="str">
        <f>INDEX(Statut[Profil], MATCH(BD_evo[[#This Row],[Nom]], Statut[Nom], 0))</f>
        <v>Avant</v>
      </c>
      <c r="C776">
        <v>2023</v>
      </c>
      <c r="D776">
        <f t="shared" si="15"/>
        <v>47</v>
      </c>
      <c r="E776">
        <f>IF(SUMIFS(RPE[sRPE_tot], RPE[Nom], BD_evo[[#This Row],[Nom]], RPE[Semaine], BD_evo[[#This Row],[Semaine]])=0,"",SUMIFS(RPE[sRPE_tot], RPE[Nom], BD_evo[[#This Row],[Nom]], RPE[Semaine], BD_evo[[#This Row],[Semaine]]))</f>
        <v>348</v>
      </c>
      <c r="F776" s="92">
        <f>IFERROR(AVERAGEIFS(EDF[Total EDF], EDF[Nom], BD_evo[[#This Row],[Nom]], EDF[Semaine], BD_evo[[#This Row],[Semaine]]), "")</f>
        <v>18</v>
      </c>
      <c r="G776" s="92">
        <f>IFERROR(AVERAGEIFS(EDF[Humeur], EDF[Nom], BD_evo[[#This Row],[Nom]], EDF[Semaine], BD_evo[[#This Row],[Semaine]]), "")</f>
        <v>4</v>
      </c>
      <c r="H776" s="92">
        <f>IFERROR(AVERAGEIFS(EDF[Stress], EDF[Nom], BD_evo[[#This Row],[Nom]], EDF[Semaine], BD_evo[[#This Row],[Semaine]]), "")</f>
        <v>2.6666666666666665</v>
      </c>
      <c r="I776" s="92">
        <f>IFERROR(AVERAGEIFS(EDF[Sommeil], EDF[Nom], BD_evo[[#This Row],[Nom]], EDF[Semaine], BD_evo[[#This Row],[Semaine]]), "")</f>
        <v>2.6666666666666665</v>
      </c>
      <c r="J776" s="92">
        <f>IFERROR(AVERAGEIFS(EDF[Etat Physique], EDF[Nom], BD_evo[[#This Row],[Nom]], EDF[Semaine], BD_evo[[#This Row],[Semaine]]), "")</f>
        <v>2.3333333333333335</v>
      </c>
      <c r="K776" s="92">
        <f>IFERROR(AVERAGEIFS(EDF[Hydratation], EDF[Nom], BD_evo[[#This Row],[Nom]], EDF[Semaine], BD_evo[[#This Row],[Semaine]]), "")</f>
        <v>3.3333333333333335</v>
      </c>
      <c r="L776" s="92">
        <f>IFERROR(AVERAGEIFS(EDF[Nutrition], EDF[Nom], BD_evo[[#This Row],[Nom]], EDF[Semaine], BD_evo[[#This Row],[Semaine]]), "")</f>
        <v>3</v>
      </c>
      <c r="M776" s="92">
        <f>IFERROR(AVERAGEIFS(RPE[Investissement du jour], RPE[Nom], BD_evo[[#This Row],[Nom]], RPE[Semaine], BD_evo[[#This Row],[Semaine]]), "")</f>
        <v>2.5</v>
      </c>
    </row>
    <row r="777" spans="1:13" x14ac:dyDescent="0.2">
      <c r="A777" s="88" t="s">
        <v>208</v>
      </c>
      <c r="B777" t="str">
        <f>INDEX(Statut[Profil], MATCH(BD_evo[[#This Row],[Nom]], Statut[Nom], 0))</f>
        <v>Trois Quarts</v>
      </c>
      <c r="C777">
        <v>2023</v>
      </c>
      <c r="D777">
        <f t="shared" si="15"/>
        <v>47</v>
      </c>
      <c r="E777" t="str">
        <f>IF(SUMIFS(RPE[sRPE_tot], RPE[Nom], BD_evo[[#This Row],[Nom]], RPE[Semaine], BD_evo[[#This Row],[Semaine]])=0,"",SUMIFS(RPE[sRPE_tot], RPE[Nom], BD_evo[[#This Row],[Nom]], RPE[Semaine], BD_evo[[#This Row],[Semaine]]))</f>
        <v/>
      </c>
      <c r="F777" s="92">
        <f>IFERROR(AVERAGEIFS(EDF[Total EDF], EDF[Nom], BD_evo[[#This Row],[Nom]], EDF[Semaine], BD_evo[[#This Row],[Semaine]]), "")</f>
        <v>28</v>
      </c>
      <c r="G777" s="92">
        <f>IFERROR(AVERAGEIFS(EDF[Humeur], EDF[Nom], BD_evo[[#This Row],[Nom]], EDF[Semaine], BD_evo[[#This Row],[Semaine]]), "")</f>
        <v>5</v>
      </c>
      <c r="H777" s="92">
        <f>IFERROR(AVERAGEIFS(EDF[Stress], EDF[Nom], BD_evo[[#This Row],[Nom]], EDF[Semaine], BD_evo[[#This Row],[Semaine]]), "")</f>
        <v>5</v>
      </c>
      <c r="I777" s="92">
        <f>IFERROR(AVERAGEIFS(EDF[Sommeil], EDF[Nom], BD_evo[[#This Row],[Nom]], EDF[Semaine], BD_evo[[#This Row],[Semaine]]), "")</f>
        <v>5</v>
      </c>
      <c r="J777" s="92">
        <f>IFERROR(AVERAGEIFS(EDF[Etat Physique], EDF[Nom], BD_evo[[#This Row],[Nom]], EDF[Semaine], BD_evo[[#This Row],[Semaine]]), "")</f>
        <v>5</v>
      </c>
      <c r="K777" s="92">
        <f>IFERROR(AVERAGEIFS(EDF[Hydratation], EDF[Nom], BD_evo[[#This Row],[Nom]], EDF[Semaine], BD_evo[[#This Row],[Semaine]]), "")</f>
        <v>4</v>
      </c>
      <c r="L777" s="92">
        <f>IFERROR(AVERAGEIFS(EDF[Nutrition], EDF[Nom], BD_evo[[#This Row],[Nom]], EDF[Semaine], BD_evo[[#This Row],[Semaine]]), "")</f>
        <v>4</v>
      </c>
      <c r="M777" s="92" t="str">
        <f>IFERROR(AVERAGEIFS(RPE[Investissement du jour], RPE[Nom], BD_evo[[#This Row],[Nom]], RPE[Semaine], BD_evo[[#This Row],[Semaine]]), "")</f>
        <v/>
      </c>
    </row>
    <row r="778" spans="1:13" x14ac:dyDescent="0.2">
      <c r="A778" s="88" t="s">
        <v>99</v>
      </c>
      <c r="B778" t="str">
        <f>INDEX(Statut[Profil], MATCH(BD_evo[[#This Row],[Nom]], Statut[Nom], 0))</f>
        <v>Avant</v>
      </c>
      <c r="C778">
        <v>2023</v>
      </c>
      <c r="D778">
        <f t="shared" si="15"/>
        <v>47</v>
      </c>
      <c r="E778" t="str">
        <f>IF(SUMIFS(RPE[sRPE_tot], RPE[Nom], BD_evo[[#This Row],[Nom]], RPE[Semaine], BD_evo[[#This Row],[Semaine]])=0,"",SUMIFS(RPE[sRPE_tot], RPE[Nom], BD_evo[[#This Row],[Nom]], RPE[Semaine], BD_evo[[#This Row],[Semaine]]))</f>
        <v/>
      </c>
      <c r="F778" s="92">
        <f>IFERROR(AVERAGEIFS(EDF[Total EDF], EDF[Nom], BD_evo[[#This Row],[Nom]], EDF[Semaine], BD_evo[[#This Row],[Semaine]]), "")</f>
        <v>20.5</v>
      </c>
      <c r="G778" s="92">
        <f>IFERROR(AVERAGEIFS(EDF[Humeur], EDF[Nom], BD_evo[[#This Row],[Nom]], EDF[Semaine], BD_evo[[#This Row],[Semaine]]), "")</f>
        <v>4</v>
      </c>
      <c r="H778" s="92">
        <f>IFERROR(AVERAGEIFS(EDF[Stress], EDF[Nom], BD_evo[[#This Row],[Nom]], EDF[Semaine], BD_evo[[#This Row],[Semaine]]), "")</f>
        <v>2.25</v>
      </c>
      <c r="I778" s="92">
        <f>IFERROR(AVERAGEIFS(EDF[Sommeil], EDF[Nom], BD_evo[[#This Row],[Nom]], EDF[Semaine], BD_evo[[#This Row],[Semaine]]), "")</f>
        <v>3.25</v>
      </c>
      <c r="J778" s="92">
        <f>IFERROR(AVERAGEIFS(EDF[Etat Physique], EDF[Nom], BD_evo[[#This Row],[Nom]], EDF[Semaine], BD_evo[[#This Row],[Semaine]]), "")</f>
        <v>3.5</v>
      </c>
      <c r="K778" s="92">
        <f>IFERROR(AVERAGEIFS(EDF[Hydratation], EDF[Nom], BD_evo[[#This Row],[Nom]], EDF[Semaine], BD_evo[[#This Row],[Semaine]]), "")</f>
        <v>3.75</v>
      </c>
      <c r="L778" s="92">
        <f>IFERROR(AVERAGEIFS(EDF[Nutrition], EDF[Nom], BD_evo[[#This Row],[Nom]], EDF[Semaine], BD_evo[[#This Row],[Semaine]]), "")</f>
        <v>3.75</v>
      </c>
      <c r="M778" s="92">
        <f>IFERROR(AVERAGEIFS(RPE[Investissement du jour], RPE[Nom], BD_evo[[#This Row],[Nom]], RPE[Semaine], BD_evo[[#This Row],[Semaine]]), "")</f>
        <v>3</v>
      </c>
    </row>
    <row r="779" spans="1:13" x14ac:dyDescent="0.2">
      <c r="A779" s="88" t="s">
        <v>233</v>
      </c>
      <c r="B779" t="str">
        <f>INDEX(Statut[Profil], MATCH(BD_evo[[#This Row],[Nom]], Statut[Nom], 0))</f>
        <v>Avant</v>
      </c>
      <c r="C779">
        <v>2023</v>
      </c>
      <c r="D779">
        <f t="shared" si="15"/>
        <v>47</v>
      </c>
      <c r="E779" t="str">
        <f>IF(SUMIFS(RPE[sRPE_tot], RPE[Nom], BD_evo[[#This Row],[Nom]], RPE[Semaine], BD_evo[[#This Row],[Semaine]])=0,"",SUMIFS(RPE[sRPE_tot], RPE[Nom], BD_evo[[#This Row],[Nom]], RPE[Semaine], BD_evo[[#This Row],[Semaine]]))</f>
        <v/>
      </c>
      <c r="F779" s="92">
        <f>IFERROR(AVERAGEIFS(EDF[Total EDF], EDF[Nom], BD_evo[[#This Row],[Nom]], EDF[Semaine], BD_evo[[#This Row],[Semaine]]), "")</f>
        <v>24.333333333333332</v>
      </c>
      <c r="G779" s="92">
        <f>IFERROR(AVERAGEIFS(EDF[Humeur], EDF[Nom], BD_evo[[#This Row],[Nom]], EDF[Semaine], BD_evo[[#This Row],[Semaine]]), "")</f>
        <v>4.333333333333333</v>
      </c>
      <c r="H779" s="92">
        <f>IFERROR(AVERAGEIFS(EDF[Stress], EDF[Nom], BD_evo[[#This Row],[Nom]], EDF[Semaine], BD_evo[[#This Row],[Semaine]]), "")</f>
        <v>4.333333333333333</v>
      </c>
      <c r="I779" s="92">
        <f>IFERROR(AVERAGEIFS(EDF[Sommeil], EDF[Nom], BD_evo[[#This Row],[Nom]], EDF[Semaine], BD_evo[[#This Row],[Semaine]]), "")</f>
        <v>4.333333333333333</v>
      </c>
      <c r="J779" s="92">
        <f>IFERROR(AVERAGEIFS(EDF[Etat Physique], EDF[Nom], BD_evo[[#This Row],[Nom]], EDF[Semaine], BD_evo[[#This Row],[Semaine]]), "")</f>
        <v>3.3333333333333335</v>
      </c>
      <c r="K779" s="92">
        <f>IFERROR(AVERAGEIFS(EDF[Hydratation], EDF[Nom], BD_evo[[#This Row],[Nom]], EDF[Semaine], BD_evo[[#This Row],[Semaine]]), "")</f>
        <v>4</v>
      </c>
      <c r="L779" s="92">
        <f>IFERROR(AVERAGEIFS(EDF[Nutrition], EDF[Nom], BD_evo[[#This Row],[Nom]], EDF[Semaine], BD_evo[[#This Row],[Semaine]]), "")</f>
        <v>4</v>
      </c>
      <c r="M779" s="92">
        <f>IFERROR(AVERAGEIFS(RPE[Investissement du jour], RPE[Nom], BD_evo[[#This Row],[Nom]], RPE[Semaine], BD_evo[[#This Row],[Semaine]]), "")</f>
        <v>3</v>
      </c>
    </row>
    <row r="780" spans="1:13" x14ac:dyDescent="0.2">
      <c r="A780" s="88" t="s">
        <v>85</v>
      </c>
      <c r="B780" t="str">
        <f>INDEX(Statut[Profil], MATCH(BD_evo[[#This Row],[Nom]], Statut[Nom], 0))</f>
        <v>Avant</v>
      </c>
      <c r="C780">
        <v>2023</v>
      </c>
      <c r="D780">
        <f t="shared" si="15"/>
        <v>47</v>
      </c>
      <c r="E780" t="str">
        <f>IF(SUMIFS(RPE[sRPE_tot], RPE[Nom], BD_evo[[#This Row],[Nom]], RPE[Semaine], BD_evo[[#This Row],[Semaine]])=0,"",SUMIFS(RPE[sRPE_tot], RPE[Nom], BD_evo[[#This Row],[Nom]], RPE[Semaine], BD_evo[[#This Row],[Semaine]]))</f>
        <v/>
      </c>
      <c r="F780" s="92" t="str">
        <f>IFERROR(AVERAGEIFS(EDF[Total EDF], EDF[Nom], BD_evo[[#This Row],[Nom]], EDF[Semaine], BD_evo[[#This Row],[Semaine]]), "")</f>
        <v/>
      </c>
      <c r="G780" s="92" t="str">
        <f>IFERROR(AVERAGEIFS(EDF[Humeur], EDF[Nom], BD_evo[[#This Row],[Nom]], EDF[Semaine], BD_evo[[#This Row],[Semaine]]), "")</f>
        <v/>
      </c>
      <c r="H780" s="92" t="str">
        <f>IFERROR(AVERAGEIFS(EDF[Stress], EDF[Nom], BD_evo[[#This Row],[Nom]], EDF[Semaine], BD_evo[[#This Row],[Semaine]]), "")</f>
        <v/>
      </c>
      <c r="I780" s="92" t="str">
        <f>IFERROR(AVERAGEIFS(EDF[Sommeil], EDF[Nom], BD_evo[[#This Row],[Nom]], EDF[Semaine], BD_evo[[#This Row],[Semaine]]), "")</f>
        <v/>
      </c>
      <c r="J780" s="92" t="str">
        <f>IFERROR(AVERAGEIFS(EDF[Etat Physique], EDF[Nom], BD_evo[[#This Row],[Nom]], EDF[Semaine], BD_evo[[#This Row],[Semaine]]), "")</f>
        <v/>
      </c>
      <c r="K780" s="92" t="str">
        <f>IFERROR(AVERAGEIFS(EDF[Hydratation], EDF[Nom], BD_evo[[#This Row],[Nom]], EDF[Semaine], BD_evo[[#This Row],[Semaine]]), "")</f>
        <v/>
      </c>
      <c r="L780" s="92" t="str">
        <f>IFERROR(AVERAGEIFS(EDF[Nutrition], EDF[Nom], BD_evo[[#This Row],[Nom]], EDF[Semaine], BD_evo[[#This Row],[Semaine]]), "")</f>
        <v/>
      </c>
      <c r="M780" s="92" t="str">
        <f>IFERROR(AVERAGEIFS(RPE[Investissement du jour], RPE[Nom], BD_evo[[#This Row],[Nom]], RPE[Semaine], BD_evo[[#This Row],[Semaine]]), "")</f>
        <v/>
      </c>
    </row>
    <row r="781" spans="1:13" x14ac:dyDescent="0.2">
      <c r="A781" s="88" t="s">
        <v>191</v>
      </c>
      <c r="B781" t="str">
        <f>INDEX(Statut[Profil], MATCH(BD_evo[[#This Row],[Nom]], Statut[Nom], 0))</f>
        <v>Avant</v>
      </c>
      <c r="C781">
        <v>2023</v>
      </c>
      <c r="D781">
        <f t="shared" si="15"/>
        <v>47</v>
      </c>
      <c r="E781">
        <f>IF(SUMIFS(RPE[sRPE_tot], RPE[Nom], BD_evo[[#This Row],[Nom]], RPE[Semaine], BD_evo[[#This Row],[Semaine]])=0,"",SUMIFS(RPE[sRPE_tot], RPE[Nom], BD_evo[[#This Row],[Nom]], RPE[Semaine], BD_evo[[#This Row],[Semaine]]))</f>
        <v>360</v>
      </c>
      <c r="F781" s="92">
        <f>IFERROR(AVERAGEIFS(EDF[Total EDF], EDF[Nom], BD_evo[[#This Row],[Nom]], EDF[Semaine], BD_evo[[#This Row],[Semaine]]), "")</f>
        <v>27</v>
      </c>
      <c r="G781" s="92">
        <f>IFERROR(AVERAGEIFS(EDF[Humeur], EDF[Nom], BD_evo[[#This Row],[Nom]], EDF[Semaine], BD_evo[[#This Row],[Semaine]]), "")</f>
        <v>4.666666666666667</v>
      </c>
      <c r="H781" s="92">
        <f>IFERROR(AVERAGEIFS(EDF[Stress], EDF[Nom], BD_evo[[#This Row],[Nom]], EDF[Semaine], BD_evo[[#This Row],[Semaine]]), "")</f>
        <v>4.333333333333333</v>
      </c>
      <c r="I781" s="92">
        <f>IFERROR(AVERAGEIFS(EDF[Sommeil], EDF[Nom], BD_evo[[#This Row],[Nom]], EDF[Semaine], BD_evo[[#This Row],[Semaine]]), "")</f>
        <v>4.666666666666667</v>
      </c>
      <c r="J781" s="92">
        <f>IFERROR(AVERAGEIFS(EDF[Etat Physique], EDF[Nom], BD_evo[[#This Row],[Nom]], EDF[Semaine], BD_evo[[#This Row],[Semaine]]), "")</f>
        <v>4.333333333333333</v>
      </c>
      <c r="K781" s="92">
        <f>IFERROR(AVERAGEIFS(EDF[Hydratation], EDF[Nom], BD_evo[[#This Row],[Nom]], EDF[Semaine], BD_evo[[#This Row],[Semaine]]), "")</f>
        <v>4</v>
      </c>
      <c r="L781" s="92">
        <f>IFERROR(AVERAGEIFS(EDF[Nutrition], EDF[Nom], BD_evo[[#This Row],[Nom]], EDF[Semaine], BD_evo[[#This Row],[Semaine]]), "")</f>
        <v>5</v>
      </c>
      <c r="M781" s="92">
        <f>IFERROR(AVERAGEIFS(RPE[Investissement du jour], RPE[Nom], BD_evo[[#This Row],[Nom]], RPE[Semaine], BD_evo[[#This Row],[Semaine]]), "")</f>
        <v>3</v>
      </c>
    </row>
    <row r="782" spans="1:13" x14ac:dyDescent="0.2">
      <c r="A782" s="89" t="s">
        <v>95</v>
      </c>
      <c r="B782" t="str">
        <f>INDEX(Statut[Profil], MATCH(BD_evo[[#This Row],[Nom]], Statut[Nom], 0))</f>
        <v>Avant</v>
      </c>
      <c r="C782">
        <v>2023</v>
      </c>
      <c r="D782">
        <f t="shared" si="15"/>
        <v>47</v>
      </c>
      <c r="E782" t="str">
        <f>IF(SUMIFS(RPE[sRPE_tot], RPE[Nom], BD_evo[[#This Row],[Nom]], RPE[Semaine], BD_evo[[#This Row],[Semaine]])=0,"",SUMIFS(RPE[sRPE_tot], RPE[Nom], BD_evo[[#This Row],[Nom]], RPE[Semaine], BD_evo[[#This Row],[Semaine]]))</f>
        <v/>
      </c>
      <c r="F782" s="92">
        <f>IFERROR(AVERAGEIFS(EDF[Total EDF], EDF[Nom], BD_evo[[#This Row],[Nom]], EDF[Semaine], BD_evo[[#This Row],[Semaine]]), "")</f>
        <v>16.333333333333332</v>
      </c>
      <c r="G782" s="92">
        <f>IFERROR(AVERAGEIFS(EDF[Humeur], EDF[Nom], BD_evo[[#This Row],[Nom]], EDF[Semaine], BD_evo[[#This Row],[Semaine]]), "")</f>
        <v>3</v>
      </c>
      <c r="H782" s="92">
        <f>IFERROR(AVERAGEIFS(EDF[Stress], EDF[Nom], BD_evo[[#This Row],[Nom]], EDF[Semaine], BD_evo[[#This Row],[Semaine]]), "")</f>
        <v>2.3333333333333335</v>
      </c>
      <c r="I782" s="92">
        <f>IFERROR(AVERAGEIFS(EDF[Sommeil], EDF[Nom], BD_evo[[#This Row],[Nom]], EDF[Semaine], BD_evo[[#This Row],[Semaine]]), "")</f>
        <v>2.3333333333333335</v>
      </c>
      <c r="J782" s="92">
        <f>IFERROR(AVERAGEIFS(EDF[Etat Physique], EDF[Nom], BD_evo[[#This Row],[Nom]], EDF[Semaine], BD_evo[[#This Row],[Semaine]]), "")</f>
        <v>2.6666666666666665</v>
      </c>
      <c r="K782" s="92">
        <f>IFERROR(AVERAGEIFS(EDF[Hydratation], EDF[Nom], BD_evo[[#This Row],[Nom]], EDF[Semaine], BD_evo[[#This Row],[Semaine]]), "")</f>
        <v>3</v>
      </c>
      <c r="L782" s="92">
        <f>IFERROR(AVERAGEIFS(EDF[Nutrition], EDF[Nom], BD_evo[[#This Row],[Nom]], EDF[Semaine], BD_evo[[#This Row],[Semaine]]), "")</f>
        <v>3</v>
      </c>
      <c r="M782" s="92" t="str">
        <f>IFERROR(AVERAGEIFS(RPE[Investissement du jour], RPE[Nom], BD_evo[[#This Row],[Nom]], RPE[Semaine], BD_evo[[#This Row],[Semaine]]), "")</f>
        <v/>
      </c>
    </row>
    <row r="783" spans="1:13" x14ac:dyDescent="0.2">
      <c r="A783" s="89" t="s">
        <v>80</v>
      </c>
      <c r="B783" t="str">
        <f>INDEX(Statut[Profil], MATCH(BD_evo[[#This Row],[Nom]], Statut[Nom], 0))</f>
        <v>Avant</v>
      </c>
      <c r="C783">
        <v>2023</v>
      </c>
      <c r="D783">
        <f t="shared" si="15"/>
        <v>47</v>
      </c>
      <c r="E783" t="str">
        <f>IF(SUMIFS(RPE[sRPE_tot], RPE[Nom], BD_evo[[#This Row],[Nom]], RPE[Semaine], BD_evo[[#This Row],[Semaine]])=0,"",SUMIFS(RPE[sRPE_tot], RPE[Nom], BD_evo[[#This Row],[Nom]], RPE[Semaine], BD_evo[[#This Row],[Semaine]]))</f>
        <v/>
      </c>
      <c r="F783" s="92" t="str">
        <f>IFERROR(AVERAGEIFS(EDF[Total EDF], EDF[Nom], BD_evo[[#This Row],[Nom]], EDF[Semaine], BD_evo[[#This Row],[Semaine]]), "")</f>
        <v/>
      </c>
      <c r="G783" s="92" t="str">
        <f>IFERROR(AVERAGEIFS(EDF[Humeur], EDF[Nom], BD_evo[[#This Row],[Nom]], EDF[Semaine], BD_evo[[#This Row],[Semaine]]), "")</f>
        <v/>
      </c>
      <c r="H783" s="92" t="str">
        <f>IFERROR(AVERAGEIFS(EDF[Stress], EDF[Nom], BD_evo[[#This Row],[Nom]], EDF[Semaine], BD_evo[[#This Row],[Semaine]]), "")</f>
        <v/>
      </c>
      <c r="I783" s="92" t="str">
        <f>IFERROR(AVERAGEIFS(EDF[Sommeil], EDF[Nom], BD_evo[[#This Row],[Nom]], EDF[Semaine], BD_evo[[#This Row],[Semaine]]), "")</f>
        <v/>
      </c>
      <c r="J783" s="92" t="str">
        <f>IFERROR(AVERAGEIFS(EDF[Etat Physique], EDF[Nom], BD_evo[[#This Row],[Nom]], EDF[Semaine], BD_evo[[#This Row],[Semaine]]), "")</f>
        <v/>
      </c>
      <c r="K783" s="92" t="str">
        <f>IFERROR(AVERAGEIFS(EDF[Hydratation], EDF[Nom], BD_evo[[#This Row],[Nom]], EDF[Semaine], BD_evo[[#This Row],[Semaine]]), "")</f>
        <v/>
      </c>
      <c r="L783" s="92" t="str">
        <f>IFERROR(AVERAGEIFS(EDF[Nutrition], EDF[Nom], BD_evo[[#This Row],[Nom]], EDF[Semaine], BD_evo[[#This Row],[Semaine]]), "")</f>
        <v/>
      </c>
      <c r="M783" s="92" t="str">
        <f>IFERROR(AVERAGEIFS(RPE[Investissement du jour], RPE[Nom], BD_evo[[#This Row],[Nom]], RPE[Semaine], BD_evo[[#This Row],[Semaine]]), "")</f>
        <v/>
      </c>
    </row>
    <row r="784" spans="1:13" x14ac:dyDescent="0.2">
      <c r="A784" s="88" t="s">
        <v>167</v>
      </c>
      <c r="B784" t="str">
        <f>INDEX(Statut[Profil], MATCH(BD_evo[[#This Row],[Nom]], Statut[Nom], 0))</f>
        <v>Trois Quarts</v>
      </c>
      <c r="C784">
        <v>2023</v>
      </c>
      <c r="D784">
        <f t="shared" si="15"/>
        <v>47</v>
      </c>
      <c r="E784" t="str">
        <f>IF(SUMIFS(RPE[sRPE_tot], RPE[Nom], BD_evo[[#This Row],[Nom]], RPE[Semaine], BD_evo[[#This Row],[Semaine]])=0,"",SUMIFS(RPE[sRPE_tot], RPE[Nom], BD_evo[[#This Row],[Nom]], RPE[Semaine], BD_evo[[#This Row],[Semaine]]))</f>
        <v/>
      </c>
      <c r="F784" s="92">
        <f>IFERROR(AVERAGEIFS(EDF[Total EDF], EDF[Nom], BD_evo[[#This Row],[Nom]], EDF[Semaine], BD_evo[[#This Row],[Semaine]]), "")</f>
        <v>19.75</v>
      </c>
      <c r="G784" s="92">
        <f>IFERROR(AVERAGEIFS(EDF[Humeur], EDF[Nom], BD_evo[[#This Row],[Nom]], EDF[Semaine], BD_evo[[#This Row],[Semaine]]), "")</f>
        <v>3.5</v>
      </c>
      <c r="H784" s="92">
        <f>IFERROR(AVERAGEIFS(EDF[Stress], EDF[Nom], BD_evo[[#This Row],[Nom]], EDF[Semaine], BD_evo[[#This Row],[Semaine]]), "")</f>
        <v>3.25</v>
      </c>
      <c r="I784" s="92">
        <f>IFERROR(AVERAGEIFS(EDF[Sommeil], EDF[Nom], BD_evo[[#This Row],[Nom]], EDF[Semaine], BD_evo[[#This Row],[Semaine]]), "")</f>
        <v>2.5</v>
      </c>
      <c r="J784" s="92">
        <f>IFERROR(AVERAGEIFS(EDF[Etat Physique], EDF[Nom], BD_evo[[#This Row],[Nom]], EDF[Semaine], BD_evo[[#This Row],[Semaine]]), "")</f>
        <v>3.25</v>
      </c>
      <c r="K784" s="92">
        <f>IFERROR(AVERAGEIFS(EDF[Hydratation], EDF[Nom], BD_evo[[#This Row],[Nom]], EDF[Semaine], BD_evo[[#This Row],[Semaine]]), "")</f>
        <v>3.5</v>
      </c>
      <c r="L784" s="92">
        <f>IFERROR(AVERAGEIFS(EDF[Nutrition], EDF[Nom], BD_evo[[#This Row],[Nom]], EDF[Semaine], BD_evo[[#This Row],[Semaine]]), "")</f>
        <v>3.75</v>
      </c>
      <c r="M784" s="92">
        <f>IFERROR(AVERAGEIFS(RPE[Investissement du jour], RPE[Nom], BD_evo[[#This Row],[Nom]], RPE[Semaine], BD_evo[[#This Row],[Semaine]]), "")</f>
        <v>3</v>
      </c>
    </row>
    <row r="785" spans="1:13" x14ac:dyDescent="0.2">
      <c r="A785" s="88" t="s">
        <v>240</v>
      </c>
      <c r="B785" t="str">
        <f>INDEX(Statut[Profil], MATCH(BD_evo[[#This Row],[Nom]], Statut[Nom], 0))</f>
        <v>Trois Quarts</v>
      </c>
      <c r="C785">
        <v>2023</v>
      </c>
      <c r="D785">
        <f t="shared" si="15"/>
        <v>47</v>
      </c>
      <c r="E785" t="str">
        <f>IF(SUMIFS(RPE[sRPE_tot], RPE[Nom], BD_evo[[#This Row],[Nom]], RPE[Semaine], BD_evo[[#This Row],[Semaine]])=0,"",SUMIFS(RPE[sRPE_tot], RPE[Nom], BD_evo[[#This Row],[Nom]], RPE[Semaine], BD_evo[[#This Row],[Semaine]]))</f>
        <v/>
      </c>
      <c r="F785" s="92">
        <f>IFERROR(AVERAGEIFS(EDF[Total EDF], EDF[Nom], BD_evo[[#This Row],[Nom]], EDF[Semaine], BD_evo[[#This Row],[Semaine]]), "")</f>
        <v>22</v>
      </c>
      <c r="G785" s="92">
        <f>IFERROR(AVERAGEIFS(EDF[Humeur], EDF[Nom], BD_evo[[#This Row],[Nom]], EDF[Semaine], BD_evo[[#This Row],[Semaine]]), "")</f>
        <v>3</v>
      </c>
      <c r="H785" s="92">
        <f>IFERROR(AVERAGEIFS(EDF[Stress], EDF[Nom], BD_evo[[#This Row],[Nom]], EDF[Semaine], BD_evo[[#This Row],[Semaine]]), "")</f>
        <v>3.5</v>
      </c>
      <c r="I785" s="92">
        <f>IFERROR(AVERAGEIFS(EDF[Sommeil], EDF[Nom], BD_evo[[#This Row],[Nom]], EDF[Semaine], BD_evo[[#This Row],[Semaine]]), "")</f>
        <v>3</v>
      </c>
      <c r="J785" s="92">
        <f>IFERROR(AVERAGEIFS(EDF[Etat Physique], EDF[Nom], BD_evo[[#This Row],[Nom]], EDF[Semaine], BD_evo[[#This Row],[Semaine]]), "")</f>
        <v>3</v>
      </c>
      <c r="K785" s="92">
        <f>IFERROR(AVERAGEIFS(EDF[Hydratation], EDF[Nom], BD_evo[[#This Row],[Nom]], EDF[Semaine], BD_evo[[#This Row],[Semaine]]), "")</f>
        <v>4.5</v>
      </c>
      <c r="L785" s="92">
        <f>IFERROR(AVERAGEIFS(EDF[Nutrition], EDF[Nom], BD_evo[[#This Row],[Nom]], EDF[Semaine], BD_evo[[#This Row],[Semaine]]), "")</f>
        <v>5</v>
      </c>
      <c r="M785" s="92" t="str">
        <f>IFERROR(AVERAGEIFS(RPE[Investissement du jour], RPE[Nom], BD_evo[[#This Row],[Nom]], RPE[Semaine], BD_evo[[#This Row],[Semaine]]), "")</f>
        <v/>
      </c>
    </row>
    <row r="786" spans="1:13" x14ac:dyDescent="0.2">
      <c r="A786" s="88" t="s">
        <v>107</v>
      </c>
      <c r="B786" t="str">
        <f>INDEX(Statut[Profil], MATCH(BD_evo[[#This Row],[Nom]], Statut[Nom], 0))</f>
        <v>Trois Quarts</v>
      </c>
      <c r="C786">
        <v>2023</v>
      </c>
      <c r="D786">
        <f t="shared" si="15"/>
        <v>47</v>
      </c>
      <c r="E786">
        <f>IF(SUMIFS(RPE[sRPE_tot], RPE[Nom], BD_evo[[#This Row],[Nom]], RPE[Semaine], BD_evo[[#This Row],[Semaine]])=0,"",SUMIFS(RPE[sRPE_tot], RPE[Nom], BD_evo[[#This Row],[Nom]], RPE[Semaine], BD_evo[[#This Row],[Semaine]]))</f>
        <v>492</v>
      </c>
      <c r="F786" s="92">
        <f>IFERROR(AVERAGEIFS(EDF[Total EDF], EDF[Nom], BD_evo[[#This Row],[Nom]], EDF[Semaine], BD_evo[[#This Row],[Semaine]]), "")</f>
        <v>18</v>
      </c>
      <c r="G786" s="92">
        <f>IFERROR(AVERAGEIFS(EDF[Humeur], EDF[Nom], BD_evo[[#This Row],[Nom]], EDF[Semaine], BD_evo[[#This Row],[Semaine]]), "")</f>
        <v>3</v>
      </c>
      <c r="H786" s="92">
        <f>IFERROR(AVERAGEIFS(EDF[Stress], EDF[Nom], BD_evo[[#This Row],[Nom]], EDF[Semaine], BD_evo[[#This Row],[Semaine]]), "")</f>
        <v>3</v>
      </c>
      <c r="I786" s="92">
        <f>IFERROR(AVERAGEIFS(EDF[Sommeil], EDF[Nom], BD_evo[[#This Row],[Nom]], EDF[Semaine], BD_evo[[#This Row],[Semaine]]), "")</f>
        <v>3</v>
      </c>
      <c r="J786" s="92">
        <f>IFERROR(AVERAGEIFS(EDF[Etat Physique], EDF[Nom], BD_evo[[#This Row],[Nom]], EDF[Semaine], BD_evo[[#This Row],[Semaine]]), "")</f>
        <v>4</v>
      </c>
      <c r="K786" s="92">
        <f>IFERROR(AVERAGEIFS(EDF[Hydratation], EDF[Nom], BD_evo[[#This Row],[Nom]], EDF[Semaine], BD_evo[[#This Row],[Semaine]]), "")</f>
        <v>3</v>
      </c>
      <c r="L786" s="92">
        <f>IFERROR(AVERAGEIFS(EDF[Nutrition], EDF[Nom], BD_evo[[#This Row],[Nom]], EDF[Semaine], BD_evo[[#This Row],[Semaine]]), "")</f>
        <v>2</v>
      </c>
      <c r="M786" s="92">
        <f>IFERROR(AVERAGEIFS(RPE[Investissement du jour], RPE[Nom], BD_evo[[#This Row],[Nom]], RPE[Semaine], BD_evo[[#This Row],[Semaine]]), "")</f>
        <v>3</v>
      </c>
    </row>
    <row r="787" spans="1:13" x14ac:dyDescent="0.2">
      <c r="A787" s="88" t="s">
        <v>192</v>
      </c>
      <c r="B787" t="str">
        <f>INDEX(Statut[Profil], MATCH(BD_evo[[#This Row],[Nom]], Statut[Nom], 0))</f>
        <v>Trois Quarts</v>
      </c>
      <c r="C787">
        <v>2023</v>
      </c>
      <c r="D787">
        <f t="shared" si="15"/>
        <v>47</v>
      </c>
      <c r="E787" t="str">
        <f>IF(SUMIFS(RPE[sRPE_tot], RPE[Nom], BD_evo[[#This Row],[Nom]], RPE[Semaine], BD_evo[[#This Row],[Semaine]])=0,"",SUMIFS(RPE[sRPE_tot], RPE[Nom], BD_evo[[#This Row],[Nom]], RPE[Semaine], BD_evo[[#This Row],[Semaine]]))</f>
        <v/>
      </c>
      <c r="F787" s="92">
        <f>IFERROR(AVERAGEIFS(EDF[Total EDF], EDF[Nom], BD_evo[[#This Row],[Nom]], EDF[Semaine], BD_evo[[#This Row],[Semaine]]), "")</f>
        <v>21.5</v>
      </c>
      <c r="G787" s="92">
        <f>IFERROR(AVERAGEIFS(EDF[Humeur], EDF[Nom], BD_evo[[#This Row],[Nom]], EDF[Semaine], BD_evo[[#This Row],[Semaine]]), "")</f>
        <v>4</v>
      </c>
      <c r="H787" s="92">
        <f>IFERROR(AVERAGEIFS(EDF[Stress], EDF[Nom], BD_evo[[#This Row],[Nom]], EDF[Semaine], BD_evo[[#This Row],[Semaine]]), "")</f>
        <v>3</v>
      </c>
      <c r="I787" s="92">
        <f>IFERROR(AVERAGEIFS(EDF[Sommeil], EDF[Nom], BD_evo[[#This Row],[Nom]], EDF[Semaine], BD_evo[[#This Row],[Semaine]]), "")</f>
        <v>3</v>
      </c>
      <c r="J787" s="92">
        <f>IFERROR(AVERAGEIFS(EDF[Etat Physique], EDF[Nom], BD_evo[[#This Row],[Nom]], EDF[Semaine], BD_evo[[#This Row],[Semaine]]), "")</f>
        <v>3.5</v>
      </c>
      <c r="K787" s="92">
        <f>IFERROR(AVERAGEIFS(EDF[Hydratation], EDF[Nom], BD_evo[[#This Row],[Nom]], EDF[Semaine], BD_evo[[#This Row],[Semaine]]), "")</f>
        <v>4</v>
      </c>
      <c r="L787" s="92">
        <f>IFERROR(AVERAGEIFS(EDF[Nutrition], EDF[Nom], BD_evo[[#This Row],[Nom]], EDF[Semaine], BD_evo[[#This Row],[Semaine]]), "")</f>
        <v>4</v>
      </c>
      <c r="M787" s="92" t="str">
        <f>IFERROR(AVERAGEIFS(RPE[Investissement du jour], RPE[Nom], BD_evo[[#This Row],[Nom]], RPE[Semaine], BD_evo[[#This Row],[Semaine]]), "")</f>
        <v/>
      </c>
    </row>
    <row r="788" spans="1:13" x14ac:dyDescent="0.2">
      <c r="A788" s="88" t="s">
        <v>496</v>
      </c>
      <c r="B788" t="str">
        <f>INDEX(Statut[Profil], MATCH(BD_evo[[#This Row],[Nom]], Statut[Nom], 0))</f>
        <v>Trois Quarts</v>
      </c>
      <c r="C788">
        <v>2023</v>
      </c>
      <c r="D788">
        <f t="shared" si="15"/>
        <v>47</v>
      </c>
      <c r="E788" t="str">
        <f>IF(SUMIFS(RPE[sRPE_tot], RPE[Nom], BD_evo[[#This Row],[Nom]], RPE[Semaine], BD_evo[[#This Row],[Semaine]])=0,"",SUMIFS(RPE[sRPE_tot], RPE[Nom], BD_evo[[#This Row],[Nom]], RPE[Semaine], BD_evo[[#This Row],[Semaine]]))</f>
        <v/>
      </c>
      <c r="F788" s="92" t="str">
        <f>IFERROR(AVERAGEIFS(EDF[Total EDF], EDF[Nom], BD_evo[[#This Row],[Nom]], EDF[Semaine], BD_evo[[#This Row],[Semaine]]), "")</f>
        <v/>
      </c>
      <c r="G788" s="92" t="str">
        <f>IFERROR(AVERAGEIFS(EDF[Humeur], EDF[Nom], BD_evo[[#This Row],[Nom]], EDF[Semaine], BD_evo[[#This Row],[Semaine]]), "")</f>
        <v/>
      </c>
      <c r="H788" s="92" t="str">
        <f>IFERROR(AVERAGEIFS(EDF[Stress], EDF[Nom], BD_evo[[#This Row],[Nom]], EDF[Semaine], BD_evo[[#This Row],[Semaine]]), "")</f>
        <v/>
      </c>
      <c r="I788" s="92" t="str">
        <f>IFERROR(AVERAGEIFS(EDF[Sommeil], EDF[Nom], BD_evo[[#This Row],[Nom]], EDF[Semaine], BD_evo[[#This Row],[Semaine]]), "")</f>
        <v/>
      </c>
      <c r="J788" s="92" t="str">
        <f>IFERROR(AVERAGEIFS(EDF[Etat Physique], EDF[Nom], BD_evo[[#This Row],[Nom]], EDF[Semaine], BD_evo[[#This Row],[Semaine]]), "")</f>
        <v/>
      </c>
      <c r="K788" s="92" t="str">
        <f>IFERROR(AVERAGEIFS(EDF[Hydratation], EDF[Nom], BD_evo[[#This Row],[Nom]], EDF[Semaine], BD_evo[[#This Row],[Semaine]]), "")</f>
        <v/>
      </c>
      <c r="L788" s="92" t="str">
        <f>IFERROR(AVERAGEIFS(EDF[Nutrition], EDF[Nom], BD_evo[[#This Row],[Nom]], EDF[Semaine], BD_evo[[#This Row],[Semaine]]), "")</f>
        <v/>
      </c>
      <c r="M788" s="92" t="str">
        <f>IFERROR(AVERAGEIFS(RPE[Investissement du jour], RPE[Nom], BD_evo[[#This Row],[Nom]], RPE[Semaine], BD_evo[[#This Row],[Semaine]]), "")</f>
        <v/>
      </c>
    </row>
    <row r="789" spans="1:13" x14ac:dyDescent="0.2">
      <c r="A789" s="88" t="s">
        <v>211</v>
      </c>
      <c r="B789" t="str">
        <f>INDEX(Statut[Profil], MATCH(BD_evo[[#This Row],[Nom]], Statut[Nom], 0))</f>
        <v>Trois Quarts</v>
      </c>
      <c r="C789">
        <v>2023</v>
      </c>
      <c r="D789">
        <f t="shared" si="15"/>
        <v>47</v>
      </c>
      <c r="E789" t="str">
        <f>IF(SUMIFS(RPE[sRPE_tot], RPE[Nom], BD_evo[[#This Row],[Nom]], RPE[Semaine], BD_evo[[#This Row],[Semaine]])=0,"",SUMIFS(RPE[sRPE_tot], RPE[Nom], BD_evo[[#This Row],[Nom]], RPE[Semaine], BD_evo[[#This Row],[Semaine]]))</f>
        <v/>
      </c>
      <c r="F789" s="92">
        <f>IFERROR(AVERAGEIFS(EDF[Total EDF], EDF[Nom], BD_evo[[#This Row],[Nom]], EDF[Semaine], BD_evo[[#This Row],[Semaine]]), "")</f>
        <v>20</v>
      </c>
      <c r="G789" s="92">
        <f>IFERROR(AVERAGEIFS(EDF[Humeur], EDF[Nom], BD_evo[[#This Row],[Nom]], EDF[Semaine], BD_evo[[#This Row],[Semaine]]), "")</f>
        <v>4</v>
      </c>
      <c r="H789" s="92">
        <f>IFERROR(AVERAGEIFS(EDF[Stress], EDF[Nom], BD_evo[[#This Row],[Nom]], EDF[Semaine], BD_evo[[#This Row],[Semaine]]), "")</f>
        <v>2.75</v>
      </c>
      <c r="I789" s="92">
        <f>IFERROR(AVERAGEIFS(EDF[Sommeil], EDF[Nom], BD_evo[[#This Row],[Nom]], EDF[Semaine], BD_evo[[#This Row],[Semaine]]), "")</f>
        <v>4</v>
      </c>
      <c r="J789" s="92">
        <f>IFERROR(AVERAGEIFS(EDF[Etat Physique], EDF[Nom], BD_evo[[#This Row],[Nom]], EDF[Semaine], BD_evo[[#This Row],[Semaine]]), "")</f>
        <v>3.5</v>
      </c>
      <c r="K789" s="92">
        <f>IFERROR(AVERAGEIFS(EDF[Hydratation], EDF[Nom], BD_evo[[#This Row],[Nom]], EDF[Semaine], BD_evo[[#This Row],[Semaine]]), "")</f>
        <v>2.75</v>
      </c>
      <c r="L789" s="92">
        <f>IFERROR(AVERAGEIFS(EDF[Nutrition], EDF[Nom], BD_evo[[#This Row],[Nom]], EDF[Semaine], BD_evo[[#This Row],[Semaine]]), "")</f>
        <v>3</v>
      </c>
      <c r="M789" s="92" t="str">
        <f>IFERROR(AVERAGEIFS(RPE[Investissement du jour], RPE[Nom], BD_evo[[#This Row],[Nom]], RPE[Semaine], BD_evo[[#This Row],[Semaine]]), "")</f>
        <v/>
      </c>
    </row>
    <row r="790" spans="1:13" x14ac:dyDescent="0.2">
      <c r="A790" s="88" t="s">
        <v>188</v>
      </c>
      <c r="B790" t="str">
        <f>INDEX(Statut[Profil], MATCH(BD_evo[[#This Row],[Nom]], Statut[Nom], 0))</f>
        <v>Avant</v>
      </c>
      <c r="C790">
        <v>2023</v>
      </c>
      <c r="D790">
        <f t="shared" si="15"/>
        <v>47</v>
      </c>
      <c r="E790" t="str">
        <f>IF(SUMIFS(RPE[sRPE_tot], RPE[Nom], BD_evo[[#This Row],[Nom]], RPE[Semaine], BD_evo[[#This Row],[Semaine]])=0,"",SUMIFS(RPE[sRPE_tot], RPE[Nom], BD_evo[[#This Row],[Nom]], RPE[Semaine], BD_evo[[#This Row],[Semaine]]))</f>
        <v/>
      </c>
      <c r="F790" s="92">
        <f>IFERROR(AVERAGEIFS(EDF[Total EDF], EDF[Nom], BD_evo[[#This Row],[Nom]], EDF[Semaine], BD_evo[[#This Row],[Semaine]]), "")</f>
        <v>21</v>
      </c>
      <c r="G790" s="92">
        <f>IFERROR(AVERAGEIFS(EDF[Humeur], EDF[Nom], BD_evo[[#This Row],[Nom]], EDF[Semaine], BD_evo[[#This Row],[Semaine]]), "")</f>
        <v>3.5</v>
      </c>
      <c r="H790" s="92">
        <f>IFERROR(AVERAGEIFS(EDF[Stress], EDF[Nom], BD_evo[[#This Row],[Nom]], EDF[Semaine], BD_evo[[#This Row],[Semaine]]), "")</f>
        <v>3.5</v>
      </c>
      <c r="I790" s="92">
        <f>IFERROR(AVERAGEIFS(EDF[Sommeil], EDF[Nom], BD_evo[[#This Row],[Nom]], EDF[Semaine], BD_evo[[#This Row],[Semaine]]), "")</f>
        <v>3.5</v>
      </c>
      <c r="J790" s="92">
        <f>IFERROR(AVERAGEIFS(EDF[Etat Physique], EDF[Nom], BD_evo[[#This Row],[Nom]], EDF[Semaine], BD_evo[[#This Row],[Semaine]]), "")</f>
        <v>2.5</v>
      </c>
      <c r="K790" s="92">
        <f>IFERROR(AVERAGEIFS(EDF[Hydratation], EDF[Nom], BD_evo[[#This Row],[Nom]], EDF[Semaine], BD_evo[[#This Row],[Semaine]]), "")</f>
        <v>4</v>
      </c>
      <c r="L790" s="92">
        <f>IFERROR(AVERAGEIFS(EDF[Nutrition], EDF[Nom], BD_evo[[#This Row],[Nom]], EDF[Semaine], BD_evo[[#This Row],[Semaine]]), "")</f>
        <v>4</v>
      </c>
      <c r="M790" s="92" t="str">
        <f>IFERROR(AVERAGEIFS(RPE[Investissement du jour], RPE[Nom], BD_evo[[#This Row],[Nom]], RPE[Semaine], BD_evo[[#This Row],[Semaine]]), "")</f>
        <v/>
      </c>
    </row>
    <row r="791" spans="1:13" x14ac:dyDescent="0.2">
      <c r="A791" s="88" t="s">
        <v>200</v>
      </c>
      <c r="B791" t="str">
        <f>INDEX(Statut[Profil], MATCH(BD_evo[[#This Row],[Nom]], Statut[Nom], 0))</f>
        <v>Avant</v>
      </c>
      <c r="C791">
        <v>2023</v>
      </c>
      <c r="D791">
        <f t="shared" si="15"/>
        <v>47</v>
      </c>
      <c r="E791" t="str">
        <f>IF(SUMIFS(RPE[sRPE_tot], RPE[Nom], BD_evo[[#This Row],[Nom]], RPE[Semaine], BD_evo[[#This Row],[Semaine]])=0,"",SUMIFS(RPE[sRPE_tot], RPE[Nom], BD_evo[[#This Row],[Nom]], RPE[Semaine], BD_evo[[#This Row],[Semaine]]))</f>
        <v/>
      </c>
      <c r="F791" s="92" t="str">
        <f>IFERROR(AVERAGEIFS(EDF[Total EDF], EDF[Nom], BD_evo[[#This Row],[Nom]], EDF[Semaine], BD_evo[[#This Row],[Semaine]]), "")</f>
        <v/>
      </c>
      <c r="G791" s="92" t="str">
        <f>IFERROR(AVERAGEIFS(EDF[Humeur], EDF[Nom], BD_evo[[#This Row],[Nom]], EDF[Semaine], BD_evo[[#This Row],[Semaine]]), "")</f>
        <v/>
      </c>
      <c r="H791" s="92" t="str">
        <f>IFERROR(AVERAGEIFS(EDF[Stress], EDF[Nom], BD_evo[[#This Row],[Nom]], EDF[Semaine], BD_evo[[#This Row],[Semaine]]), "")</f>
        <v/>
      </c>
      <c r="I791" s="92" t="str">
        <f>IFERROR(AVERAGEIFS(EDF[Sommeil], EDF[Nom], BD_evo[[#This Row],[Nom]], EDF[Semaine], BD_evo[[#This Row],[Semaine]]), "")</f>
        <v/>
      </c>
      <c r="J791" s="92" t="str">
        <f>IFERROR(AVERAGEIFS(EDF[Etat Physique], EDF[Nom], BD_evo[[#This Row],[Nom]], EDF[Semaine], BD_evo[[#This Row],[Semaine]]), "")</f>
        <v/>
      </c>
      <c r="K791" s="92" t="str">
        <f>IFERROR(AVERAGEIFS(EDF[Hydratation], EDF[Nom], BD_evo[[#This Row],[Nom]], EDF[Semaine], BD_evo[[#This Row],[Semaine]]), "")</f>
        <v/>
      </c>
      <c r="L791" s="92" t="str">
        <f>IFERROR(AVERAGEIFS(EDF[Nutrition], EDF[Nom], BD_evo[[#This Row],[Nom]], EDF[Semaine], BD_evo[[#This Row],[Semaine]]), "")</f>
        <v/>
      </c>
      <c r="M791" s="92" t="str">
        <f>IFERROR(AVERAGEIFS(RPE[Investissement du jour], RPE[Nom], BD_evo[[#This Row],[Nom]], RPE[Semaine], BD_evo[[#This Row],[Semaine]]), "")</f>
        <v/>
      </c>
    </row>
    <row r="792" spans="1:13" x14ac:dyDescent="0.2">
      <c r="A792" s="88" t="s">
        <v>244</v>
      </c>
      <c r="B792" t="str">
        <f>INDEX(Statut[Profil], MATCH(BD_evo[[#This Row],[Nom]], Statut[Nom], 0))</f>
        <v>Avant</v>
      </c>
      <c r="C792">
        <v>2023</v>
      </c>
      <c r="D792">
        <f t="shared" si="15"/>
        <v>47</v>
      </c>
      <c r="E792" t="str">
        <f>IF(SUMIFS(RPE[sRPE_tot], RPE[Nom], BD_evo[[#This Row],[Nom]], RPE[Semaine], BD_evo[[#This Row],[Semaine]])=0,"",SUMIFS(RPE[sRPE_tot], RPE[Nom], BD_evo[[#This Row],[Nom]], RPE[Semaine], BD_evo[[#This Row],[Semaine]]))</f>
        <v/>
      </c>
      <c r="F792" s="92" t="str">
        <f>IFERROR(AVERAGEIFS(EDF[Total EDF], EDF[Nom], BD_evo[[#This Row],[Nom]], EDF[Semaine], BD_evo[[#This Row],[Semaine]]), "")</f>
        <v/>
      </c>
      <c r="G792" s="92" t="str">
        <f>IFERROR(AVERAGEIFS(EDF[Humeur], EDF[Nom], BD_evo[[#This Row],[Nom]], EDF[Semaine], BD_evo[[#This Row],[Semaine]]), "")</f>
        <v/>
      </c>
      <c r="H792" s="92" t="str">
        <f>IFERROR(AVERAGEIFS(EDF[Stress], EDF[Nom], BD_evo[[#This Row],[Nom]], EDF[Semaine], BD_evo[[#This Row],[Semaine]]), "")</f>
        <v/>
      </c>
      <c r="I792" s="92" t="str">
        <f>IFERROR(AVERAGEIFS(EDF[Sommeil], EDF[Nom], BD_evo[[#This Row],[Nom]], EDF[Semaine], BD_evo[[#This Row],[Semaine]]), "")</f>
        <v/>
      </c>
      <c r="J792" s="92" t="str">
        <f>IFERROR(AVERAGEIFS(EDF[Etat Physique], EDF[Nom], BD_evo[[#This Row],[Nom]], EDF[Semaine], BD_evo[[#This Row],[Semaine]]), "")</f>
        <v/>
      </c>
      <c r="K792" s="92" t="str">
        <f>IFERROR(AVERAGEIFS(EDF[Hydratation], EDF[Nom], BD_evo[[#This Row],[Nom]], EDF[Semaine], BD_evo[[#This Row],[Semaine]]), "")</f>
        <v/>
      </c>
      <c r="L792" s="92" t="str">
        <f>IFERROR(AVERAGEIFS(EDF[Nutrition], EDF[Nom], BD_evo[[#This Row],[Nom]], EDF[Semaine], BD_evo[[#This Row],[Semaine]]), "")</f>
        <v/>
      </c>
      <c r="M792" s="92" t="str">
        <f>IFERROR(AVERAGEIFS(RPE[Investissement du jour], RPE[Nom], BD_evo[[#This Row],[Nom]], RPE[Semaine], BD_evo[[#This Row],[Semaine]]), "")</f>
        <v/>
      </c>
    </row>
    <row r="793" spans="1:13" x14ac:dyDescent="0.2">
      <c r="A793" s="89" t="s">
        <v>78</v>
      </c>
      <c r="B793" t="str">
        <f>INDEX(Statut[Profil], MATCH(BD_evo[[#This Row],[Nom]], Statut[Nom], 0))</f>
        <v>Avant</v>
      </c>
      <c r="C793">
        <v>2023</v>
      </c>
      <c r="D793">
        <f t="shared" si="15"/>
        <v>47</v>
      </c>
      <c r="E793" t="str">
        <f>IF(SUMIFS(RPE[sRPE_tot], RPE[Nom], BD_evo[[#This Row],[Nom]], RPE[Semaine], BD_evo[[#This Row],[Semaine]])=0,"",SUMIFS(RPE[sRPE_tot], RPE[Nom], BD_evo[[#This Row],[Nom]], RPE[Semaine], BD_evo[[#This Row],[Semaine]]))</f>
        <v/>
      </c>
      <c r="F793" s="92">
        <f>IFERROR(AVERAGEIFS(EDF[Total EDF], EDF[Nom], BD_evo[[#This Row],[Nom]], EDF[Semaine], BD_evo[[#This Row],[Semaine]]), "")</f>
        <v>18.333333333333332</v>
      </c>
      <c r="G793" s="92">
        <f>IFERROR(AVERAGEIFS(EDF[Humeur], EDF[Nom], BD_evo[[#This Row],[Nom]], EDF[Semaine], BD_evo[[#This Row],[Semaine]]), "")</f>
        <v>3</v>
      </c>
      <c r="H793" s="92">
        <f>IFERROR(AVERAGEIFS(EDF[Stress], EDF[Nom], BD_evo[[#This Row],[Nom]], EDF[Semaine], BD_evo[[#This Row],[Semaine]]), "")</f>
        <v>3</v>
      </c>
      <c r="I793" s="92">
        <f>IFERROR(AVERAGEIFS(EDF[Sommeil], EDF[Nom], BD_evo[[#This Row],[Nom]], EDF[Semaine], BD_evo[[#This Row],[Semaine]]), "")</f>
        <v>2.3333333333333335</v>
      </c>
      <c r="J793" s="92">
        <f>IFERROR(AVERAGEIFS(EDF[Etat Physique], EDF[Nom], BD_evo[[#This Row],[Nom]], EDF[Semaine], BD_evo[[#This Row],[Semaine]]), "")</f>
        <v>3.3333333333333335</v>
      </c>
      <c r="K793" s="92">
        <f>IFERROR(AVERAGEIFS(EDF[Hydratation], EDF[Nom], BD_evo[[#This Row],[Nom]], EDF[Semaine], BD_evo[[#This Row],[Semaine]]), "")</f>
        <v>2.6666666666666665</v>
      </c>
      <c r="L793" s="92">
        <f>IFERROR(AVERAGEIFS(EDF[Nutrition], EDF[Nom], BD_evo[[#This Row],[Nom]], EDF[Semaine], BD_evo[[#This Row],[Semaine]]), "")</f>
        <v>4</v>
      </c>
      <c r="M793" s="92" t="str">
        <f>IFERROR(AVERAGEIFS(RPE[Investissement du jour], RPE[Nom], BD_evo[[#This Row],[Nom]], RPE[Semaine], BD_evo[[#This Row],[Semaine]]), "")</f>
        <v/>
      </c>
    </row>
    <row r="794" spans="1:13" x14ac:dyDescent="0.2">
      <c r="A794" s="88" t="s">
        <v>87</v>
      </c>
      <c r="B794" t="str">
        <f>INDEX(Statut[Profil], MATCH(BD_evo[[#This Row],[Nom]], Statut[Nom], 0))</f>
        <v>Trois Quarts</v>
      </c>
      <c r="C794">
        <v>2023</v>
      </c>
      <c r="D794">
        <f t="shared" si="15"/>
        <v>47</v>
      </c>
      <c r="E794" t="str">
        <f>IF(SUMIFS(RPE[sRPE_tot], RPE[Nom], BD_evo[[#This Row],[Nom]], RPE[Semaine], BD_evo[[#This Row],[Semaine]])=0,"",SUMIFS(RPE[sRPE_tot], RPE[Nom], BD_evo[[#This Row],[Nom]], RPE[Semaine], BD_evo[[#This Row],[Semaine]]))</f>
        <v/>
      </c>
      <c r="F794" s="92">
        <f>IFERROR(AVERAGEIFS(EDF[Total EDF], EDF[Nom], BD_evo[[#This Row],[Nom]], EDF[Semaine], BD_evo[[#This Row],[Semaine]]), "")</f>
        <v>22.5</v>
      </c>
      <c r="G794" s="92">
        <f>IFERROR(AVERAGEIFS(EDF[Humeur], EDF[Nom], BD_evo[[#This Row],[Nom]], EDF[Semaine], BD_evo[[#This Row],[Semaine]]), "")</f>
        <v>4</v>
      </c>
      <c r="H794" s="92">
        <f>IFERROR(AVERAGEIFS(EDF[Stress], EDF[Nom], BD_evo[[#This Row],[Nom]], EDF[Semaine], BD_evo[[#This Row],[Semaine]]), "")</f>
        <v>4</v>
      </c>
      <c r="I794" s="92">
        <f>IFERROR(AVERAGEIFS(EDF[Sommeil], EDF[Nom], BD_evo[[#This Row],[Nom]], EDF[Semaine], BD_evo[[#This Row],[Semaine]]), "")</f>
        <v>3.5</v>
      </c>
      <c r="J794" s="92">
        <f>IFERROR(AVERAGEIFS(EDF[Etat Physique], EDF[Nom], BD_evo[[#This Row],[Nom]], EDF[Semaine], BD_evo[[#This Row],[Semaine]]), "")</f>
        <v>3</v>
      </c>
      <c r="K794" s="92">
        <f>IFERROR(AVERAGEIFS(EDF[Hydratation], EDF[Nom], BD_evo[[#This Row],[Nom]], EDF[Semaine], BD_evo[[#This Row],[Semaine]]), "")</f>
        <v>4</v>
      </c>
      <c r="L794" s="92">
        <f>IFERROR(AVERAGEIFS(EDF[Nutrition], EDF[Nom], BD_evo[[#This Row],[Nom]], EDF[Semaine], BD_evo[[#This Row],[Semaine]]), "")</f>
        <v>4</v>
      </c>
      <c r="M794" s="92" t="str">
        <f>IFERROR(AVERAGEIFS(RPE[Investissement du jour], RPE[Nom], BD_evo[[#This Row],[Nom]], RPE[Semaine], BD_evo[[#This Row],[Semaine]]), "")</f>
        <v/>
      </c>
    </row>
    <row r="795" spans="1:13" x14ac:dyDescent="0.2">
      <c r="A795" s="88" t="s">
        <v>212</v>
      </c>
      <c r="B795" t="str">
        <f>INDEX(Statut[Profil], MATCH(BD_evo[[#This Row],[Nom]], Statut[Nom], 0))</f>
        <v>Avant</v>
      </c>
      <c r="C795">
        <v>2023</v>
      </c>
      <c r="D795">
        <f t="shared" si="15"/>
        <v>47</v>
      </c>
      <c r="E795" t="str">
        <f>IF(SUMIFS(RPE[sRPE_tot], RPE[Nom], BD_evo[[#This Row],[Nom]], RPE[Semaine], BD_evo[[#This Row],[Semaine]])=0,"",SUMIFS(RPE[sRPE_tot], RPE[Nom], BD_evo[[#This Row],[Nom]], RPE[Semaine], BD_evo[[#This Row],[Semaine]]))</f>
        <v/>
      </c>
      <c r="F795" s="92" t="str">
        <f>IFERROR(AVERAGEIFS(EDF[Total EDF], EDF[Nom], BD_evo[[#This Row],[Nom]], EDF[Semaine], BD_evo[[#This Row],[Semaine]]), "")</f>
        <v/>
      </c>
      <c r="G795" s="92" t="str">
        <f>IFERROR(AVERAGEIFS(EDF[Humeur], EDF[Nom], BD_evo[[#This Row],[Nom]], EDF[Semaine], BD_evo[[#This Row],[Semaine]]), "")</f>
        <v/>
      </c>
      <c r="H795" s="92" t="str">
        <f>IFERROR(AVERAGEIFS(EDF[Stress], EDF[Nom], BD_evo[[#This Row],[Nom]], EDF[Semaine], BD_evo[[#This Row],[Semaine]]), "")</f>
        <v/>
      </c>
      <c r="I795" s="92" t="str">
        <f>IFERROR(AVERAGEIFS(EDF[Sommeil], EDF[Nom], BD_evo[[#This Row],[Nom]], EDF[Semaine], BD_evo[[#This Row],[Semaine]]), "")</f>
        <v/>
      </c>
      <c r="J795" s="92" t="str">
        <f>IFERROR(AVERAGEIFS(EDF[Etat Physique], EDF[Nom], BD_evo[[#This Row],[Nom]], EDF[Semaine], BD_evo[[#This Row],[Semaine]]), "")</f>
        <v/>
      </c>
      <c r="K795" s="92" t="str">
        <f>IFERROR(AVERAGEIFS(EDF[Hydratation], EDF[Nom], BD_evo[[#This Row],[Nom]], EDF[Semaine], BD_evo[[#This Row],[Semaine]]), "")</f>
        <v/>
      </c>
      <c r="L795" s="92" t="str">
        <f>IFERROR(AVERAGEIFS(EDF[Nutrition], EDF[Nom], BD_evo[[#This Row],[Nom]], EDF[Semaine], BD_evo[[#This Row],[Semaine]]), "")</f>
        <v/>
      </c>
      <c r="M795" s="92" t="str">
        <f>IFERROR(AVERAGEIFS(RPE[Investissement du jour], RPE[Nom], BD_evo[[#This Row],[Nom]], RPE[Semaine], BD_evo[[#This Row],[Semaine]]), "")</f>
        <v/>
      </c>
    </row>
    <row r="796" spans="1:13" x14ac:dyDescent="0.2">
      <c r="A796" s="88" t="s">
        <v>243</v>
      </c>
      <c r="B796" t="str">
        <f>INDEX(Statut[Profil], MATCH(BD_evo[[#This Row],[Nom]], Statut[Nom], 0))</f>
        <v>Trois Quarts</v>
      </c>
      <c r="C796">
        <v>2023</v>
      </c>
      <c r="D796">
        <f t="shared" si="15"/>
        <v>47</v>
      </c>
      <c r="E796" t="str">
        <f>IF(SUMIFS(RPE[sRPE_tot], RPE[Nom], BD_evo[[#This Row],[Nom]], RPE[Semaine], BD_evo[[#This Row],[Semaine]])=0,"",SUMIFS(RPE[sRPE_tot], RPE[Nom], BD_evo[[#This Row],[Nom]], RPE[Semaine], BD_evo[[#This Row],[Semaine]]))</f>
        <v/>
      </c>
      <c r="F796" s="92">
        <f>IFERROR(AVERAGEIFS(EDF[Total EDF], EDF[Nom], BD_evo[[#This Row],[Nom]], EDF[Semaine], BD_evo[[#This Row],[Semaine]]), "")</f>
        <v>20</v>
      </c>
      <c r="G796" s="92">
        <f>IFERROR(AVERAGEIFS(EDF[Humeur], EDF[Nom], BD_evo[[#This Row],[Nom]], EDF[Semaine], BD_evo[[#This Row],[Semaine]]), "")</f>
        <v>4</v>
      </c>
      <c r="H796" s="92">
        <f>IFERROR(AVERAGEIFS(EDF[Stress], EDF[Nom], BD_evo[[#This Row],[Nom]], EDF[Semaine], BD_evo[[#This Row],[Semaine]]), "")</f>
        <v>3.5</v>
      </c>
      <c r="I796" s="92">
        <f>IFERROR(AVERAGEIFS(EDF[Sommeil], EDF[Nom], BD_evo[[#This Row],[Nom]], EDF[Semaine], BD_evo[[#This Row],[Semaine]]), "")</f>
        <v>2</v>
      </c>
      <c r="J796" s="92">
        <f>IFERROR(AVERAGEIFS(EDF[Etat Physique], EDF[Nom], BD_evo[[#This Row],[Nom]], EDF[Semaine], BD_evo[[#This Row],[Semaine]]), "")</f>
        <v>4.5</v>
      </c>
      <c r="K796" s="92">
        <f>IFERROR(AVERAGEIFS(EDF[Hydratation], EDF[Nom], BD_evo[[#This Row],[Nom]], EDF[Semaine], BD_evo[[#This Row],[Semaine]]), "")</f>
        <v>2</v>
      </c>
      <c r="L796" s="92">
        <f>IFERROR(AVERAGEIFS(EDF[Nutrition], EDF[Nom], BD_evo[[#This Row],[Nom]], EDF[Semaine], BD_evo[[#This Row],[Semaine]]), "")</f>
        <v>4</v>
      </c>
      <c r="M796" s="92" t="str">
        <f>IFERROR(AVERAGEIFS(RPE[Investissement du jour], RPE[Nom], BD_evo[[#This Row],[Nom]], RPE[Semaine], BD_evo[[#This Row],[Semaine]]), "")</f>
        <v/>
      </c>
    </row>
    <row r="797" spans="1:13" x14ac:dyDescent="0.2">
      <c r="A797" s="88" t="s">
        <v>81</v>
      </c>
      <c r="B797" t="str">
        <f>INDEX(Statut[Profil], MATCH(BD_evo[[#This Row],[Nom]], Statut[Nom], 0))</f>
        <v>Trois Quarts</v>
      </c>
      <c r="C797">
        <v>2023</v>
      </c>
      <c r="D797">
        <f t="shared" si="15"/>
        <v>47</v>
      </c>
      <c r="E797" t="str">
        <f>IF(SUMIFS(RPE[sRPE_tot], RPE[Nom], BD_evo[[#This Row],[Nom]], RPE[Semaine], BD_evo[[#This Row],[Semaine]])=0,"",SUMIFS(RPE[sRPE_tot], RPE[Nom], BD_evo[[#This Row],[Nom]], RPE[Semaine], BD_evo[[#This Row],[Semaine]]))</f>
        <v/>
      </c>
      <c r="F797" s="92" t="str">
        <f>IFERROR(AVERAGEIFS(EDF[Total EDF], EDF[Nom], BD_evo[[#This Row],[Nom]], EDF[Semaine], BD_evo[[#This Row],[Semaine]]), "")</f>
        <v/>
      </c>
      <c r="G797" s="92" t="str">
        <f>IFERROR(AVERAGEIFS(EDF[Humeur], EDF[Nom], BD_evo[[#This Row],[Nom]], EDF[Semaine], BD_evo[[#This Row],[Semaine]]), "")</f>
        <v/>
      </c>
      <c r="H797" s="92" t="str">
        <f>IFERROR(AVERAGEIFS(EDF[Stress], EDF[Nom], BD_evo[[#This Row],[Nom]], EDF[Semaine], BD_evo[[#This Row],[Semaine]]), "")</f>
        <v/>
      </c>
      <c r="I797" s="92" t="str">
        <f>IFERROR(AVERAGEIFS(EDF[Sommeil], EDF[Nom], BD_evo[[#This Row],[Nom]], EDF[Semaine], BD_evo[[#This Row],[Semaine]]), "")</f>
        <v/>
      </c>
      <c r="J797" s="92" t="str">
        <f>IFERROR(AVERAGEIFS(EDF[Etat Physique], EDF[Nom], BD_evo[[#This Row],[Nom]], EDF[Semaine], BD_evo[[#This Row],[Semaine]]), "")</f>
        <v/>
      </c>
      <c r="K797" s="92" t="str">
        <f>IFERROR(AVERAGEIFS(EDF[Hydratation], EDF[Nom], BD_evo[[#This Row],[Nom]], EDF[Semaine], BD_evo[[#This Row],[Semaine]]), "")</f>
        <v/>
      </c>
      <c r="L797" s="92" t="str">
        <f>IFERROR(AVERAGEIFS(EDF[Nutrition], EDF[Nom], BD_evo[[#This Row],[Nom]], EDF[Semaine], BD_evo[[#This Row],[Semaine]]), "")</f>
        <v/>
      </c>
      <c r="M797" s="92" t="str">
        <f>IFERROR(AVERAGEIFS(RPE[Investissement du jour], RPE[Nom], BD_evo[[#This Row],[Nom]], RPE[Semaine], BD_evo[[#This Row],[Semaine]]), "")</f>
        <v/>
      </c>
    </row>
    <row r="798" spans="1:13" x14ac:dyDescent="0.2">
      <c r="A798" s="88" t="s">
        <v>109</v>
      </c>
      <c r="B798" t="str">
        <f>INDEX(Statut[Profil], MATCH(BD_evo[[#This Row],[Nom]], Statut[Nom], 0))</f>
        <v>Avant</v>
      </c>
      <c r="C798">
        <v>2023</v>
      </c>
      <c r="D798">
        <f t="shared" si="15"/>
        <v>47</v>
      </c>
      <c r="E798">
        <f>IF(SUMIFS(RPE[sRPE_tot], RPE[Nom], BD_evo[[#This Row],[Nom]], RPE[Semaine], BD_evo[[#This Row],[Semaine]])=0,"",SUMIFS(RPE[sRPE_tot], RPE[Nom], BD_evo[[#This Row],[Nom]], RPE[Semaine], BD_evo[[#This Row],[Semaine]]))</f>
        <v>544</v>
      </c>
      <c r="F798" s="92">
        <f>IFERROR(AVERAGEIFS(EDF[Total EDF], EDF[Nom], BD_evo[[#This Row],[Nom]], EDF[Semaine], BD_evo[[#This Row],[Semaine]]), "")</f>
        <v>22.666666666666668</v>
      </c>
      <c r="G798" s="92">
        <f>IFERROR(AVERAGEIFS(EDF[Humeur], EDF[Nom], BD_evo[[#This Row],[Nom]], EDF[Semaine], BD_evo[[#This Row],[Semaine]]), "")</f>
        <v>4</v>
      </c>
      <c r="H798" s="92">
        <f>IFERROR(AVERAGEIFS(EDF[Stress], EDF[Nom], BD_evo[[#This Row],[Nom]], EDF[Semaine], BD_evo[[#This Row],[Semaine]]), "")</f>
        <v>3</v>
      </c>
      <c r="I798" s="92">
        <f>IFERROR(AVERAGEIFS(EDF[Sommeil], EDF[Nom], BD_evo[[#This Row],[Nom]], EDF[Semaine], BD_evo[[#This Row],[Semaine]]), "")</f>
        <v>4</v>
      </c>
      <c r="J798" s="92">
        <f>IFERROR(AVERAGEIFS(EDF[Etat Physique], EDF[Nom], BD_evo[[#This Row],[Nom]], EDF[Semaine], BD_evo[[#This Row],[Semaine]]), "")</f>
        <v>3.3333333333333335</v>
      </c>
      <c r="K798" s="92">
        <f>IFERROR(AVERAGEIFS(EDF[Hydratation], EDF[Nom], BD_evo[[#This Row],[Nom]], EDF[Semaine], BD_evo[[#This Row],[Semaine]]), "")</f>
        <v>3.6666666666666665</v>
      </c>
      <c r="L798" s="92">
        <f>IFERROR(AVERAGEIFS(EDF[Nutrition], EDF[Nom], BD_evo[[#This Row],[Nom]], EDF[Semaine], BD_evo[[#This Row],[Semaine]]), "")</f>
        <v>4.666666666666667</v>
      </c>
      <c r="M798" s="92">
        <f>IFERROR(AVERAGEIFS(RPE[Investissement du jour], RPE[Nom], BD_evo[[#This Row],[Nom]], RPE[Semaine], BD_evo[[#This Row],[Semaine]]), "")</f>
        <v>1</v>
      </c>
    </row>
    <row r="799" spans="1:13" x14ac:dyDescent="0.2">
      <c r="A799" s="88" t="s">
        <v>313</v>
      </c>
      <c r="B799" t="str">
        <f>INDEX(Statut[Profil], MATCH(BD_evo[[#This Row],[Nom]], Statut[Nom], 0))</f>
        <v>Trois Quarts</v>
      </c>
      <c r="C799">
        <v>2023</v>
      </c>
      <c r="D799">
        <f t="shared" si="15"/>
        <v>47</v>
      </c>
      <c r="E799" t="str">
        <f>IF(SUMIFS(RPE[sRPE_tot], RPE[Nom], BD_evo[[#This Row],[Nom]], RPE[Semaine], BD_evo[[#This Row],[Semaine]])=0,"",SUMIFS(RPE[sRPE_tot], RPE[Nom], BD_evo[[#This Row],[Nom]], RPE[Semaine], BD_evo[[#This Row],[Semaine]]))</f>
        <v/>
      </c>
      <c r="F799" s="92">
        <f>IFERROR(AVERAGEIFS(EDF[Total EDF], EDF[Nom], BD_evo[[#This Row],[Nom]], EDF[Semaine], BD_evo[[#This Row],[Semaine]]), "")</f>
        <v>15.5</v>
      </c>
      <c r="G799" s="92">
        <f>IFERROR(AVERAGEIFS(EDF[Humeur], EDF[Nom], BD_evo[[#This Row],[Nom]], EDF[Semaine], BD_evo[[#This Row],[Semaine]]), "")</f>
        <v>3</v>
      </c>
      <c r="H799" s="92">
        <f>IFERROR(AVERAGEIFS(EDF[Stress], EDF[Nom], BD_evo[[#This Row],[Nom]], EDF[Semaine], BD_evo[[#This Row],[Semaine]]), "")</f>
        <v>2.5</v>
      </c>
      <c r="I799" s="92">
        <f>IFERROR(AVERAGEIFS(EDF[Sommeil], EDF[Nom], BD_evo[[#This Row],[Nom]], EDF[Semaine], BD_evo[[#This Row],[Semaine]]), "")</f>
        <v>2.5</v>
      </c>
      <c r="J799" s="92">
        <f>IFERROR(AVERAGEIFS(EDF[Etat Physique], EDF[Nom], BD_evo[[#This Row],[Nom]], EDF[Semaine], BD_evo[[#This Row],[Semaine]]), "")</f>
        <v>2</v>
      </c>
      <c r="K799" s="92">
        <f>IFERROR(AVERAGEIFS(EDF[Hydratation], EDF[Nom], BD_evo[[#This Row],[Nom]], EDF[Semaine], BD_evo[[#This Row],[Semaine]]), "")</f>
        <v>3</v>
      </c>
      <c r="L799" s="92">
        <f>IFERROR(AVERAGEIFS(EDF[Nutrition], EDF[Nom], BD_evo[[#This Row],[Nom]], EDF[Semaine], BD_evo[[#This Row],[Semaine]]), "")</f>
        <v>2.5</v>
      </c>
      <c r="M799" s="92" t="str">
        <f>IFERROR(AVERAGEIFS(RPE[Investissement du jour], RPE[Nom], BD_evo[[#This Row],[Nom]], RPE[Semaine], BD_evo[[#This Row],[Semaine]]), "")</f>
        <v/>
      </c>
    </row>
    <row r="800" spans="1:13" x14ac:dyDescent="0.2">
      <c r="A800" s="88" t="s">
        <v>88</v>
      </c>
      <c r="B800" t="str">
        <f>INDEX(Statut[Profil], MATCH(BD_evo[[#This Row],[Nom]], Statut[Nom], 0))</f>
        <v>Avant</v>
      </c>
      <c r="C800">
        <v>2023</v>
      </c>
      <c r="D800">
        <f t="shared" si="15"/>
        <v>47</v>
      </c>
      <c r="E800" t="str">
        <f>IF(SUMIFS(RPE[sRPE_tot], RPE[Nom], BD_evo[[#This Row],[Nom]], RPE[Semaine], BD_evo[[#This Row],[Semaine]])=0,"",SUMIFS(RPE[sRPE_tot], RPE[Nom], BD_evo[[#This Row],[Nom]], RPE[Semaine], BD_evo[[#This Row],[Semaine]]))</f>
        <v/>
      </c>
      <c r="F800" s="92">
        <f>IFERROR(AVERAGEIFS(EDF[Total EDF], EDF[Nom], BD_evo[[#This Row],[Nom]], EDF[Semaine], BD_evo[[#This Row],[Semaine]]), "")</f>
        <v>20</v>
      </c>
      <c r="G800" s="92">
        <f>IFERROR(AVERAGEIFS(EDF[Humeur], EDF[Nom], BD_evo[[#This Row],[Nom]], EDF[Semaine], BD_evo[[#This Row],[Semaine]]), "")</f>
        <v>3</v>
      </c>
      <c r="H800" s="92">
        <f>IFERROR(AVERAGEIFS(EDF[Stress], EDF[Nom], BD_evo[[#This Row],[Nom]], EDF[Semaine], BD_evo[[#This Row],[Semaine]]), "")</f>
        <v>3</v>
      </c>
      <c r="I800" s="92">
        <f>IFERROR(AVERAGEIFS(EDF[Sommeil], EDF[Nom], BD_evo[[#This Row],[Nom]], EDF[Semaine], BD_evo[[#This Row],[Semaine]]), "")</f>
        <v>4</v>
      </c>
      <c r="J800" s="92">
        <f>IFERROR(AVERAGEIFS(EDF[Etat Physique], EDF[Nom], BD_evo[[#This Row],[Nom]], EDF[Semaine], BD_evo[[#This Row],[Semaine]]), "")</f>
        <v>3</v>
      </c>
      <c r="K800" s="92">
        <f>IFERROR(AVERAGEIFS(EDF[Hydratation], EDF[Nom], BD_evo[[#This Row],[Nom]], EDF[Semaine], BD_evo[[#This Row],[Semaine]]), "")</f>
        <v>3</v>
      </c>
      <c r="L800" s="92">
        <f>IFERROR(AVERAGEIFS(EDF[Nutrition], EDF[Nom], BD_evo[[#This Row],[Nom]], EDF[Semaine], BD_evo[[#This Row],[Semaine]]), "")</f>
        <v>4</v>
      </c>
      <c r="M800" s="92" t="str">
        <f>IFERROR(AVERAGEIFS(RPE[Investissement du jour], RPE[Nom], BD_evo[[#This Row],[Nom]], RPE[Semaine], BD_evo[[#This Row],[Semaine]]), "")</f>
        <v/>
      </c>
    </row>
    <row r="801" spans="1:13" x14ac:dyDescent="0.2">
      <c r="A801" s="88" t="s">
        <v>134</v>
      </c>
      <c r="B801" s="90" t="str">
        <f>INDEX(Statut[Profil], MATCH(BD_evo[[#This Row],[Nom]], Statut[Nom], 0))</f>
        <v>Avant</v>
      </c>
      <c r="C801">
        <v>2023</v>
      </c>
      <c r="D801">
        <f>D800+1</f>
        <v>48</v>
      </c>
      <c r="E801" s="90">
        <f>IF(SUMIFS(RPE[sRPE_tot], RPE[Nom], BD_evo[[#This Row],[Nom]], RPE[Semaine], BD_evo[[#This Row],[Semaine]])=0,"",SUMIFS(RPE[sRPE_tot], RPE[Nom], BD_evo[[#This Row],[Nom]], RPE[Semaine], BD_evo[[#This Row],[Semaine]]))</f>
        <v>372</v>
      </c>
      <c r="F801" s="92">
        <f>IFERROR(AVERAGEIFS(EDF[Total EDF], EDF[Nom], BD_evo[[#This Row],[Nom]], EDF[Semaine], BD_evo[[#This Row],[Semaine]]), "")</f>
        <v>18.5</v>
      </c>
      <c r="G801" s="92">
        <f>IFERROR(AVERAGEIFS(EDF[Humeur], EDF[Nom], BD_evo[[#This Row],[Nom]], EDF[Semaine], BD_evo[[#This Row],[Semaine]]), "")</f>
        <v>3</v>
      </c>
      <c r="H801" s="92">
        <f>IFERROR(AVERAGEIFS(EDF[Stress], EDF[Nom], BD_evo[[#This Row],[Nom]], EDF[Semaine], BD_evo[[#This Row],[Semaine]]), "")</f>
        <v>3</v>
      </c>
      <c r="I801" s="92">
        <f>IFERROR(AVERAGEIFS(EDF[Sommeil], EDF[Nom], BD_evo[[#This Row],[Nom]], EDF[Semaine], BD_evo[[#This Row],[Semaine]]), "")</f>
        <v>3.5</v>
      </c>
      <c r="J801" s="92">
        <f>IFERROR(AVERAGEIFS(EDF[Etat Physique], EDF[Nom], BD_evo[[#This Row],[Nom]], EDF[Semaine], BD_evo[[#This Row],[Semaine]]), "")</f>
        <v>3</v>
      </c>
      <c r="K801" s="92">
        <f>IFERROR(AVERAGEIFS(EDF[Hydratation], EDF[Nom], BD_evo[[#This Row],[Nom]], EDF[Semaine], BD_evo[[#This Row],[Semaine]]), "")</f>
        <v>3</v>
      </c>
      <c r="L801" s="92">
        <f>IFERROR(AVERAGEIFS(EDF[Nutrition], EDF[Nom], BD_evo[[#This Row],[Nom]], EDF[Semaine], BD_evo[[#This Row],[Semaine]]), "")</f>
        <v>3</v>
      </c>
      <c r="M801" s="92">
        <f>IFERROR(AVERAGEIFS(RPE[Investissement du jour], RPE[Nom], BD_evo[[#This Row],[Nom]], RPE[Semaine], BD_evo[[#This Row],[Semaine]]), "")</f>
        <v>3</v>
      </c>
    </row>
    <row r="802" spans="1:13" x14ac:dyDescent="0.2">
      <c r="A802" s="88" t="s">
        <v>76</v>
      </c>
      <c r="B802" t="str">
        <f>INDEX(Statut[Profil], MATCH(BD_evo[[#This Row],[Nom]], Statut[Nom], 0))</f>
        <v>Trois Quarts</v>
      </c>
      <c r="C802">
        <v>2023</v>
      </c>
      <c r="D802">
        <f>D801</f>
        <v>48</v>
      </c>
      <c r="E802" t="str">
        <f>IF(SUMIFS(RPE[sRPE_tot], RPE[Nom], BD_evo[[#This Row],[Nom]], RPE[Semaine], BD_evo[[#This Row],[Semaine]])=0,"",SUMIFS(RPE[sRPE_tot], RPE[Nom], BD_evo[[#This Row],[Nom]], RPE[Semaine], BD_evo[[#This Row],[Semaine]]))</f>
        <v/>
      </c>
      <c r="F802" s="92" t="str">
        <f>IFERROR(AVERAGEIFS(EDF[Total EDF], EDF[Nom], BD_evo[[#This Row],[Nom]], EDF[Semaine], BD_evo[[#This Row],[Semaine]]), "")</f>
        <v/>
      </c>
      <c r="G802" s="92" t="str">
        <f>IFERROR(AVERAGEIFS(EDF[Humeur], EDF[Nom], BD_evo[[#This Row],[Nom]], EDF[Semaine], BD_evo[[#This Row],[Semaine]]), "")</f>
        <v/>
      </c>
      <c r="H802" s="92" t="str">
        <f>IFERROR(AVERAGEIFS(EDF[Stress], EDF[Nom], BD_evo[[#This Row],[Nom]], EDF[Semaine], BD_evo[[#This Row],[Semaine]]), "")</f>
        <v/>
      </c>
      <c r="I802" s="92" t="str">
        <f>IFERROR(AVERAGEIFS(EDF[Sommeil], EDF[Nom], BD_evo[[#This Row],[Nom]], EDF[Semaine], BD_evo[[#This Row],[Semaine]]), "")</f>
        <v/>
      </c>
      <c r="J802" s="92" t="str">
        <f>IFERROR(AVERAGEIFS(EDF[Etat Physique], EDF[Nom], BD_evo[[#This Row],[Nom]], EDF[Semaine], BD_evo[[#This Row],[Semaine]]), "")</f>
        <v/>
      </c>
      <c r="K802" s="92" t="str">
        <f>IFERROR(AVERAGEIFS(EDF[Hydratation], EDF[Nom], BD_evo[[#This Row],[Nom]], EDF[Semaine], BD_evo[[#This Row],[Semaine]]), "")</f>
        <v/>
      </c>
      <c r="L802" s="92" t="str">
        <f>IFERROR(AVERAGEIFS(EDF[Nutrition], EDF[Nom], BD_evo[[#This Row],[Nom]], EDF[Semaine], BD_evo[[#This Row],[Semaine]]), "")</f>
        <v/>
      </c>
      <c r="M802" s="92" t="str">
        <f>IFERROR(AVERAGEIFS(RPE[Investissement du jour], RPE[Nom], BD_evo[[#This Row],[Nom]], RPE[Semaine], BD_evo[[#This Row],[Semaine]]), "")</f>
        <v/>
      </c>
    </row>
    <row r="803" spans="1:13" x14ac:dyDescent="0.2">
      <c r="A803" s="88" t="s">
        <v>367</v>
      </c>
      <c r="B803" t="str">
        <f>INDEX(Statut[Profil], MATCH(BD_evo[[#This Row],[Nom]], Statut[Nom], 0))</f>
        <v>Avant</v>
      </c>
      <c r="C803">
        <v>2023</v>
      </c>
      <c r="D803">
        <f t="shared" ref="D803:D847" si="16">D802</f>
        <v>48</v>
      </c>
      <c r="E803" t="str">
        <f>IF(SUMIFS(RPE[sRPE_tot], RPE[Nom], BD_evo[[#This Row],[Nom]], RPE[Semaine], BD_evo[[#This Row],[Semaine]])=0,"",SUMIFS(RPE[sRPE_tot], RPE[Nom], BD_evo[[#This Row],[Nom]], RPE[Semaine], BD_evo[[#This Row],[Semaine]]))</f>
        <v/>
      </c>
      <c r="F803" s="92" t="str">
        <f>IFERROR(AVERAGEIFS(EDF[Total EDF], EDF[Nom], BD_evo[[#This Row],[Nom]], EDF[Semaine], BD_evo[[#This Row],[Semaine]]), "")</f>
        <v/>
      </c>
      <c r="G803" s="92" t="str">
        <f>IFERROR(AVERAGEIFS(EDF[Humeur], EDF[Nom], BD_evo[[#This Row],[Nom]], EDF[Semaine], BD_evo[[#This Row],[Semaine]]), "")</f>
        <v/>
      </c>
      <c r="H803" s="92" t="str">
        <f>IFERROR(AVERAGEIFS(EDF[Stress], EDF[Nom], BD_evo[[#This Row],[Nom]], EDF[Semaine], BD_evo[[#This Row],[Semaine]]), "")</f>
        <v/>
      </c>
      <c r="I803" s="92" t="str">
        <f>IFERROR(AVERAGEIFS(EDF[Sommeil], EDF[Nom], BD_evo[[#This Row],[Nom]], EDF[Semaine], BD_evo[[#This Row],[Semaine]]), "")</f>
        <v/>
      </c>
      <c r="J803" s="92" t="str">
        <f>IFERROR(AVERAGEIFS(EDF[Etat Physique], EDF[Nom], BD_evo[[#This Row],[Nom]], EDF[Semaine], BD_evo[[#This Row],[Semaine]]), "")</f>
        <v/>
      </c>
      <c r="K803" s="92" t="str">
        <f>IFERROR(AVERAGEIFS(EDF[Hydratation], EDF[Nom], BD_evo[[#This Row],[Nom]], EDF[Semaine], BD_evo[[#This Row],[Semaine]]), "")</f>
        <v/>
      </c>
      <c r="L803" s="92" t="str">
        <f>IFERROR(AVERAGEIFS(EDF[Nutrition], EDF[Nom], BD_evo[[#This Row],[Nom]], EDF[Semaine], BD_evo[[#This Row],[Semaine]]), "")</f>
        <v/>
      </c>
      <c r="M803" s="92" t="str">
        <f>IFERROR(AVERAGEIFS(RPE[Investissement du jour], RPE[Nom], BD_evo[[#This Row],[Nom]], RPE[Semaine], BD_evo[[#This Row],[Semaine]]), "")</f>
        <v/>
      </c>
    </row>
    <row r="804" spans="1:13" x14ac:dyDescent="0.2">
      <c r="A804" s="88" t="s">
        <v>93</v>
      </c>
      <c r="B804" t="str">
        <f>INDEX(Statut[Profil], MATCH(BD_evo[[#This Row],[Nom]], Statut[Nom], 0))</f>
        <v>Avant</v>
      </c>
      <c r="C804">
        <v>2023</v>
      </c>
      <c r="D804">
        <f t="shared" si="16"/>
        <v>48</v>
      </c>
      <c r="E804" t="str">
        <f>IF(SUMIFS(RPE[sRPE_tot], RPE[Nom], BD_evo[[#This Row],[Nom]], RPE[Semaine], BD_evo[[#This Row],[Semaine]])=0,"",SUMIFS(RPE[sRPE_tot], RPE[Nom], BD_evo[[#This Row],[Nom]], RPE[Semaine], BD_evo[[#This Row],[Semaine]]))</f>
        <v/>
      </c>
      <c r="F804" s="92">
        <f>IFERROR(AVERAGEIFS(EDF[Total EDF], EDF[Nom], BD_evo[[#This Row],[Nom]], EDF[Semaine], BD_evo[[#This Row],[Semaine]]), "")</f>
        <v>17.666666666666668</v>
      </c>
      <c r="G804" s="92">
        <f>IFERROR(AVERAGEIFS(EDF[Humeur], EDF[Nom], BD_evo[[#This Row],[Nom]], EDF[Semaine], BD_evo[[#This Row],[Semaine]]), "")</f>
        <v>3.3333333333333335</v>
      </c>
      <c r="H804" s="92">
        <f>IFERROR(AVERAGEIFS(EDF[Stress], EDF[Nom], BD_evo[[#This Row],[Nom]], EDF[Semaine], BD_evo[[#This Row],[Semaine]]), "")</f>
        <v>3</v>
      </c>
      <c r="I804" s="92">
        <f>IFERROR(AVERAGEIFS(EDF[Sommeil], EDF[Nom], BD_evo[[#This Row],[Nom]], EDF[Semaine], BD_evo[[#This Row],[Semaine]]), "")</f>
        <v>2.3333333333333335</v>
      </c>
      <c r="J804" s="92">
        <f>IFERROR(AVERAGEIFS(EDF[Etat Physique], EDF[Nom], BD_evo[[#This Row],[Nom]], EDF[Semaine], BD_evo[[#This Row],[Semaine]]), "")</f>
        <v>3</v>
      </c>
      <c r="K804" s="92">
        <f>IFERROR(AVERAGEIFS(EDF[Hydratation], EDF[Nom], BD_evo[[#This Row],[Nom]], EDF[Semaine], BD_evo[[#This Row],[Semaine]]), "")</f>
        <v>3</v>
      </c>
      <c r="L804" s="92">
        <f>IFERROR(AVERAGEIFS(EDF[Nutrition], EDF[Nom], BD_evo[[#This Row],[Nom]], EDF[Semaine], BD_evo[[#This Row],[Semaine]]), "")</f>
        <v>3</v>
      </c>
      <c r="M804" s="92" t="str">
        <f>IFERROR(AVERAGEIFS(RPE[Investissement du jour], RPE[Nom], BD_evo[[#This Row],[Nom]], RPE[Semaine], BD_evo[[#This Row],[Semaine]]), "")</f>
        <v/>
      </c>
    </row>
    <row r="805" spans="1:13" x14ac:dyDescent="0.2">
      <c r="A805" s="88" t="s">
        <v>230</v>
      </c>
      <c r="B805" t="str">
        <f>INDEX(Statut[Profil], MATCH(BD_evo[[#This Row],[Nom]], Statut[Nom], 0))</f>
        <v>Avant</v>
      </c>
      <c r="C805">
        <v>2023</v>
      </c>
      <c r="D805">
        <f t="shared" si="16"/>
        <v>48</v>
      </c>
      <c r="E805" t="str">
        <f>IF(SUMIFS(RPE[sRPE_tot], RPE[Nom], BD_evo[[#This Row],[Nom]], RPE[Semaine], BD_evo[[#This Row],[Semaine]])=0,"",SUMIFS(RPE[sRPE_tot], RPE[Nom], BD_evo[[#This Row],[Nom]], RPE[Semaine], BD_evo[[#This Row],[Semaine]]))</f>
        <v/>
      </c>
      <c r="F805" s="92">
        <f>IFERROR(AVERAGEIFS(EDF[Total EDF], EDF[Nom], BD_evo[[#This Row],[Nom]], EDF[Semaine], BD_evo[[#This Row],[Semaine]]), "")</f>
        <v>22</v>
      </c>
      <c r="G805" s="92">
        <f>IFERROR(AVERAGEIFS(EDF[Humeur], EDF[Nom], BD_evo[[#This Row],[Nom]], EDF[Semaine], BD_evo[[#This Row],[Semaine]]), "")</f>
        <v>4.333333333333333</v>
      </c>
      <c r="H805" s="92">
        <f>IFERROR(AVERAGEIFS(EDF[Stress], EDF[Nom], BD_evo[[#This Row],[Nom]], EDF[Semaine], BD_evo[[#This Row],[Semaine]]), "")</f>
        <v>4</v>
      </c>
      <c r="I805" s="92">
        <f>IFERROR(AVERAGEIFS(EDF[Sommeil], EDF[Nom], BD_evo[[#This Row],[Nom]], EDF[Semaine], BD_evo[[#This Row],[Semaine]]), "")</f>
        <v>3.6666666666666665</v>
      </c>
      <c r="J805" s="92">
        <f>IFERROR(AVERAGEIFS(EDF[Etat Physique], EDF[Nom], BD_evo[[#This Row],[Nom]], EDF[Semaine], BD_evo[[#This Row],[Semaine]]), "")</f>
        <v>2.6666666666666665</v>
      </c>
      <c r="K805" s="92">
        <f>IFERROR(AVERAGEIFS(EDF[Hydratation], EDF[Nom], BD_evo[[#This Row],[Nom]], EDF[Semaine], BD_evo[[#This Row],[Semaine]]), "")</f>
        <v>3.6666666666666665</v>
      </c>
      <c r="L805" s="92">
        <f>IFERROR(AVERAGEIFS(EDF[Nutrition], EDF[Nom], BD_evo[[#This Row],[Nom]], EDF[Semaine], BD_evo[[#This Row],[Semaine]]), "")</f>
        <v>3.6666666666666665</v>
      </c>
      <c r="M805" s="92" t="str">
        <f>IFERROR(AVERAGEIFS(RPE[Investissement du jour], RPE[Nom], BD_evo[[#This Row],[Nom]], RPE[Semaine], BD_evo[[#This Row],[Semaine]]), "")</f>
        <v/>
      </c>
    </row>
    <row r="806" spans="1:13" x14ac:dyDescent="0.2">
      <c r="A806" s="88" t="s">
        <v>181</v>
      </c>
      <c r="B806" t="str">
        <f>INDEX(Statut[Profil], MATCH(BD_evo[[#This Row],[Nom]], Statut[Nom], 0))</f>
        <v>Trois Quarts</v>
      </c>
      <c r="C806">
        <v>2023</v>
      </c>
      <c r="D806">
        <f t="shared" si="16"/>
        <v>48</v>
      </c>
      <c r="E806" t="str">
        <f>IF(SUMIFS(RPE[sRPE_tot], RPE[Nom], BD_evo[[#This Row],[Nom]], RPE[Semaine], BD_evo[[#This Row],[Semaine]])=0,"",SUMIFS(RPE[sRPE_tot], RPE[Nom], BD_evo[[#This Row],[Nom]], RPE[Semaine], BD_evo[[#This Row],[Semaine]]))</f>
        <v/>
      </c>
      <c r="F806" s="92">
        <f>IFERROR(AVERAGEIFS(EDF[Total EDF], EDF[Nom], BD_evo[[#This Row],[Nom]], EDF[Semaine], BD_evo[[#This Row],[Semaine]]), "")</f>
        <v>20</v>
      </c>
      <c r="G806" s="92">
        <f>IFERROR(AVERAGEIFS(EDF[Humeur], EDF[Nom], BD_evo[[#This Row],[Nom]], EDF[Semaine], BD_evo[[#This Row],[Semaine]]), "")</f>
        <v>4</v>
      </c>
      <c r="H806" s="92">
        <f>IFERROR(AVERAGEIFS(EDF[Stress], EDF[Nom], BD_evo[[#This Row],[Nom]], EDF[Semaine], BD_evo[[#This Row],[Semaine]]), "")</f>
        <v>4</v>
      </c>
      <c r="I806" s="92">
        <f>IFERROR(AVERAGEIFS(EDF[Sommeil], EDF[Nom], BD_evo[[#This Row],[Nom]], EDF[Semaine], BD_evo[[#This Row],[Semaine]]), "")</f>
        <v>3.3333333333333335</v>
      </c>
      <c r="J806" s="92">
        <f>IFERROR(AVERAGEIFS(EDF[Etat Physique], EDF[Nom], BD_evo[[#This Row],[Nom]], EDF[Semaine], BD_evo[[#This Row],[Semaine]]), "")</f>
        <v>2.6666666666666665</v>
      </c>
      <c r="K806" s="92">
        <f>IFERROR(AVERAGEIFS(EDF[Hydratation], EDF[Nom], BD_evo[[#This Row],[Nom]], EDF[Semaine], BD_evo[[#This Row],[Semaine]]), "")</f>
        <v>3</v>
      </c>
      <c r="L806" s="92">
        <f>IFERROR(AVERAGEIFS(EDF[Nutrition], EDF[Nom], BD_evo[[#This Row],[Nom]], EDF[Semaine], BD_evo[[#This Row],[Semaine]]), "")</f>
        <v>3</v>
      </c>
      <c r="M806" s="92" t="str">
        <f>IFERROR(AVERAGEIFS(RPE[Investissement du jour], RPE[Nom], BD_evo[[#This Row],[Nom]], RPE[Semaine], BD_evo[[#This Row],[Semaine]]), "")</f>
        <v/>
      </c>
    </row>
    <row r="807" spans="1:13" x14ac:dyDescent="0.2">
      <c r="A807" s="88" t="s">
        <v>414</v>
      </c>
      <c r="B807" t="str">
        <f>INDEX(Statut[Profil], MATCH(BD_evo[[#This Row],[Nom]], Statut[Nom], 0))</f>
        <v>Avant</v>
      </c>
      <c r="C807">
        <v>2023</v>
      </c>
      <c r="D807">
        <f t="shared" si="16"/>
        <v>48</v>
      </c>
      <c r="E807" t="str">
        <f>IF(SUMIFS(RPE[sRPE_tot], RPE[Nom], BD_evo[[#This Row],[Nom]], RPE[Semaine], BD_evo[[#This Row],[Semaine]])=0,"",SUMIFS(RPE[sRPE_tot], RPE[Nom], BD_evo[[#This Row],[Nom]], RPE[Semaine], BD_evo[[#This Row],[Semaine]]))</f>
        <v/>
      </c>
      <c r="F807" s="92">
        <f>IFERROR(AVERAGEIFS(EDF[Total EDF], EDF[Nom], BD_evo[[#This Row],[Nom]], EDF[Semaine], BD_evo[[#This Row],[Semaine]]), "")</f>
        <v>24</v>
      </c>
      <c r="G807" s="92">
        <f>IFERROR(AVERAGEIFS(EDF[Humeur], EDF[Nom], BD_evo[[#This Row],[Nom]], EDF[Semaine], BD_evo[[#This Row],[Semaine]]), "")</f>
        <v>4</v>
      </c>
      <c r="H807" s="92">
        <f>IFERROR(AVERAGEIFS(EDF[Stress], EDF[Nom], BD_evo[[#This Row],[Nom]], EDF[Semaine], BD_evo[[#This Row],[Semaine]]), "")</f>
        <v>3</v>
      </c>
      <c r="I807" s="92">
        <f>IFERROR(AVERAGEIFS(EDF[Sommeil], EDF[Nom], BD_evo[[#This Row],[Nom]], EDF[Semaine], BD_evo[[#This Row],[Semaine]]), "")</f>
        <v>5</v>
      </c>
      <c r="J807" s="92">
        <f>IFERROR(AVERAGEIFS(EDF[Etat Physique], EDF[Nom], BD_evo[[#This Row],[Nom]], EDF[Semaine], BD_evo[[#This Row],[Semaine]]), "")</f>
        <v>4</v>
      </c>
      <c r="K807" s="92">
        <f>IFERROR(AVERAGEIFS(EDF[Hydratation], EDF[Nom], BD_evo[[#This Row],[Nom]], EDF[Semaine], BD_evo[[#This Row],[Semaine]]), "")</f>
        <v>3</v>
      </c>
      <c r="L807" s="92">
        <f>IFERROR(AVERAGEIFS(EDF[Nutrition], EDF[Nom], BD_evo[[#This Row],[Nom]], EDF[Semaine], BD_evo[[#This Row],[Semaine]]), "")</f>
        <v>5</v>
      </c>
      <c r="M807" s="92" t="str">
        <f>IFERROR(AVERAGEIFS(RPE[Investissement du jour], RPE[Nom], BD_evo[[#This Row],[Nom]], RPE[Semaine], BD_evo[[#This Row],[Semaine]]), "")</f>
        <v/>
      </c>
    </row>
    <row r="808" spans="1:13" x14ac:dyDescent="0.2">
      <c r="A808" s="88" t="s">
        <v>102</v>
      </c>
      <c r="B808" t="str">
        <f>INDEX(Statut[Profil], MATCH(BD_evo[[#This Row],[Nom]], Statut[Nom], 0))</f>
        <v>Trois Quarts</v>
      </c>
      <c r="C808">
        <v>2023</v>
      </c>
      <c r="D808">
        <f t="shared" si="16"/>
        <v>48</v>
      </c>
      <c r="E808" t="str">
        <f>IF(SUMIFS(RPE[sRPE_tot], RPE[Nom], BD_evo[[#This Row],[Nom]], RPE[Semaine], BD_evo[[#This Row],[Semaine]])=0,"",SUMIFS(RPE[sRPE_tot], RPE[Nom], BD_evo[[#This Row],[Nom]], RPE[Semaine], BD_evo[[#This Row],[Semaine]]))</f>
        <v/>
      </c>
      <c r="F808" s="92">
        <f>IFERROR(AVERAGEIFS(EDF[Total EDF], EDF[Nom], BD_evo[[#This Row],[Nom]], EDF[Semaine], BD_evo[[#This Row],[Semaine]]), "")</f>
        <v>20</v>
      </c>
      <c r="G808" s="92">
        <f>IFERROR(AVERAGEIFS(EDF[Humeur], EDF[Nom], BD_evo[[#This Row],[Nom]], EDF[Semaine], BD_evo[[#This Row],[Semaine]]), "")</f>
        <v>4</v>
      </c>
      <c r="H808" s="92">
        <f>IFERROR(AVERAGEIFS(EDF[Stress], EDF[Nom], BD_evo[[#This Row],[Nom]], EDF[Semaine], BD_evo[[#This Row],[Semaine]]), "")</f>
        <v>4</v>
      </c>
      <c r="I808" s="92">
        <f>IFERROR(AVERAGEIFS(EDF[Sommeil], EDF[Nom], BD_evo[[#This Row],[Nom]], EDF[Semaine], BD_evo[[#This Row],[Semaine]]), "")</f>
        <v>2</v>
      </c>
      <c r="J808" s="92">
        <f>IFERROR(AVERAGEIFS(EDF[Etat Physique], EDF[Nom], BD_evo[[#This Row],[Nom]], EDF[Semaine], BD_evo[[#This Row],[Semaine]]), "")</f>
        <v>2</v>
      </c>
      <c r="K808" s="92">
        <f>IFERROR(AVERAGEIFS(EDF[Hydratation], EDF[Nom], BD_evo[[#This Row],[Nom]], EDF[Semaine], BD_evo[[#This Row],[Semaine]]), "")</f>
        <v>4</v>
      </c>
      <c r="L808" s="92">
        <f>IFERROR(AVERAGEIFS(EDF[Nutrition], EDF[Nom], BD_evo[[#This Row],[Nom]], EDF[Semaine], BD_evo[[#This Row],[Semaine]]), "")</f>
        <v>4</v>
      </c>
      <c r="M808" s="92" t="str">
        <f>IFERROR(AVERAGEIFS(RPE[Investissement du jour], RPE[Nom], BD_evo[[#This Row],[Nom]], RPE[Semaine], BD_evo[[#This Row],[Semaine]]), "")</f>
        <v/>
      </c>
    </row>
    <row r="809" spans="1:13" x14ac:dyDescent="0.2">
      <c r="A809" s="88" t="s">
        <v>193</v>
      </c>
      <c r="B809" t="str">
        <f>INDEX(Statut[Profil], MATCH(BD_evo[[#This Row],[Nom]], Statut[Nom], 0))</f>
        <v>Avant</v>
      </c>
      <c r="C809">
        <v>2023</v>
      </c>
      <c r="D809">
        <f t="shared" si="16"/>
        <v>48</v>
      </c>
      <c r="E809" t="str">
        <f>IF(SUMIFS(RPE[sRPE_tot], RPE[Nom], BD_evo[[#This Row],[Nom]], RPE[Semaine], BD_evo[[#This Row],[Semaine]])=0,"",SUMIFS(RPE[sRPE_tot], RPE[Nom], BD_evo[[#This Row],[Nom]], RPE[Semaine], BD_evo[[#This Row],[Semaine]]))</f>
        <v/>
      </c>
      <c r="F809" s="92">
        <f>IFERROR(AVERAGEIFS(EDF[Total EDF], EDF[Nom], BD_evo[[#This Row],[Nom]], EDF[Semaine], BD_evo[[#This Row],[Semaine]]), "")</f>
        <v>21</v>
      </c>
      <c r="G809" s="92">
        <f>IFERROR(AVERAGEIFS(EDF[Humeur], EDF[Nom], BD_evo[[#This Row],[Nom]], EDF[Semaine], BD_evo[[#This Row],[Semaine]]), "")</f>
        <v>3.5</v>
      </c>
      <c r="H809" s="92">
        <f>IFERROR(AVERAGEIFS(EDF[Stress], EDF[Nom], BD_evo[[#This Row],[Nom]], EDF[Semaine], BD_evo[[#This Row],[Semaine]]), "")</f>
        <v>3.5</v>
      </c>
      <c r="I809" s="92">
        <f>IFERROR(AVERAGEIFS(EDF[Sommeil], EDF[Nom], BD_evo[[#This Row],[Nom]], EDF[Semaine], BD_evo[[#This Row],[Semaine]]), "")</f>
        <v>4</v>
      </c>
      <c r="J809" s="92">
        <f>IFERROR(AVERAGEIFS(EDF[Etat Physique], EDF[Nom], BD_evo[[#This Row],[Nom]], EDF[Semaine], BD_evo[[#This Row],[Semaine]]), "")</f>
        <v>3</v>
      </c>
      <c r="K809" s="92">
        <f>IFERROR(AVERAGEIFS(EDF[Hydratation], EDF[Nom], BD_evo[[#This Row],[Nom]], EDF[Semaine], BD_evo[[#This Row],[Semaine]]), "")</f>
        <v>3</v>
      </c>
      <c r="L809" s="92">
        <f>IFERROR(AVERAGEIFS(EDF[Nutrition], EDF[Nom], BD_evo[[#This Row],[Nom]], EDF[Semaine], BD_evo[[#This Row],[Semaine]]), "")</f>
        <v>4</v>
      </c>
      <c r="M809" s="92" t="str">
        <f>IFERROR(AVERAGEIFS(RPE[Investissement du jour], RPE[Nom], BD_evo[[#This Row],[Nom]], RPE[Semaine], BD_evo[[#This Row],[Semaine]]), "")</f>
        <v/>
      </c>
    </row>
    <row r="810" spans="1:13" x14ac:dyDescent="0.2">
      <c r="A810" s="88" t="s">
        <v>84</v>
      </c>
      <c r="B810" t="str">
        <f>INDEX(Statut[Profil], MATCH(BD_evo[[#This Row],[Nom]], Statut[Nom], 0))</f>
        <v>Trois Quarts</v>
      </c>
      <c r="C810">
        <v>2023</v>
      </c>
      <c r="D810">
        <f t="shared" si="16"/>
        <v>48</v>
      </c>
      <c r="E810" t="str">
        <f>IF(SUMIFS(RPE[sRPE_tot], RPE[Nom], BD_evo[[#This Row],[Nom]], RPE[Semaine], BD_evo[[#This Row],[Semaine]])=0,"",SUMIFS(RPE[sRPE_tot], RPE[Nom], BD_evo[[#This Row],[Nom]], RPE[Semaine], BD_evo[[#This Row],[Semaine]]))</f>
        <v/>
      </c>
      <c r="F810" s="92" t="str">
        <f>IFERROR(AVERAGEIFS(EDF[Total EDF], EDF[Nom], BD_evo[[#This Row],[Nom]], EDF[Semaine], BD_evo[[#This Row],[Semaine]]), "")</f>
        <v/>
      </c>
      <c r="G810" s="92" t="str">
        <f>IFERROR(AVERAGEIFS(EDF[Humeur], EDF[Nom], BD_evo[[#This Row],[Nom]], EDF[Semaine], BD_evo[[#This Row],[Semaine]]), "")</f>
        <v/>
      </c>
      <c r="H810" s="92" t="str">
        <f>IFERROR(AVERAGEIFS(EDF[Stress], EDF[Nom], BD_evo[[#This Row],[Nom]], EDF[Semaine], BD_evo[[#This Row],[Semaine]]), "")</f>
        <v/>
      </c>
      <c r="I810" s="92" t="str">
        <f>IFERROR(AVERAGEIFS(EDF[Sommeil], EDF[Nom], BD_evo[[#This Row],[Nom]], EDF[Semaine], BD_evo[[#This Row],[Semaine]]), "")</f>
        <v/>
      </c>
      <c r="J810" s="92" t="str">
        <f>IFERROR(AVERAGEIFS(EDF[Etat Physique], EDF[Nom], BD_evo[[#This Row],[Nom]], EDF[Semaine], BD_evo[[#This Row],[Semaine]]), "")</f>
        <v/>
      </c>
      <c r="K810" s="92" t="str">
        <f>IFERROR(AVERAGEIFS(EDF[Hydratation], EDF[Nom], BD_evo[[#This Row],[Nom]], EDF[Semaine], BD_evo[[#This Row],[Semaine]]), "")</f>
        <v/>
      </c>
      <c r="L810" s="92" t="str">
        <f>IFERROR(AVERAGEIFS(EDF[Nutrition], EDF[Nom], BD_evo[[#This Row],[Nom]], EDF[Semaine], BD_evo[[#This Row],[Semaine]]), "")</f>
        <v/>
      </c>
      <c r="M810" s="92" t="str">
        <f>IFERROR(AVERAGEIFS(RPE[Investissement du jour], RPE[Nom], BD_evo[[#This Row],[Nom]], RPE[Semaine], BD_evo[[#This Row],[Semaine]]), "")</f>
        <v/>
      </c>
    </row>
    <row r="811" spans="1:13" x14ac:dyDescent="0.2">
      <c r="A811" s="88" t="s">
        <v>106</v>
      </c>
      <c r="B811" t="str">
        <f>INDEX(Statut[Profil], MATCH(BD_evo[[#This Row],[Nom]], Statut[Nom], 0))</f>
        <v>Avant</v>
      </c>
      <c r="C811">
        <v>2023</v>
      </c>
      <c r="D811">
        <f t="shared" si="16"/>
        <v>48</v>
      </c>
      <c r="E811">
        <f>IF(SUMIFS(RPE[sRPE_tot], RPE[Nom], BD_evo[[#This Row],[Nom]], RPE[Semaine], BD_evo[[#This Row],[Semaine]])=0,"",SUMIFS(RPE[sRPE_tot], RPE[Nom], BD_evo[[#This Row],[Nom]], RPE[Semaine], BD_evo[[#This Row],[Semaine]]))</f>
        <v>252</v>
      </c>
      <c r="F811" s="92">
        <f>IFERROR(AVERAGEIFS(EDF[Total EDF], EDF[Nom], BD_evo[[#This Row],[Nom]], EDF[Semaine], BD_evo[[#This Row],[Semaine]]), "")</f>
        <v>21.333333333333332</v>
      </c>
      <c r="G811" s="92">
        <f>IFERROR(AVERAGEIFS(EDF[Humeur], EDF[Nom], BD_evo[[#This Row],[Nom]], EDF[Semaine], BD_evo[[#This Row],[Semaine]]), "")</f>
        <v>4.333333333333333</v>
      </c>
      <c r="H811" s="92">
        <f>IFERROR(AVERAGEIFS(EDF[Stress], EDF[Nom], BD_evo[[#This Row],[Nom]], EDF[Semaine], BD_evo[[#This Row],[Semaine]]), "")</f>
        <v>3.6666666666666665</v>
      </c>
      <c r="I811" s="92">
        <f>IFERROR(AVERAGEIFS(EDF[Sommeil], EDF[Nom], BD_evo[[#This Row],[Nom]], EDF[Semaine], BD_evo[[#This Row],[Semaine]]), "")</f>
        <v>2.6666666666666665</v>
      </c>
      <c r="J811" s="92">
        <f>IFERROR(AVERAGEIFS(EDF[Etat Physique], EDF[Nom], BD_evo[[#This Row],[Nom]], EDF[Semaine], BD_evo[[#This Row],[Semaine]]), "")</f>
        <v>3</v>
      </c>
      <c r="K811" s="92">
        <f>IFERROR(AVERAGEIFS(EDF[Hydratation], EDF[Nom], BD_evo[[#This Row],[Nom]], EDF[Semaine], BD_evo[[#This Row],[Semaine]]), "")</f>
        <v>3.6666666666666665</v>
      </c>
      <c r="L811" s="92">
        <f>IFERROR(AVERAGEIFS(EDF[Nutrition], EDF[Nom], BD_evo[[#This Row],[Nom]], EDF[Semaine], BD_evo[[#This Row],[Semaine]]), "")</f>
        <v>4</v>
      </c>
      <c r="M811" s="92">
        <f>IFERROR(AVERAGEIFS(RPE[Investissement du jour], RPE[Nom], BD_evo[[#This Row],[Nom]], RPE[Semaine], BD_evo[[#This Row],[Semaine]]), "")</f>
        <v>3</v>
      </c>
    </row>
    <row r="812" spans="1:13" x14ac:dyDescent="0.2">
      <c r="A812" s="89" t="s">
        <v>171</v>
      </c>
      <c r="B812" t="str">
        <f>INDEX(Statut[Profil], MATCH(BD_evo[[#This Row],[Nom]], Statut[Nom], 0))</f>
        <v>Avant</v>
      </c>
      <c r="C812">
        <v>2023</v>
      </c>
      <c r="D812">
        <f t="shared" si="16"/>
        <v>48</v>
      </c>
      <c r="E812" t="str">
        <f>IF(SUMIFS(RPE[sRPE_tot], RPE[Nom], BD_evo[[#This Row],[Nom]], RPE[Semaine], BD_evo[[#This Row],[Semaine]])=0,"",SUMIFS(RPE[sRPE_tot], RPE[Nom], BD_evo[[#This Row],[Nom]], RPE[Semaine], BD_evo[[#This Row],[Semaine]]))</f>
        <v/>
      </c>
      <c r="F812" s="92" t="str">
        <f>IFERROR(AVERAGEIFS(EDF[Total EDF], EDF[Nom], BD_evo[[#This Row],[Nom]], EDF[Semaine], BD_evo[[#This Row],[Semaine]]), "")</f>
        <v/>
      </c>
      <c r="G812" s="92" t="str">
        <f>IFERROR(AVERAGEIFS(EDF[Humeur], EDF[Nom], BD_evo[[#This Row],[Nom]], EDF[Semaine], BD_evo[[#This Row],[Semaine]]), "")</f>
        <v/>
      </c>
      <c r="H812" s="92" t="str">
        <f>IFERROR(AVERAGEIFS(EDF[Stress], EDF[Nom], BD_evo[[#This Row],[Nom]], EDF[Semaine], BD_evo[[#This Row],[Semaine]]), "")</f>
        <v/>
      </c>
      <c r="I812" s="92" t="str">
        <f>IFERROR(AVERAGEIFS(EDF[Sommeil], EDF[Nom], BD_evo[[#This Row],[Nom]], EDF[Semaine], BD_evo[[#This Row],[Semaine]]), "")</f>
        <v/>
      </c>
      <c r="J812" s="92" t="str">
        <f>IFERROR(AVERAGEIFS(EDF[Etat Physique], EDF[Nom], BD_evo[[#This Row],[Nom]], EDF[Semaine], BD_evo[[#This Row],[Semaine]]), "")</f>
        <v/>
      </c>
      <c r="K812" s="92" t="str">
        <f>IFERROR(AVERAGEIFS(EDF[Hydratation], EDF[Nom], BD_evo[[#This Row],[Nom]], EDF[Semaine], BD_evo[[#This Row],[Semaine]]), "")</f>
        <v/>
      </c>
      <c r="L812" s="92" t="str">
        <f>IFERROR(AVERAGEIFS(EDF[Nutrition], EDF[Nom], BD_evo[[#This Row],[Nom]], EDF[Semaine], BD_evo[[#This Row],[Semaine]]), "")</f>
        <v/>
      </c>
      <c r="M812" s="92" t="str">
        <f>IFERROR(AVERAGEIFS(RPE[Investissement du jour], RPE[Nom], BD_evo[[#This Row],[Nom]], RPE[Semaine], BD_evo[[#This Row],[Semaine]]), "")</f>
        <v/>
      </c>
    </row>
    <row r="813" spans="1:13" x14ac:dyDescent="0.2">
      <c r="A813" s="88" t="s">
        <v>77</v>
      </c>
      <c r="B813" t="str">
        <f>INDEX(Statut[Profil], MATCH(BD_evo[[#This Row],[Nom]], Statut[Nom], 0))</f>
        <v>Avant</v>
      </c>
      <c r="C813">
        <v>2023</v>
      </c>
      <c r="D813">
        <f t="shared" si="16"/>
        <v>48</v>
      </c>
      <c r="E813" t="str">
        <f>IF(SUMIFS(RPE[sRPE_tot], RPE[Nom], BD_evo[[#This Row],[Nom]], RPE[Semaine], BD_evo[[#This Row],[Semaine]])=0,"",SUMIFS(RPE[sRPE_tot], RPE[Nom], BD_evo[[#This Row],[Nom]], RPE[Semaine], BD_evo[[#This Row],[Semaine]]))</f>
        <v/>
      </c>
      <c r="F813" s="92">
        <f>IFERROR(AVERAGEIFS(EDF[Total EDF], EDF[Nom], BD_evo[[#This Row],[Nom]], EDF[Semaine], BD_evo[[#This Row],[Semaine]]), "")</f>
        <v>15.666666666666666</v>
      </c>
      <c r="G813" s="92">
        <f>IFERROR(AVERAGEIFS(EDF[Humeur], EDF[Nom], BD_evo[[#This Row],[Nom]], EDF[Semaine], BD_evo[[#This Row],[Semaine]]), "")</f>
        <v>3.6666666666666665</v>
      </c>
      <c r="H813" s="92">
        <f>IFERROR(AVERAGEIFS(EDF[Stress], EDF[Nom], BD_evo[[#This Row],[Nom]], EDF[Semaine], BD_evo[[#This Row],[Semaine]]), "")</f>
        <v>2.3333333333333335</v>
      </c>
      <c r="I813" s="92">
        <f>IFERROR(AVERAGEIFS(EDF[Sommeil], EDF[Nom], BD_evo[[#This Row],[Nom]], EDF[Semaine], BD_evo[[#This Row],[Semaine]]), "")</f>
        <v>2</v>
      </c>
      <c r="J813" s="92">
        <f>IFERROR(AVERAGEIFS(EDF[Etat Physique], EDF[Nom], BD_evo[[#This Row],[Nom]], EDF[Semaine], BD_evo[[#This Row],[Semaine]]), "")</f>
        <v>1</v>
      </c>
      <c r="K813" s="92">
        <f>IFERROR(AVERAGEIFS(EDF[Hydratation], EDF[Nom], BD_evo[[#This Row],[Nom]], EDF[Semaine], BD_evo[[#This Row],[Semaine]]), "")</f>
        <v>2.6666666666666665</v>
      </c>
      <c r="L813" s="92">
        <f>IFERROR(AVERAGEIFS(EDF[Nutrition], EDF[Nom], BD_evo[[#This Row],[Nom]], EDF[Semaine], BD_evo[[#This Row],[Semaine]]), "")</f>
        <v>4</v>
      </c>
      <c r="M813" s="92" t="str">
        <f>IFERROR(AVERAGEIFS(RPE[Investissement du jour], RPE[Nom], BD_evo[[#This Row],[Nom]], RPE[Semaine], BD_evo[[#This Row],[Semaine]]), "")</f>
        <v/>
      </c>
    </row>
    <row r="814" spans="1:13" x14ac:dyDescent="0.2">
      <c r="A814" s="88" t="s">
        <v>135</v>
      </c>
      <c r="B814" t="str">
        <f>INDEX(Statut[Profil], MATCH(BD_evo[[#This Row],[Nom]], Statut[Nom], 0))</f>
        <v>Trois Quarts</v>
      </c>
      <c r="C814">
        <v>2023</v>
      </c>
      <c r="D814">
        <f t="shared" si="16"/>
        <v>48</v>
      </c>
      <c r="E814" t="str">
        <f>IF(SUMIFS(RPE[sRPE_tot], RPE[Nom], BD_evo[[#This Row],[Nom]], RPE[Semaine], BD_evo[[#This Row],[Semaine]])=0,"",SUMIFS(RPE[sRPE_tot], RPE[Nom], BD_evo[[#This Row],[Nom]], RPE[Semaine], BD_evo[[#This Row],[Semaine]]))</f>
        <v/>
      </c>
      <c r="F814" s="92">
        <f>IFERROR(AVERAGEIFS(EDF[Total EDF], EDF[Nom], BD_evo[[#This Row],[Nom]], EDF[Semaine], BD_evo[[#This Row],[Semaine]]), "")</f>
        <v>22</v>
      </c>
      <c r="G814" s="92">
        <f>IFERROR(AVERAGEIFS(EDF[Humeur], EDF[Nom], BD_evo[[#This Row],[Nom]], EDF[Semaine], BD_evo[[#This Row],[Semaine]]), "")</f>
        <v>4</v>
      </c>
      <c r="H814" s="92">
        <f>IFERROR(AVERAGEIFS(EDF[Stress], EDF[Nom], BD_evo[[#This Row],[Nom]], EDF[Semaine], BD_evo[[#This Row],[Semaine]]), "")</f>
        <v>4</v>
      </c>
      <c r="I814" s="92">
        <f>IFERROR(AVERAGEIFS(EDF[Sommeil], EDF[Nom], BD_evo[[#This Row],[Nom]], EDF[Semaine], BD_evo[[#This Row],[Semaine]]), "")</f>
        <v>3.6666666666666665</v>
      </c>
      <c r="J814" s="92">
        <f>IFERROR(AVERAGEIFS(EDF[Etat Physique], EDF[Nom], BD_evo[[#This Row],[Nom]], EDF[Semaine], BD_evo[[#This Row],[Semaine]]), "")</f>
        <v>3</v>
      </c>
      <c r="K814" s="92">
        <f>IFERROR(AVERAGEIFS(EDF[Hydratation], EDF[Nom], BD_evo[[#This Row],[Nom]], EDF[Semaine], BD_evo[[#This Row],[Semaine]]), "")</f>
        <v>3.3333333333333335</v>
      </c>
      <c r="L814" s="92">
        <f>IFERROR(AVERAGEIFS(EDF[Nutrition], EDF[Nom], BD_evo[[#This Row],[Nom]], EDF[Semaine], BD_evo[[#This Row],[Semaine]]), "")</f>
        <v>4</v>
      </c>
      <c r="M814" s="92" t="str">
        <f>IFERROR(AVERAGEIFS(RPE[Investissement du jour], RPE[Nom], BD_evo[[#This Row],[Nom]], RPE[Semaine], BD_evo[[#This Row],[Semaine]]), "")</f>
        <v/>
      </c>
    </row>
    <row r="815" spans="1:13" x14ac:dyDescent="0.2">
      <c r="A815" s="88" t="s">
        <v>75</v>
      </c>
      <c r="B815" t="str">
        <f>INDEX(Statut[Profil], MATCH(BD_evo[[#This Row],[Nom]], Statut[Nom], 0))</f>
        <v>Avant</v>
      </c>
      <c r="C815">
        <v>2023</v>
      </c>
      <c r="D815">
        <f t="shared" si="16"/>
        <v>48</v>
      </c>
      <c r="E815" t="str">
        <f>IF(SUMIFS(RPE[sRPE_tot], RPE[Nom], BD_evo[[#This Row],[Nom]], RPE[Semaine], BD_evo[[#This Row],[Semaine]])=0,"",SUMIFS(RPE[sRPE_tot], RPE[Nom], BD_evo[[#This Row],[Nom]], RPE[Semaine], BD_evo[[#This Row],[Semaine]]))</f>
        <v/>
      </c>
      <c r="F815" s="92" t="str">
        <f>IFERROR(AVERAGEIFS(EDF[Total EDF], EDF[Nom], BD_evo[[#This Row],[Nom]], EDF[Semaine], BD_evo[[#This Row],[Semaine]]), "")</f>
        <v/>
      </c>
      <c r="G815" s="92" t="str">
        <f>IFERROR(AVERAGEIFS(EDF[Humeur], EDF[Nom], BD_evo[[#This Row],[Nom]], EDF[Semaine], BD_evo[[#This Row],[Semaine]]), "")</f>
        <v/>
      </c>
      <c r="H815" s="92" t="str">
        <f>IFERROR(AVERAGEIFS(EDF[Stress], EDF[Nom], BD_evo[[#This Row],[Nom]], EDF[Semaine], BD_evo[[#This Row],[Semaine]]), "")</f>
        <v/>
      </c>
      <c r="I815" s="92" t="str">
        <f>IFERROR(AVERAGEIFS(EDF[Sommeil], EDF[Nom], BD_evo[[#This Row],[Nom]], EDF[Semaine], BD_evo[[#This Row],[Semaine]]), "")</f>
        <v/>
      </c>
      <c r="J815" s="92" t="str">
        <f>IFERROR(AVERAGEIFS(EDF[Etat Physique], EDF[Nom], BD_evo[[#This Row],[Nom]], EDF[Semaine], BD_evo[[#This Row],[Semaine]]), "")</f>
        <v/>
      </c>
      <c r="K815" s="92" t="str">
        <f>IFERROR(AVERAGEIFS(EDF[Hydratation], EDF[Nom], BD_evo[[#This Row],[Nom]], EDF[Semaine], BD_evo[[#This Row],[Semaine]]), "")</f>
        <v/>
      </c>
      <c r="L815" s="92" t="str">
        <f>IFERROR(AVERAGEIFS(EDF[Nutrition], EDF[Nom], BD_evo[[#This Row],[Nom]], EDF[Semaine], BD_evo[[#This Row],[Semaine]]), "")</f>
        <v/>
      </c>
      <c r="M815" s="92" t="str">
        <f>IFERROR(AVERAGEIFS(RPE[Investissement du jour], RPE[Nom], BD_evo[[#This Row],[Nom]], RPE[Semaine], BD_evo[[#This Row],[Semaine]]), "")</f>
        <v/>
      </c>
    </row>
    <row r="816" spans="1:13" x14ac:dyDescent="0.2">
      <c r="A816" s="88" t="s">
        <v>112</v>
      </c>
      <c r="B816" t="str">
        <f>INDEX(Statut[Profil], MATCH(BD_evo[[#This Row],[Nom]], Statut[Nom], 0))</f>
        <v>Trois Quarts</v>
      </c>
      <c r="C816">
        <v>2023</v>
      </c>
      <c r="D816">
        <f t="shared" si="16"/>
        <v>48</v>
      </c>
      <c r="E816" t="str">
        <f>IF(SUMIFS(RPE[sRPE_tot], RPE[Nom], BD_evo[[#This Row],[Nom]], RPE[Semaine], BD_evo[[#This Row],[Semaine]])=0,"",SUMIFS(RPE[sRPE_tot], RPE[Nom], BD_evo[[#This Row],[Nom]], RPE[Semaine], BD_evo[[#This Row],[Semaine]]))</f>
        <v/>
      </c>
      <c r="F816" s="92">
        <f>IFERROR(AVERAGEIFS(EDF[Total EDF], EDF[Nom], BD_evo[[#This Row],[Nom]], EDF[Semaine], BD_evo[[#This Row],[Semaine]]), "")</f>
        <v>13</v>
      </c>
      <c r="G816" s="92">
        <f>IFERROR(AVERAGEIFS(EDF[Humeur], EDF[Nom], BD_evo[[#This Row],[Nom]], EDF[Semaine], BD_evo[[#This Row],[Semaine]]), "")</f>
        <v>2</v>
      </c>
      <c r="H816" s="92">
        <f>IFERROR(AVERAGEIFS(EDF[Stress], EDF[Nom], BD_evo[[#This Row],[Nom]], EDF[Semaine], BD_evo[[#This Row],[Semaine]]), "")</f>
        <v>3</v>
      </c>
      <c r="I816" s="92">
        <f>IFERROR(AVERAGEIFS(EDF[Sommeil], EDF[Nom], BD_evo[[#This Row],[Nom]], EDF[Semaine], BD_evo[[#This Row],[Semaine]]), "")</f>
        <v>1.5</v>
      </c>
      <c r="J816" s="92">
        <f>IFERROR(AVERAGEIFS(EDF[Etat Physique], EDF[Nom], BD_evo[[#This Row],[Nom]], EDF[Semaine], BD_evo[[#This Row],[Semaine]]), "")</f>
        <v>1</v>
      </c>
      <c r="K816" s="92">
        <f>IFERROR(AVERAGEIFS(EDF[Hydratation], EDF[Nom], BD_evo[[#This Row],[Nom]], EDF[Semaine], BD_evo[[#This Row],[Semaine]]), "")</f>
        <v>3</v>
      </c>
      <c r="L816" s="92">
        <f>IFERROR(AVERAGEIFS(EDF[Nutrition], EDF[Nom], BD_evo[[#This Row],[Nom]], EDF[Semaine], BD_evo[[#This Row],[Semaine]]), "")</f>
        <v>2.5</v>
      </c>
      <c r="M816" s="92" t="str">
        <f>IFERROR(AVERAGEIFS(RPE[Investissement du jour], RPE[Nom], BD_evo[[#This Row],[Nom]], RPE[Semaine], BD_evo[[#This Row],[Semaine]]), "")</f>
        <v/>
      </c>
    </row>
    <row r="817" spans="1:13" x14ac:dyDescent="0.2">
      <c r="A817" s="88" t="s">
        <v>142</v>
      </c>
      <c r="B817" t="str">
        <f>INDEX(Statut[Profil], MATCH(BD_evo[[#This Row],[Nom]], Statut[Nom], 0))</f>
        <v>Avant</v>
      </c>
      <c r="C817">
        <v>2023</v>
      </c>
      <c r="D817">
        <f t="shared" si="16"/>
        <v>48</v>
      </c>
      <c r="E817">
        <f>IF(SUMIFS(RPE[sRPE_tot], RPE[Nom], BD_evo[[#This Row],[Nom]], RPE[Semaine], BD_evo[[#This Row],[Semaine]])=0,"",SUMIFS(RPE[sRPE_tot], RPE[Nom], BD_evo[[#This Row],[Nom]], RPE[Semaine], BD_evo[[#This Row],[Semaine]]))</f>
        <v>1475</v>
      </c>
      <c r="F817" s="92">
        <f>IFERROR(AVERAGEIFS(EDF[Total EDF], EDF[Nom], BD_evo[[#This Row],[Nom]], EDF[Semaine], BD_evo[[#This Row],[Semaine]]), "")</f>
        <v>22.333333333333332</v>
      </c>
      <c r="G817" s="92">
        <f>IFERROR(AVERAGEIFS(EDF[Humeur], EDF[Nom], BD_evo[[#This Row],[Nom]], EDF[Semaine], BD_evo[[#This Row],[Semaine]]), "")</f>
        <v>4</v>
      </c>
      <c r="H817" s="92">
        <f>IFERROR(AVERAGEIFS(EDF[Stress], EDF[Nom], BD_evo[[#This Row],[Nom]], EDF[Semaine], BD_evo[[#This Row],[Semaine]]), "")</f>
        <v>3.6666666666666665</v>
      </c>
      <c r="I817" s="92">
        <f>IFERROR(AVERAGEIFS(EDF[Sommeil], EDF[Nom], BD_evo[[#This Row],[Nom]], EDF[Semaine], BD_evo[[#This Row],[Semaine]]), "")</f>
        <v>3.6666666666666665</v>
      </c>
      <c r="J817" s="92">
        <f>IFERROR(AVERAGEIFS(EDF[Etat Physique], EDF[Nom], BD_evo[[#This Row],[Nom]], EDF[Semaine], BD_evo[[#This Row],[Semaine]]), "")</f>
        <v>4</v>
      </c>
      <c r="K817" s="92">
        <f>IFERROR(AVERAGEIFS(EDF[Hydratation], EDF[Nom], BD_evo[[#This Row],[Nom]], EDF[Semaine], BD_evo[[#This Row],[Semaine]]), "")</f>
        <v>3</v>
      </c>
      <c r="L817" s="92">
        <f>IFERROR(AVERAGEIFS(EDF[Nutrition], EDF[Nom], BD_evo[[#This Row],[Nom]], EDF[Semaine], BD_evo[[#This Row],[Semaine]]), "")</f>
        <v>4</v>
      </c>
      <c r="M817" s="92">
        <f>IFERROR(AVERAGEIFS(RPE[Investissement du jour], RPE[Nom], BD_evo[[#This Row],[Nom]], RPE[Semaine], BD_evo[[#This Row],[Semaine]]), "")</f>
        <v>1.3333333333333333</v>
      </c>
    </row>
    <row r="818" spans="1:13" x14ac:dyDescent="0.2">
      <c r="A818" s="88" t="s">
        <v>131</v>
      </c>
      <c r="B818" t="str">
        <f>INDEX(Statut[Profil], MATCH(BD_evo[[#This Row],[Nom]], Statut[Nom], 0))</f>
        <v>Trois Quarts</v>
      </c>
      <c r="C818">
        <v>2023</v>
      </c>
      <c r="D818">
        <f t="shared" si="16"/>
        <v>48</v>
      </c>
      <c r="E818" t="str">
        <f>IF(SUMIFS(RPE[sRPE_tot], RPE[Nom], BD_evo[[#This Row],[Nom]], RPE[Semaine], BD_evo[[#This Row],[Semaine]])=0,"",SUMIFS(RPE[sRPE_tot], RPE[Nom], BD_evo[[#This Row],[Nom]], RPE[Semaine], BD_evo[[#This Row],[Semaine]]))</f>
        <v/>
      </c>
      <c r="F818" s="92">
        <f>IFERROR(AVERAGEIFS(EDF[Total EDF], EDF[Nom], BD_evo[[#This Row],[Nom]], EDF[Semaine], BD_evo[[#This Row],[Semaine]]), "")</f>
        <v>15.666666666666666</v>
      </c>
      <c r="G818" s="92">
        <f>IFERROR(AVERAGEIFS(EDF[Humeur], EDF[Nom], BD_evo[[#This Row],[Nom]], EDF[Semaine], BD_evo[[#This Row],[Semaine]]), "")</f>
        <v>2.6666666666666665</v>
      </c>
      <c r="H818" s="92">
        <f>IFERROR(AVERAGEIFS(EDF[Stress], EDF[Nom], BD_evo[[#This Row],[Nom]], EDF[Semaine], BD_evo[[#This Row],[Semaine]]), "")</f>
        <v>2.6666666666666665</v>
      </c>
      <c r="I818" s="92">
        <f>IFERROR(AVERAGEIFS(EDF[Sommeil], EDF[Nom], BD_evo[[#This Row],[Nom]], EDF[Semaine], BD_evo[[#This Row],[Semaine]]), "")</f>
        <v>2</v>
      </c>
      <c r="J818" s="92">
        <f>IFERROR(AVERAGEIFS(EDF[Etat Physique], EDF[Nom], BD_evo[[#This Row],[Nom]], EDF[Semaine], BD_evo[[#This Row],[Semaine]]), "")</f>
        <v>2.3333333333333335</v>
      </c>
      <c r="K818" s="92">
        <f>IFERROR(AVERAGEIFS(EDF[Hydratation], EDF[Nom], BD_evo[[#This Row],[Nom]], EDF[Semaine], BD_evo[[#This Row],[Semaine]]), "")</f>
        <v>3</v>
      </c>
      <c r="L818" s="92">
        <f>IFERROR(AVERAGEIFS(EDF[Nutrition], EDF[Nom], BD_evo[[#This Row],[Nom]], EDF[Semaine], BD_evo[[#This Row],[Semaine]]), "")</f>
        <v>3</v>
      </c>
      <c r="M818" s="92" t="str">
        <f>IFERROR(AVERAGEIFS(RPE[Investissement du jour], RPE[Nom], BD_evo[[#This Row],[Nom]], RPE[Semaine], BD_evo[[#This Row],[Semaine]]), "")</f>
        <v/>
      </c>
    </row>
    <row r="819" spans="1:13" x14ac:dyDescent="0.2">
      <c r="A819" s="88" t="s">
        <v>83</v>
      </c>
      <c r="B819" t="str">
        <f>INDEX(Statut[Profil], MATCH(BD_evo[[#This Row],[Nom]], Statut[Nom], 0))</f>
        <v>Avant</v>
      </c>
      <c r="C819">
        <v>2023</v>
      </c>
      <c r="D819">
        <f t="shared" si="16"/>
        <v>48</v>
      </c>
      <c r="E819">
        <f>IF(SUMIFS(RPE[sRPE_tot], RPE[Nom], BD_evo[[#This Row],[Nom]], RPE[Semaine], BD_evo[[#This Row],[Semaine]])=0,"",SUMIFS(RPE[sRPE_tot], RPE[Nom], BD_evo[[#This Row],[Nom]], RPE[Semaine], BD_evo[[#This Row],[Semaine]]))</f>
        <v>1119</v>
      </c>
      <c r="F819" s="92">
        <f>IFERROR(AVERAGEIFS(EDF[Total EDF], EDF[Nom], BD_evo[[#This Row],[Nom]], EDF[Semaine], BD_evo[[#This Row],[Semaine]]), "")</f>
        <v>24</v>
      </c>
      <c r="G819" s="92">
        <f>IFERROR(AVERAGEIFS(EDF[Humeur], EDF[Nom], BD_evo[[#This Row],[Nom]], EDF[Semaine], BD_evo[[#This Row],[Semaine]]), "")</f>
        <v>4.5</v>
      </c>
      <c r="H819" s="92">
        <f>IFERROR(AVERAGEIFS(EDF[Stress], EDF[Nom], BD_evo[[#This Row],[Nom]], EDF[Semaine], BD_evo[[#This Row],[Semaine]]), "")</f>
        <v>4</v>
      </c>
      <c r="I819" s="92">
        <f>IFERROR(AVERAGEIFS(EDF[Sommeil], EDF[Nom], BD_evo[[#This Row],[Nom]], EDF[Semaine], BD_evo[[#This Row],[Semaine]]), "")</f>
        <v>5</v>
      </c>
      <c r="J819" s="92">
        <f>IFERROR(AVERAGEIFS(EDF[Etat Physique], EDF[Nom], BD_evo[[#This Row],[Nom]], EDF[Semaine], BD_evo[[#This Row],[Semaine]]), "")</f>
        <v>2.5</v>
      </c>
      <c r="K819" s="92">
        <f>IFERROR(AVERAGEIFS(EDF[Hydratation], EDF[Nom], BD_evo[[#This Row],[Nom]], EDF[Semaine], BD_evo[[#This Row],[Semaine]]), "")</f>
        <v>3.5</v>
      </c>
      <c r="L819" s="92">
        <f>IFERROR(AVERAGEIFS(EDF[Nutrition], EDF[Nom], BD_evo[[#This Row],[Nom]], EDF[Semaine], BD_evo[[#This Row],[Semaine]]), "")</f>
        <v>4.5</v>
      </c>
      <c r="M819" s="92">
        <f>IFERROR(AVERAGEIFS(RPE[Investissement du jour], RPE[Nom], BD_evo[[#This Row],[Nom]], RPE[Semaine], BD_evo[[#This Row],[Semaine]]), "")</f>
        <v>3</v>
      </c>
    </row>
    <row r="820" spans="1:13" x14ac:dyDescent="0.2">
      <c r="A820" s="88" t="s">
        <v>100</v>
      </c>
      <c r="B820" t="str">
        <f>INDEX(Statut[Profil], MATCH(BD_evo[[#This Row],[Nom]], Statut[Nom], 0))</f>
        <v>Trois Quarts</v>
      </c>
      <c r="C820">
        <v>2023</v>
      </c>
      <c r="D820">
        <f t="shared" si="16"/>
        <v>48</v>
      </c>
      <c r="E820" t="str">
        <f>IF(SUMIFS(RPE[sRPE_tot], RPE[Nom], BD_evo[[#This Row],[Nom]], RPE[Semaine], BD_evo[[#This Row],[Semaine]])=0,"",SUMIFS(RPE[sRPE_tot], RPE[Nom], BD_evo[[#This Row],[Nom]], RPE[Semaine], BD_evo[[#This Row],[Semaine]]))</f>
        <v/>
      </c>
      <c r="F820" s="92">
        <f>IFERROR(AVERAGEIFS(EDF[Total EDF], EDF[Nom], BD_evo[[#This Row],[Nom]], EDF[Semaine], BD_evo[[#This Row],[Semaine]]), "")</f>
        <v>18</v>
      </c>
      <c r="G820" s="92">
        <f>IFERROR(AVERAGEIFS(EDF[Humeur], EDF[Nom], BD_evo[[#This Row],[Nom]], EDF[Semaine], BD_evo[[#This Row],[Semaine]]), "")</f>
        <v>4</v>
      </c>
      <c r="H820" s="92">
        <f>IFERROR(AVERAGEIFS(EDF[Stress], EDF[Nom], BD_evo[[#This Row],[Nom]], EDF[Semaine], BD_evo[[#This Row],[Semaine]]), "")</f>
        <v>3</v>
      </c>
      <c r="I820" s="92">
        <f>IFERROR(AVERAGEIFS(EDF[Sommeil], EDF[Nom], BD_evo[[#This Row],[Nom]], EDF[Semaine], BD_evo[[#This Row],[Semaine]]), "")</f>
        <v>1</v>
      </c>
      <c r="J820" s="92">
        <f>IFERROR(AVERAGEIFS(EDF[Etat Physique], EDF[Nom], BD_evo[[#This Row],[Nom]], EDF[Semaine], BD_evo[[#This Row],[Semaine]]), "")</f>
        <v>4</v>
      </c>
      <c r="K820" s="92">
        <f>IFERROR(AVERAGEIFS(EDF[Hydratation], EDF[Nom], BD_evo[[#This Row],[Nom]], EDF[Semaine], BD_evo[[#This Row],[Semaine]]), "")</f>
        <v>3</v>
      </c>
      <c r="L820" s="92">
        <f>IFERROR(AVERAGEIFS(EDF[Nutrition], EDF[Nom], BD_evo[[#This Row],[Nom]], EDF[Semaine], BD_evo[[#This Row],[Semaine]]), "")</f>
        <v>3</v>
      </c>
      <c r="M820" s="92" t="str">
        <f>IFERROR(AVERAGEIFS(RPE[Investissement du jour], RPE[Nom], BD_evo[[#This Row],[Nom]], RPE[Semaine], BD_evo[[#This Row],[Semaine]]), "")</f>
        <v/>
      </c>
    </row>
    <row r="821" spans="1:13" x14ac:dyDescent="0.2">
      <c r="A821" s="88" t="s">
        <v>89</v>
      </c>
      <c r="B821" t="str">
        <f>INDEX(Statut[Profil], MATCH(BD_evo[[#This Row],[Nom]], Statut[Nom], 0))</f>
        <v>Avant</v>
      </c>
      <c r="C821">
        <v>2023</v>
      </c>
      <c r="D821">
        <f t="shared" si="16"/>
        <v>48</v>
      </c>
      <c r="E821" t="str">
        <f>IF(SUMIFS(RPE[sRPE_tot], RPE[Nom], BD_evo[[#This Row],[Nom]], RPE[Semaine], BD_evo[[#This Row],[Semaine]])=0,"",SUMIFS(RPE[sRPE_tot], RPE[Nom], BD_evo[[#This Row],[Nom]], RPE[Semaine], BD_evo[[#This Row],[Semaine]]))</f>
        <v/>
      </c>
      <c r="F821" s="92" t="str">
        <f>IFERROR(AVERAGEIFS(EDF[Total EDF], EDF[Nom], BD_evo[[#This Row],[Nom]], EDF[Semaine], BD_evo[[#This Row],[Semaine]]), "")</f>
        <v/>
      </c>
      <c r="G821" s="92" t="str">
        <f>IFERROR(AVERAGEIFS(EDF[Humeur], EDF[Nom], BD_evo[[#This Row],[Nom]], EDF[Semaine], BD_evo[[#This Row],[Semaine]]), "")</f>
        <v/>
      </c>
      <c r="H821" s="92" t="str">
        <f>IFERROR(AVERAGEIFS(EDF[Stress], EDF[Nom], BD_evo[[#This Row],[Nom]], EDF[Semaine], BD_evo[[#This Row],[Semaine]]), "")</f>
        <v/>
      </c>
      <c r="I821" s="92" t="str">
        <f>IFERROR(AVERAGEIFS(EDF[Sommeil], EDF[Nom], BD_evo[[#This Row],[Nom]], EDF[Semaine], BD_evo[[#This Row],[Semaine]]), "")</f>
        <v/>
      </c>
      <c r="J821" s="92" t="str">
        <f>IFERROR(AVERAGEIFS(EDF[Etat Physique], EDF[Nom], BD_evo[[#This Row],[Nom]], EDF[Semaine], BD_evo[[#This Row],[Semaine]]), "")</f>
        <v/>
      </c>
      <c r="K821" s="92" t="str">
        <f>IFERROR(AVERAGEIFS(EDF[Hydratation], EDF[Nom], BD_evo[[#This Row],[Nom]], EDF[Semaine], BD_evo[[#This Row],[Semaine]]), "")</f>
        <v/>
      </c>
      <c r="L821" s="92" t="str">
        <f>IFERROR(AVERAGEIFS(EDF[Nutrition], EDF[Nom], BD_evo[[#This Row],[Nom]], EDF[Semaine], BD_evo[[#This Row],[Semaine]]), "")</f>
        <v/>
      </c>
      <c r="M821" s="92" t="str">
        <f>IFERROR(AVERAGEIFS(RPE[Investissement du jour], RPE[Nom], BD_evo[[#This Row],[Nom]], RPE[Semaine], BD_evo[[#This Row],[Semaine]]), "")</f>
        <v/>
      </c>
    </row>
    <row r="822" spans="1:13" x14ac:dyDescent="0.2">
      <c r="A822" s="88" t="s">
        <v>168</v>
      </c>
      <c r="B822" t="str">
        <f>INDEX(Statut[Profil], MATCH(BD_evo[[#This Row],[Nom]], Statut[Nom], 0))</f>
        <v>Avant</v>
      </c>
      <c r="C822">
        <v>2023</v>
      </c>
      <c r="D822">
        <f t="shared" si="16"/>
        <v>48</v>
      </c>
      <c r="E822" t="str">
        <f>IF(SUMIFS(RPE[sRPE_tot], RPE[Nom], BD_evo[[#This Row],[Nom]], RPE[Semaine], BD_evo[[#This Row],[Semaine]])=0,"",SUMIFS(RPE[sRPE_tot], RPE[Nom], BD_evo[[#This Row],[Nom]], RPE[Semaine], BD_evo[[#This Row],[Semaine]]))</f>
        <v/>
      </c>
      <c r="F822" s="92">
        <f>IFERROR(AVERAGEIFS(EDF[Total EDF], EDF[Nom], BD_evo[[#This Row],[Nom]], EDF[Semaine], BD_evo[[#This Row],[Semaine]]), "")</f>
        <v>20.666666666666668</v>
      </c>
      <c r="G822" s="92">
        <f>IFERROR(AVERAGEIFS(EDF[Humeur], EDF[Nom], BD_evo[[#This Row],[Nom]], EDF[Semaine], BD_evo[[#This Row],[Semaine]]), "")</f>
        <v>3</v>
      </c>
      <c r="H822" s="92">
        <f>IFERROR(AVERAGEIFS(EDF[Stress], EDF[Nom], BD_evo[[#This Row],[Nom]], EDF[Semaine], BD_evo[[#This Row],[Semaine]]), "")</f>
        <v>2.6666666666666665</v>
      </c>
      <c r="I822" s="92">
        <f>IFERROR(AVERAGEIFS(EDF[Sommeil], EDF[Nom], BD_evo[[#This Row],[Nom]], EDF[Semaine], BD_evo[[#This Row],[Semaine]]), "")</f>
        <v>3.6666666666666665</v>
      </c>
      <c r="J822" s="92">
        <f>IFERROR(AVERAGEIFS(EDF[Etat Physique], EDF[Nom], BD_evo[[#This Row],[Nom]], EDF[Semaine], BD_evo[[#This Row],[Semaine]]), "")</f>
        <v>3.3333333333333335</v>
      </c>
      <c r="K822" s="92">
        <f>IFERROR(AVERAGEIFS(EDF[Hydratation], EDF[Nom], BD_evo[[#This Row],[Nom]], EDF[Semaine], BD_evo[[#This Row],[Semaine]]), "")</f>
        <v>4</v>
      </c>
      <c r="L822" s="92">
        <f>IFERROR(AVERAGEIFS(EDF[Nutrition], EDF[Nom], BD_evo[[#This Row],[Nom]], EDF[Semaine], BD_evo[[#This Row],[Semaine]]), "")</f>
        <v>4</v>
      </c>
      <c r="M822" s="92" t="str">
        <f>IFERROR(AVERAGEIFS(RPE[Investissement du jour], RPE[Nom], BD_evo[[#This Row],[Nom]], RPE[Semaine], BD_evo[[#This Row],[Semaine]]), "")</f>
        <v/>
      </c>
    </row>
    <row r="823" spans="1:13" x14ac:dyDescent="0.2">
      <c r="A823" s="88" t="s">
        <v>86</v>
      </c>
      <c r="B823" t="str">
        <f>INDEX(Statut[Profil], MATCH(BD_evo[[#This Row],[Nom]], Statut[Nom], 0))</f>
        <v>Avant</v>
      </c>
      <c r="C823">
        <v>2023</v>
      </c>
      <c r="D823">
        <f t="shared" si="16"/>
        <v>48</v>
      </c>
      <c r="E823" t="str">
        <f>IF(SUMIFS(RPE[sRPE_tot], RPE[Nom], BD_evo[[#This Row],[Nom]], RPE[Semaine], BD_evo[[#This Row],[Semaine]])=0,"",SUMIFS(RPE[sRPE_tot], RPE[Nom], BD_evo[[#This Row],[Nom]], RPE[Semaine], BD_evo[[#This Row],[Semaine]]))</f>
        <v/>
      </c>
      <c r="F823" s="92">
        <f>IFERROR(AVERAGEIFS(EDF[Total EDF], EDF[Nom], BD_evo[[#This Row],[Nom]], EDF[Semaine], BD_evo[[#This Row],[Semaine]]), "")</f>
        <v>19.333333333333332</v>
      </c>
      <c r="G823" s="92">
        <f>IFERROR(AVERAGEIFS(EDF[Humeur], EDF[Nom], BD_evo[[#This Row],[Nom]], EDF[Semaine], BD_evo[[#This Row],[Semaine]]), "")</f>
        <v>4.333333333333333</v>
      </c>
      <c r="H823" s="92">
        <f>IFERROR(AVERAGEIFS(EDF[Stress], EDF[Nom], BD_evo[[#This Row],[Nom]], EDF[Semaine], BD_evo[[#This Row],[Semaine]]), "")</f>
        <v>2.6666666666666665</v>
      </c>
      <c r="I823" s="92">
        <f>IFERROR(AVERAGEIFS(EDF[Sommeil], EDF[Nom], BD_evo[[#This Row],[Nom]], EDF[Semaine], BD_evo[[#This Row],[Semaine]]), "")</f>
        <v>3</v>
      </c>
      <c r="J823" s="92">
        <f>IFERROR(AVERAGEIFS(EDF[Etat Physique], EDF[Nom], BD_evo[[#This Row],[Nom]], EDF[Semaine], BD_evo[[#This Row],[Semaine]]), "")</f>
        <v>3</v>
      </c>
      <c r="K823" s="92">
        <f>IFERROR(AVERAGEIFS(EDF[Hydratation], EDF[Nom], BD_evo[[#This Row],[Nom]], EDF[Semaine], BD_evo[[#This Row],[Semaine]]), "")</f>
        <v>3.3333333333333335</v>
      </c>
      <c r="L823" s="92">
        <f>IFERROR(AVERAGEIFS(EDF[Nutrition], EDF[Nom], BD_evo[[#This Row],[Nom]], EDF[Semaine], BD_evo[[#This Row],[Semaine]]), "")</f>
        <v>3</v>
      </c>
      <c r="M823" s="92" t="str">
        <f>IFERROR(AVERAGEIFS(RPE[Investissement du jour], RPE[Nom], BD_evo[[#This Row],[Nom]], RPE[Semaine], BD_evo[[#This Row],[Semaine]]), "")</f>
        <v/>
      </c>
    </row>
    <row r="824" spans="1:13" x14ac:dyDescent="0.2">
      <c r="A824" s="88" t="s">
        <v>208</v>
      </c>
      <c r="B824" t="str">
        <f>INDEX(Statut[Profil], MATCH(BD_evo[[#This Row],[Nom]], Statut[Nom], 0))</f>
        <v>Trois Quarts</v>
      </c>
      <c r="C824">
        <v>2023</v>
      </c>
      <c r="D824">
        <f t="shared" si="16"/>
        <v>48</v>
      </c>
      <c r="E824" t="str">
        <f>IF(SUMIFS(RPE[sRPE_tot], RPE[Nom], BD_evo[[#This Row],[Nom]], RPE[Semaine], BD_evo[[#This Row],[Semaine]])=0,"",SUMIFS(RPE[sRPE_tot], RPE[Nom], BD_evo[[#This Row],[Nom]], RPE[Semaine], BD_evo[[#This Row],[Semaine]]))</f>
        <v/>
      </c>
      <c r="F824" s="92">
        <f>IFERROR(AVERAGEIFS(EDF[Total EDF], EDF[Nom], BD_evo[[#This Row],[Nom]], EDF[Semaine], BD_evo[[#This Row],[Semaine]]), "")</f>
        <v>27</v>
      </c>
      <c r="G824" s="92">
        <f>IFERROR(AVERAGEIFS(EDF[Humeur], EDF[Nom], BD_evo[[#This Row],[Nom]], EDF[Semaine], BD_evo[[#This Row],[Semaine]]), "")</f>
        <v>5</v>
      </c>
      <c r="H824" s="92">
        <f>IFERROR(AVERAGEIFS(EDF[Stress], EDF[Nom], BD_evo[[#This Row],[Nom]], EDF[Semaine], BD_evo[[#This Row],[Semaine]]), "")</f>
        <v>5</v>
      </c>
      <c r="I824" s="92">
        <f>IFERROR(AVERAGEIFS(EDF[Sommeil], EDF[Nom], BD_evo[[#This Row],[Nom]], EDF[Semaine], BD_evo[[#This Row],[Semaine]]), "")</f>
        <v>4</v>
      </c>
      <c r="J824" s="92">
        <f>IFERROR(AVERAGEIFS(EDF[Etat Physique], EDF[Nom], BD_evo[[#This Row],[Nom]], EDF[Semaine], BD_evo[[#This Row],[Semaine]]), "")</f>
        <v>5</v>
      </c>
      <c r="K824" s="92">
        <f>IFERROR(AVERAGEIFS(EDF[Hydratation], EDF[Nom], BD_evo[[#This Row],[Nom]], EDF[Semaine], BD_evo[[#This Row],[Semaine]]), "")</f>
        <v>4</v>
      </c>
      <c r="L824" s="92">
        <f>IFERROR(AVERAGEIFS(EDF[Nutrition], EDF[Nom], BD_evo[[#This Row],[Nom]], EDF[Semaine], BD_evo[[#This Row],[Semaine]]), "")</f>
        <v>4</v>
      </c>
      <c r="M824" s="92" t="str">
        <f>IFERROR(AVERAGEIFS(RPE[Investissement du jour], RPE[Nom], BD_evo[[#This Row],[Nom]], RPE[Semaine], BD_evo[[#This Row],[Semaine]]), "")</f>
        <v/>
      </c>
    </row>
    <row r="825" spans="1:13" x14ac:dyDescent="0.2">
      <c r="A825" s="88" t="s">
        <v>99</v>
      </c>
      <c r="B825" t="str">
        <f>INDEX(Statut[Profil], MATCH(BD_evo[[#This Row],[Nom]], Statut[Nom], 0))</f>
        <v>Avant</v>
      </c>
      <c r="C825">
        <v>2023</v>
      </c>
      <c r="D825">
        <f t="shared" si="16"/>
        <v>48</v>
      </c>
      <c r="E825">
        <f>IF(SUMIFS(RPE[sRPE_tot], RPE[Nom], BD_evo[[#This Row],[Nom]], RPE[Semaine], BD_evo[[#This Row],[Semaine]])=0,"",SUMIFS(RPE[sRPE_tot], RPE[Nom], BD_evo[[#This Row],[Nom]], RPE[Semaine], BD_evo[[#This Row],[Semaine]]))</f>
        <v>1710</v>
      </c>
      <c r="F825" s="92">
        <f>IFERROR(AVERAGEIFS(EDF[Total EDF], EDF[Nom], BD_evo[[#This Row],[Nom]], EDF[Semaine], BD_evo[[#This Row],[Semaine]]), "")</f>
        <v>21</v>
      </c>
      <c r="G825" s="92">
        <f>IFERROR(AVERAGEIFS(EDF[Humeur], EDF[Nom], BD_evo[[#This Row],[Nom]], EDF[Semaine], BD_evo[[#This Row],[Semaine]]), "")</f>
        <v>3.6666666666666665</v>
      </c>
      <c r="H825" s="92">
        <f>IFERROR(AVERAGEIFS(EDF[Stress], EDF[Nom], BD_evo[[#This Row],[Nom]], EDF[Semaine], BD_evo[[#This Row],[Semaine]]), "")</f>
        <v>3.3333333333333335</v>
      </c>
      <c r="I825" s="92">
        <f>IFERROR(AVERAGEIFS(EDF[Sommeil], EDF[Nom], BD_evo[[#This Row],[Nom]], EDF[Semaine], BD_evo[[#This Row],[Semaine]]), "")</f>
        <v>4</v>
      </c>
      <c r="J825" s="92">
        <f>IFERROR(AVERAGEIFS(EDF[Etat Physique], EDF[Nom], BD_evo[[#This Row],[Nom]], EDF[Semaine], BD_evo[[#This Row],[Semaine]]), "")</f>
        <v>3.3333333333333335</v>
      </c>
      <c r="K825" s="92">
        <f>IFERROR(AVERAGEIFS(EDF[Hydratation], EDF[Nom], BD_evo[[#This Row],[Nom]], EDF[Semaine], BD_evo[[#This Row],[Semaine]]), "")</f>
        <v>3.3333333333333335</v>
      </c>
      <c r="L825" s="92">
        <f>IFERROR(AVERAGEIFS(EDF[Nutrition], EDF[Nom], BD_evo[[#This Row],[Nom]], EDF[Semaine], BD_evo[[#This Row],[Semaine]]), "")</f>
        <v>3.3333333333333335</v>
      </c>
      <c r="M825" s="92">
        <f>IFERROR(AVERAGEIFS(RPE[Investissement du jour], RPE[Nom], BD_evo[[#This Row],[Nom]], RPE[Semaine], BD_evo[[#This Row],[Semaine]]), "")</f>
        <v>3</v>
      </c>
    </row>
    <row r="826" spans="1:13" x14ac:dyDescent="0.2">
      <c r="A826" s="88" t="s">
        <v>233</v>
      </c>
      <c r="B826" t="str">
        <f>INDEX(Statut[Profil], MATCH(BD_evo[[#This Row],[Nom]], Statut[Nom], 0))</f>
        <v>Avant</v>
      </c>
      <c r="C826">
        <v>2023</v>
      </c>
      <c r="D826">
        <f t="shared" si="16"/>
        <v>48</v>
      </c>
      <c r="E826" t="str">
        <f>IF(SUMIFS(RPE[sRPE_tot], RPE[Nom], BD_evo[[#This Row],[Nom]], RPE[Semaine], BD_evo[[#This Row],[Semaine]])=0,"",SUMIFS(RPE[sRPE_tot], RPE[Nom], BD_evo[[#This Row],[Nom]], RPE[Semaine], BD_evo[[#This Row],[Semaine]]))</f>
        <v/>
      </c>
      <c r="F826" s="92">
        <f>IFERROR(AVERAGEIFS(EDF[Total EDF], EDF[Nom], BD_evo[[#This Row],[Nom]], EDF[Semaine], BD_evo[[#This Row],[Semaine]]), "")</f>
        <v>20</v>
      </c>
      <c r="G826" s="92">
        <f>IFERROR(AVERAGEIFS(EDF[Humeur], EDF[Nom], BD_evo[[#This Row],[Nom]], EDF[Semaine], BD_evo[[#This Row],[Semaine]]), "")</f>
        <v>3.5</v>
      </c>
      <c r="H826" s="92">
        <f>IFERROR(AVERAGEIFS(EDF[Stress], EDF[Nom], BD_evo[[#This Row],[Nom]], EDF[Semaine], BD_evo[[#This Row],[Semaine]]), "")</f>
        <v>3.5</v>
      </c>
      <c r="I826" s="92">
        <f>IFERROR(AVERAGEIFS(EDF[Sommeil], EDF[Nom], BD_evo[[#This Row],[Nom]], EDF[Semaine], BD_evo[[#This Row],[Semaine]]), "")</f>
        <v>3</v>
      </c>
      <c r="J826" s="92">
        <f>IFERROR(AVERAGEIFS(EDF[Etat Physique], EDF[Nom], BD_evo[[#This Row],[Nom]], EDF[Semaine], BD_evo[[#This Row],[Semaine]]), "")</f>
        <v>2</v>
      </c>
      <c r="K826" s="92">
        <f>IFERROR(AVERAGEIFS(EDF[Hydratation], EDF[Nom], BD_evo[[#This Row],[Nom]], EDF[Semaine], BD_evo[[#This Row],[Semaine]]), "")</f>
        <v>4</v>
      </c>
      <c r="L826" s="92">
        <f>IFERROR(AVERAGEIFS(EDF[Nutrition], EDF[Nom], BD_evo[[#This Row],[Nom]], EDF[Semaine], BD_evo[[#This Row],[Semaine]]), "")</f>
        <v>4</v>
      </c>
      <c r="M826" s="92" t="str">
        <f>IFERROR(AVERAGEIFS(RPE[Investissement du jour], RPE[Nom], BD_evo[[#This Row],[Nom]], RPE[Semaine], BD_evo[[#This Row],[Semaine]]), "")</f>
        <v/>
      </c>
    </row>
    <row r="827" spans="1:13" x14ac:dyDescent="0.2">
      <c r="A827" s="88" t="s">
        <v>85</v>
      </c>
      <c r="B827" t="str">
        <f>INDEX(Statut[Profil], MATCH(BD_evo[[#This Row],[Nom]], Statut[Nom], 0))</f>
        <v>Avant</v>
      </c>
      <c r="C827">
        <v>2023</v>
      </c>
      <c r="D827">
        <f t="shared" si="16"/>
        <v>48</v>
      </c>
      <c r="E827" t="str">
        <f>IF(SUMIFS(RPE[sRPE_tot], RPE[Nom], BD_evo[[#This Row],[Nom]], RPE[Semaine], BD_evo[[#This Row],[Semaine]])=0,"",SUMIFS(RPE[sRPE_tot], RPE[Nom], BD_evo[[#This Row],[Nom]], RPE[Semaine], BD_evo[[#This Row],[Semaine]]))</f>
        <v/>
      </c>
      <c r="F827" s="92" t="str">
        <f>IFERROR(AVERAGEIFS(EDF[Total EDF], EDF[Nom], BD_evo[[#This Row],[Nom]], EDF[Semaine], BD_evo[[#This Row],[Semaine]]), "")</f>
        <v/>
      </c>
      <c r="G827" s="92" t="str">
        <f>IFERROR(AVERAGEIFS(EDF[Humeur], EDF[Nom], BD_evo[[#This Row],[Nom]], EDF[Semaine], BD_evo[[#This Row],[Semaine]]), "")</f>
        <v/>
      </c>
      <c r="H827" s="92" t="str">
        <f>IFERROR(AVERAGEIFS(EDF[Stress], EDF[Nom], BD_evo[[#This Row],[Nom]], EDF[Semaine], BD_evo[[#This Row],[Semaine]]), "")</f>
        <v/>
      </c>
      <c r="I827" s="92" t="str">
        <f>IFERROR(AVERAGEIFS(EDF[Sommeil], EDF[Nom], BD_evo[[#This Row],[Nom]], EDF[Semaine], BD_evo[[#This Row],[Semaine]]), "")</f>
        <v/>
      </c>
      <c r="J827" s="92" t="str">
        <f>IFERROR(AVERAGEIFS(EDF[Etat Physique], EDF[Nom], BD_evo[[#This Row],[Nom]], EDF[Semaine], BD_evo[[#This Row],[Semaine]]), "")</f>
        <v/>
      </c>
      <c r="K827" s="92" t="str">
        <f>IFERROR(AVERAGEIFS(EDF[Hydratation], EDF[Nom], BD_evo[[#This Row],[Nom]], EDF[Semaine], BD_evo[[#This Row],[Semaine]]), "")</f>
        <v/>
      </c>
      <c r="L827" s="92" t="str">
        <f>IFERROR(AVERAGEIFS(EDF[Nutrition], EDF[Nom], BD_evo[[#This Row],[Nom]], EDF[Semaine], BD_evo[[#This Row],[Semaine]]), "")</f>
        <v/>
      </c>
      <c r="M827" s="92" t="str">
        <f>IFERROR(AVERAGEIFS(RPE[Investissement du jour], RPE[Nom], BD_evo[[#This Row],[Nom]], RPE[Semaine], BD_evo[[#This Row],[Semaine]]), "")</f>
        <v/>
      </c>
    </row>
    <row r="828" spans="1:13" x14ac:dyDescent="0.2">
      <c r="A828" s="88" t="s">
        <v>191</v>
      </c>
      <c r="B828" t="str">
        <f>INDEX(Statut[Profil], MATCH(BD_evo[[#This Row],[Nom]], Statut[Nom], 0))</f>
        <v>Avant</v>
      </c>
      <c r="C828">
        <v>2023</v>
      </c>
      <c r="D828">
        <f t="shared" si="16"/>
        <v>48</v>
      </c>
      <c r="E828">
        <f>IF(SUMIFS(RPE[sRPE_tot], RPE[Nom], BD_evo[[#This Row],[Nom]], RPE[Semaine], BD_evo[[#This Row],[Semaine]])=0,"",SUMIFS(RPE[sRPE_tot], RPE[Nom], BD_evo[[#This Row],[Nom]], RPE[Semaine], BD_evo[[#This Row],[Semaine]]))</f>
        <v>1191</v>
      </c>
      <c r="F828" s="92">
        <f>IFERROR(AVERAGEIFS(EDF[Total EDF], EDF[Nom], BD_evo[[#This Row],[Nom]], EDF[Semaine], BD_evo[[#This Row],[Semaine]]), "")</f>
        <v>28</v>
      </c>
      <c r="G828" s="92">
        <f>IFERROR(AVERAGEIFS(EDF[Humeur], EDF[Nom], BD_evo[[#This Row],[Nom]], EDF[Semaine], BD_evo[[#This Row],[Semaine]]), "")</f>
        <v>5</v>
      </c>
      <c r="H828" s="92">
        <f>IFERROR(AVERAGEIFS(EDF[Stress], EDF[Nom], BD_evo[[#This Row],[Nom]], EDF[Semaine], BD_evo[[#This Row],[Semaine]]), "")</f>
        <v>5</v>
      </c>
      <c r="I828" s="92">
        <f>IFERROR(AVERAGEIFS(EDF[Sommeil], EDF[Nom], BD_evo[[#This Row],[Nom]], EDF[Semaine], BD_evo[[#This Row],[Semaine]]), "")</f>
        <v>4.666666666666667</v>
      </c>
      <c r="J828" s="92">
        <f>IFERROR(AVERAGEIFS(EDF[Etat Physique], EDF[Nom], BD_evo[[#This Row],[Nom]], EDF[Semaine], BD_evo[[#This Row],[Semaine]]), "")</f>
        <v>4.333333333333333</v>
      </c>
      <c r="K828" s="92">
        <f>IFERROR(AVERAGEIFS(EDF[Hydratation], EDF[Nom], BD_evo[[#This Row],[Nom]], EDF[Semaine], BD_evo[[#This Row],[Semaine]]), "")</f>
        <v>4</v>
      </c>
      <c r="L828" s="92">
        <f>IFERROR(AVERAGEIFS(EDF[Nutrition], EDF[Nom], BD_evo[[#This Row],[Nom]], EDF[Semaine], BD_evo[[#This Row],[Semaine]]), "")</f>
        <v>5</v>
      </c>
      <c r="M828" s="92">
        <f>IFERROR(AVERAGEIFS(RPE[Investissement du jour], RPE[Nom], BD_evo[[#This Row],[Nom]], RPE[Semaine], BD_evo[[#This Row],[Semaine]]), "")</f>
        <v>3</v>
      </c>
    </row>
    <row r="829" spans="1:13" x14ac:dyDescent="0.2">
      <c r="A829" s="89" t="s">
        <v>95</v>
      </c>
      <c r="B829" t="str">
        <f>INDEX(Statut[Profil], MATCH(BD_evo[[#This Row],[Nom]], Statut[Nom], 0))</f>
        <v>Avant</v>
      </c>
      <c r="C829">
        <v>2023</v>
      </c>
      <c r="D829">
        <f t="shared" si="16"/>
        <v>48</v>
      </c>
      <c r="E829" t="str">
        <f>IF(SUMIFS(RPE[sRPE_tot], RPE[Nom], BD_evo[[#This Row],[Nom]], RPE[Semaine], BD_evo[[#This Row],[Semaine]])=0,"",SUMIFS(RPE[sRPE_tot], RPE[Nom], BD_evo[[#This Row],[Nom]], RPE[Semaine], BD_evo[[#This Row],[Semaine]]))</f>
        <v/>
      </c>
      <c r="F829" s="92">
        <f>IFERROR(AVERAGEIFS(EDF[Total EDF], EDF[Nom], BD_evo[[#This Row],[Nom]], EDF[Semaine], BD_evo[[#This Row],[Semaine]]), "")</f>
        <v>15</v>
      </c>
      <c r="G829" s="92">
        <f>IFERROR(AVERAGEIFS(EDF[Humeur], EDF[Nom], BD_evo[[#This Row],[Nom]], EDF[Semaine], BD_evo[[#This Row],[Semaine]]), "")</f>
        <v>2.6666666666666665</v>
      </c>
      <c r="H829" s="92">
        <f>IFERROR(AVERAGEIFS(EDF[Stress], EDF[Nom], BD_evo[[#This Row],[Nom]], EDF[Semaine], BD_evo[[#This Row],[Semaine]]), "")</f>
        <v>2</v>
      </c>
      <c r="I829" s="92">
        <f>IFERROR(AVERAGEIFS(EDF[Sommeil], EDF[Nom], BD_evo[[#This Row],[Nom]], EDF[Semaine], BD_evo[[#This Row],[Semaine]]), "")</f>
        <v>2</v>
      </c>
      <c r="J829" s="92">
        <f>IFERROR(AVERAGEIFS(EDF[Etat Physique], EDF[Nom], BD_evo[[#This Row],[Nom]], EDF[Semaine], BD_evo[[#This Row],[Semaine]]), "")</f>
        <v>3</v>
      </c>
      <c r="K829" s="92">
        <f>IFERROR(AVERAGEIFS(EDF[Hydratation], EDF[Nom], BD_evo[[#This Row],[Nom]], EDF[Semaine], BD_evo[[#This Row],[Semaine]]), "")</f>
        <v>2.6666666666666665</v>
      </c>
      <c r="L829" s="92">
        <f>IFERROR(AVERAGEIFS(EDF[Nutrition], EDF[Nom], BD_evo[[#This Row],[Nom]], EDF[Semaine], BD_evo[[#This Row],[Semaine]]), "")</f>
        <v>2.6666666666666665</v>
      </c>
      <c r="M829" s="92" t="str">
        <f>IFERROR(AVERAGEIFS(RPE[Investissement du jour], RPE[Nom], BD_evo[[#This Row],[Nom]], RPE[Semaine], BD_evo[[#This Row],[Semaine]]), "")</f>
        <v/>
      </c>
    </row>
    <row r="830" spans="1:13" x14ac:dyDescent="0.2">
      <c r="A830" s="89" t="s">
        <v>80</v>
      </c>
      <c r="B830" t="str">
        <f>INDEX(Statut[Profil], MATCH(BD_evo[[#This Row],[Nom]], Statut[Nom], 0))</f>
        <v>Avant</v>
      </c>
      <c r="C830">
        <v>2023</v>
      </c>
      <c r="D830">
        <f t="shared" si="16"/>
        <v>48</v>
      </c>
      <c r="E830" t="str">
        <f>IF(SUMIFS(RPE[sRPE_tot], RPE[Nom], BD_evo[[#This Row],[Nom]], RPE[Semaine], BD_evo[[#This Row],[Semaine]])=0,"",SUMIFS(RPE[sRPE_tot], RPE[Nom], BD_evo[[#This Row],[Nom]], RPE[Semaine], BD_evo[[#This Row],[Semaine]]))</f>
        <v/>
      </c>
      <c r="F830" s="92">
        <f>IFERROR(AVERAGEIFS(EDF[Total EDF], EDF[Nom], BD_evo[[#This Row],[Nom]], EDF[Semaine], BD_evo[[#This Row],[Semaine]]), "")</f>
        <v>19.5</v>
      </c>
      <c r="G830" s="92">
        <f>IFERROR(AVERAGEIFS(EDF[Humeur], EDF[Nom], BD_evo[[#This Row],[Nom]], EDF[Semaine], BD_evo[[#This Row],[Semaine]]), "")</f>
        <v>4</v>
      </c>
      <c r="H830" s="92">
        <f>IFERROR(AVERAGEIFS(EDF[Stress], EDF[Nom], BD_evo[[#This Row],[Nom]], EDF[Semaine], BD_evo[[#This Row],[Semaine]]), "")</f>
        <v>3.25</v>
      </c>
      <c r="I830" s="92">
        <f>IFERROR(AVERAGEIFS(EDF[Sommeil], EDF[Nom], BD_evo[[#This Row],[Nom]], EDF[Semaine], BD_evo[[#This Row],[Semaine]]), "")</f>
        <v>2.5</v>
      </c>
      <c r="J830" s="92">
        <f>IFERROR(AVERAGEIFS(EDF[Etat Physique], EDF[Nom], BD_evo[[#This Row],[Nom]], EDF[Semaine], BD_evo[[#This Row],[Semaine]]), "")</f>
        <v>3.25</v>
      </c>
      <c r="K830" s="92">
        <f>IFERROR(AVERAGEIFS(EDF[Hydratation], EDF[Nom], BD_evo[[#This Row],[Nom]], EDF[Semaine], BD_evo[[#This Row],[Semaine]]), "")</f>
        <v>3.25</v>
      </c>
      <c r="L830" s="92">
        <f>IFERROR(AVERAGEIFS(EDF[Nutrition], EDF[Nom], BD_evo[[#This Row],[Nom]], EDF[Semaine], BD_evo[[#This Row],[Semaine]]), "")</f>
        <v>3.25</v>
      </c>
      <c r="M830" s="92" t="str">
        <f>IFERROR(AVERAGEIFS(RPE[Investissement du jour], RPE[Nom], BD_evo[[#This Row],[Nom]], RPE[Semaine], BD_evo[[#This Row],[Semaine]]), "")</f>
        <v/>
      </c>
    </row>
    <row r="831" spans="1:13" x14ac:dyDescent="0.2">
      <c r="A831" s="88" t="s">
        <v>167</v>
      </c>
      <c r="B831" t="str">
        <f>INDEX(Statut[Profil], MATCH(BD_evo[[#This Row],[Nom]], Statut[Nom], 0))</f>
        <v>Trois Quarts</v>
      </c>
      <c r="C831">
        <v>2023</v>
      </c>
      <c r="D831">
        <f t="shared" si="16"/>
        <v>48</v>
      </c>
      <c r="E831" t="str">
        <f>IF(SUMIFS(RPE[sRPE_tot], RPE[Nom], BD_evo[[#This Row],[Nom]], RPE[Semaine], BD_evo[[#This Row],[Semaine]])=0,"",SUMIFS(RPE[sRPE_tot], RPE[Nom], BD_evo[[#This Row],[Nom]], RPE[Semaine], BD_evo[[#This Row],[Semaine]]))</f>
        <v/>
      </c>
      <c r="F831" s="92">
        <f>IFERROR(AVERAGEIFS(EDF[Total EDF], EDF[Nom], BD_evo[[#This Row],[Nom]], EDF[Semaine], BD_evo[[#This Row],[Semaine]]), "")</f>
        <v>20.666666666666668</v>
      </c>
      <c r="G831" s="92">
        <f>IFERROR(AVERAGEIFS(EDF[Humeur], EDF[Nom], BD_evo[[#This Row],[Nom]], EDF[Semaine], BD_evo[[#This Row],[Semaine]]), "")</f>
        <v>3.3333333333333335</v>
      </c>
      <c r="H831" s="92">
        <f>IFERROR(AVERAGEIFS(EDF[Stress], EDF[Nom], BD_evo[[#This Row],[Nom]], EDF[Semaine], BD_evo[[#This Row],[Semaine]]), "")</f>
        <v>3.6666666666666665</v>
      </c>
      <c r="I831" s="92">
        <f>IFERROR(AVERAGEIFS(EDF[Sommeil], EDF[Nom], BD_evo[[#This Row],[Nom]], EDF[Semaine], BD_evo[[#This Row],[Semaine]]), "")</f>
        <v>3.3333333333333335</v>
      </c>
      <c r="J831" s="92">
        <f>IFERROR(AVERAGEIFS(EDF[Etat Physique], EDF[Nom], BD_evo[[#This Row],[Nom]], EDF[Semaine], BD_evo[[#This Row],[Semaine]]), "")</f>
        <v>3</v>
      </c>
      <c r="K831" s="92">
        <f>IFERROR(AVERAGEIFS(EDF[Hydratation], EDF[Nom], BD_evo[[#This Row],[Nom]], EDF[Semaine], BD_evo[[#This Row],[Semaine]]), "")</f>
        <v>3.3333333333333335</v>
      </c>
      <c r="L831" s="92">
        <f>IFERROR(AVERAGEIFS(EDF[Nutrition], EDF[Nom], BD_evo[[#This Row],[Nom]], EDF[Semaine], BD_evo[[#This Row],[Semaine]]), "")</f>
        <v>4</v>
      </c>
      <c r="M831" s="92" t="str">
        <f>IFERROR(AVERAGEIFS(RPE[Investissement du jour], RPE[Nom], BD_evo[[#This Row],[Nom]], RPE[Semaine], BD_evo[[#This Row],[Semaine]]), "")</f>
        <v/>
      </c>
    </row>
    <row r="832" spans="1:13" x14ac:dyDescent="0.2">
      <c r="A832" s="88" t="s">
        <v>240</v>
      </c>
      <c r="B832" t="str">
        <f>INDEX(Statut[Profil], MATCH(BD_evo[[#This Row],[Nom]], Statut[Nom], 0))</f>
        <v>Trois Quarts</v>
      </c>
      <c r="C832">
        <v>2023</v>
      </c>
      <c r="D832">
        <f t="shared" si="16"/>
        <v>48</v>
      </c>
      <c r="E832" t="str">
        <f>IF(SUMIFS(RPE[sRPE_tot], RPE[Nom], BD_evo[[#This Row],[Nom]], RPE[Semaine], BD_evo[[#This Row],[Semaine]])=0,"",SUMIFS(RPE[sRPE_tot], RPE[Nom], BD_evo[[#This Row],[Nom]], RPE[Semaine], BD_evo[[#This Row],[Semaine]]))</f>
        <v/>
      </c>
      <c r="F832" s="92">
        <f>IFERROR(AVERAGEIFS(EDF[Total EDF], EDF[Nom], BD_evo[[#This Row],[Nom]], EDF[Semaine], BD_evo[[#This Row],[Semaine]]), "")</f>
        <v>20.333333333333332</v>
      </c>
      <c r="G832" s="92">
        <f>IFERROR(AVERAGEIFS(EDF[Humeur], EDF[Nom], BD_evo[[#This Row],[Nom]], EDF[Semaine], BD_evo[[#This Row],[Semaine]]), "")</f>
        <v>3.6666666666666665</v>
      </c>
      <c r="H832" s="92">
        <f>IFERROR(AVERAGEIFS(EDF[Stress], EDF[Nom], BD_evo[[#This Row],[Nom]], EDF[Semaine], BD_evo[[#This Row],[Semaine]]), "")</f>
        <v>2.6666666666666665</v>
      </c>
      <c r="I832" s="92">
        <f>IFERROR(AVERAGEIFS(EDF[Sommeil], EDF[Nom], BD_evo[[#This Row],[Nom]], EDF[Semaine], BD_evo[[#This Row],[Semaine]]), "")</f>
        <v>3</v>
      </c>
      <c r="J832" s="92">
        <f>IFERROR(AVERAGEIFS(EDF[Etat Physique], EDF[Nom], BD_evo[[#This Row],[Nom]], EDF[Semaine], BD_evo[[#This Row],[Semaine]]), "")</f>
        <v>2.3333333333333335</v>
      </c>
      <c r="K832" s="92">
        <f>IFERROR(AVERAGEIFS(EDF[Hydratation], EDF[Nom], BD_evo[[#This Row],[Nom]], EDF[Semaine], BD_evo[[#This Row],[Semaine]]), "")</f>
        <v>4.333333333333333</v>
      </c>
      <c r="L832" s="92">
        <f>IFERROR(AVERAGEIFS(EDF[Nutrition], EDF[Nom], BD_evo[[#This Row],[Nom]], EDF[Semaine], BD_evo[[#This Row],[Semaine]]), "")</f>
        <v>4.333333333333333</v>
      </c>
      <c r="M832" s="92" t="str">
        <f>IFERROR(AVERAGEIFS(RPE[Investissement du jour], RPE[Nom], BD_evo[[#This Row],[Nom]], RPE[Semaine], BD_evo[[#This Row],[Semaine]]), "")</f>
        <v/>
      </c>
    </row>
    <row r="833" spans="1:13" x14ac:dyDescent="0.2">
      <c r="A833" s="88" t="s">
        <v>107</v>
      </c>
      <c r="B833" t="str">
        <f>INDEX(Statut[Profil], MATCH(BD_evo[[#This Row],[Nom]], Statut[Nom], 0))</f>
        <v>Trois Quarts</v>
      </c>
      <c r="C833">
        <v>2023</v>
      </c>
      <c r="D833">
        <f t="shared" si="16"/>
        <v>48</v>
      </c>
      <c r="E833">
        <f>IF(SUMIFS(RPE[sRPE_tot], RPE[Nom], BD_evo[[#This Row],[Nom]], RPE[Semaine], BD_evo[[#This Row],[Semaine]])=0,"",SUMIFS(RPE[sRPE_tot], RPE[Nom], BD_evo[[#This Row],[Nom]], RPE[Semaine], BD_evo[[#This Row],[Semaine]]))</f>
        <v>45</v>
      </c>
      <c r="F833" s="92">
        <f>IFERROR(AVERAGEIFS(EDF[Total EDF], EDF[Nom], BD_evo[[#This Row],[Nom]], EDF[Semaine], BD_evo[[#This Row],[Semaine]]), "")</f>
        <v>17</v>
      </c>
      <c r="G833" s="92">
        <f>IFERROR(AVERAGEIFS(EDF[Humeur], EDF[Nom], BD_evo[[#This Row],[Nom]], EDF[Semaine], BD_evo[[#This Row],[Semaine]]), "")</f>
        <v>3</v>
      </c>
      <c r="H833" s="92">
        <f>IFERROR(AVERAGEIFS(EDF[Stress], EDF[Nom], BD_evo[[#This Row],[Nom]], EDF[Semaine], BD_evo[[#This Row],[Semaine]]), "")</f>
        <v>3</v>
      </c>
      <c r="I833" s="92">
        <f>IFERROR(AVERAGEIFS(EDF[Sommeil], EDF[Nom], BD_evo[[#This Row],[Nom]], EDF[Semaine], BD_evo[[#This Row],[Semaine]]), "")</f>
        <v>3.5</v>
      </c>
      <c r="J833" s="92">
        <f>IFERROR(AVERAGEIFS(EDF[Etat Physique], EDF[Nom], BD_evo[[#This Row],[Nom]], EDF[Semaine], BD_evo[[#This Row],[Semaine]]), "")</f>
        <v>2.5</v>
      </c>
      <c r="K833" s="92">
        <f>IFERROR(AVERAGEIFS(EDF[Hydratation], EDF[Nom], BD_evo[[#This Row],[Nom]], EDF[Semaine], BD_evo[[#This Row],[Semaine]]), "")</f>
        <v>2.5</v>
      </c>
      <c r="L833" s="92">
        <f>IFERROR(AVERAGEIFS(EDF[Nutrition], EDF[Nom], BD_evo[[#This Row],[Nom]], EDF[Semaine], BD_evo[[#This Row],[Semaine]]), "")</f>
        <v>2.5</v>
      </c>
      <c r="M833" s="92">
        <f>IFERROR(AVERAGEIFS(RPE[Investissement du jour], RPE[Nom], BD_evo[[#This Row],[Nom]], RPE[Semaine], BD_evo[[#This Row],[Semaine]]), "")</f>
        <v>3</v>
      </c>
    </row>
    <row r="834" spans="1:13" x14ac:dyDescent="0.2">
      <c r="A834" s="88" t="s">
        <v>192</v>
      </c>
      <c r="B834" t="str">
        <f>INDEX(Statut[Profil], MATCH(BD_evo[[#This Row],[Nom]], Statut[Nom], 0))</f>
        <v>Trois Quarts</v>
      </c>
      <c r="C834">
        <v>2023</v>
      </c>
      <c r="D834">
        <f t="shared" si="16"/>
        <v>48</v>
      </c>
      <c r="E834" t="str">
        <f>IF(SUMIFS(RPE[sRPE_tot], RPE[Nom], BD_evo[[#This Row],[Nom]], RPE[Semaine], BD_evo[[#This Row],[Semaine]])=0,"",SUMIFS(RPE[sRPE_tot], RPE[Nom], BD_evo[[#This Row],[Nom]], RPE[Semaine], BD_evo[[#This Row],[Semaine]]))</f>
        <v/>
      </c>
      <c r="F834" s="92">
        <f>IFERROR(AVERAGEIFS(EDF[Total EDF], EDF[Nom], BD_evo[[#This Row],[Nom]], EDF[Semaine], BD_evo[[#This Row],[Semaine]]), "")</f>
        <v>24</v>
      </c>
      <c r="G834" s="92">
        <f>IFERROR(AVERAGEIFS(EDF[Humeur], EDF[Nom], BD_evo[[#This Row],[Nom]], EDF[Semaine], BD_evo[[#This Row],[Semaine]]), "")</f>
        <v>4</v>
      </c>
      <c r="H834" s="92">
        <f>IFERROR(AVERAGEIFS(EDF[Stress], EDF[Nom], BD_evo[[#This Row],[Nom]], EDF[Semaine], BD_evo[[#This Row],[Semaine]]), "")</f>
        <v>4</v>
      </c>
      <c r="I834" s="92">
        <f>IFERROR(AVERAGEIFS(EDF[Sommeil], EDF[Nom], BD_evo[[#This Row],[Nom]], EDF[Semaine], BD_evo[[#This Row],[Semaine]]), "")</f>
        <v>4</v>
      </c>
      <c r="J834" s="92">
        <f>IFERROR(AVERAGEIFS(EDF[Etat Physique], EDF[Nom], BD_evo[[#This Row],[Nom]], EDF[Semaine], BD_evo[[#This Row],[Semaine]]), "")</f>
        <v>4</v>
      </c>
      <c r="K834" s="92">
        <f>IFERROR(AVERAGEIFS(EDF[Hydratation], EDF[Nom], BD_evo[[#This Row],[Nom]], EDF[Semaine], BD_evo[[#This Row],[Semaine]]), "")</f>
        <v>4</v>
      </c>
      <c r="L834" s="92">
        <f>IFERROR(AVERAGEIFS(EDF[Nutrition], EDF[Nom], BD_evo[[#This Row],[Nom]], EDF[Semaine], BD_evo[[#This Row],[Semaine]]), "")</f>
        <v>4</v>
      </c>
      <c r="M834" s="92" t="str">
        <f>IFERROR(AVERAGEIFS(RPE[Investissement du jour], RPE[Nom], BD_evo[[#This Row],[Nom]], RPE[Semaine], BD_evo[[#This Row],[Semaine]]), "")</f>
        <v/>
      </c>
    </row>
    <row r="835" spans="1:13" x14ac:dyDescent="0.2">
      <c r="A835" s="88" t="s">
        <v>496</v>
      </c>
      <c r="B835" t="str">
        <f>INDEX(Statut[Profil], MATCH(BD_evo[[#This Row],[Nom]], Statut[Nom], 0))</f>
        <v>Trois Quarts</v>
      </c>
      <c r="C835">
        <v>2023</v>
      </c>
      <c r="D835">
        <f t="shared" si="16"/>
        <v>48</v>
      </c>
      <c r="E835" t="str">
        <f>IF(SUMIFS(RPE[sRPE_tot], RPE[Nom], BD_evo[[#This Row],[Nom]], RPE[Semaine], BD_evo[[#This Row],[Semaine]])=0,"",SUMIFS(RPE[sRPE_tot], RPE[Nom], BD_evo[[#This Row],[Nom]], RPE[Semaine], BD_evo[[#This Row],[Semaine]]))</f>
        <v/>
      </c>
      <c r="F835" s="92" t="str">
        <f>IFERROR(AVERAGEIFS(EDF[Total EDF], EDF[Nom], BD_evo[[#This Row],[Nom]], EDF[Semaine], BD_evo[[#This Row],[Semaine]]), "")</f>
        <v/>
      </c>
      <c r="G835" s="92" t="str">
        <f>IFERROR(AVERAGEIFS(EDF[Humeur], EDF[Nom], BD_evo[[#This Row],[Nom]], EDF[Semaine], BD_evo[[#This Row],[Semaine]]), "")</f>
        <v/>
      </c>
      <c r="H835" s="92" t="str">
        <f>IFERROR(AVERAGEIFS(EDF[Stress], EDF[Nom], BD_evo[[#This Row],[Nom]], EDF[Semaine], BD_evo[[#This Row],[Semaine]]), "")</f>
        <v/>
      </c>
      <c r="I835" s="92" t="str">
        <f>IFERROR(AVERAGEIFS(EDF[Sommeil], EDF[Nom], BD_evo[[#This Row],[Nom]], EDF[Semaine], BD_evo[[#This Row],[Semaine]]), "")</f>
        <v/>
      </c>
      <c r="J835" s="92" t="str">
        <f>IFERROR(AVERAGEIFS(EDF[Etat Physique], EDF[Nom], BD_evo[[#This Row],[Nom]], EDF[Semaine], BD_evo[[#This Row],[Semaine]]), "")</f>
        <v/>
      </c>
      <c r="K835" s="92" t="str">
        <f>IFERROR(AVERAGEIFS(EDF[Hydratation], EDF[Nom], BD_evo[[#This Row],[Nom]], EDF[Semaine], BD_evo[[#This Row],[Semaine]]), "")</f>
        <v/>
      </c>
      <c r="L835" s="92" t="str">
        <f>IFERROR(AVERAGEIFS(EDF[Nutrition], EDF[Nom], BD_evo[[#This Row],[Nom]], EDF[Semaine], BD_evo[[#This Row],[Semaine]]), "")</f>
        <v/>
      </c>
      <c r="M835" s="92" t="str">
        <f>IFERROR(AVERAGEIFS(RPE[Investissement du jour], RPE[Nom], BD_evo[[#This Row],[Nom]], RPE[Semaine], BD_evo[[#This Row],[Semaine]]), "")</f>
        <v/>
      </c>
    </row>
    <row r="836" spans="1:13" x14ac:dyDescent="0.2">
      <c r="A836" s="88" t="s">
        <v>211</v>
      </c>
      <c r="B836" t="str">
        <f>INDEX(Statut[Profil], MATCH(BD_evo[[#This Row],[Nom]], Statut[Nom], 0))</f>
        <v>Trois Quarts</v>
      </c>
      <c r="C836">
        <v>2023</v>
      </c>
      <c r="D836">
        <f t="shared" si="16"/>
        <v>48</v>
      </c>
      <c r="E836">
        <f>IF(SUMIFS(RPE[sRPE_tot], RPE[Nom], BD_evo[[#This Row],[Nom]], RPE[Semaine], BD_evo[[#This Row],[Semaine]])=0,"",SUMIFS(RPE[sRPE_tot], RPE[Nom], BD_evo[[#This Row],[Nom]], RPE[Semaine], BD_evo[[#This Row],[Semaine]]))</f>
        <v>720</v>
      </c>
      <c r="F836" s="92">
        <f>IFERROR(AVERAGEIFS(EDF[Total EDF], EDF[Nom], BD_evo[[#This Row],[Nom]], EDF[Semaine], BD_evo[[#This Row],[Semaine]]), "")</f>
        <v>21.5</v>
      </c>
      <c r="G836" s="92">
        <f>IFERROR(AVERAGEIFS(EDF[Humeur], EDF[Nom], BD_evo[[#This Row],[Nom]], EDF[Semaine], BD_evo[[#This Row],[Semaine]]), "")</f>
        <v>4</v>
      </c>
      <c r="H836" s="92">
        <f>IFERROR(AVERAGEIFS(EDF[Stress], EDF[Nom], BD_evo[[#This Row],[Nom]], EDF[Semaine], BD_evo[[#This Row],[Semaine]]), "")</f>
        <v>3</v>
      </c>
      <c r="I836" s="92">
        <f>IFERROR(AVERAGEIFS(EDF[Sommeil], EDF[Nom], BD_evo[[#This Row],[Nom]], EDF[Semaine], BD_evo[[#This Row],[Semaine]]), "")</f>
        <v>4</v>
      </c>
      <c r="J836" s="92">
        <f>IFERROR(AVERAGEIFS(EDF[Etat Physique], EDF[Nom], BD_evo[[#This Row],[Nom]], EDF[Semaine], BD_evo[[#This Row],[Semaine]]), "")</f>
        <v>4</v>
      </c>
      <c r="K836" s="92">
        <f>IFERROR(AVERAGEIFS(EDF[Hydratation], EDF[Nom], BD_evo[[#This Row],[Nom]], EDF[Semaine], BD_evo[[#This Row],[Semaine]]), "")</f>
        <v>3.5</v>
      </c>
      <c r="L836" s="92">
        <f>IFERROR(AVERAGEIFS(EDF[Nutrition], EDF[Nom], BD_evo[[#This Row],[Nom]], EDF[Semaine], BD_evo[[#This Row],[Semaine]]), "")</f>
        <v>3</v>
      </c>
      <c r="M836" s="92">
        <f>IFERROR(AVERAGEIFS(RPE[Investissement du jour], RPE[Nom], BD_evo[[#This Row],[Nom]], RPE[Semaine], BD_evo[[#This Row],[Semaine]]), "")</f>
        <v>3</v>
      </c>
    </row>
    <row r="837" spans="1:13" x14ac:dyDescent="0.2">
      <c r="A837" s="88" t="s">
        <v>188</v>
      </c>
      <c r="B837" t="str">
        <f>INDEX(Statut[Profil], MATCH(BD_evo[[#This Row],[Nom]], Statut[Nom], 0))</f>
        <v>Avant</v>
      </c>
      <c r="C837">
        <v>2023</v>
      </c>
      <c r="D837">
        <f t="shared" si="16"/>
        <v>48</v>
      </c>
      <c r="E837" t="str">
        <f>IF(SUMIFS(RPE[sRPE_tot], RPE[Nom], BD_evo[[#This Row],[Nom]], RPE[Semaine], BD_evo[[#This Row],[Semaine]])=0,"",SUMIFS(RPE[sRPE_tot], RPE[Nom], BD_evo[[#This Row],[Nom]], RPE[Semaine], BD_evo[[#This Row],[Semaine]]))</f>
        <v/>
      </c>
      <c r="F837" s="92">
        <f>IFERROR(AVERAGEIFS(EDF[Total EDF], EDF[Nom], BD_evo[[#This Row],[Nom]], EDF[Semaine], BD_evo[[#This Row],[Semaine]]), "")</f>
        <v>20.5</v>
      </c>
      <c r="G837" s="92">
        <f>IFERROR(AVERAGEIFS(EDF[Humeur], EDF[Nom], BD_evo[[#This Row],[Nom]], EDF[Semaine], BD_evo[[#This Row],[Semaine]]), "")</f>
        <v>3.5</v>
      </c>
      <c r="H837" s="92">
        <f>IFERROR(AVERAGEIFS(EDF[Stress], EDF[Nom], BD_evo[[#This Row],[Nom]], EDF[Semaine], BD_evo[[#This Row],[Semaine]]), "")</f>
        <v>3</v>
      </c>
      <c r="I837" s="92">
        <f>IFERROR(AVERAGEIFS(EDF[Sommeil], EDF[Nom], BD_evo[[#This Row],[Nom]], EDF[Semaine], BD_evo[[#This Row],[Semaine]]), "")</f>
        <v>3.5</v>
      </c>
      <c r="J837" s="92">
        <f>IFERROR(AVERAGEIFS(EDF[Etat Physique], EDF[Nom], BD_evo[[#This Row],[Nom]], EDF[Semaine], BD_evo[[#This Row],[Semaine]]), "")</f>
        <v>2.5</v>
      </c>
      <c r="K837" s="92">
        <f>IFERROR(AVERAGEIFS(EDF[Hydratation], EDF[Nom], BD_evo[[#This Row],[Nom]], EDF[Semaine], BD_evo[[#This Row],[Semaine]]), "")</f>
        <v>4</v>
      </c>
      <c r="L837" s="92">
        <f>IFERROR(AVERAGEIFS(EDF[Nutrition], EDF[Nom], BD_evo[[#This Row],[Nom]], EDF[Semaine], BD_evo[[#This Row],[Semaine]]), "")</f>
        <v>4</v>
      </c>
      <c r="M837" s="92" t="str">
        <f>IFERROR(AVERAGEIFS(RPE[Investissement du jour], RPE[Nom], BD_evo[[#This Row],[Nom]], RPE[Semaine], BD_evo[[#This Row],[Semaine]]), "")</f>
        <v/>
      </c>
    </row>
    <row r="838" spans="1:13" x14ac:dyDescent="0.2">
      <c r="A838" s="88" t="s">
        <v>200</v>
      </c>
      <c r="B838" t="str">
        <f>INDEX(Statut[Profil], MATCH(BD_evo[[#This Row],[Nom]], Statut[Nom], 0))</f>
        <v>Avant</v>
      </c>
      <c r="C838">
        <v>2023</v>
      </c>
      <c r="D838">
        <f t="shared" si="16"/>
        <v>48</v>
      </c>
      <c r="E838" t="str">
        <f>IF(SUMIFS(RPE[sRPE_tot], RPE[Nom], BD_evo[[#This Row],[Nom]], RPE[Semaine], BD_evo[[#This Row],[Semaine]])=0,"",SUMIFS(RPE[sRPE_tot], RPE[Nom], BD_evo[[#This Row],[Nom]], RPE[Semaine], BD_evo[[#This Row],[Semaine]]))</f>
        <v/>
      </c>
      <c r="F838" s="92" t="str">
        <f>IFERROR(AVERAGEIFS(EDF[Total EDF], EDF[Nom], BD_evo[[#This Row],[Nom]], EDF[Semaine], BD_evo[[#This Row],[Semaine]]), "")</f>
        <v/>
      </c>
      <c r="G838" s="92" t="str">
        <f>IFERROR(AVERAGEIFS(EDF[Humeur], EDF[Nom], BD_evo[[#This Row],[Nom]], EDF[Semaine], BD_evo[[#This Row],[Semaine]]), "")</f>
        <v/>
      </c>
      <c r="H838" s="92" t="str">
        <f>IFERROR(AVERAGEIFS(EDF[Stress], EDF[Nom], BD_evo[[#This Row],[Nom]], EDF[Semaine], BD_evo[[#This Row],[Semaine]]), "")</f>
        <v/>
      </c>
      <c r="I838" s="92" t="str">
        <f>IFERROR(AVERAGEIFS(EDF[Sommeil], EDF[Nom], BD_evo[[#This Row],[Nom]], EDF[Semaine], BD_evo[[#This Row],[Semaine]]), "")</f>
        <v/>
      </c>
      <c r="J838" s="92" t="str">
        <f>IFERROR(AVERAGEIFS(EDF[Etat Physique], EDF[Nom], BD_evo[[#This Row],[Nom]], EDF[Semaine], BD_evo[[#This Row],[Semaine]]), "")</f>
        <v/>
      </c>
      <c r="K838" s="92" t="str">
        <f>IFERROR(AVERAGEIFS(EDF[Hydratation], EDF[Nom], BD_evo[[#This Row],[Nom]], EDF[Semaine], BD_evo[[#This Row],[Semaine]]), "")</f>
        <v/>
      </c>
      <c r="L838" s="92" t="str">
        <f>IFERROR(AVERAGEIFS(EDF[Nutrition], EDF[Nom], BD_evo[[#This Row],[Nom]], EDF[Semaine], BD_evo[[#This Row],[Semaine]]), "")</f>
        <v/>
      </c>
      <c r="M838" s="92" t="str">
        <f>IFERROR(AVERAGEIFS(RPE[Investissement du jour], RPE[Nom], BD_evo[[#This Row],[Nom]], RPE[Semaine], BD_evo[[#This Row],[Semaine]]), "")</f>
        <v/>
      </c>
    </row>
    <row r="839" spans="1:13" x14ac:dyDescent="0.2">
      <c r="A839" s="88" t="s">
        <v>244</v>
      </c>
      <c r="B839" t="str">
        <f>INDEX(Statut[Profil], MATCH(BD_evo[[#This Row],[Nom]], Statut[Nom], 0))</f>
        <v>Avant</v>
      </c>
      <c r="C839">
        <v>2023</v>
      </c>
      <c r="D839">
        <f t="shared" si="16"/>
        <v>48</v>
      </c>
      <c r="E839" t="str">
        <f>IF(SUMIFS(RPE[sRPE_tot], RPE[Nom], BD_evo[[#This Row],[Nom]], RPE[Semaine], BD_evo[[#This Row],[Semaine]])=0,"",SUMIFS(RPE[sRPE_tot], RPE[Nom], BD_evo[[#This Row],[Nom]], RPE[Semaine], BD_evo[[#This Row],[Semaine]]))</f>
        <v/>
      </c>
      <c r="F839" s="92" t="str">
        <f>IFERROR(AVERAGEIFS(EDF[Total EDF], EDF[Nom], BD_evo[[#This Row],[Nom]], EDF[Semaine], BD_evo[[#This Row],[Semaine]]), "")</f>
        <v/>
      </c>
      <c r="G839" s="92" t="str">
        <f>IFERROR(AVERAGEIFS(EDF[Humeur], EDF[Nom], BD_evo[[#This Row],[Nom]], EDF[Semaine], BD_evo[[#This Row],[Semaine]]), "")</f>
        <v/>
      </c>
      <c r="H839" s="92" t="str">
        <f>IFERROR(AVERAGEIFS(EDF[Stress], EDF[Nom], BD_evo[[#This Row],[Nom]], EDF[Semaine], BD_evo[[#This Row],[Semaine]]), "")</f>
        <v/>
      </c>
      <c r="I839" s="92" t="str">
        <f>IFERROR(AVERAGEIFS(EDF[Sommeil], EDF[Nom], BD_evo[[#This Row],[Nom]], EDF[Semaine], BD_evo[[#This Row],[Semaine]]), "")</f>
        <v/>
      </c>
      <c r="J839" s="92" t="str">
        <f>IFERROR(AVERAGEIFS(EDF[Etat Physique], EDF[Nom], BD_evo[[#This Row],[Nom]], EDF[Semaine], BD_evo[[#This Row],[Semaine]]), "")</f>
        <v/>
      </c>
      <c r="K839" s="92" t="str">
        <f>IFERROR(AVERAGEIFS(EDF[Hydratation], EDF[Nom], BD_evo[[#This Row],[Nom]], EDF[Semaine], BD_evo[[#This Row],[Semaine]]), "")</f>
        <v/>
      </c>
      <c r="L839" s="92" t="str">
        <f>IFERROR(AVERAGEIFS(EDF[Nutrition], EDF[Nom], BD_evo[[#This Row],[Nom]], EDF[Semaine], BD_evo[[#This Row],[Semaine]]), "")</f>
        <v/>
      </c>
      <c r="M839" s="92" t="str">
        <f>IFERROR(AVERAGEIFS(RPE[Investissement du jour], RPE[Nom], BD_evo[[#This Row],[Nom]], RPE[Semaine], BD_evo[[#This Row],[Semaine]]), "")</f>
        <v/>
      </c>
    </row>
    <row r="840" spans="1:13" x14ac:dyDescent="0.2">
      <c r="A840" s="89" t="s">
        <v>78</v>
      </c>
      <c r="B840" t="str">
        <f>INDEX(Statut[Profil], MATCH(BD_evo[[#This Row],[Nom]], Statut[Nom], 0))</f>
        <v>Avant</v>
      </c>
      <c r="C840">
        <v>2023</v>
      </c>
      <c r="D840">
        <f t="shared" si="16"/>
        <v>48</v>
      </c>
      <c r="E840" t="str">
        <f>IF(SUMIFS(RPE[sRPE_tot], RPE[Nom], BD_evo[[#This Row],[Nom]], RPE[Semaine], BD_evo[[#This Row],[Semaine]])=0,"",SUMIFS(RPE[sRPE_tot], RPE[Nom], BD_evo[[#This Row],[Nom]], RPE[Semaine], BD_evo[[#This Row],[Semaine]]))</f>
        <v/>
      </c>
      <c r="F840" s="92">
        <f>IFERROR(AVERAGEIFS(EDF[Total EDF], EDF[Nom], BD_evo[[#This Row],[Nom]], EDF[Semaine], BD_evo[[#This Row],[Semaine]]), "")</f>
        <v>18.399999999999999</v>
      </c>
      <c r="G840" s="92">
        <f>IFERROR(AVERAGEIFS(EDF[Humeur], EDF[Nom], BD_evo[[#This Row],[Nom]], EDF[Semaine], BD_evo[[#This Row],[Semaine]]), "")</f>
        <v>2.6</v>
      </c>
      <c r="H840" s="92">
        <f>IFERROR(AVERAGEIFS(EDF[Stress], EDF[Nom], BD_evo[[#This Row],[Nom]], EDF[Semaine], BD_evo[[#This Row],[Semaine]]), "")</f>
        <v>2.8</v>
      </c>
      <c r="I840" s="92">
        <f>IFERROR(AVERAGEIFS(EDF[Sommeil], EDF[Nom], BD_evo[[#This Row],[Nom]], EDF[Semaine], BD_evo[[#This Row],[Semaine]]), "")</f>
        <v>2.8</v>
      </c>
      <c r="J840" s="92">
        <f>IFERROR(AVERAGEIFS(EDF[Etat Physique], EDF[Nom], BD_evo[[#This Row],[Nom]], EDF[Semaine], BD_evo[[#This Row],[Semaine]]), "")</f>
        <v>3.2</v>
      </c>
      <c r="K840" s="92">
        <f>IFERROR(AVERAGEIFS(EDF[Hydratation], EDF[Nom], BD_evo[[#This Row],[Nom]], EDF[Semaine], BD_evo[[#This Row],[Semaine]]), "")</f>
        <v>3.2</v>
      </c>
      <c r="L840" s="92">
        <f>IFERROR(AVERAGEIFS(EDF[Nutrition], EDF[Nom], BD_evo[[#This Row],[Nom]], EDF[Semaine], BD_evo[[#This Row],[Semaine]]), "")</f>
        <v>3.8</v>
      </c>
      <c r="M840" s="92" t="str">
        <f>IFERROR(AVERAGEIFS(RPE[Investissement du jour], RPE[Nom], BD_evo[[#This Row],[Nom]], RPE[Semaine], BD_evo[[#This Row],[Semaine]]), "")</f>
        <v/>
      </c>
    </row>
    <row r="841" spans="1:13" x14ac:dyDescent="0.2">
      <c r="A841" s="88" t="s">
        <v>87</v>
      </c>
      <c r="B841" t="str">
        <f>INDEX(Statut[Profil], MATCH(BD_evo[[#This Row],[Nom]], Statut[Nom], 0))</f>
        <v>Trois Quarts</v>
      </c>
      <c r="C841">
        <v>2023</v>
      </c>
      <c r="D841">
        <f t="shared" si="16"/>
        <v>48</v>
      </c>
      <c r="E841" t="str">
        <f>IF(SUMIFS(RPE[sRPE_tot], RPE[Nom], BD_evo[[#This Row],[Nom]], RPE[Semaine], BD_evo[[#This Row],[Semaine]])=0,"",SUMIFS(RPE[sRPE_tot], RPE[Nom], BD_evo[[#This Row],[Nom]], RPE[Semaine], BD_evo[[#This Row],[Semaine]]))</f>
        <v/>
      </c>
      <c r="F841" s="92">
        <f>IFERROR(AVERAGEIFS(EDF[Total EDF], EDF[Nom], BD_evo[[#This Row],[Nom]], EDF[Semaine], BD_evo[[#This Row],[Semaine]]), "")</f>
        <v>23</v>
      </c>
      <c r="G841" s="92">
        <f>IFERROR(AVERAGEIFS(EDF[Humeur], EDF[Nom], BD_evo[[#This Row],[Nom]], EDF[Semaine], BD_evo[[#This Row],[Semaine]]), "")</f>
        <v>4</v>
      </c>
      <c r="H841" s="92">
        <f>IFERROR(AVERAGEIFS(EDF[Stress], EDF[Nom], BD_evo[[#This Row],[Nom]], EDF[Semaine], BD_evo[[#This Row],[Semaine]]), "")</f>
        <v>4</v>
      </c>
      <c r="I841" s="92">
        <f>IFERROR(AVERAGEIFS(EDF[Sommeil], EDF[Nom], BD_evo[[#This Row],[Nom]], EDF[Semaine], BD_evo[[#This Row],[Semaine]]), "")</f>
        <v>4</v>
      </c>
      <c r="J841" s="92">
        <f>IFERROR(AVERAGEIFS(EDF[Etat Physique], EDF[Nom], BD_evo[[#This Row],[Nom]], EDF[Semaine], BD_evo[[#This Row],[Semaine]]), "")</f>
        <v>4</v>
      </c>
      <c r="K841" s="92">
        <f>IFERROR(AVERAGEIFS(EDF[Hydratation], EDF[Nom], BD_evo[[#This Row],[Nom]], EDF[Semaine], BD_evo[[#This Row],[Semaine]]), "")</f>
        <v>4</v>
      </c>
      <c r="L841" s="92">
        <f>IFERROR(AVERAGEIFS(EDF[Nutrition], EDF[Nom], BD_evo[[#This Row],[Nom]], EDF[Semaine], BD_evo[[#This Row],[Semaine]]), "")</f>
        <v>3</v>
      </c>
      <c r="M841" s="92" t="str">
        <f>IFERROR(AVERAGEIFS(RPE[Investissement du jour], RPE[Nom], BD_evo[[#This Row],[Nom]], RPE[Semaine], BD_evo[[#This Row],[Semaine]]), "")</f>
        <v/>
      </c>
    </row>
    <row r="842" spans="1:13" x14ac:dyDescent="0.2">
      <c r="A842" s="88" t="s">
        <v>212</v>
      </c>
      <c r="B842" t="str">
        <f>INDEX(Statut[Profil], MATCH(BD_evo[[#This Row],[Nom]], Statut[Nom], 0))</f>
        <v>Avant</v>
      </c>
      <c r="C842">
        <v>2023</v>
      </c>
      <c r="D842">
        <f t="shared" si="16"/>
        <v>48</v>
      </c>
      <c r="E842" t="str">
        <f>IF(SUMIFS(RPE[sRPE_tot], RPE[Nom], BD_evo[[#This Row],[Nom]], RPE[Semaine], BD_evo[[#This Row],[Semaine]])=0,"",SUMIFS(RPE[sRPE_tot], RPE[Nom], BD_evo[[#This Row],[Nom]], RPE[Semaine], BD_evo[[#This Row],[Semaine]]))</f>
        <v/>
      </c>
      <c r="F842" s="92">
        <f>IFERROR(AVERAGEIFS(EDF[Total EDF], EDF[Nom], BD_evo[[#This Row],[Nom]], EDF[Semaine], BD_evo[[#This Row],[Semaine]]), "")</f>
        <v>14</v>
      </c>
      <c r="G842" s="92">
        <f>IFERROR(AVERAGEIFS(EDF[Humeur], EDF[Nom], BD_evo[[#This Row],[Nom]], EDF[Semaine], BD_evo[[#This Row],[Semaine]]), "")</f>
        <v>3</v>
      </c>
      <c r="H842" s="92">
        <f>IFERROR(AVERAGEIFS(EDF[Stress], EDF[Nom], BD_evo[[#This Row],[Nom]], EDF[Semaine], BD_evo[[#This Row],[Semaine]]), "")</f>
        <v>3</v>
      </c>
      <c r="I842" s="92">
        <f>IFERROR(AVERAGEIFS(EDF[Sommeil], EDF[Nom], BD_evo[[#This Row],[Nom]], EDF[Semaine], BD_evo[[#This Row],[Semaine]]), "")</f>
        <v>2</v>
      </c>
      <c r="J842" s="92">
        <f>IFERROR(AVERAGEIFS(EDF[Etat Physique], EDF[Nom], BD_evo[[#This Row],[Nom]], EDF[Semaine], BD_evo[[#This Row],[Semaine]]), "")</f>
        <v>2</v>
      </c>
      <c r="K842" s="92">
        <f>IFERROR(AVERAGEIFS(EDF[Hydratation], EDF[Nom], BD_evo[[#This Row],[Nom]], EDF[Semaine], BD_evo[[#This Row],[Semaine]]), "")</f>
        <v>2</v>
      </c>
      <c r="L842" s="92">
        <f>IFERROR(AVERAGEIFS(EDF[Nutrition], EDF[Nom], BD_evo[[#This Row],[Nom]], EDF[Semaine], BD_evo[[#This Row],[Semaine]]), "")</f>
        <v>2</v>
      </c>
      <c r="M842" s="92" t="str">
        <f>IFERROR(AVERAGEIFS(RPE[Investissement du jour], RPE[Nom], BD_evo[[#This Row],[Nom]], RPE[Semaine], BD_evo[[#This Row],[Semaine]]), "")</f>
        <v/>
      </c>
    </row>
    <row r="843" spans="1:13" x14ac:dyDescent="0.2">
      <c r="A843" s="88" t="s">
        <v>243</v>
      </c>
      <c r="B843" t="str">
        <f>INDEX(Statut[Profil], MATCH(BD_evo[[#This Row],[Nom]], Statut[Nom], 0))</f>
        <v>Trois Quarts</v>
      </c>
      <c r="C843">
        <v>2023</v>
      </c>
      <c r="D843">
        <f t="shared" si="16"/>
        <v>48</v>
      </c>
      <c r="E843" t="str">
        <f>IF(SUMIFS(RPE[sRPE_tot], RPE[Nom], BD_evo[[#This Row],[Nom]], RPE[Semaine], BD_evo[[#This Row],[Semaine]])=0,"",SUMIFS(RPE[sRPE_tot], RPE[Nom], BD_evo[[#This Row],[Nom]], RPE[Semaine], BD_evo[[#This Row],[Semaine]]))</f>
        <v/>
      </c>
      <c r="F843" s="92" t="str">
        <f>IFERROR(AVERAGEIFS(EDF[Total EDF], EDF[Nom], BD_evo[[#This Row],[Nom]], EDF[Semaine], BD_evo[[#This Row],[Semaine]]), "")</f>
        <v/>
      </c>
      <c r="G843" s="92" t="str">
        <f>IFERROR(AVERAGEIFS(EDF[Humeur], EDF[Nom], BD_evo[[#This Row],[Nom]], EDF[Semaine], BD_evo[[#This Row],[Semaine]]), "")</f>
        <v/>
      </c>
      <c r="H843" s="92" t="str">
        <f>IFERROR(AVERAGEIFS(EDF[Stress], EDF[Nom], BD_evo[[#This Row],[Nom]], EDF[Semaine], BD_evo[[#This Row],[Semaine]]), "")</f>
        <v/>
      </c>
      <c r="I843" s="92" t="str">
        <f>IFERROR(AVERAGEIFS(EDF[Sommeil], EDF[Nom], BD_evo[[#This Row],[Nom]], EDF[Semaine], BD_evo[[#This Row],[Semaine]]), "")</f>
        <v/>
      </c>
      <c r="J843" s="92" t="str">
        <f>IFERROR(AVERAGEIFS(EDF[Etat Physique], EDF[Nom], BD_evo[[#This Row],[Nom]], EDF[Semaine], BD_evo[[#This Row],[Semaine]]), "")</f>
        <v/>
      </c>
      <c r="K843" s="92" t="str">
        <f>IFERROR(AVERAGEIFS(EDF[Hydratation], EDF[Nom], BD_evo[[#This Row],[Nom]], EDF[Semaine], BD_evo[[#This Row],[Semaine]]), "")</f>
        <v/>
      </c>
      <c r="L843" s="92" t="str">
        <f>IFERROR(AVERAGEIFS(EDF[Nutrition], EDF[Nom], BD_evo[[#This Row],[Nom]], EDF[Semaine], BD_evo[[#This Row],[Semaine]]), "")</f>
        <v/>
      </c>
      <c r="M843" s="92" t="str">
        <f>IFERROR(AVERAGEIFS(RPE[Investissement du jour], RPE[Nom], BD_evo[[#This Row],[Nom]], RPE[Semaine], BD_evo[[#This Row],[Semaine]]), "")</f>
        <v/>
      </c>
    </row>
    <row r="844" spans="1:13" x14ac:dyDescent="0.2">
      <c r="A844" s="88" t="s">
        <v>81</v>
      </c>
      <c r="B844" t="str">
        <f>INDEX(Statut[Profil], MATCH(BD_evo[[#This Row],[Nom]], Statut[Nom], 0))</f>
        <v>Trois Quarts</v>
      </c>
      <c r="C844">
        <v>2023</v>
      </c>
      <c r="D844">
        <f t="shared" si="16"/>
        <v>48</v>
      </c>
      <c r="E844" t="str">
        <f>IF(SUMIFS(RPE[sRPE_tot], RPE[Nom], BD_evo[[#This Row],[Nom]], RPE[Semaine], BD_evo[[#This Row],[Semaine]])=0,"",SUMIFS(RPE[sRPE_tot], RPE[Nom], BD_evo[[#This Row],[Nom]], RPE[Semaine], BD_evo[[#This Row],[Semaine]]))</f>
        <v/>
      </c>
      <c r="F844" s="92" t="str">
        <f>IFERROR(AVERAGEIFS(EDF[Total EDF], EDF[Nom], BD_evo[[#This Row],[Nom]], EDF[Semaine], BD_evo[[#This Row],[Semaine]]), "")</f>
        <v/>
      </c>
      <c r="G844" s="92" t="str">
        <f>IFERROR(AVERAGEIFS(EDF[Humeur], EDF[Nom], BD_evo[[#This Row],[Nom]], EDF[Semaine], BD_evo[[#This Row],[Semaine]]), "")</f>
        <v/>
      </c>
      <c r="H844" s="92" t="str">
        <f>IFERROR(AVERAGEIFS(EDF[Stress], EDF[Nom], BD_evo[[#This Row],[Nom]], EDF[Semaine], BD_evo[[#This Row],[Semaine]]), "")</f>
        <v/>
      </c>
      <c r="I844" s="92" t="str">
        <f>IFERROR(AVERAGEIFS(EDF[Sommeil], EDF[Nom], BD_evo[[#This Row],[Nom]], EDF[Semaine], BD_evo[[#This Row],[Semaine]]), "")</f>
        <v/>
      </c>
      <c r="J844" s="92" t="str">
        <f>IFERROR(AVERAGEIFS(EDF[Etat Physique], EDF[Nom], BD_evo[[#This Row],[Nom]], EDF[Semaine], BD_evo[[#This Row],[Semaine]]), "")</f>
        <v/>
      </c>
      <c r="K844" s="92" t="str">
        <f>IFERROR(AVERAGEIFS(EDF[Hydratation], EDF[Nom], BD_evo[[#This Row],[Nom]], EDF[Semaine], BD_evo[[#This Row],[Semaine]]), "")</f>
        <v/>
      </c>
      <c r="L844" s="92" t="str">
        <f>IFERROR(AVERAGEIFS(EDF[Nutrition], EDF[Nom], BD_evo[[#This Row],[Nom]], EDF[Semaine], BD_evo[[#This Row],[Semaine]]), "")</f>
        <v/>
      </c>
      <c r="M844" s="92" t="str">
        <f>IFERROR(AVERAGEIFS(RPE[Investissement du jour], RPE[Nom], BD_evo[[#This Row],[Nom]], RPE[Semaine], BD_evo[[#This Row],[Semaine]]), "")</f>
        <v/>
      </c>
    </row>
    <row r="845" spans="1:13" x14ac:dyDescent="0.2">
      <c r="A845" s="88" t="s">
        <v>109</v>
      </c>
      <c r="B845" t="str">
        <f>INDEX(Statut[Profil], MATCH(BD_evo[[#This Row],[Nom]], Statut[Nom], 0))</f>
        <v>Avant</v>
      </c>
      <c r="C845">
        <v>2023</v>
      </c>
      <c r="D845">
        <f t="shared" si="16"/>
        <v>48</v>
      </c>
      <c r="E845" t="str">
        <f>IF(SUMIFS(RPE[sRPE_tot], RPE[Nom], BD_evo[[#This Row],[Nom]], RPE[Semaine], BD_evo[[#This Row],[Semaine]])=0,"",SUMIFS(RPE[sRPE_tot], RPE[Nom], BD_evo[[#This Row],[Nom]], RPE[Semaine], BD_evo[[#This Row],[Semaine]]))</f>
        <v/>
      </c>
      <c r="F845" s="92">
        <f>IFERROR(AVERAGEIFS(EDF[Total EDF], EDF[Nom], BD_evo[[#This Row],[Nom]], EDF[Semaine], BD_evo[[#This Row],[Semaine]]), "")</f>
        <v>21.333333333333332</v>
      </c>
      <c r="G845" s="92">
        <f>IFERROR(AVERAGEIFS(EDF[Humeur], EDF[Nom], BD_evo[[#This Row],[Nom]], EDF[Semaine], BD_evo[[#This Row],[Semaine]]), "")</f>
        <v>4</v>
      </c>
      <c r="H845" s="92">
        <f>IFERROR(AVERAGEIFS(EDF[Stress], EDF[Nom], BD_evo[[#This Row],[Nom]], EDF[Semaine], BD_evo[[#This Row],[Semaine]]), "")</f>
        <v>3.3333333333333335</v>
      </c>
      <c r="I845" s="92">
        <f>IFERROR(AVERAGEIFS(EDF[Sommeil], EDF[Nom], BD_evo[[#This Row],[Nom]], EDF[Semaine], BD_evo[[#This Row],[Semaine]]), "")</f>
        <v>4.333333333333333</v>
      </c>
      <c r="J845" s="92">
        <f>IFERROR(AVERAGEIFS(EDF[Etat Physique], EDF[Nom], BD_evo[[#This Row],[Nom]], EDF[Semaine], BD_evo[[#This Row],[Semaine]]), "")</f>
        <v>3</v>
      </c>
      <c r="K845" s="92">
        <f>IFERROR(AVERAGEIFS(EDF[Hydratation], EDF[Nom], BD_evo[[#This Row],[Nom]], EDF[Semaine], BD_evo[[#This Row],[Semaine]]), "")</f>
        <v>3.6666666666666665</v>
      </c>
      <c r="L845" s="92">
        <f>IFERROR(AVERAGEIFS(EDF[Nutrition], EDF[Nom], BD_evo[[#This Row],[Nom]], EDF[Semaine], BD_evo[[#This Row],[Semaine]]), "")</f>
        <v>3</v>
      </c>
      <c r="M845" s="92" t="str">
        <f>IFERROR(AVERAGEIFS(RPE[Investissement du jour], RPE[Nom], BD_evo[[#This Row],[Nom]], RPE[Semaine], BD_evo[[#This Row],[Semaine]]), "")</f>
        <v/>
      </c>
    </row>
    <row r="846" spans="1:13" x14ac:dyDescent="0.2">
      <c r="A846" s="88" t="s">
        <v>313</v>
      </c>
      <c r="B846" t="str">
        <f>INDEX(Statut[Profil], MATCH(BD_evo[[#This Row],[Nom]], Statut[Nom], 0))</f>
        <v>Trois Quarts</v>
      </c>
      <c r="C846">
        <v>2023</v>
      </c>
      <c r="D846">
        <f t="shared" si="16"/>
        <v>48</v>
      </c>
      <c r="E846" t="str">
        <f>IF(SUMIFS(RPE[sRPE_tot], RPE[Nom], BD_evo[[#This Row],[Nom]], RPE[Semaine], BD_evo[[#This Row],[Semaine]])=0,"",SUMIFS(RPE[sRPE_tot], RPE[Nom], BD_evo[[#This Row],[Nom]], RPE[Semaine], BD_evo[[#This Row],[Semaine]]))</f>
        <v/>
      </c>
      <c r="F846" s="92">
        <f>IFERROR(AVERAGEIFS(EDF[Total EDF], EDF[Nom], BD_evo[[#This Row],[Nom]], EDF[Semaine], BD_evo[[#This Row],[Semaine]]), "")</f>
        <v>19</v>
      </c>
      <c r="G846" s="92">
        <f>IFERROR(AVERAGEIFS(EDF[Humeur], EDF[Nom], BD_evo[[#This Row],[Nom]], EDF[Semaine], BD_evo[[#This Row],[Semaine]]), "")</f>
        <v>3.5</v>
      </c>
      <c r="H846" s="92">
        <f>IFERROR(AVERAGEIFS(EDF[Stress], EDF[Nom], BD_evo[[#This Row],[Nom]], EDF[Semaine], BD_evo[[#This Row],[Semaine]]), "")</f>
        <v>3.5</v>
      </c>
      <c r="I846" s="92">
        <f>IFERROR(AVERAGEIFS(EDF[Sommeil], EDF[Nom], BD_evo[[#This Row],[Nom]], EDF[Semaine], BD_evo[[#This Row],[Semaine]]), "")</f>
        <v>3</v>
      </c>
      <c r="J846" s="92">
        <f>IFERROR(AVERAGEIFS(EDF[Etat Physique], EDF[Nom], BD_evo[[#This Row],[Nom]], EDF[Semaine], BD_evo[[#This Row],[Semaine]]), "")</f>
        <v>3</v>
      </c>
      <c r="K846" s="92">
        <f>IFERROR(AVERAGEIFS(EDF[Hydratation], EDF[Nom], BD_evo[[#This Row],[Nom]], EDF[Semaine], BD_evo[[#This Row],[Semaine]]), "")</f>
        <v>3</v>
      </c>
      <c r="L846" s="92">
        <f>IFERROR(AVERAGEIFS(EDF[Nutrition], EDF[Nom], BD_evo[[#This Row],[Nom]], EDF[Semaine], BD_evo[[#This Row],[Semaine]]), "")</f>
        <v>3</v>
      </c>
      <c r="M846" s="92" t="str">
        <f>IFERROR(AVERAGEIFS(RPE[Investissement du jour], RPE[Nom], BD_evo[[#This Row],[Nom]], RPE[Semaine], BD_evo[[#This Row],[Semaine]]), "")</f>
        <v/>
      </c>
    </row>
    <row r="847" spans="1:13" x14ac:dyDescent="0.2">
      <c r="A847" s="88" t="s">
        <v>88</v>
      </c>
      <c r="B847" t="str">
        <f>INDEX(Statut[Profil], MATCH(BD_evo[[#This Row],[Nom]], Statut[Nom], 0))</f>
        <v>Avant</v>
      </c>
      <c r="C847">
        <v>2023</v>
      </c>
      <c r="D847">
        <f t="shared" si="16"/>
        <v>48</v>
      </c>
      <c r="E847" t="str">
        <f>IF(SUMIFS(RPE[sRPE_tot], RPE[Nom], BD_evo[[#This Row],[Nom]], RPE[Semaine], BD_evo[[#This Row],[Semaine]])=0,"",SUMIFS(RPE[sRPE_tot], RPE[Nom], BD_evo[[#This Row],[Nom]], RPE[Semaine], BD_evo[[#This Row],[Semaine]]))</f>
        <v/>
      </c>
      <c r="F847" s="92">
        <f>IFERROR(AVERAGEIFS(EDF[Total EDF], EDF[Nom], BD_evo[[#This Row],[Nom]], EDF[Semaine], BD_evo[[#This Row],[Semaine]]), "")</f>
        <v>19</v>
      </c>
      <c r="G847" s="92">
        <f>IFERROR(AVERAGEIFS(EDF[Humeur], EDF[Nom], BD_evo[[#This Row],[Nom]], EDF[Semaine], BD_evo[[#This Row],[Semaine]]), "")</f>
        <v>3</v>
      </c>
      <c r="H847" s="92">
        <f>IFERROR(AVERAGEIFS(EDF[Stress], EDF[Nom], BD_evo[[#This Row],[Nom]], EDF[Semaine], BD_evo[[#This Row],[Semaine]]), "")</f>
        <v>2</v>
      </c>
      <c r="I847" s="92">
        <f>IFERROR(AVERAGEIFS(EDF[Sommeil], EDF[Nom], BD_evo[[#This Row],[Nom]], EDF[Semaine], BD_evo[[#This Row],[Semaine]]), "")</f>
        <v>4</v>
      </c>
      <c r="J847" s="92">
        <f>IFERROR(AVERAGEIFS(EDF[Etat Physique], EDF[Nom], BD_evo[[#This Row],[Nom]], EDF[Semaine], BD_evo[[#This Row],[Semaine]]), "")</f>
        <v>3</v>
      </c>
      <c r="K847" s="92">
        <f>IFERROR(AVERAGEIFS(EDF[Hydratation], EDF[Nom], BD_evo[[#This Row],[Nom]], EDF[Semaine], BD_evo[[#This Row],[Semaine]]), "")</f>
        <v>3</v>
      </c>
      <c r="L847" s="92">
        <f>IFERROR(AVERAGEIFS(EDF[Nutrition], EDF[Nom], BD_evo[[#This Row],[Nom]], EDF[Semaine], BD_evo[[#This Row],[Semaine]]), "")</f>
        <v>4</v>
      </c>
      <c r="M847" s="92" t="str">
        <f>IFERROR(AVERAGEIFS(RPE[Investissement du jour], RPE[Nom], BD_evo[[#This Row],[Nom]], RPE[Semaine], BD_evo[[#This Row],[Semaine]]), "")</f>
        <v/>
      </c>
    </row>
    <row r="848" spans="1:13" x14ac:dyDescent="0.2">
      <c r="A848" s="88" t="s">
        <v>134</v>
      </c>
      <c r="B848" s="90" t="str">
        <f>INDEX(Statut[Profil], MATCH(BD_evo[[#This Row],[Nom]], Statut[Nom], 0))</f>
        <v>Avant</v>
      </c>
      <c r="C848">
        <v>2023</v>
      </c>
      <c r="D848">
        <f>D847+1</f>
        <v>49</v>
      </c>
      <c r="E848" s="90" t="str">
        <f>IF(SUMIFS(RPE[sRPE_tot], RPE[Nom], BD_evo[[#This Row],[Nom]], RPE[Semaine], BD_evo[[#This Row],[Semaine]])=0,"",SUMIFS(RPE[sRPE_tot], RPE[Nom], BD_evo[[#This Row],[Nom]], RPE[Semaine], BD_evo[[#This Row],[Semaine]]))</f>
        <v/>
      </c>
      <c r="F848" s="92">
        <f>IFERROR(AVERAGEIFS(EDF[Total EDF], EDF[Nom], BD_evo[[#This Row],[Nom]], EDF[Semaine], BD_evo[[#This Row],[Semaine]]), "")</f>
        <v>21</v>
      </c>
      <c r="G848" s="92">
        <f>IFERROR(AVERAGEIFS(EDF[Humeur], EDF[Nom], BD_evo[[#This Row],[Nom]], EDF[Semaine], BD_evo[[#This Row],[Semaine]]), "")</f>
        <v>5</v>
      </c>
      <c r="H848" s="92">
        <f>IFERROR(AVERAGEIFS(EDF[Stress], EDF[Nom], BD_evo[[#This Row],[Nom]], EDF[Semaine], BD_evo[[#This Row],[Semaine]]), "")</f>
        <v>3</v>
      </c>
      <c r="I848" s="92">
        <f>IFERROR(AVERAGEIFS(EDF[Sommeil], EDF[Nom], BD_evo[[#This Row],[Nom]], EDF[Semaine], BD_evo[[#This Row],[Semaine]]), "")</f>
        <v>4</v>
      </c>
      <c r="J848" s="92">
        <f>IFERROR(AVERAGEIFS(EDF[Etat Physique], EDF[Nom], BD_evo[[#This Row],[Nom]], EDF[Semaine], BD_evo[[#This Row],[Semaine]]), "")</f>
        <v>3</v>
      </c>
      <c r="K848" s="92">
        <f>IFERROR(AVERAGEIFS(EDF[Hydratation], EDF[Nom], BD_evo[[#This Row],[Nom]], EDF[Semaine], BD_evo[[#This Row],[Semaine]]), "")</f>
        <v>3</v>
      </c>
      <c r="L848" s="92">
        <f>IFERROR(AVERAGEIFS(EDF[Nutrition], EDF[Nom], BD_evo[[#This Row],[Nom]], EDF[Semaine], BD_evo[[#This Row],[Semaine]]), "")</f>
        <v>3</v>
      </c>
      <c r="M848" s="92" t="str">
        <f>IFERROR(AVERAGEIFS(RPE[Investissement du jour], RPE[Nom], BD_evo[[#This Row],[Nom]], RPE[Semaine], BD_evo[[#This Row],[Semaine]]), "")</f>
        <v/>
      </c>
    </row>
    <row r="849" spans="1:13" x14ac:dyDescent="0.2">
      <c r="A849" s="88" t="s">
        <v>76</v>
      </c>
      <c r="B849" t="str">
        <f>INDEX(Statut[Profil], MATCH(BD_evo[[#This Row],[Nom]], Statut[Nom], 0))</f>
        <v>Trois Quarts</v>
      </c>
      <c r="C849">
        <v>2023</v>
      </c>
      <c r="D849">
        <f>D848</f>
        <v>49</v>
      </c>
      <c r="E849" t="str">
        <f>IF(SUMIFS(RPE[sRPE_tot], RPE[Nom], BD_evo[[#This Row],[Nom]], RPE[Semaine], BD_evo[[#This Row],[Semaine]])=0,"",SUMIFS(RPE[sRPE_tot], RPE[Nom], BD_evo[[#This Row],[Nom]], RPE[Semaine], BD_evo[[#This Row],[Semaine]]))</f>
        <v/>
      </c>
      <c r="F849" s="92" t="str">
        <f>IFERROR(AVERAGEIFS(EDF[Total EDF], EDF[Nom], BD_evo[[#This Row],[Nom]], EDF[Semaine], BD_evo[[#This Row],[Semaine]]), "")</f>
        <v/>
      </c>
      <c r="G849" s="92" t="str">
        <f>IFERROR(AVERAGEIFS(EDF[Humeur], EDF[Nom], BD_evo[[#This Row],[Nom]], EDF[Semaine], BD_evo[[#This Row],[Semaine]]), "")</f>
        <v/>
      </c>
      <c r="H849" s="92" t="str">
        <f>IFERROR(AVERAGEIFS(EDF[Stress], EDF[Nom], BD_evo[[#This Row],[Nom]], EDF[Semaine], BD_evo[[#This Row],[Semaine]]), "")</f>
        <v/>
      </c>
      <c r="I849" s="92" t="str">
        <f>IFERROR(AVERAGEIFS(EDF[Sommeil], EDF[Nom], BD_evo[[#This Row],[Nom]], EDF[Semaine], BD_evo[[#This Row],[Semaine]]), "")</f>
        <v/>
      </c>
      <c r="J849" s="92" t="str">
        <f>IFERROR(AVERAGEIFS(EDF[Etat Physique], EDF[Nom], BD_evo[[#This Row],[Nom]], EDF[Semaine], BD_evo[[#This Row],[Semaine]]), "")</f>
        <v/>
      </c>
      <c r="K849" s="92" t="str">
        <f>IFERROR(AVERAGEIFS(EDF[Hydratation], EDF[Nom], BD_evo[[#This Row],[Nom]], EDF[Semaine], BD_evo[[#This Row],[Semaine]]), "")</f>
        <v/>
      </c>
      <c r="L849" s="92" t="str">
        <f>IFERROR(AVERAGEIFS(EDF[Nutrition], EDF[Nom], BD_evo[[#This Row],[Nom]], EDF[Semaine], BD_evo[[#This Row],[Semaine]]), "")</f>
        <v/>
      </c>
      <c r="M849" s="92" t="str">
        <f>IFERROR(AVERAGEIFS(RPE[Investissement du jour], RPE[Nom], BD_evo[[#This Row],[Nom]], RPE[Semaine], BD_evo[[#This Row],[Semaine]]), "")</f>
        <v/>
      </c>
    </row>
    <row r="850" spans="1:13" x14ac:dyDescent="0.2">
      <c r="A850" s="88" t="s">
        <v>367</v>
      </c>
      <c r="B850" t="str">
        <f>INDEX(Statut[Profil], MATCH(BD_evo[[#This Row],[Nom]], Statut[Nom], 0))</f>
        <v>Avant</v>
      </c>
      <c r="C850">
        <v>2023</v>
      </c>
      <c r="D850">
        <f t="shared" ref="D850:D894" si="17">D849</f>
        <v>49</v>
      </c>
      <c r="E850" t="str">
        <f>IF(SUMIFS(RPE[sRPE_tot], RPE[Nom], BD_evo[[#This Row],[Nom]], RPE[Semaine], BD_evo[[#This Row],[Semaine]])=0,"",SUMIFS(RPE[sRPE_tot], RPE[Nom], BD_evo[[#This Row],[Nom]], RPE[Semaine], BD_evo[[#This Row],[Semaine]]))</f>
        <v/>
      </c>
      <c r="F850" s="92" t="str">
        <f>IFERROR(AVERAGEIFS(EDF[Total EDF], EDF[Nom], BD_evo[[#This Row],[Nom]], EDF[Semaine], BD_evo[[#This Row],[Semaine]]), "")</f>
        <v/>
      </c>
      <c r="G850" s="92" t="str">
        <f>IFERROR(AVERAGEIFS(EDF[Humeur], EDF[Nom], BD_evo[[#This Row],[Nom]], EDF[Semaine], BD_evo[[#This Row],[Semaine]]), "")</f>
        <v/>
      </c>
      <c r="H850" s="92" t="str">
        <f>IFERROR(AVERAGEIFS(EDF[Stress], EDF[Nom], BD_evo[[#This Row],[Nom]], EDF[Semaine], BD_evo[[#This Row],[Semaine]]), "")</f>
        <v/>
      </c>
      <c r="I850" s="92" t="str">
        <f>IFERROR(AVERAGEIFS(EDF[Sommeil], EDF[Nom], BD_evo[[#This Row],[Nom]], EDF[Semaine], BD_evo[[#This Row],[Semaine]]), "")</f>
        <v/>
      </c>
      <c r="J850" s="92" t="str">
        <f>IFERROR(AVERAGEIFS(EDF[Etat Physique], EDF[Nom], BD_evo[[#This Row],[Nom]], EDF[Semaine], BD_evo[[#This Row],[Semaine]]), "")</f>
        <v/>
      </c>
      <c r="K850" s="92" t="str">
        <f>IFERROR(AVERAGEIFS(EDF[Hydratation], EDF[Nom], BD_evo[[#This Row],[Nom]], EDF[Semaine], BD_evo[[#This Row],[Semaine]]), "")</f>
        <v/>
      </c>
      <c r="L850" s="92" t="str">
        <f>IFERROR(AVERAGEIFS(EDF[Nutrition], EDF[Nom], BD_evo[[#This Row],[Nom]], EDF[Semaine], BD_evo[[#This Row],[Semaine]]), "")</f>
        <v/>
      </c>
      <c r="M850" s="92" t="str">
        <f>IFERROR(AVERAGEIFS(RPE[Investissement du jour], RPE[Nom], BD_evo[[#This Row],[Nom]], RPE[Semaine], BD_evo[[#This Row],[Semaine]]), "")</f>
        <v/>
      </c>
    </row>
    <row r="851" spans="1:13" x14ac:dyDescent="0.2">
      <c r="A851" s="88" t="s">
        <v>93</v>
      </c>
      <c r="B851" t="str">
        <f>INDEX(Statut[Profil], MATCH(BD_evo[[#This Row],[Nom]], Statut[Nom], 0))</f>
        <v>Avant</v>
      </c>
      <c r="C851">
        <v>2023</v>
      </c>
      <c r="D851">
        <f t="shared" si="17"/>
        <v>49</v>
      </c>
      <c r="E851" t="str">
        <f>IF(SUMIFS(RPE[sRPE_tot], RPE[Nom], BD_evo[[#This Row],[Nom]], RPE[Semaine], BD_evo[[#This Row],[Semaine]])=0,"",SUMIFS(RPE[sRPE_tot], RPE[Nom], BD_evo[[#This Row],[Nom]], RPE[Semaine], BD_evo[[#This Row],[Semaine]]))</f>
        <v/>
      </c>
      <c r="F851" s="92">
        <f>IFERROR(AVERAGEIFS(EDF[Total EDF], EDF[Nom], BD_evo[[#This Row],[Nom]], EDF[Semaine], BD_evo[[#This Row],[Semaine]]), "")</f>
        <v>15.5</v>
      </c>
      <c r="G851" s="92">
        <f>IFERROR(AVERAGEIFS(EDF[Humeur], EDF[Nom], BD_evo[[#This Row],[Nom]], EDF[Semaine], BD_evo[[#This Row],[Semaine]]), "")</f>
        <v>2.5</v>
      </c>
      <c r="H851" s="92">
        <f>IFERROR(AVERAGEIFS(EDF[Stress], EDF[Nom], BD_evo[[#This Row],[Nom]], EDF[Semaine], BD_evo[[#This Row],[Semaine]]), "")</f>
        <v>2</v>
      </c>
      <c r="I851" s="92">
        <f>IFERROR(AVERAGEIFS(EDF[Sommeil], EDF[Nom], BD_evo[[#This Row],[Nom]], EDF[Semaine], BD_evo[[#This Row],[Semaine]]), "")</f>
        <v>2</v>
      </c>
      <c r="J851" s="92">
        <f>IFERROR(AVERAGEIFS(EDF[Etat Physique], EDF[Nom], BD_evo[[#This Row],[Nom]], EDF[Semaine], BD_evo[[#This Row],[Semaine]]), "")</f>
        <v>3</v>
      </c>
      <c r="K851" s="92">
        <f>IFERROR(AVERAGEIFS(EDF[Hydratation], EDF[Nom], BD_evo[[#This Row],[Nom]], EDF[Semaine], BD_evo[[#This Row],[Semaine]]), "")</f>
        <v>2.5</v>
      </c>
      <c r="L851" s="92">
        <f>IFERROR(AVERAGEIFS(EDF[Nutrition], EDF[Nom], BD_evo[[#This Row],[Nom]], EDF[Semaine], BD_evo[[#This Row],[Semaine]]), "")</f>
        <v>3.5</v>
      </c>
      <c r="M851" s="92" t="str">
        <f>IFERROR(AVERAGEIFS(RPE[Investissement du jour], RPE[Nom], BD_evo[[#This Row],[Nom]], RPE[Semaine], BD_evo[[#This Row],[Semaine]]), "")</f>
        <v/>
      </c>
    </row>
    <row r="852" spans="1:13" x14ac:dyDescent="0.2">
      <c r="A852" s="88" t="s">
        <v>230</v>
      </c>
      <c r="B852" t="str">
        <f>INDEX(Statut[Profil], MATCH(BD_evo[[#This Row],[Nom]], Statut[Nom], 0))</f>
        <v>Avant</v>
      </c>
      <c r="C852">
        <v>2023</v>
      </c>
      <c r="D852">
        <f t="shared" si="17"/>
        <v>49</v>
      </c>
      <c r="E852" t="str">
        <f>IF(SUMIFS(RPE[sRPE_tot], RPE[Nom], BD_evo[[#This Row],[Nom]], RPE[Semaine], BD_evo[[#This Row],[Semaine]])=0,"",SUMIFS(RPE[sRPE_tot], RPE[Nom], BD_evo[[#This Row],[Nom]], RPE[Semaine], BD_evo[[#This Row],[Semaine]]))</f>
        <v/>
      </c>
      <c r="F852" s="92">
        <f>IFERROR(AVERAGEIFS(EDF[Total EDF], EDF[Nom], BD_evo[[#This Row],[Nom]], EDF[Semaine], BD_evo[[#This Row],[Semaine]]), "")</f>
        <v>22</v>
      </c>
      <c r="G852" s="92">
        <f>IFERROR(AVERAGEIFS(EDF[Humeur], EDF[Nom], BD_evo[[#This Row],[Nom]], EDF[Semaine], BD_evo[[#This Row],[Semaine]]), "")</f>
        <v>4</v>
      </c>
      <c r="H852" s="92">
        <f>IFERROR(AVERAGEIFS(EDF[Stress], EDF[Nom], BD_evo[[#This Row],[Nom]], EDF[Semaine], BD_evo[[#This Row],[Semaine]]), "")</f>
        <v>4</v>
      </c>
      <c r="I852" s="92">
        <f>IFERROR(AVERAGEIFS(EDF[Sommeil], EDF[Nom], BD_evo[[#This Row],[Nom]], EDF[Semaine], BD_evo[[#This Row],[Semaine]]), "")</f>
        <v>2.5</v>
      </c>
      <c r="J852" s="92">
        <f>IFERROR(AVERAGEIFS(EDF[Etat Physique], EDF[Nom], BD_evo[[#This Row],[Nom]], EDF[Semaine], BD_evo[[#This Row],[Semaine]]), "")</f>
        <v>3.5</v>
      </c>
      <c r="K852" s="92">
        <f>IFERROR(AVERAGEIFS(EDF[Hydratation], EDF[Nom], BD_evo[[#This Row],[Nom]], EDF[Semaine], BD_evo[[#This Row],[Semaine]]), "")</f>
        <v>4</v>
      </c>
      <c r="L852" s="92">
        <f>IFERROR(AVERAGEIFS(EDF[Nutrition], EDF[Nom], BD_evo[[#This Row],[Nom]], EDF[Semaine], BD_evo[[#This Row],[Semaine]]), "")</f>
        <v>4</v>
      </c>
      <c r="M852" s="92" t="str">
        <f>IFERROR(AVERAGEIFS(RPE[Investissement du jour], RPE[Nom], BD_evo[[#This Row],[Nom]], RPE[Semaine], BD_evo[[#This Row],[Semaine]]), "")</f>
        <v/>
      </c>
    </row>
    <row r="853" spans="1:13" x14ac:dyDescent="0.2">
      <c r="A853" s="88" t="s">
        <v>181</v>
      </c>
      <c r="B853" t="str">
        <f>INDEX(Statut[Profil], MATCH(BD_evo[[#This Row],[Nom]], Statut[Nom], 0))</f>
        <v>Trois Quarts</v>
      </c>
      <c r="C853">
        <v>2023</v>
      </c>
      <c r="D853">
        <f t="shared" si="17"/>
        <v>49</v>
      </c>
      <c r="E853" t="str">
        <f>IF(SUMIFS(RPE[sRPE_tot], RPE[Nom], BD_evo[[#This Row],[Nom]], RPE[Semaine], BD_evo[[#This Row],[Semaine]])=0,"",SUMIFS(RPE[sRPE_tot], RPE[Nom], BD_evo[[#This Row],[Nom]], RPE[Semaine], BD_evo[[#This Row],[Semaine]]))</f>
        <v/>
      </c>
      <c r="F853" s="92">
        <f>IFERROR(AVERAGEIFS(EDF[Total EDF], EDF[Nom], BD_evo[[#This Row],[Nom]], EDF[Semaine], BD_evo[[#This Row],[Semaine]]), "")</f>
        <v>19.666666666666668</v>
      </c>
      <c r="G853" s="92">
        <f>IFERROR(AVERAGEIFS(EDF[Humeur], EDF[Nom], BD_evo[[#This Row],[Nom]], EDF[Semaine], BD_evo[[#This Row],[Semaine]]), "")</f>
        <v>3.6666666666666665</v>
      </c>
      <c r="H853" s="92">
        <f>IFERROR(AVERAGEIFS(EDF[Stress], EDF[Nom], BD_evo[[#This Row],[Nom]], EDF[Semaine], BD_evo[[#This Row],[Semaine]]), "")</f>
        <v>4</v>
      </c>
      <c r="I853" s="92">
        <f>IFERROR(AVERAGEIFS(EDF[Sommeil], EDF[Nom], BD_evo[[#This Row],[Nom]], EDF[Semaine], BD_evo[[#This Row],[Semaine]]), "")</f>
        <v>3</v>
      </c>
      <c r="J853" s="92">
        <f>IFERROR(AVERAGEIFS(EDF[Etat Physique], EDF[Nom], BD_evo[[#This Row],[Nom]], EDF[Semaine], BD_evo[[#This Row],[Semaine]]), "")</f>
        <v>3</v>
      </c>
      <c r="K853" s="92">
        <f>IFERROR(AVERAGEIFS(EDF[Hydratation], EDF[Nom], BD_evo[[#This Row],[Nom]], EDF[Semaine], BD_evo[[#This Row],[Semaine]]), "")</f>
        <v>3</v>
      </c>
      <c r="L853" s="92">
        <f>IFERROR(AVERAGEIFS(EDF[Nutrition], EDF[Nom], BD_evo[[#This Row],[Nom]], EDF[Semaine], BD_evo[[#This Row],[Semaine]]), "")</f>
        <v>3</v>
      </c>
      <c r="M853" s="92" t="str">
        <f>IFERROR(AVERAGEIFS(RPE[Investissement du jour], RPE[Nom], BD_evo[[#This Row],[Nom]], RPE[Semaine], BD_evo[[#This Row],[Semaine]]), "")</f>
        <v/>
      </c>
    </row>
    <row r="854" spans="1:13" x14ac:dyDescent="0.2">
      <c r="A854" s="88" t="s">
        <v>414</v>
      </c>
      <c r="B854" t="str">
        <f>INDEX(Statut[Profil], MATCH(BD_evo[[#This Row],[Nom]], Statut[Nom], 0))</f>
        <v>Avant</v>
      </c>
      <c r="C854">
        <v>2023</v>
      </c>
      <c r="D854">
        <f t="shared" si="17"/>
        <v>49</v>
      </c>
      <c r="E854" t="str">
        <f>IF(SUMIFS(RPE[sRPE_tot], RPE[Nom], BD_evo[[#This Row],[Nom]], RPE[Semaine], BD_evo[[#This Row],[Semaine]])=0,"",SUMIFS(RPE[sRPE_tot], RPE[Nom], BD_evo[[#This Row],[Nom]], RPE[Semaine], BD_evo[[#This Row],[Semaine]]))</f>
        <v/>
      </c>
      <c r="F854" s="92" t="str">
        <f>IFERROR(AVERAGEIFS(EDF[Total EDF], EDF[Nom], BD_evo[[#This Row],[Nom]], EDF[Semaine], BD_evo[[#This Row],[Semaine]]), "")</f>
        <v/>
      </c>
      <c r="G854" s="92" t="str">
        <f>IFERROR(AVERAGEIFS(EDF[Humeur], EDF[Nom], BD_evo[[#This Row],[Nom]], EDF[Semaine], BD_evo[[#This Row],[Semaine]]), "")</f>
        <v/>
      </c>
      <c r="H854" s="92" t="str">
        <f>IFERROR(AVERAGEIFS(EDF[Stress], EDF[Nom], BD_evo[[#This Row],[Nom]], EDF[Semaine], BD_evo[[#This Row],[Semaine]]), "")</f>
        <v/>
      </c>
      <c r="I854" s="92" t="str">
        <f>IFERROR(AVERAGEIFS(EDF[Sommeil], EDF[Nom], BD_evo[[#This Row],[Nom]], EDF[Semaine], BD_evo[[#This Row],[Semaine]]), "")</f>
        <v/>
      </c>
      <c r="J854" s="92" t="str">
        <f>IFERROR(AVERAGEIFS(EDF[Etat Physique], EDF[Nom], BD_evo[[#This Row],[Nom]], EDF[Semaine], BD_evo[[#This Row],[Semaine]]), "")</f>
        <v/>
      </c>
      <c r="K854" s="92" t="str">
        <f>IFERROR(AVERAGEIFS(EDF[Hydratation], EDF[Nom], BD_evo[[#This Row],[Nom]], EDF[Semaine], BD_evo[[#This Row],[Semaine]]), "")</f>
        <v/>
      </c>
      <c r="L854" s="92" t="str">
        <f>IFERROR(AVERAGEIFS(EDF[Nutrition], EDF[Nom], BD_evo[[#This Row],[Nom]], EDF[Semaine], BD_evo[[#This Row],[Semaine]]), "")</f>
        <v/>
      </c>
      <c r="M854" s="92" t="str">
        <f>IFERROR(AVERAGEIFS(RPE[Investissement du jour], RPE[Nom], BD_evo[[#This Row],[Nom]], RPE[Semaine], BD_evo[[#This Row],[Semaine]]), "")</f>
        <v/>
      </c>
    </row>
    <row r="855" spans="1:13" x14ac:dyDescent="0.2">
      <c r="A855" s="88" t="s">
        <v>102</v>
      </c>
      <c r="B855" t="str">
        <f>INDEX(Statut[Profil], MATCH(BD_evo[[#This Row],[Nom]], Statut[Nom], 0))</f>
        <v>Trois Quarts</v>
      </c>
      <c r="C855">
        <v>2023</v>
      </c>
      <c r="D855">
        <f t="shared" si="17"/>
        <v>49</v>
      </c>
      <c r="E855" t="str">
        <f>IF(SUMIFS(RPE[sRPE_tot], RPE[Nom], BD_evo[[#This Row],[Nom]], RPE[Semaine], BD_evo[[#This Row],[Semaine]])=0,"",SUMIFS(RPE[sRPE_tot], RPE[Nom], BD_evo[[#This Row],[Nom]], RPE[Semaine], BD_evo[[#This Row],[Semaine]]))</f>
        <v/>
      </c>
      <c r="F855" s="92" t="str">
        <f>IFERROR(AVERAGEIFS(EDF[Total EDF], EDF[Nom], BD_evo[[#This Row],[Nom]], EDF[Semaine], BD_evo[[#This Row],[Semaine]]), "")</f>
        <v/>
      </c>
      <c r="G855" s="92" t="str">
        <f>IFERROR(AVERAGEIFS(EDF[Humeur], EDF[Nom], BD_evo[[#This Row],[Nom]], EDF[Semaine], BD_evo[[#This Row],[Semaine]]), "")</f>
        <v/>
      </c>
      <c r="H855" s="92" t="str">
        <f>IFERROR(AVERAGEIFS(EDF[Stress], EDF[Nom], BD_evo[[#This Row],[Nom]], EDF[Semaine], BD_evo[[#This Row],[Semaine]]), "")</f>
        <v/>
      </c>
      <c r="I855" s="92" t="str">
        <f>IFERROR(AVERAGEIFS(EDF[Sommeil], EDF[Nom], BD_evo[[#This Row],[Nom]], EDF[Semaine], BD_evo[[#This Row],[Semaine]]), "")</f>
        <v/>
      </c>
      <c r="J855" s="92" t="str">
        <f>IFERROR(AVERAGEIFS(EDF[Etat Physique], EDF[Nom], BD_evo[[#This Row],[Nom]], EDF[Semaine], BD_evo[[#This Row],[Semaine]]), "")</f>
        <v/>
      </c>
      <c r="K855" s="92" t="str">
        <f>IFERROR(AVERAGEIFS(EDF[Hydratation], EDF[Nom], BD_evo[[#This Row],[Nom]], EDF[Semaine], BD_evo[[#This Row],[Semaine]]), "")</f>
        <v/>
      </c>
      <c r="L855" s="92" t="str">
        <f>IFERROR(AVERAGEIFS(EDF[Nutrition], EDF[Nom], BD_evo[[#This Row],[Nom]], EDF[Semaine], BD_evo[[#This Row],[Semaine]]), "")</f>
        <v/>
      </c>
      <c r="M855" s="92" t="str">
        <f>IFERROR(AVERAGEIFS(RPE[Investissement du jour], RPE[Nom], BD_evo[[#This Row],[Nom]], RPE[Semaine], BD_evo[[#This Row],[Semaine]]), "")</f>
        <v/>
      </c>
    </row>
    <row r="856" spans="1:13" x14ac:dyDescent="0.2">
      <c r="A856" s="88" t="s">
        <v>193</v>
      </c>
      <c r="B856" t="str">
        <f>INDEX(Statut[Profil], MATCH(BD_evo[[#This Row],[Nom]], Statut[Nom], 0))</f>
        <v>Avant</v>
      </c>
      <c r="C856">
        <v>2023</v>
      </c>
      <c r="D856">
        <f t="shared" si="17"/>
        <v>49</v>
      </c>
      <c r="E856" t="str">
        <f>IF(SUMIFS(RPE[sRPE_tot], RPE[Nom], BD_evo[[#This Row],[Nom]], RPE[Semaine], BD_evo[[#This Row],[Semaine]])=0,"",SUMIFS(RPE[sRPE_tot], RPE[Nom], BD_evo[[#This Row],[Nom]], RPE[Semaine], BD_evo[[#This Row],[Semaine]]))</f>
        <v/>
      </c>
      <c r="F856" s="92">
        <f>IFERROR(AVERAGEIFS(EDF[Total EDF], EDF[Nom], BD_evo[[#This Row],[Nom]], EDF[Semaine], BD_evo[[#This Row],[Semaine]]), "")</f>
        <v>26</v>
      </c>
      <c r="G856" s="92">
        <f>IFERROR(AVERAGEIFS(EDF[Humeur], EDF[Nom], BD_evo[[#This Row],[Nom]], EDF[Semaine], BD_evo[[#This Row],[Semaine]]), "")</f>
        <v>5</v>
      </c>
      <c r="H856" s="92">
        <f>IFERROR(AVERAGEIFS(EDF[Stress], EDF[Nom], BD_evo[[#This Row],[Nom]], EDF[Semaine], BD_evo[[#This Row],[Semaine]]), "")</f>
        <v>4</v>
      </c>
      <c r="I856" s="92">
        <f>IFERROR(AVERAGEIFS(EDF[Sommeil], EDF[Nom], BD_evo[[#This Row],[Nom]], EDF[Semaine], BD_evo[[#This Row],[Semaine]]), "")</f>
        <v>5</v>
      </c>
      <c r="J856" s="92">
        <f>IFERROR(AVERAGEIFS(EDF[Etat Physique], EDF[Nom], BD_evo[[#This Row],[Nom]], EDF[Semaine], BD_evo[[#This Row],[Semaine]]), "")</f>
        <v>5</v>
      </c>
      <c r="K856" s="92">
        <f>IFERROR(AVERAGEIFS(EDF[Hydratation], EDF[Nom], BD_evo[[#This Row],[Nom]], EDF[Semaine], BD_evo[[#This Row],[Semaine]]), "")</f>
        <v>4</v>
      </c>
      <c r="L856" s="92">
        <f>IFERROR(AVERAGEIFS(EDF[Nutrition], EDF[Nom], BD_evo[[#This Row],[Nom]], EDF[Semaine], BD_evo[[#This Row],[Semaine]]), "")</f>
        <v>3</v>
      </c>
      <c r="M856" s="92" t="str">
        <f>IFERROR(AVERAGEIFS(RPE[Investissement du jour], RPE[Nom], BD_evo[[#This Row],[Nom]], RPE[Semaine], BD_evo[[#This Row],[Semaine]]), "")</f>
        <v/>
      </c>
    </row>
    <row r="857" spans="1:13" x14ac:dyDescent="0.2">
      <c r="A857" s="88" t="s">
        <v>84</v>
      </c>
      <c r="B857" t="str">
        <f>INDEX(Statut[Profil], MATCH(BD_evo[[#This Row],[Nom]], Statut[Nom], 0))</f>
        <v>Trois Quarts</v>
      </c>
      <c r="C857">
        <v>2023</v>
      </c>
      <c r="D857">
        <f t="shared" si="17"/>
        <v>49</v>
      </c>
      <c r="E857" t="str">
        <f>IF(SUMIFS(RPE[sRPE_tot], RPE[Nom], BD_evo[[#This Row],[Nom]], RPE[Semaine], BD_evo[[#This Row],[Semaine]])=0,"",SUMIFS(RPE[sRPE_tot], RPE[Nom], BD_evo[[#This Row],[Nom]], RPE[Semaine], BD_evo[[#This Row],[Semaine]]))</f>
        <v/>
      </c>
      <c r="F857" s="92" t="str">
        <f>IFERROR(AVERAGEIFS(EDF[Total EDF], EDF[Nom], BD_evo[[#This Row],[Nom]], EDF[Semaine], BD_evo[[#This Row],[Semaine]]), "")</f>
        <v/>
      </c>
      <c r="G857" s="92" t="str">
        <f>IFERROR(AVERAGEIFS(EDF[Humeur], EDF[Nom], BD_evo[[#This Row],[Nom]], EDF[Semaine], BD_evo[[#This Row],[Semaine]]), "")</f>
        <v/>
      </c>
      <c r="H857" s="92" t="str">
        <f>IFERROR(AVERAGEIFS(EDF[Stress], EDF[Nom], BD_evo[[#This Row],[Nom]], EDF[Semaine], BD_evo[[#This Row],[Semaine]]), "")</f>
        <v/>
      </c>
      <c r="I857" s="92" t="str">
        <f>IFERROR(AVERAGEIFS(EDF[Sommeil], EDF[Nom], BD_evo[[#This Row],[Nom]], EDF[Semaine], BD_evo[[#This Row],[Semaine]]), "")</f>
        <v/>
      </c>
      <c r="J857" s="92" t="str">
        <f>IFERROR(AVERAGEIFS(EDF[Etat Physique], EDF[Nom], BD_evo[[#This Row],[Nom]], EDF[Semaine], BD_evo[[#This Row],[Semaine]]), "")</f>
        <v/>
      </c>
      <c r="K857" s="92" t="str">
        <f>IFERROR(AVERAGEIFS(EDF[Hydratation], EDF[Nom], BD_evo[[#This Row],[Nom]], EDF[Semaine], BD_evo[[#This Row],[Semaine]]), "")</f>
        <v/>
      </c>
      <c r="L857" s="92" t="str">
        <f>IFERROR(AVERAGEIFS(EDF[Nutrition], EDF[Nom], BD_evo[[#This Row],[Nom]], EDF[Semaine], BD_evo[[#This Row],[Semaine]]), "")</f>
        <v/>
      </c>
      <c r="M857" s="92" t="str">
        <f>IFERROR(AVERAGEIFS(RPE[Investissement du jour], RPE[Nom], BD_evo[[#This Row],[Nom]], RPE[Semaine], BD_evo[[#This Row],[Semaine]]), "")</f>
        <v/>
      </c>
    </row>
    <row r="858" spans="1:13" x14ac:dyDescent="0.2">
      <c r="A858" s="88" t="s">
        <v>106</v>
      </c>
      <c r="B858" t="str">
        <f>INDEX(Statut[Profil], MATCH(BD_evo[[#This Row],[Nom]], Statut[Nom], 0))</f>
        <v>Avant</v>
      </c>
      <c r="C858">
        <v>2023</v>
      </c>
      <c r="D858">
        <f t="shared" si="17"/>
        <v>49</v>
      </c>
      <c r="E858" t="str">
        <f>IF(SUMIFS(RPE[sRPE_tot], RPE[Nom], BD_evo[[#This Row],[Nom]], RPE[Semaine], BD_evo[[#This Row],[Semaine]])=0,"",SUMIFS(RPE[sRPE_tot], RPE[Nom], BD_evo[[#This Row],[Nom]], RPE[Semaine], BD_evo[[#This Row],[Semaine]]))</f>
        <v/>
      </c>
      <c r="F858" s="92">
        <f>IFERROR(AVERAGEIFS(EDF[Total EDF], EDF[Nom], BD_evo[[#This Row],[Nom]], EDF[Semaine], BD_evo[[#This Row],[Semaine]]), "")</f>
        <v>24</v>
      </c>
      <c r="G858" s="92">
        <f>IFERROR(AVERAGEIFS(EDF[Humeur], EDF[Nom], BD_evo[[#This Row],[Nom]], EDF[Semaine], BD_evo[[#This Row],[Semaine]]), "")</f>
        <v>4.666666666666667</v>
      </c>
      <c r="H858" s="92">
        <f>IFERROR(AVERAGEIFS(EDF[Stress], EDF[Nom], BD_evo[[#This Row],[Nom]], EDF[Semaine], BD_evo[[#This Row],[Semaine]]), "")</f>
        <v>4.333333333333333</v>
      </c>
      <c r="I858" s="92">
        <f>IFERROR(AVERAGEIFS(EDF[Sommeil], EDF[Nom], BD_evo[[#This Row],[Nom]], EDF[Semaine], BD_evo[[#This Row],[Semaine]]), "")</f>
        <v>3.3333333333333335</v>
      </c>
      <c r="J858" s="92">
        <f>IFERROR(AVERAGEIFS(EDF[Etat Physique], EDF[Nom], BD_evo[[#This Row],[Nom]], EDF[Semaine], BD_evo[[#This Row],[Semaine]]), "")</f>
        <v>3.3333333333333335</v>
      </c>
      <c r="K858" s="92">
        <f>IFERROR(AVERAGEIFS(EDF[Hydratation], EDF[Nom], BD_evo[[#This Row],[Nom]], EDF[Semaine], BD_evo[[#This Row],[Semaine]]), "")</f>
        <v>4</v>
      </c>
      <c r="L858" s="92">
        <f>IFERROR(AVERAGEIFS(EDF[Nutrition], EDF[Nom], BD_evo[[#This Row],[Nom]], EDF[Semaine], BD_evo[[#This Row],[Semaine]]), "")</f>
        <v>4.333333333333333</v>
      </c>
      <c r="M858" s="92" t="str">
        <f>IFERROR(AVERAGEIFS(RPE[Investissement du jour], RPE[Nom], BD_evo[[#This Row],[Nom]], RPE[Semaine], BD_evo[[#This Row],[Semaine]]), "")</f>
        <v/>
      </c>
    </row>
    <row r="859" spans="1:13" x14ac:dyDescent="0.2">
      <c r="A859" s="89" t="s">
        <v>171</v>
      </c>
      <c r="B859" t="str">
        <f>INDEX(Statut[Profil], MATCH(BD_evo[[#This Row],[Nom]], Statut[Nom], 0))</f>
        <v>Avant</v>
      </c>
      <c r="C859">
        <v>2023</v>
      </c>
      <c r="D859">
        <f t="shared" si="17"/>
        <v>49</v>
      </c>
      <c r="E859" t="str">
        <f>IF(SUMIFS(RPE[sRPE_tot], RPE[Nom], BD_evo[[#This Row],[Nom]], RPE[Semaine], BD_evo[[#This Row],[Semaine]])=0,"",SUMIFS(RPE[sRPE_tot], RPE[Nom], BD_evo[[#This Row],[Nom]], RPE[Semaine], BD_evo[[#This Row],[Semaine]]))</f>
        <v/>
      </c>
      <c r="F859" s="92">
        <f>IFERROR(AVERAGEIFS(EDF[Total EDF], EDF[Nom], BD_evo[[#This Row],[Nom]], EDF[Semaine], BD_evo[[#This Row],[Semaine]]), "")</f>
        <v>23</v>
      </c>
      <c r="G859" s="92">
        <f>IFERROR(AVERAGEIFS(EDF[Humeur], EDF[Nom], BD_evo[[#This Row],[Nom]], EDF[Semaine], BD_evo[[#This Row],[Semaine]]), "")</f>
        <v>5</v>
      </c>
      <c r="H859" s="92">
        <f>IFERROR(AVERAGEIFS(EDF[Stress], EDF[Nom], BD_evo[[#This Row],[Nom]], EDF[Semaine], BD_evo[[#This Row],[Semaine]]), "")</f>
        <v>4</v>
      </c>
      <c r="I859" s="92">
        <f>IFERROR(AVERAGEIFS(EDF[Sommeil], EDF[Nom], BD_evo[[#This Row],[Nom]], EDF[Semaine], BD_evo[[#This Row],[Semaine]]), "")</f>
        <v>3</v>
      </c>
      <c r="J859" s="92">
        <f>IFERROR(AVERAGEIFS(EDF[Etat Physique], EDF[Nom], BD_evo[[#This Row],[Nom]], EDF[Semaine], BD_evo[[#This Row],[Semaine]]), "")</f>
        <v>4</v>
      </c>
      <c r="K859" s="92">
        <f>IFERROR(AVERAGEIFS(EDF[Hydratation], EDF[Nom], BD_evo[[#This Row],[Nom]], EDF[Semaine], BD_evo[[#This Row],[Semaine]]), "")</f>
        <v>3</v>
      </c>
      <c r="L859" s="92">
        <f>IFERROR(AVERAGEIFS(EDF[Nutrition], EDF[Nom], BD_evo[[#This Row],[Nom]], EDF[Semaine], BD_evo[[#This Row],[Semaine]]), "")</f>
        <v>4</v>
      </c>
      <c r="M859" s="92" t="str">
        <f>IFERROR(AVERAGEIFS(RPE[Investissement du jour], RPE[Nom], BD_evo[[#This Row],[Nom]], RPE[Semaine], BD_evo[[#This Row],[Semaine]]), "")</f>
        <v/>
      </c>
    </row>
    <row r="860" spans="1:13" x14ac:dyDescent="0.2">
      <c r="A860" s="88" t="s">
        <v>77</v>
      </c>
      <c r="B860" t="str">
        <f>INDEX(Statut[Profil], MATCH(BD_evo[[#This Row],[Nom]], Statut[Nom], 0))</f>
        <v>Avant</v>
      </c>
      <c r="C860">
        <v>2023</v>
      </c>
      <c r="D860">
        <f t="shared" si="17"/>
        <v>49</v>
      </c>
      <c r="E860" t="str">
        <f>IF(SUMIFS(RPE[sRPE_tot], RPE[Nom], BD_evo[[#This Row],[Nom]], RPE[Semaine], BD_evo[[#This Row],[Semaine]])=0,"",SUMIFS(RPE[sRPE_tot], RPE[Nom], BD_evo[[#This Row],[Nom]], RPE[Semaine], BD_evo[[#This Row],[Semaine]]))</f>
        <v/>
      </c>
      <c r="F860" s="92">
        <f>IFERROR(AVERAGEIFS(EDF[Total EDF], EDF[Nom], BD_evo[[#This Row],[Nom]], EDF[Semaine], BD_evo[[#This Row],[Semaine]]), "")</f>
        <v>19</v>
      </c>
      <c r="G860" s="92">
        <f>IFERROR(AVERAGEIFS(EDF[Humeur], EDF[Nom], BD_evo[[#This Row],[Nom]], EDF[Semaine], BD_evo[[#This Row],[Semaine]]), "")</f>
        <v>4</v>
      </c>
      <c r="H860" s="92">
        <f>IFERROR(AVERAGEIFS(EDF[Stress], EDF[Nom], BD_evo[[#This Row],[Nom]], EDF[Semaine], BD_evo[[#This Row],[Semaine]]), "")</f>
        <v>2.5</v>
      </c>
      <c r="I860" s="92">
        <f>IFERROR(AVERAGEIFS(EDF[Sommeil], EDF[Nom], BD_evo[[#This Row],[Nom]], EDF[Semaine], BD_evo[[#This Row],[Semaine]]), "")</f>
        <v>2.5</v>
      </c>
      <c r="J860" s="92">
        <f>IFERROR(AVERAGEIFS(EDF[Etat Physique], EDF[Nom], BD_evo[[#This Row],[Nom]], EDF[Semaine], BD_evo[[#This Row],[Semaine]]), "")</f>
        <v>3</v>
      </c>
      <c r="K860" s="92">
        <f>IFERROR(AVERAGEIFS(EDF[Hydratation], EDF[Nom], BD_evo[[#This Row],[Nom]], EDF[Semaine], BD_evo[[#This Row],[Semaine]]), "")</f>
        <v>3</v>
      </c>
      <c r="L860" s="92">
        <f>IFERROR(AVERAGEIFS(EDF[Nutrition], EDF[Nom], BD_evo[[#This Row],[Nom]], EDF[Semaine], BD_evo[[#This Row],[Semaine]]), "")</f>
        <v>4</v>
      </c>
      <c r="M860" s="92" t="str">
        <f>IFERROR(AVERAGEIFS(RPE[Investissement du jour], RPE[Nom], BD_evo[[#This Row],[Nom]], RPE[Semaine], BD_evo[[#This Row],[Semaine]]), "")</f>
        <v/>
      </c>
    </row>
    <row r="861" spans="1:13" x14ac:dyDescent="0.2">
      <c r="A861" s="88" t="s">
        <v>135</v>
      </c>
      <c r="B861" t="str">
        <f>INDEX(Statut[Profil], MATCH(BD_evo[[#This Row],[Nom]], Statut[Nom], 0))</f>
        <v>Trois Quarts</v>
      </c>
      <c r="C861">
        <v>2023</v>
      </c>
      <c r="D861">
        <f t="shared" si="17"/>
        <v>49</v>
      </c>
      <c r="E861" t="str">
        <f>IF(SUMIFS(RPE[sRPE_tot], RPE[Nom], BD_evo[[#This Row],[Nom]], RPE[Semaine], BD_evo[[#This Row],[Semaine]])=0,"",SUMIFS(RPE[sRPE_tot], RPE[Nom], BD_evo[[#This Row],[Nom]], RPE[Semaine], BD_evo[[#This Row],[Semaine]]))</f>
        <v/>
      </c>
      <c r="F861" s="92">
        <f>IFERROR(AVERAGEIFS(EDF[Total EDF], EDF[Nom], BD_evo[[#This Row],[Nom]], EDF[Semaine], BD_evo[[#This Row],[Semaine]]), "")</f>
        <v>20.666666666666668</v>
      </c>
      <c r="G861" s="92">
        <f>IFERROR(AVERAGEIFS(EDF[Humeur], EDF[Nom], BD_evo[[#This Row],[Nom]], EDF[Semaine], BD_evo[[#This Row],[Semaine]]), "")</f>
        <v>3.6666666666666665</v>
      </c>
      <c r="H861" s="92">
        <f>IFERROR(AVERAGEIFS(EDF[Stress], EDF[Nom], BD_evo[[#This Row],[Nom]], EDF[Semaine], BD_evo[[#This Row],[Semaine]]), "")</f>
        <v>3.3333333333333335</v>
      </c>
      <c r="I861" s="92">
        <f>IFERROR(AVERAGEIFS(EDF[Sommeil], EDF[Nom], BD_evo[[#This Row],[Nom]], EDF[Semaine], BD_evo[[#This Row],[Semaine]]), "")</f>
        <v>3.3333333333333335</v>
      </c>
      <c r="J861" s="92">
        <f>IFERROR(AVERAGEIFS(EDF[Etat Physique], EDF[Nom], BD_evo[[#This Row],[Nom]], EDF[Semaine], BD_evo[[#This Row],[Semaine]]), "")</f>
        <v>3</v>
      </c>
      <c r="K861" s="92">
        <f>IFERROR(AVERAGEIFS(EDF[Hydratation], EDF[Nom], BD_evo[[#This Row],[Nom]], EDF[Semaine], BD_evo[[#This Row],[Semaine]]), "")</f>
        <v>3.3333333333333335</v>
      </c>
      <c r="L861" s="92">
        <f>IFERROR(AVERAGEIFS(EDF[Nutrition], EDF[Nom], BD_evo[[#This Row],[Nom]], EDF[Semaine], BD_evo[[#This Row],[Semaine]]), "")</f>
        <v>4</v>
      </c>
      <c r="M861" s="92" t="str">
        <f>IFERROR(AVERAGEIFS(RPE[Investissement du jour], RPE[Nom], BD_evo[[#This Row],[Nom]], RPE[Semaine], BD_evo[[#This Row],[Semaine]]), "")</f>
        <v/>
      </c>
    </row>
    <row r="862" spans="1:13" x14ac:dyDescent="0.2">
      <c r="A862" s="88" t="s">
        <v>75</v>
      </c>
      <c r="B862" t="str">
        <f>INDEX(Statut[Profil], MATCH(BD_evo[[#This Row],[Nom]], Statut[Nom], 0))</f>
        <v>Avant</v>
      </c>
      <c r="C862">
        <v>2023</v>
      </c>
      <c r="D862">
        <f t="shared" si="17"/>
        <v>49</v>
      </c>
      <c r="E862" t="str">
        <f>IF(SUMIFS(RPE[sRPE_tot], RPE[Nom], BD_evo[[#This Row],[Nom]], RPE[Semaine], BD_evo[[#This Row],[Semaine]])=0,"",SUMIFS(RPE[sRPE_tot], RPE[Nom], BD_evo[[#This Row],[Nom]], RPE[Semaine], BD_evo[[#This Row],[Semaine]]))</f>
        <v/>
      </c>
      <c r="F862" s="92">
        <f>IFERROR(AVERAGEIFS(EDF[Total EDF], EDF[Nom], BD_evo[[#This Row],[Nom]], EDF[Semaine], BD_evo[[#This Row],[Semaine]]), "")</f>
        <v>16.5</v>
      </c>
      <c r="G862" s="92">
        <f>IFERROR(AVERAGEIFS(EDF[Humeur], EDF[Nom], BD_evo[[#This Row],[Nom]], EDF[Semaine], BD_evo[[#This Row],[Semaine]]), "")</f>
        <v>3</v>
      </c>
      <c r="H862" s="92">
        <f>IFERROR(AVERAGEIFS(EDF[Stress], EDF[Nom], BD_evo[[#This Row],[Nom]], EDF[Semaine], BD_evo[[#This Row],[Semaine]]), "")</f>
        <v>2</v>
      </c>
      <c r="I862" s="92">
        <f>IFERROR(AVERAGEIFS(EDF[Sommeil], EDF[Nom], BD_evo[[#This Row],[Nom]], EDF[Semaine], BD_evo[[#This Row],[Semaine]]), "")</f>
        <v>3</v>
      </c>
      <c r="J862" s="92">
        <f>IFERROR(AVERAGEIFS(EDF[Etat Physique], EDF[Nom], BD_evo[[#This Row],[Nom]], EDF[Semaine], BD_evo[[#This Row],[Semaine]]), "")</f>
        <v>3</v>
      </c>
      <c r="K862" s="92">
        <f>IFERROR(AVERAGEIFS(EDF[Hydratation], EDF[Nom], BD_evo[[#This Row],[Nom]], EDF[Semaine], BD_evo[[#This Row],[Semaine]]), "")</f>
        <v>2.5</v>
      </c>
      <c r="L862" s="92">
        <f>IFERROR(AVERAGEIFS(EDF[Nutrition], EDF[Nom], BD_evo[[#This Row],[Nom]], EDF[Semaine], BD_evo[[#This Row],[Semaine]]), "")</f>
        <v>3</v>
      </c>
      <c r="M862" s="92" t="str">
        <f>IFERROR(AVERAGEIFS(RPE[Investissement du jour], RPE[Nom], BD_evo[[#This Row],[Nom]], RPE[Semaine], BD_evo[[#This Row],[Semaine]]), "")</f>
        <v/>
      </c>
    </row>
    <row r="863" spans="1:13" x14ac:dyDescent="0.2">
      <c r="A863" s="88" t="s">
        <v>112</v>
      </c>
      <c r="B863" t="str">
        <f>INDEX(Statut[Profil], MATCH(BD_evo[[#This Row],[Nom]], Statut[Nom], 0))</f>
        <v>Trois Quarts</v>
      </c>
      <c r="C863">
        <v>2023</v>
      </c>
      <c r="D863">
        <f t="shared" si="17"/>
        <v>49</v>
      </c>
      <c r="E863">
        <f>IF(SUMIFS(RPE[sRPE_tot], RPE[Nom], BD_evo[[#This Row],[Nom]], RPE[Semaine], BD_evo[[#This Row],[Semaine]])=0,"",SUMIFS(RPE[sRPE_tot], RPE[Nom], BD_evo[[#This Row],[Nom]], RPE[Semaine], BD_evo[[#This Row],[Semaine]]))</f>
        <v>180</v>
      </c>
      <c r="F863" s="92">
        <f>IFERROR(AVERAGEIFS(EDF[Total EDF], EDF[Nom], BD_evo[[#This Row],[Nom]], EDF[Semaine], BD_evo[[#This Row],[Semaine]]), "")</f>
        <v>19.5</v>
      </c>
      <c r="G863" s="92">
        <f>IFERROR(AVERAGEIFS(EDF[Humeur], EDF[Nom], BD_evo[[#This Row],[Nom]], EDF[Semaine], BD_evo[[#This Row],[Semaine]]), "")</f>
        <v>3</v>
      </c>
      <c r="H863" s="92">
        <f>IFERROR(AVERAGEIFS(EDF[Stress], EDF[Nom], BD_evo[[#This Row],[Nom]], EDF[Semaine], BD_evo[[#This Row],[Semaine]]), "")</f>
        <v>3</v>
      </c>
      <c r="I863" s="92">
        <f>IFERROR(AVERAGEIFS(EDF[Sommeil], EDF[Nom], BD_evo[[#This Row],[Nom]], EDF[Semaine], BD_evo[[#This Row],[Semaine]]), "")</f>
        <v>2.5</v>
      </c>
      <c r="J863" s="92">
        <f>IFERROR(AVERAGEIFS(EDF[Etat Physique], EDF[Nom], BD_evo[[#This Row],[Nom]], EDF[Semaine], BD_evo[[#This Row],[Semaine]]), "")</f>
        <v>4.5</v>
      </c>
      <c r="K863" s="92">
        <f>IFERROR(AVERAGEIFS(EDF[Hydratation], EDF[Nom], BD_evo[[#This Row],[Nom]], EDF[Semaine], BD_evo[[#This Row],[Semaine]]), "")</f>
        <v>3</v>
      </c>
      <c r="L863" s="92">
        <f>IFERROR(AVERAGEIFS(EDF[Nutrition], EDF[Nom], BD_evo[[#This Row],[Nom]], EDF[Semaine], BD_evo[[#This Row],[Semaine]]), "")</f>
        <v>3.5</v>
      </c>
      <c r="M863" s="92">
        <f>IFERROR(AVERAGEIFS(RPE[Investissement du jour], RPE[Nom], BD_evo[[#This Row],[Nom]], RPE[Semaine], BD_evo[[#This Row],[Semaine]]), "")</f>
        <v>3</v>
      </c>
    </row>
    <row r="864" spans="1:13" x14ac:dyDescent="0.2">
      <c r="A864" s="88" t="s">
        <v>142</v>
      </c>
      <c r="B864" t="str">
        <f>INDEX(Statut[Profil], MATCH(BD_evo[[#This Row],[Nom]], Statut[Nom], 0))</f>
        <v>Avant</v>
      </c>
      <c r="C864">
        <v>2023</v>
      </c>
      <c r="D864">
        <f t="shared" si="17"/>
        <v>49</v>
      </c>
      <c r="E864">
        <f>IF(SUMIFS(RPE[sRPE_tot], RPE[Nom], BD_evo[[#This Row],[Nom]], RPE[Semaine], BD_evo[[#This Row],[Semaine]])=0,"",SUMIFS(RPE[sRPE_tot], RPE[Nom], BD_evo[[#This Row],[Nom]], RPE[Semaine], BD_evo[[#This Row],[Semaine]]))</f>
        <v>836</v>
      </c>
      <c r="F864" s="92">
        <f>IFERROR(AVERAGEIFS(EDF[Total EDF], EDF[Nom], BD_evo[[#This Row],[Nom]], EDF[Semaine], BD_evo[[#This Row],[Semaine]]), "")</f>
        <v>21.666666666666668</v>
      </c>
      <c r="G864" s="92">
        <f>IFERROR(AVERAGEIFS(EDF[Humeur], EDF[Nom], BD_evo[[#This Row],[Nom]], EDF[Semaine], BD_evo[[#This Row],[Semaine]]), "")</f>
        <v>4</v>
      </c>
      <c r="H864" s="92">
        <f>IFERROR(AVERAGEIFS(EDF[Stress], EDF[Nom], BD_evo[[#This Row],[Nom]], EDF[Semaine], BD_evo[[#This Row],[Semaine]]), "")</f>
        <v>3.6666666666666665</v>
      </c>
      <c r="I864" s="92">
        <f>IFERROR(AVERAGEIFS(EDF[Sommeil], EDF[Nom], BD_evo[[#This Row],[Nom]], EDF[Semaine], BD_evo[[#This Row],[Semaine]]), "")</f>
        <v>3</v>
      </c>
      <c r="J864" s="92">
        <f>IFERROR(AVERAGEIFS(EDF[Etat Physique], EDF[Nom], BD_evo[[#This Row],[Nom]], EDF[Semaine], BD_evo[[#This Row],[Semaine]]), "")</f>
        <v>4</v>
      </c>
      <c r="K864" s="92">
        <f>IFERROR(AVERAGEIFS(EDF[Hydratation], EDF[Nom], BD_evo[[#This Row],[Nom]], EDF[Semaine], BD_evo[[#This Row],[Semaine]]), "")</f>
        <v>3</v>
      </c>
      <c r="L864" s="92">
        <f>IFERROR(AVERAGEIFS(EDF[Nutrition], EDF[Nom], BD_evo[[#This Row],[Nom]], EDF[Semaine], BD_evo[[#This Row],[Semaine]]), "")</f>
        <v>4</v>
      </c>
      <c r="M864" s="92">
        <f>IFERROR(AVERAGEIFS(RPE[Investissement du jour], RPE[Nom], BD_evo[[#This Row],[Nom]], RPE[Semaine], BD_evo[[#This Row],[Semaine]]), "")</f>
        <v>1</v>
      </c>
    </row>
    <row r="865" spans="1:13" x14ac:dyDescent="0.2">
      <c r="A865" s="88" t="s">
        <v>131</v>
      </c>
      <c r="B865" t="str">
        <f>INDEX(Statut[Profil], MATCH(BD_evo[[#This Row],[Nom]], Statut[Nom], 0))</f>
        <v>Trois Quarts</v>
      </c>
      <c r="C865">
        <v>2023</v>
      </c>
      <c r="D865">
        <f t="shared" si="17"/>
        <v>49</v>
      </c>
      <c r="E865" t="str">
        <f>IF(SUMIFS(RPE[sRPE_tot], RPE[Nom], BD_evo[[#This Row],[Nom]], RPE[Semaine], BD_evo[[#This Row],[Semaine]])=0,"",SUMIFS(RPE[sRPE_tot], RPE[Nom], BD_evo[[#This Row],[Nom]], RPE[Semaine], BD_evo[[#This Row],[Semaine]]))</f>
        <v/>
      </c>
      <c r="F865" s="92">
        <f>IFERROR(AVERAGEIFS(EDF[Total EDF], EDF[Nom], BD_evo[[#This Row],[Nom]], EDF[Semaine], BD_evo[[#This Row],[Semaine]]), "")</f>
        <v>17</v>
      </c>
      <c r="G865" s="92">
        <f>IFERROR(AVERAGEIFS(EDF[Humeur], EDF[Nom], BD_evo[[#This Row],[Nom]], EDF[Semaine], BD_evo[[#This Row],[Semaine]]), "")</f>
        <v>3</v>
      </c>
      <c r="H865" s="92">
        <f>IFERROR(AVERAGEIFS(EDF[Stress], EDF[Nom], BD_evo[[#This Row],[Nom]], EDF[Semaine], BD_evo[[#This Row],[Semaine]]), "")</f>
        <v>3</v>
      </c>
      <c r="I865" s="92">
        <f>IFERROR(AVERAGEIFS(EDF[Sommeil], EDF[Nom], BD_evo[[#This Row],[Nom]], EDF[Semaine], BD_evo[[#This Row],[Semaine]]), "")</f>
        <v>2</v>
      </c>
      <c r="J865" s="92">
        <f>IFERROR(AVERAGEIFS(EDF[Etat Physique], EDF[Nom], BD_evo[[#This Row],[Nom]], EDF[Semaine], BD_evo[[#This Row],[Semaine]]), "")</f>
        <v>3</v>
      </c>
      <c r="K865" s="92">
        <f>IFERROR(AVERAGEIFS(EDF[Hydratation], EDF[Nom], BD_evo[[#This Row],[Nom]], EDF[Semaine], BD_evo[[#This Row],[Semaine]]), "")</f>
        <v>3</v>
      </c>
      <c r="L865" s="92">
        <f>IFERROR(AVERAGEIFS(EDF[Nutrition], EDF[Nom], BD_evo[[#This Row],[Nom]], EDF[Semaine], BD_evo[[#This Row],[Semaine]]), "")</f>
        <v>3</v>
      </c>
      <c r="M865" s="92" t="str">
        <f>IFERROR(AVERAGEIFS(RPE[Investissement du jour], RPE[Nom], BD_evo[[#This Row],[Nom]], RPE[Semaine], BD_evo[[#This Row],[Semaine]]), "")</f>
        <v/>
      </c>
    </row>
    <row r="866" spans="1:13" x14ac:dyDescent="0.2">
      <c r="A866" s="88" t="s">
        <v>83</v>
      </c>
      <c r="B866" t="str">
        <f>INDEX(Statut[Profil], MATCH(BD_evo[[#This Row],[Nom]], Statut[Nom], 0))</f>
        <v>Avant</v>
      </c>
      <c r="C866">
        <v>2023</v>
      </c>
      <c r="D866">
        <f t="shared" si="17"/>
        <v>49</v>
      </c>
      <c r="E866">
        <f>IF(SUMIFS(RPE[sRPE_tot], RPE[Nom], BD_evo[[#This Row],[Nom]], RPE[Semaine], BD_evo[[#This Row],[Semaine]])=0,"",SUMIFS(RPE[sRPE_tot], RPE[Nom], BD_evo[[#This Row],[Nom]], RPE[Semaine], BD_evo[[#This Row],[Semaine]]))</f>
        <v>1876</v>
      </c>
      <c r="F866" s="92">
        <f>IFERROR(AVERAGEIFS(EDF[Total EDF], EDF[Nom], BD_evo[[#This Row],[Nom]], EDF[Semaine], BD_evo[[#This Row],[Semaine]]), "")</f>
        <v>25</v>
      </c>
      <c r="G866" s="92">
        <f>IFERROR(AVERAGEIFS(EDF[Humeur], EDF[Nom], BD_evo[[#This Row],[Nom]], EDF[Semaine], BD_evo[[#This Row],[Semaine]]), "")</f>
        <v>4.666666666666667</v>
      </c>
      <c r="H866" s="92">
        <f>IFERROR(AVERAGEIFS(EDF[Stress], EDF[Nom], BD_evo[[#This Row],[Nom]], EDF[Semaine], BD_evo[[#This Row],[Semaine]]), "")</f>
        <v>4</v>
      </c>
      <c r="I866" s="92">
        <f>IFERROR(AVERAGEIFS(EDF[Sommeil], EDF[Nom], BD_evo[[#This Row],[Nom]], EDF[Semaine], BD_evo[[#This Row],[Semaine]]), "")</f>
        <v>4.666666666666667</v>
      </c>
      <c r="J866" s="92">
        <f>IFERROR(AVERAGEIFS(EDF[Etat Physique], EDF[Nom], BD_evo[[#This Row],[Nom]], EDF[Semaine], BD_evo[[#This Row],[Semaine]]), "")</f>
        <v>4</v>
      </c>
      <c r="K866" s="92">
        <f>IFERROR(AVERAGEIFS(EDF[Hydratation], EDF[Nom], BD_evo[[#This Row],[Nom]], EDF[Semaine], BD_evo[[#This Row],[Semaine]]), "")</f>
        <v>3.6666666666666665</v>
      </c>
      <c r="L866" s="92">
        <f>IFERROR(AVERAGEIFS(EDF[Nutrition], EDF[Nom], BD_evo[[#This Row],[Nom]], EDF[Semaine], BD_evo[[#This Row],[Semaine]]), "")</f>
        <v>4</v>
      </c>
      <c r="M866" s="92">
        <f>IFERROR(AVERAGEIFS(RPE[Investissement du jour], RPE[Nom], BD_evo[[#This Row],[Nom]], RPE[Semaine], BD_evo[[#This Row],[Semaine]]), "")</f>
        <v>1.5</v>
      </c>
    </row>
    <row r="867" spans="1:13" x14ac:dyDescent="0.2">
      <c r="A867" s="88" t="s">
        <v>100</v>
      </c>
      <c r="B867" t="str">
        <f>INDEX(Statut[Profil], MATCH(BD_evo[[#This Row],[Nom]], Statut[Nom], 0))</f>
        <v>Trois Quarts</v>
      </c>
      <c r="C867">
        <v>2023</v>
      </c>
      <c r="D867">
        <f t="shared" si="17"/>
        <v>49</v>
      </c>
      <c r="E867" t="str">
        <f>IF(SUMIFS(RPE[sRPE_tot], RPE[Nom], BD_evo[[#This Row],[Nom]], RPE[Semaine], BD_evo[[#This Row],[Semaine]])=0,"",SUMIFS(RPE[sRPE_tot], RPE[Nom], BD_evo[[#This Row],[Nom]], RPE[Semaine], BD_evo[[#This Row],[Semaine]]))</f>
        <v/>
      </c>
      <c r="F867" s="92">
        <f>IFERROR(AVERAGEIFS(EDF[Total EDF], EDF[Nom], BD_evo[[#This Row],[Nom]], EDF[Semaine], BD_evo[[#This Row],[Semaine]]), "")</f>
        <v>21</v>
      </c>
      <c r="G867" s="92">
        <f>IFERROR(AVERAGEIFS(EDF[Humeur], EDF[Nom], BD_evo[[#This Row],[Nom]], EDF[Semaine], BD_evo[[#This Row],[Semaine]]), "")</f>
        <v>4</v>
      </c>
      <c r="H867" s="92">
        <f>IFERROR(AVERAGEIFS(EDF[Stress], EDF[Nom], BD_evo[[#This Row],[Nom]], EDF[Semaine], BD_evo[[#This Row],[Semaine]]), "")</f>
        <v>4</v>
      </c>
      <c r="I867" s="92">
        <f>IFERROR(AVERAGEIFS(EDF[Sommeil], EDF[Nom], BD_evo[[#This Row],[Nom]], EDF[Semaine], BD_evo[[#This Row],[Semaine]]), "")</f>
        <v>3</v>
      </c>
      <c r="J867" s="92">
        <f>IFERROR(AVERAGEIFS(EDF[Etat Physique], EDF[Nom], BD_evo[[#This Row],[Nom]], EDF[Semaine], BD_evo[[#This Row],[Semaine]]), "")</f>
        <v>4</v>
      </c>
      <c r="K867" s="92">
        <f>IFERROR(AVERAGEIFS(EDF[Hydratation], EDF[Nom], BD_evo[[#This Row],[Nom]], EDF[Semaine], BD_evo[[#This Row],[Semaine]]), "")</f>
        <v>3</v>
      </c>
      <c r="L867" s="92">
        <f>IFERROR(AVERAGEIFS(EDF[Nutrition], EDF[Nom], BD_evo[[#This Row],[Nom]], EDF[Semaine], BD_evo[[#This Row],[Semaine]]), "")</f>
        <v>3</v>
      </c>
      <c r="M867" s="92" t="str">
        <f>IFERROR(AVERAGEIFS(RPE[Investissement du jour], RPE[Nom], BD_evo[[#This Row],[Nom]], RPE[Semaine], BD_evo[[#This Row],[Semaine]]), "")</f>
        <v/>
      </c>
    </row>
    <row r="868" spans="1:13" x14ac:dyDescent="0.2">
      <c r="A868" s="88" t="s">
        <v>89</v>
      </c>
      <c r="B868" t="str">
        <f>INDEX(Statut[Profil], MATCH(BD_evo[[#This Row],[Nom]], Statut[Nom], 0))</f>
        <v>Avant</v>
      </c>
      <c r="C868">
        <v>2023</v>
      </c>
      <c r="D868">
        <f t="shared" si="17"/>
        <v>49</v>
      </c>
      <c r="E868" t="str">
        <f>IF(SUMIFS(RPE[sRPE_tot], RPE[Nom], BD_evo[[#This Row],[Nom]], RPE[Semaine], BD_evo[[#This Row],[Semaine]])=0,"",SUMIFS(RPE[sRPE_tot], RPE[Nom], BD_evo[[#This Row],[Nom]], RPE[Semaine], BD_evo[[#This Row],[Semaine]]))</f>
        <v/>
      </c>
      <c r="F868" s="92">
        <f>IFERROR(AVERAGEIFS(EDF[Total EDF], EDF[Nom], BD_evo[[#This Row],[Nom]], EDF[Semaine], BD_evo[[#This Row],[Semaine]]), "")</f>
        <v>23</v>
      </c>
      <c r="G868" s="92">
        <f>IFERROR(AVERAGEIFS(EDF[Humeur], EDF[Nom], BD_evo[[#This Row],[Nom]], EDF[Semaine], BD_evo[[#This Row],[Semaine]]), "")</f>
        <v>5</v>
      </c>
      <c r="H868" s="92">
        <f>IFERROR(AVERAGEIFS(EDF[Stress], EDF[Nom], BD_evo[[#This Row],[Nom]], EDF[Semaine], BD_evo[[#This Row],[Semaine]]), "")</f>
        <v>4</v>
      </c>
      <c r="I868" s="92">
        <f>IFERROR(AVERAGEIFS(EDF[Sommeil], EDF[Nom], BD_evo[[#This Row],[Nom]], EDF[Semaine], BD_evo[[#This Row],[Semaine]]), "")</f>
        <v>3</v>
      </c>
      <c r="J868" s="92">
        <f>IFERROR(AVERAGEIFS(EDF[Etat Physique], EDF[Nom], BD_evo[[#This Row],[Nom]], EDF[Semaine], BD_evo[[#This Row],[Semaine]]), "")</f>
        <v>4</v>
      </c>
      <c r="K868" s="92">
        <f>IFERROR(AVERAGEIFS(EDF[Hydratation], EDF[Nom], BD_evo[[#This Row],[Nom]], EDF[Semaine], BD_evo[[#This Row],[Semaine]]), "")</f>
        <v>3</v>
      </c>
      <c r="L868" s="92">
        <f>IFERROR(AVERAGEIFS(EDF[Nutrition], EDF[Nom], BD_evo[[#This Row],[Nom]], EDF[Semaine], BD_evo[[#This Row],[Semaine]]), "")</f>
        <v>4</v>
      </c>
      <c r="M868" s="92" t="str">
        <f>IFERROR(AVERAGEIFS(RPE[Investissement du jour], RPE[Nom], BD_evo[[#This Row],[Nom]], RPE[Semaine], BD_evo[[#This Row],[Semaine]]), "")</f>
        <v/>
      </c>
    </row>
    <row r="869" spans="1:13" x14ac:dyDescent="0.2">
      <c r="A869" s="88" t="s">
        <v>168</v>
      </c>
      <c r="B869" t="str">
        <f>INDEX(Statut[Profil], MATCH(BD_evo[[#This Row],[Nom]], Statut[Nom], 0))</f>
        <v>Avant</v>
      </c>
      <c r="C869">
        <v>2023</v>
      </c>
      <c r="D869">
        <f t="shared" si="17"/>
        <v>49</v>
      </c>
      <c r="E869" t="str">
        <f>IF(SUMIFS(RPE[sRPE_tot], RPE[Nom], BD_evo[[#This Row],[Nom]], RPE[Semaine], BD_evo[[#This Row],[Semaine]])=0,"",SUMIFS(RPE[sRPE_tot], RPE[Nom], BD_evo[[#This Row],[Nom]], RPE[Semaine], BD_evo[[#This Row],[Semaine]]))</f>
        <v/>
      </c>
      <c r="F869" s="92">
        <f>IFERROR(AVERAGEIFS(EDF[Total EDF], EDF[Nom], BD_evo[[#This Row],[Nom]], EDF[Semaine], BD_evo[[#This Row],[Semaine]]), "")</f>
        <v>23</v>
      </c>
      <c r="G869" s="92">
        <f>IFERROR(AVERAGEIFS(EDF[Humeur], EDF[Nom], BD_evo[[#This Row],[Nom]], EDF[Semaine], BD_evo[[#This Row],[Semaine]]), "")</f>
        <v>3.3333333333333335</v>
      </c>
      <c r="H869" s="92">
        <f>IFERROR(AVERAGEIFS(EDF[Stress], EDF[Nom], BD_evo[[#This Row],[Nom]], EDF[Semaine], BD_evo[[#This Row],[Semaine]]), "")</f>
        <v>2.3333333333333335</v>
      </c>
      <c r="I869" s="92">
        <f>IFERROR(AVERAGEIFS(EDF[Sommeil], EDF[Nom], BD_evo[[#This Row],[Nom]], EDF[Semaine], BD_evo[[#This Row],[Semaine]]), "")</f>
        <v>4.333333333333333</v>
      </c>
      <c r="J869" s="92">
        <f>IFERROR(AVERAGEIFS(EDF[Etat Physique], EDF[Nom], BD_evo[[#This Row],[Nom]], EDF[Semaine], BD_evo[[#This Row],[Semaine]]), "")</f>
        <v>4</v>
      </c>
      <c r="K869" s="92">
        <f>IFERROR(AVERAGEIFS(EDF[Hydratation], EDF[Nom], BD_evo[[#This Row],[Nom]], EDF[Semaine], BD_evo[[#This Row],[Semaine]]), "")</f>
        <v>4</v>
      </c>
      <c r="L869" s="92">
        <f>IFERROR(AVERAGEIFS(EDF[Nutrition], EDF[Nom], BD_evo[[#This Row],[Nom]], EDF[Semaine], BD_evo[[#This Row],[Semaine]]), "")</f>
        <v>5</v>
      </c>
      <c r="M869" s="92" t="str">
        <f>IFERROR(AVERAGEIFS(RPE[Investissement du jour], RPE[Nom], BD_evo[[#This Row],[Nom]], RPE[Semaine], BD_evo[[#This Row],[Semaine]]), "")</f>
        <v/>
      </c>
    </row>
    <row r="870" spans="1:13" x14ac:dyDescent="0.2">
      <c r="A870" s="88" t="s">
        <v>86</v>
      </c>
      <c r="B870" t="str">
        <f>INDEX(Statut[Profil], MATCH(BD_evo[[#This Row],[Nom]], Statut[Nom], 0))</f>
        <v>Avant</v>
      </c>
      <c r="C870">
        <v>2023</v>
      </c>
      <c r="D870">
        <f t="shared" si="17"/>
        <v>49</v>
      </c>
      <c r="E870" t="str">
        <f>IF(SUMIFS(RPE[sRPE_tot], RPE[Nom], BD_evo[[#This Row],[Nom]], RPE[Semaine], BD_evo[[#This Row],[Semaine]])=0,"",SUMIFS(RPE[sRPE_tot], RPE[Nom], BD_evo[[#This Row],[Nom]], RPE[Semaine], BD_evo[[#This Row],[Semaine]]))</f>
        <v/>
      </c>
      <c r="F870" s="92">
        <f>IFERROR(AVERAGEIFS(EDF[Total EDF], EDF[Nom], BD_evo[[#This Row],[Nom]], EDF[Semaine], BD_evo[[#This Row],[Semaine]]), "")</f>
        <v>19.666666666666668</v>
      </c>
      <c r="G870" s="92">
        <f>IFERROR(AVERAGEIFS(EDF[Humeur], EDF[Nom], BD_evo[[#This Row],[Nom]], EDF[Semaine], BD_evo[[#This Row],[Semaine]]), "")</f>
        <v>3</v>
      </c>
      <c r="H870" s="92">
        <f>IFERROR(AVERAGEIFS(EDF[Stress], EDF[Nom], BD_evo[[#This Row],[Nom]], EDF[Semaine], BD_evo[[#This Row],[Semaine]]), "")</f>
        <v>2</v>
      </c>
      <c r="I870" s="92">
        <f>IFERROR(AVERAGEIFS(EDF[Sommeil], EDF[Nom], BD_evo[[#This Row],[Nom]], EDF[Semaine], BD_evo[[#This Row],[Semaine]]), "")</f>
        <v>3.6666666666666665</v>
      </c>
      <c r="J870" s="92">
        <f>IFERROR(AVERAGEIFS(EDF[Etat Physique], EDF[Nom], BD_evo[[#This Row],[Nom]], EDF[Semaine], BD_evo[[#This Row],[Semaine]]), "")</f>
        <v>3.6666666666666665</v>
      </c>
      <c r="K870" s="92">
        <f>IFERROR(AVERAGEIFS(EDF[Hydratation], EDF[Nom], BD_evo[[#This Row],[Nom]], EDF[Semaine], BD_evo[[#This Row],[Semaine]]), "")</f>
        <v>3.3333333333333335</v>
      </c>
      <c r="L870" s="92">
        <f>IFERROR(AVERAGEIFS(EDF[Nutrition], EDF[Nom], BD_evo[[#This Row],[Nom]], EDF[Semaine], BD_evo[[#This Row],[Semaine]]), "")</f>
        <v>4</v>
      </c>
      <c r="M870" s="92" t="str">
        <f>IFERROR(AVERAGEIFS(RPE[Investissement du jour], RPE[Nom], BD_evo[[#This Row],[Nom]], RPE[Semaine], BD_evo[[#This Row],[Semaine]]), "")</f>
        <v/>
      </c>
    </row>
    <row r="871" spans="1:13" x14ac:dyDescent="0.2">
      <c r="A871" s="88" t="s">
        <v>208</v>
      </c>
      <c r="B871" t="str">
        <f>INDEX(Statut[Profil], MATCH(BD_evo[[#This Row],[Nom]], Statut[Nom], 0))</f>
        <v>Trois Quarts</v>
      </c>
      <c r="C871">
        <v>2023</v>
      </c>
      <c r="D871">
        <f t="shared" si="17"/>
        <v>49</v>
      </c>
      <c r="E871" t="str">
        <f>IF(SUMIFS(RPE[sRPE_tot], RPE[Nom], BD_evo[[#This Row],[Nom]], RPE[Semaine], BD_evo[[#This Row],[Semaine]])=0,"",SUMIFS(RPE[sRPE_tot], RPE[Nom], BD_evo[[#This Row],[Nom]], RPE[Semaine], BD_evo[[#This Row],[Semaine]]))</f>
        <v/>
      </c>
      <c r="F871" s="92">
        <f>IFERROR(AVERAGEIFS(EDF[Total EDF], EDF[Nom], BD_evo[[#This Row],[Nom]], EDF[Semaine], BD_evo[[#This Row],[Semaine]]), "")</f>
        <v>30</v>
      </c>
      <c r="G871" s="92">
        <f>IFERROR(AVERAGEIFS(EDF[Humeur], EDF[Nom], BD_evo[[#This Row],[Nom]], EDF[Semaine], BD_evo[[#This Row],[Semaine]]), "")</f>
        <v>5</v>
      </c>
      <c r="H871" s="92">
        <f>IFERROR(AVERAGEIFS(EDF[Stress], EDF[Nom], BD_evo[[#This Row],[Nom]], EDF[Semaine], BD_evo[[#This Row],[Semaine]]), "")</f>
        <v>5</v>
      </c>
      <c r="I871" s="92">
        <f>IFERROR(AVERAGEIFS(EDF[Sommeil], EDF[Nom], BD_evo[[#This Row],[Nom]], EDF[Semaine], BD_evo[[#This Row],[Semaine]]), "")</f>
        <v>5</v>
      </c>
      <c r="J871" s="92">
        <f>IFERROR(AVERAGEIFS(EDF[Etat Physique], EDF[Nom], BD_evo[[#This Row],[Nom]], EDF[Semaine], BD_evo[[#This Row],[Semaine]]), "")</f>
        <v>5</v>
      </c>
      <c r="K871" s="92">
        <f>IFERROR(AVERAGEIFS(EDF[Hydratation], EDF[Nom], BD_evo[[#This Row],[Nom]], EDF[Semaine], BD_evo[[#This Row],[Semaine]]), "")</f>
        <v>5</v>
      </c>
      <c r="L871" s="92">
        <f>IFERROR(AVERAGEIFS(EDF[Nutrition], EDF[Nom], BD_evo[[#This Row],[Nom]], EDF[Semaine], BD_evo[[#This Row],[Semaine]]), "")</f>
        <v>5</v>
      </c>
      <c r="M871" s="92" t="str">
        <f>IFERROR(AVERAGEIFS(RPE[Investissement du jour], RPE[Nom], BD_evo[[#This Row],[Nom]], RPE[Semaine], BD_evo[[#This Row],[Semaine]]), "")</f>
        <v/>
      </c>
    </row>
    <row r="872" spans="1:13" x14ac:dyDescent="0.2">
      <c r="A872" s="88" t="s">
        <v>99</v>
      </c>
      <c r="B872" t="str">
        <f>INDEX(Statut[Profil], MATCH(BD_evo[[#This Row],[Nom]], Statut[Nom], 0))</f>
        <v>Avant</v>
      </c>
      <c r="C872">
        <v>2023</v>
      </c>
      <c r="D872">
        <f t="shared" si="17"/>
        <v>49</v>
      </c>
      <c r="E872" t="str">
        <f>IF(SUMIFS(RPE[sRPE_tot], RPE[Nom], BD_evo[[#This Row],[Nom]], RPE[Semaine], BD_evo[[#This Row],[Semaine]])=0,"",SUMIFS(RPE[sRPE_tot], RPE[Nom], BD_evo[[#This Row],[Nom]], RPE[Semaine], BD_evo[[#This Row],[Semaine]]))</f>
        <v/>
      </c>
      <c r="F872" s="92">
        <f>IFERROR(AVERAGEIFS(EDF[Total EDF], EDF[Nom], BD_evo[[#This Row],[Nom]], EDF[Semaine], BD_evo[[#This Row],[Semaine]]), "")</f>
        <v>20</v>
      </c>
      <c r="G872" s="92">
        <f>IFERROR(AVERAGEIFS(EDF[Humeur], EDF[Nom], BD_evo[[#This Row],[Nom]], EDF[Semaine], BD_evo[[#This Row],[Semaine]]), "")</f>
        <v>3.3333333333333335</v>
      </c>
      <c r="H872" s="92">
        <f>IFERROR(AVERAGEIFS(EDF[Stress], EDF[Nom], BD_evo[[#This Row],[Nom]], EDF[Semaine], BD_evo[[#This Row],[Semaine]]), "")</f>
        <v>2</v>
      </c>
      <c r="I872" s="92">
        <f>IFERROR(AVERAGEIFS(EDF[Sommeil], EDF[Nom], BD_evo[[#This Row],[Nom]], EDF[Semaine], BD_evo[[#This Row],[Semaine]]), "")</f>
        <v>3</v>
      </c>
      <c r="J872" s="92">
        <f>IFERROR(AVERAGEIFS(EDF[Etat Physique], EDF[Nom], BD_evo[[#This Row],[Nom]], EDF[Semaine], BD_evo[[#This Row],[Semaine]]), "")</f>
        <v>4</v>
      </c>
      <c r="K872" s="92">
        <f>IFERROR(AVERAGEIFS(EDF[Hydratation], EDF[Nom], BD_evo[[#This Row],[Nom]], EDF[Semaine], BD_evo[[#This Row],[Semaine]]), "")</f>
        <v>4</v>
      </c>
      <c r="L872" s="92">
        <f>IFERROR(AVERAGEIFS(EDF[Nutrition], EDF[Nom], BD_evo[[#This Row],[Nom]], EDF[Semaine], BD_evo[[#This Row],[Semaine]]), "")</f>
        <v>3.6666666666666665</v>
      </c>
      <c r="M872" s="92" t="str">
        <f>IFERROR(AVERAGEIFS(RPE[Investissement du jour], RPE[Nom], BD_evo[[#This Row],[Nom]], RPE[Semaine], BD_evo[[#This Row],[Semaine]]), "")</f>
        <v/>
      </c>
    </row>
    <row r="873" spans="1:13" x14ac:dyDescent="0.2">
      <c r="A873" s="88" t="s">
        <v>233</v>
      </c>
      <c r="B873" t="str">
        <f>INDEX(Statut[Profil], MATCH(BD_evo[[#This Row],[Nom]], Statut[Nom], 0))</f>
        <v>Avant</v>
      </c>
      <c r="C873">
        <v>2023</v>
      </c>
      <c r="D873">
        <f t="shared" si="17"/>
        <v>49</v>
      </c>
      <c r="E873" t="str">
        <f>IF(SUMIFS(RPE[sRPE_tot], RPE[Nom], BD_evo[[#This Row],[Nom]], RPE[Semaine], BD_evo[[#This Row],[Semaine]])=0,"",SUMIFS(RPE[sRPE_tot], RPE[Nom], BD_evo[[#This Row],[Nom]], RPE[Semaine], BD_evo[[#This Row],[Semaine]]))</f>
        <v/>
      </c>
      <c r="F873" s="92">
        <f>IFERROR(AVERAGEIFS(EDF[Total EDF], EDF[Nom], BD_evo[[#This Row],[Nom]], EDF[Semaine], BD_evo[[#This Row],[Semaine]]), "")</f>
        <v>23.5</v>
      </c>
      <c r="G873" s="92">
        <f>IFERROR(AVERAGEIFS(EDF[Humeur], EDF[Nom], BD_evo[[#This Row],[Nom]], EDF[Semaine], BD_evo[[#This Row],[Semaine]]), "")</f>
        <v>3.5</v>
      </c>
      <c r="H873" s="92">
        <f>IFERROR(AVERAGEIFS(EDF[Stress], EDF[Nom], BD_evo[[#This Row],[Nom]], EDF[Semaine], BD_evo[[#This Row],[Semaine]]), "")</f>
        <v>4</v>
      </c>
      <c r="I873" s="92">
        <f>IFERROR(AVERAGEIFS(EDF[Sommeil], EDF[Nom], BD_evo[[#This Row],[Nom]], EDF[Semaine], BD_evo[[#This Row],[Semaine]]), "")</f>
        <v>4</v>
      </c>
      <c r="J873" s="92">
        <f>IFERROR(AVERAGEIFS(EDF[Etat Physique], EDF[Nom], BD_evo[[#This Row],[Nom]], EDF[Semaine], BD_evo[[#This Row],[Semaine]]), "")</f>
        <v>4</v>
      </c>
      <c r="K873" s="92">
        <f>IFERROR(AVERAGEIFS(EDF[Hydratation], EDF[Nom], BD_evo[[#This Row],[Nom]], EDF[Semaine], BD_evo[[#This Row],[Semaine]]), "")</f>
        <v>4</v>
      </c>
      <c r="L873" s="92">
        <f>IFERROR(AVERAGEIFS(EDF[Nutrition], EDF[Nom], BD_evo[[#This Row],[Nom]], EDF[Semaine], BD_evo[[#This Row],[Semaine]]), "")</f>
        <v>4</v>
      </c>
      <c r="M873" s="92" t="str">
        <f>IFERROR(AVERAGEIFS(RPE[Investissement du jour], RPE[Nom], BD_evo[[#This Row],[Nom]], RPE[Semaine], BD_evo[[#This Row],[Semaine]]), "")</f>
        <v/>
      </c>
    </row>
    <row r="874" spans="1:13" x14ac:dyDescent="0.2">
      <c r="A874" s="88" t="s">
        <v>85</v>
      </c>
      <c r="B874" t="str">
        <f>INDEX(Statut[Profil], MATCH(BD_evo[[#This Row],[Nom]], Statut[Nom], 0))</f>
        <v>Avant</v>
      </c>
      <c r="C874">
        <v>2023</v>
      </c>
      <c r="D874">
        <f t="shared" si="17"/>
        <v>49</v>
      </c>
      <c r="E874" t="str">
        <f>IF(SUMIFS(RPE[sRPE_tot], RPE[Nom], BD_evo[[#This Row],[Nom]], RPE[Semaine], BD_evo[[#This Row],[Semaine]])=0,"",SUMIFS(RPE[sRPE_tot], RPE[Nom], BD_evo[[#This Row],[Nom]], RPE[Semaine], BD_evo[[#This Row],[Semaine]]))</f>
        <v/>
      </c>
      <c r="F874" s="92" t="str">
        <f>IFERROR(AVERAGEIFS(EDF[Total EDF], EDF[Nom], BD_evo[[#This Row],[Nom]], EDF[Semaine], BD_evo[[#This Row],[Semaine]]), "")</f>
        <v/>
      </c>
      <c r="G874" s="92" t="str">
        <f>IFERROR(AVERAGEIFS(EDF[Humeur], EDF[Nom], BD_evo[[#This Row],[Nom]], EDF[Semaine], BD_evo[[#This Row],[Semaine]]), "")</f>
        <v/>
      </c>
      <c r="H874" s="92" t="str">
        <f>IFERROR(AVERAGEIFS(EDF[Stress], EDF[Nom], BD_evo[[#This Row],[Nom]], EDF[Semaine], BD_evo[[#This Row],[Semaine]]), "")</f>
        <v/>
      </c>
      <c r="I874" s="92" t="str">
        <f>IFERROR(AVERAGEIFS(EDF[Sommeil], EDF[Nom], BD_evo[[#This Row],[Nom]], EDF[Semaine], BD_evo[[#This Row],[Semaine]]), "")</f>
        <v/>
      </c>
      <c r="J874" s="92" t="str">
        <f>IFERROR(AVERAGEIFS(EDF[Etat Physique], EDF[Nom], BD_evo[[#This Row],[Nom]], EDF[Semaine], BD_evo[[#This Row],[Semaine]]), "")</f>
        <v/>
      </c>
      <c r="K874" s="92" t="str">
        <f>IFERROR(AVERAGEIFS(EDF[Hydratation], EDF[Nom], BD_evo[[#This Row],[Nom]], EDF[Semaine], BD_evo[[#This Row],[Semaine]]), "")</f>
        <v/>
      </c>
      <c r="L874" s="92" t="str">
        <f>IFERROR(AVERAGEIFS(EDF[Nutrition], EDF[Nom], BD_evo[[#This Row],[Nom]], EDF[Semaine], BD_evo[[#This Row],[Semaine]]), "")</f>
        <v/>
      </c>
      <c r="M874" s="92" t="str">
        <f>IFERROR(AVERAGEIFS(RPE[Investissement du jour], RPE[Nom], BD_evo[[#This Row],[Nom]], RPE[Semaine], BD_evo[[#This Row],[Semaine]]), "")</f>
        <v/>
      </c>
    </row>
    <row r="875" spans="1:13" x14ac:dyDescent="0.2">
      <c r="A875" s="88" t="s">
        <v>191</v>
      </c>
      <c r="B875" t="str">
        <f>INDEX(Statut[Profil], MATCH(BD_evo[[#This Row],[Nom]], Statut[Nom], 0))</f>
        <v>Avant</v>
      </c>
      <c r="C875">
        <v>2023</v>
      </c>
      <c r="D875">
        <f t="shared" si="17"/>
        <v>49</v>
      </c>
      <c r="E875" t="str">
        <f>IF(SUMIFS(RPE[sRPE_tot], RPE[Nom], BD_evo[[#This Row],[Nom]], RPE[Semaine], BD_evo[[#This Row],[Semaine]])=0,"",SUMIFS(RPE[sRPE_tot], RPE[Nom], BD_evo[[#This Row],[Nom]], RPE[Semaine], BD_evo[[#This Row],[Semaine]]))</f>
        <v/>
      </c>
      <c r="F875" s="92">
        <f>IFERROR(AVERAGEIFS(EDF[Total EDF], EDF[Nom], BD_evo[[#This Row],[Nom]], EDF[Semaine], BD_evo[[#This Row],[Semaine]]), "")</f>
        <v>25.5</v>
      </c>
      <c r="G875" s="92">
        <f>IFERROR(AVERAGEIFS(EDF[Humeur], EDF[Nom], BD_evo[[#This Row],[Nom]], EDF[Semaine], BD_evo[[#This Row],[Semaine]]), "")</f>
        <v>4.75</v>
      </c>
      <c r="H875" s="92">
        <f>IFERROR(AVERAGEIFS(EDF[Stress], EDF[Nom], BD_evo[[#This Row],[Nom]], EDF[Semaine], BD_evo[[#This Row],[Semaine]]), "")</f>
        <v>4.75</v>
      </c>
      <c r="I875" s="92">
        <f>IFERROR(AVERAGEIFS(EDF[Sommeil], EDF[Nom], BD_evo[[#This Row],[Nom]], EDF[Semaine], BD_evo[[#This Row],[Semaine]]), "")</f>
        <v>3.75</v>
      </c>
      <c r="J875" s="92">
        <f>IFERROR(AVERAGEIFS(EDF[Etat Physique], EDF[Nom], BD_evo[[#This Row],[Nom]], EDF[Semaine], BD_evo[[#This Row],[Semaine]]), "")</f>
        <v>4</v>
      </c>
      <c r="K875" s="92">
        <f>IFERROR(AVERAGEIFS(EDF[Hydratation], EDF[Nom], BD_evo[[#This Row],[Nom]], EDF[Semaine], BD_evo[[#This Row],[Semaine]]), "")</f>
        <v>4</v>
      </c>
      <c r="L875" s="92">
        <f>IFERROR(AVERAGEIFS(EDF[Nutrition], EDF[Nom], BD_evo[[#This Row],[Nom]], EDF[Semaine], BD_evo[[#This Row],[Semaine]]), "")</f>
        <v>4.25</v>
      </c>
      <c r="M875" s="92" t="str">
        <f>IFERROR(AVERAGEIFS(RPE[Investissement du jour], RPE[Nom], BD_evo[[#This Row],[Nom]], RPE[Semaine], BD_evo[[#This Row],[Semaine]]), "")</f>
        <v/>
      </c>
    </row>
    <row r="876" spans="1:13" x14ac:dyDescent="0.2">
      <c r="A876" s="89" t="s">
        <v>95</v>
      </c>
      <c r="B876" t="str">
        <f>INDEX(Statut[Profil], MATCH(BD_evo[[#This Row],[Nom]], Statut[Nom], 0))</f>
        <v>Avant</v>
      </c>
      <c r="C876">
        <v>2023</v>
      </c>
      <c r="D876">
        <f t="shared" si="17"/>
        <v>49</v>
      </c>
      <c r="E876" t="str">
        <f>IF(SUMIFS(RPE[sRPE_tot], RPE[Nom], BD_evo[[#This Row],[Nom]], RPE[Semaine], BD_evo[[#This Row],[Semaine]])=0,"",SUMIFS(RPE[sRPE_tot], RPE[Nom], BD_evo[[#This Row],[Nom]], RPE[Semaine], BD_evo[[#This Row],[Semaine]]))</f>
        <v/>
      </c>
      <c r="F876" s="92">
        <f>IFERROR(AVERAGEIFS(EDF[Total EDF], EDF[Nom], BD_evo[[#This Row],[Nom]], EDF[Semaine], BD_evo[[#This Row],[Semaine]]), "")</f>
        <v>15</v>
      </c>
      <c r="G876" s="92">
        <f>IFERROR(AVERAGEIFS(EDF[Humeur], EDF[Nom], BD_evo[[#This Row],[Nom]], EDF[Semaine], BD_evo[[#This Row],[Semaine]]), "")</f>
        <v>3</v>
      </c>
      <c r="H876" s="92">
        <f>IFERROR(AVERAGEIFS(EDF[Stress], EDF[Nom], BD_evo[[#This Row],[Nom]], EDF[Semaine], BD_evo[[#This Row],[Semaine]]), "")</f>
        <v>3</v>
      </c>
      <c r="I876" s="92">
        <f>IFERROR(AVERAGEIFS(EDF[Sommeil], EDF[Nom], BD_evo[[#This Row],[Nom]], EDF[Semaine], BD_evo[[#This Row],[Semaine]]), "")</f>
        <v>2</v>
      </c>
      <c r="J876" s="92">
        <f>IFERROR(AVERAGEIFS(EDF[Etat Physique], EDF[Nom], BD_evo[[#This Row],[Nom]], EDF[Semaine], BD_evo[[#This Row],[Semaine]]), "")</f>
        <v>3</v>
      </c>
      <c r="K876" s="92">
        <f>IFERROR(AVERAGEIFS(EDF[Hydratation], EDF[Nom], BD_evo[[#This Row],[Nom]], EDF[Semaine], BD_evo[[#This Row],[Semaine]]), "")</f>
        <v>2</v>
      </c>
      <c r="L876" s="92">
        <f>IFERROR(AVERAGEIFS(EDF[Nutrition], EDF[Nom], BD_evo[[#This Row],[Nom]], EDF[Semaine], BD_evo[[#This Row],[Semaine]]), "")</f>
        <v>2</v>
      </c>
      <c r="M876" s="92" t="str">
        <f>IFERROR(AVERAGEIFS(RPE[Investissement du jour], RPE[Nom], BD_evo[[#This Row],[Nom]], RPE[Semaine], BD_evo[[#This Row],[Semaine]]), "")</f>
        <v/>
      </c>
    </row>
    <row r="877" spans="1:13" x14ac:dyDescent="0.2">
      <c r="A877" s="89" t="s">
        <v>80</v>
      </c>
      <c r="B877" t="str">
        <f>INDEX(Statut[Profil], MATCH(BD_evo[[#This Row],[Nom]], Statut[Nom], 0))</f>
        <v>Avant</v>
      </c>
      <c r="C877">
        <v>2023</v>
      </c>
      <c r="D877">
        <f t="shared" si="17"/>
        <v>49</v>
      </c>
      <c r="E877" t="str">
        <f>IF(SUMIFS(RPE[sRPE_tot], RPE[Nom], BD_evo[[#This Row],[Nom]], RPE[Semaine], BD_evo[[#This Row],[Semaine]])=0,"",SUMIFS(RPE[sRPE_tot], RPE[Nom], BD_evo[[#This Row],[Nom]], RPE[Semaine], BD_evo[[#This Row],[Semaine]]))</f>
        <v/>
      </c>
      <c r="F877" s="92">
        <f>IFERROR(AVERAGEIFS(EDF[Total EDF], EDF[Nom], BD_evo[[#This Row],[Nom]], EDF[Semaine], BD_evo[[#This Row],[Semaine]]), "")</f>
        <v>14.5</v>
      </c>
      <c r="G877" s="92">
        <f>IFERROR(AVERAGEIFS(EDF[Humeur], EDF[Nom], BD_evo[[#This Row],[Nom]], EDF[Semaine], BD_evo[[#This Row],[Semaine]]), "")</f>
        <v>3.5</v>
      </c>
      <c r="H877" s="92">
        <f>IFERROR(AVERAGEIFS(EDF[Stress], EDF[Nom], BD_evo[[#This Row],[Nom]], EDF[Semaine], BD_evo[[#This Row],[Semaine]]), "")</f>
        <v>2.5</v>
      </c>
      <c r="I877" s="92">
        <f>IFERROR(AVERAGEIFS(EDF[Sommeil], EDF[Nom], BD_evo[[#This Row],[Nom]], EDF[Semaine], BD_evo[[#This Row],[Semaine]]), "")</f>
        <v>2</v>
      </c>
      <c r="J877" s="92">
        <f>IFERROR(AVERAGEIFS(EDF[Etat Physique], EDF[Nom], BD_evo[[#This Row],[Nom]], EDF[Semaine], BD_evo[[#This Row],[Semaine]]), "")</f>
        <v>2</v>
      </c>
      <c r="K877" s="92">
        <f>IFERROR(AVERAGEIFS(EDF[Hydratation], EDF[Nom], BD_evo[[#This Row],[Nom]], EDF[Semaine], BD_evo[[#This Row],[Semaine]]), "")</f>
        <v>2</v>
      </c>
      <c r="L877" s="92">
        <f>IFERROR(AVERAGEIFS(EDF[Nutrition], EDF[Nom], BD_evo[[#This Row],[Nom]], EDF[Semaine], BD_evo[[#This Row],[Semaine]]), "")</f>
        <v>2.5</v>
      </c>
      <c r="M877" s="92" t="str">
        <f>IFERROR(AVERAGEIFS(RPE[Investissement du jour], RPE[Nom], BD_evo[[#This Row],[Nom]], RPE[Semaine], BD_evo[[#This Row],[Semaine]]), "")</f>
        <v/>
      </c>
    </row>
    <row r="878" spans="1:13" x14ac:dyDescent="0.2">
      <c r="A878" s="88" t="s">
        <v>167</v>
      </c>
      <c r="B878" t="str">
        <f>INDEX(Statut[Profil], MATCH(BD_evo[[#This Row],[Nom]], Statut[Nom], 0))</f>
        <v>Trois Quarts</v>
      </c>
      <c r="C878">
        <v>2023</v>
      </c>
      <c r="D878">
        <f t="shared" si="17"/>
        <v>49</v>
      </c>
      <c r="E878" t="str">
        <f>IF(SUMIFS(RPE[sRPE_tot], RPE[Nom], BD_evo[[#This Row],[Nom]], RPE[Semaine], BD_evo[[#This Row],[Semaine]])=0,"",SUMIFS(RPE[sRPE_tot], RPE[Nom], BD_evo[[#This Row],[Nom]], RPE[Semaine], BD_evo[[#This Row],[Semaine]]))</f>
        <v/>
      </c>
      <c r="F878" s="92">
        <f>IFERROR(AVERAGEIFS(EDF[Total EDF], EDF[Nom], BD_evo[[#This Row],[Nom]], EDF[Semaine], BD_evo[[#This Row],[Semaine]]), "")</f>
        <v>21</v>
      </c>
      <c r="G878" s="92">
        <f>IFERROR(AVERAGEIFS(EDF[Humeur], EDF[Nom], BD_evo[[#This Row],[Nom]], EDF[Semaine], BD_evo[[#This Row],[Semaine]]), "")</f>
        <v>3.6666666666666665</v>
      </c>
      <c r="H878" s="92">
        <f>IFERROR(AVERAGEIFS(EDF[Stress], EDF[Nom], BD_evo[[#This Row],[Nom]], EDF[Semaine], BD_evo[[#This Row],[Semaine]]), "")</f>
        <v>2.6666666666666665</v>
      </c>
      <c r="I878" s="92">
        <f>IFERROR(AVERAGEIFS(EDF[Sommeil], EDF[Nom], BD_evo[[#This Row],[Nom]], EDF[Semaine], BD_evo[[#This Row],[Semaine]]), "")</f>
        <v>3.6666666666666665</v>
      </c>
      <c r="J878" s="92">
        <f>IFERROR(AVERAGEIFS(EDF[Etat Physique], EDF[Nom], BD_evo[[#This Row],[Nom]], EDF[Semaine], BD_evo[[#This Row],[Semaine]]), "")</f>
        <v>3.3333333333333335</v>
      </c>
      <c r="K878" s="92">
        <f>IFERROR(AVERAGEIFS(EDF[Hydratation], EDF[Nom], BD_evo[[#This Row],[Nom]], EDF[Semaine], BD_evo[[#This Row],[Semaine]]), "")</f>
        <v>3.6666666666666665</v>
      </c>
      <c r="L878" s="92">
        <f>IFERROR(AVERAGEIFS(EDF[Nutrition], EDF[Nom], BD_evo[[#This Row],[Nom]], EDF[Semaine], BD_evo[[#This Row],[Semaine]]), "")</f>
        <v>4</v>
      </c>
      <c r="M878" s="92" t="str">
        <f>IFERROR(AVERAGEIFS(RPE[Investissement du jour], RPE[Nom], BD_evo[[#This Row],[Nom]], RPE[Semaine], BD_evo[[#This Row],[Semaine]]), "")</f>
        <v/>
      </c>
    </row>
    <row r="879" spans="1:13" x14ac:dyDescent="0.2">
      <c r="A879" s="88" t="s">
        <v>240</v>
      </c>
      <c r="B879" t="str">
        <f>INDEX(Statut[Profil], MATCH(BD_evo[[#This Row],[Nom]], Statut[Nom], 0))</f>
        <v>Trois Quarts</v>
      </c>
      <c r="C879">
        <v>2023</v>
      </c>
      <c r="D879">
        <f t="shared" si="17"/>
        <v>49</v>
      </c>
      <c r="E879" t="str">
        <f>IF(SUMIFS(RPE[sRPE_tot], RPE[Nom], BD_evo[[#This Row],[Nom]], RPE[Semaine], BD_evo[[#This Row],[Semaine]])=0,"",SUMIFS(RPE[sRPE_tot], RPE[Nom], BD_evo[[#This Row],[Nom]], RPE[Semaine], BD_evo[[#This Row],[Semaine]]))</f>
        <v/>
      </c>
      <c r="F879" s="92">
        <f>IFERROR(AVERAGEIFS(EDF[Total EDF], EDF[Nom], BD_evo[[#This Row],[Nom]], EDF[Semaine], BD_evo[[#This Row],[Semaine]]), "")</f>
        <v>21.5</v>
      </c>
      <c r="G879" s="92">
        <f>IFERROR(AVERAGEIFS(EDF[Humeur], EDF[Nom], BD_evo[[#This Row],[Nom]], EDF[Semaine], BD_evo[[#This Row],[Semaine]]), "")</f>
        <v>3.5</v>
      </c>
      <c r="H879" s="92">
        <f>IFERROR(AVERAGEIFS(EDF[Stress], EDF[Nom], BD_evo[[#This Row],[Nom]], EDF[Semaine], BD_evo[[#This Row],[Semaine]]), "")</f>
        <v>3</v>
      </c>
      <c r="I879" s="92">
        <f>IFERROR(AVERAGEIFS(EDF[Sommeil], EDF[Nom], BD_evo[[#This Row],[Nom]], EDF[Semaine], BD_evo[[#This Row],[Semaine]]), "")</f>
        <v>3.5</v>
      </c>
      <c r="J879" s="92">
        <f>IFERROR(AVERAGEIFS(EDF[Etat Physique], EDF[Nom], BD_evo[[#This Row],[Nom]], EDF[Semaine], BD_evo[[#This Row],[Semaine]]), "")</f>
        <v>3</v>
      </c>
      <c r="K879" s="92">
        <f>IFERROR(AVERAGEIFS(EDF[Hydratation], EDF[Nom], BD_evo[[#This Row],[Nom]], EDF[Semaine], BD_evo[[#This Row],[Semaine]]), "")</f>
        <v>4.5</v>
      </c>
      <c r="L879" s="92">
        <f>IFERROR(AVERAGEIFS(EDF[Nutrition], EDF[Nom], BD_evo[[#This Row],[Nom]], EDF[Semaine], BD_evo[[#This Row],[Semaine]]), "")</f>
        <v>4</v>
      </c>
      <c r="M879" s="92" t="str">
        <f>IFERROR(AVERAGEIFS(RPE[Investissement du jour], RPE[Nom], BD_evo[[#This Row],[Nom]], RPE[Semaine], BD_evo[[#This Row],[Semaine]]), "")</f>
        <v/>
      </c>
    </row>
    <row r="880" spans="1:13" x14ac:dyDescent="0.2">
      <c r="A880" s="88" t="s">
        <v>107</v>
      </c>
      <c r="B880" t="str">
        <f>INDEX(Statut[Profil], MATCH(BD_evo[[#This Row],[Nom]], Statut[Nom], 0))</f>
        <v>Trois Quarts</v>
      </c>
      <c r="C880">
        <v>2023</v>
      </c>
      <c r="D880">
        <f t="shared" si="17"/>
        <v>49</v>
      </c>
      <c r="E880" t="str">
        <f>IF(SUMIFS(RPE[sRPE_tot], RPE[Nom], BD_evo[[#This Row],[Nom]], RPE[Semaine], BD_evo[[#This Row],[Semaine]])=0,"",SUMIFS(RPE[sRPE_tot], RPE[Nom], BD_evo[[#This Row],[Nom]], RPE[Semaine], BD_evo[[#This Row],[Semaine]]))</f>
        <v/>
      </c>
      <c r="F880" s="92">
        <f>IFERROR(AVERAGEIFS(EDF[Total EDF], EDF[Nom], BD_evo[[#This Row],[Nom]], EDF[Semaine], BD_evo[[#This Row],[Semaine]]), "")</f>
        <v>20.5</v>
      </c>
      <c r="G880" s="92">
        <f>IFERROR(AVERAGEIFS(EDF[Humeur], EDF[Nom], BD_evo[[#This Row],[Nom]], EDF[Semaine], BD_evo[[#This Row],[Semaine]]), "")</f>
        <v>4.5</v>
      </c>
      <c r="H880" s="92">
        <f>IFERROR(AVERAGEIFS(EDF[Stress], EDF[Nom], BD_evo[[#This Row],[Nom]], EDF[Semaine], BD_evo[[#This Row],[Semaine]]), "")</f>
        <v>3</v>
      </c>
      <c r="I880" s="92">
        <f>IFERROR(AVERAGEIFS(EDF[Sommeil], EDF[Nom], BD_evo[[#This Row],[Nom]], EDF[Semaine], BD_evo[[#This Row],[Semaine]]), "")</f>
        <v>3</v>
      </c>
      <c r="J880" s="92">
        <f>IFERROR(AVERAGEIFS(EDF[Etat Physique], EDF[Nom], BD_evo[[#This Row],[Nom]], EDF[Semaine], BD_evo[[#This Row],[Semaine]]), "")</f>
        <v>3.5</v>
      </c>
      <c r="K880" s="92">
        <f>IFERROR(AVERAGEIFS(EDF[Hydratation], EDF[Nom], BD_evo[[#This Row],[Nom]], EDF[Semaine], BD_evo[[#This Row],[Semaine]]), "")</f>
        <v>3</v>
      </c>
      <c r="L880" s="92">
        <f>IFERROR(AVERAGEIFS(EDF[Nutrition], EDF[Nom], BD_evo[[#This Row],[Nom]], EDF[Semaine], BD_evo[[#This Row],[Semaine]]), "")</f>
        <v>3.5</v>
      </c>
      <c r="M880" s="92" t="str">
        <f>IFERROR(AVERAGEIFS(RPE[Investissement du jour], RPE[Nom], BD_evo[[#This Row],[Nom]], RPE[Semaine], BD_evo[[#This Row],[Semaine]]), "")</f>
        <v/>
      </c>
    </row>
    <row r="881" spans="1:13" x14ac:dyDescent="0.2">
      <c r="A881" s="88" t="s">
        <v>192</v>
      </c>
      <c r="B881" t="str">
        <f>INDEX(Statut[Profil], MATCH(BD_evo[[#This Row],[Nom]], Statut[Nom], 0))</f>
        <v>Trois Quarts</v>
      </c>
      <c r="C881">
        <v>2023</v>
      </c>
      <c r="D881">
        <f t="shared" si="17"/>
        <v>49</v>
      </c>
      <c r="E881" t="str">
        <f>IF(SUMIFS(RPE[sRPE_tot], RPE[Nom], BD_evo[[#This Row],[Nom]], RPE[Semaine], BD_evo[[#This Row],[Semaine]])=0,"",SUMIFS(RPE[sRPE_tot], RPE[Nom], BD_evo[[#This Row],[Nom]], RPE[Semaine], BD_evo[[#This Row],[Semaine]]))</f>
        <v/>
      </c>
      <c r="F881" s="92">
        <f>IFERROR(AVERAGEIFS(EDF[Total EDF], EDF[Nom], BD_evo[[#This Row],[Nom]], EDF[Semaine], BD_evo[[#This Row],[Semaine]]), "")</f>
        <v>21</v>
      </c>
      <c r="G881" s="92">
        <f>IFERROR(AVERAGEIFS(EDF[Humeur], EDF[Nom], BD_evo[[#This Row],[Nom]], EDF[Semaine], BD_evo[[#This Row],[Semaine]]), "")</f>
        <v>3</v>
      </c>
      <c r="H881" s="92">
        <f>IFERROR(AVERAGEIFS(EDF[Stress], EDF[Nom], BD_evo[[#This Row],[Nom]], EDF[Semaine], BD_evo[[#This Row],[Semaine]]), "")</f>
        <v>2.5</v>
      </c>
      <c r="I881" s="92">
        <f>IFERROR(AVERAGEIFS(EDF[Sommeil], EDF[Nom], BD_evo[[#This Row],[Nom]], EDF[Semaine], BD_evo[[#This Row],[Semaine]]), "")</f>
        <v>3.5</v>
      </c>
      <c r="J881" s="92">
        <f>IFERROR(AVERAGEIFS(EDF[Etat Physique], EDF[Nom], BD_evo[[#This Row],[Nom]], EDF[Semaine], BD_evo[[#This Row],[Semaine]]), "")</f>
        <v>4</v>
      </c>
      <c r="K881" s="92">
        <f>IFERROR(AVERAGEIFS(EDF[Hydratation], EDF[Nom], BD_evo[[#This Row],[Nom]], EDF[Semaine], BD_evo[[#This Row],[Semaine]]), "")</f>
        <v>4</v>
      </c>
      <c r="L881" s="92">
        <f>IFERROR(AVERAGEIFS(EDF[Nutrition], EDF[Nom], BD_evo[[#This Row],[Nom]], EDF[Semaine], BD_evo[[#This Row],[Semaine]]), "")</f>
        <v>4</v>
      </c>
      <c r="M881" s="92" t="str">
        <f>IFERROR(AVERAGEIFS(RPE[Investissement du jour], RPE[Nom], BD_evo[[#This Row],[Nom]], RPE[Semaine], BD_evo[[#This Row],[Semaine]]), "")</f>
        <v/>
      </c>
    </row>
    <row r="882" spans="1:13" x14ac:dyDescent="0.2">
      <c r="A882" s="88" t="s">
        <v>496</v>
      </c>
      <c r="B882" t="str">
        <f>INDEX(Statut[Profil], MATCH(BD_evo[[#This Row],[Nom]], Statut[Nom], 0))</f>
        <v>Trois Quarts</v>
      </c>
      <c r="C882">
        <v>2023</v>
      </c>
      <c r="D882">
        <f t="shared" si="17"/>
        <v>49</v>
      </c>
      <c r="E882">
        <f>IF(SUMIFS(RPE[sRPE_tot], RPE[Nom], BD_evo[[#This Row],[Nom]], RPE[Semaine], BD_evo[[#This Row],[Semaine]])=0,"",SUMIFS(RPE[sRPE_tot], RPE[Nom], BD_evo[[#This Row],[Nom]], RPE[Semaine], BD_evo[[#This Row],[Semaine]]))</f>
        <v>2424</v>
      </c>
      <c r="F882" s="92">
        <f>IFERROR(AVERAGEIFS(EDF[Total EDF], EDF[Nom], BD_evo[[#This Row],[Nom]], EDF[Semaine], BD_evo[[#This Row],[Semaine]]), "")</f>
        <v>18.666666666666668</v>
      </c>
      <c r="G882" s="92">
        <f>IFERROR(AVERAGEIFS(EDF[Humeur], EDF[Nom], BD_evo[[#This Row],[Nom]], EDF[Semaine], BD_evo[[#This Row],[Semaine]]), "")</f>
        <v>3.3333333333333335</v>
      </c>
      <c r="H882" s="92">
        <f>IFERROR(AVERAGEIFS(EDF[Stress], EDF[Nom], BD_evo[[#This Row],[Nom]], EDF[Semaine], BD_evo[[#This Row],[Semaine]]), "")</f>
        <v>3.3333333333333335</v>
      </c>
      <c r="I882" s="92">
        <f>IFERROR(AVERAGEIFS(EDF[Sommeil], EDF[Nom], BD_evo[[#This Row],[Nom]], EDF[Semaine], BD_evo[[#This Row],[Semaine]]), "")</f>
        <v>3</v>
      </c>
      <c r="J882" s="92">
        <f>IFERROR(AVERAGEIFS(EDF[Etat Physique], EDF[Nom], BD_evo[[#This Row],[Nom]], EDF[Semaine], BD_evo[[#This Row],[Semaine]]), "")</f>
        <v>3.3333333333333335</v>
      </c>
      <c r="K882" s="92">
        <f>IFERROR(AVERAGEIFS(EDF[Hydratation], EDF[Nom], BD_evo[[#This Row],[Nom]], EDF[Semaine], BD_evo[[#This Row],[Semaine]]), "")</f>
        <v>2.6666666666666665</v>
      </c>
      <c r="L882" s="92">
        <f>IFERROR(AVERAGEIFS(EDF[Nutrition], EDF[Nom], BD_evo[[#This Row],[Nom]], EDF[Semaine], BD_evo[[#This Row],[Semaine]]), "")</f>
        <v>3</v>
      </c>
      <c r="M882" s="92">
        <f>IFERROR(AVERAGEIFS(RPE[Investissement du jour], RPE[Nom], BD_evo[[#This Row],[Nom]], RPE[Semaine], BD_evo[[#This Row],[Semaine]]), "")</f>
        <v>2.3333333333333335</v>
      </c>
    </row>
    <row r="883" spans="1:13" x14ac:dyDescent="0.2">
      <c r="A883" s="88" t="s">
        <v>211</v>
      </c>
      <c r="B883" t="str">
        <f>INDEX(Statut[Profil], MATCH(BD_evo[[#This Row],[Nom]], Statut[Nom], 0))</f>
        <v>Trois Quarts</v>
      </c>
      <c r="C883">
        <v>2023</v>
      </c>
      <c r="D883">
        <f t="shared" si="17"/>
        <v>49</v>
      </c>
      <c r="E883" t="str">
        <f>IF(SUMIFS(RPE[sRPE_tot], RPE[Nom], BD_evo[[#This Row],[Nom]], RPE[Semaine], BD_evo[[#This Row],[Semaine]])=0,"",SUMIFS(RPE[sRPE_tot], RPE[Nom], BD_evo[[#This Row],[Nom]], RPE[Semaine], BD_evo[[#This Row],[Semaine]]))</f>
        <v/>
      </c>
      <c r="F883" s="92">
        <f>IFERROR(AVERAGEIFS(EDF[Total EDF], EDF[Nom], BD_evo[[#This Row],[Nom]], EDF[Semaine], BD_evo[[#This Row],[Semaine]]), "")</f>
        <v>22</v>
      </c>
      <c r="G883" s="92">
        <f>IFERROR(AVERAGEIFS(EDF[Humeur], EDF[Nom], BD_evo[[#This Row],[Nom]], EDF[Semaine], BD_evo[[#This Row],[Semaine]]), "")</f>
        <v>4</v>
      </c>
      <c r="H883" s="92">
        <f>IFERROR(AVERAGEIFS(EDF[Stress], EDF[Nom], BD_evo[[#This Row],[Nom]], EDF[Semaine], BD_evo[[#This Row],[Semaine]]), "")</f>
        <v>3</v>
      </c>
      <c r="I883" s="92">
        <f>IFERROR(AVERAGEIFS(EDF[Sommeil], EDF[Nom], BD_evo[[#This Row],[Nom]], EDF[Semaine], BD_evo[[#This Row],[Semaine]]), "")</f>
        <v>3.3333333333333335</v>
      </c>
      <c r="J883" s="92">
        <f>IFERROR(AVERAGEIFS(EDF[Etat Physique], EDF[Nom], BD_evo[[#This Row],[Nom]], EDF[Semaine], BD_evo[[#This Row],[Semaine]]), "")</f>
        <v>3.6666666666666665</v>
      </c>
      <c r="K883" s="92">
        <f>IFERROR(AVERAGEIFS(EDF[Hydratation], EDF[Nom], BD_evo[[#This Row],[Nom]], EDF[Semaine], BD_evo[[#This Row],[Semaine]]), "")</f>
        <v>4</v>
      </c>
      <c r="L883" s="92">
        <f>IFERROR(AVERAGEIFS(EDF[Nutrition], EDF[Nom], BD_evo[[#This Row],[Nom]], EDF[Semaine], BD_evo[[#This Row],[Semaine]]), "")</f>
        <v>4</v>
      </c>
      <c r="M883" s="92">
        <f>IFERROR(AVERAGEIFS(RPE[Investissement du jour], RPE[Nom], BD_evo[[#This Row],[Nom]], RPE[Semaine], BD_evo[[#This Row],[Semaine]]), "")</f>
        <v>3</v>
      </c>
    </row>
    <row r="884" spans="1:13" x14ac:dyDescent="0.2">
      <c r="A884" s="88" t="s">
        <v>188</v>
      </c>
      <c r="B884" t="str">
        <f>INDEX(Statut[Profil], MATCH(BD_evo[[#This Row],[Nom]], Statut[Nom], 0))</f>
        <v>Avant</v>
      </c>
      <c r="C884">
        <v>2023</v>
      </c>
      <c r="D884">
        <f t="shared" si="17"/>
        <v>49</v>
      </c>
      <c r="E884" t="str">
        <f>IF(SUMIFS(RPE[sRPE_tot], RPE[Nom], BD_evo[[#This Row],[Nom]], RPE[Semaine], BD_evo[[#This Row],[Semaine]])=0,"",SUMIFS(RPE[sRPE_tot], RPE[Nom], BD_evo[[#This Row],[Nom]], RPE[Semaine], BD_evo[[#This Row],[Semaine]]))</f>
        <v/>
      </c>
      <c r="F884" s="92">
        <f>IFERROR(AVERAGEIFS(EDF[Total EDF], EDF[Nom], BD_evo[[#This Row],[Nom]], EDF[Semaine], BD_evo[[#This Row],[Semaine]]), "")</f>
        <v>17</v>
      </c>
      <c r="G884" s="92">
        <f>IFERROR(AVERAGEIFS(EDF[Humeur], EDF[Nom], BD_evo[[#This Row],[Nom]], EDF[Semaine], BD_evo[[#This Row],[Semaine]]), "")</f>
        <v>2.75</v>
      </c>
      <c r="H884" s="92">
        <f>IFERROR(AVERAGEIFS(EDF[Stress], EDF[Nom], BD_evo[[#This Row],[Nom]], EDF[Semaine], BD_evo[[#This Row],[Semaine]]), "")</f>
        <v>3.25</v>
      </c>
      <c r="I884" s="92">
        <f>IFERROR(AVERAGEIFS(EDF[Sommeil], EDF[Nom], BD_evo[[#This Row],[Nom]], EDF[Semaine], BD_evo[[#This Row],[Semaine]]), "")</f>
        <v>1.25</v>
      </c>
      <c r="J884" s="92">
        <f>IFERROR(AVERAGEIFS(EDF[Etat Physique], EDF[Nom], BD_evo[[#This Row],[Nom]], EDF[Semaine], BD_evo[[#This Row],[Semaine]]), "")</f>
        <v>2.25</v>
      </c>
      <c r="K884" s="92">
        <f>IFERROR(AVERAGEIFS(EDF[Hydratation], EDF[Nom], BD_evo[[#This Row],[Nom]], EDF[Semaine], BD_evo[[#This Row],[Semaine]]), "")</f>
        <v>3.5</v>
      </c>
      <c r="L884" s="92">
        <f>IFERROR(AVERAGEIFS(EDF[Nutrition], EDF[Nom], BD_evo[[#This Row],[Nom]], EDF[Semaine], BD_evo[[#This Row],[Semaine]]), "")</f>
        <v>4</v>
      </c>
      <c r="M884" s="92" t="str">
        <f>IFERROR(AVERAGEIFS(RPE[Investissement du jour], RPE[Nom], BD_evo[[#This Row],[Nom]], RPE[Semaine], BD_evo[[#This Row],[Semaine]]), "")</f>
        <v/>
      </c>
    </row>
    <row r="885" spans="1:13" x14ac:dyDescent="0.2">
      <c r="A885" s="88" t="s">
        <v>200</v>
      </c>
      <c r="B885" t="str">
        <f>INDEX(Statut[Profil], MATCH(BD_evo[[#This Row],[Nom]], Statut[Nom], 0))</f>
        <v>Avant</v>
      </c>
      <c r="C885">
        <v>2023</v>
      </c>
      <c r="D885">
        <f t="shared" si="17"/>
        <v>49</v>
      </c>
      <c r="E885" t="str">
        <f>IF(SUMIFS(RPE[sRPE_tot], RPE[Nom], BD_evo[[#This Row],[Nom]], RPE[Semaine], BD_evo[[#This Row],[Semaine]])=0,"",SUMIFS(RPE[sRPE_tot], RPE[Nom], BD_evo[[#This Row],[Nom]], RPE[Semaine], BD_evo[[#This Row],[Semaine]]))</f>
        <v/>
      </c>
      <c r="F885" s="92" t="str">
        <f>IFERROR(AVERAGEIFS(EDF[Total EDF], EDF[Nom], BD_evo[[#This Row],[Nom]], EDF[Semaine], BD_evo[[#This Row],[Semaine]]), "")</f>
        <v/>
      </c>
      <c r="G885" s="92" t="str">
        <f>IFERROR(AVERAGEIFS(EDF[Humeur], EDF[Nom], BD_evo[[#This Row],[Nom]], EDF[Semaine], BD_evo[[#This Row],[Semaine]]), "")</f>
        <v/>
      </c>
      <c r="H885" s="92" t="str">
        <f>IFERROR(AVERAGEIFS(EDF[Stress], EDF[Nom], BD_evo[[#This Row],[Nom]], EDF[Semaine], BD_evo[[#This Row],[Semaine]]), "")</f>
        <v/>
      </c>
      <c r="I885" s="92" t="str">
        <f>IFERROR(AVERAGEIFS(EDF[Sommeil], EDF[Nom], BD_evo[[#This Row],[Nom]], EDF[Semaine], BD_evo[[#This Row],[Semaine]]), "")</f>
        <v/>
      </c>
      <c r="J885" s="92" t="str">
        <f>IFERROR(AVERAGEIFS(EDF[Etat Physique], EDF[Nom], BD_evo[[#This Row],[Nom]], EDF[Semaine], BD_evo[[#This Row],[Semaine]]), "")</f>
        <v/>
      </c>
      <c r="K885" s="92" t="str">
        <f>IFERROR(AVERAGEIFS(EDF[Hydratation], EDF[Nom], BD_evo[[#This Row],[Nom]], EDF[Semaine], BD_evo[[#This Row],[Semaine]]), "")</f>
        <v/>
      </c>
      <c r="L885" s="92" t="str">
        <f>IFERROR(AVERAGEIFS(EDF[Nutrition], EDF[Nom], BD_evo[[#This Row],[Nom]], EDF[Semaine], BD_evo[[#This Row],[Semaine]]), "")</f>
        <v/>
      </c>
      <c r="M885" s="92" t="str">
        <f>IFERROR(AVERAGEIFS(RPE[Investissement du jour], RPE[Nom], BD_evo[[#This Row],[Nom]], RPE[Semaine], BD_evo[[#This Row],[Semaine]]), "")</f>
        <v/>
      </c>
    </row>
    <row r="886" spans="1:13" x14ac:dyDescent="0.2">
      <c r="A886" s="88" t="s">
        <v>244</v>
      </c>
      <c r="B886" t="str">
        <f>INDEX(Statut[Profil], MATCH(BD_evo[[#This Row],[Nom]], Statut[Nom], 0))</f>
        <v>Avant</v>
      </c>
      <c r="C886">
        <v>2023</v>
      </c>
      <c r="D886">
        <f t="shared" si="17"/>
        <v>49</v>
      </c>
      <c r="E886" t="str">
        <f>IF(SUMIFS(RPE[sRPE_tot], RPE[Nom], BD_evo[[#This Row],[Nom]], RPE[Semaine], BD_evo[[#This Row],[Semaine]])=0,"",SUMIFS(RPE[sRPE_tot], RPE[Nom], BD_evo[[#This Row],[Nom]], RPE[Semaine], BD_evo[[#This Row],[Semaine]]))</f>
        <v/>
      </c>
      <c r="F886" s="92" t="str">
        <f>IFERROR(AVERAGEIFS(EDF[Total EDF], EDF[Nom], BD_evo[[#This Row],[Nom]], EDF[Semaine], BD_evo[[#This Row],[Semaine]]), "")</f>
        <v/>
      </c>
      <c r="G886" s="92" t="str">
        <f>IFERROR(AVERAGEIFS(EDF[Humeur], EDF[Nom], BD_evo[[#This Row],[Nom]], EDF[Semaine], BD_evo[[#This Row],[Semaine]]), "")</f>
        <v/>
      </c>
      <c r="H886" s="92" t="str">
        <f>IFERROR(AVERAGEIFS(EDF[Stress], EDF[Nom], BD_evo[[#This Row],[Nom]], EDF[Semaine], BD_evo[[#This Row],[Semaine]]), "")</f>
        <v/>
      </c>
      <c r="I886" s="92" t="str">
        <f>IFERROR(AVERAGEIFS(EDF[Sommeil], EDF[Nom], BD_evo[[#This Row],[Nom]], EDF[Semaine], BD_evo[[#This Row],[Semaine]]), "")</f>
        <v/>
      </c>
      <c r="J886" s="92" t="str">
        <f>IFERROR(AVERAGEIFS(EDF[Etat Physique], EDF[Nom], BD_evo[[#This Row],[Nom]], EDF[Semaine], BD_evo[[#This Row],[Semaine]]), "")</f>
        <v/>
      </c>
      <c r="K886" s="92" t="str">
        <f>IFERROR(AVERAGEIFS(EDF[Hydratation], EDF[Nom], BD_evo[[#This Row],[Nom]], EDF[Semaine], BD_evo[[#This Row],[Semaine]]), "")</f>
        <v/>
      </c>
      <c r="L886" s="92" t="str">
        <f>IFERROR(AVERAGEIFS(EDF[Nutrition], EDF[Nom], BD_evo[[#This Row],[Nom]], EDF[Semaine], BD_evo[[#This Row],[Semaine]]), "")</f>
        <v/>
      </c>
      <c r="M886" s="92" t="str">
        <f>IFERROR(AVERAGEIFS(RPE[Investissement du jour], RPE[Nom], BD_evo[[#This Row],[Nom]], RPE[Semaine], BD_evo[[#This Row],[Semaine]]), "")</f>
        <v/>
      </c>
    </row>
    <row r="887" spans="1:13" x14ac:dyDescent="0.2">
      <c r="A887" s="89" t="s">
        <v>78</v>
      </c>
      <c r="B887" t="str">
        <f>INDEX(Statut[Profil], MATCH(BD_evo[[#This Row],[Nom]], Statut[Nom], 0))</f>
        <v>Avant</v>
      </c>
      <c r="C887">
        <v>2023</v>
      </c>
      <c r="D887">
        <f t="shared" si="17"/>
        <v>49</v>
      </c>
      <c r="E887">
        <f>IF(SUMIFS(RPE[sRPE_tot], RPE[Nom], BD_evo[[#This Row],[Nom]], RPE[Semaine], BD_evo[[#This Row],[Semaine]])=0,"",SUMIFS(RPE[sRPE_tot], RPE[Nom], BD_evo[[#This Row],[Nom]], RPE[Semaine], BD_evo[[#This Row],[Semaine]]))</f>
        <v>1536</v>
      </c>
      <c r="F887" s="92">
        <f>IFERROR(AVERAGEIFS(EDF[Total EDF], EDF[Nom], BD_evo[[#This Row],[Nom]], EDF[Semaine], BD_evo[[#This Row],[Semaine]]), "")</f>
        <v>16.333333333333332</v>
      </c>
      <c r="G887" s="92">
        <f>IFERROR(AVERAGEIFS(EDF[Humeur], EDF[Nom], BD_evo[[#This Row],[Nom]], EDF[Semaine], BD_evo[[#This Row],[Semaine]]), "")</f>
        <v>2</v>
      </c>
      <c r="H887" s="92">
        <f>IFERROR(AVERAGEIFS(EDF[Stress], EDF[Nom], BD_evo[[#This Row],[Nom]], EDF[Semaine], BD_evo[[#This Row],[Semaine]]), "")</f>
        <v>3</v>
      </c>
      <c r="I887" s="92">
        <f>IFERROR(AVERAGEIFS(EDF[Sommeil], EDF[Nom], BD_evo[[#This Row],[Nom]], EDF[Semaine], BD_evo[[#This Row],[Semaine]]), "")</f>
        <v>2</v>
      </c>
      <c r="J887" s="92">
        <f>IFERROR(AVERAGEIFS(EDF[Etat Physique], EDF[Nom], BD_evo[[#This Row],[Nom]], EDF[Semaine], BD_evo[[#This Row],[Semaine]]), "")</f>
        <v>2.3333333333333335</v>
      </c>
      <c r="K887" s="92">
        <f>IFERROR(AVERAGEIFS(EDF[Hydratation], EDF[Nom], BD_evo[[#This Row],[Nom]], EDF[Semaine], BD_evo[[#This Row],[Semaine]]), "")</f>
        <v>3</v>
      </c>
      <c r="L887" s="92">
        <f>IFERROR(AVERAGEIFS(EDF[Nutrition], EDF[Nom], BD_evo[[#This Row],[Nom]], EDF[Semaine], BD_evo[[#This Row],[Semaine]]), "")</f>
        <v>4</v>
      </c>
      <c r="M887" s="92">
        <f>IFERROR(AVERAGEIFS(RPE[Investissement du jour], RPE[Nom], BD_evo[[#This Row],[Nom]], RPE[Semaine], BD_evo[[#This Row],[Semaine]]), "")</f>
        <v>1.5</v>
      </c>
    </row>
    <row r="888" spans="1:13" x14ac:dyDescent="0.2">
      <c r="A888" s="88" t="s">
        <v>87</v>
      </c>
      <c r="B888" t="str">
        <f>INDEX(Statut[Profil], MATCH(BD_evo[[#This Row],[Nom]], Statut[Nom], 0))</f>
        <v>Trois Quarts</v>
      </c>
      <c r="C888">
        <v>2023</v>
      </c>
      <c r="D888">
        <f t="shared" si="17"/>
        <v>49</v>
      </c>
      <c r="E888" t="str">
        <f>IF(SUMIFS(RPE[sRPE_tot], RPE[Nom], BD_evo[[#This Row],[Nom]], RPE[Semaine], BD_evo[[#This Row],[Semaine]])=0,"",SUMIFS(RPE[sRPE_tot], RPE[Nom], BD_evo[[#This Row],[Nom]], RPE[Semaine], BD_evo[[#This Row],[Semaine]]))</f>
        <v/>
      </c>
      <c r="F888" s="92">
        <f>IFERROR(AVERAGEIFS(EDF[Total EDF], EDF[Nom], BD_evo[[#This Row],[Nom]], EDF[Semaine], BD_evo[[#This Row],[Semaine]]), "")</f>
        <v>24.666666666666668</v>
      </c>
      <c r="G888" s="92">
        <f>IFERROR(AVERAGEIFS(EDF[Humeur], EDF[Nom], BD_evo[[#This Row],[Nom]], EDF[Semaine], BD_evo[[#This Row],[Semaine]]), "")</f>
        <v>3.6666666666666665</v>
      </c>
      <c r="H888" s="92">
        <f>IFERROR(AVERAGEIFS(EDF[Stress], EDF[Nom], BD_evo[[#This Row],[Nom]], EDF[Semaine], BD_evo[[#This Row],[Semaine]]), "")</f>
        <v>4</v>
      </c>
      <c r="I888" s="92">
        <f>IFERROR(AVERAGEIFS(EDF[Sommeil], EDF[Nom], BD_evo[[#This Row],[Nom]], EDF[Semaine], BD_evo[[#This Row],[Semaine]]), "")</f>
        <v>4.333333333333333</v>
      </c>
      <c r="J888" s="92">
        <f>IFERROR(AVERAGEIFS(EDF[Etat Physique], EDF[Nom], BD_evo[[#This Row],[Nom]], EDF[Semaine], BD_evo[[#This Row],[Semaine]]), "")</f>
        <v>4</v>
      </c>
      <c r="K888" s="92">
        <f>IFERROR(AVERAGEIFS(EDF[Hydratation], EDF[Nom], BD_evo[[#This Row],[Nom]], EDF[Semaine], BD_evo[[#This Row],[Semaine]]), "")</f>
        <v>4.666666666666667</v>
      </c>
      <c r="L888" s="92">
        <f>IFERROR(AVERAGEIFS(EDF[Nutrition], EDF[Nom], BD_evo[[#This Row],[Nom]], EDF[Semaine], BD_evo[[#This Row],[Semaine]]), "")</f>
        <v>4</v>
      </c>
      <c r="M888" s="92" t="str">
        <f>IFERROR(AVERAGEIFS(RPE[Investissement du jour], RPE[Nom], BD_evo[[#This Row],[Nom]], RPE[Semaine], BD_evo[[#This Row],[Semaine]]), "")</f>
        <v/>
      </c>
    </row>
    <row r="889" spans="1:13" x14ac:dyDescent="0.2">
      <c r="A889" s="88" t="s">
        <v>212</v>
      </c>
      <c r="B889" t="str">
        <f>INDEX(Statut[Profil], MATCH(BD_evo[[#This Row],[Nom]], Statut[Nom], 0))</f>
        <v>Avant</v>
      </c>
      <c r="C889">
        <v>2023</v>
      </c>
      <c r="D889">
        <f t="shared" si="17"/>
        <v>49</v>
      </c>
      <c r="E889" t="str">
        <f>IF(SUMIFS(RPE[sRPE_tot], RPE[Nom], BD_evo[[#This Row],[Nom]], RPE[Semaine], BD_evo[[#This Row],[Semaine]])=0,"",SUMIFS(RPE[sRPE_tot], RPE[Nom], BD_evo[[#This Row],[Nom]], RPE[Semaine], BD_evo[[#This Row],[Semaine]]))</f>
        <v/>
      </c>
      <c r="F889" s="92" t="str">
        <f>IFERROR(AVERAGEIFS(EDF[Total EDF], EDF[Nom], BD_evo[[#This Row],[Nom]], EDF[Semaine], BD_evo[[#This Row],[Semaine]]), "")</f>
        <v/>
      </c>
      <c r="G889" s="92" t="str">
        <f>IFERROR(AVERAGEIFS(EDF[Humeur], EDF[Nom], BD_evo[[#This Row],[Nom]], EDF[Semaine], BD_evo[[#This Row],[Semaine]]), "")</f>
        <v/>
      </c>
      <c r="H889" s="92" t="str">
        <f>IFERROR(AVERAGEIFS(EDF[Stress], EDF[Nom], BD_evo[[#This Row],[Nom]], EDF[Semaine], BD_evo[[#This Row],[Semaine]]), "")</f>
        <v/>
      </c>
      <c r="I889" s="92" t="str">
        <f>IFERROR(AVERAGEIFS(EDF[Sommeil], EDF[Nom], BD_evo[[#This Row],[Nom]], EDF[Semaine], BD_evo[[#This Row],[Semaine]]), "")</f>
        <v/>
      </c>
      <c r="J889" s="92" t="str">
        <f>IFERROR(AVERAGEIFS(EDF[Etat Physique], EDF[Nom], BD_evo[[#This Row],[Nom]], EDF[Semaine], BD_evo[[#This Row],[Semaine]]), "")</f>
        <v/>
      </c>
      <c r="K889" s="92" t="str">
        <f>IFERROR(AVERAGEIFS(EDF[Hydratation], EDF[Nom], BD_evo[[#This Row],[Nom]], EDF[Semaine], BD_evo[[#This Row],[Semaine]]), "")</f>
        <v/>
      </c>
      <c r="L889" s="92" t="str">
        <f>IFERROR(AVERAGEIFS(EDF[Nutrition], EDF[Nom], BD_evo[[#This Row],[Nom]], EDF[Semaine], BD_evo[[#This Row],[Semaine]]), "")</f>
        <v/>
      </c>
      <c r="M889" s="92" t="str">
        <f>IFERROR(AVERAGEIFS(RPE[Investissement du jour], RPE[Nom], BD_evo[[#This Row],[Nom]], RPE[Semaine], BD_evo[[#This Row],[Semaine]]), "")</f>
        <v/>
      </c>
    </row>
    <row r="890" spans="1:13" x14ac:dyDescent="0.2">
      <c r="A890" s="88" t="s">
        <v>243</v>
      </c>
      <c r="B890" t="str">
        <f>INDEX(Statut[Profil], MATCH(BD_evo[[#This Row],[Nom]], Statut[Nom], 0))</f>
        <v>Trois Quarts</v>
      </c>
      <c r="C890">
        <v>2023</v>
      </c>
      <c r="D890">
        <f t="shared" si="17"/>
        <v>49</v>
      </c>
      <c r="E890" t="str">
        <f>IF(SUMIFS(RPE[sRPE_tot], RPE[Nom], BD_evo[[#This Row],[Nom]], RPE[Semaine], BD_evo[[#This Row],[Semaine]])=0,"",SUMIFS(RPE[sRPE_tot], RPE[Nom], BD_evo[[#This Row],[Nom]], RPE[Semaine], BD_evo[[#This Row],[Semaine]]))</f>
        <v/>
      </c>
      <c r="F890" s="92">
        <f>IFERROR(AVERAGEIFS(EDF[Total EDF], EDF[Nom], BD_evo[[#This Row],[Nom]], EDF[Semaine], BD_evo[[#This Row],[Semaine]]), "")</f>
        <v>23.666666666666668</v>
      </c>
      <c r="G890" s="92">
        <f>IFERROR(AVERAGEIFS(EDF[Humeur], EDF[Nom], BD_evo[[#This Row],[Nom]], EDF[Semaine], BD_evo[[#This Row],[Semaine]]), "")</f>
        <v>5</v>
      </c>
      <c r="H890" s="92">
        <f>IFERROR(AVERAGEIFS(EDF[Stress], EDF[Nom], BD_evo[[#This Row],[Nom]], EDF[Semaine], BD_evo[[#This Row],[Semaine]]), "")</f>
        <v>4.333333333333333</v>
      </c>
      <c r="I890" s="92">
        <f>IFERROR(AVERAGEIFS(EDF[Sommeil], EDF[Nom], BD_evo[[#This Row],[Nom]], EDF[Semaine], BD_evo[[#This Row],[Semaine]]), "")</f>
        <v>3.3333333333333335</v>
      </c>
      <c r="J890" s="92">
        <f>IFERROR(AVERAGEIFS(EDF[Etat Physique], EDF[Nom], BD_evo[[#This Row],[Nom]], EDF[Semaine], BD_evo[[#This Row],[Semaine]]), "")</f>
        <v>3.3333333333333335</v>
      </c>
      <c r="K890" s="92">
        <f>IFERROR(AVERAGEIFS(EDF[Hydratation], EDF[Nom], BD_evo[[#This Row],[Nom]], EDF[Semaine], BD_evo[[#This Row],[Semaine]]), "")</f>
        <v>3</v>
      </c>
      <c r="L890" s="92">
        <f>IFERROR(AVERAGEIFS(EDF[Nutrition], EDF[Nom], BD_evo[[#This Row],[Nom]], EDF[Semaine], BD_evo[[#This Row],[Semaine]]), "")</f>
        <v>4.666666666666667</v>
      </c>
      <c r="M890" s="92" t="str">
        <f>IFERROR(AVERAGEIFS(RPE[Investissement du jour], RPE[Nom], BD_evo[[#This Row],[Nom]], RPE[Semaine], BD_evo[[#This Row],[Semaine]]), "")</f>
        <v/>
      </c>
    </row>
    <row r="891" spans="1:13" x14ac:dyDescent="0.2">
      <c r="A891" s="88" t="s">
        <v>81</v>
      </c>
      <c r="B891" t="str">
        <f>INDEX(Statut[Profil], MATCH(BD_evo[[#This Row],[Nom]], Statut[Nom], 0))</f>
        <v>Trois Quarts</v>
      </c>
      <c r="C891">
        <v>2023</v>
      </c>
      <c r="D891">
        <f t="shared" si="17"/>
        <v>49</v>
      </c>
      <c r="E891" t="str">
        <f>IF(SUMIFS(RPE[sRPE_tot], RPE[Nom], BD_evo[[#This Row],[Nom]], RPE[Semaine], BD_evo[[#This Row],[Semaine]])=0,"",SUMIFS(RPE[sRPE_tot], RPE[Nom], BD_evo[[#This Row],[Nom]], RPE[Semaine], BD_evo[[#This Row],[Semaine]]))</f>
        <v/>
      </c>
      <c r="F891" s="92" t="str">
        <f>IFERROR(AVERAGEIFS(EDF[Total EDF], EDF[Nom], BD_evo[[#This Row],[Nom]], EDF[Semaine], BD_evo[[#This Row],[Semaine]]), "")</f>
        <v/>
      </c>
      <c r="G891" s="92" t="str">
        <f>IFERROR(AVERAGEIFS(EDF[Humeur], EDF[Nom], BD_evo[[#This Row],[Nom]], EDF[Semaine], BD_evo[[#This Row],[Semaine]]), "")</f>
        <v/>
      </c>
      <c r="H891" s="92" t="str">
        <f>IFERROR(AVERAGEIFS(EDF[Stress], EDF[Nom], BD_evo[[#This Row],[Nom]], EDF[Semaine], BD_evo[[#This Row],[Semaine]]), "")</f>
        <v/>
      </c>
      <c r="I891" s="92" t="str">
        <f>IFERROR(AVERAGEIFS(EDF[Sommeil], EDF[Nom], BD_evo[[#This Row],[Nom]], EDF[Semaine], BD_evo[[#This Row],[Semaine]]), "")</f>
        <v/>
      </c>
      <c r="J891" s="92" t="str">
        <f>IFERROR(AVERAGEIFS(EDF[Etat Physique], EDF[Nom], BD_evo[[#This Row],[Nom]], EDF[Semaine], BD_evo[[#This Row],[Semaine]]), "")</f>
        <v/>
      </c>
      <c r="K891" s="92" t="str">
        <f>IFERROR(AVERAGEIFS(EDF[Hydratation], EDF[Nom], BD_evo[[#This Row],[Nom]], EDF[Semaine], BD_evo[[#This Row],[Semaine]]), "")</f>
        <v/>
      </c>
      <c r="L891" s="92" t="str">
        <f>IFERROR(AVERAGEIFS(EDF[Nutrition], EDF[Nom], BD_evo[[#This Row],[Nom]], EDF[Semaine], BD_evo[[#This Row],[Semaine]]), "")</f>
        <v/>
      </c>
      <c r="M891" s="92" t="str">
        <f>IFERROR(AVERAGEIFS(RPE[Investissement du jour], RPE[Nom], BD_evo[[#This Row],[Nom]], RPE[Semaine], BD_evo[[#This Row],[Semaine]]), "")</f>
        <v/>
      </c>
    </row>
    <row r="892" spans="1:13" x14ac:dyDescent="0.2">
      <c r="A892" s="88" t="s">
        <v>109</v>
      </c>
      <c r="B892" t="str">
        <f>INDEX(Statut[Profil], MATCH(BD_evo[[#This Row],[Nom]], Statut[Nom], 0))</f>
        <v>Avant</v>
      </c>
      <c r="C892">
        <v>2023</v>
      </c>
      <c r="D892">
        <f t="shared" si="17"/>
        <v>49</v>
      </c>
      <c r="E892">
        <f>IF(SUMIFS(RPE[sRPE_tot], RPE[Nom], BD_evo[[#This Row],[Nom]], RPE[Semaine], BD_evo[[#This Row],[Semaine]])=0,"",SUMIFS(RPE[sRPE_tot], RPE[Nom], BD_evo[[#This Row],[Nom]], RPE[Semaine], BD_evo[[#This Row],[Semaine]]))</f>
        <v>520</v>
      </c>
      <c r="F892" s="92">
        <f>IFERROR(AVERAGEIFS(EDF[Total EDF], EDF[Nom], BD_evo[[#This Row],[Nom]], EDF[Semaine], BD_evo[[#This Row],[Semaine]]), "")</f>
        <v>25</v>
      </c>
      <c r="G892" s="92">
        <f>IFERROR(AVERAGEIFS(EDF[Humeur], EDF[Nom], BD_evo[[#This Row],[Nom]], EDF[Semaine], BD_evo[[#This Row],[Semaine]]), "")</f>
        <v>4.333333333333333</v>
      </c>
      <c r="H892" s="92">
        <f>IFERROR(AVERAGEIFS(EDF[Stress], EDF[Nom], BD_evo[[#This Row],[Nom]], EDF[Semaine], BD_evo[[#This Row],[Semaine]]), "")</f>
        <v>3.6666666666666665</v>
      </c>
      <c r="I892" s="92">
        <f>IFERROR(AVERAGEIFS(EDF[Sommeil], EDF[Nom], BD_evo[[#This Row],[Nom]], EDF[Semaine], BD_evo[[#This Row],[Semaine]]), "")</f>
        <v>3.6666666666666665</v>
      </c>
      <c r="J892" s="92">
        <f>IFERROR(AVERAGEIFS(EDF[Etat Physique], EDF[Nom], BD_evo[[#This Row],[Nom]], EDF[Semaine], BD_evo[[#This Row],[Semaine]]), "")</f>
        <v>4</v>
      </c>
      <c r="K892" s="92">
        <f>IFERROR(AVERAGEIFS(EDF[Hydratation], EDF[Nom], BD_evo[[#This Row],[Nom]], EDF[Semaine], BD_evo[[#This Row],[Semaine]]), "")</f>
        <v>4.333333333333333</v>
      </c>
      <c r="L892" s="92">
        <f>IFERROR(AVERAGEIFS(EDF[Nutrition], EDF[Nom], BD_evo[[#This Row],[Nom]], EDF[Semaine], BD_evo[[#This Row],[Semaine]]), "")</f>
        <v>5</v>
      </c>
      <c r="M892" s="92">
        <f>IFERROR(AVERAGEIFS(RPE[Investissement du jour], RPE[Nom], BD_evo[[#This Row],[Nom]], RPE[Semaine], BD_evo[[#This Row],[Semaine]]), "")</f>
        <v>3</v>
      </c>
    </row>
    <row r="893" spans="1:13" x14ac:dyDescent="0.2">
      <c r="A893" s="88" t="s">
        <v>313</v>
      </c>
      <c r="B893" t="str">
        <f>INDEX(Statut[Profil], MATCH(BD_evo[[#This Row],[Nom]], Statut[Nom], 0))</f>
        <v>Trois Quarts</v>
      </c>
      <c r="C893">
        <v>2023</v>
      </c>
      <c r="D893">
        <f t="shared" si="17"/>
        <v>49</v>
      </c>
      <c r="E893" t="str">
        <f>IF(SUMIFS(RPE[sRPE_tot], RPE[Nom], BD_evo[[#This Row],[Nom]], RPE[Semaine], BD_evo[[#This Row],[Semaine]])=0,"",SUMIFS(RPE[sRPE_tot], RPE[Nom], BD_evo[[#This Row],[Nom]], RPE[Semaine], BD_evo[[#This Row],[Semaine]]))</f>
        <v/>
      </c>
      <c r="F893" s="92">
        <f>IFERROR(AVERAGEIFS(EDF[Total EDF], EDF[Nom], BD_evo[[#This Row],[Nom]], EDF[Semaine], BD_evo[[#This Row],[Semaine]]), "")</f>
        <v>16</v>
      </c>
      <c r="G893" s="92">
        <f>IFERROR(AVERAGEIFS(EDF[Humeur], EDF[Nom], BD_evo[[#This Row],[Nom]], EDF[Semaine], BD_evo[[#This Row],[Semaine]]), "")</f>
        <v>3</v>
      </c>
      <c r="H893" s="92">
        <f>IFERROR(AVERAGEIFS(EDF[Stress], EDF[Nom], BD_evo[[#This Row],[Nom]], EDF[Semaine], BD_evo[[#This Row],[Semaine]]), "")</f>
        <v>2</v>
      </c>
      <c r="I893" s="92">
        <f>IFERROR(AVERAGEIFS(EDF[Sommeil], EDF[Nom], BD_evo[[#This Row],[Nom]], EDF[Semaine], BD_evo[[#This Row],[Semaine]]), "")</f>
        <v>2</v>
      </c>
      <c r="J893" s="92">
        <f>IFERROR(AVERAGEIFS(EDF[Etat Physique], EDF[Nom], BD_evo[[#This Row],[Nom]], EDF[Semaine], BD_evo[[#This Row],[Semaine]]), "")</f>
        <v>2</v>
      </c>
      <c r="K893" s="92">
        <f>IFERROR(AVERAGEIFS(EDF[Hydratation], EDF[Nom], BD_evo[[#This Row],[Nom]], EDF[Semaine], BD_evo[[#This Row],[Semaine]]), "")</f>
        <v>4</v>
      </c>
      <c r="L893" s="92">
        <f>IFERROR(AVERAGEIFS(EDF[Nutrition], EDF[Nom], BD_evo[[#This Row],[Nom]], EDF[Semaine], BD_evo[[#This Row],[Semaine]]), "")</f>
        <v>3</v>
      </c>
      <c r="M893" s="92" t="str">
        <f>IFERROR(AVERAGEIFS(RPE[Investissement du jour], RPE[Nom], BD_evo[[#This Row],[Nom]], RPE[Semaine], BD_evo[[#This Row],[Semaine]]), "")</f>
        <v/>
      </c>
    </row>
    <row r="894" spans="1:13" x14ac:dyDescent="0.2">
      <c r="A894" s="88" t="s">
        <v>88</v>
      </c>
      <c r="B894" t="str">
        <f>INDEX(Statut[Profil], MATCH(BD_evo[[#This Row],[Nom]], Statut[Nom], 0))</f>
        <v>Avant</v>
      </c>
      <c r="C894">
        <v>2023</v>
      </c>
      <c r="D894">
        <f t="shared" si="17"/>
        <v>49</v>
      </c>
      <c r="E894" t="str">
        <f>IF(SUMIFS(RPE[sRPE_tot], RPE[Nom], BD_evo[[#This Row],[Nom]], RPE[Semaine], BD_evo[[#This Row],[Semaine]])=0,"",SUMIFS(RPE[sRPE_tot], RPE[Nom], BD_evo[[#This Row],[Nom]], RPE[Semaine], BD_evo[[#This Row],[Semaine]]))</f>
        <v/>
      </c>
      <c r="F894" s="92" t="str">
        <f>IFERROR(AVERAGEIFS(EDF[Total EDF], EDF[Nom], BD_evo[[#This Row],[Nom]], EDF[Semaine], BD_evo[[#This Row],[Semaine]]), "")</f>
        <v/>
      </c>
      <c r="G894" s="92" t="str">
        <f>IFERROR(AVERAGEIFS(EDF[Humeur], EDF[Nom], BD_evo[[#This Row],[Nom]], EDF[Semaine], BD_evo[[#This Row],[Semaine]]), "")</f>
        <v/>
      </c>
      <c r="H894" s="92" t="str">
        <f>IFERROR(AVERAGEIFS(EDF[Stress], EDF[Nom], BD_evo[[#This Row],[Nom]], EDF[Semaine], BD_evo[[#This Row],[Semaine]]), "")</f>
        <v/>
      </c>
      <c r="I894" s="92" t="str">
        <f>IFERROR(AVERAGEIFS(EDF[Sommeil], EDF[Nom], BD_evo[[#This Row],[Nom]], EDF[Semaine], BD_evo[[#This Row],[Semaine]]), "")</f>
        <v/>
      </c>
      <c r="J894" s="92" t="str">
        <f>IFERROR(AVERAGEIFS(EDF[Etat Physique], EDF[Nom], BD_evo[[#This Row],[Nom]], EDF[Semaine], BD_evo[[#This Row],[Semaine]]), "")</f>
        <v/>
      </c>
      <c r="K894" s="92" t="str">
        <f>IFERROR(AVERAGEIFS(EDF[Hydratation], EDF[Nom], BD_evo[[#This Row],[Nom]], EDF[Semaine], BD_evo[[#This Row],[Semaine]]), "")</f>
        <v/>
      </c>
      <c r="L894" s="92" t="str">
        <f>IFERROR(AVERAGEIFS(EDF[Nutrition], EDF[Nom], BD_evo[[#This Row],[Nom]], EDF[Semaine], BD_evo[[#This Row],[Semaine]]), "")</f>
        <v/>
      </c>
      <c r="M894" s="92" t="str">
        <f>IFERROR(AVERAGEIFS(RPE[Investissement du jour], RPE[Nom], BD_evo[[#This Row],[Nom]], RPE[Semaine], BD_evo[[#This Row],[Semaine]]), "")</f>
        <v/>
      </c>
    </row>
    <row r="895" spans="1:13" x14ac:dyDescent="0.2">
      <c r="A895" s="88" t="s">
        <v>134</v>
      </c>
      <c r="B895" s="90" t="str">
        <f>INDEX(Statut[Profil], MATCH(BD_evo[[#This Row],[Nom]], Statut[Nom], 0))</f>
        <v>Avant</v>
      </c>
      <c r="C895">
        <v>2023</v>
      </c>
      <c r="D895">
        <f>D894+1</f>
        <v>50</v>
      </c>
      <c r="E895" s="90" t="str">
        <f>IF(SUMIFS(RPE[sRPE_tot], RPE[Nom], BD_evo[[#This Row],[Nom]], RPE[Semaine], BD_evo[[#This Row],[Semaine]])=0,"",SUMIFS(RPE[sRPE_tot], RPE[Nom], BD_evo[[#This Row],[Nom]], RPE[Semaine], BD_evo[[#This Row],[Semaine]]))</f>
        <v/>
      </c>
      <c r="F895" s="92">
        <f>IFERROR(AVERAGEIFS(EDF[Total EDF], EDF[Nom], BD_evo[[#This Row],[Nom]], EDF[Semaine], BD_evo[[#This Row],[Semaine]]), "")</f>
        <v>18</v>
      </c>
      <c r="G895" s="92">
        <f>IFERROR(AVERAGEIFS(EDF[Humeur], EDF[Nom], BD_evo[[#This Row],[Nom]], EDF[Semaine], BD_evo[[#This Row],[Semaine]]), "")</f>
        <v>3</v>
      </c>
      <c r="H895" s="92">
        <f>IFERROR(AVERAGEIFS(EDF[Stress], EDF[Nom], BD_evo[[#This Row],[Nom]], EDF[Semaine], BD_evo[[#This Row],[Semaine]]), "")</f>
        <v>3</v>
      </c>
      <c r="I895" s="92">
        <f>IFERROR(AVERAGEIFS(EDF[Sommeil], EDF[Nom], BD_evo[[#This Row],[Nom]], EDF[Semaine], BD_evo[[#This Row],[Semaine]]), "")</f>
        <v>2</v>
      </c>
      <c r="J895" s="92">
        <f>IFERROR(AVERAGEIFS(EDF[Etat Physique], EDF[Nom], BD_evo[[#This Row],[Nom]], EDF[Semaine], BD_evo[[#This Row],[Semaine]]), "")</f>
        <v>3</v>
      </c>
      <c r="K895" s="92">
        <f>IFERROR(AVERAGEIFS(EDF[Hydratation], EDF[Nom], BD_evo[[#This Row],[Nom]], EDF[Semaine], BD_evo[[#This Row],[Semaine]]), "")</f>
        <v>3</v>
      </c>
      <c r="L895" s="92">
        <f>IFERROR(AVERAGEIFS(EDF[Nutrition], EDF[Nom], BD_evo[[#This Row],[Nom]], EDF[Semaine], BD_evo[[#This Row],[Semaine]]), "")</f>
        <v>4</v>
      </c>
      <c r="M895" s="92" t="str">
        <f>IFERROR(AVERAGEIFS(RPE[Investissement du jour], RPE[Nom], BD_evo[[#This Row],[Nom]], RPE[Semaine], BD_evo[[#This Row],[Semaine]]), "")</f>
        <v/>
      </c>
    </row>
    <row r="896" spans="1:13" x14ac:dyDescent="0.2">
      <c r="A896" s="88" t="s">
        <v>76</v>
      </c>
      <c r="B896" t="str">
        <f>INDEX(Statut[Profil], MATCH(BD_evo[[#This Row],[Nom]], Statut[Nom], 0))</f>
        <v>Trois Quarts</v>
      </c>
      <c r="C896">
        <v>2023</v>
      </c>
      <c r="D896">
        <f>D895</f>
        <v>50</v>
      </c>
      <c r="E896" t="str">
        <f>IF(SUMIFS(RPE[sRPE_tot], RPE[Nom], BD_evo[[#This Row],[Nom]], RPE[Semaine], BD_evo[[#This Row],[Semaine]])=0,"",SUMIFS(RPE[sRPE_tot], RPE[Nom], BD_evo[[#This Row],[Nom]], RPE[Semaine], BD_evo[[#This Row],[Semaine]]))</f>
        <v/>
      </c>
      <c r="F896" s="92" t="str">
        <f>IFERROR(AVERAGEIFS(EDF[Total EDF], EDF[Nom], BD_evo[[#This Row],[Nom]], EDF[Semaine], BD_evo[[#This Row],[Semaine]]), "")</f>
        <v/>
      </c>
      <c r="G896" s="92" t="str">
        <f>IFERROR(AVERAGEIFS(EDF[Humeur], EDF[Nom], BD_evo[[#This Row],[Nom]], EDF[Semaine], BD_evo[[#This Row],[Semaine]]), "")</f>
        <v/>
      </c>
      <c r="H896" s="92" t="str">
        <f>IFERROR(AVERAGEIFS(EDF[Stress], EDF[Nom], BD_evo[[#This Row],[Nom]], EDF[Semaine], BD_evo[[#This Row],[Semaine]]), "")</f>
        <v/>
      </c>
      <c r="I896" s="92" t="str">
        <f>IFERROR(AVERAGEIFS(EDF[Sommeil], EDF[Nom], BD_evo[[#This Row],[Nom]], EDF[Semaine], BD_evo[[#This Row],[Semaine]]), "")</f>
        <v/>
      </c>
      <c r="J896" s="92" t="str">
        <f>IFERROR(AVERAGEIFS(EDF[Etat Physique], EDF[Nom], BD_evo[[#This Row],[Nom]], EDF[Semaine], BD_evo[[#This Row],[Semaine]]), "")</f>
        <v/>
      </c>
      <c r="K896" s="92" t="str">
        <f>IFERROR(AVERAGEIFS(EDF[Hydratation], EDF[Nom], BD_evo[[#This Row],[Nom]], EDF[Semaine], BD_evo[[#This Row],[Semaine]]), "")</f>
        <v/>
      </c>
      <c r="L896" s="92" t="str">
        <f>IFERROR(AVERAGEIFS(EDF[Nutrition], EDF[Nom], BD_evo[[#This Row],[Nom]], EDF[Semaine], BD_evo[[#This Row],[Semaine]]), "")</f>
        <v/>
      </c>
      <c r="M896" s="92" t="str">
        <f>IFERROR(AVERAGEIFS(RPE[Investissement du jour], RPE[Nom], BD_evo[[#This Row],[Nom]], RPE[Semaine], BD_evo[[#This Row],[Semaine]]), "")</f>
        <v/>
      </c>
    </row>
    <row r="897" spans="1:13" x14ac:dyDescent="0.2">
      <c r="A897" s="88" t="s">
        <v>367</v>
      </c>
      <c r="B897" t="str">
        <f>INDEX(Statut[Profil], MATCH(BD_evo[[#This Row],[Nom]], Statut[Nom], 0))</f>
        <v>Avant</v>
      </c>
      <c r="C897">
        <v>2023</v>
      </c>
      <c r="D897">
        <f t="shared" ref="D897:D941" si="18">D896</f>
        <v>50</v>
      </c>
      <c r="E897" t="str">
        <f>IF(SUMIFS(RPE[sRPE_tot], RPE[Nom], BD_evo[[#This Row],[Nom]], RPE[Semaine], BD_evo[[#This Row],[Semaine]])=0,"",SUMIFS(RPE[sRPE_tot], RPE[Nom], BD_evo[[#This Row],[Nom]], RPE[Semaine], BD_evo[[#This Row],[Semaine]]))</f>
        <v/>
      </c>
      <c r="F897" s="92">
        <f>IFERROR(AVERAGEIFS(EDF[Total EDF], EDF[Nom], BD_evo[[#This Row],[Nom]], EDF[Semaine], BD_evo[[#This Row],[Semaine]]), "")</f>
        <v>21</v>
      </c>
      <c r="G897" s="92">
        <f>IFERROR(AVERAGEIFS(EDF[Humeur], EDF[Nom], BD_evo[[#This Row],[Nom]], EDF[Semaine], BD_evo[[#This Row],[Semaine]]), "")</f>
        <v>4</v>
      </c>
      <c r="H897" s="92">
        <f>IFERROR(AVERAGEIFS(EDF[Stress], EDF[Nom], BD_evo[[#This Row],[Nom]], EDF[Semaine], BD_evo[[#This Row],[Semaine]]), "")</f>
        <v>4</v>
      </c>
      <c r="I897" s="92">
        <f>IFERROR(AVERAGEIFS(EDF[Sommeil], EDF[Nom], BD_evo[[#This Row],[Nom]], EDF[Semaine], BD_evo[[#This Row],[Semaine]]), "")</f>
        <v>2</v>
      </c>
      <c r="J897" s="92">
        <f>IFERROR(AVERAGEIFS(EDF[Etat Physique], EDF[Nom], BD_evo[[#This Row],[Nom]], EDF[Semaine], BD_evo[[#This Row],[Semaine]]), "")</f>
        <v>4</v>
      </c>
      <c r="K897" s="92">
        <f>IFERROR(AVERAGEIFS(EDF[Hydratation], EDF[Nom], BD_evo[[#This Row],[Nom]], EDF[Semaine], BD_evo[[#This Row],[Semaine]]), "")</f>
        <v>3</v>
      </c>
      <c r="L897" s="92">
        <f>IFERROR(AVERAGEIFS(EDF[Nutrition], EDF[Nom], BD_evo[[#This Row],[Nom]], EDF[Semaine], BD_evo[[#This Row],[Semaine]]), "")</f>
        <v>4</v>
      </c>
      <c r="M897" s="92" t="str">
        <f>IFERROR(AVERAGEIFS(RPE[Investissement du jour], RPE[Nom], BD_evo[[#This Row],[Nom]], RPE[Semaine], BD_evo[[#This Row],[Semaine]]), "")</f>
        <v/>
      </c>
    </row>
    <row r="898" spans="1:13" x14ac:dyDescent="0.2">
      <c r="A898" s="88" t="s">
        <v>93</v>
      </c>
      <c r="B898" t="str">
        <f>INDEX(Statut[Profil], MATCH(BD_evo[[#This Row],[Nom]], Statut[Nom], 0))</f>
        <v>Avant</v>
      </c>
      <c r="C898">
        <v>2023</v>
      </c>
      <c r="D898">
        <f t="shared" si="18"/>
        <v>50</v>
      </c>
      <c r="E898" t="str">
        <f>IF(SUMIFS(RPE[sRPE_tot], RPE[Nom], BD_evo[[#This Row],[Nom]], RPE[Semaine], BD_evo[[#This Row],[Semaine]])=0,"",SUMIFS(RPE[sRPE_tot], RPE[Nom], BD_evo[[#This Row],[Nom]], RPE[Semaine], BD_evo[[#This Row],[Semaine]]))</f>
        <v/>
      </c>
      <c r="F898" s="92">
        <f>IFERROR(AVERAGEIFS(EDF[Total EDF], EDF[Nom], BD_evo[[#This Row],[Nom]], EDF[Semaine], BD_evo[[#This Row],[Semaine]]), "")</f>
        <v>16</v>
      </c>
      <c r="G898" s="92">
        <f>IFERROR(AVERAGEIFS(EDF[Humeur], EDF[Nom], BD_evo[[#This Row],[Nom]], EDF[Semaine], BD_evo[[#This Row],[Semaine]]), "")</f>
        <v>3</v>
      </c>
      <c r="H898" s="92">
        <f>IFERROR(AVERAGEIFS(EDF[Stress], EDF[Nom], BD_evo[[#This Row],[Nom]], EDF[Semaine], BD_evo[[#This Row],[Semaine]]), "")</f>
        <v>2</v>
      </c>
      <c r="I898" s="92">
        <f>IFERROR(AVERAGEIFS(EDF[Sommeil], EDF[Nom], BD_evo[[#This Row],[Nom]], EDF[Semaine], BD_evo[[#This Row],[Semaine]]), "")</f>
        <v>2.25</v>
      </c>
      <c r="J898" s="92">
        <f>IFERROR(AVERAGEIFS(EDF[Etat Physique], EDF[Nom], BD_evo[[#This Row],[Nom]], EDF[Semaine], BD_evo[[#This Row],[Semaine]]), "")</f>
        <v>2.75</v>
      </c>
      <c r="K898" s="92">
        <f>IFERROR(AVERAGEIFS(EDF[Hydratation], EDF[Nom], BD_evo[[#This Row],[Nom]], EDF[Semaine], BD_evo[[#This Row],[Semaine]]), "")</f>
        <v>2.5</v>
      </c>
      <c r="L898" s="92">
        <f>IFERROR(AVERAGEIFS(EDF[Nutrition], EDF[Nom], BD_evo[[#This Row],[Nom]], EDF[Semaine], BD_evo[[#This Row],[Semaine]]), "")</f>
        <v>3.5</v>
      </c>
      <c r="M898" s="92" t="str">
        <f>IFERROR(AVERAGEIFS(RPE[Investissement du jour], RPE[Nom], BD_evo[[#This Row],[Nom]], RPE[Semaine], BD_evo[[#This Row],[Semaine]]), "")</f>
        <v/>
      </c>
    </row>
    <row r="899" spans="1:13" x14ac:dyDescent="0.2">
      <c r="A899" s="88" t="s">
        <v>230</v>
      </c>
      <c r="B899" t="str">
        <f>INDEX(Statut[Profil], MATCH(BD_evo[[#This Row],[Nom]], Statut[Nom], 0))</f>
        <v>Avant</v>
      </c>
      <c r="C899">
        <v>2023</v>
      </c>
      <c r="D899">
        <f t="shared" si="18"/>
        <v>50</v>
      </c>
      <c r="E899" t="str">
        <f>IF(SUMIFS(RPE[sRPE_tot], RPE[Nom], BD_evo[[#This Row],[Nom]], RPE[Semaine], BD_evo[[#This Row],[Semaine]])=0,"",SUMIFS(RPE[sRPE_tot], RPE[Nom], BD_evo[[#This Row],[Nom]], RPE[Semaine], BD_evo[[#This Row],[Semaine]]))</f>
        <v/>
      </c>
      <c r="F899" s="92">
        <f>IFERROR(AVERAGEIFS(EDF[Total EDF], EDF[Nom], BD_evo[[#This Row],[Nom]], EDF[Semaine], BD_evo[[#This Row],[Semaine]]), "")</f>
        <v>21.5</v>
      </c>
      <c r="G899" s="92">
        <f>IFERROR(AVERAGEIFS(EDF[Humeur], EDF[Nom], BD_evo[[#This Row],[Nom]], EDF[Semaine], BD_evo[[#This Row],[Semaine]]), "")</f>
        <v>4</v>
      </c>
      <c r="H899" s="92">
        <f>IFERROR(AVERAGEIFS(EDF[Stress], EDF[Nom], BD_evo[[#This Row],[Nom]], EDF[Semaine], BD_evo[[#This Row],[Semaine]]), "")</f>
        <v>3.5</v>
      </c>
      <c r="I899" s="92">
        <f>IFERROR(AVERAGEIFS(EDF[Sommeil], EDF[Nom], BD_evo[[#This Row],[Nom]], EDF[Semaine], BD_evo[[#This Row],[Semaine]]), "")</f>
        <v>3.5</v>
      </c>
      <c r="J899" s="92">
        <f>IFERROR(AVERAGEIFS(EDF[Etat Physique], EDF[Nom], BD_evo[[#This Row],[Nom]], EDF[Semaine], BD_evo[[#This Row],[Semaine]]), "")</f>
        <v>3</v>
      </c>
      <c r="K899" s="92">
        <f>IFERROR(AVERAGEIFS(EDF[Hydratation], EDF[Nom], BD_evo[[#This Row],[Nom]], EDF[Semaine], BD_evo[[#This Row],[Semaine]]), "")</f>
        <v>3.75</v>
      </c>
      <c r="L899" s="92">
        <f>IFERROR(AVERAGEIFS(EDF[Nutrition], EDF[Nom], BD_evo[[#This Row],[Nom]], EDF[Semaine], BD_evo[[#This Row],[Semaine]]), "")</f>
        <v>3.75</v>
      </c>
      <c r="M899" s="92" t="str">
        <f>IFERROR(AVERAGEIFS(RPE[Investissement du jour], RPE[Nom], BD_evo[[#This Row],[Nom]], RPE[Semaine], BD_evo[[#This Row],[Semaine]]), "")</f>
        <v/>
      </c>
    </row>
    <row r="900" spans="1:13" x14ac:dyDescent="0.2">
      <c r="A900" s="88" t="s">
        <v>181</v>
      </c>
      <c r="B900" t="str">
        <f>INDEX(Statut[Profil], MATCH(BD_evo[[#This Row],[Nom]], Statut[Nom], 0))</f>
        <v>Trois Quarts</v>
      </c>
      <c r="C900">
        <v>2023</v>
      </c>
      <c r="D900">
        <f t="shared" si="18"/>
        <v>50</v>
      </c>
      <c r="E900" t="str">
        <f>IF(SUMIFS(RPE[sRPE_tot], RPE[Nom], BD_evo[[#This Row],[Nom]], RPE[Semaine], BD_evo[[#This Row],[Semaine]])=0,"",SUMIFS(RPE[sRPE_tot], RPE[Nom], BD_evo[[#This Row],[Nom]], RPE[Semaine], BD_evo[[#This Row],[Semaine]]))</f>
        <v/>
      </c>
      <c r="F900" s="92">
        <f>IFERROR(AVERAGEIFS(EDF[Total EDF], EDF[Nom], BD_evo[[#This Row],[Nom]], EDF[Semaine], BD_evo[[#This Row],[Semaine]]), "")</f>
        <v>21</v>
      </c>
      <c r="G900" s="92">
        <f>IFERROR(AVERAGEIFS(EDF[Humeur], EDF[Nom], BD_evo[[#This Row],[Nom]], EDF[Semaine], BD_evo[[#This Row],[Semaine]]), "")</f>
        <v>4</v>
      </c>
      <c r="H900" s="92">
        <f>IFERROR(AVERAGEIFS(EDF[Stress], EDF[Nom], BD_evo[[#This Row],[Nom]], EDF[Semaine], BD_evo[[#This Row],[Semaine]]), "")</f>
        <v>4</v>
      </c>
      <c r="I900" s="92">
        <f>IFERROR(AVERAGEIFS(EDF[Sommeil], EDF[Nom], BD_evo[[#This Row],[Nom]], EDF[Semaine], BD_evo[[#This Row],[Semaine]]), "")</f>
        <v>4</v>
      </c>
      <c r="J900" s="92">
        <f>IFERROR(AVERAGEIFS(EDF[Etat Physique], EDF[Nom], BD_evo[[#This Row],[Nom]], EDF[Semaine], BD_evo[[#This Row],[Semaine]]), "")</f>
        <v>3</v>
      </c>
      <c r="K900" s="92">
        <f>IFERROR(AVERAGEIFS(EDF[Hydratation], EDF[Nom], BD_evo[[#This Row],[Nom]], EDF[Semaine], BD_evo[[#This Row],[Semaine]]), "")</f>
        <v>3</v>
      </c>
      <c r="L900" s="92">
        <f>IFERROR(AVERAGEIFS(EDF[Nutrition], EDF[Nom], BD_evo[[#This Row],[Nom]], EDF[Semaine], BD_evo[[#This Row],[Semaine]]), "")</f>
        <v>3</v>
      </c>
      <c r="M900" s="92" t="str">
        <f>IFERROR(AVERAGEIFS(RPE[Investissement du jour], RPE[Nom], BD_evo[[#This Row],[Nom]], RPE[Semaine], BD_evo[[#This Row],[Semaine]]), "")</f>
        <v/>
      </c>
    </row>
    <row r="901" spans="1:13" x14ac:dyDescent="0.2">
      <c r="A901" s="88" t="s">
        <v>414</v>
      </c>
      <c r="B901" t="str">
        <f>INDEX(Statut[Profil], MATCH(BD_evo[[#This Row],[Nom]], Statut[Nom], 0))</f>
        <v>Avant</v>
      </c>
      <c r="C901">
        <v>2023</v>
      </c>
      <c r="D901">
        <f t="shared" si="18"/>
        <v>50</v>
      </c>
      <c r="E901" t="str">
        <f>IF(SUMIFS(RPE[sRPE_tot], RPE[Nom], BD_evo[[#This Row],[Nom]], RPE[Semaine], BD_evo[[#This Row],[Semaine]])=0,"",SUMIFS(RPE[sRPE_tot], RPE[Nom], BD_evo[[#This Row],[Nom]], RPE[Semaine], BD_evo[[#This Row],[Semaine]]))</f>
        <v/>
      </c>
      <c r="F901" s="92" t="str">
        <f>IFERROR(AVERAGEIFS(EDF[Total EDF], EDF[Nom], BD_evo[[#This Row],[Nom]], EDF[Semaine], BD_evo[[#This Row],[Semaine]]), "")</f>
        <v/>
      </c>
      <c r="G901" s="92" t="str">
        <f>IFERROR(AVERAGEIFS(EDF[Humeur], EDF[Nom], BD_evo[[#This Row],[Nom]], EDF[Semaine], BD_evo[[#This Row],[Semaine]]), "")</f>
        <v/>
      </c>
      <c r="H901" s="92" t="str">
        <f>IFERROR(AVERAGEIFS(EDF[Stress], EDF[Nom], BD_evo[[#This Row],[Nom]], EDF[Semaine], BD_evo[[#This Row],[Semaine]]), "")</f>
        <v/>
      </c>
      <c r="I901" s="92" t="str">
        <f>IFERROR(AVERAGEIFS(EDF[Sommeil], EDF[Nom], BD_evo[[#This Row],[Nom]], EDF[Semaine], BD_evo[[#This Row],[Semaine]]), "")</f>
        <v/>
      </c>
      <c r="J901" s="92" t="str">
        <f>IFERROR(AVERAGEIFS(EDF[Etat Physique], EDF[Nom], BD_evo[[#This Row],[Nom]], EDF[Semaine], BD_evo[[#This Row],[Semaine]]), "")</f>
        <v/>
      </c>
      <c r="K901" s="92" t="str">
        <f>IFERROR(AVERAGEIFS(EDF[Hydratation], EDF[Nom], BD_evo[[#This Row],[Nom]], EDF[Semaine], BD_evo[[#This Row],[Semaine]]), "")</f>
        <v/>
      </c>
      <c r="L901" s="92" t="str">
        <f>IFERROR(AVERAGEIFS(EDF[Nutrition], EDF[Nom], BD_evo[[#This Row],[Nom]], EDF[Semaine], BD_evo[[#This Row],[Semaine]]), "")</f>
        <v/>
      </c>
      <c r="M901" s="92" t="str">
        <f>IFERROR(AVERAGEIFS(RPE[Investissement du jour], RPE[Nom], BD_evo[[#This Row],[Nom]], RPE[Semaine], BD_evo[[#This Row],[Semaine]]), "")</f>
        <v/>
      </c>
    </row>
    <row r="902" spans="1:13" x14ac:dyDescent="0.2">
      <c r="A902" s="88" t="s">
        <v>102</v>
      </c>
      <c r="B902" t="str">
        <f>INDEX(Statut[Profil], MATCH(BD_evo[[#This Row],[Nom]], Statut[Nom], 0))</f>
        <v>Trois Quarts</v>
      </c>
      <c r="C902">
        <v>2023</v>
      </c>
      <c r="D902">
        <f t="shared" si="18"/>
        <v>50</v>
      </c>
      <c r="E902" t="str">
        <f>IF(SUMIFS(RPE[sRPE_tot], RPE[Nom], BD_evo[[#This Row],[Nom]], RPE[Semaine], BD_evo[[#This Row],[Semaine]])=0,"",SUMIFS(RPE[sRPE_tot], RPE[Nom], BD_evo[[#This Row],[Nom]], RPE[Semaine], BD_evo[[#This Row],[Semaine]]))</f>
        <v/>
      </c>
      <c r="F902" s="92">
        <f>IFERROR(AVERAGEIFS(EDF[Total EDF], EDF[Nom], BD_evo[[#This Row],[Nom]], EDF[Semaine], BD_evo[[#This Row],[Semaine]]), "")</f>
        <v>22</v>
      </c>
      <c r="G902" s="92">
        <f>IFERROR(AVERAGEIFS(EDF[Humeur], EDF[Nom], BD_evo[[#This Row],[Nom]], EDF[Semaine], BD_evo[[#This Row],[Semaine]]), "")</f>
        <v>4.5</v>
      </c>
      <c r="H902" s="92">
        <f>IFERROR(AVERAGEIFS(EDF[Stress], EDF[Nom], BD_evo[[#This Row],[Nom]], EDF[Semaine], BD_evo[[#This Row],[Semaine]]), "")</f>
        <v>4.5</v>
      </c>
      <c r="I902" s="92">
        <f>IFERROR(AVERAGEIFS(EDF[Sommeil], EDF[Nom], BD_evo[[#This Row],[Nom]], EDF[Semaine], BD_evo[[#This Row],[Semaine]]), "")</f>
        <v>3.5</v>
      </c>
      <c r="J902" s="92">
        <f>IFERROR(AVERAGEIFS(EDF[Etat Physique], EDF[Nom], BD_evo[[#This Row],[Nom]], EDF[Semaine], BD_evo[[#This Row],[Semaine]]), "")</f>
        <v>2.5</v>
      </c>
      <c r="K902" s="92">
        <f>IFERROR(AVERAGEIFS(EDF[Hydratation], EDF[Nom], BD_evo[[#This Row],[Nom]], EDF[Semaine], BD_evo[[#This Row],[Semaine]]), "")</f>
        <v>2.5</v>
      </c>
      <c r="L902" s="92">
        <f>IFERROR(AVERAGEIFS(EDF[Nutrition], EDF[Nom], BD_evo[[#This Row],[Nom]], EDF[Semaine], BD_evo[[#This Row],[Semaine]]), "")</f>
        <v>4.5</v>
      </c>
      <c r="M902" s="92" t="str">
        <f>IFERROR(AVERAGEIFS(RPE[Investissement du jour], RPE[Nom], BD_evo[[#This Row],[Nom]], RPE[Semaine], BD_evo[[#This Row],[Semaine]]), "")</f>
        <v/>
      </c>
    </row>
    <row r="903" spans="1:13" x14ac:dyDescent="0.2">
      <c r="A903" s="88" t="s">
        <v>193</v>
      </c>
      <c r="B903" t="str">
        <f>INDEX(Statut[Profil], MATCH(BD_evo[[#This Row],[Nom]], Statut[Nom], 0))</f>
        <v>Avant</v>
      </c>
      <c r="C903">
        <v>2023</v>
      </c>
      <c r="D903">
        <f t="shared" si="18"/>
        <v>50</v>
      </c>
      <c r="E903" t="str">
        <f>IF(SUMIFS(RPE[sRPE_tot], RPE[Nom], BD_evo[[#This Row],[Nom]], RPE[Semaine], BD_evo[[#This Row],[Semaine]])=0,"",SUMIFS(RPE[sRPE_tot], RPE[Nom], BD_evo[[#This Row],[Nom]], RPE[Semaine], BD_evo[[#This Row],[Semaine]]))</f>
        <v/>
      </c>
      <c r="F903" s="92" t="str">
        <f>IFERROR(AVERAGEIFS(EDF[Total EDF], EDF[Nom], BD_evo[[#This Row],[Nom]], EDF[Semaine], BD_evo[[#This Row],[Semaine]]), "")</f>
        <v/>
      </c>
      <c r="G903" s="92" t="str">
        <f>IFERROR(AVERAGEIFS(EDF[Humeur], EDF[Nom], BD_evo[[#This Row],[Nom]], EDF[Semaine], BD_evo[[#This Row],[Semaine]]), "")</f>
        <v/>
      </c>
      <c r="H903" s="92" t="str">
        <f>IFERROR(AVERAGEIFS(EDF[Stress], EDF[Nom], BD_evo[[#This Row],[Nom]], EDF[Semaine], BD_evo[[#This Row],[Semaine]]), "")</f>
        <v/>
      </c>
      <c r="I903" s="92" t="str">
        <f>IFERROR(AVERAGEIFS(EDF[Sommeil], EDF[Nom], BD_evo[[#This Row],[Nom]], EDF[Semaine], BD_evo[[#This Row],[Semaine]]), "")</f>
        <v/>
      </c>
      <c r="J903" s="92" t="str">
        <f>IFERROR(AVERAGEIFS(EDF[Etat Physique], EDF[Nom], BD_evo[[#This Row],[Nom]], EDF[Semaine], BD_evo[[#This Row],[Semaine]]), "")</f>
        <v/>
      </c>
      <c r="K903" s="92" t="str">
        <f>IFERROR(AVERAGEIFS(EDF[Hydratation], EDF[Nom], BD_evo[[#This Row],[Nom]], EDF[Semaine], BD_evo[[#This Row],[Semaine]]), "")</f>
        <v/>
      </c>
      <c r="L903" s="92" t="str">
        <f>IFERROR(AVERAGEIFS(EDF[Nutrition], EDF[Nom], BD_evo[[#This Row],[Nom]], EDF[Semaine], BD_evo[[#This Row],[Semaine]]), "")</f>
        <v/>
      </c>
      <c r="M903" s="92" t="str">
        <f>IFERROR(AVERAGEIFS(RPE[Investissement du jour], RPE[Nom], BD_evo[[#This Row],[Nom]], RPE[Semaine], BD_evo[[#This Row],[Semaine]]), "")</f>
        <v/>
      </c>
    </row>
    <row r="904" spans="1:13" x14ac:dyDescent="0.2">
      <c r="A904" s="88" t="s">
        <v>84</v>
      </c>
      <c r="B904" t="str">
        <f>INDEX(Statut[Profil], MATCH(BD_evo[[#This Row],[Nom]], Statut[Nom], 0))</f>
        <v>Trois Quarts</v>
      </c>
      <c r="C904">
        <v>2023</v>
      </c>
      <c r="D904">
        <f t="shared" si="18"/>
        <v>50</v>
      </c>
      <c r="E904" t="str">
        <f>IF(SUMIFS(RPE[sRPE_tot], RPE[Nom], BD_evo[[#This Row],[Nom]], RPE[Semaine], BD_evo[[#This Row],[Semaine]])=0,"",SUMIFS(RPE[sRPE_tot], RPE[Nom], BD_evo[[#This Row],[Nom]], RPE[Semaine], BD_evo[[#This Row],[Semaine]]))</f>
        <v/>
      </c>
      <c r="F904" s="92">
        <f>IFERROR(AVERAGEIFS(EDF[Total EDF], EDF[Nom], BD_evo[[#This Row],[Nom]], EDF[Semaine], BD_evo[[#This Row],[Semaine]]), "")</f>
        <v>20</v>
      </c>
      <c r="G904" s="92">
        <f>IFERROR(AVERAGEIFS(EDF[Humeur], EDF[Nom], BD_evo[[#This Row],[Nom]], EDF[Semaine], BD_evo[[#This Row],[Semaine]]), "")</f>
        <v>3</v>
      </c>
      <c r="H904" s="92">
        <f>IFERROR(AVERAGEIFS(EDF[Stress], EDF[Nom], BD_evo[[#This Row],[Nom]], EDF[Semaine], BD_evo[[#This Row],[Semaine]]), "")</f>
        <v>3</v>
      </c>
      <c r="I904" s="92">
        <f>IFERROR(AVERAGEIFS(EDF[Sommeil], EDF[Nom], BD_evo[[#This Row],[Nom]], EDF[Semaine], BD_evo[[#This Row],[Semaine]]), "")</f>
        <v>4</v>
      </c>
      <c r="J904" s="92">
        <f>IFERROR(AVERAGEIFS(EDF[Etat Physique], EDF[Nom], BD_evo[[#This Row],[Nom]], EDF[Semaine], BD_evo[[#This Row],[Semaine]]), "")</f>
        <v>2</v>
      </c>
      <c r="K904" s="92">
        <f>IFERROR(AVERAGEIFS(EDF[Hydratation], EDF[Nom], BD_evo[[#This Row],[Nom]], EDF[Semaine], BD_evo[[#This Row],[Semaine]]), "")</f>
        <v>4</v>
      </c>
      <c r="L904" s="92">
        <f>IFERROR(AVERAGEIFS(EDF[Nutrition], EDF[Nom], BD_evo[[#This Row],[Nom]], EDF[Semaine], BD_evo[[#This Row],[Semaine]]), "")</f>
        <v>4</v>
      </c>
      <c r="M904" s="92" t="str">
        <f>IFERROR(AVERAGEIFS(RPE[Investissement du jour], RPE[Nom], BD_evo[[#This Row],[Nom]], RPE[Semaine], BD_evo[[#This Row],[Semaine]]), "")</f>
        <v/>
      </c>
    </row>
    <row r="905" spans="1:13" x14ac:dyDescent="0.2">
      <c r="A905" s="88" t="s">
        <v>106</v>
      </c>
      <c r="B905" t="str">
        <f>INDEX(Statut[Profil], MATCH(BD_evo[[#This Row],[Nom]], Statut[Nom], 0))</f>
        <v>Avant</v>
      </c>
      <c r="C905">
        <v>2023</v>
      </c>
      <c r="D905">
        <f t="shared" si="18"/>
        <v>50</v>
      </c>
      <c r="E905" t="str">
        <f>IF(SUMIFS(RPE[sRPE_tot], RPE[Nom], BD_evo[[#This Row],[Nom]], RPE[Semaine], BD_evo[[#This Row],[Semaine]])=0,"",SUMIFS(RPE[sRPE_tot], RPE[Nom], BD_evo[[#This Row],[Nom]], RPE[Semaine], BD_evo[[#This Row],[Semaine]]))</f>
        <v/>
      </c>
      <c r="F905" s="92">
        <f>IFERROR(AVERAGEIFS(EDF[Total EDF], EDF[Nom], BD_evo[[#This Row],[Nom]], EDF[Semaine], BD_evo[[#This Row],[Semaine]]), "")</f>
        <v>23</v>
      </c>
      <c r="G905" s="92">
        <f>IFERROR(AVERAGEIFS(EDF[Humeur], EDF[Nom], BD_evo[[#This Row],[Nom]], EDF[Semaine], BD_evo[[#This Row],[Semaine]]), "")</f>
        <v>4</v>
      </c>
      <c r="H905" s="92">
        <f>IFERROR(AVERAGEIFS(EDF[Stress], EDF[Nom], BD_evo[[#This Row],[Nom]], EDF[Semaine], BD_evo[[#This Row],[Semaine]]), "")</f>
        <v>4</v>
      </c>
      <c r="I905" s="92">
        <f>IFERROR(AVERAGEIFS(EDF[Sommeil], EDF[Nom], BD_evo[[#This Row],[Nom]], EDF[Semaine], BD_evo[[#This Row],[Semaine]]), "")</f>
        <v>3</v>
      </c>
      <c r="J905" s="92">
        <f>IFERROR(AVERAGEIFS(EDF[Etat Physique], EDF[Nom], BD_evo[[#This Row],[Nom]], EDF[Semaine], BD_evo[[#This Row],[Semaine]]), "")</f>
        <v>3</v>
      </c>
      <c r="K905" s="92">
        <f>IFERROR(AVERAGEIFS(EDF[Hydratation], EDF[Nom], BD_evo[[#This Row],[Nom]], EDF[Semaine], BD_evo[[#This Row],[Semaine]]), "")</f>
        <v>4</v>
      </c>
      <c r="L905" s="92">
        <f>IFERROR(AVERAGEIFS(EDF[Nutrition], EDF[Nom], BD_evo[[#This Row],[Nom]], EDF[Semaine], BD_evo[[#This Row],[Semaine]]), "")</f>
        <v>5</v>
      </c>
      <c r="M905" s="92" t="str">
        <f>IFERROR(AVERAGEIFS(RPE[Investissement du jour], RPE[Nom], BD_evo[[#This Row],[Nom]], RPE[Semaine], BD_evo[[#This Row],[Semaine]]), "")</f>
        <v/>
      </c>
    </row>
    <row r="906" spans="1:13" x14ac:dyDescent="0.2">
      <c r="A906" s="89" t="s">
        <v>171</v>
      </c>
      <c r="B906" t="str">
        <f>INDEX(Statut[Profil], MATCH(BD_evo[[#This Row],[Nom]], Statut[Nom], 0))</f>
        <v>Avant</v>
      </c>
      <c r="C906">
        <v>2023</v>
      </c>
      <c r="D906">
        <f t="shared" si="18"/>
        <v>50</v>
      </c>
      <c r="E906" t="str">
        <f>IF(SUMIFS(RPE[sRPE_tot], RPE[Nom], BD_evo[[#This Row],[Nom]], RPE[Semaine], BD_evo[[#This Row],[Semaine]])=0,"",SUMIFS(RPE[sRPE_tot], RPE[Nom], BD_evo[[#This Row],[Nom]], RPE[Semaine], BD_evo[[#This Row],[Semaine]]))</f>
        <v/>
      </c>
      <c r="F906" s="92" t="str">
        <f>IFERROR(AVERAGEIFS(EDF[Total EDF], EDF[Nom], BD_evo[[#This Row],[Nom]], EDF[Semaine], BD_evo[[#This Row],[Semaine]]), "")</f>
        <v/>
      </c>
      <c r="G906" s="92" t="str">
        <f>IFERROR(AVERAGEIFS(EDF[Humeur], EDF[Nom], BD_evo[[#This Row],[Nom]], EDF[Semaine], BD_evo[[#This Row],[Semaine]]), "")</f>
        <v/>
      </c>
      <c r="H906" s="92" t="str">
        <f>IFERROR(AVERAGEIFS(EDF[Stress], EDF[Nom], BD_evo[[#This Row],[Nom]], EDF[Semaine], BD_evo[[#This Row],[Semaine]]), "")</f>
        <v/>
      </c>
      <c r="I906" s="92" t="str">
        <f>IFERROR(AVERAGEIFS(EDF[Sommeil], EDF[Nom], BD_evo[[#This Row],[Nom]], EDF[Semaine], BD_evo[[#This Row],[Semaine]]), "")</f>
        <v/>
      </c>
      <c r="J906" s="92" t="str">
        <f>IFERROR(AVERAGEIFS(EDF[Etat Physique], EDF[Nom], BD_evo[[#This Row],[Nom]], EDF[Semaine], BD_evo[[#This Row],[Semaine]]), "")</f>
        <v/>
      </c>
      <c r="K906" s="92" t="str">
        <f>IFERROR(AVERAGEIFS(EDF[Hydratation], EDF[Nom], BD_evo[[#This Row],[Nom]], EDF[Semaine], BD_evo[[#This Row],[Semaine]]), "")</f>
        <v/>
      </c>
      <c r="L906" s="92" t="str">
        <f>IFERROR(AVERAGEIFS(EDF[Nutrition], EDF[Nom], BD_evo[[#This Row],[Nom]], EDF[Semaine], BD_evo[[#This Row],[Semaine]]), "")</f>
        <v/>
      </c>
      <c r="M906" s="92" t="str">
        <f>IFERROR(AVERAGEIFS(RPE[Investissement du jour], RPE[Nom], BD_evo[[#This Row],[Nom]], RPE[Semaine], BD_evo[[#This Row],[Semaine]]), "")</f>
        <v/>
      </c>
    </row>
    <row r="907" spans="1:13" x14ac:dyDescent="0.2">
      <c r="A907" s="88" t="s">
        <v>77</v>
      </c>
      <c r="B907" t="str">
        <f>INDEX(Statut[Profil], MATCH(BD_evo[[#This Row],[Nom]], Statut[Nom], 0))</f>
        <v>Avant</v>
      </c>
      <c r="C907">
        <v>2023</v>
      </c>
      <c r="D907">
        <f t="shared" si="18"/>
        <v>50</v>
      </c>
      <c r="E907" t="str">
        <f>IF(SUMIFS(RPE[sRPE_tot], RPE[Nom], BD_evo[[#This Row],[Nom]], RPE[Semaine], BD_evo[[#This Row],[Semaine]])=0,"",SUMIFS(RPE[sRPE_tot], RPE[Nom], BD_evo[[#This Row],[Nom]], RPE[Semaine], BD_evo[[#This Row],[Semaine]]))</f>
        <v/>
      </c>
      <c r="F907" s="92">
        <f>IFERROR(AVERAGEIFS(EDF[Total EDF], EDF[Nom], BD_evo[[#This Row],[Nom]], EDF[Semaine], BD_evo[[#This Row],[Semaine]]), "")</f>
        <v>21</v>
      </c>
      <c r="G907" s="92">
        <f>IFERROR(AVERAGEIFS(EDF[Humeur], EDF[Nom], BD_evo[[#This Row],[Nom]], EDF[Semaine], BD_evo[[#This Row],[Semaine]]), "")</f>
        <v>4</v>
      </c>
      <c r="H907" s="92">
        <f>IFERROR(AVERAGEIFS(EDF[Stress], EDF[Nom], BD_evo[[#This Row],[Nom]], EDF[Semaine], BD_evo[[#This Row],[Semaine]]), "")</f>
        <v>3</v>
      </c>
      <c r="I907" s="92">
        <f>IFERROR(AVERAGEIFS(EDF[Sommeil], EDF[Nom], BD_evo[[#This Row],[Nom]], EDF[Semaine], BD_evo[[#This Row],[Semaine]]), "")</f>
        <v>3.6666666666666665</v>
      </c>
      <c r="J907" s="92">
        <f>IFERROR(AVERAGEIFS(EDF[Etat Physique], EDF[Nom], BD_evo[[#This Row],[Nom]], EDF[Semaine], BD_evo[[#This Row],[Semaine]]), "")</f>
        <v>3.3333333333333335</v>
      </c>
      <c r="K907" s="92">
        <f>IFERROR(AVERAGEIFS(EDF[Hydratation], EDF[Nom], BD_evo[[#This Row],[Nom]], EDF[Semaine], BD_evo[[#This Row],[Semaine]]), "")</f>
        <v>3</v>
      </c>
      <c r="L907" s="92">
        <f>IFERROR(AVERAGEIFS(EDF[Nutrition], EDF[Nom], BD_evo[[#This Row],[Nom]], EDF[Semaine], BD_evo[[#This Row],[Semaine]]), "")</f>
        <v>4</v>
      </c>
      <c r="M907" s="92" t="str">
        <f>IFERROR(AVERAGEIFS(RPE[Investissement du jour], RPE[Nom], BD_evo[[#This Row],[Nom]], RPE[Semaine], BD_evo[[#This Row],[Semaine]]), "")</f>
        <v/>
      </c>
    </row>
    <row r="908" spans="1:13" x14ac:dyDescent="0.2">
      <c r="A908" s="88" t="s">
        <v>135</v>
      </c>
      <c r="B908" t="str">
        <f>INDEX(Statut[Profil], MATCH(BD_evo[[#This Row],[Nom]], Statut[Nom], 0))</f>
        <v>Trois Quarts</v>
      </c>
      <c r="C908">
        <v>2023</v>
      </c>
      <c r="D908">
        <f t="shared" si="18"/>
        <v>50</v>
      </c>
      <c r="E908" t="str">
        <f>IF(SUMIFS(RPE[sRPE_tot], RPE[Nom], BD_evo[[#This Row],[Nom]], RPE[Semaine], BD_evo[[#This Row],[Semaine]])=0,"",SUMIFS(RPE[sRPE_tot], RPE[Nom], BD_evo[[#This Row],[Nom]], RPE[Semaine], BD_evo[[#This Row],[Semaine]]))</f>
        <v/>
      </c>
      <c r="F908" s="92">
        <f>IFERROR(AVERAGEIFS(EDF[Total EDF], EDF[Nom], BD_evo[[#This Row],[Nom]], EDF[Semaine], BD_evo[[#This Row],[Semaine]]), "")</f>
        <v>20.75</v>
      </c>
      <c r="G908" s="92">
        <f>IFERROR(AVERAGEIFS(EDF[Humeur], EDF[Nom], BD_evo[[#This Row],[Nom]], EDF[Semaine], BD_evo[[#This Row],[Semaine]]), "")</f>
        <v>4</v>
      </c>
      <c r="H908" s="92">
        <f>IFERROR(AVERAGEIFS(EDF[Stress], EDF[Nom], BD_evo[[#This Row],[Nom]], EDF[Semaine], BD_evo[[#This Row],[Semaine]]), "")</f>
        <v>3.5</v>
      </c>
      <c r="I908" s="92">
        <f>IFERROR(AVERAGEIFS(EDF[Sommeil], EDF[Nom], BD_evo[[#This Row],[Nom]], EDF[Semaine], BD_evo[[#This Row],[Semaine]]), "")</f>
        <v>3</v>
      </c>
      <c r="J908" s="92">
        <f>IFERROR(AVERAGEIFS(EDF[Etat Physique], EDF[Nom], BD_evo[[#This Row],[Nom]], EDF[Semaine], BD_evo[[#This Row],[Semaine]]), "")</f>
        <v>3.25</v>
      </c>
      <c r="K908" s="92">
        <f>IFERROR(AVERAGEIFS(EDF[Hydratation], EDF[Nom], BD_evo[[#This Row],[Nom]], EDF[Semaine], BD_evo[[#This Row],[Semaine]]), "")</f>
        <v>3</v>
      </c>
      <c r="L908" s="92">
        <f>IFERROR(AVERAGEIFS(EDF[Nutrition], EDF[Nom], BD_evo[[#This Row],[Nom]], EDF[Semaine], BD_evo[[#This Row],[Semaine]]), "")</f>
        <v>4</v>
      </c>
      <c r="M908" s="92" t="str">
        <f>IFERROR(AVERAGEIFS(RPE[Investissement du jour], RPE[Nom], BD_evo[[#This Row],[Nom]], RPE[Semaine], BD_evo[[#This Row],[Semaine]]), "")</f>
        <v/>
      </c>
    </row>
    <row r="909" spans="1:13" x14ac:dyDescent="0.2">
      <c r="A909" s="88" t="s">
        <v>75</v>
      </c>
      <c r="B909" t="str">
        <f>INDEX(Statut[Profil], MATCH(BD_evo[[#This Row],[Nom]], Statut[Nom], 0))</f>
        <v>Avant</v>
      </c>
      <c r="C909">
        <v>2023</v>
      </c>
      <c r="D909">
        <f t="shared" si="18"/>
        <v>50</v>
      </c>
      <c r="E909" t="str">
        <f>IF(SUMIFS(RPE[sRPE_tot], RPE[Nom], BD_evo[[#This Row],[Nom]], RPE[Semaine], BD_evo[[#This Row],[Semaine]])=0,"",SUMIFS(RPE[sRPE_tot], RPE[Nom], BD_evo[[#This Row],[Nom]], RPE[Semaine], BD_evo[[#This Row],[Semaine]]))</f>
        <v/>
      </c>
      <c r="F909" s="92" t="str">
        <f>IFERROR(AVERAGEIFS(EDF[Total EDF], EDF[Nom], BD_evo[[#This Row],[Nom]], EDF[Semaine], BD_evo[[#This Row],[Semaine]]), "")</f>
        <v/>
      </c>
      <c r="G909" s="92" t="str">
        <f>IFERROR(AVERAGEIFS(EDF[Humeur], EDF[Nom], BD_evo[[#This Row],[Nom]], EDF[Semaine], BD_evo[[#This Row],[Semaine]]), "")</f>
        <v/>
      </c>
      <c r="H909" s="92" t="str">
        <f>IFERROR(AVERAGEIFS(EDF[Stress], EDF[Nom], BD_evo[[#This Row],[Nom]], EDF[Semaine], BD_evo[[#This Row],[Semaine]]), "")</f>
        <v/>
      </c>
      <c r="I909" s="92" t="str">
        <f>IFERROR(AVERAGEIFS(EDF[Sommeil], EDF[Nom], BD_evo[[#This Row],[Nom]], EDF[Semaine], BD_evo[[#This Row],[Semaine]]), "")</f>
        <v/>
      </c>
      <c r="J909" s="92" t="str">
        <f>IFERROR(AVERAGEIFS(EDF[Etat Physique], EDF[Nom], BD_evo[[#This Row],[Nom]], EDF[Semaine], BD_evo[[#This Row],[Semaine]]), "")</f>
        <v/>
      </c>
      <c r="K909" s="92" t="str">
        <f>IFERROR(AVERAGEIFS(EDF[Hydratation], EDF[Nom], BD_evo[[#This Row],[Nom]], EDF[Semaine], BD_evo[[#This Row],[Semaine]]), "")</f>
        <v/>
      </c>
      <c r="L909" s="92" t="str">
        <f>IFERROR(AVERAGEIFS(EDF[Nutrition], EDF[Nom], BD_evo[[#This Row],[Nom]], EDF[Semaine], BD_evo[[#This Row],[Semaine]]), "")</f>
        <v/>
      </c>
      <c r="M909" s="92" t="str">
        <f>IFERROR(AVERAGEIFS(RPE[Investissement du jour], RPE[Nom], BD_evo[[#This Row],[Nom]], RPE[Semaine], BD_evo[[#This Row],[Semaine]]), "")</f>
        <v/>
      </c>
    </row>
    <row r="910" spans="1:13" x14ac:dyDescent="0.2">
      <c r="A910" s="88" t="s">
        <v>112</v>
      </c>
      <c r="B910" t="str">
        <f>INDEX(Statut[Profil], MATCH(BD_evo[[#This Row],[Nom]], Statut[Nom], 0))</f>
        <v>Trois Quarts</v>
      </c>
      <c r="C910">
        <v>2023</v>
      </c>
      <c r="D910">
        <f t="shared" si="18"/>
        <v>50</v>
      </c>
      <c r="E910" t="str">
        <f>IF(SUMIFS(RPE[sRPE_tot], RPE[Nom], BD_evo[[#This Row],[Nom]], RPE[Semaine], BD_evo[[#This Row],[Semaine]])=0,"",SUMIFS(RPE[sRPE_tot], RPE[Nom], BD_evo[[#This Row],[Nom]], RPE[Semaine], BD_evo[[#This Row],[Semaine]]))</f>
        <v/>
      </c>
      <c r="F910" s="92">
        <f>IFERROR(AVERAGEIFS(EDF[Total EDF], EDF[Nom], BD_evo[[#This Row],[Nom]], EDF[Semaine], BD_evo[[#This Row],[Semaine]]), "")</f>
        <v>16</v>
      </c>
      <c r="G910" s="92">
        <f>IFERROR(AVERAGEIFS(EDF[Humeur], EDF[Nom], BD_evo[[#This Row],[Nom]], EDF[Semaine], BD_evo[[#This Row],[Semaine]]), "")</f>
        <v>3</v>
      </c>
      <c r="H910" s="92">
        <f>IFERROR(AVERAGEIFS(EDF[Stress], EDF[Nom], BD_evo[[#This Row],[Nom]], EDF[Semaine], BD_evo[[#This Row],[Semaine]]), "")</f>
        <v>3</v>
      </c>
      <c r="I910" s="92">
        <f>IFERROR(AVERAGEIFS(EDF[Sommeil], EDF[Nom], BD_evo[[#This Row],[Nom]], EDF[Semaine], BD_evo[[#This Row],[Semaine]]), "")</f>
        <v>3</v>
      </c>
      <c r="J910" s="92">
        <f>IFERROR(AVERAGEIFS(EDF[Etat Physique], EDF[Nom], BD_evo[[#This Row],[Nom]], EDF[Semaine], BD_evo[[#This Row],[Semaine]]), "")</f>
        <v>1</v>
      </c>
      <c r="K910" s="92">
        <f>IFERROR(AVERAGEIFS(EDF[Hydratation], EDF[Nom], BD_evo[[#This Row],[Nom]], EDF[Semaine], BD_evo[[#This Row],[Semaine]]), "")</f>
        <v>3</v>
      </c>
      <c r="L910" s="92">
        <f>IFERROR(AVERAGEIFS(EDF[Nutrition], EDF[Nom], BD_evo[[#This Row],[Nom]], EDF[Semaine], BD_evo[[#This Row],[Semaine]]), "")</f>
        <v>3</v>
      </c>
      <c r="M910" s="92" t="str">
        <f>IFERROR(AVERAGEIFS(RPE[Investissement du jour], RPE[Nom], BD_evo[[#This Row],[Nom]], RPE[Semaine], BD_evo[[#This Row],[Semaine]]), "")</f>
        <v/>
      </c>
    </row>
    <row r="911" spans="1:13" x14ac:dyDescent="0.2">
      <c r="A911" s="88" t="s">
        <v>142</v>
      </c>
      <c r="B911" t="str">
        <f>INDEX(Statut[Profil], MATCH(BD_evo[[#This Row],[Nom]], Statut[Nom], 0))</f>
        <v>Avant</v>
      </c>
      <c r="C911">
        <v>2023</v>
      </c>
      <c r="D911">
        <f t="shared" si="18"/>
        <v>50</v>
      </c>
      <c r="E911" t="str">
        <f>IF(SUMIFS(RPE[sRPE_tot], RPE[Nom], BD_evo[[#This Row],[Nom]], RPE[Semaine], BD_evo[[#This Row],[Semaine]])=0,"",SUMIFS(RPE[sRPE_tot], RPE[Nom], BD_evo[[#This Row],[Nom]], RPE[Semaine], BD_evo[[#This Row],[Semaine]]))</f>
        <v/>
      </c>
      <c r="F911" s="92">
        <f>IFERROR(AVERAGEIFS(EDF[Total EDF], EDF[Nom], BD_evo[[#This Row],[Nom]], EDF[Semaine], BD_evo[[#This Row],[Semaine]]), "")</f>
        <v>23</v>
      </c>
      <c r="G911" s="92">
        <f>IFERROR(AVERAGEIFS(EDF[Humeur], EDF[Nom], BD_evo[[#This Row],[Nom]], EDF[Semaine], BD_evo[[#This Row],[Semaine]]), "")</f>
        <v>4</v>
      </c>
      <c r="H911" s="92">
        <f>IFERROR(AVERAGEIFS(EDF[Stress], EDF[Nom], BD_evo[[#This Row],[Nom]], EDF[Semaine], BD_evo[[#This Row],[Semaine]]), "")</f>
        <v>4</v>
      </c>
      <c r="I911" s="92">
        <f>IFERROR(AVERAGEIFS(EDF[Sommeil], EDF[Nom], BD_evo[[#This Row],[Nom]], EDF[Semaine], BD_evo[[#This Row],[Semaine]]), "")</f>
        <v>3.3333333333333335</v>
      </c>
      <c r="J911" s="92">
        <f>IFERROR(AVERAGEIFS(EDF[Etat Physique], EDF[Nom], BD_evo[[#This Row],[Nom]], EDF[Semaine], BD_evo[[#This Row],[Semaine]]), "")</f>
        <v>4</v>
      </c>
      <c r="K911" s="92">
        <f>IFERROR(AVERAGEIFS(EDF[Hydratation], EDF[Nom], BD_evo[[#This Row],[Nom]], EDF[Semaine], BD_evo[[#This Row],[Semaine]]), "")</f>
        <v>3.6666666666666665</v>
      </c>
      <c r="L911" s="92">
        <f>IFERROR(AVERAGEIFS(EDF[Nutrition], EDF[Nom], BD_evo[[#This Row],[Nom]], EDF[Semaine], BD_evo[[#This Row],[Semaine]]), "")</f>
        <v>4</v>
      </c>
      <c r="M911" s="92" t="str">
        <f>IFERROR(AVERAGEIFS(RPE[Investissement du jour], RPE[Nom], BD_evo[[#This Row],[Nom]], RPE[Semaine], BD_evo[[#This Row],[Semaine]]), "")</f>
        <v/>
      </c>
    </row>
    <row r="912" spans="1:13" x14ac:dyDescent="0.2">
      <c r="A912" s="88" t="s">
        <v>131</v>
      </c>
      <c r="B912" t="str">
        <f>INDEX(Statut[Profil], MATCH(BD_evo[[#This Row],[Nom]], Statut[Nom], 0))</f>
        <v>Trois Quarts</v>
      </c>
      <c r="C912">
        <v>2023</v>
      </c>
      <c r="D912">
        <f t="shared" si="18"/>
        <v>50</v>
      </c>
      <c r="E912" t="str">
        <f>IF(SUMIFS(RPE[sRPE_tot], RPE[Nom], BD_evo[[#This Row],[Nom]], RPE[Semaine], BD_evo[[#This Row],[Semaine]])=0,"",SUMIFS(RPE[sRPE_tot], RPE[Nom], BD_evo[[#This Row],[Nom]], RPE[Semaine], BD_evo[[#This Row],[Semaine]]))</f>
        <v/>
      </c>
      <c r="F912" s="92">
        <f>IFERROR(AVERAGEIFS(EDF[Total EDF], EDF[Nom], BD_evo[[#This Row],[Nom]], EDF[Semaine], BD_evo[[#This Row],[Semaine]]), "")</f>
        <v>14</v>
      </c>
      <c r="G912" s="92">
        <f>IFERROR(AVERAGEIFS(EDF[Humeur], EDF[Nom], BD_evo[[#This Row],[Nom]], EDF[Semaine], BD_evo[[#This Row],[Semaine]]), "")</f>
        <v>2</v>
      </c>
      <c r="H912" s="92">
        <f>IFERROR(AVERAGEIFS(EDF[Stress], EDF[Nom], BD_evo[[#This Row],[Nom]], EDF[Semaine], BD_evo[[#This Row],[Semaine]]), "")</f>
        <v>2.5</v>
      </c>
      <c r="I912" s="92">
        <f>IFERROR(AVERAGEIFS(EDF[Sommeil], EDF[Nom], BD_evo[[#This Row],[Nom]], EDF[Semaine], BD_evo[[#This Row],[Semaine]]), "")</f>
        <v>2.5</v>
      </c>
      <c r="J912" s="92">
        <f>IFERROR(AVERAGEIFS(EDF[Etat Physique], EDF[Nom], BD_evo[[#This Row],[Nom]], EDF[Semaine], BD_evo[[#This Row],[Semaine]]), "")</f>
        <v>2</v>
      </c>
      <c r="K912" s="92">
        <f>IFERROR(AVERAGEIFS(EDF[Hydratation], EDF[Nom], BD_evo[[#This Row],[Nom]], EDF[Semaine], BD_evo[[#This Row],[Semaine]]), "")</f>
        <v>2.5</v>
      </c>
      <c r="L912" s="92">
        <f>IFERROR(AVERAGEIFS(EDF[Nutrition], EDF[Nom], BD_evo[[#This Row],[Nom]], EDF[Semaine], BD_evo[[#This Row],[Semaine]]), "")</f>
        <v>2.5</v>
      </c>
      <c r="M912" s="92" t="str">
        <f>IFERROR(AVERAGEIFS(RPE[Investissement du jour], RPE[Nom], BD_evo[[#This Row],[Nom]], RPE[Semaine], BD_evo[[#This Row],[Semaine]]), "")</f>
        <v/>
      </c>
    </row>
    <row r="913" spans="1:13" x14ac:dyDescent="0.2">
      <c r="A913" s="88" t="s">
        <v>83</v>
      </c>
      <c r="B913" t="str">
        <f>INDEX(Statut[Profil], MATCH(BD_evo[[#This Row],[Nom]], Statut[Nom], 0))</f>
        <v>Avant</v>
      </c>
      <c r="C913">
        <v>2023</v>
      </c>
      <c r="D913">
        <f t="shared" si="18"/>
        <v>50</v>
      </c>
      <c r="E913" t="str">
        <f>IF(SUMIFS(RPE[sRPE_tot], RPE[Nom], BD_evo[[#This Row],[Nom]], RPE[Semaine], BD_evo[[#This Row],[Semaine]])=0,"",SUMIFS(RPE[sRPE_tot], RPE[Nom], BD_evo[[#This Row],[Nom]], RPE[Semaine], BD_evo[[#This Row],[Semaine]]))</f>
        <v/>
      </c>
      <c r="F913" s="92">
        <f>IFERROR(AVERAGEIFS(EDF[Total EDF], EDF[Nom], BD_evo[[#This Row],[Nom]], EDF[Semaine], BD_evo[[#This Row],[Semaine]]), "")</f>
        <v>20.333333333333332</v>
      </c>
      <c r="G913" s="92">
        <f>IFERROR(AVERAGEIFS(EDF[Humeur], EDF[Nom], BD_evo[[#This Row],[Nom]], EDF[Semaine], BD_evo[[#This Row],[Semaine]]), "")</f>
        <v>3.6666666666666665</v>
      </c>
      <c r="H913" s="92">
        <f>IFERROR(AVERAGEIFS(EDF[Stress], EDF[Nom], BD_evo[[#This Row],[Nom]], EDF[Semaine], BD_evo[[#This Row],[Semaine]]), "")</f>
        <v>3.3333333333333335</v>
      </c>
      <c r="I913" s="92">
        <f>IFERROR(AVERAGEIFS(EDF[Sommeil], EDF[Nom], BD_evo[[#This Row],[Nom]], EDF[Semaine], BD_evo[[#This Row],[Semaine]]), "")</f>
        <v>3</v>
      </c>
      <c r="J913" s="92">
        <f>IFERROR(AVERAGEIFS(EDF[Etat Physique], EDF[Nom], BD_evo[[#This Row],[Nom]], EDF[Semaine], BD_evo[[#This Row],[Semaine]]), "")</f>
        <v>3.3333333333333335</v>
      </c>
      <c r="K913" s="92">
        <f>IFERROR(AVERAGEIFS(EDF[Hydratation], EDF[Nom], BD_evo[[#This Row],[Nom]], EDF[Semaine], BD_evo[[#This Row],[Semaine]]), "")</f>
        <v>3.3333333333333335</v>
      </c>
      <c r="L913" s="92">
        <f>IFERROR(AVERAGEIFS(EDF[Nutrition], EDF[Nom], BD_evo[[#This Row],[Nom]], EDF[Semaine], BD_evo[[#This Row],[Semaine]]), "")</f>
        <v>3.6666666666666665</v>
      </c>
      <c r="M913" s="92" t="str">
        <f>IFERROR(AVERAGEIFS(RPE[Investissement du jour], RPE[Nom], BD_evo[[#This Row],[Nom]], RPE[Semaine], BD_evo[[#This Row],[Semaine]]), "")</f>
        <v/>
      </c>
    </row>
    <row r="914" spans="1:13" x14ac:dyDescent="0.2">
      <c r="A914" s="88" t="s">
        <v>100</v>
      </c>
      <c r="B914" t="str">
        <f>INDEX(Statut[Profil], MATCH(BD_evo[[#This Row],[Nom]], Statut[Nom], 0))</f>
        <v>Trois Quarts</v>
      </c>
      <c r="C914">
        <v>2023</v>
      </c>
      <c r="D914">
        <f t="shared" si="18"/>
        <v>50</v>
      </c>
      <c r="E914" t="str">
        <f>IF(SUMIFS(RPE[sRPE_tot], RPE[Nom], BD_evo[[#This Row],[Nom]], RPE[Semaine], BD_evo[[#This Row],[Semaine]])=0,"",SUMIFS(RPE[sRPE_tot], RPE[Nom], BD_evo[[#This Row],[Nom]], RPE[Semaine], BD_evo[[#This Row],[Semaine]]))</f>
        <v/>
      </c>
      <c r="F914" s="92">
        <f>IFERROR(AVERAGEIFS(EDF[Total EDF], EDF[Nom], BD_evo[[#This Row],[Nom]], EDF[Semaine], BD_evo[[#This Row],[Semaine]]), "")</f>
        <v>19</v>
      </c>
      <c r="G914" s="92">
        <f>IFERROR(AVERAGEIFS(EDF[Humeur], EDF[Nom], BD_evo[[#This Row],[Nom]], EDF[Semaine], BD_evo[[#This Row],[Semaine]]), "")</f>
        <v>4</v>
      </c>
      <c r="H914" s="92">
        <f>IFERROR(AVERAGEIFS(EDF[Stress], EDF[Nom], BD_evo[[#This Row],[Nom]], EDF[Semaine], BD_evo[[#This Row],[Semaine]]), "")</f>
        <v>4</v>
      </c>
      <c r="I914" s="92">
        <f>IFERROR(AVERAGEIFS(EDF[Sommeil], EDF[Nom], BD_evo[[#This Row],[Nom]], EDF[Semaine], BD_evo[[#This Row],[Semaine]]), "")</f>
        <v>2</v>
      </c>
      <c r="J914" s="92">
        <f>IFERROR(AVERAGEIFS(EDF[Etat Physique], EDF[Nom], BD_evo[[#This Row],[Nom]], EDF[Semaine], BD_evo[[#This Row],[Semaine]]), "")</f>
        <v>3</v>
      </c>
      <c r="K914" s="92">
        <f>IFERROR(AVERAGEIFS(EDF[Hydratation], EDF[Nom], BD_evo[[#This Row],[Nom]], EDF[Semaine], BD_evo[[#This Row],[Semaine]]), "")</f>
        <v>3</v>
      </c>
      <c r="L914" s="92">
        <f>IFERROR(AVERAGEIFS(EDF[Nutrition], EDF[Nom], BD_evo[[#This Row],[Nom]], EDF[Semaine], BD_evo[[#This Row],[Semaine]]), "")</f>
        <v>3</v>
      </c>
      <c r="M914" s="92" t="str">
        <f>IFERROR(AVERAGEIFS(RPE[Investissement du jour], RPE[Nom], BD_evo[[#This Row],[Nom]], RPE[Semaine], BD_evo[[#This Row],[Semaine]]), "")</f>
        <v/>
      </c>
    </row>
    <row r="915" spans="1:13" x14ac:dyDescent="0.2">
      <c r="A915" s="88" t="s">
        <v>89</v>
      </c>
      <c r="B915" t="str">
        <f>INDEX(Statut[Profil], MATCH(BD_evo[[#This Row],[Nom]], Statut[Nom], 0))</f>
        <v>Avant</v>
      </c>
      <c r="C915">
        <v>2023</v>
      </c>
      <c r="D915">
        <f t="shared" si="18"/>
        <v>50</v>
      </c>
      <c r="E915" t="str">
        <f>IF(SUMIFS(RPE[sRPE_tot], RPE[Nom], BD_evo[[#This Row],[Nom]], RPE[Semaine], BD_evo[[#This Row],[Semaine]])=0,"",SUMIFS(RPE[sRPE_tot], RPE[Nom], BD_evo[[#This Row],[Nom]], RPE[Semaine], BD_evo[[#This Row],[Semaine]]))</f>
        <v/>
      </c>
      <c r="F915" s="92">
        <f>IFERROR(AVERAGEIFS(EDF[Total EDF], EDF[Nom], BD_evo[[#This Row],[Nom]], EDF[Semaine], BD_evo[[#This Row],[Semaine]]), "")</f>
        <v>18.5</v>
      </c>
      <c r="G915" s="92">
        <f>IFERROR(AVERAGEIFS(EDF[Humeur], EDF[Nom], BD_evo[[#This Row],[Nom]], EDF[Semaine], BD_evo[[#This Row],[Semaine]]), "")</f>
        <v>3.5</v>
      </c>
      <c r="H915" s="92">
        <f>IFERROR(AVERAGEIFS(EDF[Stress], EDF[Nom], BD_evo[[#This Row],[Nom]], EDF[Semaine], BD_evo[[#This Row],[Semaine]]), "")</f>
        <v>4</v>
      </c>
      <c r="I915" s="92">
        <f>IFERROR(AVERAGEIFS(EDF[Sommeil], EDF[Nom], BD_evo[[#This Row],[Nom]], EDF[Semaine], BD_evo[[#This Row],[Semaine]]), "")</f>
        <v>1.5</v>
      </c>
      <c r="J915" s="92">
        <f>IFERROR(AVERAGEIFS(EDF[Etat Physique], EDF[Nom], BD_evo[[#This Row],[Nom]], EDF[Semaine], BD_evo[[#This Row],[Semaine]]), "")</f>
        <v>3.5</v>
      </c>
      <c r="K915" s="92">
        <f>IFERROR(AVERAGEIFS(EDF[Hydratation], EDF[Nom], BD_evo[[#This Row],[Nom]], EDF[Semaine], BD_evo[[#This Row],[Semaine]]), "")</f>
        <v>3.5</v>
      </c>
      <c r="L915" s="92">
        <f>IFERROR(AVERAGEIFS(EDF[Nutrition], EDF[Nom], BD_evo[[#This Row],[Nom]], EDF[Semaine], BD_evo[[#This Row],[Semaine]]), "")</f>
        <v>2.5</v>
      </c>
      <c r="M915" s="92" t="str">
        <f>IFERROR(AVERAGEIFS(RPE[Investissement du jour], RPE[Nom], BD_evo[[#This Row],[Nom]], RPE[Semaine], BD_evo[[#This Row],[Semaine]]), "")</f>
        <v/>
      </c>
    </row>
    <row r="916" spans="1:13" x14ac:dyDescent="0.2">
      <c r="A916" s="88" t="s">
        <v>168</v>
      </c>
      <c r="B916" t="str">
        <f>INDEX(Statut[Profil], MATCH(BD_evo[[#This Row],[Nom]], Statut[Nom], 0))</f>
        <v>Avant</v>
      </c>
      <c r="C916">
        <v>2023</v>
      </c>
      <c r="D916">
        <f t="shared" si="18"/>
        <v>50</v>
      </c>
      <c r="E916" t="str">
        <f>IF(SUMIFS(RPE[sRPE_tot], RPE[Nom], BD_evo[[#This Row],[Nom]], RPE[Semaine], BD_evo[[#This Row],[Semaine]])=0,"",SUMIFS(RPE[sRPE_tot], RPE[Nom], BD_evo[[#This Row],[Nom]], RPE[Semaine], BD_evo[[#This Row],[Semaine]]))</f>
        <v/>
      </c>
      <c r="F916" s="92">
        <f>IFERROR(AVERAGEIFS(EDF[Total EDF], EDF[Nom], BD_evo[[#This Row],[Nom]], EDF[Semaine], BD_evo[[#This Row],[Semaine]]), "")</f>
        <v>19</v>
      </c>
      <c r="G916" s="92">
        <f>IFERROR(AVERAGEIFS(EDF[Humeur], EDF[Nom], BD_evo[[#This Row],[Nom]], EDF[Semaine], BD_evo[[#This Row],[Semaine]]), "")</f>
        <v>3</v>
      </c>
      <c r="H916" s="92">
        <f>IFERROR(AVERAGEIFS(EDF[Stress], EDF[Nom], BD_evo[[#This Row],[Nom]], EDF[Semaine], BD_evo[[#This Row],[Semaine]]), "")</f>
        <v>2</v>
      </c>
      <c r="I916" s="92">
        <f>IFERROR(AVERAGEIFS(EDF[Sommeil], EDF[Nom], BD_evo[[#This Row],[Nom]], EDF[Semaine], BD_evo[[#This Row],[Semaine]]), "")</f>
        <v>3.5</v>
      </c>
      <c r="J916" s="92">
        <f>IFERROR(AVERAGEIFS(EDF[Etat Physique], EDF[Nom], BD_evo[[#This Row],[Nom]], EDF[Semaine], BD_evo[[#This Row],[Semaine]]), "")</f>
        <v>2.5</v>
      </c>
      <c r="K916" s="92">
        <f>IFERROR(AVERAGEIFS(EDF[Hydratation], EDF[Nom], BD_evo[[#This Row],[Nom]], EDF[Semaine], BD_evo[[#This Row],[Semaine]]), "")</f>
        <v>3.5</v>
      </c>
      <c r="L916" s="92">
        <f>IFERROR(AVERAGEIFS(EDF[Nutrition], EDF[Nom], BD_evo[[#This Row],[Nom]], EDF[Semaine], BD_evo[[#This Row],[Semaine]]), "")</f>
        <v>4.5</v>
      </c>
      <c r="M916" s="92" t="str">
        <f>IFERROR(AVERAGEIFS(RPE[Investissement du jour], RPE[Nom], BD_evo[[#This Row],[Nom]], RPE[Semaine], BD_evo[[#This Row],[Semaine]]), "")</f>
        <v/>
      </c>
    </row>
    <row r="917" spans="1:13" x14ac:dyDescent="0.2">
      <c r="A917" s="88" t="s">
        <v>86</v>
      </c>
      <c r="B917" t="str">
        <f>INDEX(Statut[Profil], MATCH(BD_evo[[#This Row],[Nom]], Statut[Nom], 0))</f>
        <v>Avant</v>
      </c>
      <c r="C917">
        <v>2023</v>
      </c>
      <c r="D917">
        <f t="shared" si="18"/>
        <v>50</v>
      </c>
      <c r="E917" t="str">
        <f>IF(SUMIFS(RPE[sRPE_tot], RPE[Nom], BD_evo[[#This Row],[Nom]], RPE[Semaine], BD_evo[[#This Row],[Semaine]])=0,"",SUMIFS(RPE[sRPE_tot], RPE[Nom], BD_evo[[#This Row],[Nom]], RPE[Semaine], BD_evo[[#This Row],[Semaine]]))</f>
        <v/>
      </c>
      <c r="F917" s="92">
        <f>IFERROR(AVERAGEIFS(EDF[Total EDF], EDF[Nom], BD_evo[[#This Row],[Nom]], EDF[Semaine], BD_evo[[#This Row],[Semaine]]), "")</f>
        <v>19.666666666666668</v>
      </c>
      <c r="G917" s="92">
        <f>IFERROR(AVERAGEIFS(EDF[Humeur], EDF[Nom], BD_evo[[#This Row],[Nom]], EDF[Semaine], BD_evo[[#This Row],[Semaine]]), "")</f>
        <v>3.6666666666666665</v>
      </c>
      <c r="H917" s="92">
        <f>IFERROR(AVERAGEIFS(EDF[Stress], EDF[Nom], BD_evo[[#This Row],[Nom]], EDF[Semaine], BD_evo[[#This Row],[Semaine]]), "")</f>
        <v>3</v>
      </c>
      <c r="I917" s="92">
        <f>IFERROR(AVERAGEIFS(EDF[Sommeil], EDF[Nom], BD_evo[[#This Row],[Nom]], EDF[Semaine], BD_evo[[#This Row],[Semaine]]), "")</f>
        <v>3</v>
      </c>
      <c r="J917" s="92">
        <f>IFERROR(AVERAGEIFS(EDF[Etat Physique], EDF[Nom], BD_evo[[#This Row],[Nom]], EDF[Semaine], BD_evo[[#This Row],[Semaine]]), "")</f>
        <v>3</v>
      </c>
      <c r="K917" s="92">
        <f>IFERROR(AVERAGEIFS(EDF[Hydratation], EDF[Nom], BD_evo[[#This Row],[Nom]], EDF[Semaine], BD_evo[[#This Row],[Semaine]]), "")</f>
        <v>3</v>
      </c>
      <c r="L917" s="92">
        <f>IFERROR(AVERAGEIFS(EDF[Nutrition], EDF[Nom], BD_evo[[#This Row],[Nom]], EDF[Semaine], BD_evo[[#This Row],[Semaine]]), "")</f>
        <v>4</v>
      </c>
      <c r="M917" s="92" t="str">
        <f>IFERROR(AVERAGEIFS(RPE[Investissement du jour], RPE[Nom], BD_evo[[#This Row],[Nom]], RPE[Semaine], BD_evo[[#This Row],[Semaine]]), "")</f>
        <v/>
      </c>
    </row>
    <row r="918" spans="1:13" x14ac:dyDescent="0.2">
      <c r="A918" s="88" t="s">
        <v>208</v>
      </c>
      <c r="B918" t="str">
        <f>INDEX(Statut[Profil], MATCH(BD_evo[[#This Row],[Nom]], Statut[Nom], 0))</f>
        <v>Trois Quarts</v>
      </c>
      <c r="C918">
        <v>2023</v>
      </c>
      <c r="D918">
        <f t="shared" si="18"/>
        <v>50</v>
      </c>
      <c r="E918" t="str">
        <f>IF(SUMIFS(RPE[sRPE_tot], RPE[Nom], BD_evo[[#This Row],[Nom]], RPE[Semaine], BD_evo[[#This Row],[Semaine]])=0,"",SUMIFS(RPE[sRPE_tot], RPE[Nom], BD_evo[[#This Row],[Nom]], RPE[Semaine], BD_evo[[#This Row],[Semaine]]))</f>
        <v/>
      </c>
      <c r="F918" s="92" t="str">
        <f>IFERROR(AVERAGEIFS(EDF[Total EDF], EDF[Nom], BD_evo[[#This Row],[Nom]], EDF[Semaine], BD_evo[[#This Row],[Semaine]]), "")</f>
        <v/>
      </c>
      <c r="G918" s="92" t="str">
        <f>IFERROR(AVERAGEIFS(EDF[Humeur], EDF[Nom], BD_evo[[#This Row],[Nom]], EDF[Semaine], BD_evo[[#This Row],[Semaine]]), "")</f>
        <v/>
      </c>
      <c r="H918" s="92" t="str">
        <f>IFERROR(AVERAGEIFS(EDF[Stress], EDF[Nom], BD_evo[[#This Row],[Nom]], EDF[Semaine], BD_evo[[#This Row],[Semaine]]), "")</f>
        <v/>
      </c>
      <c r="I918" s="92" t="str">
        <f>IFERROR(AVERAGEIFS(EDF[Sommeil], EDF[Nom], BD_evo[[#This Row],[Nom]], EDF[Semaine], BD_evo[[#This Row],[Semaine]]), "")</f>
        <v/>
      </c>
      <c r="J918" s="92" t="str">
        <f>IFERROR(AVERAGEIFS(EDF[Etat Physique], EDF[Nom], BD_evo[[#This Row],[Nom]], EDF[Semaine], BD_evo[[#This Row],[Semaine]]), "")</f>
        <v/>
      </c>
      <c r="K918" s="92" t="str">
        <f>IFERROR(AVERAGEIFS(EDF[Hydratation], EDF[Nom], BD_evo[[#This Row],[Nom]], EDF[Semaine], BD_evo[[#This Row],[Semaine]]), "")</f>
        <v/>
      </c>
      <c r="L918" s="92" t="str">
        <f>IFERROR(AVERAGEIFS(EDF[Nutrition], EDF[Nom], BD_evo[[#This Row],[Nom]], EDF[Semaine], BD_evo[[#This Row],[Semaine]]), "")</f>
        <v/>
      </c>
      <c r="M918" s="92" t="str">
        <f>IFERROR(AVERAGEIFS(RPE[Investissement du jour], RPE[Nom], BD_evo[[#This Row],[Nom]], RPE[Semaine], BD_evo[[#This Row],[Semaine]]), "")</f>
        <v/>
      </c>
    </row>
    <row r="919" spans="1:13" x14ac:dyDescent="0.2">
      <c r="A919" s="88" t="s">
        <v>99</v>
      </c>
      <c r="B919" t="str">
        <f>INDEX(Statut[Profil], MATCH(BD_evo[[#This Row],[Nom]], Statut[Nom], 0))</f>
        <v>Avant</v>
      </c>
      <c r="C919">
        <v>2023</v>
      </c>
      <c r="D919">
        <f t="shared" si="18"/>
        <v>50</v>
      </c>
      <c r="E919" t="str">
        <f>IF(SUMIFS(RPE[sRPE_tot], RPE[Nom], BD_evo[[#This Row],[Nom]], RPE[Semaine], BD_evo[[#This Row],[Semaine]])=0,"",SUMIFS(RPE[sRPE_tot], RPE[Nom], BD_evo[[#This Row],[Nom]], RPE[Semaine], BD_evo[[#This Row],[Semaine]]))</f>
        <v/>
      </c>
      <c r="F919" s="92">
        <f>IFERROR(AVERAGEIFS(EDF[Total EDF], EDF[Nom], BD_evo[[#This Row],[Nom]], EDF[Semaine], BD_evo[[#This Row],[Semaine]]), "")</f>
        <v>20</v>
      </c>
      <c r="G919" s="92">
        <f>IFERROR(AVERAGEIFS(EDF[Humeur], EDF[Nom], BD_evo[[#This Row],[Nom]], EDF[Semaine], BD_evo[[#This Row],[Semaine]]), "")</f>
        <v>3.25</v>
      </c>
      <c r="H919" s="92">
        <f>IFERROR(AVERAGEIFS(EDF[Stress], EDF[Nom], BD_evo[[#This Row],[Nom]], EDF[Semaine], BD_evo[[#This Row],[Semaine]]), "")</f>
        <v>2.25</v>
      </c>
      <c r="I919" s="92">
        <f>IFERROR(AVERAGEIFS(EDF[Sommeil], EDF[Nom], BD_evo[[#This Row],[Nom]], EDF[Semaine], BD_evo[[#This Row],[Semaine]]), "")</f>
        <v>4</v>
      </c>
      <c r="J919" s="92">
        <f>IFERROR(AVERAGEIFS(EDF[Etat Physique], EDF[Nom], BD_evo[[#This Row],[Nom]], EDF[Semaine], BD_evo[[#This Row],[Semaine]]), "")</f>
        <v>3</v>
      </c>
      <c r="K919" s="92">
        <f>IFERROR(AVERAGEIFS(EDF[Hydratation], EDF[Nom], BD_evo[[#This Row],[Nom]], EDF[Semaine], BD_evo[[#This Row],[Semaine]]), "")</f>
        <v>3.5</v>
      </c>
      <c r="L919" s="92">
        <f>IFERROR(AVERAGEIFS(EDF[Nutrition], EDF[Nom], BD_evo[[#This Row],[Nom]], EDF[Semaine], BD_evo[[#This Row],[Semaine]]), "")</f>
        <v>4</v>
      </c>
      <c r="M919" s="92" t="str">
        <f>IFERROR(AVERAGEIFS(RPE[Investissement du jour], RPE[Nom], BD_evo[[#This Row],[Nom]], RPE[Semaine], BD_evo[[#This Row],[Semaine]]), "")</f>
        <v/>
      </c>
    </row>
    <row r="920" spans="1:13" x14ac:dyDescent="0.2">
      <c r="A920" s="88" t="s">
        <v>233</v>
      </c>
      <c r="B920" t="str">
        <f>INDEX(Statut[Profil], MATCH(BD_evo[[#This Row],[Nom]], Statut[Nom], 0))</f>
        <v>Avant</v>
      </c>
      <c r="C920">
        <v>2023</v>
      </c>
      <c r="D920">
        <f t="shared" si="18"/>
        <v>50</v>
      </c>
      <c r="E920" t="str">
        <f>IF(SUMIFS(RPE[sRPE_tot], RPE[Nom], BD_evo[[#This Row],[Nom]], RPE[Semaine], BD_evo[[#This Row],[Semaine]])=0,"",SUMIFS(RPE[sRPE_tot], RPE[Nom], BD_evo[[#This Row],[Nom]], RPE[Semaine], BD_evo[[#This Row],[Semaine]]))</f>
        <v/>
      </c>
      <c r="F920" s="92">
        <f>IFERROR(AVERAGEIFS(EDF[Total EDF], EDF[Nom], BD_evo[[#This Row],[Nom]], EDF[Semaine], BD_evo[[#This Row],[Semaine]]), "")</f>
        <v>20</v>
      </c>
      <c r="G920" s="92">
        <f>IFERROR(AVERAGEIFS(EDF[Humeur], EDF[Nom], BD_evo[[#This Row],[Nom]], EDF[Semaine], BD_evo[[#This Row],[Semaine]]), "")</f>
        <v>3.3333333333333335</v>
      </c>
      <c r="H920" s="92">
        <f>IFERROR(AVERAGEIFS(EDF[Stress], EDF[Nom], BD_evo[[#This Row],[Nom]], EDF[Semaine], BD_evo[[#This Row],[Semaine]]), "")</f>
        <v>3.3333333333333335</v>
      </c>
      <c r="I920" s="92">
        <f>IFERROR(AVERAGEIFS(EDF[Sommeil], EDF[Nom], BD_evo[[#This Row],[Nom]], EDF[Semaine], BD_evo[[#This Row],[Semaine]]), "")</f>
        <v>4</v>
      </c>
      <c r="J920" s="92">
        <f>IFERROR(AVERAGEIFS(EDF[Etat Physique], EDF[Nom], BD_evo[[#This Row],[Nom]], EDF[Semaine], BD_evo[[#This Row],[Semaine]]), "")</f>
        <v>2.3333333333333335</v>
      </c>
      <c r="K920" s="92">
        <f>IFERROR(AVERAGEIFS(EDF[Hydratation], EDF[Nom], BD_evo[[#This Row],[Nom]], EDF[Semaine], BD_evo[[#This Row],[Semaine]]), "")</f>
        <v>3.3333333333333335</v>
      </c>
      <c r="L920" s="92">
        <f>IFERROR(AVERAGEIFS(EDF[Nutrition], EDF[Nom], BD_evo[[#This Row],[Nom]], EDF[Semaine], BD_evo[[#This Row],[Semaine]]), "")</f>
        <v>3.6666666666666665</v>
      </c>
      <c r="M920" s="92" t="str">
        <f>IFERROR(AVERAGEIFS(RPE[Investissement du jour], RPE[Nom], BD_evo[[#This Row],[Nom]], RPE[Semaine], BD_evo[[#This Row],[Semaine]]), "")</f>
        <v/>
      </c>
    </row>
    <row r="921" spans="1:13" x14ac:dyDescent="0.2">
      <c r="A921" s="88" t="s">
        <v>85</v>
      </c>
      <c r="B921" t="str">
        <f>INDEX(Statut[Profil], MATCH(BD_evo[[#This Row],[Nom]], Statut[Nom], 0))</f>
        <v>Avant</v>
      </c>
      <c r="C921">
        <v>2023</v>
      </c>
      <c r="D921">
        <f t="shared" si="18"/>
        <v>50</v>
      </c>
      <c r="E921" t="str">
        <f>IF(SUMIFS(RPE[sRPE_tot], RPE[Nom], BD_evo[[#This Row],[Nom]], RPE[Semaine], BD_evo[[#This Row],[Semaine]])=0,"",SUMIFS(RPE[sRPE_tot], RPE[Nom], BD_evo[[#This Row],[Nom]], RPE[Semaine], BD_evo[[#This Row],[Semaine]]))</f>
        <v/>
      </c>
      <c r="F921" s="92">
        <f>IFERROR(AVERAGEIFS(EDF[Total EDF], EDF[Nom], BD_evo[[#This Row],[Nom]], EDF[Semaine], BD_evo[[#This Row],[Semaine]]), "")</f>
        <v>10.5</v>
      </c>
      <c r="G921" s="92">
        <f>IFERROR(AVERAGEIFS(EDF[Humeur], EDF[Nom], BD_evo[[#This Row],[Nom]], EDF[Semaine], BD_evo[[#This Row],[Semaine]]), "")</f>
        <v>2</v>
      </c>
      <c r="H921" s="92">
        <f>IFERROR(AVERAGEIFS(EDF[Stress], EDF[Nom], BD_evo[[#This Row],[Nom]], EDF[Semaine], BD_evo[[#This Row],[Semaine]]), "")</f>
        <v>1.5</v>
      </c>
      <c r="I921" s="92">
        <f>IFERROR(AVERAGEIFS(EDF[Sommeil], EDF[Nom], BD_evo[[#This Row],[Nom]], EDF[Semaine], BD_evo[[#This Row],[Semaine]]), "")</f>
        <v>1.5</v>
      </c>
      <c r="J921" s="92">
        <f>IFERROR(AVERAGEIFS(EDF[Etat Physique], EDF[Nom], BD_evo[[#This Row],[Nom]], EDF[Semaine], BD_evo[[#This Row],[Semaine]]), "")</f>
        <v>2</v>
      </c>
      <c r="K921" s="92">
        <f>IFERROR(AVERAGEIFS(EDF[Hydratation], EDF[Nom], BD_evo[[#This Row],[Nom]], EDF[Semaine], BD_evo[[#This Row],[Semaine]]), "")</f>
        <v>1.5</v>
      </c>
      <c r="L921" s="92">
        <f>IFERROR(AVERAGEIFS(EDF[Nutrition], EDF[Nom], BD_evo[[#This Row],[Nom]], EDF[Semaine], BD_evo[[#This Row],[Semaine]]), "")</f>
        <v>2</v>
      </c>
      <c r="M921" s="92" t="str">
        <f>IFERROR(AVERAGEIFS(RPE[Investissement du jour], RPE[Nom], BD_evo[[#This Row],[Nom]], RPE[Semaine], BD_evo[[#This Row],[Semaine]]), "")</f>
        <v/>
      </c>
    </row>
    <row r="922" spans="1:13" x14ac:dyDescent="0.2">
      <c r="A922" s="88" t="s">
        <v>191</v>
      </c>
      <c r="B922" t="str">
        <f>INDEX(Statut[Profil], MATCH(BD_evo[[#This Row],[Nom]], Statut[Nom], 0))</f>
        <v>Avant</v>
      </c>
      <c r="C922">
        <v>2023</v>
      </c>
      <c r="D922">
        <f t="shared" si="18"/>
        <v>50</v>
      </c>
      <c r="E922" t="str">
        <f>IF(SUMIFS(RPE[sRPE_tot], RPE[Nom], BD_evo[[#This Row],[Nom]], RPE[Semaine], BD_evo[[#This Row],[Semaine]])=0,"",SUMIFS(RPE[sRPE_tot], RPE[Nom], BD_evo[[#This Row],[Nom]], RPE[Semaine], BD_evo[[#This Row],[Semaine]]))</f>
        <v/>
      </c>
      <c r="F922" s="92">
        <f>IFERROR(AVERAGEIFS(EDF[Total EDF], EDF[Nom], BD_evo[[#This Row],[Nom]], EDF[Semaine], BD_evo[[#This Row],[Semaine]]), "")</f>
        <v>27</v>
      </c>
      <c r="G922" s="92">
        <f>IFERROR(AVERAGEIFS(EDF[Humeur], EDF[Nom], BD_evo[[#This Row],[Nom]], EDF[Semaine], BD_evo[[#This Row],[Semaine]]), "")</f>
        <v>5</v>
      </c>
      <c r="H922" s="92">
        <f>IFERROR(AVERAGEIFS(EDF[Stress], EDF[Nom], BD_evo[[#This Row],[Nom]], EDF[Semaine], BD_evo[[#This Row],[Semaine]]), "")</f>
        <v>4.333333333333333</v>
      </c>
      <c r="I922" s="92">
        <f>IFERROR(AVERAGEIFS(EDF[Sommeil], EDF[Nom], BD_evo[[#This Row],[Nom]], EDF[Semaine], BD_evo[[#This Row],[Semaine]]), "")</f>
        <v>4.666666666666667</v>
      </c>
      <c r="J922" s="92">
        <f>IFERROR(AVERAGEIFS(EDF[Etat Physique], EDF[Nom], BD_evo[[#This Row],[Nom]], EDF[Semaine], BD_evo[[#This Row],[Semaine]]), "")</f>
        <v>4</v>
      </c>
      <c r="K922" s="92">
        <f>IFERROR(AVERAGEIFS(EDF[Hydratation], EDF[Nom], BD_evo[[#This Row],[Nom]], EDF[Semaine], BD_evo[[#This Row],[Semaine]]), "")</f>
        <v>4.333333333333333</v>
      </c>
      <c r="L922" s="92">
        <f>IFERROR(AVERAGEIFS(EDF[Nutrition], EDF[Nom], BD_evo[[#This Row],[Nom]], EDF[Semaine], BD_evo[[#This Row],[Semaine]]), "")</f>
        <v>4.666666666666667</v>
      </c>
      <c r="M922" s="92" t="str">
        <f>IFERROR(AVERAGEIFS(RPE[Investissement du jour], RPE[Nom], BD_evo[[#This Row],[Nom]], RPE[Semaine], BD_evo[[#This Row],[Semaine]]), "")</f>
        <v/>
      </c>
    </row>
    <row r="923" spans="1:13" x14ac:dyDescent="0.2">
      <c r="A923" s="89" t="s">
        <v>95</v>
      </c>
      <c r="B923" t="str">
        <f>INDEX(Statut[Profil], MATCH(BD_evo[[#This Row],[Nom]], Statut[Nom], 0))</f>
        <v>Avant</v>
      </c>
      <c r="C923">
        <v>2023</v>
      </c>
      <c r="D923">
        <f t="shared" si="18"/>
        <v>50</v>
      </c>
      <c r="E923" t="str">
        <f>IF(SUMIFS(RPE[sRPE_tot], RPE[Nom], BD_evo[[#This Row],[Nom]], RPE[Semaine], BD_evo[[#This Row],[Semaine]])=0,"",SUMIFS(RPE[sRPE_tot], RPE[Nom], BD_evo[[#This Row],[Nom]], RPE[Semaine], BD_evo[[#This Row],[Semaine]]))</f>
        <v/>
      </c>
      <c r="F923" s="92" t="str">
        <f>IFERROR(AVERAGEIFS(EDF[Total EDF], EDF[Nom], BD_evo[[#This Row],[Nom]], EDF[Semaine], BD_evo[[#This Row],[Semaine]]), "")</f>
        <v/>
      </c>
      <c r="G923" s="92" t="str">
        <f>IFERROR(AVERAGEIFS(EDF[Humeur], EDF[Nom], BD_evo[[#This Row],[Nom]], EDF[Semaine], BD_evo[[#This Row],[Semaine]]), "")</f>
        <v/>
      </c>
      <c r="H923" s="92" t="str">
        <f>IFERROR(AVERAGEIFS(EDF[Stress], EDF[Nom], BD_evo[[#This Row],[Nom]], EDF[Semaine], BD_evo[[#This Row],[Semaine]]), "")</f>
        <v/>
      </c>
      <c r="I923" s="92" t="str">
        <f>IFERROR(AVERAGEIFS(EDF[Sommeil], EDF[Nom], BD_evo[[#This Row],[Nom]], EDF[Semaine], BD_evo[[#This Row],[Semaine]]), "")</f>
        <v/>
      </c>
      <c r="J923" s="92" t="str">
        <f>IFERROR(AVERAGEIFS(EDF[Etat Physique], EDF[Nom], BD_evo[[#This Row],[Nom]], EDF[Semaine], BD_evo[[#This Row],[Semaine]]), "")</f>
        <v/>
      </c>
      <c r="K923" s="92" t="str">
        <f>IFERROR(AVERAGEIFS(EDF[Hydratation], EDF[Nom], BD_evo[[#This Row],[Nom]], EDF[Semaine], BD_evo[[#This Row],[Semaine]]), "")</f>
        <v/>
      </c>
      <c r="L923" s="92" t="str">
        <f>IFERROR(AVERAGEIFS(EDF[Nutrition], EDF[Nom], BD_evo[[#This Row],[Nom]], EDF[Semaine], BD_evo[[#This Row],[Semaine]]), "")</f>
        <v/>
      </c>
      <c r="M923" s="92" t="str">
        <f>IFERROR(AVERAGEIFS(RPE[Investissement du jour], RPE[Nom], BD_evo[[#This Row],[Nom]], RPE[Semaine], BD_evo[[#This Row],[Semaine]]), "")</f>
        <v/>
      </c>
    </row>
    <row r="924" spans="1:13" x14ac:dyDescent="0.2">
      <c r="A924" s="89" t="s">
        <v>80</v>
      </c>
      <c r="B924" t="str">
        <f>INDEX(Statut[Profil], MATCH(BD_evo[[#This Row],[Nom]], Statut[Nom], 0))</f>
        <v>Avant</v>
      </c>
      <c r="C924">
        <v>2023</v>
      </c>
      <c r="D924">
        <f t="shared" si="18"/>
        <v>50</v>
      </c>
      <c r="E924" t="str">
        <f>IF(SUMIFS(RPE[sRPE_tot], RPE[Nom], BD_evo[[#This Row],[Nom]], RPE[Semaine], BD_evo[[#This Row],[Semaine]])=0,"",SUMIFS(RPE[sRPE_tot], RPE[Nom], BD_evo[[#This Row],[Nom]], RPE[Semaine], BD_evo[[#This Row],[Semaine]]))</f>
        <v/>
      </c>
      <c r="F924" s="92">
        <f>IFERROR(AVERAGEIFS(EDF[Total EDF], EDF[Nom], BD_evo[[#This Row],[Nom]], EDF[Semaine], BD_evo[[#This Row],[Semaine]]), "")</f>
        <v>24</v>
      </c>
      <c r="G924" s="92">
        <f>IFERROR(AVERAGEIFS(EDF[Humeur], EDF[Nom], BD_evo[[#This Row],[Nom]], EDF[Semaine], BD_evo[[#This Row],[Semaine]]), "")</f>
        <v>4</v>
      </c>
      <c r="H924" s="92">
        <f>IFERROR(AVERAGEIFS(EDF[Stress], EDF[Nom], BD_evo[[#This Row],[Nom]], EDF[Semaine], BD_evo[[#This Row],[Semaine]]), "")</f>
        <v>4</v>
      </c>
      <c r="I924" s="92">
        <f>IFERROR(AVERAGEIFS(EDF[Sommeil], EDF[Nom], BD_evo[[#This Row],[Nom]], EDF[Semaine], BD_evo[[#This Row],[Semaine]]), "")</f>
        <v>4</v>
      </c>
      <c r="J924" s="92">
        <f>IFERROR(AVERAGEIFS(EDF[Etat Physique], EDF[Nom], BD_evo[[#This Row],[Nom]], EDF[Semaine], BD_evo[[#This Row],[Semaine]]), "")</f>
        <v>4</v>
      </c>
      <c r="K924" s="92">
        <f>IFERROR(AVERAGEIFS(EDF[Hydratation], EDF[Nom], BD_evo[[#This Row],[Nom]], EDF[Semaine], BD_evo[[#This Row],[Semaine]]), "")</f>
        <v>4</v>
      </c>
      <c r="L924" s="92">
        <f>IFERROR(AVERAGEIFS(EDF[Nutrition], EDF[Nom], BD_evo[[#This Row],[Nom]], EDF[Semaine], BD_evo[[#This Row],[Semaine]]), "")</f>
        <v>4</v>
      </c>
      <c r="M924" s="92" t="str">
        <f>IFERROR(AVERAGEIFS(RPE[Investissement du jour], RPE[Nom], BD_evo[[#This Row],[Nom]], RPE[Semaine], BD_evo[[#This Row],[Semaine]]), "")</f>
        <v/>
      </c>
    </row>
    <row r="925" spans="1:13" x14ac:dyDescent="0.2">
      <c r="A925" s="88" t="s">
        <v>167</v>
      </c>
      <c r="B925" t="str">
        <f>INDEX(Statut[Profil], MATCH(BD_evo[[#This Row],[Nom]], Statut[Nom], 0))</f>
        <v>Trois Quarts</v>
      </c>
      <c r="C925">
        <v>2023</v>
      </c>
      <c r="D925">
        <f t="shared" si="18"/>
        <v>50</v>
      </c>
      <c r="E925" t="str">
        <f>IF(SUMIFS(RPE[sRPE_tot], RPE[Nom], BD_evo[[#This Row],[Nom]], RPE[Semaine], BD_evo[[#This Row],[Semaine]])=0,"",SUMIFS(RPE[sRPE_tot], RPE[Nom], BD_evo[[#This Row],[Nom]], RPE[Semaine], BD_evo[[#This Row],[Semaine]]))</f>
        <v/>
      </c>
      <c r="F925" s="92">
        <f>IFERROR(AVERAGEIFS(EDF[Total EDF], EDF[Nom], BD_evo[[#This Row],[Nom]], EDF[Semaine], BD_evo[[#This Row],[Semaine]]), "")</f>
        <v>19.25</v>
      </c>
      <c r="G925" s="92">
        <f>IFERROR(AVERAGEIFS(EDF[Humeur], EDF[Nom], BD_evo[[#This Row],[Nom]], EDF[Semaine], BD_evo[[#This Row],[Semaine]]), "")</f>
        <v>3</v>
      </c>
      <c r="H925" s="92">
        <f>IFERROR(AVERAGEIFS(EDF[Stress], EDF[Nom], BD_evo[[#This Row],[Nom]], EDF[Semaine], BD_evo[[#This Row],[Semaine]]), "")</f>
        <v>3.25</v>
      </c>
      <c r="I925" s="92">
        <f>IFERROR(AVERAGEIFS(EDF[Sommeil], EDF[Nom], BD_evo[[#This Row],[Nom]], EDF[Semaine], BD_evo[[#This Row],[Semaine]]), "")</f>
        <v>3</v>
      </c>
      <c r="J925" s="92">
        <f>IFERROR(AVERAGEIFS(EDF[Etat Physique], EDF[Nom], BD_evo[[#This Row],[Nom]], EDF[Semaine], BD_evo[[#This Row],[Semaine]]), "")</f>
        <v>2.5</v>
      </c>
      <c r="K925" s="92">
        <f>IFERROR(AVERAGEIFS(EDF[Hydratation], EDF[Nom], BD_evo[[#This Row],[Nom]], EDF[Semaine], BD_evo[[#This Row],[Semaine]]), "")</f>
        <v>3.5</v>
      </c>
      <c r="L925" s="92">
        <f>IFERROR(AVERAGEIFS(EDF[Nutrition], EDF[Nom], BD_evo[[#This Row],[Nom]], EDF[Semaine], BD_evo[[#This Row],[Semaine]]), "")</f>
        <v>4</v>
      </c>
      <c r="M925" s="92" t="str">
        <f>IFERROR(AVERAGEIFS(RPE[Investissement du jour], RPE[Nom], BD_evo[[#This Row],[Nom]], RPE[Semaine], BD_evo[[#This Row],[Semaine]]), "")</f>
        <v/>
      </c>
    </row>
    <row r="926" spans="1:13" x14ac:dyDescent="0.2">
      <c r="A926" s="88" t="s">
        <v>240</v>
      </c>
      <c r="B926" t="str">
        <f>INDEX(Statut[Profil], MATCH(BD_evo[[#This Row],[Nom]], Statut[Nom], 0))</f>
        <v>Trois Quarts</v>
      </c>
      <c r="C926">
        <v>2023</v>
      </c>
      <c r="D926">
        <f t="shared" si="18"/>
        <v>50</v>
      </c>
      <c r="E926" t="str">
        <f>IF(SUMIFS(RPE[sRPE_tot], RPE[Nom], BD_evo[[#This Row],[Nom]], RPE[Semaine], BD_evo[[#This Row],[Semaine]])=0,"",SUMIFS(RPE[sRPE_tot], RPE[Nom], BD_evo[[#This Row],[Nom]], RPE[Semaine], BD_evo[[#This Row],[Semaine]]))</f>
        <v/>
      </c>
      <c r="F926" s="92">
        <f>IFERROR(AVERAGEIFS(EDF[Total EDF], EDF[Nom], BD_evo[[#This Row],[Nom]], EDF[Semaine], BD_evo[[#This Row],[Semaine]]), "")</f>
        <v>19.666666666666668</v>
      </c>
      <c r="G926" s="92">
        <f>IFERROR(AVERAGEIFS(EDF[Humeur], EDF[Nom], BD_evo[[#This Row],[Nom]], EDF[Semaine], BD_evo[[#This Row],[Semaine]]), "")</f>
        <v>2.6666666666666665</v>
      </c>
      <c r="H926" s="92">
        <f>IFERROR(AVERAGEIFS(EDF[Stress], EDF[Nom], BD_evo[[#This Row],[Nom]], EDF[Semaine], BD_evo[[#This Row],[Semaine]]), "")</f>
        <v>2.6666666666666665</v>
      </c>
      <c r="I926" s="92">
        <f>IFERROR(AVERAGEIFS(EDF[Sommeil], EDF[Nom], BD_evo[[#This Row],[Nom]], EDF[Semaine], BD_evo[[#This Row],[Semaine]]), "")</f>
        <v>3</v>
      </c>
      <c r="J926" s="92">
        <f>IFERROR(AVERAGEIFS(EDF[Etat Physique], EDF[Nom], BD_evo[[#This Row],[Nom]], EDF[Semaine], BD_evo[[#This Row],[Semaine]]), "")</f>
        <v>3</v>
      </c>
      <c r="K926" s="92">
        <f>IFERROR(AVERAGEIFS(EDF[Hydratation], EDF[Nom], BD_evo[[#This Row],[Nom]], EDF[Semaine], BD_evo[[#This Row],[Semaine]]), "")</f>
        <v>4</v>
      </c>
      <c r="L926" s="92">
        <f>IFERROR(AVERAGEIFS(EDF[Nutrition], EDF[Nom], BD_evo[[#This Row],[Nom]], EDF[Semaine], BD_evo[[#This Row],[Semaine]]), "")</f>
        <v>4.333333333333333</v>
      </c>
      <c r="M926" s="92" t="str">
        <f>IFERROR(AVERAGEIFS(RPE[Investissement du jour], RPE[Nom], BD_evo[[#This Row],[Nom]], RPE[Semaine], BD_evo[[#This Row],[Semaine]]), "")</f>
        <v/>
      </c>
    </row>
    <row r="927" spans="1:13" x14ac:dyDescent="0.2">
      <c r="A927" s="88" t="s">
        <v>107</v>
      </c>
      <c r="B927" t="str">
        <f>INDEX(Statut[Profil], MATCH(BD_evo[[#This Row],[Nom]], Statut[Nom], 0))</f>
        <v>Trois Quarts</v>
      </c>
      <c r="C927">
        <v>2023</v>
      </c>
      <c r="D927">
        <f t="shared" si="18"/>
        <v>50</v>
      </c>
      <c r="E927">
        <f>IF(SUMIFS(RPE[sRPE_tot], RPE[Nom], BD_evo[[#This Row],[Nom]], RPE[Semaine], BD_evo[[#This Row],[Semaine]])=0,"",SUMIFS(RPE[sRPE_tot], RPE[Nom], BD_evo[[#This Row],[Nom]], RPE[Semaine], BD_evo[[#This Row],[Semaine]]))</f>
        <v>476</v>
      </c>
      <c r="F927" s="92">
        <f>IFERROR(AVERAGEIFS(EDF[Total EDF], EDF[Nom], BD_evo[[#This Row],[Nom]], EDF[Semaine], BD_evo[[#This Row],[Semaine]]), "")</f>
        <v>16.666666666666668</v>
      </c>
      <c r="G927" s="92">
        <f>IFERROR(AVERAGEIFS(EDF[Humeur], EDF[Nom], BD_evo[[#This Row],[Nom]], EDF[Semaine], BD_evo[[#This Row],[Semaine]]), "")</f>
        <v>3.3333333333333335</v>
      </c>
      <c r="H927" s="92">
        <f>IFERROR(AVERAGEIFS(EDF[Stress], EDF[Nom], BD_evo[[#This Row],[Nom]], EDF[Semaine], BD_evo[[#This Row],[Semaine]]), "")</f>
        <v>3</v>
      </c>
      <c r="I927" s="92">
        <f>IFERROR(AVERAGEIFS(EDF[Sommeil], EDF[Nom], BD_evo[[#This Row],[Nom]], EDF[Semaine], BD_evo[[#This Row],[Semaine]]), "")</f>
        <v>2</v>
      </c>
      <c r="J927" s="92">
        <f>IFERROR(AVERAGEIFS(EDF[Etat Physique], EDF[Nom], BD_evo[[#This Row],[Nom]], EDF[Semaine], BD_evo[[#This Row],[Semaine]]), "")</f>
        <v>2.6666666666666665</v>
      </c>
      <c r="K927" s="92">
        <f>IFERROR(AVERAGEIFS(EDF[Hydratation], EDF[Nom], BD_evo[[#This Row],[Nom]], EDF[Semaine], BD_evo[[#This Row],[Semaine]]), "")</f>
        <v>3</v>
      </c>
      <c r="L927" s="92">
        <f>IFERROR(AVERAGEIFS(EDF[Nutrition], EDF[Nom], BD_evo[[#This Row],[Nom]], EDF[Semaine], BD_evo[[#This Row],[Semaine]]), "")</f>
        <v>2.6666666666666665</v>
      </c>
      <c r="M927" s="92">
        <f>IFERROR(AVERAGEIFS(RPE[Investissement du jour], RPE[Nom], BD_evo[[#This Row],[Nom]], RPE[Semaine], BD_evo[[#This Row],[Semaine]]), "")</f>
        <v>3</v>
      </c>
    </row>
    <row r="928" spans="1:13" x14ac:dyDescent="0.2">
      <c r="A928" s="88" t="s">
        <v>192</v>
      </c>
      <c r="B928" t="str">
        <f>INDEX(Statut[Profil], MATCH(BD_evo[[#This Row],[Nom]], Statut[Nom], 0))</f>
        <v>Trois Quarts</v>
      </c>
      <c r="C928">
        <v>2023</v>
      </c>
      <c r="D928">
        <f t="shared" si="18"/>
        <v>50</v>
      </c>
      <c r="E928" t="str">
        <f>IF(SUMIFS(RPE[sRPE_tot], RPE[Nom], BD_evo[[#This Row],[Nom]], RPE[Semaine], BD_evo[[#This Row],[Semaine]])=0,"",SUMIFS(RPE[sRPE_tot], RPE[Nom], BD_evo[[#This Row],[Nom]], RPE[Semaine], BD_evo[[#This Row],[Semaine]]))</f>
        <v/>
      </c>
      <c r="F928" s="92">
        <f>IFERROR(AVERAGEIFS(EDF[Total EDF], EDF[Nom], BD_evo[[#This Row],[Nom]], EDF[Semaine], BD_evo[[#This Row],[Semaine]]), "")</f>
        <v>20.333333333333332</v>
      </c>
      <c r="G928" s="92">
        <f>IFERROR(AVERAGEIFS(EDF[Humeur], EDF[Nom], BD_evo[[#This Row],[Nom]], EDF[Semaine], BD_evo[[#This Row],[Semaine]]), "")</f>
        <v>4</v>
      </c>
      <c r="H928" s="92">
        <f>IFERROR(AVERAGEIFS(EDF[Stress], EDF[Nom], BD_evo[[#This Row],[Nom]], EDF[Semaine], BD_evo[[#This Row],[Semaine]]), "")</f>
        <v>2</v>
      </c>
      <c r="I928" s="92">
        <f>IFERROR(AVERAGEIFS(EDF[Sommeil], EDF[Nom], BD_evo[[#This Row],[Nom]], EDF[Semaine], BD_evo[[#This Row],[Semaine]]), "")</f>
        <v>3</v>
      </c>
      <c r="J928" s="92">
        <f>IFERROR(AVERAGEIFS(EDF[Etat Physique], EDF[Nom], BD_evo[[#This Row],[Nom]], EDF[Semaine], BD_evo[[#This Row],[Semaine]]), "")</f>
        <v>3.3333333333333335</v>
      </c>
      <c r="K928" s="92">
        <f>IFERROR(AVERAGEIFS(EDF[Hydratation], EDF[Nom], BD_evo[[#This Row],[Nom]], EDF[Semaine], BD_evo[[#This Row],[Semaine]]), "")</f>
        <v>4</v>
      </c>
      <c r="L928" s="92">
        <f>IFERROR(AVERAGEIFS(EDF[Nutrition], EDF[Nom], BD_evo[[#This Row],[Nom]], EDF[Semaine], BD_evo[[#This Row],[Semaine]]), "")</f>
        <v>4</v>
      </c>
      <c r="M928" s="92" t="str">
        <f>IFERROR(AVERAGEIFS(RPE[Investissement du jour], RPE[Nom], BD_evo[[#This Row],[Nom]], RPE[Semaine], BD_evo[[#This Row],[Semaine]]), "")</f>
        <v/>
      </c>
    </row>
    <row r="929" spans="1:13" x14ac:dyDescent="0.2">
      <c r="A929" s="88" t="s">
        <v>496</v>
      </c>
      <c r="B929" t="str">
        <f>INDEX(Statut[Profil], MATCH(BD_evo[[#This Row],[Nom]], Statut[Nom], 0))</f>
        <v>Trois Quarts</v>
      </c>
      <c r="C929">
        <v>2023</v>
      </c>
      <c r="D929">
        <f t="shared" si="18"/>
        <v>50</v>
      </c>
      <c r="E929">
        <f>IF(SUMIFS(RPE[sRPE_tot], RPE[Nom], BD_evo[[#This Row],[Nom]], RPE[Semaine], BD_evo[[#This Row],[Semaine]])=0,"",SUMIFS(RPE[sRPE_tot], RPE[Nom], BD_evo[[#This Row],[Nom]], RPE[Semaine], BD_evo[[#This Row],[Semaine]]))</f>
        <v>2196</v>
      </c>
      <c r="F929" s="92">
        <f>IFERROR(AVERAGEIFS(EDF[Total EDF], EDF[Nom], BD_evo[[#This Row],[Nom]], EDF[Semaine], BD_evo[[#This Row],[Semaine]]), "")</f>
        <v>18</v>
      </c>
      <c r="G929" s="92">
        <f>IFERROR(AVERAGEIFS(EDF[Humeur], EDF[Nom], BD_evo[[#This Row],[Nom]], EDF[Semaine], BD_evo[[#This Row],[Semaine]]), "")</f>
        <v>3</v>
      </c>
      <c r="H929" s="92">
        <f>IFERROR(AVERAGEIFS(EDF[Stress], EDF[Nom], BD_evo[[#This Row],[Nom]], EDF[Semaine], BD_evo[[#This Row],[Semaine]]), "")</f>
        <v>3</v>
      </c>
      <c r="I929" s="92">
        <f>IFERROR(AVERAGEIFS(EDF[Sommeil], EDF[Nom], BD_evo[[#This Row],[Nom]], EDF[Semaine], BD_evo[[#This Row],[Semaine]]), "")</f>
        <v>3</v>
      </c>
      <c r="J929" s="92">
        <f>IFERROR(AVERAGEIFS(EDF[Etat Physique], EDF[Nom], BD_evo[[#This Row],[Nom]], EDF[Semaine], BD_evo[[#This Row],[Semaine]]), "")</f>
        <v>3</v>
      </c>
      <c r="K929" s="92">
        <f>IFERROR(AVERAGEIFS(EDF[Hydratation], EDF[Nom], BD_evo[[#This Row],[Nom]], EDF[Semaine], BD_evo[[#This Row],[Semaine]]), "")</f>
        <v>3</v>
      </c>
      <c r="L929" s="92">
        <f>IFERROR(AVERAGEIFS(EDF[Nutrition], EDF[Nom], BD_evo[[#This Row],[Nom]], EDF[Semaine], BD_evo[[#This Row],[Semaine]]), "")</f>
        <v>3</v>
      </c>
      <c r="M929" s="92">
        <f>IFERROR(AVERAGEIFS(RPE[Investissement du jour], RPE[Nom], BD_evo[[#This Row],[Nom]], RPE[Semaine], BD_evo[[#This Row],[Semaine]]), "")</f>
        <v>2.25</v>
      </c>
    </row>
    <row r="930" spans="1:13" x14ac:dyDescent="0.2">
      <c r="A930" s="88" t="s">
        <v>211</v>
      </c>
      <c r="B930" t="str">
        <f>INDEX(Statut[Profil], MATCH(BD_evo[[#This Row],[Nom]], Statut[Nom], 0))</f>
        <v>Trois Quarts</v>
      </c>
      <c r="C930">
        <v>2023</v>
      </c>
      <c r="D930">
        <f t="shared" si="18"/>
        <v>50</v>
      </c>
      <c r="E930">
        <f>IF(SUMIFS(RPE[sRPE_tot], RPE[Nom], BD_evo[[#This Row],[Nom]], RPE[Semaine], BD_evo[[#This Row],[Semaine]])=0,"",SUMIFS(RPE[sRPE_tot], RPE[Nom], BD_evo[[#This Row],[Nom]], RPE[Semaine], BD_evo[[#This Row],[Semaine]]))</f>
        <v>512</v>
      </c>
      <c r="F930" s="92">
        <f>IFERROR(AVERAGEIFS(EDF[Total EDF], EDF[Nom], BD_evo[[#This Row],[Nom]], EDF[Semaine], BD_evo[[#This Row],[Semaine]]), "")</f>
        <v>19.75</v>
      </c>
      <c r="G930" s="92">
        <f>IFERROR(AVERAGEIFS(EDF[Humeur], EDF[Nom], BD_evo[[#This Row],[Nom]], EDF[Semaine], BD_evo[[#This Row],[Semaine]]), "")</f>
        <v>4</v>
      </c>
      <c r="H930" s="92">
        <f>IFERROR(AVERAGEIFS(EDF[Stress], EDF[Nom], BD_evo[[#This Row],[Nom]], EDF[Semaine], BD_evo[[#This Row],[Semaine]]), "")</f>
        <v>3</v>
      </c>
      <c r="I930" s="92">
        <f>IFERROR(AVERAGEIFS(EDF[Sommeil], EDF[Nom], BD_evo[[#This Row],[Nom]], EDF[Semaine], BD_evo[[#This Row],[Semaine]]), "")</f>
        <v>3.25</v>
      </c>
      <c r="J930" s="92">
        <f>IFERROR(AVERAGEIFS(EDF[Etat Physique], EDF[Nom], BD_evo[[#This Row],[Nom]], EDF[Semaine], BD_evo[[#This Row],[Semaine]]), "")</f>
        <v>3.25</v>
      </c>
      <c r="K930" s="92">
        <f>IFERROR(AVERAGEIFS(EDF[Hydratation], EDF[Nom], BD_evo[[#This Row],[Nom]], EDF[Semaine], BD_evo[[#This Row],[Semaine]]), "")</f>
        <v>3</v>
      </c>
      <c r="L930" s="92">
        <f>IFERROR(AVERAGEIFS(EDF[Nutrition], EDF[Nom], BD_evo[[#This Row],[Nom]], EDF[Semaine], BD_evo[[#This Row],[Semaine]]), "")</f>
        <v>3.25</v>
      </c>
      <c r="M930" s="92">
        <f>IFERROR(AVERAGEIFS(RPE[Investissement du jour], RPE[Nom], BD_evo[[#This Row],[Nom]], RPE[Semaine], BD_evo[[#This Row],[Semaine]]), "")</f>
        <v>3</v>
      </c>
    </row>
    <row r="931" spans="1:13" x14ac:dyDescent="0.2">
      <c r="A931" s="88" t="s">
        <v>188</v>
      </c>
      <c r="B931" t="str">
        <f>INDEX(Statut[Profil], MATCH(BD_evo[[#This Row],[Nom]], Statut[Nom], 0))</f>
        <v>Avant</v>
      </c>
      <c r="C931">
        <v>2023</v>
      </c>
      <c r="D931">
        <f t="shared" si="18"/>
        <v>50</v>
      </c>
      <c r="E931" t="str">
        <f>IF(SUMIFS(RPE[sRPE_tot], RPE[Nom], BD_evo[[#This Row],[Nom]], RPE[Semaine], BD_evo[[#This Row],[Semaine]])=0,"",SUMIFS(RPE[sRPE_tot], RPE[Nom], BD_evo[[#This Row],[Nom]], RPE[Semaine], BD_evo[[#This Row],[Semaine]]))</f>
        <v/>
      </c>
      <c r="F931" s="92">
        <f>IFERROR(AVERAGEIFS(EDF[Total EDF], EDF[Nom], BD_evo[[#This Row],[Nom]], EDF[Semaine], BD_evo[[#This Row],[Semaine]]), "")</f>
        <v>19</v>
      </c>
      <c r="G931" s="92">
        <f>IFERROR(AVERAGEIFS(EDF[Humeur], EDF[Nom], BD_evo[[#This Row],[Nom]], EDF[Semaine], BD_evo[[#This Row],[Semaine]]), "")</f>
        <v>3</v>
      </c>
      <c r="H931" s="92">
        <f>IFERROR(AVERAGEIFS(EDF[Stress], EDF[Nom], BD_evo[[#This Row],[Nom]], EDF[Semaine], BD_evo[[#This Row],[Semaine]]), "")</f>
        <v>3</v>
      </c>
      <c r="I931" s="92">
        <f>IFERROR(AVERAGEIFS(EDF[Sommeil], EDF[Nom], BD_evo[[#This Row],[Nom]], EDF[Semaine], BD_evo[[#This Row],[Semaine]]), "")</f>
        <v>3</v>
      </c>
      <c r="J931" s="92">
        <f>IFERROR(AVERAGEIFS(EDF[Etat Physique], EDF[Nom], BD_evo[[#This Row],[Nom]], EDF[Semaine], BD_evo[[#This Row],[Semaine]]), "")</f>
        <v>2</v>
      </c>
      <c r="K931" s="92">
        <f>IFERROR(AVERAGEIFS(EDF[Hydratation], EDF[Nom], BD_evo[[#This Row],[Nom]], EDF[Semaine], BD_evo[[#This Row],[Semaine]]), "")</f>
        <v>4</v>
      </c>
      <c r="L931" s="92">
        <f>IFERROR(AVERAGEIFS(EDF[Nutrition], EDF[Nom], BD_evo[[#This Row],[Nom]], EDF[Semaine], BD_evo[[#This Row],[Semaine]]), "")</f>
        <v>4</v>
      </c>
      <c r="M931" s="92" t="str">
        <f>IFERROR(AVERAGEIFS(RPE[Investissement du jour], RPE[Nom], BD_evo[[#This Row],[Nom]], RPE[Semaine], BD_evo[[#This Row],[Semaine]]), "")</f>
        <v/>
      </c>
    </row>
    <row r="932" spans="1:13" x14ac:dyDescent="0.2">
      <c r="A932" s="88" t="s">
        <v>200</v>
      </c>
      <c r="B932" t="str">
        <f>INDEX(Statut[Profil], MATCH(BD_evo[[#This Row],[Nom]], Statut[Nom], 0))</f>
        <v>Avant</v>
      </c>
      <c r="C932">
        <v>2023</v>
      </c>
      <c r="D932">
        <f t="shared" si="18"/>
        <v>50</v>
      </c>
      <c r="E932" t="str">
        <f>IF(SUMIFS(RPE[sRPE_tot], RPE[Nom], BD_evo[[#This Row],[Nom]], RPE[Semaine], BD_evo[[#This Row],[Semaine]])=0,"",SUMIFS(RPE[sRPE_tot], RPE[Nom], BD_evo[[#This Row],[Nom]], RPE[Semaine], BD_evo[[#This Row],[Semaine]]))</f>
        <v/>
      </c>
      <c r="F932" s="92" t="str">
        <f>IFERROR(AVERAGEIFS(EDF[Total EDF], EDF[Nom], BD_evo[[#This Row],[Nom]], EDF[Semaine], BD_evo[[#This Row],[Semaine]]), "")</f>
        <v/>
      </c>
      <c r="G932" s="92" t="str">
        <f>IFERROR(AVERAGEIFS(EDF[Humeur], EDF[Nom], BD_evo[[#This Row],[Nom]], EDF[Semaine], BD_evo[[#This Row],[Semaine]]), "")</f>
        <v/>
      </c>
      <c r="H932" s="92" t="str">
        <f>IFERROR(AVERAGEIFS(EDF[Stress], EDF[Nom], BD_evo[[#This Row],[Nom]], EDF[Semaine], BD_evo[[#This Row],[Semaine]]), "")</f>
        <v/>
      </c>
      <c r="I932" s="92" t="str">
        <f>IFERROR(AVERAGEIFS(EDF[Sommeil], EDF[Nom], BD_evo[[#This Row],[Nom]], EDF[Semaine], BD_evo[[#This Row],[Semaine]]), "")</f>
        <v/>
      </c>
      <c r="J932" s="92" t="str">
        <f>IFERROR(AVERAGEIFS(EDF[Etat Physique], EDF[Nom], BD_evo[[#This Row],[Nom]], EDF[Semaine], BD_evo[[#This Row],[Semaine]]), "")</f>
        <v/>
      </c>
      <c r="K932" s="92" t="str">
        <f>IFERROR(AVERAGEIFS(EDF[Hydratation], EDF[Nom], BD_evo[[#This Row],[Nom]], EDF[Semaine], BD_evo[[#This Row],[Semaine]]), "")</f>
        <v/>
      </c>
      <c r="L932" s="92" t="str">
        <f>IFERROR(AVERAGEIFS(EDF[Nutrition], EDF[Nom], BD_evo[[#This Row],[Nom]], EDF[Semaine], BD_evo[[#This Row],[Semaine]]), "")</f>
        <v/>
      </c>
      <c r="M932" s="92" t="str">
        <f>IFERROR(AVERAGEIFS(RPE[Investissement du jour], RPE[Nom], BD_evo[[#This Row],[Nom]], RPE[Semaine], BD_evo[[#This Row],[Semaine]]), "")</f>
        <v/>
      </c>
    </row>
    <row r="933" spans="1:13" x14ac:dyDescent="0.2">
      <c r="A933" s="88" t="s">
        <v>244</v>
      </c>
      <c r="B933" t="str">
        <f>INDEX(Statut[Profil], MATCH(BD_evo[[#This Row],[Nom]], Statut[Nom], 0))</f>
        <v>Avant</v>
      </c>
      <c r="C933">
        <v>2023</v>
      </c>
      <c r="D933">
        <f t="shared" si="18"/>
        <v>50</v>
      </c>
      <c r="E933" t="str">
        <f>IF(SUMIFS(RPE[sRPE_tot], RPE[Nom], BD_evo[[#This Row],[Nom]], RPE[Semaine], BD_evo[[#This Row],[Semaine]])=0,"",SUMIFS(RPE[sRPE_tot], RPE[Nom], BD_evo[[#This Row],[Nom]], RPE[Semaine], BD_evo[[#This Row],[Semaine]]))</f>
        <v/>
      </c>
      <c r="F933" s="92" t="str">
        <f>IFERROR(AVERAGEIFS(EDF[Total EDF], EDF[Nom], BD_evo[[#This Row],[Nom]], EDF[Semaine], BD_evo[[#This Row],[Semaine]]), "")</f>
        <v/>
      </c>
      <c r="G933" s="92" t="str">
        <f>IFERROR(AVERAGEIFS(EDF[Humeur], EDF[Nom], BD_evo[[#This Row],[Nom]], EDF[Semaine], BD_evo[[#This Row],[Semaine]]), "")</f>
        <v/>
      </c>
      <c r="H933" s="92" t="str">
        <f>IFERROR(AVERAGEIFS(EDF[Stress], EDF[Nom], BD_evo[[#This Row],[Nom]], EDF[Semaine], BD_evo[[#This Row],[Semaine]]), "")</f>
        <v/>
      </c>
      <c r="I933" s="92" t="str">
        <f>IFERROR(AVERAGEIFS(EDF[Sommeil], EDF[Nom], BD_evo[[#This Row],[Nom]], EDF[Semaine], BD_evo[[#This Row],[Semaine]]), "")</f>
        <v/>
      </c>
      <c r="J933" s="92" t="str">
        <f>IFERROR(AVERAGEIFS(EDF[Etat Physique], EDF[Nom], BD_evo[[#This Row],[Nom]], EDF[Semaine], BD_evo[[#This Row],[Semaine]]), "")</f>
        <v/>
      </c>
      <c r="K933" s="92" t="str">
        <f>IFERROR(AVERAGEIFS(EDF[Hydratation], EDF[Nom], BD_evo[[#This Row],[Nom]], EDF[Semaine], BD_evo[[#This Row],[Semaine]]), "")</f>
        <v/>
      </c>
      <c r="L933" s="92" t="str">
        <f>IFERROR(AVERAGEIFS(EDF[Nutrition], EDF[Nom], BD_evo[[#This Row],[Nom]], EDF[Semaine], BD_evo[[#This Row],[Semaine]]), "")</f>
        <v/>
      </c>
      <c r="M933" s="92" t="str">
        <f>IFERROR(AVERAGEIFS(RPE[Investissement du jour], RPE[Nom], BD_evo[[#This Row],[Nom]], RPE[Semaine], BD_evo[[#This Row],[Semaine]]), "")</f>
        <v/>
      </c>
    </row>
    <row r="934" spans="1:13" x14ac:dyDescent="0.2">
      <c r="A934" s="89" t="s">
        <v>78</v>
      </c>
      <c r="B934" t="str">
        <f>INDEX(Statut[Profil], MATCH(BD_evo[[#This Row],[Nom]], Statut[Nom], 0))</f>
        <v>Avant</v>
      </c>
      <c r="C934">
        <v>2023</v>
      </c>
      <c r="D934">
        <f t="shared" si="18"/>
        <v>50</v>
      </c>
      <c r="E934">
        <f>IF(SUMIFS(RPE[sRPE_tot], RPE[Nom], BD_evo[[#This Row],[Nom]], RPE[Semaine], BD_evo[[#This Row],[Semaine]])=0,"",SUMIFS(RPE[sRPE_tot], RPE[Nom], BD_evo[[#This Row],[Nom]], RPE[Semaine], BD_evo[[#This Row],[Semaine]]))</f>
        <v>1604</v>
      </c>
      <c r="F934" s="92">
        <f>IFERROR(AVERAGEIFS(EDF[Total EDF], EDF[Nom], BD_evo[[#This Row],[Nom]], EDF[Semaine], BD_evo[[#This Row],[Semaine]]), "")</f>
        <v>16.5</v>
      </c>
      <c r="G934" s="92">
        <f>IFERROR(AVERAGEIFS(EDF[Humeur], EDF[Nom], BD_evo[[#This Row],[Nom]], EDF[Semaine], BD_evo[[#This Row],[Semaine]]), "")</f>
        <v>2.5</v>
      </c>
      <c r="H934" s="92">
        <f>IFERROR(AVERAGEIFS(EDF[Stress], EDF[Nom], BD_evo[[#This Row],[Nom]], EDF[Semaine], BD_evo[[#This Row],[Semaine]]), "")</f>
        <v>2.5</v>
      </c>
      <c r="I934" s="92">
        <f>IFERROR(AVERAGEIFS(EDF[Sommeil], EDF[Nom], BD_evo[[#This Row],[Nom]], EDF[Semaine], BD_evo[[#This Row],[Semaine]]), "")</f>
        <v>2.25</v>
      </c>
      <c r="J934" s="92">
        <f>IFERROR(AVERAGEIFS(EDF[Etat Physique], EDF[Nom], BD_evo[[#This Row],[Nom]], EDF[Semaine], BD_evo[[#This Row],[Semaine]]), "")</f>
        <v>2.25</v>
      </c>
      <c r="K934" s="92">
        <f>IFERROR(AVERAGEIFS(EDF[Hydratation], EDF[Nom], BD_evo[[#This Row],[Nom]], EDF[Semaine], BD_evo[[#This Row],[Semaine]]), "")</f>
        <v>3</v>
      </c>
      <c r="L934" s="92">
        <f>IFERROR(AVERAGEIFS(EDF[Nutrition], EDF[Nom], BD_evo[[#This Row],[Nom]], EDF[Semaine], BD_evo[[#This Row],[Semaine]]), "")</f>
        <v>4</v>
      </c>
      <c r="M934" s="92">
        <f>IFERROR(AVERAGEIFS(RPE[Investissement du jour], RPE[Nom], BD_evo[[#This Row],[Nom]], RPE[Semaine], BD_evo[[#This Row],[Semaine]]), "")</f>
        <v>2</v>
      </c>
    </row>
    <row r="935" spans="1:13" x14ac:dyDescent="0.2">
      <c r="A935" s="88" t="s">
        <v>87</v>
      </c>
      <c r="B935" t="str">
        <f>INDEX(Statut[Profil], MATCH(BD_evo[[#This Row],[Nom]], Statut[Nom], 0))</f>
        <v>Trois Quarts</v>
      </c>
      <c r="C935">
        <v>2023</v>
      </c>
      <c r="D935">
        <f t="shared" si="18"/>
        <v>50</v>
      </c>
      <c r="E935" t="str">
        <f>IF(SUMIFS(RPE[sRPE_tot], RPE[Nom], BD_evo[[#This Row],[Nom]], RPE[Semaine], BD_evo[[#This Row],[Semaine]])=0,"",SUMIFS(RPE[sRPE_tot], RPE[Nom], BD_evo[[#This Row],[Nom]], RPE[Semaine], BD_evo[[#This Row],[Semaine]]))</f>
        <v/>
      </c>
      <c r="F935" s="92">
        <f>IFERROR(AVERAGEIFS(EDF[Total EDF], EDF[Nom], BD_evo[[#This Row],[Nom]], EDF[Semaine], BD_evo[[#This Row],[Semaine]]), "")</f>
        <v>21.5</v>
      </c>
      <c r="G935" s="92">
        <f>IFERROR(AVERAGEIFS(EDF[Humeur], EDF[Nom], BD_evo[[#This Row],[Nom]], EDF[Semaine], BD_evo[[#This Row],[Semaine]]), "")</f>
        <v>3.5</v>
      </c>
      <c r="H935" s="92">
        <f>IFERROR(AVERAGEIFS(EDF[Stress], EDF[Nom], BD_evo[[#This Row],[Nom]], EDF[Semaine], BD_evo[[#This Row],[Semaine]]), "")</f>
        <v>4</v>
      </c>
      <c r="I935" s="92">
        <f>IFERROR(AVERAGEIFS(EDF[Sommeil], EDF[Nom], BD_evo[[#This Row],[Nom]], EDF[Semaine], BD_evo[[#This Row],[Semaine]]), "")</f>
        <v>3</v>
      </c>
      <c r="J935" s="92">
        <f>IFERROR(AVERAGEIFS(EDF[Etat Physique], EDF[Nom], BD_evo[[#This Row],[Nom]], EDF[Semaine], BD_evo[[#This Row],[Semaine]]), "")</f>
        <v>3</v>
      </c>
      <c r="K935" s="92">
        <f>IFERROR(AVERAGEIFS(EDF[Hydratation], EDF[Nom], BD_evo[[#This Row],[Nom]], EDF[Semaine], BD_evo[[#This Row],[Semaine]]), "")</f>
        <v>4</v>
      </c>
      <c r="L935" s="92">
        <f>IFERROR(AVERAGEIFS(EDF[Nutrition], EDF[Nom], BD_evo[[#This Row],[Nom]], EDF[Semaine], BD_evo[[#This Row],[Semaine]]), "")</f>
        <v>4</v>
      </c>
      <c r="M935" s="92" t="str">
        <f>IFERROR(AVERAGEIFS(RPE[Investissement du jour], RPE[Nom], BD_evo[[#This Row],[Nom]], RPE[Semaine], BD_evo[[#This Row],[Semaine]]), "")</f>
        <v/>
      </c>
    </row>
    <row r="936" spans="1:13" x14ac:dyDescent="0.2">
      <c r="A936" s="88" t="s">
        <v>212</v>
      </c>
      <c r="B936" t="str">
        <f>INDEX(Statut[Profil], MATCH(BD_evo[[#This Row],[Nom]], Statut[Nom], 0))</f>
        <v>Avant</v>
      </c>
      <c r="C936">
        <v>2023</v>
      </c>
      <c r="D936">
        <f t="shared" si="18"/>
        <v>50</v>
      </c>
      <c r="E936" t="str">
        <f>IF(SUMIFS(RPE[sRPE_tot], RPE[Nom], BD_evo[[#This Row],[Nom]], RPE[Semaine], BD_evo[[#This Row],[Semaine]])=0,"",SUMIFS(RPE[sRPE_tot], RPE[Nom], BD_evo[[#This Row],[Nom]], RPE[Semaine], BD_evo[[#This Row],[Semaine]]))</f>
        <v/>
      </c>
      <c r="F936" s="92">
        <f>IFERROR(AVERAGEIFS(EDF[Total EDF], EDF[Nom], BD_evo[[#This Row],[Nom]], EDF[Semaine], BD_evo[[#This Row],[Semaine]]), "")</f>
        <v>20</v>
      </c>
      <c r="G936" s="92">
        <f>IFERROR(AVERAGEIFS(EDF[Humeur], EDF[Nom], BD_evo[[#This Row],[Nom]], EDF[Semaine], BD_evo[[#This Row],[Semaine]]), "")</f>
        <v>3</v>
      </c>
      <c r="H936" s="92">
        <f>IFERROR(AVERAGEIFS(EDF[Stress], EDF[Nom], BD_evo[[#This Row],[Nom]], EDF[Semaine], BD_evo[[#This Row],[Semaine]]), "")</f>
        <v>4</v>
      </c>
      <c r="I936" s="92">
        <f>IFERROR(AVERAGEIFS(EDF[Sommeil], EDF[Nom], BD_evo[[#This Row],[Nom]], EDF[Semaine], BD_evo[[#This Row],[Semaine]]), "")</f>
        <v>3</v>
      </c>
      <c r="J936" s="92">
        <f>IFERROR(AVERAGEIFS(EDF[Etat Physique], EDF[Nom], BD_evo[[#This Row],[Nom]], EDF[Semaine], BD_evo[[#This Row],[Semaine]]), "")</f>
        <v>3</v>
      </c>
      <c r="K936" s="92">
        <f>IFERROR(AVERAGEIFS(EDF[Hydratation], EDF[Nom], BD_evo[[#This Row],[Nom]], EDF[Semaine], BD_evo[[#This Row],[Semaine]]), "")</f>
        <v>4</v>
      </c>
      <c r="L936" s="92">
        <f>IFERROR(AVERAGEIFS(EDF[Nutrition], EDF[Nom], BD_evo[[#This Row],[Nom]], EDF[Semaine], BD_evo[[#This Row],[Semaine]]), "")</f>
        <v>3</v>
      </c>
      <c r="M936" s="92" t="str">
        <f>IFERROR(AVERAGEIFS(RPE[Investissement du jour], RPE[Nom], BD_evo[[#This Row],[Nom]], RPE[Semaine], BD_evo[[#This Row],[Semaine]]), "")</f>
        <v/>
      </c>
    </row>
    <row r="937" spans="1:13" x14ac:dyDescent="0.2">
      <c r="A937" s="88" t="s">
        <v>243</v>
      </c>
      <c r="B937" t="str">
        <f>INDEX(Statut[Profil], MATCH(BD_evo[[#This Row],[Nom]], Statut[Nom], 0))</f>
        <v>Trois Quarts</v>
      </c>
      <c r="C937">
        <v>2023</v>
      </c>
      <c r="D937">
        <f t="shared" si="18"/>
        <v>50</v>
      </c>
      <c r="E937" t="str">
        <f>IF(SUMIFS(RPE[sRPE_tot], RPE[Nom], BD_evo[[#This Row],[Nom]], RPE[Semaine], BD_evo[[#This Row],[Semaine]])=0,"",SUMIFS(RPE[sRPE_tot], RPE[Nom], BD_evo[[#This Row],[Nom]], RPE[Semaine], BD_evo[[#This Row],[Semaine]]))</f>
        <v/>
      </c>
      <c r="F937" s="92">
        <f>IFERROR(AVERAGEIFS(EDF[Total EDF], EDF[Nom], BD_evo[[#This Row],[Nom]], EDF[Semaine], BD_evo[[#This Row],[Semaine]]), "")</f>
        <v>18.5</v>
      </c>
      <c r="G937" s="92">
        <f>IFERROR(AVERAGEIFS(EDF[Humeur], EDF[Nom], BD_evo[[#This Row],[Nom]], EDF[Semaine], BD_evo[[#This Row],[Semaine]]), "")</f>
        <v>3</v>
      </c>
      <c r="H937" s="92">
        <f>IFERROR(AVERAGEIFS(EDF[Stress], EDF[Nom], BD_evo[[#This Row],[Nom]], EDF[Semaine], BD_evo[[#This Row],[Semaine]]), "")</f>
        <v>3</v>
      </c>
      <c r="I937" s="92">
        <f>IFERROR(AVERAGEIFS(EDF[Sommeil], EDF[Nom], BD_evo[[#This Row],[Nom]], EDF[Semaine], BD_evo[[#This Row],[Semaine]]), "")</f>
        <v>2.5</v>
      </c>
      <c r="J937" s="92">
        <f>IFERROR(AVERAGEIFS(EDF[Etat Physique], EDF[Nom], BD_evo[[#This Row],[Nom]], EDF[Semaine], BD_evo[[#This Row],[Semaine]]), "")</f>
        <v>3</v>
      </c>
      <c r="K937" s="92">
        <f>IFERROR(AVERAGEIFS(EDF[Hydratation], EDF[Nom], BD_evo[[#This Row],[Nom]], EDF[Semaine], BD_evo[[#This Row],[Semaine]]), "")</f>
        <v>3</v>
      </c>
      <c r="L937" s="92">
        <f>IFERROR(AVERAGEIFS(EDF[Nutrition], EDF[Nom], BD_evo[[#This Row],[Nom]], EDF[Semaine], BD_evo[[#This Row],[Semaine]]), "")</f>
        <v>4</v>
      </c>
      <c r="M937" s="92" t="str">
        <f>IFERROR(AVERAGEIFS(RPE[Investissement du jour], RPE[Nom], BD_evo[[#This Row],[Nom]], RPE[Semaine], BD_evo[[#This Row],[Semaine]]), "")</f>
        <v/>
      </c>
    </row>
    <row r="938" spans="1:13" x14ac:dyDescent="0.2">
      <c r="A938" s="88" t="s">
        <v>81</v>
      </c>
      <c r="B938" t="str">
        <f>INDEX(Statut[Profil], MATCH(BD_evo[[#This Row],[Nom]], Statut[Nom], 0))</f>
        <v>Trois Quarts</v>
      </c>
      <c r="C938">
        <v>2023</v>
      </c>
      <c r="D938">
        <f t="shared" si="18"/>
        <v>50</v>
      </c>
      <c r="E938" t="str">
        <f>IF(SUMIFS(RPE[sRPE_tot], RPE[Nom], BD_evo[[#This Row],[Nom]], RPE[Semaine], BD_evo[[#This Row],[Semaine]])=0,"",SUMIFS(RPE[sRPE_tot], RPE[Nom], BD_evo[[#This Row],[Nom]], RPE[Semaine], BD_evo[[#This Row],[Semaine]]))</f>
        <v/>
      </c>
      <c r="F938" s="92" t="str">
        <f>IFERROR(AVERAGEIFS(EDF[Total EDF], EDF[Nom], BD_evo[[#This Row],[Nom]], EDF[Semaine], BD_evo[[#This Row],[Semaine]]), "")</f>
        <v/>
      </c>
      <c r="G938" s="92" t="str">
        <f>IFERROR(AVERAGEIFS(EDF[Humeur], EDF[Nom], BD_evo[[#This Row],[Nom]], EDF[Semaine], BD_evo[[#This Row],[Semaine]]), "")</f>
        <v/>
      </c>
      <c r="H938" s="92" t="str">
        <f>IFERROR(AVERAGEIFS(EDF[Stress], EDF[Nom], BD_evo[[#This Row],[Nom]], EDF[Semaine], BD_evo[[#This Row],[Semaine]]), "")</f>
        <v/>
      </c>
      <c r="I938" s="92" t="str">
        <f>IFERROR(AVERAGEIFS(EDF[Sommeil], EDF[Nom], BD_evo[[#This Row],[Nom]], EDF[Semaine], BD_evo[[#This Row],[Semaine]]), "")</f>
        <v/>
      </c>
      <c r="J938" s="92" t="str">
        <f>IFERROR(AVERAGEIFS(EDF[Etat Physique], EDF[Nom], BD_evo[[#This Row],[Nom]], EDF[Semaine], BD_evo[[#This Row],[Semaine]]), "")</f>
        <v/>
      </c>
      <c r="K938" s="92" t="str">
        <f>IFERROR(AVERAGEIFS(EDF[Hydratation], EDF[Nom], BD_evo[[#This Row],[Nom]], EDF[Semaine], BD_evo[[#This Row],[Semaine]]), "")</f>
        <v/>
      </c>
      <c r="L938" s="92" t="str">
        <f>IFERROR(AVERAGEIFS(EDF[Nutrition], EDF[Nom], BD_evo[[#This Row],[Nom]], EDF[Semaine], BD_evo[[#This Row],[Semaine]]), "")</f>
        <v/>
      </c>
      <c r="M938" s="92" t="str">
        <f>IFERROR(AVERAGEIFS(RPE[Investissement du jour], RPE[Nom], BD_evo[[#This Row],[Nom]], RPE[Semaine], BD_evo[[#This Row],[Semaine]]), "")</f>
        <v/>
      </c>
    </row>
    <row r="939" spans="1:13" x14ac:dyDescent="0.2">
      <c r="A939" s="88" t="s">
        <v>109</v>
      </c>
      <c r="B939" t="str">
        <f>INDEX(Statut[Profil], MATCH(BD_evo[[#This Row],[Nom]], Statut[Nom], 0))</f>
        <v>Avant</v>
      </c>
      <c r="C939">
        <v>2023</v>
      </c>
      <c r="D939">
        <f t="shared" si="18"/>
        <v>50</v>
      </c>
      <c r="E939" t="str">
        <f>IF(SUMIFS(RPE[sRPE_tot], RPE[Nom], BD_evo[[#This Row],[Nom]], RPE[Semaine], BD_evo[[#This Row],[Semaine]])=0,"",SUMIFS(RPE[sRPE_tot], RPE[Nom], BD_evo[[#This Row],[Nom]], RPE[Semaine], BD_evo[[#This Row],[Semaine]]))</f>
        <v/>
      </c>
      <c r="F939" s="92">
        <f>IFERROR(AVERAGEIFS(EDF[Total EDF], EDF[Nom], BD_evo[[#This Row],[Nom]], EDF[Semaine], BD_evo[[#This Row],[Semaine]]), "")</f>
        <v>24.333333333333332</v>
      </c>
      <c r="G939" s="92">
        <f>IFERROR(AVERAGEIFS(EDF[Humeur], EDF[Nom], BD_evo[[#This Row],[Nom]], EDF[Semaine], BD_evo[[#This Row],[Semaine]]), "")</f>
        <v>3.6666666666666665</v>
      </c>
      <c r="H939" s="92">
        <f>IFERROR(AVERAGEIFS(EDF[Stress], EDF[Nom], BD_evo[[#This Row],[Nom]], EDF[Semaine], BD_evo[[#This Row],[Semaine]]), "")</f>
        <v>3</v>
      </c>
      <c r="I939" s="92">
        <f>IFERROR(AVERAGEIFS(EDF[Sommeil], EDF[Nom], BD_evo[[#This Row],[Nom]], EDF[Semaine], BD_evo[[#This Row],[Semaine]]), "")</f>
        <v>4</v>
      </c>
      <c r="J939" s="92">
        <f>IFERROR(AVERAGEIFS(EDF[Etat Physique], EDF[Nom], BD_evo[[#This Row],[Nom]], EDF[Semaine], BD_evo[[#This Row],[Semaine]]), "")</f>
        <v>3.6666666666666665</v>
      </c>
      <c r="K939" s="92">
        <f>IFERROR(AVERAGEIFS(EDF[Hydratation], EDF[Nom], BD_evo[[#This Row],[Nom]], EDF[Semaine], BD_evo[[#This Row],[Semaine]]), "")</f>
        <v>5</v>
      </c>
      <c r="L939" s="92">
        <f>IFERROR(AVERAGEIFS(EDF[Nutrition], EDF[Nom], BD_evo[[#This Row],[Nom]], EDF[Semaine], BD_evo[[#This Row],[Semaine]]), "")</f>
        <v>5</v>
      </c>
      <c r="M939" s="92" t="str">
        <f>IFERROR(AVERAGEIFS(RPE[Investissement du jour], RPE[Nom], BD_evo[[#This Row],[Nom]], RPE[Semaine], BD_evo[[#This Row],[Semaine]]), "")</f>
        <v/>
      </c>
    </row>
    <row r="940" spans="1:13" x14ac:dyDescent="0.2">
      <c r="A940" s="88" t="s">
        <v>313</v>
      </c>
      <c r="B940" t="str">
        <f>INDEX(Statut[Profil], MATCH(BD_evo[[#This Row],[Nom]], Statut[Nom], 0))</f>
        <v>Trois Quarts</v>
      </c>
      <c r="C940">
        <v>2023</v>
      </c>
      <c r="D940">
        <f t="shared" si="18"/>
        <v>50</v>
      </c>
      <c r="E940" t="str">
        <f>IF(SUMIFS(RPE[sRPE_tot], RPE[Nom], BD_evo[[#This Row],[Nom]], RPE[Semaine], BD_evo[[#This Row],[Semaine]])=0,"",SUMIFS(RPE[sRPE_tot], RPE[Nom], BD_evo[[#This Row],[Nom]], RPE[Semaine], BD_evo[[#This Row],[Semaine]]))</f>
        <v/>
      </c>
      <c r="F940" s="92">
        <f>IFERROR(AVERAGEIFS(EDF[Total EDF], EDF[Nom], BD_evo[[#This Row],[Nom]], EDF[Semaine], BD_evo[[#This Row],[Semaine]]), "")</f>
        <v>18</v>
      </c>
      <c r="G940" s="92">
        <f>IFERROR(AVERAGEIFS(EDF[Humeur], EDF[Nom], BD_evo[[#This Row],[Nom]], EDF[Semaine], BD_evo[[#This Row],[Semaine]]), "")</f>
        <v>3</v>
      </c>
      <c r="H940" s="92">
        <f>IFERROR(AVERAGEIFS(EDF[Stress], EDF[Nom], BD_evo[[#This Row],[Nom]], EDF[Semaine], BD_evo[[#This Row],[Semaine]]), "")</f>
        <v>3</v>
      </c>
      <c r="I940" s="92">
        <f>IFERROR(AVERAGEIFS(EDF[Sommeil], EDF[Nom], BD_evo[[#This Row],[Nom]], EDF[Semaine], BD_evo[[#This Row],[Semaine]]), "")</f>
        <v>3</v>
      </c>
      <c r="J940" s="92">
        <f>IFERROR(AVERAGEIFS(EDF[Etat Physique], EDF[Nom], BD_evo[[#This Row],[Nom]], EDF[Semaine], BD_evo[[#This Row],[Semaine]]), "")</f>
        <v>3</v>
      </c>
      <c r="K940" s="92">
        <f>IFERROR(AVERAGEIFS(EDF[Hydratation], EDF[Nom], BD_evo[[#This Row],[Nom]], EDF[Semaine], BD_evo[[#This Row],[Semaine]]), "")</f>
        <v>3</v>
      </c>
      <c r="L940" s="92">
        <f>IFERROR(AVERAGEIFS(EDF[Nutrition], EDF[Nom], BD_evo[[#This Row],[Nom]], EDF[Semaine], BD_evo[[#This Row],[Semaine]]), "")</f>
        <v>3</v>
      </c>
      <c r="M940" s="92" t="str">
        <f>IFERROR(AVERAGEIFS(RPE[Investissement du jour], RPE[Nom], BD_evo[[#This Row],[Nom]], RPE[Semaine], BD_evo[[#This Row],[Semaine]]), "")</f>
        <v/>
      </c>
    </row>
    <row r="941" spans="1:13" x14ac:dyDescent="0.2">
      <c r="A941" s="88" t="s">
        <v>88</v>
      </c>
      <c r="B941" t="str">
        <f>INDEX(Statut[Profil], MATCH(BD_evo[[#This Row],[Nom]], Statut[Nom], 0))</f>
        <v>Avant</v>
      </c>
      <c r="C941">
        <v>2023</v>
      </c>
      <c r="D941">
        <f t="shared" si="18"/>
        <v>50</v>
      </c>
      <c r="E941" t="str">
        <f>IF(SUMIFS(RPE[sRPE_tot], RPE[Nom], BD_evo[[#This Row],[Nom]], RPE[Semaine], BD_evo[[#This Row],[Semaine]])=0,"",SUMIFS(RPE[sRPE_tot], RPE[Nom], BD_evo[[#This Row],[Nom]], RPE[Semaine], BD_evo[[#This Row],[Semaine]]))</f>
        <v/>
      </c>
      <c r="F941" s="92" t="str">
        <f>IFERROR(AVERAGEIFS(EDF[Total EDF], EDF[Nom], BD_evo[[#This Row],[Nom]], EDF[Semaine], BD_evo[[#This Row],[Semaine]]), "")</f>
        <v/>
      </c>
      <c r="G941" s="92" t="str">
        <f>IFERROR(AVERAGEIFS(EDF[Humeur], EDF[Nom], BD_evo[[#This Row],[Nom]], EDF[Semaine], BD_evo[[#This Row],[Semaine]]), "")</f>
        <v/>
      </c>
      <c r="H941" s="92" t="str">
        <f>IFERROR(AVERAGEIFS(EDF[Stress], EDF[Nom], BD_evo[[#This Row],[Nom]], EDF[Semaine], BD_evo[[#This Row],[Semaine]]), "")</f>
        <v/>
      </c>
      <c r="I941" s="92" t="str">
        <f>IFERROR(AVERAGEIFS(EDF[Sommeil], EDF[Nom], BD_evo[[#This Row],[Nom]], EDF[Semaine], BD_evo[[#This Row],[Semaine]]), "")</f>
        <v/>
      </c>
      <c r="J941" s="92" t="str">
        <f>IFERROR(AVERAGEIFS(EDF[Etat Physique], EDF[Nom], BD_evo[[#This Row],[Nom]], EDF[Semaine], BD_evo[[#This Row],[Semaine]]), "")</f>
        <v/>
      </c>
      <c r="K941" s="92" t="str">
        <f>IFERROR(AVERAGEIFS(EDF[Hydratation], EDF[Nom], BD_evo[[#This Row],[Nom]], EDF[Semaine], BD_evo[[#This Row],[Semaine]]), "")</f>
        <v/>
      </c>
      <c r="L941" s="92" t="str">
        <f>IFERROR(AVERAGEIFS(EDF[Nutrition], EDF[Nom], BD_evo[[#This Row],[Nom]], EDF[Semaine], BD_evo[[#This Row],[Semaine]]), "")</f>
        <v/>
      </c>
      <c r="M941" s="92" t="str">
        <f>IFERROR(AVERAGEIFS(RPE[Investissement du jour], RPE[Nom], BD_evo[[#This Row],[Nom]], RPE[Semaine], BD_evo[[#This Row],[Semaine]]), "")</f>
        <v/>
      </c>
    </row>
    <row r="942" spans="1:13" x14ac:dyDescent="0.2">
      <c r="A942" s="88" t="s">
        <v>134</v>
      </c>
      <c r="B942" s="90" t="str">
        <f>INDEX(Statut[Profil], MATCH(BD_evo[[#This Row],[Nom]], Statut[Nom], 0))</f>
        <v>Avant</v>
      </c>
      <c r="C942">
        <v>2023</v>
      </c>
      <c r="D942">
        <f>D941+1</f>
        <v>51</v>
      </c>
      <c r="E942" s="90" t="str">
        <f>IF(SUMIFS(RPE[sRPE_tot], RPE[Nom], BD_evo[[#This Row],[Nom]], RPE[Semaine], BD_evo[[#This Row],[Semaine]])=0,"",SUMIFS(RPE[sRPE_tot], RPE[Nom], BD_evo[[#This Row],[Nom]], RPE[Semaine], BD_evo[[#This Row],[Semaine]]))</f>
        <v/>
      </c>
      <c r="F942" s="92" t="str">
        <f>IFERROR(AVERAGEIFS(EDF[Total EDF], EDF[Nom], BD_evo[[#This Row],[Nom]], EDF[Semaine], BD_evo[[#This Row],[Semaine]]), "")</f>
        <v/>
      </c>
      <c r="G942" s="92" t="str">
        <f>IFERROR(AVERAGEIFS(EDF[Humeur], EDF[Nom], BD_evo[[#This Row],[Nom]], EDF[Semaine], BD_evo[[#This Row],[Semaine]]), "")</f>
        <v/>
      </c>
      <c r="H942" s="92" t="str">
        <f>IFERROR(AVERAGEIFS(EDF[Stress], EDF[Nom], BD_evo[[#This Row],[Nom]], EDF[Semaine], BD_evo[[#This Row],[Semaine]]), "")</f>
        <v/>
      </c>
      <c r="I942" s="92" t="str">
        <f>IFERROR(AVERAGEIFS(EDF[Sommeil], EDF[Nom], BD_evo[[#This Row],[Nom]], EDF[Semaine], BD_evo[[#This Row],[Semaine]]), "")</f>
        <v/>
      </c>
      <c r="J942" s="92" t="str">
        <f>IFERROR(AVERAGEIFS(EDF[Etat Physique], EDF[Nom], BD_evo[[#This Row],[Nom]], EDF[Semaine], BD_evo[[#This Row],[Semaine]]), "")</f>
        <v/>
      </c>
      <c r="K942" s="92" t="str">
        <f>IFERROR(AVERAGEIFS(EDF[Hydratation], EDF[Nom], BD_evo[[#This Row],[Nom]], EDF[Semaine], BD_evo[[#This Row],[Semaine]]), "")</f>
        <v/>
      </c>
      <c r="L942" s="92" t="str">
        <f>IFERROR(AVERAGEIFS(EDF[Nutrition], EDF[Nom], BD_evo[[#This Row],[Nom]], EDF[Semaine], BD_evo[[#This Row],[Semaine]]), "")</f>
        <v/>
      </c>
      <c r="M942" s="92" t="str">
        <f>IFERROR(AVERAGEIFS(RPE[Investissement du jour], RPE[Nom], BD_evo[[#This Row],[Nom]], RPE[Semaine], BD_evo[[#This Row],[Semaine]]), "")</f>
        <v/>
      </c>
    </row>
    <row r="943" spans="1:13" x14ac:dyDescent="0.2">
      <c r="A943" s="88" t="s">
        <v>76</v>
      </c>
      <c r="B943" t="str">
        <f>INDEX(Statut[Profil], MATCH(BD_evo[[#This Row],[Nom]], Statut[Nom], 0))</f>
        <v>Trois Quarts</v>
      </c>
      <c r="C943">
        <v>2023</v>
      </c>
      <c r="D943">
        <f>D942</f>
        <v>51</v>
      </c>
      <c r="E943" t="str">
        <f>IF(SUMIFS(RPE[sRPE_tot], RPE[Nom], BD_evo[[#This Row],[Nom]], RPE[Semaine], BD_evo[[#This Row],[Semaine]])=0,"",SUMIFS(RPE[sRPE_tot], RPE[Nom], BD_evo[[#This Row],[Nom]], RPE[Semaine], BD_evo[[#This Row],[Semaine]]))</f>
        <v/>
      </c>
      <c r="F943" s="92" t="str">
        <f>IFERROR(AVERAGEIFS(EDF[Total EDF], EDF[Nom], BD_evo[[#This Row],[Nom]], EDF[Semaine], BD_evo[[#This Row],[Semaine]]), "")</f>
        <v/>
      </c>
      <c r="G943" s="92" t="str">
        <f>IFERROR(AVERAGEIFS(EDF[Humeur], EDF[Nom], BD_evo[[#This Row],[Nom]], EDF[Semaine], BD_evo[[#This Row],[Semaine]]), "")</f>
        <v/>
      </c>
      <c r="H943" s="92" t="str">
        <f>IFERROR(AVERAGEIFS(EDF[Stress], EDF[Nom], BD_evo[[#This Row],[Nom]], EDF[Semaine], BD_evo[[#This Row],[Semaine]]), "")</f>
        <v/>
      </c>
      <c r="I943" s="92" t="str">
        <f>IFERROR(AVERAGEIFS(EDF[Sommeil], EDF[Nom], BD_evo[[#This Row],[Nom]], EDF[Semaine], BD_evo[[#This Row],[Semaine]]), "")</f>
        <v/>
      </c>
      <c r="J943" s="92" t="str">
        <f>IFERROR(AVERAGEIFS(EDF[Etat Physique], EDF[Nom], BD_evo[[#This Row],[Nom]], EDF[Semaine], BD_evo[[#This Row],[Semaine]]), "")</f>
        <v/>
      </c>
      <c r="K943" s="92" t="str">
        <f>IFERROR(AVERAGEIFS(EDF[Hydratation], EDF[Nom], BD_evo[[#This Row],[Nom]], EDF[Semaine], BD_evo[[#This Row],[Semaine]]), "")</f>
        <v/>
      </c>
      <c r="L943" s="92" t="str">
        <f>IFERROR(AVERAGEIFS(EDF[Nutrition], EDF[Nom], BD_evo[[#This Row],[Nom]], EDF[Semaine], BD_evo[[#This Row],[Semaine]]), "")</f>
        <v/>
      </c>
      <c r="M943" s="92" t="str">
        <f>IFERROR(AVERAGEIFS(RPE[Investissement du jour], RPE[Nom], BD_evo[[#This Row],[Nom]], RPE[Semaine], BD_evo[[#This Row],[Semaine]]), "")</f>
        <v/>
      </c>
    </row>
    <row r="944" spans="1:13" x14ac:dyDescent="0.2">
      <c r="A944" s="88" t="s">
        <v>367</v>
      </c>
      <c r="B944" t="str">
        <f>INDEX(Statut[Profil], MATCH(BD_evo[[#This Row],[Nom]], Statut[Nom], 0))</f>
        <v>Avant</v>
      </c>
      <c r="C944">
        <v>2023</v>
      </c>
      <c r="D944">
        <f t="shared" ref="D944:D988" si="19">D943</f>
        <v>51</v>
      </c>
      <c r="E944" t="str">
        <f>IF(SUMIFS(RPE[sRPE_tot], RPE[Nom], BD_evo[[#This Row],[Nom]], RPE[Semaine], BD_evo[[#This Row],[Semaine]])=0,"",SUMIFS(RPE[sRPE_tot], RPE[Nom], BD_evo[[#This Row],[Nom]], RPE[Semaine], BD_evo[[#This Row],[Semaine]]))</f>
        <v/>
      </c>
      <c r="F944" s="92">
        <f>IFERROR(AVERAGEIFS(EDF[Total EDF], EDF[Nom], BD_evo[[#This Row],[Nom]], EDF[Semaine], BD_evo[[#This Row],[Semaine]]), "")</f>
        <v>21</v>
      </c>
      <c r="G944" s="92">
        <f>IFERROR(AVERAGEIFS(EDF[Humeur], EDF[Nom], BD_evo[[#This Row],[Nom]], EDF[Semaine], BD_evo[[#This Row],[Semaine]]), "")</f>
        <v>3</v>
      </c>
      <c r="H944" s="92">
        <f>IFERROR(AVERAGEIFS(EDF[Stress], EDF[Nom], BD_evo[[#This Row],[Nom]], EDF[Semaine], BD_evo[[#This Row],[Semaine]]), "")</f>
        <v>3</v>
      </c>
      <c r="I944" s="92">
        <f>IFERROR(AVERAGEIFS(EDF[Sommeil], EDF[Nom], BD_evo[[#This Row],[Nom]], EDF[Semaine], BD_evo[[#This Row],[Semaine]]), "")</f>
        <v>4</v>
      </c>
      <c r="J944" s="92">
        <f>IFERROR(AVERAGEIFS(EDF[Etat Physique], EDF[Nom], BD_evo[[#This Row],[Nom]], EDF[Semaine], BD_evo[[#This Row],[Semaine]]), "")</f>
        <v>4</v>
      </c>
      <c r="K944" s="92">
        <f>IFERROR(AVERAGEIFS(EDF[Hydratation], EDF[Nom], BD_evo[[#This Row],[Nom]], EDF[Semaine], BD_evo[[#This Row],[Semaine]]), "")</f>
        <v>3</v>
      </c>
      <c r="L944" s="92">
        <f>IFERROR(AVERAGEIFS(EDF[Nutrition], EDF[Nom], BD_evo[[#This Row],[Nom]], EDF[Semaine], BD_evo[[#This Row],[Semaine]]), "")</f>
        <v>4</v>
      </c>
      <c r="M944" s="92" t="str">
        <f>IFERROR(AVERAGEIFS(RPE[Investissement du jour], RPE[Nom], BD_evo[[#This Row],[Nom]], RPE[Semaine], BD_evo[[#This Row],[Semaine]]), "")</f>
        <v/>
      </c>
    </row>
    <row r="945" spans="1:13" x14ac:dyDescent="0.2">
      <c r="A945" s="88" t="s">
        <v>93</v>
      </c>
      <c r="B945" t="str">
        <f>INDEX(Statut[Profil], MATCH(BD_evo[[#This Row],[Nom]], Statut[Nom], 0))</f>
        <v>Avant</v>
      </c>
      <c r="C945">
        <v>2023</v>
      </c>
      <c r="D945">
        <f t="shared" si="19"/>
        <v>51</v>
      </c>
      <c r="E945" t="str">
        <f>IF(SUMIFS(RPE[sRPE_tot], RPE[Nom], BD_evo[[#This Row],[Nom]], RPE[Semaine], BD_evo[[#This Row],[Semaine]])=0,"",SUMIFS(RPE[sRPE_tot], RPE[Nom], BD_evo[[#This Row],[Nom]], RPE[Semaine], BD_evo[[#This Row],[Semaine]]))</f>
        <v/>
      </c>
      <c r="F945" s="92">
        <f>IFERROR(AVERAGEIFS(EDF[Total EDF], EDF[Nom], BD_evo[[#This Row],[Nom]], EDF[Semaine], BD_evo[[#This Row],[Semaine]]), "")</f>
        <v>17</v>
      </c>
      <c r="G945" s="92">
        <f>IFERROR(AVERAGEIFS(EDF[Humeur], EDF[Nom], BD_evo[[#This Row],[Nom]], EDF[Semaine], BD_evo[[#This Row],[Semaine]]), "")</f>
        <v>2</v>
      </c>
      <c r="H945" s="92">
        <f>IFERROR(AVERAGEIFS(EDF[Stress], EDF[Nom], BD_evo[[#This Row],[Nom]], EDF[Semaine], BD_evo[[#This Row],[Semaine]]), "")</f>
        <v>3</v>
      </c>
      <c r="I945" s="92">
        <f>IFERROR(AVERAGEIFS(EDF[Sommeil], EDF[Nom], BD_evo[[#This Row],[Nom]], EDF[Semaine], BD_evo[[#This Row],[Semaine]]), "")</f>
        <v>2</v>
      </c>
      <c r="J945" s="92">
        <f>IFERROR(AVERAGEIFS(EDF[Etat Physique], EDF[Nom], BD_evo[[#This Row],[Nom]], EDF[Semaine], BD_evo[[#This Row],[Semaine]]), "")</f>
        <v>3</v>
      </c>
      <c r="K945" s="92">
        <f>IFERROR(AVERAGEIFS(EDF[Hydratation], EDF[Nom], BD_evo[[#This Row],[Nom]], EDF[Semaine], BD_evo[[#This Row],[Semaine]]), "")</f>
        <v>3</v>
      </c>
      <c r="L945" s="92">
        <f>IFERROR(AVERAGEIFS(EDF[Nutrition], EDF[Nom], BD_evo[[#This Row],[Nom]], EDF[Semaine], BD_evo[[#This Row],[Semaine]]), "")</f>
        <v>4</v>
      </c>
      <c r="M945" s="92" t="str">
        <f>IFERROR(AVERAGEIFS(RPE[Investissement du jour], RPE[Nom], BD_evo[[#This Row],[Nom]], RPE[Semaine], BD_evo[[#This Row],[Semaine]]), "")</f>
        <v/>
      </c>
    </row>
    <row r="946" spans="1:13" x14ac:dyDescent="0.2">
      <c r="A946" s="88" t="s">
        <v>230</v>
      </c>
      <c r="B946" t="str">
        <f>INDEX(Statut[Profil], MATCH(BD_evo[[#This Row],[Nom]], Statut[Nom], 0))</f>
        <v>Avant</v>
      </c>
      <c r="C946">
        <v>2023</v>
      </c>
      <c r="D946">
        <f t="shared" si="19"/>
        <v>51</v>
      </c>
      <c r="E946" t="str">
        <f>IF(SUMIFS(RPE[sRPE_tot], RPE[Nom], BD_evo[[#This Row],[Nom]], RPE[Semaine], BD_evo[[#This Row],[Semaine]])=0,"",SUMIFS(RPE[sRPE_tot], RPE[Nom], BD_evo[[#This Row],[Nom]], RPE[Semaine], BD_evo[[#This Row],[Semaine]]))</f>
        <v/>
      </c>
      <c r="F946" s="92">
        <f>IFERROR(AVERAGEIFS(EDF[Total EDF], EDF[Nom], BD_evo[[#This Row],[Nom]], EDF[Semaine], BD_evo[[#This Row],[Semaine]]), "")</f>
        <v>23</v>
      </c>
      <c r="G946" s="92">
        <f>IFERROR(AVERAGEIFS(EDF[Humeur], EDF[Nom], BD_evo[[#This Row],[Nom]], EDF[Semaine], BD_evo[[#This Row],[Semaine]]), "")</f>
        <v>4</v>
      </c>
      <c r="H946" s="92">
        <f>IFERROR(AVERAGEIFS(EDF[Stress], EDF[Nom], BD_evo[[#This Row],[Nom]], EDF[Semaine], BD_evo[[#This Row],[Semaine]]), "")</f>
        <v>4</v>
      </c>
      <c r="I946" s="92">
        <f>IFERROR(AVERAGEIFS(EDF[Sommeil], EDF[Nom], BD_evo[[#This Row],[Nom]], EDF[Semaine], BD_evo[[#This Row],[Semaine]]), "")</f>
        <v>4</v>
      </c>
      <c r="J946" s="92">
        <f>IFERROR(AVERAGEIFS(EDF[Etat Physique], EDF[Nom], BD_evo[[#This Row],[Nom]], EDF[Semaine], BD_evo[[#This Row],[Semaine]]), "")</f>
        <v>3</v>
      </c>
      <c r="K946" s="92">
        <f>IFERROR(AVERAGEIFS(EDF[Hydratation], EDF[Nom], BD_evo[[#This Row],[Nom]], EDF[Semaine], BD_evo[[#This Row],[Semaine]]), "")</f>
        <v>4</v>
      </c>
      <c r="L946" s="92">
        <f>IFERROR(AVERAGEIFS(EDF[Nutrition], EDF[Nom], BD_evo[[#This Row],[Nom]], EDF[Semaine], BD_evo[[#This Row],[Semaine]]), "")</f>
        <v>4</v>
      </c>
      <c r="M946" s="92" t="str">
        <f>IFERROR(AVERAGEIFS(RPE[Investissement du jour], RPE[Nom], BD_evo[[#This Row],[Nom]], RPE[Semaine], BD_evo[[#This Row],[Semaine]]), "")</f>
        <v/>
      </c>
    </row>
    <row r="947" spans="1:13" x14ac:dyDescent="0.2">
      <c r="A947" s="88" t="s">
        <v>181</v>
      </c>
      <c r="B947" t="str">
        <f>INDEX(Statut[Profil], MATCH(BD_evo[[#This Row],[Nom]], Statut[Nom], 0))</f>
        <v>Trois Quarts</v>
      </c>
      <c r="C947">
        <v>2023</v>
      </c>
      <c r="D947">
        <f t="shared" si="19"/>
        <v>51</v>
      </c>
      <c r="E947" t="str">
        <f>IF(SUMIFS(RPE[sRPE_tot], RPE[Nom], BD_evo[[#This Row],[Nom]], RPE[Semaine], BD_evo[[#This Row],[Semaine]])=0,"",SUMIFS(RPE[sRPE_tot], RPE[Nom], BD_evo[[#This Row],[Nom]], RPE[Semaine], BD_evo[[#This Row],[Semaine]]))</f>
        <v/>
      </c>
      <c r="F947" s="92" t="str">
        <f>IFERROR(AVERAGEIFS(EDF[Total EDF], EDF[Nom], BD_evo[[#This Row],[Nom]], EDF[Semaine], BD_evo[[#This Row],[Semaine]]), "")</f>
        <v/>
      </c>
      <c r="G947" s="92" t="str">
        <f>IFERROR(AVERAGEIFS(EDF[Humeur], EDF[Nom], BD_evo[[#This Row],[Nom]], EDF[Semaine], BD_evo[[#This Row],[Semaine]]), "")</f>
        <v/>
      </c>
      <c r="H947" s="92" t="str">
        <f>IFERROR(AVERAGEIFS(EDF[Stress], EDF[Nom], BD_evo[[#This Row],[Nom]], EDF[Semaine], BD_evo[[#This Row],[Semaine]]), "")</f>
        <v/>
      </c>
      <c r="I947" s="92" t="str">
        <f>IFERROR(AVERAGEIFS(EDF[Sommeil], EDF[Nom], BD_evo[[#This Row],[Nom]], EDF[Semaine], BD_evo[[#This Row],[Semaine]]), "")</f>
        <v/>
      </c>
      <c r="J947" s="92" t="str">
        <f>IFERROR(AVERAGEIFS(EDF[Etat Physique], EDF[Nom], BD_evo[[#This Row],[Nom]], EDF[Semaine], BD_evo[[#This Row],[Semaine]]), "")</f>
        <v/>
      </c>
      <c r="K947" s="92" t="str">
        <f>IFERROR(AVERAGEIFS(EDF[Hydratation], EDF[Nom], BD_evo[[#This Row],[Nom]], EDF[Semaine], BD_evo[[#This Row],[Semaine]]), "")</f>
        <v/>
      </c>
      <c r="L947" s="92" t="str">
        <f>IFERROR(AVERAGEIFS(EDF[Nutrition], EDF[Nom], BD_evo[[#This Row],[Nom]], EDF[Semaine], BD_evo[[#This Row],[Semaine]]), "")</f>
        <v/>
      </c>
      <c r="M947" s="92" t="str">
        <f>IFERROR(AVERAGEIFS(RPE[Investissement du jour], RPE[Nom], BD_evo[[#This Row],[Nom]], RPE[Semaine], BD_evo[[#This Row],[Semaine]]), "")</f>
        <v/>
      </c>
    </row>
    <row r="948" spans="1:13" x14ac:dyDescent="0.2">
      <c r="A948" s="88" t="s">
        <v>414</v>
      </c>
      <c r="B948" t="str">
        <f>INDEX(Statut[Profil], MATCH(BD_evo[[#This Row],[Nom]], Statut[Nom], 0))</f>
        <v>Avant</v>
      </c>
      <c r="C948">
        <v>2023</v>
      </c>
      <c r="D948">
        <f t="shared" si="19"/>
        <v>51</v>
      </c>
      <c r="E948" t="str">
        <f>IF(SUMIFS(RPE[sRPE_tot], RPE[Nom], BD_evo[[#This Row],[Nom]], RPE[Semaine], BD_evo[[#This Row],[Semaine]])=0,"",SUMIFS(RPE[sRPE_tot], RPE[Nom], BD_evo[[#This Row],[Nom]], RPE[Semaine], BD_evo[[#This Row],[Semaine]]))</f>
        <v/>
      </c>
      <c r="F948" s="92" t="str">
        <f>IFERROR(AVERAGEIFS(EDF[Total EDF], EDF[Nom], BD_evo[[#This Row],[Nom]], EDF[Semaine], BD_evo[[#This Row],[Semaine]]), "")</f>
        <v/>
      </c>
      <c r="G948" s="92" t="str">
        <f>IFERROR(AVERAGEIFS(EDF[Humeur], EDF[Nom], BD_evo[[#This Row],[Nom]], EDF[Semaine], BD_evo[[#This Row],[Semaine]]), "")</f>
        <v/>
      </c>
      <c r="H948" s="92" t="str">
        <f>IFERROR(AVERAGEIFS(EDF[Stress], EDF[Nom], BD_evo[[#This Row],[Nom]], EDF[Semaine], BD_evo[[#This Row],[Semaine]]), "")</f>
        <v/>
      </c>
      <c r="I948" s="92" t="str">
        <f>IFERROR(AVERAGEIFS(EDF[Sommeil], EDF[Nom], BD_evo[[#This Row],[Nom]], EDF[Semaine], BD_evo[[#This Row],[Semaine]]), "")</f>
        <v/>
      </c>
      <c r="J948" s="92" t="str">
        <f>IFERROR(AVERAGEIFS(EDF[Etat Physique], EDF[Nom], BD_evo[[#This Row],[Nom]], EDF[Semaine], BD_evo[[#This Row],[Semaine]]), "")</f>
        <v/>
      </c>
      <c r="K948" s="92" t="str">
        <f>IFERROR(AVERAGEIFS(EDF[Hydratation], EDF[Nom], BD_evo[[#This Row],[Nom]], EDF[Semaine], BD_evo[[#This Row],[Semaine]]), "")</f>
        <v/>
      </c>
      <c r="L948" s="92" t="str">
        <f>IFERROR(AVERAGEIFS(EDF[Nutrition], EDF[Nom], BD_evo[[#This Row],[Nom]], EDF[Semaine], BD_evo[[#This Row],[Semaine]]), "")</f>
        <v/>
      </c>
      <c r="M948" s="92" t="str">
        <f>IFERROR(AVERAGEIFS(RPE[Investissement du jour], RPE[Nom], BD_evo[[#This Row],[Nom]], RPE[Semaine], BD_evo[[#This Row],[Semaine]]), "")</f>
        <v/>
      </c>
    </row>
    <row r="949" spans="1:13" x14ac:dyDescent="0.2">
      <c r="A949" s="88" t="s">
        <v>102</v>
      </c>
      <c r="B949" t="str">
        <f>INDEX(Statut[Profil], MATCH(BD_evo[[#This Row],[Nom]], Statut[Nom], 0))</f>
        <v>Trois Quarts</v>
      </c>
      <c r="C949">
        <v>2023</v>
      </c>
      <c r="D949">
        <f t="shared" si="19"/>
        <v>51</v>
      </c>
      <c r="E949" t="str">
        <f>IF(SUMIFS(RPE[sRPE_tot], RPE[Nom], BD_evo[[#This Row],[Nom]], RPE[Semaine], BD_evo[[#This Row],[Semaine]])=0,"",SUMIFS(RPE[sRPE_tot], RPE[Nom], BD_evo[[#This Row],[Nom]], RPE[Semaine], BD_evo[[#This Row],[Semaine]]))</f>
        <v/>
      </c>
      <c r="F949" s="92" t="str">
        <f>IFERROR(AVERAGEIFS(EDF[Total EDF], EDF[Nom], BD_evo[[#This Row],[Nom]], EDF[Semaine], BD_evo[[#This Row],[Semaine]]), "")</f>
        <v/>
      </c>
      <c r="G949" s="92" t="str">
        <f>IFERROR(AVERAGEIFS(EDF[Humeur], EDF[Nom], BD_evo[[#This Row],[Nom]], EDF[Semaine], BD_evo[[#This Row],[Semaine]]), "")</f>
        <v/>
      </c>
      <c r="H949" s="92" t="str">
        <f>IFERROR(AVERAGEIFS(EDF[Stress], EDF[Nom], BD_evo[[#This Row],[Nom]], EDF[Semaine], BD_evo[[#This Row],[Semaine]]), "")</f>
        <v/>
      </c>
      <c r="I949" s="92" t="str">
        <f>IFERROR(AVERAGEIFS(EDF[Sommeil], EDF[Nom], BD_evo[[#This Row],[Nom]], EDF[Semaine], BD_evo[[#This Row],[Semaine]]), "")</f>
        <v/>
      </c>
      <c r="J949" s="92" t="str">
        <f>IFERROR(AVERAGEIFS(EDF[Etat Physique], EDF[Nom], BD_evo[[#This Row],[Nom]], EDF[Semaine], BD_evo[[#This Row],[Semaine]]), "")</f>
        <v/>
      </c>
      <c r="K949" s="92" t="str">
        <f>IFERROR(AVERAGEIFS(EDF[Hydratation], EDF[Nom], BD_evo[[#This Row],[Nom]], EDF[Semaine], BD_evo[[#This Row],[Semaine]]), "")</f>
        <v/>
      </c>
      <c r="L949" s="92" t="str">
        <f>IFERROR(AVERAGEIFS(EDF[Nutrition], EDF[Nom], BD_evo[[#This Row],[Nom]], EDF[Semaine], BD_evo[[#This Row],[Semaine]]), "")</f>
        <v/>
      </c>
      <c r="M949" s="92" t="str">
        <f>IFERROR(AVERAGEIFS(RPE[Investissement du jour], RPE[Nom], BD_evo[[#This Row],[Nom]], RPE[Semaine], BD_evo[[#This Row],[Semaine]]), "")</f>
        <v/>
      </c>
    </row>
    <row r="950" spans="1:13" x14ac:dyDescent="0.2">
      <c r="A950" s="88" t="s">
        <v>193</v>
      </c>
      <c r="B950" t="str">
        <f>INDEX(Statut[Profil], MATCH(BD_evo[[#This Row],[Nom]], Statut[Nom], 0))</f>
        <v>Avant</v>
      </c>
      <c r="C950">
        <v>2023</v>
      </c>
      <c r="D950">
        <f t="shared" si="19"/>
        <v>51</v>
      </c>
      <c r="E950" t="str">
        <f>IF(SUMIFS(RPE[sRPE_tot], RPE[Nom], BD_evo[[#This Row],[Nom]], RPE[Semaine], BD_evo[[#This Row],[Semaine]])=0,"",SUMIFS(RPE[sRPE_tot], RPE[Nom], BD_evo[[#This Row],[Nom]], RPE[Semaine], BD_evo[[#This Row],[Semaine]]))</f>
        <v/>
      </c>
      <c r="F950" s="92" t="str">
        <f>IFERROR(AVERAGEIFS(EDF[Total EDF], EDF[Nom], BD_evo[[#This Row],[Nom]], EDF[Semaine], BD_evo[[#This Row],[Semaine]]), "")</f>
        <v/>
      </c>
      <c r="G950" s="92" t="str">
        <f>IFERROR(AVERAGEIFS(EDF[Humeur], EDF[Nom], BD_evo[[#This Row],[Nom]], EDF[Semaine], BD_evo[[#This Row],[Semaine]]), "")</f>
        <v/>
      </c>
      <c r="H950" s="92" t="str">
        <f>IFERROR(AVERAGEIFS(EDF[Stress], EDF[Nom], BD_evo[[#This Row],[Nom]], EDF[Semaine], BD_evo[[#This Row],[Semaine]]), "")</f>
        <v/>
      </c>
      <c r="I950" s="92" t="str">
        <f>IFERROR(AVERAGEIFS(EDF[Sommeil], EDF[Nom], BD_evo[[#This Row],[Nom]], EDF[Semaine], BD_evo[[#This Row],[Semaine]]), "")</f>
        <v/>
      </c>
      <c r="J950" s="92" t="str">
        <f>IFERROR(AVERAGEIFS(EDF[Etat Physique], EDF[Nom], BD_evo[[#This Row],[Nom]], EDF[Semaine], BD_evo[[#This Row],[Semaine]]), "")</f>
        <v/>
      </c>
      <c r="K950" s="92" t="str">
        <f>IFERROR(AVERAGEIFS(EDF[Hydratation], EDF[Nom], BD_evo[[#This Row],[Nom]], EDF[Semaine], BD_evo[[#This Row],[Semaine]]), "")</f>
        <v/>
      </c>
      <c r="L950" s="92" t="str">
        <f>IFERROR(AVERAGEIFS(EDF[Nutrition], EDF[Nom], BD_evo[[#This Row],[Nom]], EDF[Semaine], BD_evo[[#This Row],[Semaine]]), "")</f>
        <v/>
      </c>
      <c r="M950" s="92" t="str">
        <f>IFERROR(AVERAGEIFS(RPE[Investissement du jour], RPE[Nom], BD_evo[[#This Row],[Nom]], RPE[Semaine], BD_evo[[#This Row],[Semaine]]), "")</f>
        <v/>
      </c>
    </row>
    <row r="951" spans="1:13" x14ac:dyDescent="0.2">
      <c r="A951" s="88" t="s">
        <v>84</v>
      </c>
      <c r="B951" t="str">
        <f>INDEX(Statut[Profil], MATCH(BD_evo[[#This Row],[Nom]], Statut[Nom], 0))</f>
        <v>Trois Quarts</v>
      </c>
      <c r="C951">
        <v>2023</v>
      </c>
      <c r="D951">
        <f t="shared" si="19"/>
        <v>51</v>
      </c>
      <c r="E951" t="str">
        <f>IF(SUMIFS(RPE[sRPE_tot], RPE[Nom], BD_evo[[#This Row],[Nom]], RPE[Semaine], BD_evo[[#This Row],[Semaine]])=0,"",SUMIFS(RPE[sRPE_tot], RPE[Nom], BD_evo[[#This Row],[Nom]], RPE[Semaine], BD_evo[[#This Row],[Semaine]]))</f>
        <v/>
      </c>
      <c r="F951" s="92" t="str">
        <f>IFERROR(AVERAGEIFS(EDF[Total EDF], EDF[Nom], BD_evo[[#This Row],[Nom]], EDF[Semaine], BD_evo[[#This Row],[Semaine]]), "")</f>
        <v/>
      </c>
      <c r="G951" s="92" t="str">
        <f>IFERROR(AVERAGEIFS(EDF[Humeur], EDF[Nom], BD_evo[[#This Row],[Nom]], EDF[Semaine], BD_evo[[#This Row],[Semaine]]), "")</f>
        <v/>
      </c>
      <c r="H951" s="92" t="str">
        <f>IFERROR(AVERAGEIFS(EDF[Stress], EDF[Nom], BD_evo[[#This Row],[Nom]], EDF[Semaine], BD_evo[[#This Row],[Semaine]]), "")</f>
        <v/>
      </c>
      <c r="I951" s="92" t="str">
        <f>IFERROR(AVERAGEIFS(EDF[Sommeil], EDF[Nom], BD_evo[[#This Row],[Nom]], EDF[Semaine], BD_evo[[#This Row],[Semaine]]), "")</f>
        <v/>
      </c>
      <c r="J951" s="92" t="str">
        <f>IFERROR(AVERAGEIFS(EDF[Etat Physique], EDF[Nom], BD_evo[[#This Row],[Nom]], EDF[Semaine], BD_evo[[#This Row],[Semaine]]), "")</f>
        <v/>
      </c>
      <c r="K951" s="92" t="str">
        <f>IFERROR(AVERAGEIFS(EDF[Hydratation], EDF[Nom], BD_evo[[#This Row],[Nom]], EDF[Semaine], BD_evo[[#This Row],[Semaine]]), "")</f>
        <v/>
      </c>
      <c r="L951" s="92" t="str">
        <f>IFERROR(AVERAGEIFS(EDF[Nutrition], EDF[Nom], BD_evo[[#This Row],[Nom]], EDF[Semaine], BD_evo[[#This Row],[Semaine]]), "")</f>
        <v/>
      </c>
      <c r="M951" s="92" t="str">
        <f>IFERROR(AVERAGEIFS(RPE[Investissement du jour], RPE[Nom], BD_evo[[#This Row],[Nom]], RPE[Semaine], BD_evo[[#This Row],[Semaine]]), "")</f>
        <v/>
      </c>
    </row>
    <row r="952" spans="1:13" x14ac:dyDescent="0.2">
      <c r="A952" s="88" t="s">
        <v>106</v>
      </c>
      <c r="B952" t="str">
        <f>INDEX(Statut[Profil], MATCH(BD_evo[[#This Row],[Nom]], Statut[Nom], 0))</f>
        <v>Avant</v>
      </c>
      <c r="C952">
        <v>2023</v>
      </c>
      <c r="D952">
        <f t="shared" si="19"/>
        <v>51</v>
      </c>
      <c r="E952" t="str">
        <f>IF(SUMIFS(RPE[sRPE_tot], RPE[Nom], BD_evo[[#This Row],[Nom]], RPE[Semaine], BD_evo[[#This Row],[Semaine]])=0,"",SUMIFS(RPE[sRPE_tot], RPE[Nom], BD_evo[[#This Row],[Nom]], RPE[Semaine], BD_evo[[#This Row],[Semaine]]))</f>
        <v/>
      </c>
      <c r="F952" s="92">
        <f>IFERROR(AVERAGEIFS(EDF[Total EDF], EDF[Nom], BD_evo[[#This Row],[Nom]], EDF[Semaine], BD_evo[[#This Row],[Semaine]]), "")</f>
        <v>22</v>
      </c>
      <c r="G952" s="92">
        <f>IFERROR(AVERAGEIFS(EDF[Humeur], EDF[Nom], BD_evo[[#This Row],[Nom]], EDF[Semaine], BD_evo[[#This Row],[Semaine]]), "")</f>
        <v>4</v>
      </c>
      <c r="H952" s="92">
        <f>IFERROR(AVERAGEIFS(EDF[Stress], EDF[Nom], BD_evo[[#This Row],[Nom]], EDF[Semaine], BD_evo[[#This Row],[Semaine]]), "")</f>
        <v>3</v>
      </c>
      <c r="I952" s="92">
        <f>IFERROR(AVERAGEIFS(EDF[Sommeil], EDF[Nom], BD_evo[[#This Row],[Nom]], EDF[Semaine], BD_evo[[#This Row],[Semaine]]), "")</f>
        <v>3</v>
      </c>
      <c r="J952" s="92">
        <f>IFERROR(AVERAGEIFS(EDF[Etat Physique], EDF[Nom], BD_evo[[#This Row],[Nom]], EDF[Semaine], BD_evo[[#This Row],[Semaine]]), "")</f>
        <v>4</v>
      </c>
      <c r="K952" s="92">
        <f>IFERROR(AVERAGEIFS(EDF[Hydratation], EDF[Nom], BD_evo[[#This Row],[Nom]], EDF[Semaine], BD_evo[[#This Row],[Semaine]]), "")</f>
        <v>4</v>
      </c>
      <c r="L952" s="92">
        <f>IFERROR(AVERAGEIFS(EDF[Nutrition], EDF[Nom], BD_evo[[#This Row],[Nom]], EDF[Semaine], BD_evo[[#This Row],[Semaine]]), "")</f>
        <v>4</v>
      </c>
      <c r="M952" s="92" t="str">
        <f>IFERROR(AVERAGEIFS(RPE[Investissement du jour], RPE[Nom], BD_evo[[#This Row],[Nom]], RPE[Semaine], BD_evo[[#This Row],[Semaine]]), "")</f>
        <v/>
      </c>
    </row>
    <row r="953" spans="1:13" x14ac:dyDescent="0.2">
      <c r="A953" s="89" t="s">
        <v>171</v>
      </c>
      <c r="B953" t="str">
        <f>INDEX(Statut[Profil], MATCH(BD_evo[[#This Row],[Nom]], Statut[Nom], 0))</f>
        <v>Avant</v>
      </c>
      <c r="C953">
        <v>2023</v>
      </c>
      <c r="D953">
        <f t="shared" si="19"/>
        <v>51</v>
      </c>
      <c r="E953" t="str">
        <f>IF(SUMIFS(RPE[sRPE_tot], RPE[Nom], BD_evo[[#This Row],[Nom]], RPE[Semaine], BD_evo[[#This Row],[Semaine]])=0,"",SUMIFS(RPE[sRPE_tot], RPE[Nom], BD_evo[[#This Row],[Nom]], RPE[Semaine], BD_evo[[#This Row],[Semaine]]))</f>
        <v/>
      </c>
      <c r="F953" s="92" t="str">
        <f>IFERROR(AVERAGEIFS(EDF[Total EDF], EDF[Nom], BD_evo[[#This Row],[Nom]], EDF[Semaine], BD_evo[[#This Row],[Semaine]]), "")</f>
        <v/>
      </c>
      <c r="G953" s="92" t="str">
        <f>IFERROR(AVERAGEIFS(EDF[Humeur], EDF[Nom], BD_evo[[#This Row],[Nom]], EDF[Semaine], BD_evo[[#This Row],[Semaine]]), "")</f>
        <v/>
      </c>
      <c r="H953" s="92" t="str">
        <f>IFERROR(AVERAGEIFS(EDF[Stress], EDF[Nom], BD_evo[[#This Row],[Nom]], EDF[Semaine], BD_evo[[#This Row],[Semaine]]), "")</f>
        <v/>
      </c>
      <c r="I953" s="92" t="str">
        <f>IFERROR(AVERAGEIFS(EDF[Sommeil], EDF[Nom], BD_evo[[#This Row],[Nom]], EDF[Semaine], BD_evo[[#This Row],[Semaine]]), "")</f>
        <v/>
      </c>
      <c r="J953" s="92" t="str">
        <f>IFERROR(AVERAGEIFS(EDF[Etat Physique], EDF[Nom], BD_evo[[#This Row],[Nom]], EDF[Semaine], BD_evo[[#This Row],[Semaine]]), "")</f>
        <v/>
      </c>
      <c r="K953" s="92" t="str">
        <f>IFERROR(AVERAGEIFS(EDF[Hydratation], EDF[Nom], BD_evo[[#This Row],[Nom]], EDF[Semaine], BD_evo[[#This Row],[Semaine]]), "")</f>
        <v/>
      </c>
      <c r="L953" s="92" t="str">
        <f>IFERROR(AVERAGEIFS(EDF[Nutrition], EDF[Nom], BD_evo[[#This Row],[Nom]], EDF[Semaine], BD_evo[[#This Row],[Semaine]]), "")</f>
        <v/>
      </c>
      <c r="M953" s="92" t="str">
        <f>IFERROR(AVERAGEIFS(RPE[Investissement du jour], RPE[Nom], BD_evo[[#This Row],[Nom]], RPE[Semaine], BD_evo[[#This Row],[Semaine]]), "")</f>
        <v/>
      </c>
    </row>
    <row r="954" spans="1:13" x14ac:dyDescent="0.2">
      <c r="A954" s="88" t="s">
        <v>77</v>
      </c>
      <c r="B954" t="str">
        <f>INDEX(Statut[Profil], MATCH(BD_evo[[#This Row],[Nom]], Statut[Nom], 0))</f>
        <v>Avant</v>
      </c>
      <c r="C954">
        <v>2023</v>
      </c>
      <c r="D954">
        <f t="shared" si="19"/>
        <v>51</v>
      </c>
      <c r="E954" t="str">
        <f>IF(SUMIFS(RPE[sRPE_tot], RPE[Nom], BD_evo[[#This Row],[Nom]], RPE[Semaine], BD_evo[[#This Row],[Semaine]])=0,"",SUMIFS(RPE[sRPE_tot], RPE[Nom], BD_evo[[#This Row],[Nom]], RPE[Semaine], BD_evo[[#This Row],[Semaine]]))</f>
        <v/>
      </c>
      <c r="F954" s="92" t="str">
        <f>IFERROR(AVERAGEIFS(EDF[Total EDF], EDF[Nom], BD_evo[[#This Row],[Nom]], EDF[Semaine], BD_evo[[#This Row],[Semaine]]), "")</f>
        <v/>
      </c>
      <c r="G954" s="92" t="str">
        <f>IFERROR(AVERAGEIFS(EDF[Humeur], EDF[Nom], BD_evo[[#This Row],[Nom]], EDF[Semaine], BD_evo[[#This Row],[Semaine]]), "")</f>
        <v/>
      </c>
      <c r="H954" s="92" t="str">
        <f>IFERROR(AVERAGEIFS(EDF[Stress], EDF[Nom], BD_evo[[#This Row],[Nom]], EDF[Semaine], BD_evo[[#This Row],[Semaine]]), "")</f>
        <v/>
      </c>
      <c r="I954" s="92" t="str">
        <f>IFERROR(AVERAGEIFS(EDF[Sommeil], EDF[Nom], BD_evo[[#This Row],[Nom]], EDF[Semaine], BD_evo[[#This Row],[Semaine]]), "")</f>
        <v/>
      </c>
      <c r="J954" s="92" t="str">
        <f>IFERROR(AVERAGEIFS(EDF[Etat Physique], EDF[Nom], BD_evo[[#This Row],[Nom]], EDF[Semaine], BD_evo[[#This Row],[Semaine]]), "")</f>
        <v/>
      </c>
      <c r="K954" s="92" t="str">
        <f>IFERROR(AVERAGEIFS(EDF[Hydratation], EDF[Nom], BD_evo[[#This Row],[Nom]], EDF[Semaine], BD_evo[[#This Row],[Semaine]]), "")</f>
        <v/>
      </c>
      <c r="L954" s="92" t="str">
        <f>IFERROR(AVERAGEIFS(EDF[Nutrition], EDF[Nom], BD_evo[[#This Row],[Nom]], EDF[Semaine], BD_evo[[#This Row],[Semaine]]), "")</f>
        <v/>
      </c>
      <c r="M954" s="92" t="str">
        <f>IFERROR(AVERAGEIFS(RPE[Investissement du jour], RPE[Nom], BD_evo[[#This Row],[Nom]], RPE[Semaine], BD_evo[[#This Row],[Semaine]]), "")</f>
        <v/>
      </c>
    </row>
    <row r="955" spans="1:13" x14ac:dyDescent="0.2">
      <c r="A955" s="88" t="s">
        <v>135</v>
      </c>
      <c r="B955" t="str">
        <f>INDEX(Statut[Profil], MATCH(BD_evo[[#This Row],[Nom]], Statut[Nom], 0))</f>
        <v>Trois Quarts</v>
      </c>
      <c r="C955">
        <v>2023</v>
      </c>
      <c r="D955">
        <f t="shared" si="19"/>
        <v>51</v>
      </c>
      <c r="E955" t="str">
        <f>IF(SUMIFS(RPE[sRPE_tot], RPE[Nom], BD_evo[[#This Row],[Nom]], RPE[Semaine], BD_evo[[#This Row],[Semaine]])=0,"",SUMIFS(RPE[sRPE_tot], RPE[Nom], BD_evo[[#This Row],[Nom]], RPE[Semaine], BD_evo[[#This Row],[Semaine]]))</f>
        <v/>
      </c>
      <c r="F955" s="92">
        <f>IFERROR(AVERAGEIFS(EDF[Total EDF], EDF[Nom], BD_evo[[#This Row],[Nom]], EDF[Semaine], BD_evo[[#This Row],[Semaine]]), "")</f>
        <v>20</v>
      </c>
      <c r="G955" s="92">
        <f>IFERROR(AVERAGEIFS(EDF[Humeur], EDF[Nom], BD_evo[[#This Row],[Nom]], EDF[Semaine], BD_evo[[#This Row],[Semaine]]), "")</f>
        <v>4</v>
      </c>
      <c r="H955" s="92">
        <f>IFERROR(AVERAGEIFS(EDF[Stress], EDF[Nom], BD_evo[[#This Row],[Nom]], EDF[Semaine], BD_evo[[#This Row],[Semaine]]), "")</f>
        <v>4</v>
      </c>
      <c r="I955" s="92">
        <f>IFERROR(AVERAGEIFS(EDF[Sommeil], EDF[Nom], BD_evo[[#This Row],[Nom]], EDF[Semaine], BD_evo[[#This Row],[Semaine]]), "")</f>
        <v>3</v>
      </c>
      <c r="J955" s="92">
        <f>IFERROR(AVERAGEIFS(EDF[Etat Physique], EDF[Nom], BD_evo[[#This Row],[Nom]], EDF[Semaine], BD_evo[[#This Row],[Semaine]]), "")</f>
        <v>2</v>
      </c>
      <c r="K955" s="92">
        <f>IFERROR(AVERAGEIFS(EDF[Hydratation], EDF[Nom], BD_evo[[#This Row],[Nom]], EDF[Semaine], BD_evo[[#This Row],[Semaine]]), "")</f>
        <v>3</v>
      </c>
      <c r="L955" s="92">
        <f>IFERROR(AVERAGEIFS(EDF[Nutrition], EDF[Nom], BD_evo[[#This Row],[Nom]], EDF[Semaine], BD_evo[[#This Row],[Semaine]]), "")</f>
        <v>4</v>
      </c>
      <c r="M955" s="92" t="str">
        <f>IFERROR(AVERAGEIFS(RPE[Investissement du jour], RPE[Nom], BD_evo[[#This Row],[Nom]], RPE[Semaine], BD_evo[[#This Row],[Semaine]]), "")</f>
        <v/>
      </c>
    </row>
    <row r="956" spans="1:13" x14ac:dyDescent="0.2">
      <c r="A956" s="88" t="s">
        <v>75</v>
      </c>
      <c r="B956" t="str">
        <f>INDEX(Statut[Profil], MATCH(BD_evo[[#This Row],[Nom]], Statut[Nom], 0))</f>
        <v>Avant</v>
      </c>
      <c r="C956">
        <v>2023</v>
      </c>
      <c r="D956">
        <f t="shared" si="19"/>
        <v>51</v>
      </c>
      <c r="E956" t="str">
        <f>IF(SUMIFS(RPE[sRPE_tot], RPE[Nom], BD_evo[[#This Row],[Nom]], RPE[Semaine], BD_evo[[#This Row],[Semaine]])=0,"",SUMIFS(RPE[sRPE_tot], RPE[Nom], BD_evo[[#This Row],[Nom]], RPE[Semaine], BD_evo[[#This Row],[Semaine]]))</f>
        <v/>
      </c>
      <c r="F956" s="92" t="str">
        <f>IFERROR(AVERAGEIFS(EDF[Total EDF], EDF[Nom], BD_evo[[#This Row],[Nom]], EDF[Semaine], BD_evo[[#This Row],[Semaine]]), "")</f>
        <v/>
      </c>
      <c r="G956" s="92" t="str">
        <f>IFERROR(AVERAGEIFS(EDF[Humeur], EDF[Nom], BD_evo[[#This Row],[Nom]], EDF[Semaine], BD_evo[[#This Row],[Semaine]]), "")</f>
        <v/>
      </c>
      <c r="H956" s="92" t="str">
        <f>IFERROR(AVERAGEIFS(EDF[Stress], EDF[Nom], BD_evo[[#This Row],[Nom]], EDF[Semaine], BD_evo[[#This Row],[Semaine]]), "")</f>
        <v/>
      </c>
      <c r="I956" s="92" t="str">
        <f>IFERROR(AVERAGEIFS(EDF[Sommeil], EDF[Nom], BD_evo[[#This Row],[Nom]], EDF[Semaine], BD_evo[[#This Row],[Semaine]]), "")</f>
        <v/>
      </c>
      <c r="J956" s="92" t="str">
        <f>IFERROR(AVERAGEIFS(EDF[Etat Physique], EDF[Nom], BD_evo[[#This Row],[Nom]], EDF[Semaine], BD_evo[[#This Row],[Semaine]]), "")</f>
        <v/>
      </c>
      <c r="K956" s="92" t="str">
        <f>IFERROR(AVERAGEIFS(EDF[Hydratation], EDF[Nom], BD_evo[[#This Row],[Nom]], EDF[Semaine], BD_evo[[#This Row],[Semaine]]), "")</f>
        <v/>
      </c>
      <c r="L956" s="92" t="str">
        <f>IFERROR(AVERAGEIFS(EDF[Nutrition], EDF[Nom], BD_evo[[#This Row],[Nom]], EDF[Semaine], BD_evo[[#This Row],[Semaine]]), "")</f>
        <v/>
      </c>
      <c r="M956" s="92" t="str">
        <f>IFERROR(AVERAGEIFS(RPE[Investissement du jour], RPE[Nom], BD_evo[[#This Row],[Nom]], RPE[Semaine], BD_evo[[#This Row],[Semaine]]), "")</f>
        <v/>
      </c>
    </row>
    <row r="957" spans="1:13" x14ac:dyDescent="0.2">
      <c r="A957" s="88" t="s">
        <v>112</v>
      </c>
      <c r="B957" t="str">
        <f>INDEX(Statut[Profil], MATCH(BD_evo[[#This Row],[Nom]], Statut[Nom], 0))</f>
        <v>Trois Quarts</v>
      </c>
      <c r="C957">
        <v>2023</v>
      </c>
      <c r="D957">
        <f t="shared" si="19"/>
        <v>51</v>
      </c>
      <c r="E957" t="str">
        <f>IF(SUMIFS(RPE[sRPE_tot], RPE[Nom], BD_evo[[#This Row],[Nom]], RPE[Semaine], BD_evo[[#This Row],[Semaine]])=0,"",SUMIFS(RPE[sRPE_tot], RPE[Nom], BD_evo[[#This Row],[Nom]], RPE[Semaine], BD_evo[[#This Row],[Semaine]]))</f>
        <v/>
      </c>
      <c r="F957" s="92" t="str">
        <f>IFERROR(AVERAGEIFS(EDF[Total EDF], EDF[Nom], BD_evo[[#This Row],[Nom]], EDF[Semaine], BD_evo[[#This Row],[Semaine]]), "")</f>
        <v/>
      </c>
      <c r="G957" s="92" t="str">
        <f>IFERROR(AVERAGEIFS(EDF[Humeur], EDF[Nom], BD_evo[[#This Row],[Nom]], EDF[Semaine], BD_evo[[#This Row],[Semaine]]), "")</f>
        <v/>
      </c>
      <c r="H957" s="92" t="str">
        <f>IFERROR(AVERAGEIFS(EDF[Stress], EDF[Nom], BD_evo[[#This Row],[Nom]], EDF[Semaine], BD_evo[[#This Row],[Semaine]]), "")</f>
        <v/>
      </c>
      <c r="I957" s="92" t="str">
        <f>IFERROR(AVERAGEIFS(EDF[Sommeil], EDF[Nom], BD_evo[[#This Row],[Nom]], EDF[Semaine], BD_evo[[#This Row],[Semaine]]), "")</f>
        <v/>
      </c>
      <c r="J957" s="92" t="str">
        <f>IFERROR(AVERAGEIFS(EDF[Etat Physique], EDF[Nom], BD_evo[[#This Row],[Nom]], EDF[Semaine], BD_evo[[#This Row],[Semaine]]), "")</f>
        <v/>
      </c>
      <c r="K957" s="92" t="str">
        <f>IFERROR(AVERAGEIFS(EDF[Hydratation], EDF[Nom], BD_evo[[#This Row],[Nom]], EDF[Semaine], BD_evo[[#This Row],[Semaine]]), "")</f>
        <v/>
      </c>
      <c r="L957" s="92" t="str">
        <f>IFERROR(AVERAGEIFS(EDF[Nutrition], EDF[Nom], BD_evo[[#This Row],[Nom]], EDF[Semaine], BD_evo[[#This Row],[Semaine]]), "")</f>
        <v/>
      </c>
      <c r="M957" s="92" t="str">
        <f>IFERROR(AVERAGEIFS(RPE[Investissement du jour], RPE[Nom], BD_evo[[#This Row],[Nom]], RPE[Semaine], BD_evo[[#This Row],[Semaine]]), "")</f>
        <v/>
      </c>
    </row>
    <row r="958" spans="1:13" x14ac:dyDescent="0.2">
      <c r="A958" s="88" t="s">
        <v>142</v>
      </c>
      <c r="B958" t="str">
        <f>INDEX(Statut[Profil], MATCH(BD_evo[[#This Row],[Nom]], Statut[Nom], 0))</f>
        <v>Avant</v>
      </c>
      <c r="C958">
        <v>2023</v>
      </c>
      <c r="D958">
        <f t="shared" si="19"/>
        <v>51</v>
      </c>
      <c r="E958" t="str">
        <f>IF(SUMIFS(RPE[sRPE_tot], RPE[Nom], BD_evo[[#This Row],[Nom]], RPE[Semaine], BD_evo[[#This Row],[Semaine]])=0,"",SUMIFS(RPE[sRPE_tot], RPE[Nom], BD_evo[[#This Row],[Nom]], RPE[Semaine], BD_evo[[#This Row],[Semaine]]))</f>
        <v/>
      </c>
      <c r="F958" s="92">
        <f>IFERROR(AVERAGEIFS(EDF[Total EDF], EDF[Nom], BD_evo[[#This Row],[Nom]], EDF[Semaine], BD_evo[[#This Row],[Semaine]]), "")</f>
        <v>24</v>
      </c>
      <c r="G958" s="92">
        <f>IFERROR(AVERAGEIFS(EDF[Humeur], EDF[Nom], BD_evo[[#This Row],[Nom]], EDF[Semaine], BD_evo[[#This Row],[Semaine]]), "")</f>
        <v>5</v>
      </c>
      <c r="H958" s="92">
        <f>IFERROR(AVERAGEIFS(EDF[Stress], EDF[Nom], BD_evo[[#This Row],[Nom]], EDF[Semaine], BD_evo[[#This Row],[Semaine]]), "")</f>
        <v>4</v>
      </c>
      <c r="I958" s="92">
        <f>IFERROR(AVERAGEIFS(EDF[Sommeil], EDF[Nom], BD_evo[[#This Row],[Nom]], EDF[Semaine], BD_evo[[#This Row],[Semaine]]), "")</f>
        <v>4</v>
      </c>
      <c r="J958" s="92">
        <f>IFERROR(AVERAGEIFS(EDF[Etat Physique], EDF[Nom], BD_evo[[#This Row],[Nom]], EDF[Semaine], BD_evo[[#This Row],[Semaine]]), "")</f>
        <v>4</v>
      </c>
      <c r="K958" s="92">
        <f>IFERROR(AVERAGEIFS(EDF[Hydratation], EDF[Nom], BD_evo[[#This Row],[Nom]], EDF[Semaine], BD_evo[[#This Row],[Semaine]]), "")</f>
        <v>3</v>
      </c>
      <c r="L958" s="92">
        <f>IFERROR(AVERAGEIFS(EDF[Nutrition], EDF[Nom], BD_evo[[#This Row],[Nom]], EDF[Semaine], BD_evo[[#This Row],[Semaine]]), "")</f>
        <v>4</v>
      </c>
      <c r="M958" s="92" t="str">
        <f>IFERROR(AVERAGEIFS(RPE[Investissement du jour], RPE[Nom], BD_evo[[#This Row],[Nom]], RPE[Semaine], BD_evo[[#This Row],[Semaine]]), "")</f>
        <v/>
      </c>
    </row>
    <row r="959" spans="1:13" x14ac:dyDescent="0.2">
      <c r="A959" s="88" t="s">
        <v>131</v>
      </c>
      <c r="B959" t="str">
        <f>INDEX(Statut[Profil], MATCH(BD_evo[[#This Row],[Nom]], Statut[Nom], 0))</f>
        <v>Trois Quarts</v>
      </c>
      <c r="C959">
        <v>2023</v>
      </c>
      <c r="D959">
        <f t="shared" si="19"/>
        <v>51</v>
      </c>
      <c r="E959" t="str">
        <f>IF(SUMIFS(RPE[sRPE_tot], RPE[Nom], BD_evo[[#This Row],[Nom]], RPE[Semaine], BD_evo[[#This Row],[Semaine]])=0,"",SUMIFS(RPE[sRPE_tot], RPE[Nom], BD_evo[[#This Row],[Nom]], RPE[Semaine], BD_evo[[#This Row],[Semaine]]))</f>
        <v/>
      </c>
      <c r="F959" s="92">
        <f>IFERROR(AVERAGEIFS(EDF[Total EDF], EDF[Nom], BD_evo[[#This Row],[Nom]], EDF[Semaine], BD_evo[[#This Row],[Semaine]]), "")</f>
        <v>18</v>
      </c>
      <c r="G959" s="92">
        <f>IFERROR(AVERAGEIFS(EDF[Humeur], EDF[Nom], BD_evo[[#This Row],[Nom]], EDF[Semaine], BD_evo[[#This Row],[Semaine]]), "")</f>
        <v>2</v>
      </c>
      <c r="H959" s="92">
        <f>IFERROR(AVERAGEIFS(EDF[Stress], EDF[Nom], BD_evo[[#This Row],[Nom]], EDF[Semaine], BD_evo[[#This Row],[Semaine]]), "")</f>
        <v>3</v>
      </c>
      <c r="I959" s="92">
        <f>IFERROR(AVERAGEIFS(EDF[Sommeil], EDF[Nom], BD_evo[[#This Row],[Nom]], EDF[Semaine], BD_evo[[#This Row],[Semaine]]), "")</f>
        <v>3</v>
      </c>
      <c r="J959" s="92">
        <f>IFERROR(AVERAGEIFS(EDF[Etat Physique], EDF[Nom], BD_evo[[#This Row],[Nom]], EDF[Semaine], BD_evo[[#This Row],[Semaine]]), "")</f>
        <v>4</v>
      </c>
      <c r="K959" s="92">
        <f>IFERROR(AVERAGEIFS(EDF[Hydratation], EDF[Nom], BD_evo[[#This Row],[Nom]], EDF[Semaine], BD_evo[[#This Row],[Semaine]]), "")</f>
        <v>3</v>
      </c>
      <c r="L959" s="92">
        <f>IFERROR(AVERAGEIFS(EDF[Nutrition], EDF[Nom], BD_evo[[#This Row],[Nom]], EDF[Semaine], BD_evo[[#This Row],[Semaine]]), "")</f>
        <v>3</v>
      </c>
      <c r="M959" s="92" t="str">
        <f>IFERROR(AVERAGEIFS(RPE[Investissement du jour], RPE[Nom], BD_evo[[#This Row],[Nom]], RPE[Semaine], BD_evo[[#This Row],[Semaine]]), "")</f>
        <v/>
      </c>
    </row>
    <row r="960" spans="1:13" x14ac:dyDescent="0.2">
      <c r="A960" s="88" t="s">
        <v>83</v>
      </c>
      <c r="B960" t="str">
        <f>INDEX(Statut[Profil], MATCH(BD_evo[[#This Row],[Nom]], Statut[Nom], 0))</f>
        <v>Avant</v>
      </c>
      <c r="C960">
        <v>2023</v>
      </c>
      <c r="D960">
        <f t="shared" si="19"/>
        <v>51</v>
      </c>
      <c r="E960">
        <f>IF(SUMIFS(RPE[sRPE_tot], RPE[Nom], BD_evo[[#This Row],[Nom]], RPE[Semaine], BD_evo[[#This Row],[Semaine]])=0,"",SUMIFS(RPE[sRPE_tot], RPE[Nom], BD_evo[[#This Row],[Nom]], RPE[Semaine], BD_evo[[#This Row],[Semaine]]))</f>
        <v>1160</v>
      </c>
      <c r="F960" s="92">
        <f>IFERROR(AVERAGEIFS(EDF[Total EDF], EDF[Nom], BD_evo[[#This Row],[Nom]], EDF[Semaine], BD_evo[[#This Row],[Semaine]]), "")</f>
        <v>21</v>
      </c>
      <c r="G960" s="92">
        <f>IFERROR(AVERAGEIFS(EDF[Humeur], EDF[Nom], BD_evo[[#This Row],[Nom]], EDF[Semaine], BD_evo[[#This Row],[Semaine]]), "")</f>
        <v>4</v>
      </c>
      <c r="H960" s="92">
        <f>IFERROR(AVERAGEIFS(EDF[Stress], EDF[Nom], BD_evo[[#This Row],[Nom]], EDF[Semaine], BD_evo[[#This Row],[Semaine]]), "")</f>
        <v>3.5</v>
      </c>
      <c r="I960" s="92">
        <f>IFERROR(AVERAGEIFS(EDF[Sommeil], EDF[Nom], BD_evo[[#This Row],[Nom]], EDF[Semaine], BD_evo[[#This Row],[Semaine]]), "")</f>
        <v>2.5</v>
      </c>
      <c r="J960" s="92">
        <f>IFERROR(AVERAGEIFS(EDF[Etat Physique], EDF[Nom], BD_evo[[#This Row],[Nom]], EDF[Semaine], BD_evo[[#This Row],[Semaine]]), "")</f>
        <v>3.5</v>
      </c>
      <c r="K960" s="92">
        <f>IFERROR(AVERAGEIFS(EDF[Hydratation], EDF[Nom], BD_evo[[#This Row],[Nom]], EDF[Semaine], BD_evo[[#This Row],[Semaine]]), "")</f>
        <v>3.5</v>
      </c>
      <c r="L960" s="92">
        <f>IFERROR(AVERAGEIFS(EDF[Nutrition], EDF[Nom], BD_evo[[#This Row],[Nom]], EDF[Semaine], BD_evo[[#This Row],[Semaine]]), "")</f>
        <v>4</v>
      </c>
      <c r="M960" s="92">
        <f>IFERROR(AVERAGEIFS(RPE[Investissement du jour], RPE[Nom], BD_evo[[#This Row],[Nom]], RPE[Semaine], BD_evo[[#This Row],[Semaine]]), "")</f>
        <v>2</v>
      </c>
    </row>
    <row r="961" spans="1:13" x14ac:dyDescent="0.2">
      <c r="A961" s="88" t="s">
        <v>100</v>
      </c>
      <c r="B961" t="str">
        <f>INDEX(Statut[Profil], MATCH(BD_evo[[#This Row],[Nom]], Statut[Nom], 0))</f>
        <v>Trois Quarts</v>
      </c>
      <c r="C961">
        <v>2023</v>
      </c>
      <c r="D961">
        <f t="shared" si="19"/>
        <v>51</v>
      </c>
      <c r="E961" t="str">
        <f>IF(SUMIFS(RPE[sRPE_tot], RPE[Nom], BD_evo[[#This Row],[Nom]], RPE[Semaine], BD_evo[[#This Row],[Semaine]])=0,"",SUMIFS(RPE[sRPE_tot], RPE[Nom], BD_evo[[#This Row],[Nom]], RPE[Semaine], BD_evo[[#This Row],[Semaine]]))</f>
        <v/>
      </c>
      <c r="F961" s="92" t="str">
        <f>IFERROR(AVERAGEIFS(EDF[Total EDF], EDF[Nom], BD_evo[[#This Row],[Nom]], EDF[Semaine], BD_evo[[#This Row],[Semaine]]), "")</f>
        <v/>
      </c>
      <c r="G961" s="92" t="str">
        <f>IFERROR(AVERAGEIFS(EDF[Humeur], EDF[Nom], BD_evo[[#This Row],[Nom]], EDF[Semaine], BD_evo[[#This Row],[Semaine]]), "")</f>
        <v/>
      </c>
      <c r="H961" s="92" t="str">
        <f>IFERROR(AVERAGEIFS(EDF[Stress], EDF[Nom], BD_evo[[#This Row],[Nom]], EDF[Semaine], BD_evo[[#This Row],[Semaine]]), "")</f>
        <v/>
      </c>
      <c r="I961" s="92" t="str">
        <f>IFERROR(AVERAGEIFS(EDF[Sommeil], EDF[Nom], BD_evo[[#This Row],[Nom]], EDF[Semaine], BD_evo[[#This Row],[Semaine]]), "")</f>
        <v/>
      </c>
      <c r="J961" s="92" t="str">
        <f>IFERROR(AVERAGEIFS(EDF[Etat Physique], EDF[Nom], BD_evo[[#This Row],[Nom]], EDF[Semaine], BD_evo[[#This Row],[Semaine]]), "")</f>
        <v/>
      </c>
      <c r="K961" s="92" t="str">
        <f>IFERROR(AVERAGEIFS(EDF[Hydratation], EDF[Nom], BD_evo[[#This Row],[Nom]], EDF[Semaine], BD_evo[[#This Row],[Semaine]]), "")</f>
        <v/>
      </c>
      <c r="L961" s="92" t="str">
        <f>IFERROR(AVERAGEIFS(EDF[Nutrition], EDF[Nom], BD_evo[[#This Row],[Nom]], EDF[Semaine], BD_evo[[#This Row],[Semaine]]), "")</f>
        <v/>
      </c>
      <c r="M961" s="92" t="str">
        <f>IFERROR(AVERAGEIFS(RPE[Investissement du jour], RPE[Nom], BD_evo[[#This Row],[Nom]], RPE[Semaine], BD_evo[[#This Row],[Semaine]]), "")</f>
        <v/>
      </c>
    </row>
    <row r="962" spans="1:13" x14ac:dyDescent="0.2">
      <c r="A962" s="88" t="s">
        <v>89</v>
      </c>
      <c r="B962" t="str">
        <f>INDEX(Statut[Profil], MATCH(BD_evo[[#This Row],[Nom]], Statut[Nom], 0))</f>
        <v>Avant</v>
      </c>
      <c r="C962">
        <v>2023</v>
      </c>
      <c r="D962">
        <f t="shared" si="19"/>
        <v>51</v>
      </c>
      <c r="E962" t="str">
        <f>IF(SUMIFS(RPE[sRPE_tot], RPE[Nom], BD_evo[[#This Row],[Nom]], RPE[Semaine], BD_evo[[#This Row],[Semaine]])=0,"",SUMIFS(RPE[sRPE_tot], RPE[Nom], BD_evo[[#This Row],[Nom]], RPE[Semaine], BD_evo[[#This Row],[Semaine]]))</f>
        <v/>
      </c>
      <c r="F962" s="92">
        <f>IFERROR(AVERAGEIFS(EDF[Total EDF], EDF[Nom], BD_evo[[#This Row],[Nom]], EDF[Semaine], BD_evo[[#This Row],[Semaine]]), "")</f>
        <v>23</v>
      </c>
      <c r="G962" s="92">
        <f>IFERROR(AVERAGEIFS(EDF[Humeur], EDF[Nom], BD_evo[[#This Row],[Nom]], EDF[Semaine], BD_evo[[#This Row],[Semaine]]), "")</f>
        <v>4</v>
      </c>
      <c r="H962" s="92">
        <f>IFERROR(AVERAGEIFS(EDF[Stress], EDF[Nom], BD_evo[[#This Row],[Nom]], EDF[Semaine], BD_evo[[#This Row],[Semaine]]), "")</f>
        <v>5</v>
      </c>
      <c r="I962" s="92">
        <f>IFERROR(AVERAGEIFS(EDF[Sommeil], EDF[Nom], BD_evo[[#This Row],[Nom]], EDF[Semaine], BD_evo[[#This Row],[Semaine]]), "")</f>
        <v>3</v>
      </c>
      <c r="J962" s="92">
        <f>IFERROR(AVERAGEIFS(EDF[Etat Physique], EDF[Nom], BD_evo[[#This Row],[Nom]], EDF[Semaine], BD_evo[[#This Row],[Semaine]]), "")</f>
        <v>3</v>
      </c>
      <c r="K962" s="92">
        <f>IFERROR(AVERAGEIFS(EDF[Hydratation], EDF[Nom], BD_evo[[#This Row],[Nom]], EDF[Semaine], BD_evo[[#This Row],[Semaine]]), "")</f>
        <v>4</v>
      </c>
      <c r="L962" s="92">
        <f>IFERROR(AVERAGEIFS(EDF[Nutrition], EDF[Nom], BD_evo[[#This Row],[Nom]], EDF[Semaine], BD_evo[[#This Row],[Semaine]]), "")</f>
        <v>4</v>
      </c>
      <c r="M962" s="92" t="str">
        <f>IFERROR(AVERAGEIFS(RPE[Investissement du jour], RPE[Nom], BD_evo[[#This Row],[Nom]], RPE[Semaine], BD_evo[[#This Row],[Semaine]]), "")</f>
        <v/>
      </c>
    </row>
    <row r="963" spans="1:13" x14ac:dyDescent="0.2">
      <c r="A963" s="88" t="s">
        <v>168</v>
      </c>
      <c r="B963" t="str">
        <f>INDEX(Statut[Profil], MATCH(BD_evo[[#This Row],[Nom]], Statut[Nom], 0))</f>
        <v>Avant</v>
      </c>
      <c r="C963">
        <v>2023</v>
      </c>
      <c r="D963">
        <f t="shared" si="19"/>
        <v>51</v>
      </c>
      <c r="E963" t="str">
        <f>IF(SUMIFS(RPE[sRPE_tot], RPE[Nom], BD_evo[[#This Row],[Nom]], RPE[Semaine], BD_evo[[#This Row],[Semaine]])=0,"",SUMIFS(RPE[sRPE_tot], RPE[Nom], BD_evo[[#This Row],[Nom]], RPE[Semaine], BD_evo[[#This Row],[Semaine]]))</f>
        <v/>
      </c>
      <c r="F963" s="92" t="str">
        <f>IFERROR(AVERAGEIFS(EDF[Total EDF], EDF[Nom], BD_evo[[#This Row],[Nom]], EDF[Semaine], BD_evo[[#This Row],[Semaine]]), "")</f>
        <v/>
      </c>
      <c r="G963" s="92" t="str">
        <f>IFERROR(AVERAGEIFS(EDF[Humeur], EDF[Nom], BD_evo[[#This Row],[Nom]], EDF[Semaine], BD_evo[[#This Row],[Semaine]]), "")</f>
        <v/>
      </c>
      <c r="H963" s="92" t="str">
        <f>IFERROR(AVERAGEIFS(EDF[Stress], EDF[Nom], BD_evo[[#This Row],[Nom]], EDF[Semaine], BD_evo[[#This Row],[Semaine]]), "")</f>
        <v/>
      </c>
      <c r="I963" s="92" t="str">
        <f>IFERROR(AVERAGEIFS(EDF[Sommeil], EDF[Nom], BD_evo[[#This Row],[Nom]], EDF[Semaine], BD_evo[[#This Row],[Semaine]]), "")</f>
        <v/>
      </c>
      <c r="J963" s="92" t="str">
        <f>IFERROR(AVERAGEIFS(EDF[Etat Physique], EDF[Nom], BD_evo[[#This Row],[Nom]], EDF[Semaine], BD_evo[[#This Row],[Semaine]]), "")</f>
        <v/>
      </c>
      <c r="K963" s="92" t="str">
        <f>IFERROR(AVERAGEIFS(EDF[Hydratation], EDF[Nom], BD_evo[[#This Row],[Nom]], EDF[Semaine], BD_evo[[#This Row],[Semaine]]), "")</f>
        <v/>
      </c>
      <c r="L963" s="92" t="str">
        <f>IFERROR(AVERAGEIFS(EDF[Nutrition], EDF[Nom], BD_evo[[#This Row],[Nom]], EDF[Semaine], BD_evo[[#This Row],[Semaine]]), "")</f>
        <v/>
      </c>
      <c r="M963" s="92" t="str">
        <f>IFERROR(AVERAGEIFS(RPE[Investissement du jour], RPE[Nom], BD_evo[[#This Row],[Nom]], RPE[Semaine], BD_evo[[#This Row],[Semaine]]), "")</f>
        <v/>
      </c>
    </row>
    <row r="964" spans="1:13" x14ac:dyDescent="0.2">
      <c r="A964" s="88" t="s">
        <v>86</v>
      </c>
      <c r="B964" t="str">
        <f>INDEX(Statut[Profil], MATCH(BD_evo[[#This Row],[Nom]], Statut[Nom], 0))</f>
        <v>Avant</v>
      </c>
      <c r="C964">
        <v>2023</v>
      </c>
      <c r="D964">
        <f t="shared" si="19"/>
        <v>51</v>
      </c>
      <c r="E964" t="str">
        <f>IF(SUMIFS(RPE[sRPE_tot], RPE[Nom], BD_evo[[#This Row],[Nom]], RPE[Semaine], BD_evo[[#This Row],[Semaine]])=0,"",SUMIFS(RPE[sRPE_tot], RPE[Nom], BD_evo[[#This Row],[Nom]], RPE[Semaine], BD_evo[[#This Row],[Semaine]]))</f>
        <v/>
      </c>
      <c r="F964" s="92">
        <f>IFERROR(AVERAGEIFS(EDF[Total EDF], EDF[Nom], BD_evo[[#This Row],[Nom]], EDF[Semaine], BD_evo[[#This Row],[Semaine]]), "")</f>
        <v>20.5</v>
      </c>
      <c r="G964" s="92">
        <f>IFERROR(AVERAGEIFS(EDF[Humeur], EDF[Nom], BD_evo[[#This Row],[Nom]], EDF[Semaine], BD_evo[[#This Row],[Semaine]]), "")</f>
        <v>3.5</v>
      </c>
      <c r="H964" s="92">
        <f>IFERROR(AVERAGEIFS(EDF[Stress], EDF[Nom], BD_evo[[#This Row],[Nom]], EDF[Semaine], BD_evo[[#This Row],[Semaine]]), "")</f>
        <v>3.5</v>
      </c>
      <c r="I964" s="92">
        <f>IFERROR(AVERAGEIFS(EDF[Sommeil], EDF[Nom], BD_evo[[#This Row],[Nom]], EDF[Semaine], BD_evo[[#This Row],[Semaine]]), "")</f>
        <v>3</v>
      </c>
      <c r="J964" s="92">
        <f>IFERROR(AVERAGEIFS(EDF[Etat Physique], EDF[Nom], BD_evo[[#This Row],[Nom]], EDF[Semaine], BD_evo[[#This Row],[Semaine]]), "")</f>
        <v>2.5</v>
      </c>
      <c r="K964" s="92">
        <f>IFERROR(AVERAGEIFS(EDF[Hydratation], EDF[Nom], BD_evo[[#This Row],[Nom]], EDF[Semaine], BD_evo[[#This Row],[Semaine]]), "")</f>
        <v>4</v>
      </c>
      <c r="L964" s="92">
        <f>IFERROR(AVERAGEIFS(EDF[Nutrition], EDF[Nom], BD_evo[[#This Row],[Nom]], EDF[Semaine], BD_evo[[#This Row],[Semaine]]), "")</f>
        <v>4</v>
      </c>
      <c r="M964" s="92" t="str">
        <f>IFERROR(AVERAGEIFS(RPE[Investissement du jour], RPE[Nom], BD_evo[[#This Row],[Nom]], RPE[Semaine], BD_evo[[#This Row],[Semaine]]), "")</f>
        <v/>
      </c>
    </row>
    <row r="965" spans="1:13" x14ac:dyDescent="0.2">
      <c r="A965" s="88" t="s">
        <v>208</v>
      </c>
      <c r="B965" t="str">
        <f>INDEX(Statut[Profil], MATCH(BD_evo[[#This Row],[Nom]], Statut[Nom], 0))</f>
        <v>Trois Quarts</v>
      </c>
      <c r="C965">
        <v>2023</v>
      </c>
      <c r="D965">
        <f t="shared" si="19"/>
        <v>51</v>
      </c>
      <c r="E965" t="str">
        <f>IF(SUMIFS(RPE[sRPE_tot], RPE[Nom], BD_evo[[#This Row],[Nom]], RPE[Semaine], BD_evo[[#This Row],[Semaine]])=0,"",SUMIFS(RPE[sRPE_tot], RPE[Nom], BD_evo[[#This Row],[Nom]], RPE[Semaine], BD_evo[[#This Row],[Semaine]]))</f>
        <v/>
      </c>
      <c r="F965" s="92" t="str">
        <f>IFERROR(AVERAGEIFS(EDF[Total EDF], EDF[Nom], BD_evo[[#This Row],[Nom]], EDF[Semaine], BD_evo[[#This Row],[Semaine]]), "")</f>
        <v/>
      </c>
      <c r="G965" s="92" t="str">
        <f>IFERROR(AVERAGEIFS(EDF[Humeur], EDF[Nom], BD_evo[[#This Row],[Nom]], EDF[Semaine], BD_evo[[#This Row],[Semaine]]), "")</f>
        <v/>
      </c>
      <c r="H965" s="92" t="str">
        <f>IFERROR(AVERAGEIFS(EDF[Stress], EDF[Nom], BD_evo[[#This Row],[Nom]], EDF[Semaine], BD_evo[[#This Row],[Semaine]]), "")</f>
        <v/>
      </c>
      <c r="I965" s="92" t="str">
        <f>IFERROR(AVERAGEIFS(EDF[Sommeil], EDF[Nom], BD_evo[[#This Row],[Nom]], EDF[Semaine], BD_evo[[#This Row],[Semaine]]), "")</f>
        <v/>
      </c>
      <c r="J965" s="92" t="str">
        <f>IFERROR(AVERAGEIFS(EDF[Etat Physique], EDF[Nom], BD_evo[[#This Row],[Nom]], EDF[Semaine], BD_evo[[#This Row],[Semaine]]), "")</f>
        <v/>
      </c>
      <c r="K965" s="92" t="str">
        <f>IFERROR(AVERAGEIFS(EDF[Hydratation], EDF[Nom], BD_evo[[#This Row],[Nom]], EDF[Semaine], BD_evo[[#This Row],[Semaine]]), "")</f>
        <v/>
      </c>
      <c r="L965" s="92" t="str">
        <f>IFERROR(AVERAGEIFS(EDF[Nutrition], EDF[Nom], BD_evo[[#This Row],[Nom]], EDF[Semaine], BD_evo[[#This Row],[Semaine]]), "")</f>
        <v/>
      </c>
      <c r="M965" s="92" t="str">
        <f>IFERROR(AVERAGEIFS(RPE[Investissement du jour], RPE[Nom], BD_evo[[#This Row],[Nom]], RPE[Semaine], BD_evo[[#This Row],[Semaine]]), "")</f>
        <v/>
      </c>
    </row>
    <row r="966" spans="1:13" x14ac:dyDescent="0.2">
      <c r="A966" s="88" t="s">
        <v>99</v>
      </c>
      <c r="B966" t="str">
        <f>INDEX(Statut[Profil], MATCH(BD_evo[[#This Row],[Nom]], Statut[Nom], 0))</f>
        <v>Avant</v>
      </c>
      <c r="C966">
        <v>2023</v>
      </c>
      <c r="D966">
        <f t="shared" si="19"/>
        <v>51</v>
      </c>
      <c r="E966" t="str">
        <f>IF(SUMIFS(RPE[sRPE_tot], RPE[Nom], BD_evo[[#This Row],[Nom]], RPE[Semaine], BD_evo[[#This Row],[Semaine]])=0,"",SUMIFS(RPE[sRPE_tot], RPE[Nom], BD_evo[[#This Row],[Nom]], RPE[Semaine], BD_evo[[#This Row],[Semaine]]))</f>
        <v/>
      </c>
      <c r="F966" s="92">
        <f>IFERROR(AVERAGEIFS(EDF[Total EDF], EDF[Nom], BD_evo[[#This Row],[Nom]], EDF[Semaine], BD_evo[[#This Row],[Semaine]]), "")</f>
        <v>19.5</v>
      </c>
      <c r="G966" s="92">
        <f>IFERROR(AVERAGEIFS(EDF[Humeur], EDF[Nom], BD_evo[[#This Row],[Nom]], EDF[Semaine], BD_evo[[#This Row],[Semaine]]), "")</f>
        <v>3</v>
      </c>
      <c r="H966" s="92">
        <f>IFERROR(AVERAGEIFS(EDF[Stress], EDF[Nom], BD_evo[[#This Row],[Nom]], EDF[Semaine], BD_evo[[#This Row],[Semaine]]), "")</f>
        <v>2</v>
      </c>
      <c r="I966" s="92">
        <f>IFERROR(AVERAGEIFS(EDF[Sommeil], EDF[Nom], BD_evo[[#This Row],[Nom]], EDF[Semaine], BD_evo[[#This Row],[Semaine]]), "")</f>
        <v>4</v>
      </c>
      <c r="J966" s="92">
        <f>IFERROR(AVERAGEIFS(EDF[Etat Physique], EDF[Nom], BD_evo[[#This Row],[Nom]], EDF[Semaine], BD_evo[[#This Row],[Semaine]]), "")</f>
        <v>2.5</v>
      </c>
      <c r="K966" s="92">
        <f>IFERROR(AVERAGEIFS(EDF[Hydratation], EDF[Nom], BD_evo[[#This Row],[Nom]], EDF[Semaine], BD_evo[[#This Row],[Semaine]]), "")</f>
        <v>4</v>
      </c>
      <c r="L966" s="92">
        <f>IFERROR(AVERAGEIFS(EDF[Nutrition], EDF[Nom], BD_evo[[#This Row],[Nom]], EDF[Semaine], BD_evo[[#This Row],[Semaine]]), "")</f>
        <v>4</v>
      </c>
      <c r="M966" s="92" t="str">
        <f>IFERROR(AVERAGEIFS(RPE[Investissement du jour], RPE[Nom], BD_evo[[#This Row],[Nom]], RPE[Semaine], BD_evo[[#This Row],[Semaine]]), "")</f>
        <v/>
      </c>
    </row>
    <row r="967" spans="1:13" x14ac:dyDescent="0.2">
      <c r="A967" s="88" t="s">
        <v>233</v>
      </c>
      <c r="B967" t="str">
        <f>INDEX(Statut[Profil], MATCH(BD_evo[[#This Row],[Nom]], Statut[Nom], 0))</f>
        <v>Avant</v>
      </c>
      <c r="C967">
        <v>2023</v>
      </c>
      <c r="D967">
        <f t="shared" si="19"/>
        <v>51</v>
      </c>
      <c r="E967" t="str">
        <f>IF(SUMIFS(RPE[sRPE_tot], RPE[Nom], BD_evo[[#This Row],[Nom]], RPE[Semaine], BD_evo[[#This Row],[Semaine]])=0,"",SUMIFS(RPE[sRPE_tot], RPE[Nom], BD_evo[[#This Row],[Nom]], RPE[Semaine], BD_evo[[#This Row],[Semaine]]))</f>
        <v/>
      </c>
      <c r="F967" s="92" t="str">
        <f>IFERROR(AVERAGEIFS(EDF[Total EDF], EDF[Nom], BD_evo[[#This Row],[Nom]], EDF[Semaine], BD_evo[[#This Row],[Semaine]]), "")</f>
        <v/>
      </c>
      <c r="G967" s="92" t="str">
        <f>IFERROR(AVERAGEIFS(EDF[Humeur], EDF[Nom], BD_evo[[#This Row],[Nom]], EDF[Semaine], BD_evo[[#This Row],[Semaine]]), "")</f>
        <v/>
      </c>
      <c r="H967" s="92" t="str">
        <f>IFERROR(AVERAGEIFS(EDF[Stress], EDF[Nom], BD_evo[[#This Row],[Nom]], EDF[Semaine], BD_evo[[#This Row],[Semaine]]), "")</f>
        <v/>
      </c>
      <c r="I967" s="92" t="str">
        <f>IFERROR(AVERAGEIFS(EDF[Sommeil], EDF[Nom], BD_evo[[#This Row],[Nom]], EDF[Semaine], BD_evo[[#This Row],[Semaine]]), "")</f>
        <v/>
      </c>
      <c r="J967" s="92" t="str">
        <f>IFERROR(AVERAGEIFS(EDF[Etat Physique], EDF[Nom], BD_evo[[#This Row],[Nom]], EDF[Semaine], BD_evo[[#This Row],[Semaine]]), "")</f>
        <v/>
      </c>
      <c r="K967" s="92" t="str">
        <f>IFERROR(AVERAGEIFS(EDF[Hydratation], EDF[Nom], BD_evo[[#This Row],[Nom]], EDF[Semaine], BD_evo[[#This Row],[Semaine]]), "")</f>
        <v/>
      </c>
      <c r="L967" s="92" t="str">
        <f>IFERROR(AVERAGEIFS(EDF[Nutrition], EDF[Nom], BD_evo[[#This Row],[Nom]], EDF[Semaine], BD_evo[[#This Row],[Semaine]]), "")</f>
        <v/>
      </c>
      <c r="M967" s="92" t="str">
        <f>IFERROR(AVERAGEIFS(RPE[Investissement du jour], RPE[Nom], BD_evo[[#This Row],[Nom]], RPE[Semaine], BD_evo[[#This Row],[Semaine]]), "")</f>
        <v/>
      </c>
    </row>
    <row r="968" spans="1:13" x14ac:dyDescent="0.2">
      <c r="A968" s="88" t="s">
        <v>85</v>
      </c>
      <c r="B968" t="str">
        <f>INDEX(Statut[Profil], MATCH(BD_evo[[#This Row],[Nom]], Statut[Nom], 0))</f>
        <v>Avant</v>
      </c>
      <c r="C968">
        <v>2023</v>
      </c>
      <c r="D968">
        <f t="shared" si="19"/>
        <v>51</v>
      </c>
      <c r="E968" t="str">
        <f>IF(SUMIFS(RPE[sRPE_tot], RPE[Nom], BD_evo[[#This Row],[Nom]], RPE[Semaine], BD_evo[[#This Row],[Semaine]])=0,"",SUMIFS(RPE[sRPE_tot], RPE[Nom], BD_evo[[#This Row],[Nom]], RPE[Semaine], BD_evo[[#This Row],[Semaine]]))</f>
        <v/>
      </c>
      <c r="F968" s="92" t="str">
        <f>IFERROR(AVERAGEIFS(EDF[Total EDF], EDF[Nom], BD_evo[[#This Row],[Nom]], EDF[Semaine], BD_evo[[#This Row],[Semaine]]), "")</f>
        <v/>
      </c>
      <c r="G968" s="92" t="str">
        <f>IFERROR(AVERAGEIFS(EDF[Humeur], EDF[Nom], BD_evo[[#This Row],[Nom]], EDF[Semaine], BD_evo[[#This Row],[Semaine]]), "")</f>
        <v/>
      </c>
      <c r="H968" s="92" t="str">
        <f>IFERROR(AVERAGEIFS(EDF[Stress], EDF[Nom], BD_evo[[#This Row],[Nom]], EDF[Semaine], BD_evo[[#This Row],[Semaine]]), "")</f>
        <v/>
      </c>
      <c r="I968" s="92" t="str">
        <f>IFERROR(AVERAGEIFS(EDF[Sommeil], EDF[Nom], BD_evo[[#This Row],[Nom]], EDF[Semaine], BD_evo[[#This Row],[Semaine]]), "")</f>
        <v/>
      </c>
      <c r="J968" s="92" t="str">
        <f>IFERROR(AVERAGEIFS(EDF[Etat Physique], EDF[Nom], BD_evo[[#This Row],[Nom]], EDF[Semaine], BD_evo[[#This Row],[Semaine]]), "")</f>
        <v/>
      </c>
      <c r="K968" s="92" t="str">
        <f>IFERROR(AVERAGEIFS(EDF[Hydratation], EDF[Nom], BD_evo[[#This Row],[Nom]], EDF[Semaine], BD_evo[[#This Row],[Semaine]]), "")</f>
        <v/>
      </c>
      <c r="L968" s="92" t="str">
        <f>IFERROR(AVERAGEIFS(EDF[Nutrition], EDF[Nom], BD_evo[[#This Row],[Nom]], EDF[Semaine], BD_evo[[#This Row],[Semaine]]), "")</f>
        <v/>
      </c>
      <c r="M968" s="92" t="str">
        <f>IFERROR(AVERAGEIFS(RPE[Investissement du jour], RPE[Nom], BD_evo[[#This Row],[Nom]], RPE[Semaine], BD_evo[[#This Row],[Semaine]]), "")</f>
        <v/>
      </c>
    </row>
    <row r="969" spans="1:13" x14ac:dyDescent="0.2">
      <c r="A969" s="88" t="s">
        <v>191</v>
      </c>
      <c r="B969" t="str">
        <f>INDEX(Statut[Profil], MATCH(BD_evo[[#This Row],[Nom]], Statut[Nom], 0))</f>
        <v>Avant</v>
      </c>
      <c r="C969">
        <v>2023</v>
      </c>
      <c r="D969">
        <f t="shared" si="19"/>
        <v>51</v>
      </c>
      <c r="E969" t="str">
        <f>IF(SUMIFS(RPE[sRPE_tot], RPE[Nom], BD_evo[[#This Row],[Nom]], RPE[Semaine], BD_evo[[#This Row],[Semaine]])=0,"",SUMIFS(RPE[sRPE_tot], RPE[Nom], BD_evo[[#This Row],[Nom]], RPE[Semaine], BD_evo[[#This Row],[Semaine]]))</f>
        <v/>
      </c>
      <c r="F969" s="92">
        <f>IFERROR(AVERAGEIFS(EDF[Total EDF], EDF[Nom], BD_evo[[#This Row],[Nom]], EDF[Semaine], BD_evo[[#This Row],[Semaine]]), "")</f>
        <v>28</v>
      </c>
      <c r="G969" s="92">
        <f>IFERROR(AVERAGEIFS(EDF[Humeur], EDF[Nom], BD_evo[[#This Row],[Nom]], EDF[Semaine], BD_evo[[#This Row],[Semaine]]), "")</f>
        <v>5</v>
      </c>
      <c r="H969" s="92">
        <f>IFERROR(AVERAGEIFS(EDF[Stress], EDF[Nom], BD_evo[[#This Row],[Nom]], EDF[Semaine], BD_evo[[#This Row],[Semaine]]), "")</f>
        <v>5</v>
      </c>
      <c r="I969" s="92">
        <f>IFERROR(AVERAGEIFS(EDF[Sommeil], EDF[Nom], BD_evo[[#This Row],[Nom]], EDF[Semaine], BD_evo[[#This Row],[Semaine]]), "")</f>
        <v>5</v>
      </c>
      <c r="J969" s="92">
        <f>IFERROR(AVERAGEIFS(EDF[Etat Physique], EDF[Nom], BD_evo[[#This Row],[Nom]], EDF[Semaine], BD_evo[[#This Row],[Semaine]]), "")</f>
        <v>4</v>
      </c>
      <c r="K969" s="92">
        <f>IFERROR(AVERAGEIFS(EDF[Hydratation], EDF[Nom], BD_evo[[#This Row],[Nom]], EDF[Semaine], BD_evo[[#This Row],[Semaine]]), "")</f>
        <v>5</v>
      </c>
      <c r="L969" s="92">
        <f>IFERROR(AVERAGEIFS(EDF[Nutrition], EDF[Nom], BD_evo[[#This Row],[Nom]], EDF[Semaine], BD_evo[[#This Row],[Semaine]]), "")</f>
        <v>4</v>
      </c>
      <c r="M969" s="92" t="str">
        <f>IFERROR(AVERAGEIFS(RPE[Investissement du jour], RPE[Nom], BD_evo[[#This Row],[Nom]], RPE[Semaine], BD_evo[[#This Row],[Semaine]]), "")</f>
        <v/>
      </c>
    </row>
    <row r="970" spans="1:13" x14ac:dyDescent="0.2">
      <c r="A970" s="89" t="s">
        <v>95</v>
      </c>
      <c r="B970" t="str">
        <f>INDEX(Statut[Profil], MATCH(BD_evo[[#This Row],[Nom]], Statut[Nom], 0))</f>
        <v>Avant</v>
      </c>
      <c r="C970">
        <v>2023</v>
      </c>
      <c r="D970">
        <f t="shared" si="19"/>
        <v>51</v>
      </c>
      <c r="E970" t="str">
        <f>IF(SUMIFS(RPE[sRPE_tot], RPE[Nom], BD_evo[[#This Row],[Nom]], RPE[Semaine], BD_evo[[#This Row],[Semaine]])=0,"",SUMIFS(RPE[sRPE_tot], RPE[Nom], BD_evo[[#This Row],[Nom]], RPE[Semaine], BD_evo[[#This Row],[Semaine]]))</f>
        <v/>
      </c>
      <c r="F970" s="92" t="str">
        <f>IFERROR(AVERAGEIFS(EDF[Total EDF], EDF[Nom], BD_evo[[#This Row],[Nom]], EDF[Semaine], BD_evo[[#This Row],[Semaine]]), "")</f>
        <v/>
      </c>
      <c r="G970" s="92" t="str">
        <f>IFERROR(AVERAGEIFS(EDF[Humeur], EDF[Nom], BD_evo[[#This Row],[Nom]], EDF[Semaine], BD_evo[[#This Row],[Semaine]]), "")</f>
        <v/>
      </c>
      <c r="H970" s="92" t="str">
        <f>IFERROR(AVERAGEIFS(EDF[Stress], EDF[Nom], BD_evo[[#This Row],[Nom]], EDF[Semaine], BD_evo[[#This Row],[Semaine]]), "")</f>
        <v/>
      </c>
      <c r="I970" s="92" t="str">
        <f>IFERROR(AVERAGEIFS(EDF[Sommeil], EDF[Nom], BD_evo[[#This Row],[Nom]], EDF[Semaine], BD_evo[[#This Row],[Semaine]]), "")</f>
        <v/>
      </c>
      <c r="J970" s="92" t="str">
        <f>IFERROR(AVERAGEIFS(EDF[Etat Physique], EDF[Nom], BD_evo[[#This Row],[Nom]], EDF[Semaine], BD_evo[[#This Row],[Semaine]]), "")</f>
        <v/>
      </c>
      <c r="K970" s="92" t="str">
        <f>IFERROR(AVERAGEIFS(EDF[Hydratation], EDF[Nom], BD_evo[[#This Row],[Nom]], EDF[Semaine], BD_evo[[#This Row],[Semaine]]), "")</f>
        <v/>
      </c>
      <c r="L970" s="92" t="str">
        <f>IFERROR(AVERAGEIFS(EDF[Nutrition], EDF[Nom], BD_evo[[#This Row],[Nom]], EDF[Semaine], BD_evo[[#This Row],[Semaine]]), "")</f>
        <v/>
      </c>
      <c r="M970" s="92" t="str">
        <f>IFERROR(AVERAGEIFS(RPE[Investissement du jour], RPE[Nom], BD_evo[[#This Row],[Nom]], RPE[Semaine], BD_evo[[#This Row],[Semaine]]), "")</f>
        <v/>
      </c>
    </row>
    <row r="971" spans="1:13" x14ac:dyDescent="0.2">
      <c r="A971" s="89" t="s">
        <v>80</v>
      </c>
      <c r="B971" t="str">
        <f>INDEX(Statut[Profil], MATCH(BD_evo[[#This Row],[Nom]], Statut[Nom], 0))</f>
        <v>Avant</v>
      </c>
      <c r="C971">
        <v>2023</v>
      </c>
      <c r="D971">
        <f t="shared" si="19"/>
        <v>51</v>
      </c>
      <c r="E971" t="str">
        <f>IF(SUMIFS(RPE[sRPE_tot], RPE[Nom], BD_evo[[#This Row],[Nom]], RPE[Semaine], BD_evo[[#This Row],[Semaine]])=0,"",SUMIFS(RPE[sRPE_tot], RPE[Nom], BD_evo[[#This Row],[Nom]], RPE[Semaine], BD_evo[[#This Row],[Semaine]]))</f>
        <v/>
      </c>
      <c r="F971" s="92" t="str">
        <f>IFERROR(AVERAGEIFS(EDF[Total EDF], EDF[Nom], BD_evo[[#This Row],[Nom]], EDF[Semaine], BD_evo[[#This Row],[Semaine]]), "")</f>
        <v/>
      </c>
      <c r="G971" s="92" t="str">
        <f>IFERROR(AVERAGEIFS(EDF[Humeur], EDF[Nom], BD_evo[[#This Row],[Nom]], EDF[Semaine], BD_evo[[#This Row],[Semaine]]), "")</f>
        <v/>
      </c>
      <c r="H971" s="92" t="str">
        <f>IFERROR(AVERAGEIFS(EDF[Stress], EDF[Nom], BD_evo[[#This Row],[Nom]], EDF[Semaine], BD_evo[[#This Row],[Semaine]]), "")</f>
        <v/>
      </c>
      <c r="I971" s="92" t="str">
        <f>IFERROR(AVERAGEIFS(EDF[Sommeil], EDF[Nom], BD_evo[[#This Row],[Nom]], EDF[Semaine], BD_evo[[#This Row],[Semaine]]), "")</f>
        <v/>
      </c>
      <c r="J971" s="92" t="str">
        <f>IFERROR(AVERAGEIFS(EDF[Etat Physique], EDF[Nom], BD_evo[[#This Row],[Nom]], EDF[Semaine], BD_evo[[#This Row],[Semaine]]), "")</f>
        <v/>
      </c>
      <c r="K971" s="92" t="str">
        <f>IFERROR(AVERAGEIFS(EDF[Hydratation], EDF[Nom], BD_evo[[#This Row],[Nom]], EDF[Semaine], BD_evo[[#This Row],[Semaine]]), "")</f>
        <v/>
      </c>
      <c r="L971" s="92" t="str">
        <f>IFERROR(AVERAGEIFS(EDF[Nutrition], EDF[Nom], BD_evo[[#This Row],[Nom]], EDF[Semaine], BD_evo[[#This Row],[Semaine]]), "")</f>
        <v/>
      </c>
      <c r="M971" s="92" t="str">
        <f>IFERROR(AVERAGEIFS(RPE[Investissement du jour], RPE[Nom], BD_evo[[#This Row],[Nom]], RPE[Semaine], BD_evo[[#This Row],[Semaine]]), "")</f>
        <v/>
      </c>
    </row>
    <row r="972" spans="1:13" x14ac:dyDescent="0.2">
      <c r="A972" s="88" t="s">
        <v>167</v>
      </c>
      <c r="B972" t="str">
        <f>INDEX(Statut[Profil], MATCH(BD_evo[[#This Row],[Nom]], Statut[Nom], 0))</f>
        <v>Trois Quarts</v>
      </c>
      <c r="C972">
        <v>2023</v>
      </c>
      <c r="D972">
        <f t="shared" si="19"/>
        <v>51</v>
      </c>
      <c r="E972" t="str">
        <f>IF(SUMIFS(RPE[sRPE_tot], RPE[Nom], BD_evo[[#This Row],[Nom]], RPE[Semaine], BD_evo[[#This Row],[Semaine]])=0,"",SUMIFS(RPE[sRPE_tot], RPE[Nom], BD_evo[[#This Row],[Nom]], RPE[Semaine], BD_evo[[#This Row],[Semaine]]))</f>
        <v/>
      </c>
      <c r="F972" s="92" t="str">
        <f>IFERROR(AVERAGEIFS(EDF[Total EDF], EDF[Nom], BD_evo[[#This Row],[Nom]], EDF[Semaine], BD_evo[[#This Row],[Semaine]]), "")</f>
        <v/>
      </c>
      <c r="G972" s="92" t="str">
        <f>IFERROR(AVERAGEIFS(EDF[Humeur], EDF[Nom], BD_evo[[#This Row],[Nom]], EDF[Semaine], BD_evo[[#This Row],[Semaine]]), "")</f>
        <v/>
      </c>
      <c r="H972" s="92" t="str">
        <f>IFERROR(AVERAGEIFS(EDF[Stress], EDF[Nom], BD_evo[[#This Row],[Nom]], EDF[Semaine], BD_evo[[#This Row],[Semaine]]), "")</f>
        <v/>
      </c>
      <c r="I972" s="92" t="str">
        <f>IFERROR(AVERAGEIFS(EDF[Sommeil], EDF[Nom], BD_evo[[#This Row],[Nom]], EDF[Semaine], BD_evo[[#This Row],[Semaine]]), "")</f>
        <v/>
      </c>
      <c r="J972" s="92" t="str">
        <f>IFERROR(AVERAGEIFS(EDF[Etat Physique], EDF[Nom], BD_evo[[#This Row],[Nom]], EDF[Semaine], BD_evo[[#This Row],[Semaine]]), "")</f>
        <v/>
      </c>
      <c r="K972" s="92" t="str">
        <f>IFERROR(AVERAGEIFS(EDF[Hydratation], EDF[Nom], BD_evo[[#This Row],[Nom]], EDF[Semaine], BD_evo[[#This Row],[Semaine]]), "")</f>
        <v/>
      </c>
      <c r="L972" s="92" t="str">
        <f>IFERROR(AVERAGEIFS(EDF[Nutrition], EDF[Nom], BD_evo[[#This Row],[Nom]], EDF[Semaine], BD_evo[[#This Row],[Semaine]]), "")</f>
        <v/>
      </c>
      <c r="M972" s="92" t="str">
        <f>IFERROR(AVERAGEIFS(RPE[Investissement du jour], RPE[Nom], BD_evo[[#This Row],[Nom]], RPE[Semaine], BD_evo[[#This Row],[Semaine]]), "")</f>
        <v/>
      </c>
    </row>
    <row r="973" spans="1:13" x14ac:dyDescent="0.2">
      <c r="A973" s="88" t="s">
        <v>240</v>
      </c>
      <c r="B973" t="str">
        <f>INDEX(Statut[Profil], MATCH(BD_evo[[#This Row],[Nom]], Statut[Nom], 0))</f>
        <v>Trois Quarts</v>
      </c>
      <c r="C973">
        <v>2023</v>
      </c>
      <c r="D973">
        <f t="shared" si="19"/>
        <v>51</v>
      </c>
      <c r="E973" t="str">
        <f>IF(SUMIFS(RPE[sRPE_tot], RPE[Nom], BD_evo[[#This Row],[Nom]], RPE[Semaine], BD_evo[[#This Row],[Semaine]])=0,"",SUMIFS(RPE[sRPE_tot], RPE[Nom], BD_evo[[#This Row],[Nom]], RPE[Semaine], BD_evo[[#This Row],[Semaine]]))</f>
        <v/>
      </c>
      <c r="F973" s="92" t="str">
        <f>IFERROR(AVERAGEIFS(EDF[Total EDF], EDF[Nom], BD_evo[[#This Row],[Nom]], EDF[Semaine], BD_evo[[#This Row],[Semaine]]), "")</f>
        <v/>
      </c>
      <c r="G973" s="92" t="str">
        <f>IFERROR(AVERAGEIFS(EDF[Humeur], EDF[Nom], BD_evo[[#This Row],[Nom]], EDF[Semaine], BD_evo[[#This Row],[Semaine]]), "")</f>
        <v/>
      </c>
      <c r="H973" s="92" t="str">
        <f>IFERROR(AVERAGEIFS(EDF[Stress], EDF[Nom], BD_evo[[#This Row],[Nom]], EDF[Semaine], BD_evo[[#This Row],[Semaine]]), "")</f>
        <v/>
      </c>
      <c r="I973" s="92" t="str">
        <f>IFERROR(AVERAGEIFS(EDF[Sommeil], EDF[Nom], BD_evo[[#This Row],[Nom]], EDF[Semaine], BD_evo[[#This Row],[Semaine]]), "")</f>
        <v/>
      </c>
      <c r="J973" s="92" t="str">
        <f>IFERROR(AVERAGEIFS(EDF[Etat Physique], EDF[Nom], BD_evo[[#This Row],[Nom]], EDF[Semaine], BD_evo[[#This Row],[Semaine]]), "")</f>
        <v/>
      </c>
      <c r="K973" s="92" t="str">
        <f>IFERROR(AVERAGEIFS(EDF[Hydratation], EDF[Nom], BD_evo[[#This Row],[Nom]], EDF[Semaine], BD_evo[[#This Row],[Semaine]]), "")</f>
        <v/>
      </c>
      <c r="L973" s="92" t="str">
        <f>IFERROR(AVERAGEIFS(EDF[Nutrition], EDF[Nom], BD_evo[[#This Row],[Nom]], EDF[Semaine], BD_evo[[#This Row],[Semaine]]), "")</f>
        <v/>
      </c>
      <c r="M973" s="92" t="str">
        <f>IFERROR(AVERAGEIFS(RPE[Investissement du jour], RPE[Nom], BD_evo[[#This Row],[Nom]], RPE[Semaine], BD_evo[[#This Row],[Semaine]]), "")</f>
        <v/>
      </c>
    </row>
    <row r="974" spans="1:13" x14ac:dyDescent="0.2">
      <c r="A974" s="88" t="s">
        <v>107</v>
      </c>
      <c r="B974" t="str">
        <f>INDEX(Statut[Profil], MATCH(BD_evo[[#This Row],[Nom]], Statut[Nom], 0))</f>
        <v>Trois Quarts</v>
      </c>
      <c r="C974">
        <v>2023</v>
      </c>
      <c r="D974">
        <f t="shared" si="19"/>
        <v>51</v>
      </c>
      <c r="E974" t="str">
        <f>IF(SUMIFS(RPE[sRPE_tot], RPE[Nom], BD_evo[[#This Row],[Nom]], RPE[Semaine], BD_evo[[#This Row],[Semaine]])=0,"",SUMIFS(RPE[sRPE_tot], RPE[Nom], BD_evo[[#This Row],[Nom]], RPE[Semaine], BD_evo[[#This Row],[Semaine]]))</f>
        <v/>
      </c>
      <c r="F974" s="92" t="str">
        <f>IFERROR(AVERAGEIFS(EDF[Total EDF], EDF[Nom], BD_evo[[#This Row],[Nom]], EDF[Semaine], BD_evo[[#This Row],[Semaine]]), "")</f>
        <v/>
      </c>
      <c r="G974" s="92" t="str">
        <f>IFERROR(AVERAGEIFS(EDF[Humeur], EDF[Nom], BD_evo[[#This Row],[Nom]], EDF[Semaine], BD_evo[[#This Row],[Semaine]]), "")</f>
        <v/>
      </c>
      <c r="H974" s="92" t="str">
        <f>IFERROR(AVERAGEIFS(EDF[Stress], EDF[Nom], BD_evo[[#This Row],[Nom]], EDF[Semaine], BD_evo[[#This Row],[Semaine]]), "")</f>
        <v/>
      </c>
      <c r="I974" s="92" t="str">
        <f>IFERROR(AVERAGEIFS(EDF[Sommeil], EDF[Nom], BD_evo[[#This Row],[Nom]], EDF[Semaine], BD_evo[[#This Row],[Semaine]]), "")</f>
        <v/>
      </c>
      <c r="J974" s="92" t="str">
        <f>IFERROR(AVERAGEIFS(EDF[Etat Physique], EDF[Nom], BD_evo[[#This Row],[Nom]], EDF[Semaine], BD_evo[[#This Row],[Semaine]]), "")</f>
        <v/>
      </c>
      <c r="K974" s="92" t="str">
        <f>IFERROR(AVERAGEIFS(EDF[Hydratation], EDF[Nom], BD_evo[[#This Row],[Nom]], EDF[Semaine], BD_evo[[#This Row],[Semaine]]), "")</f>
        <v/>
      </c>
      <c r="L974" s="92" t="str">
        <f>IFERROR(AVERAGEIFS(EDF[Nutrition], EDF[Nom], BD_evo[[#This Row],[Nom]], EDF[Semaine], BD_evo[[#This Row],[Semaine]]), "")</f>
        <v/>
      </c>
      <c r="M974" s="92" t="str">
        <f>IFERROR(AVERAGEIFS(RPE[Investissement du jour], RPE[Nom], BD_evo[[#This Row],[Nom]], RPE[Semaine], BD_evo[[#This Row],[Semaine]]), "")</f>
        <v/>
      </c>
    </row>
    <row r="975" spans="1:13" x14ac:dyDescent="0.2">
      <c r="A975" s="88" t="s">
        <v>192</v>
      </c>
      <c r="B975" t="str">
        <f>INDEX(Statut[Profil], MATCH(BD_evo[[#This Row],[Nom]], Statut[Nom], 0))</f>
        <v>Trois Quarts</v>
      </c>
      <c r="C975">
        <v>2023</v>
      </c>
      <c r="D975">
        <f t="shared" si="19"/>
        <v>51</v>
      </c>
      <c r="E975" t="str">
        <f>IF(SUMIFS(RPE[sRPE_tot], RPE[Nom], BD_evo[[#This Row],[Nom]], RPE[Semaine], BD_evo[[#This Row],[Semaine]])=0,"",SUMIFS(RPE[sRPE_tot], RPE[Nom], BD_evo[[#This Row],[Nom]], RPE[Semaine], BD_evo[[#This Row],[Semaine]]))</f>
        <v/>
      </c>
      <c r="F975" s="92">
        <f>IFERROR(AVERAGEIFS(EDF[Total EDF], EDF[Nom], BD_evo[[#This Row],[Nom]], EDF[Semaine], BD_evo[[#This Row],[Semaine]]), "")</f>
        <v>21</v>
      </c>
      <c r="G975" s="92">
        <f>IFERROR(AVERAGEIFS(EDF[Humeur], EDF[Nom], BD_evo[[#This Row],[Nom]], EDF[Semaine], BD_evo[[#This Row],[Semaine]]), "")</f>
        <v>3</v>
      </c>
      <c r="H975" s="92">
        <f>IFERROR(AVERAGEIFS(EDF[Stress], EDF[Nom], BD_evo[[#This Row],[Nom]], EDF[Semaine], BD_evo[[#This Row],[Semaine]]), "")</f>
        <v>3</v>
      </c>
      <c r="I975" s="92">
        <f>IFERROR(AVERAGEIFS(EDF[Sommeil], EDF[Nom], BD_evo[[#This Row],[Nom]], EDF[Semaine], BD_evo[[#This Row],[Semaine]]), "")</f>
        <v>3</v>
      </c>
      <c r="J975" s="92">
        <f>IFERROR(AVERAGEIFS(EDF[Etat Physique], EDF[Nom], BD_evo[[#This Row],[Nom]], EDF[Semaine], BD_evo[[#This Row],[Semaine]]), "")</f>
        <v>4</v>
      </c>
      <c r="K975" s="92">
        <f>IFERROR(AVERAGEIFS(EDF[Hydratation], EDF[Nom], BD_evo[[#This Row],[Nom]], EDF[Semaine], BD_evo[[#This Row],[Semaine]]), "")</f>
        <v>4</v>
      </c>
      <c r="L975" s="92">
        <f>IFERROR(AVERAGEIFS(EDF[Nutrition], EDF[Nom], BD_evo[[#This Row],[Nom]], EDF[Semaine], BD_evo[[#This Row],[Semaine]]), "")</f>
        <v>4</v>
      </c>
      <c r="M975" s="92" t="str">
        <f>IFERROR(AVERAGEIFS(RPE[Investissement du jour], RPE[Nom], BD_evo[[#This Row],[Nom]], RPE[Semaine], BD_evo[[#This Row],[Semaine]]), "")</f>
        <v/>
      </c>
    </row>
    <row r="976" spans="1:13" x14ac:dyDescent="0.2">
      <c r="A976" s="88" t="s">
        <v>496</v>
      </c>
      <c r="B976" t="str">
        <f>INDEX(Statut[Profil], MATCH(BD_evo[[#This Row],[Nom]], Statut[Nom], 0))</f>
        <v>Trois Quarts</v>
      </c>
      <c r="C976">
        <v>2023</v>
      </c>
      <c r="D976">
        <f t="shared" si="19"/>
        <v>51</v>
      </c>
      <c r="E976">
        <f>IF(SUMIFS(RPE[sRPE_tot], RPE[Nom], BD_evo[[#This Row],[Nom]], RPE[Semaine], BD_evo[[#This Row],[Semaine]])=0,"",SUMIFS(RPE[sRPE_tot], RPE[Nom], BD_evo[[#This Row],[Nom]], RPE[Semaine], BD_evo[[#This Row],[Semaine]]))</f>
        <v>420</v>
      </c>
      <c r="F976" s="92">
        <f>IFERROR(AVERAGEIFS(EDF[Total EDF], EDF[Nom], BD_evo[[#This Row],[Nom]], EDF[Semaine], BD_evo[[#This Row],[Semaine]]), "")</f>
        <v>18</v>
      </c>
      <c r="G976" s="92">
        <f>IFERROR(AVERAGEIFS(EDF[Humeur], EDF[Nom], BD_evo[[#This Row],[Nom]], EDF[Semaine], BD_evo[[#This Row],[Semaine]]), "")</f>
        <v>3</v>
      </c>
      <c r="H976" s="92">
        <f>IFERROR(AVERAGEIFS(EDF[Stress], EDF[Nom], BD_evo[[#This Row],[Nom]], EDF[Semaine], BD_evo[[#This Row],[Semaine]]), "")</f>
        <v>3</v>
      </c>
      <c r="I976" s="92">
        <f>IFERROR(AVERAGEIFS(EDF[Sommeil], EDF[Nom], BD_evo[[#This Row],[Nom]], EDF[Semaine], BD_evo[[#This Row],[Semaine]]), "")</f>
        <v>3</v>
      </c>
      <c r="J976" s="92">
        <f>IFERROR(AVERAGEIFS(EDF[Etat Physique], EDF[Nom], BD_evo[[#This Row],[Nom]], EDF[Semaine], BD_evo[[#This Row],[Semaine]]), "")</f>
        <v>3</v>
      </c>
      <c r="K976" s="92">
        <f>IFERROR(AVERAGEIFS(EDF[Hydratation], EDF[Nom], BD_evo[[#This Row],[Nom]], EDF[Semaine], BD_evo[[#This Row],[Semaine]]), "")</f>
        <v>3</v>
      </c>
      <c r="L976" s="92">
        <f>IFERROR(AVERAGEIFS(EDF[Nutrition], EDF[Nom], BD_evo[[#This Row],[Nom]], EDF[Semaine], BD_evo[[#This Row],[Semaine]]), "")</f>
        <v>3</v>
      </c>
      <c r="M976" s="92">
        <f>IFERROR(AVERAGEIFS(RPE[Investissement du jour], RPE[Nom], BD_evo[[#This Row],[Nom]], RPE[Semaine], BD_evo[[#This Row],[Semaine]]), "")</f>
        <v>1</v>
      </c>
    </row>
    <row r="977" spans="1:13" x14ac:dyDescent="0.2">
      <c r="A977" s="88" t="s">
        <v>211</v>
      </c>
      <c r="B977" t="str">
        <f>INDEX(Statut[Profil], MATCH(BD_evo[[#This Row],[Nom]], Statut[Nom], 0))</f>
        <v>Trois Quarts</v>
      </c>
      <c r="C977">
        <v>2023</v>
      </c>
      <c r="D977">
        <f t="shared" si="19"/>
        <v>51</v>
      </c>
      <c r="E977" t="str">
        <f>IF(SUMIFS(RPE[sRPE_tot], RPE[Nom], BD_evo[[#This Row],[Nom]], RPE[Semaine], BD_evo[[#This Row],[Semaine]])=0,"",SUMIFS(RPE[sRPE_tot], RPE[Nom], BD_evo[[#This Row],[Nom]], RPE[Semaine], BD_evo[[#This Row],[Semaine]]))</f>
        <v/>
      </c>
      <c r="F977" s="92">
        <f>IFERROR(AVERAGEIFS(EDF[Total EDF], EDF[Nom], BD_evo[[#This Row],[Nom]], EDF[Semaine], BD_evo[[#This Row],[Semaine]]), "")</f>
        <v>21</v>
      </c>
      <c r="G977" s="92">
        <f>IFERROR(AVERAGEIFS(EDF[Humeur], EDF[Nom], BD_evo[[#This Row],[Nom]], EDF[Semaine], BD_evo[[#This Row],[Semaine]]), "")</f>
        <v>4</v>
      </c>
      <c r="H977" s="92">
        <f>IFERROR(AVERAGEIFS(EDF[Stress], EDF[Nom], BD_evo[[#This Row],[Nom]], EDF[Semaine], BD_evo[[#This Row],[Semaine]]), "")</f>
        <v>3</v>
      </c>
      <c r="I977" s="92">
        <f>IFERROR(AVERAGEIFS(EDF[Sommeil], EDF[Nom], BD_evo[[#This Row],[Nom]], EDF[Semaine], BD_evo[[#This Row],[Semaine]]), "")</f>
        <v>3</v>
      </c>
      <c r="J977" s="92">
        <f>IFERROR(AVERAGEIFS(EDF[Etat Physique], EDF[Nom], BD_evo[[#This Row],[Nom]], EDF[Semaine], BD_evo[[#This Row],[Semaine]]), "")</f>
        <v>3</v>
      </c>
      <c r="K977" s="92">
        <f>IFERROR(AVERAGEIFS(EDF[Hydratation], EDF[Nom], BD_evo[[#This Row],[Nom]], EDF[Semaine], BD_evo[[#This Row],[Semaine]]), "")</f>
        <v>4</v>
      </c>
      <c r="L977" s="92">
        <f>IFERROR(AVERAGEIFS(EDF[Nutrition], EDF[Nom], BD_evo[[#This Row],[Nom]], EDF[Semaine], BD_evo[[#This Row],[Semaine]]), "")</f>
        <v>4</v>
      </c>
      <c r="M977" s="92" t="str">
        <f>IFERROR(AVERAGEIFS(RPE[Investissement du jour], RPE[Nom], BD_evo[[#This Row],[Nom]], RPE[Semaine], BD_evo[[#This Row],[Semaine]]), "")</f>
        <v/>
      </c>
    </row>
    <row r="978" spans="1:13" x14ac:dyDescent="0.2">
      <c r="A978" s="88" t="s">
        <v>188</v>
      </c>
      <c r="B978" t="str">
        <f>INDEX(Statut[Profil], MATCH(BD_evo[[#This Row],[Nom]], Statut[Nom], 0))</f>
        <v>Avant</v>
      </c>
      <c r="C978">
        <v>2023</v>
      </c>
      <c r="D978">
        <f t="shared" si="19"/>
        <v>51</v>
      </c>
      <c r="E978" t="str">
        <f>IF(SUMIFS(RPE[sRPE_tot], RPE[Nom], BD_evo[[#This Row],[Nom]], RPE[Semaine], BD_evo[[#This Row],[Semaine]])=0,"",SUMIFS(RPE[sRPE_tot], RPE[Nom], BD_evo[[#This Row],[Nom]], RPE[Semaine], BD_evo[[#This Row],[Semaine]]))</f>
        <v/>
      </c>
      <c r="F978" s="92" t="str">
        <f>IFERROR(AVERAGEIFS(EDF[Total EDF], EDF[Nom], BD_evo[[#This Row],[Nom]], EDF[Semaine], BD_evo[[#This Row],[Semaine]]), "")</f>
        <v/>
      </c>
      <c r="G978" s="92" t="str">
        <f>IFERROR(AVERAGEIFS(EDF[Humeur], EDF[Nom], BD_evo[[#This Row],[Nom]], EDF[Semaine], BD_evo[[#This Row],[Semaine]]), "")</f>
        <v/>
      </c>
      <c r="H978" s="92" t="str">
        <f>IFERROR(AVERAGEIFS(EDF[Stress], EDF[Nom], BD_evo[[#This Row],[Nom]], EDF[Semaine], BD_evo[[#This Row],[Semaine]]), "")</f>
        <v/>
      </c>
      <c r="I978" s="92" t="str">
        <f>IFERROR(AVERAGEIFS(EDF[Sommeil], EDF[Nom], BD_evo[[#This Row],[Nom]], EDF[Semaine], BD_evo[[#This Row],[Semaine]]), "")</f>
        <v/>
      </c>
      <c r="J978" s="92" t="str">
        <f>IFERROR(AVERAGEIFS(EDF[Etat Physique], EDF[Nom], BD_evo[[#This Row],[Nom]], EDF[Semaine], BD_evo[[#This Row],[Semaine]]), "")</f>
        <v/>
      </c>
      <c r="K978" s="92" t="str">
        <f>IFERROR(AVERAGEIFS(EDF[Hydratation], EDF[Nom], BD_evo[[#This Row],[Nom]], EDF[Semaine], BD_evo[[#This Row],[Semaine]]), "")</f>
        <v/>
      </c>
      <c r="L978" s="92" t="str">
        <f>IFERROR(AVERAGEIFS(EDF[Nutrition], EDF[Nom], BD_evo[[#This Row],[Nom]], EDF[Semaine], BD_evo[[#This Row],[Semaine]]), "")</f>
        <v/>
      </c>
      <c r="M978" s="92" t="str">
        <f>IFERROR(AVERAGEIFS(RPE[Investissement du jour], RPE[Nom], BD_evo[[#This Row],[Nom]], RPE[Semaine], BD_evo[[#This Row],[Semaine]]), "")</f>
        <v/>
      </c>
    </row>
    <row r="979" spans="1:13" x14ac:dyDescent="0.2">
      <c r="A979" s="88" t="s">
        <v>200</v>
      </c>
      <c r="B979" t="str">
        <f>INDEX(Statut[Profil], MATCH(BD_evo[[#This Row],[Nom]], Statut[Nom], 0))</f>
        <v>Avant</v>
      </c>
      <c r="C979">
        <v>2023</v>
      </c>
      <c r="D979">
        <f t="shared" si="19"/>
        <v>51</v>
      </c>
      <c r="E979" t="str">
        <f>IF(SUMIFS(RPE[sRPE_tot], RPE[Nom], BD_evo[[#This Row],[Nom]], RPE[Semaine], BD_evo[[#This Row],[Semaine]])=0,"",SUMIFS(RPE[sRPE_tot], RPE[Nom], BD_evo[[#This Row],[Nom]], RPE[Semaine], BD_evo[[#This Row],[Semaine]]))</f>
        <v/>
      </c>
      <c r="F979" s="92" t="str">
        <f>IFERROR(AVERAGEIFS(EDF[Total EDF], EDF[Nom], BD_evo[[#This Row],[Nom]], EDF[Semaine], BD_evo[[#This Row],[Semaine]]), "")</f>
        <v/>
      </c>
      <c r="G979" s="92" t="str">
        <f>IFERROR(AVERAGEIFS(EDF[Humeur], EDF[Nom], BD_evo[[#This Row],[Nom]], EDF[Semaine], BD_evo[[#This Row],[Semaine]]), "")</f>
        <v/>
      </c>
      <c r="H979" s="92" t="str">
        <f>IFERROR(AVERAGEIFS(EDF[Stress], EDF[Nom], BD_evo[[#This Row],[Nom]], EDF[Semaine], BD_evo[[#This Row],[Semaine]]), "")</f>
        <v/>
      </c>
      <c r="I979" s="92" t="str">
        <f>IFERROR(AVERAGEIFS(EDF[Sommeil], EDF[Nom], BD_evo[[#This Row],[Nom]], EDF[Semaine], BD_evo[[#This Row],[Semaine]]), "")</f>
        <v/>
      </c>
      <c r="J979" s="92" t="str">
        <f>IFERROR(AVERAGEIFS(EDF[Etat Physique], EDF[Nom], BD_evo[[#This Row],[Nom]], EDF[Semaine], BD_evo[[#This Row],[Semaine]]), "")</f>
        <v/>
      </c>
      <c r="K979" s="92" t="str">
        <f>IFERROR(AVERAGEIFS(EDF[Hydratation], EDF[Nom], BD_evo[[#This Row],[Nom]], EDF[Semaine], BD_evo[[#This Row],[Semaine]]), "")</f>
        <v/>
      </c>
      <c r="L979" s="92" t="str">
        <f>IFERROR(AVERAGEIFS(EDF[Nutrition], EDF[Nom], BD_evo[[#This Row],[Nom]], EDF[Semaine], BD_evo[[#This Row],[Semaine]]), "")</f>
        <v/>
      </c>
      <c r="M979" s="92" t="str">
        <f>IFERROR(AVERAGEIFS(RPE[Investissement du jour], RPE[Nom], BD_evo[[#This Row],[Nom]], RPE[Semaine], BD_evo[[#This Row],[Semaine]]), "")</f>
        <v/>
      </c>
    </row>
    <row r="980" spans="1:13" x14ac:dyDescent="0.2">
      <c r="A980" s="88" t="s">
        <v>244</v>
      </c>
      <c r="B980" t="str">
        <f>INDEX(Statut[Profil], MATCH(BD_evo[[#This Row],[Nom]], Statut[Nom], 0))</f>
        <v>Avant</v>
      </c>
      <c r="C980">
        <v>2023</v>
      </c>
      <c r="D980">
        <f t="shared" si="19"/>
        <v>51</v>
      </c>
      <c r="E980" t="str">
        <f>IF(SUMIFS(RPE[sRPE_tot], RPE[Nom], BD_evo[[#This Row],[Nom]], RPE[Semaine], BD_evo[[#This Row],[Semaine]])=0,"",SUMIFS(RPE[sRPE_tot], RPE[Nom], BD_evo[[#This Row],[Nom]], RPE[Semaine], BD_evo[[#This Row],[Semaine]]))</f>
        <v/>
      </c>
      <c r="F980" s="92" t="str">
        <f>IFERROR(AVERAGEIFS(EDF[Total EDF], EDF[Nom], BD_evo[[#This Row],[Nom]], EDF[Semaine], BD_evo[[#This Row],[Semaine]]), "")</f>
        <v/>
      </c>
      <c r="G980" s="92" t="str">
        <f>IFERROR(AVERAGEIFS(EDF[Humeur], EDF[Nom], BD_evo[[#This Row],[Nom]], EDF[Semaine], BD_evo[[#This Row],[Semaine]]), "")</f>
        <v/>
      </c>
      <c r="H980" s="92" t="str">
        <f>IFERROR(AVERAGEIFS(EDF[Stress], EDF[Nom], BD_evo[[#This Row],[Nom]], EDF[Semaine], BD_evo[[#This Row],[Semaine]]), "")</f>
        <v/>
      </c>
      <c r="I980" s="92" t="str">
        <f>IFERROR(AVERAGEIFS(EDF[Sommeil], EDF[Nom], BD_evo[[#This Row],[Nom]], EDF[Semaine], BD_evo[[#This Row],[Semaine]]), "")</f>
        <v/>
      </c>
      <c r="J980" s="92" t="str">
        <f>IFERROR(AVERAGEIFS(EDF[Etat Physique], EDF[Nom], BD_evo[[#This Row],[Nom]], EDF[Semaine], BD_evo[[#This Row],[Semaine]]), "")</f>
        <v/>
      </c>
      <c r="K980" s="92" t="str">
        <f>IFERROR(AVERAGEIFS(EDF[Hydratation], EDF[Nom], BD_evo[[#This Row],[Nom]], EDF[Semaine], BD_evo[[#This Row],[Semaine]]), "")</f>
        <v/>
      </c>
      <c r="L980" s="92" t="str">
        <f>IFERROR(AVERAGEIFS(EDF[Nutrition], EDF[Nom], BD_evo[[#This Row],[Nom]], EDF[Semaine], BD_evo[[#This Row],[Semaine]]), "")</f>
        <v/>
      </c>
      <c r="M980" s="92" t="str">
        <f>IFERROR(AVERAGEIFS(RPE[Investissement du jour], RPE[Nom], BD_evo[[#This Row],[Nom]], RPE[Semaine], BD_evo[[#This Row],[Semaine]]), "")</f>
        <v/>
      </c>
    </row>
    <row r="981" spans="1:13" x14ac:dyDescent="0.2">
      <c r="A981" s="89" t="s">
        <v>78</v>
      </c>
      <c r="B981" t="str">
        <f>INDEX(Statut[Profil], MATCH(BD_evo[[#This Row],[Nom]], Statut[Nom], 0))</f>
        <v>Avant</v>
      </c>
      <c r="C981">
        <v>2023</v>
      </c>
      <c r="D981">
        <f t="shared" si="19"/>
        <v>51</v>
      </c>
      <c r="E981" t="str">
        <f>IF(SUMIFS(RPE[sRPE_tot], RPE[Nom], BD_evo[[#This Row],[Nom]], RPE[Semaine], BD_evo[[#This Row],[Semaine]])=0,"",SUMIFS(RPE[sRPE_tot], RPE[Nom], BD_evo[[#This Row],[Nom]], RPE[Semaine], BD_evo[[#This Row],[Semaine]]))</f>
        <v/>
      </c>
      <c r="F981" s="92">
        <f>IFERROR(AVERAGEIFS(EDF[Total EDF], EDF[Nom], BD_evo[[#This Row],[Nom]], EDF[Semaine], BD_evo[[#This Row],[Semaine]]), "")</f>
        <v>16.5</v>
      </c>
      <c r="G981" s="92">
        <f>IFERROR(AVERAGEIFS(EDF[Humeur], EDF[Nom], BD_evo[[#This Row],[Nom]], EDF[Semaine], BD_evo[[#This Row],[Semaine]]), "")</f>
        <v>3</v>
      </c>
      <c r="H981" s="92">
        <f>IFERROR(AVERAGEIFS(EDF[Stress], EDF[Nom], BD_evo[[#This Row],[Nom]], EDF[Semaine], BD_evo[[#This Row],[Semaine]]), "")</f>
        <v>3</v>
      </c>
      <c r="I981" s="92">
        <f>IFERROR(AVERAGEIFS(EDF[Sommeil], EDF[Nom], BD_evo[[#This Row],[Nom]], EDF[Semaine], BD_evo[[#This Row],[Semaine]]), "")</f>
        <v>2</v>
      </c>
      <c r="J981" s="92">
        <f>IFERROR(AVERAGEIFS(EDF[Etat Physique], EDF[Nom], BD_evo[[#This Row],[Nom]], EDF[Semaine], BD_evo[[#This Row],[Semaine]]), "")</f>
        <v>1.5</v>
      </c>
      <c r="K981" s="92">
        <f>IFERROR(AVERAGEIFS(EDF[Hydratation], EDF[Nom], BD_evo[[#This Row],[Nom]], EDF[Semaine], BD_evo[[#This Row],[Semaine]]), "")</f>
        <v>3</v>
      </c>
      <c r="L981" s="92">
        <f>IFERROR(AVERAGEIFS(EDF[Nutrition], EDF[Nom], BD_evo[[#This Row],[Nom]], EDF[Semaine], BD_evo[[#This Row],[Semaine]]), "")</f>
        <v>4</v>
      </c>
      <c r="M981" s="92" t="str">
        <f>IFERROR(AVERAGEIFS(RPE[Investissement du jour], RPE[Nom], BD_evo[[#This Row],[Nom]], RPE[Semaine], BD_evo[[#This Row],[Semaine]]), "")</f>
        <v/>
      </c>
    </row>
    <row r="982" spans="1:13" x14ac:dyDescent="0.2">
      <c r="A982" s="88" t="s">
        <v>87</v>
      </c>
      <c r="B982" t="str">
        <f>INDEX(Statut[Profil], MATCH(BD_evo[[#This Row],[Nom]], Statut[Nom], 0))</f>
        <v>Trois Quarts</v>
      </c>
      <c r="C982">
        <v>2023</v>
      </c>
      <c r="D982">
        <f t="shared" si="19"/>
        <v>51</v>
      </c>
      <c r="E982" t="str">
        <f>IF(SUMIFS(RPE[sRPE_tot], RPE[Nom], BD_evo[[#This Row],[Nom]], RPE[Semaine], BD_evo[[#This Row],[Semaine]])=0,"",SUMIFS(RPE[sRPE_tot], RPE[Nom], BD_evo[[#This Row],[Nom]], RPE[Semaine], BD_evo[[#This Row],[Semaine]]))</f>
        <v/>
      </c>
      <c r="F982" s="92" t="str">
        <f>IFERROR(AVERAGEIFS(EDF[Total EDF], EDF[Nom], BD_evo[[#This Row],[Nom]], EDF[Semaine], BD_evo[[#This Row],[Semaine]]), "")</f>
        <v/>
      </c>
      <c r="G982" s="92" t="str">
        <f>IFERROR(AVERAGEIFS(EDF[Humeur], EDF[Nom], BD_evo[[#This Row],[Nom]], EDF[Semaine], BD_evo[[#This Row],[Semaine]]), "")</f>
        <v/>
      </c>
      <c r="H982" s="92" t="str">
        <f>IFERROR(AVERAGEIFS(EDF[Stress], EDF[Nom], BD_evo[[#This Row],[Nom]], EDF[Semaine], BD_evo[[#This Row],[Semaine]]), "")</f>
        <v/>
      </c>
      <c r="I982" s="92" t="str">
        <f>IFERROR(AVERAGEIFS(EDF[Sommeil], EDF[Nom], BD_evo[[#This Row],[Nom]], EDF[Semaine], BD_evo[[#This Row],[Semaine]]), "")</f>
        <v/>
      </c>
      <c r="J982" s="92" t="str">
        <f>IFERROR(AVERAGEIFS(EDF[Etat Physique], EDF[Nom], BD_evo[[#This Row],[Nom]], EDF[Semaine], BD_evo[[#This Row],[Semaine]]), "")</f>
        <v/>
      </c>
      <c r="K982" s="92" t="str">
        <f>IFERROR(AVERAGEIFS(EDF[Hydratation], EDF[Nom], BD_evo[[#This Row],[Nom]], EDF[Semaine], BD_evo[[#This Row],[Semaine]]), "")</f>
        <v/>
      </c>
      <c r="L982" s="92" t="str">
        <f>IFERROR(AVERAGEIFS(EDF[Nutrition], EDF[Nom], BD_evo[[#This Row],[Nom]], EDF[Semaine], BD_evo[[#This Row],[Semaine]]), "")</f>
        <v/>
      </c>
      <c r="M982" s="92" t="str">
        <f>IFERROR(AVERAGEIFS(RPE[Investissement du jour], RPE[Nom], BD_evo[[#This Row],[Nom]], RPE[Semaine], BD_evo[[#This Row],[Semaine]]), "")</f>
        <v/>
      </c>
    </row>
    <row r="983" spans="1:13" x14ac:dyDescent="0.2">
      <c r="A983" s="88" t="s">
        <v>212</v>
      </c>
      <c r="B983" t="str">
        <f>INDEX(Statut[Profil], MATCH(BD_evo[[#This Row],[Nom]], Statut[Nom], 0))</f>
        <v>Avant</v>
      </c>
      <c r="C983">
        <v>2023</v>
      </c>
      <c r="D983">
        <f t="shared" si="19"/>
        <v>51</v>
      </c>
      <c r="E983" t="str">
        <f>IF(SUMIFS(RPE[sRPE_tot], RPE[Nom], BD_evo[[#This Row],[Nom]], RPE[Semaine], BD_evo[[#This Row],[Semaine]])=0,"",SUMIFS(RPE[sRPE_tot], RPE[Nom], BD_evo[[#This Row],[Nom]], RPE[Semaine], BD_evo[[#This Row],[Semaine]]))</f>
        <v/>
      </c>
      <c r="F983" s="92" t="str">
        <f>IFERROR(AVERAGEIFS(EDF[Total EDF], EDF[Nom], BD_evo[[#This Row],[Nom]], EDF[Semaine], BD_evo[[#This Row],[Semaine]]), "")</f>
        <v/>
      </c>
      <c r="G983" s="92" t="str">
        <f>IFERROR(AVERAGEIFS(EDF[Humeur], EDF[Nom], BD_evo[[#This Row],[Nom]], EDF[Semaine], BD_evo[[#This Row],[Semaine]]), "")</f>
        <v/>
      </c>
      <c r="H983" s="92" t="str">
        <f>IFERROR(AVERAGEIFS(EDF[Stress], EDF[Nom], BD_evo[[#This Row],[Nom]], EDF[Semaine], BD_evo[[#This Row],[Semaine]]), "")</f>
        <v/>
      </c>
      <c r="I983" s="92" t="str">
        <f>IFERROR(AVERAGEIFS(EDF[Sommeil], EDF[Nom], BD_evo[[#This Row],[Nom]], EDF[Semaine], BD_evo[[#This Row],[Semaine]]), "")</f>
        <v/>
      </c>
      <c r="J983" s="92" t="str">
        <f>IFERROR(AVERAGEIFS(EDF[Etat Physique], EDF[Nom], BD_evo[[#This Row],[Nom]], EDF[Semaine], BD_evo[[#This Row],[Semaine]]), "")</f>
        <v/>
      </c>
      <c r="K983" s="92" t="str">
        <f>IFERROR(AVERAGEIFS(EDF[Hydratation], EDF[Nom], BD_evo[[#This Row],[Nom]], EDF[Semaine], BD_evo[[#This Row],[Semaine]]), "")</f>
        <v/>
      </c>
      <c r="L983" s="92" t="str">
        <f>IFERROR(AVERAGEIFS(EDF[Nutrition], EDF[Nom], BD_evo[[#This Row],[Nom]], EDF[Semaine], BD_evo[[#This Row],[Semaine]]), "")</f>
        <v/>
      </c>
      <c r="M983" s="92" t="str">
        <f>IFERROR(AVERAGEIFS(RPE[Investissement du jour], RPE[Nom], BD_evo[[#This Row],[Nom]], RPE[Semaine], BD_evo[[#This Row],[Semaine]]), "")</f>
        <v/>
      </c>
    </row>
    <row r="984" spans="1:13" x14ac:dyDescent="0.2">
      <c r="A984" s="88" t="s">
        <v>243</v>
      </c>
      <c r="B984" t="str">
        <f>INDEX(Statut[Profil], MATCH(BD_evo[[#This Row],[Nom]], Statut[Nom], 0))</f>
        <v>Trois Quarts</v>
      </c>
      <c r="C984">
        <v>2023</v>
      </c>
      <c r="D984">
        <f t="shared" si="19"/>
        <v>51</v>
      </c>
      <c r="E984" t="str">
        <f>IF(SUMIFS(RPE[sRPE_tot], RPE[Nom], BD_evo[[#This Row],[Nom]], RPE[Semaine], BD_evo[[#This Row],[Semaine]])=0,"",SUMIFS(RPE[sRPE_tot], RPE[Nom], BD_evo[[#This Row],[Nom]], RPE[Semaine], BD_evo[[#This Row],[Semaine]]))</f>
        <v/>
      </c>
      <c r="F984" s="92">
        <f>IFERROR(AVERAGEIFS(EDF[Total EDF], EDF[Nom], BD_evo[[#This Row],[Nom]], EDF[Semaine], BD_evo[[#This Row],[Semaine]]), "")</f>
        <v>21</v>
      </c>
      <c r="G984" s="92">
        <f>IFERROR(AVERAGEIFS(EDF[Humeur], EDF[Nom], BD_evo[[#This Row],[Nom]], EDF[Semaine], BD_evo[[#This Row],[Semaine]]), "")</f>
        <v>4</v>
      </c>
      <c r="H984" s="92">
        <f>IFERROR(AVERAGEIFS(EDF[Stress], EDF[Nom], BD_evo[[#This Row],[Nom]], EDF[Semaine], BD_evo[[#This Row],[Semaine]]), "")</f>
        <v>4</v>
      </c>
      <c r="I984" s="92">
        <f>IFERROR(AVERAGEIFS(EDF[Sommeil], EDF[Nom], BD_evo[[#This Row],[Nom]], EDF[Semaine], BD_evo[[#This Row],[Semaine]]), "")</f>
        <v>3</v>
      </c>
      <c r="J984" s="92">
        <f>IFERROR(AVERAGEIFS(EDF[Etat Physique], EDF[Nom], BD_evo[[#This Row],[Nom]], EDF[Semaine], BD_evo[[#This Row],[Semaine]]), "")</f>
        <v>3</v>
      </c>
      <c r="K984" s="92">
        <f>IFERROR(AVERAGEIFS(EDF[Hydratation], EDF[Nom], BD_evo[[#This Row],[Nom]], EDF[Semaine], BD_evo[[#This Row],[Semaine]]), "")</f>
        <v>3</v>
      </c>
      <c r="L984" s="92">
        <f>IFERROR(AVERAGEIFS(EDF[Nutrition], EDF[Nom], BD_evo[[#This Row],[Nom]], EDF[Semaine], BD_evo[[#This Row],[Semaine]]), "")</f>
        <v>4</v>
      </c>
      <c r="M984" s="92" t="str">
        <f>IFERROR(AVERAGEIFS(RPE[Investissement du jour], RPE[Nom], BD_evo[[#This Row],[Nom]], RPE[Semaine], BD_evo[[#This Row],[Semaine]]), "")</f>
        <v/>
      </c>
    </row>
    <row r="985" spans="1:13" x14ac:dyDescent="0.2">
      <c r="A985" s="88" t="s">
        <v>81</v>
      </c>
      <c r="B985" t="str">
        <f>INDEX(Statut[Profil], MATCH(BD_evo[[#This Row],[Nom]], Statut[Nom], 0))</f>
        <v>Trois Quarts</v>
      </c>
      <c r="C985">
        <v>2023</v>
      </c>
      <c r="D985">
        <f t="shared" si="19"/>
        <v>51</v>
      </c>
      <c r="E985" t="str">
        <f>IF(SUMIFS(RPE[sRPE_tot], RPE[Nom], BD_evo[[#This Row],[Nom]], RPE[Semaine], BD_evo[[#This Row],[Semaine]])=0,"",SUMIFS(RPE[sRPE_tot], RPE[Nom], BD_evo[[#This Row],[Nom]], RPE[Semaine], BD_evo[[#This Row],[Semaine]]))</f>
        <v/>
      </c>
      <c r="F985" s="92" t="str">
        <f>IFERROR(AVERAGEIFS(EDF[Total EDF], EDF[Nom], BD_evo[[#This Row],[Nom]], EDF[Semaine], BD_evo[[#This Row],[Semaine]]), "")</f>
        <v/>
      </c>
      <c r="G985" s="92" t="str">
        <f>IFERROR(AVERAGEIFS(EDF[Humeur], EDF[Nom], BD_evo[[#This Row],[Nom]], EDF[Semaine], BD_evo[[#This Row],[Semaine]]), "")</f>
        <v/>
      </c>
      <c r="H985" s="92" t="str">
        <f>IFERROR(AVERAGEIFS(EDF[Stress], EDF[Nom], BD_evo[[#This Row],[Nom]], EDF[Semaine], BD_evo[[#This Row],[Semaine]]), "")</f>
        <v/>
      </c>
      <c r="I985" s="92" t="str">
        <f>IFERROR(AVERAGEIFS(EDF[Sommeil], EDF[Nom], BD_evo[[#This Row],[Nom]], EDF[Semaine], BD_evo[[#This Row],[Semaine]]), "")</f>
        <v/>
      </c>
      <c r="J985" s="92" t="str">
        <f>IFERROR(AVERAGEIFS(EDF[Etat Physique], EDF[Nom], BD_evo[[#This Row],[Nom]], EDF[Semaine], BD_evo[[#This Row],[Semaine]]), "")</f>
        <v/>
      </c>
      <c r="K985" s="92" t="str">
        <f>IFERROR(AVERAGEIFS(EDF[Hydratation], EDF[Nom], BD_evo[[#This Row],[Nom]], EDF[Semaine], BD_evo[[#This Row],[Semaine]]), "")</f>
        <v/>
      </c>
      <c r="L985" s="92" t="str">
        <f>IFERROR(AVERAGEIFS(EDF[Nutrition], EDF[Nom], BD_evo[[#This Row],[Nom]], EDF[Semaine], BD_evo[[#This Row],[Semaine]]), "")</f>
        <v/>
      </c>
      <c r="M985" s="92" t="str">
        <f>IFERROR(AVERAGEIFS(RPE[Investissement du jour], RPE[Nom], BD_evo[[#This Row],[Nom]], RPE[Semaine], BD_evo[[#This Row],[Semaine]]), "")</f>
        <v/>
      </c>
    </row>
    <row r="986" spans="1:13" x14ac:dyDescent="0.2">
      <c r="A986" s="88" t="s">
        <v>109</v>
      </c>
      <c r="B986" t="str">
        <f>INDEX(Statut[Profil], MATCH(BD_evo[[#This Row],[Nom]], Statut[Nom], 0))</f>
        <v>Avant</v>
      </c>
      <c r="C986">
        <v>2023</v>
      </c>
      <c r="D986">
        <f t="shared" si="19"/>
        <v>51</v>
      </c>
      <c r="E986" t="str">
        <f>IF(SUMIFS(RPE[sRPE_tot], RPE[Nom], BD_evo[[#This Row],[Nom]], RPE[Semaine], BD_evo[[#This Row],[Semaine]])=0,"",SUMIFS(RPE[sRPE_tot], RPE[Nom], BD_evo[[#This Row],[Nom]], RPE[Semaine], BD_evo[[#This Row],[Semaine]]))</f>
        <v/>
      </c>
      <c r="F986" s="92">
        <f>IFERROR(AVERAGEIFS(EDF[Total EDF], EDF[Nom], BD_evo[[#This Row],[Nom]], EDF[Semaine], BD_evo[[#This Row],[Semaine]]), "")</f>
        <v>25</v>
      </c>
      <c r="G986" s="92">
        <f>IFERROR(AVERAGEIFS(EDF[Humeur], EDF[Nom], BD_evo[[#This Row],[Nom]], EDF[Semaine], BD_evo[[#This Row],[Semaine]]), "")</f>
        <v>5</v>
      </c>
      <c r="H986" s="92">
        <f>IFERROR(AVERAGEIFS(EDF[Stress], EDF[Nom], BD_evo[[#This Row],[Nom]], EDF[Semaine], BD_evo[[#This Row],[Semaine]]), "")</f>
        <v>4</v>
      </c>
      <c r="I986" s="92">
        <f>IFERROR(AVERAGEIFS(EDF[Sommeil], EDF[Nom], BD_evo[[#This Row],[Nom]], EDF[Semaine], BD_evo[[#This Row],[Semaine]]), "")</f>
        <v>5</v>
      </c>
      <c r="J986" s="92">
        <f>IFERROR(AVERAGEIFS(EDF[Etat Physique], EDF[Nom], BD_evo[[#This Row],[Nom]], EDF[Semaine], BD_evo[[#This Row],[Semaine]]), "")</f>
        <v>4</v>
      </c>
      <c r="K986" s="92">
        <f>IFERROR(AVERAGEIFS(EDF[Hydratation], EDF[Nom], BD_evo[[#This Row],[Nom]], EDF[Semaine], BD_evo[[#This Row],[Semaine]]), "")</f>
        <v>3</v>
      </c>
      <c r="L986" s="92">
        <f>IFERROR(AVERAGEIFS(EDF[Nutrition], EDF[Nom], BD_evo[[#This Row],[Nom]], EDF[Semaine], BD_evo[[#This Row],[Semaine]]), "")</f>
        <v>4</v>
      </c>
      <c r="M986" s="92" t="str">
        <f>IFERROR(AVERAGEIFS(RPE[Investissement du jour], RPE[Nom], BD_evo[[#This Row],[Nom]], RPE[Semaine], BD_evo[[#This Row],[Semaine]]), "")</f>
        <v/>
      </c>
    </row>
    <row r="987" spans="1:13" x14ac:dyDescent="0.2">
      <c r="A987" s="88" t="s">
        <v>313</v>
      </c>
      <c r="B987" t="str">
        <f>INDEX(Statut[Profil], MATCH(BD_evo[[#This Row],[Nom]], Statut[Nom], 0))</f>
        <v>Trois Quarts</v>
      </c>
      <c r="C987">
        <v>2023</v>
      </c>
      <c r="D987">
        <f t="shared" si="19"/>
        <v>51</v>
      </c>
      <c r="E987" t="str">
        <f>IF(SUMIFS(RPE[sRPE_tot], RPE[Nom], BD_evo[[#This Row],[Nom]], RPE[Semaine], BD_evo[[#This Row],[Semaine]])=0,"",SUMIFS(RPE[sRPE_tot], RPE[Nom], BD_evo[[#This Row],[Nom]], RPE[Semaine], BD_evo[[#This Row],[Semaine]]))</f>
        <v/>
      </c>
      <c r="F987" s="92" t="str">
        <f>IFERROR(AVERAGEIFS(EDF[Total EDF], EDF[Nom], BD_evo[[#This Row],[Nom]], EDF[Semaine], BD_evo[[#This Row],[Semaine]]), "")</f>
        <v/>
      </c>
      <c r="G987" s="92" t="str">
        <f>IFERROR(AVERAGEIFS(EDF[Humeur], EDF[Nom], BD_evo[[#This Row],[Nom]], EDF[Semaine], BD_evo[[#This Row],[Semaine]]), "")</f>
        <v/>
      </c>
      <c r="H987" s="92" t="str">
        <f>IFERROR(AVERAGEIFS(EDF[Stress], EDF[Nom], BD_evo[[#This Row],[Nom]], EDF[Semaine], BD_evo[[#This Row],[Semaine]]), "")</f>
        <v/>
      </c>
      <c r="I987" s="92" t="str">
        <f>IFERROR(AVERAGEIFS(EDF[Sommeil], EDF[Nom], BD_evo[[#This Row],[Nom]], EDF[Semaine], BD_evo[[#This Row],[Semaine]]), "")</f>
        <v/>
      </c>
      <c r="J987" s="92" t="str">
        <f>IFERROR(AVERAGEIFS(EDF[Etat Physique], EDF[Nom], BD_evo[[#This Row],[Nom]], EDF[Semaine], BD_evo[[#This Row],[Semaine]]), "")</f>
        <v/>
      </c>
      <c r="K987" s="92" t="str">
        <f>IFERROR(AVERAGEIFS(EDF[Hydratation], EDF[Nom], BD_evo[[#This Row],[Nom]], EDF[Semaine], BD_evo[[#This Row],[Semaine]]), "")</f>
        <v/>
      </c>
      <c r="L987" s="92" t="str">
        <f>IFERROR(AVERAGEIFS(EDF[Nutrition], EDF[Nom], BD_evo[[#This Row],[Nom]], EDF[Semaine], BD_evo[[#This Row],[Semaine]]), "")</f>
        <v/>
      </c>
      <c r="M987" s="92" t="str">
        <f>IFERROR(AVERAGEIFS(RPE[Investissement du jour], RPE[Nom], BD_evo[[#This Row],[Nom]], RPE[Semaine], BD_evo[[#This Row],[Semaine]]), "")</f>
        <v/>
      </c>
    </row>
    <row r="988" spans="1:13" x14ac:dyDescent="0.2">
      <c r="A988" s="88" t="s">
        <v>88</v>
      </c>
      <c r="B988" t="str">
        <f>INDEX(Statut[Profil], MATCH(BD_evo[[#This Row],[Nom]], Statut[Nom], 0))</f>
        <v>Avant</v>
      </c>
      <c r="C988">
        <v>2023</v>
      </c>
      <c r="D988">
        <f t="shared" si="19"/>
        <v>51</v>
      </c>
      <c r="E988" t="str">
        <f>IF(SUMIFS(RPE[sRPE_tot], RPE[Nom], BD_evo[[#This Row],[Nom]], RPE[Semaine], BD_evo[[#This Row],[Semaine]])=0,"",SUMIFS(RPE[sRPE_tot], RPE[Nom], BD_evo[[#This Row],[Nom]], RPE[Semaine], BD_evo[[#This Row],[Semaine]]))</f>
        <v/>
      </c>
      <c r="F988" s="92" t="str">
        <f>IFERROR(AVERAGEIFS(EDF[Total EDF], EDF[Nom], BD_evo[[#This Row],[Nom]], EDF[Semaine], BD_evo[[#This Row],[Semaine]]), "")</f>
        <v/>
      </c>
      <c r="G988" s="92" t="str">
        <f>IFERROR(AVERAGEIFS(EDF[Humeur], EDF[Nom], BD_evo[[#This Row],[Nom]], EDF[Semaine], BD_evo[[#This Row],[Semaine]]), "")</f>
        <v/>
      </c>
      <c r="H988" s="92" t="str">
        <f>IFERROR(AVERAGEIFS(EDF[Stress], EDF[Nom], BD_evo[[#This Row],[Nom]], EDF[Semaine], BD_evo[[#This Row],[Semaine]]), "")</f>
        <v/>
      </c>
      <c r="I988" s="92" t="str">
        <f>IFERROR(AVERAGEIFS(EDF[Sommeil], EDF[Nom], BD_evo[[#This Row],[Nom]], EDF[Semaine], BD_evo[[#This Row],[Semaine]]), "")</f>
        <v/>
      </c>
      <c r="J988" s="92" t="str">
        <f>IFERROR(AVERAGEIFS(EDF[Etat Physique], EDF[Nom], BD_evo[[#This Row],[Nom]], EDF[Semaine], BD_evo[[#This Row],[Semaine]]), "")</f>
        <v/>
      </c>
      <c r="K988" s="92" t="str">
        <f>IFERROR(AVERAGEIFS(EDF[Hydratation], EDF[Nom], BD_evo[[#This Row],[Nom]], EDF[Semaine], BD_evo[[#This Row],[Semaine]]), "")</f>
        <v/>
      </c>
      <c r="L988" s="92" t="str">
        <f>IFERROR(AVERAGEIFS(EDF[Nutrition], EDF[Nom], BD_evo[[#This Row],[Nom]], EDF[Semaine], BD_evo[[#This Row],[Semaine]]), "")</f>
        <v/>
      </c>
      <c r="M988" s="92" t="str">
        <f>IFERROR(AVERAGEIFS(RPE[Investissement du jour], RPE[Nom], BD_evo[[#This Row],[Nom]], RPE[Semaine], BD_evo[[#This Row],[Semaine]]), "")</f>
        <v/>
      </c>
    </row>
    <row r="989" spans="1:13" x14ac:dyDescent="0.2">
      <c r="A989" s="88" t="s">
        <v>134</v>
      </c>
      <c r="B989" s="90" t="str">
        <f>INDEX(Statut[Profil], MATCH(BD_evo[[#This Row],[Nom]], Statut[Nom], 0))</f>
        <v>Avant</v>
      </c>
      <c r="C989">
        <v>2024</v>
      </c>
      <c r="D989">
        <v>2</v>
      </c>
      <c r="E989" s="90" t="str">
        <f>IF(SUMIFS(RPE[sRPE_tot], RPE[Nom], BD_evo[[#This Row],[Nom]], RPE[Semaine], BD_evo[[#This Row],[Semaine]])=0,"",SUMIFS(RPE[sRPE_tot], RPE[Nom], BD_evo[[#This Row],[Nom]], RPE[Semaine], BD_evo[[#This Row],[Semaine]]))</f>
        <v/>
      </c>
      <c r="F989" s="92" t="str">
        <f>IFERROR(AVERAGEIFS(EDF[Total EDF], EDF[Nom], BD_evo[[#This Row],[Nom]], EDF[Semaine], BD_evo[[#This Row],[Semaine]]), "")</f>
        <v/>
      </c>
      <c r="G989" s="92" t="str">
        <f>IFERROR(AVERAGEIFS(EDF[Humeur], EDF[Nom], BD_evo[[#This Row],[Nom]], EDF[Semaine], BD_evo[[#This Row],[Semaine]]), "")</f>
        <v/>
      </c>
      <c r="H989" s="92" t="str">
        <f>IFERROR(AVERAGEIFS(EDF[Stress], EDF[Nom], BD_evo[[#This Row],[Nom]], EDF[Semaine], BD_evo[[#This Row],[Semaine]]), "")</f>
        <v/>
      </c>
      <c r="I989" s="92" t="str">
        <f>IFERROR(AVERAGEIFS(EDF[Sommeil], EDF[Nom], BD_evo[[#This Row],[Nom]], EDF[Semaine], BD_evo[[#This Row],[Semaine]]), "")</f>
        <v/>
      </c>
      <c r="J989" s="92" t="str">
        <f>IFERROR(AVERAGEIFS(EDF[Etat Physique], EDF[Nom], BD_evo[[#This Row],[Nom]], EDF[Semaine], BD_evo[[#This Row],[Semaine]]), "")</f>
        <v/>
      </c>
      <c r="K989" s="92" t="str">
        <f>IFERROR(AVERAGEIFS(EDF[Hydratation], EDF[Nom], BD_evo[[#This Row],[Nom]], EDF[Semaine], BD_evo[[#This Row],[Semaine]]), "")</f>
        <v/>
      </c>
      <c r="L989" s="92" t="str">
        <f>IFERROR(AVERAGEIFS(EDF[Nutrition], EDF[Nom], BD_evo[[#This Row],[Nom]], EDF[Semaine], BD_evo[[#This Row],[Semaine]]), "")</f>
        <v/>
      </c>
      <c r="M989" s="92" t="str">
        <f>IFERROR(AVERAGEIFS(RPE[Investissement du jour], RPE[Nom], BD_evo[[#This Row],[Nom]], RPE[Semaine], BD_evo[[#This Row],[Semaine]]), "")</f>
        <v/>
      </c>
    </row>
    <row r="990" spans="1:13" x14ac:dyDescent="0.2">
      <c r="A990" s="88" t="s">
        <v>76</v>
      </c>
      <c r="B990" t="str">
        <f>INDEX(Statut[Profil], MATCH(BD_evo[[#This Row],[Nom]], Statut[Nom], 0))</f>
        <v>Trois Quarts</v>
      </c>
      <c r="C990">
        <f>C989</f>
        <v>2024</v>
      </c>
      <c r="D990">
        <f>D989</f>
        <v>2</v>
      </c>
      <c r="E990" t="str">
        <f>IF(SUMIFS(RPE[sRPE_tot], RPE[Nom], BD_evo[[#This Row],[Nom]], RPE[Semaine], BD_evo[[#This Row],[Semaine]])=0,"",SUMIFS(RPE[sRPE_tot], RPE[Nom], BD_evo[[#This Row],[Nom]], RPE[Semaine], BD_evo[[#This Row],[Semaine]]))</f>
        <v/>
      </c>
      <c r="F990" s="92">
        <f>IFERROR(AVERAGEIFS(EDF[Total EDF], EDF[Nom], BD_evo[[#This Row],[Nom]], EDF[Semaine], BD_evo[[#This Row],[Semaine]]), "")</f>
        <v>15</v>
      </c>
      <c r="G990" s="92">
        <f>IFERROR(AVERAGEIFS(EDF[Humeur], EDF[Nom], BD_evo[[#This Row],[Nom]], EDF[Semaine], BD_evo[[#This Row],[Semaine]]), "")</f>
        <v>3</v>
      </c>
      <c r="H990" s="92">
        <f>IFERROR(AVERAGEIFS(EDF[Stress], EDF[Nom], BD_evo[[#This Row],[Nom]], EDF[Semaine], BD_evo[[#This Row],[Semaine]]), "")</f>
        <v>2</v>
      </c>
      <c r="I990" s="92">
        <f>IFERROR(AVERAGEIFS(EDF[Sommeil], EDF[Nom], BD_evo[[#This Row],[Nom]], EDF[Semaine], BD_evo[[#This Row],[Semaine]]), "")</f>
        <v>2</v>
      </c>
      <c r="J990" s="92">
        <f>IFERROR(AVERAGEIFS(EDF[Etat Physique], EDF[Nom], BD_evo[[#This Row],[Nom]], EDF[Semaine], BD_evo[[#This Row],[Semaine]]), "")</f>
        <v>2</v>
      </c>
      <c r="K990" s="92">
        <f>IFERROR(AVERAGEIFS(EDF[Hydratation], EDF[Nom], BD_evo[[#This Row],[Nom]], EDF[Semaine], BD_evo[[#This Row],[Semaine]]), "")</f>
        <v>3</v>
      </c>
      <c r="L990" s="92">
        <f>IFERROR(AVERAGEIFS(EDF[Nutrition], EDF[Nom], BD_evo[[#This Row],[Nom]], EDF[Semaine], BD_evo[[#This Row],[Semaine]]), "")</f>
        <v>3</v>
      </c>
      <c r="M990" s="92" t="str">
        <f>IFERROR(AVERAGEIFS(RPE[Investissement du jour], RPE[Nom], BD_evo[[#This Row],[Nom]], RPE[Semaine], BD_evo[[#This Row],[Semaine]]), "")</f>
        <v/>
      </c>
    </row>
    <row r="991" spans="1:13" x14ac:dyDescent="0.2">
      <c r="A991" s="88" t="s">
        <v>367</v>
      </c>
      <c r="B991" t="str">
        <f>INDEX(Statut[Profil], MATCH(BD_evo[[#This Row],[Nom]], Statut[Nom], 0))</f>
        <v>Avant</v>
      </c>
      <c r="C991">
        <f t="shared" ref="C991:C1054" si="20">C990</f>
        <v>2024</v>
      </c>
      <c r="D991">
        <f t="shared" ref="D991:D1035" si="21">D990</f>
        <v>2</v>
      </c>
      <c r="E991" t="str">
        <f>IF(SUMIFS(RPE[sRPE_tot], RPE[Nom], BD_evo[[#This Row],[Nom]], RPE[Semaine], BD_evo[[#This Row],[Semaine]])=0,"",SUMIFS(RPE[sRPE_tot], RPE[Nom], BD_evo[[#This Row],[Nom]], RPE[Semaine], BD_evo[[#This Row],[Semaine]]))</f>
        <v/>
      </c>
      <c r="F991" s="92">
        <f>IFERROR(AVERAGEIFS(EDF[Total EDF], EDF[Nom], BD_evo[[#This Row],[Nom]], EDF[Semaine], BD_evo[[#This Row],[Semaine]]), "")</f>
        <v>24</v>
      </c>
      <c r="G991" s="92">
        <f>IFERROR(AVERAGEIFS(EDF[Humeur], EDF[Nom], BD_evo[[#This Row],[Nom]], EDF[Semaine], BD_evo[[#This Row],[Semaine]]), "")</f>
        <v>5</v>
      </c>
      <c r="H991" s="92">
        <f>IFERROR(AVERAGEIFS(EDF[Stress], EDF[Nom], BD_evo[[#This Row],[Nom]], EDF[Semaine], BD_evo[[#This Row],[Semaine]]), "")</f>
        <v>5</v>
      </c>
      <c r="I991" s="92">
        <f>IFERROR(AVERAGEIFS(EDF[Sommeil], EDF[Nom], BD_evo[[#This Row],[Nom]], EDF[Semaine], BD_evo[[#This Row],[Semaine]]), "")</f>
        <v>4</v>
      </c>
      <c r="J991" s="92">
        <f>IFERROR(AVERAGEIFS(EDF[Etat Physique], EDF[Nom], BD_evo[[#This Row],[Nom]], EDF[Semaine], BD_evo[[#This Row],[Semaine]]), "")</f>
        <v>4</v>
      </c>
      <c r="K991" s="92">
        <f>IFERROR(AVERAGEIFS(EDF[Hydratation], EDF[Nom], BD_evo[[#This Row],[Nom]], EDF[Semaine], BD_evo[[#This Row],[Semaine]]), "")</f>
        <v>3</v>
      </c>
      <c r="L991" s="92">
        <f>IFERROR(AVERAGEIFS(EDF[Nutrition], EDF[Nom], BD_evo[[#This Row],[Nom]], EDF[Semaine], BD_evo[[#This Row],[Semaine]]), "")</f>
        <v>3</v>
      </c>
      <c r="M991" s="92" t="str">
        <f>IFERROR(AVERAGEIFS(RPE[Investissement du jour], RPE[Nom], BD_evo[[#This Row],[Nom]], RPE[Semaine], BD_evo[[#This Row],[Semaine]]), "")</f>
        <v/>
      </c>
    </row>
    <row r="992" spans="1:13" x14ac:dyDescent="0.2">
      <c r="A992" s="88" t="s">
        <v>93</v>
      </c>
      <c r="B992" t="str">
        <f>INDEX(Statut[Profil], MATCH(BD_evo[[#This Row],[Nom]], Statut[Nom], 0))</f>
        <v>Avant</v>
      </c>
      <c r="C992">
        <f t="shared" si="20"/>
        <v>2024</v>
      </c>
      <c r="D992">
        <f t="shared" si="21"/>
        <v>2</v>
      </c>
      <c r="E992" t="str">
        <f>IF(SUMIFS(RPE[sRPE_tot], RPE[Nom], BD_evo[[#This Row],[Nom]], RPE[Semaine], BD_evo[[#This Row],[Semaine]])=0,"",SUMIFS(RPE[sRPE_tot], RPE[Nom], BD_evo[[#This Row],[Nom]], RPE[Semaine], BD_evo[[#This Row],[Semaine]]))</f>
        <v/>
      </c>
      <c r="F992" s="92">
        <f>IFERROR(AVERAGEIFS(EDF[Total EDF], EDF[Nom], BD_evo[[#This Row],[Nom]], EDF[Semaine], BD_evo[[#This Row],[Semaine]]), "")</f>
        <v>17</v>
      </c>
      <c r="G992" s="92">
        <f>IFERROR(AVERAGEIFS(EDF[Humeur], EDF[Nom], BD_evo[[#This Row],[Nom]], EDF[Semaine], BD_evo[[#This Row],[Semaine]]), "")</f>
        <v>3</v>
      </c>
      <c r="H992" s="92">
        <f>IFERROR(AVERAGEIFS(EDF[Stress], EDF[Nom], BD_evo[[#This Row],[Nom]], EDF[Semaine], BD_evo[[#This Row],[Semaine]]), "")</f>
        <v>2.3333333333333335</v>
      </c>
      <c r="I992" s="92">
        <f>IFERROR(AVERAGEIFS(EDF[Sommeil], EDF[Nom], BD_evo[[#This Row],[Nom]], EDF[Semaine], BD_evo[[#This Row],[Semaine]]), "")</f>
        <v>2.3333333333333335</v>
      </c>
      <c r="J992" s="92">
        <f>IFERROR(AVERAGEIFS(EDF[Etat Physique], EDF[Nom], BD_evo[[#This Row],[Nom]], EDF[Semaine], BD_evo[[#This Row],[Semaine]]), "")</f>
        <v>2.6666666666666665</v>
      </c>
      <c r="K992" s="92">
        <f>IFERROR(AVERAGEIFS(EDF[Hydratation], EDF[Nom], BD_evo[[#This Row],[Nom]], EDF[Semaine], BD_evo[[#This Row],[Semaine]]), "")</f>
        <v>2.6666666666666665</v>
      </c>
      <c r="L992" s="92">
        <f>IFERROR(AVERAGEIFS(EDF[Nutrition], EDF[Nom], BD_evo[[#This Row],[Nom]], EDF[Semaine], BD_evo[[#This Row],[Semaine]]), "")</f>
        <v>4</v>
      </c>
      <c r="M992" s="92" t="str">
        <f>IFERROR(AVERAGEIFS(RPE[Investissement du jour], RPE[Nom], BD_evo[[#This Row],[Nom]], RPE[Semaine], BD_evo[[#This Row],[Semaine]]), "")</f>
        <v/>
      </c>
    </row>
    <row r="993" spans="1:13" x14ac:dyDescent="0.2">
      <c r="A993" s="88" t="s">
        <v>230</v>
      </c>
      <c r="B993" t="str">
        <f>INDEX(Statut[Profil], MATCH(BD_evo[[#This Row],[Nom]], Statut[Nom], 0))</f>
        <v>Avant</v>
      </c>
      <c r="C993">
        <f t="shared" si="20"/>
        <v>2024</v>
      </c>
      <c r="D993">
        <f t="shared" si="21"/>
        <v>2</v>
      </c>
      <c r="E993" t="str">
        <f>IF(SUMIFS(RPE[sRPE_tot], RPE[Nom], BD_evo[[#This Row],[Nom]], RPE[Semaine], BD_evo[[#This Row],[Semaine]])=0,"",SUMIFS(RPE[sRPE_tot], RPE[Nom], BD_evo[[#This Row],[Nom]], RPE[Semaine], BD_evo[[#This Row],[Semaine]]))</f>
        <v/>
      </c>
      <c r="F993" s="92" t="str">
        <f>IFERROR(AVERAGEIFS(EDF[Total EDF], EDF[Nom], BD_evo[[#This Row],[Nom]], EDF[Semaine], BD_evo[[#This Row],[Semaine]]), "")</f>
        <v/>
      </c>
      <c r="G993" s="92" t="str">
        <f>IFERROR(AVERAGEIFS(EDF[Humeur], EDF[Nom], BD_evo[[#This Row],[Nom]], EDF[Semaine], BD_evo[[#This Row],[Semaine]]), "")</f>
        <v/>
      </c>
      <c r="H993" s="92" t="str">
        <f>IFERROR(AVERAGEIFS(EDF[Stress], EDF[Nom], BD_evo[[#This Row],[Nom]], EDF[Semaine], BD_evo[[#This Row],[Semaine]]), "")</f>
        <v/>
      </c>
      <c r="I993" s="92" t="str">
        <f>IFERROR(AVERAGEIFS(EDF[Sommeil], EDF[Nom], BD_evo[[#This Row],[Nom]], EDF[Semaine], BD_evo[[#This Row],[Semaine]]), "")</f>
        <v/>
      </c>
      <c r="J993" s="92" t="str">
        <f>IFERROR(AVERAGEIFS(EDF[Etat Physique], EDF[Nom], BD_evo[[#This Row],[Nom]], EDF[Semaine], BD_evo[[#This Row],[Semaine]]), "")</f>
        <v/>
      </c>
      <c r="K993" s="92" t="str">
        <f>IFERROR(AVERAGEIFS(EDF[Hydratation], EDF[Nom], BD_evo[[#This Row],[Nom]], EDF[Semaine], BD_evo[[#This Row],[Semaine]]), "")</f>
        <v/>
      </c>
      <c r="L993" s="92" t="str">
        <f>IFERROR(AVERAGEIFS(EDF[Nutrition], EDF[Nom], BD_evo[[#This Row],[Nom]], EDF[Semaine], BD_evo[[#This Row],[Semaine]]), "")</f>
        <v/>
      </c>
      <c r="M993" s="92" t="str">
        <f>IFERROR(AVERAGEIFS(RPE[Investissement du jour], RPE[Nom], BD_evo[[#This Row],[Nom]], RPE[Semaine], BD_evo[[#This Row],[Semaine]]), "")</f>
        <v/>
      </c>
    </row>
    <row r="994" spans="1:13" x14ac:dyDescent="0.2">
      <c r="A994" s="88" t="s">
        <v>181</v>
      </c>
      <c r="B994" t="str">
        <f>INDEX(Statut[Profil], MATCH(BD_evo[[#This Row],[Nom]], Statut[Nom], 0))</f>
        <v>Trois Quarts</v>
      </c>
      <c r="C994">
        <f t="shared" si="20"/>
        <v>2024</v>
      </c>
      <c r="D994">
        <f t="shared" si="21"/>
        <v>2</v>
      </c>
      <c r="E994" t="str">
        <f>IF(SUMIFS(RPE[sRPE_tot], RPE[Nom], BD_evo[[#This Row],[Nom]], RPE[Semaine], BD_evo[[#This Row],[Semaine]])=0,"",SUMIFS(RPE[sRPE_tot], RPE[Nom], BD_evo[[#This Row],[Nom]], RPE[Semaine], BD_evo[[#This Row],[Semaine]]))</f>
        <v/>
      </c>
      <c r="F994" s="92">
        <f>IFERROR(AVERAGEIFS(EDF[Total EDF], EDF[Nom], BD_evo[[#This Row],[Nom]], EDF[Semaine], BD_evo[[#This Row],[Semaine]]), "")</f>
        <v>21</v>
      </c>
      <c r="G994" s="92">
        <f>IFERROR(AVERAGEIFS(EDF[Humeur], EDF[Nom], BD_evo[[#This Row],[Nom]], EDF[Semaine], BD_evo[[#This Row],[Semaine]]), "")</f>
        <v>4</v>
      </c>
      <c r="H994" s="92">
        <f>IFERROR(AVERAGEIFS(EDF[Stress], EDF[Nom], BD_evo[[#This Row],[Nom]], EDF[Semaine], BD_evo[[#This Row],[Semaine]]), "")</f>
        <v>4</v>
      </c>
      <c r="I994" s="92">
        <f>IFERROR(AVERAGEIFS(EDF[Sommeil], EDF[Nom], BD_evo[[#This Row],[Nom]], EDF[Semaine], BD_evo[[#This Row],[Semaine]]), "")</f>
        <v>4</v>
      </c>
      <c r="J994" s="92">
        <f>IFERROR(AVERAGEIFS(EDF[Etat Physique], EDF[Nom], BD_evo[[#This Row],[Nom]], EDF[Semaine], BD_evo[[#This Row],[Semaine]]), "")</f>
        <v>3</v>
      </c>
      <c r="K994" s="92">
        <f>IFERROR(AVERAGEIFS(EDF[Hydratation], EDF[Nom], BD_evo[[#This Row],[Nom]], EDF[Semaine], BD_evo[[#This Row],[Semaine]]), "")</f>
        <v>3</v>
      </c>
      <c r="L994" s="92">
        <f>IFERROR(AVERAGEIFS(EDF[Nutrition], EDF[Nom], BD_evo[[#This Row],[Nom]], EDF[Semaine], BD_evo[[#This Row],[Semaine]]), "")</f>
        <v>3</v>
      </c>
      <c r="M994" s="92" t="str">
        <f>IFERROR(AVERAGEIFS(RPE[Investissement du jour], RPE[Nom], BD_evo[[#This Row],[Nom]], RPE[Semaine], BD_evo[[#This Row],[Semaine]]), "")</f>
        <v/>
      </c>
    </row>
    <row r="995" spans="1:13" x14ac:dyDescent="0.2">
      <c r="A995" s="88" t="s">
        <v>414</v>
      </c>
      <c r="B995" t="str">
        <f>INDEX(Statut[Profil], MATCH(BD_evo[[#This Row],[Nom]], Statut[Nom], 0))</f>
        <v>Avant</v>
      </c>
      <c r="C995">
        <f t="shared" si="20"/>
        <v>2024</v>
      </c>
      <c r="D995">
        <f t="shared" si="21"/>
        <v>2</v>
      </c>
      <c r="E995" t="str">
        <f>IF(SUMIFS(RPE[sRPE_tot], RPE[Nom], BD_evo[[#This Row],[Nom]], RPE[Semaine], BD_evo[[#This Row],[Semaine]])=0,"",SUMIFS(RPE[sRPE_tot], RPE[Nom], BD_evo[[#This Row],[Nom]], RPE[Semaine], BD_evo[[#This Row],[Semaine]]))</f>
        <v/>
      </c>
      <c r="F995" s="92" t="str">
        <f>IFERROR(AVERAGEIFS(EDF[Total EDF], EDF[Nom], BD_evo[[#This Row],[Nom]], EDF[Semaine], BD_evo[[#This Row],[Semaine]]), "")</f>
        <v/>
      </c>
      <c r="G995" s="92" t="str">
        <f>IFERROR(AVERAGEIFS(EDF[Humeur], EDF[Nom], BD_evo[[#This Row],[Nom]], EDF[Semaine], BD_evo[[#This Row],[Semaine]]), "")</f>
        <v/>
      </c>
      <c r="H995" s="92" t="str">
        <f>IFERROR(AVERAGEIFS(EDF[Stress], EDF[Nom], BD_evo[[#This Row],[Nom]], EDF[Semaine], BD_evo[[#This Row],[Semaine]]), "")</f>
        <v/>
      </c>
      <c r="I995" s="92" t="str">
        <f>IFERROR(AVERAGEIFS(EDF[Sommeil], EDF[Nom], BD_evo[[#This Row],[Nom]], EDF[Semaine], BD_evo[[#This Row],[Semaine]]), "")</f>
        <v/>
      </c>
      <c r="J995" s="92" t="str">
        <f>IFERROR(AVERAGEIFS(EDF[Etat Physique], EDF[Nom], BD_evo[[#This Row],[Nom]], EDF[Semaine], BD_evo[[#This Row],[Semaine]]), "")</f>
        <v/>
      </c>
      <c r="K995" s="92" t="str">
        <f>IFERROR(AVERAGEIFS(EDF[Hydratation], EDF[Nom], BD_evo[[#This Row],[Nom]], EDF[Semaine], BD_evo[[#This Row],[Semaine]]), "")</f>
        <v/>
      </c>
      <c r="L995" s="92" t="str">
        <f>IFERROR(AVERAGEIFS(EDF[Nutrition], EDF[Nom], BD_evo[[#This Row],[Nom]], EDF[Semaine], BD_evo[[#This Row],[Semaine]]), "")</f>
        <v/>
      </c>
      <c r="M995" s="92" t="str">
        <f>IFERROR(AVERAGEIFS(RPE[Investissement du jour], RPE[Nom], BD_evo[[#This Row],[Nom]], RPE[Semaine], BD_evo[[#This Row],[Semaine]]), "")</f>
        <v/>
      </c>
    </row>
    <row r="996" spans="1:13" x14ac:dyDescent="0.2">
      <c r="A996" s="88" t="s">
        <v>102</v>
      </c>
      <c r="B996" t="str">
        <f>INDEX(Statut[Profil], MATCH(BD_evo[[#This Row],[Nom]], Statut[Nom], 0))</f>
        <v>Trois Quarts</v>
      </c>
      <c r="C996">
        <f t="shared" si="20"/>
        <v>2024</v>
      </c>
      <c r="D996">
        <f t="shared" si="21"/>
        <v>2</v>
      </c>
      <c r="E996" t="str">
        <f>IF(SUMIFS(RPE[sRPE_tot], RPE[Nom], BD_evo[[#This Row],[Nom]], RPE[Semaine], BD_evo[[#This Row],[Semaine]])=0,"",SUMIFS(RPE[sRPE_tot], RPE[Nom], BD_evo[[#This Row],[Nom]], RPE[Semaine], BD_evo[[#This Row],[Semaine]]))</f>
        <v/>
      </c>
      <c r="F996" s="92">
        <f>IFERROR(AVERAGEIFS(EDF[Total EDF], EDF[Nom], BD_evo[[#This Row],[Nom]], EDF[Semaine], BD_evo[[#This Row],[Semaine]]), "")</f>
        <v>22</v>
      </c>
      <c r="G996" s="92">
        <f>IFERROR(AVERAGEIFS(EDF[Humeur], EDF[Nom], BD_evo[[#This Row],[Nom]], EDF[Semaine], BD_evo[[#This Row],[Semaine]]), "")</f>
        <v>5</v>
      </c>
      <c r="H996" s="92">
        <f>IFERROR(AVERAGEIFS(EDF[Stress], EDF[Nom], BD_evo[[#This Row],[Nom]], EDF[Semaine], BD_evo[[#This Row],[Semaine]]), "")</f>
        <v>4</v>
      </c>
      <c r="I996" s="92">
        <f>IFERROR(AVERAGEIFS(EDF[Sommeil], EDF[Nom], BD_evo[[#This Row],[Nom]], EDF[Semaine], BD_evo[[#This Row],[Semaine]]), "")</f>
        <v>3</v>
      </c>
      <c r="J996" s="92">
        <f>IFERROR(AVERAGEIFS(EDF[Etat Physique], EDF[Nom], BD_evo[[#This Row],[Nom]], EDF[Semaine], BD_evo[[#This Row],[Semaine]]), "")</f>
        <v>3</v>
      </c>
      <c r="K996" s="92">
        <f>IFERROR(AVERAGEIFS(EDF[Hydratation], EDF[Nom], BD_evo[[#This Row],[Nom]], EDF[Semaine], BD_evo[[#This Row],[Semaine]]), "")</f>
        <v>3</v>
      </c>
      <c r="L996" s="92">
        <f>IFERROR(AVERAGEIFS(EDF[Nutrition], EDF[Nom], BD_evo[[#This Row],[Nom]], EDF[Semaine], BD_evo[[#This Row],[Semaine]]), "")</f>
        <v>4</v>
      </c>
      <c r="M996" s="92" t="str">
        <f>IFERROR(AVERAGEIFS(RPE[Investissement du jour], RPE[Nom], BD_evo[[#This Row],[Nom]], RPE[Semaine], BD_evo[[#This Row],[Semaine]]), "")</f>
        <v/>
      </c>
    </row>
    <row r="997" spans="1:13" x14ac:dyDescent="0.2">
      <c r="A997" s="88" t="s">
        <v>193</v>
      </c>
      <c r="B997" t="str">
        <f>INDEX(Statut[Profil], MATCH(BD_evo[[#This Row],[Nom]], Statut[Nom], 0))</f>
        <v>Avant</v>
      </c>
      <c r="C997">
        <f t="shared" si="20"/>
        <v>2024</v>
      </c>
      <c r="D997">
        <f t="shared" si="21"/>
        <v>2</v>
      </c>
      <c r="E997" t="str">
        <f>IF(SUMIFS(RPE[sRPE_tot], RPE[Nom], BD_evo[[#This Row],[Nom]], RPE[Semaine], BD_evo[[#This Row],[Semaine]])=0,"",SUMIFS(RPE[sRPE_tot], RPE[Nom], BD_evo[[#This Row],[Nom]], RPE[Semaine], BD_evo[[#This Row],[Semaine]]))</f>
        <v/>
      </c>
      <c r="F997" s="92">
        <f>IFERROR(AVERAGEIFS(EDF[Total EDF], EDF[Nom], BD_evo[[#This Row],[Nom]], EDF[Semaine], BD_evo[[#This Row],[Semaine]]), "")</f>
        <v>23</v>
      </c>
      <c r="G997" s="92">
        <f>IFERROR(AVERAGEIFS(EDF[Humeur], EDF[Nom], BD_evo[[#This Row],[Nom]], EDF[Semaine], BD_evo[[#This Row],[Semaine]]), "")</f>
        <v>4.5</v>
      </c>
      <c r="H997" s="92">
        <f>IFERROR(AVERAGEIFS(EDF[Stress], EDF[Nom], BD_evo[[#This Row],[Nom]], EDF[Semaine], BD_evo[[#This Row],[Semaine]]), "")</f>
        <v>4</v>
      </c>
      <c r="I997" s="92">
        <f>IFERROR(AVERAGEIFS(EDF[Sommeil], EDF[Nom], BD_evo[[#This Row],[Nom]], EDF[Semaine], BD_evo[[#This Row],[Semaine]]), "")</f>
        <v>2.5</v>
      </c>
      <c r="J997" s="92">
        <f>IFERROR(AVERAGEIFS(EDF[Etat Physique], EDF[Nom], BD_evo[[#This Row],[Nom]], EDF[Semaine], BD_evo[[#This Row],[Semaine]]), "")</f>
        <v>3.5</v>
      </c>
      <c r="K997" s="92">
        <f>IFERROR(AVERAGEIFS(EDF[Hydratation], EDF[Nom], BD_evo[[#This Row],[Nom]], EDF[Semaine], BD_evo[[#This Row],[Semaine]]), "")</f>
        <v>4.5</v>
      </c>
      <c r="L997" s="92">
        <f>IFERROR(AVERAGEIFS(EDF[Nutrition], EDF[Nom], BD_evo[[#This Row],[Nom]], EDF[Semaine], BD_evo[[#This Row],[Semaine]]), "")</f>
        <v>4</v>
      </c>
      <c r="M997" s="92" t="str">
        <f>IFERROR(AVERAGEIFS(RPE[Investissement du jour], RPE[Nom], BD_evo[[#This Row],[Nom]], RPE[Semaine], BD_evo[[#This Row],[Semaine]]), "")</f>
        <v/>
      </c>
    </row>
    <row r="998" spans="1:13" x14ac:dyDescent="0.2">
      <c r="A998" s="88" t="s">
        <v>84</v>
      </c>
      <c r="B998" t="str">
        <f>INDEX(Statut[Profil], MATCH(BD_evo[[#This Row],[Nom]], Statut[Nom], 0))</f>
        <v>Trois Quarts</v>
      </c>
      <c r="C998">
        <f t="shared" si="20"/>
        <v>2024</v>
      </c>
      <c r="D998">
        <f t="shared" si="21"/>
        <v>2</v>
      </c>
      <c r="E998" t="str">
        <f>IF(SUMIFS(RPE[sRPE_tot], RPE[Nom], BD_evo[[#This Row],[Nom]], RPE[Semaine], BD_evo[[#This Row],[Semaine]])=0,"",SUMIFS(RPE[sRPE_tot], RPE[Nom], BD_evo[[#This Row],[Nom]], RPE[Semaine], BD_evo[[#This Row],[Semaine]]))</f>
        <v/>
      </c>
      <c r="F998" s="92" t="str">
        <f>IFERROR(AVERAGEIFS(EDF[Total EDF], EDF[Nom], BD_evo[[#This Row],[Nom]], EDF[Semaine], BD_evo[[#This Row],[Semaine]]), "")</f>
        <v/>
      </c>
      <c r="G998" s="92" t="str">
        <f>IFERROR(AVERAGEIFS(EDF[Humeur], EDF[Nom], BD_evo[[#This Row],[Nom]], EDF[Semaine], BD_evo[[#This Row],[Semaine]]), "")</f>
        <v/>
      </c>
      <c r="H998" s="92" t="str">
        <f>IFERROR(AVERAGEIFS(EDF[Stress], EDF[Nom], BD_evo[[#This Row],[Nom]], EDF[Semaine], BD_evo[[#This Row],[Semaine]]), "")</f>
        <v/>
      </c>
      <c r="I998" s="92" t="str">
        <f>IFERROR(AVERAGEIFS(EDF[Sommeil], EDF[Nom], BD_evo[[#This Row],[Nom]], EDF[Semaine], BD_evo[[#This Row],[Semaine]]), "")</f>
        <v/>
      </c>
      <c r="J998" s="92" t="str">
        <f>IFERROR(AVERAGEIFS(EDF[Etat Physique], EDF[Nom], BD_evo[[#This Row],[Nom]], EDF[Semaine], BD_evo[[#This Row],[Semaine]]), "")</f>
        <v/>
      </c>
      <c r="K998" s="92" t="str">
        <f>IFERROR(AVERAGEIFS(EDF[Hydratation], EDF[Nom], BD_evo[[#This Row],[Nom]], EDF[Semaine], BD_evo[[#This Row],[Semaine]]), "")</f>
        <v/>
      </c>
      <c r="L998" s="92" t="str">
        <f>IFERROR(AVERAGEIFS(EDF[Nutrition], EDF[Nom], BD_evo[[#This Row],[Nom]], EDF[Semaine], BD_evo[[#This Row],[Semaine]]), "")</f>
        <v/>
      </c>
      <c r="M998" s="92" t="str">
        <f>IFERROR(AVERAGEIFS(RPE[Investissement du jour], RPE[Nom], BD_evo[[#This Row],[Nom]], RPE[Semaine], BD_evo[[#This Row],[Semaine]]), "")</f>
        <v/>
      </c>
    </row>
    <row r="999" spans="1:13" x14ac:dyDescent="0.2">
      <c r="A999" s="88" t="s">
        <v>106</v>
      </c>
      <c r="B999" t="str">
        <f>INDEX(Statut[Profil], MATCH(BD_evo[[#This Row],[Nom]], Statut[Nom], 0))</f>
        <v>Avant</v>
      </c>
      <c r="C999">
        <f t="shared" si="20"/>
        <v>2024</v>
      </c>
      <c r="D999">
        <f t="shared" si="21"/>
        <v>2</v>
      </c>
      <c r="E999" t="str">
        <f>IF(SUMIFS(RPE[sRPE_tot], RPE[Nom], BD_evo[[#This Row],[Nom]], RPE[Semaine], BD_evo[[#This Row],[Semaine]])=0,"",SUMIFS(RPE[sRPE_tot], RPE[Nom], BD_evo[[#This Row],[Nom]], RPE[Semaine], BD_evo[[#This Row],[Semaine]]))</f>
        <v/>
      </c>
      <c r="F999" s="92">
        <f>IFERROR(AVERAGEIFS(EDF[Total EDF], EDF[Nom], BD_evo[[#This Row],[Nom]], EDF[Semaine], BD_evo[[#This Row],[Semaine]]), "")</f>
        <v>23.333333333333332</v>
      </c>
      <c r="G999" s="92">
        <f>IFERROR(AVERAGEIFS(EDF[Humeur], EDF[Nom], BD_evo[[#This Row],[Nom]], EDF[Semaine], BD_evo[[#This Row],[Semaine]]), "")</f>
        <v>4.333333333333333</v>
      </c>
      <c r="H999" s="92">
        <f>IFERROR(AVERAGEIFS(EDF[Stress], EDF[Nom], BD_evo[[#This Row],[Nom]], EDF[Semaine], BD_evo[[#This Row],[Semaine]]), "")</f>
        <v>3.6666666666666665</v>
      </c>
      <c r="I999" s="92">
        <f>IFERROR(AVERAGEIFS(EDF[Sommeil], EDF[Nom], BD_evo[[#This Row],[Nom]], EDF[Semaine], BD_evo[[#This Row],[Semaine]]), "")</f>
        <v>2.6666666666666665</v>
      </c>
      <c r="J999" s="92">
        <f>IFERROR(AVERAGEIFS(EDF[Etat Physique], EDF[Nom], BD_evo[[#This Row],[Nom]], EDF[Semaine], BD_evo[[#This Row],[Semaine]]), "")</f>
        <v>3.3333333333333335</v>
      </c>
      <c r="K999" s="92">
        <f>IFERROR(AVERAGEIFS(EDF[Hydratation], EDF[Nom], BD_evo[[#This Row],[Nom]], EDF[Semaine], BD_evo[[#This Row],[Semaine]]), "")</f>
        <v>4.666666666666667</v>
      </c>
      <c r="L999" s="92">
        <f>IFERROR(AVERAGEIFS(EDF[Nutrition], EDF[Nom], BD_evo[[#This Row],[Nom]], EDF[Semaine], BD_evo[[#This Row],[Semaine]]), "")</f>
        <v>4.666666666666667</v>
      </c>
      <c r="M999" s="92" t="str">
        <f>IFERROR(AVERAGEIFS(RPE[Investissement du jour], RPE[Nom], BD_evo[[#This Row],[Nom]], RPE[Semaine], BD_evo[[#This Row],[Semaine]]), "")</f>
        <v/>
      </c>
    </row>
    <row r="1000" spans="1:13" x14ac:dyDescent="0.2">
      <c r="A1000" s="89" t="s">
        <v>171</v>
      </c>
      <c r="B1000" t="str">
        <f>INDEX(Statut[Profil], MATCH(BD_evo[[#This Row],[Nom]], Statut[Nom], 0))</f>
        <v>Avant</v>
      </c>
      <c r="C1000">
        <f t="shared" si="20"/>
        <v>2024</v>
      </c>
      <c r="D1000">
        <f t="shared" si="21"/>
        <v>2</v>
      </c>
      <c r="E1000" t="str">
        <f>IF(SUMIFS(RPE[sRPE_tot], RPE[Nom], BD_evo[[#This Row],[Nom]], RPE[Semaine], BD_evo[[#This Row],[Semaine]])=0,"",SUMIFS(RPE[sRPE_tot], RPE[Nom], BD_evo[[#This Row],[Nom]], RPE[Semaine], BD_evo[[#This Row],[Semaine]]))</f>
        <v/>
      </c>
      <c r="F1000" s="92" t="str">
        <f>IFERROR(AVERAGEIFS(EDF[Total EDF], EDF[Nom], BD_evo[[#This Row],[Nom]], EDF[Semaine], BD_evo[[#This Row],[Semaine]]), "")</f>
        <v/>
      </c>
      <c r="G1000" s="92" t="str">
        <f>IFERROR(AVERAGEIFS(EDF[Humeur], EDF[Nom], BD_evo[[#This Row],[Nom]], EDF[Semaine], BD_evo[[#This Row],[Semaine]]), "")</f>
        <v/>
      </c>
      <c r="H1000" s="92" t="str">
        <f>IFERROR(AVERAGEIFS(EDF[Stress], EDF[Nom], BD_evo[[#This Row],[Nom]], EDF[Semaine], BD_evo[[#This Row],[Semaine]]), "")</f>
        <v/>
      </c>
      <c r="I1000" s="92" t="str">
        <f>IFERROR(AVERAGEIFS(EDF[Sommeil], EDF[Nom], BD_evo[[#This Row],[Nom]], EDF[Semaine], BD_evo[[#This Row],[Semaine]]), "")</f>
        <v/>
      </c>
      <c r="J1000" s="92" t="str">
        <f>IFERROR(AVERAGEIFS(EDF[Etat Physique], EDF[Nom], BD_evo[[#This Row],[Nom]], EDF[Semaine], BD_evo[[#This Row],[Semaine]]), "")</f>
        <v/>
      </c>
      <c r="K1000" s="92" t="str">
        <f>IFERROR(AVERAGEIFS(EDF[Hydratation], EDF[Nom], BD_evo[[#This Row],[Nom]], EDF[Semaine], BD_evo[[#This Row],[Semaine]]), "")</f>
        <v/>
      </c>
      <c r="L1000" s="92" t="str">
        <f>IFERROR(AVERAGEIFS(EDF[Nutrition], EDF[Nom], BD_evo[[#This Row],[Nom]], EDF[Semaine], BD_evo[[#This Row],[Semaine]]), "")</f>
        <v/>
      </c>
      <c r="M1000" s="92" t="str">
        <f>IFERROR(AVERAGEIFS(RPE[Investissement du jour], RPE[Nom], BD_evo[[#This Row],[Nom]], RPE[Semaine], BD_evo[[#This Row],[Semaine]]), "")</f>
        <v/>
      </c>
    </row>
    <row r="1001" spans="1:13" x14ac:dyDescent="0.2">
      <c r="A1001" s="88" t="s">
        <v>77</v>
      </c>
      <c r="B1001" t="str">
        <f>INDEX(Statut[Profil], MATCH(BD_evo[[#This Row],[Nom]], Statut[Nom], 0))</f>
        <v>Avant</v>
      </c>
      <c r="C1001">
        <f t="shared" si="20"/>
        <v>2024</v>
      </c>
      <c r="D1001">
        <f t="shared" si="21"/>
        <v>2</v>
      </c>
      <c r="E1001" t="str">
        <f>IF(SUMIFS(RPE[sRPE_tot], RPE[Nom], BD_evo[[#This Row],[Nom]], RPE[Semaine], BD_evo[[#This Row],[Semaine]])=0,"",SUMIFS(RPE[sRPE_tot], RPE[Nom], BD_evo[[#This Row],[Nom]], RPE[Semaine], BD_evo[[#This Row],[Semaine]]))</f>
        <v/>
      </c>
      <c r="F1001" s="92">
        <f>IFERROR(AVERAGEIFS(EDF[Total EDF], EDF[Nom], BD_evo[[#This Row],[Nom]], EDF[Semaine], BD_evo[[#This Row],[Semaine]]), "")</f>
        <v>17</v>
      </c>
      <c r="G1001" s="92">
        <f>IFERROR(AVERAGEIFS(EDF[Humeur], EDF[Nom], BD_evo[[#This Row],[Nom]], EDF[Semaine], BD_evo[[#This Row],[Semaine]]), "")</f>
        <v>3</v>
      </c>
      <c r="H1001" s="92">
        <f>IFERROR(AVERAGEIFS(EDF[Stress], EDF[Nom], BD_evo[[#This Row],[Nom]], EDF[Semaine], BD_evo[[#This Row],[Semaine]]), "")</f>
        <v>2</v>
      </c>
      <c r="I1001" s="92">
        <f>IFERROR(AVERAGEIFS(EDF[Sommeil], EDF[Nom], BD_evo[[#This Row],[Nom]], EDF[Semaine], BD_evo[[#This Row],[Semaine]]), "")</f>
        <v>3</v>
      </c>
      <c r="J1001" s="92">
        <f>IFERROR(AVERAGEIFS(EDF[Etat Physique], EDF[Nom], BD_evo[[#This Row],[Nom]], EDF[Semaine], BD_evo[[#This Row],[Semaine]]), "")</f>
        <v>2</v>
      </c>
      <c r="K1001" s="92">
        <f>IFERROR(AVERAGEIFS(EDF[Hydratation], EDF[Nom], BD_evo[[#This Row],[Nom]], EDF[Semaine], BD_evo[[#This Row],[Semaine]]), "")</f>
        <v>3</v>
      </c>
      <c r="L1001" s="92">
        <f>IFERROR(AVERAGEIFS(EDF[Nutrition], EDF[Nom], BD_evo[[#This Row],[Nom]], EDF[Semaine], BD_evo[[#This Row],[Semaine]]), "")</f>
        <v>4</v>
      </c>
      <c r="M1001" s="92" t="str">
        <f>IFERROR(AVERAGEIFS(RPE[Investissement du jour], RPE[Nom], BD_evo[[#This Row],[Nom]], RPE[Semaine], BD_evo[[#This Row],[Semaine]]), "")</f>
        <v/>
      </c>
    </row>
    <row r="1002" spans="1:13" x14ac:dyDescent="0.2">
      <c r="A1002" s="88" t="s">
        <v>135</v>
      </c>
      <c r="B1002" t="str">
        <f>INDEX(Statut[Profil], MATCH(BD_evo[[#This Row],[Nom]], Statut[Nom], 0))</f>
        <v>Trois Quarts</v>
      </c>
      <c r="C1002">
        <f t="shared" si="20"/>
        <v>2024</v>
      </c>
      <c r="D1002">
        <f t="shared" si="21"/>
        <v>2</v>
      </c>
      <c r="E1002" t="str">
        <f>IF(SUMIFS(RPE[sRPE_tot], RPE[Nom], BD_evo[[#This Row],[Nom]], RPE[Semaine], BD_evo[[#This Row],[Semaine]])=0,"",SUMIFS(RPE[sRPE_tot], RPE[Nom], BD_evo[[#This Row],[Nom]], RPE[Semaine], BD_evo[[#This Row],[Semaine]]))</f>
        <v/>
      </c>
      <c r="F1002" s="92">
        <f>IFERROR(AVERAGEIFS(EDF[Total EDF], EDF[Nom], BD_evo[[#This Row],[Nom]], EDF[Semaine], BD_evo[[#This Row],[Semaine]]), "")</f>
        <v>22</v>
      </c>
      <c r="G1002" s="92">
        <f>IFERROR(AVERAGEIFS(EDF[Humeur], EDF[Nom], BD_evo[[#This Row],[Nom]], EDF[Semaine], BD_evo[[#This Row],[Semaine]]), "")</f>
        <v>4</v>
      </c>
      <c r="H1002" s="92">
        <f>IFERROR(AVERAGEIFS(EDF[Stress], EDF[Nom], BD_evo[[#This Row],[Nom]], EDF[Semaine], BD_evo[[#This Row],[Semaine]]), "")</f>
        <v>4</v>
      </c>
      <c r="I1002" s="92">
        <f>IFERROR(AVERAGEIFS(EDF[Sommeil], EDF[Nom], BD_evo[[#This Row],[Nom]], EDF[Semaine], BD_evo[[#This Row],[Semaine]]), "")</f>
        <v>4</v>
      </c>
      <c r="J1002" s="92">
        <f>IFERROR(AVERAGEIFS(EDF[Etat Physique], EDF[Nom], BD_evo[[#This Row],[Nom]], EDF[Semaine], BD_evo[[#This Row],[Semaine]]), "")</f>
        <v>2.5</v>
      </c>
      <c r="K1002" s="92">
        <f>IFERROR(AVERAGEIFS(EDF[Hydratation], EDF[Nom], BD_evo[[#This Row],[Nom]], EDF[Semaine], BD_evo[[#This Row],[Semaine]]), "")</f>
        <v>3.5</v>
      </c>
      <c r="L1002" s="92">
        <f>IFERROR(AVERAGEIFS(EDF[Nutrition], EDF[Nom], BD_evo[[#This Row],[Nom]], EDF[Semaine], BD_evo[[#This Row],[Semaine]]), "")</f>
        <v>4</v>
      </c>
      <c r="M1002" s="92" t="str">
        <f>IFERROR(AVERAGEIFS(RPE[Investissement du jour], RPE[Nom], BD_evo[[#This Row],[Nom]], RPE[Semaine], BD_evo[[#This Row],[Semaine]]), "")</f>
        <v/>
      </c>
    </row>
    <row r="1003" spans="1:13" x14ac:dyDescent="0.2">
      <c r="A1003" s="88" t="s">
        <v>75</v>
      </c>
      <c r="B1003" t="str">
        <f>INDEX(Statut[Profil], MATCH(BD_evo[[#This Row],[Nom]], Statut[Nom], 0))</f>
        <v>Avant</v>
      </c>
      <c r="C1003">
        <f t="shared" si="20"/>
        <v>2024</v>
      </c>
      <c r="D1003">
        <f t="shared" si="21"/>
        <v>2</v>
      </c>
      <c r="E1003" t="str">
        <f>IF(SUMIFS(RPE[sRPE_tot], RPE[Nom], BD_evo[[#This Row],[Nom]], RPE[Semaine], BD_evo[[#This Row],[Semaine]])=0,"",SUMIFS(RPE[sRPE_tot], RPE[Nom], BD_evo[[#This Row],[Nom]], RPE[Semaine], BD_evo[[#This Row],[Semaine]]))</f>
        <v/>
      </c>
      <c r="F1003" s="92" t="str">
        <f>IFERROR(AVERAGEIFS(EDF[Total EDF], EDF[Nom], BD_evo[[#This Row],[Nom]], EDF[Semaine], BD_evo[[#This Row],[Semaine]]), "")</f>
        <v/>
      </c>
      <c r="G1003" s="92" t="str">
        <f>IFERROR(AVERAGEIFS(EDF[Humeur], EDF[Nom], BD_evo[[#This Row],[Nom]], EDF[Semaine], BD_evo[[#This Row],[Semaine]]), "")</f>
        <v/>
      </c>
      <c r="H1003" s="92" t="str">
        <f>IFERROR(AVERAGEIFS(EDF[Stress], EDF[Nom], BD_evo[[#This Row],[Nom]], EDF[Semaine], BD_evo[[#This Row],[Semaine]]), "")</f>
        <v/>
      </c>
      <c r="I1003" s="92" t="str">
        <f>IFERROR(AVERAGEIFS(EDF[Sommeil], EDF[Nom], BD_evo[[#This Row],[Nom]], EDF[Semaine], BD_evo[[#This Row],[Semaine]]), "")</f>
        <v/>
      </c>
      <c r="J1003" s="92" t="str">
        <f>IFERROR(AVERAGEIFS(EDF[Etat Physique], EDF[Nom], BD_evo[[#This Row],[Nom]], EDF[Semaine], BD_evo[[#This Row],[Semaine]]), "")</f>
        <v/>
      </c>
      <c r="K1003" s="92" t="str">
        <f>IFERROR(AVERAGEIFS(EDF[Hydratation], EDF[Nom], BD_evo[[#This Row],[Nom]], EDF[Semaine], BD_evo[[#This Row],[Semaine]]), "")</f>
        <v/>
      </c>
      <c r="L1003" s="92" t="str">
        <f>IFERROR(AVERAGEIFS(EDF[Nutrition], EDF[Nom], BD_evo[[#This Row],[Nom]], EDF[Semaine], BD_evo[[#This Row],[Semaine]]), "")</f>
        <v/>
      </c>
      <c r="M1003" s="92" t="str">
        <f>IFERROR(AVERAGEIFS(RPE[Investissement du jour], RPE[Nom], BD_evo[[#This Row],[Nom]], RPE[Semaine], BD_evo[[#This Row],[Semaine]]), "")</f>
        <v/>
      </c>
    </row>
    <row r="1004" spans="1:13" x14ac:dyDescent="0.2">
      <c r="A1004" s="88" t="s">
        <v>112</v>
      </c>
      <c r="B1004" t="str">
        <f>INDEX(Statut[Profil], MATCH(BD_evo[[#This Row],[Nom]], Statut[Nom], 0))</f>
        <v>Trois Quarts</v>
      </c>
      <c r="C1004">
        <f t="shared" si="20"/>
        <v>2024</v>
      </c>
      <c r="D1004">
        <f t="shared" si="21"/>
        <v>2</v>
      </c>
      <c r="E1004">
        <f>IF(SUMIFS(RPE[sRPE_tot], RPE[Nom], BD_evo[[#This Row],[Nom]], RPE[Semaine], BD_evo[[#This Row],[Semaine]])=0,"",SUMIFS(RPE[sRPE_tot], RPE[Nom], BD_evo[[#This Row],[Nom]], RPE[Semaine], BD_evo[[#This Row],[Semaine]]))</f>
        <v>828</v>
      </c>
      <c r="F1004" s="92">
        <f>IFERROR(AVERAGEIFS(EDF[Total EDF], EDF[Nom], BD_evo[[#This Row],[Nom]], EDF[Semaine], BD_evo[[#This Row],[Semaine]]), "")</f>
        <v>18.333333333333332</v>
      </c>
      <c r="G1004" s="92">
        <f>IFERROR(AVERAGEIFS(EDF[Humeur], EDF[Nom], BD_evo[[#This Row],[Nom]], EDF[Semaine], BD_evo[[#This Row],[Semaine]]), "")</f>
        <v>3</v>
      </c>
      <c r="H1004" s="92">
        <f>IFERROR(AVERAGEIFS(EDF[Stress], EDF[Nom], BD_evo[[#This Row],[Nom]], EDF[Semaine], BD_evo[[#This Row],[Semaine]]), "")</f>
        <v>3</v>
      </c>
      <c r="I1004" s="92">
        <f>IFERROR(AVERAGEIFS(EDF[Sommeil], EDF[Nom], BD_evo[[#This Row],[Nom]], EDF[Semaine], BD_evo[[#This Row],[Semaine]]), "")</f>
        <v>2.6666666666666665</v>
      </c>
      <c r="J1004" s="92">
        <f>IFERROR(AVERAGEIFS(EDF[Etat Physique], EDF[Nom], BD_evo[[#This Row],[Nom]], EDF[Semaine], BD_evo[[#This Row],[Semaine]]), "")</f>
        <v>3</v>
      </c>
      <c r="K1004" s="92">
        <f>IFERROR(AVERAGEIFS(EDF[Hydratation], EDF[Nom], BD_evo[[#This Row],[Nom]], EDF[Semaine], BD_evo[[#This Row],[Semaine]]), "")</f>
        <v>3</v>
      </c>
      <c r="L1004" s="92">
        <f>IFERROR(AVERAGEIFS(EDF[Nutrition], EDF[Nom], BD_evo[[#This Row],[Nom]], EDF[Semaine], BD_evo[[#This Row],[Semaine]]), "")</f>
        <v>3.6666666666666665</v>
      </c>
      <c r="M1004" s="92">
        <f>IFERROR(AVERAGEIFS(RPE[Investissement du jour], RPE[Nom], BD_evo[[#This Row],[Nom]], RPE[Semaine], BD_evo[[#This Row],[Semaine]]), "")</f>
        <v>3</v>
      </c>
    </row>
    <row r="1005" spans="1:13" x14ac:dyDescent="0.2">
      <c r="A1005" s="88" t="s">
        <v>142</v>
      </c>
      <c r="B1005" t="str">
        <f>INDEX(Statut[Profil], MATCH(BD_evo[[#This Row],[Nom]], Statut[Nom], 0))</f>
        <v>Avant</v>
      </c>
      <c r="C1005">
        <f t="shared" si="20"/>
        <v>2024</v>
      </c>
      <c r="D1005">
        <f t="shared" si="21"/>
        <v>2</v>
      </c>
      <c r="E1005" t="str">
        <f>IF(SUMIFS(RPE[sRPE_tot], RPE[Nom], BD_evo[[#This Row],[Nom]], RPE[Semaine], BD_evo[[#This Row],[Semaine]])=0,"",SUMIFS(RPE[sRPE_tot], RPE[Nom], BD_evo[[#This Row],[Nom]], RPE[Semaine], BD_evo[[#This Row],[Semaine]]))</f>
        <v/>
      </c>
      <c r="F1005" s="92">
        <f>IFERROR(AVERAGEIFS(EDF[Total EDF], EDF[Nom], BD_evo[[#This Row],[Nom]], EDF[Semaine], BD_evo[[#This Row],[Semaine]]), "")</f>
        <v>24</v>
      </c>
      <c r="G1005" s="92">
        <f>IFERROR(AVERAGEIFS(EDF[Humeur], EDF[Nom], BD_evo[[#This Row],[Nom]], EDF[Semaine], BD_evo[[#This Row],[Semaine]]), "")</f>
        <v>5</v>
      </c>
      <c r="H1005" s="92">
        <f>IFERROR(AVERAGEIFS(EDF[Stress], EDF[Nom], BD_evo[[#This Row],[Nom]], EDF[Semaine], BD_evo[[#This Row],[Semaine]]), "")</f>
        <v>4</v>
      </c>
      <c r="I1005" s="92">
        <f>IFERROR(AVERAGEIFS(EDF[Sommeil], EDF[Nom], BD_evo[[#This Row],[Nom]], EDF[Semaine], BD_evo[[#This Row],[Semaine]]), "")</f>
        <v>3</v>
      </c>
      <c r="J1005" s="92">
        <f>IFERROR(AVERAGEIFS(EDF[Etat Physique], EDF[Nom], BD_evo[[#This Row],[Nom]], EDF[Semaine], BD_evo[[#This Row],[Semaine]]), "")</f>
        <v>4</v>
      </c>
      <c r="K1005" s="92">
        <f>IFERROR(AVERAGEIFS(EDF[Hydratation], EDF[Nom], BD_evo[[#This Row],[Nom]], EDF[Semaine], BD_evo[[#This Row],[Semaine]]), "")</f>
        <v>4</v>
      </c>
      <c r="L1005" s="92">
        <f>IFERROR(AVERAGEIFS(EDF[Nutrition], EDF[Nom], BD_evo[[#This Row],[Nom]], EDF[Semaine], BD_evo[[#This Row],[Semaine]]), "")</f>
        <v>4</v>
      </c>
      <c r="M1005" s="92" t="str">
        <f>IFERROR(AVERAGEIFS(RPE[Investissement du jour], RPE[Nom], BD_evo[[#This Row],[Nom]], RPE[Semaine], BD_evo[[#This Row],[Semaine]]), "")</f>
        <v/>
      </c>
    </row>
    <row r="1006" spans="1:13" x14ac:dyDescent="0.2">
      <c r="A1006" s="88" t="s">
        <v>131</v>
      </c>
      <c r="B1006" t="str">
        <f>INDEX(Statut[Profil], MATCH(BD_evo[[#This Row],[Nom]], Statut[Nom], 0))</f>
        <v>Trois Quarts</v>
      </c>
      <c r="C1006">
        <f t="shared" si="20"/>
        <v>2024</v>
      </c>
      <c r="D1006">
        <f t="shared" si="21"/>
        <v>2</v>
      </c>
      <c r="E1006" t="str">
        <f>IF(SUMIFS(RPE[sRPE_tot], RPE[Nom], BD_evo[[#This Row],[Nom]], RPE[Semaine], BD_evo[[#This Row],[Semaine]])=0,"",SUMIFS(RPE[sRPE_tot], RPE[Nom], BD_evo[[#This Row],[Nom]], RPE[Semaine], BD_evo[[#This Row],[Semaine]]))</f>
        <v/>
      </c>
      <c r="F1006" s="92">
        <f>IFERROR(AVERAGEIFS(EDF[Total EDF], EDF[Nom], BD_evo[[#This Row],[Nom]], EDF[Semaine], BD_evo[[#This Row],[Semaine]]), "")</f>
        <v>16</v>
      </c>
      <c r="G1006" s="92">
        <f>IFERROR(AVERAGEIFS(EDF[Humeur], EDF[Nom], BD_evo[[#This Row],[Nom]], EDF[Semaine], BD_evo[[#This Row],[Semaine]]), "")</f>
        <v>3</v>
      </c>
      <c r="H1006" s="92">
        <f>IFERROR(AVERAGEIFS(EDF[Stress], EDF[Nom], BD_evo[[#This Row],[Nom]], EDF[Semaine], BD_evo[[#This Row],[Semaine]]), "")</f>
        <v>2.5</v>
      </c>
      <c r="I1006" s="92">
        <f>IFERROR(AVERAGEIFS(EDF[Sommeil], EDF[Nom], BD_evo[[#This Row],[Nom]], EDF[Semaine], BD_evo[[#This Row],[Semaine]]), "")</f>
        <v>2</v>
      </c>
      <c r="J1006" s="92">
        <f>IFERROR(AVERAGEIFS(EDF[Etat Physique], EDF[Nom], BD_evo[[#This Row],[Nom]], EDF[Semaine], BD_evo[[#This Row],[Semaine]]), "")</f>
        <v>2.5</v>
      </c>
      <c r="K1006" s="92">
        <f>IFERROR(AVERAGEIFS(EDF[Hydratation], EDF[Nom], BD_evo[[#This Row],[Nom]], EDF[Semaine], BD_evo[[#This Row],[Semaine]]), "")</f>
        <v>3</v>
      </c>
      <c r="L1006" s="92">
        <f>IFERROR(AVERAGEIFS(EDF[Nutrition], EDF[Nom], BD_evo[[#This Row],[Nom]], EDF[Semaine], BD_evo[[#This Row],[Semaine]]), "")</f>
        <v>3</v>
      </c>
      <c r="M1006" s="92" t="str">
        <f>IFERROR(AVERAGEIFS(RPE[Investissement du jour], RPE[Nom], BD_evo[[#This Row],[Nom]], RPE[Semaine], BD_evo[[#This Row],[Semaine]]), "")</f>
        <v/>
      </c>
    </row>
    <row r="1007" spans="1:13" x14ac:dyDescent="0.2">
      <c r="A1007" s="88" t="s">
        <v>83</v>
      </c>
      <c r="B1007" t="str">
        <f>INDEX(Statut[Profil], MATCH(BD_evo[[#This Row],[Nom]], Statut[Nom], 0))</f>
        <v>Avant</v>
      </c>
      <c r="C1007">
        <f t="shared" si="20"/>
        <v>2024</v>
      </c>
      <c r="D1007">
        <f t="shared" si="21"/>
        <v>2</v>
      </c>
      <c r="E1007" t="str">
        <f>IF(SUMIFS(RPE[sRPE_tot], RPE[Nom], BD_evo[[#This Row],[Nom]], RPE[Semaine], BD_evo[[#This Row],[Semaine]])=0,"",SUMIFS(RPE[sRPE_tot], RPE[Nom], BD_evo[[#This Row],[Nom]], RPE[Semaine], BD_evo[[#This Row],[Semaine]]))</f>
        <v/>
      </c>
      <c r="F1007" s="92">
        <f>IFERROR(AVERAGEIFS(EDF[Total EDF], EDF[Nom], BD_evo[[#This Row],[Nom]], EDF[Semaine], BD_evo[[#This Row],[Semaine]]), "")</f>
        <v>18.333333333333332</v>
      </c>
      <c r="G1007" s="92">
        <f>IFERROR(AVERAGEIFS(EDF[Humeur], EDF[Nom], BD_evo[[#This Row],[Nom]], EDF[Semaine], BD_evo[[#This Row],[Semaine]]), "")</f>
        <v>3.3333333333333335</v>
      </c>
      <c r="H1007" s="92">
        <f>IFERROR(AVERAGEIFS(EDF[Stress], EDF[Nom], BD_evo[[#This Row],[Nom]], EDF[Semaine], BD_evo[[#This Row],[Semaine]]), "")</f>
        <v>3.3333333333333335</v>
      </c>
      <c r="I1007" s="92">
        <f>IFERROR(AVERAGEIFS(EDF[Sommeil], EDF[Nom], BD_evo[[#This Row],[Nom]], EDF[Semaine], BD_evo[[#This Row],[Semaine]]), "")</f>
        <v>3</v>
      </c>
      <c r="J1007" s="92">
        <f>IFERROR(AVERAGEIFS(EDF[Etat Physique], EDF[Nom], BD_evo[[#This Row],[Nom]], EDF[Semaine], BD_evo[[#This Row],[Semaine]]), "")</f>
        <v>2.3333333333333335</v>
      </c>
      <c r="K1007" s="92">
        <f>IFERROR(AVERAGEIFS(EDF[Hydratation], EDF[Nom], BD_evo[[#This Row],[Nom]], EDF[Semaine], BD_evo[[#This Row],[Semaine]]), "")</f>
        <v>3.3333333333333335</v>
      </c>
      <c r="L1007" s="92">
        <f>IFERROR(AVERAGEIFS(EDF[Nutrition], EDF[Nom], BD_evo[[#This Row],[Nom]], EDF[Semaine], BD_evo[[#This Row],[Semaine]]), "")</f>
        <v>3</v>
      </c>
      <c r="M1007" s="92" t="str">
        <f>IFERROR(AVERAGEIFS(RPE[Investissement du jour], RPE[Nom], BD_evo[[#This Row],[Nom]], RPE[Semaine], BD_evo[[#This Row],[Semaine]]), "")</f>
        <v/>
      </c>
    </row>
    <row r="1008" spans="1:13" x14ac:dyDescent="0.2">
      <c r="A1008" s="88" t="s">
        <v>100</v>
      </c>
      <c r="B1008" t="str">
        <f>INDEX(Statut[Profil], MATCH(BD_evo[[#This Row],[Nom]], Statut[Nom], 0))</f>
        <v>Trois Quarts</v>
      </c>
      <c r="C1008">
        <f t="shared" si="20"/>
        <v>2024</v>
      </c>
      <c r="D1008">
        <f t="shared" si="21"/>
        <v>2</v>
      </c>
      <c r="E1008" t="str">
        <f>IF(SUMIFS(RPE[sRPE_tot], RPE[Nom], BD_evo[[#This Row],[Nom]], RPE[Semaine], BD_evo[[#This Row],[Semaine]])=0,"",SUMIFS(RPE[sRPE_tot], RPE[Nom], BD_evo[[#This Row],[Nom]], RPE[Semaine], BD_evo[[#This Row],[Semaine]]))</f>
        <v/>
      </c>
      <c r="F1008" s="92">
        <f>IFERROR(AVERAGEIFS(EDF[Total EDF], EDF[Nom], BD_evo[[#This Row],[Nom]], EDF[Semaine], BD_evo[[#This Row],[Semaine]]), "")</f>
        <v>19</v>
      </c>
      <c r="G1008" s="92">
        <f>IFERROR(AVERAGEIFS(EDF[Humeur], EDF[Nom], BD_evo[[#This Row],[Nom]], EDF[Semaine], BD_evo[[#This Row],[Semaine]]), "")</f>
        <v>4</v>
      </c>
      <c r="H1008" s="92">
        <f>IFERROR(AVERAGEIFS(EDF[Stress], EDF[Nom], BD_evo[[#This Row],[Nom]], EDF[Semaine], BD_evo[[#This Row],[Semaine]]), "")</f>
        <v>3</v>
      </c>
      <c r="I1008" s="92">
        <f>IFERROR(AVERAGEIFS(EDF[Sommeil], EDF[Nom], BD_evo[[#This Row],[Nom]], EDF[Semaine], BD_evo[[#This Row],[Semaine]]), "")</f>
        <v>3</v>
      </c>
      <c r="J1008" s="92">
        <f>IFERROR(AVERAGEIFS(EDF[Etat Physique], EDF[Nom], BD_evo[[#This Row],[Nom]], EDF[Semaine], BD_evo[[#This Row],[Semaine]]), "")</f>
        <v>3</v>
      </c>
      <c r="K1008" s="92">
        <f>IFERROR(AVERAGEIFS(EDF[Hydratation], EDF[Nom], BD_evo[[#This Row],[Nom]], EDF[Semaine], BD_evo[[#This Row],[Semaine]]), "")</f>
        <v>3</v>
      </c>
      <c r="L1008" s="92">
        <f>IFERROR(AVERAGEIFS(EDF[Nutrition], EDF[Nom], BD_evo[[#This Row],[Nom]], EDF[Semaine], BD_evo[[#This Row],[Semaine]]), "")</f>
        <v>3</v>
      </c>
      <c r="M1008" s="92" t="str">
        <f>IFERROR(AVERAGEIFS(RPE[Investissement du jour], RPE[Nom], BD_evo[[#This Row],[Nom]], RPE[Semaine], BD_evo[[#This Row],[Semaine]]), "")</f>
        <v/>
      </c>
    </row>
    <row r="1009" spans="1:13" x14ac:dyDescent="0.2">
      <c r="A1009" s="88" t="s">
        <v>89</v>
      </c>
      <c r="B1009" t="str">
        <f>INDEX(Statut[Profil], MATCH(BD_evo[[#This Row],[Nom]], Statut[Nom], 0))</f>
        <v>Avant</v>
      </c>
      <c r="C1009">
        <f t="shared" si="20"/>
        <v>2024</v>
      </c>
      <c r="D1009">
        <f t="shared" si="21"/>
        <v>2</v>
      </c>
      <c r="E1009" t="str">
        <f>IF(SUMIFS(RPE[sRPE_tot], RPE[Nom], BD_evo[[#This Row],[Nom]], RPE[Semaine], BD_evo[[#This Row],[Semaine]])=0,"",SUMIFS(RPE[sRPE_tot], RPE[Nom], BD_evo[[#This Row],[Nom]], RPE[Semaine], BD_evo[[#This Row],[Semaine]]))</f>
        <v/>
      </c>
      <c r="F1009" s="92">
        <f>IFERROR(AVERAGEIFS(EDF[Total EDF], EDF[Nom], BD_evo[[#This Row],[Nom]], EDF[Semaine], BD_evo[[#This Row],[Semaine]]), "")</f>
        <v>18</v>
      </c>
      <c r="G1009" s="92">
        <f>IFERROR(AVERAGEIFS(EDF[Humeur], EDF[Nom], BD_evo[[#This Row],[Nom]], EDF[Semaine], BD_evo[[#This Row],[Semaine]]), "")</f>
        <v>3.6666666666666665</v>
      </c>
      <c r="H1009" s="92">
        <f>IFERROR(AVERAGEIFS(EDF[Stress], EDF[Nom], BD_evo[[#This Row],[Nom]], EDF[Semaine], BD_evo[[#This Row],[Semaine]]), "")</f>
        <v>3.6666666666666665</v>
      </c>
      <c r="I1009" s="92">
        <f>IFERROR(AVERAGEIFS(EDF[Sommeil], EDF[Nom], BD_evo[[#This Row],[Nom]], EDF[Semaine], BD_evo[[#This Row],[Semaine]]), "")</f>
        <v>2.6666666666666665</v>
      </c>
      <c r="J1009" s="92">
        <f>IFERROR(AVERAGEIFS(EDF[Etat Physique], EDF[Nom], BD_evo[[#This Row],[Nom]], EDF[Semaine], BD_evo[[#This Row],[Semaine]]), "")</f>
        <v>2</v>
      </c>
      <c r="K1009" s="92">
        <f>IFERROR(AVERAGEIFS(EDF[Hydratation], EDF[Nom], BD_evo[[#This Row],[Nom]], EDF[Semaine], BD_evo[[#This Row],[Semaine]]), "")</f>
        <v>3</v>
      </c>
      <c r="L1009" s="92">
        <f>IFERROR(AVERAGEIFS(EDF[Nutrition], EDF[Nom], BD_evo[[#This Row],[Nom]], EDF[Semaine], BD_evo[[#This Row],[Semaine]]), "")</f>
        <v>3</v>
      </c>
      <c r="M1009" s="92" t="str">
        <f>IFERROR(AVERAGEIFS(RPE[Investissement du jour], RPE[Nom], BD_evo[[#This Row],[Nom]], RPE[Semaine], BD_evo[[#This Row],[Semaine]]), "")</f>
        <v/>
      </c>
    </row>
    <row r="1010" spans="1:13" x14ac:dyDescent="0.2">
      <c r="A1010" s="88" t="s">
        <v>168</v>
      </c>
      <c r="B1010" t="str">
        <f>INDEX(Statut[Profil], MATCH(BD_evo[[#This Row],[Nom]], Statut[Nom], 0))</f>
        <v>Avant</v>
      </c>
      <c r="C1010">
        <f t="shared" si="20"/>
        <v>2024</v>
      </c>
      <c r="D1010">
        <f t="shared" si="21"/>
        <v>2</v>
      </c>
      <c r="E1010" t="str">
        <f>IF(SUMIFS(RPE[sRPE_tot], RPE[Nom], BD_evo[[#This Row],[Nom]], RPE[Semaine], BD_evo[[#This Row],[Semaine]])=0,"",SUMIFS(RPE[sRPE_tot], RPE[Nom], BD_evo[[#This Row],[Nom]], RPE[Semaine], BD_evo[[#This Row],[Semaine]]))</f>
        <v/>
      </c>
      <c r="F1010" s="92">
        <f>IFERROR(AVERAGEIFS(EDF[Total EDF], EDF[Nom], BD_evo[[#This Row],[Nom]], EDF[Semaine], BD_evo[[#This Row],[Semaine]]), "")</f>
        <v>19</v>
      </c>
      <c r="G1010" s="92">
        <f>IFERROR(AVERAGEIFS(EDF[Humeur], EDF[Nom], BD_evo[[#This Row],[Nom]], EDF[Semaine], BD_evo[[#This Row],[Semaine]]), "")</f>
        <v>3</v>
      </c>
      <c r="H1010" s="92">
        <f>IFERROR(AVERAGEIFS(EDF[Stress], EDF[Nom], BD_evo[[#This Row],[Nom]], EDF[Semaine], BD_evo[[#This Row],[Semaine]]), "")</f>
        <v>2</v>
      </c>
      <c r="I1010" s="92">
        <f>IFERROR(AVERAGEIFS(EDF[Sommeil], EDF[Nom], BD_evo[[#This Row],[Nom]], EDF[Semaine], BD_evo[[#This Row],[Semaine]]), "")</f>
        <v>2</v>
      </c>
      <c r="J1010" s="92">
        <f>IFERROR(AVERAGEIFS(EDF[Etat Physique], EDF[Nom], BD_evo[[#This Row],[Nom]], EDF[Semaine], BD_evo[[#This Row],[Semaine]]), "")</f>
        <v>4</v>
      </c>
      <c r="K1010" s="92">
        <f>IFERROR(AVERAGEIFS(EDF[Hydratation], EDF[Nom], BD_evo[[#This Row],[Nom]], EDF[Semaine], BD_evo[[#This Row],[Semaine]]), "")</f>
        <v>4</v>
      </c>
      <c r="L1010" s="92">
        <f>IFERROR(AVERAGEIFS(EDF[Nutrition], EDF[Nom], BD_evo[[#This Row],[Nom]], EDF[Semaine], BD_evo[[#This Row],[Semaine]]), "")</f>
        <v>4</v>
      </c>
      <c r="M1010" s="92" t="str">
        <f>IFERROR(AVERAGEIFS(RPE[Investissement du jour], RPE[Nom], BD_evo[[#This Row],[Nom]], RPE[Semaine], BD_evo[[#This Row],[Semaine]]), "")</f>
        <v/>
      </c>
    </row>
    <row r="1011" spans="1:13" x14ac:dyDescent="0.2">
      <c r="A1011" s="88" t="s">
        <v>86</v>
      </c>
      <c r="B1011" t="str">
        <f>INDEX(Statut[Profil], MATCH(BD_evo[[#This Row],[Nom]], Statut[Nom], 0))</f>
        <v>Avant</v>
      </c>
      <c r="C1011">
        <f t="shared" si="20"/>
        <v>2024</v>
      </c>
      <c r="D1011">
        <f t="shared" si="21"/>
        <v>2</v>
      </c>
      <c r="E1011">
        <f>IF(SUMIFS(RPE[sRPE_tot], RPE[Nom], BD_evo[[#This Row],[Nom]], RPE[Semaine], BD_evo[[#This Row],[Semaine]])=0,"",SUMIFS(RPE[sRPE_tot], RPE[Nom], BD_evo[[#This Row],[Nom]], RPE[Semaine], BD_evo[[#This Row],[Semaine]]))</f>
        <v>836</v>
      </c>
      <c r="F1011" s="92">
        <f>IFERROR(AVERAGEIFS(EDF[Total EDF], EDF[Nom], BD_evo[[#This Row],[Nom]], EDF[Semaine], BD_evo[[#This Row],[Semaine]]), "")</f>
        <v>22</v>
      </c>
      <c r="G1011" s="92">
        <f>IFERROR(AVERAGEIFS(EDF[Humeur], EDF[Nom], BD_evo[[#This Row],[Nom]], EDF[Semaine], BD_evo[[#This Row],[Semaine]]), "")</f>
        <v>4</v>
      </c>
      <c r="H1011" s="92">
        <f>IFERROR(AVERAGEIFS(EDF[Stress], EDF[Nom], BD_evo[[#This Row],[Nom]], EDF[Semaine], BD_evo[[#This Row],[Semaine]]), "")</f>
        <v>2.5</v>
      </c>
      <c r="I1011" s="92">
        <f>IFERROR(AVERAGEIFS(EDF[Sommeil], EDF[Nom], BD_evo[[#This Row],[Nom]], EDF[Semaine], BD_evo[[#This Row],[Semaine]]), "")</f>
        <v>4</v>
      </c>
      <c r="J1011" s="92">
        <f>IFERROR(AVERAGEIFS(EDF[Etat Physique], EDF[Nom], BD_evo[[#This Row],[Nom]], EDF[Semaine], BD_evo[[#This Row],[Semaine]]), "")</f>
        <v>3.5</v>
      </c>
      <c r="K1011" s="92">
        <f>IFERROR(AVERAGEIFS(EDF[Hydratation], EDF[Nom], BD_evo[[#This Row],[Nom]], EDF[Semaine], BD_evo[[#This Row],[Semaine]]), "")</f>
        <v>4</v>
      </c>
      <c r="L1011" s="92">
        <f>IFERROR(AVERAGEIFS(EDF[Nutrition], EDF[Nom], BD_evo[[#This Row],[Nom]], EDF[Semaine], BD_evo[[#This Row],[Semaine]]), "")</f>
        <v>4</v>
      </c>
      <c r="M1011" s="92">
        <f>IFERROR(AVERAGEIFS(RPE[Investissement du jour], RPE[Nom], BD_evo[[#This Row],[Nom]], RPE[Semaine], BD_evo[[#This Row],[Semaine]]), "")</f>
        <v>3</v>
      </c>
    </row>
    <row r="1012" spans="1:13" x14ac:dyDescent="0.2">
      <c r="A1012" s="88" t="s">
        <v>208</v>
      </c>
      <c r="B1012" t="str">
        <f>INDEX(Statut[Profil], MATCH(BD_evo[[#This Row],[Nom]], Statut[Nom], 0))</f>
        <v>Trois Quarts</v>
      </c>
      <c r="C1012">
        <f t="shared" si="20"/>
        <v>2024</v>
      </c>
      <c r="D1012">
        <f t="shared" si="21"/>
        <v>2</v>
      </c>
      <c r="E1012" t="str">
        <f>IF(SUMIFS(RPE[sRPE_tot], RPE[Nom], BD_evo[[#This Row],[Nom]], RPE[Semaine], BD_evo[[#This Row],[Semaine]])=0,"",SUMIFS(RPE[sRPE_tot], RPE[Nom], BD_evo[[#This Row],[Nom]], RPE[Semaine], BD_evo[[#This Row],[Semaine]]))</f>
        <v/>
      </c>
      <c r="F1012" s="92">
        <f>IFERROR(AVERAGEIFS(EDF[Total EDF], EDF[Nom], BD_evo[[#This Row],[Nom]], EDF[Semaine], BD_evo[[#This Row],[Semaine]]), "")</f>
        <v>26.5</v>
      </c>
      <c r="G1012" s="92">
        <f>IFERROR(AVERAGEIFS(EDF[Humeur], EDF[Nom], BD_evo[[#This Row],[Nom]], EDF[Semaine], BD_evo[[#This Row],[Semaine]]), "")</f>
        <v>5</v>
      </c>
      <c r="H1012" s="92">
        <f>IFERROR(AVERAGEIFS(EDF[Stress], EDF[Nom], BD_evo[[#This Row],[Nom]], EDF[Semaine], BD_evo[[#This Row],[Semaine]]), "")</f>
        <v>4.5</v>
      </c>
      <c r="I1012" s="92">
        <f>IFERROR(AVERAGEIFS(EDF[Sommeil], EDF[Nom], BD_evo[[#This Row],[Nom]], EDF[Semaine], BD_evo[[#This Row],[Semaine]]), "")</f>
        <v>4.5</v>
      </c>
      <c r="J1012" s="92">
        <f>IFERROR(AVERAGEIFS(EDF[Etat Physique], EDF[Nom], BD_evo[[#This Row],[Nom]], EDF[Semaine], BD_evo[[#This Row],[Semaine]]), "")</f>
        <v>4.5</v>
      </c>
      <c r="K1012" s="92">
        <f>IFERROR(AVERAGEIFS(EDF[Hydratation], EDF[Nom], BD_evo[[#This Row],[Nom]], EDF[Semaine], BD_evo[[#This Row],[Semaine]]), "")</f>
        <v>4</v>
      </c>
      <c r="L1012" s="92">
        <f>IFERROR(AVERAGEIFS(EDF[Nutrition], EDF[Nom], BD_evo[[#This Row],[Nom]], EDF[Semaine], BD_evo[[#This Row],[Semaine]]), "")</f>
        <v>4</v>
      </c>
      <c r="M1012" s="92" t="str">
        <f>IFERROR(AVERAGEIFS(RPE[Investissement du jour], RPE[Nom], BD_evo[[#This Row],[Nom]], RPE[Semaine], BD_evo[[#This Row],[Semaine]]), "")</f>
        <v/>
      </c>
    </row>
    <row r="1013" spans="1:13" x14ac:dyDescent="0.2">
      <c r="A1013" s="88" t="s">
        <v>99</v>
      </c>
      <c r="B1013" t="str">
        <f>INDEX(Statut[Profil], MATCH(BD_evo[[#This Row],[Nom]], Statut[Nom], 0))</f>
        <v>Avant</v>
      </c>
      <c r="C1013">
        <f t="shared" si="20"/>
        <v>2024</v>
      </c>
      <c r="D1013">
        <f t="shared" si="21"/>
        <v>2</v>
      </c>
      <c r="E1013" t="str">
        <f>IF(SUMIFS(RPE[sRPE_tot], RPE[Nom], BD_evo[[#This Row],[Nom]], RPE[Semaine], BD_evo[[#This Row],[Semaine]])=0,"",SUMIFS(RPE[sRPE_tot], RPE[Nom], BD_evo[[#This Row],[Nom]], RPE[Semaine], BD_evo[[#This Row],[Semaine]]))</f>
        <v/>
      </c>
      <c r="F1013" s="92">
        <f>IFERROR(AVERAGEIFS(EDF[Total EDF], EDF[Nom], BD_evo[[#This Row],[Nom]], EDF[Semaine], BD_evo[[#This Row],[Semaine]]), "")</f>
        <v>18.666666666666668</v>
      </c>
      <c r="G1013" s="92">
        <f>IFERROR(AVERAGEIFS(EDF[Humeur], EDF[Nom], BD_evo[[#This Row],[Nom]], EDF[Semaine], BD_evo[[#This Row],[Semaine]]), "")</f>
        <v>3.3333333333333335</v>
      </c>
      <c r="H1013" s="92">
        <f>IFERROR(AVERAGEIFS(EDF[Stress], EDF[Nom], BD_evo[[#This Row],[Nom]], EDF[Semaine], BD_evo[[#This Row],[Semaine]]), "")</f>
        <v>3</v>
      </c>
      <c r="I1013" s="92">
        <f>IFERROR(AVERAGEIFS(EDF[Sommeil], EDF[Nom], BD_evo[[#This Row],[Nom]], EDF[Semaine], BD_evo[[#This Row],[Semaine]]), "")</f>
        <v>2.3333333333333335</v>
      </c>
      <c r="J1013" s="92">
        <f>IFERROR(AVERAGEIFS(EDF[Etat Physique], EDF[Nom], BD_evo[[#This Row],[Nom]], EDF[Semaine], BD_evo[[#This Row],[Semaine]]), "")</f>
        <v>2</v>
      </c>
      <c r="K1013" s="92">
        <f>IFERROR(AVERAGEIFS(EDF[Hydratation], EDF[Nom], BD_evo[[#This Row],[Nom]], EDF[Semaine], BD_evo[[#This Row],[Semaine]]), "")</f>
        <v>4</v>
      </c>
      <c r="L1013" s="92">
        <f>IFERROR(AVERAGEIFS(EDF[Nutrition], EDF[Nom], BD_evo[[#This Row],[Nom]], EDF[Semaine], BD_evo[[#This Row],[Semaine]]), "")</f>
        <v>4</v>
      </c>
      <c r="M1013" s="92" t="str">
        <f>IFERROR(AVERAGEIFS(RPE[Investissement du jour], RPE[Nom], BD_evo[[#This Row],[Nom]], RPE[Semaine], BD_evo[[#This Row],[Semaine]]), "")</f>
        <v/>
      </c>
    </row>
    <row r="1014" spans="1:13" x14ac:dyDescent="0.2">
      <c r="A1014" s="88" t="s">
        <v>233</v>
      </c>
      <c r="B1014" t="str">
        <f>INDEX(Statut[Profil], MATCH(BD_evo[[#This Row],[Nom]], Statut[Nom], 0))</f>
        <v>Avant</v>
      </c>
      <c r="C1014">
        <f t="shared" si="20"/>
        <v>2024</v>
      </c>
      <c r="D1014">
        <f t="shared" si="21"/>
        <v>2</v>
      </c>
      <c r="E1014" t="str">
        <f>IF(SUMIFS(RPE[sRPE_tot], RPE[Nom], BD_evo[[#This Row],[Nom]], RPE[Semaine], BD_evo[[#This Row],[Semaine]])=0,"",SUMIFS(RPE[sRPE_tot], RPE[Nom], BD_evo[[#This Row],[Nom]], RPE[Semaine], BD_evo[[#This Row],[Semaine]]))</f>
        <v/>
      </c>
      <c r="F1014" s="92">
        <f>IFERROR(AVERAGEIFS(EDF[Total EDF], EDF[Nom], BD_evo[[#This Row],[Nom]], EDF[Semaine], BD_evo[[#This Row],[Semaine]]), "")</f>
        <v>23.5</v>
      </c>
      <c r="G1014" s="92">
        <f>IFERROR(AVERAGEIFS(EDF[Humeur], EDF[Nom], BD_evo[[#This Row],[Nom]], EDF[Semaine], BD_evo[[#This Row],[Semaine]]), "")</f>
        <v>3.5</v>
      </c>
      <c r="H1014" s="92">
        <f>IFERROR(AVERAGEIFS(EDF[Stress], EDF[Nom], BD_evo[[#This Row],[Nom]], EDF[Semaine], BD_evo[[#This Row],[Semaine]]), "")</f>
        <v>4.5</v>
      </c>
      <c r="I1014" s="92">
        <f>IFERROR(AVERAGEIFS(EDF[Sommeil], EDF[Nom], BD_evo[[#This Row],[Nom]], EDF[Semaine], BD_evo[[#This Row],[Semaine]]), "")</f>
        <v>4.5</v>
      </c>
      <c r="J1014" s="92">
        <f>IFERROR(AVERAGEIFS(EDF[Etat Physique], EDF[Nom], BD_evo[[#This Row],[Nom]], EDF[Semaine], BD_evo[[#This Row],[Semaine]]), "")</f>
        <v>3.5</v>
      </c>
      <c r="K1014" s="92">
        <f>IFERROR(AVERAGEIFS(EDF[Hydratation], EDF[Nom], BD_evo[[#This Row],[Nom]], EDF[Semaine], BD_evo[[#This Row],[Semaine]]), "")</f>
        <v>3.5</v>
      </c>
      <c r="L1014" s="92">
        <f>IFERROR(AVERAGEIFS(EDF[Nutrition], EDF[Nom], BD_evo[[#This Row],[Nom]], EDF[Semaine], BD_evo[[#This Row],[Semaine]]), "")</f>
        <v>4</v>
      </c>
      <c r="M1014" s="92" t="str">
        <f>IFERROR(AVERAGEIFS(RPE[Investissement du jour], RPE[Nom], BD_evo[[#This Row],[Nom]], RPE[Semaine], BD_evo[[#This Row],[Semaine]]), "")</f>
        <v/>
      </c>
    </row>
    <row r="1015" spans="1:13" x14ac:dyDescent="0.2">
      <c r="A1015" s="88" t="s">
        <v>85</v>
      </c>
      <c r="B1015" t="str">
        <f>INDEX(Statut[Profil], MATCH(BD_evo[[#This Row],[Nom]], Statut[Nom], 0))</f>
        <v>Avant</v>
      </c>
      <c r="C1015">
        <f t="shared" si="20"/>
        <v>2024</v>
      </c>
      <c r="D1015">
        <f t="shared" si="21"/>
        <v>2</v>
      </c>
      <c r="E1015" t="str">
        <f>IF(SUMIFS(RPE[sRPE_tot], RPE[Nom], BD_evo[[#This Row],[Nom]], RPE[Semaine], BD_evo[[#This Row],[Semaine]])=0,"",SUMIFS(RPE[sRPE_tot], RPE[Nom], BD_evo[[#This Row],[Nom]], RPE[Semaine], BD_evo[[#This Row],[Semaine]]))</f>
        <v/>
      </c>
      <c r="F1015" s="92">
        <f>IFERROR(AVERAGEIFS(EDF[Total EDF], EDF[Nom], BD_evo[[#This Row],[Nom]], EDF[Semaine], BD_evo[[#This Row],[Semaine]]), "")</f>
        <v>21</v>
      </c>
      <c r="G1015" s="92">
        <f>IFERROR(AVERAGEIFS(EDF[Humeur], EDF[Nom], BD_evo[[#This Row],[Nom]], EDF[Semaine], BD_evo[[#This Row],[Semaine]]), "")</f>
        <v>4</v>
      </c>
      <c r="H1015" s="92">
        <f>IFERROR(AVERAGEIFS(EDF[Stress], EDF[Nom], BD_evo[[#This Row],[Nom]], EDF[Semaine], BD_evo[[#This Row],[Semaine]]), "")</f>
        <v>4</v>
      </c>
      <c r="I1015" s="92">
        <f>IFERROR(AVERAGEIFS(EDF[Sommeil], EDF[Nom], BD_evo[[#This Row],[Nom]], EDF[Semaine], BD_evo[[#This Row],[Semaine]]), "")</f>
        <v>4</v>
      </c>
      <c r="J1015" s="92">
        <f>IFERROR(AVERAGEIFS(EDF[Etat Physique], EDF[Nom], BD_evo[[#This Row],[Nom]], EDF[Semaine], BD_evo[[#This Row],[Semaine]]), "")</f>
        <v>4</v>
      </c>
      <c r="K1015" s="92">
        <f>IFERROR(AVERAGEIFS(EDF[Hydratation], EDF[Nom], BD_evo[[#This Row],[Nom]], EDF[Semaine], BD_evo[[#This Row],[Semaine]]), "")</f>
        <v>3</v>
      </c>
      <c r="L1015" s="92">
        <f>IFERROR(AVERAGEIFS(EDF[Nutrition], EDF[Nom], BD_evo[[#This Row],[Nom]], EDF[Semaine], BD_evo[[#This Row],[Semaine]]), "")</f>
        <v>2</v>
      </c>
      <c r="M1015" s="92" t="str">
        <f>IFERROR(AVERAGEIFS(RPE[Investissement du jour], RPE[Nom], BD_evo[[#This Row],[Nom]], RPE[Semaine], BD_evo[[#This Row],[Semaine]]), "")</f>
        <v/>
      </c>
    </row>
    <row r="1016" spans="1:13" x14ac:dyDescent="0.2">
      <c r="A1016" s="88" t="s">
        <v>191</v>
      </c>
      <c r="B1016" t="str">
        <f>INDEX(Statut[Profil], MATCH(BD_evo[[#This Row],[Nom]], Statut[Nom], 0))</f>
        <v>Avant</v>
      </c>
      <c r="C1016">
        <f t="shared" si="20"/>
        <v>2024</v>
      </c>
      <c r="D1016">
        <f t="shared" si="21"/>
        <v>2</v>
      </c>
      <c r="E1016">
        <f>IF(SUMIFS(RPE[sRPE_tot], RPE[Nom], BD_evo[[#This Row],[Nom]], RPE[Semaine], BD_evo[[#This Row],[Semaine]])=0,"",SUMIFS(RPE[sRPE_tot], RPE[Nom], BD_evo[[#This Row],[Nom]], RPE[Semaine], BD_evo[[#This Row],[Semaine]]))</f>
        <v>476</v>
      </c>
      <c r="F1016" s="92">
        <f>IFERROR(AVERAGEIFS(EDF[Total EDF], EDF[Nom], BD_evo[[#This Row],[Nom]], EDF[Semaine], BD_evo[[#This Row],[Semaine]]), "")</f>
        <v>24.333333333333332</v>
      </c>
      <c r="G1016" s="92">
        <f>IFERROR(AVERAGEIFS(EDF[Humeur], EDF[Nom], BD_evo[[#This Row],[Nom]], EDF[Semaine], BD_evo[[#This Row],[Semaine]]), "")</f>
        <v>5</v>
      </c>
      <c r="H1016" s="92">
        <f>IFERROR(AVERAGEIFS(EDF[Stress], EDF[Nom], BD_evo[[#This Row],[Nom]], EDF[Semaine], BD_evo[[#This Row],[Semaine]]), "")</f>
        <v>5</v>
      </c>
      <c r="I1016" s="92">
        <f>IFERROR(AVERAGEIFS(EDF[Sommeil], EDF[Nom], BD_evo[[#This Row],[Nom]], EDF[Semaine], BD_evo[[#This Row],[Semaine]]), "")</f>
        <v>3.6666666666666665</v>
      </c>
      <c r="J1016" s="92">
        <f>IFERROR(AVERAGEIFS(EDF[Etat Physique], EDF[Nom], BD_evo[[#This Row],[Nom]], EDF[Semaine], BD_evo[[#This Row],[Semaine]]), "")</f>
        <v>2.6666666666666665</v>
      </c>
      <c r="K1016" s="92">
        <f>IFERROR(AVERAGEIFS(EDF[Hydratation], EDF[Nom], BD_evo[[#This Row],[Nom]], EDF[Semaine], BD_evo[[#This Row],[Semaine]]), "")</f>
        <v>4</v>
      </c>
      <c r="L1016" s="92">
        <f>IFERROR(AVERAGEIFS(EDF[Nutrition], EDF[Nom], BD_evo[[#This Row],[Nom]], EDF[Semaine], BD_evo[[#This Row],[Semaine]]), "")</f>
        <v>4</v>
      </c>
      <c r="M1016" s="92">
        <f>IFERROR(AVERAGEIFS(RPE[Investissement du jour], RPE[Nom], BD_evo[[#This Row],[Nom]], RPE[Semaine], BD_evo[[#This Row],[Semaine]]), "")</f>
        <v>2</v>
      </c>
    </row>
    <row r="1017" spans="1:13" x14ac:dyDescent="0.2">
      <c r="A1017" s="89" t="s">
        <v>95</v>
      </c>
      <c r="B1017" t="str">
        <f>INDEX(Statut[Profil], MATCH(BD_evo[[#This Row],[Nom]], Statut[Nom], 0))</f>
        <v>Avant</v>
      </c>
      <c r="C1017">
        <f t="shared" si="20"/>
        <v>2024</v>
      </c>
      <c r="D1017">
        <f t="shared" si="21"/>
        <v>2</v>
      </c>
      <c r="E1017" t="str">
        <f>IF(SUMIFS(RPE[sRPE_tot], RPE[Nom], BD_evo[[#This Row],[Nom]], RPE[Semaine], BD_evo[[#This Row],[Semaine]])=0,"",SUMIFS(RPE[sRPE_tot], RPE[Nom], BD_evo[[#This Row],[Nom]], RPE[Semaine], BD_evo[[#This Row],[Semaine]]))</f>
        <v/>
      </c>
      <c r="F1017" s="92">
        <f>IFERROR(AVERAGEIFS(EDF[Total EDF], EDF[Nom], BD_evo[[#This Row],[Nom]], EDF[Semaine], BD_evo[[#This Row],[Semaine]]), "")</f>
        <v>16</v>
      </c>
      <c r="G1017" s="92">
        <f>IFERROR(AVERAGEIFS(EDF[Humeur], EDF[Nom], BD_evo[[#This Row],[Nom]], EDF[Semaine], BD_evo[[#This Row],[Semaine]]), "")</f>
        <v>3</v>
      </c>
      <c r="H1017" s="92">
        <f>IFERROR(AVERAGEIFS(EDF[Stress], EDF[Nom], BD_evo[[#This Row],[Nom]], EDF[Semaine], BD_evo[[#This Row],[Semaine]]), "")</f>
        <v>2.5</v>
      </c>
      <c r="I1017" s="92">
        <f>IFERROR(AVERAGEIFS(EDF[Sommeil], EDF[Nom], BD_evo[[#This Row],[Nom]], EDF[Semaine], BD_evo[[#This Row],[Semaine]]), "")</f>
        <v>2</v>
      </c>
      <c r="J1017" s="92">
        <f>IFERROR(AVERAGEIFS(EDF[Etat Physique], EDF[Nom], BD_evo[[#This Row],[Nom]], EDF[Semaine], BD_evo[[#This Row],[Semaine]]), "")</f>
        <v>2.5</v>
      </c>
      <c r="K1017" s="92">
        <f>IFERROR(AVERAGEIFS(EDF[Hydratation], EDF[Nom], BD_evo[[#This Row],[Nom]], EDF[Semaine], BD_evo[[#This Row],[Semaine]]), "")</f>
        <v>3</v>
      </c>
      <c r="L1017" s="92">
        <f>IFERROR(AVERAGEIFS(EDF[Nutrition], EDF[Nom], BD_evo[[#This Row],[Nom]], EDF[Semaine], BD_evo[[#This Row],[Semaine]]), "")</f>
        <v>3</v>
      </c>
      <c r="M1017" s="92" t="str">
        <f>IFERROR(AVERAGEIFS(RPE[Investissement du jour], RPE[Nom], BD_evo[[#This Row],[Nom]], RPE[Semaine], BD_evo[[#This Row],[Semaine]]), "")</f>
        <v/>
      </c>
    </row>
    <row r="1018" spans="1:13" x14ac:dyDescent="0.2">
      <c r="A1018" s="89" t="s">
        <v>80</v>
      </c>
      <c r="B1018" t="str">
        <f>INDEX(Statut[Profil], MATCH(BD_evo[[#This Row],[Nom]], Statut[Nom], 0))</f>
        <v>Avant</v>
      </c>
      <c r="C1018">
        <f t="shared" si="20"/>
        <v>2024</v>
      </c>
      <c r="D1018">
        <f t="shared" si="21"/>
        <v>2</v>
      </c>
      <c r="E1018" t="str">
        <f>IF(SUMIFS(RPE[sRPE_tot], RPE[Nom], BD_evo[[#This Row],[Nom]], RPE[Semaine], BD_evo[[#This Row],[Semaine]])=0,"",SUMIFS(RPE[sRPE_tot], RPE[Nom], BD_evo[[#This Row],[Nom]], RPE[Semaine], BD_evo[[#This Row],[Semaine]]))</f>
        <v/>
      </c>
      <c r="F1018" s="92">
        <f>IFERROR(AVERAGEIFS(EDF[Total EDF], EDF[Nom], BD_evo[[#This Row],[Nom]], EDF[Semaine], BD_evo[[#This Row],[Semaine]]), "")</f>
        <v>10</v>
      </c>
      <c r="G1018" s="92">
        <f>IFERROR(AVERAGEIFS(EDF[Humeur], EDF[Nom], BD_evo[[#This Row],[Nom]], EDF[Semaine], BD_evo[[#This Row],[Semaine]]), "")</f>
        <v>1.6666666666666667</v>
      </c>
      <c r="H1018" s="92">
        <f>IFERROR(AVERAGEIFS(EDF[Stress], EDF[Nom], BD_evo[[#This Row],[Nom]], EDF[Semaine], BD_evo[[#This Row],[Semaine]]), "")</f>
        <v>1.6666666666666667</v>
      </c>
      <c r="I1018" s="92">
        <f>IFERROR(AVERAGEIFS(EDF[Sommeil], EDF[Nom], BD_evo[[#This Row],[Nom]], EDF[Semaine], BD_evo[[#This Row],[Semaine]]), "")</f>
        <v>1.6666666666666667</v>
      </c>
      <c r="J1018" s="92">
        <f>IFERROR(AVERAGEIFS(EDF[Etat Physique], EDF[Nom], BD_evo[[#This Row],[Nom]], EDF[Semaine], BD_evo[[#This Row],[Semaine]]), "")</f>
        <v>1.6666666666666667</v>
      </c>
      <c r="K1018" s="92">
        <f>IFERROR(AVERAGEIFS(EDF[Hydratation], EDF[Nom], BD_evo[[#This Row],[Nom]], EDF[Semaine], BD_evo[[#This Row],[Semaine]]), "")</f>
        <v>2</v>
      </c>
      <c r="L1018" s="92">
        <f>IFERROR(AVERAGEIFS(EDF[Nutrition], EDF[Nom], BD_evo[[#This Row],[Nom]], EDF[Semaine], BD_evo[[#This Row],[Semaine]]), "")</f>
        <v>1.3333333333333333</v>
      </c>
      <c r="M1018" s="92" t="str">
        <f>IFERROR(AVERAGEIFS(RPE[Investissement du jour], RPE[Nom], BD_evo[[#This Row],[Nom]], RPE[Semaine], BD_evo[[#This Row],[Semaine]]), "")</f>
        <v/>
      </c>
    </row>
    <row r="1019" spans="1:13" x14ac:dyDescent="0.2">
      <c r="A1019" s="88" t="s">
        <v>167</v>
      </c>
      <c r="B1019" t="str">
        <f>INDEX(Statut[Profil], MATCH(BD_evo[[#This Row],[Nom]], Statut[Nom], 0))</f>
        <v>Trois Quarts</v>
      </c>
      <c r="C1019">
        <f t="shared" si="20"/>
        <v>2024</v>
      </c>
      <c r="D1019">
        <f t="shared" si="21"/>
        <v>2</v>
      </c>
      <c r="E1019" t="str">
        <f>IF(SUMIFS(RPE[sRPE_tot], RPE[Nom], BD_evo[[#This Row],[Nom]], RPE[Semaine], BD_evo[[#This Row],[Semaine]])=0,"",SUMIFS(RPE[sRPE_tot], RPE[Nom], BD_evo[[#This Row],[Nom]], RPE[Semaine], BD_evo[[#This Row],[Semaine]]))</f>
        <v/>
      </c>
      <c r="F1019" s="92">
        <f>IFERROR(AVERAGEIFS(EDF[Total EDF], EDF[Nom], BD_evo[[#This Row],[Nom]], EDF[Semaine], BD_evo[[#This Row],[Semaine]]), "")</f>
        <v>22</v>
      </c>
      <c r="G1019" s="92">
        <f>IFERROR(AVERAGEIFS(EDF[Humeur], EDF[Nom], BD_evo[[#This Row],[Nom]], EDF[Semaine], BD_evo[[#This Row],[Semaine]]), "")</f>
        <v>3.6666666666666665</v>
      </c>
      <c r="H1019" s="92">
        <f>IFERROR(AVERAGEIFS(EDF[Stress], EDF[Nom], BD_evo[[#This Row],[Nom]], EDF[Semaine], BD_evo[[#This Row],[Semaine]]), "")</f>
        <v>3.3333333333333335</v>
      </c>
      <c r="I1019" s="92">
        <f>IFERROR(AVERAGEIFS(EDF[Sommeil], EDF[Nom], BD_evo[[#This Row],[Nom]], EDF[Semaine], BD_evo[[#This Row],[Semaine]]), "")</f>
        <v>4</v>
      </c>
      <c r="J1019" s="92">
        <f>IFERROR(AVERAGEIFS(EDF[Etat Physique], EDF[Nom], BD_evo[[#This Row],[Nom]], EDF[Semaine], BD_evo[[#This Row],[Semaine]]), "")</f>
        <v>3.6666666666666665</v>
      </c>
      <c r="K1019" s="92">
        <f>IFERROR(AVERAGEIFS(EDF[Hydratation], EDF[Nom], BD_evo[[#This Row],[Nom]], EDF[Semaine], BD_evo[[#This Row],[Semaine]]), "")</f>
        <v>3.3333333333333335</v>
      </c>
      <c r="L1019" s="92">
        <f>IFERROR(AVERAGEIFS(EDF[Nutrition], EDF[Nom], BD_evo[[#This Row],[Nom]], EDF[Semaine], BD_evo[[#This Row],[Semaine]]), "")</f>
        <v>4</v>
      </c>
      <c r="M1019" s="92" t="str">
        <f>IFERROR(AVERAGEIFS(RPE[Investissement du jour], RPE[Nom], BD_evo[[#This Row],[Nom]], RPE[Semaine], BD_evo[[#This Row],[Semaine]]), "")</f>
        <v/>
      </c>
    </row>
    <row r="1020" spans="1:13" x14ac:dyDescent="0.2">
      <c r="A1020" s="88" t="s">
        <v>240</v>
      </c>
      <c r="B1020" t="str">
        <f>INDEX(Statut[Profil], MATCH(BD_evo[[#This Row],[Nom]], Statut[Nom], 0))</f>
        <v>Trois Quarts</v>
      </c>
      <c r="C1020">
        <f t="shared" si="20"/>
        <v>2024</v>
      </c>
      <c r="D1020">
        <f t="shared" si="21"/>
        <v>2</v>
      </c>
      <c r="E1020" t="str">
        <f>IF(SUMIFS(RPE[sRPE_tot], RPE[Nom], BD_evo[[#This Row],[Nom]], RPE[Semaine], BD_evo[[#This Row],[Semaine]])=0,"",SUMIFS(RPE[sRPE_tot], RPE[Nom], BD_evo[[#This Row],[Nom]], RPE[Semaine], BD_evo[[#This Row],[Semaine]]))</f>
        <v/>
      </c>
      <c r="F1020" s="92">
        <f>IFERROR(AVERAGEIFS(EDF[Total EDF], EDF[Nom], BD_evo[[#This Row],[Nom]], EDF[Semaine], BD_evo[[#This Row],[Semaine]]), "")</f>
        <v>20</v>
      </c>
      <c r="G1020" s="92">
        <f>IFERROR(AVERAGEIFS(EDF[Humeur], EDF[Nom], BD_evo[[#This Row],[Nom]], EDF[Semaine], BD_evo[[#This Row],[Semaine]]), "")</f>
        <v>3</v>
      </c>
      <c r="H1020" s="92">
        <f>IFERROR(AVERAGEIFS(EDF[Stress], EDF[Nom], BD_evo[[#This Row],[Nom]], EDF[Semaine], BD_evo[[#This Row],[Semaine]]), "")</f>
        <v>3</v>
      </c>
      <c r="I1020" s="92">
        <f>IFERROR(AVERAGEIFS(EDF[Sommeil], EDF[Nom], BD_evo[[#This Row],[Nom]], EDF[Semaine], BD_evo[[#This Row],[Semaine]]), "")</f>
        <v>3</v>
      </c>
      <c r="J1020" s="92">
        <f>IFERROR(AVERAGEIFS(EDF[Etat Physique], EDF[Nom], BD_evo[[#This Row],[Nom]], EDF[Semaine], BD_evo[[#This Row],[Semaine]]), "")</f>
        <v>2</v>
      </c>
      <c r="K1020" s="92">
        <f>IFERROR(AVERAGEIFS(EDF[Hydratation], EDF[Nom], BD_evo[[#This Row],[Nom]], EDF[Semaine], BD_evo[[#This Row],[Semaine]]), "")</f>
        <v>5</v>
      </c>
      <c r="L1020" s="92">
        <f>IFERROR(AVERAGEIFS(EDF[Nutrition], EDF[Nom], BD_evo[[#This Row],[Nom]], EDF[Semaine], BD_evo[[#This Row],[Semaine]]), "")</f>
        <v>4</v>
      </c>
      <c r="M1020" s="92" t="str">
        <f>IFERROR(AVERAGEIFS(RPE[Investissement du jour], RPE[Nom], BD_evo[[#This Row],[Nom]], RPE[Semaine], BD_evo[[#This Row],[Semaine]]), "")</f>
        <v/>
      </c>
    </row>
    <row r="1021" spans="1:13" x14ac:dyDescent="0.2">
      <c r="A1021" s="88" t="s">
        <v>107</v>
      </c>
      <c r="B1021" t="str">
        <f>INDEX(Statut[Profil], MATCH(BD_evo[[#This Row],[Nom]], Statut[Nom], 0))</f>
        <v>Trois Quarts</v>
      </c>
      <c r="C1021">
        <f t="shared" si="20"/>
        <v>2024</v>
      </c>
      <c r="D1021">
        <f t="shared" si="21"/>
        <v>2</v>
      </c>
      <c r="E1021">
        <f>IF(SUMIFS(RPE[sRPE_tot], RPE[Nom], BD_evo[[#This Row],[Nom]], RPE[Semaine], BD_evo[[#This Row],[Semaine]])=0,"",SUMIFS(RPE[sRPE_tot], RPE[Nom], BD_evo[[#This Row],[Nom]], RPE[Semaine], BD_evo[[#This Row],[Semaine]]))</f>
        <v>408</v>
      </c>
      <c r="F1021" s="92">
        <f>IFERROR(AVERAGEIFS(EDF[Total EDF], EDF[Nom], BD_evo[[#This Row],[Nom]], EDF[Semaine], BD_evo[[#This Row],[Semaine]]), "")</f>
        <v>20.5</v>
      </c>
      <c r="G1021" s="92">
        <f>IFERROR(AVERAGEIFS(EDF[Humeur], EDF[Nom], BD_evo[[#This Row],[Nom]], EDF[Semaine], BD_evo[[#This Row],[Semaine]]), "")</f>
        <v>4.5</v>
      </c>
      <c r="H1021" s="92">
        <f>IFERROR(AVERAGEIFS(EDF[Stress], EDF[Nom], BD_evo[[#This Row],[Nom]], EDF[Semaine], BD_evo[[#This Row],[Semaine]]), "")</f>
        <v>3</v>
      </c>
      <c r="I1021" s="92">
        <f>IFERROR(AVERAGEIFS(EDF[Sommeil], EDF[Nom], BD_evo[[#This Row],[Nom]], EDF[Semaine], BD_evo[[#This Row],[Semaine]]), "")</f>
        <v>2.5</v>
      </c>
      <c r="J1021" s="92">
        <f>IFERROR(AVERAGEIFS(EDF[Etat Physique], EDF[Nom], BD_evo[[#This Row],[Nom]], EDF[Semaine], BD_evo[[#This Row],[Semaine]]), "")</f>
        <v>4</v>
      </c>
      <c r="K1021" s="92">
        <f>IFERROR(AVERAGEIFS(EDF[Hydratation], EDF[Nom], BD_evo[[#This Row],[Nom]], EDF[Semaine], BD_evo[[#This Row],[Semaine]]), "")</f>
        <v>3</v>
      </c>
      <c r="L1021" s="92">
        <f>IFERROR(AVERAGEIFS(EDF[Nutrition], EDF[Nom], BD_evo[[#This Row],[Nom]], EDF[Semaine], BD_evo[[#This Row],[Semaine]]), "")</f>
        <v>3.5</v>
      </c>
      <c r="M1021" s="92">
        <f>IFERROR(AVERAGEIFS(RPE[Investissement du jour], RPE[Nom], BD_evo[[#This Row],[Nom]], RPE[Semaine], BD_evo[[#This Row],[Semaine]]), "")</f>
        <v>3</v>
      </c>
    </row>
    <row r="1022" spans="1:13" x14ac:dyDescent="0.2">
      <c r="A1022" s="88" t="s">
        <v>192</v>
      </c>
      <c r="B1022" t="str">
        <f>INDEX(Statut[Profil], MATCH(BD_evo[[#This Row],[Nom]], Statut[Nom], 0))</f>
        <v>Trois Quarts</v>
      </c>
      <c r="C1022">
        <f t="shared" si="20"/>
        <v>2024</v>
      </c>
      <c r="D1022">
        <f t="shared" si="21"/>
        <v>2</v>
      </c>
      <c r="E1022" t="str">
        <f>IF(SUMIFS(RPE[sRPE_tot], RPE[Nom], BD_evo[[#This Row],[Nom]], RPE[Semaine], BD_evo[[#This Row],[Semaine]])=0,"",SUMIFS(RPE[sRPE_tot], RPE[Nom], BD_evo[[#This Row],[Nom]], RPE[Semaine], BD_evo[[#This Row],[Semaine]]))</f>
        <v/>
      </c>
      <c r="F1022" s="92">
        <f>IFERROR(AVERAGEIFS(EDF[Total EDF], EDF[Nom], BD_evo[[#This Row],[Nom]], EDF[Semaine], BD_evo[[#This Row],[Semaine]]), "")</f>
        <v>21</v>
      </c>
      <c r="G1022" s="92">
        <f>IFERROR(AVERAGEIFS(EDF[Humeur], EDF[Nom], BD_evo[[#This Row],[Nom]], EDF[Semaine], BD_evo[[#This Row],[Semaine]]), "")</f>
        <v>4</v>
      </c>
      <c r="H1022" s="92">
        <f>IFERROR(AVERAGEIFS(EDF[Stress], EDF[Nom], BD_evo[[#This Row],[Nom]], EDF[Semaine], BD_evo[[#This Row],[Semaine]]), "")</f>
        <v>3.5</v>
      </c>
      <c r="I1022" s="92">
        <f>IFERROR(AVERAGEIFS(EDF[Sommeil], EDF[Nom], BD_evo[[#This Row],[Nom]], EDF[Semaine], BD_evo[[#This Row],[Semaine]]), "")</f>
        <v>3</v>
      </c>
      <c r="J1022" s="92">
        <f>IFERROR(AVERAGEIFS(EDF[Etat Physique], EDF[Nom], BD_evo[[#This Row],[Nom]], EDF[Semaine], BD_evo[[#This Row],[Semaine]]), "")</f>
        <v>3</v>
      </c>
      <c r="K1022" s="92">
        <f>IFERROR(AVERAGEIFS(EDF[Hydratation], EDF[Nom], BD_evo[[#This Row],[Nom]], EDF[Semaine], BD_evo[[#This Row],[Semaine]]), "")</f>
        <v>3.5</v>
      </c>
      <c r="L1022" s="92">
        <f>IFERROR(AVERAGEIFS(EDF[Nutrition], EDF[Nom], BD_evo[[#This Row],[Nom]], EDF[Semaine], BD_evo[[#This Row],[Semaine]]), "")</f>
        <v>4</v>
      </c>
      <c r="M1022" s="92" t="str">
        <f>IFERROR(AVERAGEIFS(RPE[Investissement du jour], RPE[Nom], BD_evo[[#This Row],[Nom]], RPE[Semaine], BD_evo[[#This Row],[Semaine]]), "")</f>
        <v/>
      </c>
    </row>
    <row r="1023" spans="1:13" x14ac:dyDescent="0.2">
      <c r="A1023" s="88" t="s">
        <v>496</v>
      </c>
      <c r="B1023" t="str">
        <f>INDEX(Statut[Profil], MATCH(BD_evo[[#This Row],[Nom]], Statut[Nom], 0))</f>
        <v>Trois Quarts</v>
      </c>
      <c r="C1023">
        <f t="shared" si="20"/>
        <v>2024</v>
      </c>
      <c r="D1023">
        <f t="shared" si="21"/>
        <v>2</v>
      </c>
      <c r="E1023">
        <f>IF(SUMIFS(RPE[sRPE_tot], RPE[Nom], BD_evo[[#This Row],[Nom]], RPE[Semaine], BD_evo[[#This Row],[Semaine]])=0,"",SUMIFS(RPE[sRPE_tot], RPE[Nom], BD_evo[[#This Row],[Nom]], RPE[Semaine], BD_evo[[#This Row],[Semaine]]))</f>
        <v>420</v>
      </c>
      <c r="F1023" s="92">
        <f>IFERROR(AVERAGEIFS(EDF[Total EDF], EDF[Nom], BD_evo[[#This Row],[Nom]], EDF[Semaine], BD_evo[[#This Row],[Semaine]]), "")</f>
        <v>18</v>
      </c>
      <c r="G1023" s="92">
        <f>IFERROR(AVERAGEIFS(EDF[Humeur], EDF[Nom], BD_evo[[#This Row],[Nom]], EDF[Semaine], BD_evo[[#This Row],[Semaine]]), "")</f>
        <v>3</v>
      </c>
      <c r="H1023" s="92">
        <f>IFERROR(AVERAGEIFS(EDF[Stress], EDF[Nom], BD_evo[[#This Row],[Nom]], EDF[Semaine], BD_evo[[#This Row],[Semaine]]), "")</f>
        <v>3</v>
      </c>
      <c r="I1023" s="92">
        <f>IFERROR(AVERAGEIFS(EDF[Sommeil], EDF[Nom], BD_evo[[#This Row],[Nom]], EDF[Semaine], BD_evo[[#This Row],[Semaine]]), "")</f>
        <v>3</v>
      </c>
      <c r="J1023" s="92">
        <f>IFERROR(AVERAGEIFS(EDF[Etat Physique], EDF[Nom], BD_evo[[#This Row],[Nom]], EDF[Semaine], BD_evo[[#This Row],[Semaine]]), "")</f>
        <v>3</v>
      </c>
      <c r="K1023" s="92">
        <f>IFERROR(AVERAGEIFS(EDF[Hydratation], EDF[Nom], BD_evo[[#This Row],[Nom]], EDF[Semaine], BD_evo[[#This Row],[Semaine]]), "")</f>
        <v>3</v>
      </c>
      <c r="L1023" s="92">
        <f>IFERROR(AVERAGEIFS(EDF[Nutrition], EDF[Nom], BD_evo[[#This Row],[Nom]], EDF[Semaine], BD_evo[[#This Row],[Semaine]]), "")</f>
        <v>3</v>
      </c>
      <c r="M1023" s="92">
        <f>IFERROR(AVERAGEIFS(RPE[Investissement du jour], RPE[Nom], BD_evo[[#This Row],[Nom]], RPE[Semaine], BD_evo[[#This Row],[Semaine]]), "")</f>
        <v>2</v>
      </c>
    </row>
    <row r="1024" spans="1:13" x14ac:dyDescent="0.2">
      <c r="A1024" s="88" t="s">
        <v>211</v>
      </c>
      <c r="B1024" t="str">
        <f>INDEX(Statut[Profil], MATCH(BD_evo[[#This Row],[Nom]], Statut[Nom], 0))</f>
        <v>Trois Quarts</v>
      </c>
      <c r="C1024">
        <f t="shared" si="20"/>
        <v>2024</v>
      </c>
      <c r="D1024">
        <f t="shared" si="21"/>
        <v>2</v>
      </c>
      <c r="E1024" t="str">
        <f>IF(SUMIFS(RPE[sRPE_tot], RPE[Nom], BD_evo[[#This Row],[Nom]], RPE[Semaine], BD_evo[[#This Row],[Semaine]])=0,"",SUMIFS(RPE[sRPE_tot], RPE[Nom], BD_evo[[#This Row],[Nom]], RPE[Semaine], BD_evo[[#This Row],[Semaine]]))</f>
        <v/>
      </c>
      <c r="F1024" s="92">
        <f>IFERROR(AVERAGEIFS(EDF[Total EDF], EDF[Nom], BD_evo[[#This Row],[Nom]], EDF[Semaine], BD_evo[[#This Row],[Semaine]]), "")</f>
        <v>22.333333333333332</v>
      </c>
      <c r="G1024" s="92">
        <f>IFERROR(AVERAGEIFS(EDF[Humeur], EDF[Nom], BD_evo[[#This Row],[Nom]], EDF[Semaine], BD_evo[[#This Row],[Semaine]]), "")</f>
        <v>4</v>
      </c>
      <c r="H1024" s="92">
        <f>IFERROR(AVERAGEIFS(EDF[Stress], EDF[Nom], BD_evo[[#This Row],[Nom]], EDF[Semaine], BD_evo[[#This Row],[Semaine]]), "")</f>
        <v>3</v>
      </c>
      <c r="I1024" s="92">
        <f>IFERROR(AVERAGEIFS(EDF[Sommeil], EDF[Nom], BD_evo[[#This Row],[Nom]], EDF[Semaine], BD_evo[[#This Row],[Semaine]]), "")</f>
        <v>4</v>
      </c>
      <c r="J1024" s="92">
        <f>IFERROR(AVERAGEIFS(EDF[Etat Physique], EDF[Nom], BD_evo[[#This Row],[Nom]], EDF[Semaine], BD_evo[[#This Row],[Semaine]]), "")</f>
        <v>3.3333333333333335</v>
      </c>
      <c r="K1024" s="92">
        <f>IFERROR(AVERAGEIFS(EDF[Hydratation], EDF[Nom], BD_evo[[#This Row],[Nom]], EDF[Semaine], BD_evo[[#This Row],[Semaine]]), "")</f>
        <v>4</v>
      </c>
      <c r="L1024" s="92">
        <f>IFERROR(AVERAGEIFS(EDF[Nutrition], EDF[Nom], BD_evo[[#This Row],[Nom]], EDF[Semaine], BD_evo[[#This Row],[Semaine]]), "")</f>
        <v>4</v>
      </c>
      <c r="M1024" s="92" t="str">
        <f>IFERROR(AVERAGEIFS(RPE[Investissement du jour], RPE[Nom], BD_evo[[#This Row],[Nom]], RPE[Semaine], BD_evo[[#This Row],[Semaine]]), "")</f>
        <v/>
      </c>
    </row>
    <row r="1025" spans="1:13" x14ac:dyDescent="0.2">
      <c r="A1025" s="88" t="s">
        <v>188</v>
      </c>
      <c r="B1025" t="str">
        <f>INDEX(Statut[Profil], MATCH(BD_evo[[#This Row],[Nom]], Statut[Nom], 0))</f>
        <v>Avant</v>
      </c>
      <c r="C1025">
        <f t="shared" si="20"/>
        <v>2024</v>
      </c>
      <c r="D1025">
        <f t="shared" si="21"/>
        <v>2</v>
      </c>
      <c r="E1025" t="str">
        <f>IF(SUMIFS(RPE[sRPE_tot], RPE[Nom], BD_evo[[#This Row],[Nom]], RPE[Semaine], BD_evo[[#This Row],[Semaine]])=0,"",SUMIFS(RPE[sRPE_tot], RPE[Nom], BD_evo[[#This Row],[Nom]], RPE[Semaine], BD_evo[[#This Row],[Semaine]]))</f>
        <v/>
      </c>
      <c r="F1025" s="92" t="str">
        <f>IFERROR(AVERAGEIFS(EDF[Total EDF], EDF[Nom], BD_evo[[#This Row],[Nom]], EDF[Semaine], BD_evo[[#This Row],[Semaine]]), "")</f>
        <v/>
      </c>
      <c r="G1025" s="92" t="str">
        <f>IFERROR(AVERAGEIFS(EDF[Humeur], EDF[Nom], BD_evo[[#This Row],[Nom]], EDF[Semaine], BD_evo[[#This Row],[Semaine]]), "")</f>
        <v/>
      </c>
      <c r="H1025" s="92" t="str">
        <f>IFERROR(AVERAGEIFS(EDF[Stress], EDF[Nom], BD_evo[[#This Row],[Nom]], EDF[Semaine], BD_evo[[#This Row],[Semaine]]), "")</f>
        <v/>
      </c>
      <c r="I1025" s="92" t="str">
        <f>IFERROR(AVERAGEIFS(EDF[Sommeil], EDF[Nom], BD_evo[[#This Row],[Nom]], EDF[Semaine], BD_evo[[#This Row],[Semaine]]), "")</f>
        <v/>
      </c>
      <c r="J1025" s="92" t="str">
        <f>IFERROR(AVERAGEIFS(EDF[Etat Physique], EDF[Nom], BD_evo[[#This Row],[Nom]], EDF[Semaine], BD_evo[[#This Row],[Semaine]]), "")</f>
        <v/>
      </c>
      <c r="K1025" s="92" t="str">
        <f>IFERROR(AVERAGEIFS(EDF[Hydratation], EDF[Nom], BD_evo[[#This Row],[Nom]], EDF[Semaine], BD_evo[[#This Row],[Semaine]]), "")</f>
        <v/>
      </c>
      <c r="L1025" s="92" t="str">
        <f>IFERROR(AVERAGEIFS(EDF[Nutrition], EDF[Nom], BD_evo[[#This Row],[Nom]], EDF[Semaine], BD_evo[[#This Row],[Semaine]]), "")</f>
        <v/>
      </c>
      <c r="M1025" s="92" t="str">
        <f>IFERROR(AVERAGEIFS(RPE[Investissement du jour], RPE[Nom], BD_evo[[#This Row],[Nom]], RPE[Semaine], BD_evo[[#This Row],[Semaine]]), "")</f>
        <v/>
      </c>
    </row>
    <row r="1026" spans="1:13" x14ac:dyDescent="0.2">
      <c r="A1026" s="88" t="s">
        <v>200</v>
      </c>
      <c r="B1026" t="str">
        <f>INDEX(Statut[Profil], MATCH(BD_evo[[#This Row],[Nom]], Statut[Nom], 0))</f>
        <v>Avant</v>
      </c>
      <c r="C1026">
        <f t="shared" si="20"/>
        <v>2024</v>
      </c>
      <c r="D1026">
        <f t="shared" si="21"/>
        <v>2</v>
      </c>
      <c r="E1026" t="str">
        <f>IF(SUMIFS(RPE[sRPE_tot], RPE[Nom], BD_evo[[#This Row],[Nom]], RPE[Semaine], BD_evo[[#This Row],[Semaine]])=0,"",SUMIFS(RPE[sRPE_tot], RPE[Nom], BD_evo[[#This Row],[Nom]], RPE[Semaine], BD_evo[[#This Row],[Semaine]]))</f>
        <v/>
      </c>
      <c r="F1026" s="92">
        <f>IFERROR(AVERAGEIFS(EDF[Total EDF], EDF[Nom], BD_evo[[#This Row],[Nom]], EDF[Semaine], BD_evo[[#This Row],[Semaine]]), "")</f>
        <v>17</v>
      </c>
      <c r="G1026" s="92">
        <f>IFERROR(AVERAGEIFS(EDF[Humeur], EDF[Nom], BD_evo[[#This Row],[Nom]], EDF[Semaine], BD_evo[[#This Row],[Semaine]]), "")</f>
        <v>3</v>
      </c>
      <c r="H1026" s="92">
        <f>IFERROR(AVERAGEIFS(EDF[Stress], EDF[Nom], BD_evo[[#This Row],[Nom]], EDF[Semaine], BD_evo[[#This Row],[Semaine]]), "")</f>
        <v>3</v>
      </c>
      <c r="I1026" s="92">
        <f>IFERROR(AVERAGEIFS(EDF[Sommeil], EDF[Nom], BD_evo[[#This Row],[Nom]], EDF[Semaine], BD_evo[[#This Row],[Semaine]]), "")</f>
        <v>1</v>
      </c>
      <c r="J1026" s="92">
        <f>IFERROR(AVERAGEIFS(EDF[Etat Physique], EDF[Nom], BD_evo[[#This Row],[Nom]], EDF[Semaine], BD_evo[[#This Row],[Semaine]]), "")</f>
        <v>3</v>
      </c>
      <c r="K1026" s="92">
        <f>IFERROR(AVERAGEIFS(EDF[Hydratation], EDF[Nom], BD_evo[[#This Row],[Nom]], EDF[Semaine], BD_evo[[#This Row],[Semaine]]), "")</f>
        <v>3</v>
      </c>
      <c r="L1026" s="92">
        <f>IFERROR(AVERAGEIFS(EDF[Nutrition], EDF[Nom], BD_evo[[#This Row],[Nom]], EDF[Semaine], BD_evo[[#This Row],[Semaine]]), "")</f>
        <v>4</v>
      </c>
      <c r="M1026" s="92" t="str">
        <f>IFERROR(AVERAGEIFS(RPE[Investissement du jour], RPE[Nom], BD_evo[[#This Row],[Nom]], RPE[Semaine], BD_evo[[#This Row],[Semaine]]), "")</f>
        <v/>
      </c>
    </row>
    <row r="1027" spans="1:13" x14ac:dyDescent="0.2">
      <c r="A1027" s="88" t="s">
        <v>244</v>
      </c>
      <c r="B1027" t="str">
        <f>INDEX(Statut[Profil], MATCH(BD_evo[[#This Row],[Nom]], Statut[Nom], 0))</f>
        <v>Avant</v>
      </c>
      <c r="C1027">
        <f t="shared" si="20"/>
        <v>2024</v>
      </c>
      <c r="D1027">
        <f t="shared" si="21"/>
        <v>2</v>
      </c>
      <c r="E1027" t="str">
        <f>IF(SUMIFS(RPE[sRPE_tot], RPE[Nom], BD_evo[[#This Row],[Nom]], RPE[Semaine], BD_evo[[#This Row],[Semaine]])=0,"",SUMIFS(RPE[sRPE_tot], RPE[Nom], BD_evo[[#This Row],[Nom]], RPE[Semaine], BD_evo[[#This Row],[Semaine]]))</f>
        <v/>
      </c>
      <c r="F1027" s="92">
        <f>IFERROR(AVERAGEIFS(EDF[Total EDF], EDF[Nom], BD_evo[[#This Row],[Nom]], EDF[Semaine], BD_evo[[#This Row],[Semaine]]), "")</f>
        <v>15</v>
      </c>
      <c r="G1027" s="92">
        <f>IFERROR(AVERAGEIFS(EDF[Humeur], EDF[Nom], BD_evo[[#This Row],[Nom]], EDF[Semaine], BD_evo[[#This Row],[Semaine]]), "")</f>
        <v>3</v>
      </c>
      <c r="H1027" s="92">
        <f>IFERROR(AVERAGEIFS(EDF[Stress], EDF[Nom], BD_evo[[#This Row],[Nom]], EDF[Semaine], BD_evo[[#This Row],[Semaine]]), "")</f>
        <v>2</v>
      </c>
      <c r="I1027" s="92">
        <f>IFERROR(AVERAGEIFS(EDF[Sommeil], EDF[Nom], BD_evo[[#This Row],[Nom]], EDF[Semaine], BD_evo[[#This Row],[Semaine]]), "")</f>
        <v>1.5</v>
      </c>
      <c r="J1027" s="92">
        <f>IFERROR(AVERAGEIFS(EDF[Etat Physique], EDF[Nom], BD_evo[[#This Row],[Nom]], EDF[Semaine], BD_evo[[#This Row],[Semaine]]), "")</f>
        <v>2.5</v>
      </c>
      <c r="K1027" s="92">
        <f>IFERROR(AVERAGEIFS(EDF[Hydratation], EDF[Nom], BD_evo[[#This Row],[Nom]], EDF[Semaine], BD_evo[[#This Row],[Semaine]]), "")</f>
        <v>2.5</v>
      </c>
      <c r="L1027" s="92">
        <f>IFERROR(AVERAGEIFS(EDF[Nutrition], EDF[Nom], BD_evo[[#This Row],[Nom]], EDF[Semaine], BD_evo[[#This Row],[Semaine]]), "")</f>
        <v>3.5</v>
      </c>
      <c r="M1027" s="92" t="str">
        <f>IFERROR(AVERAGEIFS(RPE[Investissement du jour], RPE[Nom], BD_evo[[#This Row],[Nom]], RPE[Semaine], BD_evo[[#This Row],[Semaine]]), "")</f>
        <v/>
      </c>
    </row>
    <row r="1028" spans="1:13" x14ac:dyDescent="0.2">
      <c r="A1028" s="89" t="s">
        <v>78</v>
      </c>
      <c r="B1028" t="str">
        <f>INDEX(Statut[Profil], MATCH(BD_evo[[#This Row],[Nom]], Statut[Nom], 0))</f>
        <v>Avant</v>
      </c>
      <c r="C1028">
        <f t="shared" si="20"/>
        <v>2024</v>
      </c>
      <c r="D1028">
        <f t="shared" si="21"/>
        <v>2</v>
      </c>
      <c r="E1028">
        <f>IF(SUMIFS(RPE[sRPE_tot], RPE[Nom], BD_evo[[#This Row],[Nom]], RPE[Semaine], BD_evo[[#This Row],[Semaine]])=0,"",SUMIFS(RPE[sRPE_tot], RPE[Nom], BD_evo[[#This Row],[Nom]], RPE[Semaine], BD_evo[[#This Row],[Semaine]]))</f>
        <v>2868</v>
      </c>
      <c r="F1028" s="92">
        <f>IFERROR(AVERAGEIFS(EDF[Total EDF], EDF[Nom], BD_evo[[#This Row],[Nom]], EDF[Semaine], BD_evo[[#This Row],[Semaine]]), "")</f>
        <v>17</v>
      </c>
      <c r="G1028" s="92">
        <f>IFERROR(AVERAGEIFS(EDF[Humeur], EDF[Nom], BD_evo[[#This Row],[Nom]], EDF[Semaine], BD_evo[[#This Row],[Semaine]]), "")</f>
        <v>3</v>
      </c>
      <c r="H1028" s="92">
        <f>IFERROR(AVERAGEIFS(EDF[Stress], EDF[Nom], BD_evo[[#This Row],[Nom]], EDF[Semaine], BD_evo[[#This Row],[Semaine]]), "")</f>
        <v>3</v>
      </c>
      <c r="I1028" s="92">
        <f>IFERROR(AVERAGEIFS(EDF[Sommeil], EDF[Nom], BD_evo[[#This Row],[Nom]], EDF[Semaine], BD_evo[[#This Row],[Semaine]]), "")</f>
        <v>2</v>
      </c>
      <c r="J1028" s="92">
        <f>IFERROR(AVERAGEIFS(EDF[Etat Physique], EDF[Nom], BD_evo[[#This Row],[Nom]], EDF[Semaine], BD_evo[[#This Row],[Semaine]]), "")</f>
        <v>2.5</v>
      </c>
      <c r="K1028" s="92">
        <f>IFERROR(AVERAGEIFS(EDF[Hydratation], EDF[Nom], BD_evo[[#This Row],[Nom]], EDF[Semaine], BD_evo[[#This Row],[Semaine]]), "")</f>
        <v>2.5</v>
      </c>
      <c r="L1028" s="92">
        <f>IFERROR(AVERAGEIFS(EDF[Nutrition], EDF[Nom], BD_evo[[#This Row],[Nom]], EDF[Semaine], BD_evo[[#This Row],[Semaine]]), "")</f>
        <v>4</v>
      </c>
      <c r="M1028" s="92">
        <f>IFERROR(AVERAGEIFS(RPE[Investissement du jour], RPE[Nom], BD_evo[[#This Row],[Nom]], RPE[Semaine], BD_evo[[#This Row],[Semaine]]), "")</f>
        <v>2.3333333333333335</v>
      </c>
    </row>
    <row r="1029" spans="1:13" x14ac:dyDescent="0.2">
      <c r="A1029" s="88" t="s">
        <v>87</v>
      </c>
      <c r="B1029" t="str">
        <f>INDEX(Statut[Profil], MATCH(BD_evo[[#This Row],[Nom]], Statut[Nom], 0))</f>
        <v>Trois Quarts</v>
      </c>
      <c r="C1029">
        <f t="shared" si="20"/>
        <v>2024</v>
      </c>
      <c r="D1029">
        <f t="shared" si="21"/>
        <v>2</v>
      </c>
      <c r="E1029" t="str">
        <f>IF(SUMIFS(RPE[sRPE_tot], RPE[Nom], BD_evo[[#This Row],[Nom]], RPE[Semaine], BD_evo[[#This Row],[Semaine]])=0,"",SUMIFS(RPE[sRPE_tot], RPE[Nom], BD_evo[[#This Row],[Nom]], RPE[Semaine], BD_evo[[#This Row],[Semaine]]))</f>
        <v/>
      </c>
      <c r="F1029" s="92">
        <f>IFERROR(AVERAGEIFS(EDF[Total EDF], EDF[Nom], BD_evo[[#This Row],[Nom]], EDF[Semaine], BD_evo[[#This Row],[Semaine]]), "")</f>
        <v>23.333333333333332</v>
      </c>
      <c r="G1029" s="92">
        <f>IFERROR(AVERAGEIFS(EDF[Humeur], EDF[Nom], BD_evo[[#This Row],[Nom]], EDF[Semaine], BD_evo[[#This Row],[Semaine]]), "")</f>
        <v>4</v>
      </c>
      <c r="H1029" s="92">
        <f>IFERROR(AVERAGEIFS(EDF[Stress], EDF[Nom], BD_evo[[#This Row],[Nom]], EDF[Semaine], BD_evo[[#This Row],[Semaine]]), "")</f>
        <v>4</v>
      </c>
      <c r="I1029" s="92">
        <f>IFERROR(AVERAGEIFS(EDF[Sommeil], EDF[Nom], BD_evo[[#This Row],[Nom]], EDF[Semaine], BD_evo[[#This Row],[Semaine]]), "")</f>
        <v>4</v>
      </c>
      <c r="J1029" s="92">
        <f>IFERROR(AVERAGEIFS(EDF[Etat Physique], EDF[Nom], BD_evo[[#This Row],[Nom]], EDF[Semaine], BD_evo[[#This Row],[Semaine]]), "")</f>
        <v>3.3333333333333335</v>
      </c>
      <c r="K1029" s="92">
        <f>IFERROR(AVERAGEIFS(EDF[Hydratation], EDF[Nom], BD_evo[[#This Row],[Nom]], EDF[Semaine], BD_evo[[#This Row],[Semaine]]), "")</f>
        <v>3.6666666666666665</v>
      </c>
      <c r="L1029" s="92">
        <f>IFERROR(AVERAGEIFS(EDF[Nutrition], EDF[Nom], BD_evo[[#This Row],[Nom]], EDF[Semaine], BD_evo[[#This Row],[Semaine]]), "")</f>
        <v>4.333333333333333</v>
      </c>
      <c r="M1029" s="92" t="str">
        <f>IFERROR(AVERAGEIFS(RPE[Investissement du jour], RPE[Nom], BD_evo[[#This Row],[Nom]], RPE[Semaine], BD_evo[[#This Row],[Semaine]]), "")</f>
        <v/>
      </c>
    </row>
    <row r="1030" spans="1:13" x14ac:dyDescent="0.2">
      <c r="A1030" s="88" t="s">
        <v>212</v>
      </c>
      <c r="B1030" t="str">
        <f>INDEX(Statut[Profil], MATCH(BD_evo[[#This Row],[Nom]], Statut[Nom], 0))</f>
        <v>Avant</v>
      </c>
      <c r="C1030">
        <f t="shared" si="20"/>
        <v>2024</v>
      </c>
      <c r="D1030">
        <f t="shared" si="21"/>
        <v>2</v>
      </c>
      <c r="E1030" t="str">
        <f>IF(SUMIFS(RPE[sRPE_tot], RPE[Nom], BD_evo[[#This Row],[Nom]], RPE[Semaine], BD_evo[[#This Row],[Semaine]])=0,"",SUMIFS(RPE[sRPE_tot], RPE[Nom], BD_evo[[#This Row],[Nom]], RPE[Semaine], BD_evo[[#This Row],[Semaine]]))</f>
        <v/>
      </c>
      <c r="F1030" s="92" t="str">
        <f>IFERROR(AVERAGEIFS(EDF[Total EDF], EDF[Nom], BD_evo[[#This Row],[Nom]], EDF[Semaine], BD_evo[[#This Row],[Semaine]]), "")</f>
        <v/>
      </c>
      <c r="G1030" s="92" t="str">
        <f>IFERROR(AVERAGEIFS(EDF[Humeur], EDF[Nom], BD_evo[[#This Row],[Nom]], EDF[Semaine], BD_evo[[#This Row],[Semaine]]), "")</f>
        <v/>
      </c>
      <c r="H1030" s="92" t="str">
        <f>IFERROR(AVERAGEIFS(EDF[Stress], EDF[Nom], BD_evo[[#This Row],[Nom]], EDF[Semaine], BD_evo[[#This Row],[Semaine]]), "")</f>
        <v/>
      </c>
      <c r="I1030" s="92" t="str">
        <f>IFERROR(AVERAGEIFS(EDF[Sommeil], EDF[Nom], BD_evo[[#This Row],[Nom]], EDF[Semaine], BD_evo[[#This Row],[Semaine]]), "")</f>
        <v/>
      </c>
      <c r="J1030" s="92" t="str">
        <f>IFERROR(AVERAGEIFS(EDF[Etat Physique], EDF[Nom], BD_evo[[#This Row],[Nom]], EDF[Semaine], BD_evo[[#This Row],[Semaine]]), "")</f>
        <v/>
      </c>
      <c r="K1030" s="92" t="str">
        <f>IFERROR(AVERAGEIFS(EDF[Hydratation], EDF[Nom], BD_evo[[#This Row],[Nom]], EDF[Semaine], BD_evo[[#This Row],[Semaine]]), "")</f>
        <v/>
      </c>
      <c r="L1030" s="92" t="str">
        <f>IFERROR(AVERAGEIFS(EDF[Nutrition], EDF[Nom], BD_evo[[#This Row],[Nom]], EDF[Semaine], BD_evo[[#This Row],[Semaine]]), "")</f>
        <v/>
      </c>
      <c r="M1030" s="92" t="str">
        <f>IFERROR(AVERAGEIFS(RPE[Investissement du jour], RPE[Nom], BD_evo[[#This Row],[Nom]], RPE[Semaine], BD_evo[[#This Row],[Semaine]]), "")</f>
        <v/>
      </c>
    </row>
    <row r="1031" spans="1:13" x14ac:dyDescent="0.2">
      <c r="A1031" s="88" t="s">
        <v>243</v>
      </c>
      <c r="B1031" t="str">
        <f>INDEX(Statut[Profil], MATCH(BD_evo[[#This Row],[Nom]], Statut[Nom], 0))</f>
        <v>Trois Quarts</v>
      </c>
      <c r="C1031">
        <f t="shared" si="20"/>
        <v>2024</v>
      </c>
      <c r="D1031">
        <f t="shared" si="21"/>
        <v>2</v>
      </c>
      <c r="E1031" t="str">
        <f>IF(SUMIFS(RPE[sRPE_tot], RPE[Nom], BD_evo[[#This Row],[Nom]], RPE[Semaine], BD_evo[[#This Row],[Semaine]])=0,"",SUMIFS(RPE[sRPE_tot], RPE[Nom], BD_evo[[#This Row],[Nom]], RPE[Semaine], BD_evo[[#This Row],[Semaine]]))</f>
        <v/>
      </c>
      <c r="F1031" s="92" t="str">
        <f>IFERROR(AVERAGEIFS(EDF[Total EDF], EDF[Nom], BD_evo[[#This Row],[Nom]], EDF[Semaine], BD_evo[[#This Row],[Semaine]]), "")</f>
        <v/>
      </c>
      <c r="G1031" s="92" t="str">
        <f>IFERROR(AVERAGEIFS(EDF[Humeur], EDF[Nom], BD_evo[[#This Row],[Nom]], EDF[Semaine], BD_evo[[#This Row],[Semaine]]), "")</f>
        <v/>
      </c>
      <c r="H1031" s="92" t="str">
        <f>IFERROR(AVERAGEIFS(EDF[Stress], EDF[Nom], BD_evo[[#This Row],[Nom]], EDF[Semaine], BD_evo[[#This Row],[Semaine]]), "")</f>
        <v/>
      </c>
      <c r="I1031" s="92" t="str">
        <f>IFERROR(AVERAGEIFS(EDF[Sommeil], EDF[Nom], BD_evo[[#This Row],[Nom]], EDF[Semaine], BD_evo[[#This Row],[Semaine]]), "")</f>
        <v/>
      </c>
      <c r="J1031" s="92" t="str">
        <f>IFERROR(AVERAGEIFS(EDF[Etat Physique], EDF[Nom], BD_evo[[#This Row],[Nom]], EDF[Semaine], BD_evo[[#This Row],[Semaine]]), "")</f>
        <v/>
      </c>
      <c r="K1031" s="92" t="str">
        <f>IFERROR(AVERAGEIFS(EDF[Hydratation], EDF[Nom], BD_evo[[#This Row],[Nom]], EDF[Semaine], BD_evo[[#This Row],[Semaine]]), "")</f>
        <v/>
      </c>
      <c r="L1031" s="92" t="str">
        <f>IFERROR(AVERAGEIFS(EDF[Nutrition], EDF[Nom], BD_evo[[#This Row],[Nom]], EDF[Semaine], BD_evo[[#This Row],[Semaine]]), "")</f>
        <v/>
      </c>
      <c r="M1031" s="92" t="str">
        <f>IFERROR(AVERAGEIFS(RPE[Investissement du jour], RPE[Nom], BD_evo[[#This Row],[Nom]], RPE[Semaine], BD_evo[[#This Row],[Semaine]]), "")</f>
        <v/>
      </c>
    </row>
    <row r="1032" spans="1:13" x14ac:dyDescent="0.2">
      <c r="A1032" s="88" t="s">
        <v>81</v>
      </c>
      <c r="B1032" t="str">
        <f>INDEX(Statut[Profil], MATCH(BD_evo[[#This Row],[Nom]], Statut[Nom], 0))</f>
        <v>Trois Quarts</v>
      </c>
      <c r="C1032">
        <f t="shared" si="20"/>
        <v>2024</v>
      </c>
      <c r="D1032">
        <f t="shared" si="21"/>
        <v>2</v>
      </c>
      <c r="E1032" t="str">
        <f>IF(SUMIFS(RPE[sRPE_tot], RPE[Nom], BD_evo[[#This Row],[Nom]], RPE[Semaine], BD_evo[[#This Row],[Semaine]])=0,"",SUMIFS(RPE[sRPE_tot], RPE[Nom], BD_evo[[#This Row],[Nom]], RPE[Semaine], BD_evo[[#This Row],[Semaine]]))</f>
        <v/>
      </c>
      <c r="F1032" s="92" t="str">
        <f>IFERROR(AVERAGEIFS(EDF[Total EDF], EDF[Nom], BD_evo[[#This Row],[Nom]], EDF[Semaine], BD_evo[[#This Row],[Semaine]]), "")</f>
        <v/>
      </c>
      <c r="G1032" s="92" t="str">
        <f>IFERROR(AVERAGEIFS(EDF[Humeur], EDF[Nom], BD_evo[[#This Row],[Nom]], EDF[Semaine], BD_evo[[#This Row],[Semaine]]), "")</f>
        <v/>
      </c>
      <c r="H1032" s="92" t="str">
        <f>IFERROR(AVERAGEIFS(EDF[Stress], EDF[Nom], BD_evo[[#This Row],[Nom]], EDF[Semaine], BD_evo[[#This Row],[Semaine]]), "")</f>
        <v/>
      </c>
      <c r="I1032" s="92" t="str">
        <f>IFERROR(AVERAGEIFS(EDF[Sommeil], EDF[Nom], BD_evo[[#This Row],[Nom]], EDF[Semaine], BD_evo[[#This Row],[Semaine]]), "")</f>
        <v/>
      </c>
      <c r="J1032" s="92" t="str">
        <f>IFERROR(AVERAGEIFS(EDF[Etat Physique], EDF[Nom], BD_evo[[#This Row],[Nom]], EDF[Semaine], BD_evo[[#This Row],[Semaine]]), "")</f>
        <v/>
      </c>
      <c r="K1032" s="92" t="str">
        <f>IFERROR(AVERAGEIFS(EDF[Hydratation], EDF[Nom], BD_evo[[#This Row],[Nom]], EDF[Semaine], BD_evo[[#This Row],[Semaine]]), "")</f>
        <v/>
      </c>
      <c r="L1032" s="92" t="str">
        <f>IFERROR(AVERAGEIFS(EDF[Nutrition], EDF[Nom], BD_evo[[#This Row],[Nom]], EDF[Semaine], BD_evo[[#This Row],[Semaine]]), "")</f>
        <v/>
      </c>
      <c r="M1032" s="92" t="str">
        <f>IFERROR(AVERAGEIFS(RPE[Investissement du jour], RPE[Nom], BD_evo[[#This Row],[Nom]], RPE[Semaine], BD_evo[[#This Row],[Semaine]]), "")</f>
        <v/>
      </c>
    </row>
    <row r="1033" spans="1:13" x14ac:dyDescent="0.2">
      <c r="A1033" s="88" t="s">
        <v>109</v>
      </c>
      <c r="B1033" t="str">
        <f>INDEX(Statut[Profil], MATCH(BD_evo[[#This Row],[Nom]], Statut[Nom], 0))</f>
        <v>Avant</v>
      </c>
      <c r="C1033">
        <f t="shared" si="20"/>
        <v>2024</v>
      </c>
      <c r="D1033">
        <f t="shared" si="21"/>
        <v>2</v>
      </c>
      <c r="E1033" t="str">
        <f>IF(SUMIFS(RPE[sRPE_tot], RPE[Nom], BD_evo[[#This Row],[Nom]], RPE[Semaine], BD_evo[[#This Row],[Semaine]])=0,"",SUMIFS(RPE[sRPE_tot], RPE[Nom], BD_evo[[#This Row],[Nom]], RPE[Semaine], BD_evo[[#This Row],[Semaine]]))</f>
        <v/>
      </c>
      <c r="F1033" s="92" t="str">
        <f>IFERROR(AVERAGEIFS(EDF[Total EDF], EDF[Nom], BD_evo[[#This Row],[Nom]], EDF[Semaine], BD_evo[[#This Row],[Semaine]]), "")</f>
        <v/>
      </c>
      <c r="G1033" s="92" t="str">
        <f>IFERROR(AVERAGEIFS(EDF[Humeur], EDF[Nom], BD_evo[[#This Row],[Nom]], EDF[Semaine], BD_evo[[#This Row],[Semaine]]), "")</f>
        <v/>
      </c>
      <c r="H1033" s="92" t="str">
        <f>IFERROR(AVERAGEIFS(EDF[Stress], EDF[Nom], BD_evo[[#This Row],[Nom]], EDF[Semaine], BD_evo[[#This Row],[Semaine]]), "")</f>
        <v/>
      </c>
      <c r="I1033" s="92" t="str">
        <f>IFERROR(AVERAGEIFS(EDF[Sommeil], EDF[Nom], BD_evo[[#This Row],[Nom]], EDF[Semaine], BD_evo[[#This Row],[Semaine]]), "")</f>
        <v/>
      </c>
      <c r="J1033" s="92" t="str">
        <f>IFERROR(AVERAGEIFS(EDF[Etat Physique], EDF[Nom], BD_evo[[#This Row],[Nom]], EDF[Semaine], BD_evo[[#This Row],[Semaine]]), "")</f>
        <v/>
      </c>
      <c r="K1033" s="92" t="str">
        <f>IFERROR(AVERAGEIFS(EDF[Hydratation], EDF[Nom], BD_evo[[#This Row],[Nom]], EDF[Semaine], BD_evo[[#This Row],[Semaine]]), "")</f>
        <v/>
      </c>
      <c r="L1033" s="92" t="str">
        <f>IFERROR(AVERAGEIFS(EDF[Nutrition], EDF[Nom], BD_evo[[#This Row],[Nom]], EDF[Semaine], BD_evo[[#This Row],[Semaine]]), "")</f>
        <v/>
      </c>
      <c r="M1033" s="92" t="str">
        <f>IFERROR(AVERAGEIFS(RPE[Investissement du jour], RPE[Nom], BD_evo[[#This Row],[Nom]], RPE[Semaine], BD_evo[[#This Row],[Semaine]]), "")</f>
        <v/>
      </c>
    </row>
    <row r="1034" spans="1:13" x14ac:dyDescent="0.2">
      <c r="A1034" s="88" t="s">
        <v>313</v>
      </c>
      <c r="B1034" t="str">
        <f>INDEX(Statut[Profil], MATCH(BD_evo[[#This Row],[Nom]], Statut[Nom], 0))</f>
        <v>Trois Quarts</v>
      </c>
      <c r="C1034">
        <f t="shared" si="20"/>
        <v>2024</v>
      </c>
      <c r="D1034">
        <f t="shared" si="21"/>
        <v>2</v>
      </c>
      <c r="E1034" t="str">
        <f>IF(SUMIFS(RPE[sRPE_tot], RPE[Nom], BD_evo[[#This Row],[Nom]], RPE[Semaine], BD_evo[[#This Row],[Semaine]])=0,"",SUMIFS(RPE[sRPE_tot], RPE[Nom], BD_evo[[#This Row],[Nom]], RPE[Semaine], BD_evo[[#This Row],[Semaine]]))</f>
        <v/>
      </c>
      <c r="F1034" s="92" t="str">
        <f>IFERROR(AVERAGEIFS(EDF[Total EDF], EDF[Nom], BD_evo[[#This Row],[Nom]], EDF[Semaine], BD_evo[[#This Row],[Semaine]]), "")</f>
        <v/>
      </c>
      <c r="G1034" s="92" t="str">
        <f>IFERROR(AVERAGEIFS(EDF[Humeur], EDF[Nom], BD_evo[[#This Row],[Nom]], EDF[Semaine], BD_evo[[#This Row],[Semaine]]), "")</f>
        <v/>
      </c>
      <c r="H1034" s="92" t="str">
        <f>IFERROR(AVERAGEIFS(EDF[Stress], EDF[Nom], BD_evo[[#This Row],[Nom]], EDF[Semaine], BD_evo[[#This Row],[Semaine]]), "")</f>
        <v/>
      </c>
      <c r="I1034" s="92" t="str">
        <f>IFERROR(AVERAGEIFS(EDF[Sommeil], EDF[Nom], BD_evo[[#This Row],[Nom]], EDF[Semaine], BD_evo[[#This Row],[Semaine]]), "")</f>
        <v/>
      </c>
      <c r="J1034" s="92" t="str">
        <f>IFERROR(AVERAGEIFS(EDF[Etat Physique], EDF[Nom], BD_evo[[#This Row],[Nom]], EDF[Semaine], BD_evo[[#This Row],[Semaine]]), "")</f>
        <v/>
      </c>
      <c r="K1034" s="92" t="str">
        <f>IFERROR(AVERAGEIFS(EDF[Hydratation], EDF[Nom], BD_evo[[#This Row],[Nom]], EDF[Semaine], BD_evo[[#This Row],[Semaine]]), "")</f>
        <v/>
      </c>
      <c r="L1034" s="92" t="str">
        <f>IFERROR(AVERAGEIFS(EDF[Nutrition], EDF[Nom], BD_evo[[#This Row],[Nom]], EDF[Semaine], BD_evo[[#This Row],[Semaine]]), "")</f>
        <v/>
      </c>
      <c r="M1034" s="92" t="str">
        <f>IFERROR(AVERAGEIFS(RPE[Investissement du jour], RPE[Nom], BD_evo[[#This Row],[Nom]], RPE[Semaine], BD_evo[[#This Row],[Semaine]]), "")</f>
        <v/>
      </c>
    </row>
    <row r="1035" spans="1:13" x14ac:dyDescent="0.2">
      <c r="A1035" s="88" t="s">
        <v>88</v>
      </c>
      <c r="B1035" t="str">
        <f>INDEX(Statut[Profil], MATCH(BD_evo[[#This Row],[Nom]], Statut[Nom], 0))</f>
        <v>Avant</v>
      </c>
      <c r="C1035">
        <f t="shared" si="20"/>
        <v>2024</v>
      </c>
      <c r="D1035">
        <f t="shared" si="21"/>
        <v>2</v>
      </c>
      <c r="E1035" t="str">
        <f>IF(SUMIFS(RPE[sRPE_tot], RPE[Nom], BD_evo[[#This Row],[Nom]], RPE[Semaine], BD_evo[[#This Row],[Semaine]])=0,"",SUMIFS(RPE[sRPE_tot], RPE[Nom], BD_evo[[#This Row],[Nom]], RPE[Semaine], BD_evo[[#This Row],[Semaine]]))</f>
        <v/>
      </c>
      <c r="F1035" s="92" t="str">
        <f>IFERROR(AVERAGEIFS(EDF[Total EDF], EDF[Nom], BD_evo[[#This Row],[Nom]], EDF[Semaine], BD_evo[[#This Row],[Semaine]]), "")</f>
        <v/>
      </c>
      <c r="G1035" s="92" t="str">
        <f>IFERROR(AVERAGEIFS(EDF[Humeur], EDF[Nom], BD_evo[[#This Row],[Nom]], EDF[Semaine], BD_evo[[#This Row],[Semaine]]), "")</f>
        <v/>
      </c>
      <c r="H1035" s="92" t="str">
        <f>IFERROR(AVERAGEIFS(EDF[Stress], EDF[Nom], BD_evo[[#This Row],[Nom]], EDF[Semaine], BD_evo[[#This Row],[Semaine]]), "")</f>
        <v/>
      </c>
      <c r="I1035" s="92" t="str">
        <f>IFERROR(AVERAGEIFS(EDF[Sommeil], EDF[Nom], BD_evo[[#This Row],[Nom]], EDF[Semaine], BD_evo[[#This Row],[Semaine]]), "")</f>
        <v/>
      </c>
      <c r="J1035" s="92" t="str">
        <f>IFERROR(AVERAGEIFS(EDF[Etat Physique], EDF[Nom], BD_evo[[#This Row],[Nom]], EDF[Semaine], BD_evo[[#This Row],[Semaine]]), "")</f>
        <v/>
      </c>
      <c r="K1035" s="92" t="str">
        <f>IFERROR(AVERAGEIFS(EDF[Hydratation], EDF[Nom], BD_evo[[#This Row],[Nom]], EDF[Semaine], BD_evo[[#This Row],[Semaine]]), "")</f>
        <v/>
      </c>
      <c r="L1035" s="92" t="str">
        <f>IFERROR(AVERAGEIFS(EDF[Nutrition], EDF[Nom], BD_evo[[#This Row],[Nom]], EDF[Semaine], BD_evo[[#This Row],[Semaine]]), "")</f>
        <v/>
      </c>
      <c r="M1035" s="92" t="str">
        <f>IFERROR(AVERAGEIFS(RPE[Investissement du jour], RPE[Nom], BD_evo[[#This Row],[Nom]], RPE[Semaine], BD_evo[[#This Row],[Semaine]]), "")</f>
        <v/>
      </c>
    </row>
    <row r="1036" spans="1:13" x14ac:dyDescent="0.2">
      <c r="A1036" s="88" t="s">
        <v>134</v>
      </c>
      <c r="B1036" s="90" t="str">
        <f>INDEX(Statut[Profil], MATCH(BD_evo[[#This Row],[Nom]], Statut[Nom], 0))</f>
        <v>Avant</v>
      </c>
      <c r="C1036">
        <f t="shared" si="20"/>
        <v>2024</v>
      </c>
      <c r="D1036">
        <f>D1035+1</f>
        <v>3</v>
      </c>
      <c r="E1036" s="90" t="str">
        <f>IF(SUMIFS(RPE[sRPE_tot], RPE[Nom], BD_evo[[#This Row],[Nom]], RPE[Semaine], BD_evo[[#This Row],[Semaine]])=0,"",SUMIFS(RPE[sRPE_tot], RPE[Nom], BD_evo[[#This Row],[Nom]], RPE[Semaine], BD_evo[[#This Row],[Semaine]]))</f>
        <v/>
      </c>
      <c r="F1036" s="92" t="str">
        <f>IFERROR(AVERAGEIFS(EDF[Total EDF], EDF[Nom], BD_evo[[#This Row],[Nom]], EDF[Semaine], BD_evo[[#This Row],[Semaine]]), "")</f>
        <v/>
      </c>
      <c r="G1036" s="92" t="str">
        <f>IFERROR(AVERAGEIFS(EDF[Humeur], EDF[Nom], BD_evo[[#This Row],[Nom]], EDF[Semaine], BD_evo[[#This Row],[Semaine]]), "")</f>
        <v/>
      </c>
      <c r="H1036" s="92" t="str">
        <f>IFERROR(AVERAGEIFS(EDF[Stress], EDF[Nom], BD_evo[[#This Row],[Nom]], EDF[Semaine], BD_evo[[#This Row],[Semaine]]), "")</f>
        <v/>
      </c>
      <c r="I1036" s="92" t="str">
        <f>IFERROR(AVERAGEIFS(EDF[Sommeil], EDF[Nom], BD_evo[[#This Row],[Nom]], EDF[Semaine], BD_evo[[#This Row],[Semaine]]), "")</f>
        <v/>
      </c>
      <c r="J1036" s="92" t="str">
        <f>IFERROR(AVERAGEIFS(EDF[Etat Physique], EDF[Nom], BD_evo[[#This Row],[Nom]], EDF[Semaine], BD_evo[[#This Row],[Semaine]]), "")</f>
        <v/>
      </c>
      <c r="K1036" s="92" t="str">
        <f>IFERROR(AVERAGEIFS(EDF[Hydratation], EDF[Nom], BD_evo[[#This Row],[Nom]], EDF[Semaine], BD_evo[[#This Row],[Semaine]]), "")</f>
        <v/>
      </c>
      <c r="L1036" s="92" t="str">
        <f>IFERROR(AVERAGEIFS(EDF[Nutrition], EDF[Nom], BD_evo[[#This Row],[Nom]], EDF[Semaine], BD_evo[[#This Row],[Semaine]]), "")</f>
        <v/>
      </c>
      <c r="M1036" s="92" t="str">
        <f>IFERROR(AVERAGEIFS(RPE[Investissement du jour], RPE[Nom], BD_evo[[#This Row],[Nom]], RPE[Semaine], BD_evo[[#This Row],[Semaine]]), "")</f>
        <v/>
      </c>
    </row>
    <row r="1037" spans="1:13" x14ac:dyDescent="0.2">
      <c r="A1037" s="88" t="s">
        <v>76</v>
      </c>
      <c r="B1037" t="str">
        <f>INDEX(Statut[Profil], MATCH(BD_evo[[#This Row],[Nom]], Statut[Nom], 0))</f>
        <v>Trois Quarts</v>
      </c>
      <c r="C1037">
        <f t="shared" si="20"/>
        <v>2024</v>
      </c>
      <c r="D1037">
        <f>D1036</f>
        <v>3</v>
      </c>
      <c r="E1037" t="str">
        <f>IF(SUMIFS(RPE[sRPE_tot], RPE[Nom], BD_evo[[#This Row],[Nom]], RPE[Semaine], BD_evo[[#This Row],[Semaine]])=0,"",SUMIFS(RPE[sRPE_tot], RPE[Nom], BD_evo[[#This Row],[Nom]], RPE[Semaine], BD_evo[[#This Row],[Semaine]]))</f>
        <v/>
      </c>
      <c r="F1037" s="92">
        <f>IFERROR(AVERAGEIFS(EDF[Total EDF], EDF[Nom], BD_evo[[#This Row],[Nom]], EDF[Semaine], BD_evo[[#This Row],[Semaine]]), "")</f>
        <v>17</v>
      </c>
      <c r="G1037" s="92">
        <f>IFERROR(AVERAGEIFS(EDF[Humeur], EDF[Nom], BD_evo[[#This Row],[Nom]], EDF[Semaine], BD_evo[[#This Row],[Semaine]]), "")</f>
        <v>3</v>
      </c>
      <c r="H1037" s="92">
        <f>IFERROR(AVERAGEIFS(EDF[Stress], EDF[Nom], BD_evo[[#This Row],[Nom]], EDF[Semaine], BD_evo[[#This Row],[Semaine]]), "")</f>
        <v>3</v>
      </c>
      <c r="I1037" s="92">
        <f>IFERROR(AVERAGEIFS(EDF[Sommeil], EDF[Nom], BD_evo[[#This Row],[Nom]], EDF[Semaine], BD_evo[[#This Row],[Semaine]]), "")</f>
        <v>2</v>
      </c>
      <c r="J1037" s="92">
        <f>IFERROR(AVERAGEIFS(EDF[Etat Physique], EDF[Nom], BD_evo[[#This Row],[Nom]], EDF[Semaine], BD_evo[[#This Row],[Semaine]]), "")</f>
        <v>3</v>
      </c>
      <c r="K1037" s="92">
        <f>IFERROR(AVERAGEIFS(EDF[Hydratation], EDF[Nom], BD_evo[[#This Row],[Nom]], EDF[Semaine], BD_evo[[#This Row],[Semaine]]), "")</f>
        <v>3</v>
      </c>
      <c r="L1037" s="92">
        <f>IFERROR(AVERAGEIFS(EDF[Nutrition], EDF[Nom], BD_evo[[#This Row],[Nom]], EDF[Semaine], BD_evo[[#This Row],[Semaine]]), "")</f>
        <v>3</v>
      </c>
      <c r="M1037" s="92" t="str">
        <f>IFERROR(AVERAGEIFS(RPE[Investissement du jour], RPE[Nom], BD_evo[[#This Row],[Nom]], RPE[Semaine], BD_evo[[#This Row],[Semaine]]), "")</f>
        <v/>
      </c>
    </row>
    <row r="1038" spans="1:13" x14ac:dyDescent="0.2">
      <c r="A1038" s="88" t="s">
        <v>367</v>
      </c>
      <c r="B1038" t="str">
        <f>INDEX(Statut[Profil], MATCH(BD_evo[[#This Row],[Nom]], Statut[Nom], 0))</f>
        <v>Avant</v>
      </c>
      <c r="C1038">
        <f t="shared" si="20"/>
        <v>2024</v>
      </c>
      <c r="D1038">
        <f t="shared" ref="D1038:D1082" si="22">D1037</f>
        <v>3</v>
      </c>
      <c r="E1038" t="str">
        <f>IF(SUMIFS(RPE[sRPE_tot], RPE[Nom], BD_evo[[#This Row],[Nom]], RPE[Semaine], BD_evo[[#This Row],[Semaine]])=0,"",SUMIFS(RPE[sRPE_tot], RPE[Nom], BD_evo[[#This Row],[Nom]], RPE[Semaine], BD_evo[[#This Row],[Semaine]]))</f>
        <v/>
      </c>
      <c r="F1038" s="92">
        <f>IFERROR(AVERAGEIFS(EDF[Total EDF], EDF[Nom], BD_evo[[#This Row],[Nom]], EDF[Semaine], BD_evo[[#This Row],[Semaine]]), "")</f>
        <v>26</v>
      </c>
      <c r="G1038" s="92">
        <f>IFERROR(AVERAGEIFS(EDF[Humeur], EDF[Nom], BD_evo[[#This Row],[Nom]], EDF[Semaine], BD_evo[[#This Row],[Semaine]]), "")</f>
        <v>5</v>
      </c>
      <c r="H1038" s="92">
        <f>IFERROR(AVERAGEIFS(EDF[Stress], EDF[Nom], BD_evo[[#This Row],[Nom]], EDF[Semaine], BD_evo[[#This Row],[Semaine]]), "")</f>
        <v>5</v>
      </c>
      <c r="I1038" s="92">
        <f>IFERROR(AVERAGEIFS(EDF[Sommeil], EDF[Nom], BD_evo[[#This Row],[Nom]], EDF[Semaine], BD_evo[[#This Row],[Semaine]]), "")</f>
        <v>4</v>
      </c>
      <c r="J1038" s="92">
        <f>IFERROR(AVERAGEIFS(EDF[Etat Physique], EDF[Nom], BD_evo[[#This Row],[Nom]], EDF[Semaine], BD_evo[[#This Row],[Semaine]]), "")</f>
        <v>5</v>
      </c>
      <c r="K1038" s="92">
        <f>IFERROR(AVERAGEIFS(EDF[Hydratation], EDF[Nom], BD_evo[[#This Row],[Nom]], EDF[Semaine], BD_evo[[#This Row],[Semaine]]), "")</f>
        <v>3</v>
      </c>
      <c r="L1038" s="92">
        <f>IFERROR(AVERAGEIFS(EDF[Nutrition], EDF[Nom], BD_evo[[#This Row],[Nom]], EDF[Semaine], BD_evo[[#This Row],[Semaine]]), "")</f>
        <v>4</v>
      </c>
      <c r="M1038" s="92" t="str">
        <f>IFERROR(AVERAGEIFS(RPE[Investissement du jour], RPE[Nom], BD_evo[[#This Row],[Nom]], RPE[Semaine], BD_evo[[#This Row],[Semaine]]), "")</f>
        <v/>
      </c>
    </row>
    <row r="1039" spans="1:13" x14ac:dyDescent="0.2">
      <c r="A1039" s="88" t="s">
        <v>93</v>
      </c>
      <c r="B1039" t="str">
        <f>INDEX(Statut[Profil], MATCH(BD_evo[[#This Row],[Nom]], Statut[Nom], 0))</f>
        <v>Avant</v>
      </c>
      <c r="C1039">
        <f t="shared" si="20"/>
        <v>2024</v>
      </c>
      <c r="D1039">
        <f t="shared" si="22"/>
        <v>3</v>
      </c>
      <c r="E1039" t="str">
        <f>IF(SUMIFS(RPE[sRPE_tot], RPE[Nom], BD_evo[[#This Row],[Nom]], RPE[Semaine], BD_evo[[#This Row],[Semaine]])=0,"",SUMIFS(RPE[sRPE_tot], RPE[Nom], BD_evo[[#This Row],[Nom]], RPE[Semaine], BD_evo[[#This Row],[Semaine]]))</f>
        <v/>
      </c>
      <c r="F1039" s="92">
        <f>IFERROR(AVERAGEIFS(EDF[Total EDF], EDF[Nom], BD_evo[[#This Row],[Nom]], EDF[Semaine], BD_evo[[#This Row],[Semaine]]), "")</f>
        <v>19.333333333333332</v>
      </c>
      <c r="G1039" s="92">
        <f>IFERROR(AVERAGEIFS(EDF[Humeur], EDF[Nom], BD_evo[[#This Row],[Nom]], EDF[Semaine], BD_evo[[#This Row],[Semaine]]), "")</f>
        <v>3.3333333333333335</v>
      </c>
      <c r="H1039" s="92">
        <f>IFERROR(AVERAGEIFS(EDF[Stress], EDF[Nom], BD_evo[[#This Row],[Nom]], EDF[Semaine], BD_evo[[#This Row],[Semaine]]), "")</f>
        <v>3</v>
      </c>
      <c r="I1039" s="92">
        <f>IFERROR(AVERAGEIFS(EDF[Sommeil], EDF[Nom], BD_evo[[#This Row],[Nom]], EDF[Semaine], BD_evo[[#This Row],[Semaine]]), "")</f>
        <v>2.3333333333333335</v>
      </c>
      <c r="J1039" s="92">
        <f>IFERROR(AVERAGEIFS(EDF[Etat Physique], EDF[Nom], BD_evo[[#This Row],[Nom]], EDF[Semaine], BD_evo[[#This Row],[Semaine]]), "")</f>
        <v>2.6666666666666665</v>
      </c>
      <c r="K1039" s="92">
        <f>IFERROR(AVERAGEIFS(EDF[Hydratation], EDF[Nom], BD_evo[[#This Row],[Nom]], EDF[Semaine], BD_evo[[#This Row],[Semaine]]), "")</f>
        <v>4</v>
      </c>
      <c r="L1039" s="92">
        <f>IFERROR(AVERAGEIFS(EDF[Nutrition], EDF[Nom], BD_evo[[#This Row],[Nom]], EDF[Semaine], BD_evo[[#This Row],[Semaine]]), "")</f>
        <v>4</v>
      </c>
      <c r="M1039" s="92" t="str">
        <f>IFERROR(AVERAGEIFS(RPE[Investissement du jour], RPE[Nom], BD_evo[[#This Row],[Nom]], RPE[Semaine], BD_evo[[#This Row],[Semaine]]), "")</f>
        <v/>
      </c>
    </row>
    <row r="1040" spans="1:13" x14ac:dyDescent="0.2">
      <c r="A1040" s="88" t="s">
        <v>230</v>
      </c>
      <c r="B1040" t="str">
        <f>INDEX(Statut[Profil], MATCH(BD_evo[[#This Row],[Nom]], Statut[Nom], 0))</f>
        <v>Avant</v>
      </c>
      <c r="C1040">
        <f t="shared" si="20"/>
        <v>2024</v>
      </c>
      <c r="D1040">
        <f t="shared" si="22"/>
        <v>3</v>
      </c>
      <c r="E1040" t="str">
        <f>IF(SUMIFS(RPE[sRPE_tot], RPE[Nom], BD_evo[[#This Row],[Nom]], RPE[Semaine], BD_evo[[#This Row],[Semaine]])=0,"",SUMIFS(RPE[sRPE_tot], RPE[Nom], BD_evo[[#This Row],[Nom]], RPE[Semaine], BD_evo[[#This Row],[Semaine]]))</f>
        <v/>
      </c>
      <c r="F1040" s="92">
        <f>IFERROR(AVERAGEIFS(EDF[Total EDF], EDF[Nom], BD_evo[[#This Row],[Nom]], EDF[Semaine], BD_evo[[#This Row],[Semaine]]), "")</f>
        <v>24.666666666666668</v>
      </c>
      <c r="G1040" s="92">
        <f>IFERROR(AVERAGEIFS(EDF[Humeur], EDF[Nom], BD_evo[[#This Row],[Nom]], EDF[Semaine], BD_evo[[#This Row],[Semaine]]), "")</f>
        <v>4.333333333333333</v>
      </c>
      <c r="H1040" s="92">
        <f>IFERROR(AVERAGEIFS(EDF[Stress], EDF[Nom], BD_evo[[#This Row],[Nom]], EDF[Semaine], BD_evo[[#This Row],[Semaine]]), "")</f>
        <v>4.333333333333333</v>
      </c>
      <c r="I1040" s="92">
        <f>IFERROR(AVERAGEIFS(EDF[Sommeil], EDF[Nom], BD_evo[[#This Row],[Nom]], EDF[Semaine], BD_evo[[#This Row],[Semaine]]), "")</f>
        <v>4.333333333333333</v>
      </c>
      <c r="J1040" s="92">
        <f>IFERROR(AVERAGEIFS(EDF[Etat Physique], EDF[Nom], BD_evo[[#This Row],[Nom]], EDF[Semaine], BD_evo[[#This Row],[Semaine]]), "")</f>
        <v>3.6666666666666665</v>
      </c>
      <c r="K1040" s="92">
        <f>IFERROR(AVERAGEIFS(EDF[Hydratation], EDF[Nom], BD_evo[[#This Row],[Nom]], EDF[Semaine], BD_evo[[#This Row],[Semaine]]), "")</f>
        <v>4</v>
      </c>
      <c r="L1040" s="92">
        <f>IFERROR(AVERAGEIFS(EDF[Nutrition], EDF[Nom], BD_evo[[#This Row],[Nom]], EDF[Semaine], BD_evo[[#This Row],[Semaine]]), "")</f>
        <v>4</v>
      </c>
      <c r="M1040" s="92" t="str">
        <f>IFERROR(AVERAGEIFS(RPE[Investissement du jour], RPE[Nom], BD_evo[[#This Row],[Nom]], RPE[Semaine], BD_evo[[#This Row],[Semaine]]), "")</f>
        <v/>
      </c>
    </row>
    <row r="1041" spans="1:13" x14ac:dyDescent="0.2">
      <c r="A1041" s="88" t="s">
        <v>181</v>
      </c>
      <c r="B1041" t="str">
        <f>INDEX(Statut[Profil], MATCH(BD_evo[[#This Row],[Nom]], Statut[Nom], 0))</f>
        <v>Trois Quarts</v>
      </c>
      <c r="C1041">
        <f t="shared" si="20"/>
        <v>2024</v>
      </c>
      <c r="D1041">
        <f t="shared" si="22"/>
        <v>3</v>
      </c>
      <c r="E1041" t="str">
        <f>IF(SUMIFS(RPE[sRPE_tot], RPE[Nom], BD_evo[[#This Row],[Nom]], RPE[Semaine], BD_evo[[#This Row],[Semaine]])=0,"",SUMIFS(RPE[sRPE_tot], RPE[Nom], BD_evo[[#This Row],[Nom]], RPE[Semaine], BD_evo[[#This Row],[Semaine]]))</f>
        <v/>
      </c>
      <c r="F1041" s="92">
        <f>IFERROR(AVERAGEIFS(EDF[Total EDF], EDF[Nom], BD_evo[[#This Row],[Nom]], EDF[Semaine], BD_evo[[#This Row],[Semaine]]), "")</f>
        <v>21</v>
      </c>
      <c r="G1041" s="92">
        <f>IFERROR(AVERAGEIFS(EDF[Humeur], EDF[Nom], BD_evo[[#This Row],[Nom]], EDF[Semaine], BD_evo[[#This Row],[Semaine]]), "")</f>
        <v>4</v>
      </c>
      <c r="H1041" s="92">
        <f>IFERROR(AVERAGEIFS(EDF[Stress], EDF[Nom], BD_evo[[#This Row],[Nom]], EDF[Semaine], BD_evo[[#This Row],[Semaine]]), "")</f>
        <v>4</v>
      </c>
      <c r="I1041" s="92">
        <f>IFERROR(AVERAGEIFS(EDF[Sommeil], EDF[Nom], BD_evo[[#This Row],[Nom]], EDF[Semaine], BD_evo[[#This Row],[Semaine]]), "")</f>
        <v>3</v>
      </c>
      <c r="J1041" s="92">
        <f>IFERROR(AVERAGEIFS(EDF[Etat Physique], EDF[Nom], BD_evo[[#This Row],[Nom]], EDF[Semaine], BD_evo[[#This Row],[Semaine]]), "")</f>
        <v>4</v>
      </c>
      <c r="K1041" s="92">
        <f>IFERROR(AVERAGEIFS(EDF[Hydratation], EDF[Nom], BD_evo[[#This Row],[Nom]], EDF[Semaine], BD_evo[[#This Row],[Semaine]]), "")</f>
        <v>3</v>
      </c>
      <c r="L1041" s="92">
        <f>IFERROR(AVERAGEIFS(EDF[Nutrition], EDF[Nom], BD_evo[[#This Row],[Nom]], EDF[Semaine], BD_evo[[#This Row],[Semaine]]), "")</f>
        <v>3</v>
      </c>
      <c r="M1041" s="92" t="str">
        <f>IFERROR(AVERAGEIFS(RPE[Investissement du jour], RPE[Nom], BD_evo[[#This Row],[Nom]], RPE[Semaine], BD_evo[[#This Row],[Semaine]]), "")</f>
        <v/>
      </c>
    </row>
    <row r="1042" spans="1:13" x14ac:dyDescent="0.2">
      <c r="A1042" s="88" t="s">
        <v>414</v>
      </c>
      <c r="B1042" t="str">
        <f>INDEX(Statut[Profil], MATCH(BD_evo[[#This Row],[Nom]], Statut[Nom], 0))</f>
        <v>Avant</v>
      </c>
      <c r="C1042">
        <f t="shared" si="20"/>
        <v>2024</v>
      </c>
      <c r="D1042">
        <f t="shared" si="22"/>
        <v>3</v>
      </c>
      <c r="E1042" t="str">
        <f>IF(SUMIFS(RPE[sRPE_tot], RPE[Nom], BD_evo[[#This Row],[Nom]], RPE[Semaine], BD_evo[[#This Row],[Semaine]])=0,"",SUMIFS(RPE[sRPE_tot], RPE[Nom], BD_evo[[#This Row],[Nom]], RPE[Semaine], BD_evo[[#This Row],[Semaine]]))</f>
        <v/>
      </c>
      <c r="F1042" s="92" t="str">
        <f>IFERROR(AVERAGEIFS(EDF[Total EDF], EDF[Nom], BD_evo[[#This Row],[Nom]], EDF[Semaine], BD_evo[[#This Row],[Semaine]]), "")</f>
        <v/>
      </c>
      <c r="G1042" s="92" t="str">
        <f>IFERROR(AVERAGEIFS(EDF[Humeur], EDF[Nom], BD_evo[[#This Row],[Nom]], EDF[Semaine], BD_evo[[#This Row],[Semaine]]), "")</f>
        <v/>
      </c>
      <c r="H1042" s="92" t="str">
        <f>IFERROR(AVERAGEIFS(EDF[Stress], EDF[Nom], BD_evo[[#This Row],[Nom]], EDF[Semaine], BD_evo[[#This Row],[Semaine]]), "")</f>
        <v/>
      </c>
      <c r="I1042" s="92" t="str">
        <f>IFERROR(AVERAGEIFS(EDF[Sommeil], EDF[Nom], BD_evo[[#This Row],[Nom]], EDF[Semaine], BD_evo[[#This Row],[Semaine]]), "")</f>
        <v/>
      </c>
      <c r="J1042" s="92" t="str">
        <f>IFERROR(AVERAGEIFS(EDF[Etat Physique], EDF[Nom], BD_evo[[#This Row],[Nom]], EDF[Semaine], BD_evo[[#This Row],[Semaine]]), "")</f>
        <v/>
      </c>
      <c r="K1042" s="92" t="str">
        <f>IFERROR(AVERAGEIFS(EDF[Hydratation], EDF[Nom], BD_evo[[#This Row],[Nom]], EDF[Semaine], BD_evo[[#This Row],[Semaine]]), "")</f>
        <v/>
      </c>
      <c r="L1042" s="92" t="str">
        <f>IFERROR(AVERAGEIFS(EDF[Nutrition], EDF[Nom], BD_evo[[#This Row],[Nom]], EDF[Semaine], BD_evo[[#This Row],[Semaine]]), "")</f>
        <v/>
      </c>
      <c r="M1042" s="92" t="str">
        <f>IFERROR(AVERAGEIFS(RPE[Investissement du jour], RPE[Nom], BD_evo[[#This Row],[Nom]], RPE[Semaine], BD_evo[[#This Row],[Semaine]]), "")</f>
        <v/>
      </c>
    </row>
    <row r="1043" spans="1:13" x14ac:dyDescent="0.2">
      <c r="A1043" s="88" t="s">
        <v>102</v>
      </c>
      <c r="B1043" t="str">
        <f>INDEX(Statut[Profil], MATCH(BD_evo[[#This Row],[Nom]], Statut[Nom], 0))</f>
        <v>Trois Quarts</v>
      </c>
      <c r="C1043">
        <f t="shared" si="20"/>
        <v>2024</v>
      </c>
      <c r="D1043">
        <f t="shared" si="22"/>
        <v>3</v>
      </c>
      <c r="E1043" t="str">
        <f>IF(SUMIFS(RPE[sRPE_tot], RPE[Nom], BD_evo[[#This Row],[Nom]], RPE[Semaine], BD_evo[[#This Row],[Semaine]])=0,"",SUMIFS(RPE[sRPE_tot], RPE[Nom], BD_evo[[#This Row],[Nom]], RPE[Semaine], BD_evo[[#This Row],[Semaine]]))</f>
        <v/>
      </c>
      <c r="F1043" s="92">
        <f>IFERROR(AVERAGEIFS(EDF[Total EDF], EDF[Nom], BD_evo[[#This Row],[Nom]], EDF[Semaine], BD_evo[[#This Row],[Semaine]]), "")</f>
        <v>18</v>
      </c>
      <c r="G1043" s="92">
        <f>IFERROR(AVERAGEIFS(EDF[Humeur], EDF[Nom], BD_evo[[#This Row],[Nom]], EDF[Semaine], BD_evo[[#This Row],[Semaine]]), "")</f>
        <v>5</v>
      </c>
      <c r="H1043" s="92">
        <f>IFERROR(AVERAGEIFS(EDF[Stress], EDF[Nom], BD_evo[[#This Row],[Nom]], EDF[Semaine], BD_evo[[#This Row],[Semaine]]), "")</f>
        <v>2</v>
      </c>
      <c r="I1043" s="92">
        <f>IFERROR(AVERAGEIFS(EDF[Sommeil], EDF[Nom], BD_evo[[#This Row],[Nom]], EDF[Semaine], BD_evo[[#This Row],[Semaine]]), "")</f>
        <v>2</v>
      </c>
      <c r="J1043" s="92">
        <f>IFERROR(AVERAGEIFS(EDF[Etat Physique], EDF[Nom], BD_evo[[#This Row],[Nom]], EDF[Semaine], BD_evo[[#This Row],[Semaine]]), "")</f>
        <v>2</v>
      </c>
      <c r="K1043" s="92">
        <f>IFERROR(AVERAGEIFS(EDF[Hydratation], EDF[Nom], BD_evo[[#This Row],[Nom]], EDF[Semaine], BD_evo[[#This Row],[Semaine]]), "")</f>
        <v>3</v>
      </c>
      <c r="L1043" s="92">
        <f>IFERROR(AVERAGEIFS(EDF[Nutrition], EDF[Nom], BD_evo[[#This Row],[Nom]], EDF[Semaine], BD_evo[[#This Row],[Semaine]]), "")</f>
        <v>4</v>
      </c>
      <c r="M1043" s="92" t="str">
        <f>IFERROR(AVERAGEIFS(RPE[Investissement du jour], RPE[Nom], BD_evo[[#This Row],[Nom]], RPE[Semaine], BD_evo[[#This Row],[Semaine]]), "")</f>
        <v/>
      </c>
    </row>
    <row r="1044" spans="1:13" x14ac:dyDescent="0.2">
      <c r="A1044" s="88" t="s">
        <v>193</v>
      </c>
      <c r="B1044" t="str">
        <f>INDEX(Statut[Profil], MATCH(BD_evo[[#This Row],[Nom]], Statut[Nom], 0))</f>
        <v>Avant</v>
      </c>
      <c r="C1044">
        <f t="shared" si="20"/>
        <v>2024</v>
      </c>
      <c r="D1044">
        <f t="shared" si="22"/>
        <v>3</v>
      </c>
      <c r="E1044" t="str">
        <f>IF(SUMIFS(RPE[sRPE_tot], RPE[Nom], BD_evo[[#This Row],[Nom]], RPE[Semaine], BD_evo[[#This Row],[Semaine]])=0,"",SUMIFS(RPE[sRPE_tot], RPE[Nom], BD_evo[[#This Row],[Nom]], RPE[Semaine], BD_evo[[#This Row],[Semaine]]))</f>
        <v/>
      </c>
      <c r="F1044" s="92">
        <f>IFERROR(AVERAGEIFS(EDF[Total EDF], EDF[Nom], BD_evo[[#This Row],[Nom]], EDF[Semaine], BD_evo[[#This Row],[Semaine]]), "")</f>
        <v>23.5</v>
      </c>
      <c r="G1044" s="92">
        <f>IFERROR(AVERAGEIFS(EDF[Humeur], EDF[Nom], BD_evo[[#This Row],[Nom]], EDF[Semaine], BD_evo[[#This Row],[Semaine]]), "")</f>
        <v>4.5</v>
      </c>
      <c r="H1044" s="92">
        <f>IFERROR(AVERAGEIFS(EDF[Stress], EDF[Nom], BD_evo[[#This Row],[Nom]], EDF[Semaine], BD_evo[[#This Row],[Semaine]]), "")</f>
        <v>4</v>
      </c>
      <c r="I1044" s="92">
        <f>IFERROR(AVERAGEIFS(EDF[Sommeil], EDF[Nom], BD_evo[[#This Row],[Nom]], EDF[Semaine], BD_evo[[#This Row],[Semaine]]), "")</f>
        <v>4</v>
      </c>
      <c r="J1044" s="92">
        <f>IFERROR(AVERAGEIFS(EDF[Etat Physique], EDF[Nom], BD_evo[[#This Row],[Nom]], EDF[Semaine], BD_evo[[#This Row],[Semaine]]), "")</f>
        <v>3.5</v>
      </c>
      <c r="K1044" s="92">
        <f>IFERROR(AVERAGEIFS(EDF[Hydratation], EDF[Nom], BD_evo[[#This Row],[Nom]], EDF[Semaine], BD_evo[[#This Row],[Semaine]]), "")</f>
        <v>3.5</v>
      </c>
      <c r="L1044" s="92">
        <f>IFERROR(AVERAGEIFS(EDF[Nutrition], EDF[Nom], BD_evo[[#This Row],[Nom]], EDF[Semaine], BD_evo[[#This Row],[Semaine]]), "")</f>
        <v>4</v>
      </c>
      <c r="M1044" s="92" t="str">
        <f>IFERROR(AVERAGEIFS(RPE[Investissement du jour], RPE[Nom], BD_evo[[#This Row],[Nom]], RPE[Semaine], BD_evo[[#This Row],[Semaine]]), "")</f>
        <v/>
      </c>
    </row>
    <row r="1045" spans="1:13" x14ac:dyDescent="0.2">
      <c r="A1045" s="88" t="s">
        <v>84</v>
      </c>
      <c r="B1045" t="str">
        <f>INDEX(Statut[Profil], MATCH(BD_evo[[#This Row],[Nom]], Statut[Nom], 0))</f>
        <v>Trois Quarts</v>
      </c>
      <c r="C1045">
        <f t="shared" si="20"/>
        <v>2024</v>
      </c>
      <c r="D1045">
        <f t="shared" si="22"/>
        <v>3</v>
      </c>
      <c r="E1045" t="str">
        <f>IF(SUMIFS(RPE[sRPE_tot], RPE[Nom], BD_evo[[#This Row],[Nom]], RPE[Semaine], BD_evo[[#This Row],[Semaine]])=0,"",SUMIFS(RPE[sRPE_tot], RPE[Nom], BD_evo[[#This Row],[Nom]], RPE[Semaine], BD_evo[[#This Row],[Semaine]]))</f>
        <v/>
      </c>
      <c r="F1045" s="92" t="str">
        <f>IFERROR(AVERAGEIFS(EDF[Total EDF], EDF[Nom], BD_evo[[#This Row],[Nom]], EDF[Semaine], BD_evo[[#This Row],[Semaine]]), "")</f>
        <v/>
      </c>
      <c r="G1045" s="92" t="str">
        <f>IFERROR(AVERAGEIFS(EDF[Humeur], EDF[Nom], BD_evo[[#This Row],[Nom]], EDF[Semaine], BD_evo[[#This Row],[Semaine]]), "")</f>
        <v/>
      </c>
      <c r="H1045" s="92" t="str">
        <f>IFERROR(AVERAGEIFS(EDF[Stress], EDF[Nom], BD_evo[[#This Row],[Nom]], EDF[Semaine], BD_evo[[#This Row],[Semaine]]), "")</f>
        <v/>
      </c>
      <c r="I1045" s="92" t="str">
        <f>IFERROR(AVERAGEIFS(EDF[Sommeil], EDF[Nom], BD_evo[[#This Row],[Nom]], EDF[Semaine], BD_evo[[#This Row],[Semaine]]), "")</f>
        <v/>
      </c>
      <c r="J1045" s="92" t="str">
        <f>IFERROR(AVERAGEIFS(EDF[Etat Physique], EDF[Nom], BD_evo[[#This Row],[Nom]], EDF[Semaine], BD_evo[[#This Row],[Semaine]]), "")</f>
        <v/>
      </c>
      <c r="K1045" s="92" t="str">
        <f>IFERROR(AVERAGEIFS(EDF[Hydratation], EDF[Nom], BD_evo[[#This Row],[Nom]], EDF[Semaine], BD_evo[[#This Row],[Semaine]]), "")</f>
        <v/>
      </c>
      <c r="L1045" s="92" t="str">
        <f>IFERROR(AVERAGEIFS(EDF[Nutrition], EDF[Nom], BD_evo[[#This Row],[Nom]], EDF[Semaine], BD_evo[[#This Row],[Semaine]]), "")</f>
        <v/>
      </c>
      <c r="M1045" s="92" t="str">
        <f>IFERROR(AVERAGEIFS(RPE[Investissement du jour], RPE[Nom], BD_evo[[#This Row],[Nom]], RPE[Semaine], BD_evo[[#This Row],[Semaine]]), "")</f>
        <v/>
      </c>
    </row>
    <row r="1046" spans="1:13" x14ac:dyDescent="0.2">
      <c r="A1046" s="88" t="s">
        <v>106</v>
      </c>
      <c r="B1046" t="str">
        <f>INDEX(Statut[Profil], MATCH(BD_evo[[#This Row],[Nom]], Statut[Nom], 0))</f>
        <v>Avant</v>
      </c>
      <c r="C1046">
        <f t="shared" si="20"/>
        <v>2024</v>
      </c>
      <c r="D1046">
        <f t="shared" si="22"/>
        <v>3</v>
      </c>
      <c r="E1046" t="str">
        <f>IF(SUMIFS(RPE[sRPE_tot], RPE[Nom], BD_evo[[#This Row],[Nom]], RPE[Semaine], BD_evo[[#This Row],[Semaine]])=0,"",SUMIFS(RPE[sRPE_tot], RPE[Nom], BD_evo[[#This Row],[Nom]], RPE[Semaine], BD_evo[[#This Row],[Semaine]]))</f>
        <v/>
      </c>
      <c r="F1046" s="92">
        <f>IFERROR(AVERAGEIFS(EDF[Total EDF], EDF[Nom], BD_evo[[#This Row],[Nom]], EDF[Semaine], BD_evo[[#This Row],[Semaine]]), "")</f>
        <v>23.666666666666668</v>
      </c>
      <c r="G1046" s="92">
        <f>IFERROR(AVERAGEIFS(EDF[Humeur], EDF[Nom], BD_evo[[#This Row],[Nom]], EDF[Semaine], BD_evo[[#This Row],[Semaine]]), "")</f>
        <v>4.333333333333333</v>
      </c>
      <c r="H1046" s="92">
        <f>IFERROR(AVERAGEIFS(EDF[Stress], EDF[Nom], BD_evo[[#This Row],[Nom]], EDF[Semaine], BD_evo[[#This Row],[Semaine]]), "")</f>
        <v>4</v>
      </c>
      <c r="I1046" s="92">
        <f>IFERROR(AVERAGEIFS(EDF[Sommeil], EDF[Nom], BD_evo[[#This Row],[Nom]], EDF[Semaine], BD_evo[[#This Row],[Semaine]]), "")</f>
        <v>3.3333333333333335</v>
      </c>
      <c r="J1046" s="92">
        <f>IFERROR(AVERAGEIFS(EDF[Etat Physique], EDF[Nom], BD_evo[[#This Row],[Nom]], EDF[Semaine], BD_evo[[#This Row],[Semaine]]), "")</f>
        <v>3.3333333333333335</v>
      </c>
      <c r="K1046" s="92">
        <f>IFERROR(AVERAGEIFS(EDF[Hydratation], EDF[Nom], BD_evo[[#This Row],[Nom]], EDF[Semaine], BD_evo[[#This Row],[Semaine]]), "")</f>
        <v>4.333333333333333</v>
      </c>
      <c r="L1046" s="92">
        <f>IFERROR(AVERAGEIFS(EDF[Nutrition], EDF[Nom], BD_evo[[#This Row],[Nom]], EDF[Semaine], BD_evo[[#This Row],[Semaine]]), "")</f>
        <v>4.333333333333333</v>
      </c>
      <c r="M1046" s="92" t="str">
        <f>IFERROR(AVERAGEIFS(RPE[Investissement du jour], RPE[Nom], BD_evo[[#This Row],[Nom]], RPE[Semaine], BD_evo[[#This Row],[Semaine]]), "")</f>
        <v/>
      </c>
    </row>
    <row r="1047" spans="1:13" x14ac:dyDescent="0.2">
      <c r="A1047" s="89" t="s">
        <v>171</v>
      </c>
      <c r="B1047" t="str">
        <f>INDEX(Statut[Profil], MATCH(BD_evo[[#This Row],[Nom]], Statut[Nom], 0))</f>
        <v>Avant</v>
      </c>
      <c r="C1047">
        <f t="shared" si="20"/>
        <v>2024</v>
      </c>
      <c r="D1047">
        <f t="shared" si="22"/>
        <v>3</v>
      </c>
      <c r="E1047" t="str">
        <f>IF(SUMIFS(RPE[sRPE_tot], RPE[Nom], BD_evo[[#This Row],[Nom]], RPE[Semaine], BD_evo[[#This Row],[Semaine]])=0,"",SUMIFS(RPE[sRPE_tot], RPE[Nom], BD_evo[[#This Row],[Nom]], RPE[Semaine], BD_evo[[#This Row],[Semaine]]))</f>
        <v/>
      </c>
      <c r="F1047" s="92">
        <f>IFERROR(AVERAGEIFS(EDF[Total EDF], EDF[Nom], BD_evo[[#This Row],[Nom]], EDF[Semaine], BD_evo[[#This Row],[Semaine]]), "")</f>
        <v>16</v>
      </c>
      <c r="G1047" s="92">
        <f>IFERROR(AVERAGEIFS(EDF[Humeur], EDF[Nom], BD_evo[[#This Row],[Nom]], EDF[Semaine], BD_evo[[#This Row],[Semaine]]), "")</f>
        <v>3</v>
      </c>
      <c r="H1047" s="92">
        <f>IFERROR(AVERAGEIFS(EDF[Stress], EDF[Nom], BD_evo[[#This Row],[Nom]], EDF[Semaine], BD_evo[[#This Row],[Semaine]]), "")</f>
        <v>2.6666666666666665</v>
      </c>
      <c r="I1047" s="92">
        <f>IFERROR(AVERAGEIFS(EDF[Sommeil], EDF[Nom], BD_evo[[#This Row],[Nom]], EDF[Semaine], BD_evo[[#This Row],[Semaine]]), "")</f>
        <v>2</v>
      </c>
      <c r="J1047" s="92">
        <f>IFERROR(AVERAGEIFS(EDF[Etat Physique], EDF[Nom], BD_evo[[#This Row],[Nom]], EDF[Semaine], BD_evo[[#This Row],[Semaine]]), "")</f>
        <v>2</v>
      </c>
      <c r="K1047" s="92">
        <f>IFERROR(AVERAGEIFS(EDF[Hydratation], EDF[Nom], BD_evo[[#This Row],[Nom]], EDF[Semaine], BD_evo[[#This Row],[Semaine]]), "")</f>
        <v>3</v>
      </c>
      <c r="L1047" s="92">
        <f>IFERROR(AVERAGEIFS(EDF[Nutrition], EDF[Nom], BD_evo[[#This Row],[Nom]], EDF[Semaine], BD_evo[[#This Row],[Semaine]]), "")</f>
        <v>3.3333333333333335</v>
      </c>
      <c r="M1047" s="92" t="str">
        <f>IFERROR(AVERAGEIFS(RPE[Investissement du jour], RPE[Nom], BD_evo[[#This Row],[Nom]], RPE[Semaine], BD_evo[[#This Row],[Semaine]]), "")</f>
        <v/>
      </c>
    </row>
    <row r="1048" spans="1:13" x14ac:dyDescent="0.2">
      <c r="A1048" s="88" t="s">
        <v>77</v>
      </c>
      <c r="B1048" t="str">
        <f>INDEX(Statut[Profil], MATCH(BD_evo[[#This Row],[Nom]], Statut[Nom], 0))</f>
        <v>Avant</v>
      </c>
      <c r="C1048">
        <f t="shared" si="20"/>
        <v>2024</v>
      </c>
      <c r="D1048">
        <f t="shared" si="22"/>
        <v>3</v>
      </c>
      <c r="E1048" t="str">
        <f>IF(SUMIFS(RPE[sRPE_tot], RPE[Nom], BD_evo[[#This Row],[Nom]], RPE[Semaine], BD_evo[[#This Row],[Semaine]])=0,"",SUMIFS(RPE[sRPE_tot], RPE[Nom], BD_evo[[#This Row],[Nom]], RPE[Semaine], BD_evo[[#This Row],[Semaine]]))</f>
        <v/>
      </c>
      <c r="F1048" s="92">
        <f>IFERROR(AVERAGEIFS(EDF[Total EDF], EDF[Nom], BD_evo[[#This Row],[Nom]], EDF[Semaine], BD_evo[[#This Row],[Semaine]]), "")</f>
        <v>17.666666666666668</v>
      </c>
      <c r="G1048" s="92">
        <f>IFERROR(AVERAGEIFS(EDF[Humeur], EDF[Nom], BD_evo[[#This Row],[Nom]], EDF[Semaine], BD_evo[[#This Row],[Semaine]]), "")</f>
        <v>2.6666666666666665</v>
      </c>
      <c r="H1048" s="92">
        <f>IFERROR(AVERAGEIFS(EDF[Stress], EDF[Nom], BD_evo[[#This Row],[Nom]], EDF[Semaine], BD_evo[[#This Row],[Semaine]]), "")</f>
        <v>1.6666666666666667</v>
      </c>
      <c r="I1048" s="92">
        <f>IFERROR(AVERAGEIFS(EDF[Sommeil], EDF[Nom], BD_evo[[#This Row],[Nom]], EDF[Semaine], BD_evo[[#This Row],[Semaine]]), "")</f>
        <v>3.3333333333333335</v>
      </c>
      <c r="J1048" s="92">
        <f>IFERROR(AVERAGEIFS(EDF[Etat Physique], EDF[Nom], BD_evo[[#This Row],[Nom]], EDF[Semaine], BD_evo[[#This Row],[Semaine]]), "")</f>
        <v>3</v>
      </c>
      <c r="K1048" s="92">
        <f>IFERROR(AVERAGEIFS(EDF[Hydratation], EDF[Nom], BD_evo[[#This Row],[Nom]], EDF[Semaine], BD_evo[[#This Row],[Semaine]]), "")</f>
        <v>3</v>
      </c>
      <c r="L1048" s="92">
        <f>IFERROR(AVERAGEIFS(EDF[Nutrition], EDF[Nom], BD_evo[[#This Row],[Nom]], EDF[Semaine], BD_evo[[#This Row],[Semaine]]), "")</f>
        <v>4</v>
      </c>
      <c r="M1048" s="92" t="str">
        <f>IFERROR(AVERAGEIFS(RPE[Investissement du jour], RPE[Nom], BD_evo[[#This Row],[Nom]], RPE[Semaine], BD_evo[[#This Row],[Semaine]]), "")</f>
        <v/>
      </c>
    </row>
    <row r="1049" spans="1:13" x14ac:dyDescent="0.2">
      <c r="A1049" s="88" t="s">
        <v>135</v>
      </c>
      <c r="B1049" t="str">
        <f>INDEX(Statut[Profil], MATCH(BD_evo[[#This Row],[Nom]], Statut[Nom], 0))</f>
        <v>Trois Quarts</v>
      </c>
      <c r="C1049">
        <f t="shared" si="20"/>
        <v>2024</v>
      </c>
      <c r="D1049">
        <f t="shared" si="22"/>
        <v>3</v>
      </c>
      <c r="E1049" t="str">
        <f>IF(SUMIFS(RPE[sRPE_tot], RPE[Nom], BD_evo[[#This Row],[Nom]], RPE[Semaine], BD_evo[[#This Row],[Semaine]])=0,"",SUMIFS(RPE[sRPE_tot], RPE[Nom], BD_evo[[#This Row],[Nom]], RPE[Semaine], BD_evo[[#This Row],[Semaine]]))</f>
        <v/>
      </c>
      <c r="F1049" s="92">
        <f>IFERROR(AVERAGEIFS(EDF[Total EDF], EDF[Nom], BD_evo[[#This Row],[Nom]], EDF[Semaine], BD_evo[[#This Row],[Semaine]]), "")</f>
        <v>20.666666666666668</v>
      </c>
      <c r="G1049" s="92">
        <f>IFERROR(AVERAGEIFS(EDF[Humeur], EDF[Nom], BD_evo[[#This Row],[Nom]], EDF[Semaine], BD_evo[[#This Row],[Semaine]]), "")</f>
        <v>3.6666666666666665</v>
      </c>
      <c r="H1049" s="92">
        <f>IFERROR(AVERAGEIFS(EDF[Stress], EDF[Nom], BD_evo[[#This Row],[Nom]], EDF[Semaine], BD_evo[[#This Row],[Semaine]]), "")</f>
        <v>3</v>
      </c>
      <c r="I1049" s="92">
        <f>IFERROR(AVERAGEIFS(EDF[Sommeil], EDF[Nom], BD_evo[[#This Row],[Nom]], EDF[Semaine], BD_evo[[#This Row],[Semaine]]), "")</f>
        <v>3.3333333333333335</v>
      </c>
      <c r="J1049" s="92">
        <f>IFERROR(AVERAGEIFS(EDF[Etat Physique], EDF[Nom], BD_evo[[#This Row],[Nom]], EDF[Semaine], BD_evo[[#This Row],[Semaine]]), "")</f>
        <v>3</v>
      </c>
      <c r="K1049" s="92">
        <f>IFERROR(AVERAGEIFS(EDF[Hydratation], EDF[Nom], BD_evo[[#This Row],[Nom]], EDF[Semaine], BD_evo[[#This Row],[Semaine]]), "")</f>
        <v>3.6666666666666665</v>
      </c>
      <c r="L1049" s="92">
        <f>IFERROR(AVERAGEIFS(EDF[Nutrition], EDF[Nom], BD_evo[[#This Row],[Nom]], EDF[Semaine], BD_evo[[#This Row],[Semaine]]), "")</f>
        <v>4</v>
      </c>
      <c r="M1049" s="92" t="str">
        <f>IFERROR(AVERAGEIFS(RPE[Investissement du jour], RPE[Nom], BD_evo[[#This Row],[Nom]], RPE[Semaine], BD_evo[[#This Row],[Semaine]]), "")</f>
        <v/>
      </c>
    </row>
    <row r="1050" spans="1:13" x14ac:dyDescent="0.2">
      <c r="A1050" s="88" t="s">
        <v>75</v>
      </c>
      <c r="B1050" t="str">
        <f>INDEX(Statut[Profil], MATCH(BD_evo[[#This Row],[Nom]], Statut[Nom], 0))</f>
        <v>Avant</v>
      </c>
      <c r="C1050">
        <f t="shared" si="20"/>
        <v>2024</v>
      </c>
      <c r="D1050">
        <f t="shared" si="22"/>
        <v>3</v>
      </c>
      <c r="E1050" t="str">
        <f>IF(SUMIFS(RPE[sRPE_tot], RPE[Nom], BD_evo[[#This Row],[Nom]], RPE[Semaine], BD_evo[[#This Row],[Semaine]])=0,"",SUMIFS(RPE[sRPE_tot], RPE[Nom], BD_evo[[#This Row],[Nom]], RPE[Semaine], BD_evo[[#This Row],[Semaine]]))</f>
        <v/>
      </c>
      <c r="F1050" s="92" t="str">
        <f>IFERROR(AVERAGEIFS(EDF[Total EDF], EDF[Nom], BD_evo[[#This Row],[Nom]], EDF[Semaine], BD_evo[[#This Row],[Semaine]]), "")</f>
        <v/>
      </c>
      <c r="G1050" s="92" t="str">
        <f>IFERROR(AVERAGEIFS(EDF[Humeur], EDF[Nom], BD_evo[[#This Row],[Nom]], EDF[Semaine], BD_evo[[#This Row],[Semaine]]), "")</f>
        <v/>
      </c>
      <c r="H1050" s="92" t="str">
        <f>IFERROR(AVERAGEIFS(EDF[Stress], EDF[Nom], BD_evo[[#This Row],[Nom]], EDF[Semaine], BD_evo[[#This Row],[Semaine]]), "")</f>
        <v/>
      </c>
      <c r="I1050" s="92" t="str">
        <f>IFERROR(AVERAGEIFS(EDF[Sommeil], EDF[Nom], BD_evo[[#This Row],[Nom]], EDF[Semaine], BD_evo[[#This Row],[Semaine]]), "")</f>
        <v/>
      </c>
      <c r="J1050" s="92" t="str">
        <f>IFERROR(AVERAGEIFS(EDF[Etat Physique], EDF[Nom], BD_evo[[#This Row],[Nom]], EDF[Semaine], BD_evo[[#This Row],[Semaine]]), "")</f>
        <v/>
      </c>
      <c r="K1050" s="92" t="str">
        <f>IFERROR(AVERAGEIFS(EDF[Hydratation], EDF[Nom], BD_evo[[#This Row],[Nom]], EDF[Semaine], BD_evo[[#This Row],[Semaine]]), "")</f>
        <v/>
      </c>
      <c r="L1050" s="92" t="str">
        <f>IFERROR(AVERAGEIFS(EDF[Nutrition], EDF[Nom], BD_evo[[#This Row],[Nom]], EDF[Semaine], BD_evo[[#This Row],[Semaine]]), "")</f>
        <v/>
      </c>
      <c r="M1050" s="92" t="str">
        <f>IFERROR(AVERAGEIFS(RPE[Investissement du jour], RPE[Nom], BD_evo[[#This Row],[Nom]], RPE[Semaine], BD_evo[[#This Row],[Semaine]]), "")</f>
        <v/>
      </c>
    </row>
    <row r="1051" spans="1:13" x14ac:dyDescent="0.2">
      <c r="A1051" s="88" t="s">
        <v>112</v>
      </c>
      <c r="B1051" t="str">
        <f>INDEX(Statut[Profil], MATCH(BD_evo[[#This Row],[Nom]], Statut[Nom], 0))</f>
        <v>Trois Quarts</v>
      </c>
      <c r="C1051">
        <f t="shared" si="20"/>
        <v>2024</v>
      </c>
      <c r="D1051">
        <f t="shared" si="22"/>
        <v>3</v>
      </c>
      <c r="E1051" t="str">
        <f>IF(SUMIFS(RPE[sRPE_tot], RPE[Nom], BD_evo[[#This Row],[Nom]], RPE[Semaine], BD_evo[[#This Row],[Semaine]])=0,"",SUMIFS(RPE[sRPE_tot], RPE[Nom], BD_evo[[#This Row],[Nom]], RPE[Semaine], BD_evo[[#This Row],[Semaine]]))</f>
        <v/>
      </c>
      <c r="F1051" s="92">
        <f>IFERROR(AVERAGEIFS(EDF[Total EDF], EDF[Nom], BD_evo[[#This Row],[Nom]], EDF[Semaine], BD_evo[[#This Row],[Semaine]]), "")</f>
        <v>19.333333333333332</v>
      </c>
      <c r="G1051" s="92">
        <f>IFERROR(AVERAGEIFS(EDF[Humeur], EDF[Nom], BD_evo[[#This Row],[Nom]], EDF[Semaine], BD_evo[[#This Row],[Semaine]]), "")</f>
        <v>3</v>
      </c>
      <c r="H1051" s="92">
        <f>IFERROR(AVERAGEIFS(EDF[Stress], EDF[Nom], BD_evo[[#This Row],[Nom]], EDF[Semaine], BD_evo[[#This Row],[Semaine]]), "")</f>
        <v>3</v>
      </c>
      <c r="I1051" s="92">
        <f>IFERROR(AVERAGEIFS(EDF[Sommeil], EDF[Nom], BD_evo[[#This Row],[Nom]], EDF[Semaine], BD_evo[[#This Row],[Semaine]]), "")</f>
        <v>3</v>
      </c>
      <c r="J1051" s="92">
        <f>IFERROR(AVERAGEIFS(EDF[Etat Physique], EDF[Nom], BD_evo[[#This Row],[Nom]], EDF[Semaine], BD_evo[[#This Row],[Semaine]]), "")</f>
        <v>3.6666666666666665</v>
      </c>
      <c r="K1051" s="92">
        <f>IFERROR(AVERAGEIFS(EDF[Hydratation], EDF[Nom], BD_evo[[#This Row],[Nom]], EDF[Semaine], BD_evo[[#This Row],[Semaine]]), "")</f>
        <v>3</v>
      </c>
      <c r="L1051" s="92">
        <f>IFERROR(AVERAGEIFS(EDF[Nutrition], EDF[Nom], BD_evo[[#This Row],[Nom]], EDF[Semaine], BD_evo[[#This Row],[Semaine]]), "")</f>
        <v>3.6666666666666665</v>
      </c>
      <c r="M1051" s="92" t="str">
        <f>IFERROR(AVERAGEIFS(RPE[Investissement du jour], RPE[Nom], BD_evo[[#This Row],[Nom]], RPE[Semaine], BD_evo[[#This Row],[Semaine]]), "")</f>
        <v/>
      </c>
    </row>
    <row r="1052" spans="1:13" x14ac:dyDescent="0.2">
      <c r="A1052" s="88" t="s">
        <v>142</v>
      </c>
      <c r="B1052" t="str">
        <f>INDEX(Statut[Profil], MATCH(BD_evo[[#This Row],[Nom]], Statut[Nom], 0))</f>
        <v>Avant</v>
      </c>
      <c r="C1052">
        <f t="shared" si="20"/>
        <v>2024</v>
      </c>
      <c r="D1052">
        <f t="shared" si="22"/>
        <v>3</v>
      </c>
      <c r="E1052" t="str">
        <f>IF(SUMIFS(RPE[sRPE_tot], RPE[Nom], BD_evo[[#This Row],[Nom]], RPE[Semaine], BD_evo[[#This Row],[Semaine]])=0,"",SUMIFS(RPE[sRPE_tot], RPE[Nom], BD_evo[[#This Row],[Nom]], RPE[Semaine], BD_evo[[#This Row],[Semaine]]))</f>
        <v/>
      </c>
      <c r="F1052" s="92">
        <f>IFERROR(AVERAGEIFS(EDF[Total EDF], EDF[Nom], BD_evo[[#This Row],[Nom]], EDF[Semaine], BD_evo[[#This Row],[Semaine]]), "")</f>
        <v>22.333333333333332</v>
      </c>
      <c r="G1052" s="92">
        <f>IFERROR(AVERAGEIFS(EDF[Humeur], EDF[Nom], BD_evo[[#This Row],[Nom]], EDF[Semaine], BD_evo[[#This Row],[Semaine]]), "")</f>
        <v>4</v>
      </c>
      <c r="H1052" s="92">
        <f>IFERROR(AVERAGEIFS(EDF[Stress], EDF[Nom], BD_evo[[#This Row],[Nom]], EDF[Semaine], BD_evo[[#This Row],[Semaine]]), "")</f>
        <v>4</v>
      </c>
      <c r="I1052" s="92">
        <f>IFERROR(AVERAGEIFS(EDF[Sommeil], EDF[Nom], BD_evo[[#This Row],[Nom]], EDF[Semaine], BD_evo[[#This Row],[Semaine]]), "")</f>
        <v>3.3333333333333335</v>
      </c>
      <c r="J1052" s="92">
        <f>IFERROR(AVERAGEIFS(EDF[Etat Physique], EDF[Nom], BD_evo[[#This Row],[Nom]], EDF[Semaine], BD_evo[[#This Row],[Semaine]]), "")</f>
        <v>3</v>
      </c>
      <c r="K1052" s="92">
        <f>IFERROR(AVERAGEIFS(EDF[Hydratation], EDF[Nom], BD_evo[[#This Row],[Nom]], EDF[Semaine], BD_evo[[#This Row],[Semaine]]), "")</f>
        <v>4</v>
      </c>
      <c r="L1052" s="92">
        <f>IFERROR(AVERAGEIFS(EDF[Nutrition], EDF[Nom], BD_evo[[#This Row],[Nom]], EDF[Semaine], BD_evo[[#This Row],[Semaine]]), "")</f>
        <v>4</v>
      </c>
      <c r="M1052" s="92" t="str">
        <f>IFERROR(AVERAGEIFS(RPE[Investissement du jour], RPE[Nom], BD_evo[[#This Row],[Nom]], RPE[Semaine], BD_evo[[#This Row],[Semaine]]), "")</f>
        <v/>
      </c>
    </row>
    <row r="1053" spans="1:13" x14ac:dyDescent="0.2">
      <c r="A1053" s="88" t="s">
        <v>131</v>
      </c>
      <c r="B1053" t="str">
        <f>INDEX(Statut[Profil], MATCH(BD_evo[[#This Row],[Nom]], Statut[Nom], 0))</f>
        <v>Trois Quarts</v>
      </c>
      <c r="C1053">
        <f t="shared" si="20"/>
        <v>2024</v>
      </c>
      <c r="D1053">
        <f t="shared" si="22"/>
        <v>3</v>
      </c>
      <c r="E1053" t="str">
        <f>IF(SUMIFS(RPE[sRPE_tot], RPE[Nom], BD_evo[[#This Row],[Nom]], RPE[Semaine], BD_evo[[#This Row],[Semaine]])=0,"",SUMIFS(RPE[sRPE_tot], RPE[Nom], BD_evo[[#This Row],[Nom]], RPE[Semaine], BD_evo[[#This Row],[Semaine]]))</f>
        <v/>
      </c>
      <c r="F1053" s="92">
        <f>IFERROR(AVERAGEIFS(EDF[Total EDF], EDF[Nom], BD_evo[[#This Row],[Nom]], EDF[Semaine], BD_evo[[#This Row],[Semaine]]), "")</f>
        <v>12.5</v>
      </c>
      <c r="G1053" s="92">
        <f>IFERROR(AVERAGEIFS(EDF[Humeur], EDF[Nom], BD_evo[[#This Row],[Nom]], EDF[Semaine], BD_evo[[#This Row],[Semaine]]), "")</f>
        <v>2.5</v>
      </c>
      <c r="H1053" s="92">
        <f>IFERROR(AVERAGEIFS(EDF[Stress], EDF[Nom], BD_evo[[#This Row],[Nom]], EDF[Semaine], BD_evo[[#This Row],[Semaine]]), "")</f>
        <v>2</v>
      </c>
      <c r="I1053" s="92">
        <f>IFERROR(AVERAGEIFS(EDF[Sommeil], EDF[Nom], BD_evo[[#This Row],[Nom]], EDF[Semaine], BD_evo[[#This Row],[Semaine]]), "")</f>
        <v>1.5</v>
      </c>
      <c r="J1053" s="92">
        <f>IFERROR(AVERAGEIFS(EDF[Etat Physique], EDF[Nom], BD_evo[[#This Row],[Nom]], EDF[Semaine], BD_evo[[#This Row],[Semaine]]), "")</f>
        <v>2.5</v>
      </c>
      <c r="K1053" s="92">
        <f>IFERROR(AVERAGEIFS(EDF[Hydratation], EDF[Nom], BD_evo[[#This Row],[Nom]], EDF[Semaine], BD_evo[[#This Row],[Semaine]]), "")</f>
        <v>1.5</v>
      </c>
      <c r="L1053" s="92">
        <f>IFERROR(AVERAGEIFS(EDF[Nutrition], EDF[Nom], BD_evo[[#This Row],[Nom]], EDF[Semaine], BD_evo[[#This Row],[Semaine]]), "")</f>
        <v>2.5</v>
      </c>
      <c r="M1053" s="92" t="str">
        <f>IFERROR(AVERAGEIFS(RPE[Investissement du jour], RPE[Nom], BD_evo[[#This Row],[Nom]], RPE[Semaine], BD_evo[[#This Row],[Semaine]]), "")</f>
        <v/>
      </c>
    </row>
    <row r="1054" spans="1:13" x14ac:dyDescent="0.2">
      <c r="A1054" s="88" t="s">
        <v>83</v>
      </c>
      <c r="B1054" t="str">
        <f>INDEX(Statut[Profil], MATCH(BD_evo[[#This Row],[Nom]], Statut[Nom], 0))</f>
        <v>Avant</v>
      </c>
      <c r="C1054">
        <f t="shared" si="20"/>
        <v>2024</v>
      </c>
      <c r="D1054">
        <f t="shared" si="22"/>
        <v>3</v>
      </c>
      <c r="E1054" t="str">
        <f>IF(SUMIFS(RPE[sRPE_tot], RPE[Nom], BD_evo[[#This Row],[Nom]], RPE[Semaine], BD_evo[[#This Row],[Semaine]])=0,"",SUMIFS(RPE[sRPE_tot], RPE[Nom], BD_evo[[#This Row],[Nom]], RPE[Semaine], BD_evo[[#This Row],[Semaine]]))</f>
        <v/>
      </c>
      <c r="F1054" s="92">
        <f>IFERROR(AVERAGEIFS(EDF[Total EDF], EDF[Nom], BD_evo[[#This Row],[Nom]], EDF[Semaine], BD_evo[[#This Row],[Semaine]]), "")</f>
        <v>24</v>
      </c>
      <c r="G1054" s="92">
        <f>IFERROR(AVERAGEIFS(EDF[Humeur], EDF[Nom], BD_evo[[#This Row],[Nom]], EDF[Semaine], BD_evo[[#This Row],[Semaine]]), "")</f>
        <v>4.5</v>
      </c>
      <c r="H1054" s="92">
        <f>IFERROR(AVERAGEIFS(EDF[Stress], EDF[Nom], BD_evo[[#This Row],[Nom]], EDF[Semaine], BD_evo[[#This Row],[Semaine]]), "")</f>
        <v>4</v>
      </c>
      <c r="I1054" s="92">
        <f>IFERROR(AVERAGEIFS(EDF[Sommeil], EDF[Nom], BD_evo[[#This Row],[Nom]], EDF[Semaine], BD_evo[[#This Row],[Semaine]]), "")</f>
        <v>4.5</v>
      </c>
      <c r="J1054" s="92">
        <f>IFERROR(AVERAGEIFS(EDF[Etat Physique], EDF[Nom], BD_evo[[#This Row],[Nom]], EDF[Semaine], BD_evo[[#This Row],[Semaine]]), "")</f>
        <v>3.5</v>
      </c>
      <c r="K1054" s="92">
        <f>IFERROR(AVERAGEIFS(EDF[Hydratation], EDF[Nom], BD_evo[[#This Row],[Nom]], EDF[Semaine], BD_evo[[#This Row],[Semaine]]), "")</f>
        <v>4</v>
      </c>
      <c r="L1054" s="92">
        <f>IFERROR(AVERAGEIFS(EDF[Nutrition], EDF[Nom], BD_evo[[#This Row],[Nom]], EDF[Semaine], BD_evo[[#This Row],[Semaine]]), "")</f>
        <v>3.5</v>
      </c>
      <c r="M1054" s="92" t="str">
        <f>IFERROR(AVERAGEIFS(RPE[Investissement du jour], RPE[Nom], BD_evo[[#This Row],[Nom]], RPE[Semaine], BD_evo[[#This Row],[Semaine]]), "")</f>
        <v/>
      </c>
    </row>
    <row r="1055" spans="1:13" x14ac:dyDescent="0.2">
      <c r="A1055" s="88" t="s">
        <v>100</v>
      </c>
      <c r="B1055" t="str">
        <f>INDEX(Statut[Profil], MATCH(BD_evo[[#This Row],[Nom]], Statut[Nom], 0))</f>
        <v>Trois Quarts</v>
      </c>
      <c r="C1055">
        <f t="shared" ref="C1055:C1118" si="23">C1054</f>
        <v>2024</v>
      </c>
      <c r="D1055">
        <f t="shared" si="22"/>
        <v>3</v>
      </c>
      <c r="E1055" t="str">
        <f>IF(SUMIFS(RPE[sRPE_tot], RPE[Nom], BD_evo[[#This Row],[Nom]], RPE[Semaine], BD_evo[[#This Row],[Semaine]])=0,"",SUMIFS(RPE[sRPE_tot], RPE[Nom], BD_evo[[#This Row],[Nom]], RPE[Semaine], BD_evo[[#This Row],[Semaine]]))</f>
        <v/>
      </c>
      <c r="F1055" s="92">
        <f>IFERROR(AVERAGEIFS(EDF[Total EDF], EDF[Nom], BD_evo[[#This Row],[Nom]], EDF[Semaine], BD_evo[[#This Row],[Semaine]]), "")</f>
        <v>14</v>
      </c>
      <c r="G1055" s="92">
        <f>IFERROR(AVERAGEIFS(EDF[Humeur], EDF[Nom], BD_evo[[#This Row],[Nom]], EDF[Semaine], BD_evo[[#This Row],[Semaine]]), "")</f>
        <v>3</v>
      </c>
      <c r="H1055" s="92">
        <f>IFERROR(AVERAGEIFS(EDF[Stress], EDF[Nom], BD_evo[[#This Row],[Nom]], EDF[Semaine], BD_evo[[#This Row],[Semaine]]), "")</f>
        <v>2</v>
      </c>
      <c r="I1055" s="92">
        <f>IFERROR(AVERAGEIFS(EDF[Sommeil], EDF[Nom], BD_evo[[#This Row],[Nom]], EDF[Semaine], BD_evo[[#This Row],[Semaine]]), "")</f>
        <v>2</v>
      </c>
      <c r="J1055" s="92">
        <f>IFERROR(AVERAGEIFS(EDF[Etat Physique], EDF[Nom], BD_evo[[#This Row],[Nom]], EDF[Semaine], BD_evo[[#This Row],[Semaine]]), "")</f>
        <v>2</v>
      </c>
      <c r="K1055" s="92">
        <f>IFERROR(AVERAGEIFS(EDF[Hydratation], EDF[Nom], BD_evo[[#This Row],[Nom]], EDF[Semaine], BD_evo[[#This Row],[Semaine]]), "")</f>
        <v>3</v>
      </c>
      <c r="L1055" s="92">
        <f>IFERROR(AVERAGEIFS(EDF[Nutrition], EDF[Nom], BD_evo[[#This Row],[Nom]], EDF[Semaine], BD_evo[[#This Row],[Semaine]]), "")</f>
        <v>2</v>
      </c>
      <c r="M1055" s="92" t="str">
        <f>IFERROR(AVERAGEIFS(RPE[Investissement du jour], RPE[Nom], BD_evo[[#This Row],[Nom]], RPE[Semaine], BD_evo[[#This Row],[Semaine]]), "")</f>
        <v/>
      </c>
    </row>
    <row r="1056" spans="1:13" x14ac:dyDescent="0.2">
      <c r="A1056" s="88" t="s">
        <v>89</v>
      </c>
      <c r="B1056" t="str">
        <f>INDEX(Statut[Profil], MATCH(BD_evo[[#This Row],[Nom]], Statut[Nom], 0))</f>
        <v>Avant</v>
      </c>
      <c r="C1056">
        <f t="shared" si="23"/>
        <v>2024</v>
      </c>
      <c r="D1056">
        <f t="shared" si="22"/>
        <v>3</v>
      </c>
      <c r="E1056" t="str">
        <f>IF(SUMIFS(RPE[sRPE_tot], RPE[Nom], BD_evo[[#This Row],[Nom]], RPE[Semaine], BD_evo[[#This Row],[Semaine]])=0,"",SUMIFS(RPE[sRPE_tot], RPE[Nom], BD_evo[[#This Row],[Nom]], RPE[Semaine], BD_evo[[#This Row],[Semaine]]))</f>
        <v/>
      </c>
      <c r="F1056" s="92">
        <f>IFERROR(AVERAGEIFS(EDF[Total EDF], EDF[Nom], BD_evo[[#This Row],[Nom]], EDF[Semaine], BD_evo[[#This Row],[Semaine]]), "")</f>
        <v>22</v>
      </c>
      <c r="G1056" s="92">
        <f>IFERROR(AVERAGEIFS(EDF[Humeur], EDF[Nom], BD_evo[[#This Row],[Nom]], EDF[Semaine], BD_evo[[#This Row],[Semaine]]), "")</f>
        <v>4</v>
      </c>
      <c r="H1056" s="92">
        <f>IFERROR(AVERAGEIFS(EDF[Stress], EDF[Nom], BD_evo[[#This Row],[Nom]], EDF[Semaine], BD_evo[[#This Row],[Semaine]]), "")</f>
        <v>4</v>
      </c>
      <c r="I1056" s="92">
        <f>IFERROR(AVERAGEIFS(EDF[Sommeil], EDF[Nom], BD_evo[[#This Row],[Nom]], EDF[Semaine], BD_evo[[#This Row],[Semaine]]), "")</f>
        <v>4</v>
      </c>
      <c r="J1056" s="92">
        <f>IFERROR(AVERAGEIFS(EDF[Etat Physique], EDF[Nom], BD_evo[[#This Row],[Nom]], EDF[Semaine], BD_evo[[#This Row],[Semaine]]), "")</f>
        <v>2</v>
      </c>
      <c r="K1056" s="92">
        <f>IFERROR(AVERAGEIFS(EDF[Hydratation], EDF[Nom], BD_evo[[#This Row],[Nom]], EDF[Semaine], BD_evo[[#This Row],[Semaine]]), "")</f>
        <v>4</v>
      </c>
      <c r="L1056" s="92">
        <f>IFERROR(AVERAGEIFS(EDF[Nutrition], EDF[Nom], BD_evo[[#This Row],[Nom]], EDF[Semaine], BD_evo[[#This Row],[Semaine]]), "")</f>
        <v>4</v>
      </c>
      <c r="M1056" s="92" t="str">
        <f>IFERROR(AVERAGEIFS(RPE[Investissement du jour], RPE[Nom], BD_evo[[#This Row],[Nom]], RPE[Semaine], BD_evo[[#This Row],[Semaine]]), "")</f>
        <v/>
      </c>
    </row>
    <row r="1057" spans="1:13" x14ac:dyDescent="0.2">
      <c r="A1057" s="88" t="s">
        <v>168</v>
      </c>
      <c r="B1057" t="str">
        <f>INDEX(Statut[Profil], MATCH(BD_evo[[#This Row],[Nom]], Statut[Nom], 0))</f>
        <v>Avant</v>
      </c>
      <c r="C1057">
        <f t="shared" si="23"/>
        <v>2024</v>
      </c>
      <c r="D1057">
        <f t="shared" si="22"/>
        <v>3</v>
      </c>
      <c r="E1057" t="str">
        <f>IF(SUMIFS(RPE[sRPE_tot], RPE[Nom], BD_evo[[#This Row],[Nom]], RPE[Semaine], BD_evo[[#This Row],[Semaine]])=0,"",SUMIFS(RPE[sRPE_tot], RPE[Nom], BD_evo[[#This Row],[Nom]], RPE[Semaine], BD_evo[[#This Row],[Semaine]]))</f>
        <v/>
      </c>
      <c r="F1057" s="92">
        <f>IFERROR(AVERAGEIFS(EDF[Total EDF], EDF[Nom], BD_evo[[#This Row],[Nom]], EDF[Semaine], BD_evo[[#This Row],[Semaine]]), "")</f>
        <v>19.666666666666668</v>
      </c>
      <c r="G1057" s="92">
        <f>IFERROR(AVERAGEIFS(EDF[Humeur], EDF[Nom], BD_evo[[#This Row],[Nom]], EDF[Semaine], BD_evo[[#This Row],[Semaine]]), "")</f>
        <v>3</v>
      </c>
      <c r="H1057" s="92">
        <f>IFERROR(AVERAGEIFS(EDF[Stress], EDF[Nom], BD_evo[[#This Row],[Nom]], EDF[Semaine], BD_evo[[#This Row],[Semaine]]), "")</f>
        <v>2</v>
      </c>
      <c r="I1057" s="92">
        <f>IFERROR(AVERAGEIFS(EDF[Sommeil], EDF[Nom], BD_evo[[#This Row],[Nom]], EDF[Semaine], BD_evo[[#This Row],[Semaine]]), "")</f>
        <v>3</v>
      </c>
      <c r="J1057" s="92">
        <f>IFERROR(AVERAGEIFS(EDF[Etat Physique], EDF[Nom], BD_evo[[#This Row],[Nom]], EDF[Semaine], BD_evo[[#This Row],[Semaine]]), "")</f>
        <v>3.3333333333333335</v>
      </c>
      <c r="K1057" s="92">
        <f>IFERROR(AVERAGEIFS(EDF[Hydratation], EDF[Nom], BD_evo[[#This Row],[Nom]], EDF[Semaine], BD_evo[[#This Row],[Semaine]]), "")</f>
        <v>4</v>
      </c>
      <c r="L1057" s="92">
        <f>IFERROR(AVERAGEIFS(EDF[Nutrition], EDF[Nom], BD_evo[[#This Row],[Nom]], EDF[Semaine], BD_evo[[#This Row],[Semaine]]), "")</f>
        <v>4.333333333333333</v>
      </c>
      <c r="M1057" s="92" t="str">
        <f>IFERROR(AVERAGEIFS(RPE[Investissement du jour], RPE[Nom], BD_evo[[#This Row],[Nom]], RPE[Semaine], BD_evo[[#This Row],[Semaine]]), "")</f>
        <v/>
      </c>
    </row>
    <row r="1058" spans="1:13" x14ac:dyDescent="0.2">
      <c r="A1058" s="88" t="s">
        <v>86</v>
      </c>
      <c r="B1058" t="str">
        <f>INDEX(Statut[Profil], MATCH(BD_evo[[#This Row],[Nom]], Statut[Nom], 0))</f>
        <v>Avant</v>
      </c>
      <c r="C1058">
        <f t="shared" si="23"/>
        <v>2024</v>
      </c>
      <c r="D1058">
        <f t="shared" si="22"/>
        <v>3</v>
      </c>
      <c r="E1058">
        <f>IF(SUMIFS(RPE[sRPE_tot], RPE[Nom], BD_evo[[#This Row],[Nom]], RPE[Semaine], BD_evo[[#This Row],[Semaine]])=0,"",SUMIFS(RPE[sRPE_tot], RPE[Nom], BD_evo[[#This Row],[Nom]], RPE[Semaine], BD_evo[[#This Row],[Semaine]]))</f>
        <v>1770</v>
      </c>
      <c r="F1058" s="92">
        <f>IFERROR(AVERAGEIFS(EDF[Total EDF], EDF[Nom], BD_evo[[#This Row],[Nom]], EDF[Semaine], BD_evo[[#This Row],[Semaine]]), "")</f>
        <v>18.333333333333332</v>
      </c>
      <c r="G1058" s="92">
        <f>IFERROR(AVERAGEIFS(EDF[Humeur], EDF[Nom], BD_evo[[#This Row],[Nom]], EDF[Semaine], BD_evo[[#This Row],[Semaine]]), "")</f>
        <v>2</v>
      </c>
      <c r="H1058" s="92">
        <f>IFERROR(AVERAGEIFS(EDF[Stress], EDF[Nom], BD_evo[[#This Row],[Nom]], EDF[Semaine], BD_evo[[#This Row],[Semaine]]), "")</f>
        <v>2.3333333333333335</v>
      </c>
      <c r="I1058" s="92">
        <f>IFERROR(AVERAGEIFS(EDF[Sommeil], EDF[Nom], BD_evo[[#This Row],[Nom]], EDF[Semaine], BD_evo[[#This Row],[Semaine]]), "")</f>
        <v>3</v>
      </c>
      <c r="J1058" s="92">
        <f>IFERROR(AVERAGEIFS(EDF[Etat Physique], EDF[Nom], BD_evo[[#This Row],[Nom]], EDF[Semaine], BD_evo[[#This Row],[Semaine]]), "")</f>
        <v>3</v>
      </c>
      <c r="K1058" s="92">
        <f>IFERROR(AVERAGEIFS(EDF[Hydratation], EDF[Nom], BD_evo[[#This Row],[Nom]], EDF[Semaine], BD_evo[[#This Row],[Semaine]]), "")</f>
        <v>4</v>
      </c>
      <c r="L1058" s="92">
        <f>IFERROR(AVERAGEIFS(EDF[Nutrition], EDF[Nom], BD_evo[[#This Row],[Nom]], EDF[Semaine], BD_evo[[#This Row],[Semaine]]), "")</f>
        <v>4</v>
      </c>
      <c r="M1058" s="92">
        <f>IFERROR(AVERAGEIFS(RPE[Investissement du jour], RPE[Nom], BD_evo[[#This Row],[Nom]], RPE[Semaine], BD_evo[[#This Row],[Semaine]]), "")</f>
        <v>2.5</v>
      </c>
    </row>
    <row r="1059" spans="1:13" x14ac:dyDescent="0.2">
      <c r="A1059" s="88" t="s">
        <v>208</v>
      </c>
      <c r="B1059" t="str">
        <f>INDEX(Statut[Profil], MATCH(BD_evo[[#This Row],[Nom]], Statut[Nom], 0))</f>
        <v>Trois Quarts</v>
      </c>
      <c r="C1059">
        <f t="shared" si="23"/>
        <v>2024</v>
      </c>
      <c r="D1059">
        <f t="shared" si="22"/>
        <v>3</v>
      </c>
      <c r="E1059" t="str">
        <f>IF(SUMIFS(RPE[sRPE_tot], RPE[Nom], BD_evo[[#This Row],[Nom]], RPE[Semaine], BD_evo[[#This Row],[Semaine]])=0,"",SUMIFS(RPE[sRPE_tot], RPE[Nom], BD_evo[[#This Row],[Nom]], RPE[Semaine], BD_evo[[#This Row],[Semaine]]))</f>
        <v/>
      </c>
      <c r="F1059" s="92">
        <f>IFERROR(AVERAGEIFS(EDF[Total EDF], EDF[Nom], BD_evo[[#This Row],[Nom]], EDF[Semaine], BD_evo[[#This Row],[Semaine]]), "")</f>
        <v>26.5</v>
      </c>
      <c r="G1059" s="92">
        <f>IFERROR(AVERAGEIFS(EDF[Humeur], EDF[Nom], BD_evo[[#This Row],[Nom]], EDF[Semaine], BD_evo[[#This Row],[Semaine]]), "")</f>
        <v>5</v>
      </c>
      <c r="H1059" s="92">
        <f>IFERROR(AVERAGEIFS(EDF[Stress], EDF[Nom], BD_evo[[#This Row],[Nom]], EDF[Semaine], BD_evo[[#This Row],[Semaine]]), "")</f>
        <v>5</v>
      </c>
      <c r="I1059" s="92">
        <f>IFERROR(AVERAGEIFS(EDF[Sommeil], EDF[Nom], BD_evo[[#This Row],[Nom]], EDF[Semaine], BD_evo[[#This Row],[Semaine]]), "")</f>
        <v>4</v>
      </c>
      <c r="J1059" s="92">
        <f>IFERROR(AVERAGEIFS(EDF[Etat Physique], EDF[Nom], BD_evo[[#This Row],[Nom]], EDF[Semaine], BD_evo[[#This Row],[Semaine]]), "")</f>
        <v>4.5</v>
      </c>
      <c r="K1059" s="92">
        <f>IFERROR(AVERAGEIFS(EDF[Hydratation], EDF[Nom], BD_evo[[#This Row],[Nom]], EDF[Semaine], BD_evo[[#This Row],[Semaine]]), "")</f>
        <v>4</v>
      </c>
      <c r="L1059" s="92">
        <f>IFERROR(AVERAGEIFS(EDF[Nutrition], EDF[Nom], BD_evo[[#This Row],[Nom]], EDF[Semaine], BD_evo[[#This Row],[Semaine]]), "")</f>
        <v>4</v>
      </c>
      <c r="M1059" s="92" t="str">
        <f>IFERROR(AVERAGEIFS(RPE[Investissement du jour], RPE[Nom], BD_evo[[#This Row],[Nom]], RPE[Semaine], BD_evo[[#This Row],[Semaine]]), "")</f>
        <v/>
      </c>
    </row>
    <row r="1060" spans="1:13" x14ac:dyDescent="0.2">
      <c r="A1060" s="88" t="s">
        <v>99</v>
      </c>
      <c r="B1060" t="str">
        <f>INDEX(Statut[Profil], MATCH(BD_evo[[#This Row],[Nom]], Statut[Nom], 0))</f>
        <v>Avant</v>
      </c>
      <c r="C1060">
        <f t="shared" si="23"/>
        <v>2024</v>
      </c>
      <c r="D1060">
        <f t="shared" si="22"/>
        <v>3</v>
      </c>
      <c r="E1060" t="str">
        <f>IF(SUMIFS(RPE[sRPE_tot], RPE[Nom], BD_evo[[#This Row],[Nom]], RPE[Semaine], BD_evo[[#This Row],[Semaine]])=0,"",SUMIFS(RPE[sRPE_tot], RPE[Nom], BD_evo[[#This Row],[Nom]], RPE[Semaine], BD_evo[[#This Row],[Semaine]]))</f>
        <v/>
      </c>
      <c r="F1060" s="92">
        <f>IFERROR(AVERAGEIFS(EDF[Total EDF], EDF[Nom], BD_evo[[#This Row],[Nom]], EDF[Semaine], BD_evo[[#This Row],[Semaine]]), "")</f>
        <v>20.333333333333332</v>
      </c>
      <c r="G1060" s="92">
        <f>IFERROR(AVERAGEIFS(EDF[Humeur], EDF[Nom], BD_evo[[#This Row],[Nom]], EDF[Semaine], BD_evo[[#This Row],[Semaine]]), "")</f>
        <v>3.6666666666666665</v>
      </c>
      <c r="H1060" s="92">
        <f>IFERROR(AVERAGEIFS(EDF[Stress], EDF[Nom], BD_evo[[#This Row],[Nom]], EDF[Semaine], BD_evo[[#This Row],[Semaine]]), "")</f>
        <v>3</v>
      </c>
      <c r="I1060" s="92">
        <f>IFERROR(AVERAGEIFS(EDF[Sommeil], EDF[Nom], BD_evo[[#This Row],[Nom]], EDF[Semaine], BD_evo[[#This Row],[Semaine]]), "")</f>
        <v>3.3333333333333335</v>
      </c>
      <c r="J1060" s="92">
        <f>IFERROR(AVERAGEIFS(EDF[Etat Physique], EDF[Nom], BD_evo[[#This Row],[Nom]], EDF[Semaine], BD_evo[[#This Row],[Semaine]]), "")</f>
        <v>3.6666666666666665</v>
      </c>
      <c r="K1060" s="92">
        <f>IFERROR(AVERAGEIFS(EDF[Hydratation], EDF[Nom], BD_evo[[#This Row],[Nom]], EDF[Semaine], BD_evo[[#This Row],[Semaine]]), "")</f>
        <v>3</v>
      </c>
      <c r="L1060" s="92">
        <f>IFERROR(AVERAGEIFS(EDF[Nutrition], EDF[Nom], BD_evo[[#This Row],[Nom]], EDF[Semaine], BD_evo[[#This Row],[Semaine]]), "")</f>
        <v>3.6666666666666665</v>
      </c>
      <c r="M1060" s="92" t="str">
        <f>IFERROR(AVERAGEIFS(RPE[Investissement du jour], RPE[Nom], BD_evo[[#This Row],[Nom]], RPE[Semaine], BD_evo[[#This Row],[Semaine]]), "")</f>
        <v/>
      </c>
    </row>
    <row r="1061" spans="1:13" x14ac:dyDescent="0.2">
      <c r="A1061" s="88" t="s">
        <v>233</v>
      </c>
      <c r="B1061" t="str">
        <f>INDEX(Statut[Profil], MATCH(BD_evo[[#This Row],[Nom]], Statut[Nom], 0))</f>
        <v>Avant</v>
      </c>
      <c r="C1061">
        <f t="shared" si="23"/>
        <v>2024</v>
      </c>
      <c r="D1061">
        <f t="shared" si="22"/>
        <v>3</v>
      </c>
      <c r="E1061" t="str">
        <f>IF(SUMIFS(RPE[sRPE_tot], RPE[Nom], BD_evo[[#This Row],[Nom]], RPE[Semaine], BD_evo[[#This Row],[Semaine]])=0,"",SUMIFS(RPE[sRPE_tot], RPE[Nom], BD_evo[[#This Row],[Nom]], RPE[Semaine], BD_evo[[#This Row],[Semaine]]))</f>
        <v/>
      </c>
      <c r="F1061" s="92">
        <f>IFERROR(AVERAGEIFS(EDF[Total EDF], EDF[Nom], BD_evo[[#This Row],[Nom]], EDF[Semaine], BD_evo[[#This Row],[Semaine]]), "")</f>
        <v>22.666666666666668</v>
      </c>
      <c r="G1061" s="92">
        <f>IFERROR(AVERAGEIFS(EDF[Humeur], EDF[Nom], BD_evo[[#This Row],[Nom]], EDF[Semaine], BD_evo[[#This Row],[Semaine]]), "")</f>
        <v>4.333333333333333</v>
      </c>
      <c r="H1061" s="92">
        <f>IFERROR(AVERAGEIFS(EDF[Stress], EDF[Nom], BD_evo[[#This Row],[Nom]], EDF[Semaine], BD_evo[[#This Row],[Semaine]]), "")</f>
        <v>4.333333333333333</v>
      </c>
      <c r="I1061" s="92">
        <f>IFERROR(AVERAGEIFS(EDF[Sommeil], EDF[Nom], BD_evo[[#This Row],[Nom]], EDF[Semaine], BD_evo[[#This Row],[Semaine]]), "")</f>
        <v>2.6666666666666665</v>
      </c>
      <c r="J1061" s="92">
        <f>IFERROR(AVERAGEIFS(EDF[Etat Physique], EDF[Nom], BD_evo[[#This Row],[Nom]], EDF[Semaine], BD_evo[[#This Row],[Semaine]]), "")</f>
        <v>3.6666666666666665</v>
      </c>
      <c r="K1061" s="92">
        <f>IFERROR(AVERAGEIFS(EDF[Hydratation], EDF[Nom], BD_evo[[#This Row],[Nom]], EDF[Semaine], BD_evo[[#This Row],[Semaine]]), "")</f>
        <v>3.6666666666666665</v>
      </c>
      <c r="L1061" s="92">
        <f>IFERROR(AVERAGEIFS(EDF[Nutrition], EDF[Nom], BD_evo[[#This Row],[Nom]], EDF[Semaine], BD_evo[[#This Row],[Semaine]]), "")</f>
        <v>4</v>
      </c>
      <c r="M1061" s="92" t="str">
        <f>IFERROR(AVERAGEIFS(RPE[Investissement du jour], RPE[Nom], BD_evo[[#This Row],[Nom]], RPE[Semaine], BD_evo[[#This Row],[Semaine]]), "")</f>
        <v/>
      </c>
    </row>
    <row r="1062" spans="1:13" x14ac:dyDescent="0.2">
      <c r="A1062" s="88" t="s">
        <v>85</v>
      </c>
      <c r="B1062" t="str">
        <f>INDEX(Statut[Profil], MATCH(BD_evo[[#This Row],[Nom]], Statut[Nom], 0))</f>
        <v>Avant</v>
      </c>
      <c r="C1062">
        <f t="shared" si="23"/>
        <v>2024</v>
      </c>
      <c r="D1062">
        <f t="shared" si="22"/>
        <v>3</v>
      </c>
      <c r="E1062" t="str">
        <f>IF(SUMIFS(RPE[sRPE_tot], RPE[Nom], BD_evo[[#This Row],[Nom]], RPE[Semaine], BD_evo[[#This Row],[Semaine]])=0,"",SUMIFS(RPE[sRPE_tot], RPE[Nom], BD_evo[[#This Row],[Nom]], RPE[Semaine], BD_evo[[#This Row],[Semaine]]))</f>
        <v/>
      </c>
      <c r="F1062" s="92">
        <f>IFERROR(AVERAGEIFS(EDF[Total EDF], EDF[Nom], BD_evo[[#This Row],[Nom]], EDF[Semaine], BD_evo[[#This Row],[Semaine]]), "")</f>
        <v>15.666666666666666</v>
      </c>
      <c r="G1062" s="92">
        <f>IFERROR(AVERAGEIFS(EDF[Humeur], EDF[Nom], BD_evo[[#This Row],[Nom]], EDF[Semaine], BD_evo[[#This Row],[Semaine]]), "")</f>
        <v>3.3333333333333335</v>
      </c>
      <c r="H1062" s="92">
        <f>IFERROR(AVERAGEIFS(EDF[Stress], EDF[Nom], BD_evo[[#This Row],[Nom]], EDF[Semaine], BD_evo[[#This Row],[Semaine]]), "")</f>
        <v>3</v>
      </c>
      <c r="I1062" s="92">
        <f>IFERROR(AVERAGEIFS(EDF[Sommeil], EDF[Nom], BD_evo[[#This Row],[Nom]], EDF[Semaine], BD_evo[[#This Row],[Semaine]]), "")</f>
        <v>2.3333333333333335</v>
      </c>
      <c r="J1062" s="92">
        <f>IFERROR(AVERAGEIFS(EDF[Etat Physique], EDF[Nom], BD_evo[[#This Row],[Nom]], EDF[Semaine], BD_evo[[#This Row],[Semaine]]), "")</f>
        <v>2.6666666666666665</v>
      </c>
      <c r="K1062" s="92">
        <f>IFERROR(AVERAGEIFS(EDF[Hydratation], EDF[Nom], BD_evo[[#This Row],[Nom]], EDF[Semaine], BD_evo[[#This Row],[Semaine]]), "")</f>
        <v>2.3333333333333335</v>
      </c>
      <c r="L1062" s="92">
        <f>IFERROR(AVERAGEIFS(EDF[Nutrition], EDF[Nom], BD_evo[[#This Row],[Nom]], EDF[Semaine], BD_evo[[#This Row],[Semaine]]), "")</f>
        <v>2</v>
      </c>
      <c r="M1062" s="92" t="str">
        <f>IFERROR(AVERAGEIFS(RPE[Investissement du jour], RPE[Nom], BD_evo[[#This Row],[Nom]], RPE[Semaine], BD_evo[[#This Row],[Semaine]]), "")</f>
        <v/>
      </c>
    </row>
    <row r="1063" spans="1:13" x14ac:dyDescent="0.2">
      <c r="A1063" s="88" t="s">
        <v>191</v>
      </c>
      <c r="B1063" t="str">
        <f>INDEX(Statut[Profil], MATCH(BD_evo[[#This Row],[Nom]], Statut[Nom], 0))</f>
        <v>Avant</v>
      </c>
      <c r="C1063">
        <f t="shared" si="23"/>
        <v>2024</v>
      </c>
      <c r="D1063">
        <f t="shared" si="22"/>
        <v>3</v>
      </c>
      <c r="E1063" t="str">
        <f>IF(SUMIFS(RPE[sRPE_tot], RPE[Nom], BD_evo[[#This Row],[Nom]], RPE[Semaine], BD_evo[[#This Row],[Semaine]])=0,"",SUMIFS(RPE[sRPE_tot], RPE[Nom], BD_evo[[#This Row],[Nom]], RPE[Semaine], BD_evo[[#This Row],[Semaine]]))</f>
        <v/>
      </c>
      <c r="F1063" s="92">
        <f>IFERROR(AVERAGEIFS(EDF[Total EDF], EDF[Nom], BD_evo[[#This Row],[Nom]], EDF[Semaine], BD_evo[[#This Row],[Semaine]]), "")</f>
        <v>26</v>
      </c>
      <c r="G1063" s="92">
        <f>IFERROR(AVERAGEIFS(EDF[Humeur], EDF[Nom], BD_evo[[#This Row],[Nom]], EDF[Semaine], BD_evo[[#This Row],[Semaine]]), "")</f>
        <v>5</v>
      </c>
      <c r="H1063" s="92">
        <f>IFERROR(AVERAGEIFS(EDF[Stress], EDF[Nom], BD_evo[[#This Row],[Nom]], EDF[Semaine], BD_evo[[#This Row],[Semaine]]), "")</f>
        <v>3.5</v>
      </c>
      <c r="I1063" s="92">
        <f>IFERROR(AVERAGEIFS(EDF[Sommeil], EDF[Nom], BD_evo[[#This Row],[Nom]], EDF[Semaine], BD_evo[[#This Row],[Semaine]]), "")</f>
        <v>4</v>
      </c>
      <c r="J1063" s="92">
        <f>IFERROR(AVERAGEIFS(EDF[Etat Physique], EDF[Nom], BD_evo[[#This Row],[Nom]], EDF[Semaine], BD_evo[[#This Row],[Semaine]]), "")</f>
        <v>3.5</v>
      </c>
      <c r="K1063" s="92">
        <f>IFERROR(AVERAGEIFS(EDF[Hydratation], EDF[Nom], BD_evo[[#This Row],[Nom]], EDF[Semaine], BD_evo[[#This Row],[Semaine]]), "")</f>
        <v>5</v>
      </c>
      <c r="L1063" s="92">
        <f>IFERROR(AVERAGEIFS(EDF[Nutrition], EDF[Nom], BD_evo[[#This Row],[Nom]], EDF[Semaine], BD_evo[[#This Row],[Semaine]]), "")</f>
        <v>5</v>
      </c>
      <c r="M1063" s="92" t="str">
        <f>IFERROR(AVERAGEIFS(RPE[Investissement du jour], RPE[Nom], BD_evo[[#This Row],[Nom]], RPE[Semaine], BD_evo[[#This Row],[Semaine]]), "")</f>
        <v/>
      </c>
    </row>
    <row r="1064" spans="1:13" x14ac:dyDescent="0.2">
      <c r="A1064" s="89" t="s">
        <v>95</v>
      </c>
      <c r="B1064" t="str">
        <f>INDEX(Statut[Profil], MATCH(BD_evo[[#This Row],[Nom]], Statut[Nom], 0))</f>
        <v>Avant</v>
      </c>
      <c r="C1064">
        <f t="shared" si="23"/>
        <v>2024</v>
      </c>
      <c r="D1064">
        <f t="shared" si="22"/>
        <v>3</v>
      </c>
      <c r="E1064" t="str">
        <f>IF(SUMIFS(RPE[sRPE_tot], RPE[Nom], BD_evo[[#This Row],[Nom]], RPE[Semaine], BD_evo[[#This Row],[Semaine]])=0,"",SUMIFS(RPE[sRPE_tot], RPE[Nom], BD_evo[[#This Row],[Nom]], RPE[Semaine], BD_evo[[#This Row],[Semaine]]))</f>
        <v/>
      </c>
      <c r="F1064" s="92">
        <f>IFERROR(AVERAGEIFS(EDF[Total EDF], EDF[Nom], BD_evo[[#This Row],[Nom]], EDF[Semaine], BD_evo[[#This Row],[Semaine]]), "")</f>
        <v>14.5</v>
      </c>
      <c r="G1064" s="92">
        <f>IFERROR(AVERAGEIFS(EDF[Humeur], EDF[Nom], BD_evo[[#This Row],[Nom]], EDF[Semaine], BD_evo[[#This Row],[Semaine]]), "")</f>
        <v>2</v>
      </c>
      <c r="H1064" s="92">
        <f>IFERROR(AVERAGEIFS(EDF[Stress], EDF[Nom], BD_evo[[#This Row],[Nom]], EDF[Semaine], BD_evo[[#This Row],[Semaine]]), "")</f>
        <v>2</v>
      </c>
      <c r="I1064" s="92">
        <f>IFERROR(AVERAGEIFS(EDF[Sommeil], EDF[Nom], BD_evo[[#This Row],[Nom]], EDF[Semaine], BD_evo[[#This Row],[Semaine]]), "")</f>
        <v>2</v>
      </c>
      <c r="J1064" s="92">
        <f>IFERROR(AVERAGEIFS(EDF[Etat Physique], EDF[Nom], BD_evo[[#This Row],[Nom]], EDF[Semaine], BD_evo[[#This Row],[Semaine]]), "")</f>
        <v>2.5</v>
      </c>
      <c r="K1064" s="92">
        <f>IFERROR(AVERAGEIFS(EDF[Hydratation], EDF[Nom], BD_evo[[#This Row],[Nom]], EDF[Semaine], BD_evo[[#This Row],[Semaine]]), "")</f>
        <v>3</v>
      </c>
      <c r="L1064" s="92">
        <f>IFERROR(AVERAGEIFS(EDF[Nutrition], EDF[Nom], BD_evo[[#This Row],[Nom]], EDF[Semaine], BD_evo[[#This Row],[Semaine]]), "")</f>
        <v>3</v>
      </c>
      <c r="M1064" s="92" t="str">
        <f>IFERROR(AVERAGEIFS(RPE[Investissement du jour], RPE[Nom], BD_evo[[#This Row],[Nom]], RPE[Semaine], BD_evo[[#This Row],[Semaine]]), "")</f>
        <v/>
      </c>
    </row>
    <row r="1065" spans="1:13" x14ac:dyDescent="0.2">
      <c r="A1065" s="89" t="s">
        <v>80</v>
      </c>
      <c r="B1065" t="str">
        <f>INDEX(Statut[Profil], MATCH(BD_evo[[#This Row],[Nom]], Statut[Nom], 0))</f>
        <v>Avant</v>
      </c>
      <c r="C1065">
        <f t="shared" si="23"/>
        <v>2024</v>
      </c>
      <c r="D1065">
        <f t="shared" si="22"/>
        <v>3</v>
      </c>
      <c r="E1065" t="str">
        <f>IF(SUMIFS(RPE[sRPE_tot], RPE[Nom], BD_evo[[#This Row],[Nom]], RPE[Semaine], BD_evo[[#This Row],[Semaine]])=0,"",SUMIFS(RPE[sRPE_tot], RPE[Nom], BD_evo[[#This Row],[Nom]], RPE[Semaine], BD_evo[[#This Row],[Semaine]]))</f>
        <v/>
      </c>
      <c r="F1065" s="92">
        <f>IFERROR(AVERAGEIFS(EDF[Total EDF], EDF[Nom], BD_evo[[#This Row],[Nom]], EDF[Semaine], BD_evo[[#This Row],[Semaine]]), "")</f>
        <v>16.666666666666668</v>
      </c>
      <c r="G1065" s="92">
        <f>IFERROR(AVERAGEIFS(EDF[Humeur], EDF[Nom], BD_evo[[#This Row],[Nom]], EDF[Semaine], BD_evo[[#This Row],[Semaine]]), "")</f>
        <v>3</v>
      </c>
      <c r="H1065" s="92">
        <f>IFERROR(AVERAGEIFS(EDF[Stress], EDF[Nom], BD_evo[[#This Row],[Nom]], EDF[Semaine], BD_evo[[#This Row],[Semaine]]), "")</f>
        <v>2.3333333333333335</v>
      </c>
      <c r="I1065" s="92">
        <f>IFERROR(AVERAGEIFS(EDF[Sommeil], EDF[Nom], BD_evo[[#This Row],[Nom]], EDF[Semaine], BD_evo[[#This Row],[Semaine]]), "")</f>
        <v>1.6666666666666667</v>
      </c>
      <c r="J1065" s="92">
        <f>IFERROR(AVERAGEIFS(EDF[Etat Physique], EDF[Nom], BD_evo[[#This Row],[Nom]], EDF[Semaine], BD_evo[[#This Row],[Semaine]]), "")</f>
        <v>2.6666666666666665</v>
      </c>
      <c r="K1065" s="92">
        <f>IFERROR(AVERAGEIFS(EDF[Hydratation], EDF[Nom], BD_evo[[#This Row],[Nom]], EDF[Semaine], BD_evo[[#This Row],[Semaine]]), "")</f>
        <v>3</v>
      </c>
      <c r="L1065" s="92">
        <f>IFERROR(AVERAGEIFS(EDF[Nutrition], EDF[Nom], BD_evo[[#This Row],[Nom]], EDF[Semaine], BD_evo[[#This Row],[Semaine]]), "")</f>
        <v>4</v>
      </c>
      <c r="M1065" s="92" t="str">
        <f>IFERROR(AVERAGEIFS(RPE[Investissement du jour], RPE[Nom], BD_evo[[#This Row],[Nom]], RPE[Semaine], BD_evo[[#This Row],[Semaine]]), "")</f>
        <v/>
      </c>
    </row>
    <row r="1066" spans="1:13" x14ac:dyDescent="0.2">
      <c r="A1066" s="88" t="s">
        <v>167</v>
      </c>
      <c r="B1066" t="str">
        <f>INDEX(Statut[Profil], MATCH(BD_evo[[#This Row],[Nom]], Statut[Nom], 0))</f>
        <v>Trois Quarts</v>
      </c>
      <c r="C1066">
        <f t="shared" si="23"/>
        <v>2024</v>
      </c>
      <c r="D1066">
        <f t="shared" si="22"/>
        <v>3</v>
      </c>
      <c r="E1066" t="str">
        <f>IF(SUMIFS(RPE[sRPE_tot], RPE[Nom], BD_evo[[#This Row],[Nom]], RPE[Semaine], BD_evo[[#This Row],[Semaine]])=0,"",SUMIFS(RPE[sRPE_tot], RPE[Nom], BD_evo[[#This Row],[Nom]], RPE[Semaine], BD_evo[[#This Row],[Semaine]]))</f>
        <v/>
      </c>
      <c r="F1066" s="92">
        <f>IFERROR(AVERAGEIFS(EDF[Total EDF], EDF[Nom], BD_evo[[#This Row],[Nom]], EDF[Semaine], BD_evo[[#This Row],[Semaine]]), "")</f>
        <v>17</v>
      </c>
      <c r="G1066" s="92">
        <f>IFERROR(AVERAGEIFS(EDF[Humeur], EDF[Nom], BD_evo[[#This Row],[Nom]], EDF[Semaine], BD_evo[[#This Row],[Semaine]]), "")</f>
        <v>3</v>
      </c>
      <c r="H1066" s="92">
        <f>IFERROR(AVERAGEIFS(EDF[Stress], EDF[Nom], BD_evo[[#This Row],[Nom]], EDF[Semaine], BD_evo[[#This Row],[Semaine]]), "")</f>
        <v>2</v>
      </c>
      <c r="I1066" s="92">
        <f>IFERROR(AVERAGEIFS(EDF[Sommeil], EDF[Nom], BD_evo[[#This Row],[Nom]], EDF[Semaine], BD_evo[[#This Row],[Semaine]]), "")</f>
        <v>2</v>
      </c>
      <c r="J1066" s="92">
        <f>IFERROR(AVERAGEIFS(EDF[Etat Physique], EDF[Nom], BD_evo[[#This Row],[Nom]], EDF[Semaine], BD_evo[[#This Row],[Semaine]]), "")</f>
        <v>2</v>
      </c>
      <c r="K1066" s="92">
        <f>IFERROR(AVERAGEIFS(EDF[Hydratation], EDF[Nom], BD_evo[[#This Row],[Nom]], EDF[Semaine], BD_evo[[#This Row],[Semaine]]), "")</f>
        <v>4</v>
      </c>
      <c r="L1066" s="92">
        <f>IFERROR(AVERAGEIFS(EDF[Nutrition], EDF[Nom], BD_evo[[#This Row],[Nom]], EDF[Semaine], BD_evo[[#This Row],[Semaine]]), "")</f>
        <v>4</v>
      </c>
      <c r="M1066" s="92" t="str">
        <f>IFERROR(AVERAGEIFS(RPE[Investissement du jour], RPE[Nom], BD_evo[[#This Row],[Nom]], RPE[Semaine], BD_evo[[#This Row],[Semaine]]), "")</f>
        <v/>
      </c>
    </row>
    <row r="1067" spans="1:13" x14ac:dyDescent="0.2">
      <c r="A1067" s="88" t="s">
        <v>240</v>
      </c>
      <c r="B1067" t="str">
        <f>INDEX(Statut[Profil], MATCH(BD_evo[[#This Row],[Nom]], Statut[Nom], 0))</f>
        <v>Trois Quarts</v>
      </c>
      <c r="C1067">
        <f t="shared" si="23"/>
        <v>2024</v>
      </c>
      <c r="D1067">
        <f t="shared" si="22"/>
        <v>3</v>
      </c>
      <c r="E1067" t="str">
        <f>IF(SUMIFS(RPE[sRPE_tot], RPE[Nom], BD_evo[[#This Row],[Nom]], RPE[Semaine], BD_evo[[#This Row],[Semaine]])=0,"",SUMIFS(RPE[sRPE_tot], RPE[Nom], BD_evo[[#This Row],[Nom]], RPE[Semaine], BD_evo[[#This Row],[Semaine]]))</f>
        <v/>
      </c>
      <c r="F1067" s="92" t="str">
        <f>IFERROR(AVERAGEIFS(EDF[Total EDF], EDF[Nom], BD_evo[[#This Row],[Nom]], EDF[Semaine], BD_evo[[#This Row],[Semaine]]), "")</f>
        <v/>
      </c>
      <c r="G1067" s="92" t="str">
        <f>IFERROR(AVERAGEIFS(EDF[Humeur], EDF[Nom], BD_evo[[#This Row],[Nom]], EDF[Semaine], BD_evo[[#This Row],[Semaine]]), "")</f>
        <v/>
      </c>
      <c r="H1067" s="92" t="str">
        <f>IFERROR(AVERAGEIFS(EDF[Stress], EDF[Nom], BD_evo[[#This Row],[Nom]], EDF[Semaine], BD_evo[[#This Row],[Semaine]]), "")</f>
        <v/>
      </c>
      <c r="I1067" s="92" t="str">
        <f>IFERROR(AVERAGEIFS(EDF[Sommeil], EDF[Nom], BD_evo[[#This Row],[Nom]], EDF[Semaine], BD_evo[[#This Row],[Semaine]]), "")</f>
        <v/>
      </c>
      <c r="J1067" s="92" t="str">
        <f>IFERROR(AVERAGEIFS(EDF[Etat Physique], EDF[Nom], BD_evo[[#This Row],[Nom]], EDF[Semaine], BD_evo[[#This Row],[Semaine]]), "")</f>
        <v/>
      </c>
      <c r="K1067" s="92" t="str">
        <f>IFERROR(AVERAGEIFS(EDF[Hydratation], EDF[Nom], BD_evo[[#This Row],[Nom]], EDF[Semaine], BD_evo[[#This Row],[Semaine]]), "")</f>
        <v/>
      </c>
      <c r="L1067" s="92" t="str">
        <f>IFERROR(AVERAGEIFS(EDF[Nutrition], EDF[Nom], BD_evo[[#This Row],[Nom]], EDF[Semaine], BD_evo[[#This Row],[Semaine]]), "")</f>
        <v/>
      </c>
      <c r="M1067" s="92" t="str">
        <f>IFERROR(AVERAGEIFS(RPE[Investissement du jour], RPE[Nom], BD_evo[[#This Row],[Nom]], RPE[Semaine], BD_evo[[#This Row],[Semaine]]), "")</f>
        <v/>
      </c>
    </row>
    <row r="1068" spans="1:13" x14ac:dyDescent="0.2">
      <c r="A1068" s="88" t="s">
        <v>107</v>
      </c>
      <c r="B1068" t="str">
        <f>INDEX(Statut[Profil], MATCH(BD_evo[[#This Row],[Nom]], Statut[Nom], 0))</f>
        <v>Trois Quarts</v>
      </c>
      <c r="C1068">
        <f t="shared" si="23"/>
        <v>2024</v>
      </c>
      <c r="D1068">
        <f t="shared" si="22"/>
        <v>3</v>
      </c>
      <c r="E1068" t="str">
        <f>IF(SUMIFS(RPE[sRPE_tot], RPE[Nom], BD_evo[[#This Row],[Nom]], RPE[Semaine], BD_evo[[#This Row],[Semaine]])=0,"",SUMIFS(RPE[sRPE_tot], RPE[Nom], BD_evo[[#This Row],[Nom]], RPE[Semaine], BD_evo[[#This Row],[Semaine]]))</f>
        <v/>
      </c>
      <c r="F1068" s="92">
        <f>IFERROR(AVERAGEIFS(EDF[Total EDF], EDF[Nom], BD_evo[[#This Row],[Nom]], EDF[Semaine], BD_evo[[#This Row],[Semaine]]), "")</f>
        <v>18</v>
      </c>
      <c r="G1068" s="92">
        <f>IFERROR(AVERAGEIFS(EDF[Humeur], EDF[Nom], BD_evo[[#This Row],[Nom]], EDF[Semaine], BD_evo[[#This Row],[Semaine]]), "")</f>
        <v>4</v>
      </c>
      <c r="H1068" s="92">
        <f>IFERROR(AVERAGEIFS(EDF[Stress], EDF[Nom], BD_evo[[#This Row],[Nom]], EDF[Semaine], BD_evo[[#This Row],[Semaine]]), "")</f>
        <v>2</v>
      </c>
      <c r="I1068" s="92">
        <f>IFERROR(AVERAGEIFS(EDF[Sommeil], EDF[Nom], BD_evo[[#This Row],[Nom]], EDF[Semaine], BD_evo[[#This Row],[Semaine]]), "")</f>
        <v>3</v>
      </c>
      <c r="J1068" s="92">
        <f>IFERROR(AVERAGEIFS(EDF[Etat Physique], EDF[Nom], BD_evo[[#This Row],[Nom]], EDF[Semaine], BD_evo[[#This Row],[Semaine]]), "")</f>
        <v>3</v>
      </c>
      <c r="K1068" s="92">
        <f>IFERROR(AVERAGEIFS(EDF[Hydratation], EDF[Nom], BD_evo[[#This Row],[Nom]], EDF[Semaine], BD_evo[[#This Row],[Semaine]]), "")</f>
        <v>3</v>
      </c>
      <c r="L1068" s="92">
        <f>IFERROR(AVERAGEIFS(EDF[Nutrition], EDF[Nom], BD_evo[[#This Row],[Nom]], EDF[Semaine], BD_evo[[#This Row],[Semaine]]), "")</f>
        <v>3</v>
      </c>
      <c r="M1068" s="92" t="str">
        <f>IFERROR(AVERAGEIFS(RPE[Investissement du jour], RPE[Nom], BD_evo[[#This Row],[Nom]], RPE[Semaine], BD_evo[[#This Row],[Semaine]]), "")</f>
        <v/>
      </c>
    </row>
    <row r="1069" spans="1:13" x14ac:dyDescent="0.2">
      <c r="A1069" s="88" t="s">
        <v>192</v>
      </c>
      <c r="B1069" t="str">
        <f>INDEX(Statut[Profil], MATCH(BD_evo[[#This Row],[Nom]], Statut[Nom], 0))</f>
        <v>Trois Quarts</v>
      </c>
      <c r="C1069">
        <f t="shared" si="23"/>
        <v>2024</v>
      </c>
      <c r="D1069">
        <f t="shared" si="22"/>
        <v>3</v>
      </c>
      <c r="E1069" t="str">
        <f>IF(SUMIFS(RPE[sRPE_tot], RPE[Nom], BD_evo[[#This Row],[Nom]], RPE[Semaine], BD_evo[[#This Row],[Semaine]])=0,"",SUMIFS(RPE[sRPE_tot], RPE[Nom], BD_evo[[#This Row],[Nom]], RPE[Semaine], BD_evo[[#This Row],[Semaine]]))</f>
        <v/>
      </c>
      <c r="F1069" s="92">
        <f>IFERROR(AVERAGEIFS(EDF[Total EDF], EDF[Nom], BD_evo[[#This Row],[Nom]], EDF[Semaine], BD_evo[[#This Row],[Semaine]]), "")</f>
        <v>22</v>
      </c>
      <c r="G1069" s="92">
        <f>IFERROR(AVERAGEIFS(EDF[Humeur], EDF[Nom], BD_evo[[#This Row],[Nom]], EDF[Semaine], BD_evo[[#This Row],[Semaine]]), "")</f>
        <v>4</v>
      </c>
      <c r="H1069" s="92">
        <f>IFERROR(AVERAGEIFS(EDF[Stress], EDF[Nom], BD_evo[[#This Row],[Nom]], EDF[Semaine], BD_evo[[#This Row],[Semaine]]), "")</f>
        <v>4</v>
      </c>
      <c r="I1069" s="92">
        <f>IFERROR(AVERAGEIFS(EDF[Sommeil], EDF[Nom], BD_evo[[#This Row],[Nom]], EDF[Semaine], BD_evo[[#This Row],[Semaine]]), "")</f>
        <v>3</v>
      </c>
      <c r="J1069" s="92">
        <f>IFERROR(AVERAGEIFS(EDF[Etat Physique], EDF[Nom], BD_evo[[#This Row],[Nom]], EDF[Semaine], BD_evo[[#This Row],[Semaine]]), "")</f>
        <v>3</v>
      </c>
      <c r="K1069" s="92">
        <f>IFERROR(AVERAGEIFS(EDF[Hydratation], EDF[Nom], BD_evo[[#This Row],[Nom]], EDF[Semaine], BD_evo[[#This Row],[Semaine]]), "")</f>
        <v>4</v>
      </c>
      <c r="L1069" s="92">
        <f>IFERROR(AVERAGEIFS(EDF[Nutrition], EDF[Nom], BD_evo[[#This Row],[Nom]], EDF[Semaine], BD_evo[[#This Row],[Semaine]]), "")</f>
        <v>4</v>
      </c>
      <c r="M1069" s="92" t="str">
        <f>IFERROR(AVERAGEIFS(RPE[Investissement du jour], RPE[Nom], BD_evo[[#This Row],[Nom]], RPE[Semaine], BD_evo[[#This Row],[Semaine]]), "")</f>
        <v/>
      </c>
    </row>
    <row r="1070" spans="1:13" x14ac:dyDescent="0.2">
      <c r="A1070" s="88" t="s">
        <v>496</v>
      </c>
      <c r="B1070" t="str">
        <f>INDEX(Statut[Profil], MATCH(BD_evo[[#This Row],[Nom]], Statut[Nom], 0))</f>
        <v>Trois Quarts</v>
      </c>
      <c r="C1070">
        <f t="shared" si="23"/>
        <v>2024</v>
      </c>
      <c r="D1070">
        <f t="shared" si="22"/>
        <v>3</v>
      </c>
      <c r="E1070" t="str">
        <f>IF(SUMIFS(RPE[sRPE_tot], RPE[Nom], BD_evo[[#This Row],[Nom]], RPE[Semaine], BD_evo[[#This Row],[Semaine]])=0,"",SUMIFS(RPE[sRPE_tot], RPE[Nom], BD_evo[[#This Row],[Nom]], RPE[Semaine], BD_evo[[#This Row],[Semaine]]))</f>
        <v/>
      </c>
      <c r="F1070" s="92">
        <f>IFERROR(AVERAGEIFS(EDF[Total EDF], EDF[Nom], BD_evo[[#This Row],[Nom]], EDF[Semaine], BD_evo[[#This Row],[Semaine]]), "")</f>
        <v>18</v>
      </c>
      <c r="G1070" s="92">
        <f>IFERROR(AVERAGEIFS(EDF[Humeur], EDF[Nom], BD_evo[[#This Row],[Nom]], EDF[Semaine], BD_evo[[#This Row],[Semaine]]), "")</f>
        <v>3</v>
      </c>
      <c r="H1070" s="92">
        <f>IFERROR(AVERAGEIFS(EDF[Stress], EDF[Nom], BD_evo[[#This Row],[Nom]], EDF[Semaine], BD_evo[[#This Row],[Semaine]]), "")</f>
        <v>3</v>
      </c>
      <c r="I1070" s="92">
        <f>IFERROR(AVERAGEIFS(EDF[Sommeil], EDF[Nom], BD_evo[[#This Row],[Nom]], EDF[Semaine], BD_evo[[#This Row],[Semaine]]), "")</f>
        <v>3</v>
      </c>
      <c r="J1070" s="92">
        <f>IFERROR(AVERAGEIFS(EDF[Etat Physique], EDF[Nom], BD_evo[[#This Row],[Nom]], EDF[Semaine], BD_evo[[#This Row],[Semaine]]), "")</f>
        <v>3</v>
      </c>
      <c r="K1070" s="92">
        <f>IFERROR(AVERAGEIFS(EDF[Hydratation], EDF[Nom], BD_evo[[#This Row],[Nom]], EDF[Semaine], BD_evo[[#This Row],[Semaine]]), "")</f>
        <v>3</v>
      </c>
      <c r="L1070" s="92">
        <f>IFERROR(AVERAGEIFS(EDF[Nutrition], EDF[Nom], BD_evo[[#This Row],[Nom]], EDF[Semaine], BD_evo[[#This Row],[Semaine]]), "")</f>
        <v>3</v>
      </c>
      <c r="M1070" s="92" t="str">
        <f>IFERROR(AVERAGEIFS(RPE[Investissement du jour], RPE[Nom], BD_evo[[#This Row],[Nom]], RPE[Semaine], BD_evo[[#This Row],[Semaine]]), "")</f>
        <v/>
      </c>
    </row>
    <row r="1071" spans="1:13" x14ac:dyDescent="0.2">
      <c r="A1071" s="88" t="s">
        <v>211</v>
      </c>
      <c r="B1071" t="str">
        <f>INDEX(Statut[Profil], MATCH(BD_evo[[#This Row],[Nom]], Statut[Nom], 0))</f>
        <v>Trois Quarts</v>
      </c>
      <c r="C1071">
        <f t="shared" si="23"/>
        <v>2024</v>
      </c>
      <c r="D1071">
        <f t="shared" si="22"/>
        <v>3</v>
      </c>
      <c r="E1071" t="str">
        <f>IF(SUMIFS(RPE[sRPE_tot], RPE[Nom], BD_evo[[#This Row],[Nom]], RPE[Semaine], BD_evo[[#This Row],[Semaine]])=0,"",SUMIFS(RPE[sRPE_tot], RPE[Nom], BD_evo[[#This Row],[Nom]], RPE[Semaine], BD_evo[[#This Row],[Semaine]]))</f>
        <v/>
      </c>
      <c r="F1071" s="92">
        <f>IFERROR(AVERAGEIFS(EDF[Total EDF], EDF[Nom], BD_evo[[#This Row],[Nom]], EDF[Semaine], BD_evo[[#This Row],[Semaine]]), "")</f>
        <v>22</v>
      </c>
      <c r="G1071" s="92">
        <f>IFERROR(AVERAGEIFS(EDF[Humeur], EDF[Nom], BD_evo[[#This Row],[Nom]], EDF[Semaine], BD_evo[[#This Row],[Semaine]]), "")</f>
        <v>4</v>
      </c>
      <c r="H1071" s="92">
        <f>IFERROR(AVERAGEIFS(EDF[Stress], EDF[Nom], BD_evo[[#This Row],[Nom]], EDF[Semaine], BD_evo[[#This Row],[Semaine]]), "")</f>
        <v>3</v>
      </c>
      <c r="I1071" s="92">
        <f>IFERROR(AVERAGEIFS(EDF[Sommeil], EDF[Nom], BD_evo[[#This Row],[Nom]], EDF[Semaine], BD_evo[[#This Row],[Semaine]]), "")</f>
        <v>4</v>
      </c>
      <c r="J1071" s="92">
        <f>IFERROR(AVERAGEIFS(EDF[Etat Physique], EDF[Nom], BD_evo[[#This Row],[Nom]], EDF[Semaine], BD_evo[[#This Row],[Semaine]]), "")</f>
        <v>3.3333333333333335</v>
      </c>
      <c r="K1071" s="92">
        <f>IFERROR(AVERAGEIFS(EDF[Hydratation], EDF[Nom], BD_evo[[#This Row],[Nom]], EDF[Semaine], BD_evo[[#This Row],[Semaine]]), "")</f>
        <v>3.6666666666666665</v>
      </c>
      <c r="L1071" s="92">
        <f>IFERROR(AVERAGEIFS(EDF[Nutrition], EDF[Nom], BD_evo[[#This Row],[Nom]], EDF[Semaine], BD_evo[[#This Row],[Semaine]]), "")</f>
        <v>4</v>
      </c>
      <c r="M1071" s="92" t="str">
        <f>IFERROR(AVERAGEIFS(RPE[Investissement du jour], RPE[Nom], BD_evo[[#This Row],[Nom]], RPE[Semaine], BD_evo[[#This Row],[Semaine]]), "")</f>
        <v/>
      </c>
    </row>
    <row r="1072" spans="1:13" x14ac:dyDescent="0.2">
      <c r="A1072" s="88" t="s">
        <v>188</v>
      </c>
      <c r="B1072" t="str">
        <f>INDEX(Statut[Profil], MATCH(BD_evo[[#This Row],[Nom]], Statut[Nom], 0))</f>
        <v>Avant</v>
      </c>
      <c r="C1072">
        <f t="shared" si="23"/>
        <v>2024</v>
      </c>
      <c r="D1072">
        <f t="shared" si="22"/>
        <v>3</v>
      </c>
      <c r="E1072" t="str">
        <f>IF(SUMIFS(RPE[sRPE_tot], RPE[Nom], BD_evo[[#This Row],[Nom]], RPE[Semaine], BD_evo[[#This Row],[Semaine]])=0,"",SUMIFS(RPE[sRPE_tot], RPE[Nom], BD_evo[[#This Row],[Nom]], RPE[Semaine], BD_evo[[#This Row],[Semaine]]))</f>
        <v/>
      </c>
      <c r="F1072" s="92" t="str">
        <f>IFERROR(AVERAGEIFS(EDF[Total EDF], EDF[Nom], BD_evo[[#This Row],[Nom]], EDF[Semaine], BD_evo[[#This Row],[Semaine]]), "")</f>
        <v/>
      </c>
      <c r="G1072" s="92" t="str">
        <f>IFERROR(AVERAGEIFS(EDF[Humeur], EDF[Nom], BD_evo[[#This Row],[Nom]], EDF[Semaine], BD_evo[[#This Row],[Semaine]]), "")</f>
        <v/>
      </c>
      <c r="H1072" s="92" t="str">
        <f>IFERROR(AVERAGEIFS(EDF[Stress], EDF[Nom], BD_evo[[#This Row],[Nom]], EDF[Semaine], BD_evo[[#This Row],[Semaine]]), "")</f>
        <v/>
      </c>
      <c r="I1072" s="92" t="str">
        <f>IFERROR(AVERAGEIFS(EDF[Sommeil], EDF[Nom], BD_evo[[#This Row],[Nom]], EDF[Semaine], BD_evo[[#This Row],[Semaine]]), "")</f>
        <v/>
      </c>
      <c r="J1072" s="92" t="str">
        <f>IFERROR(AVERAGEIFS(EDF[Etat Physique], EDF[Nom], BD_evo[[#This Row],[Nom]], EDF[Semaine], BD_evo[[#This Row],[Semaine]]), "")</f>
        <v/>
      </c>
      <c r="K1072" s="92" t="str">
        <f>IFERROR(AVERAGEIFS(EDF[Hydratation], EDF[Nom], BD_evo[[#This Row],[Nom]], EDF[Semaine], BD_evo[[#This Row],[Semaine]]), "")</f>
        <v/>
      </c>
      <c r="L1072" s="92" t="str">
        <f>IFERROR(AVERAGEIFS(EDF[Nutrition], EDF[Nom], BD_evo[[#This Row],[Nom]], EDF[Semaine], BD_evo[[#This Row],[Semaine]]), "")</f>
        <v/>
      </c>
      <c r="M1072" s="92" t="str">
        <f>IFERROR(AVERAGEIFS(RPE[Investissement du jour], RPE[Nom], BD_evo[[#This Row],[Nom]], RPE[Semaine], BD_evo[[#This Row],[Semaine]]), "")</f>
        <v/>
      </c>
    </row>
    <row r="1073" spans="1:13" x14ac:dyDescent="0.2">
      <c r="A1073" s="88" t="s">
        <v>200</v>
      </c>
      <c r="B1073" t="str">
        <f>INDEX(Statut[Profil], MATCH(BD_evo[[#This Row],[Nom]], Statut[Nom], 0))</f>
        <v>Avant</v>
      </c>
      <c r="C1073">
        <f t="shared" si="23"/>
        <v>2024</v>
      </c>
      <c r="D1073">
        <f t="shared" si="22"/>
        <v>3</v>
      </c>
      <c r="E1073" t="str">
        <f>IF(SUMIFS(RPE[sRPE_tot], RPE[Nom], BD_evo[[#This Row],[Nom]], RPE[Semaine], BD_evo[[#This Row],[Semaine]])=0,"",SUMIFS(RPE[sRPE_tot], RPE[Nom], BD_evo[[#This Row],[Nom]], RPE[Semaine], BD_evo[[#This Row],[Semaine]]))</f>
        <v/>
      </c>
      <c r="F1073" s="92" t="str">
        <f>IFERROR(AVERAGEIFS(EDF[Total EDF], EDF[Nom], BD_evo[[#This Row],[Nom]], EDF[Semaine], BD_evo[[#This Row],[Semaine]]), "")</f>
        <v/>
      </c>
      <c r="G1073" s="92" t="str">
        <f>IFERROR(AVERAGEIFS(EDF[Humeur], EDF[Nom], BD_evo[[#This Row],[Nom]], EDF[Semaine], BD_evo[[#This Row],[Semaine]]), "")</f>
        <v/>
      </c>
      <c r="H1073" s="92" t="str">
        <f>IFERROR(AVERAGEIFS(EDF[Stress], EDF[Nom], BD_evo[[#This Row],[Nom]], EDF[Semaine], BD_evo[[#This Row],[Semaine]]), "")</f>
        <v/>
      </c>
      <c r="I1073" s="92" t="str">
        <f>IFERROR(AVERAGEIFS(EDF[Sommeil], EDF[Nom], BD_evo[[#This Row],[Nom]], EDF[Semaine], BD_evo[[#This Row],[Semaine]]), "")</f>
        <v/>
      </c>
      <c r="J1073" s="92" t="str">
        <f>IFERROR(AVERAGEIFS(EDF[Etat Physique], EDF[Nom], BD_evo[[#This Row],[Nom]], EDF[Semaine], BD_evo[[#This Row],[Semaine]]), "")</f>
        <v/>
      </c>
      <c r="K1073" s="92" t="str">
        <f>IFERROR(AVERAGEIFS(EDF[Hydratation], EDF[Nom], BD_evo[[#This Row],[Nom]], EDF[Semaine], BD_evo[[#This Row],[Semaine]]), "")</f>
        <v/>
      </c>
      <c r="L1073" s="92" t="str">
        <f>IFERROR(AVERAGEIFS(EDF[Nutrition], EDF[Nom], BD_evo[[#This Row],[Nom]], EDF[Semaine], BD_evo[[#This Row],[Semaine]]), "")</f>
        <v/>
      </c>
      <c r="M1073" s="92" t="str">
        <f>IFERROR(AVERAGEIFS(RPE[Investissement du jour], RPE[Nom], BD_evo[[#This Row],[Nom]], RPE[Semaine], BD_evo[[#This Row],[Semaine]]), "")</f>
        <v/>
      </c>
    </row>
    <row r="1074" spans="1:13" x14ac:dyDescent="0.2">
      <c r="A1074" s="88" t="s">
        <v>244</v>
      </c>
      <c r="B1074" t="str">
        <f>INDEX(Statut[Profil], MATCH(BD_evo[[#This Row],[Nom]], Statut[Nom], 0))</f>
        <v>Avant</v>
      </c>
      <c r="C1074">
        <f t="shared" si="23"/>
        <v>2024</v>
      </c>
      <c r="D1074">
        <f t="shared" si="22"/>
        <v>3</v>
      </c>
      <c r="E1074" t="str">
        <f>IF(SUMIFS(RPE[sRPE_tot], RPE[Nom], BD_evo[[#This Row],[Nom]], RPE[Semaine], BD_evo[[#This Row],[Semaine]])=0,"",SUMIFS(RPE[sRPE_tot], RPE[Nom], BD_evo[[#This Row],[Nom]], RPE[Semaine], BD_evo[[#This Row],[Semaine]]))</f>
        <v/>
      </c>
      <c r="F1074" s="92">
        <f>IFERROR(AVERAGEIFS(EDF[Total EDF], EDF[Nom], BD_evo[[#This Row],[Nom]], EDF[Semaine], BD_evo[[#This Row],[Semaine]]), "")</f>
        <v>15</v>
      </c>
      <c r="G1074" s="92">
        <f>IFERROR(AVERAGEIFS(EDF[Humeur], EDF[Nom], BD_evo[[#This Row],[Nom]], EDF[Semaine], BD_evo[[#This Row],[Semaine]]), "")</f>
        <v>3</v>
      </c>
      <c r="H1074" s="92">
        <f>IFERROR(AVERAGEIFS(EDF[Stress], EDF[Nom], BD_evo[[#This Row],[Nom]], EDF[Semaine], BD_evo[[#This Row],[Semaine]]), "")</f>
        <v>2</v>
      </c>
      <c r="I1074" s="92">
        <f>IFERROR(AVERAGEIFS(EDF[Sommeil], EDF[Nom], BD_evo[[#This Row],[Nom]], EDF[Semaine], BD_evo[[#This Row],[Semaine]]), "")</f>
        <v>2</v>
      </c>
      <c r="J1074" s="92">
        <f>IFERROR(AVERAGEIFS(EDF[Etat Physique], EDF[Nom], BD_evo[[#This Row],[Nom]], EDF[Semaine], BD_evo[[#This Row],[Semaine]]), "")</f>
        <v>3</v>
      </c>
      <c r="K1074" s="92">
        <f>IFERROR(AVERAGEIFS(EDF[Hydratation], EDF[Nom], BD_evo[[#This Row],[Nom]], EDF[Semaine], BD_evo[[#This Row],[Semaine]]), "")</f>
        <v>3</v>
      </c>
      <c r="L1074" s="92">
        <f>IFERROR(AVERAGEIFS(EDF[Nutrition], EDF[Nom], BD_evo[[#This Row],[Nom]], EDF[Semaine], BD_evo[[#This Row],[Semaine]]), "")</f>
        <v>2</v>
      </c>
      <c r="M1074" s="92" t="str">
        <f>IFERROR(AVERAGEIFS(RPE[Investissement du jour], RPE[Nom], BD_evo[[#This Row],[Nom]], RPE[Semaine], BD_evo[[#This Row],[Semaine]]), "")</f>
        <v/>
      </c>
    </row>
    <row r="1075" spans="1:13" x14ac:dyDescent="0.2">
      <c r="A1075" s="89" t="s">
        <v>78</v>
      </c>
      <c r="B1075" t="str">
        <f>INDEX(Statut[Profil], MATCH(BD_evo[[#This Row],[Nom]], Statut[Nom], 0))</f>
        <v>Avant</v>
      </c>
      <c r="C1075">
        <f t="shared" si="23"/>
        <v>2024</v>
      </c>
      <c r="D1075">
        <f t="shared" si="22"/>
        <v>3</v>
      </c>
      <c r="E1075">
        <f>IF(SUMIFS(RPE[sRPE_tot], RPE[Nom], BD_evo[[#This Row],[Nom]], RPE[Semaine], BD_evo[[#This Row],[Semaine]])=0,"",SUMIFS(RPE[sRPE_tot], RPE[Nom], BD_evo[[#This Row],[Nom]], RPE[Semaine], BD_evo[[#This Row],[Semaine]]))</f>
        <v>660</v>
      </c>
      <c r="F1075" s="92">
        <f>IFERROR(AVERAGEIFS(EDF[Total EDF], EDF[Nom], BD_evo[[#This Row],[Nom]], EDF[Semaine], BD_evo[[#This Row],[Semaine]]), "")</f>
        <v>17.666666666666668</v>
      </c>
      <c r="G1075" s="92">
        <f>IFERROR(AVERAGEIFS(EDF[Humeur], EDF[Nom], BD_evo[[#This Row],[Nom]], EDF[Semaine], BD_evo[[#This Row],[Semaine]]), "")</f>
        <v>2</v>
      </c>
      <c r="H1075" s="92">
        <f>IFERROR(AVERAGEIFS(EDF[Stress], EDF[Nom], BD_evo[[#This Row],[Nom]], EDF[Semaine], BD_evo[[#This Row],[Semaine]]), "")</f>
        <v>3</v>
      </c>
      <c r="I1075" s="92">
        <f>IFERROR(AVERAGEIFS(EDF[Sommeil], EDF[Nom], BD_evo[[#This Row],[Nom]], EDF[Semaine], BD_evo[[#This Row],[Semaine]]), "")</f>
        <v>2.6666666666666665</v>
      </c>
      <c r="J1075" s="92">
        <f>IFERROR(AVERAGEIFS(EDF[Etat Physique], EDF[Nom], BD_evo[[#This Row],[Nom]], EDF[Semaine], BD_evo[[#This Row],[Semaine]]), "")</f>
        <v>3</v>
      </c>
      <c r="K1075" s="92">
        <f>IFERROR(AVERAGEIFS(EDF[Hydratation], EDF[Nom], BD_evo[[#This Row],[Nom]], EDF[Semaine], BD_evo[[#This Row],[Semaine]]), "")</f>
        <v>3</v>
      </c>
      <c r="L1075" s="92">
        <f>IFERROR(AVERAGEIFS(EDF[Nutrition], EDF[Nom], BD_evo[[#This Row],[Nom]], EDF[Semaine], BD_evo[[#This Row],[Semaine]]), "")</f>
        <v>4</v>
      </c>
      <c r="M1075" s="92">
        <f>IFERROR(AVERAGEIFS(RPE[Investissement du jour], RPE[Nom], BD_evo[[#This Row],[Nom]], RPE[Semaine], BD_evo[[#This Row],[Semaine]]), "")</f>
        <v>3</v>
      </c>
    </row>
    <row r="1076" spans="1:13" x14ac:dyDescent="0.2">
      <c r="A1076" s="88" t="s">
        <v>87</v>
      </c>
      <c r="B1076" t="str">
        <f>INDEX(Statut[Profil], MATCH(BD_evo[[#This Row],[Nom]], Statut[Nom], 0))</f>
        <v>Trois Quarts</v>
      </c>
      <c r="C1076">
        <f t="shared" si="23"/>
        <v>2024</v>
      </c>
      <c r="D1076">
        <f t="shared" si="22"/>
        <v>3</v>
      </c>
      <c r="E1076" t="str">
        <f>IF(SUMIFS(RPE[sRPE_tot], RPE[Nom], BD_evo[[#This Row],[Nom]], RPE[Semaine], BD_evo[[#This Row],[Semaine]])=0,"",SUMIFS(RPE[sRPE_tot], RPE[Nom], BD_evo[[#This Row],[Nom]], RPE[Semaine], BD_evo[[#This Row],[Semaine]]))</f>
        <v/>
      </c>
      <c r="F1076" s="92">
        <f>IFERROR(AVERAGEIFS(EDF[Total EDF], EDF[Nom], BD_evo[[#This Row],[Nom]], EDF[Semaine], BD_evo[[#This Row],[Semaine]]), "")</f>
        <v>25</v>
      </c>
      <c r="G1076" s="92">
        <f>IFERROR(AVERAGEIFS(EDF[Humeur], EDF[Nom], BD_evo[[#This Row],[Nom]], EDF[Semaine], BD_evo[[#This Row],[Semaine]]), "")</f>
        <v>4.5</v>
      </c>
      <c r="H1076" s="92">
        <f>IFERROR(AVERAGEIFS(EDF[Stress], EDF[Nom], BD_evo[[#This Row],[Nom]], EDF[Semaine], BD_evo[[#This Row],[Semaine]]), "")</f>
        <v>4</v>
      </c>
      <c r="I1076" s="92">
        <f>IFERROR(AVERAGEIFS(EDF[Sommeil], EDF[Nom], BD_evo[[#This Row],[Nom]], EDF[Semaine], BD_evo[[#This Row],[Semaine]]), "")</f>
        <v>4.5</v>
      </c>
      <c r="J1076" s="92">
        <f>IFERROR(AVERAGEIFS(EDF[Etat Physique], EDF[Nom], BD_evo[[#This Row],[Nom]], EDF[Semaine], BD_evo[[#This Row],[Semaine]]), "")</f>
        <v>4</v>
      </c>
      <c r="K1076" s="92">
        <f>IFERROR(AVERAGEIFS(EDF[Hydratation], EDF[Nom], BD_evo[[#This Row],[Nom]], EDF[Semaine], BD_evo[[#This Row],[Semaine]]), "")</f>
        <v>4.5</v>
      </c>
      <c r="L1076" s="92">
        <f>IFERROR(AVERAGEIFS(EDF[Nutrition], EDF[Nom], BD_evo[[#This Row],[Nom]], EDF[Semaine], BD_evo[[#This Row],[Semaine]]), "")</f>
        <v>3.5</v>
      </c>
      <c r="M1076" s="92" t="str">
        <f>IFERROR(AVERAGEIFS(RPE[Investissement du jour], RPE[Nom], BD_evo[[#This Row],[Nom]], RPE[Semaine], BD_evo[[#This Row],[Semaine]]), "")</f>
        <v/>
      </c>
    </row>
    <row r="1077" spans="1:13" x14ac:dyDescent="0.2">
      <c r="A1077" s="88" t="s">
        <v>212</v>
      </c>
      <c r="B1077" t="str">
        <f>INDEX(Statut[Profil], MATCH(BD_evo[[#This Row],[Nom]], Statut[Nom], 0))</f>
        <v>Avant</v>
      </c>
      <c r="C1077">
        <f t="shared" si="23"/>
        <v>2024</v>
      </c>
      <c r="D1077">
        <f t="shared" si="22"/>
        <v>3</v>
      </c>
      <c r="E1077" t="str">
        <f>IF(SUMIFS(RPE[sRPE_tot], RPE[Nom], BD_evo[[#This Row],[Nom]], RPE[Semaine], BD_evo[[#This Row],[Semaine]])=0,"",SUMIFS(RPE[sRPE_tot], RPE[Nom], BD_evo[[#This Row],[Nom]], RPE[Semaine], BD_evo[[#This Row],[Semaine]]))</f>
        <v/>
      </c>
      <c r="F1077" s="92" t="str">
        <f>IFERROR(AVERAGEIFS(EDF[Total EDF], EDF[Nom], BD_evo[[#This Row],[Nom]], EDF[Semaine], BD_evo[[#This Row],[Semaine]]), "")</f>
        <v/>
      </c>
      <c r="G1077" s="92" t="str">
        <f>IFERROR(AVERAGEIFS(EDF[Humeur], EDF[Nom], BD_evo[[#This Row],[Nom]], EDF[Semaine], BD_evo[[#This Row],[Semaine]]), "")</f>
        <v/>
      </c>
      <c r="H1077" s="92" t="str">
        <f>IFERROR(AVERAGEIFS(EDF[Stress], EDF[Nom], BD_evo[[#This Row],[Nom]], EDF[Semaine], BD_evo[[#This Row],[Semaine]]), "")</f>
        <v/>
      </c>
      <c r="I1077" s="92" t="str">
        <f>IFERROR(AVERAGEIFS(EDF[Sommeil], EDF[Nom], BD_evo[[#This Row],[Nom]], EDF[Semaine], BD_evo[[#This Row],[Semaine]]), "")</f>
        <v/>
      </c>
      <c r="J1077" s="92" t="str">
        <f>IFERROR(AVERAGEIFS(EDF[Etat Physique], EDF[Nom], BD_evo[[#This Row],[Nom]], EDF[Semaine], BD_evo[[#This Row],[Semaine]]), "")</f>
        <v/>
      </c>
      <c r="K1077" s="92" t="str">
        <f>IFERROR(AVERAGEIFS(EDF[Hydratation], EDF[Nom], BD_evo[[#This Row],[Nom]], EDF[Semaine], BD_evo[[#This Row],[Semaine]]), "")</f>
        <v/>
      </c>
      <c r="L1077" s="92" t="str">
        <f>IFERROR(AVERAGEIFS(EDF[Nutrition], EDF[Nom], BD_evo[[#This Row],[Nom]], EDF[Semaine], BD_evo[[#This Row],[Semaine]]), "")</f>
        <v/>
      </c>
      <c r="M1077" s="92" t="str">
        <f>IFERROR(AVERAGEIFS(RPE[Investissement du jour], RPE[Nom], BD_evo[[#This Row],[Nom]], RPE[Semaine], BD_evo[[#This Row],[Semaine]]), "")</f>
        <v/>
      </c>
    </row>
    <row r="1078" spans="1:13" x14ac:dyDescent="0.2">
      <c r="A1078" s="88" t="s">
        <v>243</v>
      </c>
      <c r="B1078" t="str">
        <f>INDEX(Statut[Profil], MATCH(BD_evo[[#This Row],[Nom]], Statut[Nom], 0))</f>
        <v>Trois Quarts</v>
      </c>
      <c r="C1078">
        <f t="shared" si="23"/>
        <v>2024</v>
      </c>
      <c r="D1078">
        <f t="shared" si="22"/>
        <v>3</v>
      </c>
      <c r="E1078" t="str">
        <f>IF(SUMIFS(RPE[sRPE_tot], RPE[Nom], BD_evo[[#This Row],[Nom]], RPE[Semaine], BD_evo[[#This Row],[Semaine]])=0,"",SUMIFS(RPE[sRPE_tot], RPE[Nom], BD_evo[[#This Row],[Nom]], RPE[Semaine], BD_evo[[#This Row],[Semaine]]))</f>
        <v/>
      </c>
      <c r="F1078" s="92">
        <f>IFERROR(AVERAGEIFS(EDF[Total EDF], EDF[Nom], BD_evo[[#This Row],[Nom]], EDF[Semaine], BD_evo[[#This Row],[Semaine]]), "")</f>
        <v>25.5</v>
      </c>
      <c r="G1078" s="92">
        <f>IFERROR(AVERAGEIFS(EDF[Humeur], EDF[Nom], BD_evo[[#This Row],[Nom]], EDF[Semaine], BD_evo[[#This Row],[Semaine]]), "")</f>
        <v>4.5</v>
      </c>
      <c r="H1078" s="92">
        <f>IFERROR(AVERAGEIFS(EDF[Stress], EDF[Nom], BD_evo[[#This Row],[Nom]], EDF[Semaine], BD_evo[[#This Row],[Semaine]]), "")</f>
        <v>4</v>
      </c>
      <c r="I1078" s="92">
        <f>IFERROR(AVERAGEIFS(EDF[Sommeil], EDF[Nom], BD_evo[[#This Row],[Nom]], EDF[Semaine], BD_evo[[#This Row],[Semaine]]), "")</f>
        <v>5</v>
      </c>
      <c r="J1078" s="92">
        <f>IFERROR(AVERAGEIFS(EDF[Etat Physique], EDF[Nom], BD_evo[[#This Row],[Nom]], EDF[Semaine], BD_evo[[#This Row],[Semaine]]), "")</f>
        <v>4</v>
      </c>
      <c r="K1078" s="92">
        <f>IFERROR(AVERAGEIFS(EDF[Hydratation], EDF[Nom], BD_evo[[#This Row],[Nom]], EDF[Semaine], BD_evo[[#This Row],[Semaine]]), "")</f>
        <v>4</v>
      </c>
      <c r="L1078" s="92">
        <f>IFERROR(AVERAGEIFS(EDF[Nutrition], EDF[Nom], BD_evo[[#This Row],[Nom]], EDF[Semaine], BD_evo[[#This Row],[Semaine]]), "")</f>
        <v>4</v>
      </c>
      <c r="M1078" s="92" t="str">
        <f>IFERROR(AVERAGEIFS(RPE[Investissement du jour], RPE[Nom], BD_evo[[#This Row],[Nom]], RPE[Semaine], BD_evo[[#This Row],[Semaine]]), "")</f>
        <v/>
      </c>
    </row>
    <row r="1079" spans="1:13" x14ac:dyDescent="0.2">
      <c r="A1079" s="88" t="s">
        <v>81</v>
      </c>
      <c r="B1079" t="str">
        <f>INDEX(Statut[Profil], MATCH(BD_evo[[#This Row],[Nom]], Statut[Nom], 0))</f>
        <v>Trois Quarts</v>
      </c>
      <c r="C1079">
        <f t="shared" si="23"/>
        <v>2024</v>
      </c>
      <c r="D1079">
        <f t="shared" si="22"/>
        <v>3</v>
      </c>
      <c r="E1079" t="str">
        <f>IF(SUMIFS(RPE[sRPE_tot], RPE[Nom], BD_evo[[#This Row],[Nom]], RPE[Semaine], BD_evo[[#This Row],[Semaine]])=0,"",SUMIFS(RPE[sRPE_tot], RPE[Nom], BD_evo[[#This Row],[Nom]], RPE[Semaine], BD_evo[[#This Row],[Semaine]]))</f>
        <v/>
      </c>
      <c r="F1079" s="92" t="str">
        <f>IFERROR(AVERAGEIFS(EDF[Total EDF], EDF[Nom], BD_evo[[#This Row],[Nom]], EDF[Semaine], BD_evo[[#This Row],[Semaine]]), "")</f>
        <v/>
      </c>
      <c r="G1079" s="92" t="str">
        <f>IFERROR(AVERAGEIFS(EDF[Humeur], EDF[Nom], BD_evo[[#This Row],[Nom]], EDF[Semaine], BD_evo[[#This Row],[Semaine]]), "")</f>
        <v/>
      </c>
      <c r="H1079" s="92" t="str">
        <f>IFERROR(AVERAGEIFS(EDF[Stress], EDF[Nom], BD_evo[[#This Row],[Nom]], EDF[Semaine], BD_evo[[#This Row],[Semaine]]), "")</f>
        <v/>
      </c>
      <c r="I1079" s="92" t="str">
        <f>IFERROR(AVERAGEIFS(EDF[Sommeil], EDF[Nom], BD_evo[[#This Row],[Nom]], EDF[Semaine], BD_evo[[#This Row],[Semaine]]), "")</f>
        <v/>
      </c>
      <c r="J1079" s="92" t="str">
        <f>IFERROR(AVERAGEIFS(EDF[Etat Physique], EDF[Nom], BD_evo[[#This Row],[Nom]], EDF[Semaine], BD_evo[[#This Row],[Semaine]]), "")</f>
        <v/>
      </c>
      <c r="K1079" s="92" t="str">
        <f>IFERROR(AVERAGEIFS(EDF[Hydratation], EDF[Nom], BD_evo[[#This Row],[Nom]], EDF[Semaine], BD_evo[[#This Row],[Semaine]]), "")</f>
        <v/>
      </c>
      <c r="L1079" s="92" t="str">
        <f>IFERROR(AVERAGEIFS(EDF[Nutrition], EDF[Nom], BD_evo[[#This Row],[Nom]], EDF[Semaine], BD_evo[[#This Row],[Semaine]]), "")</f>
        <v/>
      </c>
      <c r="M1079" s="92" t="str">
        <f>IFERROR(AVERAGEIFS(RPE[Investissement du jour], RPE[Nom], BD_evo[[#This Row],[Nom]], RPE[Semaine], BD_evo[[#This Row],[Semaine]]), "")</f>
        <v/>
      </c>
    </row>
    <row r="1080" spans="1:13" x14ac:dyDescent="0.2">
      <c r="A1080" s="88" t="s">
        <v>109</v>
      </c>
      <c r="B1080" t="str">
        <f>INDEX(Statut[Profil], MATCH(BD_evo[[#This Row],[Nom]], Statut[Nom], 0))</f>
        <v>Avant</v>
      </c>
      <c r="C1080">
        <f t="shared" si="23"/>
        <v>2024</v>
      </c>
      <c r="D1080">
        <f t="shared" si="22"/>
        <v>3</v>
      </c>
      <c r="E1080" t="str">
        <f>IF(SUMIFS(RPE[sRPE_tot], RPE[Nom], BD_evo[[#This Row],[Nom]], RPE[Semaine], BD_evo[[#This Row],[Semaine]])=0,"",SUMIFS(RPE[sRPE_tot], RPE[Nom], BD_evo[[#This Row],[Nom]], RPE[Semaine], BD_evo[[#This Row],[Semaine]]))</f>
        <v/>
      </c>
      <c r="F1080" s="92">
        <f>IFERROR(AVERAGEIFS(EDF[Total EDF], EDF[Nom], BD_evo[[#This Row],[Nom]], EDF[Semaine], BD_evo[[#This Row],[Semaine]]), "")</f>
        <v>25</v>
      </c>
      <c r="G1080" s="92">
        <f>IFERROR(AVERAGEIFS(EDF[Humeur], EDF[Nom], BD_evo[[#This Row],[Nom]], EDF[Semaine], BD_evo[[#This Row],[Semaine]]), "")</f>
        <v>4.333333333333333</v>
      </c>
      <c r="H1080" s="92">
        <f>IFERROR(AVERAGEIFS(EDF[Stress], EDF[Nom], BD_evo[[#This Row],[Nom]], EDF[Semaine], BD_evo[[#This Row],[Semaine]]), "")</f>
        <v>3.3333333333333335</v>
      </c>
      <c r="I1080" s="92">
        <f>IFERROR(AVERAGEIFS(EDF[Sommeil], EDF[Nom], BD_evo[[#This Row],[Nom]], EDF[Semaine], BD_evo[[#This Row],[Semaine]]), "")</f>
        <v>4</v>
      </c>
      <c r="J1080" s="92">
        <f>IFERROR(AVERAGEIFS(EDF[Etat Physique], EDF[Nom], BD_evo[[#This Row],[Nom]], EDF[Semaine], BD_evo[[#This Row],[Semaine]]), "")</f>
        <v>4</v>
      </c>
      <c r="K1080" s="92">
        <f>IFERROR(AVERAGEIFS(EDF[Hydratation], EDF[Nom], BD_evo[[#This Row],[Nom]], EDF[Semaine], BD_evo[[#This Row],[Semaine]]), "")</f>
        <v>4.666666666666667</v>
      </c>
      <c r="L1080" s="92">
        <f>IFERROR(AVERAGEIFS(EDF[Nutrition], EDF[Nom], BD_evo[[#This Row],[Nom]], EDF[Semaine], BD_evo[[#This Row],[Semaine]]), "")</f>
        <v>4.666666666666667</v>
      </c>
      <c r="M1080" s="92" t="str">
        <f>IFERROR(AVERAGEIFS(RPE[Investissement du jour], RPE[Nom], BD_evo[[#This Row],[Nom]], RPE[Semaine], BD_evo[[#This Row],[Semaine]]), "")</f>
        <v/>
      </c>
    </row>
    <row r="1081" spans="1:13" x14ac:dyDescent="0.2">
      <c r="A1081" s="88" t="s">
        <v>313</v>
      </c>
      <c r="B1081" t="str">
        <f>INDEX(Statut[Profil], MATCH(BD_evo[[#This Row],[Nom]], Statut[Nom], 0))</f>
        <v>Trois Quarts</v>
      </c>
      <c r="C1081">
        <f t="shared" si="23"/>
        <v>2024</v>
      </c>
      <c r="D1081">
        <f t="shared" si="22"/>
        <v>3</v>
      </c>
      <c r="E1081" t="str">
        <f>IF(SUMIFS(RPE[sRPE_tot], RPE[Nom], BD_evo[[#This Row],[Nom]], RPE[Semaine], BD_evo[[#This Row],[Semaine]])=0,"",SUMIFS(RPE[sRPE_tot], RPE[Nom], BD_evo[[#This Row],[Nom]], RPE[Semaine], BD_evo[[#This Row],[Semaine]]))</f>
        <v/>
      </c>
      <c r="F1081" s="92" t="str">
        <f>IFERROR(AVERAGEIFS(EDF[Total EDF], EDF[Nom], BD_evo[[#This Row],[Nom]], EDF[Semaine], BD_evo[[#This Row],[Semaine]]), "")</f>
        <v/>
      </c>
      <c r="G1081" s="92" t="str">
        <f>IFERROR(AVERAGEIFS(EDF[Humeur], EDF[Nom], BD_evo[[#This Row],[Nom]], EDF[Semaine], BD_evo[[#This Row],[Semaine]]), "")</f>
        <v/>
      </c>
      <c r="H1081" s="92" t="str">
        <f>IFERROR(AVERAGEIFS(EDF[Stress], EDF[Nom], BD_evo[[#This Row],[Nom]], EDF[Semaine], BD_evo[[#This Row],[Semaine]]), "")</f>
        <v/>
      </c>
      <c r="I1081" s="92" t="str">
        <f>IFERROR(AVERAGEIFS(EDF[Sommeil], EDF[Nom], BD_evo[[#This Row],[Nom]], EDF[Semaine], BD_evo[[#This Row],[Semaine]]), "")</f>
        <v/>
      </c>
      <c r="J1081" s="92" t="str">
        <f>IFERROR(AVERAGEIFS(EDF[Etat Physique], EDF[Nom], BD_evo[[#This Row],[Nom]], EDF[Semaine], BD_evo[[#This Row],[Semaine]]), "")</f>
        <v/>
      </c>
      <c r="K1081" s="92" t="str">
        <f>IFERROR(AVERAGEIFS(EDF[Hydratation], EDF[Nom], BD_evo[[#This Row],[Nom]], EDF[Semaine], BD_evo[[#This Row],[Semaine]]), "")</f>
        <v/>
      </c>
      <c r="L1081" s="92" t="str">
        <f>IFERROR(AVERAGEIFS(EDF[Nutrition], EDF[Nom], BD_evo[[#This Row],[Nom]], EDF[Semaine], BD_evo[[#This Row],[Semaine]]), "")</f>
        <v/>
      </c>
      <c r="M1081" s="92" t="str">
        <f>IFERROR(AVERAGEIFS(RPE[Investissement du jour], RPE[Nom], BD_evo[[#This Row],[Nom]], RPE[Semaine], BD_evo[[#This Row],[Semaine]]), "")</f>
        <v/>
      </c>
    </row>
    <row r="1082" spans="1:13" x14ac:dyDescent="0.2">
      <c r="A1082" s="88" t="s">
        <v>88</v>
      </c>
      <c r="B1082" t="str">
        <f>INDEX(Statut[Profil], MATCH(BD_evo[[#This Row],[Nom]], Statut[Nom], 0))</f>
        <v>Avant</v>
      </c>
      <c r="C1082">
        <f t="shared" si="23"/>
        <v>2024</v>
      </c>
      <c r="D1082">
        <f t="shared" si="22"/>
        <v>3</v>
      </c>
      <c r="E1082" t="str">
        <f>IF(SUMIFS(RPE[sRPE_tot], RPE[Nom], BD_evo[[#This Row],[Nom]], RPE[Semaine], BD_evo[[#This Row],[Semaine]])=0,"",SUMIFS(RPE[sRPE_tot], RPE[Nom], BD_evo[[#This Row],[Nom]], RPE[Semaine], BD_evo[[#This Row],[Semaine]]))</f>
        <v/>
      </c>
      <c r="F1082" s="92">
        <f>IFERROR(AVERAGEIFS(EDF[Total EDF], EDF[Nom], BD_evo[[#This Row],[Nom]], EDF[Semaine], BD_evo[[#This Row],[Semaine]]), "")</f>
        <v>16</v>
      </c>
      <c r="G1082" s="92">
        <f>IFERROR(AVERAGEIFS(EDF[Humeur], EDF[Nom], BD_evo[[#This Row],[Nom]], EDF[Semaine], BD_evo[[#This Row],[Semaine]]), "")</f>
        <v>3</v>
      </c>
      <c r="H1082" s="92">
        <f>IFERROR(AVERAGEIFS(EDF[Stress], EDF[Nom], BD_evo[[#This Row],[Nom]], EDF[Semaine], BD_evo[[#This Row],[Semaine]]), "")</f>
        <v>2</v>
      </c>
      <c r="I1082" s="92">
        <f>IFERROR(AVERAGEIFS(EDF[Sommeil], EDF[Nom], BD_evo[[#This Row],[Nom]], EDF[Semaine], BD_evo[[#This Row],[Semaine]]), "")</f>
        <v>2</v>
      </c>
      <c r="J1082" s="92">
        <f>IFERROR(AVERAGEIFS(EDF[Etat Physique], EDF[Nom], BD_evo[[#This Row],[Nom]], EDF[Semaine], BD_evo[[#This Row],[Semaine]]), "")</f>
        <v>3</v>
      </c>
      <c r="K1082" s="92">
        <f>IFERROR(AVERAGEIFS(EDF[Hydratation], EDF[Nom], BD_evo[[#This Row],[Nom]], EDF[Semaine], BD_evo[[#This Row],[Semaine]]), "")</f>
        <v>3</v>
      </c>
      <c r="L1082" s="92">
        <f>IFERROR(AVERAGEIFS(EDF[Nutrition], EDF[Nom], BD_evo[[#This Row],[Nom]], EDF[Semaine], BD_evo[[#This Row],[Semaine]]), "")</f>
        <v>3</v>
      </c>
      <c r="M1082" s="92" t="str">
        <f>IFERROR(AVERAGEIFS(RPE[Investissement du jour], RPE[Nom], BD_evo[[#This Row],[Nom]], RPE[Semaine], BD_evo[[#This Row],[Semaine]]), "")</f>
        <v/>
      </c>
    </row>
    <row r="1083" spans="1:13" x14ac:dyDescent="0.2">
      <c r="A1083" s="88" t="s">
        <v>134</v>
      </c>
      <c r="B1083" s="90" t="str">
        <f>INDEX(Statut[Profil], MATCH(BD_evo[[#This Row],[Nom]], Statut[Nom], 0))</f>
        <v>Avant</v>
      </c>
      <c r="C1083">
        <f t="shared" si="23"/>
        <v>2024</v>
      </c>
      <c r="D1083">
        <f>D1082+1</f>
        <v>4</v>
      </c>
      <c r="E1083" s="90" t="str">
        <f>IF(SUMIFS(RPE[sRPE_tot], RPE[Nom], BD_evo[[#This Row],[Nom]], RPE[Semaine], BD_evo[[#This Row],[Semaine]])=0,"",SUMIFS(RPE[sRPE_tot], RPE[Nom], BD_evo[[#This Row],[Nom]], RPE[Semaine], BD_evo[[#This Row],[Semaine]]))</f>
        <v/>
      </c>
      <c r="F1083" s="92" t="str">
        <f>IFERROR(AVERAGEIFS(EDF[Total EDF], EDF[Nom], BD_evo[[#This Row],[Nom]], EDF[Semaine], BD_evo[[#This Row],[Semaine]]), "")</f>
        <v/>
      </c>
      <c r="G1083" s="92" t="str">
        <f>IFERROR(AVERAGEIFS(EDF[Humeur], EDF[Nom], BD_evo[[#This Row],[Nom]], EDF[Semaine], BD_evo[[#This Row],[Semaine]]), "")</f>
        <v/>
      </c>
      <c r="H1083" s="92" t="str">
        <f>IFERROR(AVERAGEIFS(EDF[Stress], EDF[Nom], BD_evo[[#This Row],[Nom]], EDF[Semaine], BD_evo[[#This Row],[Semaine]]), "")</f>
        <v/>
      </c>
      <c r="I1083" s="92" t="str">
        <f>IFERROR(AVERAGEIFS(EDF[Sommeil], EDF[Nom], BD_evo[[#This Row],[Nom]], EDF[Semaine], BD_evo[[#This Row],[Semaine]]), "")</f>
        <v/>
      </c>
      <c r="J1083" s="92" t="str">
        <f>IFERROR(AVERAGEIFS(EDF[Etat Physique], EDF[Nom], BD_evo[[#This Row],[Nom]], EDF[Semaine], BD_evo[[#This Row],[Semaine]]), "")</f>
        <v/>
      </c>
      <c r="K1083" s="92" t="str">
        <f>IFERROR(AVERAGEIFS(EDF[Hydratation], EDF[Nom], BD_evo[[#This Row],[Nom]], EDF[Semaine], BD_evo[[#This Row],[Semaine]]), "")</f>
        <v/>
      </c>
      <c r="L1083" s="92" t="str">
        <f>IFERROR(AVERAGEIFS(EDF[Nutrition], EDF[Nom], BD_evo[[#This Row],[Nom]], EDF[Semaine], BD_evo[[#This Row],[Semaine]]), "")</f>
        <v/>
      </c>
      <c r="M1083" s="92" t="str">
        <f>IFERROR(AVERAGEIFS(RPE[Investissement du jour], RPE[Nom], BD_evo[[#This Row],[Nom]], RPE[Semaine], BD_evo[[#This Row],[Semaine]]), "")</f>
        <v/>
      </c>
    </row>
    <row r="1084" spans="1:13" x14ac:dyDescent="0.2">
      <c r="A1084" s="88" t="s">
        <v>76</v>
      </c>
      <c r="B1084" t="str">
        <f>INDEX(Statut[Profil], MATCH(BD_evo[[#This Row],[Nom]], Statut[Nom], 0))</f>
        <v>Trois Quarts</v>
      </c>
      <c r="C1084">
        <f t="shared" si="23"/>
        <v>2024</v>
      </c>
      <c r="D1084">
        <f>D1083</f>
        <v>4</v>
      </c>
      <c r="E1084">
        <f>IF(SUMIFS(RPE[sRPE_tot], RPE[Nom], BD_evo[[#This Row],[Nom]], RPE[Semaine], BD_evo[[#This Row],[Semaine]])=0,"",SUMIFS(RPE[sRPE_tot], RPE[Nom], BD_evo[[#This Row],[Nom]], RPE[Semaine], BD_evo[[#This Row],[Semaine]]))</f>
        <v>1240</v>
      </c>
      <c r="F1084" s="92" t="str">
        <f>IFERROR(AVERAGEIFS(EDF[Total EDF], EDF[Nom], BD_evo[[#This Row],[Nom]], EDF[Semaine], BD_evo[[#This Row],[Semaine]]), "")</f>
        <v/>
      </c>
      <c r="G1084" s="92" t="str">
        <f>IFERROR(AVERAGEIFS(EDF[Humeur], EDF[Nom], BD_evo[[#This Row],[Nom]], EDF[Semaine], BD_evo[[#This Row],[Semaine]]), "")</f>
        <v/>
      </c>
      <c r="H1084" s="92" t="str">
        <f>IFERROR(AVERAGEIFS(EDF[Stress], EDF[Nom], BD_evo[[#This Row],[Nom]], EDF[Semaine], BD_evo[[#This Row],[Semaine]]), "")</f>
        <v/>
      </c>
      <c r="I1084" s="92" t="str">
        <f>IFERROR(AVERAGEIFS(EDF[Sommeil], EDF[Nom], BD_evo[[#This Row],[Nom]], EDF[Semaine], BD_evo[[#This Row],[Semaine]]), "")</f>
        <v/>
      </c>
      <c r="J1084" s="92" t="str">
        <f>IFERROR(AVERAGEIFS(EDF[Etat Physique], EDF[Nom], BD_evo[[#This Row],[Nom]], EDF[Semaine], BD_evo[[#This Row],[Semaine]]), "")</f>
        <v/>
      </c>
      <c r="K1084" s="92" t="str">
        <f>IFERROR(AVERAGEIFS(EDF[Hydratation], EDF[Nom], BD_evo[[#This Row],[Nom]], EDF[Semaine], BD_evo[[#This Row],[Semaine]]), "")</f>
        <v/>
      </c>
      <c r="L1084" s="92" t="str">
        <f>IFERROR(AVERAGEIFS(EDF[Nutrition], EDF[Nom], BD_evo[[#This Row],[Nom]], EDF[Semaine], BD_evo[[#This Row],[Semaine]]), "")</f>
        <v/>
      </c>
      <c r="M1084" s="92">
        <f>IFERROR(AVERAGEIFS(RPE[Investissement du jour], RPE[Nom], BD_evo[[#This Row],[Nom]], RPE[Semaine], BD_evo[[#This Row],[Semaine]]), "")</f>
        <v>2</v>
      </c>
    </row>
    <row r="1085" spans="1:13" x14ac:dyDescent="0.2">
      <c r="A1085" s="88" t="s">
        <v>367</v>
      </c>
      <c r="B1085" t="str">
        <f>INDEX(Statut[Profil], MATCH(BD_evo[[#This Row],[Nom]], Statut[Nom], 0))</f>
        <v>Avant</v>
      </c>
      <c r="C1085">
        <f t="shared" si="23"/>
        <v>2024</v>
      </c>
      <c r="D1085">
        <f t="shared" ref="D1085:D1129" si="24">D1084</f>
        <v>4</v>
      </c>
      <c r="E1085" t="str">
        <f>IF(SUMIFS(RPE[sRPE_tot], RPE[Nom], BD_evo[[#This Row],[Nom]], RPE[Semaine], BD_evo[[#This Row],[Semaine]])=0,"",SUMIFS(RPE[sRPE_tot], RPE[Nom], BD_evo[[#This Row],[Nom]], RPE[Semaine], BD_evo[[#This Row],[Semaine]]))</f>
        <v/>
      </c>
      <c r="F1085" s="92">
        <f>IFERROR(AVERAGEIFS(EDF[Total EDF], EDF[Nom], BD_evo[[#This Row],[Nom]], EDF[Semaine], BD_evo[[#This Row],[Semaine]]), "")</f>
        <v>23</v>
      </c>
      <c r="G1085" s="92">
        <f>IFERROR(AVERAGEIFS(EDF[Humeur], EDF[Nom], BD_evo[[#This Row],[Nom]], EDF[Semaine], BD_evo[[#This Row],[Semaine]]), "")</f>
        <v>5</v>
      </c>
      <c r="H1085" s="92">
        <f>IFERROR(AVERAGEIFS(EDF[Stress], EDF[Nom], BD_evo[[#This Row],[Nom]], EDF[Semaine], BD_evo[[#This Row],[Semaine]]), "")</f>
        <v>4</v>
      </c>
      <c r="I1085" s="92">
        <f>IFERROR(AVERAGEIFS(EDF[Sommeil], EDF[Nom], BD_evo[[#This Row],[Nom]], EDF[Semaine], BD_evo[[#This Row],[Semaine]]), "")</f>
        <v>4</v>
      </c>
      <c r="J1085" s="92">
        <f>IFERROR(AVERAGEIFS(EDF[Etat Physique], EDF[Nom], BD_evo[[#This Row],[Nom]], EDF[Semaine], BD_evo[[#This Row],[Semaine]]), "")</f>
        <v>4</v>
      </c>
      <c r="K1085" s="92">
        <f>IFERROR(AVERAGEIFS(EDF[Hydratation], EDF[Nom], BD_evo[[#This Row],[Nom]], EDF[Semaine], BD_evo[[#This Row],[Semaine]]), "")</f>
        <v>3</v>
      </c>
      <c r="L1085" s="92">
        <f>IFERROR(AVERAGEIFS(EDF[Nutrition], EDF[Nom], BD_evo[[#This Row],[Nom]], EDF[Semaine], BD_evo[[#This Row],[Semaine]]), "")</f>
        <v>3</v>
      </c>
      <c r="M1085" s="92" t="str">
        <f>IFERROR(AVERAGEIFS(RPE[Investissement du jour], RPE[Nom], BD_evo[[#This Row],[Nom]], RPE[Semaine], BD_evo[[#This Row],[Semaine]]), "")</f>
        <v/>
      </c>
    </row>
    <row r="1086" spans="1:13" x14ac:dyDescent="0.2">
      <c r="A1086" s="88" t="s">
        <v>93</v>
      </c>
      <c r="B1086" t="str">
        <f>INDEX(Statut[Profil], MATCH(BD_evo[[#This Row],[Nom]], Statut[Nom], 0))</f>
        <v>Avant</v>
      </c>
      <c r="C1086">
        <f t="shared" si="23"/>
        <v>2024</v>
      </c>
      <c r="D1086">
        <f t="shared" si="24"/>
        <v>4</v>
      </c>
      <c r="E1086">
        <f>IF(SUMIFS(RPE[sRPE_tot], RPE[Nom], BD_evo[[#This Row],[Nom]], RPE[Semaine], BD_evo[[#This Row],[Semaine]])=0,"",SUMIFS(RPE[sRPE_tot], RPE[Nom], BD_evo[[#This Row],[Nom]], RPE[Semaine], BD_evo[[#This Row],[Semaine]]))</f>
        <v>1287</v>
      </c>
      <c r="F1086" s="92">
        <f>IFERROR(AVERAGEIFS(EDF[Total EDF], EDF[Nom], BD_evo[[#This Row],[Nom]], EDF[Semaine], BD_evo[[#This Row],[Semaine]]), "")</f>
        <v>16.5</v>
      </c>
      <c r="G1086" s="92">
        <f>IFERROR(AVERAGEIFS(EDF[Humeur], EDF[Nom], BD_evo[[#This Row],[Nom]], EDF[Semaine], BD_evo[[#This Row],[Semaine]]), "")</f>
        <v>2.5</v>
      </c>
      <c r="H1086" s="92">
        <f>IFERROR(AVERAGEIFS(EDF[Stress], EDF[Nom], BD_evo[[#This Row],[Nom]], EDF[Semaine], BD_evo[[#This Row],[Semaine]]), "")</f>
        <v>2.5</v>
      </c>
      <c r="I1086" s="92">
        <f>IFERROR(AVERAGEIFS(EDF[Sommeil], EDF[Nom], BD_evo[[#This Row],[Nom]], EDF[Semaine], BD_evo[[#This Row],[Semaine]]), "")</f>
        <v>2</v>
      </c>
      <c r="J1086" s="92">
        <f>IFERROR(AVERAGEIFS(EDF[Etat Physique], EDF[Nom], BD_evo[[#This Row],[Nom]], EDF[Semaine], BD_evo[[#This Row],[Semaine]]), "")</f>
        <v>2</v>
      </c>
      <c r="K1086" s="92">
        <f>IFERROR(AVERAGEIFS(EDF[Hydratation], EDF[Nom], BD_evo[[#This Row],[Nom]], EDF[Semaine], BD_evo[[#This Row],[Semaine]]), "")</f>
        <v>3.5</v>
      </c>
      <c r="L1086" s="92">
        <f>IFERROR(AVERAGEIFS(EDF[Nutrition], EDF[Nom], BD_evo[[#This Row],[Nom]], EDF[Semaine], BD_evo[[#This Row],[Semaine]]), "")</f>
        <v>4</v>
      </c>
      <c r="M1086" s="92">
        <f>IFERROR(AVERAGEIFS(RPE[Investissement du jour], RPE[Nom], BD_evo[[#This Row],[Nom]], RPE[Semaine], BD_evo[[#This Row],[Semaine]]), "")</f>
        <v>3</v>
      </c>
    </row>
    <row r="1087" spans="1:13" x14ac:dyDescent="0.2">
      <c r="A1087" s="88" t="s">
        <v>230</v>
      </c>
      <c r="B1087" t="str">
        <f>INDEX(Statut[Profil], MATCH(BD_evo[[#This Row],[Nom]], Statut[Nom], 0))</f>
        <v>Avant</v>
      </c>
      <c r="C1087">
        <f t="shared" si="23"/>
        <v>2024</v>
      </c>
      <c r="D1087">
        <f t="shared" si="24"/>
        <v>4</v>
      </c>
      <c r="E1087">
        <f>IF(SUMIFS(RPE[sRPE_tot], RPE[Nom], BD_evo[[#This Row],[Nom]], RPE[Semaine], BD_evo[[#This Row],[Semaine]])=0,"",SUMIFS(RPE[sRPE_tot], RPE[Nom], BD_evo[[#This Row],[Nom]], RPE[Semaine], BD_evo[[#This Row],[Semaine]]))</f>
        <v>1265</v>
      </c>
      <c r="F1087" s="92">
        <f>IFERROR(AVERAGEIFS(EDF[Total EDF], EDF[Nom], BD_evo[[#This Row],[Nom]], EDF[Semaine], BD_evo[[#This Row],[Semaine]]), "")</f>
        <v>26</v>
      </c>
      <c r="G1087" s="92">
        <f>IFERROR(AVERAGEIFS(EDF[Humeur], EDF[Nom], BD_evo[[#This Row],[Nom]], EDF[Semaine], BD_evo[[#This Row],[Semaine]]), "")</f>
        <v>5</v>
      </c>
      <c r="H1087" s="92">
        <f>IFERROR(AVERAGEIFS(EDF[Stress], EDF[Nom], BD_evo[[#This Row],[Nom]], EDF[Semaine], BD_evo[[#This Row],[Semaine]]), "")</f>
        <v>4</v>
      </c>
      <c r="I1087" s="92">
        <f>IFERROR(AVERAGEIFS(EDF[Sommeil], EDF[Nom], BD_evo[[#This Row],[Nom]], EDF[Semaine], BD_evo[[#This Row],[Semaine]]), "")</f>
        <v>4</v>
      </c>
      <c r="J1087" s="92">
        <f>IFERROR(AVERAGEIFS(EDF[Etat Physique], EDF[Nom], BD_evo[[#This Row],[Nom]], EDF[Semaine], BD_evo[[#This Row],[Semaine]]), "")</f>
        <v>4</v>
      </c>
      <c r="K1087" s="92">
        <f>IFERROR(AVERAGEIFS(EDF[Hydratation], EDF[Nom], BD_evo[[#This Row],[Nom]], EDF[Semaine], BD_evo[[#This Row],[Semaine]]), "")</f>
        <v>4</v>
      </c>
      <c r="L1087" s="92">
        <f>IFERROR(AVERAGEIFS(EDF[Nutrition], EDF[Nom], BD_evo[[#This Row],[Nom]], EDF[Semaine], BD_evo[[#This Row],[Semaine]]), "")</f>
        <v>5</v>
      </c>
      <c r="M1087" s="92">
        <f>IFERROR(AVERAGEIFS(RPE[Investissement du jour], RPE[Nom], BD_evo[[#This Row],[Nom]], RPE[Semaine], BD_evo[[#This Row],[Semaine]]), "")</f>
        <v>3</v>
      </c>
    </row>
    <row r="1088" spans="1:13" x14ac:dyDescent="0.2">
      <c r="A1088" s="88" t="s">
        <v>181</v>
      </c>
      <c r="B1088" t="str">
        <f>INDEX(Statut[Profil], MATCH(BD_evo[[#This Row],[Nom]], Statut[Nom], 0))</f>
        <v>Trois Quarts</v>
      </c>
      <c r="C1088">
        <f t="shared" si="23"/>
        <v>2024</v>
      </c>
      <c r="D1088">
        <f t="shared" si="24"/>
        <v>4</v>
      </c>
      <c r="E1088" t="str">
        <f>IF(SUMIFS(RPE[sRPE_tot], RPE[Nom], BD_evo[[#This Row],[Nom]], RPE[Semaine], BD_evo[[#This Row],[Semaine]])=0,"",SUMIFS(RPE[sRPE_tot], RPE[Nom], BD_evo[[#This Row],[Nom]], RPE[Semaine], BD_evo[[#This Row],[Semaine]]))</f>
        <v/>
      </c>
      <c r="F1088" s="92" t="str">
        <f>IFERROR(AVERAGEIFS(EDF[Total EDF], EDF[Nom], BD_evo[[#This Row],[Nom]], EDF[Semaine], BD_evo[[#This Row],[Semaine]]), "")</f>
        <v/>
      </c>
      <c r="G1088" s="92" t="str">
        <f>IFERROR(AVERAGEIFS(EDF[Humeur], EDF[Nom], BD_evo[[#This Row],[Nom]], EDF[Semaine], BD_evo[[#This Row],[Semaine]]), "")</f>
        <v/>
      </c>
      <c r="H1088" s="92" t="str">
        <f>IFERROR(AVERAGEIFS(EDF[Stress], EDF[Nom], BD_evo[[#This Row],[Nom]], EDF[Semaine], BD_evo[[#This Row],[Semaine]]), "")</f>
        <v/>
      </c>
      <c r="I1088" s="92" t="str">
        <f>IFERROR(AVERAGEIFS(EDF[Sommeil], EDF[Nom], BD_evo[[#This Row],[Nom]], EDF[Semaine], BD_evo[[#This Row],[Semaine]]), "")</f>
        <v/>
      </c>
      <c r="J1088" s="92" t="str">
        <f>IFERROR(AVERAGEIFS(EDF[Etat Physique], EDF[Nom], BD_evo[[#This Row],[Nom]], EDF[Semaine], BD_evo[[#This Row],[Semaine]]), "")</f>
        <v/>
      </c>
      <c r="K1088" s="92" t="str">
        <f>IFERROR(AVERAGEIFS(EDF[Hydratation], EDF[Nom], BD_evo[[#This Row],[Nom]], EDF[Semaine], BD_evo[[#This Row],[Semaine]]), "")</f>
        <v/>
      </c>
      <c r="L1088" s="92" t="str">
        <f>IFERROR(AVERAGEIFS(EDF[Nutrition], EDF[Nom], BD_evo[[#This Row],[Nom]], EDF[Semaine], BD_evo[[#This Row],[Semaine]]), "")</f>
        <v/>
      </c>
      <c r="M1088" s="92" t="str">
        <f>IFERROR(AVERAGEIFS(RPE[Investissement du jour], RPE[Nom], BD_evo[[#This Row],[Nom]], RPE[Semaine], BD_evo[[#This Row],[Semaine]]), "")</f>
        <v/>
      </c>
    </row>
    <row r="1089" spans="1:13" x14ac:dyDescent="0.2">
      <c r="A1089" s="88" t="s">
        <v>414</v>
      </c>
      <c r="B1089" t="str">
        <f>INDEX(Statut[Profil], MATCH(BD_evo[[#This Row],[Nom]], Statut[Nom], 0))</f>
        <v>Avant</v>
      </c>
      <c r="C1089">
        <f t="shared" si="23"/>
        <v>2024</v>
      </c>
      <c r="D1089">
        <f t="shared" si="24"/>
        <v>4</v>
      </c>
      <c r="E1089">
        <f>IF(SUMIFS(RPE[sRPE_tot], RPE[Nom], BD_evo[[#This Row],[Nom]], RPE[Semaine], BD_evo[[#This Row],[Semaine]])=0,"",SUMIFS(RPE[sRPE_tot], RPE[Nom], BD_evo[[#This Row],[Nom]], RPE[Semaine], BD_evo[[#This Row],[Semaine]]))</f>
        <v>2000</v>
      </c>
      <c r="F1089" s="92">
        <f>IFERROR(AVERAGEIFS(EDF[Total EDF], EDF[Nom], BD_evo[[#This Row],[Nom]], EDF[Semaine], BD_evo[[#This Row],[Semaine]]), "")</f>
        <v>24.5</v>
      </c>
      <c r="G1089" s="92">
        <f>IFERROR(AVERAGEIFS(EDF[Humeur], EDF[Nom], BD_evo[[#This Row],[Nom]], EDF[Semaine], BD_evo[[#This Row],[Semaine]]), "")</f>
        <v>4.5</v>
      </c>
      <c r="H1089" s="92">
        <f>IFERROR(AVERAGEIFS(EDF[Stress], EDF[Nom], BD_evo[[#This Row],[Nom]], EDF[Semaine], BD_evo[[#This Row],[Semaine]]), "")</f>
        <v>4.5</v>
      </c>
      <c r="I1089" s="92">
        <f>IFERROR(AVERAGEIFS(EDF[Sommeil], EDF[Nom], BD_evo[[#This Row],[Nom]], EDF[Semaine], BD_evo[[#This Row],[Semaine]]), "")</f>
        <v>3.5</v>
      </c>
      <c r="J1089" s="92">
        <f>IFERROR(AVERAGEIFS(EDF[Etat Physique], EDF[Nom], BD_evo[[#This Row],[Nom]], EDF[Semaine], BD_evo[[#This Row],[Semaine]]), "")</f>
        <v>3.5</v>
      </c>
      <c r="K1089" s="92">
        <f>IFERROR(AVERAGEIFS(EDF[Hydratation], EDF[Nom], BD_evo[[#This Row],[Nom]], EDF[Semaine], BD_evo[[#This Row],[Semaine]]), "")</f>
        <v>4</v>
      </c>
      <c r="L1089" s="92">
        <f>IFERROR(AVERAGEIFS(EDF[Nutrition], EDF[Nom], BD_evo[[#This Row],[Nom]], EDF[Semaine], BD_evo[[#This Row],[Semaine]]), "")</f>
        <v>4.5</v>
      </c>
      <c r="M1089" s="92">
        <f>IFERROR(AVERAGEIFS(RPE[Investissement du jour], RPE[Nom], BD_evo[[#This Row],[Nom]], RPE[Semaine], BD_evo[[#This Row],[Semaine]]), "")</f>
        <v>2.6</v>
      </c>
    </row>
    <row r="1090" spans="1:13" x14ac:dyDescent="0.2">
      <c r="A1090" s="88" t="s">
        <v>102</v>
      </c>
      <c r="B1090" t="str">
        <f>INDEX(Statut[Profil], MATCH(BD_evo[[#This Row],[Nom]], Statut[Nom], 0))</f>
        <v>Trois Quarts</v>
      </c>
      <c r="C1090">
        <f t="shared" si="23"/>
        <v>2024</v>
      </c>
      <c r="D1090">
        <f t="shared" si="24"/>
        <v>4</v>
      </c>
      <c r="E1090" t="str">
        <f>IF(SUMIFS(RPE[sRPE_tot], RPE[Nom], BD_evo[[#This Row],[Nom]], RPE[Semaine], BD_evo[[#This Row],[Semaine]])=0,"",SUMIFS(RPE[sRPE_tot], RPE[Nom], BD_evo[[#This Row],[Nom]], RPE[Semaine], BD_evo[[#This Row],[Semaine]]))</f>
        <v/>
      </c>
      <c r="F1090" s="92" t="str">
        <f>IFERROR(AVERAGEIFS(EDF[Total EDF], EDF[Nom], BD_evo[[#This Row],[Nom]], EDF[Semaine], BD_evo[[#This Row],[Semaine]]), "")</f>
        <v/>
      </c>
      <c r="G1090" s="92" t="str">
        <f>IFERROR(AVERAGEIFS(EDF[Humeur], EDF[Nom], BD_evo[[#This Row],[Nom]], EDF[Semaine], BD_evo[[#This Row],[Semaine]]), "")</f>
        <v/>
      </c>
      <c r="H1090" s="92" t="str">
        <f>IFERROR(AVERAGEIFS(EDF[Stress], EDF[Nom], BD_evo[[#This Row],[Nom]], EDF[Semaine], BD_evo[[#This Row],[Semaine]]), "")</f>
        <v/>
      </c>
      <c r="I1090" s="92" t="str">
        <f>IFERROR(AVERAGEIFS(EDF[Sommeil], EDF[Nom], BD_evo[[#This Row],[Nom]], EDF[Semaine], BD_evo[[#This Row],[Semaine]]), "")</f>
        <v/>
      </c>
      <c r="J1090" s="92" t="str">
        <f>IFERROR(AVERAGEIFS(EDF[Etat Physique], EDF[Nom], BD_evo[[#This Row],[Nom]], EDF[Semaine], BD_evo[[#This Row],[Semaine]]), "")</f>
        <v/>
      </c>
      <c r="K1090" s="92" t="str">
        <f>IFERROR(AVERAGEIFS(EDF[Hydratation], EDF[Nom], BD_evo[[#This Row],[Nom]], EDF[Semaine], BD_evo[[#This Row],[Semaine]]), "")</f>
        <v/>
      </c>
      <c r="L1090" s="92" t="str">
        <f>IFERROR(AVERAGEIFS(EDF[Nutrition], EDF[Nom], BD_evo[[#This Row],[Nom]], EDF[Semaine], BD_evo[[#This Row],[Semaine]]), "")</f>
        <v/>
      </c>
      <c r="M1090" s="92" t="str">
        <f>IFERROR(AVERAGEIFS(RPE[Investissement du jour], RPE[Nom], BD_evo[[#This Row],[Nom]], RPE[Semaine], BD_evo[[#This Row],[Semaine]]), "")</f>
        <v/>
      </c>
    </row>
    <row r="1091" spans="1:13" x14ac:dyDescent="0.2">
      <c r="A1091" s="88" t="s">
        <v>193</v>
      </c>
      <c r="B1091" t="str">
        <f>INDEX(Statut[Profil], MATCH(BD_evo[[#This Row],[Nom]], Statut[Nom], 0))</f>
        <v>Avant</v>
      </c>
      <c r="C1091">
        <f t="shared" si="23"/>
        <v>2024</v>
      </c>
      <c r="D1091">
        <f t="shared" si="24"/>
        <v>4</v>
      </c>
      <c r="E1091">
        <f>IF(SUMIFS(RPE[sRPE_tot], RPE[Nom], BD_evo[[#This Row],[Nom]], RPE[Semaine], BD_evo[[#This Row],[Semaine]])=0,"",SUMIFS(RPE[sRPE_tot], RPE[Nom], BD_evo[[#This Row],[Nom]], RPE[Semaine], BD_evo[[#This Row],[Semaine]]))</f>
        <v>1789</v>
      </c>
      <c r="F1091" s="92">
        <f>IFERROR(AVERAGEIFS(EDF[Total EDF], EDF[Nom], BD_evo[[#This Row],[Nom]], EDF[Semaine], BD_evo[[#This Row],[Semaine]]), "")</f>
        <v>23</v>
      </c>
      <c r="G1091" s="92">
        <f>IFERROR(AVERAGEIFS(EDF[Humeur], EDF[Nom], BD_evo[[#This Row],[Nom]], EDF[Semaine], BD_evo[[#This Row],[Semaine]]), "")</f>
        <v>4.666666666666667</v>
      </c>
      <c r="H1091" s="92">
        <f>IFERROR(AVERAGEIFS(EDF[Stress], EDF[Nom], BD_evo[[#This Row],[Nom]], EDF[Semaine], BD_evo[[#This Row],[Semaine]]), "")</f>
        <v>4</v>
      </c>
      <c r="I1091" s="92">
        <f>IFERROR(AVERAGEIFS(EDF[Sommeil], EDF[Nom], BD_evo[[#This Row],[Nom]], EDF[Semaine], BD_evo[[#This Row],[Semaine]]), "")</f>
        <v>4.333333333333333</v>
      </c>
      <c r="J1091" s="92">
        <f>IFERROR(AVERAGEIFS(EDF[Etat Physique], EDF[Nom], BD_evo[[#This Row],[Nom]], EDF[Semaine], BD_evo[[#This Row],[Semaine]]), "")</f>
        <v>2.6666666666666665</v>
      </c>
      <c r="K1091" s="92">
        <f>IFERROR(AVERAGEIFS(EDF[Hydratation], EDF[Nom], BD_evo[[#This Row],[Nom]], EDF[Semaine], BD_evo[[#This Row],[Semaine]]), "")</f>
        <v>3.3333333333333335</v>
      </c>
      <c r="L1091" s="92">
        <f>IFERROR(AVERAGEIFS(EDF[Nutrition], EDF[Nom], BD_evo[[#This Row],[Nom]], EDF[Semaine], BD_evo[[#This Row],[Semaine]]), "")</f>
        <v>4</v>
      </c>
      <c r="M1091" s="92">
        <f>IFERROR(AVERAGEIFS(RPE[Investissement du jour], RPE[Nom], BD_evo[[#This Row],[Nom]], RPE[Semaine], BD_evo[[#This Row],[Semaine]]), "")</f>
        <v>3</v>
      </c>
    </row>
    <row r="1092" spans="1:13" x14ac:dyDescent="0.2">
      <c r="A1092" s="88" t="s">
        <v>84</v>
      </c>
      <c r="B1092" t="str">
        <f>INDEX(Statut[Profil], MATCH(BD_evo[[#This Row],[Nom]], Statut[Nom], 0))</f>
        <v>Trois Quarts</v>
      </c>
      <c r="C1092">
        <f t="shared" si="23"/>
        <v>2024</v>
      </c>
      <c r="D1092">
        <f t="shared" si="24"/>
        <v>4</v>
      </c>
      <c r="E1092" t="str">
        <f>IF(SUMIFS(RPE[sRPE_tot], RPE[Nom], BD_evo[[#This Row],[Nom]], RPE[Semaine], BD_evo[[#This Row],[Semaine]])=0,"",SUMIFS(RPE[sRPE_tot], RPE[Nom], BD_evo[[#This Row],[Nom]], RPE[Semaine], BD_evo[[#This Row],[Semaine]]))</f>
        <v/>
      </c>
      <c r="F1092" s="92" t="str">
        <f>IFERROR(AVERAGEIFS(EDF[Total EDF], EDF[Nom], BD_evo[[#This Row],[Nom]], EDF[Semaine], BD_evo[[#This Row],[Semaine]]), "")</f>
        <v/>
      </c>
      <c r="G1092" s="92" t="str">
        <f>IFERROR(AVERAGEIFS(EDF[Humeur], EDF[Nom], BD_evo[[#This Row],[Nom]], EDF[Semaine], BD_evo[[#This Row],[Semaine]]), "")</f>
        <v/>
      </c>
      <c r="H1092" s="92" t="str">
        <f>IFERROR(AVERAGEIFS(EDF[Stress], EDF[Nom], BD_evo[[#This Row],[Nom]], EDF[Semaine], BD_evo[[#This Row],[Semaine]]), "")</f>
        <v/>
      </c>
      <c r="I1092" s="92" t="str">
        <f>IFERROR(AVERAGEIFS(EDF[Sommeil], EDF[Nom], BD_evo[[#This Row],[Nom]], EDF[Semaine], BD_evo[[#This Row],[Semaine]]), "")</f>
        <v/>
      </c>
      <c r="J1092" s="92" t="str">
        <f>IFERROR(AVERAGEIFS(EDF[Etat Physique], EDF[Nom], BD_evo[[#This Row],[Nom]], EDF[Semaine], BD_evo[[#This Row],[Semaine]]), "")</f>
        <v/>
      </c>
      <c r="K1092" s="92" t="str">
        <f>IFERROR(AVERAGEIFS(EDF[Hydratation], EDF[Nom], BD_evo[[#This Row],[Nom]], EDF[Semaine], BD_evo[[#This Row],[Semaine]]), "")</f>
        <v/>
      </c>
      <c r="L1092" s="92" t="str">
        <f>IFERROR(AVERAGEIFS(EDF[Nutrition], EDF[Nom], BD_evo[[#This Row],[Nom]], EDF[Semaine], BD_evo[[#This Row],[Semaine]]), "")</f>
        <v/>
      </c>
      <c r="M1092" s="92" t="str">
        <f>IFERROR(AVERAGEIFS(RPE[Investissement du jour], RPE[Nom], BD_evo[[#This Row],[Nom]], RPE[Semaine], BD_evo[[#This Row],[Semaine]]), "")</f>
        <v/>
      </c>
    </row>
    <row r="1093" spans="1:13" x14ac:dyDescent="0.2">
      <c r="A1093" s="88" t="s">
        <v>106</v>
      </c>
      <c r="B1093" t="str">
        <f>INDEX(Statut[Profil], MATCH(BD_evo[[#This Row],[Nom]], Statut[Nom], 0))</f>
        <v>Avant</v>
      </c>
      <c r="C1093">
        <f t="shared" si="23"/>
        <v>2024</v>
      </c>
      <c r="D1093">
        <f t="shared" si="24"/>
        <v>4</v>
      </c>
      <c r="E1093">
        <f>IF(SUMIFS(RPE[sRPE_tot], RPE[Nom], BD_evo[[#This Row],[Nom]], RPE[Semaine], BD_evo[[#This Row],[Semaine]])=0,"",SUMIFS(RPE[sRPE_tot], RPE[Nom], BD_evo[[#This Row],[Nom]], RPE[Semaine], BD_evo[[#This Row],[Semaine]]))</f>
        <v>700</v>
      </c>
      <c r="F1093" s="92">
        <f>IFERROR(AVERAGEIFS(EDF[Total EDF], EDF[Nom], BD_evo[[#This Row],[Nom]], EDF[Semaine], BD_evo[[#This Row],[Semaine]]), "")</f>
        <v>21.5</v>
      </c>
      <c r="G1093" s="92">
        <f>IFERROR(AVERAGEIFS(EDF[Humeur], EDF[Nom], BD_evo[[#This Row],[Nom]], EDF[Semaine], BD_evo[[#This Row],[Semaine]]), "")</f>
        <v>4</v>
      </c>
      <c r="H1093" s="92">
        <f>IFERROR(AVERAGEIFS(EDF[Stress], EDF[Nom], BD_evo[[#This Row],[Nom]], EDF[Semaine], BD_evo[[#This Row],[Semaine]]), "")</f>
        <v>4</v>
      </c>
      <c r="I1093" s="92">
        <f>IFERROR(AVERAGEIFS(EDF[Sommeil], EDF[Nom], BD_evo[[#This Row],[Nom]], EDF[Semaine], BD_evo[[#This Row],[Semaine]]), "")</f>
        <v>2.5</v>
      </c>
      <c r="J1093" s="92">
        <f>IFERROR(AVERAGEIFS(EDF[Etat Physique], EDF[Nom], BD_evo[[#This Row],[Nom]], EDF[Semaine], BD_evo[[#This Row],[Semaine]]), "")</f>
        <v>3</v>
      </c>
      <c r="K1093" s="92">
        <f>IFERROR(AVERAGEIFS(EDF[Hydratation], EDF[Nom], BD_evo[[#This Row],[Nom]], EDF[Semaine], BD_evo[[#This Row],[Semaine]]), "")</f>
        <v>4</v>
      </c>
      <c r="L1093" s="92">
        <f>IFERROR(AVERAGEIFS(EDF[Nutrition], EDF[Nom], BD_evo[[#This Row],[Nom]], EDF[Semaine], BD_evo[[#This Row],[Semaine]]), "")</f>
        <v>4</v>
      </c>
      <c r="M1093" s="92">
        <f>IFERROR(AVERAGEIFS(RPE[Investissement du jour], RPE[Nom], BD_evo[[#This Row],[Nom]], RPE[Semaine], BD_evo[[#This Row],[Semaine]]), "")</f>
        <v>2.6666666666666665</v>
      </c>
    </row>
    <row r="1094" spans="1:13" x14ac:dyDescent="0.2">
      <c r="A1094" s="89" t="s">
        <v>171</v>
      </c>
      <c r="B1094" t="str">
        <f>INDEX(Statut[Profil], MATCH(BD_evo[[#This Row],[Nom]], Statut[Nom], 0))</f>
        <v>Avant</v>
      </c>
      <c r="C1094">
        <f t="shared" si="23"/>
        <v>2024</v>
      </c>
      <c r="D1094">
        <f t="shared" si="24"/>
        <v>4</v>
      </c>
      <c r="E1094" t="str">
        <f>IF(SUMIFS(RPE[sRPE_tot], RPE[Nom], BD_evo[[#This Row],[Nom]], RPE[Semaine], BD_evo[[#This Row],[Semaine]])=0,"",SUMIFS(RPE[sRPE_tot], RPE[Nom], BD_evo[[#This Row],[Nom]], RPE[Semaine], BD_evo[[#This Row],[Semaine]]))</f>
        <v/>
      </c>
      <c r="F1094" s="92">
        <f>IFERROR(AVERAGEIFS(EDF[Total EDF], EDF[Nom], BD_evo[[#This Row],[Nom]], EDF[Semaine], BD_evo[[#This Row],[Semaine]]), "")</f>
        <v>19</v>
      </c>
      <c r="G1094" s="92">
        <f>IFERROR(AVERAGEIFS(EDF[Humeur], EDF[Nom], BD_evo[[#This Row],[Nom]], EDF[Semaine], BD_evo[[#This Row],[Semaine]]), "")</f>
        <v>4</v>
      </c>
      <c r="H1094" s="92">
        <f>IFERROR(AVERAGEIFS(EDF[Stress], EDF[Nom], BD_evo[[#This Row],[Nom]], EDF[Semaine], BD_evo[[#This Row],[Semaine]]), "")</f>
        <v>3.6666666666666665</v>
      </c>
      <c r="I1094" s="92">
        <f>IFERROR(AVERAGEIFS(EDF[Sommeil], EDF[Nom], BD_evo[[#This Row],[Nom]], EDF[Semaine], BD_evo[[#This Row],[Semaine]]), "")</f>
        <v>2.3333333333333335</v>
      </c>
      <c r="J1094" s="92">
        <f>IFERROR(AVERAGEIFS(EDF[Etat Physique], EDF[Nom], BD_evo[[#This Row],[Nom]], EDF[Semaine], BD_evo[[#This Row],[Semaine]]), "")</f>
        <v>2.3333333333333335</v>
      </c>
      <c r="K1094" s="92">
        <f>IFERROR(AVERAGEIFS(EDF[Hydratation], EDF[Nom], BD_evo[[#This Row],[Nom]], EDF[Semaine], BD_evo[[#This Row],[Semaine]]), "")</f>
        <v>3</v>
      </c>
      <c r="L1094" s="92">
        <f>IFERROR(AVERAGEIFS(EDF[Nutrition], EDF[Nom], BD_evo[[#This Row],[Nom]], EDF[Semaine], BD_evo[[#This Row],[Semaine]]), "")</f>
        <v>3.6666666666666665</v>
      </c>
      <c r="M1094" s="92">
        <f>IFERROR(AVERAGEIFS(RPE[Investissement du jour], RPE[Nom], BD_evo[[#This Row],[Nom]], RPE[Semaine], BD_evo[[#This Row],[Semaine]]), "")</f>
        <v>3</v>
      </c>
    </row>
    <row r="1095" spans="1:13" x14ac:dyDescent="0.2">
      <c r="A1095" s="88" t="s">
        <v>77</v>
      </c>
      <c r="B1095" t="str">
        <f>INDEX(Statut[Profil], MATCH(BD_evo[[#This Row],[Nom]], Statut[Nom], 0))</f>
        <v>Avant</v>
      </c>
      <c r="C1095">
        <f t="shared" si="23"/>
        <v>2024</v>
      </c>
      <c r="D1095">
        <f t="shared" si="24"/>
        <v>4</v>
      </c>
      <c r="E1095">
        <f>IF(SUMIFS(RPE[sRPE_tot], RPE[Nom], BD_evo[[#This Row],[Nom]], RPE[Semaine], BD_evo[[#This Row],[Semaine]])=0,"",SUMIFS(RPE[sRPE_tot], RPE[Nom], BD_evo[[#This Row],[Nom]], RPE[Semaine], BD_evo[[#This Row],[Semaine]]))</f>
        <v>1943</v>
      </c>
      <c r="F1095" s="92">
        <f>IFERROR(AVERAGEIFS(EDF[Total EDF], EDF[Nom], BD_evo[[#This Row],[Nom]], EDF[Semaine], BD_evo[[#This Row],[Semaine]]), "")</f>
        <v>17.333333333333332</v>
      </c>
      <c r="G1095" s="92">
        <f>IFERROR(AVERAGEIFS(EDF[Humeur], EDF[Nom], BD_evo[[#This Row],[Nom]], EDF[Semaine], BD_evo[[#This Row],[Semaine]]), "")</f>
        <v>3</v>
      </c>
      <c r="H1095" s="92">
        <f>IFERROR(AVERAGEIFS(EDF[Stress], EDF[Nom], BD_evo[[#This Row],[Nom]], EDF[Semaine], BD_evo[[#This Row],[Semaine]]), "")</f>
        <v>2</v>
      </c>
      <c r="I1095" s="92">
        <f>IFERROR(AVERAGEIFS(EDF[Sommeil], EDF[Nom], BD_evo[[#This Row],[Nom]], EDF[Semaine], BD_evo[[#This Row],[Semaine]]), "")</f>
        <v>2</v>
      </c>
      <c r="J1095" s="92">
        <f>IFERROR(AVERAGEIFS(EDF[Etat Physique], EDF[Nom], BD_evo[[#This Row],[Nom]], EDF[Semaine], BD_evo[[#This Row],[Semaine]]), "")</f>
        <v>3.3333333333333335</v>
      </c>
      <c r="K1095" s="92">
        <f>IFERROR(AVERAGEIFS(EDF[Hydratation], EDF[Nom], BD_evo[[#This Row],[Nom]], EDF[Semaine], BD_evo[[#This Row],[Semaine]]), "")</f>
        <v>3</v>
      </c>
      <c r="L1095" s="92">
        <f>IFERROR(AVERAGEIFS(EDF[Nutrition], EDF[Nom], BD_evo[[#This Row],[Nom]], EDF[Semaine], BD_evo[[#This Row],[Semaine]]), "")</f>
        <v>4</v>
      </c>
      <c r="M1095" s="92">
        <f>IFERROR(AVERAGEIFS(RPE[Investissement du jour], RPE[Nom], BD_evo[[#This Row],[Nom]], RPE[Semaine], BD_evo[[#This Row],[Semaine]]), "")</f>
        <v>3</v>
      </c>
    </row>
    <row r="1096" spans="1:13" x14ac:dyDescent="0.2">
      <c r="A1096" s="88" t="s">
        <v>135</v>
      </c>
      <c r="B1096" t="str">
        <f>INDEX(Statut[Profil], MATCH(BD_evo[[#This Row],[Nom]], Statut[Nom], 0))</f>
        <v>Trois Quarts</v>
      </c>
      <c r="C1096">
        <f t="shared" si="23"/>
        <v>2024</v>
      </c>
      <c r="D1096">
        <f t="shared" si="24"/>
        <v>4</v>
      </c>
      <c r="E1096">
        <f>IF(SUMIFS(RPE[sRPE_tot], RPE[Nom], BD_evo[[#This Row],[Nom]], RPE[Semaine], BD_evo[[#This Row],[Semaine]])=0,"",SUMIFS(RPE[sRPE_tot], RPE[Nom], BD_evo[[#This Row],[Nom]], RPE[Semaine], BD_evo[[#This Row],[Semaine]]))</f>
        <v>1414</v>
      </c>
      <c r="F1096" s="92">
        <f>IFERROR(AVERAGEIFS(EDF[Total EDF], EDF[Nom], BD_evo[[#This Row],[Nom]], EDF[Semaine], BD_evo[[#This Row],[Semaine]]), "")</f>
        <v>22</v>
      </c>
      <c r="G1096" s="92">
        <f>IFERROR(AVERAGEIFS(EDF[Humeur], EDF[Nom], BD_evo[[#This Row],[Nom]], EDF[Semaine], BD_evo[[#This Row],[Semaine]]), "")</f>
        <v>4.666666666666667</v>
      </c>
      <c r="H1096" s="92">
        <f>IFERROR(AVERAGEIFS(EDF[Stress], EDF[Nom], BD_evo[[#This Row],[Nom]], EDF[Semaine], BD_evo[[#This Row],[Semaine]]), "")</f>
        <v>4</v>
      </c>
      <c r="I1096" s="92">
        <f>IFERROR(AVERAGEIFS(EDF[Sommeil], EDF[Nom], BD_evo[[#This Row],[Nom]], EDF[Semaine], BD_evo[[#This Row],[Semaine]]), "")</f>
        <v>2.6666666666666665</v>
      </c>
      <c r="J1096" s="92">
        <f>IFERROR(AVERAGEIFS(EDF[Etat Physique], EDF[Nom], BD_evo[[#This Row],[Nom]], EDF[Semaine], BD_evo[[#This Row],[Semaine]]), "")</f>
        <v>3</v>
      </c>
      <c r="K1096" s="92">
        <f>IFERROR(AVERAGEIFS(EDF[Hydratation], EDF[Nom], BD_evo[[#This Row],[Nom]], EDF[Semaine], BD_evo[[#This Row],[Semaine]]), "")</f>
        <v>3.6666666666666665</v>
      </c>
      <c r="L1096" s="92">
        <f>IFERROR(AVERAGEIFS(EDF[Nutrition], EDF[Nom], BD_evo[[#This Row],[Nom]], EDF[Semaine], BD_evo[[#This Row],[Semaine]]), "")</f>
        <v>4</v>
      </c>
      <c r="M1096" s="92">
        <f>IFERROR(AVERAGEIFS(RPE[Investissement du jour], RPE[Nom], BD_evo[[#This Row],[Nom]], RPE[Semaine], BD_evo[[#This Row],[Semaine]]), "")</f>
        <v>2.3333333333333335</v>
      </c>
    </row>
    <row r="1097" spans="1:13" x14ac:dyDescent="0.2">
      <c r="A1097" s="88" t="s">
        <v>75</v>
      </c>
      <c r="B1097" t="str">
        <f>INDEX(Statut[Profil], MATCH(BD_evo[[#This Row],[Nom]], Statut[Nom], 0))</f>
        <v>Avant</v>
      </c>
      <c r="C1097">
        <f t="shared" si="23"/>
        <v>2024</v>
      </c>
      <c r="D1097">
        <f t="shared" si="24"/>
        <v>4</v>
      </c>
      <c r="E1097" t="str">
        <f>IF(SUMIFS(RPE[sRPE_tot], RPE[Nom], BD_evo[[#This Row],[Nom]], RPE[Semaine], BD_evo[[#This Row],[Semaine]])=0,"",SUMIFS(RPE[sRPE_tot], RPE[Nom], BD_evo[[#This Row],[Nom]], RPE[Semaine], BD_evo[[#This Row],[Semaine]]))</f>
        <v/>
      </c>
      <c r="F1097" s="92" t="str">
        <f>IFERROR(AVERAGEIFS(EDF[Total EDF], EDF[Nom], BD_evo[[#This Row],[Nom]], EDF[Semaine], BD_evo[[#This Row],[Semaine]]), "")</f>
        <v/>
      </c>
      <c r="G1097" s="92" t="str">
        <f>IFERROR(AVERAGEIFS(EDF[Humeur], EDF[Nom], BD_evo[[#This Row],[Nom]], EDF[Semaine], BD_evo[[#This Row],[Semaine]]), "")</f>
        <v/>
      </c>
      <c r="H1097" s="92" t="str">
        <f>IFERROR(AVERAGEIFS(EDF[Stress], EDF[Nom], BD_evo[[#This Row],[Nom]], EDF[Semaine], BD_evo[[#This Row],[Semaine]]), "")</f>
        <v/>
      </c>
      <c r="I1097" s="92" t="str">
        <f>IFERROR(AVERAGEIFS(EDF[Sommeil], EDF[Nom], BD_evo[[#This Row],[Nom]], EDF[Semaine], BD_evo[[#This Row],[Semaine]]), "")</f>
        <v/>
      </c>
      <c r="J1097" s="92" t="str">
        <f>IFERROR(AVERAGEIFS(EDF[Etat Physique], EDF[Nom], BD_evo[[#This Row],[Nom]], EDF[Semaine], BD_evo[[#This Row],[Semaine]]), "")</f>
        <v/>
      </c>
      <c r="K1097" s="92" t="str">
        <f>IFERROR(AVERAGEIFS(EDF[Hydratation], EDF[Nom], BD_evo[[#This Row],[Nom]], EDF[Semaine], BD_evo[[#This Row],[Semaine]]), "")</f>
        <v/>
      </c>
      <c r="L1097" s="92" t="str">
        <f>IFERROR(AVERAGEIFS(EDF[Nutrition], EDF[Nom], BD_evo[[#This Row],[Nom]], EDF[Semaine], BD_evo[[#This Row],[Semaine]]), "")</f>
        <v/>
      </c>
      <c r="M1097" s="92" t="str">
        <f>IFERROR(AVERAGEIFS(RPE[Investissement du jour], RPE[Nom], BD_evo[[#This Row],[Nom]], RPE[Semaine], BD_evo[[#This Row],[Semaine]]), "")</f>
        <v/>
      </c>
    </row>
    <row r="1098" spans="1:13" x14ac:dyDescent="0.2">
      <c r="A1098" s="88" t="s">
        <v>112</v>
      </c>
      <c r="B1098" t="str">
        <f>INDEX(Statut[Profil], MATCH(BD_evo[[#This Row],[Nom]], Statut[Nom], 0))</f>
        <v>Trois Quarts</v>
      </c>
      <c r="C1098">
        <f t="shared" si="23"/>
        <v>2024</v>
      </c>
      <c r="D1098">
        <f t="shared" si="24"/>
        <v>4</v>
      </c>
      <c r="E1098">
        <f>IF(SUMIFS(RPE[sRPE_tot], RPE[Nom], BD_evo[[#This Row],[Nom]], RPE[Semaine], BD_evo[[#This Row],[Semaine]])=0,"",SUMIFS(RPE[sRPE_tot], RPE[Nom], BD_evo[[#This Row],[Nom]], RPE[Semaine], BD_evo[[#This Row],[Semaine]]))</f>
        <v>1730</v>
      </c>
      <c r="F1098" s="92">
        <f>IFERROR(AVERAGEIFS(EDF[Total EDF], EDF[Nom], BD_evo[[#This Row],[Nom]], EDF[Semaine], BD_evo[[#This Row],[Semaine]]), "")</f>
        <v>19</v>
      </c>
      <c r="G1098" s="92">
        <f>IFERROR(AVERAGEIFS(EDF[Humeur], EDF[Nom], BD_evo[[#This Row],[Nom]], EDF[Semaine], BD_evo[[#This Row],[Semaine]]), "")</f>
        <v>3</v>
      </c>
      <c r="H1098" s="92">
        <f>IFERROR(AVERAGEIFS(EDF[Stress], EDF[Nom], BD_evo[[#This Row],[Nom]], EDF[Semaine], BD_evo[[#This Row],[Semaine]]), "")</f>
        <v>3</v>
      </c>
      <c r="I1098" s="92">
        <f>IFERROR(AVERAGEIFS(EDF[Sommeil], EDF[Nom], BD_evo[[#This Row],[Nom]], EDF[Semaine], BD_evo[[#This Row],[Semaine]]), "")</f>
        <v>2.6666666666666665</v>
      </c>
      <c r="J1098" s="92">
        <f>IFERROR(AVERAGEIFS(EDF[Etat Physique], EDF[Nom], BD_evo[[#This Row],[Nom]], EDF[Semaine], BD_evo[[#This Row],[Semaine]]), "")</f>
        <v>3.3333333333333335</v>
      </c>
      <c r="K1098" s="92">
        <f>IFERROR(AVERAGEIFS(EDF[Hydratation], EDF[Nom], BD_evo[[#This Row],[Nom]], EDF[Semaine], BD_evo[[#This Row],[Semaine]]), "")</f>
        <v>3</v>
      </c>
      <c r="L1098" s="92">
        <f>IFERROR(AVERAGEIFS(EDF[Nutrition], EDF[Nom], BD_evo[[#This Row],[Nom]], EDF[Semaine], BD_evo[[#This Row],[Semaine]]), "")</f>
        <v>4</v>
      </c>
      <c r="M1098" s="92">
        <f>IFERROR(AVERAGEIFS(RPE[Investissement du jour], RPE[Nom], BD_evo[[#This Row],[Nom]], RPE[Semaine], BD_evo[[#This Row],[Semaine]]), "")</f>
        <v>3</v>
      </c>
    </row>
    <row r="1099" spans="1:13" x14ac:dyDescent="0.2">
      <c r="A1099" s="88" t="s">
        <v>142</v>
      </c>
      <c r="B1099" t="str">
        <f>INDEX(Statut[Profil], MATCH(BD_evo[[#This Row],[Nom]], Statut[Nom], 0))</f>
        <v>Avant</v>
      </c>
      <c r="C1099">
        <f t="shared" si="23"/>
        <v>2024</v>
      </c>
      <c r="D1099">
        <f t="shared" si="24"/>
        <v>4</v>
      </c>
      <c r="E1099">
        <f>IF(SUMIFS(RPE[sRPE_tot], RPE[Nom], BD_evo[[#This Row],[Nom]], RPE[Semaine], BD_evo[[#This Row],[Semaine]])=0,"",SUMIFS(RPE[sRPE_tot], RPE[Nom], BD_evo[[#This Row],[Nom]], RPE[Semaine], BD_evo[[#This Row],[Semaine]]))</f>
        <v>2039</v>
      </c>
      <c r="F1099" s="92">
        <f>IFERROR(AVERAGEIFS(EDF[Total EDF], EDF[Nom], BD_evo[[#This Row],[Nom]], EDF[Semaine], BD_evo[[#This Row],[Semaine]]), "")</f>
        <v>21</v>
      </c>
      <c r="G1099" s="92">
        <f>IFERROR(AVERAGEIFS(EDF[Humeur], EDF[Nom], BD_evo[[#This Row],[Nom]], EDF[Semaine], BD_evo[[#This Row],[Semaine]]), "")</f>
        <v>4.5</v>
      </c>
      <c r="H1099" s="92">
        <f>IFERROR(AVERAGEIFS(EDF[Stress], EDF[Nom], BD_evo[[#This Row],[Nom]], EDF[Semaine], BD_evo[[#This Row],[Semaine]]), "")</f>
        <v>3.5</v>
      </c>
      <c r="I1099" s="92">
        <f>IFERROR(AVERAGEIFS(EDF[Sommeil], EDF[Nom], BD_evo[[#This Row],[Nom]], EDF[Semaine], BD_evo[[#This Row],[Semaine]]), "")</f>
        <v>2.5</v>
      </c>
      <c r="J1099" s="92">
        <f>IFERROR(AVERAGEIFS(EDF[Etat Physique], EDF[Nom], BD_evo[[#This Row],[Nom]], EDF[Semaine], BD_evo[[#This Row],[Semaine]]), "")</f>
        <v>3</v>
      </c>
      <c r="K1099" s="92">
        <f>IFERROR(AVERAGEIFS(EDF[Hydratation], EDF[Nom], BD_evo[[#This Row],[Nom]], EDF[Semaine], BD_evo[[#This Row],[Semaine]]), "")</f>
        <v>3.5</v>
      </c>
      <c r="L1099" s="92">
        <f>IFERROR(AVERAGEIFS(EDF[Nutrition], EDF[Nom], BD_evo[[#This Row],[Nom]], EDF[Semaine], BD_evo[[#This Row],[Semaine]]), "")</f>
        <v>4</v>
      </c>
      <c r="M1099" s="92">
        <f>IFERROR(AVERAGEIFS(RPE[Investissement du jour], RPE[Nom], BD_evo[[#This Row],[Nom]], RPE[Semaine], BD_evo[[#This Row],[Semaine]]), "")</f>
        <v>2.2000000000000002</v>
      </c>
    </row>
    <row r="1100" spans="1:13" x14ac:dyDescent="0.2">
      <c r="A1100" s="88" t="s">
        <v>131</v>
      </c>
      <c r="B1100" t="str">
        <f>INDEX(Statut[Profil], MATCH(BD_evo[[#This Row],[Nom]], Statut[Nom], 0))</f>
        <v>Trois Quarts</v>
      </c>
      <c r="C1100">
        <f t="shared" si="23"/>
        <v>2024</v>
      </c>
      <c r="D1100">
        <f t="shared" si="24"/>
        <v>4</v>
      </c>
      <c r="E1100">
        <f>IF(SUMIFS(RPE[sRPE_tot], RPE[Nom], BD_evo[[#This Row],[Nom]], RPE[Semaine], BD_evo[[#This Row],[Semaine]])=0,"",SUMIFS(RPE[sRPE_tot], RPE[Nom], BD_evo[[#This Row],[Nom]], RPE[Semaine], BD_evo[[#This Row],[Semaine]]))</f>
        <v>1140</v>
      </c>
      <c r="F1100" s="92">
        <f>IFERROR(AVERAGEIFS(EDF[Total EDF], EDF[Nom], BD_evo[[#This Row],[Nom]], EDF[Semaine], BD_evo[[#This Row],[Semaine]]), "")</f>
        <v>16.5</v>
      </c>
      <c r="G1100" s="92">
        <f>IFERROR(AVERAGEIFS(EDF[Humeur], EDF[Nom], BD_evo[[#This Row],[Nom]], EDF[Semaine], BD_evo[[#This Row],[Semaine]]), "")</f>
        <v>3</v>
      </c>
      <c r="H1100" s="92">
        <f>IFERROR(AVERAGEIFS(EDF[Stress], EDF[Nom], BD_evo[[#This Row],[Nom]], EDF[Semaine], BD_evo[[#This Row],[Semaine]]), "")</f>
        <v>3</v>
      </c>
      <c r="I1100" s="92">
        <f>IFERROR(AVERAGEIFS(EDF[Sommeil], EDF[Nom], BD_evo[[#This Row],[Nom]], EDF[Semaine], BD_evo[[#This Row],[Semaine]]), "")</f>
        <v>2</v>
      </c>
      <c r="J1100" s="92">
        <f>IFERROR(AVERAGEIFS(EDF[Etat Physique], EDF[Nom], BD_evo[[#This Row],[Nom]], EDF[Semaine], BD_evo[[#This Row],[Semaine]]), "")</f>
        <v>2.5</v>
      </c>
      <c r="K1100" s="92">
        <f>IFERROR(AVERAGEIFS(EDF[Hydratation], EDF[Nom], BD_evo[[#This Row],[Nom]], EDF[Semaine], BD_evo[[#This Row],[Semaine]]), "")</f>
        <v>3</v>
      </c>
      <c r="L1100" s="92">
        <f>IFERROR(AVERAGEIFS(EDF[Nutrition], EDF[Nom], BD_evo[[#This Row],[Nom]], EDF[Semaine], BD_evo[[#This Row],[Semaine]]), "")</f>
        <v>3</v>
      </c>
      <c r="M1100" s="92">
        <f>IFERROR(AVERAGEIFS(RPE[Investissement du jour], RPE[Nom], BD_evo[[#This Row],[Nom]], RPE[Semaine], BD_evo[[#This Row],[Semaine]]), "")</f>
        <v>3</v>
      </c>
    </row>
    <row r="1101" spans="1:13" x14ac:dyDescent="0.2">
      <c r="A1101" s="88" t="s">
        <v>83</v>
      </c>
      <c r="B1101" t="str">
        <f>INDEX(Statut[Profil], MATCH(BD_evo[[#This Row],[Nom]], Statut[Nom], 0))</f>
        <v>Avant</v>
      </c>
      <c r="C1101">
        <f t="shared" si="23"/>
        <v>2024</v>
      </c>
      <c r="D1101">
        <f t="shared" si="24"/>
        <v>4</v>
      </c>
      <c r="E1101" t="str">
        <f>IF(SUMIFS(RPE[sRPE_tot], RPE[Nom], BD_evo[[#This Row],[Nom]], RPE[Semaine], BD_evo[[#This Row],[Semaine]])=0,"",SUMIFS(RPE[sRPE_tot], RPE[Nom], BD_evo[[#This Row],[Nom]], RPE[Semaine], BD_evo[[#This Row],[Semaine]]))</f>
        <v/>
      </c>
      <c r="F1101" s="92" t="str">
        <f>IFERROR(AVERAGEIFS(EDF[Total EDF], EDF[Nom], BD_evo[[#This Row],[Nom]], EDF[Semaine], BD_evo[[#This Row],[Semaine]]), "")</f>
        <v/>
      </c>
      <c r="G1101" s="92" t="str">
        <f>IFERROR(AVERAGEIFS(EDF[Humeur], EDF[Nom], BD_evo[[#This Row],[Nom]], EDF[Semaine], BD_evo[[#This Row],[Semaine]]), "")</f>
        <v/>
      </c>
      <c r="H1101" s="92" t="str">
        <f>IFERROR(AVERAGEIFS(EDF[Stress], EDF[Nom], BD_evo[[#This Row],[Nom]], EDF[Semaine], BD_evo[[#This Row],[Semaine]]), "")</f>
        <v/>
      </c>
      <c r="I1101" s="92" t="str">
        <f>IFERROR(AVERAGEIFS(EDF[Sommeil], EDF[Nom], BD_evo[[#This Row],[Nom]], EDF[Semaine], BD_evo[[#This Row],[Semaine]]), "")</f>
        <v/>
      </c>
      <c r="J1101" s="92" t="str">
        <f>IFERROR(AVERAGEIFS(EDF[Etat Physique], EDF[Nom], BD_evo[[#This Row],[Nom]], EDF[Semaine], BD_evo[[#This Row],[Semaine]]), "")</f>
        <v/>
      </c>
      <c r="K1101" s="92" t="str">
        <f>IFERROR(AVERAGEIFS(EDF[Hydratation], EDF[Nom], BD_evo[[#This Row],[Nom]], EDF[Semaine], BD_evo[[#This Row],[Semaine]]), "")</f>
        <v/>
      </c>
      <c r="L1101" s="92" t="str">
        <f>IFERROR(AVERAGEIFS(EDF[Nutrition], EDF[Nom], BD_evo[[#This Row],[Nom]], EDF[Semaine], BD_evo[[#This Row],[Semaine]]), "")</f>
        <v/>
      </c>
      <c r="M1101" s="92" t="str">
        <f>IFERROR(AVERAGEIFS(RPE[Investissement du jour], RPE[Nom], BD_evo[[#This Row],[Nom]], RPE[Semaine], BD_evo[[#This Row],[Semaine]]), "")</f>
        <v/>
      </c>
    </row>
    <row r="1102" spans="1:13" x14ac:dyDescent="0.2">
      <c r="A1102" s="88" t="s">
        <v>100</v>
      </c>
      <c r="B1102" t="str">
        <f>INDEX(Statut[Profil], MATCH(BD_evo[[#This Row],[Nom]], Statut[Nom], 0))</f>
        <v>Trois Quarts</v>
      </c>
      <c r="C1102">
        <f t="shared" si="23"/>
        <v>2024</v>
      </c>
      <c r="D1102">
        <f t="shared" si="24"/>
        <v>4</v>
      </c>
      <c r="E1102" t="str">
        <f>IF(SUMIFS(RPE[sRPE_tot], RPE[Nom], BD_evo[[#This Row],[Nom]], RPE[Semaine], BD_evo[[#This Row],[Semaine]])=0,"",SUMIFS(RPE[sRPE_tot], RPE[Nom], BD_evo[[#This Row],[Nom]], RPE[Semaine], BD_evo[[#This Row],[Semaine]]))</f>
        <v/>
      </c>
      <c r="F1102" s="92" t="str">
        <f>IFERROR(AVERAGEIFS(EDF[Total EDF], EDF[Nom], BD_evo[[#This Row],[Nom]], EDF[Semaine], BD_evo[[#This Row],[Semaine]]), "")</f>
        <v/>
      </c>
      <c r="G1102" s="92" t="str">
        <f>IFERROR(AVERAGEIFS(EDF[Humeur], EDF[Nom], BD_evo[[#This Row],[Nom]], EDF[Semaine], BD_evo[[#This Row],[Semaine]]), "")</f>
        <v/>
      </c>
      <c r="H1102" s="92" t="str">
        <f>IFERROR(AVERAGEIFS(EDF[Stress], EDF[Nom], BD_evo[[#This Row],[Nom]], EDF[Semaine], BD_evo[[#This Row],[Semaine]]), "")</f>
        <v/>
      </c>
      <c r="I1102" s="92" t="str">
        <f>IFERROR(AVERAGEIFS(EDF[Sommeil], EDF[Nom], BD_evo[[#This Row],[Nom]], EDF[Semaine], BD_evo[[#This Row],[Semaine]]), "")</f>
        <v/>
      </c>
      <c r="J1102" s="92" t="str">
        <f>IFERROR(AVERAGEIFS(EDF[Etat Physique], EDF[Nom], BD_evo[[#This Row],[Nom]], EDF[Semaine], BD_evo[[#This Row],[Semaine]]), "")</f>
        <v/>
      </c>
      <c r="K1102" s="92" t="str">
        <f>IFERROR(AVERAGEIFS(EDF[Hydratation], EDF[Nom], BD_evo[[#This Row],[Nom]], EDF[Semaine], BD_evo[[#This Row],[Semaine]]), "")</f>
        <v/>
      </c>
      <c r="L1102" s="92" t="str">
        <f>IFERROR(AVERAGEIFS(EDF[Nutrition], EDF[Nom], BD_evo[[#This Row],[Nom]], EDF[Semaine], BD_evo[[#This Row],[Semaine]]), "")</f>
        <v/>
      </c>
      <c r="M1102" s="92" t="str">
        <f>IFERROR(AVERAGEIFS(RPE[Investissement du jour], RPE[Nom], BD_evo[[#This Row],[Nom]], RPE[Semaine], BD_evo[[#This Row],[Semaine]]), "")</f>
        <v/>
      </c>
    </row>
    <row r="1103" spans="1:13" x14ac:dyDescent="0.2">
      <c r="A1103" s="88" t="s">
        <v>89</v>
      </c>
      <c r="B1103" t="str">
        <f>INDEX(Statut[Profil], MATCH(BD_evo[[#This Row],[Nom]], Statut[Nom], 0))</f>
        <v>Avant</v>
      </c>
      <c r="C1103">
        <f t="shared" si="23"/>
        <v>2024</v>
      </c>
      <c r="D1103">
        <f t="shared" si="24"/>
        <v>4</v>
      </c>
      <c r="E1103" t="str">
        <f>IF(SUMIFS(RPE[sRPE_tot], RPE[Nom], BD_evo[[#This Row],[Nom]], RPE[Semaine], BD_evo[[#This Row],[Semaine]])=0,"",SUMIFS(RPE[sRPE_tot], RPE[Nom], BD_evo[[#This Row],[Nom]], RPE[Semaine], BD_evo[[#This Row],[Semaine]]))</f>
        <v/>
      </c>
      <c r="F1103" s="92">
        <f>IFERROR(AVERAGEIFS(EDF[Total EDF], EDF[Nom], BD_evo[[#This Row],[Nom]], EDF[Semaine], BD_evo[[#This Row],[Semaine]]), "")</f>
        <v>21</v>
      </c>
      <c r="G1103" s="92">
        <f>IFERROR(AVERAGEIFS(EDF[Humeur], EDF[Nom], BD_evo[[#This Row],[Nom]], EDF[Semaine], BD_evo[[#This Row],[Semaine]]), "")</f>
        <v>4</v>
      </c>
      <c r="H1103" s="92">
        <f>IFERROR(AVERAGEIFS(EDF[Stress], EDF[Nom], BD_evo[[#This Row],[Nom]], EDF[Semaine], BD_evo[[#This Row],[Semaine]]), "")</f>
        <v>4</v>
      </c>
      <c r="I1103" s="92">
        <f>IFERROR(AVERAGEIFS(EDF[Sommeil], EDF[Nom], BD_evo[[#This Row],[Nom]], EDF[Semaine], BD_evo[[#This Row],[Semaine]]), "")</f>
        <v>2</v>
      </c>
      <c r="J1103" s="92">
        <f>IFERROR(AVERAGEIFS(EDF[Etat Physique], EDF[Nom], BD_evo[[#This Row],[Nom]], EDF[Semaine], BD_evo[[#This Row],[Semaine]]), "")</f>
        <v>3</v>
      </c>
      <c r="K1103" s="92">
        <f>IFERROR(AVERAGEIFS(EDF[Hydratation], EDF[Nom], BD_evo[[#This Row],[Nom]], EDF[Semaine], BD_evo[[#This Row],[Semaine]]), "")</f>
        <v>4</v>
      </c>
      <c r="L1103" s="92">
        <f>IFERROR(AVERAGEIFS(EDF[Nutrition], EDF[Nom], BD_evo[[#This Row],[Nom]], EDF[Semaine], BD_evo[[#This Row],[Semaine]]), "")</f>
        <v>4</v>
      </c>
      <c r="M1103" s="92" t="str">
        <f>IFERROR(AVERAGEIFS(RPE[Investissement du jour], RPE[Nom], BD_evo[[#This Row],[Nom]], RPE[Semaine], BD_evo[[#This Row],[Semaine]]), "")</f>
        <v/>
      </c>
    </row>
    <row r="1104" spans="1:13" x14ac:dyDescent="0.2">
      <c r="A1104" s="88" t="s">
        <v>168</v>
      </c>
      <c r="B1104" t="str">
        <f>INDEX(Statut[Profil], MATCH(BD_evo[[#This Row],[Nom]], Statut[Nom], 0))</f>
        <v>Avant</v>
      </c>
      <c r="C1104">
        <f t="shared" si="23"/>
        <v>2024</v>
      </c>
      <c r="D1104">
        <f t="shared" si="24"/>
        <v>4</v>
      </c>
      <c r="E1104">
        <f>IF(SUMIFS(RPE[sRPE_tot], RPE[Nom], BD_evo[[#This Row],[Nom]], RPE[Semaine], BD_evo[[#This Row],[Semaine]])=0,"",SUMIFS(RPE[sRPE_tot], RPE[Nom], BD_evo[[#This Row],[Nom]], RPE[Semaine], BD_evo[[#This Row],[Semaine]]))</f>
        <v>360</v>
      </c>
      <c r="F1104" s="92" t="str">
        <f>IFERROR(AVERAGEIFS(EDF[Total EDF], EDF[Nom], BD_evo[[#This Row],[Nom]], EDF[Semaine], BD_evo[[#This Row],[Semaine]]), "")</f>
        <v/>
      </c>
      <c r="G1104" s="92" t="str">
        <f>IFERROR(AVERAGEIFS(EDF[Humeur], EDF[Nom], BD_evo[[#This Row],[Nom]], EDF[Semaine], BD_evo[[#This Row],[Semaine]]), "")</f>
        <v/>
      </c>
      <c r="H1104" s="92" t="str">
        <f>IFERROR(AVERAGEIFS(EDF[Stress], EDF[Nom], BD_evo[[#This Row],[Nom]], EDF[Semaine], BD_evo[[#This Row],[Semaine]]), "")</f>
        <v/>
      </c>
      <c r="I1104" s="92" t="str">
        <f>IFERROR(AVERAGEIFS(EDF[Sommeil], EDF[Nom], BD_evo[[#This Row],[Nom]], EDF[Semaine], BD_evo[[#This Row],[Semaine]]), "")</f>
        <v/>
      </c>
      <c r="J1104" s="92" t="str">
        <f>IFERROR(AVERAGEIFS(EDF[Etat Physique], EDF[Nom], BD_evo[[#This Row],[Nom]], EDF[Semaine], BD_evo[[#This Row],[Semaine]]), "")</f>
        <v/>
      </c>
      <c r="K1104" s="92" t="str">
        <f>IFERROR(AVERAGEIFS(EDF[Hydratation], EDF[Nom], BD_evo[[#This Row],[Nom]], EDF[Semaine], BD_evo[[#This Row],[Semaine]]), "")</f>
        <v/>
      </c>
      <c r="L1104" s="92" t="str">
        <f>IFERROR(AVERAGEIFS(EDF[Nutrition], EDF[Nom], BD_evo[[#This Row],[Nom]], EDF[Semaine], BD_evo[[#This Row],[Semaine]]), "")</f>
        <v/>
      </c>
      <c r="M1104" s="92">
        <f>IFERROR(AVERAGEIFS(RPE[Investissement du jour], RPE[Nom], BD_evo[[#This Row],[Nom]], RPE[Semaine], BD_evo[[#This Row],[Semaine]]), "")</f>
        <v>3</v>
      </c>
    </row>
    <row r="1105" spans="1:13" x14ac:dyDescent="0.2">
      <c r="A1105" s="88" t="s">
        <v>86</v>
      </c>
      <c r="B1105" t="str">
        <f>INDEX(Statut[Profil], MATCH(BD_evo[[#This Row],[Nom]], Statut[Nom], 0))</f>
        <v>Avant</v>
      </c>
      <c r="C1105">
        <f t="shared" si="23"/>
        <v>2024</v>
      </c>
      <c r="D1105">
        <f t="shared" si="24"/>
        <v>4</v>
      </c>
      <c r="E1105">
        <f>IF(SUMIFS(RPE[sRPE_tot], RPE[Nom], BD_evo[[#This Row],[Nom]], RPE[Semaine], BD_evo[[#This Row],[Semaine]])=0,"",SUMIFS(RPE[sRPE_tot], RPE[Nom], BD_evo[[#This Row],[Nom]], RPE[Semaine], BD_evo[[#This Row],[Semaine]]))</f>
        <v>2036</v>
      </c>
      <c r="F1105" s="92">
        <f>IFERROR(AVERAGEIFS(EDF[Total EDF], EDF[Nom], BD_evo[[#This Row],[Nom]], EDF[Semaine], BD_evo[[#This Row],[Semaine]]), "")</f>
        <v>19.666666666666668</v>
      </c>
      <c r="G1105" s="92">
        <f>IFERROR(AVERAGEIFS(EDF[Humeur], EDF[Nom], BD_evo[[#This Row],[Nom]], EDF[Semaine], BD_evo[[#This Row],[Semaine]]), "")</f>
        <v>2.6666666666666665</v>
      </c>
      <c r="H1105" s="92">
        <f>IFERROR(AVERAGEIFS(EDF[Stress], EDF[Nom], BD_evo[[#This Row],[Nom]], EDF[Semaine], BD_evo[[#This Row],[Semaine]]), "")</f>
        <v>2.3333333333333335</v>
      </c>
      <c r="I1105" s="92">
        <f>IFERROR(AVERAGEIFS(EDF[Sommeil], EDF[Nom], BD_evo[[#This Row],[Nom]], EDF[Semaine], BD_evo[[#This Row],[Semaine]]), "")</f>
        <v>3.6666666666666665</v>
      </c>
      <c r="J1105" s="92">
        <f>IFERROR(AVERAGEIFS(EDF[Etat Physique], EDF[Nom], BD_evo[[#This Row],[Nom]], EDF[Semaine], BD_evo[[#This Row],[Semaine]]), "")</f>
        <v>3</v>
      </c>
      <c r="K1105" s="92">
        <f>IFERROR(AVERAGEIFS(EDF[Hydratation], EDF[Nom], BD_evo[[#This Row],[Nom]], EDF[Semaine], BD_evo[[#This Row],[Semaine]]), "")</f>
        <v>4</v>
      </c>
      <c r="L1105" s="92">
        <f>IFERROR(AVERAGEIFS(EDF[Nutrition], EDF[Nom], BD_evo[[#This Row],[Nom]], EDF[Semaine], BD_evo[[#This Row],[Semaine]]), "")</f>
        <v>4</v>
      </c>
      <c r="M1105" s="92">
        <f>IFERROR(AVERAGEIFS(RPE[Investissement du jour], RPE[Nom], BD_evo[[#This Row],[Nom]], RPE[Semaine], BD_evo[[#This Row],[Semaine]]), "")</f>
        <v>2.6666666666666665</v>
      </c>
    </row>
    <row r="1106" spans="1:13" x14ac:dyDescent="0.2">
      <c r="A1106" s="88" t="s">
        <v>208</v>
      </c>
      <c r="B1106" t="str">
        <f>INDEX(Statut[Profil], MATCH(BD_evo[[#This Row],[Nom]], Statut[Nom], 0))</f>
        <v>Trois Quarts</v>
      </c>
      <c r="C1106">
        <f t="shared" si="23"/>
        <v>2024</v>
      </c>
      <c r="D1106">
        <f t="shared" si="24"/>
        <v>4</v>
      </c>
      <c r="E1106">
        <f>IF(SUMIFS(RPE[sRPE_tot], RPE[Nom], BD_evo[[#This Row],[Nom]], RPE[Semaine], BD_evo[[#This Row],[Semaine]])=0,"",SUMIFS(RPE[sRPE_tot], RPE[Nom], BD_evo[[#This Row],[Nom]], RPE[Semaine], BD_evo[[#This Row],[Semaine]]))</f>
        <v>180</v>
      </c>
      <c r="F1106" s="92">
        <f>IFERROR(AVERAGEIFS(EDF[Total EDF], EDF[Nom], BD_evo[[#This Row],[Nom]], EDF[Semaine], BD_evo[[#This Row],[Semaine]]), "")</f>
        <v>24</v>
      </c>
      <c r="G1106" s="92">
        <f>IFERROR(AVERAGEIFS(EDF[Humeur], EDF[Nom], BD_evo[[#This Row],[Nom]], EDF[Semaine], BD_evo[[#This Row],[Semaine]]), "")</f>
        <v>5</v>
      </c>
      <c r="H1106" s="92">
        <f>IFERROR(AVERAGEIFS(EDF[Stress], EDF[Nom], BD_evo[[#This Row],[Nom]], EDF[Semaine], BD_evo[[#This Row],[Semaine]]), "")</f>
        <v>3</v>
      </c>
      <c r="I1106" s="92">
        <f>IFERROR(AVERAGEIFS(EDF[Sommeil], EDF[Nom], BD_evo[[#This Row],[Nom]], EDF[Semaine], BD_evo[[#This Row],[Semaine]]), "")</f>
        <v>5</v>
      </c>
      <c r="J1106" s="92">
        <f>IFERROR(AVERAGEIFS(EDF[Etat Physique], EDF[Nom], BD_evo[[#This Row],[Nom]], EDF[Semaine], BD_evo[[#This Row],[Semaine]]), "")</f>
        <v>3</v>
      </c>
      <c r="K1106" s="92">
        <f>IFERROR(AVERAGEIFS(EDF[Hydratation], EDF[Nom], BD_evo[[#This Row],[Nom]], EDF[Semaine], BD_evo[[#This Row],[Semaine]]), "")</f>
        <v>4</v>
      </c>
      <c r="L1106" s="92">
        <f>IFERROR(AVERAGEIFS(EDF[Nutrition], EDF[Nom], BD_evo[[#This Row],[Nom]], EDF[Semaine], BD_evo[[#This Row],[Semaine]]), "")</f>
        <v>4</v>
      </c>
      <c r="M1106" s="92">
        <f>IFERROR(AVERAGEIFS(RPE[Investissement du jour], RPE[Nom], BD_evo[[#This Row],[Nom]], RPE[Semaine], BD_evo[[#This Row],[Semaine]]), "")</f>
        <v>2</v>
      </c>
    </row>
    <row r="1107" spans="1:13" x14ac:dyDescent="0.2">
      <c r="A1107" s="88" t="s">
        <v>99</v>
      </c>
      <c r="B1107" t="str">
        <f>INDEX(Statut[Profil], MATCH(BD_evo[[#This Row],[Nom]], Statut[Nom], 0))</f>
        <v>Avant</v>
      </c>
      <c r="C1107">
        <f t="shared" si="23"/>
        <v>2024</v>
      </c>
      <c r="D1107">
        <f t="shared" si="24"/>
        <v>4</v>
      </c>
      <c r="E1107">
        <f>IF(SUMIFS(RPE[sRPE_tot], RPE[Nom], BD_evo[[#This Row],[Nom]], RPE[Semaine], BD_evo[[#This Row],[Semaine]])=0,"",SUMIFS(RPE[sRPE_tot], RPE[Nom], BD_evo[[#This Row],[Nom]], RPE[Semaine], BD_evo[[#This Row],[Semaine]]))</f>
        <v>1707</v>
      </c>
      <c r="F1107" s="92">
        <f>IFERROR(AVERAGEIFS(EDF[Total EDF], EDF[Nom], BD_evo[[#This Row],[Nom]], EDF[Semaine], BD_evo[[#This Row],[Semaine]]), "")</f>
        <v>20.333333333333332</v>
      </c>
      <c r="G1107" s="92">
        <f>IFERROR(AVERAGEIFS(EDF[Humeur], EDF[Nom], BD_evo[[#This Row],[Nom]], EDF[Semaine], BD_evo[[#This Row],[Semaine]]), "")</f>
        <v>4</v>
      </c>
      <c r="H1107" s="92">
        <f>IFERROR(AVERAGEIFS(EDF[Stress], EDF[Nom], BD_evo[[#This Row],[Nom]], EDF[Semaine], BD_evo[[#This Row],[Semaine]]), "")</f>
        <v>2.3333333333333335</v>
      </c>
      <c r="I1107" s="92">
        <f>IFERROR(AVERAGEIFS(EDF[Sommeil], EDF[Nom], BD_evo[[#This Row],[Nom]], EDF[Semaine], BD_evo[[#This Row],[Semaine]]), "")</f>
        <v>4</v>
      </c>
      <c r="J1107" s="92">
        <f>IFERROR(AVERAGEIFS(EDF[Etat Physique], EDF[Nom], BD_evo[[#This Row],[Nom]], EDF[Semaine], BD_evo[[#This Row],[Semaine]]), "")</f>
        <v>3.3333333333333335</v>
      </c>
      <c r="K1107" s="92">
        <f>IFERROR(AVERAGEIFS(EDF[Hydratation], EDF[Nom], BD_evo[[#This Row],[Nom]], EDF[Semaine], BD_evo[[#This Row],[Semaine]]), "")</f>
        <v>2.6666666666666665</v>
      </c>
      <c r="L1107" s="92">
        <f>IFERROR(AVERAGEIFS(EDF[Nutrition], EDF[Nom], BD_evo[[#This Row],[Nom]], EDF[Semaine], BD_evo[[#This Row],[Semaine]]), "")</f>
        <v>4</v>
      </c>
      <c r="M1107" s="92">
        <f>IFERROR(AVERAGEIFS(RPE[Investissement du jour], RPE[Nom], BD_evo[[#This Row],[Nom]], RPE[Semaine], BD_evo[[#This Row],[Semaine]]), "")</f>
        <v>2.75</v>
      </c>
    </row>
    <row r="1108" spans="1:13" x14ac:dyDescent="0.2">
      <c r="A1108" s="88" t="s">
        <v>233</v>
      </c>
      <c r="B1108" t="str">
        <f>INDEX(Statut[Profil], MATCH(BD_evo[[#This Row],[Nom]], Statut[Nom], 0))</f>
        <v>Avant</v>
      </c>
      <c r="C1108">
        <f t="shared" si="23"/>
        <v>2024</v>
      </c>
      <c r="D1108">
        <f t="shared" si="24"/>
        <v>4</v>
      </c>
      <c r="E1108">
        <f>IF(SUMIFS(RPE[sRPE_tot], RPE[Nom], BD_evo[[#This Row],[Nom]], RPE[Semaine], BD_evo[[#This Row],[Semaine]])=0,"",SUMIFS(RPE[sRPE_tot], RPE[Nom], BD_evo[[#This Row],[Nom]], RPE[Semaine], BD_evo[[#This Row],[Semaine]]))</f>
        <v>1128</v>
      </c>
      <c r="F1108" s="92">
        <f>IFERROR(AVERAGEIFS(EDF[Total EDF], EDF[Nom], BD_evo[[#This Row],[Nom]], EDF[Semaine], BD_evo[[#This Row],[Semaine]]), "")</f>
        <v>19</v>
      </c>
      <c r="G1108" s="92">
        <f>IFERROR(AVERAGEIFS(EDF[Humeur], EDF[Nom], BD_evo[[#This Row],[Nom]], EDF[Semaine], BD_evo[[#This Row],[Semaine]]), "")</f>
        <v>3</v>
      </c>
      <c r="H1108" s="92">
        <f>IFERROR(AVERAGEIFS(EDF[Stress], EDF[Nom], BD_evo[[#This Row],[Nom]], EDF[Semaine], BD_evo[[#This Row],[Semaine]]), "")</f>
        <v>3</v>
      </c>
      <c r="I1108" s="92">
        <f>IFERROR(AVERAGEIFS(EDF[Sommeil], EDF[Nom], BD_evo[[#This Row],[Nom]], EDF[Semaine], BD_evo[[#This Row],[Semaine]]), "")</f>
        <v>4</v>
      </c>
      <c r="J1108" s="92">
        <f>IFERROR(AVERAGEIFS(EDF[Etat Physique], EDF[Nom], BD_evo[[#This Row],[Nom]], EDF[Semaine], BD_evo[[#This Row],[Semaine]]), "")</f>
        <v>2</v>
      </c>
      <c r="K1108" s="92">
        <f>IFERROR(AVERAGEIFS(EDF[Hydratation], EDF[Nom], BD_evo[[#This Row],[Nom]], EDF[Semaine], BD_evo[[#This Row],[Semaine]]), "")</f>
        <v>4</v>
      </c>
      <c r="L1108" s="92">
        <f>IFERROR(AVERAGEIFS(EDF[Nutrition], EDF[Nom], BD_evo[[#This Row],[Nom]], EDF[Semaine], BD_evo[[#This Row],[Semaine]]), "")</f>
        <v>3</v>
      </c>
      <c r="M1108" s="92">
        <f>IFERROR(AVERAGEIFS(RPE[Investissement du jour], RPE[Nom], BD_evo[[#This Row],[Nom]], RPE[Semaine], BD_evo[[#This Row],[Semaine]]), "")</f>
        <v>2.6666666666666665</v>
      </c>
    </row>
    <row r="1109" spans="1:13" x14ac:dyDescent="0.2">
      <c r="A1109" s="88" t="s">
        <v>85</v>
      </c>
      <c r="B1109" t="str">
        <f>INDEX(Statut[Profil], MATCH(BD_evo[[#This Row],[Nom]], Statut[Nom], 0))</f>
        <v>Avant</v>
      </c>
      <c r="C1109">
        <f t="shared" si="23"/>
        <v>2024</v>
      </c>
      <c r="D1109">
        <f t="shared" si="24"/>
        <v>4</v>
      </c>
      <c r="E1109" t="str">
        <f>IF(SUMIFS(RPE[sRPE_tot], RPE[Nom], BD_evo[[#This Row],[Nom]], RPE[Semaine], BD_evo[[#This Row],[Semaine]])=0,"",SUMIFS(RPE[sRPE_tot], RPE[Nom], BD_evo[[#This Row],[Nom]], RPE[Semaine], BD_evo[[#This Row],[Semaine]]))</f>
        <v/>
      </c>
      <c r="F1109" s="92" t="str">
        <f>IFERROR(AVERAGEIFS(EDF[Total EDF], EDF[Nom], BD_evo[[#This Row],[Nom]], EDF[Semaine], BD_evo[[#This Row],[Semaine]]), "")</f>
        <v/>
      </c>
      <c r="G1109" s="92" t="str">
        <f>IFERROR(AVERAGEIFS(EDF[Humeur], EDF[Nom], BD_evo[[#This Row],[Nom]], EDF[Semaine], BD_evo[[#This Row],[Semaine]]), "")</f>
        <v/>
      </c>
      <c r="H1109" s="92" t="str">
        <f>IFERROR(AVERAGEIFS(EDF[Stress], EDF[Nom], BD_evo[[#This Row],[Nom]], EDF[Semaine], BD_evo[[#This Row],[Semaine]]), "")</f>
        <v/>
      </c>
      <c r="I1109" s="92" t="str">
        <f>IFERROR(AVERAGEIFS(EDF[Sommeil], EDF[Nom], BD_evo[[#This Row],[Nom]], EDF[Semaine], BD_evo[[#This Row],[Semaine]]), "")</f>
        <v/>
      </c>
      <c r="J1109" s="92" t="str">
        <f>IFERROR(AVERAGEIFS(EDF[Etat Physique], EDF[Nom], BD_evo[[#This Row],[Nom]], EDF[Semaine], BD_evo[[#This Row],[Semaine]]), "")</f>
        <v/>
      </c>
      <c r="K1109" s="92" t="str">
        <f>IFERROR(AVERAGEIFS(EDF[Hydratation], EDF[Nom], BD_evo[[#This Row],[Nom]], EDF[Semaine], BD_evo[[#This Row],[Semaine]]), "")</f>
        <v/>
      </c>
      <c r="L1109" s="92" t="str">
        <f>IFERROR(AVERAGEIFS(EDF[Nutrition], EDF[Nom], BD_evo[[#This Row],[Nom]], EDF[Semaine], BD_evo[[#This Row],[Semaine]]), "")</f>
        <v/>
      </c>
      <c r="M1109" s="92" t="str">
        <f>IFERROR(AVERAGEIFS(RPE[Investissement du jour], RPE[Nom], BD_evo[[#This Row],[Nom]], RPE[Semaine], BD_evo[[#This Row],[Semaine]]), "")</f>
        <v/>
      </c>
    </row>
    <row r="1110" spans="1:13" x14ac:dyDescent="0.2">
      <c r="A1110" s="88" t="s">
        <v>191</v>
      </c>
      <c r="B1110" t="str">
        <f>INDEX(Statut[Profil], MATCH(BD_evo[[#This Row],[Nom]], Statut[Nom], 0))</f>
        <v>Avant</v>
      </c>
      <c r="C1110">
        <f t="shared" si="23"/>
        <v>2024</v>
      </c>
      <c r="D1110">
        <f t="shared" si="24"/>
        <v>4</v>
      </c>
      <c r="E1110">
        <f>IF(SUMIFS(RPE[sRPE_tot], RPE[Nom], BD_evo[[#This Row],[Nom]], RPE[Semaine], BD_evo[[#This Row],[Semaine]])=0,"",SUMIFS(RPE[sRPE_tot], RPE[Nom], BD_evo[[#This Row],[Nom]], RPE[Semaine], BD_evo[[#This Row],[Semaine]]))</f>
        <v>1977</v>
      </c>
      <c r="F1110" s="92">
        <f>IFERROR(AVERAGEIFS(EDF[Total EDF], EDF[Nom], BD_evo[[#This Row],[Nom]], EDF[Semaine], BD_evo[[#This Row],[Semaine]]), "")</f>
        <v>26.666666666666668</v>
      </c>
      <c r="G1110" s="92">
        <f>IFERROR(AVERAGEIFS(EDF[Humeur], EDF[Nom], BD_evo[[#This Row],[Nom]], EDF[Semaine], BD_evo[[#This Row],[Semaine]]), "")</f>
        <v>4</v>
      </c>
      <c r="H1110" s="92">
        <f>IFERROR(AVERAGEIFS(EDF[Stress], EDF[Nom], BD_evo[[#This Row],[Nom]], EDF[Semaine], BD_evo[[#This Row],[Semaine]]), "")</f>
        <v>4</v>
      </c>
      <c r="I1110" s="92">
        <f>IFERROR(AVERAGEIFS(EDF[Sommeil], EDF[Nom], BD_evo[[#This Row],[Nom]], EDF[Semaine], BD_evo[[#This Row],[Semaine]]), "")</f>
        <v>4.666666666666667</v>
      </c>
      <c r="J1110" s="92">
        <f>IFERROR(AVERAGEIFS(EDF[Etat Physique], EDF[Nom], BD_evo[[#This Row],[Nom]], EDF[Semaine], BD_evo[[#This Row],[Semaine]]), "")</f>
        <v>4</v>
      </c>
      <c r="K1110" s="92">
        <f>IFERROR(AVERAGEIFS(EDF[Hydratation], EDF[Nom], BD_evo[[#This Row],[Nom]], EDF[Semaine], BD_evo[[#This Row],[Semaine]]), "")</f>
        <v>5</v>
      </c>
      <c r="L1110" s="92">
        <f>IFERROR(AVERAGEIFS(EDF[Nutrition], EDF[Nom], BD_evo[[#This Row],[Nom]], EDF[Semaine], BD_evo[[#This Row],[Semaine]]), "")</f>
        <v>5</v>
      </c>
      <c r="M1110" s="92">
        <f>IFERROR(AVERAGEIFS(RPE[Investissement du jour], RPE[Nom], BD_evo[[#This Row],[Nom]], RPE[Semaine], BD_evo[[#This Row],[Semaine]]), "")</f>
        <v>3</v>
      </c>
    </row>
    <row r="1111" spans="1:13" x14ac:dyDescent="0.2">
      <c r="A1111" s="89" t="s">
        <v>95</v>
      </c>
      <c r="B1111" t="str">
        <f>INDEX(Statut[Profil], MATCH(BD_evo[[#This Row],[Nom]], Statut[Nom], 0))</f>
        <v>Avant</v>
      </c>
      <c r="C1111">
        <f t="shared" si="23"/>
        <v>2024</v>
      </c>
      <c r="D1111">
        <f t="shared" si="24"/>
        <v>4</v>
      </c>
      <c r="E1111" t="str">
        <f>IF(SUMIFS(RPE[sRPE_tot], RPE[Nom], BD_evo[[#This Row],[Nom]], RPE[Semaine], BD_evo[[#This Row],[Semaine]])=0,"",SUMIFS(RPE[sRPE_tot], RPE[Nom], BD_evo[[#This Row],[Nom]], RPE[Semaine], BD_evo[[#This Row],[Semaine]]))</f>
        <v/>
      </c>
      <c r="F1111" s="92">
        <f>IFERROR(AVERAGEIFS(EDF[Total EDF], EDF[Nom], BD_evo[[#This Row],[Nom]], EDF[Semaine], BD_evo[[#This Row],[Semaine]]), "")</f>
        <v>16</v>
      </c>
      <c r="G1111" s="92">
        <f>IFERROR(AVERAGEIFS(EDF[Humeur], EDF[Nom], BD_evo[[#This Row],[Nom]], EDF[Semaine], BD_evo[[#This Row],[Semaine]]), "")</f>
        <v>3</v>
      </c>
      <c r="H1111" s="92">
        <f>IFERROR(AVERAGEIFS(EDF[Stress], EDF[Nom], BD_evo[[#This Row],[Nom]], EDF[Semaine], BD_evo[[#This Row],[Semaine]]), "")</f>
        <v>2</v>
      </c>
      <c r="I1111" s="92">
        <f>IFERROR(AVERAGEIFS(EDF[Sommeil], EDF[Nom], BD_evo[[#This Row],[Nom]], EDF[Semaine], BD_evo[[#This Row],[Semaine]]), "")</f>
        <v>2.5</v>
      </c>
      <c r="J1111" s="92">
        <f>IFERROR(AVERAGEIFS(EDF[Etat Physique], EDF[Nom], BD_evo[[#This Row],[Nom]], EDF[Semaine], BD_evo[[#This Row],[Semaine]]), "")</f>
        <v>2.5</v>
      </c>
      <c r="K1111" s="92">
        <f>IFERROR(AVERAGEIFS(EDF[Hydratation], EDF[Nom], BD_evo[[#This Row],[Nom]], EDF[Semaine], BD_evo[[#This Row],[Semaine]]), "")</f>
        <v>3</v>
      </c>
      <c r="L1111" s="92">
        <f>IFERROR(AVERAGEIFS(EDF[Nutrition], EDF[Nom], BD_evo[[#This Row],[Nom]], EDF[Semaine], BD_evo[[#This Row],[Semaine]]), "")</f>
        <v>3</v>
      </c>
      <c r="M1111" s="92" t="str">
        <f>IFERROR(AVERAGEIFS(RPE[Investissement du jour], RPE[Nom], BD_evo[[#This Row],[Nom]], RPE[Semaine], BD_evo[[#This Row],[Semaine]]), "")</f>
        <v/>
      </c>
    </row>
    <row r="1112" spans="1:13" x14ac:dyDescent="0.2">
      <c r="A1112" s="89" t="s">
        <v>80</v>
      </c>
      <c r="B1112" t="str">
        <f>INDEX(Statut[Profil], MATCH(BD_evo[[#This Row],[Nom]], Statut[Nom], 0))</f>
        <v>Avant</v>
      </c>
      <c r="C1112">
        <f t="shared" si="23"/>
        <v>2024</v>
      </c>
      <c r="D1112">
        <f t="shared" si="24"/>
        <v>4</v>
      </c>
      <c r="E1112">
        <f>IF(SUMIFS(RPE[sRPE_tot], RPE[Nom], BD_evo[[#This Row],[Nom]], RPE[Semaine], BD_evo[[#This Row],[Semaine]])=0,"",SUMIFS(RPE[sRPE_tot], RPE[Nom], BD_evo[[#This Row],[Nom]], RPE[Semaine], BD_evo[[#This Row],[Semaine]]))</f>
        <v>450</v>
      </c>
      <c r="F1112" s="92">
        <f>IFERROR(AVERAGEIFS(EDF[Total EDF], EDF[Nom], BD_evo[[#This Row],[Nom]], EDF[Semaine], BD_evo[[#This Row],[Semaine]]), "")</f>
        <v>16</v>
      </c>
      <c r="G1112" s="92">
        <f>IFERROR(AVERAGEIFS(EDF[Humeur], EDF[Nom], BD_evo[[#This Row],[Nom]], EDF[Semaine], BD_evo[[#This Row],[Semaine]]), "")</f>
        <v>3.6666666666666665</v>
      </c>
      <c r="H1112" s="92">
        <f>IFERROR(AVERAGEIFS(EDF[Stress], EDF[Nom], BD_evo[[#This Row],[Nom]], EDF[Semaine], BD_evo[[#This Row],[Semaine]]), "")</f>
        <v>2.3333333333333335</v>
      </c>
      <c r="I1112" s="92">
        <f>IFERROR(AVERAGEIFS(EDF[Sommeil], EDF[Nom], BD_evo[[#This Row],[Nom]], EDF[Semaine], BD_evo[[#This Row],[Semaine]]), "")</f>
        <v>3</v>
      </c>
      <c r="J1112" s="92">
        <f>IFERROR(AVERAGEIFS(EDF[Etat Physique], EDF[Nom], BD_evo[[#This Row],[Nom]], EDF[Semaine], BD_evo[[#This Row],[Semaine]]), "")</f>
        <v>3</v>
      </c>
      <c r="K1112" s="92">
        <f>IFERROR(AVERAGEIFS(EDF[Hydratation], EDF[Nom], BD_evo[[#This Row],[Nom]], EDF[Semaine], BD_evo[[#This Row],[Semaine]]), "")</f>
        <v>2</v>
      </c>
      <c r="L1112" s="92">
        <f>IFERROR(AVERAGEIFS(EDF[Nutrition], EDF[Nom], BD_evo[[#This Row],[Nom]], EDF[Semaine], BD_evo[[#This Row],[Semaine]]), "")</f>
        <v>2</v>
      </c>
      <c r="M1112" s="92">
        <f>IFERROR(AVERAGEIFS(RPE[Investissement du jour], RPE[Nom], BD_evo[[#This Row],[Nom]], RPE[Semaine], BD_evo[[#This Row],[Semaine]]), "")</f>
        <v>3</v>
      </c>
    </row>
    <row r="1113" spans="1:13" x14ac:dyDescent="0.2">
      <c r="A1113" s="88" t="s">
        <v>167</v>
      </c>
      <c r="B1113" t="str">
        <f>INDEX(Statut[Profil], MATCH(BD_evo[[#This Row],[Nom]], Statut[Nom], 0))</f>
        <v>Trois Quarts</v>
      </c>
      <c r="C1113">
        <f t="shared" si="23"/>
        <v>2024</v>
      </c>
      <c r="D1113">
        <f t="shared" si="24"/>
        <v>4</v>
      </c>
      <c r="E1113">
        <f>IF(SUMIFS(RPE[sRPE_tot], RPE[Nom], BD_evo[[#This Row],[Nom]], RPE[Semaine], BD_evo[[#This Row],[Semaine]])=0,"",SUMIFS(RPE[sRPE_tot], RPE[Nom], BD_evo[[#This Row],[Nom]], RPE[Semaine], BD_evo[[#This Row],[Semaine]]))</f>
        <v>2985</v>
      </c>
      <c r="F1113" s="92">
        <f>IFERROR(AVERAGEIFS(EDF[Total EDF], EDF[Nom], BD_evo[[#This Row],[Nom]], EDF[Semaine], BD_evo[[#This Row],[Semaine]]), "")</f>
        <v>22</v>
      </c>
      <c r="G1113" s="92">
        <f>IFERROR(AVERAGEIFS(EDF[Humeur], EDF[Nom], BD_evo[[#This Row],[Nom]], EDF[Semaine], BD_evo[[#This Row],[Semaine]]), "")</f>
        <v>4</v>
      </c>
      <c r="H1113" s="92">
        <f>IFERROR(AVERAGEIFS(EDF[Stress], EDF[Nom], BD_evo[[#This Row],[Nom]], EDF[Semaine], BD_evo[[#This Row],[Semaine]]), "")</f>
        <v>3.6666666666666665</v>
      </c>
      <c r="I1113" s="92">
        <f>IFERROR(AVERAGEIFS(EDF[Sommeil], EDF[Nom], BD_evo[[#This Row],[Nom]], EDF[Semaine], BD_evo[[#This Row],[Semaine]]), "")</f>
        <v>3.3333333333333335</v>
      </c>
      <c r="J1113" s="92">
        <f>IFERROR(AVERAGEIFS(EDF[Etat Physique], EDF[Nom], BD_evo[[#This Row],[Nom]], EDF[Semaine], BD_evo[[#This Row],[Semaine]]), "")</f>
        <v>3.3333333333333335</v>
      </c>
      <c r="K1113" s="92">
        <f>IFERROR(AVERAGEIFS(EDF[Hydratation], EDF[Nom], BD_evo[[#This Row],[Nom]], EDF[Semaine], BD_evo[[#This Row],[Semaine]]), "")</f>
        <v>3.6666666666666665</v>
      </c>
      <c r="L1113" s="92">
        <f>IFERROR(AVERAGEIFS(EDF[Nutrition], EDF[Nom], BD_evo[[#This Row],[Nom]], EDF[Semaine], BD_evo[[#This Row],[Semaine]]), "")</f>
        <v>4</v>
      </c>
      <c r="M1113" s="92">
        <f>IFERROR(AVERAGEIFS(RPE[Investissement du jour], RPE[Nom], BD_evo[[#This Row],[Nom]], RPE[Semaine], BD_evo[[#This Row],[Semaine]]), "")</f>
        <v>3</v>
      </c>
    </row>
    <row r="1114" spans="1:13" x14ac:dyDescent="0.2">
      <c r="A1114" s="88" t="s">
        <v>240</v>
      </c>
      <c r="B1114" t="str">
        <f>INDEX(Statut[Profil], MATCH(BD_evo[[#This Row],[Nom]], Statut[Nom], 0))</f>
        <v>Trois Quarts</v>
      </c>
      <c r="C1114">
        <f t="shared" si="23"/>
        <v>2024</v>
      </c>
      <c r="D1114">
        <f t="shared" si="24"/>
        <v>4</v>
      </c>
      <c r="E1114">
        <f>IF(SUMIFS(RPE[sRPE_tot], RPE[Nom], BD_evo[[#This Row],[Nom]], RPE[Semaine], BD_evo[[#This Row],[Semaine]])=0,"",SUMIFS(RPE[sRPE_tot], RPE[Nom], BD_evo[[#This Row],[Nom]], RPE[Semaine], BD_evo[[#This Row],[Semaine]]))</f>
        <v>260</v>
      </c>
      <c r="F1114" s="92">
        <f>IFERROR(AVERAGEIFS(EDF[Total EDF], EDF[Nom], BD_evo[[#This Row],[Nom]], EDF[Semaine], BD_evo[[#This Row],[Semaine]]), "")</f>
        <v>20.333333333333332</v>
      </c>
      <c r="G1114" s="92">
        <f>IFERROR(AVERAGEIFS(EDF[Humeur], EDF[Nom], BD_evo[[#This Row],[Nom]], EDF[Semaine], BD_evo[[#This Row],[Semaine]]), "")</f>
        <v>3</v>
      </c>
      <c r="H1114" s="92">
        <f>IFERROR(AVERAGEIFS(EDF[Stress], EDF[Nom], BD_evo[[#This Row],[Nom]], EDF[Semaine], BD_evo[[#This Row],[Semaine]]), "")</f>
        <v>3.3333333333333335</v>
      </c>
      <c r="I1114" s="92">
        <f>IFERROR(AVERAGEIFS(EDF[Sommeil], EDF[Nom], BD_evo[[#This Row],[Nom]], EDF[Semaine], BD_evo[[#This Row],[Semaine]]), "")</f>
        <v>3.3333333333333335</v>
      </c>
      <c r="J1114" s="92">
        <f>IFERROR(AVERAGEIFS(EDF[Etat Physique], EDF[Nom], BD_evo[[#This Row],[Nom]], EDF[Semaine], BD_evo[[#This Row],[Semaine]]), "")</f>
        <v>2.3333333333333335</v>
      </c>
      <c r="K1114" s="92">
        <f>IFERROR(AVERAGEIFS(EDF[Hydratation], EDF[Nom], BD_evo[[#This Row],[Nom]], EDF[Semaine], BD_evo[[#This Row],[Semaine]]), "")</f>
        <v>4</v>
      </c>
      <c r="L1114" s="92">
        <f>IFERROR(AVERAGEIFS(EDF[Nutrition], EDF[Nom], BD_evo[[#This Row],[Nom]], EDF[Semaine], BD_evo[[#This Row],[Semaine]]), "")</f>
        <v>4.333333333333333</v>
      </c>
      <c r="M1114" s="92">
        <f>IFERROR(AVERAGEIFS(RPE[Investissement du jour], RPE[Nom], BD_evo[[#This Row],[Nom]], RPE[Semaine], BD_evo[[#This Row],[Semaine]]), "")</f>
        <v>2</v>
      </c>
    </row>
    <row r="1115" spans="1:13" x14ac:dyDescent="0.2">
      <c r="A1115" s="88" t="s">
        <v>107</v>
      </c>
      <c r="B1115" t="str">
        <f>INDEX(Statut[Profil], MATCH(BD_evo[[#This Row],[Nom]], Statut[Nom], 0))</f>
        <v>Trois Quarts</v>
      </c>
      <c r="C1115">
        <f t="shared" si="23"/>
        <v>2024</v>
      </c>
      <c r="D1115">
        <f t="shared" si="24"/>
        <v>4</v>
      </c>
      <c r="E1115" t="str">
        <f>IF(SUMIFS(RPE[sRPE_tot], RPE[Nom], BD_evo[[#This Row],[Nom]], RPE[Semaine], BD_evo[[#This Row],[Semaine]])=0,"",SUMIFS(RPE[sRPE_tot], RPE[Nom], BD_evo[[#This Row],[Nom]], RPE[Semaine], BD_evo[[#This Row],[Semaine]]))</f>
        <v/>
      </c>
      <c r="F1115" s="92">
        <f>IFERROR(AVERAGEIFS(EDF[Total EDF], EDF[Nom], BD_evo[[#This Row],[Nom]], EDF[Semaine], BD_evo[[#This Row],[Semaine]]), "")</f>
        <v>20</v>
      </c>
      <c r="G1115" s="92">
        <f>IFERROR(AVERAGEIFS(EDF[Humeur], EDF[Nom], BD_evo[[#This Row],[Nom]], EDF[Semaine], BD_evo[[#This Row],[Semaine]]), "")</f>
        <v>4</v>
      </c>
      <c r="H1115" s="92">
        <f>IFERROR(AVERAGEIFS(EDF[Stress], EDF[Nom], BD_evo[[#This Row],[Nom]], EDF[Semaine], BD_evo[[#This Row],[Semaine]]), "")</f>
        <v>2</v>
      </c>
      <c r="I1115" s="92">
        <f>IFERROR(AVERAGEIFS(EDF[Sommeil], EDF[Nom], BD_evo[[#This Row],[Nom]], EDF[Semaine], BD_evo[[#This Row],[Semaine]]), "")</f>
        <v>3</v>
      </c>
      <c r="J1115" s="92">
        <f>IFERROR(AVERAGEIFS(EDF[Etat Physique], EDF[Nom], BD_evo[[#This Row],[Nom]], EDF[Semaine], BD_evo[[#This Row],[Semaine]]), "")</f>
        <v>4</v>
      </c>
      <c r="K1115" s="92">
        <f>IFERROR(AVERAGEIFS(EDF[Hydratation], EDF[Nom], BD_evo[[#This Row],[Nom]], EDF[Semaine], BD_evo[[#This Row],[Semaine]]), "")</f>
        <v>3</v>
      </c>
      <c r="L1115" s="92">
        <f>IFERROR(AVERAGEIFS(EDF[Nutrition], EDF[Nom], BD_evo[[#This Row],[Nom]], EDF[Semaine], BD_evo[[#This Row],[Semaine]]), "")</f>
        <v>4</v>
      </c>
      <c r="M1115" s="92" t="str">
        <f>IFERROR(AVERAGEIFS(RPE[Investissement du jour], RPE[Nom], BD_evo[[#This Row],[Nom]], RPE[Semaine], BD_evo[[#This Row],[Semaine]]), "")</f>
        <v/>
      </c>
    </row>
    <row r="1116" spans="1:13" x14ac:dyDescent="0.2">
      <c r="A1116" s="88" t="s">
        <v>192</v>
      </c>
      <c r="B1116" t="str">
        <f>INDEX(Statut[Profil], MATCH(BD_evo[[#This Row],[Nom]], Statut[Nom], 0))</f>
        <v>Trois Quarts</v>
      </c>
      <c r="C1116">
        <f t="shared" si="23"/>
        <v>2024</v>
      </c>
      <c r="D1116">
        <f t="shared" si="24"/>
        <v>4</v>
      </c>
      <c r="E1116">
        <f>IF(SUMIFS(RPE[sRPE_tot], RPE[Nom], BD_evo[[#This Row],[Nom]], RPE[Semaine], BD_evo[[#This Row],[Semaine]])=0,"",SUMIFS(RPE[sRPE_tot], RPE[Nom], BD_evo[[#This Row],[Nom]], RPE[Semaine], BD_evo[[#This Row],[Semaine]]))</f>
        <v>1835</v>
      </c>
      <c r="F1116" s="92">
        <f>IFERROR(AVERAGEIFS(EDF[Total EDF], EDF[Nom], BD_evo[[#This Row],[Nom]], EDF[Semaine], BD_evo[[#This Row],[Semaine]]), "")</f>
        <v>22.333333333333332</v>
      </c>
      <c r="G1116" s="92">
        <f>IFERROR(AVERAGEIFS(EDF[Humeur], EDF[Nom], BD_evo[[#This Row],[Nom]], EDF[Semaine], BD_evo[[#This Row],[Semaine]]), "")</f>
        <v>4</v>
      </c>
      <c r="H1116" s="92">
        <f>IFERROR(AVERAGEIFS(EDF[Stress], EDF[Nom], BD_evo[[#This Row],[Nom]], EDF[Semaine], BD_evo[[#This Row],[Semaine]]), "")</f>
        <v>4</v>
      </c>
      <c r="I1116" s="92">
        <f>IFERROR(AVERAGEIFS(EDF[Sommeil], EDF[Nom], BD_evo[[#This Row],[Nom]], EDF[Semaine], BD_evo[[#This Row],[Semaine]]), "")</f>
        <v>3</v>
      </c>
      <c r="J1116" s="92">
        <f>IFERROR(AVERAGEIFS(EDF[Etat Physique], EDF[Nom], BD_evo[[#This Row],[Nom]], EDF[Semaine], BD_evo[[#This Row],[Semaine]]), "")</f>
        <v>3.3333333333333335</v>
      </c>
      <c r="K1116" s="92">
        <f>IFERROR(AVERAGEIFS(EDF[Hydratation], EDF[Nom], BD_evo[[#This Row],[Nom]], EDF[Semaine], BD_evo[[#This Row],[Semaine]]), "")</f>
        <v>4</v>
      </c>
      <c r="L1116" s="92">
        <f>IFERROR(AVERAGEIFS(EDF[Nutrition], EDF[Nom], BD_evo[[#This Row],[Nom]], EDF[Semaine], BD_evo[[#This Row],[Semaine]]), "")</f>
        <v>4</v>
      </c>
      <c r="M1116" s="92">
        <f>IFERROR(AVERAGEIFS(RPE[Investissement du jour], RPE[Nom], BD_evo[[#This Row],[Nom]], RPE[Semaine], BD_evo[[#This Row],[Semaine]]), "")</f>
        <v>3</v>
      </c>
    </row>
    <row r="1117" spans="1:13" x14ac:dyDescent="0.2">
      <c r="A1117" s="88" t="s">
        <v>496</v>
      </c>
      <c r="B1117" t="str">
        <f>INDEX(Statut[Profil], MATCH(BD_evo[[#This Row],[Nom]], Statut[Nom], 0))</f>
        <v>Trois Quarts</v>
      </c>
      <c r="C1117">
        <f t="shared" si="23"/>
        <v>2024</v>
      </c>
      <c r="D1117">
        <f t="shared" si="24"/>
        <v>4</v>
      </c>
      <c r="E1117">
        <f>IF(SUMIFS(RPE[sRPE_tot], RPE[Nom], BD_evo[[#This Row],[Nom]], RPE[Semaine], BD_evo[[#This Row],[Semaine]])=0,"",SUMIFS(RPE[sRPE_tot], RPE[Nom], BD_evo[[#This Row],[Nom]], RPE[Semaine], BD_evo[[#This Row],[Semaine]]))</f>
        <v>2835</v>
      </c>
      <c r="F1117" s="92">
        <f>IFERROR(AVERAGEIFS(EDF[Total EDF], EDF[Nom], BD_evo[[#This Row],[Nom]], EDF[Semaine], BD_evo[[#This Row],[Semaine]]), "")</f>
        <v>22</v>
      </c>
      <c r="G1117" s="92">
        <f>IFERROR(AVERAGEIFS(EDF[Humeur], EDF[Nom], BD_evo[[#This Row],[Nom]], EDF[Semaine], BD_evo[[#This Row],[Semaine]]), "")</f>
        <v>3.6666666666666665</v>
      </c>
      <c r="H1117" s="92">
        <f>IFERROR(AVERAGEIFS(EDF[Stress], EDF[Nom], BD_evo[[#This Row],[Nom]], EDF[Semaine], BD_evo[[#This Row],[Semaine]]), "")</f>
        <v>3.6666666666666665</v>
      </c>
      <c r="I1117" s="92">
        <f>IFERROR(AVERAGEIFS(EDF[Sommeil], EDF[Nom], BD_evo[[#This Row],[Nom]], EDF[Semaine], BD_evo[[#This Row],[Semaine]]), "")</f>
        <v>3.6666666666666665</v>
      </c>
      <c r="J1117" s="92">
        <f>IFERROR(AVERAGEIFS(EDF[Etat Physique], EDF[Nom], BD_evo[[#This Row],[Nom]], EDF[Semaine], BD_evo[[#This Row],[Semaine]]), "")</f>
        <v>3.6666666666666665</v>
      </c>
      <c r="K1117" s="92">
        <f>IFERROR(AVERAGEIFS(EDF[Hydratation], EDF[Nom], BD_evo[[#This Row],[Nom]], EDF[Semaine], BD_evo[[#This Row],[Semaine]]), "")</f>
        <v>3.6666666666666665</v>
      </c>
      <c r="L1117" s="92">
        <f>IFERROR(AVERAGEIFS(EDF[Nutrition], EDF[Nom], BD_evo[[#This Row],[Nom]], EDF[Semaine], BD_evo[[#This Row],[Semaine]]), "")</f>
        <v>3.6666666666666665</v>
      </c>
      <c r="M1117" s="92">
        <f>IFERROR(AVERAGEIFS(RPE[Investissement du jour], RPE[Nom], BD_evo[[#This Row],[Nom]], RPE[Semaine], BD_evo[[#This Row],[Semaine]]), "")</f>
        <v>3</v>
      </c>
    </row>
    <row r="1118" spans="1:13" x14ac:dyDescent="0.2">
      <c r="A1118" s="88" t="s">
        <v>211</v>
      </c>
      <c r="B1118" t="str">
        <f>INDEX(Statut[Profil], MATCH(BD_evo[[#This Row],[Nom]], Statut[Nom], 0))</f>
        <v>Trois Quarts</v>
      </c>
      <c r="C1118">
        <f t="shared" si="23"/>
        <v>2024</v>
      </c>
      <c r="D1118">
        <f t="shared" si="24"/>
        <v>4</v>
      </c>
      <c r="E1118">
        <f>IF(SUMIFS(RPE[sRPE_tot], RPE[Nom], BD_evo[[#This Row],[Nom]], RPE[Semaine], BD_evo[[#This Row],[Semaine]])=0,"",SUMIFS(RPE[sRPE_tot], RPE[Nom], BD_evo[[#This Row],[Nom]], RPE[Semaine], BD_evo[[#This Row],[Semaine]]))</f>
        <v>1170</v>
      </c>
      <c r="F1118" s="92">
        <f>IFERROR(AVERAGEIFS(EDF[Total EDF], EDF[Nom], BD_evo[[#This Row],[Nom]], EDF[Semaine], BD_evo[[#This Row],[Semaine]]), "")</f>
        <v>20.666666666666668</v>
      </c>
      <c r="G1118" s="92">
        <f>IFERROR(AVERAGEIFS(EDF[Humeur], EDF[Nom], BD_evo[[#This Row],[Nom]], EDF[Semaine], BD_evo[[#This Row],[Semaine]]), "")</f>
        <v>4</v>
      </c>
      <c r="H1118" s="92">
        <f>IFERROR(AVERAGEIFS(EDF[Stress], EDF[Nom], BD_evo[[#This Row],[Nom]], EDF[Semaine], BD_evo[[#This Row],[Semaine]]), "")</f>
        <v>3</v>
      </c>
      <c r="I1118" s="92">
        <f>IFERROR(AVERAGEIFS(EDF[Sommeil], EDF[Nom], BD_evo[[#This Row],[Nom]], EDF[Semaine], BD_evo[[#This Row],[Semaine]]), "")</f>
        <v>3.3333333333333335</v>
      </c>
      <c r="J1118" s="92">
        <f>IFERROR(AVERAGEIFS(EDF[Etat Physique], EDF[Nom], BD_evo[[#This Row],[Nom]], EDF[Semaine], BD_evo[[#This Row],[Semaine]]), "")</f>
        <v>3</v>
      </c>
      <c r="K1118" s="92">
        <f>IFERROR(AVERAGEIFS(EDF[Hydratation], EDF[Nom], BD_evo[[#This Row],[Nom]], EDF[Semaine], BD_evo[[#This Row],[Semaine]]), "")</f>
        <v>3.6666666666666665</v>
      </c>
      <c r="L1118" s="92">
        <f>IFERROR(AVERAGEIFS(EDF[Nutrition], EDF[Nom], BD_evo[[#This Row],[Nom]], EDF[Semaine], BD_evo[[#This Row],[Semaine]]), "")</f>
        <v>3.6666666666666665</v>
      </c>
      <c r="M1118" s="92">
        <f>IFERROR(AVERAGEIFS(RPE[Investissement du jour], RPE[Nom], BD_evo[[#This Row],[Nom]], RPE[Semaine], BD_evo[[#This Row],[Semaine]]), "")</f>
        <v>3</v>
      </c>
    </row>
    <row r="1119" spans="1:13" x14ac:dyDescent="0.2">
      <c r="A1119" s="88" t="s">
        <v>188</v>
      </c>
      <c r="B1119" t="str">
        <f>INDEX(Statut[Profil], MATCH(BD_evo[[#This Row],[Nom]], Statut[Nom], 0))</f>
        <v>Avant</v>
      </c>
      <c r="C1119">
        <f t="shared" ref="C1119:C1182" si="25">C1118</f>
        <v>2024</v>
      </c>
      <c r="D1119">
        <f t="shared" si="24"/>
        <v>4</v>
      </c>
      <c r="E1119" t="str">
        <f>IF(SUMIFS(RPE[sRPE_tot], RPE[Nom], BD_evo[[#This Row],[Nom]], RPE[Semaine], BD_evo[[#This Row],[Semaine]])=0,"",SUMIFS(RPE[sRPE_tot], RPE[Nom], BD_evo[[#This Row],[Nom]], RPE[Semaine], BD_evo[[#This Row],[Semaine]]))</f>
        <v/>
      </c>
      <c r="F1119" s="92">
        <f>IFERROR(AVERAGEIFS(EDF[Total EDF], EDF[Nom], BD_evo[[#This Row],[Nom]], EDF[Semaine], BD_evo[[#This Row],[Semaine]]), "")</f>
        <v>23</v>
      </c>
      <c r="G1119" s="92">
        <f>IFERROR(AVERAGEIFS(EDF[Humeur], EDF[Nom], BD_evo[[#This Row],[Nom]], EDF[Semaine], BD_evo[[#This Row],[Semaine]]), "")</f>
        <v>4</v>
      </c>
      <c r="H1119" s="92">
        <f>IFERROR(AVERAGEIFS(EDF[Stress], EDF[Nom], BD_evo[[#This Row],[Nom]], EDF[Semaine], BD_evo[[#This Row],[Semaine]]), "")</f>
        <v>4</v>
      </c>
      <c r="I1119" s="92">
        <f>IFERROR(AVERAGEIFS(EDF[Sommeil], EDF[Nom], BD_evo[[#This Row],[Nom]], EDF[Semaine], BD_evo[[#This Row],[Semaine]]), "")</f>
        <v>4</v>
      </c>
      <c r="J1119" s="92">
        <f>IFERROR(AVERAGEIFS(EDF[Etat Physique], EDF[Nom], BD_evo[[#This Row],[Nom]], EDF[Semaine], BD_evo[[#This Row],[Semaine]]), "")</f>
        <v>3</v>
      </c>
      <c r="K1119" s="92">
        <f>IFERROR(AVERAGEIFS(EDF[Hydratation], EDF[Nom], BD_evo[[#This Row],[Nom]], EDF[Semaine], BD_evo[[#This Row],[Semaine]]), "")</f>
        <v>4</v>
      </c>
      <c r="L1119" s="92">
        <f>IFERROR(AVERAGEIFS(EDF[Nutrition], EDF[Nom], BD_evo[[#This Row],[Nom]], EDF[Semaine], BD_evo[[#This Row],[Semaine]]), "")</f>
        <v>4</v>
      </c>
      <c r="M1119" s="92" t="str">
        <f>IFERROR(AVERAGEIFS(RPE[Investissement du jour], RPE[Nom], BD_evo[[#This Row],[Nom]], RPE[Semaine], BD_evo[[#This Row],[Semaine]]), "")</f>
        <v/>
      </c>
    </row>
    <row r="1120" spans="1:13" x14ac:dyDescent="0.2">
      <c r="A1120" s="88" t="s">
        <v>200</v>
      </c>
      <c r="B1120" t="str">
        <f>INDEX(Statut[Profil], MATCH(BD_evo[[#This Row],[Nom]], Statut[Nom], 0))</f>
        <v>Avant</v>
      </c>
      <c r="C1120">
        <f t="shared" si="25"/>
        <v>2024</v>
      </c>
      <c r="D1120">
        <f t="shared" si="24"/>
        <v>4</v>
      </c>
      <c r="E1120" t="str">
        <f>IF(SUMIFS(RPE[sRPE_tot], RPE[Nom], BD_evo[[#This Row],[Nom]], RPE[Semaine], BD_evo[[#This Row],[Semaine]])=0,"",SUMIFS(RPE[sRPE_tot], RPE[Nom], BD_evo[[#This Row],[Nom]], RPE[Semaine], BD_evo[[#This Row],[Semaine]]))</f>
        <v/>
      </c>
      <c r="F1120" s="92">
        <f>IFERROR(AVERAGEIFS(EDF[Total EDF], EDF[Nom], BD_evo[[#This Row],[Nom]], EDF[Semaine], BD_evo[[#This Row],[Semaine]]), "")</f>
        <v>18</v>
      </c>
      <c r="G1120" s="92">
        <f>IFERROR(AVERAGEIFS(EDF[Humeur], EDF[Nom], BD_evo[[#This Row],[Nom]], EDF[Semaine], BD_evo[[#This Row],[Semaine]]), "")</f>
        <v>3</v>
      </c>
      <c r="H1120" s="92">
        <f>IFERROR(AVERAGEIFS(EDF[Stress], EDF[Nom], BD_evo[[#This Row],[Nom]], EDF[Semaine], BD_evo[[#This Row],[Semaine]]), "")</f>
        <v>3</v>
      </c>
      <c r="I1120" s="92">
        <f>IFERROR(AVERAGEIFS(EDF[Sommeil], EDF[Nom], BD_evo[[#This Row],[Nom]], EDF[Semaine], BD_evo[[#This Row],[Semaine]]), "")</f>
        <v>1</v>
      </c>
      <c r="J1120" s="92">
        <f>IFERROR(AVERAGEIFS(EDF[Etat Physique], EDF[Nom], BD_evo[[#This Row],[Nom]], EDF[Semaine], BD_evo[[#This Row],[Semaine]]), "")</f>
        <v>3</v>
      </c>
      <c r="K1120" s="92">
        <f>IFERROR(AVERAGEIFS(EDF[Hydratation], EDF[Nom], BD_evo[[#This Row],[Nom]], EDF[Semaine], BD_evo[[#This Row],[Semaine]]), "")</f>
        <v>4</v>
      </c>
      <c r="L1120" s="92">
        <f>IFERROR(AVERAGEIFS(EDF[Nutrition], EDF[Nom], BD_evo[[#This Row],[Nom]], EDF[Semaine], BD_evo[[#This Row],[Semaine]]), "")</f>
        <v>4</v>
      </c>
      <c r="M1120" s="92" t="str">
        <f>IFERROR(AVERAGEIFS(RPE[Investissement du jour], RPE[Nom], BD_evo[[#This Row],[Nom]], RPE[Semaine], BD_evo[[#This Row],[Semaine]]), "")</f>
        <v/>
      </c>
    </row>
    <row r="1121" spans="1:13" x14ac:dyDescent="0.2">
      <c r="A1121" s="88" t="s">
        <v>244</v>
      </c>
      <c r="B1121" t="str">
        <f>INDEX(Statut[Profil], MATCH(BD_evo[[#This Row],[Nom]], Statut[Nom], 0))</f>
        <v>Avant</v>
      </c>
      <c r="C1121">
        <f t="shared" si="25"/>
        <v>2024</v>
      </c>
      <c r="D1121">
        <f t="shared" si="24"/>
        <v>4</v>
      </c>
      <c r="E1121" t="str">
        <f>IF(SUMIFS(RPE[sRPE_tot], RPE[Nom], BD_evo[[#This Row],[Nom]], RPE[Semaine], BD_evo[[#This Row],[Semaine]])=0,"",SUMIFS(RPE[sRPE_tot], RPE[Nom], BD_evo[[#This Row],[Nom]], RPE[Semaine], BD_evo[[#This Row],[Semaine]]))</f>
        <v/>
      </c>
      <c r="F1121" s="92" t="str">
        <f>IFERROR(AVERAGEIFS(EDF[Total EDF], EDF[Nom], BD_evo[[#This Row],[Nom]], EDF[Semaine], BD_evo[[#This Row],[Semaine]]), "")</f>
        <v/>
      </c>
      <c r="G1121" s="92" t="str">
        <f>IFERROR(AVERAGEIFS(EDF[Humeur], EDF[Nom], BD_evo[[#This Row],[Nom]], EDF[Semaine], BD_evo[[#This Row],[Semaine]]), "")</f>
        <v/>
      </c>
      <c r="H1121" s="92" t="str">
        <f>IFERROR(AVERAGEIFS(EDF[Stress], EDF[Nom], BD_evo[[#This Row],[Nom]], EDF[Semaine], BD_evo[[#This Row],[Semaine]]), "")</f>
        <v/>
      </c>
      <c r="I1121" s="92" t="str">
        <f>IFERROR(AVERAGEIFS(EDF[Sommeil], EDF[Nom], BD_evo[[#This Row],[Nom]], EDF[Semaine], BD_evo[[#This Row],[Semaine]]), "")</f>
        <v/>
      </c>
      <c r="J1121" s="92" t="str">
        <f>IFERROR(AVERAGEIFS(EDF[Etat Physique], EDF[Nom], BD_evo[[#This Row],[Nom]], EDF[Semaine], BD_evo[[#This Row],[Semaine]]), "")</f>
        <v/>
      </c>
      <c r="K1121" s="92" t="str">
        <f>IFERROR(AVERAGEIFS(EDF[Hydratation], EDF[Nom], BD_evo[[#This Row],[Nom]], EDF[Semaine], BD_evo[[#This Row],[Semaine]]), "")</f>
        <v/>
      </c>
      <c r="L1121" s="92" t="str">
        <f>IFERROR(AVERAGEIFS(EDF[Nutrition], EDF[Nom], BD_evo[[#This Row],[Nom]], EDF[Semaine], BD_evo[[#This Row],[Semaine]]), "")</f>
        <v/>
      </c>
      <c r="M1121" s="92" t="str">
        <f>IFERROR(AVERAGEIFS(RPE[Investissement du jour], RPE[Nom], BD_evo[[#This Row],[Nom]], RPE[Semaine], BD_evo[[#This Row],[Semaine]]), "")</f>
        <v/>
      </c>
    </row>
    <row r="1122" spans="1:13" x14ac:dyDescent="0.2">
      <c r="A1122" s="89" t="s">
        <v>78</v>
      </c>
      <c r="B1122" t="str">
        <f>INDEX(Statut[Profil], MATCH(BD_evo[[#This Row],[Nom]], Statut[Nom], 0))</f>
        <v>Avant</v>
      </c>
      <c r="C1122">
        <f t="shared" si="25"/>
        <v>2024</v>
      </c>
      <c r="D1122">
        <f t="shared" si="24"/>
        <v>4</v>
      </c>
      <c r="E1122">
        <f>IF(SUMIFS(RPE[sRPE_tot], RPE[Nom], BD_evo[[#This Row],[Nom]], RPE[Semaine], BD_evo[[#This Row],[Semaine]])=0,"",SUMIFS(RPE[sRPE_tot], RPE[Nom], BD_evo[[#This Row],[Nom]], RPE[Semaine], BD_evo[[#This Row],[Semaine]]))</f>
        <v>2654</v>
      </c>
      <c r="F1122" s="92">
        <f>IFERROR(AVERAGEIFS(EDF[Total EDF], EDF[Nom], BD_evo[[#This Row],[Nom]], EDF[Semaine], BD_evo[[#This Row],[Semaine]]), "")</f>
        <v>17.5</v>
      </c>
      <c r="G1122" s="92">
        <f>IFERROR(AVERAGEIFS(EDF[Humeur], EDF[Nom], BD_evo[[#This Row],[Nom]], EDF[Semaine], BD_evo[[#This Row],[Semaine]]), "")</f>
        <v>2.25</v>
      </c>
      <c r="H1122" s="92">
        <f>IFERROR(AVERAGEIFS(EDF[Stress], EDF[Nom], BD_evo[[#This Row],[Nom]], EDF[Semaine], BD_evo[[#This Row],[Semaine]]), "")</f>
        <v>2.5</v>
      </c>
      <c r="I1122" s="92">
        <f>IFERROR(AVERAGEIFS(EDF[Sommeil], EDF[Nom], BD_evo[[#This Row],[Nom]], EDF[Semaine], BD_evo[[#This Row],[Semaine]]), "")</f>
        <v>3</v>
      </c>
      <c r="J1122" s="92">
        <f>IFERROR(AVERAGEIFS(EDF[Etat Physique], EDF[Nom], BD_evo[[#This Row],[Nom]], EDF[Semaine], BD_evo[[#This Row],[Semaine]]), "")</f>
        <v>2.75</v>
      </c>
      <c r="K1122" s="92">
        <f>IFERROR(AVERAGEIFS(EDF[Hydratation], EDF[Nom], BD_evo[[#This Row],[Nom]], EDF[Semaine], BD_evo[[#This Row],[Semaine]]), "")</f>
        <v>3</v>
      </c>
      <c r="L1122" s="92">
        <f>IFERROR(AVERAGEIFS(EDF[Nutrition], EDF[Nom], BD_evo[[#This Row],[Nom]], EDF[Semaine], BD_evo[[#This Row],[Semaine]]), "")</f>
        <v>4</v>
      </c>
      <c r="M1122" s="92">
        <f>IFERROR(AVERAGEIFS(RPE[Investissement du jour], RPE[Nom], BD_evo[[#This Row],[Nom]], RPE[Semaine], BD_evo[[#This Row],[Semaine]]), "")</f>
        <v>2.6</v>
      </c>
    </row>
    <row r="1123" spans="1:13" x14ac:dyDescent="0.2">
      <c r="A1123" s="88" t="s">
        <v>87</v>
      </c>
      <c r="B1123" t="str">
        <f>INDEX(Statut[Profil], MATCH(BD_evo[[#This Row],[Nom]], Statut[Nom], 0))</f>
        <v>Trois Quarts</v>
      </c>
      <c r="C1123">
        <f t="shared" si="25"/>
        <v>2024</v>
      </c>
      <c r="D1123">
        <f t="shared" si="24"/>
        <v>4</v>
      </c>
      <c r="E1123">
        <f>IF(SUMIFS(RPE[sRPE_tot], RPE[Nom], BD_evo[[#This Row],[Nom]], RPE[Semaine], BD_evo[[#This Row],[Semaine]])=0,"",SUMIFS(RPE[sRPE_tot], RPE[Nom], BD_evo[[#This Row],[Nom]], RPE[Semaine], BD_evo[[#This Row],[Semaine]]))</f>
        <v>1435</v>
      </c>
      <c r="F1123" s="92">
        <f>IFERROR(AVERAGEIFS(EDF[Total EDF], EDF[Nom], BD_evo[[#This Row],[Nom]], EDF[Semaine], BD_evo[[#This Row],[Semaine]]), "")</f>
        <v>21.666666666666668</v>
      </c>
      <c r="G1123" s="92">
        <f>IFERROR(AVERAGEIFS(EDF[Humeur], EDF[Nom], BD_evo[[#This Row],[Nom]], EDF[Semaine], BD_evo[[#This Row],[Semaine]]), "")</f>
        <v>3.6666666666666665</v>
      </c>
      <c r="H1123" s="92">
        <f>IFERROR(AVERAGEIFS(EDF[Stress], EDF[Nom], BD_evo[[#This Row],[Nom]], EDF[Semaine], BD_evo[[#This Row],[Semaine]]), "")</f>
        <v>3.6666666666666665</v>
      </c>
      <c r="I1123" s="92">
        <f>IFERROR(AVERAGEIFS(EDF[Sommeil], EDF[Nom], BD_evo[[#This Row],[Nom]], EDF[Semaine], BD_evo[[#This Row],[Semaine]]), "")</f>
        <v>3.3333333333333335</v>
      </c>
      <c r="J1123" s="92">
        <f>IFERROR(AVERAGEIFS(EDF[Etat Physique], EDF[Nom], BD_evo[[#This Row],[Nom]], EDF[Semaine], BD_evo[[#This Row],[Semaine]]), "")</f>
        <v>3</v>
      </c>
      <c r="K1123" s="92">
        <f>IFERROR(AVERAGEIFS(EDF[Hydratation], EDF[Nom], BD_evo[[#This Row],[Nom]], EDF[Semaine], BD_evo[[#This Row],[Semaine]]), "")</f>
        <v>4</v>
      </c>
      <c r="L1123" s="92">
        <f>IFERROR(AVERAGEIFS(EDF[Nutrition], EDF[Nom], BD_evo[[#This Row],[Nom]], EDF[Semaine], BD_evo[[#This Row],[Semaine]]), "")</f>
        <v>4</v>
      </c>
      <c r="M1123" s="92">
        <f>IFERROR(AVERAGEIFS(RPE[Investissement du jour], RPE[Nom], BD_evo[[#This Row],[Nom]], RPE[Semaine], BD_evo[[#This Row],[Semaine]]), "")</f>
        <v>2.5</v>
      </c>
    </row>
    <row r="1124" spans="1:13" x14ac:dyDescent="0.2">
      <c r="A1124" s="88" t="s">
        <v>212</v>
      </c>
      <c r="B1124" t="str">
        <f>INDEX(Statut[Profil], MATCH(BD_evo[[#This Row],[Nom]], Statut[Nom], 0))</f>
        <v>Avant</v>
      </c>
      <c r="C1124">
        <f t="shared" si="25"/>
        <v>2024</v>
      </c>
      <c r="D1124">
        <f t="shared" si="24"/>
        <v>4</v>
      </c>
      <c r="E1124" t="str">
        <f>IF(SUMIFS(RPE[sRPE_tot], RPE[Nom], BD_evo[[#This Row],[Nom]], RPE[Semaine], BD_evo[[#This Row],[Semaine]])=0,"",SUMIFS(RPE[sRPE_tot], RPE[Nom], BD_evo[[#This Row],[Nom]], RPE[Semaine], BD_evo[[#This Row],[Semaine]]))</f>
        <v/>
      </c>
      <c r="F1124" s="92" t="str">
        <f>IFERROR(AVERAGEIFS(EDF[Total EDF], EDF[Nom], BD_evo[[#This Row],[Nom]], EDF[Semaine], BD_evo[[#This Row],[Semaine]]), "")</f>
        <v/>
      </c>
      <c r="G1124" s="92" t="str">
        <f>IFERROR(AVERAGEIFS(EDF[Humeur], EDF[Nom], BD_evo[[#This Row],[Nom]], EDF[Semaine], BD_evo[[#This Row],[Semaine]]), "")</f>
        <v/>
      </c>
      <c r="H1124" s="92" t="str">
        <f>IFERROR(AVERAGEIFS(EDF[Stress], EDF[Nom], BD_evo[[#This Row],[Nom]], EDF[Semaine], BD_evo[[#This Row],[Semaine]]), "")</f>
        <v/>
      </c>
      <c r="I1124" s="92" t="str">
        <f>IFERROR(AVERAGEIFS(EDF[Sommeil], EDF[Nom], BD_evo[[#This Row],[Nom]], EDF[Semaine], BD_evo[[#This Row],[Semaine]]), "")</f>
        <v/>
      </c>
      <c r="J1124" s="92" t="str">
        <f>IFERROR(AVERAGEIFS(EDF[Etat Physique], EDF[Nom], BD_evo[[#This Row],[Nom]], EDF[Semaine], BD_evo[[#This Row],[Semaine]]), "")</f>
        <v/>
      </c>
      <c r="K1124" s="92" t="str">
        <f>IFERROR(AVERAGEIFS(EDF[Hydratation], EDF[Nom], BD_evo[[#This Row],[Nom]], EDF[Semaine], BD_evo[[#This Row],[Semaine]]), "")</f>
        <v/>
      </c>
      <c r="L1124" s="92" t="str">
        <f>IFERROR(AVERAGEIFS(EDF[Nutrition], EDF[Nom], BD_evo[[#This Row],[Nom]], EDF[Semaine], BD_evo[[#This Row],[Semaine]]), "")</f>
        <v/>
      </c>
      <c r="M1124" s="92" t="str">
        <f>IFERROR(AVERAGEIFS(RPE[Investissement du jour], RPE[Nom], BD_evo[[#This Row],[Nom]], RPE[Semaine], BD_evo[[#This Row],[Semaine]]), "")</f>
        <v/>
      </c>
    </row>
    <row r="1125" spans="1:13" x14ac:dyDescent="0.2">
      <c r="A1125" s="88" t="s">
        <v>243</v>
      </c>
      <c r="B1125" t="str">
        <f>INDEX(Statut[Profil], MATCH(BD_evo[[#This Row],[Nom]], Statut[Nom], 0))</f>
        <v>Trois Quarts</v>
      </c>
      <c r="C1125">
        <f t="shared" si="25"/>
        <v>2024</v>
      </c>
      <c r="D1125">
        <f t="shared" si="24"/>
        <v>4</v>
      </c>
      <c r="E1125">
        <f>IF(SUMIFS(RPE[sRPE_tot], RPE[Nom], BD_evo[[#This Row],[Nom]], RPE[Semaine], BD_evo[[#This Row],[Semaine]])=0,"",SUMIFS(RPE[sRPE_tot], RPE[Nom], BD_evo[[#This Row],[Nom]], RPE[Semaine], BD_evo[[#This Row],[Semaine]]))</f>
        <v>1135</v>
      </c>
      <c r="F1125" s="92">
        <f>IFERROR(AVERAGEIFS(EDF[Total EDF], EDF[Nom], BD_evo[[#This Row],[Nom]], EDF[Semaine], BD_evo[[#This Row],[Semaine]]), "")</f>
        <v>20.666666666666668</v>
      </c>
      <c r="G1125" s="92">
        <f>IFERROR(AVERAGEIFS(EDF[Humeur], EDF[Nom], BD_evo[[#This Row],[Nom]], EDF[Semaine], BD_evo[[#This Row],[Semaine]]), "")</f>
        <v>3.6666666666666665</v>
      </c>
      <c r="H1125" s="92">
        <f>IFERROR(AVERAGEIFS(EDF[Stress], EDF[Nom], BD_evo[[#This Row],[Nom]], EDF[Semaine], BD_evo[[#This Row],[Semaine]]), "")</f>
        <v>3.6666666666666665</v>
      </c>
      <c r="I1125" s="92">
        <f>IFERROR(AVERAGEIFS(EDF[Sommeil], EDF[Nom], BD_evo[[#This Row],[Nom]], EDF[Semaine], BD_evo[[#This Row],[Semaine]]), "")</f>
        <v>3</v>
      </c>
      <c r="J1125" s="92">
        <f>IFERROR(AVERAGEIFS(EDF[Etat Physique], EDF[Nom], BD_evo[[#This Row],[Nom]], EDF[Semaine], BD_evo[[#This Row],[Semaine]]), "")</f>
        <v>3</v>
      </c>
      <c r="K1125" s="92">
        <f>IFERROR(AVERAGEIFS(EDF[Hydratation], EDF[Nom], BD_evo[[#This Row],[Nom]], EDF[Semaine], BD_evo[[#This Row],[Semaine]]), "")</f>
        <v>3.6666666666666665</v>
      </c>
      <c r="L1125" s="92">
        <f>IFERROR(AVERAGEIFS(EDF[Nutrition], EDF[Nom], BD_evo[[#This Row],[Nom]], EDF[Semaine], BD_evo[[#This Row],[Semaine]]), "")</f>
        <v>3.6666666666666665</v>
      </c>
      <c r="M1125" s="92">
        <f>IFERROR(AVERAGEIFS(RPE[Investissement du jour], RPE[Nom], BD_evo[[#This Row],[Nom]], RPE[Semaine], BD_evo[[#This Row],[Semaine]]), "")</f>
        <v>2</v>
      </c>
    </row>
    <row r="1126" spans="1:13" x14ac:dyDescent="0.2">
      <c r="A1126" s="88" t="s">
        <v>81</v>
      </c>
      <c r="B1126" t="str">
        <f>INDEX(Statut[Profil], MATCH(BD_evo[[#This Row],[Nom]], Statut[Nom], 0))</f>
        <v>Trois Quarts</v>
      </c>
      <c r="C1126">
        <f t="shared" si="25"/>
        <v>2024</v>
      </c>
      <c r="D1126">
        <f t="shared" si="24"/>
        <v>4</v>
      </c>
      <c r="E1126" t="str">
        <f>IF(SUMIFS(RPE[sRPE_tot], RPE[Nom], BD_evo[[#This Row],[Nom]], RPE[Semaine], BD_evo[[#This Row],[Semaine]])=0,"",SUMIFS(RPE[sRPE_tot], RPE[Nom], BD_evo[[#This Row],[Nom]], RPE[Semaine], BD_evo[[#This Row],[Semaine]]))</f>
        <v/>
      </c>
      <c r="F1126" s="92" t="str">
        <f>IFERROR(AVERAGEIFS(EDF[Total EDF], EDF[Nom], BD_evo[[#This Row],[Nom]], EDF[Semaine], BD_evo[[#This Row],[Semaine]]), "")</f>
        <v/>
      </c>
      <c r="G1126" s="92" t="str">
        <f>IFERROR(AVERAGEIFS(EDF[Humeur], EDF[Nom], BD_evo[[#This Row],[Nom]], EDF[Semaine], BD_evo[[#This Row],[Semaine]]), "")</f>
        <v/>
      </c>
      <c r="H1126" s="92" t="str">
        <f>IFERROR(AVERAGEIFS(EDF[Stress], EDF[Nom], BD_evo[[#This Row],[Nom]], EDF[Semaine], BD_evo[[#This Row],[Semaine]]), "")</f>
        <v/>
      </c>
      <c r="I1126" s="92" t="str">
        <f>IFERROR(AVERAGEIFS(EDF[Sommeil], EDF[Nom], BD_evo[[#This Row],[Nom]], EDF[Semaine], BD_evo[[#This Row],[Semaine]]), "")</f>
        <v/>
      </c>
      <c r="J1126" s="92" t="str">
        <f>IFERROR(AVERAGEIFS(EDF[Etat Physique], EDF[Nom], BD_evo[[#This Row],[Nom]], EDF[Semaine], BD_evo[[#This Row],[Semaine]]), "")</f>
        <v/>
      </c>
      <c r="K1126" s="92" t="str">
        <f>IFERROR(AVERAGEIFS(EDF[Hydratation], EDF[Nom], BD_evo[[#This Row],[Nom]], EDF[Semaine], BD_evo[[#This Row],[Semaine]]), "")</f>
        <v/>
      </c>
      <c r="L1126" s="92" t="str">
        <f>IFERROR(AVERAGEIFS(EDF[Nutrition], EDF[Nom], BD_evo[[#This Row],[Nom]], EDF[Semaine], BD_evo[[#This Row],[Semaine]]), "")</f>
        <v/>
      </c>
      <c r="M1126" s="92" t="str">
        <f>IFERROR(AVERAGEIFS(RPE[Investissement du jour], RPE[Nom], BD_evo[[#This Row],[Nom]], RPE[Semaine], BD_evo[[#This Row],[Semaine]]), "")</f>
        <v/>
      </c>
    </row>
    <row r="1127" spans="1:13" x14ac:dyDescent="0.2">
      <c r="A1127" s="88" t="s">
        <v>109</v>
      </c>
      <c r="B1127" t="str">
        <f>INDEX(Statut[Profil], MATCH(BD_evo[[#This Row],[Nom]], Statut[Nom], 0))</f>
        <v>Avant</v>
      </c>
      <c r="C1127">
        <f t="shared" si="25"/>
        <v>2024</v>
      </c>
      <c r="D1127">
        <f t="shared" si="24"/>
        <v>4</v>
      </c>
      <c r="E1127">
        <f>IF(SUMIFS(RPE[sRPE_tot], RPE[Nom], BD_evo[[#This Row],[Nom]], RPE[Semaine], BD_evo[[#This Row],[Semaine]])=0,"",SUMIFS(RPE[sRPE_tot], RPE[Nom], BD_evo[[#This Row],[Nom]], RPE[Semaine], BD_evo[[#This Row],[Semaine]]))</f>
        <v>640</v>
      </c>
      <c r="F1127" s="92">
        <f>IFERROR(AVERAGEIFS(EDF[Total EDF], EDF[Nom], BD_evo[[#This Row],[Nom]], EDF[Semaine], BD_evo[[#This Row],[Semaine]]), "")</f>
        <v>22</v>
      </c>
      <c r="G1127" s="92">
        <f>IFERROR(AVERAGEIFS(EDF[Humeur], EDF[Nom], BD_evo[[#This Row],[Nom]], EDF[Semaine], BD_evo[[#This Row],[Semaine]]), "")</f>
        <v>3</v>
      </c>
      <c r="H1127" s="92">
        <f>IFERROR(AVERAGEIFS(EDF[Stress], EDF[Nom], BD_evo[[#This Row],[Nom]], EDF[Semaine], BD_evo[[#This Row],[Semaine]]), "")</f>
        <v>3</v>
      </c>
      <c r="I1127" s="92">
        <f>IFERROR(AVERAGEIFS(EDF[Sommeil], EDF[Nom], BD_evo[[#This Row],[Nom]], EDF[Semaine], BD_evo[[#This Row],[Semaine]]), "")</f>
        <v>3.5</v>
      </c>
      <c r="J1127" s="92">
        <f>IFERROR(AVERAGEIFS(EDF[Etat Physique], EDF[Nom], BD_evo[[#This Row],[Nom]], EDF[Semaine], BD_evo[[#This Row],[Semaine]]), "")</f>
        <v>4</v>
      </c>
      <c r="K1127" s="92">
        <f>IFERROR(AVERAGEIFS(EDF[Hydratation], EDF[Nom], BD_evo[[#This Row],[Nom]], EDF[Semaine], BD_evo[[#This Row],[Semaine]]), "")</f>
        <v>3.5</v>
      </c>
      <c r="L1127" s="92">
        <f>IFERROR(AVERAGEIFS(EDF[Nutrition], EDF[Nom], BD_evo[[#This Row],[Nom]], EDF[Semaine], BD_evo[[#This Row],[Semaine]]), "")</f>
        <v>5</v>
      </c>
      <c r="M1127" s="92">
        <f>IFERROR(AVERAGEIFS(RPE[Investissement du jour], RPE[Nom], BD_evo[[#This Row],[Nom]], RPE[Semaine], BD_evo[[#This Row],[Semaine]]), "")</f>
        <v>3</v>
      </c>
    </row>
    <row r="1128" spans="1:13" x14ac:dyDescent="0.2">
      <c r="A1128" s="88" t="s">
        <v>313</v>
      </c>
      <c r="B1128" t="str">
        <f>INDEX(Statut[Profil], MATCH(BD_evo[[#This Row],[Nom]], Statut[Nom], 0))</f>
        <v>Trois Quarts</v>
      </c>
      <c r="C1128">
        <f t="shared" si="25"/>
        <v>2024</v>
      </c>
      <c r="D1128">
        <f t="shared" si="24"/>
        <v>4</v>
      </c>
      <c r="E1128" t="str">
        <f>IF(SUMIFS(RPE[sRPE_tot], RPE[Nom], BD_evo[[#This Row],[Nom]], RPE[Semaine], BD_evo[[#This Row],[Semaine]])=0,"",SUMIFS(RPE[sRPE_tot], RPE[Nom], BD_evo[[#This Row],[Nom]], RPE[Semaine], BD_evo[[#This Row],[Semaine]]))</f>
        <v/>
      </c>
      <c r="F1128" s="92" t="str">
        <f>IFERROR(AVERAGEIFS(EDF[Total EDF], EDF[Nom], BD_evo[[#This Row],[Nom]], EDF[Semaine], BD_evo[[#This Row],[Semaine]]), "")</f>
        <v/>
      </c>
      <c r="G1128" s="92" t="str">
        <f>IFERROR(AVERAGEIFS(EDF[Humeur], EDF[Nom], BD_evo[[#This Row],[Nom]], EDF[Semaine], BD_evo[[#This Row],[Semaine]]), "")</f>
        <v/>
      </c>
      <c r="H1128" s="92" t="str">
        <f>IFERROR(AVERAGEIFS(EDF[Stress], EDF[Nom], BD_evo[[#This Row],[Nom]], EDF[Semaine], BD_evo[[#This Row],[Semaine]]), "")</f>
        <v/>
      </c>
      <c r="I1128" s="92" t="str">
        <f>IFERROR(AVERAGEIFS(EDF[Sommeil], EDF[Nom], BD_evo[[#This Row],[Nom]], EDF[Semaine], BD_evo[[#This Row],[Semaine]]), "")</f>
        <v/>
      </c>
      <c r="J1128" s="92" t="str">
        <f>IFERROR(AVERAGEIFS(EDF[Etat Physique], EDF[Nom], BD_evo[[#This Row],[Nom]], EDF[Semaine], BD_evo[[#This Row],[Semaine]]), "")</f>
        <v/>
      </c>
      <c r="K1128" s="92" t="str">
        <f>IFERROR(AVERAGEIFS(EDF[Hydratation], EDF[Nom], BD_evo[[#This Row],[Nom]], EDF[Semaine], BD_evo[[#This Row],[Semaine]]), "")</f>
        <v/>
      </c>
      <c r="L1128" s="92" t="str">
        <f>IFERROR(AVERAGEIFS(EDF[Nutrition], EDF[Nom], BD_evo[[#This Row],[Nom]], EDF[Semaine], BD_evo[[#This Row],[Semaine]]), "")</f>
        <v/>
      </c>
      <c r="M1128" s="92" t="str">
        <f>IFERROR(AVERAGEIFS(RPE[Investissement du jour], RPE[Nom], BD_evo[[#This Row],[Nom]], RPE[Semaine], BD_evo[[#This Row],[Semaine]]), "")</f>
        <v/>
      </c>
    </row>
    <row r="1129" spans="1:13" x14ac:dyDescent="0.2">
      <c r="A1129" s="88" t="s">
        <v>88</v>
      </c>
      <c r="B1129" t="str">
        <f>INDEX(Statut[Profil], MATCH(BD_evo[[#This Row],[Nom]], Statut[Nom], 0))</f>
        <v>Avant</v>
      </c>
      <c r="C1129">
        <f t="shared" si="25"/>
        <v>2024</v>
      </c>
      <c r="D1129">
        <f t="shared" si="24"/>
        <v>4</v>
      </c>
      <c r="E1129" t="str">
        <f>IF(SUMIFS(RPE[sRPE_tot], RPE[Nom], BD_evo[[#This Row],[Nom]], RPE[Semaine], BD_evo[[#This Row],[Semaine]])=0,"",SUMIFS(RPE[sRPE_tot], RPE[Nom], BD_evo[[#This Row],[Nom]], RPE[Semaine], BD_evo[[#This Row],[Semaine]]))</f>
        <v/>
      </c>
      <c r="F1129" s="92">
        <f>IFERROR(AVERAGEIFS(EDF[Total EDF], EDF[Nom], BD_evo[[#This Row],[Nom]], EDF[Semaine], BD_evo[[#This Row],[Semaine]]), "")</f>
        <v>17</v>
      </c>
      <c r="G1129" s="92">
        <f>IFERROR(AVERAGEIFS(EDF[Humeur], EDF[Nom], BD_evo[[#This Row],[Nom]], EDF[Semaine], BD_evo[[#This Row],[Semaine]]), "")</f>
        <v>3</v>
      </c>
      <c r="H1129" s="92">
        <f>IFERROR(AVERAGEIFS(EDF[Stress], EDF[Nom], BD_evo[[#This Row],[Nom]], EDF[Semaine], BD_evo[[#This Row],[Semaine]]), "")</f>
        <v>2</v>
      </c>
      <c r="I1129" s="92">
        <f>IFERROR(AVERAGEIFS(EDF[Sommeil], EDF[Nom], BD_evo[[#This Row],[Nom]], EDF[Semaine], BD_evo[[#This Row],[Semaine]]), "")</f>
        <v>3</v>
      </c>
      <c r="J1129" s="92">
        <f>IFERROR(AVERAGEIFS(EDF[Etat Physique], EDF[Nom], BD_evo[[#This Row],[Nom]], EDF[Semaine], BD_evo[[#This Row],[Semaine]]), "")</f>
        <v>3</v>
      </c>
      <c r="K1129" s="92">
        <f>IFERROR(AVERAGEIFS(EDF[Hydratation], EDF[Nom], BD_evo[[#This Row],[Nom]], EDF[Semaine], BD_evo[[#This Row],[Semaine]]), "")</f>
        <v>3</v>
      </c>
      <c r="L1129" s="92">
        <f>IFERROR(AVERAGEIFS(EDF[Nutrition], EDF[Nom], BD_evo[[#This Row],[Nom]], EDF[Semaine], BD_evo[[#This Row],[Semaine]]), "")</f>
        <v>3</v>
      </c>
      <c r="M1129" s="92" t="str">
        <f>IFERROR(AVERAGEIFS(RPE[Investissement du jour], RPE[Nom], BD_evo[[#This Row],[Nom]], RPE[Semaine], BD_evo[[#This Row],[Semaine]]), "")</f>
        <v/>
      </c>
    </row>
    <row r="1130" spans="1:13" x14ac:dyDescent="0.2">
      <c r="A1130" s="88" t="s">
        <v>134</v>
      </c>
      <c r="B1130" s="90" t="str">
        <f>INDEX(Statut[Profil], MATCH(BD_evo[[#This Row],[Nom]], Statut[Nom], 0))</f>
        <v>Avant</v>
      </c>
      <c r="C1130">
        <f t="shared" si="25"/>
        <v>2024</v>
      </c>
      <c r="D1130">
        <f>D1129+1</f>
        <v>5</v>
      </c>
      <c r="E1130" s="90" t="str">
        <f>IF(SUMIFS(RPE[sRPE_tot], RPE[Nom], BD_evo[[#This Row],[Nom]], RPE[Semaine], BD_evo[[#This Row],[Semaine]])=0,"",SUMIFS(RPE[sRPE_tot], RPE[Nom], BD_evo[[#This Row],[Nom]], RPE[Semaine], BD_evo[[#This Row],[Semaine]]))</f>
        <v/>
      </c>
      <c r="F1130" s="92" t="str">
        <f>IFERROR(AVERAGEIFS(EDF[Total EDF], EDF[Nom], BD_evo[[#This Row],[Nom]], EDF[Semaine], BD_evo[[#This Row],[Semaine]]), "")</f>
        <v/>
      </c>
      <c r="G1130" s="92" t="str">
        <f>IFERROR(AVERAGEIFS(EDF[Humeur], EDF[Nom], BD_evo[[#This Row],[Nom]], EDF[Semaine], BD_evo[[#This Row],[Semaine]]), "")</f>
        <v/>
      </c>
      <c r="H1130" s="92" t="str">
        <f>IFERROR(AVERAGEIFS(EDF[Stress], EDF[Nom], BD_evo[[#This Row],[Nom]], EDF[Semaine], BD_evo[[#This Row],[Semaine]]), "")</f>
        <v/>
      </c>
      <c r="I1130" s="92" t="str">
        <f>IFERROR(AVERAGEIFS(EDF[Sommeil], EDF[Nom], BD_evo[[#This Row],[Nom]], EDF[Semaine], BD_evo[[#This Row],[Semaine]]), "")</f>
        <v/>
      </c>
      <c r="J1130" s="92" t="str">
        <f>IFERROR(AVERAGEIFS(EDF[Etat Physique], EDF[Nom], BD_evo[[#This Row],[Nom]], EDF[Semaine], BD_evo[[#This Row],[Semaine]]), "")</f>
        <v/>
      </c>
      <c r="K1130" s="92" t="str">
        <f>IFERROR(AVERAGEIFS(EDF[Hydratation], EDF[Nom], BD_evo[[#This Row],[Nom]], EDF[Semaine], BD_evo[[#This Row],[Semaine]]), "")</f>
        <v/>
      </c>
      <c r="L1130" s="92" t="str">
        <f>IFERROR(AVERAGEIFS(EDF[Nutrition], EDF[Nom], BD_evo[[#This Row],[Nom]], EDF[Semaine], BD_evo[[#This Row],[Semaine]]), "")</f>
        <v/>
      </c>
      <c r="M1130" s="92" t="str">
        <f>IFERROR(AVERAGEIFS(RPE[Investissement du jour], RPE[Nom], BD_evo[[#This Row],[Nom]], RPE[Semaine], BD_evo[[#This Row],[Semaine]]), "")</f>
        <v/>
      </c>
    </row>
    <row r="1131" spans="1:13" x14ac:dyDescent="0.2">
      <c r="A1131" s="88" t="s">
        <v>76</v>
      </c>
      <c r="B1131" t="str">
        <f>INDEX(Statut[Profil], MATCH(BD_evo[[#This Row],[Nom]], Statut[Nom], 0))</f>
        <v>Trois Quarts</v>
      </c>
      <c r="C1131">
        <f t="shared" si="25"/>
        <v>2024</v>
      </c>
      <c r="D1131">
        <f>D1130</f>
        <v>5</v>
      </c>
      <c r="E1131" t="str">
        <f>IF(SUMIFS(RPE[sRPE_tot], RPE[Nom], BD_evo[[#This Row],[Nom]], RPE[Semaine], BD_evo[[#This Row],[Semaine]])=0,"",SUMIFS(RPE[sRPE_tot], RPE[Nom], BD_evo[[#This Row],[Nom]], RPE[Semaine], BD_evo[[#This Row],[Semaine]]))</f>
        <v/>
      </c>
      <c r="F1131" s="92">
        <f>IFERROR(AVERAGEIFS(EDF[Total EDF], EDF[Nom], BD_evo[[#This Row],[Nom]], EDF[Semaine], BD_evo[[#This Row],[Semaine]]), "")</f>
        <v>16</v>
      </c>
      <c r="G1131" s="92">
        <f>IFERROR(AVERAGEIFS(EDF[Humeur], EDF[Nom], BD_evo[[#This Row],[Nom]], EDF[Semaine], BD_evo[[#This Row],[Semaine]]), "")</f>
        <v>3</v>
      </c>
      <c r="H1131" s="92">
        <f>IFERROR(AVERAGEIFS(EDF[Stress], EDF[Nom], BD_evo[[#This Row],[Nom]], EDF[Semaine], BD_evo[[#This Row],[Semaine]]), "")</f>
        <v>3</v>
      </c>
      <c r="I1131" s="92">
        <f>IFERROR(AVERAGEIFS(EDF[Sommeil], EDF[Nom], BD_evo[[#This Row],[Nom]], EDF[Semaine], BD_evo[[#This Row],[Semaine]]), "")</f>
        <v>2</v>
      </c>
      <c r="J1131" s="92">
        <f>IFERROR(AVERAGEIFS(EDF[Etat Physique], EDF[Nom], BD_evo[[#This Row],[Nom]], EDF[Semaine], BD_evo[[#This Row],[Semaine]]), "")</f>
        <v>2</v>
      </c>
      <c r="K1131" s="92">
        <f>IFERROR(AVERAGEIFS(EDF[Hydratation], EDF[Nom], BD_evo[[#This Row],[Nom]], EDF[Semaine], BD_evo[[#This Row],[Semaine]]), "")</f>
        <v>3</v>
      </c>
      <c r="L1131" s="92">
        <f>IFERROR(AVERAGEIFS(EDF[Nutrition], EDF[Nom], BD_evo[[#This Row],[Nom]], EDF[Semaine], BD_evo[[#This Row],[Semaine]]), "")</f>
        <v>3</v>
      </c>
      <c r="M1131" s="92" t="str">
        <f>IFERROR(AVERAGEIFS(RPE[Investissement du jour], RPE[Nom], BD_evo[[#This Row],[Nom]], RPE[Semaine], BD_evo[[#This Row],[Semaine]]), "")</f>
        <v/>
      </c>
    </row>
    <row r="1132" spans="1:13" x14ac:dyDescent="0.2">
      <c r="A1132" s="88" t="s">
        <v>367</v>
      </c>
      <c r="B1132" t="str">
        <f>INDEX(Statut[Profil], MATCH(BD_evo[[#This Row],[Nom]], Statut[Nom], 0))</f>
        <v>Avant</v>
      </c>
      <c r="C1132">
        <f t="shared" si="25"/>
        <v>2024</v>
      </c>
      <c r="D1132">
        <f t="shared" ref="D1132:D1176" si="26">D1131</f>
        <v>5</v>
      </c>
      <c r="E1132" t="str">
        <f>IF(SUMIFS(RPE[sRPE_tot], RPE[Nom], BD_evo[[#This Row],[Nom]], RPE[Semaine], BD_evo[[#This Row],[Semaine]])=0,"",SUMIFS(RPE[sRPE_tot], RPE[Nom], BD_evo[[#This Row],[Nom]], RPE[Semaine], BD_evo[[#This Row],[Semaine]]))</f>
        <v/>
      </c>
      <c r="F1132" s="92">
        <f>IFERROR(AVERAGEIFS(EDF[Total EDF], EDF[Nom], BD_evo[[#This Row],[Nom]], EDF[Semaine], BD_evo[[#This Row],[Semaine]]), "")</f>
        <v>24</v>
      </c>
      <c r="G1132" s="92">
        <f>IFERROR(AVERAGEIFS(EDF[Humeur], EDF[Nom], BD_evo[[#This Row],[Nom]], EDF[Semaine], BD_evo[[#This Row],[Semaine]]), "")</f>
        <v>5</v>
      </c>
      <c r="H1132" s="92">
        <f>IFERROR(AVERAGEIFS(EDF[Stress], EDF[Nom], BD_evo[[#This Row],[Nom]], EDF[Semaine], BD_evo[[#This Row],[Semaine]]), "")</f>
        <v>5</v>
      </c>
      <c r="I1132" s="92">
        <f>IFERROR(AVERAGEIFS(EDF[Sommeil], EDF[Nom], BD_evo[[#This Row],[Nom]], EDF[Semaine], BD_evo[[#This Row],[Semaine]]), "")</f>
        <v>3</v>
      </c>
      <c r="J1132" s="92">
        <f>IFERROR(AVERAGEIFS(EDF[Etat Physique], EDF[Nom], BD_evo[[#This Row],[Nom]], EDF[Semaine], BD_evo[[#This Row],[Semaine]]), "")</f>
        <v>4</v>
      </c>
      <c r="K1132" s="92">
        <f>IFERROR(AVERAGEIFS(EDF[Hydratation], EDF[Nom], BD_evo[[#This Row],[Nom]], EDF[Semaine], BD_evo[[#This Row],[Semaine]]), "")</f>
        <v>3</v>
      </c>
      <c r="L1132" s="92">
        <f>IFERROR(AVERAGEIFS(EDF[Nutrition], EDF[Nom], BD_evo[[#This Row],[Nom]], EDF[Semaine], BD_evo[[#This Row],[Semaine]]), "")</f>
        <v>4</v>
      </c>
      <c r="M1132" s="92" t="str">
        <f>IFERROR(AVERAGEIFS(RPE[Investissement du jour], RPE[Nom], BD_evo[[#This Row],[Nom]], RPE[Semaine], BD_evo[[#This Row],[Semaine]]), "")</f>
        <v/>
      </c>
    </row>
    <row r="1133" spans="1:13" x14ac:dyDescent="0.2">
      <c r="A1133" s="88" t="s">
        <v>93</v>
      </c>
      <c r="B1133" t="str">
        <f>INDEX(Statut[Profil], MATCH(BD_evo[[#This Row],[Nom]], Statut[Nom], 0))</f>
        <v>Avant</v>
      </c>
      <c r="C1133">
        <f t="shared" si="25"/>
        <v>2024</v>
      </c>
      <c r="D1133">
        <f t="shared" si="26"/>
        <v>5</v>
      </c>
      <c r="E1133">
        <f>IF(SUMIFS(RPE[sRPE_tot], RPE[Nom], BD_evo[[#This Row],[Nom]], RPE[Semaine], BD_evo[[#This Row],[Semaine]])=0,"",SUMIFS(RPE[sRPE_tot], RPE[Nom], BD_evo[[#This Row],[Nom]], RPE[Semaine], BD_evo[[#This Row],[Semaine]]))</f>
        <v>336</v>
      </c>
      <c r="F1133" s="92">
        <f>IFERROR(AVERAGEIFS(EDF[Total EDF], EDF[Nom], BD_evo[[#This Row],[Nom]], EDF[Semaine], BD_evo[[#This Row],[Semaine]]), "")</f>
        <v>17</v>
      </c>
      <c r="G1133" s="92">
        <f>IFERROR(AVERAGEIFS(EDF[Humeur], EDF[Nom], BD_evo[[#This Row],[Nom]], EDF[Semaine], BD_evo[[#This Row],[Semaine]]), "")</f>
        <v>3</v>
      </c>
      <c r="H1133" s="92">
        <f>IFERROR(AVERAGEIFS(EDF[Stress], EDF[Nom], BD_evo[[#This Row],[Nom]], EDF[Semaine], BD_evo[[#This Row],[Semaine]]), "")</f>
        <v>3</v>
      </c>
      <c r="I1133" s="92">
        <f>IFERROR(AVERAGEIFS(EDF[Sommeil], EDF[Nom], BD_evo[[#This Row],[Nom]], EDF[Semaine], BD_evo[[#This Row],[Semaine]]), "")</f>
        <v>2</v>
      </c>
      <c r="J1133" s="92">
        <f>IFERROR(AVERAGEIFS(EDF[Etat Physique], EDF[Nom], BD_evo[[#This Row],[Nom]], EDF[Semaine], BD_evo[[#This Row],[Semaine]]), "")</f>
        <v>2.5</v>
      </c>
      <c r="K1133" s="92">
        <f>IFERROR(AVERAGEIFS(EDF[Hydratation], EDF[Nom], BD_evo[[#This Row],[Nom]], EDF[Semaine], BD_evo[[#This Row],[Semaine]]), "")</f>
        <v>2.5</v>
      </c>
      <c r="L1133" s="92">
        <f>IFERROR(AVERAGEIFS(EDF[Nutrition], EDF[Nom], BD_evo[[#This Row],[Nom]], EDF[Semaine], BD_evo[[#This Row],[Semaine]]), "")</f>
        <v>4</v>
      </c>
      <c r="M1133" s="92">
        <f>IFERROR(AVERAGEIFS(RPE[Investissement du jour], RPE[Nom], BD_evo[[#This Row],[Nom]], RPE[Semaine], BD_evo[[#This Row],[Semaine]]), "")</f>
        <v>2</v>
      </c>
    </row>
    <row r="1134" spans="1:13" x14ac:dyDescent="0.2">
      <c r="A1134" s="88" t="s">
        <v>230</v>
      </c>
      <c r="B1134" t="str">
        <f>INDEX(Statut[Profil], MATCH(BD_evo[[#This Row],[Nom]], Statut[Nom], 0))</f>
        <v>Avant</v>
      </c>
      <c r="C1134">
        <f t="shared" si="25"/>
        <v>2024</v>
      </c>
      <c r="D1134">
        <f t="shared" si="26"/>
        <v>5</v>
      </c>
      <c r="E1134">
        <f>IF(SUMIFS(RPE[sRPE_tot], RPE[Nom], BD_evo[[#This Row],[Nom]], RPE[Semaine], BD_evo[[#This Row],[Semaine]])=0,"",SUMIFS(RPE[sRPE_tot], RPE[Nom], BD_evo[[#This Row],[Nom]], RPE[Semaine], BD_evo[[#This Row],[Semaine]]))</f>
        <v>1260</v>
      </c>
      <c r="F1134" s="92">
        <f>IFERROR(AVERAGEIFS(EDF[Total EDF], EDF[Nom], BD_evo[[#This Row],[Nom]], EDF[Semaine], BD_evo[[#This Row],[Semaine]]), "")</f>
        <v>22.666666666666668</v>
      </c>
      <c r="G1134" s="92">
        <f>IFERROR(AVERAGEIFS(EDF[Humeur], EDF[Nom], BD_evo[[#This Row],[Nom]], EDF[Semaine], BD_evo[[#This Row],[Semaine]]), "")</f>
        <v>4</v>
      </c>
      <c r="H1134" s="92">
        <f>IFERROR(AVERAGEIFS(EDF[Stress], EDF[Nom], BD_evo[[#This Row],[Nom]], EDF[Semaine], BD_evo[[#This Row],[Semaine]]), "")</f>
        <v>4</v>
      </c>
      <c r="I1134" s="92">
        <f>IFERROR(AVERAGEIFS(EDF[Sommeil], EDF[Nom], BD_evo[[#This Row],[Nom]], EDF[Semaine], BD_evo[[#This Row],[Semaine]]), "")</f>
        <v>3.6666666666666665</v>
      </c>
      <c r="J1134" s="92">
        <f>IFERROR(AVERAGEIFS(EDF[Etat Physique], EDF[Nom], BD_evo[[#This Row],[Nom]], EDF[Semaine], BD_evo[[#This Row],[Semaine]]), "")</f>
        <v>2.6666666666666665</v>
      </c>
      <c r="K1134" s="92">
        <f>IFERROR(AVERAGEIFS(EDF[Hydratation], EDF[Nom], BD_evo[[#This Row],[Nom]], EDF[Semaine], BD_evo[[#This Row],[Semaine]]), "")</f>
        <v>4</v>
      </c>
      <c r="L1134" s="92">
        <f>IFERROR(AVERAGEIFS(EDF[Nutrition], EDF[Nom], BD_evo[[#This Row],[Nom]], EDF[Semaine], BD_evo[[#This Row],[Semaine]]), "")</f>
        <v>4.333333333333333</v>
      </c>
      <c r="M1134" s="92">
        <f>IFERROR(AVERAGEIFS(RPE[Investissement du jour], RPE[Nom], BD_evo[[#This Row],[Nom]], RPE[Semaine], BD_evo[[#This Row],[Semaine]]), "")</f>
        <v>2.5</v>
      </c>
    </row>
    <row r="1135" spans="1:13" x14ac:dyDescent="0.2">
      <c r="A1135" s="88" t="s">
        <v>181</v>
      </c>
      <c r="B1135" t="str">
        <f>INDEX(Statut[Profil], MATCH(BD_evo[[#This Row],[Nom]], Statut[Nom], 0))</f>
        <v>Trois Quarts</v>
      </c>
      <c r="C1135">
        <f t="shared" si="25"/>
        <v>2024</v>
      </c>
      <c r="D1135">
        <f t="shared" si="26"/>
        <v>5</v>
      </c>
      <c r="E1135" t="str">
        <f>IF(SUMIFS(RPE[sRPE_tot], RPE[Nom], BD_evo[[#This Row],[Nom]], RPE[Semaine], BD_evo[[#This Row],[Semaine]])=0,"",SUMIFS(RPE[sRPE_tot], RPE[Nom], BD_evo[[#This Row],[Nom]], RPE[Semaine], BD_evo[[#This Row],[Semaine]]))</f>
        <v/>
      </c>
      <c r="F1135" s="92">
        <f>IFERROR(AVERAGEIFS(EDF[Total EDF], EDF[Nom], BD_evo[[#This Row],[Nom]], EDF[Semaine], BD_evo[[#This Row],[Semaine]]), "")</f>
        <v>21.5</v>
      </c>
      <c r="G1135" s="92">
        <f>IFERROR(AVERAGEIFS(EDF[Humeur], EDF[Nom], BD_evo[[#This Row],[Nom]], EDF[Semaine], BD_evo[[#This Row],[Semaine]]), "")</f>
        <v>4</v>
      </c>
      <c r="H1135" s="92">
        <f>IFERROR(AVERAGEIFS(EDF[Stress], EDF[Nom], BD_evo[[#This Row],[Nom]], EDF[Semaine], BD_evo[[#This Row],[Semaine]]), "")</f>
        <v>4</v>
      </c>
      <c r="I1135" s="92">
        <f>IFERROR(AVERAGEIFS(EDF[Sommeil], EDF[Nom], BD_evo[[#This Row],[Nom]], EDF[Semaine], BD_evo[[#This Row],[Semaine]]), "")</f>
        <v>3.5</v>
      </c>
      <c r="J1135" s="92">
        <f>IFERROR(AVERAGEIFS(EDF[Etat Physique], EDF[Nom], BD_evo[[#This Row],[Nom]], EDF[Semaine], BD_evo[[#This Row],[Semaine]]), "")</f>
        <v>4</v>
      </c>
      <c r="K1135" s="92">
        <f>IFERROR(AVERAGEIFS(EDF[Hydratation], EDF[Nom], BD_evo[[#This Row],[Nom]], EDF[Semaine], BD_evo[[#This Row],[Semaine]]), "")</f>
        <v>3</v>
      </c>
      <c r="L1135" s="92">
        <f>IFERROR(AVERAGEIFS(EDF[Nutrition], EDF[Nom], BD_evo[[#This Row],[Nom]], EDF[Semaine], BD_evo[[#This Row],[Semaine]]), "")</f>
        <v>3</v>
      </c>
      <c r="M1135" s="92" t="str">
        <f>IFERROR(AVERAGEIFS(RPE[Investissement du jour], RPE[Nom], BD_evo[[#This Row],[Nom]], RPE[Semaine], BD_evo[[#This Row],[Semaine]]), "")</f>
        <v/>
      </c>
    </row>
    <row r="1136" spans="1:13" x14ac:dyDescent="0.2">
      <c r="A1136" s="88" t="s">
        <v>414</v>
      </c>
      <c r="B1136" t="str">
        <f>INDEX(Statut[Profil], MATCH(BD_evo[[#This Row],[Nom]], Statut[Nom], 0))</f>
        <v>Avant</v>
      </c>
      <c r="C1136">
        <f t="shared" si="25"/>
        <v>2024</v>
      </c>
      <c r="D1136">
        <f t="shared" si="26"/>
        <v>5</v>
      </c>
      <c r="E1136">
        <f>IF(SUMIFS(RPE[sRPE_tot], RPE[Nom], BD_evo[[#This Row],[Nom]], RPE[Semaine], BD_evo[[#This Row],[Semaine]])=0,"",SUMIFS(RPE[sRPE_tot], RPE[Nom], BD_evo[[#This Row],[Nom]], RPE[Semaine], BD_evo[[#This Row],[Semaine]]))</f>
        <v>1882</v>
      </c>
      <c r="F1136" s="92">
        <f>IFERROR(AVERAGEIFS(EDF[Total EDF], EDF[Nom], BD_evo[[#This Row],[Nom]], EDF[Semaine], BD_evo[[#This Row],[Semaine]]), "")</f>
        <v>23.5</v>
      </c>
      <c r="G1136" s="92">
        <f>IFERROR(AVERAGEIFS(EDF[Humeur], EDF[Nom], BD_evo[[#This Row],[Nom]], EDF[Semaine], BD_evo[[#This Row],[Semaine]]), "")</f>
        <v>4</v>
      </c>
      <c r="H1136" s="92">
        <f>IFERROR(AVERAGEIFS(EDF[Stress], EDF[Nom], BD_evo[[#This Row],[Nom]], EDF[Semaine], BD_evo[[#This Row],[Semaine]]), "")</f>
        <v>3</v>
      </c>
      <c r="I1136" s="92">
        <f>IFERROR(AVERAGEIFS(EDF[Sommeil], EDF[Nom], BD_evo[[#This Row],[Nom]], EDF[Semaine], BD_evo[[#This Row],[Semaine]]), "")</f>
        <v>4</v>
      </c>
      <c r="J1136" s="92">
        <f>IFERROR(AVERAGEIFS(EDF[Etat Physique], EDF[Nom], BD_evo[[#This Row],[Nom]], EDF[Semaine], BD_evo[[#This Row],[Semaine]]), "")</f>
        <v>3</v>
      </c>
      <c r="K1136" s="92">
        <f>IFERROR(AVERAGEIFS(EDF[Hydratation], EDF[Nom], BD_evo[[#This Row],[Nom]], EDF[Semaine], BD_evo[[#This Row],[Semaine]]), "")</f>
        <v>4.75</v>
      </c>
      <c r="L1136" s="92">
        <f>IFERROR(AVERAGEIFS(EDF[Nutrition], EDF[Nom], BD_evo[[#This Row],[Nom]], EDF[Semaine], BD_evo[[#This Row],[Semaine]]), "")</f>
        <v>4.75</v>
      </c>
      <c r="M1136" s="92">
        <f>IFERROR(AVERAGEIFS(RPE[Investissement du jour], RPE[Nom], BD_evo[[#This Row],[Nom]], RPE[Semaine], BD_evo[[#This Row],[Semaine]]), "")</f>
        <v>3</v>
      </c>
    </row>
    <row r="1137" spans="1:13" x14ac:dyDescent="0.2">
      <c r="A1137" s="88" t="s">
        <v>102</v>
      </c>
      <c r="B1137" t="str">
        <f>INDEX(Statut[Profil], MATCH(BD_evo[[#This Row],[Nom]], Statut[Nom], 0))</f>
        <v>Trois Quarts</v>
      </c>
      <c r="C1137">
        <f t="shared" si="25"/>
        <v>2024</v>
      </c>
      <c r="D1137">
        <f t="shared" si="26"/>
        <v>5</v>
      </c>
      <c r="E1137" t="str">
        <f>IF(SUMIFS(RPE[sRPE_tot], RPE[Nom], BD_evo[[#This Row],[Nom]], RPE[Semaine], BD_evo[[#This Row],[Semaine]])=0,"",SUMIFS(RPE[sRPE_tot], RPE[Nom], BD_evo[[#This Row],[Nom]], RPE[Semaine], BD_evo[[#This Row],[Semaine]]))</f>
        <v/>
      </c>
      <c r="F1137" s="92" t="str">
        <f>IFERROR(AVERAGEIFS(EDF[Total EDF], EDF[Nom], BD_evo[[#This Row],[Nom]], EDF[Semaine], BD_evo[[#This Row],[Semaine]]), "")</f>
        <v/>
      </c>
      <c r="G1137" s="92" t="str">
        <f>IFERROR(AVERAGEIFS(EDF[Humeur], EDF[Nom], BD_evo[[#This Row],[Nom]], EDF[Semaine], BD_evo[[#This Row],[Semaine]]), "")</f>
        <v/>
      </c>
      <c r="H1137" s="92" t="str">
        <f>IFERROR(AVERAGEIFS(EDF[Stress], EDF[Nom], BD_evo[[#This Row],[Nom]], EDF[Semaine], BD_evo[[#This Row],[Semaine]]), "")</f>
        <v/>
      </c>
      <c r="I1137" s="92" t="str">
        <f>IFERROR(AVERAGEIFS(EDF[Sommeil], EDF[Nom], BD_evo[[#This Row],[Nom]], EDF[Semaine], BD_evo[[#This Row],[Semaine]]), "")</f>
        <v/>
      </c>
      <c r="J1137" s="92" t="str">
        <f>IFERROR(AVERAGEIFS(EDF[Etat Physique], EDF[Nom], BD_evo[[#This Row],[Nom]], EDF[Semaine], BD_evo[[#This Row],[Semaine]]), "")</f>
        <v/>
      </c>
      <c r="K1137" s="92" t="str">
        <f>IFERROR(AVERAGEIFS(EDF[Hydratation], EDF[Nom], BD_evo[[#This Row],[Nom]], EDF[Semaine], BD_evo[[#This Row],[Semaine]]), "")</f>
        <v/>
      </c>
      <c r="L1137" s="92" t="str">
        <f>IFERROR(AVERAGEIFS(EDF[Nutrition], EDF[Nom], BD_evo[[#This Row],[Nom]], EDF[Semaine], BD_evo[[#This Row],[Semaine]]), "")</f>
        <v/>
      </c>
      <c r="M1137" s="92" t="str">
        <f>IFERROR(AVERAGEIFS(RPE[Investissement du jour], RPE[Nom], BD_evo[[#This Row],[Nom]], RPE[Semaine], BD_evo[[#This Row],[Semaine]]), "")</f>
        <v/>
      </c>
    </row>
    <row r="1138" spans="1:13" x14ac:dyDescent="0.2">
      <c r="A1138" s="88" t="s">
        <v>193</v>
      </c>
      <c r="B1138" t="str">
        <f>INDEX(Statut[Profil], MATCH(BD_evo[[#This Row],[Nom]], Statut[Nom], 0))</f>
        <v>Avant</v>
      </c>
      <c r="C1138">
        <f t="shared" si="25"/>
        <v>2024</v>
      </c>
      <c r="D1138">
        <f t="shared" si="26"/>
        <v>5</v>
      </c>
      <c r="E1138">
        <f>IF(SUMIFS(RPE[sRPE_tot], RPE[Nom], BD_evo[[#This Row],[Nom]], RPE[Semaine], BD_evo[[#This Row],[Semaine]])=0,"",SUMIFS(RPE[sRPE_tot], RPE[Nom], BD_evo[[#This Row],[Nom]], RPE[Semaine], BD_evo[[#This Row],[Semaine]]))</f>
        <v>550</v>
      </c>
      <c r="F1138" s="92">
        <f>IFERROR(AVERAGEIFS(EDF[Total EDF], EDF[Nom], BD_evo[[#This Row],[Nom]], EDF[Semaine], BD_evo[[#This Row],[Semaine]]), "")</f>
        <v>26</v>
      </c>
      <c r="G1138" s="92">
        <f>IFERROR(AVERAGEIFS(EDF[Humeur], EDF[Nom], BD_evo[[#This Row],[Nom]], EDF[Semaine], BD_evo[[#This Row],[Semaine]]), "")</f>
        <v>5</v>
      </c>
      <c r="H1138" s="92">
        <f>IFERROR(AVERAGEIFS(EDF[Stress], EDF[Nom], BD_evo[[#This Row],[Nom]], EDF[Semaine], BD_evo[[#This Row],[Semaine]]), "")</f>
        <v>4</v>
      </c>
      <c r="I1138" s="92">
        <f>IFERROR(AVERAGEIFS(EDF[Sommeil], EDF[Nom], BD_evo[[#This Row],[Nom]], EDF[Semaine], BD_evo[[#This Row],[Semaine]]), "")</f>
        <v>5</v>
      </c>
      <c r="J1138" s="92">
        <f>IFERROR(AVERAGEIFS(EDF[Etat Physique], EDF[Nom], BD_evo[[#This Row],[Nom]], EDF[Semaine], BD_evo[[#This Row],[Semaine]]), "")</f>
        <v>4</v>
      </c>
      <c r="K1138" s="92">
        <f>IFERROR(AVERAGEIFS(EDF[Hydratation], EDF[Nom], BD_evo[[#This Row],[Nom]], EDF[Semaine], BD_evo[[#This Row],[Semaine]]), "")</f>
        <v>4</v>
      </c>
      <c r="L1138" s="92">
        <f>IFERROR(AVERAGEIFS(EDF[Nutrition], EDF[Nom], BD_evo[[#This Row],[Nom]], EDF[Semaine], BD_evo[[#This Row],[Semaine]]), "")</f>
        <v>4</v>
      </c>
      <c r="M1138" s="92">
        <f>IFERROR(AVERAGEIFS(RPE[Investissement du jour], RPE[Nom], BD_evo[[#This Row],[Nom]], RPE[Semaine], BD_evo[[#This Row],[Semaine]]), "")</f>
        <v>3</v>
      </c>
    </row>
    <row r="1139" spans="1:13" x14ac:dyDescent="0.2">
      <c r="A1139" s="88" t="s">
        <v>84</v>
      </c>
      <c r="B1139" t="str">
        <f>INDEX(Statut[Profil], MATCH(BD_evo[[#This Row],[Nom]], Statut[Nom], 0))</f>
        <v>Trois Quarts</v>
      </c>
      <c r="C1139">
        <f t="shared" si="25"/>
        <v>2024</v>
      </c>
      <c r="D1139">
        <f t="shared" si="26"/>
        <v>5</v>
      </c>
      <c r="E1139" t="str">
        <f>IF(SUMIFS(RPE[sRPE_tot], RPE[Nom], BD_evo[[#This Row],[Nom]], RPE[Semaine], BD_evo[[#This Row],[Semaine]])=0,"",SUMIFS(RPE[sRPE_tot], RPE[Nom], BD_evo[[#This Row],[Nom]], RPE[Semaine], BD_evo[[#This Row],[Semaine]]))</f>
        <v/>
      </c>
      <c r="F1139" s="92" t="str">
        <f>IFERROR(AVERAGEIFS(EDF[Total EDF], EDF[Nom], BD_evo[[#This Row],[Nom]], EDF[Semaine], BD_evo[[#This Row],[Semaine]]), "")</f>
        <v/>
      </c>
      <c r="G1139" s="92" t="str">
        <f>IFERROR(AVERAGEIFS(EDF[Humeur], EDF[Nom], BD_evo[[#This Row],[Nom]], EDF[Semaine], BD_evo[[#This Row],[Semaine]]), "")</f>
        <v/>
      </c>
      <c r="H1139" s="92" t="str">
        <f>IFERROR(AVERAGEIFS(EDF[Stress], EDF[Nom], BD_evo[[#This Row],[Nom]], EDF[Semaine], BD_evo[[#This Row],[Semaine]]), "")</f>
        <v/>
      </c>
      <c r="I1139" s="92" t="str">
        <f>IFERROR(AVERAGEIFS(EDF[Sommeil], EDF[Nom], BD_evo[[#This Row],[Nom]], EDF[Semaine], BD_evo[[#This Row],[Semaine]]), "")</f>
        <v/>
      </c>
      <c r="J1139" s="92" t="str">
        <f>IFERROR(AVERAGEIFS(EDF[Etat Physique], EDF[Nom], BD_evo[[#This Row],[Nom]], EDF[Semaine], BD_evo[[#This Row],[Semaine]]), "")</f>
        <v/>
      </c>
      <c r="K1139" s="92" t="str">
        <f>IFERROR(AVERAGEIFS(EDF[Hydratation], EDF[Nom], BD_evo[[#This Row],[Nom]], EDF[Semaine], BD_evo[[#This Row],[Semaine]]), "")</f>
        <v/>
      </c>
      <c r="L1139" s="92" t="str">
        <f>IFERROR(AVERAGEIFS(EDF[Nutrition], EDF[Nom], BD_evo[[#This Row],[Nom]], EDF[Semaine], BD_evo[[#This Row],[Semaine]]), "")</f>
        <v/>
      </c>
      <c r="M1139" s="92" t="str">
        <f>IFERROR(AVERAGEIFS(RPE[Investissement du jour], RPE[Nom], BD_evo[[#This Row],[Nom]], RPE[Semaine], BD_evo[[#This Row],[Semaine]]), "")</f>
        <v/>
      </c>
    </row>
    <row r="1140" spans="1:13" x14ac:dyDescent="0.2">
      <c r="A1140" s="88" t="s">
        <v>106</v>
      </c>
      <c r="B1140" t="str">
        <f>INDEX(Statut[Profil], MATCH(BD_evo[[#This Row],[Nom]], Statut[Nom], 0))</f>
        <v>Avant</v>
      </c>
      <c r="C1140">
        <f t="shared" si="25"/>
        <v>2024</v>
      </c>
      <c r="D1140">
        <f t="shared" si="26"/>
        <v>5</v>
      </c>
      <c r="E1140">
        <f>IF(SUMIFS(RPE[sRPE_tot], RPE[Nom], BD_evo[[#This Row],[Nom]], RPE[Semaine], BD_evo[[#This Row],[Semaine]])=0,"",SUMIFS(RPE[sRPE_tot], RPE[Nom], BD_evo[[#This Row],[Nom]], RPE[Semaine], BD_evo[[#This Row],[Semaine]]))</f>
        <v>1090</v>
      </c>
      <c r="F1140" s="92">
        <f>IFERROR(AVERAGEIFS(EDF[Total EDF], EDF[Nom], BD_evo[[#This Row],[Nom]], EDF[Semaine], BD_evo[[#This Row],[Semaine]]), "")</f>
        <v>18</v>
      </c>
      <c r="G1140" s="92">
        <f>IFERROR(AVERAGEIFS(EDF[Humeur], EDF[Nom], BD_evo[[#This Row],[Nom]], EDF[Semaine], BD_evo[[#This Row],[Semaine]]), "")</f>
        <v>4</v>
      </c>
      <c r="H1140" s="92">
        <f>IFERROR(AVERAGEIFS(EDF[Stress], EDF[Nom], BD_evo[[#This Row],[Nom]], EDF[Semaine], BD_evo[[#This Row],[Semaine]]), "")</f>
        <v>3.5</v>
      </c>
      <c r="I1140" s="92">
        <f>IFERROR(AVERAGEIFS(EDF[Sommeil], EDF[Nom], BD_evo[[#This Row],[Nom]], EDF[Semaine], BD_evo[[#This Row],[Semaine]]), "")</f>
        <v>1.5</v>
      </c>
      <c r="J1140" s="92">
        <f>IFERROR(AVERAGEIFS(EDF[Etat Physique], EDF[Nom], BD_evo[[#This Row],[Nom]], EDF[Semaine], BD_evo[[#This Row],[Semaine]]), "")</f>
        <v>2</v>
      </c>
      <c r="K1140" s="92">
        <f>IFERROR(AVERAGEIFS(EDF[Hydratation], EDF[Nom], BD_evo[[#This Row],[Nom]], EDF[Semaine], BD_evo[[#This Row],[Semaine]]), "")</f>
        <v>3.5</v>
      </c>
      <c r="L1140" s="92">
        <f>IFERROR(AVERAGEIFS(EDF[Nutrition], EDF[Nom], BD_evo[[#This Row],[Nom]], EDF[Semaine], BD_evo[[#This Row],[Semaine]]), "")</f>
        <v>3.5</v>
      </c>
      <c r="M1140" s="92">
        <f>IFERROR(AVERAGEIFS(RPE[Investissement du jour], RPE[Nom], BD_evo[[#This Row],[Nom]], RPE[Semaine], BD_evo[[#This Row],[Semaine]]), "")</f>
        <v>2.5</v>
      </c>
    </row>
    <row r="1141" spans="1:13" x14ac:dyDescent="0.2">
      <c r="A1141" s="89" t="s">
        <v>171</v>
      </c>
      <c r="B1141" t="str">
        <f>INDEX(Statut[Profil], MATCH(BD_evo[[#This Row],[Nom]], Statut[Nom], 0))</f>
        <v>Avant</v>
      </c>
      <c r="C1141">
        <f t="shared" si="25"/>
        <v>2024</v>
      </c>
      <c r="D1141">
        <f t="shared" si="26"/>
        <v>5</v>
      </c>
      <c r="E1141" t="str">
        <f>IF(SUMIFS(RPE[sRPE_tot], RPE[Nom], BD_evo[[#This Row],[Nom]], RPE[Semaine], BD_evo[[#This Row],[Semaine]])=0,"",SUMIFS(RPE[sRPE_tot], RPE[Nom], BD_evo[[#This Row],[Nom]], RPE[Semaine], BD_evo[[#This Row],[Semaine]]))</f>
        <v/>
      </c>
      <c r="F1141" s="92" t="str">
        <f>IFERROR(AVERAGEIFS(EDF[Total EDF], EDF[Nom], BD_evo[[#This Row],[Nom]], EDF[Semaine], BD_evo[[#This Row],[Semaine]]), "")</f>
        <v/>
      </c>
      <c r="G1141" s="92" t="str">
        <f>IFERROR(AVERAGEIFS(EDF[Humeur], EDF[Nom], BD_evo[[#This Row],[Nom]], EDF[Semaine], BD_evo[[#This Row],[Semaine]]), "")</f>
        <v/>
      </c>
      <c r="H1141" s="92" t="str">
        <f>IFERROR(AVERAGEIFS(EDF[Stress], EDF[Nom], BD_evo[[#This Row],[Nom]], EDF[Semaine], BD_evo[[#This Row],[Semaine]]), "")</f>
        <v/>
      </c>
      <c r="I1141" s="92" t="str">
        <f>IFERROR(AVERAGEIFS(EDF[Sommeil], EDF[Nom], BD_evo[[#This Row],[Nom]], EDF[Semaine], BD_evo[[#This Row],[Semaine]]), "")</f>
        <v/>
      </c>
      <c r="J1141" s="92" t="str">
        <f>IFERROR(AVERAGEIFS(EDF[Etat Physique], EDF[Nom], BD_evo[[#This Row],[Nom]], EDF[Semaine], BD_evo[[#This Row],[Semaine]]), "")</f>
        <v/>
      </c>
      <c r="K1141" s="92" t="str">
        <f>IFERROR(AVERAGEIFS(EDF[Hydratation], EDF[Nom], BD_evo[[#This Row],[Nom]], EDF[Semaine], BD_evo[[#This Row],[Semaine]]), "")</f>
        <v/>
      </c>
      <c r="L1141" s="92" t="str">
        <f>IFERROR(AVERAGEIFS(EDF[Nutrition], EDF[Nom], BD_evo[[#This Row],[Nom]], EDF[Semaine], BD_evo[[#This Row],[Semaine]]), "")</f>
        <v/>
      </c>
      <c r="M1141" s="92" t="str">
        <f>IFERROR(AVERAGEIFS(RPE[Investissement du jour], RPE[Nom], BD_evo[[#This Row],[Nom]], RPE[Semaine], BD_evo[[#This Row],[Semaine]]), "")</f>
        <v/>
      </c>
    </row>
    <row r="1142" spans="1:13" x14ac:dyDescent="0.2">
      <c r="A1142" s="88" t="s">
        <v>77</v>
      </c>
      <c r="B1142" t="str">
        <f>INDEX(Statut[Profil], MATCH(BD_evo[[#This Row],[Nom]], Statut[Nom], 0))</f>
        <v>Avant</v>
      </c>
      <c r="C1142">
        <f t="shared" si="25"/>
        <v>2024</v>
      </c>
      <c r="D1142">
        <f t="shared" si="26"/>
        <v>5</v>
      </c>
      <c r="E1142" t="str">
        <f>IF(SUMIFS(RPE[sRPE_tot], RPE[Nom], BD_evo[[#This Row],[Nom]], RPE[Semaine], BD_evo[[#This Row],[Semaine]])=0,"",SUMIFS(RPE[sRPE_tot], RPE[Nom], BD_evo[[#This Row],[Nom]], RPE[Semaine], BD_evo[[#This Row],[Semaine]]))</f>
        <v/>
      </c>
      <c r="F1142" s="92">
        <f>IFERROR(AVERAGEIFS(EDF[Total EDF], EDF[Nom], BD_evo[[#This Row],[Nom]], EDF[Semaine], BD_evo[[#This Row],[Semaine]]), "")</f>
        <v>18.5</v>
      </c>
      <c r="G1142" s="92">
        <f>IFERROR(AVERAGEIFS(EDF[Humeur], EDF[Nom], BD_evo[[#This Row],[Nom]], EDF[Semaine], BD_evo[[#This Row],[Semaine]]), "")</f>
        <v>3</v>
      </c>
      <c r="H1142" s="92">
        <f>IFERROR(AVERAGEIFS(EDF[Stress], EDF[Nom], BD_evo[[#This Row],[Nom]], EDF[Semaine], BD_evo[[#This Row],[Semaine]]), "")</f>
        <v>2</v>
      </c>
      <c r="I1142" s="92">
        <f>IFERROR(AVERAGEIFS(EDF[Sommeil], EDF[Nom], BD_evo[[#This Row],[Nom]], EDF[Semaine], BD_evo[[#This Row],[Semaine]]), "")</f>
        <v>4</v>
      </c>
      <c r="J1142" s="92">
        <f>IFERROR(AVERAGEIFS(EDF[Etat Physique], EDF[Nom], BD_evo[[#This Row],[Nom]], EDF[Semaine], BD_evo[[#This Row],[Semaine]]), "")</f>
        <v>2.5</v>
      </c>
      <c r="K1142" s="92">
        <f>IFERROR(AVERAGEIFS(EDF[Hydratation], EDF[Nom], BD_evo[[#This Row],[Nom]], EDF[Semaine], BD_evo[[#This Row],[Semaine]]), "")</f>
        <v>3</v>
      </c>
      <c r="L1142" s="92">
        <f>IFERROR(AVERAGEIFS(EDF[Nutrition], EDF[Nom], BD_evo[[#This Row],[Nom]], EDF[Semaine], BD_evo[[#This Row],[Semaine]]), "")</f>
        <v>4</v>
      </c>
      <c r="M1142" s="92" t="str">
        <f>IFERROR(AVERAGEIFS(RPE[Investissement du jour], RPE[Nom], BD_evo[[#This Row],[Nom]], RPE[Semaine], BD_evo[[#This Row],[Semaine]]), "")</f>
        <v/>
      </c>
    </row>
    <row r="1143" spans="1:13" x14ac:dyDescent="0.2">
      <c r="A1143" s="88" t="s">
        <v>135</v>
      </c>
      <c r="B1143" t="str">
        <f>INDEX(Statut[Profil], MATCH(BD_evo[[#This Row],[Nom]], Statut[Nom], 0))</f>
        <v>Trois Quarts</v>
      </c>
      <c r="C1143">
        <f t="shared" si="25"/>
        <v>2024</v>
      </c>
      <c r="D1143">
        <f t="shared" si="26"/>
        <v>5</v>
      </c>
      <c r="E1143">
        <f>IF(SUMIFS(RPE[sRPE_tot], RPE[Nom], BD_evo[[#This Row],[Nom]], RPE[Semaine], BD_evo[[#This Row],[Semaine]])=0,"",SUMIFS(RPE[sRPE_tot], RPE[Nom], BD_evo[[#This Row],[Nom]], RPE[Semaine], BD_evo[[#This Row],[Semaine]]))</f>
        <v>1372</v>
      </c>
      <c r="F1143" s="92">
        <f>IFERROR(AVERAGEIFS(EDF[Total EDF], EDF[Nom], BD_evo[[#This Row],[Nom]], EDF[Semaine], BD_evo[[#This Row],[Semaine]]), "")</f>
        <v>23.5</v>
      </c>
      <c r="G1143" s="92">
        <f>IFERROR(AVERAGEIFS(EDF[Humeur], EDF[Nom], BD_evo[[#This Row],[Nom]], EDF[Semaine], BD_evo[[#This Row],[Semaine]]), "")</f>
        <v>5</v>
      </c>
      <c r="H1143" s="92">
        <f>IFERROR(AVERAGEIFS(EDF[Stress], EDF[Nom], BD_evo[[#This Row],[Nom]], EDF[Semaine], BD_evo[[#This Row],[Semaine]]), "")</f>
        <v>4.5</v>
      </c>
      <c r="I1143" s="92">
        <f>IFERROR(AVERAGEIFS(EDF[Sommeil], EDF[Nom], BD_evo[[#This Row],[Nom]], EDF[Semaine], BD_evo[[#This Row],[Semaine]]), "")</f>
        <v>4</v>
      </c>
      <c r="J1143" s="92">
        <f>IFERROR(AVERAGEIFS(EDF[Etat Physique], EDF[Nom], BD_evo[[#This Row],[Nom]], EDF[Semaine], BD_evo[[#This Row],[Semaine]]), "")</f>
        <v>3</v>
      </c>
      <c r="K1143" s="92">
        <f>IFERROR(AVERAGEIFS(EDF[Hydratation], EDF[Nom], BD_evo[[#This Row],[Nom]], EDF[Semaine], BD_evo[[#This Row],[Semaine]]), "")</f>
        <v>3</v>
      </c>
      <c r="L1143" s="92">
        <f>IFERROR(AVERAGEIFS(EDF[Nutrition], EDF[Nom], BD_evo[[#This Row],[Nom]], EDF[Semaine], BD_evo[[#This Row],[Semaine]]), "")</f>
        <v>4</v>
      </c>
      <c r="M1143" s="92">
        <f>IFERROR(AVERAGEIFS(RPE[Investissement du jour], RPE[Nom], BD_evo[[#This Row],[Nom]], RPE[Semaine], BD_evo[[#This Row],[Semaine]]), "")</f>
        <v>2</v>
      </c>
    </row>
    <row r="1144" spans="1:13" x14ac:dyDescent="0.2">
      <c r="A1144" s="88" t="s">
        <v>75</v>
      </c>
      <c r="B1144" t="str">
        <f>INDEX(Statut[Profil], MATCH(BD_evo[[#This Row],[Nom]], Statut[Nom], 0))</f>
        <v>Avant</v>
      </c>
      <c r="C1144">
        <f t="shared" si="25"/>
        <v>2024</v>
      </c>
      <c r="D1144">
        <f t="shared" si="26"/>
        <v>5</v>
      </c>
      <c r="E1144" t="str">
        <f>IF(SUMIFS(RPE[sRPE_tot], RPE[Nom], BD_evo[[#This Row],[Nom]], RPE[Semaine], BD_evo[[#This Row],[Semaine]])=0,"",SUMIFS(RPE[sRPE_tot], RPE[Nom], BD_evo[[#This Row],[Nom]], RPE[Semaine], BD_evo[[#This Row],[Semaine]]))</f>
        <v/>
      </c>
      <c r="F1144" s="92" t="str">
        <f>IFERROR(AVERAGEIFS(EDF[Total EDF], EDF[Nom], BD_evo[[#This Row],[Nom]], EDF[Semaine], BD_evo[[#This Row],[Semaine]]), "")</f>
        <v/>
      </c>
      <c r="G1144" s="92" t="str">
        <f>IFERROR(AVERAGEIFS(EDF[Humeur], EDF[Nom], BD_evo[[#This Row],[Nom]], EDF[Semaine], BD_evo[[#This Row],[Semaine]]), "")</f>
        <v/>
      </c>
      <c r="H1144" s="92" t="str">
        <f>IFERROR(AVERAGEIFS(EDF[Stress], EDF[Nom], BD_evo[[#This Row],[Nom]], EDF[Semaine], BD_evo[[#This Row],[Semaine]]), "")</f>
        <v/>
      </c>
      <c r="I1144" s="92" t="str">
        <f>IFERROR(AVERAGEIFS(EDF[Sommeil], EDF[Nom], BD_evo[[#This Row],[Nom]], EDF[Semaine], BD_evo[[#This Row],[Semaine]]), "")</f>
        <v/>
      </c>
      <c r="J1144" s="92" t="str">
        <f>IFERROR(AVERAGEIFS(EDF[Etat Physique], EDF[Nom], BD_evo[[#This Row],[Nom]], EDF[Semaine], BD_evo[[#This Row],[Semaine]]), "")</f>
        <v/>
      </c>
      <c r="K1144" s="92" t="str">
        <f>IFERROR(AVERAGEIFS(EDF[Hydratation], EDF[Nom], BD_evo[[#This Row],[Nom]], EDF[Semaine], BD_evo[[#This Row],[Semaine]]), "")</f>
        <v/>
      </c>
      <c r="L1144" s="92" t="str">
        <f>IFERROR(AVERAGEIFS(EDF[Nutrition], EDF[Nom], BD_evo[[#This Row],[Nom]], EDF[Semaine], BD_evo[[#This Row],[Semaine]]), "")</f>
        <v/>
      </c>
      <c r="M1144" s="92" t="str">
        <f>IFERROR(AVERAGEIFS(RPE[Investissement du jour], RPE[Nom], BD_evo[[#This Row],[Nom]], RPE[Semaine], BD_evo[[#This Row],[Semaine]]), "")</f>
        <v/>
      </c>
    </row>
    <row r="1145" spans="1:13" x14ac:dyDescent="0.2">
      <c r="A1145" s="88" t="s">
        <v>112</v>
      </c>
      <c r="B1145" t="str">
        <f>INDEX(Statut[Profil], MATCH(BD_evo[[#This Row],[Nom]], Statut[Nom], 0))</f>
        <v>Trois Quarts</v>
      </c>
      <c r="C1145">
        <f t="shared" si="25"/>
        <v>2024</v>
      </c>
      <c r="D1145">
        <f t="shared" si="26"/>
        <v>5</v>
      </c>
      <c r="E1145">
        <f>IF(SUMIFS(RPE[sRPE_tot], RPE[Nom], BD_evo[[#This Row],[Nom]], RPE[Semaine], BD_evo[[#This Row],[Semaine]])=0,"",SUMIFS(RPE[sRPE_tot], RPE[Nom], BD_evo[[#This Row],[Nom]], RPE[Semaine], BD_evo[[#This Row],[Semaine]]))</f>
        <v>650</v>
      </c>
      <c r="F1145" s="92">
        <f>IFERROR(AVERAGEIFS(EDF[Total EDF], EDF[Nom], BD_evo[[#This Row],[Nom]], EDF[Semaine], BD_evo[[#This Row],[Semaine]]), "")</f>
        <v>17.333333333333332</v>
      </c>
      <c r="G1145" s="92">
        <f>IFERROR(AVERAGEIFS(EDF[Humeur], EDF[Nom], BD_evo[[#This Row],[Nom]], EDF[Semaine], BD_evo[[#This Row],[Semaine]]), "")</f>
        <v>3</v>
      </c>
      <c r="H1145" s="92">
        <f>IFERROR(AVERAGEIFS(EDF[Stress], EDF[Nom], BD_evo[[#This Row],[Nom]], EDF[Semaine], BD_evo[[#This Row],[Semaine]]), "")</f>
        <v>3</v>
      </c>
      <c r="I1145" s="92">
        <f>IFERROR(AVERAGEIFS(EDF[Sommeil], EDF[Nom], BD_evo[[#This Row],[Nom]], EDF[Semaine], BD_evo[[#This Row],[Semaine]]), "")</f>
        <v>2.6666666666666665</v>
      </c>
      <c r="J1145" s="92">
        <f>IFERROR(AVERAGEIFS(EDF[Etat Physique], EDF[Nom], BD_evo[[#This Row],[Nom]], EDF[Semaine], BD_evo[[#This Row],[Semaine]]), "")</f>
        <v>2.6666666666666665</v>
      </c>
      <c r="K1145" s="92">
        <f>IFERROR(AVERAGEIFS(EDF[Hydratation], EDF[Nom], BD_evo[[#This Row],[Nom]], EDF[Semaine], BD_evo[[#This Row],[Semaine]]), "")</f>
        <v>3</v>
      </c>
      <c r="L1145" s="92">
        <f>IFERROR(AVERAGEIFS(EDF[Nutrition], EDF[Nom], BD_evo[[#This Row],[Nom]], EDF[Semaine], BD_evo[[#This Row],[Semaine]]), "")</f>
        <v>3</v>
      </c>
      <c r="M1145" s="92">
        <f>IFERROR(AVERAGEIFS(RPE[Investissement du jour], RPE[Nom], BD_evo[[#This Row],[Nom]], RPE[Semaine], BD_evo[[#This Row],[Semaine]]), "")</f>
        <v>3</v>
      </c>
    </row>
    <row r="1146" spans="1:13" x14ac:dyDescent="0.2">
      <c r="A1146" s="88" t="s">
        <v>142</v>
      </c>
      <c r="B1146" t="str">
        <f>INDEX(Statut[Profil], MATCH(BD_evo[[#This Row],[Nom]], Statut[Nom], 0))</f>
        <v>Avant</v>
      </c>
      <c r="C1146">
        <f t="shared" si="25"/>
        <v>2024</v>
      </c>
      <c r="D1146">
        <f t="shared" si="26"/>
        <v>5</v>
      </c>
      <c r="E1146">
        <f>IF(SUMIFS(RPE[sRPE_tot], RPE[Nom], BD_evo[[#This Row],[Nom]], RPE[Semaine], BD_evo[[#This Row],[Semaine]])=0,"",SUMIFS(RPE[sRPE_tot], RPE[Nom], BD_evo[[#This Row],[Nom]], RPE[Semaine], BD_evo[[#This Row],[Semaine]]))</f>
        <v>1876</v>
      </c>
      <c r="F1146" s="92">
        <f>IFERROR(AVERAGEIFS(EDF[Total EDF], EDF[Nom], BD_evo[[#This Row],[Nom]], EDF[Semaine], BD_evo[[#This Row],[Semaine]]), "")</f>
        <v>20</v>
      </c>
      <c r="G1146" s="92">
        <f>IFERROR(AVERAGEIFS(EDF[Humeur], EDF[Nom], BD_evo[[#This Row],[Nom]], EDF[Semaine], BD_evo[[#This Row],[Semaine]]), "")</f>
        <v>4</v>
      </c>
      <c r="H1146" s="92">
        <f>IFERROR(AVERAGEIFS(EDF[Stress], EDF[Nom], BD_evo[[#This Row],[Nom]], EDF[Semaine], BD_evo[[#This Row],[Semaine]]), "")</f>
        <v>3</v>
      </c>
      <c r="I1146" s="92">
        <f>IFERROR(AVERAGEIFS(EDF[Sommeil], EDF[Nom], BD_evo[[#This Row],[Nom]], EDF[Semaine], BD_evo[[#This Row],[Semaine]]), "")</f>
        <v>3</v>
      </c>
      <c r="J1146" s="92">
        <f>IFERROR(AVERAGEIFS(EDF[Etat Physique], EDF[Nom], BD_evo[[#This Row],[Nom]], EDF[Semaine], BD_evo[[#This Row],[Semaine]]), "")</f>
        <v>3</v>
      </c>
      <c r="K1146" s="92">
        <f>IFERROR(AVERAGEIFS(EDF[Hydratation], EDF[Nom], BD_evo[[#This Row],[Nom]], EDF[Semaine], BD_evo[[#This Row],[Semaine]]), "")</f>
        <v>3</v>
      </c>
      <c r="L1146" s="92">
        <f>IFERROR(AVERAGEIFS(EDF[Nutrition], EDF[Nom], BD_evo[[#This Row],[Nom]], EDF[Semaine], BD_evo[[#This Row],[Semaine]]), "")</f>
        <v>4</v>
      </c>
      <c r="M1146" s="92">
        <f>IFERROR(AVERAGEIFS(RPE[Investissement du jour], RPE[Nom], BD_evo[[#This Row],[Nom]], RPE[Semaine], BD_evo[[#This Row],[Semaine]]), "")</f>
        <v>2.8</v>
      </c>
    </row>
    <row r="1147" spans="1:13" x14ac:dyDescent="0.2">
      <c r="A1147" s="88" t="s">
        <v>131</v>
      </c>
      <c r="B1147" t="str">
        <f>INDEX(Statut[Profil], MATCH(BD_evo[[#This Row],[Nom]], Statut[Nom], 0))</f>
        <v>Trois Quarts</v>
      </c>
      <c r="C1147">
        <f t="shared" si="25"/>
        <v>2024</v>
      </c>
      <c r="D1147">
        <f t="shared" si="26"/>
        <v>5</v>
      </c>
      <c r="E1147" t="str">
        <f>IF(SUMIFS(RPE[sRPE_tot], RPE[Nom], BD_evo[[#This Row],[Nom]], RPE[Semaine], BD_evo[[#This Row],[Semaine]])=0,"",SUMIFS(RPE[sRPE_tot], RPE[Nom], BD_evo[[#This Row],[Nom]], RPE[Semaine], BD_evo[[#This Row],[Semaine]]))</f>
        <v/>
      </c>
      <c r="F1147" s="92" t="str">
        <f>IFERROR(AVERAGEIFS(EDF[Total EDF], EDF[Nom], BD_evo[[#This Row],[Nom]], EDF[Semaine], BD_evo[[#This Row],[Semaine]]), "")</f>
        <v/>
      </c>
      <c r="G1147" s="92" t="str">
        <f>IFERROR(AVERAGEIFS(EDF[Humeur], EDF[Nom], BD_evo[[#This Row],[Nom]], EDF[Semaine], BD_evo[[#This Row],[Semaine]]), "")</f>
        <v/>
      </c>
      <c r="H1147" s="92" t="str">
        <f>IFERROR(AVERAGEIFS(EDF[Stress], EDF[Nom], BD_evo[[#This Row],[Nom]], EDF[Semaine], BD_evo[[#This Row],[Semaine]]), "")</f>
        <v/>
      </c>
      <c r="I1147" s="92" t="str">
        <f>IFERROR(AVERAGEIFS(EDF[Sommeil], EDF[Nom], BD_evo[[#This Row],[Nom]], EDF[Semaine], BD_evo[[#This Row],[Semaine]]), "")</f>
        <v/>
      </c>
      <c r="J1147" s="92" t="str">
        <f>IFERROR(AVERAGEIFS(EDF[Etat Physique], EDF[Nom], BD_evo[[#This Row],[Nom]], EDF[Semaine], BD_evo[[#This Row],[Semaine]]), "")</f>
        <v/>
      </c>
      <c r="K1147" s="92" t="str">
        <f>IFERROR(AVERAGEIFS(EDF[Hydratation], EDF[Nom], BD_evo[[#This Row],[Nom]], EDF[Semaine], BD_evo[[#This Row],[Semaine]]), "")</f>
        <v/>
      </c>
      <c r="L1147" s="92" t="str">
        <f>IFERROR(AVERAGEIFS(EDF[Nutrition], EDF[Nom], BD_evo[[#This Row],[Nom]], EDF[Semaine], BD_evo[[#This Row],[Semaine]]), "")</f>
        <v/>
      </c>
      <c r="M1147" s="92" t="str">
        <f>IFERROR(AVERAGEIFS(RPE[Investissement du jour], RPE[Nom], BD_evo[[#This Row],[Nom]], RPE[Semaine], BD_evo[[#This Row],[Semaine]]), "")</f>
        <v/>
      </c>
    </row>
    <row r="1148" spans="1:13" x14ac:dyDescent="0.2">
      <c r="A1148" s="88" t="s">
        <v>83</v>
      </c>
      <c r="B1148" t="str">
        <f>INDEX(Statut[Profil], MATCH(BD_evo[[#This Row],[Nom]], Statut[Nom], 0))</f>
        <v>Avant</v>
      </c>
      <c r="C1148">
        <f t="shared" si="25"/>
        <v>2024</v>
      </c>
      <c r="D1148">
        <f t="shared" si="26"/>
        <v>5</v>
      </c>
      <c r="E1148" t="str">
        <f>IF(SUMIFS(RPE[sRPE_tot], RPE[Nom], BD_evo[[#This Row],[Nom]], RPE[Semaine], BD_evo[[#This Row],[Semaine]])=0,"",SUMIFS(RPE[sRPE_tot], RPE[Nom], BD_evo[[#This Row],[Nom]], RPE[Semaine], BD_evo[[#This Row],[Semaine]]))</f>
        <v/>
      </c>
      <c r="F1148" s="92" t="str">
        <f>IFERROR(AVERAGEIFS(EDF[Total EDF], EDF[Nom], BD_evo[[#This Row],[Nom]], EDF[Semaine], BD_evo[[#This Row],[Semaine]]), "")</f>
        <v/>
      </c>
      <c r="G1148" s="92" t="str">
        <f>IFERROR(AVERAGEIFS(EDF[Humeur], EDF[Nom], BD_evo[[#This Row],[Nom]], EDF[Semaine], BD_evo[[#This Row],[Semaine]]), "")</f>
        <v/>
      </c>
      <c r="H1148" s="92" t="str">
        <f>IFERROR(AVERAGEIFS(EDF[Stress], EDF[Nom], BD_evo[[#This Row],[Nom]], EDF[Semaine], BD_evo[[#This Row],[Semaine]]), "")</f>
        <v/>
      </c>
      <c r="I1148" s="92" t="str">
        <f>IFERROR(AVERAGEIFS(EDF[Sommeil], EDF[Nom], BD_evo[[#This Row],[Nom]], EDF[Semaine], BD_evo[[#This Row],[Semaine]]), "")</f>
        <v/>
      </c>
      <c r="J1148" s="92" t="str">
        <f>IFERROR(AVERAGEIFS(EDF[Etat Physique], EDF[Nom], BD_evo[[#This Row],[Nom]], EDF[Semaine], BD_evo[[#This Row],[Semaine]]), "")</f>
        <v/>
      </c>
      <c r="K1148" s="92" t="str">
        <f>IFERROR(AVERAGEIFS(EDF[Hydratation], EDF[Nom], BD_evo[[#This Row],[Nom]], EDF[Semaine], BD_evo[[#This Row],[Semaine]]), "")</f>
        <v/>
      </c>
      <c r="L1148" s="92" t="str">
        <f>IFERROR(AVERAGEIFS(EDF[Nutrition], EDF[Nom], BD_evo[[#This Row],[Nom]], EDF[Semaine], BD_evo[[#This Row],[Semaine]]), "")</f>
        <v/>
      </c>
      <c r="M1148" s="92" t="str">
        <f>IFERROR(AVERAGEIFS(RPE[Investissement du jour], RPE[Nom], BD_evo[[#This Row],[Nom]], RPE[Semaine], BD_evo[[#This Row],[Semaine]]), "")</f>
        <v/>
      </c>
    </row>
    <row r="1149" spans="1:13" x14ac:dyDescent="0.2">
      <c r="A1149" s="88" t="s">
        <v>100</v>
      </c>
      <c r="B1149" t="str">
        <f>INDEX(Statut[Profil], MATCH(BD_evo[[#This Row],[Nom]], Statut[Nom], 0))</f>
        <v>Trois Quarts</v>
      </c>
      <c r="C1149">
        <f t="shared" si="25"/>
        <v>2024</v>
      </c>
      <c r="D1149">
        <f t="shared" si="26"/>
        <v>5</v>
      </c>
      <c r="E1149" t="str">
        <f>IF(SUMIFS(RPE[sRPE_tot], RPE[Nom], BD_evo[[#This Row],[Nom]], RPE[Semaine], BD_evo[[#This Row],[Semaine]])=0,"",SUMIFS(RPE[sRPE_tot], RPE[Nom], BD_evo[[#This Row],[Nom]], RPE[Semaine], BD_evo[[#This Row],[Semaine]]))</f>
        <v/>
      </c>
      <c r="F1149" s="92" t="str">
        <f>IFERROR(AVERAGEIFS(EDF[Total EDF], EDF[Nom], BD_evo[[#This Row],[Nom]], EDF[Semaine], BD_evo[[#This Row],[Semaine]]), "")</f>
        <v/>
      </c>
      <c r="G1149" s="92" t="str">
        <f>IFERROR(AVERAGEIFS(EDF[Humeur], EDF[Nom], BD_evo[[#This Row],[Nom]], EDF[Semaine], BD_evo[[#This Row],[Semaine]]), "")</f>
        <v/>
      </c>
      <c r="H1149" s="92" t="str">
        <f>IFERROR(AVERAGEIFS(EDF[Stress], EDF[Nom], BD_evo[[#This Row],[Nom]], EDF[Semaine], BD_evo[[#This Row],[Semaine]]), "")</f>
        <v/>
      </c>
      <c r="I1149" s="92" t="str">
        <f>IFERROR(AVERAGEIFS(EDF[Sommeil], EDF[Nom], BD_evo[[#This Row],[Nom]], EDF[Semaine], BD_evo[[#This Row],[Semaine]]), "")</f>
        <v/>
      </c>
      <c r="J1149" s="92" t="str">
        <f>IFERROR(AVERAGEIFS(EDF[Etat Physique], EDF[Nom], BD_evo[[#This Row],[Nom]], EDF[Semaine], BD_evo[[#This Row],[Semaine]]), "")</f>
        <v/>
      </c>
      <c r="K1149" s="92" t="str">
        <f>IFERROR(AVERAGEIFS(EDF[Hydratation], EDF[Nom], BD_evo[[#This Row],[Nom]], EDF[Semaine], BD_evo[[#This Row],[Semaine]]), "")</f>
        <v/>
      </c>
      <c r="L1149" s="92" t="str">
        <f>IFERROR(AVERAGEIFS(EDF[Nutrition], EDF[Nom], BD_evo[[#This Row],[Nom]], EDF[Semaine], BD_evo[[#This Row],[Semaine]]), "")</f>
        <v/>
      </c>
      <c r="M1149" s="92" t="str">
        <f>IFERROR(AVERAGEIFS(RPE[Investissement du jour], RPE[Nom], BD_evo[[#This Row],[Nom]], RPE[Semaine], BD_evo[[#This Row],[Semaine]]), "")</f>
        <v/>
      </c>
    </row>
    <row r="1150" spans="1:13" x14ac:dyDescent="0.2">
      <c r="A1150" s="88" t="s">
        <v>89</v>
      </c>
      <c r="B1150" t="str">
        <f>INDEX(Statut[Profil], MATCH(BD_evo[[#This Row],[Nom]], Statut[Nom], 0))</f>
        <v>Avant</v>
      </c>
      <c r="C1150">
        <f t="shared" si="25"/>
        <v>2024</v>
      </c>
      <c r="D1150">
        <f t="shared" si="26"/>
        <v>5</v>
      </c>
      <c r="E1150" t="str">
        <f>IF(SUMIFS(RPE[sRPE_tot], RPE[Nom], BD_evo[[#This Row],[Nom]], RPE[Semaine], BD_evo[[#This Row],[Semaine]])=0,"",SUMIFS(RPE[sRPE_tot], RPE[Nom], BD_evo[[#This Row],[Nom]], RPE[Semaine], BD_evo[[#This Row],[Semaine]]))</f>
        <v/>
      </c>
      <c r="F1150" s="92" t="str">
        <f>IFERROR(AVERAGEIFS(EDF[Total EDF], EDF[Nom], BD_evo[[#This Row],[Nom]], EDF[Semaine], BD_evo[[#This Row],[Semaine]]), "")</f>
        <v/>
      </c>
      <c r="G1150" s="92" t="str">
        <f>IFERROR(AVERAGEIFS(EDF[Humeur], EDF[Nom], BD_evo[[#This Row],[Nom]], EDF[Semaine], BD_evo[[#This Row],[Semaine]]), "")</f>
        <v/>
      </c>
      <c r="H1150" s="92" t="str">
        <f>IFERROR(AVERAGEIFS(EDF[Stress], EDF[Nom], BD_evo[[#This Row],[Nom]], EDF[Semaine], BD_evo[[#This Row],[Semaine]]), "")</f>
        <v/>
      </c>
      <c r="I1150" s="92" t="str">
        <f>IFERROR(AVERAGEIFS(EDF[Sommeil], EDF[Nom], BD_evo[[#This Row],[Nom]], EDF[Semaine], BD_evo[[#This Row],[Semaine]]), "")</f>
        <v/>
      </c>
      <c r="J1150" s="92" t="str">
        <f>IFERROR(AVERAGEIFS(EDF[Etat Physique], EDF[Nom], BD_evo[[#This Row],[Nom]], EDF[Semaine], BD_evo[[#This Row],[Semaine]]), "")</f>
        <v/>
      </c>
      <c r="K1150" s="92" t="str">
        <f>IFERROR(AVERAGEIFS(EDF[Hydratation], EDF[Nom], BD_evo[[#This Row],[Nom]], EDF[Semaine], BD_evo[[#This Row],[Semaine]]), "")</f>
        <v/>
      </c>
      <c r="L1150" s="92" t="str">
        <f>IFERROR(AVERAGEIFS(EDF[Nutrition], EDF[Nom], BD_evo[[#This Row],[Nom]], EDF[Semaine], BD_evo[[#This Row],[Semaine]]), "")</f>
        <v/>
      </c>
      <c r="M1150" s="92" t="str">
        <f>IFERROR(AVERAGEIFS(RPE[Investissement du jour], RPE[Nom], BD_evo[[#This Row],[Nom]], RPE[Semaine], BD_evo[[#This Row],[Semaine]]), "")</f>
        <v/>
      </c>
    </row>
    <row r="1151" spans="1:13" x14ac:dyDescent="0.2">
      <c r="A1151" s="88" t="s">
        <v>168</v>
      </c>
      <c r="B1151" t="str">
        <f>INDEX(Statut[Profil], MATCH(BD_evo[[#This Row],[Nom]], Statut[Nom], 0))</f>
        <v>Avant</v>
      </c>
      <c r="C1151">
        <f t="shared" si="25"/>
        <v>2024</v>
      </c>
      <c r="D1151">
        <f t="shared" si="26"/>
        <v>5</v>
      </c>
      <c r="E1151" t="str">
        <f>IF(SUMIFS(RPE[sRPE_tot], RPE[Nom], BD_evo[[#This Row],[Nom]], RPE[Semaine], BD_evo[[#This Row],[Semaine]])=0,"",SUMIFS(RPE[sRPE_tot], RPE[Nom], BD_evo[[#This Row],[Nom]], RPE[Semaine], BD_evo[[#This Row],[Semaine]]))</f>
        <v/>
      </c>
      <c r="F1151" s="92">
        <f>IFERROR(AVERAGEIFS(EDF[Total EDF], EDF[Nom], BD_evo[[#This Row],[Nom]], EDF[Semaine], BD_evo[[#This Row],[Semaine]]), "")</f>
        <v>21</v>
      </c>
      <c r="G1151" s="92">
        <f>IFERROR(AVERAGEIFS(EDF[Humeur], EDF[Nom], BD_evo[[#This Row],[Nom]], EDF[Semaine], BD_evo[[#This Row],[Semaine]]), "")</f>
        <v>3.5</v>
      </c>
      <c r="H1151" s="92">
        <f>IFERROR(AVERAGEIFS(EDF[Stress], EDF[Nom], BD_evo[[#This Row],[Nom]], EDF[Semaine], BD_evo[[#This Row],[Semaine]]), "")</f>
        <v>2</v>
      </c>
      <c r="I1151" s="92">
        <f>IFERROR(AVERAGEIFS(EDF[Sommeil], EDF[Nom], BD_evo[[#This Row],[Nom]], EDF[Semaine], BD_evo[[#This Row],[Semaine]]), "")</f>
        <v>3.5</v>
      </c>
      <c r="J1151" s="92">
        <f>IFERROR(AVERAGEIFS(EDF[Etat Physique], EDF[Nom], BD_evo[[#This Row],[Nom]], EDF[Semaine], BD_evo[[#This Row],[Semaine]]), "")</f>
        <v>3.5</v>
      </c>
      <c r="K1151" s="92">
        <f>IFERROR(AVERAGEIFS(EDF[Hydratation], EDF[Nom], BD_evo[[#This Row],[Nom]], EDF[Semaine], BD_evo[[#This Row],[Semaine]]), "")</f>
        <v>3.5</v>
      </c>
      <c r="L1151" s="92">
        <f>IFERROR(AVERAGEIFS(EDF[Nutrition], EDF[Nom], BD_evo[[#This Row],[Nom]], EDF[Semaine], BD_evo[[#This Row],[Semaine]]), "")</f>
        <v>5</v>
      </c>
      <c r="M1151" s="92" t="str">
        <f>IFERROR(AVERAGEIFS(RPE[Investissement du jour], RPE[Nom], BD_evo[[#This Row],[Nom]], RPE[Semaine], BD_evo[[#This Row],[Semaine]]), "")</f>
        <v/>
      </c>
    </row>
    <row r="1152" spans="1:13" x14ac:dyDescent="0.2">
      <c r="A1152" s="88" t="s">
        <v>86</v>
      </c>
      <c r="B1152" t="str">
        <f>INDEX(Statut[Profil], MATCH(BD_evo[[#This Row],[Nom]], Statut[Nom], 0))</f>
        <v>Avant</v>
      </c>
      <c r="C1152">
        <f t="shared" si="25"/>
        <v>2024</v>
      </c>
      <c r="D1152">
        <f t="shared" si="26"/>
        <v>5</v>
      </c>
      <c r="E1152">
        <f>IF(SUMIFS(RPE[sRPE_tot], RPE[Nom], BD_evo[[#This Row],[Nom]], RPE[Semaine], BD_evo[[#This Row],[Semaine]])=0,"",SUMIFS(RPE[sRPE_tot], RPE[Nom], BD_evo[[#This Row],[Nom]], RPE[Semaine], BD_evo[[#This Row],[Semaine]]))</f>
        <v>350</v>
      </c>
      <c r="F1152" s="92">
        <f>IFERROR(AVERAGEIFS(EDF[Total EDF], EDF[Nom], BD_evo[[#This Row],[Nom]], EDF[Semaine], BD_evo[[#This Row],[Semaine]]), "")</f>
        <v>20</v>
      </c>
      <c r="G1152" s="92">
        <f>IFERROR(AVERAGEIFS(EDF[Humeur], EDF[Nom], BD_evo[[#This Row],[Nom]], EDF[Semaine], BD_evo[[#This Row],[Semaine]]), "")</f>
        <v>3</v>
      </c>
      <c r="H1152" s="92">
        <f>IFERROR(AVERAGEIFS(EDF[Stress], EDF[Nom], BD_evo[[#This Row],[Nom]], EDF[Semaine], BD_evo[[#This Row],[Semaine]]), "")</f>
        <v>4</v>
      </c>
      <c r="I1152" s="92">
        <f>IFERROR(AVERAGEIFS(EDF[Sommeil], EDF[Nom], BD_evo[[#This Row],[Nom]], EDF[Semaine], BD_evo[[#This Row],[Semaine]]), "")</f>
        <v>4</v>
      </c>
      <c r="J1152" s="92">
        <f>IFERROR(AVERAGEIFS(EDF[Etat Physique], EDF[Nom], BD_evo[[#This Row],[Nom]], EDF[Semaine], BD_evo[[#This Row],[Semaine]]), "")</f>
        <v>1</v>
      </c>
      <c r="K1152" s="92">
        <f>IFERROR(AVERAGEIFS(EDF[Hydratation], EDF[Nom], BD_evo[[#This Row],[Nom]], EDF[Semaine], BD_evo[[#This Row],[Semaine]]), "")</f>
        <v>4</v>
      </c>
      <c r="L1152" s="92">
        <f>IFERROR(AVERAGEIFS(EDF[Nutrition], EDF[Nom], BD_evo[[#This Row],[Nom]], EDF[Semaine], BD_evo[[#This Row],[Semaine]]), "")</f>
        <v>4</v>
      </c>
      <c r="M1152" s="92">
        <f>IFERROR(AVERAGEIFS(RPE[Investissement du jour], RPE[Nom], BD_evo[[#This Row],[Nom]], RPE[Semaine], BD_evo[[#This Row],[Semaine]]), "")</f>
        <v>3</v>
      </c>
    </row>
    <row r="1153" spans="1:13" x14ac:dyDescent="0.2">
      <c r="A1153" s="88" t="s">
        <v>208</v>
      </c>
      <c r="B1153" t="str">
        <f>INDEX(Statut[Profil], MATCH(BD_evo[[#This Row],[Nom]], Statut[Nom], 0))</f>
        <v>Trois Quarts</v>
      </c>
      <c r="C1153">
        <f t="shared" si="25"/>
        <v>2024</v>
      </c>
      <c r="D1153">
        <f t="shared" si="26"/>
        <v>5</v>
      </c>
      <c r="E1153" t="str">
        <f>IF(SUMIFS(RPE[sRPE_tot], RPE[Nom], BD_evo[[#This Row],[Nom]], RPE[Semaine], BD_evo[[#This Row],[Semaine]])=0,"",SUMIFS(RPE[sRPE_tot], RPE[Nom], BD_evo[[#This Row],[Nom]], RPE[Semaine], BD_evo[[#This Row],[Semaine]]))</f>
        <v/>
      </c>
      <c r="F1153" s="92">
        <f>IFERROR(AVERAGEIFS(EDF[Total EDF], EDF[Nom], BD_evo[[#This Row],[Nom]], EDF[Semaine], BD_evo[[#This Row],[Semaine]]), "")</f>
        <v>30</v>
      </c>
      <c r="G1153" s="92">
        <f>IFERROR(AVERAGEIFS(EDF[Humeur], EDF[Nom], BD_evo[[#This Row],[Nom]], EDF[Semaine], BD_evo[[#This Row],[Semaine]]), "")</f>
        <v>5</v>
      </c>
      <c r="H1153" s="92">
        <f>IFERROR(AVERAGEIFS(EDF[Stress], EDF[Nom], BD_evo[[#This Row],[Nom]], EDF[Semaine], BD_evo[[#This Row],[Semaine]]), "")</f>
        <v>5</v>
      </c>
      <c r="I1153" s="92">
        <f>IFERROR(AVERAGEIFS(EDF[Sommeil], EDF[Nom], BD_evo[[#This Row],[Nom]], EDF[Semaine], BD_evo[[#This Row],[Semaine]]), "")</f>
        <v>5</v>
      </c>
      <c r="J1153" s="92">
        <f>IFERROR(AVERAGEIFS(EDF[Etat Physique], EDF[Nom], BD_evo[[#This Row],[Nom]], EDF[Semaine], BD_evo[[#This Row],[Semaine]]), "")</f>
        <v>5</v>
      </c>
      <c r="K1153" s="92">
        <f>IFERROR(AVERAGEIFS(EDF[Hydratation], EDF[Nom], BD_evo[[#This Row],[Nom]], EDF[Semaine], BD_evo[[#This Row],[Semaine]]), "")</f>
        <v>5</v>
      </c>
      <c r="L1153" s="92">
        <f>IFERROR(AVERAGEIFS(EDF[Nutrition], EDF[Nom], BD_evo[[#This Row],[Nom]], EDF[Semaine], BD_evo[[#This Row],[Semaine]]), "")</f>
        <v>5</v>
      </c>
      <c r="M1153" s="92" t="str">
        <f>IFERROR(AVERAGEIFS(RPE[Investissement du jour], RPE[Nom], BD_evo[[#This Row],[Nom]], RPE[Semaine], BD_evo[[#This Row],[Semaine]]), "")</f>
        <v/>
      </c>
    </row>
    <row r="1154" spans="1:13" x14ac:dyDescent="0.2">
      <c r="A1154" s="88" t="s">
        <v>99</v>
      </c>
      <c r="B1154" t="str">
        <f>INDEX(Statut[Profil], MATCH(BD_evo[[#This Row],[Nom]], Statut[Nom], 0))</f>
        <v>Avant</v>
      </c>
      <c r="C1154">
        <f t="shared" si="25"/>
        <v>2024</v>
      </c>
      <c r="D1154">
        <f t="shared" si="26"/>
        <v>5</v>
      </c>
      <c r="E1154">
        <f>IF(SUMIFS(RPE[sRPE_tot], RPE[Nom], BD_evo[[#This Row],[Nom]], RPE[Semaine], BD_evo[[#This Row],[Semaine]])=0,"",SUMIFS(RPE[sRPE_tot], RPE[Nom], BD_evo[[#This Row],[Nom]], RPE[Semaine], BD_evo[[#This Row],[Semaine]]))</f>
        <v>692</v>
      </c>
      <c r="F1154" s="92">
        <f>IFERROR(AVERAGEIFS(EDF[Total EDF], EDF[Nom], BD_evo[[#This Row],[Nom]], EDF[Semaine], BD_evo[[#This Row],[Semaine]]), "")</f>
        <v>19</v>
      </c>
      <c r="G1154" s="92">
        <f>IFERROR(AVERAGEIFS(EDF[Humeur], EDF[Nom], BD_evo[[#This Row],[Nom]], EDF[Semaine], BD_evo[[#This Row],[Semaine]]), "")</f>
        <v>2.6666666666666665</v>
      </c>
      <c r="H1154" s="92">
        <f>IFERROR(AVERAGEIFS(EDF[Stress], EDF[Nom], BD_evo[[#This Row],[Nom]], EDF[Semaine], BD_evo[[#This Row],[Semaine]]), "")</f>
        <v>2</v>
      </c>
      <c r="I1154" s="92">
        <f>IFERROR(AVERAGEIFS(EDF[Sommeil], EDF[Nom], BD_evo[[#This Row],[Nom]], EDF[Semaine], BD_evo[[#This Row],[Semaine]]), "")</f>
        <v>4</v>
      </c>
      <c r="J1154" s="92">
        <f>IFERROR(AVERAGEIFS(EDF[Etat Physique], EDF[Nom], BD_evo[[#This Row],[Nom]], EDF[Semaine], BD_evo[[#This Row],[Semaine]]), "")</f>
        <v>3.3333333333333335</v>
      </c>
      <c r="K1154" s="92">
        <f>IFERROR(AVERAGEIFS(EDF[Hydratation], EDF[Nom], BD_evo[[#This Row],[Nom]], EDF[Semaine], BD_evo[[#This Row],[Semaine]]), "")</f>
        <v>3.3333333333333335</v>
      </c>
      <c r="L1154" s="92">
        <f>IFERROR(AVERAGEIFS(EDF[Nutrition], EDF[Nom], BD_evo[[#This Row],[Nom]], EDF[Semaine], BD_evo[[#This Row],[Semaine]]), "")</f>
        <v>3.6666666666666665</v>
      </c>
      <c r="M1154" s="92">
        <f>IFERROR(AVERAGEIFS(RPE[Investissement du jour], RPE[Nom], BD_evo[[#This Row],[Nom]], RPE[Semaine], BD_evo[[#This Row],[Semaine]]), "")</f>
        <v>2</v>
      </c>
    </row>
    <row r="1155" spans="1:13" x14ac:dyDescent="0.2">
      <c r="A1155" s="88" t="s">
        <v>233</v>
      </c>
      <c r="B1155" t="str">
        <f>INDEX(Statut[Profil], MATCH(BD_evo[[#This Row],[Nom]], Statut[Nom], 0))</f>
        <v>Avant</v>
      </c>
      <c r="C1155">
        <f t="shared" si="25"/>
        <v>2024</v>
      </c>
      <c r="D1155">
        <f t="shared" si="26"/>
        <v>5</v>
      </c>
      <c r="E1155">
        <f>IF(SUMIFS(RPE[sRPE_tot], RPE[Nom], BD_evo[[#This Row],[Nom]], RPE[Semaine], BD_evo[[#This Row],[Semaine]])=0,"",SUMIFS(RPE[sRPE_tot], RPE[Nom], BD_evo[[#This Row],[Nom]], RPE[Semaine], BD_evo[[#This Row],[Semaine]]))</f>
        <v>250</v>
      </c>
      <c r="F1155" s="92">
        <f>IFERROR(AVERAGEIFS(EDF[Total EDF], EDF[Nom], BD_evo[[#This Row],[Nom]], EDF[Semaine], BD_evo[[#This Row],[Semaine]]), "")</f>
        <v>23</v>
      </c>
      <c r="G1155" s="92">
        <f>IFERROR(AVERAGEIFS(EDF[Humeur], EDF[Nom], BD_evo[[#This Row],[Nom]], EDF[Semaine], BD_evo[[#This Row],[Semaine]]), "")</f>
        <v>4</v>
      </c>
      <c r="H1155" s="92">
        <f>IFERROR(AVERAGEIFS(EDF[Stress], EDF[Nom], BD_evo[[#This Row],[Nom]], EDF[Semaine], BD_evo[[#This Row],[Semaine]]), "")</f>
        <v>4</v>
      </c>
      <c r="I1155" s="92">
        <f>IFERROR(AVERAGEIFS(EDF[Sommeil], EDF[Nom], BD_evo[[#This Row],[Nom]], EDF[Semaine], BD_evo[[#This Row],[Semaine]]), "")</f>
        <v>4</v>
      </c>
      <c r="J1155" s="92">
        <f>IFERROR(AVERAGEIFS(EDF[Etat Physique], EDF[Nom], BD_evo[[#This Row],[Nom]], EDF[Semaine], BD_evo[[#This Row],[Semaine]]), "")</f>
        <v>3</v>
      </c>
      <c r="K1155" s="92">
        <f>IFERROR(AVERAGEIFS(EDF[Hydratation], EDF[Nom], BD_evo[[#This Row],[Nom]], EDF[Semaine], BD_evo[[#This Row],[Semaine]]), "")</f>
        <v>4</v>
      </c>
      <c r="L1155" s="92">
        <f>IFERROR(AVERAGEIFS(EDF[Nutrition], EDF[Nom], BD_evo[[#This Row],[Nom]], EDF[Semaine], BD_evo[[#This Row],[Semaine]]), "")</f>
        <v>4</v>
      </c>
      <c r="M1155" s="92">
        <f>IFERROR(AVERAGEIFS(RPE[Investissement du jour], RPE[Nom], BD_evo[[#This Row],[Nom]], RPE[Semaine], BD_evo[[#This Row],[Semaine]]), "")</f>
        <v>3</v>
      </c>
    </row>
    <row r="1156" spans="1:13" x14ac:dyDescent="0.2">
      <c r="A1156" s="88" t="s">
        <v>85</v>
      </c>
      <c r="B1156" t="str">
        <f>INDEX(Statut[Profil], MATCH(BD_evo[[#This Row],[Nom]], Statut[Nom], 0))</f>
        <v>Avant</v>
      </c>
      <c r="C1156">
        <f t="shared" si="25"/>
        <v>2024</v>
      </c>
      <c r="D1156">
        <f t="shared" si="26"/>
        <v>5</v>
      </c>
      <c r="E1156" t="str">
        <f>IF(SUMIFS(RPE[sRPE_tot], RPE[Nom], BD_evo[[#This Row],[Nom]], RPE[Semaine], BD_evo[[#This Row],[Semaine]])=0,"",SUMIFS(RPE[sRPE_tot], RPE[Nom], BD_evo[[#This Row],[Nom]], RPE[Semaine], BD_evo[[#This Row],[Semaine]]))</f>
        <v/>
      </c>
      <c r="F1156" s="92">
        <f>IFERROR(AVERAGEIFS(EDF[Total EDF], EDF[Nom], BD_evo[[#This Row],[Nom]], EDF[Semaine], BD_evo[[#This Row],[Semaine]]), "")</f>
        <v>15</v>
      </c>
      <c r="G1156" s="92">
        <f>IFERROR(AVERAGEIFS(EDF[Humeur], EDF[Nom], BD_evo[[#This Row],[Nom]], EDF[Semaine], BD_evo[[#This Row],[Semaine]]), "")</f>
        <v>3</v>
      </c>
      <c r="H1156" s="92">
        <f>IFERROR(AVERAGEIFS(EDF[Stress], EDF[Nom], BD_evo[[#This Row],[Nom]], EDF[Semaine], BD_evo[[#This Row],[Semaine]]), "")</f>
        <v>3</v>
      </c>
      <c r="I1156" s="92">
        <f>IFERROR(AVERAGEIFS(EDF[Sommeil], EDF[Nom], BD_evo[[#This Row],[Nom]], EDF[Semaine], BD_evo[[#This Row],[Semaine]]), "")</f>
        <v>2</v>
      </c>
      <c r="J1156" s="92">
        <f>IFERROR(AVERAGEIFS(EDF[Etat Physique], EDF[Nom], BD_evo[[#This Row],[Nom]], EDF[Semaine], BD_evo[[#This Row],[Semaine]]), "")</f>
        <v>3</v>
      </c>
      <c r="K1156" s="92">
        <f>IFERROR(AVERAGEIFS(EDF[Hydratation], EDF[Nom], BD_evo[[#This Row],[Nom]], EDF[Semaine], BD_evo[[#This Row],[Semaine]]), "")</f>
        <v>2</v>
      </c>
      <c r="L1156" s="92">
        <f>IFERROR(AVERAGEIFS(EDF[Nutrition], EDF[Nom], BD_evo[[#This Row],[Nom]], EDF[Semaine], BD_evo[[#This Row],[Semaine]]), "")</f>
        <v>2</v>
      </c>
      <c r="M1156" s="92" t="str">
        <f>IFERROR(AVERAGEIFS(RPE[Investissement du jour], RPE[Nom], BD_evo[[#This Row],[Nom]], RPE[Semaine], BD_evo[[#This Row],[Semaine]]), "")</f>
        <v/>
      </c>
    </row>
    <row r="1157" spans="1:13" x14ac:dyDescent="0.2">
      <c r="A1157" s="88" t="s">
        <v>191</v>
      </c>
      <c r="B1157" t="str">
        <f>INDEX(Statut[Profil], MATCH(BD_evo[[#This Row],[Nom]], Statut[Nom], 0))</f>
        <v>Avant</v>
      </c>
      <c r="C1157">
        <f t="shared" si="25"/>
        <v>2024</v>
      </c>
      <c r="D1157">
        <f t="shared" si="26"/>
        <v>5</v>
      </c>
      <c r="E1157">
        <f>IF(SUMIFS(RPE[sRPE_tot], RPE[Nom], BD_evo[[#This Row],[Nom]], RPE[Semaine], BD_evo[[#This Row],[Semaine]])=0,"",SUMIFS(RPE[sRPE_tot], RPE[Nom], BD_evo[[#This Row],[Nom]], RPE[Semaine], BD_evo[[#This Row],[Semaine]]))</f>
        <v>666</v>
      </c>
      <c r="F1157" s="92">
        <f>IFERROR(AVERAGEIFS(EDF[Total EDF], EDF[Nom], BD_evo[[#This Row],[Nom]], EDF[Semaine], BD_evo[[#This Row],[Semaine]]), "")</f>
        <v>26.666666666666668</v>
      </c>
      <c r="G1157" s="92">
        <f>IFERROR(AVERAGEIFS(EDF[Humeur], EDF[Nom], BD_evo[[#This Row],[Nom]], EDF[Semaine], BD_evo[[#This Row],[Semaine]]), "")</f>
        <v>4.666666666666667</v>
      </c>
      <c r="H1157" s="92">
        <f>IFERROR(AVERAGEIFS(EDF[Stress], EDF[Nom], BD_evo[[#This Row],[Nom]], EDF[Semaine], BD_evo[[#This Row],[Semaine]]), "")</f>
        <v>3.6666666666666665</v>
      </c>
      <c r="I1157" s="92">
        <f>IFERROR(AVERAGEIFS(EDF[Sommeil], EDF[Nom], BD_evo[[#This Row],[Nom]], EDF[Semaine], BD_evo[[#This Row],[Semaine]]), "")</f>
        <v>5</v>
      </c>
      <c r="J1157" s="92">
        <f>IFERROR(AVERAGEIFS(EDF[Etat Physique], EDF[Nom], BD_evo[[#This Row],[Nom]], EDF[Semaine], BD_evo[[#This Row],[Semaine]]), "")</f>
        <v>4</v>
      </c>
      <c r="K1157" s="92">
        <f>IFERROR(AVERAGEIFS(EDF[Hydratation], EDF[Nom], BD_evo[[#This Row],[Nom]], EDF[Semaine], BD_evo[[#This Row],[Semaine]]), "")</f>
        <v>4.666666666666667</v>
      </c>
      <c r="L1157" s="92">
        <f>IFERROR(AVERAGEIFS(EDF[Nutrition], EDF[Nom], BD_evo[[#This Row],[Nom]], EDF[Semaine], BD_evo[[#This Row],[Semaine]]), "")</f>
        <v>4.666666666666667</v>
      </c>
      <c r="M1157" s="92">
        <f>IFERROR(AVERAGEIFS(RPE[Investissement du jour], RPE[Nom], BD_evo[[#This Row],[Nom]], RPE[Semaine], BD_evo[[#This Row],[Semaine]]), "")</f>
        <v>3</v>
      </c>
    </row>
    <row r="1158" spans="1:13" x14ac:dyDescent="0.2">
      <c r="A1158" s="89" t="s">
        <v>95</v>
      </c>
      <c r="B1158" t="str">
        <f>INDEX(Statut[Profil], MATCH(BD_evo[[#This Row],[Nom]], Statut[Nom], 0))</f>
        <v>Avant</v>
      </c>
      <c r="C1158">
        <f t="shared" si="25"/>
        <v>2024</v>
      </c>
      <c r="D1158">
        <f t="shared" si="26"/>
        <v>5</v>
      </c>
      <c r="E1158">
        <f>IF(SUMIFS(RPE[sRPE_tot], RPE[Nom], BD_evo[[#This Row],[Nom]], RPE[Semaine], BD_evo[[#This Row],[Semaine]])=0,"",SUMIFS(RPE[sRPE_tot], RPE[Nom], BD_evo[[#This Row],[Nom]], RPE[Semaine], BD_evo[[#This Row],[Semaine]]))</f>
        <v>280</v>
      </c>
      <c r="F1158" s="92">
        <f>IFERROR(AVERAGEIFS(EDF[Total EDF], EDF[Nom], BD_evo[[#This Row],[Nom]], EDF[Semaine], BD_evo[[#This Row],[Semaine]]), "")</f>
        <v>15</v>
      </c>
      <c r="G1158" s="92">
        <f>IFERROR(AVERAGEIFS(EDF[Humeur], EDF[Nom], BD_evo[[#This Row],[Nom]], EDF[Semaine], BD_evo[[#This Row],[Semaine]]), "")</f>
        <v>3</v>
      </c>
      <c r="H1158" s="92">
        <f>IFERROR(AVERAGEIFS(EDF[Stress], EDF[Nom], BD_evo[[#This Row],[Nom]], EDF[Semaine], BD_evo[[#This Row],[Semaine]]), "")</f>
        <v>2</v>
      </c>
      <c r="I1158" s="92">
        <f>IFERROR(AVERAGEIFS(EDF[Sommeil], EDF[Nom], BD_evo[[#This Row],[Nom]], EDF[Semaine], BD_evo[[#This Row],[Semaine]]), "")</f>
        <v>2</v>
      </c>
      <c r="J1158" s="92">
        <f>IFERROR(AVERAGEIFS(EDF[Etat Physique], EDF[Nom], BD_evo[[#This Row],[Nom]], EDF[Semaine], BD_evo[[#This Row],[Semaine]]), "")</f>
        <v>2</v>
      </c>
      <c r="K1158" s="92">
        <f>IFERROR(AVERAGEIFS(EDF[Hydratation], EDF[Nom], BD_evo[[#This Row],[Nom]], EDF[Semaine], BD_evo[[#This Row],[Semaine]]), "")</f>
        <v>3</v>
      </c>
      <c r="L1158" s="92">
        <f>IFERROR(AVERAGEIFS(EDF[Nutrition], EDF[Nom], BD_evo[[#This Row],[Nom]], EDF[Semaine], BD_evo[[#This Row],[Semaine]]), "")</f>
        <v>3</v>
      </c>
      <c r="M1158" s="92">
        <f>IFERROR(AVERAGEIFS(RPE[Investissement du jour], RPE[Nom], BD_evo[[#This Row],[Nom]], RPE[Semaine], BD_evo[[#This Row],[Semaine]]), "")</f>
        <v>2</v>
      </c>
    </row>
    <row r="1159" spans="1:13" x14ac:dyDescent="0.2">
      <c r="A1159" s="89" t="s">
        <v>80</v>
      </c>
      <c r="B1159" t="str">
        <f>INDEX(Statut[Profil], MATCH(BD_evo[[#This Row],[Nom]], Statut[Nom], 0))</f>
        <v>Avant</v>
      </c>
      <c r="C1159">
        <f t="shared" si="25"/>
        <v>2024</v>
      </c>
      <c r="D1159">
        <f t="shared" si="26"/>
        <v>5</v>
      </c>
      <c r="E1159" t="str">
        <f>IF(SUMIFS(RPE[sRPE_tot], RPE[Nom], BD_evo[[#This Row],[Nom]], RPE[Semaine], BD_evo[[#This Row],[Semaine]])=0,"",SUMIFS(RPE[sRPE_tot], RPE[Nom], BD_evo[[#This Row],[Nom]], RPE[Semaine], BD_evo[[#This Row],[Semaine]]))</f>
        <v/>
      </c>
      <c r="F1159" s="92">
        <f>IFERROR(AVERAGEIFS(EDF[Total EDF], EDF[Nom], BD_evo[[#This Row],[Nom]], EDF[Semaine], BD_evo[[#This Row],[Semaine]]), "")</f>
        <v>13</v>
      </c>
      <c r="G1159" s="92">
        <f>IFERROR(AVERAGEIFS(EDF[Humeur], EDF[Nom], BD_evo[[#This Row],[Nom]], EDF[Semaine], BD_evo[[#This Row],[Semaine]]), "")</f>
        <v>1.5</v>
      </c>
      <c r="H1159" s="92">
        <f>IFERROR(AVERAGEIFS(EDF[Stress], EDF[Nom], BD_evo[[#This Row],[Nom]], EDF[Semaine], BD_evo[[#This Row],[Semaine]]), "")</f>
        <v>1.5</v>
      </c>
      <c r="I1159" s="92">
        <f>IFERROR(AVERAGEIFS(EDF[Sommeil], EDF[Nom], BD_evo[[#This Row],[Nom]], EDF[Semaine], BD_evo[[#This Row],[Semaine]]), "")</f>
        <v>2.5</v>
      </c>
      <c r="J1159" s="92">
        <f>IFERROR(AVERAGEIFS(EDF[Etat Physique], EDF[Nom], BD_evo[[#This Row],[Nom]], EDF[Semaine], BD_evo[[#This Row],[Semaine]]), "")</f>
        <v>2.5</v>
      </c>
      <c r="K1159" s="92">
        <f>IFERROR(AVERAGEIFS(EDF[Hydratation], EDF[Nom], BD_evo[[#This Row],[Nom]], EDF[Semaine], BD_evo[[#This Row],[Semaine]]), "")</f>
        <v>2</v>
      </c>
      <c r="L1159" s="92">
        <f>IFERROR(AVERAGEIFS(EDF[Nutrition], EDF[Nom], BD_evo[[#This Row],[Nom]], EDF[Semaine], BD_evo[[#This Row],[Semaine]]), "")</f>
        <v>3</v>
      </c>
      <c r="M1159" s="92" t="str">
        <f>IFERROR(AVERAGEIFS(RPE[Investissement du jour], RPE[Nom], BD_evo[[#This Row],[Nom]], RPE[Semaine], BD_evo[[#This Row],[Semaine]]), "")</f>
        <v/>
      </c>
    </row>
    <row r="1160" spans="1:13" x14ac:dyDescent="0.2">
      <c r="A1160" s="88" t="s">
        <v>167</v>
      </c>
      <c r="B1160" t="str">
        <f>INDEX(Statut[Profil], MATCH(BD_evo[[#This Row],[Nom]], Statut[Nom], 0))</f>
        <v>Trois Quarts</v>
      </c>
      <c r="C1160">
        <f t="shared" si="25"/>
        <v>2024</v>
      </c>
      <c r="D1160">
        <f t="shared" si="26"/>
        <v>5</v>
      </c>
      <c r="E1160">
        <f>IF(SUMIFS(RPE[sRPE_tot], RPE[Nom], BD_evo[[#This Row],[Nom]], RPE[Semaine], BD_evo[[#This Row],[Semaine]])=0,"",SUMIFS(RPE[sRPE_tot], RPE[Nom], BD_evo[[#This Row],[Nom]], RPE[Semaine], BD_evo[[#This Row],[Semaine]]))</f>
        <v>618</v>
      </c>
      <c r="F1160" s="92">
        <f>IFERROR(AVERAGEIFS(EDF[Total EDF], EDF[Nom], BD_evo[[#This Row],[Nom]], EDF[Semaine], BD_evo[[#This Row],[Semaine]]), "")</f>
        <v>20</v>
      </c>
      <c r="G1160" s="92">
        <f>IFERROR(AVERAGEIFS(EDF[Humeur], EDF[Nom], BD_evo[[#This Row],[Nom]], EDF[Semaine], BD_evo[[#This Row],[Semaine]]), "")</f>
        <v>3</v>
      </c>
      <c r="H1160" s="92">
        <f>IFERROR(AVERAGEIFS(EDF[Stress], EDF[Nom], BD_evo[[#This Row],[Nom]], EDF[Semaine], BD_evo[[#This Row],[Semaine]]), "")</f>
        <v>3.5</v>
      </c>
      <c r="I1160" s="92">
        <f>IFERROR(AVERAGEIFS(EDF[Sommeil], EDF[Nom], BD_evo[[#This Row],[Nom]], EDF[Semaine], BD_evo[[#This Row],[Semaine]]), "")</f>
        <v>2.5</v>
      </c>
      <c r="J1160" s="92">
        <f>IFERROR(AVERAGEIFS(EDF[Etat Physique], EDF[Nom], BD_evo[[#This Row],[Nom]], EDF[Semaine], BD_evo[[#This Row],[Semaine]]), "")</f>
        <v>3.5</v>
      </c>
      <c r="K1160" s="92">
        <f>IFERROR(AVERAGEIFS(EDF[Hydratation], EDF[Nom], BD_evo[[#This Row],[Nom]], EDF[Semaine], BD_evo[[#This Row],[Semaine]]), "")</f>
        <v>3.5</v>
      </c>
      <c r="L1160" s="92">
        <f>IFERROR(AVERAGEIFS(EDF[Nutrition], EDF[Nom], BD_evo[[#This Row],[Nom]], EDF[Semaine], BD_evo[[#This Row],[Semaine]]), "")</f>
        <v>4</v>
      </c>
      <c r="M1160" s="92">
        <f>IFERROR(AVERAGEIFS(RPE[Investissement du jour], RPE[Nom], BD_evo[[#This Row],[Nom]], RPE[Semaine], BD_evo[[#This Row],[Semaine]]), "")</f>
        <v>3</v>
      </c>
    </row>
    <row r="1161" spans="1:13" x14ac:dyDescent="0.2">
      <c r="A1161" s="88" t="s">
        <v>240</v>
      </c>
      <c r="B1161" t="str">
        <f>INDEX(Statut[Profil], MATCH(BD_evo[[#This Row],[Nom]], Statut[Nom], 0))</f>
        <v>Trois Quarts</v>
      </c>
      <c r="C1161">
        <f t="shared" si="25"/>
        <v>2024</v>
      </c>
      <c r="D1161">
        <f t="shared" si="26"/>
        <v>5</v>
      </c>
      <c r="E1161" t="str">
        <f>IF(SUMIFS(RPE[sRPE_tot], RPE[Nom], BD_evo[[#This Row],[Nom]], RPE[Semaine], BD_evo[[#This Row],[Semaine]])=0,"",SUMIFS(RPE[sRPE_tot], RPE[Nom], BD_evo[[#This Row],[Nom]], RPE[Semaine], BD_evo[[#This Row],[Semaine]]))</f>
        <v/>
      </c>
      <c r="F1161" s="92">
        <f>IFERROR(AVERAGEIFS(EDF[Total EDF], EDF[Nom], BD_evo[[#This Row],[Nom]], EDF[Semaine], BD_evo[[#This Row],[Semaine]]), "")</f>
        <v>16</v>
      </c>
      <c r="G1161" s="92">
        <f>IFERROR(AVERAGEIFS(EDF[Humeur], EDF[Nom], BD_evo[[#This Row],[Nom]], EDF[Semaine], BD_evo[[#This Row],[Semaine]]), "")</f>
        <v>2</v>
      </c>
      <c r="H1161" s="92">
        <f>IFERROR(AVERAGEIFS(EDF[Stress], EDF[Nom], BD_evo[[#This Row],[Nom]], EDF[Semaine], BD_evo[[#This Row],[Semaine]]), "")</f>
        <v>3</v>
      </c>
      <c r="I1161" s="92">
        <f>IFERROR(AVERAGEIFS(EDF[Sommeil], EDF[Nom], BD_evo[[#This Row],[Nom]], EDF[Semaine], BD_evo[[#This Row],[Semaine]]), "")</f>
        <v>2</v>
      </c>
      <c r="J1161" s="92">
        <f>IFERROR(AVERAGEIFS(EDF[Etat Physique], EDF[Nom], BD_evo[[#This Row],[Nom]], EDF[Semaine], BD_evo[[#This Row],[Semaine]]), "")</f>
        <v>2</v>
      </c>
      <c r="K1161" s="92">
        <f>IFERROR(AVERAGEIFS(EDF[Hydratation], EDF[Nom], BD_evo[[#This Row],[Nom]], EDF[Semaine], BD_evo[[#This Row],[Semaine]]), "")</f>
        <v>4</v>
      </c>
      <c r="L1161" s="92">
        <f>IFERROR(AVERAGEIFS(EDF[Nutrition], EDF[Nom], BD_evo[[#This Row],[Nom]], EDF[Semaine], BD_evo[[#This Row],[Semaine]]), "")</f>
        <v>3</v>
      </c>
      <c r="M1161" s="92" t="str">
        <f>IFERROR(AVERAGEIFS(RPE[Investissement du jour], RPE[Nom], BD_evo[[#This Row],[Nom]], RPE[Semaine], BD_evo[[#This Row],[Semaine]]), "")</f>
        <v/>
      </c>
    </row>
    <row r="1162" spans="1:13" x14ac:dyDescent="0.2">
      <c r="A1162" s="88" t="s">
        <v>107</v>
      </c>
      <c r="B1162" t="str">
        <f>INDEX(Statut[Profil], MATCH(BD_evo[[#This Row],[Nom]], Statut[Nom], 0))</f>
        <v>Trois Quarts</v>
      </c>
      <c r="C1162">
        <f t="shared" si="25"/>
        <v>2024</v>
      </c>
      <c r="D1162">
        <f t="shared" si="26"/>
        <v>5</v>
      </c>
      <c r="E1162" t="str">
        <f>IF(SUMIFS(RPE[sRPE_tot], RPE[Nom], BD_evo[[#This Row],[Nom]], RPE[Semaine], BD_evo[[#This Row],[Semaine]])=0,"",SUMIFS(RPE[sRPE_tot], RPE[Nom], BD_evo[[#This Row],[Nom]], RPE[Semaine], BD_evo[[#This Row],[Semaine]]))</f>
        <v/>
      </c>
      <c r="F1162" s="92" t="str">
        <f>IFERROR(AVERAGEIFS(EDF[Total EDF], EDF[Nom], BD_evo[[#This Row],[Nom]], EDF[Semaine], BD_evo[[#This Row],[Semaine]]), "")</f>
        <v/>
      </c>
      <c r="G1162" s="92" t="str">
        <f>IFERROR(AVERAGEIFS(EDF[Humeur], EDF[Nom], BD_evo[[#This Row],[Nom]], EDF[Semaine], BD_evo[[#This Row],[Semaine]]), "")</f>
        <v/>
      </c>
      <c r="H1162" s="92" t="str">
        <f>IFERROR(AVERAGEIFS(EDF[Stress], EDF[Nom], BD_evo[[#This Row],[Nom]], EDF[Semaine], BD_evo[[#This Row],[Semaine]]), "")</f>
        <v/>
      </c>
      <c r="I1162" s="92" t="str">
        <f>IFERROR(AVERAGEIFS(EDF[Sommeil], EDF[Nom], BD_evo[[#This Row],[Nom]], EDF[Semaine], BD_evo[[#This Row],[Semaine]]), "")</f>
        <v/>
      </c>
      <c r="J1162" s="92" t="str">
        <f>IFERROR(AVERAGEIFS(EDF[Etat Physique], EDF[Nom], BD_evo[[#This Row],[Nom]], EDF[Semaine], BD_evo[[#This Row],[Semaine]]), "")</f>
        <v/>
      </c>
      <c r="K1162" s="92" t="str">
        <f>IFERROR(AVERAGEIFS(EDF[Hydratation], EDF[Nom], BD_evo[[#This Row],[Nom]], EDF[Semaine], BD_evo[[#This Row],[Semaine]]), "")</f>
        <v/>
      </c>
      <c r="L1162" s="92" t="str">
        <f>IFERROR(AVERAGEIFS(EDF[Nutrition], EDF[Nom], BD_evo[[#This Row],[Nom]], EDF[Semaine], BD_evo[[#This Row],[Semaine]]), "")</f>
        <v/>
      </c>
      <c r="M1162" s="92" t="str">
        <f>IFERROR(AVERAGEIFS(RPE[Investissement du jour], RPE[Nom], BD_evo[[#This Row],[Nom]], RPE[Semaine], BD_evo[[#This Row],[Semaine]]), "")</f>
        <v/>
      </c>
    </row>
    <row r="1163" spans="1:13" x14ac:dyDescent="0.2">
      <c r="A1163" s="88" t="s">
        <v>192</v>
      </c>
      <c r="B1163" t="str">
        <f>INDEX(Statut[Profil], MATCH(BD_evo[[#This Row],[Nom]], Statut[Nom], 0))</f>
        <v>Trois Quarts</v>
      </c>
      <c r="C1163">
        <f t="shared" si="25"/>
        <v>2024</v>
      </c>
      <c r="D1163">
        <f t="shared" si="26"/>
        <v>5</v>
      </c>
      <c r="E1163">
        <f>IF(SUMIFS(RPE[sRPE_tot], RPE[Nom], BD_evo[[#This Row],[Nom]], RPE[Semaine], BD_evo[[#This Row],[Semaine]])=0,"",SUMIFS(RPE[sRPE_tot], RPE[Nom], BD_evo[[#This Row],[Nom]], RPE[Semaine], BD_evo[[#This Row],[Semaine]]))</f>
        <v>1143</v>
      </c>
      <c r="F1163" s="92">
        <f>IFERROR(AVERAGEIFS(EDF[Total EDF], EDF[Nom], BD_evo[[#This Row],[Nom]], EDF[Semaine], BD_evo[[#This Row],[Semaine]]), "")</f>
        <v>19</v>
      </c>
      <c r="G1163" s="92">
        <f>IFERROR(AVERAGEIFS(EDF[Humeur], EDF[Nom], BD_evo[[#This Row],[Nom]], EDF[Semaine], BD_evo[[#This Row],[Semaine]]), "")</f>
        <v>4</v>
      </c>
      <c r="H1163" s="92">
        <f>IFERROR(AVERAGEIFS(EDF[Stress], EDF[Nom], BD_evo[[#This Row],[Nom]], EDF[Semaine], BD_evo[[#This Row],[Semaine]]), "")</f>
        <v>2</v>
      </c>
      <c r="I1163" s="92">
        <f>IFERROR(AVERAGEIFS(EDF[Sommeil], EDF[Nom], BD_evo[[#This Row],[Nom]], EDF[Semaine], BD_evo[[#This Row],[Semaine]]), "")</f>
        <v>2</v>
      </c>
      <c r="J1163" s="92">
        <f>IFERROR(AVERAGEIFS(EDF[Etat Physique], EDF[Nom], BD_evo[[#This Row],[Nom]], EDF[Semaine], BD_evo[[#This Row],[Semaine]]), "")</f>
        <v>3</v>
      </c>
      <c r="K1163" s="92">
        <f>IFERROR(AVERAGEIFS(EDF[Hydratation], EDF[Nom], BD_evo[[#This Row],[Nom]], EDF[Semaine], BD_evo[[#This Row],[Semaine]]), "")</f>
        <v>4</v>
      </c>
      <c r="L1163" s="92">
        <f>IFERROR(AVERAGEIFS(EDF[Nutrition], EDF[Nom], BD_evo[[#This Row],[Nom]], EDF[Semaine], BD_evo[[#This Row],[Semaine]]), "")</f>
        <v>4</v>
      </c>
      <c r="M1163" s="92">
        <f>IFERROR(AVERAGEIFS(RPE[Investissement du jour], RPE[Nom], BD_evo[[#This Row],[Nom]], RPE[Semaine], BD_evo[[#This Row],[Semaine]]), "")</f>
        <v>2</v>
      </c>
    </row>
    <row r="1164" spans="1:13" x14ac:dyDescent="0.2">
      <c r="A1164" s="88" t="s">
        <v>496</v>
      </c>
      <c r="B1164" t="str">
        <f>INDEX(Statut[Profil], MATCH(BD_evo[[#This Row],[Nom]], Statut[Nom], 0))</f>
        <v>Trois Quarts</v>
      </c>
      <c r="C1164">
        <f t="shared" si="25"/>
        <v>2024</v>
      </c>
      <c r="D1164">
        <f t="shared" si="26"/>
        <v>5</v>
      </c>
      <c r="E1164">
        <f>IF(SUMIFS(RPE[sRPE_tot], RPE[Nom], BD_evo[[#This Row],[Nom]], RPE[Semaine], BD_evo[[#This Row],[Semaine]])=0,"",SUMIFS(RPE[sRPE_tot], RPE[Nom], BD_evo[[#This Row],[Nom]], RPE[Semaine], BD_evo[[#This Row],[Semaine]]))</f>
        <v>1058</v>
      </c>
      <c r="F1164" s="92">
        <f>IFERROR(AVERAGEIFS(EDF[Total EDF], EDF[Nom], BD_evo[[#This Row],[Nom]], EDF[Semaine], BD_evo[[#This Row],[Semaine]]), "")</f>
        <v>18</v>
      </c>
      <c r="G1164" s="92">
        <f>IFERROR(AVERAGEIFS(EDF[Humeur], EDF[Nom], BD_evo[[#This Row],[Nom]], EDF[Semaine], BD_evo[[#This Row],[Semaine]]), "")</f>
        <v>3</v>
      </c>
      <c r="H1164" s="92">
        <f>IFERROR(AVERAGEIFS(EDF[Stress], EDF[Nom], BD_evo[[#This Row],[Nom]], EDF[Semaine], BD_evo[[#This Row],[Semaine]]), "")</f>
        <v>3</v>
      </c>
      <c r="I1164" s="92">
        <f>IFERROR(AVERAGEIFS(EDF[Sommeil], EDF[Nom], BD_evo[[#This Row],[Nom]], EDF[Semaine], BD_evo[[#This Row],[Semaine]]), "")</f>
        <v>3</v>
      </c>
      <c r="J1164" s="92">
        <f>IFERROR(AVERAGEIFS(EDF[Etat Physique], EDF[Nom], BD_evo[[#This Row],[Nom]], EDF[Semaine], BD_evo[[#This Row],[Semaine]]), "")</f>
        <v>3</v>
      </c>
      <c r="K1164" s="92">
        <f>IFERROR(AVERAGEIFS(EDF[Hydratation], EDF[Nom], BD_evo[[#This Row],[Nom]], EDF[Semaine], BD_evo[[#This Row],[Semaine]]), "")</f>
        <v>3</v>
      </c>
      <c r="L1164" s="92">
        <f>IFERROR(AVERAGEIFS(EDF[Nutrition], EDF[Nom], BD_evo[[#This Row],[Nom]], EDF[Semaine], BD_evo[[#This Row],[Semaine]]), "")</f>
        <v>3</v>
      </c>
      <c r="M1164" s="92">
        <f>IFERROR(AVERAGEIFS(RPE[Investissement du jour], RPE[Nom], BD_evo[[#This Row],[Nom]], RPE[Semaine], BD_evo[[#This Row],[Semaine]]), "")</f>
        <v>3</v>
      </c>
    </row>
    <row r="1165" spans="1:13" x14ac:dyDescent="0.2">
      <c r="A1165" s="88" t="s">
        <v>211</v>
      </c>
      <c r="B1165" t="str">
        <f>INDEX(Statut[Profil], MATCH(BD_evo[[#This Row],[Nom]], Statut[Nom], 0))</f>
        <v>Trois Quarts</v>
      </c>
      <c r="C1165">
        <f t="shared" si="25"/>
        <v>2024</v>
      </c>
      <c r="D1165">
        <f t="shared" si="26"/>
        <v>5</v>
      </c>
      <c r="E1165">
        <f>IF(SUMIFS(RPE[sRPE_tot], RPE[Nom], BD_evo[[#This Row],[Nom]], RPE[Semaine], BD_evo[[#This Row],[Semaine]])=0,"",SUMIFS(RPE[sRPE_tot], RPE[Nom], BD_evo[[#This Row],[Nom]], RPE[Semaine], BD_evo[[#This Row],[Semaine]]))</f>
        <v>465</v>
      </c>
      <c r="F1165" s="92">
        <f>IFERROR(AVERAGEIFS(EDF[Total EDF], EDF[Nom], BD_evo[[#This Row],[Nom]], EDF[Semaine], BD_evo[[#This Row],[Semaine]]), "")</f>
        <v>22</v>
      </c>
      <c r="G1165" s="92">
        <f>IFERROR(AVERAGEIFS(EDF[Humeur], EDF[Nom], BD_evo[[#This Row],[Nom]], EDF[Semaine], BD_evo[[#This Row],[Semaine]]), "")</f>
        <v>4</v>
      </c>
      <c r="H1165" s="92">
        <f>IFERROR(AVERAGEIFS(EDF[Stress], EDF[Nom], BD_evo[[#This Row],[Nom]], EDF[Semaine], BD_evo[[#This Row],[Semaine]]), "")</f>
        <v>3</v>
      </c>
      <c r="I1165" s="92">
        <f>IFERROR(AVERAGEIFS(EDF[Sommeil], EDF[Nom], BD_evo[[#This Row],[Nom]], EDF[Semaine], BD_evo[[#This Row],[Semaine]]), "")</f>
        <v>4</v>
      </c>
      <c r="J1165" s="92">
        <f>IFERROR(AVERAGEIFS(EDF[Etat Physique], EDF[Nom], BD_evo[[#This Row],[Nom]], EDF[Semaine], BD_evo[[#This Row],[Semaine]]), "")</f>
        <v>4</v>
      </c>
      <c r="K1165" s="92">
        <f>IFERROR(AVERAGEIFS(EDF[Hydratation], EDF[Nom], BD_evo[[#This Row],[Nom]], EDF[Semaine], BD_evo[[#This Row],[Semaine]]), "")</f>
        <v>3</v>
      </c>
      <c r="L1165" s="92">
        <f>IFERROR(AVERAGEIFS(EDF[Nutrition], EDF[Nom], BD_evo[[#This Row],[Nom]], EDF[Semaine], BD_evo[[#This Row],[Semaine]]), "")</f>
        <v>4</v>
      </c>
      <c r="M1165" s="92">
        <f>IFERROR(AVERAGEIFS(RPE[Investissement du jour], RPE[Nom], BD_evo[[#This Row],[Nom]], RPE[Semaine], BD_evo[[#This Row],[Semaine]]), "")</f>
        <v>2</v>
      </c>
    </row>
    <row r="1166" spans="1:13" x14ac:dyDescent="0.2">
      <c r="A1166" s="88" t="s">
        <v>188</v>
      </c>
      <c r="B1166" t="str">
        <f>INDEX(Statut[Profil], MATCH(BD_evo[[#This Row],[Nom]], Statut[Nom], 0))</f>
        <v>Avant</v>
      </c>
      <c r="C1166">
        <f t="shared" si="25"/>
        <v>2024</v>
      </c>
      <c r="D1166">
        <f t="shared" si="26"/>
        <v>5</v>
      </c>
      <c r="E1166" t="str">
        <f>IF(SUMIFS(RPE[sRPE_tot], RPE[Nom], BD_evo[[#This Row],[Nom]], RPE[Semaine], BD_evo[[#This Row],[Semaine]])=0,"",SUMIFS(RPE[sRPE_tot], RPE[Nom], BD_evo[[#This Row],[Nom]], RPE[Semaine], BD_evo[[#This Row],[Semaine]]))</f>
        <v/>
      </c>
      <c r="F1166" s="92" t="str">
        <f>IFERROR(AVERAGEIFS(EDF[Total EDF], EDF[Nom], BD_evo[[#This Row],[Nom]], EDF[Semaine], BD_evo[[#This Row],[Semaine]]), "")</f>
        <v/>
      </c>
      <c r="G1166" s="92" t="str">
        <f>IFERROR(AVERAGEIFS(EDF[Humeur], EDF[Nom], BD_evo[[#This Row],[Nom]], EDF[Semaine], BD_evo[[#This Row],[Semaine]]), "")</f>
        <v/>
      </c>
      <c r="H1166" s="92" t="str">
        <f>IFERROR(AVERAGEIFS(EDF[Stress], EDF[Nom], BD_evo[[#This Row],[Nom]], EDF[Semaine], BD_evo[[#This Row],[Semaine]]), "")</f>
        <v/>
      </c>
      <c r="I1166" s="92" t="str">
        <f>IFERROR(AVERAGEIFS(EDF[Sommeil], EDF[Nom], BD_evo[[#This Row],[Nom]], EDF[Semaine], BD_evo[[#This Row],[Semaine]]), "")</f>
        <v/>
      </c>
      <c r="J1166" s="92" t="str">
        <f>IFERROR(AVERAGEIFS(EDF[Etat Physique], EDF[Nom], BD_evo[[#This Row],[Nom]], EDF[Semaine], BD_evo[[#This Row],[Semaine]]), "")</f>
        <v/>
      </c>
      <c r="K1166" s="92" t="str">
        <f>IFERROR(AVERAGEIFS(EDF[Hydratation], EDF[Nom], BD_evo[[#This Row],[Nom]], EDF[Semaine], BD_evo[[#This Row],[Semaine]]), "")</f>
        <v/>
      </c>
      <c r="L1166" s="92" t="str">
        <f>IFERROR(AVERAGEIFS(EDF[Nutrition], EDF[Nom], BD_evo[[#This Row],[Nom]], EDF[Semaine], BD_evo[[#This Row],[Semaine]]), "")</f>
        <v/>
      </c>
      <c r="M1166" s="92" t="str">
        <f>IFERROR(AVERAGEIFS(RPE[Investissement du jour], RPE[Nom], BD_evo[[#This Row],[Nom]], RPE[Semaine], BD_evo[[#This Row],[Semaine]]), "")</f>
        <v/>
      </c>
    </row>
    <row r="1167" spans="1:13" x14ac:dyDescent="0.2">
      <c r="A1167" s="88" t="s">
        <v>200</v>
      </c>
      <c r="B1167" t="str">
        <f>INDEX(Statut[Profil], MATCH(BD_evo[[#This Row],[Nom]], Statut[Nom], 0))</f>
        <v>Avant</v>
      </c>
      <c r="C1167">
        <f t="shared" si="25"/>
        <v>2024</v>
      </c>
      <c r="D1167">
        <f t="shared" si="26"/>
        <v>5</v>
      </c>
      <c r="E1167" t="str">
        <f>IF(SUMIFS(RPE[sRPE_tot], RPE[Nom], BD_evo[[#This Row],[Nom]], RPE[Semaine], BD_evo[[#This Row],[Semaine]])=0,"",SUMIFS(RPE[sRPE_tot], RPE[Nom], BD_evo[[#This Row],[Nom]], RPE[Semaine], BD_evo[[#This Row],[Semaine]]))</f>
        <v/>
      </c>
      <c r="F1167" s="92" t="str">
        <f>IFERROR(AVERAGEIFS(EDF[Total EDF], EDF[Nom], BD_evo[[#This Row],[Nom]], EDF[Semaine], BD_evo[[#This Row],[Semaine]]), "")</f>
        <v/>
      </c>
      <c r="G1167" s="92" t="str">
        <f>IFERROR(AVERAGEIFS(EDF[Humeur], EDF[Nom], BD_evo[[#This Row],[Nom]], EDF[Semaine], BD_evo[[#This Row],[Semaine]]), "")</f>
        <v/>
      </c>
      <c r="H1167" s="92" t="str">
        <f>IFERROR(AVERAGEIFS(EDF[Stress], EDF[Nom], BD_evo[[#This Row],[Nom]], EDF[Semaine], BD_evo[[#This Row],[Semaine]]), "")</f>
        <v/>
      </c>
      <c r="I1167" s="92" t="str">
        <f>IFERROR(AVERAGEIFS(EDF[Sommeil], EDF[Nom], BD_evo[[#This Row],[Nom]], EDF[Semaine], BD_evo[[#This Row],[Semaine]]), "")</f>
        <v/>
      </c>
      <c r="J1167" s="92" t="str">
        <f>IFERROR(AVERAGEIFS(EDF[Etat Physique], EDF[Nom], BD_evo[[#This Row],[Nom]], EDF[Semaine], BD_evo[[#This Row],[Semaine]]), "")</f>
        <v/>
      </c>
      <c r="K1167" s="92" t="str">
        <f>IFERROR(AVERAGEIFS(EDF[Hydratation], EDF[Nom], BD_evo[[#This Row],[Nom]], EDF[Semaine], BD_evo[[#This Row],[Semaine]]), "")</f>
        <v/>
      </c>
      <c r="L1167" s="92" t="str">
        <f>IFERROR(AVERAGEIFS(EDF[Nutrition], EDF[Nom], BD_evo[[#This Row],[Nom]], EDF[Semaine], BD_evo[[#This Row],[Semaine]]), "")</f>
        <v/>
      </c>
      <c r="M1167" s="92" t="str">
        <f>IFERROR(AVERAGEIFS(RPE[Investissement du jour], RPE[Nom], BD_evo[[#This Row],[Nom]], RPE[Semaine], BD_evo[[#This Row],[Semaine]]), "")</f>
        <v/>
      </c>
    </row>
    <row r="1168" spans="1:13" x14ac:dyDescent="0.2">
      <c r="A1168" s="88" t="s">
        <v>244</v>
      </c>
      <c r="B1168" t="str">
        <f>INDEX(Statut[Profil], MATCH(BD_evo[[#This Row],[Nom]], Statut[Nom], 0))</f>
        <v>Avant</v>
      </c>
      <c r="C1168">
        <f t="shared" si="25"/>
        <v>2024</v>
      </c>
      <c r="D1168">
        <f t="shared" si="26"/>
        <v>5</v>
      </c>
      <c r="E1168" t="str">
        <f>IF(SUMIFS(RPE[sRPE_tot], RPE[Nom], BD_evo[[#This Row],[Nom]], RPE[Semaine], BD_evo[[#This Row],[Semaine]])=0,"",SUMIFS(RPE[sRPE_tot], RPE[Nom], BD_evo[[#This Row],[Nom]], RPE[Semaine], BD_evo[[#This Row],[Semaine]]))</f>
        <v/>
      </c>
      <c r="F1168" s="92">
        <f>IFERROR(AVERAGEIFS(EDF[Total EDF], EDF[Nom], BD_evo[[#This Row],[Nom]], EDF[Semaine], BD_evo[[#This Row],[Semaine]]), "")</f>
        <v>18</v>
      </c>
      <c r="G1168" s="92">
        <f>IFERROR(AVERAGEIFS(EDF[Humeur], EDF[Nom], BD_evo[[#This Row],[Nom]], EDF[Semaine], BD_evo[[#This Row],[Semaine]]), "")</f>
        <v>3</v>
      </c>
      <c r="H1168" s="92">
        <f>IFERROR(AVERAGEIFS(EDF[Stress], EDF[Nom], BD_evo[[#This Row],[Nom]], EDF[Semaine], BD_evo[[#This Row],[Semaine]]), "")</f>
        <v>3</v>
      </c>
      <c r="I1168" s="92">
        <f>IFERROR(AVERAGEIFS(EDF[Sommeil], EDF[Nom], BD_evo[[#This Row],[Nom]], EDF[Semaine], BD_evo[[#This Row],[Semaine]]), "")</f>
        <v>3</v>
      </c>
      <c r="J1168" s="92">
        <f>IFERROR(AVERAGEIFS(EDF[Etat Physique], EDF[Nom], BD_evo[[#This Row],[Nom]], EDF[Semaine], BD_evo[[#This Row],[Semaine]]), "")</f>
        <v>3</v>
      </c>
      <c r="K1168" s="92">
        <f>IFERROR(AVERAGEIFS(EDF[Hydratation], EDF[Nom], BD_evo[[#This Row],[Nom]], EDF[Semaine], BD_evo[[#This Row],[Semaine]]), "")</f>
        <v>3</v>
      </c>
      <c r="L1168" s="92">
        <f>IFERROR(AVERAGEIFS(EDF[Nutrition], EDF[Nom], BD_evo[[#This Row],[Nom]], EDF[Semaine], BD_evo[[#This Row],[Semaine]]), "")</f>
        <v>3</v>
      </c>
      <c r="M1168" s="92" t="str">
        <f>IFERROR(AVERAGEIFS(RPE[Investissement du jour], RPE[Nom], BD_evo[[#This Row],[Nom]], RPE[Semaine], BD_evo[[#This Row],[Semaine]]), "")</f>
        <v/>
      </c>
    </row>
    <row r="1169" spans="1:13" x14ac:dyDescent="0.2">
      <c r="A1169" s="89" t="s">
        <v>78</v>
      </c>
      <c r="B1169" t="str">
        <f>INDEX(Statut[Profil], MATCH(BD_evo[[#This Row],[Nom]], Statut[Nom], 0))</f>
        <v>Avant</v>
      </c>
      <c r="C1169">
        <f t="shared" si="25"/>
        <v>2024</v>
      </c>
      <c r="D1169">
        <f t="shared" si="26"/>
        <v>5</v>
      </c>
      <c r="E1169">
        <f>IF(SUMIFS(RPE[sRPE_tot], RPE[Nom], BD_evo[[#This Row],[Nom]], RPE[Semaine], BD_evo[[#This Row],[Semaine]])=0,"",SUMIFS(RPE[sRPE_tot], RPE[Nom], BD_evo[[#This Row],[Nom]], RPE[Semaine], BD_evo[[#This Row],[Semaine]]))</f>
        <v>2100</v>
      </c>
      <c r="F1169" s="92">
        <f>IFERROR(AVERAGEIFS(EDF[Total EDF], EDF[Nom], BD_evo[[#This Row],[Nom]], EDF[Semaine], BD_evo[[#This Row],[Semaine]]), "")</f>
        <v>18</v>
      </c>
      <c r="G1169" s="92">
        <f>IFERROR(AVERAGEIFS(EDF[Humeur], EDF[Nom], BD_evo[[#This Row],[Nom]], EDF[Semaine], BD_evo[[#This Row],[Semaine]]), "")</f>
        <v>3.25</v>
      </c>
      <c r="H1169" s="92">
        <f>IFERROR(AVERAGEIFS(EDF[Stress], EDF[Nom], BD_evo[[#This Row],[Nom]], EDF[Semaine], BD_evo[[#This Row],[Semaine]]), "")</f>
        <v>3.25</v>
      </c>
      <c r="I1169" s="92">
        <f>IFERROR(AVERAGEIFS(EDF[Sommeil], EDF[Nom], BD_evo[[#This Row],[Nom]], EDF[Semaine], BD_evo[[#This Row],[Semaine]]), "")</f>
        <v>2</v>
      </c>
      <c r="J1169" s="92">
        <f>IFERROR(AVERAGEIFS(EDF[Etat Physique], EDF[Nom], BD_evo[[#This Row],[Nom]], EDF[Semaine], BD_evo[[#This Row],[Semaine]]), "")</f>
        <v>2.25</v>
      </c>
      <c r="K1169" s="92">
        <f>IFERROR(AVERAGEIFS(EDF[Hydratation], EDF[Nom], BD_evo[[#This Row],[Nom]], EDF[Semaine], BD_evo[[#This Row],[Semaine]]), "")</f>
        <v>3.25</v>
      </c>
      <c r="L1169" s="92">
        <f>IFERROR(AVERAGEIFS(EDF[Nutrition], EDF[Nom], BD_evo[[#This Row],[Nom]], EDF[Semaine], BD_evo[[#This Row],[Semaine]]), "")</f>
        <v>4</v>
      </c>
      <c r="M1169" s="92">
        <f>IFERROR(AVERAGEIFS(RPE[Investissement du jour], RPE[Nom], BD_evo[[#This Row],[Nom]], RPE[Semaine], BD_evo[[#This Row],[Semaine]]), "")</f>
        <v>3</v>
      </c>
    </row>
    <row r="1170" spans="1:13" x14ac:dyDescent="0.2">
      <c r="A1170" s="88" t="s">
        <v>87</v>
      </c>
      <c r="B1170" t="str">
        <f>INDEX(Statut[Profil], MATCH(BD_evo[[#This Row],[Nom]], Statut[Nom], 0))</f>
        <v>Trois Quarts</v>
      </c>
      <c r="C1170">
        <f t="shared" si="25"/>
        <v>2024</v>
      </c>
      <c r="D1170">
        <f t="shared" si="26"/>
        <v>5</v>
      </c>
      <c r="E1170" t="str">
        <f>IF(SUMIFS(RPE[sRPE_tot], RPE[Nom], BD_evo[[#This Row],[Nom]], RPE[Semaine], BD_evo[[#This Row],[Semaine]])=0,"",SUMIFS(RPE[sRPE_tot], RPE[Nom], BD_evo[[#This Row],[Nom]], RPE[Semaine], BD_evo[[#This Row],[Semaine]]))</f>
        <v/>
      </c>
      <c r="F1170" s="92">
        <f>IFERROR(AVERAGEIFS(EDF[Total EDF], EDF[Nom], BD_evo[[#This Row],[Nom]], EDF[Semaine], BD_evo[[#This Row],[Semaine]]), "")</f>
        <v>22.5</v>
      </c>
      <c r="G1170" s="92">
        <f>IFERROR(AVERAGEIFS(EDF[Humeur], EDF[Nom], BD_evo[[#This Row],[Nom]], EDF[Semaine], BD_evo[[#This Row],[Semaine]]), "")</f>
        <v>4</v>
      </c>
      <c r="H1170" s="92">
        <f>IFERROR(AVERAGEIFS(EDF[Stress], EDF[Nom], BD_evo[[#This Row],[Nom]], EDF[Semaine], BD_evo[[#This Row],[Semaine]]), "")</f>
        <v>4</v>
      </c>
      <c r="I1170" s="92">
        <f>IFERROR(AVERAGEIFS(EDF[Sommeil], EDF[Nom], BD_evo[[#This Row],[Nom]], EDF[Semaine], BD_evo[[#This Row],[Semaine]]), "")</f>
        <v>3.5</v>
      </c>
      <c r="J1170" s="92">
        <f>IFERROR(AVERAGEIFS(EDF[Etat Physique], EDF[Nom], BD_evo[[#This Row],[Nom]], EDF[Semaine], BD_evo[[#This Row],[Semaine]]), "")</f>
        <v>3</v>
      </c>
      <c r="K1170" s="92">
        <f>IFERROR(AVERAGEIFS(EDF[Hydratation], EDF[Nom], BD_evo[[#This Row],[Nom]], EDF[Semaine], BD_evo[[#This Row],[Semaine]]), "")</f>
        <v>4</v>
      </c>
      <c r="L1170" s="92">
        <f>IFERROR(AVERAGEIFS(EDF[Nutrition], EDF[Nom], BD_evo[[#This Row],[Nom]], EDF[Semaine], BD_evo[[#This Row],[Semaine]]), "")</f>
        <v>4</v>
      </c>
      <c r="M1170" s="92" t="str">
        <f>IFERROR(AVERAGEIFS(RPE[Investissement du jour], RPE[Nom], BD_evo[[#This Row],[Nom]], RPE[Semaine], BD_evo[[#This Row],[Semaine]]), "")</f>
        <v/>
      </c>
    </row>
    <row r="1171" spans="1:13" x14ac:dyDescent="0.2">
      <c r="A1171" s="88" t="s">
        <v>212</v>
      </c>
      <c r="B1171" t="str">
        <f>INDEX(Statut[Profil], MATCH(BD_evo[[#This Row],[Nom]], Statut[Nom], 0))</f>
        <v>Avant</v>
      </c>
      <c r="C1171">
        <f t="shared" si="25"/>
        <v>2024</v>
      </c>
      <c r="D1171">
        <f t="shared" si="26"/>
        <v>5</v>
      </c>
      <c r="E1171" t="str">
        <f>IF(SUMIFS(RPE[sRPE_tot], RPE[Nom], BD_evo[[#This Row],[Nom]], RPE[Semaine], BD_evo[[#This Row],[Semaine]])=0,"",SUMIFS(RPE[sRPE_tot], RPE[Nom], BD_evo[[#This Row],[Nom]], RPE[Semaine], BD_evo[[#This Row],[Semaine]]))</f>
        <v/>
      </c>
      <c r="F1171" s="92" t="str">
        <f>IFERROR(AVERAGEIFS(EDF[Total EDF], EDF[Nom], BD_evo[[#This Row],[Nom]], EDF[Semaine], BD_evo[[#This Row],[Semaine]]), "")</f>
        <v/>
      </c>
      <c r="G1171" s="92" t="str">
        <f>IFERROR(AVERAGEIFS(EDF[Humeur], EDF[Nom], BD_evo[[#This Row],[Nom]], EDF[Semaine], BD_evo[[#This Row],[Semaine]]), "")</f>
        <v/>
      </c>
      <c r="H1171" s="92" t="str">
        <f>IFERROR(AVERAGEIFS(EDF[Stress], EDF[Nom], BD_evo[[#This Row],[Nom]], EDF[Semaine], BD_evo[[#This Row],[Semaine]]), "")</f>
        <v/>
      </c>
      <c r="I1171" s="92" t="str">
        <f>IFERROR(AVERAGEIFS(EDF[Sommeil], EDF[Nom], BD_evo[[#This Row],[Nom]], EDF[Semaine], BD_evo[[#This Row],[Semaine]]), "")</f>
        <v/>
      </c>
      <c r="J1171" s="92" t="str">
        <f>IFERROR(AVERAGEIFS(EDF[Etat Physique], EDF[Nom], BD_evo[[#This Row],[Nom]], EDF[Semaine], BD_evo[[#This Row],[Semaine]]), "")</f>
        <v/>
      </c>
      <c r="K1171" s="92" t="str">
        <f>IFERROR(AVERAGEIFS(EDF[Hydratation], EDF[Nom], BD_evo[[#This Row],[Nom]], EDF[Semaine], BD_evo[[#This Row],[Semaine]]), "")</f>
        <v/>
      </c>
      <c r="L1171" s="92" t="str">
        <f>IFERROR(AVERAGEIFS(EDF[Nutrition], EDF[Nom], BD_evo[[#This Row],[Nom]], EDF[Semaine], BD_evo[[#This Row],[Semaine]]), "")</f>
        <v/>
      </c>
      <c r="M1171" s="92" t="str">
        <f>IFERROR(AVERAGEIFS(RPE[Investissement du jour], RPE[Nom], BD_evo[[#This Row],[Nom]], RPE[Semaine], BD_evo[[#This Row],[Semaine]]), "")</f>
        <v/>
      </c>
    </row>
    <row r="1172" spans="1:13" x14ac:dyDescent="0.2">
      <c r="A1172" s="88" t="s">
        <v>243</v>
      </c>
      <c r="B1172" t="str">
        <f>INDEX(Statut[Profil], MATCH(BD_evo[[#This Row],[Nom]], Statut[Nom], 0))</f>
        <v>Trois Quarts</v>
      </c>
      <c r="C1172">
        <f t="shared" si="25"/>
        <v>2024</v>
      </c>
      <c r="D1172">
        <f t="shared" si="26"/>
        <v>5</v>
      </c>
      <c r="E1172">
        <f>IF(SUMIFS(RPE[sRPE_tot], RPE[Nom], BD_evo[[#This Row],[Nom]], RPE[Semaine], BD_evo[[#This Row],[Semaine]])=0,"",SUMIFS(RPE[sRPE_tot], RPE[Nom], BD_evo[[#This Row],[Nom]], RPE[Semaine], BD_evo[[#This Row],[Semaine]]))</f>
        <v>512</v>
      </c>
      <c r="F1172" s="92">
        <f>IFERROR(AVERAGEIFS(EDF[Total EDF], EDF[Nom], BD_evo[[#This Row],[Nom]], EDF[Semaine], BD_evo[[#This Row],[Semaine]]), "")</f>
        <v>20.5</v>
      </c>
      <c r="G1172" s="92">
        <f>IFERROR(AVERAGEIFS(EDF[Humeur], EDF[Nom], BD_evo[[#This Row],[Nom]], EDF[Semaine], BD_evo[[#This Row],[Semaine]]), "")</f>
        <v>4</v>
      </c>
      <c r="H1172" s="92">
        <f>IFERROR(AVERAGEIFS(EDF[Stress], EDF[Nom], BD_evo[[#This Row],[Nom]], EDF[Semaine], BD_evo[[#This Row],[Semaine]]), "")</f>
        <v>4</v>
      </c>
      <c r="I1172" s="92">
        <f>IFERROR(AVERAGEIFS(EDF[Sommeil], EDF[Nom], BD_evo[[#This Row],[Nom]], EDF[Semaine], BD_evo[[#This Row],[Semaine]]), "")</f>
        <v>3.5</v>
      </c>
      <c r="J1172" s="92">
        <f>IFERROR(AVERAGEIFS(EDF[Etat Physique], EDF[Nom], BD_evo[[#This Row],[Nom]], EDF[Semaine], BD_evo[[#This Row],[Semaine]]), "")</f>
        <v>2.5</v>
      </c>
      <c r="K1172" s="92">
        <f>IFERROR(AVERAGEIFS(EDF[Hydratation], EDF[Nom], BD_evo[[#This Row],[Nom]], EDF[Semaine], BD_evo[[#This Row],[Semaine]]), "")</f>
        <v>2.5</v>
      </c>
      <c r="L1172" s="92">
        <f>IFERROR(AVERAGEIFS(EDF[Nutrition], EDF[Nom], BD_evo[[#This Row],[Nom]], EDF[Semaine], BD_evo[[#This Row],[Semaine]]), "")</f>
        <v>4</v>
      </c>
      <c r="M1172" s="92">
        <f>IFERROR(AVERAGEIFS(RPE[Investissement du jour], RPE[Nom], BD_evo[[#This Row],[Nom]], RPE[Semaine], BD_evo[[#This Row],[Semaine]]), "")</f>
        <v>2</v>
      </c>
    </row>
    <row r="1173" spans="1:13" x14ac:dyDescent="0.2">
      <c r="A1173" s="88" t="s">
        <v>81</v>
      </c>
      <c r="B1173" t="str">
        <f>INDEX(Statut[Profil], MATCH(BD_evo[[#This Row],[Nom]], Statut[Nom], 0))</f>
        <v>Trois Quarts</v>
      </c>
      <c r="C1173">
        <f t="shared" si="25"/>
        <v>2024</v>
      </c>
      <c r="D1173">
        <f t="shared" si="26"/>
        <v>5</v>
      </c>
      <c r="E1173" t="str">
        <f>IF(SUMIFS(RPE[sRPE_tot], RPE[Nom], BD_evo[[#This Row],[Nom]], RPE[Semaine], BD_evo[[#This Row],[Semaine]])=0,"",SUMIFS(RPE[sRPE_tot], RPE[Nom], BD_evo[[#This Row],[Nom]], RPE[Semaine], BD_evo[[#This Row],[Semaine]]))</f>
        <v/>
      </c>
      <c r="F1173" s="92" t="str">
        <f>IFERROR(AVERAGEIFS(EDF[Total EDF], EDF[Nom], BD_evo[[#This Row],[Nom]], EDF[Semaine], BD_evo[[#This Row],[Semaine]]), "")</f>
        <v/>
      </c>
      <c r="G1173" s="92" t="str">
        <f>IFERROR(AVERAGEIFS(EDF[Humeur], EDF[Nom], BD_evo[[#This Row],[Nom]], EDF[Semaine], BD_evo[[#This Row],[Semaine]]), "")</f>
        <v/>
      </c>
      <c r="H1173" s="92" t="str">
        <f>IFERROR(AVERAGEIFS(EDF[Stress], EDF[Nom], BD_evo[[#This Row],[Nom]], EDF[Semaine], BD_evo[[#This Row],[Semaine]]), "")</f>
        <v/>
      </c>
      <c r="I1173" s="92" t="str">
        <f>IFERROR(AVERAGEIFS(EDF[Sommeil], EDF[Nom], BD_evo[[#This Row],[Nom]], EDF[Semaine], BD_evo[[#This Row],[Semaine]]), "")</f>
        <v/>
      </c>
      <c r="J1173" s="92" t="str">
        <f>IFERROR(AVERAGEIFS(EDF[Etat Physique], EDF[Nom], BD_evo[[#This Row],[Nom]], EDF[Semaine], BD_evo[[#This Row],[Semaine]]), "")</f>
        <v/>
      </c>
      <c r="K1173" s="92" t="str">
        <f>IFERROR(AVERAGEIFS(EDF[Hydratation], EDF[Nom], BD_evo[[#This Row],[Nom]], EDF[Semaine], BD_evo[[#This Row],[Semaine]]), "")</f>
        <v/>
      </c>
      <c r="L1173" s="92" t="str">
        <f>IFERROR(AVERAGEIFS(EDF[Nutrition], EDF[Nom], BD_evo[[#This Row],[Nom]], EDF[Semaine], BD_evo[[#This Row],[Semaine]]), "")</f>
        <v/>
      </c>
      <c r="M1173" s="92" t="str">
        <f>IFERROR(AVERAGEIFS(RPE[Investissement du jour], RPE[Nom], BD_evo[[#This Row],[Nom]], RPE[Semaine], BD_evo[[#This Row],[Semaine]]), "")</f>
        <v/>
      </c>
    </row>
    <row r="1174" spans="1:13" x14ac:dyDescent="0.2">
      <c r="A1174" s="88" t="s">
        <v>109</v>
      </c>
      <c r="B1174" t="str">
        <f>INDEX(Statut[Profil], MATCH(BD_evo[[#This Row],[Nom]], Statut[Nom], 0))</f>
        <v>Avant</v>
      </c>
      <c r="C1174">
        <f t="shared" si="25"/>
        <v>2024</v>
      </c>
      <c r="D1174">
        <f t="shared" si="26"/>
        <v>5</v>
      </c>
      <c r="E1174">
        <f>IF(SUMIFS(RPE[sRPE_tot], RPE[Nom], BD_evo[[#This Row],[Nom]], RPE[Semaine], BD_evo[[#This Row],[Semaine]])=0,"",SUMIFS(RPE[sRPE_tot], RPE[Nom], BD_evo[[#This Row],[Nom]], RPE[Semaine], BD_evo[[#This Row],[Semaine]]))</f>
        <v>424</v>
      </c>
      <c r="F1174" s="92">
        <f>IFERROR(AVERAGEIFS(EDF[Total EDF], EDF[Nom], BD_evo[[#This Row],[Nom]], EDF[Semaine], BD_evo[[#This Row],[Semaine]]), "")</f>
        <v>21.333333333333332</v>
      </c>
      <c r="G1174" s="92">
        <f>IFERROR(AVERAGEIFS(EDF[Humeur], EDF[Nom], BD_evo[[#This Row],[Nom]], EDF[Semaine], BD_evo[[#This Row],[Semaine]]), "")</f>
        <v>3.6666666666666665</v>
      </c>
      <c r="H1174" s="92">
        <f>IFERROR(AVERAGEIFS(EDF[Stress], EDF[Nom], BD_evo[[#This Row],[Nom]], EDF[Semaine], BD_evo[[#This Row],[Semaine]]), "")</f>
        <v>3</v>
      </c>
      <c r="I1174" s="92">
        <f>IFERROR(AVERAGEIFS(EDF[Sommeil], EDF[Nom], BD_evo[[#This Row],[Nom]], EDF[Semaine], BD_evo[[#This Row],[Semaine]]), "")</f>
        <v>3.6666666666666665</v>
      </c>
      <c r="J1174" s="92">
        <f>IFERROR(AVERAGEIFS(EDF[Etat Physique], EDF[Nom], BD_evo[[#This Row],[Nom]], EDF[Semaine], BD_evo[[#This Row],[Semaine]]), "")</f>
        <v>4</v>
      </c>
      <c r="K1174" s="92">
        <f>IFERROR(AVERAGEIFS(EDF[Hydratation], EDF[Nom], BD_evo[[#This Row],[Nom]], EDF[Semaine], BD_evo[[#This Row],[Semaine]]), "")</f>
        <v>3</v>
      </c>
      <c r="L1174" s="92">
        <f>IFERROR(AVERAGEIFS(EDF[Nutrition], EDF[Nom], BD_evo[[#This Row],[Nom]], EDF[Semaine], BD_evo[[#This Row],[Semaine]]), "")</f>
        <v>4</v>
      </c>
      <c r="M1174" s="92">
        <f>IFERROR(AVERAGEIFS(RPE[Investissement du jour], RPE[Nom], BD_evo[[#This Row],[Nom]], RPE[Semaine], BD_evo[[#This Row],[Semaine]]), "")</f>
        <v>3</v>
      </c>
    </row>
    <row r="1175" spans="1:13" x14ac:dyDescent="0.2">
      <c r="A1175" s="88" t="s">
        <v>313</v>
      </c>
      <c r="B1175" t="str">
        <f>INDEX(Statut[Profil], MATCH(BD_evo[[#This Row],[Nom]], Statut[Nom], 0))</f>
        <v>Trois Quarts</v>
      </c>
      <c r="C1175">
        <f t="shared" si="25"/>
        <v>2024</v>
      </c>
      <c r="D1175">
        <f t="shared" si="26"/>
        <v>5</v>
      </c>
      <c r="E1175" t="str">
        <f>IF(SUMIFS(RPE[sRPE_tot], RPE[Nom], BD_evo[[#This Row],[Nom]], RPE[Semaine], BD_evo[[#This Row],[Semaine]])=0,"",SUMIFS(RPE[sRPE_tot], RPE[Nom], BD_evo[[#This Row],[Nom]], RPE[Semaine], BD_evo[[#This Row],[Semaine]]))</f>
        <v/>
      </c>
      <c r="F1175" s="92" t="str">
        <f>IFERROR(AVERAGEIFS(EDF[Total EDF], EDF[Nom], BD_evo[[#This Row],[Nom]], EDF[Semaine], BD_evo[[#This Row],[Semaine]]), "")</f>
        <v/>
      </c>
      <c r="G1175" s="92" t="str">
        <f>IFERROR(AVERAGEIFS(EDF[Humeur], EDF[Nom], BD_evo[[#This Row],[Nom]], EDF[Semaine], BD_evo[[#This Row],[Semaine]]), "")</f>
        <v/>
      </c>
      <c r="H1175" s="92" t="str">
        <f>IFERROR(AVERAGEIFS(EDF[Stress], EDF[Nom], BD_evo[[#This Row],[Nom]], EDF[Semaine], BD_evo[[#This Row],[Semaine]]), "")</f>
        <v/>
      </c>
      <c r="I1175" s="92" t="str">
        <f>IFERROR(AVERAGEIFS(EDF[Sommeil], EDF[Nom], BD_evo[[#This Row],[Nom]], EDF[Semaine], BD_evo[[#This Row],[Semaine]]), "")</f>
        <v/>
      </c>
      <c r="J1175" s="92" t="str">
        <f>IFERROR(AVERAGEIFS(EDF[Etat Physique], EDF[Nom], BD_evo[[#This Row],[Nom]], EDF[Semaine], BD_evo[[#This Row],[Semaine]]), "")</f>
        <v/>
      </c>
      <c r="K1175" s="92" t="str">
        <f>IFERROR(AVERAGEIFS(EDF[Hydratation], EDF[Nom], BD_evo[[#This Row],[Nom]], EDF[Semaine], BD_evo[[#This Row],[Semaine]]), "")</f>
        <v/>
      </c>
      <c r="L1175" s="92" t="str">
        <f>IFERROR(AVERAGEIFS(EDF[Nutrition], EDF[Nom], BD_evo[[#This Row],[Nom]], EDF[Semaine], BD_evo[[#This Row],[Semaine]]), "")</f>
        <v/>
      </c>
      <c r="M1175" s="92" t="str">
        <f>IFERROR(AVERAGEIFS(RPE[Investissement du jour], RPE[Nom], BD_evo[[#This Row],[Nom]], RPE[Semaine], BD_evo[[#This Row],[Semaine]]), "")</f>
        <v/>
      </c>
    </row>
    <row r="1176" spans="1:13" x14ac:dyDescent="0.2">
      <c r="A1176" s="88" t="s">
        <v>88</v>
      </c>
      <c r="B1176" t="str">
        <f>INDEX(Statut[Profil], MATCH(BD_evo[[#This Row],[Nom]], Statut[Nom], 0))</f>
        <v>Avant</v>
      </c>
      <c r="C1176">
        <f t="shared" si="25"/>
        <v>2024</v>
      </c>
      <c r="D1176">
        <f t="shared" si="26"/>
        <v>5</v>
      </c>
      <c r="E1176" t="str">
        <f>IF(SUMIFS(RPE[sRPE_tot], RPE[Nom], BD_evo[[#This Row],[Nom]], RPE[Semaine], BD_evo[[#This Row],[Semaine]])=0,"",SUMIFS(RPE[sRPE_tot], RPE[Nom], BD_evo[[#This Row],[Nom]], RPE[Semaine], BD_evo[[#This Row],[Semaine]]))</f>
        <v/>
      </c>
      <c r="F1176" s="92" t="str">
        <f>IFERROR(AVERAGEIFS(EDF[Total EDF], EDF[Nom], BD_evo[[#This Row],[Nom]], EDF[Semaine], BD_evo[[#This Row],[Semaine]]), "")</f>
        <v/>
      </c>
      <c r="G1176" s="92" t="str">
        <f>IFERROR(AVERAGEIFS(EDF[Humeur], EDF[Nom], BD_evo[[#This Row],[Nom]], EDF[Semaine], BD_evo[[#This Row],[Semaine]]), "")</f>
        <v/>
      </c>
      <c r="H1176" s="92" t="str">
        <f>IFERROR(AVERAGEIFS(EDF[Stress], EDF[Nom], BD_evo[[#This Row],[Nom]], EDF[Semaine], BD_evo[[#This Row],[Semaine]]), "")</f>
        <v/>
      </c>
      <c r="I1176" s="92" t="str">
        <f>IFERROR(AVERAGEIFS(EDF[Sommeil], EDF[Nom], BD_evo[[#This Row],[Nom]], EDF[Semaine], BD_evo[[#This Row],[Semaine]]), "")</f>
        <v/>
      </c>
      <c r="J1176" s="92" t="str">
        <f>IFERROR(AVERAGEIFS(EDF[Etat Physique], EDF[Nom], BD_evo[[#This Row],[Nom]], EDF[Semaine], BD_evo[[#This Row],[Semaine]]), "")</f>
        <v/>
      </c>
      <c r="K1176" s="92" t="str">
        <f>IFERROR(AVERAGEIFS(EDF[Hydratation], EDF[Nom], BD_evo[[#This Row],[Nom]], EDF[Semaine], BD_evo[[#This Row],[Semaine]]), "")</f>
        <v/>
      </c>
      <c r="L1176" s="92" t="str">
        <f>IFERROR(AVERAGEIFS(EDF[Nutrition], EDF[Nom], BD_evo[[#This Row],[Nom]], EDF[Semaine], BD_evo[[#This Row],[Semaine]]), "")</f>
        <v/>
      </c>
      <c r="M1176" s="92" t="str">
        <f>IFERROR(AVERAGEIFS(RPE[Investissement du jour], RPE[Nom], BD_evo[[#This Row],[Nom]], RPE[Semaine], BD_evo[[#This Row],[Semaine]]), "")</f>
        <v/>
      </c>
    </row>
    <row r="1177" spans="1:13" x14ac:dyDescent="0.2">
      <c r="A1177" s="88" t="s">
        <v>134</v>
      </c>
      <c r="B1177" s="90" t="str">
        <f>INDEX(Statut[Profil], MATCH(BD_evo[[#This Row],[Nom]], Statut[Nom], 0))</f>
        <v>Avant</v>
      </c>
      <c r="C1177">
        <f t="shared" si="25"/>
        <v>2024</v>
      </c>
      <c r="D1177">
        <f>D1176+1</f>
        <v>6</v>
      </c>
      <c r="E1177" s="90" t="str">
        <f>IF(SUMIFS(RPE[sRPE_tot], RPE[Nom], BD_evo[[#This Row],[Nom]], RPE[Semaine], BD_evo[[#This Row],[Semaine]])=0,"",SUMIFS(RPE[sRPE_tot], RPE[Nom], BD_evo[[#This Row],[Nom]], RPE[Semaine], BD_evo[[#This Row],[Semaine]]))</f>
        <v/>
      </c>
      <c r="F1177" s="92" t="str">
        <f>IFERROR(AVERAGEIFS(EDF[Total EDF], EDF[Nom], BD_evo[[#This Row],[Nom]], EDF[Semaine], BD_evo[[#This Row],[Semaine]]), "")</f>
        <v/>
      </c>
      <c r="G1177" s="92" t="str">
        <f>IFERROR(AVERAGEIFS(EDF[Humeur], EDF[Nom], BD_evo[[#This Row],[Nom]], EDF[Semaine], BD_evo[[#This Row],[Semaine]]), "")</f>
        <v/>
      </c>
      <c r="H1177" s="92" t="str">
        <f>IFERROR(AVERAGEIFS(EDF[Stress], EDF[Nom], BD_evo[[#This Row],[Nom]], EDF[Semaine], BD_evo[[#This Row],[Semaine]]), "")</f>
        <v/>
      </c>
      <c r="I1177" s="92" t="str">
        <f>IFERROR(AVERAGEIFS(EDF[Sommeil], EDF[Nom], BD_evo[[#This Row],[Nom]], EDF[Semaine], BD_evo[[#This Row],[Semaine]]), "")</f>
        <v/>
      </c>
      <c r="J1177" s="92" t="str">
        <f>IFERROR(AVERAGEIFS(EDF[Etat Physique], EDF[Nom], BD_evo[[#This Row],[Nom]], EDF[Semaine], BD_evo[[#This Row],[Semaine]]), "")</f>
        <v/>
      </c>
      <c r="K1177" s="92" t="str">
        <f>IFERROR(AVERAGEIFS(EDF[Hydratation], EDF[Nom], BD_evo[[#This Row],[Nom]], EDF[Semaine], BD_evo[[#This Row],[Semaine]]), "")</f>
        <v/>
      </c>
      <c r="L1177" s="92" t="str">
        <f>IFERROR(AVERAGEIFS(EDF[Nutrition], EDF[Nom], BD_evo[[#This Row],[Nom]], EDF[Semaine], BD_evo[[#This Row],[Semaine]]), "")</f>
        <v/>
      </c>
      <c r="M1177" s="92" t="str">
        <f>IFERROR(AVERAGEIFS(RPE[Investissement du jour], RPE[Nom], BD_evo[[#This Row],[Nom]], RPE[Semaine], BD_evo[[#This Row],[Semaine]]), "")</f>
        <v/>
      </c>
    </row>
    <row r="1178" spans="1:13" x14ac:dyDescent="0.2">
      <c r="A1178" s="88" t="s">
        <v>76</v>
      </c>
      <c r="B1178" t="str">
        <f>INDEX(Statut[Profil], MATCH(BD_evo[[#This Row],[Nom]], Statut[Nom], 0))</f>
        <v>Trois Quarts</v>
      </c>
      <c r="C1178">
        <f t="shared" si="25"/>
        <v>2024</v>
      </c>
      <c r="D1178">
        <f>D1177</f>
        <v>6</v>
      </c>
      <c r="E1178" t="str">
        <f>IF(SUMIFS(RPE[sRPE_tot], RPE[Nom], BD_evo[[#This Row],[Nom]], RPE[Semaine], BD_evo[[#This Row],[Semaine]])=0,"",SUMIFS(RPE[sRPE_tot], RPE[Nom], BD_evo[[#This Row],[Nom]], RPE[Semaine], BD_evo[[#This Row],[Semaine]]))</f>
        <v/>
      </c>
      <c r="F1178" s="92" t="str">
        <f>IFERROR(AVERAGEIFS(EDF[Total EDF], EDF[Nom], BD_evo[[#This Row],[Nom]], EDF[Semaine], BD_evo[[#This Row],[Semaine]]), "")</f>
        <v/>
      </c>
      <c r="G1178" s="92" t="str">
        <f>IFERROR(AVERAGEIFS(EDF[Humeur], EDF[Nom], BD_evo[[#This Row],[Nom]], EDF[Semaine], BD_evo[[#This Row],[Semaine]]), "")</f>
        <v/>
      </c>
      <c r="H1178" s="92" t="str">
        <f>IFERROR(AVERAGEIFS(EDF[Stress], EDF[Nom], BD_evo[[#This Row],[Nom]], EDF[Semaine], BD_evo[[#This Row],[Semaine]]), "")</f>
        <v/>
      </c>
      <c r="I1178" s="92" t="str">
        <f>IFERROR(AVERAGEIFS(EDF[Sommeil], EDF[Nom], BD_evo[[#This Row],[Nom]], EDF[Semaine], BD_evo[[#This Row],[Semaine]]), "")</f>
        <v/>
      </c>
      <c r="J1178" s="92" t="str">
        <f>IFERROR(AVERAGEIFS(EDF[Etat Physique], EDF[Nom], BD_evo[[#This Row],[Nom]], EDF[Semaine], BD_evo[[#This Row],[Semaine]]), "")</f>
        <v/>
      </c>
      <c r="K1178" s="92" t="str">
        <f>IFERROR(AVERAGEIFS(EDF[Hydratation], EDF[Nom], BD_evo[[#This Row],[Nom]], EDF[Semaine], BD_evo[[#This Row],[Semaine]]), "")</f>
        <v/>
      </c>
      <c r="L1178" s="92" t="str">
        <f>IFERROR(AVERAGEIFS(EDF[Nutrition], EDF[Nom], BD_evo[[#This Row],[Nom]], EDF[Semaine], BD_evo[[#This Row],[Semaine]]), "")</f>
        <v/>
      </c>
      <c r="M1178" s="92" t="str">
        <f>IFERROR(AVERAGEIFS(RPE[Investissement du jour], RPE[Nom], BD_evo[[#This Row],[Nom]], RPE[Semaine], BD_evo[[#This Row],[Semaine]]), "")</f>
        <v/>
      </c>
    </row>
    <row r="1179" spans="1:13" x14ac:dyDescent="0.2">
      <c r="A1179" s="88" t="s">
        <v>367</v>
      </c>
      <c r="B1179" t="str">
        <f>INDEX(Statut[Profil], MATCH(BD_evo[[#This Row],[Nom]], Statut[Nom], 0))</f>
        <v>Avant</v>
      </c>
      <c r="C1179">
        <f t="shared" si="25"/>
        <v>2024</v>
      </c>
      <c r="D1179">
        <f t="shared" ref="D1179:D1223" si="27">D1178</f>
        <v>6</v>
      </c>
      <c r="E1179" t="str">
        <f>IF(SUMIFS(RPE[sRPE_tot], RPE[Nom], BD_evo[[#This Row],[Nom]], RPE[Semaine], BD_evo[[#This Row],[Semaine]])=0,"",SUMIFS(RPE[sRPE_tot], RPE[Nom], BD_evo[[#This Row],[Nom]], RPE[Semaine], BD_evo[[#This Row],[Semaine]]))</f>
        <v/>
      </c>
      <c r="F1179" s="92">
        <f>IFERROR(AVERAGEIFS(EDF[Total EDF], EDF[Nom], BD_evo[[#This Row],[Nom]], EDF[Semaine], BD_evo[[#This Row],[Semaine]]), "")</f>
        <v>19</v>
      </c>
      <c r="G1179" s="92">
        <f>IFERROR(AVERAGEIFS(EDF[Humeur], EDF[Nom], BD_evo[[#This Row],[Nom]], EDF[Semaine], BD_evo[[#This Row],[Semaine]]), "")</f>
        <v>4</v>
      </c>
      <c r="H1179" s="92">
        <f>IFERROR(AVERAGEIFS(EDF[Stress], EDF[Nom], BD_evo[[#This Row],[Nom]], EDF[Semaine], BD_evo[[#This Row],[Semaine]]), "")</f>
        <v>4</v>
      </c>
      <c r="I1179" s="92">
        <f>IFERROR(AVERAGEIFS(EDF[Sommeil], EDF[Nom], BD_evo[[#This Row],[Nom]], EDF[Semaine], BD_evo[[#This Row],[Semaine]]), "")</f>
        <v>2</v>
      </c>
      <c r="J1179" s="92">
        <f>IFERROR(AVERAGEIFS(EDF[Etat Physique], EDF[Nom], BD_evo[[#This Row],[Nom]], EDF[Semaine], BD_evo[[#This Row],[Semaine]]), "")</f>
        <v>3</v>
      </c>
      <c r="K1179" s="92">
        <f>IFERROR(AVERAGEIFS(EDF[Hydratation], EDF[Nom], BD_evo[[#This Row],[Nom]], EDF[Semaine], BD_evo[[#This Row],[Semaine]]), "")</f>
        <v>3</v>
      </c>
      <c r="L1179" s="92">
        <f>IFERROR(AVERAGEIFS(EDF[Nutrition], EDF[Nom], BD_evo[[#This Row],[Nom]], EDF[Semaine], BD_evo[[#This Row],[Semaine]]), "")</f>
        <v>3</v>
      </c>
      <c r="M1179" s="92" t="str">
        <f>IFERROR(AVERAGEIFS(RPE[Investissement du jour], RPE[Nom], BD_evo[[#This Row],[Nom]], RPE[Semaine], BD_evo[[#This Row],[Semaine]]), "")</f>
        <v/>
      </c>
    </row>
    <row r="1180" spans="1:13" x14ac:dyDescent="0.2">
      <c r="A1180" s="88" t="s">
        <v>93</v>
      </c>
      <c r="B1180" t="str">
        <f>INDEX(Statut[Profil], MATCH(BD_evo[[#This Row],[Nom]], Statut[Nom], 0))</f>
        <v>Avant</v>
      </c>
      <c r="C1180">
        <f t="shared" si="25"/>
        <v>2024</v>
      </c>
      <c r="D1180">
        <f t="shared" si="27"/>
        <v>6</v>
      </c>
      <c r="E1180" t="str">
        <f>IF(SUMIFS(RPE[sRPE_tot], RPE[Nom], BD_evo[[#This Row],[Nom]], RPE[Semaine], BD_evo[[#This Row],[Semaine]])=0,"",SUMIFS(RPE[sRPE_tot], RPE[Nom], BD_evo[[#This Row],[Nom]], RPE[Semaine], BD_evo[[#This Row],[Semaine]]))</f>
        <v/>
      </c>
      <c r="F1180" s="92">
        <f>IFERROR(AVERAGEIFS(EDF[Total EDF], EDF[Nom], BD_evo[[#This Row],[Nom]], EDF[Semaine], BD_evo[[#This Row],[Semaine]]), "")</f>
        <v>16</v>
      </c>
      <c r="G1180" s="92">
        <f>IFERROR(AVERAGEIFS(EDF[Humeur], EDF[Nom], BD_evo[[#This Row],[Nom]], EDF[Semaine], BD_evo[[#This Row],[Semaine]]), "")</f>
        <v>3</v>
      </c>
      <c r="H1180" s="92">
        <f>IFERROR(AVERAGEIFS(EDF[Stress], EDF[Nom], BD_evo[[#This Row],[Nom]], EDF[Semaine], BD_evo[[#This Row],[Semaine]]), "")</f>
        <v>3</v>
      </c>
      <c r="I1180" s="92">
        <f>IFERROR(AVERAGEIFS(EDF[Sommeil], EDF[Nom], BD_evo[[#This Row],[Nom]], EDF[Semaine], BD_evo[[#This Row],[Semaine]]), "")</f>
        <v>1</v>
      </c>
      <c r="J1180" s="92">
        <f>IFERROR(AVERAGEIFS(EDF[Etat Physique], EDF[Nom], BD_evo[[#This Row],[Nom]], EDF[Semaine], BD_evo[[#This Row],[Semaine]]), "")</f>
        <v>2</v>
      </c>
      <c r="K1180" s="92">
        <f>IFERROR(AVERAGEIFS(EDF[Hydratation], EDF[Nom], BD_evo[[#This Row],[Nom]], EDF[Semaine], BD_evo[[#This Row],[Semaine]]), "")</f>
        <v>4</v>
      </c>
      <c r="L1180" s="92">
        <f>IFERROR(AVERAGEIFS(EDF[Nutrition], EDF[Nom], BD_evo[[#This Row],[Nom]], EDF[Semaine], BD_evo[[#This Row],[Semaine]]), "")</f>
        <v>3</v>
      </c>
      <c r="M1180" s="92" t="str">
        <f>IFERROR(AVERAGEIFS(RPE[Investissement du jour], RPE[Nom], BD_evo[[#This Row],[Nom]], RPE[Semaine], BD_evo[[#This Row],[Semaine]]), "")</f>
        <v/>
      </c>
    </row>
    <row r="1181" spans="1:13" x14ac:dyDescent="0.2">
      <c r="A1181" s="88" t="s">
        <v>230</v>
      </c>
      <c r="B1181" t="str">
        <f>INDEX(Statut[Profil], MATCH(BD_evo[[#This Row],[Nom]], Statut[Nom], 0))</f>
        <v>Avant</v>
      </c>
      <c r="C1181">
        <f t="shared" si="25"/>
        <v>2024</v>
      </c>
      <c r="D1181">
        <f t="shared" si="27"/>
        <v>6</v>
      </c>
      <c r="E1181" t="str">
        <f>IF(SUMIFS(RPE[sRPE_tot], RPE[Nom], BD_evo[[#This Row],[Nom]], RPE[Semaine], BD_evo[[#This Row],[Semaine]])=0,"",SUMIFS(RPE[sRPE_tot], RPE[Nom], BD_evo[[#This Row],[Nom]], RPE[Semaine], BD_evo[[#This Row],[Semaine]]))</f>
        <v/>
      </c>
      <c r="F1181" s="92" t="str">
        <f>IFERROR(AVERAGEIFS(EDF[Total EDF], EDF[Nom], BD_evo[[#This Row],[Nom]], EDF[Semaine], BD_evo[[#This Row],[Semaine]]), "")</f>
        <v/>
      </c>
      <c r="G1181" s="92" t="str">
        <f>IFERROR(AVERAGEIFS(EDF[Humeur], EDF[Nom], BD_evo[[#This Row],[Nom]], EDF[Semaine], BD_evo[[#This Row],[Semaine]]), "")</f>
        <v/>
      </c>
      <c r="H1181" s="92" t="str">
        <f>IFERROR(AVERAGEIFS(EDF[Stress], EDF[Nom], BD_evo[[#This Row],[Nom]], EDF[Semaine], BD_evo[[#This Row],[Semaine]]), "")</f>
        <v/>
      </c>
      <c r="I1181" s="92" t="str">
        <f>IFERROR(AVERAGEIFS(EDF[Sommeil], EDF[Nom], BD_evo[[#This Row],[Nom]], EDF[Semaine], BD_evo[[#This Row],[Semaine]]), "")</f>
        <v/>
      </c>
      <c r="J1181" s="92" t="str">
        <f>IFERROR(AVERAGEIFS(EDF[Etat Physique], EDF[Nom], BD_evo[[#This Row],[Nom]], EDF[Semaine], BD_evo[[#This Row],[Semaine]]), "")</f>
        <v/>
      </c>
      <c r="K1181" s="92" t="str">
        <f>IFERROR(AVERAGEIFS(EDF[Hydratation], EDF[Nom], BD_evo[[#This Row],[Nom]], EDF[Semaine], BD_evo[[#This Row],[Semaine]]), "")</f>
        <v/>
      </c>
      <c r="L1181" s="92" t="str">
        <f>IFERROR(AVERAGEIFS(EDF[Nutrition], EDF[Nom], BD_evo[[#This Row],[Nom]], EDF[Semaine], BD_evo[[#This Row],[Semaine]]), "")</f>
        <v/>
      </c>
      <c r="M1181" s="92" t="str">
        <f>IFERROR(AVERAGEIFS(RPE[Investissement du jour], RPE[Nom], BD_evo[[#This Row],[Nom]], RPE[Semaine], BD_evo[[#This Row],[Semaine]]), "")</f>
        <v/>
      </c>
    </row>
    <row r="1182" spans="1:13" x14ac:dyDescent="0.2">
      <c r="A1182" s="88" t="s">
        <v>181</v>
      </c>
      <c r="B1182" t="str">
        <f>INDEX(Statut[Profil], MATCH(BD_evo[[#This Row],[Nom]], Statut[Nom], 0))</f>
        <v>Trois Quarts</v>
      </c>
      <c r="C1182">
        <f t="shared" si="25"/>
        <v>2024</v>
      </c>
      <c r="D1182">
        <f t="shared" si="27"/>
        <v>6</v>
      </c>
      <c r="E1182" t="str">
        <f>IF(SUMIFS(RPE[sRPE_tot], RPE[Nom], BD_evo[[#This Row],[Nom]], RPE[Semaine], BD_evo[[#This Row],[Semaine]])=0,"",SUMIFS(RPE[sRPE_tot], RPE[Nom], BD_evo[[#This Row],[Nom]], RPE[Semaine], BD_evo[[#This Row],[Semaine]]))</f>
        <v/>
      </c>
      <c r="F1182" s="92" t="str">
        <f>IFERROR(AVERAGEIFS(EDF[Total EDF], EDF[Nom], BD_evo[[#This Row],[Nom]], EDF[Semaine], BD_evo[[#This Row],[Semaine]]), "")</f>
        <v/>
      </c>
      <c r="G1182" s="92" t="str">
        <f>IFERROR(AVERAGEIFS(EDF[Humeur], EDF[Nom], BD_evo[[#This Row],[Nom]], EDF[Semaine], BD_evo[[#This Row],[Semaine]]), "")</f>
        <v/>
      </c>
      <c r="H1182" s="92" t="str">
        <f>IFERROR(AVERAGEIFS(EDF[Stress], EDF[Nom], BD_evo[[#This Row],[Nom]], EDF[Semaine], BD_evo[[#This Row],[Semaine]]), "")</f>
        <v/>
      </c>
      <c r="I1182" s="92" t="str">
        <f>IFERROR(AVERAGEIFS(EDF[Sommeil], EDF[Nom], BD_evo[[#This Row],[Nom]], EDF[Semaine], BD_evo[[#This Row],[Semaine]]), "")</f>
        <v/>
      </c>
      <c r="J1182" s="92" t="str">
        <f>IFERROR(AVERAGEIFS(EDF[Etat Physique], EDF[Nom], BD_evo[[#This Row],[Nom]], EDF[Semaine], BD_evo[[#This Row],[Semaine]]), "")</f>
        <v/>
      </c>
      <c r="K1182" s="92" t="str">
        <f>IFERROR(AVERAGEIFS(EDF[Hydratation], EDF[Nom], BD_evo[[#This Row],[Nom]], EDF[Semaine], BD_evo[[#This Row],[Semaine]]), "")</f>
        <v/>
      </c>
      <c r="L1182" s="92" t="str">
        <f>IFERROR(AVERAGEIFS(EDF[Nutrition], EDF[Nom], BD_evo[[#This Row],[Nom]], EDF[Semaine], BD_evo[[#This Row],[Semaine]]), "")</f>
        <v/>
      </c>
      <c r="M1182" s="92" t="str">
        <f>IFERROR(AVERAGEIFS(RPE[Investissement du jour], RPE[Nom], BD_evo[[#This Row],[Nom]], RPE[Semaine], BD_evo[[#This Row],[Semaine]]), "")</f>
        <v/>
      </c>
    </row>
    <row r="1183" spans="1:13" x14ac:dyDescent="0.2">
      <c r="A1183" s="88" t="s">
        <v>414</v>
      </c>
      <c r="B1183" t="str">
        <f>INDEX(Statut[Profil], MATCH(BD_evo[[#This Row],[Nom]], Statut[Nom], 0))</f>
        <v>Avant</v>
      </c>
      <c r="C1183">
        <f t="shared" ref="C1183:C1246" si="28">C1182</f>
        <v>2024</v>
      </c>
      <c r="D1183">
        <f t="shared" si="27"/>
        <v>6</v>
      </c>
      <c r="E1183">
        <f>IF(SUMIFS(RPE[sRPE_tot], RPE[Nom], BD_evo[[#This Row],[Nom]], RPE[Semaine], BD_evo[[#This Row],[Semaine]])=0,"",SUMIFS(RPE[sRPE_tot], RPE[Nom], BD_evo[[#This Row],[Nom]], RPE[Semaine], BD_evo[[#This Row],[Semaine]]))</f>
        <v>200</v>
      </c>
      <c r="F1183" s="92">
        <f>IFERROR(AVERAGEIFS(EDF[Total EDF], EDF[Nom], BD_evo[[#This Row],[Nom]], EDF[Semaine], BD_evo[[#This Row],[Semaine]]), "")</f>
        <v>25</v>
      </c>
      <c r="G1183" s="92">
        <f>IFERROR(AVERAGEIFS(EDF[Humeur], EDF[Nom], BD_evo[[#This Row],[Nom]], EDF[Semaine], BD_evo[[#This Row],[Semaine]]), "")</f>
        <v>4</v>
      </c>
      <c r="H1183" s="92">
        <f>IFERROR(AVERAGEIFS(EDF[Stress], EDF[Nom], BD_evo[[#This Row],[Nom]], EDF[Semaine], BD_evo[[#This Row],[Semaine]]), "")</f>
        <v>3</v>
      </c>
      <c r="I1183" s="92">
        <f>IFERROR(AVERAGEIFS(EDF[Sommeil], EDF[Nom], BD_evo[[#This Row],[Nom]], EDF[Semaine], BD_evo[[#This Row],[Semaine]]), "")</f>
        <v>5</v>
      </c>
      <c r="J1183" s="92">
        <f>IFERROR(AVERAGEIFS(EDF[Etat Physique], EDF[Nom], BD_evo[[#This Row],[Nom]], EDF[Semaine], BD_evo[[#This Row],[Semaine]]), "")</f>
        <v>3</v>
      </c>
      <c r="K1183" s="92">
        <f>IFERROR(AVERAGEIFS(EDF[Hydratation], EDF[Nom], BD_evo[[#This Row],[Nom]], EDF[Semaine], BD_evo[[#This Row],[Semaine]]), "")</f>
        <v>5</v>
      </c>
      <c r="L1183" s="92">
        <f>IFERROR(AVERAGEIFS(EDF[Nutrition], EDF[Nom], BD_evo[[#This Row],[Nom]], EDF[Semaine], BD_evo[[#This Row],[Semaine]]), "")</f>
        <v>5</v>
      </c>
      <c r="M1183" s="92">
        <f>IFERROR(AVERAGEIFS(RPE[Investissement du jour], RPE[Nom], BD_evo[[#This Row],[Nom]], RPE[Semaine], BD_evo[[#This Row],[Semaine]]), "")</f>
        <v>3</v>
      </c>
    </row>
    <row r="1184" spans="1:13" x14ac:dyDescent="0.2">
      <c r="A1184" s="88" t="s">
        <v>102</v>
      </c>
      <c r="B1184" t="str">
        <f>INDEX(Statut[Profil], MATCH(BD_evo[[#This Row],[Nom]], Statut[Nom], 0))</f>
        <v>Trois Quarts</v>
      </c>
      <c r="C1184">
        <f t="shared" si="28"/>
        <v>2024</v>
      </c>
      <c r="D1184">
        <f t="shared" si="27"/>
        <v>6</v>
      </c>
      <c r="E1184" t="str">
        <f>IF(SUMIFS(RPE[sRPE_tot], RPE[Nom], BD_evo[[#This Row],[Nom]], RPE[Semaine], BD_evo[[#This Row],[Semaine]])=0,"",SUMIFS(RPE[sRPE_tot], RPE[Nom], BD_evo[[#This Row],[Nom]], RPE[Semaine], BD_evo[[#This Row],[Semaine]]))</f>
        <v/>
      </c>
      <c r="F1184" s="92" t="str">
        <f>IFERROR(AVERAGEIFS(EDF[Total EDF], EDF[Nom], BD_evo[[#This Row],[Nom]], EDF[Semaine], BD_evo[[#This Row],[Semaine]]), "")</f>
        <v/>
      </c>
      <c r="G1184" s="92" t="str">
        <f>IFERROR(AVERAGEIFS(EDF[Humeur], EDF[Nom], BD_evo[[#This Row],[Nom]], EDF[Semaine], BD_evo[[#This Row],[Semaine]]), "")</f>
        <v/>
      </c>
      <c r="H1184" s="92" t="str">
        <f>IFERROR(AVERAGEIFS(EDF[Stress], EDF[Nom], BD_evo[[#This Row],[Nom]], EDF[Semaine], BD_evo[[#This Row],[Semaine]]), "")</f>
        <v/>
      </c>
      <c r="I1184" s="92" t="str">
        <f>IFERROR(AVERAGEIFS(EDF[Sommeil], EDF[Nom], BD_evo[[#This Row],[Nom]], EDF[Semaine], BD_evo[[#This Row],[Semaine]]), "")</f>
        <v/>
      </c>
      <c r="J1184" s="92" t="str">
        <f>IFERROR(AVERAGEIFS(EDF[Etat Physique], EDF[Nom], BD_evo[[#This Row],[Nom]], EDF[Semaine], BD_evo[[#This Row],[Semaine]]), "")</f>
        <v/>
      </c>
      <c r="K1184" s="92" t="str">
        <f>IFERROR(AVERAGEIFS(EDF[Hydratation], EDF[Nom], BD_evo[[#This Row],[Nom]], EDF[Semaine], BD_evo[[#This Row],[Semaine]]), "")</f>
        <v/>
      </c>
      <c r="L1184" s="92" t="str">
        <f>IFERROR(AVERAGEIFS(EDF[Nutrition], EDF[Nom], BD_evo[[#This Row],[Nom]], EDF[Semaine], BD_evo[[#This Row],[Semaine]]), "")</f>
        <v/>
      </c>
      <c r="M1184" s="92" t="str">
        <f>IFERROR(AVERAGEIFS(RPE[Investissement du jour], RPE[Nom], BD_evo[[#This Row],[Nom]], RPE[Semaine], BD_evo[[#This Row],[Semaine]]), "")</f>
        <v/>
      </c>
    </row>
    <row r="1185" spans="1:13" x14ac:dyDescent="0.2">
      <c r="A1185" s="88" t="s">
        <v>193</v>
      </c>
      <c r="B1185" t="str">
        <f>INDEX(Statut[Profil], MATCH(BD_evo[[#This Row],[Nom]], Statut[Nom], 0))</f>
        <v>Avant</v>
      </c>
      <c r="C1185">
        <f t="shared" si="28"/>
        <v>2024</v>
      </c>
      <c r="D1185">
        <f t="shared" si="27"/>
        <v>6</v>
      </c>
      <c r="E1185">
        <f>IF(SUMIFS(RPE[sRPE_tot], RPE[Nom], BD_evo[[#This Row],[Nom]], RPE[Semaine], BD_evo[[#This Row],[Semaine]])=0,"",SUMIFS(RPE[sRPE_tot], RPE[Nom], BD_evo[[#This Row],[Nom]], RPE[Semaine], BD_evo[[#This Row],[Semaine]]))</f>
        <v>512</v>
      </c>
      <c r="F1185" s="92">
        <f>IFERROR(AVERAGEIFS(EDF[Total EDF], EDF[Nom], BD_evo[[#This Row],[Nom]], EDF[Semaine], BD_evo[[#This Row],[Semaine]]), "")</f>
        <v>22.5</v>
      </c>
      <c r="G1185" s="92">
        <f>IFERROR(AVERAGEIFS(EDF[Humeur], EDF[Nom], BD_evo[[#This Row],[Nom]], EDF[Semaine], BD_evo[[#This Row],[Semaine]]), "")</f>
        <v>4.5</v>
      </c>
      <c r="H1185" s="92">
        <f>IFERROR(AVERAGEIFS(EDF[Stress], EDF[Nom], BD_evo[[#This Row],[Nom]], EDF[Semaine], BD_evo[[#This Row],[Semaine]]), "")</f>
        <v>3.5</v>
      </c>
      <c r="I1185" s="92">
        <f>IFERROR(AVERAGEIFS(EDF[Sommeil], EDF[Nom], BD_evo[[#This Row],[Nom]], EDF[Semaine], BD_evo[[#This Row],[Semaine]]), "")</f>
        <v>4.5</v>
      </c>
      <c r="J1185" s="92">
        <f>IFERROR(AVERAGEIFS(EDF[Etat Physique], EDF[Nom], BD_evo[[#This Row],[Nom]], EDF[Semaine], BD_evo[[#This Row],[Semaine]]), "")</f>
        <v>3.5</v>
      </c>
      <c r="K1185" s="92">
        <f>IFERROR(AVERAGEIFS(EDF[Hydratation], EDF[Nom], BD_evo[[#This Row],[Nom]], EDF[Semaine], BD_evo[[#This Row],[Semaine]]), "")</f>
        <v>3</v>
      </c>
      <c r="L1185" s="92">
        <f>IFERROR(AVERAGEIFS(EDF[Nutrition], EDF[Nom], BD_evo[[#This Row],[Nom]], EDF[Semaine], BD_evo[[#This Row],[Semaine]]), "")</f>
        <v>3.5</v>
      </c>
      <c r="M1185" s="92">
        <f>IFERROR(AVERAGEIFS(RPE[Investissement du jour], RPE[Nom], BD_evo[[#This Row],[Nom]], RPE[Semaine], BD_evo[[#This Row],[Semaine]]), "")</f>
        <v>3</v>
      </c>
    </row>
    <row r="1186" spans="1:13" x14ac:dyDescent="0.2">
      <c r="A1186" s="88" t="s">
        <v>84</v>
      </c>
      <c r="B1186" t="str">
        <f>INDEX(Statut[Profil], MATCH(BD_evo[[#This Row],[Nom]], Statut[Nom], 0))</f>
        <v>Trois Quarts</v>
      </c>
      <c r="C1186">
        <f t="shared" si="28"/>
        <v>2024</v>
      </c>
      <c r="D1186">
        <f t="shared" si="27"/>
        <v>6</v>
      </c>
      <c r="E1186" t="str">
        <f>IF(SUMIFS(RPE[sRPE_tot], RPE[Nom], BD_evo[[#This Row],[Nom]], RPE[Semaine], BD_evo[[#This Row],[Semaine]])=0,"",SUMIFS(RPE[sRPE_tot], RPE[Nom], BD_evo[[#This Row],[Nom]], RPE[Semaine], BD_evo[[#This Row],[Semaine]]))</f>
        <v/>
      </c>
      <c r="F1186" s="92" t="str">
        <f>IFERROR(AVERAGEIFS(EDF[Total EDF], EDF[Nom], BD_evo[[#This Row],[Nom]], EDF[Semaine], BD_evo[[#This Row],[Semaine]]), "")</f>
        <v/>
      </c>
      <c r="G1186" s="92" t="str">
        <f>IFERROR(AVERAGEIFS(EDF[Humeur], EDF[Nom], BD_evo[[#This Row],[Nom]], EDF[Semaine], BD_evo[[#This Row],[Semaine]]), "")</f>
        <v/>
      </c>
      <c r="H1186" s="92" t="str">
        <f>IFERROR(AVERAGEIFS(EDF[Stress], EDF[Nom], BD_evo[[#This Row],[Nom]], EDF[Semaine], BD_evo[[#This Row],[Semaine]]), "")</f>
        <v/>
      </c>
      <c r="I1186" s="92" t="str">
        <f>IFERROR(AVERAGEIFS(EDF[Sommeil], EDF[Nom], BD_evo[[#This Row],[Nom]], EDF[Semaine], BD_evo[[#This Row],[Semaine]]), "")</f>
        <v/>
      </c>
      <c r="J1186" s="92" t="str">
        <f>IFERROR(AVERAGEIFS(EDF[Etat Physique], EDF[Nom], BD_evo[[#This Row],[Nom]], EDF[Semaine], BD_evo[[#This Row],[Semaine]]), "")</f>
        <v/>
      </c>
      <c r="K1186" s="92" t="str">
        <f>IFERROR(AVERAGEIFS(EDF[Hydratation], EDF[Nom], BD_evo[[#This Row],[Nom]], EDF[Semaine], BD_evo[[#This Row],[Semaine]]), "")</f>
        <v/>
      </c>
      <c r="L1186" s="92" t="str">
        <f>IFERROR(AVERAGEIFS(EDF[Nutrition], EDF[Nom], BD_evo[[#This Row],[Nom]], EDF[Semaine], BD_evo[[#This Row],[Semaine]]), "")</f>
        <v/>
      </c>
      <c r="M1186" s="92" t="str">
        <f>IFERROR(AVERAGEIFS(RPE[Investissement du jour], RPE[Nom], BD_evo[[#This Row],[Nom]], RPE[Semaine], BD_evo[[#This Row],[Semaine]]), "")</f>
        <v/>
      </c>
    </row>
    <row r="1187" spans="1:13" x14ac:dyDescent="0.2">
      <c r="A1187" s="88" t="s">
        <v>106</v>
      </c>
      <c r="B1187" t="str">
        <f>INDEX(Statut[Profil], MATCH(BD_evo[[#This Row],[Nom]], Statut[Nom], 0))</f>
        <v>Avant</v>
      </c>
      <c r="C1187">
        <f t="shared" si="28"/>
        <v>2024</v>
      </c>
      <c r="D1187">
        <f t="shared" si="27"/>
        <v>6</v>
      </c>
      <c r="E1187" t="str">
        <f>IF(SUMIFS(RPE[sRPE_tot], RPE[Nom], BD_evo[[#This Row],[Nom]], RPE[Semaine], BD_evo[[#This Row],[Semaine]])=0,"",SUMIFS(RPE[sRPE_tot], RPE[Nom], BD_evo[[#This Row],[Nom]], RPE[Semaine], BD_evo[[#This Row],[Semaine]]))</f>
        <v/>
      </c>
      <c r="F1187" s="92">
        <f>IFERROR(AVERAGEIFS(EDF[Total EDF], EDF[Nom], BD_evo[[#This Row],[Nom]], EDF[Semaine], BD_evo[[#This Row],[Semaine]]), "")</f>
        <v>23</v>
      </c>
      <c r="G1187" s="92">
        <f>IFERROR(AVERAGEIFS(EDF[Humeur], EDF[Nom], BD_evo[[#This Row],[Nom]], EDF[Semaine], BD_evo[[#This Row],[Semaine]]), "")</f>
        <v>4</v>
      </c>
      <c r="H1187" s="92">
        <f>IFERROR(AVERAGEIFS(EDF[Stress], EDF[Nom], BD_evo[[#This Row],[Nom]], EDF[Semaine], BD_evo[[#This Row],[Semaine]]), "")</f>
        <v>3</v>
      </c>
      <c r="I1187" s="92">
        <f>IFERROR(AVERAGEIFS(EDF[Sommeil], EDF[Nom], BD_evo[[#This Row],[Nom]], EDF[Semaine], BD_evo[[#This Row],[Semaine]]), "")</f>
        <v>4</v>
      </c>
      <c r="J1187" s="92">
        <f>IFERROR(AVERAGEIFS(EDF[Etat Physique], EDF[Nom], BD_evo[[#This Row],[Nom]], EDF[Semaine], BD_evo[[#This Row],[Semaine]]), "")</f>
        <v>4</v>
      </c>
      <c r="K1187" s="92">
        <f>IFERROR(AVERAGEIFS(EDF[Hydratation], EDF[Nom], BD_evo[[#This Row],[Nom]], EDF[Semaine], BD_evo[[#This Row],[Semaine]]), "")</f>
        <v>4</v>
      </c>
      <c r="L1187" s="92">
        <f>IFERROR(AVERAGEIFS(EDF[Nutrition], EDF[Nom], BD_evo[[#This Row],[Nom]], EDF[Semaine], BD_evo[[#This Row],[Semaine]]), "")</f>
        <v>4</v>
      </c>
      <c r="M1187" s="92" t="str">
        <f>IFERROR(AVERAGEIFS(RPE[Investissement du jour], RPE[Nom], BD_evo[[#This Row],[Nom]], RPE[Semaine], BD_evo[[#This Row],[Semaine]]), "")</f>
        <v/>
      </c>
    </row>
    <row r="1188" spans="1:13" x14ac:dyDescent="0.2">
      <c r="A1188" s="89" t="s">
        <v>171</v>
      </c>
      <c r="B1188" t="str">
        <f>INDEX(Statut[Profil], MATCH(BD_evo[[#This Row],[Nom]], Statut[Nom], 0))</f>
        <v>Avant</v>
      </c>
      <c r="C1188">
        <f t="shared" si="28"/>
        <v>2024</v>
      </c>
      <c r="D1188">
        <f t="shared" si="27"/>
        <v>6</v>
      </c>
      <c r="E1188" t="str">
        <f>IF(SUMIFS(RPE[sRPE_tot], RPE[Nom], BD_evo[[#This Row],[Nom]], RPE[Semaine], BD_evo[[#This Row],[Semaine]])=0,"",SUMIFS(RPE[sRPE_tot], RPE[Nom], BD_evo[[#This Row],[Nom]], RPE[Semaine], BD_evo[[#This Row],[Semaine]]))</f>
        <v/>
      </c>
      <c r="F1188" s="92">
        <f>IFERROR(AVERAGEIFS(EDF[Total EDF], EDF[Nom], BD_evo[[#This Row],[Nom]], EDF[Semaine], BD_evo[[#This Row],[Semaine]]), "")</f>
        <v>16</v>
      </c>
      <c r="G1188" s="92">
        <f>IFERROR(AVERAGEIFS(EDF[Humeur], EDF[Nom], BD_evo[[#This Row],[Nom]], EDF[Semaine], BD_evo[[#This Row],[Semaine]]), "")</f>
        <v>4</v>
      </c>
      <c r="H1188" s="92">
        <f>IFERROR(AVERAGEIFS(EDF[Stress], EDF[Nom], BD_evo[[#This Row],[Nom]], EDF[Semaine], BD_evo[[#This Row],[Semaine]]), "")</f>
        <v>3</v>
      </c>
      <c r="I1188" s="92">
        <f>IFERROR(AVERAGEIFS(EDF[Sommeil], EDF[Nom], BD_evo[[#This Row],[Nom]], EDF[Semaine], BD_evo[[#This Row],[Semaine]]), "")</f>
        <v>2</v>
      </c>
      <c r="J1188" s="92">
        <f>IFERROR(AVERAGEIFS(EDF[Etat Physique], EDF[Nom], BD_evo[[#This Row],[Nom]], EDF[Semaine], BD_evo[[#This Row],[Semaine]]), "")</f>
        <v>2</v>
      </c>
      <c r="K1188" s="92">
        <f>IFERROR(AVERAGEIFS(EDF[Hydratation], EDF[Nom], BD_evo[[#This Row],[Nom]], EDF[Semaine], BD_evo[[#This Row],[Semaine]]), "")</f>
        <v>2</v>
      </c>
      <c r="L1188" s="92">
        <f>IFERROR(AVERAGEIFS(EDF[Nutrition], EDF[Nom], BD_evo[[#This Row],[Nom]], EDF[Semaine], BD_evo[[#This Row],[Semaine]]), "")</f>
        <v>3</v>
      </c>
      <c r="M1188" s="92" t="str">
        <f>IFERROR(AVERAGEIFS(RPE[Investissement du jour], RPE[Nom], BD_evo[[#This Row],[Nom]], RPE[Semaine], BD_evo[[#This Row],[Semaine]]), "")</f>
        <v/>
      </c>
    </row>
    <row r="1189" spans="1:13" x14ac:dyDescent="0.2">
      <c r="A1189" s="88" t="s">
        <v>77</v>
      </c>
      <c r="B1189" t="str">
        <f>INDEX(Statut[Profil], MATCH(BD_evo[[#This Row],[Nom]], Statut[Nom], 0))</f>
        <v>Avant</v>
      </c>
      <c r="C1189">
        <f t="shared" si="28"/>
        <v>2024</v>
      </c>
      <c r="D1189">
        <f t="shared" si="27"/>
        <v>6</v>
      </c>
      <c r="E1189">
        <f>IF(SUMIFS(RPE[sRPE_tot], RPE[Nom], BD_evo[[#This Row],[Nom]], RPE[Semaine], BD_evo[[#This Row],[Semaine]])=0,"",SUMIFS(RPE[sRPE_tot], RPE[Nom], BD_evo[[#This Row],[Nom]], RPE[Semaine], BD_evo[[#This Row],[Semaine]]))</f>
        <v>669</v>
      </c>
      <c r="F1189" s="92">
        <f>IFERROR(AVERAGEIFS(EDF[Total EDF], EDF[Nom], BD_evo[[#This Row],[Nom]], EDF[Semaine], BD_evo[[#This Row],[Semaine]]), "")</f>
        <v>20.5</v>
      </c>
      <c r="G1189" s="92">
        <f>IFERROR(AVERAGEIFS(EDF[Humeur], EDF[Nom], BD_evo[[#This Row],[Nom]], EDF[Semaine], BD_evo[[#This Row],[Semaine]]), "")</f>
        <v>3.5</v>
      </c>
      <c r="H1189" s="92">
        <f>IFERROR(AVERAGEIFS(EDF[Stress], EDF[Nom], BD_evo[[#This Row],[Nom]], EDF[Semaine], BD_evo[[#This Row],[Semaine]]), "")</f>
        <v>2</v>
      </c>
      <c r="I1189" s="92">
        <f>IFERROR(AVERAGEIFS(EDF[Sommeil], EDF[Nom], BD_evo[[#This Row],[Nom]], EDF[Semaine], BD_evo[[#This Row],[Semaine]]), "")</f>
        <v>4</v>
      </c>
      <c r="J1189" s="92">
        <f>IFERROR(AVERAGEIFS(EDF[Etat Physique], EDF[Nom], BD_evo[[#This Row],[Nom]], EDF[Semaine], BD_evo[[#This Row],[Semaine]]), "")</f>
        <v>4</v>
      </c>
      <c r="K1189" s="92">
        <f>IFERROR(AVERAGEIFS(EDF[Hydratation], EDF[Nom], BD_evo[[#This Row],[Nom]], EDF[Semaine], BD_evo[[#This Row],[Semaine]]), "")</f>
        <v>3</v>
      </c>
      <c r="L1189" s="92">
        <f>IFERROR(AVERAGEIFS(EDF[Nutrition], EDF[Nom], BD_evo[[#This Row],[Nom]], EDF[Semaine], BD_evo[[#This Row],[Semaine]]), "")</f>
        <v>4</v>
      </c>
      <c r="M1189" s="92">
        <f>IFERROR(AVERAGEIFS(RPE[Investissement du jour], RPE[Nom], BD_evo[[#This Row],[Nom]], RPE[Semaine], BD_evo[[#This Row],[Semaine]]), "")</f>
        <v>2</v>
      </c>
    </row>
    <row r="1190" spans="1:13" x14ac:dyDescent="0.2">
      <c r="A1190" s="88" t="s">
        <v>135</v>
      </c>
      <c r="B1190" t="str">
        <f>INDEX(Statut[Profil], MATCH(BD_evo[[#This Row],[Nom]], Statut[Nom], 0))</f>
        <v>Trois Quarts</v>
      </c>
      <c r="C1190">
        <f t="shared" si="28"/>
        <v>2024</v>
      </c>
      <c r="D1190">
        <f t="shared" si="27"/>
        <v>6</v>
      </c>
      <c r="E1190" t="str">
        <f>IF(SUMIFS(RPE[sRPE_tot], RPE[Nom], BD_evo[[#This Row],[Nom]], RPE[Semaine], BD_evo[[#This Row],[Semaine]])=0,"",SUMIFS(RPE[sRPE_tot], RPE[Nom], BD_evo[[#This Row],[Nom]], RPE[Semaine], BD_evo[[#This Row],[Semaine]]))</f>
        <v/>
      </c>
      <c r="F1190" s="92" t="str">
        <f>IFERROR(AVERAGEIFS(EDF[Total EDF], EDF[Nom], BD_evo[[#This Row],[Nom]], EDF[Semaine], BD_evo[[#This Row],[Semaine]]), "")</f>
        <v/>
      </c>
      <c r="G1190" s="92" t="str">
        <f>IFERROR(AVERAGEIFS(EDF[Humeur], EDF[Nom], BD_evo[[#This Row],[Nom]], EDF[Semaine], BD_evo[[#This Row],[Semaine]]), "")</f>
        <v/>
      </c>
      <c r="H1190" s="92" t="str">
        <f>IFERROR(AVERAGEIFS(EDF[Stress], EDF[Nom], BD_evo[[#This Row],[Nom]], EDF[Semaine], BD_evo[[#This Row],[Semaine]]), "")</f>
        <v/>
      </c>
      <c r="I1190" s="92" t="str">
        <f>IFERROR(AVERAGEIFS(EDF[Sommeil], EDF[Nom], BD_evo[[#This Row],[Nom]], EDF[Semaine], BD_evo[[#This Row],[Semaine]]), "")</f>
        <v/>
      </c>
      <c r="J1190" s="92" t="str">
        <f>IFERROR(AVERAGEIFS(EDF[Etat Physique], EDF[Nom], BD_evo[[#This Row],[Nom]], EDF[Semaine], BD_evo[[#This Row],[Semaine]]), "")</f>
        <v/>
      </c>
      <c r="K1190" s="92" t="str">
        <f>IFERROR(AVERAGEIFS(EDF[Hydratation], EDF[Nom], BD_evo[[#This Row],[Nom]], EDF[Semaine], BD_evo[[#This Row],[Semaine]]), "")</f>
        <v/>
      </c>
      <c r="L1190" s="92" t="str">
        <f>IFERROR(AVERAGEIFS(EDF[Nutrition], EDF[Nom], BD_evo[[#This Row],[Nom]], EDF[Semaine], BD_evo[[#This Row],[Semaine]]), "")</f>
        <v/>
      </c>
      <c r="M1190" s="92" t="str">
        <f>IFERROR(AVERAGEIFS(RPE[Investissement du jour], RPE[Nom], BD_evo[[#This Row],[Nom]], RPE[Semaine], BD_evo[[#This Row],[Semaine]]), "")</f>
        <v/>
      </c>
    </row>
    <row r="1191" spans="1:13" x14ac:dyDescent="0.2">
      <c r="A1191" s="88" t="s">
        <v>75</v>
      </c>
      <c r="B1191" t="str">
        <f>INDEX(Statut[Profil], MATCH(BD_evo[[#This Row],[Nom]], Statut[Nom], 0))</f>
        <v>Avant</v>
      </c>
      <c r="C1191">
        <f t="shared" si="28"/>
        <v>2024</v>
      </c>
      <c r="D1191">
        <f t="shared" si="27"/>
        <v>6</v>
      </c>
      <c r="E1191" t="str">
        <f>IF(SUMIFS(RPE[sRPE_tot], RPE[Nom], BD_evo[[#This Row],[Nom]], RPE[Semaine], BD_evo[[#This Row],[Semaine]])=0,"",SUMIFS(RPE[sRPE_tot], RPE[Nom], BD_evo[[#This Row],[Nom]], RPE[Semaine], BD_evo[[#This Row],[Semaine]]))</f>
        <v/>
      </c>
      <c r="F1191" s="92">
        <f>IFERROR(AVERAGEIFS(EDF[Total EDF], EDF[Nom], BD_evo[[#This Row],[Nom]], EDF[Semaine], BD_evo[[#This Row],[Semaine]]), "")</f>
        <v>13.25</v>
      </c>
      <c r="G1191" s="92">
        <f>IFERROR(AVERAGEIFS(EDF[Humeur], EDF[Nom], BD_evo[[#This Row],[Nom]], EDF[Semaine], BD_evo[[#This Row],[Semaine]]), "")</f>
        <v>2.25</v>
      </c>
      <c r="H1191" s="92">
        <f>IFERROR(AVERAGEIFS(EDF[Stress], EDF[Nom], BD_evo[[#This Row],[Nom]], EDF[Semaine], BD_evo[[#This Row],[Semaine]]), "")</f>
        <v>2.5</v>
      </c>
      <c r="I1191" s="92">
        <f>IFERROR(AVERAGEIFS(EDF[Sommeil], EDF[Nom], BD_evo[[#This Row],[Nom]], EDF[Semaine], BD_evo[[#This Row],[Semaine]]), "")</f>
        <v>1.75</v>
      </c>
      <c r="J1191" s="92">
        <f>IFERROR(AVERAGEIFS(EDF[Etat Physique], EDF[Nom], BD_evo[[#This Row],[Nom]], EDF[Semaine], BD_evo[[#This Row],[Semaine]]), "")</f>
        <v>2.25</v>
      </c>
      <c r="K1191" s="92">
        <f>IFERROR(AVERAGEIFS(EDF[Hydratation], EDF[Nom], BD_evo[[#This Row],[Nom]], EDF[Semaine], BD_evo[[#This Row],[Semaine]]), "")</f>
        <v>1.75</v>
      </c>
      <c r="L1191" s="92">
        <f>IFERROR(AVERAGEIFS(EDF[Nutrition], EDF[Nom], BD_evo[[#This Row],[Nom]], EDF[Semaine], BD_evo[[#This Row],[Semaine]]), "")</f>
        <v>2.75</v>
      </c>
      <c r="M1191" s="92" t="str">
        <f>IFERROR(AVERAGEIFS(RPE[Investissement du jour], RPE[Nom], BD_evo[[#This Row],[Nom]], RPE[Semaine], BD_evo[[#This Row],[Semaine]]), "")</f>
        <v/>
      </c>
    </row>
    <row r="1192" spans="1:13" x14ac:dyDescent="0.2">
      <c r="A1192" s="88" t="s">
        <v>112</v>
      </c>
      <c r="B1192" t="str">
        <f>INDEX(Statut[Profil], MATCH(BD_evo[[#This Row],[Nom]], Statut[Nom], 0))</f>
        <v>Trois Quarts</v>
      </c>
      <c r="C1192">
        <f t="shared" si="28"/>
        <v>2024</v>
      </c>
      <c r="D1192">
        <f t="shared" si="27"/>
        <v>6</v>
      </c>
      <c r="E1192" t="str">
        <f>IF(SUMIFS(RPE[sRPE_tot], RPE[Nom], BD_evo[[#This Row],[Nom]], RPE[Semaine], BD_evo[[#This Row],[Semaine]])=0,"",SUMIFS(RPE[sRPE_tot], RPE[Nom], BD_evo[[#This Row],[Nom]], RPE[Semaine], BD_evo[[#This Row],[Semaine]]))</f>
        <v/>
      </c>
      <c r="F1192" s="92">
        <f>IFERROR(AVERAGEIFS(EDF[Total EDF], EDF[Nom], BD_evo[[#This Row],[Nom]], EDF[Semaine], BD_evo[[#This Row],[Semaine]]), "")</f>
        <v>16</v>
      </c>
      <c r="G1192" s="92">
        <f>IFERROR(AVERAGEIFS(EDF[Humeur], EDF[Nom], BD_evo[[#This Row],[Nom]], EDF[Semaine], BD_evo[[#This Row],[Semaine]]), "")</f>
        <v>3</v>
      </c>
      <c r="H1192" s="92">
        <f>IFERROR(AVERAGEIFS(EDF[Stress], EDF[Nom], BD_evo[[#This Row],[Nom]], EDF[Semaine], BD_evo[[#This Row],[Semaine]]), "")</f>
        <v>3</v>
      </c>
      <c r="I1192" s="92">
        <f>IFERROR(AVERAGEIFS(EDF[Sommeil], EDF[Nom], BD_evo[[#This Row],[Nom]], EDF[Semaine], BD_evo[[#This Row],[Semaine]]), "")</f>
        <v>3</v>
      </c>
      <c r="J1192" s="92">
        <f>IFERROR(AVERAGEIFS(EDF[Etat Physique], EDF[Nom], BD_evo[[#This Row],[Nom]], EDF[Semaine], BD_evo[[#This Row],[Semaine]]), "")</f>
        <v>1</v>
      </c>
      <c r="K1192" s="92">
        <f>IFERROR(AVERAGEIFS(EDF[Hydratation], EDF[Nom], BD_evo[[#This Row],[Nom]], EDF[Semaine], BD_evo[[#This Row],[Semaine]]), "")</f>
        <v>3</v>
      </c>
      <c r="L1192" s="92">
        <f>IFERROR(AVERAGEIFS(EDF[Nutrition], EDF[Nom], BD_evo[[#This Row],[Nom]], EDF[Semaine], BD_evo[[#This Row],[Semaine]]), "")</f>
        <v>3</v>
      </c>
      <c r="M1192" s="92" t="str">
        <f>IFERROR(AVERAGEIFS(RPE[Investissement du jour], RPE[Nom], BD_evo[[#This Row],[Nom]], RPE[Semaine], BD_evo[[#This Row],[Semaine]]), "")</f>
        <v/>
      </c>
    </row>
    <row r="1193" spans="1:13" x14ac:dyDescent="0.2">
      <c r="A1193" s="88" t="s">
        <v>142</v>
      </c>
      <c r="B1193" t="str">
        <f>INDEX(Statut[Profil], MATCH(BD_evo[[#This Row],[Nom]], Statut[Nom], 0))</f>
        <v>Avant</v>
      </c>
      <c r="C1193">
        <f t="shared" si="28"/>
        <v>2024</v>
      </c>
      <c r="D1193">
        <f t="shared" si="27"/>
        <v>6</v>
      </c>
      <c r="E1193">
        <f>IF(SUMIFS(RPE[sRPE_tot], RPE[Nom], BD_evo[[#This Row],[Nom]], RPE[Semaine], BD_evo[[#This Row],[Semaine]])=0,"",SUMIFS(RPE[sRPE_tot], RPE[Nom], BD_evo[[#This Row],[Nom]], RPE[Semaine], BD_evo[[#This Row],[Semaine]]))</f>
        <v>845</v>
      </c>
      <c r="F1193" s="92">
        <f>IFERROR(AVERAGEIFS(EDF[Total EDF], EDF[Nom], BD_evo[[#This Row],[Nom]], EDF[Semaine], BD_evo[[#This Row],[Semaine]]), "")</f>
        <v>22</v>
      </c>
      <c r="G1193" s="92">
        <f>IFERROR(AVERAGEIFS(EDF[Humeur], EDF[Nom], BD_evo[[#This Row],[Nom]], EDF[Semaine], BD_evo[[#This Row],[Semaine]]), "")</f>
        <v>4</v>
      </c>
      <c r="H1193" s="92">
        <f>IFERROR(AVERAGEIFS(EDF[Stress], EDF[Nom], BD_evo[[#This Row],[Nom]], EDF[Semaine], BD_evo[[#This Row],[Semaine]]), "")</f>
        <v>3</v>
      </c>
      <c r="I1193" s="92">
        <f>IFERROR(AVERAGEIFS(EDF[Sommeil], EDF[Nom], BD_evo[[#This Row],[Nom]], EDF[Semaine], BD_evo[[#This Row],[Semaine]]), "")</f>
        <v>4</v>
      </c>
      <c r="J1193" s="92">
        <f>IFERROR(AVERAGEIFS(EDF[Etat Physique], EDF[Nom], BD_evo[[#This Row],[Nom]], EDF[Semaine], BD_evo[[#This Row],[Semaine]]), "")</f>
        <v>4</v>
      </c>
      <c r="K1193" s="92">
        <f>IFERROR(AVERAGEIFS(EDF[Hydratation], EDF[Nom], BD_evo[[#This Row],[Nom]], EDF[Semaine], BD_evo[[#This Row],[Semaine]]), "")</f>
        <v>3</v>
      </c>
      <c r="L1193" s="92">
        <f>IFERROR(AVERAGEIFS(EDF[Nutrition], EDF[Nom], BD_evo[[#This Row],[Nom]], EDF[Semaine], BD_evo[[#This Row],[Semaine]]), "")</f>
        <v>4</v>
      </c>
      <c r="M1193" s="92">
        <f>IFERROR(AVERAGEIFS(RPE[Investissement du jour], RPE[Nom], BD_evo[[#This Row],[Nom]], RPE[Semaine], BD_evo[[#This Row],[Semaine]]), "")</f>
        <v>3</v>
      </c>
    </row>
    <row r="1194" spans="1:13" x14ac:dyDescent="0.2">
      <c r="A1194" s="88" t="s">
        <v>131</v>
      </c>
      <c r="B1194" t="str">
        <f>INDEX(Statut[Profil], MATCH(BD_evo[[#This Row],[Nom]], Statut[Nom], 0))</f>
        <v>Trois Quarts</v>
      </c>
      <c r="C1194">
        <f t="shared" si="28"/>
        <v>2024</v>
      </c>
      <c r="D1194">
        <f t="shared" si="27"/>
        <v>6</v>
      </c>
      <c r="E1194">
        <f>IF(SUMIFS(RPE[sRPE_tot], RPE[Nom], BD_evo[[#This Row],[Nom]], RPE[Semaine], BD_evo[[#This Row],[Semaine]])=0,"",SUMIFS(RPE[sRPE_tot], RPE[Nom], BD_evo[[#This Row],[Nom]], RPE[Semaine], BD_evo[[#This Row],[Semaine]]))</f>
        <v>1032</v>
      </c>
      <c r="F1194" s="92">
        <f>IFERROR(AVERAGEIFS(EDF[Total EDF], EDF[Nom], BD_evo[[#This Row],[Nom]], EDF[Semaine], BD_evo[[#This Row],[Semaine]]), "")</f>
        <v>17.5</v>
      </c>
      <c r="G1194" s="92">
        <f>IFERROR(AVERAGEIFS(EDF[Humeur], EDF[Nom], BD_evo[[#This Row],[Nom]], EDF[Semaine], BD_evo[[#This Row],[Semaine]]), "")</f>
        <v>3</v>
      </c>
      <c r="H1194" s="92">
        <f>IFERROR(AVERAGEIFS(EDF[Stress], EDF[Nom], BD_evo[[#This Row],[Nom]], EDF[Semaine], BD_evo[[#This Row],[Semaine]]), "")</f>
        <v>3</v>
      </c>
      <c r="I1194" s="92">
        <f>IFERROR(AVERAGEIFS(EDF[Sommeil], EDF[Nom], BD_evo[[#This Row],[Nom]], EDF[Semaine], BD_evo[[#This Row],[Semaine]]), "")</f>
        <v>2.5</v>
      </c>
      <c r="J1194" s="92">
        <f>IFERROR(AVERAGEIFS(EDF[Etat Physique], EDF[Nom], BD_evo[[#This Row],[Nom]], EDF[Semaine], BD_evo[[#This Row],[Semaine]]), "")</f>
        <v>3</v>
      </c>
      <c r="K1194" s="92">
        <f>IFERROR(AVERAGEIFS(EDF[Hydratation], EDF[Nom], BD_evo[[#This Row],[Nom]], EDF[Semaine], BD_evo[[#This Row],[Semaine]]), "")</f>
        <v>3</v>
      </c>
      <c r="L1194" s="92">
        <f>IFERROR(AVERAGEIFS(EDF[Nutrition], EDF[Nom], BD_evo[[#This Row],[Nom]], EDF[Semaine], BD_evo[[#This Row],[Semaine]]), "")</f>
        <v>3</v>
      </c>
      <c r="M1194" s="92">
        <f>IFERROR(AVERAGEIFS(RPE[Investissement du jour], RPE[Nom], BD_evo[[#This Row],[Nom]], RPE[Semaine], BD_evo[[#This Row],[Semaine]]), "")</f>
        <v>3</v>
      </c>
    </row>
    <row r="1195" spans="1:13" x14ac:dyDescent="0.2">
      <c r="A1195" s="88" t="s">
        <v>83</v>
      </c>
      <c r="B1195" t="str">
        <f>INDEX(Statut[Profil], MATCH(BD_evo[[#This Row],[Nom]], Statut[Nom], 0))</f>
        <v>Avant</v>
      </c>
      <c r="C1195">
        <f t="shared" si="28"/>
        <v>2024</v>
      </c>
      <c r="D1195">
        <f t="shared" si="27"/>
        <v>6</v>
      </c>
      <c r="E1195" t="str">
        <f>IF(SUMIFS(RPE[sRPE_tot], RPE[Nom], BD_evo[[#This Row],[Nom]], RPE[Semaine], BD_evo[[#This Row],[Semaine]])=0,"",SUMIFS(RPE[sRPE_tot], RPE[Nom], BD_evo[[#This Row],[Nom]], RPE[Semaine], BD_evo[[#This Row],[Semaine]]))</f>
        <v/>
      </c>
      <c r="F1195" s="92">
        <f>IFERROR(AVERAGEIFS(EDF[Total EDF], EDF[Nom], BD_evo[[#This Row],[Nom]], EDF[Semaine], BD_evo[[#This Row],[Semaine]]), "")</f>
        <v>17</v>
      </c>
      <c r="G1195" s="92">
        <f>IFERROR(AVERAGEIFS(EDF[Humeur], EDF[Nom], BD_evo[[#This Row],[Nom]], EDF[Semaine], BD_evo[[#This Row],[Semaine]]), "")</f>
        <v>4</v>
      </c>
      <c r="H1195" s="92">
        <f>IFERROR(AVERAGEIFS(EDF[Stress], EDF[Nom], BD_evo[[#This Row],[Nom]], EDF[Semaine], BD_evo[[#This Row],[Semaine]]), "")</f>
        <v>3</v>
      </c>
      <c r="I1195" s="92">
        <f>IFERROR(AVERAGEIFS(EDF[Sommeil], EDF[Nom], BD_evo[[#This Row],[Nom]], EDF[Semaine], BD_evo[[#This Row],[Semaine]]), "")</f>
        <v>1</v>
      </c>
      <c r="J1195" s="92">
        <f>IFERROR(AVERAGEIFS(EDF[Etat Physique], EDF[Nom], BD_evo[[#This Row],[Nom]], EDF[Semaine], BD_evo[[#This Row],[Semaine]]), "")</f>
        <v>2</v>
      </c>
      <c r="K1195" s="92">
        <f>IFERROR(AVERAGEIFS(EDF[Hydratation], EDF[Nom], BD_evo[[#This Row],[Nom]], EDF[Semaine], BD_evo[[#This Row],[Semaine]]), "")</f>
        <v>3</v>
      </c>
      <c r="L1195" s="92">
        <f>IFERROR(AVERAGEIFS(EDF[Nutrition], EDF[Nom], BD_evo[[#This Row],[Nom]], EDF[Semaine], BD_evo[[#This Row],[Semaine]]), "")</f>
        <v>4</v>
      </c>
      <c r="M1195" s="92" t="str">
        <f>IFERROR(AVERAGEIFS(RPE[Investissement du jour], RPE[Nom], BD_evo[[#This Row],[Nom]], RPE[Semaine], BD_evo[[#This Row],[Semaine]]), "")</f>
        <v/>
      </c>
    </row>
    <row r="1196" spans="1:13" x14ac:dyDescent="0.2">
      <c r="A1196" s="88" t="s">
        <v>100</v>
      </c>
      <c r="B1196" t="str">
        <f>INDEX(Statut[Profil], MATCH(BD_evo[[#This Row],[Nom]], Statut[Nom], 0))</f>
        <v>Trois Quarts</v>
      </c>
      <c r="C1196">
        <f t="shared" si="28"/>
        <v>2024</v>
      </c>
      <c r="D1196">
        <f t="shared" si="27"/>
        <v>6</v>
      </c>
      <c r="E1196" t="str">
        <f>IF(SUMIFS(RPE[sRPE_tot], RPE[Nom], BD_evo[[#This Row],[Nom]], RPE[Semaine], BD_evo[[#This Row],[Semaine]])=0,"",SUMIFS(RPE[sRPE_tot], RPE[Nom], BD_evo[[#This Row],[Nom]], RPE[Semaine], BD_evo[[#This Row],[Semaine]]))</f>
        <v/>
      </c>
      <c r="F1196" s="92" t="str">
        <f>IFERROR(AVERAGEIFS(EDF[Total EDF], EDF[Nom], BD_evo[[#This Row],[Nom]], EDF[Semaine], BD_evo[[#This Row],[Semaine]]), "")</f>
        <v/>
      </c>
      <c r="G1196" s="92" t="str">
        <f>IFERROR(AVERAGEIFS(EDF[Humeur], EDF[Nom], BD_evo[[#This Row],[Nom]], EDF[Semaine], BD_evo[[#This Row],[Semaine]]), "")</f>
        <v/>
      </c>
      <c r="H1196" s="92" t="str">
        <f>IFERROR(AVERAGEIFS(EDF[Stress], EDF[Nom], BD_evo[[#This Row],[Nom]], EDF[Semaine], BD_evo[[#This Row],[Semaine]]), "")</f>
        <v/>
      </c>
      <c r="I1196" s="92" t="str">
        <f>IFERROR(AVERAGEIFS(EDF[Sommeil], EDF[Nom], BD_evo[[#This Row],[Nom]], EDF[Semaine], BD_evo[[#This Row],[Semaine]]), "")</f>
        <v/>
      </c>
      <c r="J1196" s="92" t="str">
        <f>IFERROR(AVERAGEIFS(EDF[Etat Physique], EDF[Nom], BD_evo[[#This Row],[Nom]], EDF[Semaine], BD_evo[[#This Row],[Semaine]]), "")</f>
        <v/>
      </c>
      <c r="K1196" s="92" t="str">
        <f>IFERROR(AVERAGEIFS(EDF[Hydratation], EDF[Nom], BD_evo[[#This Row],[Nom]], EDF[Semaine], BD_evo[[#This Row],[Semaine]]), "")</f>
        <v/>
      </c>
      <c r="L1196" s="92" t="str">
        <f>IFERROR(AVERAGEIFS(EDF[Nutrition], EDF[Nom], BD_evo[[#This Row],[Nom]], EDF[Semaine], BD_evo[[#This Row],[Semaine]]), "")</f>
        <v/>
      </c>
      <c r="M1196" s="92" t="str">
        <f>IFERROR(AVERAGEIFS(RPE[Investissement du jour], RPE[Nom], BD_evo[[#This Row],[Nom]], RPE[Semaine], BD_evo[[#This Row],[Semaine]]), "")</f>
        <v/>
      </c>
    </row>
    <row r="1197" spans="1:13" x14ac:dyDescent="0.2">
      <c r="A1197" s="88" t="s">
        <v>89</v>
      </c>
      <c r="B1197" t="str">
        <f>INDEX(Statut[Profil], MATCH(BD_evo[[#This Row],[Nom]], Statut[Nom], 0))</f>
        <v>Avant</v>
      </c>
      <c r="C1197">
        <f t="shared" si="28"/>
        <v>2024</v>
      </c>
      <c r="D1197">
        <f t="shared" si="27"/>
        <v>6</v>
      </c>
      <c r="E1197" t="str">
        <f>IF(SUMIFS(RPE[sRPE_tot], RPE[Nom], BD_evo[[#This Row],[Nom]], RPE[Semaine], BD_evo[[#This Row],[Semaine]])=0,"",SUMIFS(RPE[sRPE_tot], RPE[Nom], BD_evo[[#This Row],[Nom]], RPE[Semaine], BD_evo[[#This Row],[Semaine]]))</f>
        <v/>
      </c>
      <c r="F1197" s="92" t="str">
        <f>IFERROR(AVERAGEIFS(EDF[Total EDF], EDF[Nom], BD_evo[[#This Row],[Nom]], EDF[Semaine], BD_evo[[#This Row],[Semaine]]), "")</f>
        <v/>
      </c>
      <c r="G1197" s="92" t="str">
        <f>IFERROR(AVERAGEIFS(EDF[Humeur], EDF[Nom], BD_evo[[#This Row],[Nom]], EDF[Semaine], BD_evo[[#This Row],[Semaine]]), "")</f>
        <v/>
      </c>
      <c r="H1197" s="92" t="str">
        <f>IFERROR(AVERAGEIFS(EDF[Stress], EDF[Nom], BD_evo[[#This Row],[Nom]], EDF[Semaine], BD_evo[[#This Row],[Semaine]]), "")</f>
        <v/>
      </c>
      <c r="I1197" s="92" t="str">
        <f>IFERROR(AVERAGEIFS(EDF[Sommeil], EDF[Nom], BD_evo[[#This Row],[Nom]], EDF[Semaine], BD_evo[[#This Row],[Semaine]]), "")</f>
        <v/>
      </c>
      <c r="J1197" s="92" t="str">
        <f>IFERROR(AVERAGEIFS(EDF[Etat Physique], EDF[Nom], BD_evo[[#This Row],[Nom]], EDF[Semaine], BD_evo[[#This Row],[Semaine]]), "")</f>
        <v/>
      </c>
      <c r="K1197" s="92" t="str">
        <f>IFERROR(AVERAGEIFS(EDF[Hydratation], EDF[Nom], BD_evo[[#This Row],[Nom]], EDF[Semaine], BD_evo[[#This Row],[Semaine]]), "")</f>
        <v/>
      </c>
      <c r="L1197" s="92" t="str">
        <f>IFERROR(AVERAGEIFS(EDF[Nutrition], EDF[Nom], BD_evo[[#This Row],[Nom]], EDF[Semaine], BD_evo[[#This Row],[Semaine]]), "")</f>
        <v/>
      </c>
      <c r="M1197" s="92" t="str">
        <f>IFERROR(AVERAGEIFS(RPE[Investissement du jour], RPE[Nom], BD_evo[[#This Row],[Nom]], RPE[Semaine], BD_evo[[#This Row],[Semaine]]), "")</f>
        <v/>
      </c>
    </row>
    <row r="1198" spans="1:13" x14ac:dyDescent="0.2">
      <c r="A1198" s="88" t="s">
        <v>168</v>
      </c>
      <c r="B1198" t="str">
        <f>INDEX(Statut[Profil], MATCH(BD_evo[[#This Row],[Nom]], Statut[Nom], 0))</f>
        <v>Avant</v>
      </c>
      <c r="C1198">
        <f t="shared" si="28"/>
        <v>2024</v>
      </c>
      <c r="D1198">
        <f t="shared" si="27"/>
        <v>6</v>
      </c>
      <c r="E1198" t="str">
        <f>IF(SUMIFS(RPE[sRPE_tot], RPE[Nom], BD_evo[[#This Row],[Nom]], RPE[Semaine], BD_evo[[#This Row],[Semaine]])=0,"",SUMIFS(RPE[sRPE_tot], RPE[Nom], BD_evo[[#This Row],[Nom]], RPE[Semaine], BD_evo[[#This Row],[Semaine]]))</f>
        <v/>
      </c>
      <c r="F1198" s="92" t="str">
        <f>IFERROR(AVERAGEIFS(EDF[Total EDF], EDF[Nom], BD_evo[[#This Row],[Nom]], EDF[Semaine], BD_evo[[#This Row],[Semaine]]), "")</f>
        <v/>
      </c>
      <c r="G1198" s="92" t="str">
        <f>IFERROR(AVERAGEIFS(EDF[Humeur], EDF[Nom], BD_evo[[#This Row],[Nom]], EDF[Semaine], BD_evo[[#This Row],[Semaine]]), "")</f>
        <v/>
      </c>
      <c r="H1198" s="92" t="str">
        <f>IFERROR(AVERAGEIFS(EDF[Stress], EDF[Nom], BD_evo[[#This Row],[Nom]], EDF[Semaine], BD_evo[[#This Row],[Semaine]]), "")</f>
        <v/>
      </c>
      <c r="I1198" s="92" t="str">
        <f>IFERROR(AVERAGEIFS(EDF[Sommeil], EDF[Nom], BD_evo[[#This Row],[Nom]], EDF[Semaine], BD_evo[[#This Row],[Semaine]]), "")</f>
        <v/>
      </c>
      <c r="J1198" s="92" t="str">
        <f>IFERROR(AVERAGEIFS(EDF[Etat Physique], EDF[Nom], BD_evo[[#This Row],[Nom]], EDF[Semaine], BD_evo[[#This Row],[Semaine]]), "")</f>
        <v/>
      </c>
      <c r="K1198" s="92" t="str">
        <f>IFERROR(AVERAGEIFS(EDF[Hydratation], EDF[Nom], BD_evo[[#This Row],[Nom]], EDF[Semaine], BD_evo[[#This Row],[Semaine]]), "")</f>
        <v/>
      </c>
      <c r="L1198" s="92" t="str">
        <f>IFERROR(AVERAGEIFS(EDF[Nutrition], EDF[Nom], BD_evo[[#This Row],[Nom]], EDF[Semaine], BD_evo[[#This Row],[Semaine]]), "")</f>
        <v/>
      </c>
      <c r="M1198" s="92" t="str">
        <f>IFERROR(AVERAGEIFS(RPE[Investissement du jour], RPE[Nom], BD_evo[[#This Row],[Nom]], RPE[Semaine], BD_evo[[#This Row],[Semaine]]), "")</f>
        <v/>
      </c>
    </row>
    <row r="1199" spans="1:13" x14ac:dyDescent="0.2">
      <c r="A1199" s="88" t="s">
        <v>86</v>
      </c>
      <c r="B1199" t="str">
        <f>INDEX(Statut[Profil], MATCH(BD_evo[[#This Row],[Nom]], Statut[Nom], 0))</f>
        <v>Avant</v>
      </c>
      <c r="C1199">
        <f t="shared" si="28"/>
        <v>2024</v>
      </c>
      <c r="D1199">
        <f t="shared" si="27"/>
        <v>6</v>
      </c>
      <c r="E1199" t="str">
        <f>IF(SUMIFS(RPE[sRPE_tot], RPE[Nom], BD_evo[[#This Row],[Nom]], RPE[Semaine], BD_evo[[#This Row],[Semaine]])=0,"",SUMIFS(RPE[sRPE_tot], RPE[Nom], BD_evo[[#This Row],[Nom]], RPE[Semaine], BD_evo[[#This Row],[Semaine]]))</f>
        <v/>
      </c>
      <c r="F1199" s="92" t="str">
        <f>IFERROR(AVERAGEIFS(EDF[Total EDF], EDF[Nom], BD_evo[[#This Row],[Nom]], EDF[Semaine], BD_evo[[#This Row],[Semaine]]), "")</f>
        <v/>
      </c>
      <c r="G1199" s="92" t="str">
        <f>IFERROR(AVERAGEIFS(EDF[Humeur], EDF[Nom], BD_evo[[#This Row],[Nom]], EDF[Semaine], BD_evo[[#This Row],[Semaine]]), "")</f>
        <v/>
      </c>
      <c r="H1199" s="92" t="str">
        <f>IFERROR(AVERAGEIFS(EDF[Stress], EDF[Nom], BD_evo[[#This Row],[Nom]], EDF[Semaine], BD_evo[[#This Row],[Semaine]]), "")</f>
        <v/>
      </c>
      <c r="I1199" s="92" t="str">
        <f>IFERROR(AVERAGEIFS(EDF[Sommeil], EDF[Nom], BD_evo[[#This Row],[Nom]], EDF[Semaine], BD_evo[[#This Row],[Semaine]]), "")</f>
        <v/>
      </c>
      <c r="J1199" s="92" t="str">
        <f>IFERROR(AVERAGEIFS(EDF[Etat Physique], EDF[Nom], BD_evo[[#This Row],[Nom]], EDF[Semaine], BD_evo[[#This Row],[Semaine]]), "")</f>
        <v/>
      </c>
      <c r="K1199" s="92" t="str">
        <f>IFERROR(AVERAGEIFS(EDF[Hydratation], EDF[Nom], BD_evo[[#This Row],[Nom]], EDF[Semaine], BD_evo[[#This Row],[Semaine]]), "")</f>
        <v/>
      </c>
      <c r="L1199" s="92" t="str">
        <f>IFERROR(AVERAGEIFS(EDF[Nutrition], EDF[Nom], BD_evo[[#This Row],[Nom]], EDF[Semaine], BD_evo[[#This Row],[Semaine]]), "")</f>
        <v/>
      </c>
      <c r="M1199" s="92" t="str">
        <f>IFERROR(AVERAGEIFS(RPE[Investissement du jour], RPE[Nom], BD_evo[[#This Row],[Nom]], RPE[Semaine], BD_evo[[#This Row],[Semaine]]), "")</f>
        <v/>
      </c>
    </row>
    <row r="1200" spans="1:13" x14ac:dyDescent="0.2">
      <c r="A1200" s="88" t="s">
        <v>208</v>
      </c>
      <c r="B1200" t="str">
        <f>INDEX(Statut[Profil], MATCH(BD_evo[[#This Row],[Nom]], Statut[Nom], 0))</f>
        <v>Trois Quarts</v>
      </c>
      <c r="C1200">
        <f t="shared" si="28"/>
        <v>2024</v>
      </c>
      <c r="D1200">
        <f t="shared" si="27"/>
        <v>6</v>
      </c>
      <c r="E1200" t="str">
        <f>IF(SUMIFS(RPE[sRPE_tot], RPE[Nom], BD_evo[[#This Row],[Nom]], RPE[Semaine], BD_evo[[#This Row],[Semaine]])=0,"",SUMIFS(RPE[sRPE_tot], RPE[Nom], BD_evo[[#This Row],[Nom]], RPE[Semaine], BD_evo[[#This Row],[Semaine]]))</f>
        <v/>
      </c>
      <c r="F1200" s="92" t="str">
        <f>IFERROR(AVERAGEIFS(EDF[Total EDF], EDF[Nom], BD_evo[[#This Row],[Nom]], EDF[Semaine], BD_evo[[#This Row],[Semaine]]), "")</f>
        <v/>
      </c>
      <c r="G1200" s="92" t="str">
        <f>IFERROR(AVERAGEIFS(EDF[Humeur], EDF[Nom], BD_evo[[#This Row],[Nom]], EDF[Semaine], BD_evo[[#This Row],[Semaine]]), "")</f>
        <v/>
      </c>
      <c r="H1200" s="92" t="str">
        <f>IFERROR(AVERAGEIFS(EDF[Stress], EDF[Nom], BD_evo[[#This Row],[Nom]], EDF[Semaine], BD_evo[[#This Row],[Semaine]]), "")</f>
        <v/>
      </c>
      <c r="I1200" s="92" t="str">
        <f>IFERROR(AVERAGEIFS(EDF[Sommeil], EDF[Nom], BD_evo[[#This Row],[Nom]], EDF[Semaine], BD_evo[[#This Row],[Semaine]]), "")</f>
        <v/>
      </c>
      <c r="J1200" s="92" t="str">
        <f>IFERROR(AVERAGEIFS(EDF[Etat Physique], EDF[Nom], BD_evo[[#This Row],[Nom]], EDF[Semaine], BD_evo[[#This Row],[Semaine]]), "")</f>
        <v/>
      </c>
      <c r="K1200" s="92" t="str">
        <f>IFERROR(AVERAGEIFS(EDF[Hydratation], EDF[Nom], BD_evo[[#This Row],[Nom]], EDF[Semaine], BD_evo[[#This Row],[Semaine]]), "")</f>
        <v/>
      </c>
      <c r="L1200" s="92" t="str">
        <f>IFERROR(AVERAGEIFS(EDF[Nutrition], EDF[Nom], BD_evo[[#This Row],[Nom]], EDF[Semaine], BD_evo[[#This Row],[Semaine]]), "")</f>
        <v/>
      </c>
      <c r="M1200" s="92" t="str">
        <f>IFERROR(AVERAGEIFS(RPE[Investissement du jour], RPE[Nom], BD_evo[[#This Row],[Nom]], RPE[Semaine], BD_evo[[#This Row],[Semaine]]), "")</f>
        <v/>
      </c>
    </row>
    <row r="1201" spans="1:13" x14ac:dyDescent="0.2">
      <c r="A1201" s="88" t="s">
        <v>99</v>
      </c>
      <c r="B1201" t="str">
        <f>INDEX(Statut[Profil], MATCH(BD_evo[[#This Row],[Nom]], Statut[Nom], 0))</f>
        <v>Avant</v>
      </c>
      <c r="C1201">
        <f t="shared" si="28"/>
        <v>2024</v>
      </c>
      <c r="D1201">
        <f t="shared" si="27"/>
        <v>6</v>
      </c>
      <c r="E1201">
        <f>IF(SUMIFS(RPE[sRPE_tot], RPE[Nom], BD_evo[[#This Row],[Nom]], RPE[Semaine], BD_evo[[#This Row],[Semaine]])=0,"",SUMIFS(RPE[sRPE_tot], RPE[Nom], BD_evo[[#This Row],[Nom]], RPE[Semaine], BD_evo[[#This Row],[Semaine]]))</f>
        <v>705</v>
      </c>
      <c r="F1201" s="92">
        <f>IFERROR(AVERAGEIFS(EDF[Total EDF], EDF[Nom], BD_evo[[#This Row],[Nom]], EDF[Semaine], BD_evo[[#This Row],[Semaine]]), "")</f>
        <v>21.5</v>
      </c>
      <c r="G1201" s="92">
        <f>IFERROR(AVERAGEIFS(EDF[Humeur], EDF[Nom], BD_evo[[#This Row],[Nom]], EDF[Semaine], BD_evo[[#This Row],[Semaine]]), "")</f>
        <v>3.5</v>
      </c>
      <c r="H1201" s="92">
        <f>IFERROR(AVERAGEIFS(EDF[Stress], EDF[Nom], BD_evo[[#This Row],[Nom]], EDF[Semaine], BD_evo[[#This Row],[Semaine]]), "")</f>
        <v>3</v>
      </c>
      <c r="I1201" s="92">
        <f>IFERROR(AVERAGEIFS(EDF[Sommeil], EDF[Nom], BD_evo[[#This Row],[Nom]], EDF[Semaine], BD_evo[[#This Row],[Semaine]]), "")</f>
        <v>4</v>
      </c>
      <c r="J1201" s="92">
        <f>IFERROR(AVERAGEIFS(EDF[Etat Physique], EDF[Nom], BD_evo[[#This Row],[Nom]], EDF[Semaine], BD_evo[[#This Row],[Semaine]]), "")</f>
        <v>3.5</v>
      </c>
      <c r="K1201" s="92">
        <f>IFERROR(AVERAGEIFS(EDF[Hydratation], EDF[Nom], BD_evo[[#This Row],[Nom]], EDF[Semaine], BD_evo[[#This Row],[Semaine]]), "")</f>
        <v>3.5</v>
      </c>
      <c r="L1201" s="92">
        <f>IFERROR(AVERAGEIFS(EDF[Nutrition], EDF[Nom], BD_evo[[#This Row],[Nom]], EDF[Semaine], BD_evo[[#This Row],[Semaine]]), "")</f>
        <v>4</v>
      </c>
      <c r="M1201" s="92">
        <f>IFERROR(AVERAGEIFS(RPE[Investissement du jour], RPE[Nom], BD_evo[[#This Row],[Nom]], RPE[Semaine], BD_evo[[#This Row],[Semaine]]), "")</f>
        <v>3</v>
      </c>
    </row>
    <row r="1202" spans="1:13" x14ac:dyDescent="0.2">
      <c r="A1202" s="88" t="s">
        <v>233</v>
      </c>
      <c r="B1202" t="str">
        <f>INDEX(Statut[Profil], MATCH(BD_evo[[#This Row],[Nom]], Statut[Nom], 0))</f>
        <v>Avant</v>
      </c>
      <c r="C1202">
        <f t="shared" si="28"/>
        <v>2024</v>
      </c>
      <c r="D1202">
        <f t="shared" si="27"/>
        <v>6</v>
      </c>
      <c r="E1202" t="str">
        <f>IF(SUMIFS(RPE[sRPE_tot], RPE[Nom], BD_evo[[#This Row],[Nom]], RPE[Semaine], BD_evo[[#This Row],[Semaine]])=0,"",SUMIFS(RPE[sRPE_tot], RPE[Nom], BD_evo[[#This Row],[Nom]], RPE[Semaine], BD_evo[[#This Row],[Semaine]]))</f>
        <v/>
      </c>
      <c r="F1202" s="92" t="str">
        <f>IFERROR(AVERAGEIFS(EDF[Total EDF], EDF[Nom], BD_evo[[#This Row],[Nom]], EDF[Semaine], BD_evo[[#This Row],[Semaine]]), "")</f>
        <v/>
      </c>
      <c r="G1202" s="92" t="str">
        <f>IFERROR(AVERAGEIFS(EDF[Humeur], EDF[Nom], BD_evo[[#This Row],[Nom]], EDF[Semaine], BD_evo[[#This Row],[Semaine]]), "")</f>
        <v/>
      </c>
      <c r="H1202" s="92" t="str">
        <f>IFERROR(AVERAGEIFS(EDF[Stress], EDF[Nom], BD_evo[[#This Row],[Nom]], EDF[Semaine], BD_evo[[#This Row],[Semaine]]), "")</f>
        <v/>
      </c>
      <c r="I1202" s="92" t="str">
        <f>IFERROR(AVERAGEIFS(EDF[Sommeil], EDF[Nom], BD_evo[[#This Row],[Nom]], EDF[Semaine], BD_evo[[#This Row],[Semaine]]), "")</f>
        <v/>
      </c>
      <c r="J1202" s="92" t="str">
        <f>IFERROR(AVERAGEIFS(EDF[Etat Physique], EDF[Nom], BD_evo[[#This Row],[Nom]], EDF[Semaine], BD_evo[[#This Row],[Semaine]]), "")</f>
        <v/>
      </c>
      <c r="K1202" s="92" t="str">
        <f>IFERROR(AVERAGEIFS(EDF[Hydratation], EDF[Nom], BD_evo[[#This Row],[Nom]], EDF[Semaine], BD_evo[[#This Row],[Semaine]]), "")</f>
        <v/>
      </c>
      <c r="L1202" s="92" t="str">
        <f>IFERROR(AVERAGEIFS(EDF[Nutrition], EDF[Nom], BD_evo[[#This Row],[Nom]], EDF[Semaine], BD_evo[[#This Row],[Semaine]]), "")</f>
        <v/>
      </c>
      <c r="M1202" s="92" t="str">
        <f>IFERROR(AVERAGEIFS(RPE[Investissement du jour], RPE[Nom], BD_evo[[#This Row],[Nom]], RPE[Semaine], BD_evo[[#This Row],[Semaine]]), "")</f>
        <v/>
      </c>
    </row>
    <row r="1203" spans="1:13" x14ac:dyDescent="0.2">
      <c r="A1203" s="88" t="s">
        <v>85</v>
      </c>
      <c r="B1203" t="str">
        <f>INDEX(Statut[Profil], MATCH(BD_evo[[#This Row],[Nom]], Statut[Nom], 0))</f>
        <v>Avant</v>
      </c>
      <c r="C1203">
        <f t="shared" si="28"/>
        <v>2024</v>
      </c>
      <c r="D1203">
        <f t="shared" si="27"/>
        <v>6</v>
      </c>
      <c r="E1203" t="str">
        <f>IF(SUMIFS(RPE[sRPE_tot], RPE[Nom], BD_evo[[#This Row],[Nom]], RPE[Semaine], BD_evo[[#This Row],[Semaine]])=0,"",SUMIFS(RPE[sRPE_tot], RPE[Nom], BD_evo[[#This Row],[Nom]], RPE[Semaine], BD_evo[[#This Row],[Semaine]]))</f>
        <v/>
      </c>
      <c r="F1203" s="92">
        <f>IFERROR(AVERAGEIFS(EDF[Total EDF], EDF[Nom], BD_evo[[#This Row],[Nom]], EDF[Semaine], BD_evo[[#This Row],[Semaine]]), "")</f>
        <v>16</v>
      </c>
      <c r="G1203" s="92">
        <f>IFERROR(AVERAGEIFS(EDF[Humeur], EDF[Nom], BD_evo[[#This Row],[Nom]], EDF[Semaine], BD_evo[[#This Row],[Semaine]]), "")</f>
        <v>3</v>
      </c>
      <c r="H1203" s="92">
        <f>IFERROR(AVERAGEIFS(EDF[Stress], EDF[Nom], BD_evo[[#This Row],[Nom]], EDF[Semaine], BD_evo[[#This Row],[Semaine]]), "")</f>
        <v>3</v>
      </c>
      <c r="I1203" s="92">
        <f>IFERROR(AVERAGEIFS(EDF[Sommeil], EDF[Nom], BD_evo[[#This Row],[Nom]], EDF[Semaine], BD_evo[[#This Row],[Semaine]]), "")</f>
        <v>3</v>
      </c>
      <c r="J1203" s="92">
        <f>IFERROR(AVERAGEIFS(EDF[Etat Physique], EDF[Nom], BD_evo[[#This Row],[Nom]], EDF[Semaine], BD_evo[[#This Row],[Semaine]]), "")</f>
        <v>3</v>
      </c>
      <c r="K1203" s="92">
        <f>IFERROR(AVERAGEIFS(EDF[Hydratation], EDF[Nom], BD_evo[[#This Row],[Nom]], EDF[Semaine], BD_evo[[#This Row],[Semaine]]), "")</f>
        <v>2</v>
      </c>
      <c r="L1203" s="92">
        <f>IFERROR(AVERAGEIFS(EDF[Nutrition], EDF[Nom], BD_evo[[#This Row],[Nom]], EDF[Semaine], BD_evo[[#This Row],[Semaine]]), "")</f>
        <v>2</v>
      </c>
      <c r="M1203" s="92" t="str">
        <f>IFERROR(AVERAGEIFS(RPE[Investissement du jour], RPE[Nom], BD_evo[[#This Row],[Nom]], RPE[Semaine], BD_evo[[#This Row],[Semaine]]), "")</f>
        <v/>
      </c>
    </row>
    <row r="1204" spans="1:13" x14ac:dyDescent="0.2">
      <c r="A1204" s="88" t="s">
        <v>191</v>
      </c>
      <c r="B1204" t="str">
        <f>INDEX(Statut[Profil], MATCH(BD_evo[[#This Row],[Nom]], Statut[Nom], 0))</f>
        <v>Avant</v>
      </c>
      <c r="C1204">
        <f t="shared" si="28"/>
        <v>2024</v>
      </c>
      <c r="D1204">
        <f t="shared" si="27"/>
        <v>6</v>
      </c>
      <c r="E1204" t="str">
        <f>IF(SUMIFS(RPE[sRPE_tot], RPE[Nom], BD_evo[[#This Row],[Nom]], RPE[Semaine], BD_evo[[#This Row],[Semaine]])=0,"",SUMIFS(RPE[sRPE_tot], RPE[Nom], BD_evo[[#This Row],[Nom]], RPE[Semaine], BD_evo[[#This Row],[Semaine]]))</f>
        <v/>
      </c>
      <c r="F1204" s="92" t="str">
        <f>IFERROR(AVERAGEIFS(EDF[Total EDF], EDF[Nom], BD_evo[[#This Row],[Nom]], EDF[Semaine], BD_evo[[#This Row],[Semaine]]), "")</f>
        <v/>
      </c>
      <c r="G1204" s="92" t="str">
        <f>IFERROR(AVERAGEIFS(EDF[Humeur], EDF[Nom], BD_evo[[#This Row],[Nom]], EDF[Semaine], BD_evo[[#This Row],[Semaine]]), "")</f>
        <v/>
      </c>
      <c r="H1204" s="92" t="str">
        <f>IFERROR(AVERAGEIFS(EDF[Stress], EDF[Nom], BD_evo[[#This Row],[Nom]], EDF[Semaine], BD_evo[[#This Row],[Semaine]]), "")</f>
        <v/>
      </c>
      <c r="I1204" s="92" t="str">
        <f>IFERROR(AVERAGEIFS(EDF[Sommeil], EDF[Nom], BD_evo[[#This Row],[Nom]], EDF[Semaine], BD_evo[[#This Row],[Semaine]]), "")</f>
        <v/>
      </c>
      <c r="J1204" s="92" t="str">
        <f>IFERROR(AVERAGEIFS(EDF[Etat Physique], EDF[Nom], BD_evo[[#This Row],[Nom]], EDF[Semaine], BD_evo[[#This Row],[Semaine]]), "")</f>
        <v/>
      </c>
      <c r="K1204" s="92" t="str">
        <f>IFERROR(AVERAGEIFS(EDF[Hydratation], EDF[Nom], BD_evo[[#This Row],[Nom]], EDF[Semaine], BD_evo[[#This Row],[Semaine]]), "")</f>
        <v/>
      </c>
      <c r="L1204" s="92" t="str">
        <f>IFERROR(AVERAGEIFS(EDF[Nutrition], EDF[Nom], BD_evo[[#This Row],[Nom]], EDF[Semaine], BD_evo[[#This Row],[Semaine]]), "")</f>
        <v/>
      </c>
      <c r="M1204" s="92" t="str">
        <f>IFERROR(AVERAGEIFS(RPE[Investissement du jour], RPE[Nom], BD_evo[[#This Row],[Nom]], RPE[Semaine], BD_evo[[#This Row],[Semaine]]), "")</f>
        <v/>
      </c>
    </row>
    <row r="1205" spans="1:13" x14ac:dyDescent="0.2">
      <c r="A1205" s="89" t="s">
        <v>95</v>
      </c>
      <c r="B1205" t="str">
        <f>INDEX(Statut[Profil], MATCH(BD_evo[[#This Row],[Nom]], Statut[Nom], 0))</f>
        <v>Avant</v>
      </c>
      <c r="C1205">
        <f t="shared" si="28"/>
        <v>2024</v>
      </c>
      <c r="D1205">
        <f t="shared" si="27"/>
        <v>6</v>
      </c>
      <c r="E1205" t="str">
        <f>IF(SUMIFS(RPE[sRPE_tot], RPE[Nom], BD_evo[[#This Row],[Nom]], RPE[Semaine], BD_evo[[#This Row],[Semaine]])=0,"",SUMIFS(RPE[sRPE_tot], RPE[Nom], BD_evo[[#This Row],[Nom]], RPE[Semaine], BD_evo[[#This Row],[Semaine]]))</f>
        <v/>
      </c>
      <c r="F1205" s="92">
        <f>IFERROR(AVERAGEIFS(EDF[Total EDF], EDF[Nom], BD_evo[[#This Row],[Nom]], EDF[Semaine], BD_evo[[#This Row],[Semaine]]), "")</f>
        <v>16</v>
      </c>
      <c r="G1205" s="92">
        <f>IFERROR(AVERAGEIFS(EDF[Humeur], EDF[Nom], BD_evo[[#This Row],[Nom]], EDF[Semaine], BD_evo[[#This Row],[Semaine]]), "")</f>
        <v>3</v>
      </c>
      <c r="H1205" s="92">
        <f>IFERROR(AVERAGEIFS(EDF[Stress], EDF[Nom], BD_evo[[#This Row],[Nom]], EDF[Semaine], BD_evo[[#This Row],[Semaine]]), "")</f>
        <v>2</v>
      </c>
      <c r="I1205" s="92">
        <f>IFERROR(AVERAGEIFS(EDF[Sommeil], EDF[Nom], BD_evo[[#This Row],[Nom]], EDF[Semaine], BD_evo[[#This Row],[Semaine]]), "")</f>
        <v>2</v>
      </c>
      <c r="J1205" s="92">
        <f>IFERROR(AVERAGEIFS(EDF[Etat Physique], EDF[Nom], BD_evo[[#This Row],[Nom]], EDF[Semaine], BD_evo[[#This Row],[Semaine]]), "")</f>
        <v>3</v>
      </c>
      <c r="K1205" s="92">
        <f>IFERROR(AVERAGEIFS(EDF[Hydratation], EDF[Nom], BD_evo[[#This Row],[Nom]], EDF[Semaine], BD_evo[[#This Row],[Semaine]]), "")</f>
        <v>3</v>
      </c>
      <c r="L1205" s="92">
        <f>IFERROR(AVERAGEIFS(EDF[Nutrition], EDF[Nom], BD_evo[[#This Row],[Nom]], EDF[Semaine], BD_evo[[#This Row],[Semaine]]), "")</f>
        <v>3</v>
      </c>
      <c r="M1205" s="92" t="str">
        <f>IFERROR(AVERAGEIFS(RPE[Investissement du jour], RPE[Nom], BD_evo[[#This Row],[Nom]], RPE[Semaine], BD_evo[[#This Row],[Semaine]]), "")</f>
        <v/>
      </c>
    </row>
    <row r="1206" spans="1:13" x14ac:dyDescent="0.2">
      <c r="A1206" s="89" t="s">
        <v>80</v>
      </c>
      <c r="B1206" t="str">
        <f>INDEX(Statut[Profil], MATCH(BD_evo[[#This Row],[Nom]], Statut[Nom], 0))</f>
        <v>Avant</v>
      </c>
      <c r="C1206">
        <f t="shared" si="28"/>
        <v>2024</v>
      </c>
      <c r="D1206">
        <f t="shared" si="27"/>
        <v>6</v>
      </c>
      <c r="E1206" t="str">
        <f>IF(SUMIFS(RPE[sRPE_tot], RPE[Nom], BD_evo[[#This Row],[Nom]], RPE[Semaine], BD_evo[[#This Row],[Semaine]])=0,"",SUMIFS(RPE[sRPE_tot], RPE[Nom], BD_evo[[#This Row],[Nom]], RPE[Semaine], BD_evo[[#This Row],[Semaine]]))</f>
        <v/>
      </c>
      <c r="F1206" s="92" t="str">
        <f>IFERROR(AVERAGEIFS(EDF[Total EDF], EDF[Nom], BD_evo[[#This Row],[Nom]], EDF[Semaine], BD_evo[[#This Row],[Semaine]]), "")</f>
        <v/>
      </c>
      <c r="G1206" s="92" t="str">
        <f>IFERROR(AVERAGEIFS(EDF[Humeur], EDF[Nom], BD_evo[[#This Row],[Nom]], EDF[Semaine], BD_evo[[#This Row],[Semaine]]), "")</f>
        <v/>
      </c>
      <c r="H1206" s="92" t="str">
        <f>IFERROR(AVERAGEIFS(EDF[Stress], EDF[Nom], BD_evo[[#This Row],[Nom]], EDF[Semaine], BD_evo[[#This Row],[Semaine]]), "")</f>
        <v/>
      </c>
      <c r="I1206" s="92" t="str">
        <f>IFERROR(AVERAGEIFS(EDF[Sommeil], EDF[Nom], BD_evo[[#This Row],[Nom]], EDF[Semaine], BD_evo[[#This Row],[Semaine]]), "")</f>
        <v/>
      </c>
      <c r="J1206" s="92" t="str">
        <f>IFERROR(AVERAGEIFS(EDF[Etat Physique], EDF[Nom], BD_evo[[#This Row],[Nom]], EDF[Semaine], BD_evo[[#This Row],[Semaine]]), "")</f>
        <v/>
      </c>
      <c r="K1206" s="92" t="str">
        <f>IFERROR(AVERAGEIFS(EDF[Hydratation], EDF[Nom], BD_evo[[#This Row],[Nom]], EDF[Semaine], BD_evo[[#This Row],[Semaine]]), "")</f>
        <v/>
      </c>
      <c r="L1206" s="92" t="str">
        <f>IFERROR(AVERAGEIFS(EDF[Nutrition], EDF[Nom], BD_evo[[#This Row],[Nom]], EDF[Semaine], BD_evo[[#This Row],[Semaine]]), "")</f>
        <v/>
      </c>
      <c r="M1206" s="92" t="str">
        <f>IFERROR(AVERAGEIFS(RPE[Investissement du jour], RPE[Nom], BD_evo[[#This Row],[Nom]], RPE[Semaine], BD_evo[[#This Row],[Semaine]]), "")</f>
        <v/>
      </c>
    </row>
    <row r="1207" spans="1:13" x14ac:dyDescent="0.2">
      <c r="A1207" s="88" t="s">
        <v>167</v>
      </c>
      <c r="B1207" t="str">
        <f>INDEX(Statut[Profil], MATCH(BD_evo[[#This Row],[Nom]], Statut[Nom], 0))</f>
        <v>Trois Quarts</v>
      </c>
      <c r="C1207">
        <f t="shared" si="28"/>
        <v>2024</v>
      </c>
      <c r="D1207">
        <f t="shared" si="27"/>
        <v>6</v>
      </c>
      <c r="E1207" t="str">
        <f>IF(SUMIFS(RPE[sRPE_tot], RPE[Nom], BD_evo[[#This Row],[Nom]], RPE[Semaine], BD_evo[[#This Row],[Semaine]])=0,"",SUMIFS(RPE[sRPE_tot], RPE[Nom], BD_evo[[#This Row],[Nom]], RPE[Semaine], BD_evo[[#This Row],[Semaine]]))</f>
        <v/>
      </c>
      <c r="F1207" s="92" t="str">
        <f>IFERROR(AVERAGEIFS(EDF[Total EDF], EDF[Nom], BD_evo[[#This Row],[Nom]], EDF[Semaine], BD_evo[[#This Row],[Semaine]]), "")</f>
        <v/>
      </c>
      <c r="G1207" s="92" t="str">
        <f>IFERROR(AVERAGEIFS(EDF[Humeur], EDF[Nom], BD_evo[[#This Row],[Nom]], EDF[Semaine], BD_evo[[#This Row],[Semaine]]), "")</f>
        <v/>
      </c>
      <c r="H1207" s="92" t="str">
        <f>IFERROR(AVERAGEIFS(EDF[Stress], EDF[Nom], BD_evo[[#This Row],[Nom]], EDF[Semaine], BD_evo[[#This Row],[Semaine]]), "")</f>
        <v/>
      </c>
      <c r="I1207" s="92" t="str">
        <f>IFERROR(AVERAGEIFS(EDF[Sommeil], EDF[Nom], BD_evo[[#This Row],[Nom]], EDF[Semaine], BD_evo[[#This Row],[Semaine]]), "")</f>
        <v/>
      </c>
      <c r="J1207" s="92" t="str">
        <f>IFERROR(AVERAGEIFS(EDF[Etat Physique], EDF[Nom], BD_evo[[#This Row],[Nom]], EDF[Semaine], BD_evo[[#This Row],[Semaine]]), "")</f>
        <v/>
      </c>
      <c r="K1207" s="92" t="str">
        <f>IFERROR(AVERAGEIFS(EDF[Hydratation], EDF[Nom], BD_evo[[#This Row],[Nom]], EDF[Semaine], BD_evo[[#This Row],[Semaine]]), "")</f>
        <v/>
      </c>
      <c r="L1207" s="92" t="str">
        <f>IFERROR(AVERAGEIFS(EDF[Nutrition], EDF[Nom], BD_evo[[#This Row],[Nom]], EDF[Semaine], BD_evo[[#This Row],[Semaine]]), "")</f>
        <v/>
      </c>
      <c r="M1207" s="92" t="str">
        <f>IFERROR(AVERAGEIFS(RPE[Investissement du jour], RPE[Nom], BD_evo[[#This Row],[Nom]], RPE[Semaine], BD_evo[[#This Row],[Semaine]]), "")</f>
        <v/>
      </c>
    </row>
    <row r="1208" spans="1:13" x14ac:dyDescent="0.2">
      <c r="A1208" s="88" t="s">
        <v>240</v>
      </c>
      <c r="B1208" t="str">
        <f>INDEX(Statut[Profil], MATCH(BD_evo[[#This Row],[Nom]], Statut[Nom], 0))</f>
        <v>Trois Quarts</v>
      </c>
      <c r="C1208">
        <f t="shared" si="28"/>
        <v>2024</v>
      </c>
      <c r="D1208">
        <f t="shared" si="27"/>
        <v>6</v>
      </c>
      <c r="E1208" t="str">
        <f>IF(SUMIFS(RPE[sRPE_tot], RPE[Nom], BD_evo[[#This Row],[Nom]], RPE[Semaine], BD_evo[[#This Row],[Semaine]])=0,"",SUMIFS(RPE[sRPE_tot], RPE[Nom], BD_evo[[#This Row],[Nom]], RPE[Semaine], BD_evo[[#This Row],[Semaine]]))</f>
        <v/>
      </c>
      <c r="F1208" s="92" t="str">
        <f>IFERROR(AVERAGEIFS(EDF[Total EDF], EDF[Nom], BD_evo[[#This Row],[Nom]], EDF[Semaine], BD_evo[[#This Row],[Semaine]]), "")</f>
        <v/>
      </c>
      <c r="G1208" s="92" t="str">
        <f>IFERROR(AVERAGEIFS(EDF[Humeur], EDF[Nom], BD_evo[[#This Row],[Nom]], EDF[Semaine], BD_evo[[#This Row],[Semaine]]), "")</f>
        <v/>
      </c>
      <c r="H1208" s="92" t="str">
        <f>IFERROR(AVERAGEIFS(EDF[Stress], EDF[Nom], BD_evo[[#This Row],[Nom]], EDF[Semaine], BD_evo[[#This Row],[Semaine]]), "")</f>
        <v/>
      </c>
      <c r="I1208" s="92" t="str">
        <f>IFERROR(AVERAGEIFS(EDF[Sommeil], EDF[Nom], BD_evo[[#This Row],[Nom]], EDF[Semaine], BD_evo[[#This Row],[Semaine]]), "")</f>
        <v/>
      </c>
      <c r="J1208" s="92" t="str">
        <f>IFERROR(AVERAGEIFS(EDF[Etat Physique], EDF[Nom], BD_evo[[#This Row],[Nom]], EDF[Semaine], BD_evo[[#This Row],[Semaine]]), "")</f>
        <v/>
      </c>
      <c r="K1208" s="92" t="str">
        <f>IFERROR(AVERAGEIFS(EDF[Hydratation], EDF[Nom], BD_evo[[#This Row],[Nom]], EDF[Semaine], BD_evo[[#This Row],[Semaine]]), "")</f>
        <v/>
      </c>
      <c r="L1208" s="92" t="str">
        <f>IFERROR(AVERAGEIFS(EDF[Nutrition], EDF[Nom], BD_evo[[#This Row],[Nom]], EDF[Semaine], BD_evo[[#This Row],[Semaine]]), "")</f>
        <v/>
      </c>
      <c r="M1208" s="92" t="str">
        <f>IFERROR(AVERAGEIFS(RPE[Investissement du jour], RPE[Nom], BD_evo[[#This Row],[Nom]], RPE[Semaine], BD_evo[[#This Row],[Semaine]]), "")</f>
        <v/>
      </c>
    </row>
    <row r="1209" spans="1:13" x14ac:dyDescent="0.2">
      <c r="A1209" s="88" t="s">
        <v>107</v>
      </c>
      <c r="B1209" t="str">
        <f>INDEX(Statut[Profil], MATCH(BD_evo[[#This Row],[Nom]], Statut[Nom], 0))</f>
        <v>Trois Quarts</v>
      </c>
      <c r="C1209">
        <f t="shared" si="28"/>
        <v>2024</v>
      </c>
      <c r="D1209">
        <f t="shared" si="27"/>
        <v>6</v>
      </c>
      <c r="E1209" t="str">
        <f>IF(SUMIFS(RPE[sRPE_tot], RPE[Nom], BD_evo[[#This Row],[Nom]], RPE[Semaine], BD_evo[[#This Row],[Semaine]])=0,"",SUMIFS(RPE[sRPE_tot], RPE[Nom], BD_evo[[#This Row],[Nom]], RPE[Semaine], BD_evo[[#This Row],[Semaine]]))</f>
        <v/>
      </c>
      <c r="F1209" s="92" t="str">
        <f>IFERROR(AVERAGEIFS(EDF[Total EDF], EDF[Nom], BD_evo[[#This Row],[Nom]], EDF[Semaine], BD_evo[[#This Row],[Semaine]]), "")</f>
        <v/>
      </c>
      <c r="G1209" s="92" t="str">
        <f>IFERROR(AVERAGEIFS(EDF[Humeur], EDF[Nom], BD_evo[[#This Row],[Nom]], EDF[Semaine], BD_evo[[#This Row],[Semaine]]), "")</f>
        <v/>
      </c>
      <c r="H1209" s="92" t="str">
        <f>IFERROR(AVERAGEIFS(EDF[Stress], EDF[Nom], BD_evo[[#This Row],[Nom]], EDF[Semaine], BD_evo[[#This Row],[Semaine]]), "")</f>
        <v/>
      </c>
      <c r="I1209" s="92" t="str">
        <f>IFERROR(AVERAGEIFS(EDF[Sommeil], EDF[Nom], BD_evo[[#This Row],[Nom]], EDF[Semaine], BD_evo[[#This Row],[Semaine]]), "")</f>
        <v/>
      </c>
      <c r="J1209" s="92" t="str">
        <f>IFERROR(AVERAGEIFS(EDF[Etat Physique], EDF[Nom], BD_evo[[#This Row],[Nom]], EDF[Semaine], BD_evo[[#This Row],[Semaine]]), "")</f>
        <v/>
      </c>
      <c r="K1209" s="92" t="str">
        <f>IFERROR(AVERAGEIFS(EDF[Hydratation], EDF[Nom], BD_evo[[#This Row],[Nom]], EDF[Semaine], BD_evo[[#This Row],[Semaine]]), "")</f>
        <v/>
      </c>
      <c r="L1209" s="92" t="str">
        <f>IFERROR(AVERAGEIFS(EDF[Nutrition], EDF[Nom], BD_evo[[#This Row],[Nom]], EDF[Semaine], BD_evo[[#This Row],[Semaine]]), "")</f>
        <v/>
      </c>
      <c r="M1209" s="92" t="str">
        <f>IFERROR(AVERAGEIFS(RPE[Investissement du jour], RPE[Nom], BD_evo[[#This Row],[Nom]], RPE[Semaine], BD_evo[[#This Row],[Semaine]]), "")</f>
        <v/>
      </c>
    </row>
    <row r="1210" spans="1:13" x14ac:dyDescent="0.2">
      <c r="A1210" s="88" t="s">
        <v>192</v>
      </c>
      <c r="B1210" t="str">
        <f>INDEX(Statut[Profil], MATCH(BD_evo[[#This Row],[Nom]], Statut[Nom], 0))</f>
        <v>Trois Quarts</v>
      </c>
      <c r="C1210">
        <f t="shared" si="28"/>
        <v>2024</v>
      </c>
      <c r="D1210">
        <f t="shared" si="27"/>
        <v>6</v>
      </c>
      <c r="E1210">
        <f>IF(SUMIFS(RPE[sRPE_tot], RPE[Nom], BD_evo[[#This Row],[Nom]], RPE[Semaine], BD_evo[[#This Row],[Semaine]])=0,"",SUMIFS(RPE[sRPE_tot], RPE[Nom], BD_evo[[#This Row],[Nom]], RPE[Semaine], BD_evo[[#This Row],[Semaine]]))</f>
        <v>552</v>
      </c>
      <c r="F1210" s="92">
        <f>IFERROR(AVERAGEIFS(EDF[Total EDF], EDF[Nom], BD_evo[[#This Row],[Nom]], EDF[Semaine], BD_evo[[#This Row],[Semaine]]), "")</f>
        <v>24</v>
      </c>
      <c r="G1210" s="92">
        <f>IFERROR(AVERAGEIFS(EDF[Humeur], EDF[Nom], BD_evo[[#This Row],[Nom]], EDF[Semaine], BD_evo[[#This Row],[Semaine]]), "")</f>
        <v>4</v>
      </c>
      <c r="H1210" s="92">
        <f>IFERROR(AVERAGEIFS(EDF[Stress], EDF[Nom], BD_evo[[#This Row],[Nom]], EDF[Semaine], BD_evo[[#This Row],[Semaine]]), "")</f>
        <v>4</v>
      </c>
      <c r="I1210" s="92">
        <f>IFERROR(AVERAGEIFS(EDF[Sommeil], EDF[Nom], BD_evo[[#This Row],[Nom]], EDF[Semaine], BD_evo[[#This Row],[Semaine]]), "")</f>
        <v>3</v>
      </c>
      <c r="J1210" s="92">
        <f>IFERROR(AVERAGEIFS(EDF[Etat Physique], EDF[Nom], BD_evo[[#This Row],[Nom]], EDF[Semaine], BD_evo[[#This Row],[Semaine]]), "")</f>
        <v>4</v>
      </c>
      <c r="K1210" s="92">
        <f>IFERROR(AVERAGEIFS(EDF[Hydratation], EDF[Nom], BD_evo[[#This Row],[Nom]], EDF[Semaine], BD_evo[[#This Row],[Semaine]]), "")</f>
        <v>5</v>
      </c>
      <c r="L1210" s="92">
        <f>IFERROR(AVERAGEIFS(EDF[Nutrition], EDF[Nom], BD_evo[[#This Row],[Nom]], EDF[Semaine], BD_evo[[#This Row],[Semaine]]), "")</f>
        <v>4</v>
      </c>
      <c r="M1210" s="92">
        <f>IFERROR(AVERAGEIFS(RPE[Investissement du jour], RPE[Nom], BD_evo[[#This Row],[Nom]], RPE[Semaine], BD_evo[[#This Row],[Semaine]]), "")</f>
        <v>3</v>
      </c>
    </row>
    <row r="1211" spans="1:13" x14ac:dyDescent="0.2">
      <c r="A1211" s="88" t="s">
        <v>496</v>
      </c>
      <c r="B1211" t="str">
        <f>INDEX(Statut[Profil], MATCH(BD_evo[[#This Row],[Nom]], Statut[Nom], 0))</f>
        <v>Trois Quarts</v>
      </c>
      <c r="C1211">
        <f t="shared" si="28"/>
        <v>2024</v>
      </c>
      <c r="D1211">
        <f t="shared" si="27"/>
        <v>6</v>
      </c>
      <c r="E1211">
        <f>IF(SUMIFS(RPE[sRPE_tot], RPE[Nom], BD_evo[[#This Row],[Nom]], RPE[Semaine], BD_evo[[#This Row],[Semaine]])=0,"",SUMIFS(RPE[sRPE_tot], RPE[Nom], BD_evo[[#This Row],[Nom]], RPE[Semaine], BD_evo[[#This Row],[Semaine]]))</f>
        <v>861</v>
      </c>
      <c r="F1211" s="92">
        <f>IFERROR(AVERAGEIFS(EDF[Total EDF], EDF[Nom], BD_evo[[#This Row],[Nom]], EDF[Semaine], BD_evo[[#This Row],[Semaine]]), "")</f>
        <v>18</v>
      </c>
      <c r="G1211" s="92">
        <f>IFERROR(AVERAGEIFS(EDF[Humeur], EDF[Nom], BD_evo[[#This Row],[Nom]], EDF[Semaine], BD_evo[[#This Row],[Semaine]]), "")</f>
        <v>3</v>
      </c>
      <c r="H1211" s="92">
        <f>IFERROR(AVERAGEIFS(EDF[Stress], EDF[Nom], BD_evo[[#This Row],[Nom]], EDF[Semaine], BD_evo[[#This Row],[Semaine]]), "")</f>
        <v>3</v>
      </c>
      <c r="I1211" s="92">
        <f>IFERROR(AVERAGEIFS(EDF[Sommeil], EDF[Nom], BD_evo[[#This Row],[Nom]], EDF[Semaine], BD_evo[[#This Row],[Semaine]]), "")</f>
        <v>3</v>
      </c>
      <c r="J1211" s="92">
        <f>IFERROR(AVERAGEIFS(EDF[Etat Physique], EDF[Nom], BD_evo[[#This Row],[Nom]], EDF[Semaine], BD_evo[[#This Row],[Semaine]]), "")</f>
        <v>3</v>
      </c>
      <c r="K1211" s="92">
        <f>IFERROR(AVERAGEIFS(EDF[Hydratation], EDF[Nom], BD_evo[[#This Row],[Nom]], EDF[Semaine], BD_evo[[#This Row],[Semaine]]), "")</f>
        <v>3</v>
      </c>
      <c r="L1211" s="92">
        <f>IFERROR(AVERAGEIFS(EDF[Nutrition], EDF[Nom], BD_evo[[#This Row],[Nom]], EDF[Semaine], BD_evo[[#This Row],[Semaine]]), "")</f>
        <v>3</v>
      </c>
      <c r="M1211" s="92">
        <f>IFERROR(AVERAGEIFS(RPE[Investissement du jour], RPE[Nom], BD_evo[[#This Row],[Nom]], RPE[Semaine], BD_evo[[#This Row],[Semaine]]), "")</f>
        <v>3</v>
      </c>
    </row>
    <row r="1212" spans="1:13" x14ac:dyDescent="0.2">
      <c r="A1212" s="88" t="s">
        <v>211</v>
      </c>
      <c r="B1212" t="str">
        <f>INDEX(Statut[Profil], MATCH(BD_evo[[#This Row],[Nom]], Statut[Nom], 0))</f>
        <v>Trois Quarts</v>
      </c>
      <c r="C1212">
        <f t="shared" si="28"/>
        <v>2024</v>
      </c>
      <c r="D1212">
        <f t="shared" si="27"/>
        <v>6</v>
      </c>
      <c r="E1212">
        <f>IF(SUMIFS(RPE[sRPE_tot], RPE[Nom], BD_evo[[#This Row],[Nom]], RPE[Semaine], BD_evo[[#This Row],[Semaine]])=0,"",SUMIFS(RPE[sRPE_tot], RPE[Nom], BD_evo[[#This Row],[Nom]], RPE[Semaine], BD_evo[[#This Row],[Semaine]]))</f>
        <v>792</v>
      </c>
      <c r="F1212" s="92">
        <f>IFERROR(AVERAGEIFS(EDF[Total EDF], EDF[Nom], BD_evo[[#This Row],[Nom]], EDF[Semaine], BD_evo[[#This Row],[Semaine]]), "")</f>
        <v>21.5</v>
      </c>
      <c r="G1212" s="92">
        <f>IFERROR(AVERAGEIFS(EDF[Humeur], EDF[Nom], BD_evo[[#This Row],[Nom]], EDF[Semaine], BD_evo[[#This Row],[Semaine]]), "")</f>
        <v>3.5</v>
      </c>
      <c r="H1212" s="92">
        <f>IFERROR(AVERAGEIFS(EDF[Stress], EDF[Nom], BD_evo[[#This Row],[Nom]], EDF[Semaine], BD_evo[[#This Row],[Semaine]]), "")</f>
        <v>3</v>
      </c>
      <c r="I1212" s="92">
        <f>IFERROR(AVERAGEIFS(EDF[Sommeil], EDF[Nom], BD_evo[[#This Row],[Nom]], EDF[Semaine], BD_evo[[#This Row],[Semaine]]), "")</f>
        <v>4</v>
      </c>
      <c r="J1212" s="92">
        <f>IFERROR(AVERAGEIFS(EDF[Etat Physique], EDF[Nom], BD_evo[[#This Row],[Nom]], EDF[Semaine], BD_evo[[#This Row],[Semaine]]), "")</f>
        <v>3</v>
      </c>
      <c r="K1212" s="92">
        <f>IFERROR(AVERAGEIFS(EDF[Hydratation], EDF[Nom], BD_evo[[#This Row],[Nom]], EDF[Semaine], BD_evo[[#This Row],[Semaine]]), "")</f>
        <v>4</v>
      </c>
      <c r="L1212" s="92">
        <f>IFERROR(AVERAGEIFS(EDF[Nutrition], EDF[Nom], BD_evo[[#This Row],[Nom]], EDF[Semaine], BD_evo[[#This Row],[Semaine]]), "")</f>
        <v>4</v>
      </c>
      <c r="M1212" s="92">
        <f>IFERROR(AVERAGEIFS(RPE[Investissement du jour], RPE[Nom], BD_evo[[#This Row],[Nom]], RPE[Semaine], BD_evo[[#This Row],[Semaine]]), "")</f>
        <v>3</v>
      </c>
    </row>
    <row r="1213" spans="1:13" x14ac:dyDescent="0.2">
      <c r="A1213" s="88" t="s">
        <v>188</v>
      </c>
      <c r="B1213" t="str">
        <f>INDEX(Statut[Profil], MATCH(BD_evo[[#This Row],[Nom]], Statut[Nom], 0))</f>
        <v>Avant</v>
      </c>
      <c r="C1213">
        <f t="shared" si="28"/>
        <v>2024</v>
      </c>
      <c r="D1213">
        <f t="shared" si="27"/>
        <v>6</v>
      </c>
      <c r="E1213" t="str">
        <f>IF(SUMIFS(RPE[sRPE_tot], RPE[Nom], BD_evo[[#This Row],[Nom]], RPE[Semaine], BD_evo[[#This Row],[Semaine]])=0,"",SUMIFS(RPE[sRPE_tot], RPE[Nom], BD_evo[[#This Row],[Nom]], RPE[Semaine], BD_evo[[#This Row],[Semaine]]))</f>
        <v/>
      </c>
      <c r="F1213" s="92" t="str">
        <f>IFERROR(AVERAGEIFS(EDF[Total EDF], EDF[Nom], BD_evo[[#This Row],[Nom]], EDF[Semaine], BD_evo[[#This Row],[Semaine]]), "")</f>
        <v/>
      </c>
      <c r="G1213" s="92" t="str">
        <f>IFERROR(AVERAGEIFS(EDF[Humeur], EDF[Nom], BD_evo[[#This Row],[Nom]], EDF[Semaine], BD_evo[[#This Row],[Semaine]]), "")</f>
        <v/>
      </c>
      <c r="H1213" s="92" t="str">
        <f>IFERROR(AVERAGEIFS(EDF[Stress], EDF[Nom], BD_evo[[#This Row],[Nom]], EDF[Semaine], BD_evo[[#This Row],[Semaine]]), "")</f>
        <v/>
      </c>
      <c r="I1213" s="92" t="str">
        <f>IFERROR(AVERAGEIFS(EDF[Sommeil], EDF[Nom], BD_evo[[#This Row],[Nom]], EDF[Semaine], BD_evo[[#This Row],[Semaine]]), "")</f>
        <v/>
      </c>
      <c r="J1213" s="92" t="str">
        <f>IFERROR(AVERAGEIFS(EDF[Etat Physique], EDF[Nom], BD_evo[[#This Row],[Nom]], EDF[Semaine], BD_evo[[#This Row],[Semaine]]), "")</f>
        <v/>
      </c>
      <c r="K1213" s="92" t="str">
        <f>IFERROR(AVERAGEIFS(EDF[Hydratation], EDF[Nom], BD_evo[[#This Row],[Nom]], EDF[Semaine], BD_evo[[#This Row],[Semaine]]), "")</f>
        <v/>
      </c>
      <c r="L1213" s="92" t="str">
        <f>IFERROR(AVERAGEIFS(EDF[Nutrition], EDF[Nom], BD_evo[[#This Row],[Nom]], EDF[Semaine], BD_evo[[#This Row],[Semaine]]), "")</f>
        <v/>
      </c>
      <c r="M1213" s="92" t="str">
        <f>IFERROR(AVERAGEIFS(RPE[Investissement du jour], RPE[Nom], BD_evo[[#This Row],[Nom]], RPE[Semaine], BD_evo[[#This Row],[Semaine]]), "")</f>
        <v/>
      </c>
    </row>
    <row r="1214" spans="1:13" x14ac:dyDescent="0.2">
      <c r="A1214" s="88" t="s">
        <v>200</v>
      </c>
      <c r="B1214" t="str">
        <f>INDEX(Statut[Profil], MATCH(BD_evo[[#This Row],[Nom]], Statut[Nom], 0))</f>
        <v>Avant</v>
      </c>
      <c r="C1214">
        <f t="shared" si="28"/>
        <v>2024</v>
      </c>
      <c r="D1214">
        <f t="shared" si="27"/>
        <v>6</v>
      </c>
      <c r="E1214" t="str">
        <f>IF(SUMIFS(RPE[sRPE_tot], RPE[Nom], BD_evo[[#This Row],[Nom]], RPE[Semaine], BD_evo[[#This Row],[Semaine]])=0,"",SUMIFS(RPE[sRPE_tot], RPE[Nom], BD_evo[[#This Row],[Nom]], RPE[Semaine], BD_evo[[#This Row],[Semaine]]))</f>
        <v/>
      </c>
      <c r="F1214" s="92" t="str">
        <f>IFERROR(AVERAGEIFS(EDF[Total EDF], EDF[Nom], BD_evo[[#This Row],[Nom]], EDF[Semaine], BD_evo[[#This Row],[Semaine]]), "")</f>
        <v/>
      </c>
      <c r="G1214" s="92" t="str">
        <f>IFERROR(AVERAGEIFS(EDF[Humeur], EDF[Nom], BD_evo[[#This Row],[Nom]], EDF[Semaine], BD_evo[[#This Row],[Semaine]]), "")</f>
        <v/>
      </c>
      <c r="H1214" s="92" t="str">
        <f>IFERROR(AVERAGEIFS(EDF[Stress], EDF[Nom], BD_evo[[#This Row],[Nom]], EDF[Semaine], BD_evo[[#This Row],[Semaine]]), "")</f>
        <v/>
      </c>
      <c r="I1214" s="92" t="str">
        <f>IFERROR(AVERAGEIFS(EDF[Sommeil], EDF[Nom], BD_evo[[#This Row],[Nom]], EDF[Semaine], BD_evo[[#This Row],[Semaine]]), "")</f>
        <v/>
      </c>
      <c r="J1214" s="92" t="str">
        <f>IFERROR(AVERAGEIFS(EDF[Etat Physique], EDF[Nom], BD_evo[[#This Row],[Nom]], EDF[Semaine], BD_evo[[#This Row],[Semaine]]), "")</f>
        <v/>
      </c>
      <c r="K1214" s="92" t="str">
        <f>IFERROR(AVERAGEIFS(EDF[Hydratation], EDF[Nom], BD_evo[[#This Row],[Nom]], EDF[Semaine], BD_evo[[#This Row],[Semaine]]), "")</f>
        <v/>
      </c>
      <c r="L1214" s="92" t="str">
        <f>IFERROR(AVERAGEIFS(EDF[Nutrition], EDF[Nom], BD_evo[[#This Row],[Nom]], EDF[Semaine], BD_evo[[#This Row],[Semaine]]), "")</f>
        <v/>
      </c>
      <c r="M1214" s="92" t="str">
        <f>IFERROR(AVERAGEIFS(RPE[Investissement du jour], RPE[Nom], BD_evo[[#This Row],[Nom]], RPE[Semaine], BD_evo[[#This Row],[Semaine]]), "")</f>
        <v/>
      </c>
    </row>
    <row r="1215" spans="1:13" x14ac:dyDescent="0.2">
      <c r="A1215" s="88" t="s">
        <v>244</v>
      </c>
      <c r="B1215" t="str">
        <f>INDEX(Statut[Profil], MATCH(BD_evo[[#This Row],[Nom]], Statut[Nom], 0))</f>
        <v>Avant</v>
      </c>
      <c r="C1215">
        <f t="shared" si="28"/>
        <v>2024</v>
      </c>
      <c r="D1215">
        <f t="shared" si="27"/>
        <v>6</v>
      </c>
      <c r="E1215" t="str">
        <f>IF(SUMIFS(RPE[sRPE_tot], RPE[Nom], BD_evo[[#This Row],[Nom]], RPE[Semaine], BD_evo[[#This Row],[Semaine]])=0,"",SUMIFS(RPE[sRPE_tot], RPE[Nom], BD_evo[[#This Row],[Nom]], RPE[Semaine], BD_evo[[#This Row],[Semaine]]))</f>
        <v/>
      </c>
      <c r="F1215" s="92" t="str">
        <f>IFERROR(AVERAGEIFS(EDF[Total EDF], EDF[Nom], BD_evo[[#This Row],[Nom]], EDF[Semaine], BD_evo[[#This Row],[Semaine]]), "")</f>
        <v/>
      </c>
      <c r="G1215" s="92" t="str">
        <f>IFERROR(AVERAGEIFS(EDF[Humeur], EDF[Nom], BD_evo[[#This Row],[Nom]], EDF[Semaine], BD_evo[[#This Row],[Semaine]]), "")</f>
        <v/>
      </c>
      <c r="H1215" s="92" t="str">
        <f>IFERROR(AVERAGEIFS(EDF[Stress], EDF[Nom], BD_evo[[#This Row],[Nom]], EDF[Semaine], BD_evo[[#This Row],[Semaine]]), "")</f>
        <v/>
      </c>
      <c r="I1215" s="92" t="str">
        <f>IFERROR(AVERAGEIFS(EDF[Sommeil], EDF[Nom], BD_evo[[#This Row],[Nom]], EDF[Semaine], BD_evo[[#This Row],[Semaine]]), "")</f>
        <v/>
      </c>
      <c r="J1215" s="92" t="str">
        <f>IFERROR(AVERAGEIFS(EDF[Etat Physique], EDF[Nom], BD_evo[[#This Row],[Nom]], EDF[Semaine], BD_evo[[#This Row],[Semaine]]), "")</f>
        <v/>
      </c>
      <c r="K1215" s="92" t="str">
        <f>IFERROR(AVERAGEIFS(EDF[Hydratation], EDF[Nom], BD_evo[[#This Row],[Nom]], EDF[Semaine], BD_evo[[#This Row],[Semaine]]), "")</f>
        <v/>
      </c>
      <c r="L1215" s="92" t="str">
        <f>IFERROR(AVERAGEIFS(EDF[Nutrition], EDF[Nom], BD_evo[[#This Row],[Nom]], EDF[Semaine], BD_evo[[#This Row],[Semaine]]), "")</f>
        <v/>
      </c>
      <c r="M1215" s="92" t="str">
        <f>IFERROR(AVERAGEIFS(RPE[Investissement du jour], RPE[Nom], BD_evo[[#This Row],[Nom]], RPE[Semaine], BD_evo[[#This Row],[Semaine]]), "")</f>
        <v/>
      </c>
    </row>
    <row r="1216" spans="1:13" x14ac:dyDescent="0.2">
      <c r="A1216" s="89" t="s">
        <v>78</v>
      </c>
      <c r="B1216" t="str">
        <f>INDEX(Statut[Profil], MATCH(BD_evo[[#This Row],[Nom]], Statut[Nom], 0))</f>
        <v>Avant</v>
      </c>
      <c r="C1216">
        <f t="shared" si="28"/>
        <v>2024</v>
      </c>
      <c r="D1216">
        <f t="shared" si="27"/>
        <v>6</v>
      </c>
      <c r="E1216">
        <f>IF(SUMIFS(RPE[sRPE_tot], RPE[Nom], BD_evo[[#This Row],[Nom]], RPE[Semaine], BD_evo[[#This Row],[Semaine]])=0,"",SUMIFS(RPE[sRPE_tot], RPE[Nom], BD_evo[[#This Row],[Nom]], RPE[Semaine], BD_evo[[#This Row],[Semaine]]))</f>
        <v>1152</v>
      </c>
      <c r="F1216" s="92">
        <f>IFERROR(AVERAGEIFS(EDF[Total EDF], EDF[Nom], BD_evo[[#This Row],[Nom]], EDF[Semaine], BD_evo[[#This Row],[Semaine]]), "")</f>
        <v>19</v>
      </c>
      <c r="G1216" s="92">
        <f>IFERROR(AVERAGEIFS(EDF[Humeur], EDF[Nom], BD_evo[[#This Row],[Nom]], EDF[Semaine], BD_evo[[#This Row],[Semaine]]), "")</f>
        <v>3</v>
      </c>
      <c r="H1216" s="92">
        <f>IFERROR(AVERAGEIFS(EDF[Stress], EDF[Nom], BD_evo[[#This Row],[Nom]], EDF[Semaine], BD_evo[[#This Row],[Semaine]]), "")</f>
        <v>3.3333333333333335</v>
      </c>
      <c r="I1216" s="92">
        <f>IFERROR(AVERAGEIFS(EDF[Sommeil], EDF[Nom], BD_evo[[#This Row],[Nom]], EDF[Semaine], BD_evo[[#This Row],[Semaine]]), "")</f>
        <v>3</v>
      </c>
      <c r="J1216" s="92">
        <f>IFERROR(AVERAGEIFS(EDF[Etat Physique], EDF[Nom], BD_evo[[#This Row],[Nom]], EDF[Semaine], BD_evo[[#This Row],[Semaine]]), "")</f>
        <v>2.6666666666666665</v>
      </c>
      <c r="K1216" s="92">
        <f>IFERROR(AVERAGEIFS(EDF[Hydratation], EDF[Nom], BD_evo[[#This Row],[Nom]], EDF[Semaine], BD_evo[[#This Row],[Semaine]]), "")</f>
        <v>3</v>
      </c>
      <c r="L1216" s="92">
        <f>IFERROR(AVERAGEIFS(EDF[Nutrition], EDF[Nom], BD_evo[[#This Row],[Nom]], EDF[Semaine], BD_evo[[#This Row],[Semaine]]), "")</f>
        <v>4</v>
      </c>
      <c r="M1216" s="92">
        <f>IFERROR(AVERAGEIFS(RPE[Investissement du jour], RPE[Nom], BD_evo[[#This Row],[Nom]], RPE[Semaine], BD_evo[[#This Row],[Semaine]]), "")</f>
        <v>3</v>
      </c>
    </row>
    <row r="1217" spans="1:13" x14ac:dyDescent="0.2">
      <c r="A1217" s="88" t="s">
        <v>87</v>
      </c>
      <c r="B1217" t="str">
        <f>INDEX(Statut[Profil], MATCH(BD_evo[[#This Row],[Nom]], Statut[Nom], 0))</f>
        <v>Trois Quarts</v>
      </c>
      <c r="C1217">
        <f t="shared" si="28"/>
        <v>2024</v>
      </c>
      <c r="D1217">
        <f t="shared" si="27"/>
        <v>6</v>
      </c>
      <c r="E1217" t="str">
        <f>IF(SUMIFS(RPE[sRPE_tot], RPE[Nom], BD_evo[[#This Row],[Nom]], RPE[Semaine], BD_evo[[#This Row],[Semaine]])=0,"",SUMIFS(RPE[sRPE_tot], RPE[Nom], BD_evo[[#This Row],[Nom]], RPE[Semaine], BD_evo[[#This Row],[Semaine]]))</f>
        <v/>
      </c>
      <c r="F1217" s="92">
        <f>IFERROR(AVERAGEIFS(EDF[Total EDF], EDF[Nom], BD_evo[[#This Row],[Nom]], EDF[Semaine], BD_evo[[#This Row],[Semaine]]), "")</f>
        <v>20</v>
      </c>
      <c r="G1217" s="92">
        <f>IFERROR(AVERAGEIFS(EDF[Humeur], EDF[Nom], BD_evo[[#This Row],[Nom]], EDF[Semaine], BD_evo[[#This Row],[Semaine]]), "")</f>
        <v>3</v>
      </c>
      <c r="H1217" s="92">
        <f>IFERROR(AVERAGEIFS(EDF[Stress], EDF[Nom], BD_evo[[#This Row],[Nom]], EDF[Semaine], BD_evo[[#This Row],[Semaine]]), "")</f>
        <v>3</v>
      </c>
      <c r="I1217" s="92">
        <f>IFERROR(AVERAGEIFS(EDF[Sommeil], EDF[Nom], BD_evo[[#This Row],[Nom]], EDF[Semaine], BD_evo[[#This Row],[Semaine]]), "")</f>
        <v>3</v>
      </c>
      <c r="J1217" s="92">
        <f>IFERROR(AVERAGEIFS(EDF[Etat Physique], EDF[Nom], BD_evo[[#This Row],[Nom]], EDF[Semaine], BD_evo[[#This Row],[Semaine]]), "")</f>
        <v>3</v>
      </c>
      <c r="K1217" s="92">
        <f>IFERROR(AVERAGEIFS(EDF[Hydratation], EDF[Nom], BD_evo[[#This Row],[Nom]], EDF[Semaine], BD_evo[[#This Row],[Semaine]]), "")</f>
        <v>4</v>
      </c>
      <c r="L1217" s="92">
        <f>IFERROR(AVERAGEIFS(EDF[Nutrition], EDF[Nom], BD_evo[[#This Row],[Nom]], EDF[Semaine], BD_evo[[#This Row],[Semaine]]), "")</f>
        <v>4</v>
      </c>
      <c r="M1217" s="92" t="str">
        <f>IFERROR(AVERAGEIFS(RPE[Investissement du jour], RPE[Nom], BD_evo[[#This Row],[Nom]], RPE[Semaine], BD_evo[[#This Row],[Semaine]]), "")</f>
        <v/>
      </c>
    </row>
    <row r="1218" spans="1:13" x14ac:dyDescent="0.2">
      <c r="A1218" s="88" t="s">
        <v>212</v>
      </c>
      <c r="B1218" t="str">
        <f>INDEX(Statut[Profil], MATCH(BD_evo[[#This Row],[Nom]], Statut[Nom], 0))</f>
        <v>Avant</v>
      </c>
      <c r="C1218">
        <f t="shared" si="28"/>
        <v>2024</v>
      </c>
      <c r="D1218">
        <f t="shared" si="27"/>
        <v>6</v>
      </c>
      <c r="E1218" t="str">
        <f>IF(SUMIFS(RPE[sRPE_tot], RPE[Nom], BD_evo[[#This Row],[Nom]], RPE[Semaine], BD_evo[[#This Row],[Semaine]])=0,"",SUMIFS(RPE[sRPE_tot], RPE[Nom], BD_evo[[#This Row],[Nom]], RPE[Semaine], BD_evo[[#This Row],[Semaine]]))</f>
        <v/>
      </c>
      <c r="F1218" s="92" t="str">
        <f>IFERROR(AVERAGEIFS(EDF[Total EDF], EDF[Nom], BD_evo[[#This Row],[Nom]], EDF[Semaine], BD_evo[[#This Row],[Semaine]]), "")</f>
        <v/>
      </c>
      <c r="G1218" s="92" t="str">
        <f>IFERROR(AVERAGEIFS(EDF[Humeur], EDF[Nom], BD_evo[[#This Row],[Nom]], EDF[Semaine], BD_evo[[#This Row],[Semaine]]), "")</f>
        <v/>
      </c>
      <c r="H1218" s="92" t="str">
        <f>IFERROR(AVERAGEIFS(EDF[Stress], EDF[Nom], BD_evo[[#This Row],[Nom]], EDF[Semaine], BD_evo[[#This Row],[Semaine]]), "")</f>
        <v/>
      </c>
      <c r="I1218" s="92" t="str">
        <f>IFERROR(AVERAGEIFS(EDF[Sommeil], EDF[Nom], BD_evo[[#This Row],[Nom]], EDF[Semaine], BD_evo[[#This Row],[Semaine]]), "")</f>
        <v/>
      </c>
      <c r="J1218" s="92" t="str">
        <f>IFERROR(AVERAGEIFS(EDF[Etat Physique], EDF[Nom], BD_evo[[#This Row],[Nom]], EDF[Semaine], BD_evo[[#This Row],[Semaine]]), "")</f>
        <v/>
      </c>
      <c r="K1218" s="92" t="str">
        <f>IFERROR(AVERAGEIFS(EDF[Hydratation], EDF[Nom], BD_evo[[#This Row],[Nom]], EDF[Semaine], BD_evo[[#This Row],[Semaine]]), "")</f>
        <v/>
      </c>
      <c r="L1218" s="92" t="str">
        <f>IFERROR(AVERAGEIFS(EDF[Nutrition], EDF[Nom], BD_evo[[#This Row],[Nom]], EDF[Semaine], BD_evo[[#This Row],[Semaine]]), "")</f>
        <v/>
      </c>
      <c r="M1218" s="92" t="str">
        <f>IFERROR(AVERAGEIFS(RPE[Investissement du jour], RPE[Nom], BD_evo[[#This Row],[Nom]], RPE[Semaine], BD_evo[[#This Row],[Semaine]]), "")</f>
        <v/>
      </c>
    </row>
    <row r="1219" spans="1:13" x14ac:dyDescent="0.2">
      <c r="A1219" s="88" t="s">
        <v>243</v>
      </c>
      <c r="B1219" t="str">
        <f>INDEX(Statut[Profil], MATCH(BD_evo[[#This Row],[Nom]], Statut[Nom], 0))</f>
        <v>Trois Quarts</v>
      </c>
      <c r="C1219">
        <f t="shared" si="28"/>
        <v>2024</v>
      </c>
      <c r="D1219">
        <f t="shared" si="27"/>
        <v>6</v>
      </c>
      <c r="E1219">
        <f>IF(SUMIFS(RPE[sRPE_tot], RPE[Nom], BD_evo[[#This Row],[Nom]], RPE[Semaine], BD_evo[[#This Row],[Semaine]])=0,"",SUMIFS(RPE[sRPE_tot], RPE[Nom], BD_evo[[#This Row],[Nom]], RPE[Semaine], BD_evo[[#This Row],[Semaine]]))</f>
        <v>585</v>
      </c>
      <c r="F1219" s="92">
        <f>IFERROR(AVERAGEIFS(EDF[Total EDF], EDF[Nom], BD_evo[[#This Row],[Nom]], EDF[Semaine], BD_evo[[#This Row],[Semaine]]), "")</f>
        <v>20</v>
      </c>
      <c r="G1219" s="92">
        <f>IFERROR(AVERAGEIFS(EDF[Humeur], EDF[Nom], BD_evo[[#This Row],[Nom]], EDF[Semaine], BD_evo[[#This Row],[Semaine]]), "")</f>
        <v>4</v>
      </c>
      <c r="H1219" s="92">
        <f>IFERROR(AVERAGEIFS(EDF[Stress], EDF[Nom], BD_evo[[#This Row],[Nom]], EDF[Semaine], BD_evo[[#This Row],[Semaine]]), "")</f>
        <v>4</v>
      </c>
      <c r="I1219" s="92">
        <f>IFERROR(AVERAGEIFS(EDF[Sommeil], EDF[Nom], BD_evo[[#This Row],[Nom]], EDF[Semaine], BD_evo[[#This Row],[Semaine]]), "")</f>
        <v>3</v>
      </c>
      <c r="J1219" s="92">
        <f>IFERROR(AVERAGEIFS(EDF[Etat Physique], EDF[Nom], BD_evo[[#This Row],[Nom]], EDF[Semaine], BD_evo[[#This Row],[Semaine]]), "")</f>
        <v>3</v>
      </c>
      <c r="K1219" s="92">
        <f>IFERROR(AVERAGEIFS(EDF[Hydratation], EDF[Nom], BD_evo[[#This Row],[Nom]], EDF[Semaine], BD_evo[[#This Row],[Semaine]]), "")</f>
        <v>2</v>
      </c>
      <c r="L1219" s="92">
        <f>IFERROR(AVERAGEIFS(EDF[Nutrition], EDF[Nom], BD_evo[[#This Row],[Nom]], EDF[Semaine], BD_evo[[#This Row],[Semaine]]), "")</f>
        <v>4</v>
      </c>
      <c r="M1219" s="92">
        <f>IFERROR(AVERAGEIFS(RPE[Investissement du jour], RPE[Nom], BD_evo[[#This Row],[Nom]], RPE[Semaine], BD_evo[[#This Row],[Semaine]]), "")</f>
        <v>2</v>
      </c>
    </row>
    <row r="1220" spans="1:13" x14ac:dyDescent="0.2">
      <c r="A1220" s="88" t="s">
        <v>81</v>
      </c>
      <c r="B1220" t="str">
        <f>INDEX(Statut[Profil], MATCH(BD_evo[[#This Row],[Nom]], Statut[Nom], 0))</f>
        <v>Trois Quarts</v>
      </c>
      <c r="C1220">
        <f t="shared" si="28"/>
        <v>2024</v>
      </c>
      <c r="D1220">
        <f t="shared" si="27"/>
        <v>6</v>
      </c>
      <c r="E1220" t="str">
        <f>IF(SUMIFS(RPE[sRPE_tot], RPE[Nom], BD_evo[[#This Row],[Nom]], RPE[Semaine], BD_evo[[#This Row],[Semaine]])=0,"",SUMIFS(RPE[sRPE_tot], RPE[Nom], BD_evo[[#This Row],[Nom]], RPE[Semaine], BD_evo[[#This Row],[Semaine]]))</f>
        <v/>
      </c>
      <c r="F1220" s="92" t="str">
        <f>IFERROR(AVERAGEIFS(EDF[Total EDF], EDF[Nom], BD_evo[[#This Row],[Nom]], EDF[Semaine], BD_evo[[#This Row],[Semaine]]), "")</f>
        <v/>
      </c>
      <c r="G1220" s="92" t="str">
        <f>IFERROR(AVERAGEIFS(EDF[Humeur], EDF[Nom], BD_evo[[#This Row],[Nom]], EDF[Semaine], BD_evo[[#This Row],[Semaine]]), "")</f>
        <v/>
      </c>
      <c r="H1220" s="92" t="str">
        <f>IFERROR(AVERAGEIFS(EDF[Stress], EDF[Nom], BD_evo[[#This Row],[Nom]], EDF[Semaine], BD_evo[[#This Row],[Semaine]]), "")</f>
        <v/>
      </c>
      <c r="I1220" s="92" t="str">
        <f>IFERROR(AVERAGEIFS(EDF[Sommeil], EDF[Nom], BD_evo[[#This Row],[Nom]], EDF[Semaine], BD_evo[[#This Row],[Semaine]]), "")</f>
        <v/>
      </c>
      <c r="J1220" s="92" t="str">
        <f>IFERROR(AVERAGEIFS(EDF[Etat Physique], EDF[Nom], BD_evo[[#This Row],[Nom]], EDF[Semaine], BD_evo[[#This Row],[Semaine]]), "")</f>
        <v/>
      </c>
      <c r="K1220" s="92" t="str">
        <f>IFERROR(AVERAGEIFS(EDF[Hydratation], EDF[Nom], BD_evo[[#This Row],[Nom]], EDF[Semaine], BD_evo[[#This Row],[Semaine]]), "")</f>
        <v/>
      </c>
      <c r="L1220" s="92" t="str">
        <f>IFERROR(AVERAGEIFS(EDF[Nutrition], EDF[Nom], BD_evo[[#This Row],[Nom]], EDF[Semaine], BD_evo[[#This Row],[Semaine]]), "")</f>
        <v/>
      </c>
      <c r="M1220" s="92" t="str">
        <f>IFERROR(AVERAGEIFS(RPE[Investissement du jour], RPE[Nom], BD_evo[[#This Row],[Nom]], RPE[Semaine], BD_evo[[#This Row],[Semaine]]), "")</f>
        <v/>
      </c>
    </row>
    <row r="1221" spans="1:13" x14ac:dyDescent="0.2">
      <c r="A1221" s="88" t="s">
        <v>109</v>
      </c>
      <c r="B1221" t="str">
        <f>INDEX(Statut[Profil], MATCH(BD_evo[[#This Row],[Nom]], Statut[Nom], 0))</f>
        <v>Avant</v>
      </c>
      <c r="C1221">
        <f t="shared" si="28"/>
        <v>2024</v>
      </c>
      <c r="D1221">
        <f t="shared" si="27"/>
        <v>6</v>
      </c>
      <c r="E1221" t="str">
        <f>IF(SUMIFS(RPE[sRPE_tot], RPE[Nom], BD_evo[[#This Row],[Nom]], RPE[Semaine], BD_evo[[#This Row],[Semaine]])=0,"",SUMIFS(RPE[sRPE_tot], RPE[Nom], BD_evo[[#This Row],[Nom]], RPE[Semaine], BD_evo[[#This Row],[Semaine]]))</f>
        <v/>
      </c>
      <c r="F1221" s="92" t="str">
        <f>IFERROR(AVERAGEIFS(EDF[Total EDF], EDF[Nom], BD_evo[[#This Row],[Nom]], EDF[Semaine], BD_evo[[#This Row],[Semaine]]), "")</f>
        <v/>
      </c>
      <c r="G1221" s="92" t="str">
        <f>IFERROR(AVERAGEIFS(EDF[Humeur], EDF[Nom], BD_evo[[#This Row],[Nom]], EDF[Semaine], BD_evo[[#This Row],[Semaine]]), "")</f>
        <v/>
      </c>
      <c r="H1221" s="92" t="str">
        <f>IFERROR(AVERAGEIFS(EDF[Stress], EDF[Nom], BD_evo[[#This Row],[Nom]], EDF[Semaine], BD_evo[[#This Row],[Semaine]]), "")</f>
        <v/>
      </c>
      <c r="I1221" s="92" t="str">
        <f>IFERROR(AVERAGEIFS(EDF[Sommeil], EDF[Nom], BD_evo[[#This Row],[Nom]], EDF[Semaine], BD_evo[[#This Row],[Semaine]]), "")</f>
        <v/>
      </c>
      <c r="J1221" s="92" t="str">
        <f>IFERROR(AVERAGEIFS(EDF[Etat Physique], EDF[Nom], BD_evo[[#This Row],[Nom]], EDF[Semaine], BD_evo[[#This Row],[Semaine]]), "")</f>
        <v/>
      </c>
      <c r="K1221" s="92" t="str">
        <f>IFERROR(AVERAGEIFS(EDF[Hydratation], EDF[Nom], BD_evo[[#This Row],[Nom]], EDF[Semaine], BD_evo[[#This Row],[Semaine]]), "")</f>
        <v/>
      </c>
      <c r="L1221" s="92" t="str">
        <f>IFERROR(AVERAGEIFS(EDF[Nutrition], EDF[Nom], BD_evo[[#This Row],[Nom]], EDF[Semaine], BD_evo[[#This Row],[Semaine]]), "")</f>
        <v/>
      </c>
      <c r="M1221" s="92" t="str">
        <f>IFERROR(AVERAGEIFS(RPE[Investissement du jour], RPE[Nom], BD_evo[[#This Row],[Nom]], RPE[Semaine], BD_evo[[#This Row],[Semaine]]), "")</f>
        <v/>
      </c>
    </row>
    <row r="1222" spans="1:13" x14ac:dyDescent="0.2">
      <c r="A1222" s="88" t="s">
        <v>313</v>
      </c>
      <c r="B1222" t="str">
        <f>INDEX(Statut[Profil], MATCH(BD_evo[[#This Row],[Nom]], Statut[Nom], 0))</f>
        <v>Trois Quarts</v>
      </c>
      <c r="C1222">
        <f t="shared" si="28"/>
        <v>2024</v>
      </c>
      <c r="D1222">
        <f t="shared" si="27"/>
        <v>6</v>
      </c>
      <c r="E1222" t="str">
        <f>IF(SUMIFS(RPE[sRPE_tot], RPE[Nom], BD_evo[[#This Row],[Nom]], RPE[Semaine], BD_evo[[#This Row],[Semaine]])=0,"",SUMIFS(RPE[sRPE_tot], RPE[Nom], BD_evo[[#This Row],[Nom]], RPE[Semaine], BD_evo[[#This Row],[Semaine]]))</f>
        <v/>
      </c>
      <c r="F1222" s="92" t="str">
        <f>IFERROR(AVERAGEIFS(EDF[Total EDF], EDF[Nom], BD_evo[[#This Row],[Nom]], EDF[Semaine], BD_evo[[#This Row],[Semaine]]), "")</f>
        <v/>
      </c>
      <c r="G1222" s="92" t="str">
        <f>IFERROR(AVERAGEIFS(EDF[Humeur], EDF[Nom], BD_evo[[#This Row],[Nom]], EDF[Semaine], BD_evo[[#This Row],[Semaine]]), "")</f>
        <v/>
      </c>
      <c r="H1222" s="92" t="str">
        <f>IFERROR(AVERAGEIFS(EDF[Stress], EDF[Nom], BD_evo[[#This Row],[Nom]], EDF[Semaine], BD_evo[[#This Row],[Semaine]]), "")</f>
        <v/>
      </c>
      <c r="I1222" s="92" t="str">
        <f>IFERROR(AVERAGEIFS(EDF[Sommeil], EDF[Nom], BD_evo[[#This Row],[Nom]], EDF[Semaine], BD_evo[[#This Row],[Semaine]]), "")</f>
        <v/>
      </c>
      <c r="J1222" s="92" t="str">
        <f>IFERROR(AVERAGEIFS(EDF[Etat Physique], EDF[Nom], BD_evo[[#This Row],[Nom]], EDF[Semaine], BD_evo[[#This Row],[Semaine]]), "")</f>
        <v/>
      </c>
      <c r="K1222" s="92" t="str">
        <f>IFERROR(AVERAGEIFS(EDF[Hydratation], EDF[Nom], BD_evo[[#This Row],[Nom]], EDF[Semaine], BD_evo[[#This Row],[Semaine]]), "")</f>
        <v/>
      </c>
      <c r="L1222" s="92" t="str">
        <f>IFERROR(AVERAGEIFS(EDF[Nutrition], EDF[Nom], BD_evo[[#This Row],[Nom]], EDF[Semaine], BD_evo[[#This Row],[Semaine]]), "")</f>
        <v/>
      </c>
      <c r="M1222" s="92" t="str">
        <f>IFERROR(AVERAGEIFS(RPE[Investissement du jour], RPE[Nom], BD_evo[[#This Row],[Nom]], RPE[Semaine], BD_evo[[#This Row],[Semaine]]), "")</f>
        <v/>
      </c>
    </row>
    <row r="1223" spans="1:13" x14ac:dyDescent="0.2">
      <c r="A1223" s="88" t="s">
        <v>88</v>
      </c>
      <c r="B1223" t="str">
        <f>INDEX(Statut[Profil], MATCH(BD_evo[[#This Row],[Nom]], Statut[Nom], 0))</f>
        <v>Avant</v>
      </c>
      <c r="C1223">
        <f t="shared" si="28"/>
        <v>2024</v>
      </c>
      <c r="D1223">
        <f t="shared" si="27"/>
        <v>6</v>
      </c>
      <c r="E1223" t="str">
        <f>IF(SUMIFS(RPE[sRPE_tot], RPE[Nom], BD_evo[[#This Row],[Nom]], RPE[Semaine], BD_evo[[#This Row],[Semaine]])=0,"",SUMIFS(RPE[sRPE_tot], RPE[Nom], BD_evo[[#This Row],[Nom]], RPE[Semaine], BD_evo[[#This Row],[Semaine]]))</f>
        <v/>
      </c>
      <c r="F1223" s="92" t="str">
        <f>IFERROR(AVERAGEIFS(EDF[Total EDF], EDF[Nom], BD_evo[[#This Row],[Nom]], EDF[Semaine], BD_evo[[#This Row],[Semaine]]), "")</f>
        <v/>
      </c>
      <c r="G1223" s="92" t="str">
        <f>IFERROR(AVERAGEIFS(EDF[Humeur], EDF[Nom], BD_evo[[#This Row],[Nom]], EDF[Semaine], BD_evo[[#This Row],[Semaine]]), "")</f>
        <v/>
      </c>
      <c r="H1223" s="92" t="str">
        <f>IFERROR(AVERAGEIFS(EDF[Stress], EDF[Nom], BD_evo[[#This Row],[Nom]], EDF[Semaine], BD_evo[[#This Row],[Semaine]]), "")</f>
        <v/>
      </c>
      <c r="I1223" s="92" t="str">
        <f>IFERROR(AVERAGEIFS(EDF[Sommeil], EDF[Nom], BD_evo[[#This Row],[Nom]], EDF[Semaine], BD_evo[[#This Row],[Semaine]]), "")</f>
        <v/>
      </c>
      <c r="J1223" s="92" t="str">
        <f>IFERROR(AVERAGEIFS(EDF[Etat Physique], EDF[Nom], BD_evo[[#This Row],[Nom]], EDF[Semaine], BD_evo[[#This Row],[Semaine]]), "")</f>
        <v/>
      </c>
      <c r="K1223" s="92" t="str">
        <f>IFERROR(AVERAGEIFS(EDF[Hydratation], EDF[Nom], BD_evo[[#This Row],[Nom]], EDF[Semaine], BD_evo[[#This Row],[Semaine]]), "")</f>
        <v/>
      </c>
      <c r="L1223" s="92" t="str">
        <f>IFERROR(AVERAGEIFS(EDF[Nutrition], EDF[Nom], BD_evo[[#This Row],[Nom]], EDF[Semaine], BD_evo[[#This Row],[Semaine]]), "")</f>
        <v/>
      </c>
      <c r="M1223" s="92" t="str">
        <f>IFERROR(AVERAGEIFS(RPE[Investissement du jour], RPE[Nom], BD_evo[[#This Row],[Nom]], RPE[Semaine], BD_evo[[#This Row],[Semaine]]), "")</f>
        <v/>
      </c>
    </row>
    <row r="1224" spans="1:13" x14ac:dyDescent="0.2">
      <c r="A1224" s="88" t="s">
        <v>134</v>
      </c>
      <c r="B1224" s="90" t="str">
        <f>INDEX(Statut[Profil], MATCH(BD_evo[[#This Row],[Nom]], Statut[Nom], 0))</f>
        <v>Avant</v>
      </c>
      <c r="C1224">
        <f t="shared" si="28"/>
        <v>2024</v>
      </c>
      <c r="D1224">
        <f>D1223+1</f>
        <v>7</v>
      </c>
      <c r="E1224" s="90" t="str">
        <f>IF(SUMIFS(RPE[sRPE_tot], RPE[Nom], BD_evo[[#This Row],[Nom]], RPE[Semaine], BD_evo[[#This Row],[Semaine]])=0,"",SUMIFS(RPE[sRPE_tot], RPE[Nom], BD_evo[[#This Row],[Nom]], RPE[Semaine], BD_evo[[#This Row],[Semaine]]))</f>
        <v/>
      </c>
      <c r="F1224" s="92" t="str">
        <f>IFERROR(AVERAGEIFS(EDF[Total EDF], EDF[Nom], BD_evo[[#This Row],[Nom]], EDF[Semaine], BD_evo[[#This Row],[Semaine]]), "")</f>
        <v/>
      </c>
      <c r="G1224" s="92" t="str">
        <f>IFERROR(AVERAGEIFS(EDF[Humeur], EDF[Nom], BD_evo[[#This Row],[Nom]], EDF[Semaine], BD_evo[[#This Row],[Semaine]]), "")</f>
        <v/>
      </c>
      <c r="H1224" s="92" t="str">
        <f>IFERROR(AVERAGEIFS(EDF[Stress], EDF[Nom], BD_evo[[#This Row],[Nom]], EDF[Semaine], BD_evo[[#This Row],[Semaine]]), "")</f>
        <v/>
      </c>
      <c r="I1224" s="92" t="str">
        <f>IFERROR(AVERAGEIFS(EDF[Sommeil], EDF[Nom], BD_evo[[#This Row],[Nom]], EDF[Semaine], BD_evo[[#This Row],[Semaine]]), "")</f>
        <v/>
      </c>
      <c r="J1224" s="92" t="str">
        <f>IFERROR(AVERAGEIFS(EDF[Etat Physique], EDF[Nom], BD_evo[[#This Row],[Nom]], EDF[Semaine], BD_evo[[#This Row],[Semaine]]), "")</f>
        <v/>
      </c>
      <c r="K1224" s="92" t="str">
        <f>IFERROR(AVERAGEIFS(EDF[Hydratation], EDF[Nom], BD_evo[[#This Row],[Nom]], EDF[Semaine], BD_evo[[#This Row],[Semaine]]), "")</f>
        <v/>
      </c>
      <c r="L1224" s="92" t="str">
        <f>IFERROR(AVERAGEIFS(EDF[Nutrition], EDF[Nom], BD_evo[[#This Row],[Nom]], EDF[Semaine], BD_evo[[#This Row],[Semaine]]), "")</f>
        <v/>
      </c>
      <c r="M1224" s="92" t="str">
        <f>IFERROR(AVERAGEIFS(RPE[Investissement du jour], RPE[Nom], BD_evo[[#This Row],[Nom]], RPE[Semaine], BD_evo[[#This Row],[Semaine]]), "")</f>
        <v/>
      </c>
    </row>
    <row r="1225" spans="1:13" x14ac:dyDescent="0.2">
      <c r="A1225" s="88" t="s">
        <v>76</v>
      </c>
      <c r="B1225" t="str">
        <f>INDEX(Statut[Profil], MATCH(BD_evo[[#This Row],[Nom]], Statut[Nom], 0))</f>
        <v>Trois Quarts</v>
      </c>
      <c r="C1225">
        <f t="shared" si="28"/>
        <v>2024</v>
      </c>
      <c r="D1225">
        <f>D1224</f>
        <v>7</v>
      </c>
      <c r="E1225" t="str">
        <f>IF(SUMIFS(RPE[sRPE_tot], RPE[Nom], BD_evo[[#This Row],[Nom]], RPE[Semaine], BD_evo[[#This Row],[Semaine]])=0,"",SUMIFS(RPE[sRPE_tot], RPE[Nom], BD_evo[[#This Row],[Nom]], RPE[Semaine], BD_evo[[#This Row],[Semaine]]))</f>
        <v/>
      </c>
      <c r="F1225" s="92" t="str">
        <f>IFERROR(AVERAGEIFS(EDF[Total EDF], EDF[Nom], BD_evo[[#This Row],[Nom]], EDF[Semaine], BD_evo[[#This Row],[Semaine]]), "")</f>
        <v/>
      </c>
      <c r="G1225" s="92" t="str">
        <f>IFERROR(AVERAGEIFS(EDF[Humeur], EDF[Nom], BD_evo[[#This Row],[Nom]], EDF[Semaine], BD_evo[[#This Row],[Semaine]]), "")</f>
        <v/>
      </c>
      <c r="H1225" s="92" t="str">
        <f>IFERROR(AVERAGEIFS(EDF[Stress], EDF[Nom], BD_evo[[#This Row],[Nom]], EDF[Semaine], BD_evo[[#This Row],[Semaine]]), "")</f>
        <v/>
      </c>
      <c r="I1225" s="92" t="str">
        <f>IFERROR(AVERAGEIFS(EDF[Sommeil], EDF[Nom], BD_evo[[#This Row],[Nom]], EDF[Semaine], BD_evo[[#This Row],[Semaine]]), "")</f>
        <v/>
      </c>
      <c r="J1225" s="92" t="str">
        <f>IFERROR(AVERAGEIFS(EDF[Etat Physique], EDF[Nom], BD_evo[[#This Row],[Nom]], EDF[Semaine], BD_evo[[#This Row],[Semaine]]), "")</f>
        <v/>
      </c>
      <c r="K1225" s="92" t="str">
        <f>IFERROR(AVERAGEIFS(EDF[Hydratation], EDF[Nom], BD_evo[[#This Row],[Nom]], EDF[Semaine], BD_evo[[#This Row],[Semaine]]), "")</f>
        <v/>
      </c>
      <c r="L1225" s="92" t="str">
        <f>IFERROR(AVERAGEIFS(EDF[Nutrition], EDF[Nom], BD_evo[[#This Row],[Nom]], EDF[Semaine], BD_evo[[#This Row],[Semaine]]), "")</f>
        <v/>
      </c>
      <c r="M1225" s="92" t="str">
        <f>IFERROR(AVERAGEIFS(RPE[Investissement du jour], RPE[Nom], BD_evo[[#This Row],[Nom]], RPE[Semaine], BD_evo[[#This Row],[Semaine]]), "")</f>
        <v/>
      </c>
    </row>
    <row r="1226" spans="1:13" x14ac:dyDescent="0.2">
      <c r="A1226" s="88" t="s">
        <v>367</v>
      </c>
      <c r="B1226" t="str">
        <f>INDEX(Statut[Profil], MATCH(BD_evo[[#This Row],[Nom]], Statut[Nom], 0))</f>
        <v>Avant</v>
      </c>
      <c r="C1226">
        <f t="shared" si="28"/>
        <v>2024</v>
      </c>
      <c r="D1226">
        <f t="shared" ref="D1226:D1270" si="29">D1225</f>
        <v>7</v>
      </c>
      <c r="E1226" t="str">
        <f>IF(SUMIFS(RPE[sRPE_tot], RPE[Nom], BD_evo[[#This Row],[Nom]], RPE[Semaine], BD_evo[[#This Row],[Semaine]])=0,"",SUMIFS(RPE[sRPE_tot], RPE[Nom], BD_evo[[#This Row],[Nom]], RPE[Semaine], BD_evo[[#This Row],[Semaine]]))</f>
        <v/>
      </c>
      <c r="F1226" s="92" t="str">
        <f>IFERROR(AVERAGEIFS(EDF[Total EDF], EDF[Nom], BD_evo[[#This Row],[Nom]], EDF[Semaine], BD_evo[[#This Row],[Semaine]]), "")</f>
        <v/>
      </c>
      <c r="G1226" s="92" t="str">
        <f>IFERROR(AVERAGEIFS(EDF[Humeur], EDF[Nom], BD_evo[[#This Row],[Nom]], EDF[Semaine], BD_evo[[#This Row],[Semaine]]), "")</f>
        <v/>
      </c>
      <c r="H1226" s="92" t="str">
        <f>IFERROR(AVERAGEIFS(EDF[Stress], EDF[Nom], BD_evo[[#This Row],[Nom]], EDF[Semaine], BD_evo[[#This Row],[Semaine]]), "")</f>
        <v/>
      </c>
      <c r="I1226" s="92" t="str">
        <f>IFERROR(AVERAGEIFS(EDF[Sommeil], EDF[Nom], BD_evo[[#This Row],[Nom]], EDF[Semaine], BD_evo[[#This Row],[Semaine]]), "")</f>
        <v/>
      </c>
      <c r="J1226" s="92" t="str">
        <f>IFERROR(AVERAGEIFS(EDF[Etat Physique], EDF[Nom], BD_evo[[#This Row],[Nom]], EDF[Semaine], BD_evo[[#This Row],[Semaine]]), "")</f>
        <v/>
      </c>
      <c r="K1226" s="92" t="str">
        <f>IFERROR(AVERAGEIFS(EDF[Hydratation], EDF[Nom], BD_evo[[#This Row],[Nom]], EDF[Semaine], BD_evo[[#This Row],[Semaine]]), "")</f>
        <v/>
      </c>
      <c r="L1226" s="92" t="str">
        <f>IFERROR(AVERAGEIFS(EDF[Nutrition], EDF[Nom], BD_evo[[#This Row],[Nom]], EDF[Semaine], BD_evo[[#This Row],[Semaine]]), "")</f>
        <v/>
      </c>
      <c r="M1226" s="92" t="str">
        <f>IFERROR(AVERAGEIFS(RPE[Investissement du jour], RPE[Nom], BD_evo[[#This Row],[Nom]], RPE[Semaine], BD_evo[[#This Row],[Semaine]]), "")</f>
        <v/>
      </c>
    </row>
    <row r="1227" spans="1:13" x14ac:dyDescent="0.2">
      <c r="A1227" s="88" t="s">
        <v>93</v>
      </c>
      <c r="B1227" t="str">
        <f>INDEX(Statut[Profil], MATCH(BD_evo[[#This Row],[Nom]], Statut[Nom], 0))</f>
        <v>Avant</v>
      </c>
      <c r="C1227">
        <f t="shared" si="28"/>
        <v>2024</v>
      </c>
      <c r="D1227">
        <f t="shared" si="29"/>
        <v>7</v>
      </c>
      <c r="E1227">
        <f>IF(SUMIFS(RPE[sRPE_tot], RPE[Nom], BD_evo[[#This Row],[Nom]], RPE[Semaine], BD_evo[[#This Row],[Semaine]])=0,"",SUMIFS(RPE[sRPE_tot], RPE[Nom], BD_evo[[#This Row],[Nom]], RPE[Semaine], BD_evo[[#This Row],[Semaine]]))</f>
        <v>1700</v>
      </c>
      <c r="F1227" s="92">
        <f>IFERROR(AVERAGEIFS(EDF[Total EDF], EDF[Nom], BD_evo[[#This Row],[Nom]], EDF[Semaine], BD_evo[[#This Row],[Semaine]]), "")</f>
        <v>18.333333333333332</v>
      </c>
      <c r="G1227" s="92">
        <f>IFERROR(AVERAGEIFS(EDF[Humeur], EDF[Nom], BD_evo[[#This Row],[Nom]], EDF[Semaine], BD_evo[[#This Row],[Semaine]]), "")</f>
        <v>3.3333333333333335</v>
      </c>
      <c r="H1227" s="92">
        <f>IFERROR(AVERAGEIFS(EDF[Stress], EDF[Nom], BD_evo[[#This Row],[Nom]], EDF[Semaine], BD_evo[[#This Row],[Semaine]]), "")</f>
        <v>3</v>
      </c>
      <c r="I1227" s="92">
        <f>IFERROR(AVERAGEIFS(EDF[Sommeil], EDF[Nom], BD_evo[[#This Row],[Nom]], EDF[Semaine], BD_evo[[#This Row],[Semaine]]), "")</f>
        <v>1.6666666666666667</v>
      </c>
      <c r="J1227" s="92">
        <f>IFERROR(AVERAGEIFS(EDF[Etat Physique], EDF[Nom], BD_evo[[#This Row],[Nom]], EDF[Semaine], BD_evo[[#This Row],[Semaine]]), "")</f>
        <v>3</v>
      </c>
      <c r="K1227" s="92">
        <f>IFERROR(AVERAGEIFS(EDF[Hydratation], EDF[Nom], BD_evo[[#This Row],[Nom]], EDF[Semaine], BD_evo[[#This Row],[Semaine]]), "")</f>
        <v>3.6666666666666665</v>
      </c>
      <c r="L1227" s="92">
        <f>IFERROR(AVERAGEIFS(EDF[Nutrition], EDF[Nom], BD_evo[[#This Row],[Nom]], EDF[Semaine], BD_evo[[#This Row],[Semaine]]), "")</f>
        <v>3.6666666666666665</v>
      </c>
      <c r="M1227" s="92">
        <f>IFERROR(AVERAGEIFS(RPE[Investissement du jour], RPE[Nom], BD_evo[[#This Row],[Nom]], RPE[Semaine], BD_evo[[#This Row],[Semaine]]), "")</f>
        <v>2.3333333333333335</v>
      </c>
    </row>
    <row r="1228" spans="1:13" x14ac:dyDescent="0.2">
      <c r="A1228" s="88" t="s">
        <v>230</v>
      </c>
      <c r="B1228" t="str">
        <f>INDEX(Statut[Profil], MATCH(BD_evo[[#This Row],[Nom]], Statut[Nom], 0))</f>
        <v>Avant</v>
      </c>
      <c r="C1228">
        <f t="shared" si="28"/>
        <v>2024</v>
      </c>
      <c r="D1228">
        <f t="shared" si="29"/>
        <v>7</v>
      </c>
      <c r="E1228" t="str">
        <f>IF(SUMIFS(RPE[sRPE_tot], RPE[Nom], BD_evo[[#This Row],[Nom]], RPE[Semaine], BD_evo[[#This Row],[Semaine]])=0,"",SUMIFS(RPE[sRPE_tot], RPE[Nom], BD_evo[[#This Row],[Nom]], RPE[Semaine], BD_evo[[#This Row],[Semaine]]))</f>
        <v/>
      </c>
      <c r="F1228" s="92">
        <f>IFERROR(AVERAGEIFS(EDF[Total EDF], EDF[Nom], BD_evo[[#This Row],[Nom]], EDF[Semaine], BD_evo[[#This Row],[Semaine]]), "")</f>
        <v>25</v>
      </c>
      <c r="G1228" s="92">
        <f>IFERROR(AVERAGEIFS(EDF[Humeur], EDF[Nom], BD_evo[[#This Row],[Nom]], EDF[Semaine], BD_evo[[#This Row],[Semaine]]), "")</f>
        <v>4.666666666666667</v>
      </c>
      <c r="H1228" s="92">
        <f>IFERROR(AVERAGEIFS(EDF[Stress], EDF[Nom], BD_evo[[#This Row],[Nom]], EDF[Semaine], BD_evo[[#This Row],[Semaine]]), "")</f>
        <v>4</v>
      </c>
      <c r="I1228" s="92">
        <f>IFERROR(AVERAGEIFS(EDF[Sommeil], EDF[Nom], BD_evo[[#This Row],[Nom]], EDF[Semaine], BD_evo[[#This Row],[Semaine]]), "")</f>
        <v>4</v>
      </c>
      <c r="J1228" s="92">
        <f>IFERROR(AVERAGEIFS(EDF[Etat Physique], EDF[Nom], BD_evo[[#This Row],[Nom]], EDF[Semaine], BD_evo[[#This Row],[Semaine]]), "")</f>
        <v>3.6666666666666665</v>
      </c>
      <c r="K1228" s="92">
        <f>IFERROR(AVERAGEIFS(EDF[Hydratation], EDF[Nom], BD_evo[[#This Row],[Nom]], EDF[Semaine], BD_evo[[#This Row],[Semaine]]), "")</f>
        <v>4.333333333333333</v>
      </c>
      <c r="L1228" s="92">
        <f>IFERROR(AVERAGEIFS(EDF[Nutrition], EDF[Nom], BD_evo[[#This Row],[Nom]], EDF[Semaine], BD_evo[[#This Row],[Semaine]]), "")</f>
        <v>4.333333333333333</v>
      </c>
      <c r="M1228" s="92" t="str">
        <f>IFERROR(AVERAGEIFS(RPE[Investissement du jour], RPE[Nom], BD_evo[[#This Row],[Nom]], RPE[Semaine], BD_evo[[#This Row],[Semaine]]), "")</f>
        <v/>
      </c>
    </row>
    <row r="1229" spans="1:13" x14ac:dyDescent="0.2">
      <c r="A1229" s="88" t="s">
        <v>181</v>
      </c>
      <c r="B1229" t="str">
        <f>INDEX(Statut[Profil], MATCH(BD_evo[[#This Row],[Nom]], Statut[Nom], 0))</f>
        <v>Trois Quarts</v>
      </c>
      <c r="C1229">
        <f t="shared" si="28"/>
        <v>2024</v>
      </c>
      <c r="D1229">
        <f t="shared" si="29"/>
        <v>7</v>
      </c>
      <c r="E1229" t="str">
        <f>IF(SUMIFS(RPE[sRPE_tot], RPE[Nom], BD_evo[[#This Row],[Nom]], RPE[Semaine], BD_evo[[#This Row],[Semaine]])=0,"",SUMIFS(RPE[sRPE_tot], RPE[Nom], BD_evo[[#This Row],[Nom]], RPE[Semaine], BD_evo[[#This Row],[Semaine]]))</f>
        <v/>
      </c>
      <c r="F1229" s="92" t="str">
        <f>IFERROR(AVERAGEIFS(EDF[Total EDF], EDF[Nom], BD_evo[[#This Row],[Nom]], EDF[Semaine], BD_evo[[#This Row],[Semaine]]), "")</f>
        <v/>
      </c>
      <c r="G1229" s="92" t="str">
        <f>IFERROR(AVERAGEIFS(EDF[Humeur], EDF[Nom], BD_evo[[#This Row],[Nom]], EDF[Semaine], BD_evo[[#This Row],[Semaine]]), "")</f>
        <v/>
      </c>
      <c r="H1229" s="92" t="str">
        <f>IFERROR(AVERAGEIFS(EDF[Stress], EDF[Nom], BD_evo[[#This Row],[Nom]], EDF[Semaine], BD_evo[[#This Row],[Semaine]]), "")</f>
        <v/>
      </c>
      <c r="I1229" s="92" t="str">
        <f>IFERROR(AVERAGEIFS(EDF[Sommeil], EDF[Nom], BD_evo[[#This Row],[Nom]], EDF[Semaine], BD_evo[[#This Row],[Semaine]]), "")</f>
        <v/>
      </c>
      <c r="J1229" s="92" t="str">
        <f>IFERROR(AVERAGEIFS(EDF[Etat Physique], EDF[Nom], BD_evo[[#This Row],[Nom]], EDF[Semaine], BD_evo[[#This Row],[Semaine]]), "")</f>
        <v/>
      </c>
      <c r="K1229" s="92" t="str">
        <f>IFERROR(AVERAGEIFS(EDF[Hydratation], EDF[Nom], BD_evo[[#This Row],[Nom]], EDF[Semaine], BD_evo[[#This Row],[Semaine]]), "")</f>
        <v/>
      </c>
      <c r="L1229" s="92" t="str">
        <f>IFERROR(AVERAGEIFS(EDF[Nutrition], EDF[Nom], BD_evo[[#This Row],[Nom]], EDF[Semaine], BD_evo[[#This Row],[Semaine]]), "")</f>
        <v/>
      </c>
      <c r="M1229" s="92" t="str">
        <f>IFERROR(AVERAGEIFS(RPE[Investissement du jour], RPE[Nom], BD_evo[[#This Row],[Nom]], RPE[Semaine], BD_evo[[#This Row],[Semaine]]), "")</f>
        <v/>
      </c>
    </row>
    <row r="1230" spans="1:13" x14ac:dyDescent="0.2">
      <c r="A1230" s="88" t="s">
        <v>414</v>
      </c>
      <c r="B1230" t="str">
        <f>INDEX(Statut[Profil], MATCH(BD_evo[[#This Row],[Nom]], Statut[Nom], 0))</f>
        <v>Avant</v>
      </c>
      <c r="C1230">
        <f t="shared" si="28"/>
        <v>2024</v>
      </c>
      <c r="D1230">
        <f t="shared" si="29"/>
        <v>7</v>
      </c>
      <c r="E1230">
        <f>IF(SUMIFS(RPE[sRPE_tot], RPE[Nom], BD_evo[[#This Row],[Nom]], RPE[Semaine], BD_evo[[#This Row],[Semaine]])=0,"",SUMIFS(RPE[sRPE_tot], RPE[Nom], BD_evo[[#This Row],[Nom]], RPE[Semaine], BD_evo[[#This Row],[Semaine]]))</f>
        <v>650</v>
      </c>
      <c r="F1230" s="92">
        <f>IFERROR(AVERAGEIFS(EDF[Total EDF], EDF[Nom], BD_evo[[#This Row],[Nom]], EDF[Semaine], BD_evo[[#This Row],[Semaine]]), "")</f>
        <v>24</v>
      </c>
      <c r="G1230" s="92">
        <f>IFERROR(AVERAGEIFS(EDF[Humeur], EDF[Nom], BD_evo[[#This Row],[Nom]], EDF[Semaine], BD_evo[[#This Row],[Semaine]]), "")</f>
        <v>3.6666666666666665</v>
      </c>
      <c r="H1230" s="92">
        <f>IFERROR(AVERAGEIFS(EDF[Stress], EDF[Nom], BD_evo[[#This Row],[Nom]], EDF[Semaine], BD_evo[[#This Row],[Semaine]]), "")</f>
        <v>2.6666666666666665</v>
      </c>
      <c r="I1230" s="92">
        <f>IFERROR(AVERAGEIFS(EDF[Sommeil], EDF[Nom], BD_evo[[#This Row],[Nom]], EDF[Semaine], BD_evo[[#This Row],[Semaine]]), "")</f>
        <v>5</v>
      </c>
      <c r="J1230" s="92">
        <f>IFERROR(AVERAGEIFS(EDF[Etat Physique], EDF[Nom], BD_evo[[#This Row],[Nom]], EDF[Semaine], BD_evo[[#This Row],[Semaine]]), "")</f>
        <v>3</v>
      </c>
      <c r="K1230" s="92">
        <f>IFERROR(AVERAGEIFS(EDF[Hydratation], EDF[Nom], BD_evo[[#This Row],[Nom]], EDF[Semaine], BD_evo[[#This Row],[Semaine]]), "")</f>
        <v>4.666666666666667</v>
      </c>
      <c r="L1230" s="92">
        <f>IFERROR(AVERAGEIFS(EDF[Nutrition], EDF[Nom], BD_evo[[#This Row],[Nom]], EDF[Semaine], BD_evo[[#This Row],[Semaine]]), "")</f>
        <v>5</v>
      </c>
      <c r="M1230" s="92">
        <f>IFERROR(AVERAGEIFS(RPE[Investissement du jour], RPE[Nom], BD_evo[[#This Row],[Nom]], RPE[Semaine], BD_evo[[#This Row],[Semaine]]), "")</f>
        <v>3</v>
      </c>
    </row>
    <row r="1231" spans="1:13" x14ac:dyDescent="0.2">
      <c r="A1231" s="88" t="s">
        <v>102</v>
      </c>
      <c r="B1231" t="str">
        <f>INDEX(Statut[Profil], MATCH(BD_evo[[#This Row],[Nom]], Statut[Nom], 0))</f>
        <v>Trois Quarts</v>
      </c>
      <c r="C1231">
        <f t="shared" si="28"/>
        <v>2024</v>
      </c>
      <c r="D1231">
        <f t="shared" si="29"/>
        <v>7</v>
      </c>
      <c r="E1231" t="str">
        <f>IF(SUMIFS(RPE[sRPE_tot], RPE[Nom], BD_evo[[#This Row],[Nom]], RPE[Semaine], BD_evo[[#This Row],[Semaine]])=0,"",SUMIFS(RPE[sRPE_tot], RPE[Nom], BD_evo[[#This Row],[Nom]], RPE[Semaine], BD_evo[[#This Row],[Semaine]]))</f>
        <v/>
      </c>
      <c r="F1231" s="92" t="str">
        <f>IFERROR(AVERAGEIFS(EDF[Total EDF], EDF[Nom], BD_evo[[#This Row],[Nom]], EDF[Semaine], BD_evo[[#This Row],[Semaine]]), "")</f>
        <v/>
      </c>
      <c r="G1231" s="92" t="str">
        <f>IFERROR(AVERAGEIFS(EDF[Humeur], EDF[Nom], BD_evo[[#This Row],[Nom]], EDF[Semaine], BD_evo[[#This Row],[Semaine]]), "")</f>
        <v/>
      </c>
      <c r="H1231" s="92" t="str">
        <f>IFERROR(AVERAGEIFS(EDF[Stress], EDF[Nom], BD_evo[[#This Row],[Nom]], EDF[Semaine], BD_evo[[#This Row],[Semaine]]), "")</f>
        <v/>
      </c>
      <c r="I1231" s="92" t="str">
        <f>IFERROR(AVERAGEIFS(EDF[Sommeil], EDF[Nom], BD_evo[[#This Row],[Nom]], EDF[Semaine], BD_evo[[#This Row],[Semaine]]), "")</f>
        <v/>
      </c>
      <c r="J1231" s="92" t="str">
        <f>IFERROR(AVERAGEIFS(EDF[Etat Physique], EDF[Nom], BD_evo[[#This Row],[Nom]], EDF[Semaine], BD_evo[[#This Row],[Semaine]]), "")</f>
        <v/>
      </c>
      <c r="K1231" s="92" t="str">
        <f>IFERROR(AVERAGEIFS(EDF[Hydratation], EDF[Nom], BD_evo[[#This Row],[Nom]], EDF[Semaine], BD_evo[[#This Row],[Semaine]]), "")</f>
        <v/>
      </c>
      <c r="L1231" s="92" t="str">
        <f>IFERROR(AVERAGEIFS(EDF[Nutrition], EDF[Nom], BD_evo[[#This Row],[Nom]], EDF[Semaine], BD_evo[[#This Row],[Semaine]]), "")</f>
        <v/>
      </c>
      <c r="M1231" s="92" t="str">
        <f>IFERROR(AVERAGEIFS(RPE[Investissement du jour], RPE[Nom], BD_evo[[#This Row],[Nom]], RPE[Semaine], BD_evo[[#This Row],[Semaine]]), "")</f>
        <v/>
      </c>
    </row>
    <row r="1232" spans="1:13" x14ac:dyDescent="0.2">
      <c r="A1232" s="88" t="s">
        <v>193</v>
      </c>
      <c r="B1232" t="str">
        <f>INDEX(Statut[Profil], MATCH(BD_evo[[#This Row],[Nom]], Statut[Nom], 0))</f>
        <v>Avant</v>
      </c>
      <c r="C1232">
        <f t="shared" si="28"/>
        <v>2024</v>
      </c>
      <c r="D1232">
        <f t="shared" si="29"/>
        <v>7</v>
      </c>
      <c r="E1232">
        <f>IF(SUMIFS(RPE[sRPE_tot], RPE[Nom], BD_evo[[#This Row],[Nom]], RPE[Semaine], BD_evo[[#This Row],[Semaine]])=0,"",SUMIFS(RPE[sRPE_tot], RPE[Nom], BD_evo[[#This Row],[Nom]], RPE[Semaine], BD_evo[[#This Row],[Semaine]]))</f>
        <v>1170</v>
      </c>
      <c r="F1232" s="92">
        <f>IFERROR(AVERAGEIFS(EDF[Total EDF], EDF[Nom], BD_evo[[#This Row],[Nom]], EDF[Semaine], BD_evo[[#This Row],[Semaine]]), "")</f>
        <v>24.333333333333332</v>
      </c>
      <c r="G1232" s="92">
        <f>IFERROR(AVERAGEIFS(EDF[Humeur], EDF[Nom], BD_evo[[#This Row],[Nom]], EDF[Semaine], BD_evo[[#This Row],[Semaine]]), "")</f>
        <v>4.333333333333333</v>
      </c>
      <c r="H1232" s="92">
        <f>IFERROR(AVERAGEIFS(EDF[Stress], EDF[Nom], BD_evo[[#This Row],[Nom]], EDF[Semaine], BD_evo[[#This Row],[Semaine]]), "")</f>
        <v>4</v>
      </c>
      <c r="I1232" s="92">
        <f>IFERROR(AVERAGEIFS(EDF[Sommeil], EDF[Nom], BD_evo[[#This Row],[Nom]], EDF[Semaine], BD_evo[[#This Row],[Semaine]]), "")</f>
        <v>4.333333333333333</v>
      </c>
      <c r="J1232" s="92">
        <f>IFERROR(AVERAGEIFS(EDF[Etat Physique], EDF[Nom], BD_evo[[#This Row],[Nom]], EDF[Semaine], BD_evo[[#This Row],[Semaine]]), "")</f>
        <v>4</v>
      </c>
      <c r="K1232" s="92">
        <f>IFERROR(AVERAGEIFS(EDF[Hydratation], EDF[Nom], BD_evo[[#This Row],[Nom]], EDF[Semaine], BD_evo[[#This Row],[Semaine]]), "")</f>
        <v>3.6666666666666665</v>
      </c>
      <c r="L1232" s="92">
        <f>IFERROR(AVERAGEIFS(EDF[Nutrition], EDF[Nom], BD_evo[[#This Row],[Nom]], EDF[Semaine], BD_evo[[#This Row],[Semaine]]), "")</f>
        <v>4</v>
      </c>
      <c r="M1232" s="92">
        <f>IFERROR(AVERAGEIFS(RPE[Investissement du jour], RPE[Nom], BD_evo[[#This Row],[Nom]], RPE[Semaine], BD_evo[[#This Row],[Semaine]]), "")</f>
        <v>2.75</v>
      </c>
    </row>
    <row r="1233" spans="1:13" x14ac:dyDescent="0.2">
      <c r="A1233" s="88" t="s">
        <v>84</v>
      </c>
      <c r="B1233" t="str">
        <f>INDEX(Statut[Profil], MATCH(BD_evo[[#This Row],[Nom]], Statut[Nom], 0))</f>
        <v>Trois Quarts</v>
      </c>
      <c r="C1233">
        <f t="shared" si="28"/>
        <v>2024</v>
      </c>
      <c r="D1233">
        <f t="shared" si="29"/>
        <v>7</v>
      </c>
      <c r="E1233" t="str">
        <f>IF(SUMIFS(RPE[sRPE_tot], RPE[Nom], BD_evo[[#This Row],[Nom]], RPE[Semaine], BD_evo[[#This Row],[Semaine]])=0,"",SUMIFS(RPE[sRPE_tot], RPE[Nom], BD_evo[[#This Row],[Nom]], RPE[Semaine], BD_evo[[#This Row],[Semaine]]))</f>
        <v/>
      </c>
      <c r="F1233" s="92" t="str">
        <f>IFERROR(AVERAGEIFS(EDF[Total EDF], EDF[Nom], BD_evo[[#This Row],[Nom]], EDF[Semaine], BD_evo[[#This Row],[Semaine]]), "")</f>
        <v/>
      </c>
      <c r="G1233" s="92" t="str">
        <f>IFERROR(AVERAGEIFS(EDF[Humeur], EDF[Nom], BD_evo[[#This Row],[Nom]], EDF[Semaine], BD_evo[[#This Row],[Semaine]]), "")</f>
        <v/>
      </c>
      <c r="H1233" s="92" t="str">
        <f>IFERROR(AVERAGEIFS(EDF[Stress], EDF[Nom], BD_evo[[#This Row],[Nom]], EDF[Semaine], BD_evo[[#This Row],[Semaine]]), "")</f>
        <v/>
      </c>
      <c r="I1233" s="92" t="str">
        <f>IFERROR(AVERAGEIFS(EDF[Sommeil], EDF[Nom], BD_evo[[#This Row],[Nom]], EDF[Semaine], BD_evo[[#This Row],[Semaine]]), "")</f>
        <v/>
      </c>
      <c r="J1233" s="92" t="str">
        <f>IFERROR(AVERAGEIFS(EDF[Etat Physique], EDF[Nom], BD_evo[[#This Row],[Nom]], EDF[Semaine], BD_evo[[#This Row],[Semaine]]), "")</f>
        <v/>
      </c>
      <c r="K1233" s="92" t="str">
        <f>IFERROR(AVERAGEIFS(EDF[Hydratation], EDF[Nom], BD_evo[[#This Row],[Nom]], EDF[Semaine], BD_evo[[#This Row],[Semaine]]), "")</f>
        <v/>
      </c>
      <c r="L1233" s="92" t="str">
        <f>IFERROR(AVERAGEIFS(EDF[Nutrition], EDF[Nom], BD_evo[[#This Row],[Nom]], EDF[Semaine], BD_evo[[#This Row],[Semaine]]), "")</f>
        <v/>
      </c>
      <c r="M1233" s="92" t="str">
        <f>IFERROR(AVERAGEIFS(RPE[Investissement du jour], RPE[Nom], BD_evo[[#This Row],[Nom]], RPE[Semaine], BD_evo[[#This Row],[Semaine]]), "")</f>
        <v/>
      </c>
    </row>
    <row r="1234" spans="1:13" x14ac:dyDescent="0.2">
      <c r="A1234" s="88" t="s">
        <v>106</v>
      </c>
      <c r="B1234" t="str">
        <f>INDEX(Statut[Profil], MATCH(BD_evo[[#This Row],[Nom]], Statut[Nom], 0))</f>
        <v>Avant</v>
      </c>
      <c r="C1234">
        <f t="shared" si="28"/>
        <v>2024</v>
      </c>
      <c r="D1234">
        <f t="shared" si="29"/>
        <v>7</v>
      </c>
      <c r="E1234">
        <f>IF(SUMIFS(RPE[sRPE_tot], RPE[Nom], BD_evo[[#This Row],[Nom]], RPE[Semaine], BD_evo[[#This Row],[Semaine]])=0,"",SUMIFS(RPE[sRPE_tot], RPE[Nom], BD_evo[[#This Row],[Nom]], RPE[Semaine], BD_evo[[#This Row],[Semaine]]))</f>
        <v>750</v>
      </c>
      <c r="F1234" s="92">
        <f>IFERROR(AVERAGEIFS(EDF[Total EDF], EDF[Nom], BD_evo[[#This Row],[Nom]], EDF[Semaine], BD_evo[[#This Row],[Semaine]]), "")</f>
        <v>22</v>
      </c>
      <c r="G1234" s="92">
        <f>IFERROR(AVERAGEIFS(EDF[Humeur], EDF[Nom], BD_evo[[#This Row],[Nom]], EDF[Semaine], BD_evo[[#This Row],[Semaine]]), "")</f>
        <v>4</v>
      </c>
      <c r="H1234" s="92">
        <f>IFERROR(AVERAGEIFS(EDF[Stress], EDF[Nom], BD_evo[[#This Row],[Nom]], EDF[Semaine], BD_evo[[#This Row],[Semaine]]), "")</f>
        <v>3.5</v>
      </c>
      <c r="I1234" s="92">
        <f>IFERROR(AVERAGEIFS(EDF[Sommeil], EDF[Nom], BD_evo[[#This Row],[Nom]], EDF[Semaine], BD_evo[[#This Row],[Semaine]]), "")</f>
        <v>2.5</v>
      </c>
      <c r="J1234" s="92">
        <f>IFERROR(AVERAGEIFS(EDF[Etat Physique], EDF[Nom], BD_evo[[#This Row],[Nom]], EDF[Semaine], BD_evo[[#This Row],[Semaine]]), "")</f>
        <v>4</v>
      </c>
      <c r="K1234" s="92">
        <f>IFERROR(AVERAGEIFS(EDF[Hydratation], EDF[Nom], BD_evo[[#This Row],[Nom]], EDF[Semaine], BD_evo[[#This Row],[Semaine]]), "")</f>
        <v>4</v>
      </c>
      <c r="L1234" s="92">
        <f>IFERROR(AVERAGEIFS(EDF[Nutrition], EDF[Nom], BD_evo[[#This Row],[Nom]], EDF[Semaine], BD_evo[[#This Row],[Semaine]]), "")</f>
        <v>4</v>
      </c>
      <c r="M1234" s="92">
        <f>IFERROR(AVERAGEIFS(RPE[Investissement du jour], RPE[Nom], BD_evo[[#This Row],[Nom]], RPE[Semaine], BD_evo[[#This Row],[Semaine]]), "")</f>
        <v>2.5</v>
      </c>
    </row>
    <row r="1235" spans="1:13" x14ac:dyDescent="0.2">
      <c r="A1235" s="89" t="s">
        <v>171</v>
      </c>
      <c r="B1235" t="str">
        <f>INDEX(Statut[Profil], MATCH(BD_evo[[#This Row],[Nom]], Statut[Nom], 0))</f>
        <v>Avant</v>
      </c>
      <c r="C1235">
        <f t="shared" si="28"/>
        <v>2024</v>
      </c>
      <c r="D1235">
        <f t="shared" si="29"/>
        <v>7</v>
      </c>
      <c r="E1235" t="str">
        <f>IF(SUMIFS(RPE[sRPE_tot], RPE[Nom], BD_evo[[#This Row],[Nom]], RPE[Semaine], BD_evo[[#This Row],[Semaine]])=0,"",SUMIFS(RPE[sRPE_tot], RPE[Nom], BD_evo[[#This Row],[Nom]], RPE[Semaine], BD_evo[[#This Row],[Semaine]]))</f>
        <v/>
      </c>
      <c r="F1235" s="92">
        <f>IFERROR(AVERAGEIFS(EDF[Total EDF], EDF[Nom], BD_evo[[#This Row],[Nom]], EDF[Semaine], BD_evo[[#This Row],[Semaine]]), "")</f>
        <v>21</v>
      </c>
      <c r="G1235" s="92">
        <f>IFERROR(AVERAGEIFS(EDF[Humeur], EDF[Nom], BD_evo[[#This Row],[Nom]], EDF[Semaine], BD_evo[[#This Row],[Semaine]]), "")</f>
        <v>4.5</v>
      </c>
      <c r="H1235" s="92">
        <f>IFERROR(AVERAGEIFS(EDF[Stress], EDF[Nom], BD_evo[[#This Row],[Nom]], EDF[Semaine], BD_evo[[#This Row],[Semaine]]), "")</f>
        <v>4</v>
      </c>
      <c r="I1235" s="92">
        <f>IFERROR(AVERAGEIFS(EDF[Sommeil], EDF[Nom], BD_evo[[#This Row],[Nom]], EDF[Semaine], BD_evo[[#This Row],[Semaine]]), "")</f>
        <v>3.5</v>
      </c>
      <c r="J1235" s="92">
        <f>IFERROR(AVERAGEIFS(EDF[Etat Physique], EDF[Nom], BD_evo[[#This Row],[Nom]], EDF[Semaine], BD_evo[[#This Row],[Semaine]]), "")</f>
        <v>2</v>
      </c>
      <c r="K1235" s="92">
        <f>IFERROR(AVERAGEIFS(EDF[Hydratation], EDF[Nom], BD_evo[[#This Row],[Nom]], EDF[Semaine], BD_evo[[#This Row],[Semaine]]), "")</f>
        <v>3</v>
      </c>
      <c r="L1235" s="92">
        <f>IFERROR(AVERAGEIFS(EDF[Nutrition], EDF[Nom], BD_evo[[#This Row],[Nom]], EDF[Semaine], BD_evo[[#This Row],[Semaine]]), "")</f>
        <v>4</v>
      </c>
      <c r="M1235" s="92" t="str">
        <f>IFERROR(AVERAGEIFS(RPE[Investissement du jour], RPE[Nom], BD_evo[[#This Row],[Nom]], RPE[Semaine], BD_evo[[#This Row],[Semaine]]), "")</f>
        <v/>
      </c>
    </row>
    <row r="1236" spans="1:13" x14ac:dyDescent="0.2">
      <c r="A1236" s="88" t="s">
        <v>77</v>
      </c>
      <c r="B1236" t="str">
        <f>INDEX(Statut[Profil], MATCH(BD_evo[[#This Row],[Nom]], Statut[Nom], 0))</f>
        <v>Avant</v>
      </c>
      <c r="C1236">
        <f t="shared" si="28"/>
        <v>2024</v>
      </c>
      <c r="D1236">
        <f t="shared" si="29"/>
        <v>7</v>
      </c>
      <c r="E1236">
        <f>IF(SUMIFS(RPE[sRPE_tot], RPE[Nom], BD_evo[[#This Row],[Nom]], RPE[Semaine], BD_evo[[#This Row],[Semaine]])=0,"",SUMIFS(RPE[sRPE_tot], RPE[Nom], BD_evo[[#This Row],[Nom]], RPE[Semaine], BD_evo[[#This Row],[Semaine]]))</f>
        <v>860</v>
      </c>
      <c r="F1236" s="92">
        <f>IFERROR(AVERAGEIFS(EDF[Total EDF], EDF[Nom], BD_evo[[#This Row],[Nom]], EDF[Semaine], BD_evo[[#This Row],[Semaine]]), "")</f>
        <v>19.333333333333332</v>
      </c>
      <c r="G1236" s="92">
        <f>IFERROR(AVERAGEIFS(EDF[Humeur], EDF[Nom], BD_evo[[#This Row],[Nom]], EDF[Semaine], BD_evo[[#This Row],[Semaine]]), "")</f>
        <v>4</v>
      </c>
      <c r="H1236" s="92">
        <f>IFERROR(AVERAGEIFS(EDF[Stress], EDF[Nom], BD_evo[[#This Row],[Nom]], EDF[Semaine], BD_evo[[#This Row],[Semaine]]), "")</f>
        <v>2</v>
      </c>
      <c r="I1236" s="92">
        <f>IFERROR(AVERAGEIFS(EDF[Sommeil], EDF[Nom], BD_evo[[#This Row],[Nom]], EDF[Semaine], BD_evo[[#This Row],[Semaine]]), "")</f>
        <v>3</v>
      </c>
      <c r="J1236" s="92">
        <f>IFERROR(AVERAGEIFS(EDF[Etat Physique], EDF[Nom], BD_evo[[#This Row],[Nom]], EDF[Semaine], BD_evo[[#This Row],[Semaine]]), "")</f>
        <v>3.3333333333333335</v>
      </c>
      <c r="K1236" s="92">
        <f>IFERROR(AVERAGEIFS(EDF[Hydratation], EDF[Nom], BD_evo[[#This Row],[Nom]], EDF[Semaine], BD_evo[[#This Row],[Semaine]]), "")</f>
        <v>3</v>
      </c>
      <c r="L1236" s="92">
        <f>IFERROR(AVERAGEIFS(EDF[Nutrition], EDF[Nom], BD_evo[[#This Row],[Nom]], EDF[Semaine], BD_evo[[#This Row],[Semaine]]), "")</f>
        <v>4</v>
      </c>
      <c r="M1236" s="92">
        <f>IFERROR(AVERAGEIFS(RPE[Investissement du jour], RPE[Nom], BD_evo[[#This Row],[Nom]], RPE[Semaine], BD_evo[[#This Row],[Semaine]]), "")</f>
        <v>3</v>
      </c>
    </row>
    <row r="1237" spans="1:13" x14ac:dyDescent="0.2">
      <c r="A1237" s="88" t="s">
        <v>135</v>
      </c>
      <c r="B1237" t="str">
        <f>INDEX(Statut[Profil], MATCH(BD_evo[[#This Row],[Nom]], Statut[Nom], 0))</f>
        <v>Trois Quarts</v>
      </c>
      <c r="C1237">
        <f t="shared" si="28"/>
        <v>2024</v>
      </c>
      <c r="D1237">
        <f t="shared" si="29"/>
        <v>7</v>
      </c>
      <c r="E1237" t="str">
        <f>IF(SUMIFS(RPE[sRPE_tot], RPE[Nom], BD_evo[[#This Row],[Nom]], RPE[Semaine], BD_evo[[#This Row],[Semaine]])=0,"",SUMIFS(RPE[sRPE_tot], RPE[Nom], BD_evo[[#This Row],[Nom]], RPE[Semaine], BD_evo[[#This Row],[Semaine]]))</f>
        <v/>
      </c>
      <c r="F1237" s="92">
        <f>IFERROR(AVERAGEIFS(EDF[Total EDF], EDF[Nom], BD_evo[[#This Row],[Nom]], EDF[Semaine], BD_evo[[#This Row],[Semaine]]), "")</f>
        <v>22.333333333333332</v>
      </c>
      <c r="G1237" s="92">
        <f>IFERROR(AVERAGEIFS(EDF[Humeur], EDF[Nom], BD_evo[[#This Row],[Nom]], EDF[Semaine], BD_evo[[#This Row],[Semaine]]), "")</f>
        <v>4</v>
      </c>
      <c r="H1237" s="92">
        <f>IFERROR(AVERAGEIFS(EDF[Stress], EDF[Nom], BD_evo[[#This Row],[Nom]], EDF[Semaine], BD_evo[[#This Row],[Semaine]]), "")</f>
        <v>4</v>
      </c>
      <c r="I1237" s="92">
        <f>IFERROR(AVERAGEIFS(EDF[Sommeil], EDF[Nom], BD_evo[[#This Row],[Nom]], EDF[Semaine], BD_evo[[#This Row],[Semaine]]), "")</f>
        <v>4</v>
      </c>
      <c r="J1237" s="92">
        <f>IFERROR(AVERAGEIFS(EDF[Etat Physique], EDF[Nom], BD_evo[[#This Row],[Nom]], EDF[Semaine], BD_evo[[#This Row],[Semaine]]), "")</f>
        <v>3</v>
      </c>
      <c r="K1237" s="92">
        <f>IFERROR(AVERAGEIFS(EDF[Hydratation], EDF[Nom], BD_evo[[#This Row],[Nom]], EDF[Semaine], BD_evo[[#This Row],[Semaine]]), "")</f>
        <v>3.3333333333333335</v>
      </c>
      <c r="L1237" s="92">
        <f>IFERROR(AVERAGEIFS(EDF[Nutrition], EDF[Nom], BD_evo[[#This Row],[Nom]], EDF[Semaine], BD_evo[[#This Row],[Semaine]]), "")</f>
        <v>4</v>
      </c>
      <c r="M1237" s="92" t="str">
        <f>IFERROR(AVERAGEIFS(RPE[Investissement du jour], RPE[Nom], BD_evo[[#This Row],[Nom]], RPE[Semaine], BD_evo[[#This Row],[Semaine]]), "")</f>
        <v/>
      </c>
    </row>
    <row r="1238" spans="1:13" x14ac:dyDescent="0.2">
      <c r="A1238" s="88" t="s">
        <v>75</v>
      </c>
      <c r="B1238" t="str">
        <f>INDEX(Statut[Profil], MATCH(BD_evo[[#This Row],[Nom]], Statut[Nom], 0))</f>
        <v>Avant</v>
      </c>
      <c r="C1238">
        <f t="shared" si="28"/>
        <v>2024</v>
      </c>
      <c r="D1238">
        <f t="shared" si="29"/>
        <v>7</v>
      </c>
      <c r="E1238" t="str">
        <f>IF(SUMIFS(RPE[sRPE_tot], RPE[Nom], BD_evo[[#This Row],[Nom]], RPE[Semaine], BD_evo[[#This Row],[Semaine]])=0,"",SUMIFS(RPE[sRPE_tot], RPE[Nom], BD_evo[[#This Row],[Nom]], RPE[Semaine], BD_evo[[#This Row],[Semaine]]))</f>
        <v/>
      </c>
      <c r="F1238" s="92">
        <f>IFERROR(AVERAGEIFS(EDF[Total EDF], EDF[Nom], BD_evo[[#This Row],[Nom]], EDF[Semaine], BD_evo[[#This Row],[Semaine]]), "")</f>
        <v>9</v>
      </c>
      <c r="G1238" s="92">
        <f>IFERROR(AVERAGEIFS(EDF[Humeur], EDF[Nom], BD_evo[[#This Row],[Nom]], EDF[Semaine], BD_evo[[#This Row],[Semaine]]), "")</f>
        <v>2</v>
      </c>
      <c r="H1238" s="92">
        <f>IFERROR(AVERAGEIFS(EDF[Stress], EDF[Nom], BD_evo[[#This Row],[Nom]], EDF[Semaine], BD_evo[[#This Row],[Semaine]]), "")</f>
        <v>2</v>
      </c>
      <c r="I1238" s="92">
        <f>IFERROR(AVERAGEIFS(EDF[Sommeil], EDF[Nom], BD_evo[[#This Row],[Nom]], EDF[Semaine], BD_evo[[#This Row],[Semaine]]), "")</f>
        <v>1</v>
      </c>
      <c r="J1238" s="92">
        <f>IFERROR(AVERAGEIFS(EDF[Etat Physique], EDF[Nom], BD_evo[[#This Row],[Nom]], EDF[Semaine], BD_evo[[#This Row],[Semaine]]), "")</f>
        <v>1</v>
      </c>
      <c r="K1238" s="92">
        <f>IFERROR(AVERAGEIFS(EDF[Hydratation], EDF[Nom], BD_evo[[#This Row],[Nom]], EDF[Semaine], BD_evo[[#This Row],[Semaine]]), "")</f>
        <v>1</v>
      </c>
      <c r="L1238" s="92">
        <f>IFERROR(AVERAGEIFS(EDF[Nutrition], EDF[Nom], BD_evo[[#This Row],[Nom]], EDF[Semaine], BD_evo[[#This Row],[Semaine]]), "")</f>
        <v>2</v>
      </c>
      <c r="M1238" s="92" t="str">
        <f>IFERROR(AVERAGEIFS(RPE[Investissement du jour], RPE[Nom], BD_evo[[#This Row],[Nom]], RPE[Semaine], BD_evo[[#This Row],[Semaine]]), "")</f>
        <v/>
      </c>
    </row>
    <row r="1239" spans="1:13" x14ac:dyDescent="0.2">
      <c r="A1239" s="88" t="s">
        <v>112</v>
      </c>
      <c r="B1239" t="str">
        <f>INDEX(Statut[Profil], MATCH(BD_evo[[#This Row],[Nom]], Statut[Nom], 0))</f>
        <v>Trois Quarts</v>
      </c>
      <c r="C1239">
        <f t="shared" si="28"/>
        <v>2024</v>
      </c>
      <c r="D1239">
        <f t="shared" si="29"/>
        <v>7</v>
      </c>
      <c r="E1239">
        <f>IF(SUMIFS(RPE[sRPE_tot], RPE[Nom], BD_evo[[#This Row],[Nom]], RPE[Semaine], BD_evo[[#This Row],[Semaine]])=0,"",SUMIFS(RPE[sRPE_tot], RPE[Nom], BD_evo[[#This Row],[Nom]], RPE[Semaine], BD_evo[[#This Row],[Semaine]]))</f>
        <v>650</v>
      </c>
      <c r="F1239" s="92">
        <f>IFERROR(AVERAGEIFS(EDF[Total EDF], EDF[Nom], BD_evo[[#This Row],[Nom]], EDF[Semaine], BD_evo[[#This Row],[Semaine]]), "")</f>
        <v>16.333333333333332</v>
      </c>
      <c r="G1239" s="92">
        <f>IFERROR(AVERAGEIFS(EDF[Humeur], EDF[Nom], BD_evo[[#This Row],[Nom]], EDF[Semaine], BD_evo[[#This Row],[Semaine]]), "")</f>
        <v>3</v>
      </c>
      <c r="H1239" s="92">
        <f>IFERROR(AVERAGEIFS(EDF[Stress], EDF[Nom], BD_evo[[#This Row],[Nom]], EDF[Semaine], BD_evo[[#This Row],[Semaine]]), "")</f>
        <v>3</v>
      </c>
      <c r="I1239" s="92">
        <f>IFERROR(AVERAGEIFS(EDF[Sommeil], EDF[Nom], BD_evo[[#This Row],[Nom]], EDF[Semaine], BD_evo[[#This Row],[Semaine]]), "")</f>
        <v>2</v>
      </c>
      <c r="J1239" s="92">
        <f>IFERROR(AVERAGEIFS(EDF[Etat Physique], EDF[Nom], BD_evo[[#This Row],[Nom]], EDF[Semaine], BD_evo[[#This Row],[Semaine]]), "")</f>
        <v>2.3333333333333335</v>
      </c>
      <c r="K1239" s="92">
        <f>IFERROR(AVERAGEIFS(EDF[Hydratation], EDF[Nom], BD_evo[[#This Row],[Nom]], EDF[Semaine], BD_evo[[#This Row],[Semaine]]), "")</f>
        <v>3</v>
      </c>
      <c r="L1239" s="92">
        <f>IFERROR(AVERAGEIFS(EDF[Nutrition], EDF[Nom], BD_evo[[#This Row],[Nom]], EDF[Semaine], BD_evo[[#This Row],[Semaine]]), "")</f>
        <v>3</v>
      </c>
      <c r="M1239" s="92">
        <f>IFERROR(AVERAGEIFS(RPE[Investissement du jour], RPE[Nom], BD_evo[[#This Row],[Nom]], RPE[Semaine], BD_evo[[#This Row],[Semaine]]), "")</f>
        <v>3</v>
      </c>
    </row>
    <row r="1240" spans="1:13" x14ac:dyDescent="0.2">
      <c r="A1240" s="88" t="s">
        <v>142</v>
      </c>
      <c r="B1240" t="str">
        <f>INDEX(Statut[Profil], MATCH(BD_evo[[#This Row],[Nom]], Statut[Nom], 0))</f>
        <v>Avant</v>
      </c>
      <c r="C1240">
        <f t="shared" si="28"/>
        <v>2024</v>
      </c>
      <c r="D1240">
        <f t="shared" si="29"/>
        <v>7</v>
      </c>
      <c r="E1240">
        <f>IF(SUMIFS(RPE[sRPE_tot], RPE[Nom], BD_evo[[#This Row],[Nom]], RPE[Semaine], BD_evo[[#This Row],[Semaine]])=0,"",SUMIFS(RPE[sRPE_tot], RPE[Nom], BD_evo[[#This Row],[Nom]], RPE[Semaine], BD_evo[[#This Row],[Semaine]]))</f>
        <v>800</v>
      </c>
      <c r="F1240" s="92">
        <f>IFERROR(AVERAGEIFS(EDF[Total EDF], EDF[Nom], BD_evo[[#This Row],[Nom]], EDF[Semaine], BD_evo[[#This Row],[Semaine]]), "")</f>
        <v>22</v>
      </c>
      <c r="G1240" s="92">
        <f>IFERROR(AVERAGEIFS(EDF[Humeur], EDF[Nom], BD_evo[[#This Row],[Nom]], EDF[Semaine], BD_evo[[#This Row],[Semaine]]), "")</f>
        <v>4</v>
      </c>
      <c r="H1240" s="92">
        <f>IFERROR(AVERAGEIFS(EDF[Stress], EDF[Nom], BD_evo[[#This Row],[Nom]], EDF[Semaine], BD_evo[[#This Row],[Semaine]]), "")</f>
        <v>4</v>
      </c>
      <c r="I1240" s="92">
        <f>IFERROR(AVERAGEIFS(EDF[Sommeil], EDF[Nom], BD_evo[[#This Row],[Nom]], EDF[Semaine], BD_evo[[#This Row],[Semaine]]), "")</f>
        <v>3</v>
      </c>
      <c r="J1240" s="92">
        <f>IFERROR(AVERAGEIFS(EDF[Etat Physique], EDF[Nom], BD_evo[[#This Row],[Nom]], EDF[Semaine], BD_evo[[#This Row],[Semaine]]), "")</f>
        <v>4</v>
      </c>
      <c r="K1240" s="92">
        <f>IFERROR(AVERAGEIFS(EDF[Hydratation], EDF[Nom], BD_evo[[#This Row],[Nom]], EDF[Semaine], BD_evo[[#This Row],[Semaine]]), "")</f>
        <v>3</v>
      </c>
      <c r="L1240" s="92">
        <f>IFERROR(AVERAGEIFS(EDF[Nutrition], EDF[Nom], BD_evo[[#This Row],[Nom]], EDF[Semaine], BD_evo[[#This Row],[Semaine]]), "")</f>
        <v>4</v>
      </c>
      <c r="M1240" s="92">
        <f>IFERROR(AVERAGEIFS(RPE[Investissement du jour], RPE[Nom], BD_evo[[#This Row],[Nom]], RPE[Semaine], BD_evo[[#This Row],[Semaine]]), "")</f>
        <v>2.5</v>
      </c>
    </row>
    <row r="1241" spans="1:13" x14ac:dyDescent="0.2">
      <c r="A1241" s="88" t="s">
        <v>131</v>
      </c>
      <c r="B1241" t="str">
        <f>INDEX(Statut[Profil], MATCH(BD_evo[[#This Row],[Nom]], Statut[Nom], 0))</f>
        <v>Trois Quarts</v>
      </c>
      <c r="C1241">
        <f t="shared" si="28"/>
        <v>2024</v>
      </c>
      <c r="D1241">
        <f t="shared" si="29"/>
        <v>7</v>
      </c>
      <c r="E1241">
        <f>IF(SUMIFS(RPE[sRPE_tot], RPE[Nom], BD_evo[[#This Row],[Nom]], RPE[Semaine], BD_evo[[#This Row],[Semaine]])=0,"",SUMIFS(RPE[sRPE_tot], RPE[Nom], BD_evo[[#This Row],[Nom]], RPE[Semaine], BD_evo[[#This Row],[Semaine]]))</f>
        <v>1530</v>
      </c>
      <c r="F1241" s="92">
        <f>IFERROR(AVERAGEIFS(EDF[Total EDF], EDF[Nom], BD_evo[[#This Row],[Nom]], EDF[Semaine], BD_evo[[#This Row],[Semaine]]), "")</f>
        <v>17.5</v>
      </c>
      <c r="G1241" s="92">
        <f>IFERROR(AVERAGEIFS(EDF[Humeur], EDF[Nom], BD_evo[[#This Row],[Nom]], EDF[Semaine], BD_evo[[#This Row],[Semaine]]), "")</f>
        <v>3</v>
      </c>
      <c r="H1241" s="92">
        <f>IFERROR(AVERAGEIFS(EDF[Stress], EDF[Nom], BD_evo[[#This Row],[Nom]], EDF[Semaine], BD_evo[[#This Row],[Semaine]]), "")</f>
        <v>3</v>
      </c>
      <c r="I1241" s="92">
        <f>IFERROR(AVERAGEIFS(EDF[Sommeil], EDF[Nom], BD_evo[[#This Row],[Nom]], EDF[Semaine], BD_evo[[#This Row],[Semaine]]), "")</f>
        <v>3</v>
      </c>
      <c r="J1241" s="92">
        <f>IFERROR(AVERAGEIFS(EDF[Etat Physique], EDF[Nom], BD_evo[[#This Row],[Nom]], EDF[Semaine], BD_evo[[#This Row],[Semaine]]), "")</f>
        <v>2.5</v>
      </c>
      <c r="K1241" s="92">
        <f>IFERROR(AVERAGEIFS(EDF[Hydratation], EDF[Nom], BD_evo[[#This Row],[Nom]], EDF[Semaine], BD_evo[[#This Row],[Semaine]]), "")</f>
        <v>3</v>
      </c>
      <c r="L1241" s="92">
        <f>IFERROR(AVERAGEIFS(EDF[Nutrition], EDF[Nom], BD_evo[[#This Row],[Nom]], EDF[Semaine], BD_evo[[#This Row],[Semaine]]), "")</f>
        <v>3</v>
      </c>
      <c r="M1241" s="92">
        <f>IFERROR(AVERAGEIFS(RPE[Investissement du jour], RPE[Nom], BD_evo[[#This Row],[Nom]], RPE[Semaine], BD_evo[[#This Row],[Semaine]]), "")</f>
        <v>2.5</v>
      </c>
    </row>
    <row r="1242" spans="1:13" x14ac:dyDescent="0.2">
      <c r="A1242" s="88" t="s">
        <v>83</v>
      </c>
      <c r="B1242" t="str">
        <f>INDEX(Statut[Profil], MATCH(BD_evo[[#This Row],[Nom]], Statut[Nom], 0))</f>
        <v>Avant</v>
      </c>
      <c r="C1242">
        <f t="shared" si="28"/>
        <v>2024</v>
      </c>
      <c r="D1242">
        <f t="shared" si="29"/>
        <v>7</v>
      </c>
      <c r="E1242">
        <f>IF(SUMIFS(RPE[sRPE_tot], RPE[Nom], BD_evo[[#This Row],[Nom]], RPE[Semaine], BD_evo[[#This Row],[Semaine]])=0,"",SUMIFS(RPE[sRPE_tot], RPE[Nom], BD_evo[[#This Row],[Nom]], RPE[Semaine], BD_evo[[#This Row],[Semaine]]))</f>
        <v>630</v>
      </c>
      <c r="F1242" s="92">
        <f>IFERROR(AVERAGEIFS(EDF[Total EDF], EDF[Nom], BD_evo[[#This Row],[Nom]], EDF[Semaine], BD_evo[[#This Row],[Semaine]]), "")</f>
        <v>24</v>
      </c>
      <c r="G1242" s="92">
        <f>IFERROR(AVERAGEIFS(EDF[Humeur], EDF[Nom], BD_evo[[#This Row],[Nom]], EDF[Semaine], BD_evo[[#This Row],[Semaine]]), "")</f>
        <v>5</v>
      </c>
      <c r="H1242" s="92">
        <f>IFERROR(AVERAGEIFS(EDF[Stress], EDF[Nom], BD_evo[[#This Row],[Nom]], EDF[Semaine], BD_evo[[#This Row],[Semaine]]), "")</f>
        <v>4.666666666666667</v>
      </c>
      <c r="I1242" s="92">
        <f>IFERROR(AVERAGEIFS(EDF[Sommeil], EDF[Nom], BD_evo[[#This Row],[Nom]], EDF[Semaine], BD_evo[[#This Row],[Semaine]]), "")</f>
        <v>3.6666666666666665</v>
      </c>
      <c r="J1242" s="92">
        <f>IFERROR(AVERAGEIFS(EDF[Etat Physique], EDF[Nom], BD_evo[[#This Row],[Nom]], EDF[Semaine], BD_evo[[#This Row],[Semaine]]), "")</f>
        <v>3</v>
      </c>
      <c r="K1242" s="92">
        <f>IFERROR(AVERAGEIFS(EDF[Hydratation], EDF[Nom], BD_evo[[#This Row],[Nom]], EDF[Semaine], BD_evo[[#This Row],[Semaine]]), "")</f>
        <v>3.6666666666666665</v>
      </c>
      <c r="L1242" s="92">
        <f>IFERROR(AVERAGEIFS(EDF[Nutrition], EDF[Nom], BD_evo[[#This Row],[Nom]], EDF[Semaine], BD_evo[[#This Row],[Semaine]]), "")</f>
        <v>4</v>
      </c>
      <c r="M1242" s="92">
        <f>IFERROR(AVERAGEIFS(RPE[Investissement du jour], RPE[Nom], BD_evo[[#This Row],[Nom]], RPE[Semaine], BD_evo[[#This Row],[Semaine]]), "")</f>
        <v>2.3333333333333335</v>
      </c>
    </row>
    <row r="1243" spans="1:13" x14ac:dyDescent="0.2">
      <c r="A1243" s="88" t="s">
        <v>100</v>
      </c>
      <c r="B1243" t="str">
        <f>INDEX(Statut[Profil], MATCH(BD_evo[[#This Row],[Nom]], Statut[Nom], 0))</f>
        <v>Trois Quarts</v>
      </c>
      <c r="C1243">
        <f t="shared" si="28"/>
        <v>2024</v>
      </c>
      <c r="D1243">
        <f t="shared" si="29"/>
        <v>7</v>
      </c>
      <c r="E1243" t="str">
        <f>IF(SUMIFS(RPE[sRPE_tot], RPE[Nom], BD_evo[[#This Row],[Nom]], RPE[Semaine], BD_evo[[#This Row],[Semaine]])=0,"",SUMIFS(RPE[sRPE_tot], RPE[Nom], BD_evo[[#This Row],[Nom]], RPE[Semaine], BD_evo[[#This Row],[Semaine]]))</f>
        <v/>
      </c>
      <c r="F1243" s="92" t="str">
        <f>IFERROR(AVERAGEIFS(EDF[Total EDF], EDF[Nom], BD_evo[[#This Row],[Nom]], EDF[Semaine], BD_evo[[#This Row],[Semaine]]), "")</f>
        <v/>
      </c>
      <c r="G1243" s="92" t="str">
        <f>IFERROR(AVERAGEIFS(EDF[Humeur], EDF[Nom], BD_evo[[#This Row],[Nom]], EDF[Semaine], BD_evo[[#This Row],[Semaine]]), "")</f>
        <v/>
      </c>
      <c r="H1243" s="92" t="str">
        <f>IFERROR(AVERAGEIFS(EDF[Stress], EDF[Nom], BD_evo[[#This Row],[Nom]], EDF[Semaine], BD_evo[[#This Row],[Semaine]]), "")</f>
        <v/>
      </c>
      <c r="I1243" s="92" t="str">
        <f>IFERROR(AVERAGEIFS(EDF[Sommeil], EDF[Nom], BD_evo[[#This Row],[Nom]], EDF[Semaine], BD_evo[[#This Row],[Semaine]]), "")</f>
        <v/>
      </c>
      <c r="J1243" s="92" t="str">
        <f>IFERROR(AVERAGEIFS(EDF[Etat Physique], EDF[Nom], BD_evo[[#This Row],[Nom]], EDF[Semaine], BD_evo[[#This Row],[Semaine]]), "")</f>
        <v/>
      </c>
      <c r="K1243" s="92" t="str">
        <f>IFERROR(AVERAGEIFS(EDF[Hydratation], EDF[Nom], BD_evo[[#This Row],[Nom]], EDF[Semaine], BD_evo[[#This Row],[Semaine]]), "")</f>
        <v/>
      </c>
      <c r="L1243" s="92" t="str">
        <f>IFERROR(AVERAGEIFS(EDF[Nutrition], EDF[Nom], BD_evo[[#This Row],[Nom]], EDF[Semaine], BD_evo[[#This Row],[Semaine]]), "")</f>
        <v/>
      </c>
      <c r="M1243" s="92" t="str">
        <f>IFERROR(AVERAGEIFS(RPE[Investissement du jour], RPE[Nom], BD_evo[[#This Row],[Nom]], RPE[Semaine], BD_evo[[#This Row],[Semaine]]), "")</f>
        <v/>
      </c>
    </row>
    <row r="1244" spans="1:13" x14ac:dyDescent="0.2">
      <c r="A1244" s="88" t="s">
        <v>89</v>
      </c>
      <c r="B1244" t="str">
        <f>INDEX(Statut[Profil], MATCH(BD_evo[[#This Row],[Nom]], Statut[Nom], 0))</f>
        <v>Avant</v>
      </c>
      <c r="C1244">
        <f t="shared" si="28"/>
        <v>2024</v>
      </c>
      <c r="D1244">
        <f t="shared" si="29"/>
        <v>7</v>
      </c>
      <c r="E1244" t="str">
        <f>IF(SUMIFS(RPE[sRPE_tot], RPE[Nom], BD_evo[[#This Row],[Nom]], RPE[Semaine], BD_evo[[#This Row],[Semaine]])=0,"",SUMIFS(RPE[sRPE_tot], RPE[Nom], BD_evo[[#This Row],[Nom]], RPE[Semaine], BD_evo[[#This Row],[Semaine]]))</f>
        <v/>
      </c>
      <c r="F1244" s="92">
        <f>IFERROR(AVERAGEIFS(EDF[Total EDF], EDF[Nom], BD_evo[[#This Row],[Nom]], EDF[Semaine], BD_evo[[#This Row],[Semaine]]), "")</f>
        <v>21</v>
      </c>
      <c r="G1244" s="92">
        <f>IFERROR(AVERAGEIFS(EDF[Humeur], EDF[Nom], BD_evo[[#This Row],[Nom]], EDF[Semaine], BD_evo[[#This Row],[Semaine]]), "")</f>
        <v>3</v>
      </c>
      <c r="H1244" s="92">
        <f>IFERROR(AVERAGEIFS(EDF[Stress], EDF[Nom], BD_evo[[#This Row],[Nom]], EDF[Semaine], BD_evo[[#This Row],[Semaine]]), "")</f>
        <v>4</v>
      </c>
      <c r="I1244" s="92">
        <f>IFERROR(AVERAGEIFS(EDF[Sommeil], EDF[Nom], BD_evo[[#This Row],[Nom]], EDF[Semaine], BD_evo[[#This Row],[Semaine]]), "")</f>
        <v>3</v>
      </c>
      <c r="J1244" s="92">
        <f>IFERROR(AVERAGEIFS(EDF[Etat Physique], EDF[Nom], BD_evo[[#This Row],[Nom]], EDF[Semaine], BD_evo[[#This Row],[Semaine]]), "")</f>
        <v>3</v>
      </c>
      <c r="K1244" s="92">
        <f>IFERROR(AVERAGEIFS(EDF[Hydratation], EDF[Nom], BD_evo[[#This Row],[Nom]], EDF[Semaine], BD_evo[[#This Row],[Semaine]]), "")</f>
        <v>4</v>
      </c>
      <c r="L1244" s="92">
        <f>IFERROR(AVERAGEIFS(EDF[Nutrition], EDF[Nom], BD_evo[[#This Row],[Nom]], EDF[Semaine], BD_evo[[#This Row],[Semaine]]), "")</f>
        <v>4</v>
      </c>
      <c r="M1244" s="92" t="str">
        <f>IFERROR(AVERAGEIFS(RPE[Investissement du jour], RPE[Nom], BD_evo[[#This Row],[Nom]], RPE[Semaine], BD_evo[[#This Row],[Semaine]]), "")</f>
        <v/>
      </c>
    </row>
    <row r="1245" spans="1:13" x14ac:dyDescent="0.2">
      <c r="A1245" s="88" t="s">
        <v>168</v>
      </c>
      <c r="B1245" t="str">
        <f>INDEX(Statut[Profil], MATCH(BD_evo[[#This Row],[Nom]], Statut[Nom], 0))</f>
        <v>Avant</v>
      </c>
      <c r="C1245">
        <f t="shared" si="28"/>
        <v>2024</v>
      </c>
      <c r="D1245">
        <f t="shared" si="29"/>
        <v>7</v>
      </c>
      <c r="E1245" t="str">
        <f>IF(SUMIFS(RPE[sRPE_tot], RPE[Nom], BD_evo[[#This Row],[Nom]], RPE[Semaine], BD_evo[[#This Row],[Semaine]])=0,"",SUMIFS(RPE[sRPE_tot], RPE[Nom], BD_evo[[#This Row],[Nom]], RPE[Semaine], BD_evo[[#This Row],[Semaine]]))</f>
        <v/>
      </c>
      <c r="F1245" s="92">
        <f>IFERROR(AVERAGEIFS(EDF[Total EDF], EDF[Nom], BD_evo[[#This Row],[Nom]], EDF[Semaine], BD_evo[[#This Row],[Semaine]]), "")</f>
        <v>21</v>
      </c>
      <c r="G1245" s="92">
        <f>IFERROR(AVERAGEIFS(EDF[Humeur], EDF[Nom], BD_evo[[#This Row],[Nom]], EDF[Semaine], BD_evo[[#This Row],[Semaine]]), "")</f>
        <v>3</v>
      </c>
      <c r="H1245" s="92">
        <f>IFERROR(AVERAGEIFS(EDF[Stress], EDF[Nom], BD_evo[[#This Row],[Nom]], EDF[Semaine], BD_evo[[#This Row],[Semaine]]), "")</f>
        <v>2</v>
      </c>
      <c r="I1245" s="92">
        <f>IFERROR(AVERAGEIFS(EDF[Sommeil], EDF[Nom], BD_evo[[#This Row],[Nom]], EDF[Semaine], BD_evo[[#This Row],[Semaine]]), "")</f>
        <v>3</v>
      </c>
      <c r="J1245" s="92">
        <f>IFERROR(AVERAGEIFS(EDF[Etat Physique], EDF[Nom], BD_evo[[#This Row],[Nom]], EDF[Semaine], BD_evo[[#This Row],[Semaine]]), "")</f>
        <v>4</v>
      </c>
      <c r="K1245" s="92">
        <f>IFERROR(AVERAGEIFS(EDF[Hydratation], EDF[Nom], BD_evo[[#This Row],[Nom]], EDF[Semaine], BD_evo[[#This Row],[Semaine]]), "")</f>
        <v>4</v>
      </c>
      <c r="L1245" s="92">
        <f>IFERROR(AVERAGEIFS(EDF[Nutrition], EDF[Nom], BD_evo[[#This Row],[Nom]], EDF[Semaine], BD_evo[[#This Row],[Semaine]]), "")</f>
        <v>5</v>
      </c>
      <c r="M1245" s="92" t="str">
        <f>IFERROR(AVERAGEIFS(RPE[Investissement du jour], RPE[Nom], BD_evo[[#This Row],[Nom]], RPE[Semaine], BD_evo[[#This Row],[Semaine]]), "")</f>
        <v/>
      </c>
    </row>
    <row r="1246" spans="1:13" x14ac:dyDescent="0.2">
      <c r="A1246" s="88" t="s">
        <v>86</v>
      </c>
      <c r="B1246" t="str">
        <f>INDEX(Statut[Profil], MATCH(BD_evo[[#This Row],[Nom]], Statut[Nom], 0))</f>
        <v>Avant</v>
      </c>
      <c r="C1246">
        <f t="shared" si="28"/>
        <v>2024</v>
      </c>
      <c r="D1246">
        <f t="shared" si="29"/>
        <v>7</v>
      </c>
      <c r="E1246" t="str">
        <f>IF(SUMIFS(RPE[sRPE_tot], RPE[Nom], BD_evo[[#This Row],[Nom]], RPE[Semaine], BD_evo[[#This Row],[Semaine]])=0,"",SUMIFS(RPE[sRPE_tot], RPE[Nom], BD_evo[[#This Row],[Nom]], RPE[Semaine], BD_evo[[#This Row],[Semaine]]))</f>
        <v/>
      </c>
      <c r="F1246" s="92" t="str">
        <f>IFERROR(AVERAGEIFS(EDF[Total EDF], EDF[Nom], BD_evo[[#This Row],[Nom]], EDF[Semaine], BD_evo[[#This Row],[Semaine]]), "")</f>
        <v/>
      </c>
      <c r="G1246" s="92" t="str">
        <f>IFERROR(AVERAGEIFS(EDF[Humeur], EDF[Nom], BD_evo[[#This Row],[Nom]], EDF[Semaine], BD_evo[[#This Row],[Semaine]]), "")</f>
        <v/>
      </c>
      <c r="H1246" s="92" t="str">
        <f>IFERROR(AVERAGEIFS(EDF[Stress], EDF[Nom], BD_evo[[#This Row],[Nom]], EDF[Semaine], BD_evo[[#This Row],[Semaine]]), "")</f>
        <v/>
      </c>
      <c r="I1246" s="92" t="str">
        <f>IFERROR(AVERAGEIFS(EDF[Sommeil], EDF[Nom], BD_evo[[#This Row],[Nom]], EDF[Semaine], BD_evo[[#This Row],[Semaine]]), "")</f>
        <v/>
      </c>
      <c r="J1246" s="92" t="str">
        <f>IFERROR(AVERAGEIFS(EDF[Etat Physique], EDF[Nom], BD_evo[[#This Row],[Nom]], EDF[Semaine], BD_evo[[#This Row],[Semaine]]), "")</f>
        <v/>
      </c>
      <c r="K1246" s="92" t="str">
        <f>IFERROR(AVERAGEIFS(EDF[Hydratation], EDF[Nom], BD_evo[[#This Row],[Nom]], EDF[Semaine], BD_evo[[#This Row],[Semaine]]), "")</f>
        <v/>
      </c>
      <c r="L1246" s="92" t="str">
        <f>IFERROR(AVERAGEIFS(EDF[Nutrition], EDF[Nom], BD_evo[[#This Row],[Nom]], EDF[Semaine], BD_evo[[#This Row],[Semaine]]), "")</f>
        <v/>
      </c>
      <c r="M1246" s="92" t="str">
        <f>IFERROR(AVERAGEIFS(RPE[Investissement du jour], RPE[Nom], BD_evo[[#This Row],[Nom]], RPE[Semaine], BD_evo[[#This Row],[Semaine]]), "")</f>
        <v/>
      </c>
    </row>
    <row r="1247" spans="1:13" x14ac:dyDescent="0.2">
      <c r="A1247" s="88" t="s">
        <v>208</v>
      </c>
      <c r="B1247" t="str">
        <f>INDEX(Statut[Profil], MATCH(BD_evo[[#This Row],[Nom]], Statut[Nom], 0))</f>
        <v>Trois Quarts</v>
      </c>
      <c r="C1247">
        <f t="shared" ref="C1247:C1310" si="30">C1246</f>
        <v>2024</v>
      </c>
      <c r="D1247">
        <f t="shared" si="29"/>
        <v>7</v>
      </c>
      <c r="E1247" t="str">
        <f>IF(SUMIFS(RPE[sRPE_tot], RPE[Nom], BD_evo[[#This Row],[Nom]], RPE[Semaine], BD_evo[[#This Row],[Semaine]])=0,"",SUMIFS(RPE[sRPE_tot], RPE[Nom], BD_evo[[#This Row],[Nom]], RPE[Semaine], BD_evo[[#This Row],[Semaine]]))</f>
        <v/>
      </c>
      <c r="F1247" s="92" t="str">
        <f>IFERROR(AVERAGEIFS(EDF[Total EDF], EDF[Nom], BD_evo[[#This Row],[Nom]], EDF[Semaine], BD_evo[[#This Row],[Semaine]]), "")</f>
        <v/>
      </c>
      <c r="G1247" s="92" t="str">
        <f>IFERROR(AVERAGEIFS(EDF[Humeur], EDF[Nom], BD_evo[[#This Row],[Nom]], EDF[Semaine], BD_evo[[#This Row],[Semaine]]), "")</f>
        <v/>
      </c>
      <c r="H1247" s="92" t="str">
        <f>IFERROR(AVERAGEIFS(EDF[Stress], EDF[Nom], BD_evo[[#This Row],[Nom]], EDF[Semaine], BD_evo[[#This Row],[Semaine]]), "")</f>
        <v/>
      </c>
      <c r="I1247" s="92" t="str">
        <f>IFERROR(AVERAGEIFS(EDF[Sommeil], EDF[Nom], BD_evo[[#This Row],[Nom]], EDF[Semaine], BD_evo[[#This Row],[Semaine]]), "")</f>
        <v/>
      </c>
      <c r="J1247" s="92" t="str">
        <f>IFERROR(AVERAGEIFS(EDF[Etat Physique], EDF[Nom], BD_evo[[#This Row],[Nom]], EDF[Semaine], BD_evo[[#This Row],[Semaine]]), "")</f>
        <v/>
      </c>
      <c r="K1247" s="92" t="str">
        <f>IFERROR(AVERAGEIFS(EDF[Hydratation], EDF[Nom], BD_evo[[#This Row],[Nom]], EDF[Semaine], BD_evo[[#This Row],[Semaine]]), "")</f>
        <v/>
      </c>
      <c r="L1247" s="92" t="str">
        <f>IFERROR(AVERAGEIFS(EDF[Nutrition], EDF[Nom], BD_evo[[#This Row],[Nom]], EDF[Semaine], BD_evo[[#This Row],[Semaine]]), "")</f>
        <v/>
      </c>
      <c r="M1247" s="92" t="str">
        <f>IFERROR(AVERAGEIFS(RPE[Investissement du jour], RPE[Nom], BD_evo[[#This Row],[Nom]], RPE[Semaine], BD_evo[[#This Row],[Semaine]]), "")</f>
        <v/>
      </c>
    </row>
    <row r="1248" spans="1:13" x14ac:dyDescent="0.2">
      <c r="A1248" s="88" t="s">
        <v>99</v>
      </c>
      <c r="B1248" t="str">
        <f>INDEX(Statut[Profil], MATCH(BD_evo[[#This Row],[Nom]], Statut[Nom], 0))</f>
        <v>Avant</v>
      </c>
      <c r="C1248">
        <f t="shared" si="30"/>
        <v>2024</v>
      </c>
      <c r="D1248">
        <f t="shared" si="29"/>
        <v>7</v>
      </c>
      <c r="E1248">
        <f>IF(SUMIFS(RPE[sRPE_tot], RPE[Nom], BD_evo[[#This Row],[Nom]], RPE[Semaine], BD_evo[[#This Row],[Semaine]])=0,"",SUMIFS(RPE[sRPE_tot], RPE[Nom], BD_evo[[#This Row],[Nom]], RPE[Semaine], BD_evo[[#This Row],[Semaine]]))</f>
        <v>690</v>
      </c>
      <c r="F1248" s="92">
        <f>IFERROR(AVERAGEIFS(EDF[Total EDF], EDF[Nom], BD_evo[[#This Row],[Nom]], EDF[Semaine], BD_evo[[#This Row],[Semaine]]), "")</f>
        <v>21.5</v>
      </c>
      <c r="G1248" s="92">
        <f>IFERROR(AVERAGEIFS(EDF[Humeur], EDF[Nom], BD_evo[[#This Row],[Nom]], EDF[Semaine], BD_evo[[#This Row],[Semaine]]), "")</f>
        <v>4</v>
      </c>
      <c r="H1248" s="92">
        <f>IFERROR(AVERAGEIFS(EDF[Stress], EDF[Nom], BD_evo[[#This Row],[Nom]], EDF[Semaine], BD_evo[[#This Row],[Semaine]]), "")</f>
        <v>2</v>
      </c>
      <c r="I1248" s="92">
        <f>IFERROR(AVERAGEIFS(EDF[Sommeil], EDF[Nom], BD_evo[[#This Row],[Nom]], EDF[Semaine], BD_evo[[#This Row],[Semaine]]), "")</f>
        <v>4</v>
      </c>
      <c r="J1248" s="92">
        <f>IFERROR(AVERAGEIFS(EDF[Etat Physique], EDF[Nom], BD_evo[[#This Row],[Nom]], EDF[Semaine], BD_evo[[#This Row],[Semaine]]), "")</f>
        <v>4</v>
      </c>
      <c r="K1248" s="92">
        <f>IFERROR(AVERAGEIFS(EDF[Hydratation], EDF[Nom], BD_evo[[#This Row],[Nom]], EDF[Semaine], BD_evo[[#This Row],[Semaine]]), "")</f>
        <v>3.5</v>
      </c>
      <c r="L1248" s="92">
        <f>IFERROR(AVERAGEIFS(EDF[Nutrition], EDF[Nom], BD_evo[[#This Row],[Nom]], EDF[Semaine], BD_evo[[#This Row],[Semaine]]), "")</f>
        <v>4</v>
      </c>
      <c r="M1248" s="92">
        <f>IFERROR(AVERAGEIFS(RPE[Investissement du jour], RPE[Nom], BD_evo[[#This Row],[Nom]], RPE[Semaine], BD_evo[[#This Row],[Semaine]]), "")</f>
        <v>3</v>
      </c>
    </row>
    <row r="1249" spans="1:13" x14ac:dyDescent="0.2">
      <c r="A1249" s="88" t="s">
        <v>233</v>
      </c>
      <c r="B1249" t="str">
        <f>INDEX(Statut[Profil], MATCH(BD_evo[[#This Row],[Nom]], Statut[Nom], 0))</f>
        <v>Avant</v>
      </c>
      <c r="C1249">
        <f t="shared" si="30"/>
        <v>2024</v>
      </c>
      <c r="D1249">
        <f t="shared" si="29"/>
        <v>7</v>
      </c>
      <c r="E1249" t="str">
        <f>IF(SUMIFS(RPE[sRPE_tot], RPE[Nom], BD_evo[[#This Row],[Nom]], RPE[Semaine], BD_evo[[#This Row],[Semaine]])=0,"",SUMIFS(RPE[sRPE_tot], RPE[Nom], BD_evo[[#This Row],[Nom]], RPE[Semaine], BD_evo[[#This Row],[Semaine]]))</f>
        <v/>
      </c>
      <c r="F1249" s="92">
        <f>IFERROR(AVERAGEIFS(EDF[Total EDF], EDF[Nom], BD_evo[[#This Row],[Nom]], EDF[Semaine], BD_evo[[#This Row],[Semaine]]), "")</f>
        <v>20</v>
      </c>
      <c r="G1249" s="92">
        <f>IFERROR(AVERAGEIFS(EDF[Humeur], EDF[Nom], BD_evo[[#This Row],[Nom]], EDF[Semaine], BD_evo[[#This Row],[Semaine]]), "")</f>
        <v>3.5</v>
      </c>
      <c r="H1249" s="92">
        <f>IFERROR(AVERAGEIFS(EDF[Stress], EDF[Nom], BD_evo[[#This Row],[Nom]], EDF[Semaine], BD_evo[[#This Row],[Semaine]]), "")</f>
        <v>3.5</v>
      </c>
      <c r="I1249" s="92">
        <f>IFERROR(AVERAGEIFS(EDF[Sommeil], EDF[Nom], BD_evo[[#This Row],[Nom]], EDF[Semaine], BD_evo[[#This Row],[Semaine]]), "")</f>
        <v>1.5</v>
      </c>
      <c r="J1249" s="92">
        <f>IFERROR(AVERAGEIFS(EDF[Etat Physique], EDF[Nom], BD_evo[[#This Row],[Nom]], EDF[Semaine], BD_evo[[#This Row],[Semaine]]), "")</f>
        <v>3.5</v>
      </c>
      <c r="K1249" s="92">
        <f>IFERROR(AVERAGEIFS(EDF[Hydratation], EDF[Nom], BD_evo[[#This Row],[Nom]], EDF[Semaine], BD_evo[[#This Row],[Semaine]]), "")</f>
        <v>4</v>
      </c>
      <c r="L1249" s="92">
        <f>IFERROR(AVERAGEIFS(EDF[Nutrition], EDF[Nom], BD_evo[[#This Row],[Nom]], EDF[Semaine], BD_evo[[#This Row],[Semaine]]), "")</f>
        <v>4</v>
      </c>
      <c r="M1249" s="92" t="str">
        <f>IFERROR(AVERAGEIFS(RPE[Investissement du jour], RPE[Nom], BD_evo[[#This Row],[Nom]], RPE[Semaine], BD_evo[[#This Row],[Semaine]]), "")</f>
        <v/>
      </c>
    </row>
    <row r="1250" spans="1:13" x14ac:dyDescent="0.2">
      <c r="A1250" s="88" t="s">
        <v>85</v>
      </c>
      <c r="B1250" t="str">
        <f>INDEX(Statut[Profil], MATCH(BD_evo[[#This Row],[Nom]], Statut[Nom], 0))</f>
        <v>Avant</v>
      </c>
      <c r="C1250">
        <f t="shared" si="30"/>
        <v>2024</v>
      </c>
      <c r="D1250">
        <f t="shared" si="29"/>
        <v>7</v>
      </c>
      <c r="E1250" t="str">
        <f>IF(SUMIFS(RPE[sRPE_tot], RPE[Nom], BD_evo[[#This Row],[Nom]], RPE[Semaine], BD_evo[[#This Row],[Semaine]])=0,"",SUMIFS(RPE[sRPE_tot], RPE[Nom], BD_evo[[#This Row],[Nom]], RPE[Semaine], BD_evo[[#This Row],[Semaine]]))</f>
        <v/>
      </c>
      <c r="F1250" s="92" t="str">
        <f>IFERROR(AVERAGEIFS(EDF[Total EDF], EDF[Nom], BD_evo[[#This Row],[Nom]], EDF[Semaine], BD_evo[[#This Row],[Semaine]]), "")</f>
        <v/>
      </c>
      <c r="G1250" s="92" t="str">
        <f>IFERROR(AVERAGEIFS(EDF[Humeur], EDF[Nom], BD_evo[[#This Row],[Nom]], EDF[Semaine], BD_evo[[#This Row],[Semaine]]), "")</f>
        <v/>
      </c>
      <c r="H1250" s="92" t="str">
        <f>IFERROR(AVERAGEIFS(EDF[Stress], EDF[Nom], BD_evo[[#This Row],[Nom]], EDF[Semaine], BD_evo[[#This Row],[Semaine]]), "")</f>
        <v/>
      </c>
      <c r="I1250" s="92" t="str">
        <f>IFERROR(AVERAGEIFS(EDF[Sommeil], EDF[Nom], BD_evo[[#This Row],[Nom]], EDF[Semaine], BD_evo[[#This Row],[Semaine]]), "")</f>
        <v/>
      </c>
      <c r="J1250" s="92" t="str">
        <f>IFERROR(AVERAGEIFS(EDF[Etat Physique], EDF[Nom], BD_evo[[#This Row],[Nom]], EDF[Semaine], BD_evo[[#This Row],[Semaine]]), "")</f>
        <v/>
      </c>
      <c r="K1250" s="92" t="str">
        <f>IFERROR(AVERAGEIFS(EDF[Hydratation], EDF[Nom], BD_evo[[#This Row],[Nom]], EDF[Semaine], BD_evo[[#This Row],[Semaine]]), "")</f>
        <v/>
      </c>
      <c r="L1250" s="92" t="str">
        <f>IFERROR(AVERAGEIFS(EDF[Nutrition], EDF[Nom], BD_evo[[#This Row],[Nom]], EDF[Semaine], BD_evo[[#This Row],[Semaine]]), "")</f>
        <v/>
      </c>
      <c r="M1250" s="92" t="str">
        <f>IFERROR(AVERAGEIFS(RPE[Investissement du jour], RPE[Nom], BD_evo[[#This Row],[Nom]], RPE[Semaine], BD_evo[[#This Row],[Semaine]]), "")</f>
        <v/>
      </c>
    </row>
    <row r="1251" spans="1:13" x14ac:dyDescent="0.2">
      <c r="A1251" s="88" t="s">
        <v>191</v>
      </c>
      <c r="B1251" t="str">
        <f>INDEX(Statut[Profil], MATCH(BD_evo[[#This Row],[Nom]], Statut[Nom], 0))</f>
        <v>Avant</v>
      </c>
      <c r="C1251">
        <f t="shared" si="30"/>
        <v>2024</v>
      </c>
      <c r="D1251">
        <f t="shared" si="29"/>
        <v>7</v>
      </c>
      <c r="E1251">
        <f>IF(SUMIFS(RPE[sRPE_tot], RPE[Nom], BD_evo[[#This Row],[Nom]], RPE[Semaine], BD_evo[[#This Row],[Semaine]])=0,"",SUMIFS(RPE[sRPE_tot], RPE[Nom], BD_evo[[#This Row],[Nom]], RPE[Semaine], BD_evo[[#This Row],[Semaine]]))</f>
        <v>540</v>
      </c>
      <c r="F1251" s="92">
        <f>IFERROR(AVERAGEIFS(EDF[Total EDF], EDF[Nom], BD_evo[[#This Row],[Nom]], EDF[Semaine], BD_evo[[#This Row],[Semaine]]), "")</f>
        <v>23.333333333333332</v>
      </c>
      <c r="G1251" s="92">
        <f>IFERROR(AVERAGEIFS(EDF[Humeur], EDF[Nom], BD_evo[[#This Row],[Nom]], EDF[Semaine], BD_evo[[#This Row],[Semaine]]), "")</f>
        <v>4.333333333333333</v>
      </c>
      <c r="H1251" s="92">
        <f>IFERROR(AVERAGEIFS(EDF[Stress], EDF[Nom], BD_evo[[#This Row],[Nom]], EDF[Semaine], BD_evo[[#This Row],[Semaine]]), "")</f>
        <v>4</v>
      </c>
      <c r="I1251" s="92">
        <f>IFERROR(AVERAGEIFS(EDF[Sommeil], EDF[Nom], BD_evo[[#This Row],[Nom]], EDF[Semaine], BD_evo[[#This Row],[Semaine]]), "")</f>
        <v>3.6666666666666665</v>
      </c>
      <c r="J1251" s="92">
        <f>IFERROR(AVERAGEIFS(EDF[Etat Physique], EDF[Nom], BD_evo[[#This Row],[Nom]], EDF[Semaine], BD_evo[[#This Row],[Semaine]]), "")</f>
        <v>3.3333333333333335</v>
      </c>
      <c r="K1251" s="92">
        <f>IFERROR(AVERAGEIFS(EDF[Hydratation], EDF[Nom], BD_evo[[#This Row],[Nom]], EDF[Semaine], BD_evo[[#This Row],[Semaine]]), "")</f>
        <v>4</v>
      </c>
      <c r="L1251" s="92">
        <f>IFERROR(AVERAGEIFS(EDF[Nutrition], EDF[Nom], BD_evo[[#This Row],[Nom]], EDF[Semaine], BD_evo[[#This Row],[Semaine]]), "")</f>
        <v>4</v>
      </c>
      <c r="M1251" s="92">
        <f>IFERROR(AVERAGEIFS(RPE[Investissement du jour], RPE[Nom], BD_evo[[#This Row],[Nom]], RPE[Semaine], BD_evo[[#This Row],[Semaine]]), "")</f>
        <v>3</v>
      </c>
    </row>
    <row r="1252" spans="1:13" x14ac:dyDescent="0.2">
      <c r="A1252" s="89" t="s">
        <v>95</v>
      </c>
      <c r="B1252" t="str">
        <f>INDEX(Statut[Profil], MATCH(BD_evo[[#This Row],[Nom]], Statut[Nom], 0))</f>
        <v>Avant</v>
      </c>
      <c r="C1252">
        <f t="shared" si="30"/>
        <v>2024</v>
      </c>
      <c r="D1252">
        <f t="shared" si="29"/>
        <v>7</v>
      </c>
      <c r="E1252" t="str">
        <f>IF(SUMIFS(RPE[sRPE_tot], RPE[Nom], BD_evo[[#This Row],[Nom]], RPE[Semaine], BD_evo[[#This Row],[Semaine]])=0,"",SUMIFS(RPE[sRPE_tot], RPE[Nom], BD_evo[[#This Row],[Nom]], RPE[Semaine], BD_evo[[#This Row],[Semaine]]))</f>
        <v/>
      </c>
      <c r="F1252" s="92" t="str">
        <f>IFERROR(AVERAGEIFS(EDF[Total EDF], EDF[Nom], BD_evo[[#This Row],[Nom]], EDF[Semaine], BD_evo[[#This Row],[Semaine]]), "")</f>
        <v/>
      </c>
      <c r="G1252" s="92" t="str">
        <f>IFERROR(AVERAGEIFS(EDF[Humeur], EDF[Nom], BD_evo[[#This Row],[Nom]], EDF[Semaine], BD_evo[[#This Row],[Semaine]]), "")</f>
        <v/>
      </c>
      <c r="H1252" s="92" t="str">
        <f>IFERROR(AVERAGEIFS(EDF[Stress], EDF[Nom], BD_evo[[#This Row],[Nom]], EDF[Semaine], BD_evo[[#This Row],[Semaine]]), "")</f>
        <v/>
      </c>
      <c r="I1252" s="92" t="str">
        <f>IFERROR(AVERAGEIFS(EDF[Sommeil], EDF[Nom], BD_evo[[#This Row],[Nom]], EDF[Semaine], BD_evo[[#This Row],[Semaine]]), "")</f>
        <v/>
      </c>
      <c r="J1252" s="92" t="str">
        <f>IFERROR(AVERAGEIFS(EDF[Etat Physique], EDF[Nom], BD_evo[[#This Row],[Nom]], EDF[Semaine], BD_evo[[#This Row],[Semaine]]), "")</f>
        <v/>
      </c>
      <c r="K1252" s="92" t="str">
        <f>IFERROR(AVERAGEIFS(EDF[Hydratation], EDF[Nom], BD_evo[[#This Row],[Nom]], EDF[Semaine], BD_evo[[#This Row],[Semaine]]), "")</f>
        <v/>
      </c>
      <c r="L1252" s="92" t="str">
        <f>IFERROR(AVERAGEIFS(EDF[Nutrition], EDF[Nom], BD_evo[[#This Row],[Nom]], EDF[Semaine], BD_evo[[#This Row],[Semaine]]), "")</f>
        <v/>
      </c>
      <c r="M1252" s="92">
        <f>IFERROR(AVERAGEIFS(RPE[Investissement du jour], RPE[Nom], BD_evo[[#This Row],[Nom]], RPE[Semaine], BD_evo[[#This Row],[Semaine]]), "")</f>
        <v>2</v>
      </c>
    </row>
    <row r="1253" spans="1:13" x14ac:dyDescent="0.2">
      <c r="A1253" s="89" t="s">
        <v>80</v>
      </c>
      <c r="B1253" t="str">
        <f>INDEX(Statut[Profil], MATCH(BD_evo[[#This Row],[Nom]], Statut[Nom], 0))</f>
        <v>Avant</v>
      </c>
      <c r="C1253">
        <f t="shared" si="30"/>
        <v>2024</v>
      </c>
      <c r="D1253">
        <f t="shared" si="29"/>
        <v>7</v>
      </c>
      <c r="E1253" t="str">
        <f>IF(SUMIFS(RPE[sRPE_tot], RPE[Nom], BD_evo[[#This Row],[Nom]], RPE[Semaine], BD_evo[[#This Row],[Semaine]])=0,"",SUMIFS(RPE[sRPE_tot], RPE[Nom], BD_evo[[#This Row],[Nom]], RPE[Semaine], BD_evo[[#This Row],[Semaine]]))</f>
        <v/>
      </c>
      <c r="F1253" s="92">
        <f>IFERROR(AVERAGEIFS(EDF[Total EDF], EDF[Nom], BD_evo[[#This Row],[Nom]], EDF[Semaine], BD_evo[[#This Row],[Semaine]]), "")</f>
        <v>15</v>
      </c>
      <c r="G1253" s="92">
        <f>IFERROR(AVERAGEIFS(EDF[Humeur], EDF[Nom], BD_evo[[#This Row],[Nom]], EDF[Semaine], BD_evo[[#This Row],[Semaine]]), "")</f>
        <v>2.5</v>
      </c>
      <c r="H1253" s="92">
        <f>IFERROR(AVERAGEIFS(EDF[Stress], EDF[Nom], BD_evo[[#This Row],[Nom]], EDF[Semaine], BD_evo[[#This Row],[Semaine]]), "")</f>
        <v>2</v>
      </c>
      <c r="I1253" s="92">
        <f>IFERROR(AVERAGEIFS(EDF[Sommeil], EDF[Nom], BD_evo[[#This Row],[Nom]], EDF[Semaine], BD_evo[[#This Row],[Semaine]]), "")</f>
        <v>2.5</v>
      </c>
      <c r="J1253" s="92">
        <f>IFERROR(AVERAGEIFS(EDF[Etat Physique], EDF[Nom], BD_evo[[#This Row],[Nom]], EDF[Semaine], BD_evo[[#This Row],[Semaine]]), "")</f>
        <v>2.5</v>
      </c>
      <c r="K1253" s="92">
        <f>IFERROR(AVERAGEIFS(EDF[Hydratation], EDF[Nom], BD_evo[[#This Row],[Nom]], EDF[Semaine], BD_evo[[#This Row],[Semaine]]), "")</f>
        <v>2</v>
      </c>
      <c r="L1253" s="92">
        <f>IFERROR(AVERAGEIFS(EDF[Nutrition], EDF[Nom], BD_evo[[#This Row],[Nom]], EDF[Semaine], BD_evo[[#This Row],[Semaine]]), "")</f>
        <v>3.5</v>
      </c>
      <c r="M1253" s="92" t="str">
        <f>IFERROR(AVERAGEIFS(RPE[Investissement du jour], RPE[Nom], BD_evo[[#This Row],[Nom]], RPE[Semaine], BD_evo[[#This Row],[Semaine]]), "")</f>
        <v/>
      </c>
    </row>
    <row r="1254" spans="1:13" x14ac:dyDescent="0.2">
      <c r="A1254" s="88" t="s">
        <v>167</v>
      </c>
      <c r="B1254" t="str">
        <f>INDEX(Statut[Profil], MATCH(BD_evo[[#This Row],[Nom]], Statut[Nom], 0))</f>
        <v>Trois Quarts</v>
      </c>
      <c r="C1254">
        <f t="shared" si="30"/>
        <v>2024</v>
      </c>
      <c r="D1254">
        <f t="shared" si="29"/>
        <v>7</v>
      </c>
      <c r="E1254">
        <f>IF(SUMIFS(RPE[sRPE_tot], RPE[Nom], BD_evo[[#This Row],[Nom]], RPE[Semaine], BD_evo[[#This Row],[Semaine]])=0,"",SUMIFS(RPE[sRPE_tot], RPE[Nom], BD_evo[[#This Row],[Nom]], RPE[Semaine], BD_evo[[#This Row],[Semaine]]))</f>
        <v>630</v>
      </c>
      <c r="F1254" s="92">
        <f>IFERROR(AVERAGEIFS(EDF[Total EDF], EDF[Nom], BD_evo[[#This Row],[Nom]], EDF[Semaine], BD_evo[[#This Row],[Semaine]]), "")</f>
        <v>21</v>
      </c>
      <c r="G1254" s="92">
        <f>IFERROR(AVERAGEIFS(EDF[Humeur], EDF[Nom], BD_evo[[#This Row],[Nom]], EDF[Semaine], BD_evo[[#This Row],[Semaine]]), "")</f>
        <v>3</v>
      </c>
      <c r="H1254" s="92">
        <f>IFERROR(AVERAGEIFS(EDF[Stress], EDF[Nom], BD_evo[[#This Row],[Nom]], EDF[Semaine], BD_evo[[#This Row],[Semaine]]), "")</f>
        <v>3</v>
      </c>
      <c r="I1254" s="92">
        <f>IFERROR(AVERAGEIFS(EDF[Sommeil], EDF[Nom], BD_evo[[#This Row],[Nom]], EDF[Semaine], BD_evo[[#This Row],[Semaine]]), "")</f>
        <v>4</v>
      </c>
      <c r="J1254" s="92">
        <f>IFERROR(AVERAGEIFS(EDF[Etat Physique], EDF[Nom], BD_evo[[#This Row],[Nom]], EDF[Semaine], BD_evo[[#This Row],[Semaine]]), "")</f>
        <v>4</v>
      </c>
      <c r="K1254" s="92">
        <f>IFERROR(AVERAGEIFS(EDF[Hydratation], EDF[Nom], BD_evo[[#This Row],[Nom]], EDF[Semaine], BD_evo[[#This Row],[Semaine]]), "")</f>
        <v>3</v>
      </c>
      <c r="L1254" s="92">
        <f>IFERROR(AVERAGEIFS(EDF[Nutrition], EDF[Nom], BD_evo[[#This Row],[Nom]], EDF[Semaine], BD_evo[[#This Row],[Semaine]]), "")</f>
        <v>4</v>
      </c>
      <c r="M1254" s="92">
        <f>IFERROR(AVERAGEIFS(RPE[Investissement du jour], RPE[Nom], BD_evo[[#This Row],[Nom]], RPE[Semaine], BD_evo[[#This Row],[Semaine]]), "")</f>
        <v>2.6666666666666665</v>
      </c>
    </row>
    <row r="1255" spans="1:13" x14ac:dyDescent="0.2">
      <c r="A1255" s="88" t="s">
        <v>240</v>
      </c>
      <c r="B1255" t="str">
        <f>INDEX(Statut[Profil], MATCH(BD_evo[[#This Row],[Nom]], Statut[Nom], 0))</f>
        <v>Trois Quarts</v>
      </c>
      <c r="C1255">
        <f t="shared" si="30"/>
        <v>2024</v>
      </c>
      <c r="D1255">
        <f t="shared" si="29"/>
        <v>7</v>
      </c>
      <c r="E1255" t="str">
        <f>IF(SUMIFS(RPE[sRPE_tot], RPE[Nom], BD_evo[[#This Row],[Nom]], RPE[Semaine], BD_evo[[#This Row],[Semaine]])=0,"",SUMIFS(RPE[sRPE_tot], RPE[Nom], BD_evo[[#This Row],[Nom]], RPE[Semaine], BD_evo[[#This Row],[Semaine]]))</f>
        <v/>
      </c>
      <c r="F1255" s="92" t="str">
        <f>IFERROR(AVERAGEIFS(EDF[Total EDF], EDF[Nom], BD_evo[[#This Row],[Nom]], EDF[Semaine], BD_evo[[#This Row],[Semaine]]), "")</f>
        <v/>
      </c>
      <c r="G1255" s="92" t="str">
        <f>IFERROR(AVERAGEIFS(EDF[Humeur], EDF[Nom], BD_evo[[#This Row],[Nom]], EDF[Semaine], BD_evo[[#This Row],[Semaine]]), "")</f>
        <v/>
      </c>
      <c r="H1255" s="92" t="str">
        <f>IFERROR(AVERAGEIFS(EDF[Stress], EDF[Nom], BD_evo[[#This Row],[Nom]], EDF[Semaine], BD_evo[[#This Row],[Semaine]]), "")</f>
        <v/>
      </c>
      <c r="I1255" s="92" t="str">
        <f>IFERROR(AVERAGEIFS(EDF[Sommeil], EDF[Nom], BD_evo[[#This Row],[Nom]], EDF[Semaine], BD_evo[[#This Row],[Semaine]]), "")</f>
        <v/>
      </c>
      <c r="J1255" s="92" t="str">
        <f>IFERROR(AVERAGEIFS(EDF[Etat Physique], EDF[Nom], BD_evo[[#This Row],[Nom]], EDF[Semaine], BD_evo[[#This Row],[Semaine]]), "")</f>
        <v/>
      </c>
      <c r="K1255" s="92" t="str">
        <f>IFERROR(AVERAGEIFS(EDF[Hydratation], EDF[Nom], BD_evo[[#This Row],[Nom]], EDF[Semaine], BD_evo[[#This Row],[Semaine]]), "")</f>
        <v/>
      </c>
      <c r="L1255" s="92" t="str">
        <f>IFERROR(AVERAGEIFS(EDF[Nutrition], EDF[Nom], BD_evo[[#This Row],[Nom]], EDF[Semaine], BD_evo[[#This Row],[Semaine]]), "")</f>
        <v/>
      </c>
      <c r="M1255" s="92" t="str">
        <f>IFERROR(AVERAGEIFS(RPE[Investissement du jour], RPE[Nom], BD_evo[[#This Row],[Nom]], RPE[Semaine], BD_evo[[#This Row],[Semaine]]), "")</f>
        <v/>
      </c>
    </row>
    <row r="1256" spans="1:13" x14ac:dyDescent="0.2">
      <c r="A1256" s="88" t="s">
        <v>107</v>
      </c>
      <c r="B1256" t="str">
        <f>INDEX(Statut[Profil], MATCH(BD_evo[[#This Row],[Nom]], Statut[Nom], 0))</f>
        <v>Trois Quarts</v>
      </c>
      <c r="C1256">
        <f t="shared" si="30"/>
        <v>2024</v>
      </c>
      <c r="D1256">
        <f t="shared" si="29"/>
        <v>7</v>
      </c>
      <c r="E1256">
        <f>IF(SUMIFS(RPE[sRPE_tot], RPE[Nom], BD_evo[[#This Row],[Nom]], RPE[Semaine], BD_evo[[#This Row],[Semaine]])=0,"",SUMIFS(RPE[sRPE_tot], RPE[Nom], BD_evo[[#This Row],[Nom]], RPE[Semaine], BD_evo[[#This Row],[Semaine]]))</f>
        <v>690</v>
      </c>
      <c r="F1256" s="92" t="str">
        <f>IFERROR(AVERAGEIFS(EDF[Total EDF], EDF[Nom], BD_evo[[#This Row],[Nom]], EDF[Semaine], BD_evo[[#This Row],[Semaine]]), "")</f>
        <v/>
      </c>
      <c r="G1256" s="92" t="str">
        <f>IFERROR(AVERAGEIFS(EDF[Humeur], EDF[Nom], BD_evo[[#This Row],[Nom]], EDF[Semaine], BD_evo[[#This Row],[Semaine]]), "")</f>
        <v/>
      </c>
      <c r="H1256" s="92" t="str">
        <f>IFERROR(AVERAGEIFS(EDF[Stress], EDF[Nom], BD_evo[[#This Row],[Nom]], EDF[Semaine], BD_evo[[#This Row],[Semaine]]), "")</f>
        <v/>
      </c>
      <c r="I1256" s="92" t="str">
        <f>IFERROR(AVERAGEIFS(EDF[Sommeil], EDF[Nom], BD_evo[[#This Row],[Nom]], EDF[Semaine], BD_evo[[#This Row],[Semaine]]), "")</f>
        <v/>
      </c>
      <c r="J1256" s="92" t="str">
        <f>IFERROR(AVERAGEIFS(EDF[Etat Physique], EDF[Nom], BD_evo[[#This Row],[Nom]], EDF[Semaine], BD_evo[[#This Row],[Semaine]]), "")</f>
        <v/>
      </c>
      <c r="K1256" s="92" t="str">
        <f>IFERROR(AVERAGEIFS(EDF[Hydratation], EDF[Nom], BD_evo[[#This Row],[Nom]], EDF[Semaine], BD_evo[[#This Row],[Semaine]]), "")</f>
        <v/>
      </c>
      <c r="L1256" s="92" t="str">
        <f>IFERROR(AVERAGEIFS(EDF[Nutrition], EDF[Nom], BD_evo[[#This Row],[Nom]], EDF[Semaine], BD_evo[[#This Row],[Semaine]]), "")</f>
        <v/>
      </c>
      <c r="M1256" s="92">
        <f>IFERROR(AVERAGEIFS(RPE[Investissement du jour], RPE[Nom], BD_evo[[#This Row],[Nom]], RPE[Semaine], BD_evo[[#This Row],[Semaine]]), "")</f>
        <v>3</v>
      </c>
    </row>
    <row r="1257" spans="1:13" x14ac:dyDescent="0.2">
      <c r="A1257" s="88" t="s">
        <v>192</v>
      </c>
      <c r="B1257" t="str">
        <f>INDEX(Statut[Profil], MATCH(BD_evo[[#This Row],[Nom]], Statut[Nom], 0))</f>
        <v>Trois Quarts</v>
      </c>
      <c r="C1257">
        <f t="shared" si="30"/>
        <v>2024</v>
      </c>
      <c r="D1257">
        <f t="shared" si="29"/>
        <v>7</v>
      </c>
      <c r="E1257">
        <f>IF(SUMIFS(RPE[sRPE_tot], RPE[Nom], BD_evo[[#This Row],[Nom]], RPE[Semaine], BD_evo[[#This Row],[Semaine]])=0,"",SUMIFS(RPE[sRPE_tot], RPE[Nom], BD_evo[[#This Row],[Nom]], RPE[Semaine], BD_evo[[#This Row],[Semaine]]))</f>
        <v>2790</v>
      </c>
      <c r="F1257" s="92">
        <f>IFERROR(AVERAGEIFS(EDF[Total EDF], EDF[Nom], BD_evo[[#This Row],[Nom]], EDF[Semaine], BD_evo[[#This Row],[Semaine]]), "")</f>
        <v>20</v>
      </c>
      <c r="G1257" s="92">
        <f>IFERROR(AVERAGEIFS(EDF[Humeur], EDF[Nom], BD_evo[[#This Row],[Nom]], EDF[Semaine], BD_evo[[#This Row],[Semaine]]), "")</f>
        <v>3</v>
      </c>
      <c r="H1257" s="92">
        <f>IFERROR(AVERAGEIFS(EDF[Stress], EDF[Nom], BD_evo[[#This Row],[Nom]], EDF[Semaine], BD_evo[[#This Row],[Semaine]]), "")</f>
        <v>3</v>
      </c>
      <c r="I1257" s="92">
        <f>IFERROR(AVERAGEIFS(EDF[Sommeil], EDF[Nom], BD_evo[[#This Row],[Nom]], EDF[Semaine], BD_evo[[#This Row],[Semaine]]), "")</f>
        <v>2.6666666666666665</v>
      </c>
      <c r="J1257" s="92">
        <f>IFERROR(AVERAGEIFS(EDF[Etat Physique], EDF[Nom], BD_evo[[#This Row],[Nom]], EDF[Semaine], BD_evo[[#This Row],[Semaine]]), "")</f>
        <v>3.3333333333333335</v>
      </c>
      <c r="K1257" s="92">
        <f>IFERROR(AVERAGEIFS(EDF[Hydratation], EDF[Nom], BD_evo[[#This Row],[Nom]], EDF[Semaine], BD_evo[[#This Row],[Semaine]]), "")</f>
        <v>4</v>
      </c>
      <c r="L1257" s="92">
        <f>IFERROR(AVERAGEIFS(EDF[Nutrition], EDF[Nom], BD_evo[[#This Row],[Nom]], EDF[Semaine], BD_evo[[#This Row],[Semaine]]), "")</f>
        <v>4</v>
      </c>
      <c r="M1257" s="92">
        <f>IFERROR(AVERAGEIFS(RPE[Investissement du jour], RPE[Nom], BD_evo[[#This Row],[Nom]], RPE[Semaine], BD_evo[[#This Row],[Semaine]]), "")</f>
        <v>2.3333333333333335</v>
      </c>
    </row>
    <row r="1258" spans="1:13" x14ac:dyDescent="0.2">
      <c r="A1258" s="88" t="s">
        <v>496</v>
      </c>
      <c r="B1258" t="str">
        <f>INDEX(Statut[Profil], MATCH(BD_evo[[#This Row],[Nom]], Statut[Nom], 0))</f>
        <v>Trois Quarts</v>
      </c>
      <c r="C1258">
        <f t="shared" si="30"/>
        <v>2024</v>
      </c>
      <c r="D1258">
        <f t="shared" si="29"/>
        <v>7</v>
      </c>
      <c r="E1258">
        <f>IF(SUMIFS(RPE[sRPE_tot], RPE[Nom], BD_evo[[#This Row],[Nom]], RPE[Semaine], BD_evo[[#This Row],[Semaine]])=0,"",SUMIFS(RPE[sRPE_tot], RPE[Nom], BD_evo[[#This Row],[Nom]], RPE[Semaine], BD_evo[[#This Row],[Semaine]]))</f>
        <v>2230</v>
      </c>
      <c r="F1258" s="92">
        <f>IFERROR(AVERAGEIFS(EDF[Total EDF], EDF[Nom], BD_evo[[#This Row],[Nom]], EDF[Semaine], BD_evo[[#This Row],[Semaine]]), "")</f>
        <v>18</v>
      </c>
      <c r="G1258" s="92">
        <f>IFERROR(AVERAGEIFS(EDF[Humeur], EDF[Nom], BD_evo[[#This Row],[Nom]], EDF[Semaine], BD_evo[[#This Row],[Semaine]]), "")</f>
        <v>3</v>
      </c>
      <c r="H1258" s="92">
        <f>IFERROR(AVERAGEIFS(EDF[Stress], EDF[Nom], BD_evo[[#This Row],[Nom]], EDF[Semaine], BD_evo[[#This Row],[Semaine]]), "")</f>
        <v>3</v>
      </c>
      <c r="I1258" s="92">
        <f>IFERROR(AVERAGEIFS(EDF[Sommeil], EDF[Nom], BD_evo[[#This Row],[Nom]], EDF[Semaine], BD_evo[[#This Row],[Semaine]]), "")</f>
        <v>3</v>
      </c>
      <c r="J1258" s="92">
        <f>IFERROR(AVERAGEIFS(EDF[Etat Physique], EDF[Nom], BD_evo[[#This Row],[Nom]], EDF[Semaine], BD_evo[[#This Row],[Semaine]]), "")</f>
        <v>3</v>
      </c>
      <c r="K1258" s="92">
        <f>IFERROR(AVERAGEIFS(EDF[Hydratation], EDF[Nom], BD_evo[[#This Row],[Nom]], EDF[Semaine], BD_evo[[#This Row],[Semaine]]), "")</f>
        <v>3</v>
      </c>
      <c r="L1258" s="92">
        <f>IFERROR(AVERAGEIFS(EDF[Nutrition], EDF[Nom], BD_evo[[#This Row],[Nom]], EDF[Semaine], BD_evo[[#This Row],[Semaine]]), "")</f>
        <v>3</v>
      </c>
      <c r="M1258" s="92">
        <f>IFERROR(AVERAGEIFS(RPE[Investissement du jour], RPE[Nom], BD_evo[[#This Row],[Nom]], RPE[Semaine], BD_evo[[#This Row],[Semaine]]), "")</f>
        <v>3</v>
      </c>
    </row>
    <row r="1259" spans="1:13" x14ac:dyDescent="0.2">
      <c r="A1259" s="88" t="s">
        <v>211</v>
      </c>
      <c r="B1259" t="str">
        <f>INDEX(Statut[Profil], MATCH(BD_evo[[#This Row],[Nom]], Statut[Nom], 0))</f>
        <v>Trois Quarts</v>
      </c>
      <c r="C1259">
        <f t="shared" si="30"/>
        <v>2024</v>
      </c>
      <c r="D1259">
        <f t="shared" si="29"/>
        <v>7</v>
      </c>
      <c r="E1259">
        <f>IF(SUMIFS(RPE[sRPE_tot], RPE[Nom], BD_evo[[#This Row],[Nom]], RPE[Semaine], BD_evo[[#This Row],[Semaine]])=0,"",SUMIFS(RPE[sRPE_tot], RPE[Nom], BD_evo[[#This Row],[Nom]], RPE[Semaine], BD_evo[[#This Row],[Semaine]]))</f>
        <v>1230</v>
      </c>
      <c r="F1259" s="92">
        <f>IFERROR(AVERAGEIFS(EDF[Total EDF], EDF[Nom], BD_evo[[#This Row],[Nom]], EDF[Semaine], BD_evo[[#This Row],[Semaine]]), "")</f>
        <v>20</v>
      </c>
      <c r="G1259" s="92">
        <f>IFERROR(AVERAGEIFS(EDF[Humeur], EDF[Nom], BD_evo[[#This Row],[Nom]], EDF[Semaine], BD_evo[[#This Row],[Semaine]]), "")</f>
        <v>4</v>
      </c>
      <c r="H1259" s="92">
        <f>IFERROR(AVERAGEIFS(EDF[Stress], EDF[Nom], BD_evo[[#This Row],[Nom]], EDF[Semaine], BD_evo[[#This Row],[Semaine]]), "")</f>
        <v>3</v>
      </c>
      <c r="I1259" s="92">
        <f>IFERROR(AVERAGEIFS(EDF[Sommeil], EDF[Nom], BD_evo[[#This Row],[Nom]], EDF[Semaine], BD_evo[[#This Row],[Semaine]]), "")</f>
        <v>3</v>
      </c>
      <c r="J1259" s="92">
        <f>IFERROR(AVERAGEIFS(EDF[Etat Physique], EDF[Nom], BD_evo[[#This Row],[Nom]], EDF[Semaine], BD_evo[[#This Row],[Semaine]]), "")</f>
        <v>3.5</v>
      </c>
      <c r="K1259" s="92">
        <f>IFERROR(AVERAGEIFS(EDF[Hydratation], EDF[Nom], BD_evo[[#This Row],[Nom]], EDF[Semaine], BD_evo[[#This Row],[Semaine]]), "")</f>
        <v>3</v>
      </c>
      <c r="L1259" s="92">
        <f>IFERROR(AVERAGEIFS(EDF[Nutrition], EDF[Nom], BD_evo[[#This Row],[Nom]], EDF[Semaine], BD_evo[[#This Row],[Semaine]]), "")</f>
        <v>3.5</v>
      </c>
      <c r="M1259" s="92">
        <f>IFERROR(AVERAGEIFS(RPE[Investissement du jour], RPE[Nom], BD_evo[[#This Row],[Nom]], RPE[Semaine], BD_evo[[#This Row],[Semaine]]), "")</f>
        <v>3</v>
      </c>
    </row>
    <row r="1260" spans="1:13" x14ac:dyDescent="0.2">
      <c r="A1260" s="88" t="s">
        <v>188</v>
      </c>
      <c r="B1260" t="str">
        <f>INDEX(Statut[Profil], MATCH(BD_evo[[#This Row],[Nom]], Statut[Nom], 0))</f>
        <v>Avant</v>
      </c>
      <c r="C1260">
        <f t="shared" si="30"/>
        <v>2024</v>
      </c>
      <c r="D1260">
        <f t="shared" si="29"/>
        <v>7</v>
      </c>
      <c r="E1260" t="str">
        <f>IF(SUMIFS(RPE[sRPE_tot], RPE[Nom], BD_evo[[#This Row],[Nom]], RPE[Semaine], BD_evo[[#This Row],[Semaine]])=0,"",SUMIFS(RPE[sRPE_tot], RPE[Nom], BD_evo[[#This Row],[Nom]], RPE[Semaine], BD_evo[[#This Row],[Semaine]]))</f>
        <v/>
      </c>
      <c r="F1260" s="92" t="str">
        <f>IFERROR(AVERAGEIFS(EDF[Total EDF], EDF[Nom], BD_evo[[#This Row],[Nom]], EDF[Semaine], BD_evo[[#This Row],[Semaine]]), "")</f>
        <v/>
      </c>
      <c r="G1260" s="92" t="str">
        <f>IFERROR(AVERAGEIFS(EDF[Humeur], EDF[Nom], BD_evo[[#This Row],[Nom]], EDF[Semaine], BD_evo[[#This Row],[Semaine]]), "")</f>
        <v/>
      </c>
      <c r="H1260" s="92" t="str">
        <f>IFERROR(AVERAGEIFS(EDF[Stress], EDF[Nom], BD_evo[[#This Row],[Nom]], EDF[Semaine], BD_evo[[#This Row],[Semaine]]), "")</f>
        <v/>
      </c>
      <c r="I1260" s="92" t="str">
        <f>IFERROR(AVERAGEIFS(EDF[Sommeil], EDF[Nom], BD_evo[[#This Row],[Nom]], EDF[Semaine], BD_evo[[#This Row],[Semaine]]), "")</f>
        <v/>
      </c>
      <c r="J1260" s="92" t="str">
        <f>IFERROR(AVERAGEIFS(EDF[Etat Physique], EDF[Nom], BD_evo[[#This Row],[Nom]], EDF[Semaine], BD_evo[[#This Row],[Semaine]]), "")</f>
        <v/>
      </c>
      <c r="K1260" s="92" t="str">
        <f>IFERROR(AVERAGEIFS(EDF[Hydratation], EDF[Nom], BD_evo[[#This Row],[Nom]], EDF[Semaine], BD_evo[[#This Row],[Semaine]]), "")</f>
        <v/>
      </c>
      <c r="L1260" s="92" t="str">
        <f>IFERROR(AVERAGEIFS(EDF[Nutrition], EDF[Nom], BD_evo[[#This Row],[Nom]], EDF[Semaine], BD_evo[[#This Row],[Semaine]]), "")</f>
        <v/>
      </c>
      <c r="M1260" s="92" t="str">
        <f>IFERROR(AVERAGEIFS(RPE[Investissement du jour], RPE[Nom], BD_evo[[#This Row],[Nom]], RPE[Semaine], BD_evo[[#This Row],[Semaine]]), "")</f>
        <v/>
      </c>
    </row>
    <row r="1261" spans="1:13" x14ac:dyDescent="0.2">
      <c r="A1261" s="88" t="s">
        <v>200</v>
      </c>
      <c r="B1261" t="str">
        <f>INDEX(Statut[Profil], MATCH(BD_evo[[#This Row],[Nom]], Statut[Nom], 0))</f>
        <v>Avant</v>
      </c>
      <c r="C1261">
        <f t="shared" si="30"/>
        <v>2024</v>
      </c>
      <c r="D1261">
        <f t="shared" si="29"/>
        <v>7</v>
      </c>
      <c r="E1261" t="str">
        <f>IF(SUMIFS(RPE[sRPE_tot], RPE[Nom], BD_evo[[#This Row],[Nom]], RPE[Semaine], BD_evo[[#This Row],[Semaine]])=0,"",SUMIFS(RPE[sRPE_tot], RPE[Nom], BD_evo[[#This Row],[Nom]], RPE[Semaine], BD_evo[[#This Row],[Semaine]]))</f>
        <v/>
      </c>
      <c r="F1261" s="92" t="str">
        <f>IFERROR(AVERAGEIFS(EDF[Total EDF], EDF[Nom], BD_evo[[#This Row],[Nom]], EDF[Semaine], BD_evo[[#This Row],[Semaine]]), "")</f>
        <v/>
      </c>
      <c r="G1261" s="92" t="str">
        <f>IFERROR(AVERAGEIFS(EDF[Humeur], EDF[Nom], BD_evo[[#This Row],[Nom]], EDF[Semaine], BD_evo[[#This Row],[Semaine]]), "")</f>
        <v/>
      </c>
      <c r="H1261" s="92" t="str">
        <f>IFERROR(AVERAGEIFS(EDF[Stress], EDF[Nom], BD_evo[[#This Row],[Nom]], EDF[Semaine], BD_evo[[#This Row],[Semaine]]), "")</f>
        <v/>
      </c>
      <c r="I1261" s="92" t="str">
        <f>IFERROR(AVERAGEIFS(EDF[Sommeil], EDF[Nom], BD_evo[[#This Row],[Nom]], EDF[Semaine], BD_evo[[#This Row],[Semaine]]), "")</f>
        <v/>
      </c>
      <c r="J1261" s="92" t="str">
        <f>IFERROR(AVERAGEIFS(EDF[Etat Physique], EDF[Nom], BD_evo[[#This Row],[Nom]], EDF[Semaine], BD_evo[[#This Row],[Semaine]]), "")</f>
        <v/>
      </c>
      <c r="K1261" s="92" t="str">
        <f>IFERROR(AVERAGEIFS(EDF[Hydratation], EDF[Nom], BD_evo[[#This Row],[Nom]], EDF[Semaine], BD_evo[[#This Row],[Semaine]]), "")</f>
        <v/>
      </c>
      <c r="L1261" s="92" t="str">
        <f>IFERROR(AVERAGEIFS(EDF[Nutrition], EDF[Nom], BD_evo[[#This Row],[Nom]], EDF[Semaine], BD_evo[[#This Row],[Semaine]]), "")</f>
        <v/>
      </c>
      <c r="M1261" s="92" t="str">
        <f>IFERROR(AVERAGEIFS(RPE[Investissement du jour], RPE[Nom], BD_evo[[#This Row],[Nom]], RPE[Semaine], BD_evo[[#This Row],[Semaine]]), "")</f>
        <v/>
      </c>
    </row>
    <row r="1262" spans="1:13" x14ac:dyDescent="0.2">
      <c r="A1262" s="88" t="s">
        <v>244</v>
      </c>
      <c r="B1262" t="str">
        <f>INDEX(Statut[Profil], MATCH(BD_evo[[#This Row],[Nom]], Statut[Nom], 0))</f>
        <v>Avant</v>
      </c>
      <c r="C1262">
        <f t="shared" si="30"/>
        <v>2024</v>
      </c>
      <c r="D1262">
        <f t="shared" si="29"/>
        <v>7</v>
      </c>
      <c r="E1262" t="str">
        <f>IF(SUMIFS(RPE[sRPE_tot], RPE[Nom], BD_evo[[#This Row],[Nom]], RPE[Semaine], BD_evo[[#This Row],[Semaine]])=0,"",SUMIFS(RPE[sRPE_tot], RPE[Nom], BD_evo[[#This Row],[Nom]], RPE[Semaine], BD_evo[[#This Row],[Semaine]]))</f>
        <v/>
      </c>
      <c r="F1262" s="92">
        <f>IFERROR(AVERAGEIFS(EDF[Total EDF], EDF[Nom], BD_evo[[#This Row],[Nom]], EDF[Semaine], BD_evo[[#This Row],[Semaine]]), "")</f>
        <v>18</v>
      </c>
      <c r="G1262" s="92">
        <f>IFERROR(AVERAGEIFS(EDF[Humeur], EDF[Nom], BD_evo[[#This Row],[Nom]], EDF[Semaine], BD_evo[[#This Row],[Semaine]]), "")</f>
        <v>3</v>
      </c>
      <c r="H1262" s="92">
        <f>IFERROR(AVERAGEIFS(EDF[Stress], EDF[Nom], BD_evo[[#This Row],[Nom]], EDF[Semaine], BD_evo[[#This Row],[Semaine]]), "")</f>
        <v>3</v>
      </c>
      <c r="I1262" s="92">
        <f>IFERROR(AVERAGEIFS(EDF[Sommeil], EDF[Nom], BD_evo[[#This Row],[Nom]], EDF[Semaine], BD_evo[[#This Row],[Semaine]]), "")</f>
        <v>3</v>
      </c>
      <c r="J1262" s="92">
        <f>IFERROR(AVERAGEIFS(EDF[Etat Physique], EDF[Nom], BD_evo[[#This Row],[Nom]], EDF[Semaine], BD_evo[[#This Row],[Semaine]]), "")</f>
        <v>3</v>
      </c>
      <c r="K1262" s="92">
        <f>IFERROR(AVERAGEIFS(EDF[Hydratation], EDF[Nom], BD_evo[[#This Row],[Nom]], EDF[Semaine], BD_evo[[#This Row],[Semaine]]), "")</f>
        <v>3</v>
      </c>
      <c r="L1262" s="92">
        <f>IFERROR(AVERAGEIFS(EDF[Nutrition], EDF[Nom], BD_evo[[#This Row],[Nom]], EDF[Semaine], BD_evo[[#This Row],[Semaine]]), "")</f>
        <v>3</v>
      </c>
      <c r="M1262" s="92" t="str">
        <f>IFERROR(AVERAGEIFS(RPE[Investissement du jour], RPE[Nom], BD_evo[[#This Row],[Nom]], RPE[Semaine], BD_evo[[#This Row],[Semaine]]), "")</f>
        <v/>
      </c>
    </row>
    <row r="1263" spans="1:13" x14ac:dyDescent="0.2">
      <c r="A1263" s="89" t="s">
        <v>78</v>
      </c>
      <c r="B1263" t="str">
        <f>INDEX(Statut[Profil], MATCH(BD_evo[[#This Row],[Nom]], Statut[Nom], 0))</f>
        <v>Avant</v>
      </c>
      <c r="C1263">
        <f t="shared" si="30"/>
        <v>2024</v>
      </c>
      <c r="D1263">
        <f t="shared" si="29"/>
        <v>7</v>
      </c>
      <c r="E1263">
        <f>IF(SUMIFS(RPE[sRPE_tot], RPE[Nom], BD_evo[[#This Row],[Nom]], RPE[Semaine], BD_evo[[#This Row],[Semaine]])=0,"",SUMIFS(RPE[sRPE_tot], RPE[Nom], BD_evo[[#This Row],[Nom]], RPE[Semaine], BD_evo[[#This Row],[Semaine]]))</f>
        <v>1780</v>
      </c>
      <c r="F1263" s="92">
        <f>IFERROR(AVERAGEIFS(EDF[Total EDF], EDF[Nom], BD_evo[[#This Row],[Nom]], EDF[Semaine], BD_evo[[#This Row],[Semaine]]), "")</f>
        <v>16</v>
      </c>
      <c r="G1263" s="92">
        <f>IFERROR(AVERAGEIFS(EDF[Humeur], EDF[Nom], BD_evo[[#This Row],[Nom]], EDF[Semaine], BD_evo[[#This Row],[Semaine]]), "")</f>
        <v>2.3333333333333335</v>
      </c>
      <c r="H1263" s="92">
        <f>IFERROR(AVERAGEIFS(EDF[Stress], EDF[Nom], BD_evo[[#This Row],[Nom]], EDF[Semaine], BD_evo[[#This Row],[Semaine]]), "")</f>
        <v>2.3333333333333335</v>
      </c>
      <c r="I1263" s="92">
        <f>IFERROR(AVERAGEIFS(EDF[Sommeil], EDF[Nom], BD_evo[[#This Row],[Nom]], EDF[Semaine], BD_evo[[#This Row],[Semaine]]), "")</f>
        <v>2.6666666666666665</v>
      </c>
      <c r="J1263" s="92">
        <f>IFERROR(AVERAGEIFS(EDF[Etat Physique], EDF[Nom], BD_evo[[#This Row],[Nom]], EDF[Semaine], BD_evo[[#This Row],[Semaine]]), "")</f>
        <v>2.3333333333333335</v>
      </c>
      <c r="K1263" s="92">
        <f>IFERROR(AVERAGEIFS(EDF[Hydratation], EDF[Nom], BD_evo[[#This Row],[Nom]], EDF[Semaine], BD_evo[[#This Row],[Semaine]]), "")</f>
        <v>2.3333333333333335</v>
      </c>
      <c r="L1263" s="92">
        <f>IFERROR(AVERAGEIFS(EDF[Nutrition], EDF[Nom], BD_evo[[#This Row],[Nom]], EDF[Semaine], BD_evo[[#This Row],[Semaine]]), "")</f>
        <v>4</v>
      </c>
      <c r="M1263" s="92">
        <f>IFERROR(AVERAGEIFS(RPE[Investissement du jour], RPE[Nom], BD_evo[[#This Row],[Nom]], RPE[Semaine], BD_evo[[#This Row],[Semaine]]), "")</f>
        <v>2.5</v>
      </c>
    </row>
    <row r="1264" spans="1:13" x14ac:dyDescent="0.2">
      <c r="A1264" s="88" t="s">
        <v>87</v>
      </c>
      <c r="B1264" t="str">
        <f>INDEX(Statut[Profil], MATCH(BD_evo[[#This Row],[Nom]], Statut[Nom], 0))</f>
        <v>Trois Quarts</v>
      </c>
      <c r="C1264">
        <f t="shared" si="30"/>
        <v>2024</v>
      </c>
      <c r="D1264">
        <f t="shared" si="29"/>
        <v>7</v>
      </c>
      <c r="E1264" t="str">
        <f>IF(SUMIFS(RPE[sRPE_tot], RPE[Nom], BD_evo[[#This Row],[Nom]], RPE[Semaine], BD_evo[[#This Row],[Semaine]])=0,"",SUMIFS(RPE[sRPE_tot], RPE[Nom], BD_evo[[#This Row],[Nom]], RPE[Semaine], BD_evo[[#This Row],[Semaine]]))</f>
        <v/>
      </c>
      <c r="F1264" s="92">
        <f>IFERROR(AVERAGEIFS(EDF[Total EDF], EDF[Nom], BD_evo[[#This Row],[Nom]], EDF[Semaine], BD_evo[[#This Row],[Semaine]]), "")</f>
        <v>25</v>
      </c>
      <c r="G1264" s="92">
        <f>IFERROR(AVERAGEIFS(EDF[Humeur], EDF[Nom], BD_evo[[#This Row],[Nom]], EDF[Semaine], BD_evo[[#This Row],[Semaine]]), "")</f>
        <v>5</v>
      </c>
      <c r="H1264" s="92">
        <f>IFERROR(AVERAGEIFS(EDF[Stress], EDF[Nom], BD_evo[[#This Row],[Nom]], EDF[Semaine], BD_evo[[#This Row],[Semaine]]), "")</f>
        <v>4</v>
      </c>
      <c r="I1264" s="92">
        <f>IFERROR(AVERAGEIFS(EDF[Sommeil], EDF[Nom], BD_evo[[#This Row],[Nom]], EDF[Semaine], BD_evo[[#This Row],[Semaine]]), "")</f>
        <v>4</v>
      </c>
      <c r="J1264" s="92">
        <f>IFERROR(AVERAGEIFS(EDF[Etat Physique], EDF[Nom], BD_evo[[#This Row],[Nom]], EDF[Semaine], BD_evo[[#This Row],[Semaine]]), "")</f>
        <v>4</v>
      </c>
      <c r="K1264" s="92">
        <f>IFERROR(AVERAGEIFS(EDF[Hydratation], EDF[Nom], BD_evo[[#This Row],[Nom]], EDF[Semaine], BD_evo[[#This Row],[Semaine]]), "")</f>
        <v>4</v>
      </c>
      <c r="L1264" s="92">
        <f>IFERROR(AVERAGEIFS(EDF[Nutrition], EDF[Nom], BD_evo[[#This Row],[Nom]], EDF[Semaine], BD_evo[[#This Row],[Semaine]]), "")</f>
        <v>4</v>
      </c>
      <c r="M1264" s="92">
        <f>IFERROR(AVERAGEIFS(RPE[Investissement du jour], RPE[Nom], BD_evo[[#This Row],[Nom]], RPE[Semaine], BD_evo[[#This Row],[Semaine]]), "")</f>
        <v>1</v>
      </c>
    </row>
    <row r="1265" spans="1:13" x14ac:dyDescent="0.2">
      <c r="A1265" s="88" t="s">
        <v>212</v>
      </c>
      <c r="B1265" t="str">
        <f>INDEX(Statut[Profil], MATCH(BD_evo[[#This Row],[Nom]], Statut[Nom], 0))</f>
        <v>Avant</v>
      </c>
      <c r="C1265">
        <f t="shared" si="30"/>
        <v>2024</v>
      </c>
      <c r="D1265">
        <f t="shared" si="29"/>
        <v>7</v>
      </c>
      <c r="E1265" t="str">
        <f>IF(SUMIFS(RPE[sRPE_tot], RPE[Nom], BD_evo[[#This Row],[Nom]], RPE[Semaine], BD_evo[[#This Row],[Semaine]])=0,"",SUMIFS(RPE[sRPE_tot], RPE[Nom], BD_evo[[#This Row],[Nom]], RPE[Semaine], BD_evo[[#This Row],[Semaine]]))</f>
        <v/>
      </c>
      <c r="F1265" s="92" t="str">
        <f>IFERROR(AVERAGEIFS(EDF[Total EDF], EDF[Nom], BD_evo[[#This Row],[Nom]], EDF[Semaine], BD_evo[[#This Row],[Semaine]]), "")</f>
        <v/>
      </c>
      <c r="G1265" s="92" t="str">
        <f>IFERROR(AVERAGEIFS(EDF[Humeur], EDF[Nom], BD_evo[[#This Row],[Nom]], EDF[Semaine], BD_evo[[#This Row],[Semaine]]), "")</f>
        <v/>
      </c>
      <c r="H1265" s="92" t="str">
        <f>IFERROR(AVERAGEIFS(EDF[Stress], EDF[Nom], BD_evo[[#This Row],[Nom]], EDF[Semaine], BD_evo[[#This Row],[Semaine]]), "")</f>
        <v/>
      </c>
      <c r="I1265" s="92" t="str">
        <f>IFERROR(AVERAGEIFS(EDF[Sommeil], EDF[Nom], BD_evo[[#This Row],[Nom]], EDF[Semaine], BD_evo[[#This Row],[Semaine]]), "")</f>
        <v/>
      </c>
      <c r="J1265" s="92" t="str">
        <f>IFERROR(AVERAGEIFS(EDF[Etat Physique], EDF[Nom], BD_evo[[#This Row],[Nom]], EDF[Semaine], BD_evo[[#This Row],[Semaine]]), "")</f>
        <v/>
      </c>
      <c r="K1265" s="92" t="str">
        <f>IFERROR(AVERAGEIFS(EDF[Hydratation], EDF[Nom], BD_evo[[#This Row],[Nom]], EDF[Semaine], BD_evo[[#This Row],[Semaine]]), "")</f>
        <v/>
      </c>
      <c r="L1265" s="92" t="str">
        <f>IFERROR(AVERAGEIFS(EDF[Nutrition], EDF[Nom], BD_evo[[#This Row],[Nom]], EDF[Semaine], BD_evo[[#This Row],[Semaine]]), "")</f>
        <v/>
      </c>
      <c r="M1265" s="92" t="str">
        <f>IFERROR(AVERAGEIFS(RPE[Investissement du jour], RPE[Nom], BD_evo[[#This Row],[Nom]], RPE[Semaine], BD_evo[[#This Row],[Semaine]]), "")</f>
        <v/>
      </c>
    </row>
    <row r="1266" spans="1:13" x14ac:dyDescent="0.2">
      <c r="A1266" s="88" t="s">
        <v>243</v>
      </c>
      <c r="B1266" t="str">
        <f>INDEX(Statut[Profil], MATCH(BD_evo[[#This Row],[Nom]], Statut[Nom], 0))</f>
        <v>Trois Quarts</v>
      </c>
      <c r="C1266">
        <f t="shared" si="30"/>
        <v>2024</v>
      </c>
      <c r="D1266">
        <f t="shared" si="29"/>
        <v>7</v>
      </c>
      <c r="E1266">
        <f>IF(SUMIFS(RPE[sRPE_tot], RPE[Nom], BD_evo[[#This Row],[Nom]], RPE[Semaine], BD_evo[[#This Row],[Semaine]])=0,"",SUMIFS(RPE[sRPE_tot], RPE[Nom], BD_evo[[#This Row],[Nom]], RPE[Semaine], BD_evo[[#This Row],[Semaine]]))</f>
        <v>240</v>
      </c>
      <c r="F1266" s="92">
        <f>IFERROR(AVERAGEIFS(EDF[Total EDF], EDF[Nom], BD_evo[[#This Row],[Nom]], EDF[Semaine], BD_evo[[#This Row],[Semaine]]), "")</f>
        <v>22</v>
      </c>
      <c r="G1266" s="92">
        <f>IFERROR(AVERAGEIFS(EDF[Humeur], EDF[Nom], BD_evo[[#This Row],[Nom]], EDF[Semaine], BD_evo[[#This Row],[Semaine]]), "")</f>
        <v>4.333333333333333</v>
      </c>
      <c r="H1266" s="92">
        <f>IFERROR(AVERAGEIFS(EDF[Stress], EDF[Nom], BD_evo[[#This Row],[Nom]], EDF[Semaine], BD_evo[[#This Row],[Semaine]]), "")</f>
        <v>4</v>
      </c>
      <c r="I1266" s="92">
        <f>IFERROR(AVERAGEIFS(EDF[Sommeil], EDF[Nom], BD_evo[[#This Row],[Nom]], EDF[Semaine], BD_evo[[#This Row],[Semaine]]), "")</f>
        <v>3.3333333333333335</v>
      </c>
      <c r="J1266" s="92">
        <f>IFERROR(AVERAGEIFS(EDF[Etat Physique], EDF[Nom], BD_evo[[#This Row],[Nom]], EDF[Semaine], BD_evo[[#This Row],[Semaine]]), "")</f>
        <v>3.3333333333333335</v>
      </c>
      <c r="K1266" s="92">
        <f>IFERROR(AVERAGEIFS(EDF[Hydratation], EDF[Nom], BD_evo[[#This Row],[Nom]], EDF[Semaine], BD_evo[[#This Row],[Semaine]]), "")</f>
        <v>3.6666666666666665</v>
      </c>
      <c r="L1266" s="92">
        <f>IFERROR(AVERAGEIFS(EDF[Nutrition], EDF[Nom], BD_evo[[#This Row],[Nom]], EDF[Semaine], BD_evo[[#This Row],[Semaine]]), "")</f>
        <v>3.3333333333333335</v>
      </c>
      <c r="M1266" s="92">
        <f>IFERROR(AVERAGEIFS(RPE[Investissement du jour], RPE[Nom], BD_evo[[#This Row],[Nom]], RPE[Semaine], BD_evo[[#This Row],[Semaine]]), "")</f>
        <v>3</v>
      </c>
    </row>
    <row r="1267" spans="1:13" x14ac:dyDescent="0.2">
      <c r="A1267" s="88" t="s">
        <v>81</v>
      </c>
      <c r="B1267" t="str">
        <f>INDEX(Statut[Profil], MATCH(BD_evo[[#This Row],[Nom]], Statut[Nom], 0))</f>
        <v>Trois Quarts</v>
      </c>
      <c r="C1267">
        <f t="shared" si="30"/>
        <v>2024</v>
      </c>
      <c r="D1267">
        <f t="shared" si="29"/>
        <v>7</v>
      </c>
      <c r="E1267" t="str">
        <f>IF(SUMIFS(RPE[sRPE_tot], RPE[Nom], BD_evo[[#This Row],[Nom]], RPE[Semaine], BD_evo[[#This Row],[Semaine]])=0,"",SUMIFS(RPE[sRPE_tot], RPE[Nom], BD_evo[[#This Row],[Nom]], RPE[Semaine], BD_evo[[#This Row],[Semaine]]))</f>
        <v/>
      </c>
      <c r="F1267" s="92" t="str">
        <f>IFERROR(AVERAGEIFS(EDF[Total EDF], EDF[Nom], BD_evo[[#This Row],[Nom]], EDF[Semaine], BD_evo[[#This Row],[Semaine]]), "")</f>
        <v/>
      </c>
      <c r="G1267" s="92" t="str">
        <f>IFERROR(AVERAGEIFS(EDF[Humeur], EDF[Nom], BD_evo[[#This Row],[Nom]], EDF[Semaine], BD_evo[[#This Row],[Semaine]]), "")</f>
        <v/>
      </c>
      <c r="H1267" s="92" t="str">
        <f>IFERROR(AVERAGEIFS(EDF[Stress], EDF[Nom], BD_evo[[#This Row],[Nom]], EDF[Semaine], BD_evo[[#This Row],[Semaine]]), "")</f>
        <v/>
      </c>
      <c r="I1267" s="92" t="str">
        <f>IFERROR(AVERAGEIFS(EDF[Sommeil], EDF[Nom], BD_evo[[#This Row],[Nom]], EDF[Semaine], BD_evo[[#This Row],[Semaine]]), "")</f>
        <v/>
      </c>
      <c r="J1267" s="92" t="str">
        <f>IFERROR(AVERAGEIFS(EDF[Etat Physique], EDF[Nom], BD_evo[[#This Row],[Nom]], EDF[Semaine], BD_evo[[#This Row],[Semaine]]), "")</f>
        <v/>
      </c>
      <c r="K1267" s="92" t="str">
        <f>IFERROR(AVERAGEIFS(EDF[Hydratation], EDF[Nom], BD_evo[[#This Row],[Nom]], EDF[Semaine], BD_evo[[#This Row],[Semaine]]), "")</f>
        <v/>
      </c>
      <c r="L1267" s="92" t="str">
        <f>IFERROR(AVERAGEIFS(EDF[Nutrition], EDF[Nom], BD_evo[[#This Row],[Nom]], EDF[Semaine], BD_evo[[#This Row],[Semaine]]), "")</f>
        <v/>
      </c>
      <c r="M1267" s="92" t="str">
        <f>IFERROR(AVERAGEIFS(RPE[Investissement du jour], RPE[Nom], BD_evo[[#This Row],[Nom]], RPE[Semaine], BD_evo[[#This Row],[Semaine]]), "")</f>
        <v/>
      </c>
    </row>
    <row r="1268" spans="1:13" x14ac:dyDescent="0.2">
      <c r="A1268" s="88" t="s">
        <v>109</v>
      </c>
      <c r="B1268" t="str">
        <f>INDEX(Statut[Profil], MATCH(BD_evo[[#This Row],[Nom]], Statut[Nom], 0))</f>
        <v>Avant</v>
      </c>
      <c r="C1268">
        <f t="shared" si="30"/>
        <v>2024</v>
      </c>
      <c r="D1268">
        <f t="shared" si="29"/>
        <v>7</v>
      </c>
      <c r="E1268" t="str">
        <f>IF(SUMIFS(RPE[sRPE_tot], RPE[Nom], BD_evo[[#This Row],[Nom]], RPE[Semaine], BD_evo[[#This Row],[Semaine]])=0,"",SUMIFS(RPE[sRPE_tot], RPE[Nom], BD_evo[[#This Row],[Nom]], RPE[Semaine], BD_evo[[#This Row],[Semaine]]))</f>
        <v/>
      </c>
      <c r="F1268" s="92">
        <f>IFERROR(AVERAGEIFS(EDF[Total EDF], EDF[Nom], BD_evo[[#This Row],[Nom]], EDF[Semaine], BD_evo[[#This Row],[Semaine]]), "")</f>
        <v>23.5</v>
      </c>
      <c r="G1268" s="92">
        <f>IFERROR(AVERAGEIFS(EDF[Humeur], EDF[Nom], BD_evo[[#This Row],[Nom]], EDF[Semaine], BD_evo[[#This Row],[Semaine]]), "")</f>
        <v>4</v>
      </c>
      <c r="H1268" s="92">
        <f>IFERROR(AVERAGEIFS(EDF[Stress], EDF[Nom], BD_evo[[#This Row],[Nom]], EDF[Semaine], BD_evo[[#This Row],[Semaine]]), "")</f>
        <v>3.5</v>
      </c>
      <c r="I1268" s="92">
        <f>IFERROR(AVERAGEIFS(EDF[Sommeil], EDF[Nom], BD_evo[[#This Row],[Nom]], EDF[Semaine], BD_evo[[#This Row],[Semaine]]), "")</f>
        <v>3</v>
      </c>
      <c r="J1268" s="92">
        <f>IFERROR(AVERAGEIFS(EDF[Etat Physique], EDF[Nom], BD_evo[[#This Row],[Nom]], EDF[Semaine], BD_evo[[#This Row],[Semaine]]), "")</f>
        <v>4</v>
      </c>
      <c r="K1268" s="92">
        <f>IFERROR(AVERAGEIFS(EDF[Hydratation], EDF[Nom], BD_evo[[#This Row],[Nom]], EDF[Semaine], BD_evo[[#This Row],[Semaine]]), "")</f>
        <v>4.5</v>
      </c>
      <c r="L1268" s="92">
        <f>IFERROR(AVERAGEIFS(EDF[Nutrition], EDF[Nom], BD_evo[[#This Row],[Nom]], EDF[Semaine], BD_evo[[#This Row],[Semaine]]), "")</f>
        <v>4.5</v>
      </c>
      <c r="M1268" s="92" t="str">
        <f>IFERROR(AVERAGEIFS(RPE[Investissement du jour], RPE[Nom], BD_evo[[#This Row],[Nom]], RPE[Semaine], BD_evo[[#This Row],[Semaine]]), "")</f>
        <v/>
      </c>
    </row>
    <row r="1269" spans="1:13" x14ac:dyDescent="0.2">
      <c r="A1269" s="88" t="s">
        <v>313</v>
      </c>
      <c r="B1269" t="str">
        <f>INDEX(Statut[Profil], MATCH(BD_evo[[#This Row],[Nom]], Statut[Nom], 0))</f>
        <v>Trois Quarts</v>
      </c>
      <c r="C1269">
        <f t="shared" si="30"/>
        <v>2024</v>
      </c>
      <c r="D1269">
        <f t="shared" si="29"/>
        <v>7</v>
      </c>
      <c r="E1269" t="str">
        <f>IF(SUMIFS(RPE[sRPE_tot], RPE[Nom], BD_evo[[#This Row],[Nom]], RPE[Semaine], BD_evo[[#This Row],[Semaine]])=0,"",SUMIFS(RPE[sRPE_tot], RPE[Nom], BD_evo[[#This Row],[Nom]], RPE[Semaine], BD_evo[[#This Row],[Semaine]]))</f>
        <v/>
      </c>
      <c r="F1269" s="92" t="str">
        <f>IFERROR(AVERAGEIFS(EDF[Total EDF], EDF[Nom], BD_evo[[#This Row],[Nom]], EDF[Semaine], BD_evo[[#This Row],[Semaine]]), "")</f>
        <v/>
      </c>
      <c r="G1269" s="92" t="str">
        <f>IFERROR(AVERAGEIFS(EDF[Humeur], EDF[Nom], BD_evo[[#This Row],[Nom]], EDF[Semaine], BD_evo[[#This Row],[Semaine]]), "")</f>
        <v/>
      </c>
      <c r="H1269" s="92" t="str">
        <f>IFERROR(AVERAGEIFS(EDF[Stress], EDF[Nom], BD_evo[[#This Row],[Nom]], EDF[Semaine], BD_evo[[#This Row],[Semaine]]), "")</f>
        <v/>
      </c>
      <c r="I1269" s="92" t="str">
        <f>IFERROR(AVERAGEIFS(EDF[Sommeil], EDF[Nom], BD_evo[[#This Row],[Nom]], EDF[Semaine], BD_evo[[#This Row],[Semaine]]), "")</f>
        <v/>
      </c>
      <c r="J1269" s="92" t="str">
        <f>IFERROR(AVERAGEIFS(EDF[Etat Physique], EDF[Nom], BD_evo[[#This Row],[Nom]], EDF[Semaine], BD_evo[[#This Row],[Semaine]]), "")</f>
        <v/>
      </c>
      <c r="K1269" s="92" t="str">
        <f>IFERROR(AVERAGEIFS(EDF[Hydratation], EDF[Nom], BD_evo[[#This Row],[Nom]], EDF[Semaine], BD_evo[[#This Row],[Semaine]]), "")</f>
        <v/>
      </c>
      <c r="L1269" s="92" t="str">
        <f>IFERROR(AVERAGEIFS(EDF[Nutrition], EDF[Nom], BD_evo[[#This Row],[Nom]], EDF[Semaine], BD_evo[[#This Row],[Semaine]]), "")</f>
        <v/>
      </c>
      <c r="M1269" s="92" t="str">
        <f>IFERROR(AVERAGEIFS(RPE[Investissement du jour], RPE[Nom], BD_evo[[#This Row],[Nom]], RPE[Semaine], BD_evo[[#This Row],[Semaine]]), "")</f>
        <v/>
      </c>
    </row>
    <row r="1270" spans="1:13" x14ac:dyDescent="0.2">
      <c r="A1270" s="88" t="s">
        <v>88</v>
      </c>
      <c r="B1270" t="str">
        <f>INDEX(Statut[Profil], MATCH(BD_evo[[#This Row],[Nom]], Statut[Nom], 0))</f>
        <v>Avant</v>
      </c>
      <c r="C1270">
        <f t="shared" si="30"/>
        <v>2024</v>
      </c>
      <c r="D1270">
        <f t="shared" si="29"/>
        <v>7</v>
      </c>
      <c r="E1270" t="str">
        <f>IF(SUMIFS(RPE[sRPE_tot], RPE[Nom], BD_evo[[#This Row],[Nom]], RPE[Semaine], BD_evo[[#This Row],[Semaine]])=0,"",SUMIFS(RPE[sRPE_tot], RPE[Nom], BD_evo[[#This Row],[Nom]], RPE[Semaine], BD_evo[[#This Row],[Semaine]]))</f>
        <v/>
      </c>
      <c r="F1270" s="92" t="str">
        <f>IFERROR(AVERAGEIFS(EDF[Total EDF], EDF[Nom], BD_evo[[#This Row],[Nom]], EDF[Semaine], BD_evo[[#This Row],[Semaine]]), "")</f>
        <v/>
      </c>
      <c r="G1270" s="92" t="str">
        <f>IFERROR(AVERAGEIFS(EDF[Humeur], EDF[Nom], BD_evo[[#This Row],[Nom]], EDF[Semaine], BD_evo[[#This Row],[Semaine]]), "")</f>
        <v/>
      </c>
      <c r="H1270" s="92" t="str">
        <f>IFERROR(AVERAGEIFS(EDF[Stress], EDF[Nom], BD_evo[[#This Row],[Nom]], EDF[Semaine], BD_evo[[#This Row],[Semaine]]), "")</f>
        <v/>
      </c>
      <c r="I1270" s="92" t="str">
        <f>IFERROR(AVERAGEIFS(EDF[Sommeil], EDF[Nom], BD_evo[[#This Row],[Nom]], EDF[Semaine], BD_evo[[#This Row],[Semaine]]), "")</f>
        <v/>
      </c>
      <c r="J1270" s="92" t="str">
        <f>IFERROR(AVERAGEIFS(EDF[Etat Physique], EDF[Nom], BD_evo[[#This Row],[Nom]], EDF[Semaine], BD_evo[[#This Row],[Semaine]]), "")</f>
        <v/>
      </c>
      <c r="K1270" s="92" t="str">
        <f>IFERROR(AVERAGEIFS(EDF[Hydratation], EDF[Nom], BD_evo[[#This Row],[Nom]], EDF[Semaine], BD_evo[[#This Row],[Semaine]]), "")</f>
        <v/>
      </c>
      <c r="L1270" s="92" t="str">
        <f>IFERROR(AVERAGEIFS(EDF[Nutrition], EDF[Nom], BD_evo[[#This Row],[Nom]], EDF[Semaine], BD_evo[[#This Row],[Semaine]]), "")</f>
        <v/>
      </c>
      <c r="M1270" s="92" t="str">
        <f>IFERROR(AVERAGEIFS(RPE[Investissement du jour], RPE[Nom], BD_evo[[#This Row],[Nom]], RPE[Semaine], BD_evo[[#This Row],[Semaine]]), "")</f>
        <v/>
      </c>
    </row>
    <row r="1271" spans="1:13" x14ac:dyDescent="0.2">
      <c r="A1271" s="88" t="s">
        <v>134</v>
      </c>
      <c r="B1271" s="90" t="str">
        <f>INDEX(Statut[Profil], MATCH(BD_evo[[#This Row],[Nom]], Statut[Nom], 0))</f>
        <v>Avant</v>
      </c>
      <c r="C1271">
        <f t="shared" si="30"/>
        <v>2024</v>
      </c>
      <c r="D1271">
        <f>D1270+1</f>
        <v>8</v>
      </c>
      <c r="E1271" s="90" t="str">
        <f>IF(SUMIFS(RPE[sRPE_tot], RPE[Nom], BD_evo[[#This Row],[Nom]], RPE[Semaine], BD_evo[[#This Row],[Semaine]])=0,"",SUMIFS(RPE[sRPE_tot], RPE[Nom], BD_evo[[#This Row],[Nom]], RPE[Semaine], BD_evo[[#This Row],[Semaine]]))</f>
        <v/>
      </c>
      <c r="F1271" s="92" t="str">
        <f>IFERROR(AVERAGEIFS(EDF[Total EDF], EDF[Nom], BD_evo[[#This Row],[Nom]], EDF[Semaine], BD_evo[[#This Row],[Semaine]]), "")</f>
        <v/>
      </c>
      <c r="G1271" s="92" t="str">
        <f>IFERROR(AVERAGEIFS(EDF[Humeur], EDF[Nom], BD_evo[[#This Row],[Nom]], EDF[Semaine], BD_evo[[#This Row],[Semaine]]), "")</f>
        <v/>
      </c>
      <c r="H1271" s="92" t="str">
        <f>IFERROR(AVERAGEIFS(EDF[Stress], EDF[Nom], BD_evo[[#This Row],[Nom]], EDF[Semaine], BD_evo[[#This Row],[Semaine]]), "")</f>
        <v/>
      </c>
      <c r="I1271" s="92" t="str">
        <f>IFERROR(AVERAGEIFS(EDF[Sommeil], EDF[Nom], BD_evo[[#This Row],[Nom]], EDF[Semaine], BD_evo[[#This Row],[Semaine]]), "")</f>
        <v/>
      </c>
      <c r="J1271" s="92" t="str">
        <f>IFERROR(AVERAGEIFS(EDF[Etat Physique], EDF[Nom], BD_evo[[#This Row],[Nom]], EDF[Semaine], BD_evo[[#This Row],[Semaine]]), "")</f>
        <v/>
      </c>
      <c r="K1271" s="92" t="str">
        <f>IFERROR(AVERAGEIFS(EDF[Hydratation], EDF[Nom], BD_evo[[#This Row],[Nom]], EDF[Semaine], BD_evo[[#This Row],[Semaine]]), "")</f>
        <v/>
      </c>
      <c r="L1271" s="92" t="str">
        <f>IFERROR(AVERAGEIFS(EDF[Nutrition], EDF[Nom], BD_evo[[#This Row],[Nom]], EDF[Semaine], BD_evo[[#This Row],[Semaine]]), "")</f>
        <v/>
      </c>
      <c r="M1271" s="92" t="str">
        <f>IFERROR(AVERAGEIFS(RPE[Investissement du jour], RPE[Nom], BD_evo[[#This Row],[Nom]], RPE[Semaine], BD_evo[[#This Row],[Semaine]]), "")</f>
        <v/>
      </c>
    </row>
    <row r="1272" spans="1:13" x14ac:dyDescent="0.2">
      <c r="A1272" s="88" t="s">
        <v>76</v>
      </c>
      <c r="B1272" t="str">
        <f>INDEX(Statut[Profil], MATCH(BD_evo[[#This Row],[Nom]], Statut[Nom], 0))</f>
        <v>Trois Quarts</v>
      </c>
      <c r="C1272">
        <f t="shared" si="30"/>
        <v>2024</v>
      </c>
      <c r="D1272">
        <f>D1271</f>
        <v>8</v>
      </c>
      <c r="E1272" t="str">
        <f>IF(SUMIFS(RPE[sRPE_tot], RPE[Nom], BD_evo[[#This Row],[Nom]], RPE[Semaine], BD_evo[[#This Row],[Semaine]])=0,"",SUMIFS(RPE[sRPE_tot], RPE[Nom], BD_evo[[#This Row],[Nom]], RPE[Semaine], BD_evo[[#This Row],[Semaine]]))</f>
        <v/>
      </c>
      <c r="F1272" s="92" t="str">
        <f>IFERROR(AVERAGEIFS(EDF[Total EDF], EDF[Nom], BD_evo[[#This Row],[Nom]], EDF[Semaine], BD_evo[[#This Row],[Semaine]]), "")</f>
        <v/>
      </c>
      <c r="G1272" s="92" t="str">
        <f>IFERROR(AVERAGEIFS(EDF[Humeur], EDF[Nom], BD_evo[[#This Row],[Nom]], EDF[Semaine], BD_evo[[#This Row],[Semaine]]), "")</f>
        <v/>
      </c>
      <c r="H1272" s="92" t="str">
        <f>IFERROR(AVERAGEIFS(EDF[Stress], EDF[Nom], BD_evo[[#This Row],[Nom]], EDF[Semaine], BD_evo[[#This Row],[Semaine]]), "")</f>
        <v/>
      </c>
      <c r="I1272" s="92" t="str">
        <f>IFERROR(AVERAGEIFS(EDF[Sommeil], EDF[Nom], BD_evo[[#This Row],[Nom]], EDF[Semaine], BD_evo[[#This Row],[Semaine]]), "")</f>
        <v/>
      </c>
      <c r="J1272" s="92" t="str">
        <f>IFERROR(AVERAGEIFS(EDF[Etat Physique], EDF[Nom], BD_evo[[#This Row],[Nom]], EDF[Semaine], BD_evo[[#This Row],[Semaine]]), "")</f>
        <v/>
      </c>
      <c r="K1272" s="92" t="str">
        <f>IFERROR(AVERAGEIFS(EDF[Hydratation], EDF[Nom], BD_evo[[#This Row],[Nom]], EDF[Semaine], BD_evo[[#This Row],[Semaine]]), "")</f>
        <v/>
      </c>
      <c r="L1272" s="92" t="str">
        <f>IFERROR(AVERAGEIFS(EDF[Nutrition], EDF[Nom], BD_evo[[#This Row],[Nom]], EDF[Semaine], BD_evo[[#This Row],[Semaine]]), "")</f>
        <v/>
      </c>
      <c r="M1272" s="92" t="str">
        <f>IFERROR(AVERAGEIFS(RPE[Investissement du jour], RPE[Nom], BD_evo[[#This Row],[Nom]], RPE[Semaine], BD_evo[[#This Row],[Semaine]]), "")</f>
        <v/>
      </c>
    </row>
    <row r="1273" spans="1:13" x14ac:dyDescent="0.2">
      <c r="A1273" s="88" t="s">
        <v>367</v>
      </c>
      <c r="B1273" t="str">
        <f>INDEX(Statut[Profil], MATCH(BD_evo[[#This Row],[Nom]], Statut[Nom], 0))</f>
        <v>Avant</v>
      </c>
      <c r="C1273">
        <f t="shared" si="30"/>
        <v>2024</v>
      </c>
      <c r="D1273">
        <f t="shared" ref="D1273:D1317" si="31">D1272</f>
        <v>8</v>
      </c>
      <c r="E1273" t="str">
        <f>IF(SUMIFS(RPE[sRPE_tot], RPE[Nom], BD_evo[[#This Row],[Nom]], RPE[Semaine], BD_evo[[#This Row],[Semaine]])=0,"",SUMIFS(RPE[sRPE_tot], RPE[Nom], BD_evo[[#This Row],[Nom]], RPE[Semaine], BD_evo[[#This Row],[Semaine]]))</f>
        <v/>
      </c>
      <c r="F1273" s="92" t="str">
        <f>IFERROR(AVERAGEIFS(EDF[Total EDF], EDF[Nom], BD_evo[[#This Row],[Nom]], EDF[Semaine], BD_evo[[#This Row],[Semaine]]), "")</f>
        <v/>
      </c>
      <c r="G1273" s="92" t="str">
        <f>IFERROR(AVERAGEIFS(EDF[Humeur], EDF[Nom], BD_evo[[#This Row],[Nom]], EDF[Semaine], BD_evo[[#This Row],[Semaine]]), "")</f>
        <v/>
      </c>
      <c r="H1273" s="92" t="str">
        <f>IFERROR(AVERAGEIFS(EDF[Stress], EDF[Nom], BD_evo[[#This Row],[Nom]], EDF[Semaine], BD_evo[[#This Row],[Semaine]]), "")</f>
        <v/>
      </c>
      <c r="I1273" s="92" t="str">
        <f>IFERROR(AVERAGEIFS(EDF[Sommeil], EDF[Nom], BD_evo[[#This Row],[Nom]], EDF[Semaine], BD_evo[[#This Row],[Semaine]]), "")</f>
        <v/>
      </c>
      <c r="J1273" s="92" t="str">
        <f>IFERROR(AVERAGEIFS(EDF[Etat Physique], EDF[Nom], BD_evo[[#This Row],[Nom]], EDF[Semaine], BD_evo[[#This Row],[Semaine]]), "")</f>
        <v/>
      </c>
      <c r="K1273" s="92" t="str">
        <f>IFERROR(AVERAGEIFS(EDF[Hydratation], EDF[Nom], BD_evo[[#This Row],[Nom]], EDF[Semaine], BD_evo[[#This Row],[Semaine]]), "")</f>
        <v/>
      </c>
      <c r="L1273" s="92" t="str">
        <f>IFERROR(AVERAGEIFS(EDF[Nutrition], EDF[Nom], BD_evo[[#This Row],[Nom]], EDF[Semaine], BD_evo[[#This Row],[Semaine]]), "")</f>
        <v/>
      </c>
      <c r="M1273" s="92" t="str">
        <f>IFERROR(AVERAGEIFS(RPE[Investissement du jour], RPE[Nom], BD_evo[[#This Row],[Nom]], RPE[Semaine], BD_evo[[#This Row],[Semaine]]), "")</f>
        <v/>
      </c>
    </row>
    <row r="1274" spans="1:13" x14ac:dyDescent="0.2">
      <c r="A1274" s="88" t="s">
        <v>93</v>
      </c>
      <c r="B1274" t="str">
        <f>INDEX(Statut[Profil], MATCH(BD_evo[[#This Row],[Nom]], Statut[Nom], 0))</f>
        <v>Avant</v>
      </c>
      <c r="C1274">
        <f t="shared" si="30"/>
        <v>2024</v>
      </c>
      <c r="D1274">
        <f t="shared" si="31"/>
        <v>8</v>
      </c>
      <c r="E1274" t="str">
        <f>IF(SUMIFS(RPE[sRPE_tot], RPE[Nom], BD_evo[[#This Row],[Nom]], RPE[Semaine], BD_evo[[#This Row],[Semaine]])=0,"",SUMIFS(RPE[sRPE_tot], RPE[Nom], BD_evo[[#This Row],[Nom]], RPE[Semaine], BD_evo[[#This Row],[Semaine]]))</f>
        <v/>
      </c>
      <c r="F1274" s="92">
        <f>IFERROR(AVERAGEIFS(EDF[Total EDF], EDF[Nom], BD_evo[[#This Row],[Nom]], EDF[Semaine], BD_evo[[#This Row],[Semaine]]), "")</f>
        <v>18</v>
      </c>
      <c r="G1274" s="92">
        <f>IFERROR(AVERAGEIFS(EDF[Humeur], EDF[Nom], BD_evo[[#This Row],[Nom]], EDF[Semaine], BD_evo[[#This Row],[Semaine]]), "")</f>
        <v>3</v>
      </c>
      <c r="H1274" s="92">
        <f>IFERROR(AVERAGEIFS(EDF[Stress], EDF[Nom], BD_evo[[#This Row],[Nom]], EDF[Semaine], BD_evo[[#This Row],[Semaine]]), "")</f>
        <v>3</v>
      </c>
      <c r="I1274" s="92">
        <f>IFERROR(AVERAGEIFS(EDF[Sommeil], EDF[Nom], BD_evo[[#This Row],[Nom]], EDF[Semaine], BD_evo[[#This Row],[Semaine]]), "")</f>
        <v>2</v>
      </c>
      <c r="J1274" s="92">
        <f>IFERROR(AVERAGEIFS(EDF[Etat Physique], EDF[Nom], BD_evo[[#This Row],[Nom]], EDF[Semaine], BD_evo[[#This Row],[Semaine]]), "")</f>
        <v>3</v>
      </c>
      <c r="K1274" s="92">
        <f>IFERROR(AVERAGEIFS(EDF[Hydratation], EDF[Nom], BD_evo[[#This Row],[Nom]], EDF[Semaine], BD_evo[[#This Row],[Semaine]]), "")</f>
        <v>4</v>
      </c>
      <c r="L1274" s="92">
        <f>IFERROR(AVERAGEIFS(EDF[Nutrition], EDF[Nom], BD_evo[[#This Row],[Nom]], EDF[Semaine], BD_evo[[#This Row],[Semaine]]), "")</f>
        <v>3</v>
      </c>
      <c r="M1274" s="92" t="str">
        <f>IFERROR(AVERAGEIFS(RPE[Investissement du jour], RPE[Nom], BD_evo[[#This Row],[Nom]], RPE[Semaine], BD_evo[[#This Row],[Semaine]]), "")</f>
        <v/>
      </c>
    </row>
    <row r="1275" spans="1:13" x14ac:dyDescent="0.2">
      <c r="A1275" s="88" t="s">
        <v>230</v>
      </c>
      <c r="B1275" t="str">
        <f>INDEX(Statut[Profil], MATCH(BD_evo[[#This Row],[Nom]], Statut[Nom], 0))</f>
        <v>Avant</v>
      </c>
      <c r="C1275">
        <f t="shared" si="30"/>
        <v>2024</v>
      </c>
      <c r="D1275">
        <f t="shared" si="31"/>
        <v>8</v>
      </c>
      <c r="E1275" t="str">
        <f>IF(SUMIFS(RPE[sRPE_tot], RPE[Nom], BD_evo[[#This Row],[Nom]], RPE[Semaine], BD_evo[[#This Row],[Semaine]])=0,"",SUMIFS(RPE[sRPE_tot], RPE[Nom], BD_evo[[#This Row],[Nom]], RPE[Semaine], BD_evo[[#This Row],[Semaine]]))</f>
        <v/>
      </c>
      <c r="F1275" s="92">
        <f>IFERROR(AVERAGEIFS(EDF[Total EDF], EDF[Nom], BD_evo[[#This Row],[Nom]], EDF[Semaine], BD_evo[[#This Row],[Semaine]]), "")</f>
        <v>25.5</v>
      </c>
      <c r="G1275" s="92">
        <f>IFERROR(AVERAGEIFS(EDF[Humeur], EDF[Nom], BD_evo[[#This Row],[Nom]], EDF[Semaine], BD_evo[[#This Row],[Semaine]]), "")</f>
        <v>5</v>
      </c>
      <c r="H1275" s="92">
        <f>IFERROR(AVERAGEIFS(EDF[Stress], EDF[Nom], BD_evo[[#This Row],[Nom]], EDF[Semaine], BD_evo[[#This Row],[Semaine]]), "")</f>
        <v>4</v>
      </c>
      <c r="I1275" s="92">
        <f>IFERROR(AVERAGEIFS(EDF[Sommeil], EDF[Nom], BD_evo[[#This Row],[Nom]], EDF[Semaine], BD_evo[[#This Row],[Semaine]]), "")</f>
        <v>4</v>
      </c>
      <c r="J1275" s="92">
        <f>IFERROR(AVERAGEIFS(EDF[Etat Physique], EDF[Nom], BD_evo[[#This Row],[Nom]], EDF[Semaine], BD_evo[[#This Row],[Semaine]]), "")</f>
        <v>3.5</v>
      </c>
      <c r="K1275" s="92">
        <f>IFERROR(AVERAGEIFS(EDF[Hydratation], EDF[Nom], BD_evo[[#This Row],[Nom]], EDF[Semaine], BD_evo[[#This Row],[Semaine]]), "")</f>
        <v>4.5</v>
      </c>
      <c r="L1275" s="92">
        <f>IFERROR(AVERAGEIFS(EDF[Nutrition], EDF[Nom], BD_evo[[#This Row],[Nom]], EDF[Semaine], BD_evo[[#This Row],[Semaine]]), "")</f>
        <v>4.5</v>
      </c>
      <c r="M1275" s="92" t="str">
        <f>IFERROR(AVERAGEIFS(RPE[Investissement du jour], RPE[Nom], BD_evo[[#This Row],[Nom]], RPE[Semaine], BD_evo[[#This Row],[Semaine]]), "")</f>
        <v/>
      </c>
    </row>
    <row r="1276" spans="1:13" x14ac:dyDescent="0.2">
      <c r="A1276" s="88" t="s">
        <v>181</v>
      </c>
      <c r="B1276" t="str">
        <f>INDEX(Statut[Profil], MATCH(BD_evo[[#This Row],[Nom]], Statut[Nom], 0))</f>
        <v>Trois Quarts</v>
      </c>
      <c r="C1276">
        <f t="shared" si="30"/>
        <v>2024</v>
      </c>
      <c r="D1276">
        <f t="shared" si="31"/>
        <v>8</v>
      </c>
      <c r="E1276" t="str">
        <f>IF(SUMIFS(RPE[sRPE_tot], RPE[Nom], BD_evo[[#This Row],[Nom]], RPE[Semaine], BD_evo[[#This Row],[Semaine]])=0,"",SUMIFS(RPE[sRPE_tot], RPE[Nom], BD_evo[[#This Row],[Nom]], RPE[Semaine], BD_evo[[#This Row],[Semaine]]))</f>
        <v/>
      </c>
      <c r="F1276" s="92" t="str">
        <f>IFERROR(AVERAGEIFS(EDF[Total EDF], EDF[Nom], BD_evo[[#This Row],[Nom]], EDF[Semaine], BD_evo[[#This Row],[Semaine]]), "")</f>
        <v/>
      </c>
      <c r="G1276" s="92" t="str">
        <f>IFERROR(AVERAGEIFS(EDF[Humeur], EDF[Nom], BD_evo[[#This Row],[Nom]], EDF[Semaine], BD_evo[[#This Row],[Semaine]]), "")</f>
        <v/>
      </c>
      <c r="H1276" s="92" t="str">
        <f>IFERROR(AVERAGEIFS(EDF[Stress], EDF[Nom], BD_evo[[#This Row],[Nom]], EDF[Semaine], BD_evo[[#This Row],[Semaine]]), "")</f>
        <v/>
      </c>
      <c r="I1276" s="92" t="str">
        <f>IFERROR(AVERAGEIFS(EDF[Sommeil], EDF[Nom], BD_evo[[#This Row],[Nom]], EDF[Semaine], BD_evo[[#This Row],[Semaine]]), "")</f>
        <v/>
      </c>
      <c r="J1276" s="92" t="str">
        <f>IFERROR(AVERAGEIFS(EDF[Etat Physique], EDF[Nom], BD_evo[[#This Row],[Nom]], EDF[Semaine], BD_evo[[#This Row],[Semaine]]), "")</f>
        <v/>
      </c>
      <c r="K1276" s="92" t="str">
        <f>IFERROR(AVERAGEIFS(EDF[Hydratation], EDF[Nom], BD_evo[[#This Row],[Nom]], EDF[Semaine], BD_evo[[#This Row],[Semaine]]), "")</f>
        <v/>
      </c>
      <c r="L1276" s="92" t="str">
        <f>IFERROR(AVERAGEIFS(EDF[Nutrition], EDF[Nom], BD_evo[[#This Row],[Nom]], EDF[Semaine], BD_evo[[#This Row],[Semaine]]), "")</f>
        <v/>
      </c>
      <c r="M1276" s="92" t="str">
        <f>IFERROR(AVERAGEIFS(RPE[Investissement du jour], RPE[Nom], BD_evo[[#This Row],[Nom]], RPE[Semaine], BD_evo[[#This Row],[Semaine]]), "")</f>
        <v/>
      </c>
    </row>
    <row r="1277" spans="1:13" x14ac:dyDescent="0.2">
      <c r="A1277" s="88" t="s">
        <v>414</v>
      </c>
      <c r="B1277" t="str">
        <f>INDEX(Statut[Profil], MATCH(BD_evo[[#This Row],[Nom]], Statut[Nom], 0))</f>
        <v>Avant</v>
      </c>
      <c r="C1277">
        <f t="shared" si="30"/>
        <v>2024</v>
      </c>
      <c r="D1277">
        <f t="shared" si="31"/>
        <v>8</v>
      </c>
      <c r="E1277" t="str">
        <f>IF(SUMIFS(RPE[sRPE_tot], RPE[Nom], BD_evo[[#This Row],[Nom]], RPE[Semaine], BD_evo[[#This Row],[Semaine]])=0,"",SUMIFS(RPE[sRPE_tot], RPE[Nom], BD_evo[[#This Row],[Nom]], RPE[Semaine], BD_evo[[#This Row],[Semaine]]))</f>
        <v/>
      </c>
      <c r="F1277" s="92">
        <f>IFERROR(AVERAGEIFS(EDF[Total EDF], EDF[Nom], BD_evo[[#This Row],[Nom]], EDF[Semaine], BD_evo[[#This Row],[Semaine]]), "")</f>
        <v>26</v>
      </c>
      <c r="G1277" s="92">
        <f>IFERROR(AVERAGEIFS(EDF[Humeur], EDF[Nom], BD_evo[[#This Row],[Nom]], EDF[Semaine], BD_evo[[#This Row],[Semaine]]), "")</f>
        <v>4</v>
      </c>
      <c r="H1277" s="92">
        <f>IFERROR(AVERAGEIFS(EDF[Stress], EDF[Nom], BD_evo[[#This Row],[Nom]], EDF[Semaine], BD_evo[[#This Row],[Semaine]]), "")</f>
        <v>3.6666666666666665</v>
      </c>
      <c r="I1277" s="92">
        <f>IFERROR(AVERAGEIFS(EDF[Sommeil], EDF[Nom], BD_evo[[#This Row],[Nom]], EDF[Semaine], BD_evo[[#This Row],[Semaine]]), "")</f>
        <v>4.333333333333333</v>
      </c>
      <c r="J1277" s="92">
        <f>IFERROR(AVERAGEIFS(EDF[Etat Physique], EDF[Nom], BD_evo[[#This Row],[Nom]], EDF[Semaine], BD_evo[[#This Row],[Semaine]]), "")</f>
        <v>4.333333333333333</v>
      </c>
      <c r="K1277" s="92">
        <f>IFERROR(AVERAGEIFS(EDF[Hydratation], EDF[Nom], BD_evo[[#This Row],[Nom]], EDF[Semaine], BD_evo[[#This Row],[Semaine]]), "")</f>
        <v>4.666666666666667</v>
      </c>
      <c r="L1277" s="92">
        <f>IFERROR(AVERAGEIFS(EDF[Nutrition], EDF[Nom], BD_evo[[#This Row],[Nom]], EDF[Semaine], BD_evo[[#This Row],[Semaine]]), "")</f>
        <v>5</v>
      </c>
      <c r="M1277" s="92" t="str">
        <f>IFERROR(AVERAGEIFS(RPE[Investissement du jour], RPE[Nom], BD_evo[[#This Row],[Nom]], RPE[Semaine], BD_evo[[#This Row],[Semaine]]), "")</f>
        <v/>
      </c>
    </row>
    <row r="1278" spans="1:13" x14ac:dyDescent="0.2">
      <c r="A1278" s="88" t="s">
        <v>102</v>
      </c>
      <c r="B1278" t="str">
        <f>INDEX(Statut[Profil], MATCH(BD_evo[[#This Row],[Nom]], Statut[Nom], 0))</f>
        <v>Trois Quarts</v>
      </c>
      <c r="C1278">
        <f t="shared" si="30"/>
        <v>2024</v>
      </c>
      <c r="D1278">
        <f t="shared" si="31"/>
        <v>8</v>
      </c>
      <c r="E1278" t="str">
        <f>IF(SUMIFS(RPE[sRPE_tot], RPE[Nom], BD_evo[[#This Row],[Nom]], RPE[Semaine], BD_evo[[#This Row],[Semaine]])=0,"",SUMIFS(RPE[sRPE_tot], RPE[Nom], BD_evo[[#This Row],[Nom]], RPE[Semaine], BD_evo[[#This Row],[Semaine]]))</f>
        <v/>
      </c>
      <c r="F1278" s="92" t="str">
        <f>IFERROR(AVERAGEIFS(EDF[Total EDF], EDF[Nom], BD_evo[[#This Row],[Nom]], EDF[Semaine], BD_evo[[#This Row],[Semaine]]), "")</f>
        <v/>
      </c>
      <c r="G1278" s="92" t="str">
        <f>IFERROR(AVERAGEIFS(EDF[Humeur], EDF[Nom], BD_evo[[#This Row],[Nom]], EDF[Semaine], BD_evo[[#This Row],[Semaine]]), "")</f>
        <v/>
      </c>
      <c r="H1278" s="92" t="str">
        <f>IFERROR(AVERAGEIFS(EDF[Stress], EDF[Nom], BD_evo[[#This Row],[Nom]], EDF[Semaine], BD_evo[[#This Row],[Semaine]]), "")</f>
        <v/>
      </c>
      <c r="I1278" s="92" t="str">
        <f>IFERROR(AVERAGEIFS(EDF[Sommeil], EDF[Nom], BD_evo[[#This Row],[Nom]], EDF[Semaine], BD_evo[[#This Row],[Semaine]]), "")</f>
        <v/>
      </c>
      <c r="J1278" s="92" t="str">
        <f>IFERROR(AVERAGEIFS(EDF[Etat Physique], EDF[Nom], BD_evo[[#This Row],[Nom]], EDF[Semaine], BD_evo[[#This Row],[Semaine]]), "")</f>
        <v/>
      </c>
      <c r="K1278" s="92" t="str">
        <f>IFERROR(AVERAGEIFS(EDF[Hydratation], EDF[Nom], BD_evo[[#This Row],[Nom]], EDF[Semaine], BD_evo[[#This Row],[Semaine]]), "")</f>
        <v/>
      </c>
      <c r="L1278" s="92" t="str">
        <f>IFERROR(AVERAGEIFS(EDF[Nutrition], EDF[Nom], BD_evo[[#This Row],[Nom]], EDF[Semaine], BD_evo[[#This Row],[Semaine]]), "")</f>
        <v/>
      </c>
      <c r="M1278" s="92" t="str">
        <f>IFERROR(AVERAGEIFS(RPE[Investissement du jour], RPE[Nom], BD_evo[[#This Row],[Nom]], RPE[Semaine], BD_evo[[#This Row],[Semaine]]), "")</f>
        <v/>
      </c>
    </row>
    <row r="1279" spans="1:13" x14ac:dyDescent="0.2">
      <c r="A1279" s="88" t="s">
        <v>193</v>
      </c>
      <c r="B1279" t="str">
        <f>INDEX(Statut[Profil], MATCH(BD_evo[[#This Row],[Nom]], Statut[Nom], 0))</f>
        <v>Avant</v>
      </c>
      <c r="C1279">
        <f t="shared" si="30"/>
        <v>2024</v>
      </c>
      <c r="D1279">
        <f t="shared" si="31"/>
        <v>8</v>
      </c>
      <c r="E1279" t="str">
        <f>IF(SUMIFS(RPE[sRPE_tot], RPE[Nom], BD_evo[[#This Row],[Nom]], RPE[Semaine], BD_evo[[#This Row],[Semaine]])=0,"",SUMIFS(RPE[sRPE_tot], RPE[Nom], BD_evo[[#This Row],[Nom]], RPE[Semaine], BD_evo[[#This Row],[Semaine]]))</f>
        <v/>
      </c>
      <c r="F1279" s="92">
        <f>IFERROR(AVERAGEIFS(EDF[Total EDF], EDF[Nom], BD_evo[[#This Row],[Nom]], EDF[Semaine], BD_evo[[#This Row],[Semaine]]), "")</f>
        <v>22.666666666666668</v>
      </c>
      <c r="G1279" s="92">
        <f>IFERROR(AVERAGEIFS(EDF[Humeur], EDF[Nom], BD_evo[[#This Row],[Nom]], EDF[Semaine], BD_evo[[#This Row],[Semaine]]), "")</f>
        <v>4.333333333333333</v>
      </c>
      <c r="H1279" s="92">
        <f>IFERROR(AVERAGEIFS(EDF[Stress], EDF[Nom], BD_evo[[#This Row],[Nom]], EDF[Semaine], BD_evo[[#This Row],[Semaine]]), "")</f>
        <v>4</v>
      </c>
      <c r="I1279" s="92">
        <f>IFERROR(AVERAGEIFS(EDF[Sommeil], EDF[Nom], BD_evo[[#This Row],[Nom]], EDF[Semaine], BD_evo[[#This Row],[Semaine]]), "")</f>
        <v>3</v>
      </c>
      <c r="J1279" s="92">
        <f>IFERROR(AVERAGEIFS(EDF[Etat Physique], EDF[Nom], BD_evo[[#This Row],[Nom]], EDF[Semaine], BD_evo[[#This Row],[Semaine]]), "")</f>
        <v>3.6666666666666665</v>
      </c>
      <c r="K1279" s="92">
        <f>IFERROR(AVERAGEIFS(EDF[Hydratation], EDF[Nom], BD_evo[[#This Row],[Nom]], EDF[Semaine], BD_evo[[#This Row],[Semaine]]), "")</f>
        <v>3.6666666666666665</v>
      </c>
      <c r="L1279" s="92">
        <f>IFERROR(AVERAGEIFS(EDF[Nutrition], EDF[Nom], BD_evo[[#This Row],[Nom]], EDF[Semaine], BD_evo[[#This Row],[Semaine]]), "")</f>
        <v>4</v>
      </c>
      <c r="M1279" s="92" t="str">
        <f>IFERROR(AVERAGEIFS(RPE[Investissement du jour], RPE[Nom], BD_evo[[#This Row],[Nom]], RPE[Semaine], BD_evo[[#This Row],[Semaine]]), "")</f>
        <v/>
      </c>
    </row>
    <row r="1280" spans="1:13" x14ac:dyDescent="0.2">
      <c r="A1280" s="88" t="s">
        <v>84</v>
      </c>
      <c r="B1280" t="str">
        <f>INDEX(Statut[Profil], MATCH(BD_evo[[#This Row],[Nom]], Statut[Nom], 0))</f>
        <v>Trois Quarts</v>
      </c>
      <c r="C1280">
        <f t="shared" si="30"/>
        <v>2024</v>
      </c>
      <c r="D1280">
        <f t="shared" si="31"/>
        <v>8</v>
      </c>
      <c r="E1280" t="str">
        <f>IF(SUMIFS(RPE[sRPE_tot], RPE[Nom], BD_evo[[#This Row],[Nom]], RPE[Semaine], BD_evo[[#This Row],[Semaine]])=0,"",SUMIFS(RPE[sRPE_tot], RPE[Nom], BD_evo[[#This Row],[Nom]], RPE[Semaine], BD_evo[[#This Row],[Semaine]]))</f>
        <v/>
      </c>
      <c r="F1280" s="92" t="str">
        <f>IFERROR(AVERAGEIFS(EDF[Total EDF], EDF[Nom], BD_evo[[#This Row],[Nom]], EDF[Semaine], BD_evo[[#This Row],[Semaine]]), "")</f>
        <v/>
      </c>
      <c r="G1280" s="92" t="str">
        <f>IFERROR(AVERAGEIFS(EDF[Humeur], EDF[Nom], BD_evo[[#This Row],[Nom]], EDF[Semaine], BD_evo[[#This Row],[Semaine]]), "")</f>
        <v/>
      </c>
      <c r="H1280" s="92" t="str">
        <f>IFERROR(AVERAGEIFS(EDF[Stress], EDF[Nom], BD_evo[[#This Row],[Nom]], EDF[Semaine], BD_evo[[#This Row],[Semaine]]), "")</f>
        <v/>
      </c>
      <c r="I1280" s="92" t="str">
        <f>IFERROR(AVERAGEIFS(EDF[Sommeil], EDF[Nom], BD_evo[[#This Row],[Nom]], EDF[Semaine], BD_evo[[#This Row],[Semaine]]), "")</f>
        <v/>
      </c>
      <c r="J1280" s="92" t="str">
        <f>IFERROR(AVERAGEIFS(EDF[Etat Physique], EDF[Nom], BD_evo[[#This Row],[Nom]], EDF[Semaine], BD_evo[[#This Row],[Semaine]]), "")</f>
        <v/>
      </c>
      <c r="K1280" s="92" t="str">
        <f>IFERROR(AVERAGEIFS(EDF[Hydratation], EDF[Nom], BD_evo[[#This Row],[Nom]], EDF[Semaine], BD_evo[[#This Row],[Semaine]]), "")</f>
        <v/>
      </c>
      <c r="L1280" s="92" t="str">
        <f>IFERROR(AVERAGEIFS(EDF[Nutrition], EDF[Nom], BD_evo[[#This Row],[Nom]], EDF[Semaine], BD_evo[[#This Row],[Semaine]]), "")</f>
        <v/>
      </c>
      <c r="M1280" s="92" t="str">
        <f>IFERROR(AVERAGEIFS(RPE[Investissement du jour], RPE[Nom], BD_evo[[#This Row],[Nom]], RPE[Semaine], BD_evo[[#This Row],[Semaine]]), "")</f>
        <v/>
      </c>
    </row>
    <row r="1281" spans="1:13" x14ac:dyDescent="0.2">
      <c r="A1281" s="88" t="s">
        <v>106</v>
      </c>
      <c r="B1281" t="str">
        <f>INDEX(Statut[Profil], MATCH(BD_evo[[#This Row],[Nom]], Statut[Nom], 0))</f>
        <v>Avant</v>
      </c>
      <c r="C1281">
        <f t="shared" si="30"/>
        <v>2024</v>
      </c>
      <c r="D1281">
        <f t="shared" si="31"/>
        <v>8</v>
      </c>
      <c r="E1281" t="str">
        <f>IF(SUMIFS(RPE[sRPE_tot], RPE[Nom], BD_evo[[#This Row],[Nom]], RPE[Semaine], BD_evo[[#This Row],[Semaine]])=0,"",SUMIFS(RPE[sRPE_tot], RPE[Nom], BD_evo[[#This Row],[Nom]], RPE[Semaine], BD_evo[[#This Row],[Semaine]]))</f>
        <v/>
      </c>
      <c r="F1281" s="92">
        <f>IFERROR(AVERAGEIFS(EDF[Total EDF], EDF[Nom], BD_evo[[#This Row],[Nom]], EDF[Semaine], BD_evo[[#This Row],[Semaine]]), "")</f>
        <v>21</v>
      </c>
      <c r="G1281" s="92">
        <f>IFERROR(AVERAGEIFS(EDF[Humeur], EDF[Nom], BD_evo[[#This Row],[Nom]], EDF[Semaine], BD_evo[[#This Row],[Semaine]]), "")</f>
        <v>3</v>
      </c>
      <c r="H1281" s="92">
        <f>IFERROR(AVERAGEIFS(EDF[Stress], EDF[Nom], BD_evo[[#This Row],[Nom]], EDF[Semaine], BD_evo[[#This Row],[Semaine]]), "")</f>
        <v>4</v>
      </c>
      <c r="I1281" s="92">
        <f>IFERROR(AVERAGEIFS(EDF[Sommeil], EDF[Nom], BD_evo[[#This Row],[Nom]], EDF[Semaine], BD_evo[[#This Row],[Semaine]]), "")</f>
        <v>2</v>
      </c>
      <c r="J1281" s="92">
        <f>IFERROR(AVERAGEIFS(EDF[Etat Physique], EDF[Nom], BD_evo[[#This Row],[Nom]], EDF[Semaine], BD_evo[[#This Row],[Semaine]]), "")</f>
        <v>4</v>
      </c>
      <c r="K1281" s="92">
        <f>IFERROR(AVERAGEIFS(EDF[Hydratation], EDF[Nom], BD_evo[[#This Row],[Nom]], EDF[Semaine], BD_evo[[#This Row],[Semaine]]), "")</f>
        <v>4</v>
      </c>
      <c r="L1281" s="92">
        <f>IFERROR(AVERAGEIFS(EDF[Nutrition], EDF[Nom], BD_evo[[#This Row],[Nom]], EDF[Semaine], BD_evo[[#This Row],[Semaine]]), "")</f>
        <v>4</v>
      </c>
      <c r="M1281" s="92" t="str">
        <f>IFERROR(AVERAGEIFS(RPE[Investissement du jour], RPE[Nom], BD_evo[[#This Row],[Nom]], RPE[Semaine], BD_evo[[#This Row],[Semaine]]), "")</f>
        <v/>
      </c>
    </row>
    <row r="1282" spans="1:13" x14ac:dyDescent="0.2">
      <c r="A1282" s="89" t="s">
        <v>171</v>
      </c>
      <c r="B1282" t="str">
        <f>INDEX(Statut[Profil], MATCH(BD_evo[[#This Row],[Nom]], Statut[Nom], 0))</f>
        <v>Avant</v>
      </c>
      <c r="C1282">
        <f t="shared" si="30"/>
        <v>2024</v>
      </c>
      <c r="D1282">
        <f t="shared" si="31"/>
        <v>8</v>
      </c>
      <c r="E1282" t="str">
        <f>IF(SUMIFS(RPE[sRPE_tot], RPE[Nom], BD_evo[[#This Row],[Nom]], RPE[Semaine], BD_evo[[#This Row],[Semaine]])=0,"",SUMIFS(RPE[sRPE_tot], RPE[Nom], BD_evo[[#This Row],[Nom]], RPE[Semaine], BD_evo[[#This Row],[Semaine]]))</f>
        <v/>
      </c>
      <c r="F1282" s="92" t="str">
        <f>IFERROR(AVERAGEIFS(EDF[Total EDF], EDF[Nom], BD_evo[[#This Row],[Nom]], EDF[Semaine], BD_evo[[#This Row],[Semaine]]), "")</f>
        <v/>
      </c>
      <c r="G1282" s="92" t="str">
        <f>IFERROR(AVERAGEIFS(EDF[Humeur], EDF[Nom], BD_evo[[#This Row],[Nom]], EDF[Semaine], BD_evo[[#This Row],[Semaine]]), "")</f>
        <v/>
      </c>
      <c r="H1282" s="92" t="str">
        <f>IFERROR(AVERAGEIFS(EDF[Stress], EDF[Nom], BD_evo[[#This Row],[Nom]], EDF[Semaine], BD_evo[[#This Row],[Semaine]]), "")</f>
        <v/>
      </c>
      <c r="I1282" s="92" t="str">
        <f>IFERROR(AVERAGEIFS(EDF[Sommeil], EDF[Nom], BD_evo[[#This Row],[Nom]], EDF[Semaine], BD_evo[[#This Row],[Semaine]]), "")</f>
        <v/>
      </c>
      <c r="J1282" s="92" t="str">
        <f>IFERROR(AVERAGEIFS(EDF[Etat Physique], EDF[Nom], BD_evo[[#This Row],[Nom]], EDF[Semaine], BD_evo[[#This Row],[Semaine]]), "")</f>
        <v/>
      </c>
      <c r="K1282" s="92" t="str">
        <f>IFERROR(AVERAGEIFS(EDF[Hydratation], EDF[Nom], BD_evo[[#This Row],[Nom]], EDF[Semaine], BD_evo[[#This Row],[Semaine]]), "")</f>
        <v/>
      </c>
      <c r="L1282" s="92" t="str">
        <f>IFERROR(AVERAGEIFS(EDF[Nutrition], EDF[Nom], BD_evo[[#This Row],[Nom]], EDF[Semaine], BD_evo[[#This Row],[Semaine]]), "")</f>
        <v/>
      </c>
      <c r="M1282" s="92" t="str">
        <f>IFERROR(AVERAGEIFS(RPE[Investissement du jour], RPE[Nom], BD_evo[[#This Row],[Nom]], RPE[Semaine], BD_evo[[#This Row],[Semaine]]), "")</f>
        <v/>
      </c>
    </row>
    <row r="1283" spans="1:13" x14ac:dyDescent="0.2">
      <c r="A1283" s="88" t="s">
        <v>77</v>
      </c>
      <c r="B1283" t="str">
        <f>INDEX(Statut[Profil], MATCH(BD_evo[[#This Row],[Nom]], Statut[Nom], 0))</f>
        <v>Avant</v>
      </c>
      <c r="C1283">
        <f t="shared" si="30"/>
        <v>2024</v>
      </c>
      <c r="D1283">
        <f t="shared" si="31"/>
        <v>8</v>
      </c>
      <c r="E1283" t="str">
        <f>IF(SUMIFS(RPE[sRPE_tot], RPE[Nom], BD_evo[[#This Row],[Nom]], RPE[Semaine], BD_evo[[#This Row],[Semaine]])=0,"",SUMIFS(RPE[sRPE_tot], RPE[Nom], BD_evo[[#This Row],[Nom]], RPE[Semaine], BD_evo[[#This Row],[Semaine]]))</f>
        <v/>
      </c>
      <c r="F1283" s="92">
        <f>IFERROR(AVERAGEIFS(EDF[Total EDF], EDF[Nom], BD_evo[[#This Row],[Nom]], EDF[Semaine], BD_evo[[#This Row],[Semaine]]), "")</f>
        <v>18</v>
      </c>
      <c r="G1283" s="92">
        <f>IFERROR(AVERAGEIFS(EDF[Humeur], EDF[Nom], BD_evo[[#This Row],[Nom]], EDF[Semaine], BD_evo[[#This Row],[Semaine]]), "")</f>
        <v>3.5</v>
      </c>
      <c r="H1283" s="92">
        <f>IFERROR(AVERAGEIFS(EDF[Stress], EDF[Nom], BD_evo[[#This Row],[Nom]], EDF[Semaine], BD_evo[[#This Row],[Semaine]]), "")</f>
        <v>2</v>
      </c>
      <c r="I1283" s="92">
        <f>IFERROR(AVERAGEIFS(EDF[Sommeil], EDF[Nom], BD_evo[[#This Row],[Nom]], EDF[Semaine], BD_evo[[#This Row],[Semaine]]), "")</f>
        <v>2.5</v>
      </c>
      <c r="J1283" s="92">
        <f>IFERROR(AVERAGEIFS(EDF[Etat Physique], EDF[Nom], BD_evo[[#This Row],[Nom]], EDF[Semaine], BD_evo[[#This Row],[Semaine]]), "")</f>
        <v>3</v>
      </c>
      <c r="K1283" s="92">
        <f>IFERROR(AVERAGEIFS(EDF[Hydratation], EDF[Nom], BD_evo[[#This Row],[Nom]], EDF[Semaine], BD_evo[[#This Row],[Semaine]]), "")</f>
        <v>3</v>
      </c>
      <c r="L1283" s="92">
        <f>IFERROR(AVERAGEIFS(EDF[Nutrition], EDF[Nom], BD_evo[[#This Row],[Nom]], EDF[Semaine], BD_evo[[#This Row],[Semaine]]), "")</f>
        <v>4</v>
      </c>
      <c r="M1283" s="92" t="str">
        <f>IFERROR(AVERAGEIFS(RPE[Investissement du jour], RPE[Nom], BD_evo[[#This Row],[Nom]], RPE[Semaine], BD_evo[[#This Row],[Semaine]]), "")</f>
        <v/>
      </c>
    </row>
    <row r="1284" spans="1:13" x14ac:dyDescent="0.2">
      <c r="A1284" s="88" t="s">
        <v>135</v>
      </c>
      <c r="B1284" t="str">
        <f>INDEX(Statut[Profil], MATCH(BD_evo[[#This Row],[Nom]], Statut[Nom], 0))</f>
        <v>Trois Quarts</v>
      </c>
      <c r="C1284">
        <f t="shared" si="30"/>
        <v>2024</v>
      </c>
      <c r="D1284">
        <f t="shared" si="31"/>
        <v>8</v>
      </c>
      <c r="E1284" t="str">
        <f>IF(SUMIFS(RPE[sRPE_tot], RPE[Nom], BD_evo[[#This Row],[Nom]], RPE[Semaine], BD_evo[[#This Row],[Semaine]])=0,"",SUMIFS(RPE[sRPE_tot], RPE[Nom], BD_evo[[#This Row],[Nom]], RPE[Semaine], BD_evo[[#This Row],[Semaine]]))</f>
        <v/>
      </c>
      <c r="F1284" s="92">
        <f>IFERROR(AVERAGEIFS(EDF[Total EDF], EDF[Nom], BD_evo[[#This Row],[Nom]], EDF[Semaine], BD_evo[[#This Row],[Semaine]]), "")</f>
        <v>21</v>
      </c>
      <c r="G1284" s="92">
        <f>IFERROR(AVERAGEIFS(EDF[Humeur], EDF[Nom], BD_evo[[#This Row],[Nom]], EDF[Semaine], BD_evo[[#This Row],[Semaine]]), "")</f>
        <v>4</v>
      </c>
      <c r="H1284" s="92">
        <f>IFERROR(AVERAGEIFS(EDF[Stress], EDF[Nom], BD_evo[[#This Row],[Nom]], EDF[Semaine], BD_evo[[#This Row],[Semaine]]), "")</f>
        <v>4</v>
      </c>
      <c r="I1284" s="92">
        <f>IFERROR(AVERAGEIFS(EDF[Sommeil], EDF[Nom], BD_evo[[#This Row],[Nom]], EDF[Semaine], BD_evo[[#This Row],[Semaine]]), "")</f>
        <v>2.5</v>
      </c>
      <c r="J1284" s="92">
        <f>IFERROR(AVERAGEIFS(EDF[Etat Physique], EDF[Nom], BD_evo[[#This Row],[Nom]], EDF[Semaine], BD_evo[[#This Row],[Semaine]]), "")</f>
        <v>3</v>
      </c>
      <c r="K1284" s="92">
        <f>IFERROR(AVERAGEIFS(EDF[Hydratation], EDF[Nom], BD_evo[[#This Row],[Nom]], EDF[Semaine], BD_evo[[#This Row],[Semaine]]), "")</f>
        <v>3.5</v>
      </c>
      <c r="L1284" s="92">
        <f>IFERROR(AVERAGEIFS(EDF[Nutrition], EDF[Nom], BD_evo[[#This Row],[Nom]], EDF[Semaine], BD_evo[[#This Row],[Semaine]]), "")</f>
        <v>4</v>
      </c>
      <c r="M1284" s="92" t="str">
        <f>IFERROR(AVERAGEIFS(RPE[Investissement du jour], RPE[Nom], BD_evo[[#This Row],[Nom]], RPE[Semaine], BD_evo[[#This Row],[Semaine]]), "")</f>
        <v/>
      </c>
    </row>
    <row r="1285" spans="1:13" x14ac:dyDescent="0.2">
      <c r="A1285" s="88" t="s">
        <v>75</v>
      </c>
      <c r="B1285" t="str">
        <f>INDEX(Statut[Profil], MATCH(BD_evo[[#This Row],[Nom]], Statut[Nom], 0))</f>
        <v>Avant</v>
      </c>
      <c r="C1285">
        <f t="shared" si="30"/>
        <v>2024</v>
      </c>
      <c r="D1285">
        <f t="shared" si="31"/>
        <v>8</v>
      </c>
      <c r="E1285" t="str">
        <f>IF(SUMIFS(RPE[sRPE_tot], RPE[Nom], BD_evo[[#This Row],[Nom]], RPE[Semaine], BD_evo[[#This Row],[Semaine]])=0,"",SUMIFS(RPE[sRPE_tot], RPE[Nom], BD_evo[[#This Row],[Nom]], RPE[Semaine], BD_evo[[#This Row],[Semaine]]))</f>
        <v/>
      </c>
      <c r="F1285" s="92" t="str">
        <f>IFERROR(AVERAGEIFS(EDF[Total EDF], EDF[Nom], BD_evo[[#This Row],[Nom]], EDF[Semaine], BD_evo[[#This Row],[Semaine]]), "")</f>
        <v/>
      </c>
      <c r="G1285" s="92" t="str">
        <f>IFERROR(AVERAGEIFS(EDF[Humeur], EDF[Nom], BD_evo[[#This Row],[Nom]], EDF[Semaine], BD_evo[[#This Row],[Semaine]]), "")</f>
        <v/>
      </c>
      <c r="H1285" s="92" t="str">
        <f>IFERROR(AVERAGEIFS(EDF[Stress], EDF[Nom], BD_evo[[#This Row],[Nom]], EDF[Semaine], BD_evo[[#This Row],[Semaine]]), "")</f>
        <v/>
      </c>
      <c r="I1285" s="92" t="str">
        <f>IFERROR(AVERAGEIFS(EDF[Sommeil], EDF[Nom], BD_evo[[#This Row],[Nom]], EDF[Semaine], BD_evo[[#This Row],[Semaine]]), "")</f>
        <v/>
      </c>
      <c r="J1285" s="92" t="str">
        <f>IFERROR(AVERAGEIFS(EDF[Etat Physique], EDF[Nom], BD_evo[[#This Row],[Nom]], EDF[Semaine], BD_evo[[#This Row],[Semaine]]), "")</f>
        <v/>
      </c>
      <c r="K1285" s="92" t="str">
        <f>IFERROR(AVERAGEIFS(EDF[Hydratation], EDF[Nom], BD_evo[[#This Row],[Nom]], EDF[Semaine], BD_evo[[#This Row],[Semaine]]), "")</f>
        <v/>
      </c>
      <c r="L1285" s="92" t="str">
        <f>IFERROR(AVERAGEIFS(EDF[Nutrition], EDF[Nom], BD_evo[[#This Row],[Nom]], EDF[Semaine], BD_evo[[#This Row],[Semaine]]), "")</f>
        <v/>
      </c>
      <c r="M1285" s="92" t="str">
        <f>IFERROR(AVERAGEIFS(RPE[Investissement du jour], RPE[Nom], BD_evo[[#This Row],[Nom]], RPE[Semaine], BD_evo[[#This Row],[Semaine]]), "")</f>
        <v/>
      </c>
    </row>
    <row r="1286" spans="1:13" x14ac:dyDescent="0.2">
      <c r="A1286" s="88" t="s">
        <v>112</v>
      </c>
      <c r="B1286" t="str">
        <f>INDEX(Statut[Profil], MATCH(BD_evo[[#This Row],[Nom]], Statut[Nom], 0))</f>
        <v>Trois Quarts</v>
      </c>
      <c r="C1286">
        <f t="shared" si="30"/>
        <v>2024</v>
      </c>
      <c r="D1286">
        <f t="shared" si="31"/>
        <v>8</v>
      </c>
      <c r="E1286" t="str">
        <f>IF(SUMIFS(RPE[sRPE_tot], RPE[Nom], BD_evo[[#This Row],[Nom]], RPE[Semaine], BD_evo[[#This Row],[Semaine]])=0,"",SUMIFS(RPE[sRPE_tot], RPE[Nom], BD_evo[[#This Row],[Nom]], RPE[Semaine], BD_evo[[#This Row],[Semaine]]))</f>
        <v/>
      </c>
      <c r="F1286" s="92">
        <f>IFERROR(AVERAGEIFS(EDF[Total EDF], EDF[Nom], BD_evo[[#This Row],[Nom]], EDF[Semaine], BD_evo[[#This Row],[Semaine]]), "")</f>
        <v>16.333333333333332</v>
      </c>
      <c r="G1286" s="92">
        <f>IFERROR(AVERAGEIFS(EDF[Humeur], EDF[Nom], BD_evo[[#This Row],[Nom]], EDF[Semaine], BD_evo[[#This Row],[Semaine]]), "")</f>
        <v>3</v>
      </c>
      <c r="H1286" s="92">
        <f>IFERROR(AVERAGEIFS(EDF[Stress], EDF[Nom], BD_evo[[#This Row],[Nom]], EDF[Semaine], BD_evo[[#This Row],[Semaine]]), "")</f>
        <v>3</v>
      </c>
      <c r="I1286" s="92">
        <f>IFERROR(AVERAGEIFS(EDF[Sommeil], EDF[Nom], BD_evo[[#This Row],[Nom]], EDF[Semaine], BD_evo[[#This Row],[Semaine]]), "")</f>
        <v>2</v>
      </c>
      <c r="J1286" s="92">
        <f>IFERROR(AVERAGEIFS(EDF[Etat Physique], EDF[Nom], BD_evo[[#This Row],[Nom]], EDF[Semaine], BD_evo[[#This Row],[Semaine]]), "")</f>
        <v>2.3333333333333335</v>
      </c>
      <c r="K1286" s="92">
        <f>IFERROR(AVERAGEIFS(EDF[Hydratation], EDF[Nom], BD_evo[[#This Row],[Nom]], EDF[Semaine], BD_evo[[#This Row],[Semaine]]), "")</f>
        <v>3</v>
      </c>
      <c r="L1286" s="92">
        <f>IFERROR(AVERAGEIFS(EDF[Nutrition], EDF[Nom], BD_evo[[#This Row],[Nom]], EDF[Semaine], BD_evo[[#This Row],[Semaine]]), "")</f>
        <v>3</v>
      </c>
      <c r="M1286" s="92" t="str">
        <f>IFERROR(AVERAGEIFS(RPE[Investissement du jour], RPE[Nom], BD_evo[[#This Row],[Nom]], RPE[Semaine], BD_evo[[#This Row],[Semaine]]), "")</f>
        <v/>
      </c>
    </row>
    <row r="1287" spans="1:13" x14ac:dyDescent="0.2">
      <c r="A1287" s="88" t="s">
        <v>142</v>
      </c>
      <c r="B1287" t="str">
        <f>INDEX(Statut[Profil], MATCH(BD_evo[[#This Row],[Nom]], Statut[Nom], 0))</f>
        <v>Avant</v>
      </c>
      <c r="C1287">
        <f t="shared" si="30"/>
        <v>2024</v>
      </c>
      <c r="D1287">
        <f t="shared" si="31"/>
        <v>8</v>
      </c>
      <c r="E1287" t="str">
        <f>IF(SUMIFS(RPE[sRPE_tot], RPE[Nom], BD_evo[[#This Row],[Nom]], RPE[Semaine], BD_evo[[#This Row],[Semaine]])=0,"",SUMIFS(RPE[sRPE_tot], RPE[Nom], BD_evo[[#This Row],[Nom]], RPE[Semaine], BD_evo[[#This Row],[Semaine]]))</f>
        <v/>
      </c>
      <c r="F1287" s="92">
        <f>IFERROR(AVERAGEIFS(EDF[Total EDF], EDF[Nom], BD_evo[[#This Row],[Nom]], EDF[Semaine], BD_evo[[#This Row],[Semaine]]), "")</f>
        <v>18</v>
      </c>
      <c r="G1287" s="92">
        <f>IFERROR(AVERAGEIFS(EDF[Humeur], EDF[Nom], BD_evo[[#This Row],[Nom]], EDF[Semaine], BD_evo[[#This Row],[Semaine]]), "")</f>
        <v>2.6666666666666665</v>
      </c>
      <c r="H1287" s="92">
        <f>IFERROR(AVERAGEIFS(EDF[Stress], EDF[Nom], BD_evo[[#This Row],[Nom]], EDF[Semaine], BD_evo[[#This Row],[Semaine]]), "")</f>
        <v>2.6666666666666665</v>
      </c>
      <c r="I1287" s="92">
        <f>IFERROR(AVERAGEIFS(EDF[Sommeil], EDF[Nom], BD_evo[[#This Row],[Nom]], EDF[Semaine], BD_evo[[#This Row],[Semaine]]), "")</f>
        <v>3</v>
      </c>
      <c r="J1287" s="92">
        <f>IFERROR(AVERAGEIFS(EDF[Etat Physique], EDF[Nom], BD_evo[[#This Row],[Nom]], EDF[Semaine], BD_evo[[#This Row],[Semaine]]), "")</f>
        <v>3</v>
      </c>
      <c r="K1287" s="92">
        <f>IFERROR(AVERAGEIFS(EDF[Hydratation], EDF[Nom], BD_evo[[#This Row],[Nom]], EDF[Semaine], BD_evo[[#This Row],[Semaine]]), "")</f>
        <v>3</v>
      </c>
      <c r="L1287" s="92">
        <f>IFERROR(AVERAGEIFS(EDF[Nutrition], EDF[Nom], BD_evo[[#This Row],[Nom]], EDF[Semaine], BD_evo[[#This Row],[Semaine]]), "")</f>
        <v>3.6666666666666665</v>
      </c>
      <c r="M1287" s="92" t="str">
        <f>IFERROR(AVERAGEIFS(RPE[Investissement du jour], RPE[Nom], BD_evo[[#This Row],[Nom]], RPE[Semaine], BD_evo[[#This Row],[Semaine]]), "")</f>
        <v/>
      </c>
    </row>
    <row r="1288" spans="1:13" x14ac:dyDescent="0.2">
      <c r="A1288" s="88" t="s">
        <v>131</v>
      </c>
      <c r="B1288" t="str">
        <f>INDEX(Statut[Profil], MATCH(BD_evo[[#This Row],[Nom]], Statut[Nom], 0))</f>
        <v>Trois Quarts</v>
      </c>
      <c r="C1288">
        <f t="shared" si="30"/>
        <v>2024</v>
      </c>
      <c r="D1288">
        <f t="shared" si="31"/>
        <v>8</v>
      </c>
      <c r="E1288" t="str">
        <f>IF(SUMIFS(RPE[sRPE_tot], RPE[Nom], BD_evo[[#This Row],[Nom]], RPE[Semaine], BD_evo[[#This Row],[Semaine]])=0,"",SUMIFS(RPE[sRPE_tot], RPE[Nom], BD_evo[[#This Row],[Nom]], RPE[Semaine], BD_evo[[#This Row],[Semaine]]))</f>
        <v/>
      </c>
      <c r="F1288" s="92">
        <f>IFERROR(AVERAGEIFS(EDF[Total EDF], EDF[Nom], BD_evo[[#This Row],[Nom]], EDF[Semaine], BD_evo[[#This Row],[Semaine]]), "")</f>
        <v>17</v>
      </c>
      <c r="G1288" s="92">
        <f>IFERROR(AVERAGEIFS(EDF[Humeur], EDF[Nom], BD_evo[[#This Row],[Nom]], EDF[Semaine], BD_evo[[#This Row],[Semaine]]), "")</f>
        <v>2</v>
      </c>
      <c r="H1288" s="92">
        <f>IFERROR(AVERAGEIFS(EDF[Stress], EDF[Nom], BD_evo[[#This Row],[Nom]], EDF[Semaine], BD_evo[[#This Row],[Semaine]]), "")</f>
        <v>3</v>
      </c>
      <c r="I1288" s="92">
        <f>IFERROR(AVERAGEIFS(EDF[Sommeil], EDF[Nom], BD_evo[[#This Row],[Nom]], EDF[Semaine], BD_evo[[#This Row],[Semaine]]), "")</f>
        <v>3</v>
      </c>
      <c r="J1288" s="92">
        <f>IFERROR(AVERAGEIFS(EDF[Etat Physique], EDF[Nom], BD_evo[[#This Row],[Nom]], EDF[Semaine], BD_evo[[#This Row],[Semaine]]), "")</f>
        <v>3</v>
      </c>
      <c r="K1288" s="92">
        <f>IFERROR(AVERAGEIFS(EDF[Hydratation], EDF[Nom], BD_evo[[#This Row],[Nom]], EDF[Semaine], BD_evo[[#This Row],[Semaine]]), "")</f>
        <v>3</v>
      </c>
      <c r="L1288" s="92">
        <f>IFERROR(AVERAGEIFS(EDF[Nutrition], EDF[Nom], BD_evo[[#This Row],[Nom]], EDF[Semaine], BD_evo[[#This Row],[Semaine]]), "")</f>
        <v>3</v>
      </c>
      <c r="M1288" s="92" t="str">
        <f>IFERROR(AVERAGEIFS(RPE[Investissement du jour], RPE[Nom], BD_evo[[#This Row],[Nom]], RPE[Semaine], BD_evo[[#This Row],[Semaine]]), "")</f>
        <v/>
      </c>
    </row>
    <row r="1289" spans="1:13" x14ac:dyDescent="0.2">
      <c r="A1289" s="88" t="s">
        <v>83</v>
      </c>
      <c r="B1289" t="str">
        <f>INDEX(Statut[Profil], MATCH(BD_evo[[#This Row],[Nom]], Statut[Nom], 0))</f>
        <v>Avant</v>
      </c>
      <c r="C1289">
        <f t="shared" si="30"/>
        <v>2024</v>
      </c>
      <c r="D1289">
        <f t="shared" si="31"/>
        <v>8</v>
      </c>
      <c r="E1289" t="str">
        <f>IF(SUMIFS(RPE[sRPE_tot], RPE[Nom], BD_evo[[#This Row],[Nom]], RPE[Semaine], BD_evo[[#This Row],[Semaine]])=0,"",SUMIFS(RPE[sRPE_tot], RPE[Nom], BD_evo[[#This Row],[Nom]], RPE[Semaine], BD_evo[[#This Row],[Semaine]]))</f>
        <v/>
      </c>
      <c r="F1289" s="92">
        <f>IFERROR(AVERAGEIFS(EDF[Total EDF], EDF[Nom], BD_evo[[#This Row],[Nom]], EDF[Semaine], BD_evo[[#This Row],[Semaine]]), "")</f>
        <v>22.666666666666668</v>
      </c>
      <c r="G1289" s="92">
        <f>IFERROR(AVERAGEIFS(EDF[Humeur], EDF[Nom], BD_evo[[#This Row],[Nom]], EDF[Semaine], BD_evo[[#This Row],[Semaine]]), "")</f>
        <v>4.666666666666667</v>
      </c>
      <c r="H1289" s="92">
        <f>IFERROR(AVERAGEIFS(EDF[Stress], EDF[Nom], BD_evo[[#This Row],[Nom]], EDF[Semaine], BD_evo[[#This Row],[Semaine]]), "")</f>
        <v>4.333333333333333</v>
      </c>
      <c r="I1289" s="92">
        <f>IFERROR(AVERAGEIFS(EDF[Sommeil], EDF[Nom], BD_evo[[#This Row],[Nom]], EDF[Semaine], BD_evo[[#This Row],[Semaine]]), "")</f>
        <v>3</v>
      </c>
      <c r="J1289" s="92">
        <f>IFERROR(AVERAGEIFS(EDF[Etat Physique], EDF[Nom], BD_evo[[#This Row],[Nom]], EDF[Semaine], BD_evo[[#This Row],[Semaine]]), "")</f>
        <v>3</v>
      </c>
      <c r="K1289" s="92">
        <f>IFERROR(AVERAGEIFS(EDF[Hydratation], EDF[Nom], BD_evo[[#This Row],[Nom]], EDF[Semaine], BD_evo[[#This Row],[Semaine]]), "")</f>
        <v>3.6666666666666665</v>
      </c>
      <c r="L1289" s="92">
        <f>IFERROR(AVERAGEIFS(EDF[Nutrition], EDF[Nom], BD_evo[[#This Row],[Nom]], EDF[Semaine], BD_evo[[#This Row],[Semaine]]), "")</f>
        <v>4</v>
      </c>
      <c r="M1289" s="92" t="str">
        <f>IFERROR(AVERAGEIFS(RPE[Investissement du jour], RPE[Nom], BD_evo[[#This Row],[Nom]], RPE[Semaine], BD_evo[[#This Row],[Semaine]]), "")</f>
        <v/>
      </c>
    </row>
    <row r="1290" spans="1:13" x14ac:dyDescent="0.2">
      <c r="A1290" s="88" t="s">
        <v>100</v>
      </c>
      <c r="B1290" t="str">
        <f>INDEX(Statut[Profil], MATCH(BD_evo[[#This Row],[Nom]], Statut[Nom], 0))</f>
        <v>Trois Quarts</v>
      </c>
      <c r="C1290">
        <f t="shared" si="30"/>
        <v>2024</v>
      </c>
      <c r="D1290">
        <f t="shared" si="31"/>
        <v>8</v>
      </c>
      <c r="E1290" t="str">
        <f>IF(SUMIFS(RPE[sRPE_tot], RPE[Nom], BD_evo[[#This Row],[Nom]], RPE[Semaine], BD_evo[[#This Row],[Semaine]])=0,"",SUMIFS(RPE[sRPE_tot], RPE[Nom], BD_evo[[#This Row],[Nom]], RPE[Semaine], BD_evo[[#This Row],[Semaine]]))</f>
        <v/>
      </c>
      <c r="F1290" s="92" t="str">
        <f>IFERROR(AVERAGEIFS(EDF[Total EDF], EDF[Nom], BD_evo[[#This Row],[Nom]], EDF[Semaine], BD_evo[[#This Row],[Semaine]]), "")</f>
        <v/>
      </c>
      <c r="G1290" s="92" t="str">
        <f>IFERROR(AVERAGEIFS(EDF[Humeur], EDF[Nom], BD_evo[[#This Row],[Nom]], EDF[Semaine], BD_evo[[#This Row],[Semaine]]), "")</f>
        <v/>
      </c>
      <c r="H1290" s="92" t="str">
        <f>IFERROR(AVERAGEIFS(EDF[Stress], EDF[Nom], BD_evo[[#This Row],[Nom]], EDF[Semaine], BD_evo[[#This Row],[Semaine]]), "")</f>
        <v/>
      </c>
      <c r="I1290" s="92" t="str">
        <f>IFERROR(AVERAGEIFS(EDF[Sommeil], EDF[Nom], BD_evo[[#This Row],[Nom]], EDF[Semaine], BD_evo[[#This Row],[Semaine]]), "")</f>
        <v/>
      </c>
      <c r="J1290" s="92" t="str">
        <f>IFERROR(AVERAGEIFS(EDF[Etat Physique], EDF[Nom], BD_evo[[#This Row],[Nom]], EDF[Semaine], BD_evo[[#This Row],[Semaine]]), "")</f>
        <v/>
      </c>
      <c r="K1290" s="92" t="str">
        <f>IFERROR(AVERAGEIFS(EDF[Hydratation], EDF[Nom], BD_evo[[#This Row],[Nom]], EDF[Semaine], BD_evo[[#This Row],[Semaine]]), "")</f>
        <v/>
      </c>
      <c r="L1290" s="92" t="str">
        <f>IFERROR(AVERAGEIFS(EDF[Nutrition], EDF[Nom], BD_evo[[#This Row],[Nom]], EDF[Semaine], BD_evo[[#This Row],[Semaine]]), "")</f>
        <v/>
      </c>
      <c r="M1290" s="92" t="str">
        <f>IFERROR(AVERAGEIFS(RPE[Investissement du jour], RPE[Nom], BD_evo[[#This Row],[Nom]], RPE[Semaine], BD_evo[[#This Row],[Semaine]]), "")</f>
        <v/>
      </c>
    </row>
    <row r="1291" spans="1:13" x14ac:dyDescent="0.2">
      <c r="A1291" s="88" t="s">
        <v>89</v>
      </c>
      <c r="B1291" t="str">
        <f>INDEX(Statut[Profil], MATCH(BD_evo[[#This Row],[Nom]], Statut[Nom], 0))</f>
        <v>Avant</v>
      </c>
      <c r="C1291">
        <f t="shared" si="30"/>
        <v>2024</v>
      </c>
      <c r="D1291">
        <f t="shared" si="31"/>
        <v>8</v>
      </c>
      <c r="E1291" t="str">
        <f>IF(SUMIFS(RPE[sRPE_tot], RPE[Nom], BD_evo[[#This Row],[Nom]], RPE[Semaine], BD_evo[[#This Row],[Semaine]])=0,"",SUMIFS(RPE[sRPE_tot], RPE[Nom], BD_evo[[#This Row],[Nom]], RPE[Semaine], BD_evo[[#This Row],[Semaine]]))</f>
        <v/>
      </c>
      <c r="F1291" s="92">
        <f>IFERROR(AVERAGEIFS(EDF[Total EDF], EDF[Nom], BD_evo[[#This Row],[Nom]], EDF[Semaine], BD_evo[[#This Row],[Semaine]]), "")</f>
        <v>20</v>
      </c>
      <c r="G1291" s="92">
        <f>IFERROR(AVERAGEIFS(EDF[Humeur], EDF[Nom], BD_evo[[#This Row],[Nom]], EDF[Semaine], BD_evo[[#This Row],[Semaine]]), "")</f>
        <v>4</v>
      </c>
      <c r="H1291" s="92">
        <f>IFERROR(AVERAGEIFS(EDF[Stress], EDF[Nom], BD_evo[[#This Row],[Nom]], EDF[Semaine], BD_evo[[#This Row],[Semaine]]), "")</f>
        <v>3</v>
      </c>
      <c r="I1291" s="92">
        <f>IFERROR(AVERAGEIFS(EDF[Sommeil], EDF[Nom], BD_evo[[#This Row],[Nom]], EDF[Semaine], BD_evo[[#This Row],[Semaine]]), "")</f>
        <v>3</v>
      </c>
      <c r="J1291" s="92">
        <f>IFERROR(AVERAGEIFS(EDF[Etat Physique], EDF[Nom], BD_evo[[#This Row],[Nom]], EDF[Semaine], BD_evo[[#This Row],[Semaine]]), "")</f>
        <v>3</v>
      </c>
      <c r="K1291" s="92">
        <f>IFERROR(AVERAGEIFS(EDF[Hydratation], EDF[Nom], BD_evo[[#This Row],[Nom]], EDF[Semaine], BD_evo[[#This Row],[Semaine]]), "")</f>
        <v>4</v>
      </c>
      <c r="L1291" s="92">
        <f>IFERROR(AVERAGEIFS(EDF[Nutrition], EDF[Nom], BD_evo[[#This Row],[Nom]], EDF[Semaine], BD_evo[[#This Row],[Semaine]]), "")</f>
        <v>3</v>
      </c>
      <c r="M1291" s="92" t="str">
        <f>IFERROR(AVERAGEIFS(RPE[Investissement du jour], RPE[Nom], BD_evo[[#This Row],[Nom]], RPE[Semaine], BD_evo[[#This Row],[Semaine]]), "")</f>
        <v/>
      </c>
    </row>
    <row r="1292" spans="1:13" x14ac:dyDescent="0.2">
      <c r="A1292" s="88" t="s">
        <v>168</v>
      </c>
      <c r="B1292" t="str">
        <f>INDEX(Statut[Profil], MATCH(BD_evo[[#This Row],[Nom]], Statut[Nom], 0))</f>
        <v>Avant</v>
      </c>
      <c r="C1292">
        <f t="shared" si="30"/>
        <v>2024</v>
      </c>
      <c r="D1292">
        <f t="shared" si="31"/>
        <v>8</v>
      </c>
      <c r="E1292" t="str">
        <f>IF(SUMIFS(RPE[sRPE_tot], RPE[Nom], BD_evo[[#This Row],[Nom]], RPE[Semaine], BD_evo[[#This Row],[Semaine]])=0,"",SUMIFS(RPE[sRPE_tot], RPE[Nom], BD_evo[[#This Row],[Nom]], RPE[Semaine], BD_evo[[#This Row],[Semaine]]))</f>
        <v/>
      </c>
      <c r="F1292" s="92" t="str">
        <f>IFERROR(AVERAGEIFS(EDF[Total EDF], EDF[Nom], BD_evo[[#This Row],[Nom]], EDF[Semaine], BD_evo[[#This Row],[Semaine]]), "")</f>
        <v/>
      </c>
      <c r="G1292" s="92" t="str">
        <f>IFERROR(AVERAGEIFS(EDF[Humeur], EDF[Nom], BD_evo[[#This Row],[Nom]], EDF[Semaine], BD_evo[[#This Row],[Semaine]]), "")</f>
        <v/>
      </c>
      <c r="H1292" s="92" t="str">
        <f>IFERROR(AVERAGEIFS(EDF[Stress], EDF[Nom], BD_evo[[#This Row],[Nom]], EDF[Semaine], BD_evo[[#This Row],[Semaine]]), "")</f>
        <v/>
      </c>
      <c r="I1292" s="92" t="str">
        <f>IFERROR(AVERAGEIFS(EDF[Sommeil], EDF[Nom], BD_evo[[#This Row],[Nom]], EDF[Semaine], BD_evo[[#This Row],[Semaine]]), "")</f>
        <v/>
      </c>
      <c r="J1292" s="92" t="str">
        <f>IFERROR(AVERAGEIFS(EDF[Etat Physique], EDF[Nom], BD_evo[[#This Row],[Nom]], EDF[Semaine], BD_evo[[#This Row],[Semaine]]), "")</f>
        <v/>
      </c>
      <c r="K1292" s="92" t="str">
        <f>IFERROR(AVERAGEIFS(EDF[Hydratation], EDF[Nom], BD_evo[[#This Row],[Nom]], EDF[Semaine], BD_evo[[#This Row],[Semaine]]), "")</f>
        <v/>
      </c>
      <c r="L1292" s="92" t="str">
        <f>IFERROR(AVERAGEIFS(EDF[Nutrition], EDF[Nom], BD_evo[[#This Row],[Nom]], EDF[Semaine], BD_evo[[#This Row],[Semaine]]), "")</f>
        <v/>
      </c>
      <c r="M1292" s="92" t="str">
        <f>IFERROR(AVERAGEIFS(RPE[Investissement du jour], RPE[Nom], BD_evo[[#This Row],[Nom]], RPE[Semaine], BD_evo[[#This Row],[Semaine]]), "")</f>
        <v/>
      </c>
    </row>
    <row r="1293" spans="1:13" x14ac:dyDescent="0.2">
      <c r="A1293" s="88" t="s">
        <v>86</v>
      </c>
      <c r="B1293" t="str">
        <f>INDEX(Statut[Profil], MATCH(BD_evo[[#This Row],[Nom]], Statut[Nom], 0))</f>
        <v>Avant</v>
      </c>
      <c r="C1293">
        <f t="shared" si="30"/>
        <v>2024</v>
      </c>
      <c r="D1293">
        <f t="shared" si="31"/>
        <v>8</v>
      </c>
      <c r="E1293" t="str">
        <f>IF(SUMIFS(RPE[sRPE_tot], RPE[Nom], BD_evo[[#This Row],[Nom]], RPE[Semaine], BD_evo[[#This Row],[Semaine]])=0,"",SUMIFS(RPE[sRPE_tot], RPE[Nom], BD_evo[[#This Row],[Nom]], RPE[Semaine], BD_evo[[#This Row],[Semaine]]))</f>
        <v/>
      </c>
      <c r="F1293" s="92">
        <f>IFERROR(AVERAGEIFS(EDF[Total EDF], EDF[Nom], BD_evo[[#This Row],[Nom]], EDF[Semaine], BD_evo[[#This Row],[Semaine]]), "")</f>
        <v>24</v>
      </c>
      <c r="G1293" s="92">
        <f>IFERROR(AVERAGEIFS(EDF[Humeur], EDF[Nom], BD_evo[[#This Row],[Nom]], EDF[Semaine], BD_evo[[#This Row],[Semaine]]), "")</f>
        <v>5</v>
      </c>
      <c r="H1293" s="92">
        <f>IFERROR(AVERAGEIFS(EDF[Stress], EDF[Nom], BD_evo[[#This Row],[Nom]], EDF[Semaine], BD_evo[[#This Row],[Semaine]]), "")</f>
        <v>4</v>
      </c>
      <c r="I1293" s="92">
        <f>IFERROR(AVERAGEIFS(EDF[Sommeil], EDF[Nom], BD_evo[[#This Row],[Nom]], EDF[Semaine], BD_evo[[#This Row],[Semaine]]), "")</f>
        <v>4</v>
      </c>
      <c r="J1293" s="92">
        <f>IFERROR(AVERAGEIFS(EDF[Etat Physique], EDF[Nom], BD_evo[[#This Row],[Nom]], EDF[Semaine], BD_evo[[#This Row],[Semaine]]), "")</f>
        <v>3</v>
      </c>
      <c r="K1293" s="92">
        <f>IFERROR(AVERAGEIFS(EDF[Hydratation], EDF[Nom], BD_evo[[#This Row],[Nom]], EDF[Semaine], BD_evo[[#This Row],[Semaine]]), "")</f>
        <v>4</v>
      </c>
      <c r="L1293" s="92">
        <f>IFERROR(AVERAGEIFS(EDF[Nutrition], EDF[Nom], BD_evo[[#This Row],[Nom]], EDF[Semaine], BD_evo[[#This Row],[Semaine]]), "")</f>
        <v>4</v>
      </c>
      <c r="M1293" s="92" t="str">
        <f>IFERROR(AVERAGEIFS(RPE[Investissement du jour], RPE[Nom], BD_evo[[#This Row],[Nom]], RPE[Semaine], BD_evo[[#This Row],[Semaine]]), "")</f>
        <v/>
      </c>
    </row>
    <row r="1294" spans="1:13" x14ac:dyDescent="0.2">
      <c r="A1294" s="88" t="s">
        <v>208</v>
      </c>
      <c r="B1294" t="str">
        <f>INDEX(Statut[Profil], MATCH(BD_evo[[#This Row],[Nom]], Statut[Nom], 0))</f>
        <v>Trois Quarts</v>
      </c>
      <c r="C1294">
        <f t="shared" si="30"/>
        <v>2024</v>
      </c>
      <c r="D1294">
        <f t="shared" si="31"/>
        <v>8</v>
      </c>
      <c r="E1294" t="str">
        <f>IF(SUMIFS(RPE[sRPE_tot], RPE[Nom], BD_evo[[#This Row],[Nom]], RPE[Semaine], BD_evo[[#This Row],[Semaine]])=0,"",SUMIFS(RPE[sRPE_tot], RPE[Nom], BD_evo[[#This Row],[Nom]], RPE[Semaine], BD_evo[[#This Row],[Semaine]]))</f>
        <v/>
      </c>
      <c r="F1294" s="92" t="str">
        <f>IFERROR(AVERAGEIFS(EDF[Total EDF], EDF[Nom], BD_evo[[#This Row],[Nom]], EDF[Semaine], BD_evo[[#This Row],[Semaine]]), "")</f>
        <v/>
      </c>
      <c r="G1294" s="92" t="str">
        <f>IFERROR(AVERAGEIFS(EDF[Humeur], EDF[Nom], BD_evo[[#This Row],[Nom]], EDF[Semaine], BD_evo[[#This Row],[Semaine]]), "")</f>
        <v/>
      </c>
      <c r="H1294" s="92" t="str">
        <f>IFERROR(AVERAGEIFS(EDF[Stress], EDF[Nom], BD_evo[[#This Row],[Nom]], EDF[Semaine], BD_evo[[#This Row],[Semaine]]), "")</f>
        <v/>
      </c>
      <c r="I1294" s="92" t="str">
        <f>IFERROR(AVERAGEIFS(EDF[Sommeil], EDF[Nom], BD_evo[[#This Row],[Nom]], EDF[Semaine], BD_evo[[#This Row],[Semaine]]), "")</f>
        <v/>
      </c>
      <c r="J1294" s="92" t="str">
        <f>IFERROR(AVERAGEIFS(EDF[Etat Physique], EDF[Nom], BD_evo[[#This Row],[Nom]], EDF[Semaine], BD_evo[[#This Row],[Semaine]]), "")</f>
        <v/>
      </c>
      <c r="K1294" s="92" t="str">
        <f>IFERROR(AVERAGEIFS(EDF[Hydratation], EDF[Nom], BD_evo[[#This Row],[Nom]], EDF[Semaine], BD_evo[[#This Row],[Semaine]]), "")</f>
        <v/>
      </c>
      <c r="L1294" s="92" t="str">
        <f>IFERROR(AVERAGEIFS(EDF[Nutrition], EDF[Nom], BD_evo[[#This Row],[Nom]], EDF[Semaine], BD_evo[[#This Row],[Semaine]]), "")</f>
        <v/>
      </c>
      <c r="M1294" s="92" t="str">
        <f>IFERROR(AVERAGEIFS(RPE[Investissement du jour], RPE[Nom], BD_evo[[#This Row],[Nom]], RPE[Semaine], BD_evo[[#This Row],[Semaine]]), "")</f>
        <v/>
      </c>
    </row>
    <row r="1295" spans="1:13" x14ac:dyDescent="0.2">
      <c r="A1295" s="88" t="s">
        <v>99</v>
      </c>
      <c r="B1295" t="str">
        <f>INDEX(Statut[Profil], MATCH(BD_evo[[#This Row],[Nom]], Statut[Nom], 0))</f>
        <v>Avant</v>
      </c>
      <c r="C1295">
        <f t="shared" si="30"/>
        <v>2024</v>
      </c>
      <c r="D1295">
        <f t="shared" si="31"/>
        <v>8</v>
      </c>
      <c r="E1295" t="str">
        <f>IF(SUMIFS(RPE[sRPE_tot], RPE[Nom], BD_evo[[#This Row],[Nom]], RPE[Semaine], BD_evo[[#This Row],[Semaine]])=0,"",SUMIFS(RPE[sRPE_tot], RPE[Nom], BD_evo[[#This Row],[Nom]], RPE[Semaine], BD_evo[[#This Row],[Semaine]]))</f>
        <v/>
      </c>
      <c r="F1295" s="92">
        <f>IFERROR(AVERAGEIFS(EDF[Total EDF], EDF[Nom], BD_evo[[#This Row],[Nom]], EDF[Semaine], BD_evo[[#This Row],[Semaine]]), "")</f>
        <v>20.666666666666668</v>
      </c>
      <c r="G1295" s="92">
        <f>IFERROR(AVERAGEIFS(EDF[Humeur], EDF[Nom], BD_evo[[#This Row],[Nom]], EDF[Semaine], BD_evo[[#This Row],[Semaine]]), "")</f>
        <v>3.3333333333333335</v>
      </c>
      <c r="H1295" s="92">
        <f>IFERROR(AVERAGEIFS(EDF[Stress], EDF[Nom], BD_evo[[#This Row],[Nom]], EDF[Semaine], BD_evo[[#This Row],[Semaine]]), "")</f>
        <v>2</v>
      </c>
      <c r="I1295" s="92">
        <f>IFERROR(AVERAGEIFS(EDF[Sommeil], EDF[Nom], BD_evo[[#This Row],[Nom]], EDF[Semaine], BD_evo[[#This Row],[Semaine]]), "")</f>
        <v>4</v>
      </c>
      <c r="J1295" s="92">
        <f>IFERROR(AVERAGEIFS(EDF[Etat Physique], EDF[Nom], BD_evo[[#This Row],[Nom]], EDF[Semaine], BD_evo[[#This Row],[Semaine]]), "")</f>
        <v>3.6666666666666665</v>
      </c>
      <c r="K1295" s="92">
        <f>IFERROR(AVERAGEIFS(EDF[Hydratation], EDF[Nom], BD_evo[[#This Row],[Nom]], EDF[Semaine], BD_evo[[#This Row],[Semaine]]), "")</f>
        <v>3.6666666666666665</v>
      </c>
      <c r="L1295" s="92">
        <f>IFERROR(AVERAGEIFS(EDF[Nutrition], EDF[Nom], BD_evo[[#This Row],[Nom]], EDF[Semaine], BD_evo[[#This Row],[Semaine]]), "")</f>
        <v>4</v>
      </c>
      <c r="M1295" s="92" t="str">
        <f>IFERROR(AVERAGEIFS(RPE[Investissement du jour], RPE[Nom], BD_evo[[#This Row],[Nom]], RPE[Semaine], BD_evo[[#This Row],[Semaine]]), "")</f>
        <v/>
      </c>
    </row>
    <row r="1296" spans="1:13" x14ac:dyDescent="0.2">
      <c r="A1296" s="88" t="s">
        <v>233</v>
      </c>
      <c r="B1296" t="str">
        <f>INDEX(Statut[Profil], MATCH(BD_evo[[#This Row],[Nom]], Statut[Nom], 0))</f>
        <v>Avant</v>
      </c>
      <c r="C1296">
        <f t="shared" si="30"/>
        <v>2024</v>
      </c>
      <c r="D1296">
        <f t="shared" si="31"/>
        <v>8</v>
      </c>
      <c r="E1296" t="str">
        <f>IF(SUMIFS(RPE[sRPE_tot], RPE[Nom], BD_evo[[#This Row],[Nom]], RPE[Semaine], BD_evo[[#This Row],[Semaine]])=0,"",SUMIFS(RPE[sRPE_tot], RPE[Nom], BD_evo[[#This Row],[Nom]], RPE[Semaine], BD_evo[[#This Row],[Semaine]]))</f>
        <v/>
      </c>
      <c r="F1296" s="92">
        <f>IFERROR(AVERAGEIFS(EDF[Total EDF], EDF[Nom], BD_evo[[#This Row],[Nom]], EDF[Semaine], BD_evo[[#This Row],[Semaine]]), "")</f>
        <v>22.5</v>
      </c>
      <c r="G1296" s="92">
        <f>IFERROR(AVERAGEIFS(EDF[Humeur], EDF[Nom], BD_evo[[#This Row],[Nom]], EDF[Semaine], BD_evo[[#This Row],[Semaine]]), "")</f>
        <v>4</v>
      </c>
      <c r="H1296" s="92">
        <f>IFERROR(AVERAGEIFS(EDF[Stress], EDF[Nom], BD_evo[[#This Row],[Nom]], EDF[Semaine], BD_evo[[#This Row],[Semaine]]), "")</f>
        <v>3.5</v>
      </c>
      <c r="I1296" s="92">
        <f>IFERROR(AVERAGEIFS(EDF[Sommeil], EDF[Nom], BD_evo[[#This Row],[Nom]], EDF[Semaine], BD_evo[[#This Row],[Semaine]]), "")</f>
        <v>4</v>
      </c>
      <c r="J1296" s="92">
        <f>IFERROR(AVERAGEIFS(EDF[Etat Physique], EDF[Nom], BD_evo[[#This Row],[Nom]], EDF[Semaine], BD_evo[[#This Row],[Semaine]]), "")</f>
        <v>3</v>
      </c>
      <c r="K1296" s="92">
        <f>IFERROR(AVERAGEIFS(EDF[Hydratation], EDF[Nom], BD_evo[[#This Row],[Nom]], EDF[Semaine], BD_evo[[#This Row],[Semaine]]), "")</f>
        <v>4.5</v>
      </c>
      <c r="L1296" s="92">
        <f>IFERROR(AVERAGEIFS(EDF[Nutrition], EDF[Nom], BD_evo[[#This Row],[Nom]], EDF[Semaine], BD_evo[[#This Row],[Semaine]]), "")</f>
        <v>3.5</v>
      </c>
      <c r="M1296" s="92" t="str">
        <f>IFERROR(AVERAGEIFS(RPE[Investissement du jour], RPE[Nom], BD_evo[[#This Row],[Nom]], RPE[Semaine], BD_evo[[#This Row],[Semaine]]), "")</f>
        <v/>
      </c>
    </row>
    <row r="1297" spans="1:13" x14ac:dyDescent="0.2">
      <c r="A1297" s="88" t="s">
        <v>85</v>
      </c>
      <c r="B1297" t="str">
        <f>INDEX(Statut[Profil], MATCH(BD_evo[[#This Row],[Nom]], Statut[Nom], 0))</f>
        <v>Avant</v>
      </c>
      <c r="C1297">
        <f t="shared" si="30"/>
        <v>2024</v>
      </c>
      <c r="D1297">
        <f t="shared" si="31"/>
        <v>8</v>
      </c>
      <c r="E1297" t="str">
        <f>IF(SUMIFS(RPE[sRPE_tot], RPE[Nom], BD_evo[[#This Row],[Nom]], RPE[Semaine], BD_evo[[#This Row],[Semaine]])=0,"",SUMIFS(RPE[sRPE_tot], RPE[Nom], BD_evo[[#This Row],[Nom]], RPE[Semaine], BD_evo[[#This Row],[Semaine]]))</f>
        <v/>
      </c>
      <c r="F1297" s="92" t="str">
        <f>IFERROR(AVERAGEIFS(EDF[Total EDF], EDF[Nom], BD_evo[[#This Row],[Nom]], EDF[Semaine], BD_evo[[#This Row],[Semaine]]), "")</f>
        <v/>
      </c>
      <c r="G1297" s="92" t="str">
        <f>IFERROR(AVERAGEIFS(EDF[Humeur], EDF[Nom], BD_evo[[#This Row],[Nom]], EDF[Semaine], BD_evo[[#This Row],[Semaine]]), "")</f>
        <v/>
      </c>
      <c r="H1297" s="92" t="str">
        <f>IFERROR(AVERAGEIFS(EDF[Stress], EDF[Nom], BD_evo[[#This Row],[Nom]], EDF[Semaine], BD_evo[[#This Row],[Semaine]]), "")</f>
        <v/>
      </c>
      <c r="I1297" s="92" t="str">
        <f>IFERROR(AVERAGEIFS(EDF[Sommeil], EDF[Nom], BD_evo[[#This Row],[Nom]], EDF[Semaine], BD_evo[[#This Row],[Semaine]]), "")</f>
        <v/>
      </c>
      <c r="J1297" s="92" t="str">
        <f>IFERROR(AVERAGEIFS(EDF[Etat Physique], EDF[Nom], BD_evo[[#This Row],[Nom]], EDF[Semaine], BD_evo[[#This Row],[Semaine]]), "")</f>
        <v/>
      </c>
      <c r="K1297" s="92" t="str">
        <f>IFERROR(AVERAGEIFS(EDF[Hydratation], EDF[Nom], BD_evo[[#This Row],[Nom]], EDF[Semaine], BD_evo[[#This Row],[Semaine]]), "")</f>
        <v/>
      </c>
      <c r="L1297" s="92" t="str">
        <f>IFERROR(AVERAGEIFS(EDF[Nutrition], EDF[Nom], BD_evo[[#This Row],[Nom]], EDF[Semaine], BD_evo[[#This Row],[Semaine]]), "")</f>
        <v/>
      </c>
      <c r="M1297" s="92" t="str">
        <f>IFERROR(AVERAGEIFS(RPE[Investissement du jour], RPE[Nom], BD_evo[[#This Row],[Nom]], RPE[Semaine], BD_evo[[#This Row],[Semaine]]), "")</f>
        <v/>
      </c>
    </row>
    <row r="1298" spans="1:13" x14ac:dyDescent="0.2">
      <c r="A1298" s="88" t="s">
        <v>191</v>
      </c>
      <c r="B1298" t="str">
        <f>INDEX(Statut[Profil], MATCH(BD_evo[[#This Row],[Nom]], Statut[Nom], 0))</f>
        <v>Avant</v>
      </c>
      <c r="C1298">
        <f t="shared" si="30"/>
        <v>2024</v>
      </c>
      <c r="D1298">
        <f t="shared" si="31"/>
        <v>8</v>
      </c>
      <c r="E1298" t="str">
        <f>IF(SUMIFS(RPE[sRPE_tot], RPE[Nom], BD_evo[[#This Row],[Nom]], RPE[Semaine], BD_evo[[#This Row],[Semaine]])=0,"",SUMIFS(RPE[sRPE_tot], RPE[Nom], BD_evo[[#This Row],[Nom]], RPE[Semaine], BD_evo[[#This Row],[Semaine]]))</f>
        <v/>
      </c>
      <c r="F1298" s="92">
        <f>IFERROR(AVERAGEIFS(EDF[Total EDF], EDF[Nom], BD_evo[[#This Row],[Nom]], EDF[Semaine], BD_evo[[#This Row],[Semaine]]), "")</f>
        <v>24.333333333333332</v>
      </c>
      <c r="G1298" s="92">
        <f>IFERROR(AVERAGEIFS(EDF[Humeur], EDF[Nom], BD_evo[[#This Row],[Nom]], EDF[Semaine], BD_evo[[#This Row],[Semaine]]), "")</f>
        <v>3.6666666666666665</v>
      </c>
      <c r="H1298" s="92">
        <f>IFERROR(AVERAGEIFS(EDF[Stress], EDF[Nom], BD_evo[[#This Row],[Nom]], EDF[Semaine], BD_evo[[#This Row],[Semaine]]), "")</f>
        <v>3.3333333333333335</v>
      </c>
      <c r="I1298" s="92">
        <f>IFERROR(AVERAGEIFS(EDF[Sommeil], EDF[Nom], BD_evo[[#This Row],[Nom]], EDF[Semaine], BD_evo[[#This Row],[Semaine]]), "")</f>
        <v>4.333333333333333</v>
      </c>
      <c r="J1298" s="92">
        <f>IFERROR(AVERAGEIFS(EDF[Etat Physique], EDF[Nom], BD_evo[[#This Row],[Nom]], EDF[Semaine], BD_evo[[#This Row],[Semaine]]), "")</f>
        <v>3.6666666666666665</v>
      </c>
      <c r="K1298" s="92">
        <f>IFERROR(AVERAGEIFS(EDF[Hydratation], EDF[Nom], BD_evo[[#This Row],[Nom]], EDF[Semaine], BD_evo[[#This Row],[Semaine]]), "")</f>
        <v>4.666666666666667</v>
      </c>
      <c r="L1298" s="92">
        <f>IFERROR(AVERAGEIFS(EDF[Nutrition], EDF[Nom], BD_evo[[#This Row],[Nom]], EDF[Semaine], BD_evo[[#This Row],[Semaine]]), "")</f>
        <v>4.666666666666667</v>
      </c>
      <c r="M1298" s="92" t="str">
        <f>IFERROR(AVERAGEIFS(RPE[Investissement du jour], RPE[Nom], BD_evo[[#This Row],[Nom]], RPE[Semaine], BD_evo[[#This Row],[Semaine]]), "")</f>
        <v/>
      </c>
    </row>
    <row r="1299" spans="1:13" x14ac:dyDescent="0.2">
      <c r="A1299" s="89" t="s">
        <v>95</v>
      </c>
      <c r="B1299" t="str">
        <f>INDEX(Statut[Profil], MATCH(BD_evo[[#This Row],[Nom]], Statut[Nom], 0))</f>
        <v>Avant</v>
      </c>
      <c r="C1299">
        <f t="shared" si="30"/>
        <v>2024</v>
      </c>
      <c r="D1299">
        <f t="shared" si="31"/>
        <v>8</v>
      </c>
      <c r="E1299" t="str">
        <f>IF(SUMIFS(RPE[sRPE_tot], RPE[Nom], BD_evo[[#This Row],[Nom]], RPE[Semaine], BD_evo[[#This Row],[Semaine]])=0,"",SUMIFS(RPE[sRPE_tot], RPE[Nom], BD_evo[[#This Row],[Nom]], RPE[Semaine], BD_evo[[#This Row],[Semaine]]))</f>
        <v/>
      </c>
      <c r="F1299" s="92">
        <f>IFERROR(AVERAGEIFS(EDF[Total EDF], EDF[Nom], BD_evo[[#This Row],[Nom]], EDF[Semaine], BD_evo[[#This Row],[Semaine]]), "")</f>
        <v>14</v>
      </c>
      <c r="G1299" s="92">
        <f>IFERROR(AVERAGEIFS(EDF[Humeur], EDF[Nom], BD_evo[[#This Row],[Nom]], EDF[Semaine], BD_evo[[#This Row],[Semaine]]), "")</f>
        <v>2</v>
      </c>
      <c r="H1299" s="92">
        <f>IFERROR(AVERAGEIFS(EDF[Stress], EDF[Nom], BD_evo[[#This Row],[Nom]], EDF[Semaine], BD_evo[[#This Row],[Semaine]]), "")</f>
        <v>3</v>
      </c>
      <c r="I1299" s="92">
        <f>IFERROR(AVERAGEIFS(EDF[Sommeil], EDF[Nom], BD_evo[[#This Row],[Nom]], EDF[Semaine], BD_evo[[#This Row],[Semaine]]), "")</f>
        <v>2</v>
      </c>
      <c r="J1299" s="92">
        <f>IFERROR(AVERAGEIFS(EDF[Etat Physique], EDF[Nom], BD_evo[[#This Row],[Nom]], EDF[Semaine], BD_evo[[#This Row],[Semaine]]), "")</f>
        <v>3</v>
      </c>
      <c r="K1299" s="92">
        <f>IFERROR(AVERAGEIFS(EDF[Hydratation], EDF[Nom], BD_evo[[#This Row],[Nom]], EDF[Semaine], BD_evo[[#This Row],[Semaine]]), "")</f>
        <v>2</v>
      </c>
      <c r="L1299" s="92">
        <f>IFERROR(AVERAGEIFS(EDF[Nutrition], EDF[Nom], BD_evo[[#This Row],[Nom]], EDF[Semaine], BD_evo[[#This Row],[Semaine]]), "")</f>
        <v>2</v>
      </c>
      <c r="M1299" s="92" t="str">
        <f>IFERROR(AVERAGEIFS(RPE[Investissement du jour], RPE[Nom], BD_evo[[#This Row],[Nom]], RPE[Semaine], BD_evo[[#This Row],[Semaine]]), "")</f>
        <v/>
      </c>
    </row>
    <row r="1300" spans="1:13" x14ac:dyDescent="0.2">
      <c r="A1300" s="89" t="s">
        <v>80</v>
      </c>
      <c r="B1300" t="str">
        <f>INDEX(Statut[Profil], MATCH(BD_evo[[#This Row],[Nom]], Statut[Nom], 0))</f>
        <v>Avant</v>
      </c>
      <c r="C1300">
        <f t="shared" si="30"/>
        <v>2024</v>
      </c>
      <c r="D1300">
        <f t="shared" si="31"/>
        <v>8</v>
      </c>
      <c r="E1300" t="str">
        <f>IF(SUMIFS(RPE[sRPE_tot], RPE[Nom], BD_evo[[#This Row],[Nom]], RPE[Semaine], BD_evo[[#This Row],[Semaine]])=0,"",SUMIFS(RPE[sRPE_tot], RPE[Nom], BD_evo[[#This Row],[Nom]], RPE[Semaine], BD_evo[[#This Row],[Semaine]]))</f>
        <v/>
      </c>
      <c r="F1300" s="92">
        <f>IFERROR(AVERAGEIFS(EDF[Total EDF], EDF[Nom], BD_evo[[#This Row],[Nom]], EDF[Semaine], BD_evo[[#This Row],[Semaine]]), "")</f>
        <v>17</v>
      </c>
      <c r="G1300" s="92">
        <f>IFERROR(AVERAGEIFS(EDF[Humeur], EDF[Nom], BD_evo[[#This Row],[Nom]], EDF[Semaine], BD_evo[[#This Row],[Semaine]]), "")</f>
        <v>4</v>
      </c>
      <c r="H1300" s="92">
        <f>IFERROR(AVERAGEIFS(EDF[Stress], EDF[Nom], BD_evo[[#This Row],[Nom]], EDF[Semaine], BD_evo[[#This Row],[Semaine]]), "")</f>
        <v>2</v>
      </c>
      <c r="I1300" s="92">
        <f>IFERROR(AVERAGEIFS(EDF[Sommeil], EDF[Nom], BD_evo[[#This Row],[Nom]], EDF[Semaine], BD_evo[[#This Row],[Semaine]]), "")</f>
        <v>3</v>
      </c>
      <c r="J1300" s="92">
        <f>IFERROR(AVERAGEIFS(EDF[Etat Physique], EDF[Nom], BD_evo[[#This Row],[Nom]], EDF[Semaine], BD_evo[[#This Row],[Semaine]]), "")</f>
        <v>2</v>
      </c>
      <c r="K1300" s="92">
        <f>IFERROR(AVERAGEIFS(EDF[Hydratation], EDF[Nom], BD_evo[[#This Row],[Nom]], EDF[Semaine], BD_evo[[#This Row],[Semaine]]), "")</f>
        <v>2</v>
      </c>
      <c r="L1300" s="92">
        <f>IFERROR(AVERAGEIFS(EDF[Nutrition], EDF[Nom], BD_evo[[#This Row],[Nom]], EDF[Semaine], BD_evo[[#This Row],[Semaine]]), "")</f>
        <v>4</v>
      </c>
      <c r="M1300" s="92" t="str">
        <f>IFERROR(AVERAGEIFS(RPE[Investissement du jour], RPE[Nom], BD_evo[[#This Row],[Nom]], RPE[Semaine], BD_evo[[#This Row],[Semaine]]), "")</f>
        <v/>
      </c>
    </row>
    <row r="1301" spans="1:13" x14ac:dyDescent="0.2">
      <c r="A1301" s="88" t="s">
        <v>167</v>
      </c>
      <c r="B1301" t="str">
        <f>INDEX(Statut[Profil], MATCH(BD_evo[[#This Row],[Nom]], Statut[Nom], 0))</f>
        <v>Trois Quarts</v>
      </c>
      <c r="C1301">
        <f t="shared" si="30"/>
        <v>2024</v>
      </c>
      <c r="D1301">
        <f t="shared" si="31"/>
        <v>8</v>
      </c>
      <c r="E1301" t="str">
        <f>IF(SUMIFS(RPE[sRPE_tot], RPE[Nom], BD_evo[[#This Row],[Nom]], RPE[Semaine], BD_evo[[#This Row],[Semaine]])=0,"",SUMIFS(RPE[sRPE_tot], RPE[Nom], BD_evo[[#This Row],[Nom]], RPE[Semaine], BD_evo[[#This Row],[Semaine]]))</f>
        <v/>
      </c>
      <c r="F1301" s="92">
        <f>IFERROR(AVERAGEIFS(EDF[Total EDF], EDF[Nom], BD_evo[[#This Row],[Nom]], EDF[Semaine], BD_evo[[#This Row],[Semaine]]), "")</f>
        <v>21</v>
      </c>
      <c r="G1301" s="92">
        <f>IFERROR(AVERAGEIFS(EDF[Humeur], EDF[Nom], BD_evo[[#This Row],[Nom]], EDF[Semaine], BD_evo[[#This Row],[Semaine]]), "")</f>
        <v>3.3333333333333335</v>
      </c>
      <c r="H1301" s="92">
        <f>IFERROR(AVERAGEIFS(EDF[Stress], EDF[Nom], BD_evo[[#This Row],[Nom]], EDF[Semaine], BD_evo[[#This Row],[Semaine]]), "")</f>
        <v>3</v>
      </c>
      <c r="I1301" s="92">
        <f>IFERROR(AVERAGEIFS(EDF[Sommeil], EDF[Nom], BD_evo[[#This Row],[Nom]], EDF[Semaine], BD_evo[[#This Row],[Semaine]]), "")</f>
        <v>4</v>
      </c>
      <c r="J1301" s="92">
        <f>IFERROR(AVERAGEIFS(EDF[Etat Physique], EDF[Nom], BD_evo[[#This Row],[Nom]], EDF[Semaine], BD_evo[[#This Row],[Semaine]]), "")</f>
        <v>3</v>
      </c>
      <c r="K1301" s="92">
        <f>IFERROR(AVERAGEIFS(EDF[Hydratation], EDF[Nom], BD_evo[[#This Row],[Nom]], EDF[Semaine], BD_evo[[#This Row],[Semaine]]), "")</f>
        <v>3.6666666666666665</v>
      </c>
      <c r="L1301" s="92">
        <f>IFERROR(AVERAGEIFS(EDF[Nutrition], EDF[Nom], BD_evo[[#This Row],[Nom]], EDF[Semaine], BD_evo[[#This Row],[Semaine]]), "")</f>
        <v>4</v>
      </c>
      <c r="M1301" s="92" t="str">
        <f>IFERROR(AVERAGEIFS(RPE[Investissement du jour], RPE[Nom], BD_evo[[#This Row],[Nom]], RPE[Semaine], BD_evo[[#This Row],[Semaine]]), "")</f>
        <v/>
      </c>
    </row>
    <row r="1302" spans="1:13" x14ac:dyDescent="0.2">
      <c r="A1302" s="88" t="s">
        <v>240</v>
      </c>
      <c r="B1302" t="str">
        <f>INDEX(Statut[Profil], MATCH(BD_evo[[#This Row],[Nom]], Statut[Nom], 0))</f>
        <v>Trois Quarts</v>
      </c>
      <c r="C1302">
        <f t="shared" si="30"/>
        <v>2024</v>
      </c>
      <c r="D1302">
        <f t="shared" si="31"/>
        <v>8</v>
      </c>
      <c r="E1302" t="str">
        <f>IF(SUMIFS(RPE[sRPE_tot], RPE[Nom], BD_evo[[#This Row],[Nom]], RPE[Semaine], BD_evo[[#This Row],[Semaine]])=0,"",SUMIFS(RPE[sRPE_tot], RPE[Nom], BD_evo[[#This Row],[Nom]], RPE[Semaine], BD_evo[[#This Row],[Semaine]]))</f>
        <v/>
      </c>
      <c r="F1302" s="92" t="str">
        <f>IFERROR(AVERAGEIFS(EDF[Total EDF], EDF[Nom], BD_evo[[#This Row],[Nom]], EDF[Semaine], BD_evo[[#This Row],[Semaine]]), "")</f>
        <v/>
      </c>
      <c r="G1302" s="92" t="str">
        <f>IFERROR(AVERAGEIFS(EDF[Humeur], EDF[Nom], BD_evo[[#This Row],[Nom]], EDF[Semaine], BD_evo[[#This Row],[Semaine]]), "")</f>
        <v/>
      </c>
      <c r="H1302" s="92" t="str">
        <f>IFERROR(AVERAGEIFS(EDF[Stress], EDF[Nom], BD_evo[[#This Row],[Nom]], EDF[Semaine], BD_evo[[#This Row],[Semaine]]), "")</f>
        <v/>
      </c>
      <c r="I1302" s="92" t="str">
        <f>IFERROR(AVERAGEIFS(EDF[Sommeil], EDF[Nom], BD_evo[[#This Row],[Nom]], EDF[Semaine], BD_evo[[#This Row],[Semaine]]), "")</f>
        <v/>
      </c>
      <c r="J1302" s="92" t="str">
        <f>IFERROR(AVERAGEIFS(EDF[Etat Physique], EDF[Nom], BD_evo[[#This Row],[Nom]], EDF[Semaine], BD_evo[[#This Row],[Semaine]]), "")</f>
        <v/>
      </c>
      <c r="K1302" s="92" t="str">
        <f>IFERROR(AVERAGEIFS(EDF[Hydratation], EDF[Nom], BD_evo[[#This Row],[Nom]], EDF[Semaine], BD_evo[[#This Row],[Semaine]]), "")</f>
        <v/>
      </c>
      <c r="L1302" s="92" t="str">
        <f>IFERROR(AVERAGEIFS(EDF[Nutrition], EDF[Nom], BD_evo[[#This Row],[Nom]], EDF[Semaine], BD_evo[[#This Row],[Semaine]]), "")</f>
        <v/>
      </c>
      <c r="M1302" s="92" t="str">
        <f>IFERROR(AVERAGEIFS(RPE[Investissement du jour], RPE[Nom], BD_evo[[#This Row],[Nom]], RPE[Semaine], BD_evo[[#This Row],[Semaine]]), "")</f>
        <v/>
      </c>
    </row>
    <row r="1303" spans="1:13" x14ac:dyDescent="0.2">
      <c r="A1303" s="88" t="s">
        <v>107</v>
      </c>
      <c r="B1303" t="str">
        <f>INDEX(Statut[Profil], MATCH(BD_evo[[#This Row],[Nom]], Statut[Nom], 0))</f>
        <v>Trois Quarts</v>
      </c>
      <c r="C1303">
        <f t="shared" si="30"/>
        <v>2024</v>
      </c>
      <c r="D1303">
        <f t="shared" si="31"/>
        <v>8</v>
      </c>
      <c r="E1303" t="str">
        <f>IF(SUMIFS(RPE[sRPE_tot], RPE[Nom], BD_evo[[#This Row],[Nom]], RPE[Semaine], BD_evo[[#This Row],[Semaine]])=0,"",SUMIFS(RPE[sRPE_tot], RPE[Nom], BD_evo[[#This Row],[Nom]], RPE[Semaine], BD_evo[[#This Row],[Semaine]]))</f>
        <v/>
      </c>
      <c r="F1303" s="92" t="str">
        <f>IFERROR(AVERAGEIFS(EDF[Total EDF], EDF[Nom], BD_evo[[#This Row],[Nom]], EDF[Semaine], BD_evo[[#This Row],[Semaine]]), "")</f>
        <v/>
      </c>
      <c r="G1303" s="92" t="str">
        <f>IFERROR(AVERAGEIFS(EDF[Humeur], EDF[Nom], BD_evo[[#This Row],[Nom]], EDF[Semaine], BD_evo[[#This Row],[Semaine]]), "")</f>
        <v/>
      </c>
      <c r="H1303" s="92" t="str">
        <f>IFERROR(AVERAGEIFS(EDF[Stress], EDF[Nom], BD_evo[[#This Row],[Nom]], EDF[Semaine], BD_evo[[#This Row],[Semaine]]), "")</f>
        <v/>
      </c>
      <c r="I1303" s="92" t="str">
        <f>IFERROR(AVERAGEIFS(EDF[Sommeil], EDF[Nom], BD_evo[[#This Row],[Nom]], EDF[Semaine], BD_evo[[#This Row],[Semaine]]), "")</f>
        <v/>
      </c>
      <c r="J1303" s="92" t="str">
        <f>IFERROR(AVERAGEIFS(EDF[Etat Physique], EDF[Nom], BD_evo[[#This Row],[Nom]], EDF[Semaine], BD_evo[[#This Row],[Semaine]]), "")</f>
        <v/>
      </c>
      <c r="K1303" s="92" t="str">
        <f>IFERROR(AVERAGEIFS(EDF[Hydratation], EDF[Nom], BD_evo[[#This Row],[Nom]], EDF[Semaine], BD_evo[[#This Row],[Semaine]]), "")</f>
        <v/>
      </c>
      <c r="L1303" s="92" t="str">
        <f>IFERROR(AVERAGEIFS(EDF[Nutrition], EDF[Nom], BD_evo[[#This Row],[Nom]], EDF[Semaine], BD_evo[[#This Row],[Semaine]]), "")</f>
        <v/>
      </c>
      <c r="M1303" s="92" t="str">
        <f>IFERROR(AVERAGEIFS(RPE[Investissement du jour], RPE[Nom], BD_evo[[#This Row],[Nom]], RPE[Semaine], BD_evo[[#This Row],[Semaine]]), "")</f>
        <v/>
      </c>
    </row>
    <row r="1304" spans="1:13" x14ac:dyDescent="0.2">
      <c r="A1304" s="88" t="s">
        <v>192</v>
      </c>
      <c r="B1304" t="str">
        <f>INDEX(Statut[Profil], MATCH(BD_evo[[#This Row],[Nom]], Statut[Nom], 0))</f>
        <v>Trois Quarts</v>
      </c>
      <c r="C1304">
        <f t="shared" si="30"/>
        <v>2024</v>
      </c>
      <c r="D1304">
        <f t="shared" si="31"/>
        <v>8</v>
      </c>
      <c r="E1304" t="str">
        <f>IF(SUMIFS(RPE[sRPE_tot], RPE[Nom], BD_evo[[#This Row],[Nom]], RPE[Semaine], BD_evo[[#This Row],[Semaine]])=0,"",SUMIFS(RPE[sRPE_tot], RPE[Nom], BD_evo[[#This Row],[Nom]], RPE[Semaine], BD_evo[[#This Row],[Semaine]]))</f>
        <v/>
      </c>
      <c r="F1304" s="92">
        <f>IFERROR(AVERAGEIFS(EDF[Total EDF], EDF[Nom], BD_evo[[#This Row],[Nom]], EDF[Semaine], BD_evo[[#This Row],[Semaine]]), "")</f>
        <v>20.333333333333332</v>
      </c>
      <c r="G1304" s="92">
        <f>IFERROR(AVERAGEIFS(EDF[Humeur], EDF[Nom], BD_evo[[#This Row],[Nom]], EDF[Semaine], BD_evo[[#This Row],[Semaine]]), "")</f>
        <v>3</v>
      </c>
      <c r="H1304" s="92">
        <f>IFERROR(AVERAGEIFS(EDF[Stress], EDF[Nom], BD_evo[[#This Row],[Nom]], EDF[Semaine], BD_evo[[#This Row],[Semaine]]), "")</f>
        <v>2.6666666666666665</v>
      </c>
      <c r="I1304" s="92">
        <f>IFERROR(AVERAGEIFS(EDF[Sommeil], EDF[Nom], BD_evo[[#This Row],[Nom]], EDF[Semaine], BD_evo[[#This Row],[Semaine]]), "")</f>
        <v>3</v>
      </c>
      <c r="J1304" s="92">
        <f>IFERROR(AVERAGEIFS(EDF[Etat Physique], EDF[Nom], BD_evo[[#This Row],[Nom]], EDF[Semaine], BD_evo[[#This Row],[Semaine]]), "")</f>
        <v>3.6666666666666665</v>
      </c>
      <c r="K1304" s="92">
        <f>IFERROR(AVERAGEIFS(EDF[Hydratation], EDF[Nom], BD_evo[[#This Row],[Nom]], EDF[Semaine], BD_evo[[#This Row],[Semaine]]), "")</f>
        <v>4</v>
      </c>
      <c r="L1304" s="92">
        <f>IFERROR(AVERAGEIFS(EDF[Nutrition], EDF[Nom], BD_evo[[#This Row],[Nom]], EDF[Semaine], BD_evo[[#This Row],[Semaine]]), "")</f>
        <v>4</v>
      </c>
      <c r="M1304" s="92" t="str">
        <f>IFERROR(AVERAGEIFS(RPE[Investissement du jour], RPE[Nom], BD_evo[[#This Row],[Nom]], RPE[Semaine], BD_evo[[#This Row],[Semaine]]), "")</f>
        <v/>
      </c>
    </row>
    <row r="1305" spans="1:13" x14ac:dyDescent="0.2">
      <c r="A1305" s="88" t="s">
        <v>496</v>
      </c>
      <c r="B1305" t="str">
        <f>INDEX(Statut[Profil], MATCH(BD_evo[[#This Row],[Nom]], Statut[Nom], 0))</f>
        <v>Trois Quarts</v>
      </c>
      <c r="C1305">
        <f t="shared" si="30"/>
        <v>2024</v>
      </c>
      <c r="D1305">
        <f t="shared" si="31"/>
        <v>8</v>
      </c>
      <c r="E1305" t="str">
        <f>IF(SUMIFS(RPE[sRPE_tot], RPE[Nom], BD_evo[[#This Row],[Nom]], RPE[Semaine], BD_evo[[#This Row],[Semaine]])=0,"",SUMIFS(RPE[sRPE_tot], RPE[Nom], BD_evo[[#This Row],[Nom]], RPE[Semaine], BD_evo[[#This Row],[Semaine]]))</f>
        <v/>
      </c>
      <c r="F1305" s="92">
        <f>IFERROR(AVERAGEIFS(EDF[Total EDF], EDF[Nom], BD_evo[[#This Row],[Nom]], EDF[Semaine], BD_evo[[#This Row],[Semaine]]), "")</f>
        <v>18</v>
      </c>
      <c r="G1305" s="92">
        <f>IFERROR(AVERAGEIFS(EDF[Humeur], EDF[Nom], BD_evo[[#This Row],[Nom]], EDF[Semaine], BD_evo[[#This Row],[Semaine]]), "")</f>
        <v>3</v>
      </c>
      <c r="H1305" s="92">
        <f>IFERROR(AVERAGEIFS(EDF[Stress], EDF[Nom], BD_evo[[#This Row],[Nom]], EDF[Semaine], BD_evo[[#This Row],[Semaine]]), "")</f>
        <v>3</v>
      </c>
      <c r="I1305" s="92">
        <f>IFERROR(AVERAGEIFS(EDF[Sommeil], EDF[Nom], BD_evo[[#This Row],[Nom]], EDF[Semaine], BD_evo[[#This Row],[Semaine]]), "")</f>
        <v>3</v>
      </c>
      <c r="J1305" s="92">
        <f>IFERROR(AVERAGEIFS(EDF[Etat Physique], EDF[Nom], BD_evo[[#This Row],[Nom]], EDF[Semaine], BD_evo[[#This Row],[Semaine]]), "")</f>
        <v>3</v>
      </c>
      <c r="K1305" s="92">
        <f>IFERROR(AVERAGEIFS(EDF[Hydratation], EDF[Nom], BD_evo[[#This Row],[Nom]], EDF[Semaine], BD_evo[[#This Row],[Semaine]]), "")</f>
        <v>3</v>
      </c>
      <c r="L1305" s="92">
        <f>IFERROR(AVERAGEIFS(EDF[Nutrition], EDF[Nom], BD_evo[[#This Row],[Nom]], EDF[Semaine], BD_evo[[#This Row],[Semaine]]), "")</f>
        <v>3</v>
      </c>
      <c r="M1305" s="92" t="str">
        <f>IFERROR(AVERAGEIFS(RPE[Investissement du jour], RPE[Nom], BD_evo[[#This Row],[Nom]], RPE[Semaine], BD_evo[[#This Row],[Semaine]]), "")</f>
        <v/>
      </c>
    </row>
    <row r="1306" spans="1:13" x14ac:dyDescent="0.2">
      <c r="A1306" s="88" t="s">
        <v>211</v>
      </c>
      <c r="B1306" t="str">
        <f>INDEX(Statut[Profil], MATCH(BD_evo[[#This Row],[Nom]], Statut[Nom], 0))</f>
        <v>Trois Quarts</v>
      </c>
      <c r="C1306">
        <f t="shared" si="30"/>
        <v>2024</v>
      </c>
      <c r="D1306">
        <f t="shared" si="31"/>
        <v>8</v>
      </c>
      <c r="E1306" t="str">
        <f>IF(SUMIFS(RPE[sRPE_tot], RPE[Nom], BD_evo[[#This Row],[Nom]], RPE[Semaine], BD_evo[[#This Row],[Semaine]])=0,"",SUMIFS(RPE[sRPE_tot], RPE[Nom], BD_evo[[#This Row],[Nom]], RPE[Semaine], BD_evo[[#This Row],[Semaine]]))</f>
        <v/>
      </c>
      <c r="F1306" s="92">
        <f>IFERROR(AVERAGEIFS(EDF[Total EDF], EDF[Nom], BD_evo[[#This Row],[Nom]], EDF[Semaine], BD_evo[[#This Row],[Semaine]]), "")</f>
        <v>21.333333333333332</v>
      </c>
      <c r="G1306" s="92">
        <f>IFERROR(AVERAGEIFS(EDF[Humeur], EDF[Nom], BD_evo[[#This Row],[Nom]], EDF[Semaine], BD_evo[[#This Row],[Semaine]]), "")</f>
        <v>4</v>
      </c>
      <c r="H1306" s="92">
        <f>IFERROR(AVERAGEIFS(EDF[Stress], EDF[Nom], BD_evo[[#This Row],[Nom]], EDF[Semaine], BD_evo[[#This Row],[Semaine]]), "")</f>
        <v>3</v>
      </c>
      <c r="I1306" s="92">
        <f>IFERROR(AVERAGEIFS(EDF[Sommeil], EDF[Nom], BD_evo[[#This Row],[Nom]], EDF[Semaine], BD_evo[[#This Row],[Semaine]]), "")</f>
        <v>3.3333333333333335</v>
      </c>
      <c r="J1306" s="92">
        <f>IFERROR(AVERAGEIFS(EDF[Etat Physique], EDF[Nom], BD_evo[[#This Row],[Nom]], EDF[Semaine], BD_evo[[#This Row],[Semaine]]), "")</f>
        <v>3.3333333333333335</v>
      </c>
      <c r="K1306" s="92">
        <f>IFERROR(AVERAGEIFS(EDF[Hydratation], EDF[Nom], BD_evo[[#This Row],[Nom]], EDF[Semaine], BD_evo[[#This Row],[Semaine]]), "")</f>
        <v>3.6666666666666665</v>
      </c>
      <c r="L1306" s="92">
        <f>IFERROR(AVERAGEIFS(EDF[Nutrition], EDF[Nom], BD_evo[[#This Row],[Nom]], EDF[Semaine], BD_evo[[#This Row],[Semaine]]), "")</f>
        <v>4</v>
      </c>
      <c r="M1306" s="92" t="str">
        <f>IFERROR(AVERAGEIFS(RPE[Investissement du jour], RPE[Nom], BD_evo[[#This Row],[Nom]], RPE[Semaine], BD_evo[[#This Row],[Semaine]]), "")</f>
        <v/>
      </c>
    </row>
    <row r="1307" spans="1:13" x14ac:dyDescent="0.2">
      <c r="A1307" s="88" t="s">
        <v>188</v>
      </c>
      <c r="B1307" t="str">
        <f>INDEX(Statut[Profil], MATCH(BD_evo[[#This Row],[Nom]], Statut[Nom], 0))</f>
        <v>Avant</v>
      </c>
      <c r="C1307">
        <f t="shared" si="30"/>
        <v>2024</v>
      </c>
      <c r="D1307">
        <f t="shared" si="31"/>
        <v>8</v>
      </c>
      <c r="E1307" t="str">
        <f>IF(SUMIFS(RPE[sRPE_tot], RPE[Nom], BD_evo[[#This Row],[Nom]], RPE[Semaine], BD_evo[[#This Row],[Semaine]])=0,"",SUMIFS(RPE[sRPE_tot], RPE[Nom], BD_evo[[#This Row],[Nom]], RPE[Semaine], BD_evo[[#This Row],[Semaine]]))</f>
        <v/>
      </c>
      <c r="F1307" s="92" t="str">
        <f>IFERROR(AVERAGEIFS(EDF[Total EDF], EDF[Nom], BD_evo[[#This Row],[Nom]], EDF[Semaine], BD_evo[[#This Row],[Semaine]]), "")</f>
        <v/>
      </c>
      <c r="G1307" s="92" t="str">
        <f>IFERROR(AVERAGEIFS(EDF[Humeur], EDF[Nom], BD_evo[[#This Row],[Nom]], EDF[Semaine], BD_evo[[#This Row],[Semaine]]), "")</f>
        <v/>
      </c>
      <c r="H1307" s="92" t="str">
        <f>IFERROR(AVERAGEIFS(EDF[Stress], EDF[Nom], BD_evo[[#This Row],[Nom]], EDF[Semaine], BD_evo[[#This Row],[Semaine]]), "")</f>
        <v/>
      </c>
      <c r="I1307" s="92" t="str">
        <f>IFERROR(AVERAGEIFS(EDF[Sommeil], EDF[Nom], BD_evo[[#This Row],[Nom]], EDF[Semaine], BD_evo[[#This Row],[Semaine]]), "")</f>
        <v/>
      </c>
      <c r="J1307" s="92" t="str">
        <f>IFERROR(AVERAGEIFS(EDF[Etat Physique], EDF[Nom], BD_evo[[#This Row],[Nom]], EDF[Semaine], BD_evo[[#This Row],[Semaine]]), "")</f>
        <v/>
      </c>
      <c r="K1307" s="92" t="str">
        <f>IFERROR(AVERAGEIFS(EDF[Hydratation], EDF[Nom], BD_evo[[#This Row],[Nom]], EDF[Semaine], BD_evo[[#This Row],[Semaine]]), "")</f>
        <v/>
      </c>
      <c r="L1307" s="92" t="str">
        <f>IFERROR(AVERAGEIFS(EDF[Nutrition], EDF[Nom], BD_evo[[#This Row],[Nom]], EDF[Semaine], BD_evo[[#This Row],[Semaine]]), "")</f>
        <v/>
      </c>
      <c r="M1307" s="92" t="str">
        <f>IFERROR(AVERAGEIFS(RPE[Investissement du jour], RPE[Nom], BD_evo[[#This Row],[Nom]], RPE[Semaine], BD_evo[[#This Row],[Semaine]]), "")</f>
        <v/>
      </c>
    </row>
    <row r="1308" spans="1:13" x14ac:dyDescent="0.2">
      <c r="A1308" s="88" t="s">
        <v>200</v>
      </c>
      <c r="B1308" t="str">
        <f>INDEX(Statut[Profil], MATCH(BD_evo[[#This Row],[Nom]], Statut[Nom], 0))</f>
        <v>Avant</v>
      </c>
      <c r="C1308">
        <f t="shared" si="30"/>
        <v>2024</v>
      </c>
      <c r="D1308">
        <f t="shared" si="31"/>
        <v>8</v>
      </c>
      <c r="E1308" t="str">
        <f>IF(SUMIFS(RPE[sRPE_tot], RPE[Nom], BD_evo[[#This Row],[Nom]], RPE[Semaine], BD_evo[[#This Row],[Semaine]])=0,"",SUMIFS(RPE[sRPE_tot], RPE[Nom], BD_evo[[#This Row],[Nom]], RPE[Semaine], BD_evo[[#This Row],[Semaine]]))</f>
        <v/>
      </c>
      <c r="F1308" s="92" t="str">
        <f>IFERROR(AVERAGEIFS(EDF[Total EDF], EDF[Nom], BD_evo[[#This Row],[Nom]], EDF[Semaine], BD_evo[[#This Row],[Semaine]]), "")</f>
        <v/>
      </c>
      <c r="G1308" s="92" t="str">
        <f>IFERROR(AVERAGEIFS(EDF[Humeur], EDF[Nom], BD_evo[[#This Row],[Nom]], EDF[Semaine], BD_evo[[#This Row],[Semaine]]), "")</f>
        <v/>
      </c>
      <c r="H1308" s="92" t="str">
        <f>IFERROR(AVERAGEIFS(EDF[Stress], EDF[Nom], BD_evo[[#This Row],[Nom]], EDF[Semaine], BD_evo[[#This Row],[Semaine]]), "")</f>
        <v/>
      </c>
      <c r="I1308" s="92" t="str">
        <f>IFERROR(AVERAGEIFS(EDF[Sommeil], EDF[Nom], BD_evo[[#This Row],[Nom]], EDF[Semaine], BD_evo[[#This Row],[Semaine]]), "")</f>
        <v/>
      </c>
      <c r="J1308" s="92" t="str">
        <f>IFERROR(AVERAGEIFS(EDF[Etat Physique], EDF[Nom], BD_evo[[#This Row],[Nom]], EDF[Semaine], BD_evo[[#This Row],[Semaine]]), "")</f>
        <v/>
      </c>
      <c r="K1308" s="92" t="str">
        <f>IFERROR(AVERAGEIFS(EDF[Hydratation], EDF[Nom], BD_evo[[#This Row],[Nom]], EDF[Semaine], BD_evo[[#This Row],[Semaine]]), "")</f>
        <v/>
      </c>
      <c r="L1308" s="92" t="str">
        <f>IFERROR(AVERAGEIFS(EDF[Nutrition], EDF[Nom], BD_evo[[#This Row],[Nom]], EDF[Semaine], BD_evo[[#This Row],[Semaine]]), "")</f>
        <v/>
      </c>
      <c r="M1308" s="92" t="str">
        <f>IFERROR(AVERAGEIFS(RPE[Investissement du jour], RPE[Nom], BD_evo[[#This Row],[Nom]], RPE[Semaine], BD_evo[[#This Row],[Semaine]]), "")</f>
        <v/>
      </c>
    </row>
    <row r="1309" spans="1:13" x14ac:dyDescent="0.2">
      <c r="A1309" s="88" t="s">
        <v>244</v>
      </c>
      <c r="B1309" t="str">
        <f>INDEX(Statut[Profil], MATCH(BD_evo[[#This Row],[Nom]], Statut[Nom], 0))</f>
        <v>Avant</v>
      </c>
      <c r="C1309">
        <f t="shared" si="30"/>
        <v>2024</v>
      </c>
      <c r="D1309">
        <f t="shared" si="31"/>
        <v>8</v>
      </c>
      <c r="E1309" t="str">
        <f>IF(SUMIFS(RPE[sRPE_tot], RPE[Nom], BD_evo[[#This Row],[Nom]], RPE[Semaine], BD_evo[[#This Row],[Semaine]])=0,"",SUMIFS(RPE[sRPE_tot], RPE[Nom], BD_evo[[#This Row],[Nom]], RPE[Semaine], BD_evo[[#This Row],[Semaine]]))</f>
        <v/>
      </c>
      <c r="F1309" s="92" t="str">
        <f>IFERROR(AVERAGEIFS(EDF[Total EDF], EDF[Nom], BD_evo[[#This Row],[Nom]], EDF[Semaine], BD_evo[[#This Row],[Semaine]]), "")</f>
        <v/>
      </c>
      <c r="G1309" s="92" t="str">
        <f>IFERROR(AVERAGEIFS(EDF[Humeur], EDF[Nom], BD_evo[[#This Row],[Nom]], EDF[Semaine], BD_evo[[#This Row],[Semaine]]), "")</f>
        <v/>
      </c>
      <c r="H1309" s="92" t="str">
        <f>IFERROR(AVERAGEIFS(EDF[Stress], EDF[Nom], BD_evo[[#This Row],[Nom]], EDF[Semaine], BD_evo[[#This Row],[Semaine]]), "")</f>
        <v/>
      </c>
      <c r="I1309" s="92" t="str">
        <f>IFERROR(AVERAGEIFS(EDF[Sommeil], EDF[Nom], BD_evo[[#This Row],[Nom]], EDF[Semaine], BD_evo[[#This Row],[Semaine]]), "")</f>
        <v/>
      </c>
      <c r="J1309" s="92" t="str">
        <f>IFERROR(AVERAGEIFS(EDF[Etat Physique], EDF[Nom], BD_evo[[#This Row],[Nom]], EDF[Semaine], BD_evo[[#This Row],[Semaine]]), "")</f>
        <v/>
      </c>
      <c r="K1309" s="92" t="str">
        <f>IFERROR(AVERAGEIFS(EDF[Hydratation], EDF[Nom], BD_evo[[#This Row],[Nom]], EDF[Semaine], BD_evo[[#This Row],[Semaine]]), "")</f>
        <v/>
      </c>
      <c r="L1309" s="92" t="str">
        <f>IFERROR(AVERAGEIFS(EDF[Nutrition], EDF[Nom], BD_evo[[#This Row],[Nom]], EDF[Semaine], BD_evo[[#This Row],[Semaine]]), "")</f>
        <v/>
      </c>
      <c r="M1309" s="92" t="str">
        <f>IFERROR(AVERAGEIFS(RPE[Investissement du jour], RPE[Nom], BD_evo[[#This Row],[Nom]], RPE[Semaine], BD_evo[[#This Row],[Semaine]]), "")</f>
        <v/>
      </c>
    </row>
    <row r="1310" spans="1:13" x14ac:dyDescent="0.2">
      <c r="A1310" s="89" t="s">
        <v>78</v>
      </c>
      <c r="B1310" t="str">
        <f>INDEX(Statut[Profil], MATCH(BD_evo[[#This Row],[Nom]], Statut[Nom], 0))</f>
        <v>Avant</v>
      </c>
      <c r="C1310">
        <f t="shared" si="30"/>
        <v>2024</v>
      </c>
      <c r="D1310">
        <f t="shared" si="31"/>
        <v>8</v>
      </c>
      <c r="E1310" t="str">
        <f>IF(SUMIFS(RPE[sRPE_tot], RPE[Nom], BD_evo[[#This Row],[Nom]], RPE[Semaine], BD_evo[[#This Row],[Semaine]])=0,"",SUMIFS(RPE[sRPE_tot], RPE[Nom], BD_evo[[#This Row],[Nom]], RPE[Semaine], BD_evo[[#This Row],[Semaine]]))</f>
        <v/>
      </c>
      <c r="F1310" s="92">
        <f>IFERROR(AVERAGEIFS(EDF[Total EDF], EDF[Nom], BD_evo[[#This Row],[Nom]], EDF[Semaine], BD_evo[[#This Row],[Semaine]]), "")</f>
        <v>18</v>
      </c>
      <c r="G1310" s="92">
        <f>IFERROR(AVERAGEIFS(EDF[Humeur], EDF[Nom], BD_evo[[#This Row],[Nom]], EDF[Semaine], BD_evo[[#This Row],[Semaine]]), "")</f>
        <v>3</v>
      </c>
      <c r="H1310" s="92">
        <f>IFERROR(AVERAGEIFS(EDF[Stress], EDF[Nom], BD_evo[[#This Row],[Nom]], EDF[Semaine], BD_evo[[#This Row],[Semaine]]), "")</f>
        <v>3</v>
      </c>
      <c r="I1310" s="92">
        <f>IFERROR(AVERAGEIFS(EDF[Sommeil], EDF[Nom], BD_evo[[#This Row],[Nom]], EDF[Semaine], BD_evo[[#This Row],[Semaine]]), "")</f>
        <v>2.6666666666666665</v>
      </c>
      <c r="J1310" s="92">
        <f>IFERROR(AVERAGEIFS(EDF[Etat Physique], EDF[Nom], BD_evo[[#This Row],[Nom]], EDF[Semaine], BD_evo[[#This Row],[Semaine]]), "")</f>
        <v>3</v>
      </c>
      <c r="K1310" s="92">
        <f>IFERROR(AVERAGEIFS(EDF[Hydratation], EDF[Nom], BD_evo[[#This Row],[Nom]], EDF[Semaine], BD_evo[[#This Row],[Semaine]]), "")</f>
        <v>2.3333333333333335</v>
      </c>
      <c r="L1310" s="92">
        <f>IFERROR(AVERAGEIFS(EDF[Nutrition], EDF[Nom], BD_evo[[#This Row],[Nom]], EDF[Semaine], BD_evo[[#This Row],[Semaine]]), "")</f>
        <v>4</v>
      </c>
      <c r="M1310" s="92" t="str">
        <f>IFERROR(AVERAGEIFS(RPE[Investissement du jour], RPE[Nom], BD_evo[[#This Row],[Nom]], RPE[Semaine], BD_evo[[#This Row],[Semaine]]), "")</f>
        <v/>
      </c>
    </row>
    <row r="1311" spans="1:13" x14ac:dyDescent="0.2">
      <c r="A1311" s="88" t="s">
        <v>87</v>
      </c>
      <c r="B1311" t="str">
        <f>INDEX(Statut[Profil], MATCH(BD_evo[[#This Row],[Nom]], Statut[Nom], 0))</f>
        <v>Trois Quarts</v>
      </c>
      <c r="C1311">
        <f t="shared" ref="C1311:C1374" si="32">C1310</f>
        <v>2024</v>
      </c>
      <c r="D1311">
        <f t="shared" si="31"/>
        <v>8</v>
      </c>
      <c r="E1311" t="str">
        <f>IF(SUMIFS(RPE[sRPE_tot], RPE[Nom], BD_evo[[#This Row],[Nom]], RPE[Semaine], BD_evo[[#This Row],[Semaine]])=0,"",SUMIFS(RPE[sRPE_tot], RPE[Nom], BD_evo[[#This Row],[Nom]], RPE[Semaine], BD_evo[[#This Row],[Semaine]]))</f>
        <v/>
      </c>
      <c r="F1311" s="92">
        <f>IFERROR(AVERAGEIFS(EDF[Total EDF], EDF[Nom], BD_evo[[#This Row],[Nom]], EDF[Semaine], BD_evo[[#This Row],[Semaine]]), "")</f>
        <v>22.333333333333332</v>
      </c>
      <c r="G1311" s="92">
        <f>IFERROR(AVERAGEIFS(EDF[Humeur], EDF[Nom], BD_evo[[#This Row],[Nom]], EDF[Semaine], BD_evo[[#This Row],[Semaine]]), "")</f>
        <v>4.333333333333333</v>
      </c>
      <c r="H1311" s="92">
        <f>IFERROR(AVERAGEIFS(EDF[Stress], EDF[Nom], BD_evo[[#This Row],[Nom]], EDF[Semaine], BD_evo[[#This Row],[Semaine]]), "")</f>
        <v>3.6666666666666665</v>
      </c>
      <c r="I1311" s="92">
        <f>IFERROR(AVERAGEIFS(EDF[Sommeil], EDF[Nom], BD_evo[[#This Row],[Nom]], EDF[Semaine], BD_evo[[#This Row],[Semaine]]), "")</f>
        <v>3</v>
      </c>
      <c r="J1311" s="92">
        <f>IFERROR(AVERAGEIFS(EDF[Etat Physique], EDF[Nom], BD_evo[[#This Row],[Nom]], EDF[Semaine], BD_evo[[#This Row],[Semaine]]), "")</f>
        <v>3.3333333333333335</v>
      </c>
      <c r="K1311" s="92">
        <f>IFERROR(AVERAGEIFS(EDF[Hydratation], EDF[Nom], BD_evo[[#This Row],[Nom]], EDF[Semaine], BD_evo[[#This Row],[Semaine]]), "")</f>
        <v>4</v>
      </c>
      <c r="L1311" s="92">
        <f>IFERROR(AVERAGEIFS(EDF[Nutrition], EDF[Nom], BD_evo[[#This Row],[Nom]], EDF[Semaine], BD_evo[[#This Row],[Semaine]]), "")</f>
        <v>4</v>
      </c>
      <c r="M1311" s="92" t="str">
        <f>IFERROR(AVERAGEIFS(RPE[Investissement du jour], RPE[Nom], BD_evo[[#This Row],[Nom]], RPE[Semaine], BD_evo[[#This Row],[Semaine]]), "")</f>
        <v/>
      </c>
    </row>
    <row r="1312" spans="1:13" x14ac:dyDescent="0.2">
      <c r="A1312" s="88" t="s">
        <v>212</v>
      </c>
      <c r="B1312" t="str">
        <f>INDEX(Statut[Profil], MATCH(BD_evo[[#This Row],[Nom]], Statut[Nom], 0))</f>
        <v>Avant</v>
      </c>
      <c r="C1312">
        <f t="shared" si="32"/>
        <v>2024</v>
      </c>
      <c r="D1312">
        <f t="shared" si="31"/>
        <v>8</v>
      </c>
      <c r="E1312" t="str">
        <f>IF(SUMIFS(RPE[sRPE_tot], RPE[Nom], BD_evo[[#This Row],[Nom]], RPE[Semaine], BD_evo[[#This Row],[Semaine]])=0,"",SUMIFS(RPE[sRPE_tot], RPE[Nom], BD_evo[[#This Row],[Nom]], RPE[Semaine], BD_evo[[#This Row],[Semaine]]))</f>
        <v/>
      </c>
      <c r="F1312" s="92" t="str">
        <f>IFERROR(AVERAGEIFS(EDF[Total EDF], EDF[Nom], BD_evo[[#This Row],[Nom]], EDF[Semaine], BD_evo[[#This Row],[Semaine]]), "")</f>
        <v/>
      </c>
      <c r="G1312" s="92" t="str">
        <f>IFERROR(AVERAGEIFS(EDF[Humeur], EDF[Nom], BD_evo[[#This Row],[Nom]], EDF[Semaine], BD_evo[[#This Row],[Semaine]]), "")</f>
        <v/>
      </c>
      <c r="H1312" s="92" t="str">
        <f>IFERROR(AVERAGEIFS(EDF[Stress], EDF[Nom], BD_evo[[#This Row],[Nom]], EDF[Semaine], BD_evo[[#This Row],[Semaine]]), "")</f>
        <v/>
      </c>
      <c r="I1312" s="92" t="str">
        <f>IFERROR(AVERAGEIFS(EDF[Sommeil], EDF[Nom], BD_evo[[#This Row],[Nom]], EDF[Semaine], BD_evo[[#This Row],[Semaine]]), "")</f>
        <v/>
      </c>
      <c r="J1312" s="92" t="str">
        <f>IFERROR(AVERAGEIFS(EDF[Etat Physique], EDF[Nom], BD_evo[[#This Row],[Nom]], EDF[Semaine], BD_evo[[#This Row],[Semaine]]), "")</f>
        <v/>
      </c>
      <c r="K1312" s="92" t="str">
        <f>IFERROR(AVERAGEIFS(EDF[Hydratation], EDF[Nom], BD_evo[[#This Row],[Nom]], EDF[Semaine], BD_evo[[#This Row],[Semaine]]), "")</f>
        <v/>
      </c>
      <c r="L1312" s="92" t="str">
        <f>IFERROR(AVERAGEIFS(EDF[Nutrition], EDF[Nom], BD_evo[[#This Row],[Nom]], EDF[Semaine], BD_evo[[#This Row],[Semaine]]), "")</f>
        <v/>
      </c>
      <c r="M1312" s="92" t="str">
        <f>IFERROR(AVERAGEIFS(RPE[Investissement du jour], RPE[Nom], BD_evo[[#This Row],[Nom]], RPE[Semaine], BD_evo[[#This Row],[Semaine]]), "")</f>
        <v/>
      </c>
    </row>
    <row r="1313" spans="1:13" x14ac:dyDescent="0.2">
      <c r="A1313" s="88" t="s">
        <v>243</v>
      </c>
      <c r="B1313" t="str">
        <f>INDEX(Statut[Profil], MATCH(BD_evo[[#This Row],[Nom]], Statut[Nom], 0))</f>
        <v>Trois Quarts</v>
      </c>
      <c r="C1313">
        <f t="shared" si="32"/>
        <v>2024</v>
      </c>
      <c r="D1313">
        <f t="shared" si="31"/>
        <v>8</v>
      </c>
      <c r="E1313" t="str">
        <f>IF(SUMIFS(RPE[sRPE_tot], RPE[Nom], BD_evo[[#This Row],[Nom]], RPE[Semaine], BD_evo[[#This Row],[Semaine]])=0,"",SUMIFS(RPE[sRPE_tot], RPE[Nom], BD_evo[[#This Row],[Nom]], RPE[Semaine], BD_evo[[#This Row],[Semaine]]))</f>
        <v/>
      </c>
      <c r="F1313" s="92">
        <f>IFERROR(AVERAGEIFS(EDF[Total EDF], EDF[Nom], BD_evo[[#This Row],[Nom]], EDF[Semaine], BD_evo[[#This Row],[Semaine]]), "")</f>
        <v>22</v>
      </c>
      <c r="G1313" s="92">
        <f>IFERROR(AVERAGEIFS(EDF[Humeur], EDF[Nom], BD_evo[[#This Row],[Nom]], EDF[Semaine], BD_evo[[#This Row],[Semaine]]), "")</f>
        <v>4</v>
      </c>
      <c r="H1313" s="92">
        <f>IFERROR(AVERAGEIFS(EDF[Stress], EDF[Nom], BD_evo[[#This Row],[Nom]], EDF[Semaine], BD_evo[[#This Row],[Semaine]]), "")</f>
        <v>4</v>
      </c>
      <c r="I1313" s="92">
        <f>IFERROR(AVERAGEIFS(EDF[Sommeil], EDF[Nom], BD_evo[[#This Row],[Nom]], EDF[Semaine], BD_evo[[#This Row],[Semaine]]), "")</f>
        <v>3</v>
      </c>
      <c r="J1313" s="92">
        <f>IFERROR(AVERAGEIFS(EDF[Etat Physique], EDF[Nom], BD_evo[[#This Row],[Nom]], EDF[Semaine], BD_evo[[#This Row],[Semaine]]), "")</f>
        <v>3</v>
      </c>
      <c r="K1313" s="92">
        <f>IFERROR(AVERAGEIFS(EDF[Hydratation], EDF[Nom], BD_evo[[#This Row],[Nom]], EDF[Semaine], BD_evo[[#This Row],[Semaine]]), "")</f>
        <v>4</v>
      </c>
      <c r="L1313" s="92">
        <f>IFERROR(AVERAGEIFS(EDF[Nutrition], EDF[Nom], BD_evo[[#This Row],[Nom]], EDF[Semaine], BD_evo[[#This Row],[Semaine]]), "")</f>
        <v>4</v>
      </c>
      <c r="M1313" s="92" t="str">
        <f>IFERROR(AVERAGEIFS(RPE[Investissement du jour], RPE[Nom], BD_evo[[#This Row],[Nom]], RPE[Semaine], BD_evo[[#This Row],[Semaine]]), "")</f>
        <v/>
      </c>
    </row>
    <row r="1314" spans="1:13" x14ac:dyDescent="0.2">
      <c r="A1314" s="88" t="s">
        <v>81</v>
      </c>
      <c r="B1314" t="str">
        <f>INDEX(Statut[Profil], MATCH(BD_evo[[#This Row],[Nom]], Statut[Nom], 0))</f>
        <v>Trois Quarts</v>
      </c>
      <c r="C1314">
        <f t="shared" si="32"/>
        <v>2024</v>
      </c>
      <c r="D1314">
        <f t="shared" si="31"/>
        <v>8</v>
      </c>
      <c r="E1314" t="str">
        <f>IF(SUMIFS(RPE[sRPE_tot], RPE[Nom], BD_evo[[#This Row],[Nom]], RPE[Semaine], BD_evo[[#This Row],[Semaine]])=0,"",SUMIFS(RPE[sRPE_tot], RPE[Nom], BD_evo[[#This Row],[Nom]], RPE[Semaine], BD_evo[[#This Row],[Semaine]]))</f>
        <v/>
      </c>
      <c r="F1314" s="92" t="str">
        <f>IFERROR(AVERAGEIFS(EDF[Total EDF], EDF[Nom], BD_evo[[#This Row],[Nom]], EDF[Semaine], BD_evo[[#This Row],[Semaine]]), "")</f>
        <v/>
      </c>
      <c r="G1314" s="92" t="str">
        <f>IFERROR(AVERAGEIFS(EDF[Humeur], EDF[Nom], BD_evo[[#This Row],[Nom]], EDF[Semaine], BD_evo[[#This Row],[Semaine]]), "")</f>
        <v/>
      </c>
      <c r="H1314" s="92" t="str">
        <f>IFERROR(AVERAGEIFS(EDF[Stress], EDF[Nom], BD_evo[[#This Row],[Nom]], EDF[Semaine], BD_evo[[#This Row],[Semaine]]), "")</f>
        <v/>
      </c>
      <c r="I1314" s="92" t="str">
        <f>IFERROR(AVERAGEIFS(EDF[Sommeil], EDF[Nom], BD_evo[[#This Row],[Nom]], EDF[Semaine], BD_evo[[#This Row],[Semaine]]), "")</f>
        <v/>
      </c>
      <c r="J1314" s="92" t="str">
        <f>IFERROR(AVERAGEIFS(EDF[Etat Physique], EDF[Nom], BD_evo[[#This Row],[Nom]], EDF[Semaine], BD_evo[[#This Row],[Semaine]]), "")</f>
        <v/>
      </c>
      <c r="K1314" s="92" t="str">
        <f>IFERROR(AVERAGEIFS(EDF[Hydratation], EDF[Nom], BD_evo[[#This Row],[Nom]], EDF[Semaine], BD_evo[[#This Row],[Semaine]]), "")</f>
        <v/>
      </c>
      <c r="L1314" s="92" t="str">
        <f>IFERROR(AVERAGEIFS(EDF[Nutrition], EDF[Nom], BD_evo[[#This Row],[Nom]], EDF[Semaine], BD_evo[[#This Row],[Semaine]]), "")</f>
        <v/>
      </c>
      <c r="M1314" s="92" t="str">
        <f>IFERROR(AVERAGEIFS(RPE[Investissement du jour], RPE[Nom], BD_evo[[#This Row],[Nom]], RPE[Semaine], BD_evo[[#This Row],[Semaine]]), "")</f>
        <v/>
      </c>
    </row>
    <row r="1315" spans="1:13" x14ac:dyDescent="0.2">
      <c r="A1315" s="88" t="s">
        <v>109</v>
      </c>
      <c r="B1315" t="str">
        <f>INDEX(Statut[Profil], MATCH(BD_evo[[#This Row],[Nom]], Statut[Nom], 0))</f>
        <v>Avant</v>
      </c>
      <c r="C1315">
        <f t="shared" si="32"/>
        <v>2024</v>
      </c>
      <c r="D1315">
        <f t="shared" si="31"/>
        <v>8</v>
      </c>
      <c r="E1315" t="str">
        <f>IF(SUMIFS(RPE[sRPE_tot], RPE[Nom], BD_evo[[#This Row],[Nom]], RPE[Semaine], BD_evo[[#This Row],[Semaine]])=0,"",SUMIFS(RPE[sRPE_tot], RPE[Nom], BD_evo[[#This Row],[Nom]], RPE[Semaine], BD_evo[[#This Row],[Semaine]]))</f>
        <v/>
      </c>
      <c r="F1315" s="92">
        <f>IFERROR(AVERAGEIFS(EDF[Total EDF], EDF[Nom], BD_evo[[#This Row],[Nom]], EDF[Semaine], BD_evo[[#This Row],[Semaine]]), "")</f>
        <v>24.5</v>
      </c>
      <c r="G1315" s="92">
        <f>IFERROR(AVERAGEIFS(EDF[Humeur], EDF[Nom], BD_evo[[#This Row],[Nom]], EDF[Semaine], BD_evo[[#This Row],[Semaine]]), "")</f>
        <v>4.5</v>
      </c>
      <c r="H1315" s="92">
        <f>IFERROR(AVERAGEIFS(EDF[Stress], EDF[Nom], BD_evo[[#This Row],[Nom]], EDF[Semaine], BD_evo[[#This Row],[Semaine]]), "")</f>
        <v>3.5</v>
      </c>
      <c r="I1315" s="92">
        <f>IFERROR(AVERAGEIFS(EDF[Sommeil], EDF[Nom], BD_evo[[#This Row],[Nom]], EDF[Semaine], BD_evo[[#This Row],[Semaine]]), "")</f>
        <v>4</v>
      </c>
      <c r="J1315" s="92">
        <f>IFERROR(AVERAGEIFS(EDF[Etat Physique], EDF[Nom], BD_evo[[#This Row],[Nom]], EDF[Semaine], BD_evo[[#This Row],[Semaine]]), "")</f>
        <v>4.5</v>
      </c>
      <c r="K1315" s="92">
        <f>IFERROR(AVERAGEIFS(EDF[Hydratation], EDF[Nom], BD_evo[[#This Row],[Nom]], EDF[Semaine], BD_evo[[#This Row],[Semaine]]), "")</f>
        <v>3.5</v>
      </c>
      <c r="L1315" s="92">
        <f>IFERROR(AVERAGEIFS(EDF[Nutrition], EDF[Nom], BD_evo[[#This Row],[Nom]], EDF[Semaine], BD_evo[[#This Row],[Semaine]]), "")</f>
        <v>4.5</v>
      </c>
      <c r="M1315" s="92" t="str">
        <f>IFERROR(AVERAGEIFS(RPE[Investissement du jour], RPE[Nom], BD_evo[[#This Row],[Nom]], RPE[Semaine], BD_evo[[#This Row],[Semaine]]), "")</f>
        <v/>
      </c>
    </row>
    <row r="1316" spans="1:13" x14ac:dyDescent="0.2">
      <c r="A1316" s="88" t="s">
        <v>313</v>
      </c>
      <c r="B1316" t="str">
        <f>INDEX(Statut[Profil], MATCH(BD_evo[[#This Row],[Nom]], Statut[Nom], 0))</f>
        <v>Trois Quarts</v>
      </c>
      <c r="C1316">
        <f t="shared" si="32"/>
        <v>2024</v>
      </c>
      <c r="D1316">
        <f t="shared" si="31"/>
        <v>8</v>
      </c>
      <c r="E1316" t="str">
        <f>IF(SUMIFS(RPE[sRPE_tot], RPE[Nom], BD_evo[[#This Row],[Nom]], RPE[Semaine], BD_evo[[#This Row],[Semaine]])=0,"",SUMIFS(RPE[sRPE_tot], RPE[Nom], BD_evo[[#This Row],[Nom]], RPE[Semaine], BD_evo[[#This Row],[Semaine]]))</f>
        <v/>
      </c>
      <c r="F1316" s="92" t="str">
        <f>IFERROR(AVERAGEIFS(EDF[Total EDF], EDF[Nom], BD_evo[[#This Row],[Nom]], EDF[Semaine], BD_evo[[#This Row],[Semaine]]), "")</f>
        <v/>
      </c>
      <c r="G1316" s="92" t="str">
        <f>IFERROR(AVERAGEIFS(EDF[Humeur], EDF[Nom], BD_evo[[#This Row],[Nom]], EDF[Semaine], BD_evo[[#This Row],[Semaine]]), "")</f>
        <v/>
      </c>
      <c r="H1316" s="92" t="str">
        <f>IFERROR(AVERAGEIFS(EDF[Stress], EDF[Nom], BD_evo[[#This Row],[Nom]], EDF[Semaine], BD_evo[[#This Row],[Semaine]]), "")</f>
        <v/>
      </c>
      <c r="I1316" s="92" t="str">
        <f>IFERROR(AVERAGEIFS(EDF[Sommeil], EDF[Nom], BD_evo[[#This Row],[Nom]], EDF[Semaine], BD_evo[[#This Row],[Semaine]]), "")</f>
        <v/>
      </c>
      <c r="J1316" s="92" t="str">
        <f>IFERROR(AVERAGEIFS(EDF[Etat Physique], EDF[Nom], BD_evo[[#This Row],[Nom]], EDF[Semaine], BD_evo[[#This Row],[Semaine]]), "")</f>
        <v/>
      </c>
      <c r="K1316" s="92" t="str">
        <f>IFERROR(AVERAGEIFS(EDF[Hydratation], EDF[Nom], BD_evo[[#This Row],[Nom]], EDF[Semaine], BD_evo[[#This Row],[Semaine]]), "")</f>
        <v/>
      </c>
      <c r="L1316" s="92" t="str">
        <f>IFERROR(AVERAGEIFS(EDF[Nutrition], EDF[Nom], BD_evo[[#This Row],[Nom]], EDF[Semaine], BD_evo[[#This Row],[Semaine]]), "")</f>
        <v/>
      </c>
      <c r="M1316" s="92" t="str">
        <f>IFERROR(AVERAGEIFS(RPE[Investissement du jour], RPE[Nom], BD_evo[[#This Row],[Nom]], RPE[Semaine], BD_evo[[#This Row],[Semaine]]), "")</f>
        <v/>
      </c>
    </row>
    <row r="1317" spans="1:13" x14ac:dyDescent="0.2">
      <c r="A1317" s="88" t="s">
        <v>88</v>
      </c>
      <c r="B1317" t="str">
        <f>INDEX(Statut[Profil], MATCH(BD_evo[[#This Row],[Nom]], Statut[Nom], 0))</f>
        <v>Avant</v>
      </c>
      <c r="C1317">
        <f t="shared" si="32"/>
        <v>2024</v>
      </c>
      <c r="D1317">
        <f t="shared" si="31"/>
        <v>8</v>
      </c>
      <c r="E1317" t="str">
        <f>IF(SUMIFS(RPE[sRPE_tot], RPE[Nom], BD_evo[[#This Row],[Nom]], RPE[Semaine], BD_evo[[#This Row],[Semaine]])=0,"",SUMIFS(RPE[sRPE_tot], RPE[Nom], BD_evo[[#This Row],[Nom]], RPE[Semaine], BD_evo[[#This Row],[Semaine]]))</f>
        <v/>
      </c>
      <c r="F1317" s="92" t="str">
        <f>IFERROR(AVERAGEIFS(EDF[Total EDF], EDF[Nom], BD_evo[[#This Row],[Nom]], EDF[Semaine], BD_evo[[#This Row],[Semaine]]), "")</f>
        <v/>
      </c>
      <c r="G1317" s="92" t="str">
        <f>IFERROR(AVERAGEIFS(EDF[Humeur], EDF[Nom], BD_evo[[#This Row],[Nom]], EDF[Semaine], BD_evo[[#This Row],[Semaine]]), "")</f>
        <v/>
      </c>
      <c r="H1317" s="92" t="str">
        <f>IFERROR(AVERAGEIFS(EDF[Stress], EDF[Nom], BD_evo[[#This Row],[Nom]], EDF[Semaine], BD_evo[[#This Row],[Semaine]]), "")</f>
        <v/>
      </c>
      <c r="I1317" s="92" t="str">
        <f>IFERROR(AVERAGEIFS(EDF[Sommeil], EDF[Nom], BD_evo[[#This Row],[Nom]], EDF[Semaine], BD_evo[[#This Row],[Semaine]]), "")</f>
        <v/>
      </c>
      <c r="J1317" s="92" t="str">
        <f>IFERROR(AVERAGEIFS(EDF[Etat Physique], EDF[Nom], BD_evo[[#This Row],[Nom]], EDF[Semaine], BD_evo[[#This Row],[Semaine]]), "")</f>
        <v/>
      </c>
      <c r="K1317" s="92" t="str">
        <f>IFERROR(AVERAGEIFS(EDF[Hydratation], EDF[Nom], BD_evo[[#This Row],[Nom]], EDF[Semaine], BD_evo[[#This Row],[Semaine]]), "")</f>
        <v/>
      </c>
      <c r="L1317" s="92" t="str">
        <f>IFERROR(AVERAGEIFS(EDF[Nutrition], EDF[Nom], BD_evo[[#This Row],[Nom]], EDF[Semaine], BD_evo[[#This Row],[Semaine]]), "")</f>
        <v/>
      </c>
      <c r="M1317" s="92" t="str">
        <f>IFERROR(AVERAGEIFS(RPE[Investissement du jour], RPE[Nom], BD_evo[[#This Row],[Nom]], RPE[Semaine], BD_evo[[#This Row],[Semaine]]), "")</f>
        <v/>
      </c>
    </row>
    <row r="1318" spans="1:13" x14ac:dyDescent="0.2">
      <c r="A1318" s="88" t="s">
        <v>134</v>
      </c>
      <c r="B1318" s="90" t="str">
        <f>INDEX(Statut[Profil], MATCH(BD_evo[[#This Row],[Nom]], Statut[Nom], 0))</f>
        <v>Avant</v>
      </c>
      <c r="C1318">
        <f t="shared" si="32"/>
        <v>2024</v>
      </c>
      <c r="D1318">
        <f>D1317+1</f>
        <v>9</v>
      </c>
      <c r="E1318" s="90" t="str">
        <f>IF(SUMIFS(RPE[sRPE_tot], RPE[Nom], BD_evo[[#This Row],[Nom]], RPE[Semaine], BD_evo[[#This Row],[Semaine]])=0,"",SUMIFS(RPE[sRPE_tot], RPE[Nom], BD_evo[[#This Row],[Nom]], RPE[Semaine], BD_evo[[#This Row],[Semaine]]))</f>
        <v/>
      </c>
      <c r="F1318" s="92" t="str">
        <f>IFERROR(AVERAGEIFS(EDF[Total EDF], EDF[Nom], BD_evo[[#This Row],[Nom]], EDF[Semaine], BD_evo[[#This Row],[Semaine]]), "")</f>
        <v/>
      </c>
      <c r="G1318" s="92" t="str">
        <f>IFERROR(AVERAGEIFS(EDF[Humeur], EDF[Nom], BD_evo[[#This Row],[Nom]], EDF[Semaine], BD_evo[[#This Row],[Semaine]]), "")</f>
        <v/>
      </c>
      <c r="H1318" s="92" t="str">
        <f>IFERROR(AVERAGEIFS(EDF[Stress], EDF[Nom], BD_evo[[#This Row],[Nom]], EDF[Semaine], BD_evo[[#This Row],[Semaine]]), "")</f>
        <v/>
      </c>
      <c r="I1318" s="92" t="str">
        <f>IFERROR(AVERAGEIFS(EDF[Sommeil], EDF[Nom], BD_evo[[#This Row],[Nom]], EDF[Semaine], BD_evo[[#This Row],[Semaine]]), "")</f>
        <v/>
      </c>
      <c r="J1318" s="92" t="str">
        <f>IFERROR(AVERAGEIFS(EDF[Etat Physique], EDF[Nom], BD_evo[[#This Row],[Nom]], EDF[Semaine], BD_evo[[#This Row],[Semaine]]), "")</f>
        <v/>
      </c>
      <c r="K1318" s="92" t="str">
        <f>IFERROR(AVERAGEIFS(EDF[Hydratation], EDF[Nom], BD_evo[[#This Row],[Nom]], EDF[Semaine], BD_evo[[#This Row],[Semaine]]), "")</f>
        <v/>
      </c>
      <c r="L1318" s="92" t="str">
        <f>IFERROR(AVERAGEIFS(EDF[Nutrition], EDF[Nom], BD_evo[[#This Row],[Nom]], EDF[Semaine], BD_evo[[#This Row],[Semaine]]), "")</f>
        <v/>
      </c>
      <c r="M1318" s="92" t="str">
        <f>IFERROR(AVERAGEIFS(RPE[Investissement du jour], RPE[Nom], BD_evo[[#This Row],[Nom]], RPE[Semaine], BD_evo[[#This Row],[Semaine]]), "")</f>
        <v/>
      </c>
    </row>
    <row r="1319" spans="1:13" x14ac:dyDescent="0.2">
      <c r="A1319" s="88" t="s">
        <v>76</v>
      </c>
      <c r="B1319" t="str">
        <f>INDEX(Statut[Profil], MATCH(BD_evo[[#This Row],[Nom]], Statut[Nom], 0))</f>
        <v>Trois Quarts</v>
      </c>
      <c r="C1319">
        <f t="shared" si="32"/>
        <v>2024</v>
      </c>
      <c r="D1319">
        <f>D1318</f>
        <v>9</v>
      </c>
      <c r="E1319" t="str">
        <f>IF(SUMIFS(RPE[sRPE_tot], RPE[Nom], BD_evo[[#This Row],[Nom]], RPE[Semaine], BD_evo[[#This Row],[Semaine]])=0,"",SUMIFS(RPE[sRPE_tot], RPE[Nom], BD_evo[[#This Row],[Nom]], RPE[Semaine], BD_evo[[#This Row],[Semaine]]))</f>
        <v/>
      </c>
      <c r="F1319" s="92">
        <f>IFERROR(AVERAGEIFS(EDF[Total EDF], EDF[Nom], BD_evo[[#This Row],[Nom]], EDF[Semaine], BD_evo[[#This Row],[Semaine]]), "")</f>
        <v>19</v>
      </c>
      <c r="G1319" s="92">
        <f>IFERROR(AVERAGEIFS(EDF[Humeur], EDF[Nom], BD_evo[[#This Row],[Nom]], EDF[Semaine], BD_evo[[#This Row],[Semaine]]), "")</f>
        <v>3</v>
      </c>
      <c r="H1319" s="92">
        <f>IFERROR(AVERAGEIFS(EDF[Stress], EDF[Nom], BD_evo[[#This Row],[Nom]], EDF[Semaine], BD_evo[[#This Row],[Semaine]]), "")</f>
        <v>3</v>
      </c>
      <c r="I1319" s="92">
        <f>IFERROR(AVERAGEIFS(EDF[Sommeil], EDF[Nom], BD_evo[[#This Row],[Nom]], EDF[Semaine], BD_evo[[#This Row],[Semaine]]), "")</f>
        <v>3.5</v>
      </c>
      <c r="J1319" s="92">
        <f>IFERROR(AVERAGEIFS(EDF[Etat Physique], EDF[Nom], BD_evo[[#This Row],[Nom]], EDF[Semaine], BD_evo[[#This Row],[Semaine]]), "")</f>
        <v>3</v>
      </c>
      <c r="K1319" s="92">
        <f>IFERROR(AVERAGEIFS(EDF[Hydratation], EDF[Nom], BD_evo[[#This Row],[Nom]], EDF[Semaine], BD_evo[[#This Row],[Semaine]]), "")</f>
        <v>3.5</v>
      </c>
      <c r="L1319" s="92">
        <f>IFERROR(AVERAGEIFS(EDF[Nutrition], EDF[Nom], BD_evo[[#This Row],[Nom]], EDF[Semaine], BD_evo[[#This Row],[Semaine]]), "")</f>
        <v>3</v>
      </c>
      <c r="M1319" s="92" t="str">
        <f>IFERROR(AVERAGEIFS(RPE[Investissement du jour], RPE[Nom], BD_evo[[#This Row],[Nom]], RPE[Semaine], BD_evo[[#This Row],[Semaine]]), "")</f>
        <v/>
      </c>
    </row>
    <row r="1320" spans="1:13" x14ac:dyDescent="0.2">
      <c r="A1320" s="88" t="s">
        <v>367</v>
      </c>
      <c r="B1320" t="str">
        <f>INDEX(Statut[Profil], MATCH(BD_evo[[#This Row],[Nom]], Statut[Nom], 0))</f>
        <v>Avant</v>
      </c>
      <c r="C1320">
        <f t="shared" si="32"/>
        <v>2024</v>
      </c>
      <c r="D1320">
        <f t="shared" ref="D1320:D1364" si="33">D1319</f>
        <v>9</v>
      </c>
      <c r="E1320" t="str">
        <f>IF(SUMIFS(RPE[sRPE_tot], RPE[Nom], BD_evo[[#This Row],[Nom]], RPE[Semaine], BD_evo[[#This Row],[Semaine]])=0,"",SUMIFS(RPE[sRPE_tot], RPE[Nom], BD_evo[[#This Row],[Nom]], RPE[Semaine], BD_evo[[#This Row],[Semaine]]))</f>
        <v/>
      </c>
      <c r="F1320" s="92" t="str">
        <f>IFERROR(AVERAGEIFS(EDF[Total EDF], EDF[Nom], BD_evo[[#This Row],[Nom]], EDF[Semaine], BD_evo[[#This Row],[Semaine]]), "")</f>
        <v/>
      </c>
      <c r="G1320" s="92" t="str">
        <f>IFERROR(AVERAGEIFS(EDF[Humeur], EDF[Nom], BD_evo[[#This Row],[Nom]], EDF[Semaine], BD_evo[[#This Row],[Semaine]]), "")</f>
        <v/>
      </c>
      <c r="H1320" s="92" t="str">
        <f>IFERROR(AVERAGEIFS(EDF[Stress], EDF[Nom], BD_evo[[#This Row],[Nom]], EDF[Semaine], BD_evo[[#This Row],[Semaine]]), "")</f>
        <v/>
      </c>
      <c r="I1320" s="92" t="str">
        <f>IFERROR(AVERAGEIFS(EDF[Sommeil], EDF[Nom], BD_evo[[#This Row],[Nom]], EDF[Semaine], BD_evo[[#This Row],[Semaine]]), "")</f>
        <v/>
      </c>
      <c r="J1320" s="92" t="str">
        <f>IFERROR(AVERAGEIFS(EDF[Etat Physique], EDF[Nom], BD_evo[[#This Row],[Nom]], EDF[Semaine], BD_evo[[#This Row],[Semaine]]), "")</f>
        <v/>
      </c>
      <c r="K1320" s="92" t="str">
        <f>IFERROR(AVERAGEIFS(EDF[Hydratation], EDF[Nom], BD_evo[[#This Row],[Nom]], EDF[Semaine], BD_evo[[#This Row],[Semaine]]), "")</f>
        <v/>
      </c>
      <c r="L1320" s="92" t="str">
        <f>IFERROR(AVERAGEIFS(EDF[Nutrition], EDF[Nom], BD_evo[[#This Row],[Nom]], EDF[Semaine], BD_evo[[#This Row],[Semaine]]), "")</f>
        <v/>
      </c>
      <c r="M1320" s="92" t="str">
        <f>IFERROR(AVERAGEIFS(RPE[Investissement du jour], RPE[Nom], BD_evo[[#This Row],[Nom]], RPE[Semaine], BD_evo[[#This Row],[Semaine]]), "")</f>
        <v/>
      </c>
    </row>
    <row r="1321" spans="1:13" x14ac:dyDescent="0.2">
      <c r="A1321" s="88" t="s">
        <v>93</v>
      </c>
      <c r="B1321" t="str">
        <f>INDEX(Statut[Profil], MATCH(BD_evo[[#This Row],[Nom]], Statut[Nom], 0))</f>
        <v>Avant</v>
      </c>
      <c r="C1321">
        <f t="shared" si="32"/>
        <v>2024</v>
      </c>
      <c r="D1321">
        <f t="shared" si="33"/>
        <v>9</v>
      </c>
      <c r="E1321" t="str">
        <f>IF(SUMIFS(RPE[sRPE_tot], RPE[Nom], BD_evo[[#This Row],[Nom]], RPE[Semaine], BD_evo[[#This Row],[Semaine]])=0,"",SUMIFS(RPE[sRPE_tot], RPE[Nom], BD_evo[[#This Row],[Nom]], RPE[Semaine], BD_evo[[#This Row],[Semaine]]))</f>
        <v/>
      </c>
      <c r="F1321" s="92">
        <f>IFERROR(AVERAGEIFS(EDF[Total EDF], EDF[Nom], BD_evo[[#This Row],[Nom]], EDF[Semaine], BD_evo[[#This Row],[Semaine]]), "")</f>
        <v>19.333333333333332</v>
      </c>
      <c r="G1321" s="92">
        <f>IFERROR(AVERAGEIFS(EDF[Humeur], EDF[Nom], BD_evo[[#This Row],[Nom]], EDF[Semaine], BD_evo[[#This Row],[Semaine]]), "")</f>
        <v>3.6666666666666665</v>
      </c>
      <c r="H1321" s="92">
        <f>IFERROR(AVERAGEIFS(EDF[Stress], EDF[Nom], BD_evo[[#This Row],[Nom]], EDF[Semaine], BD_evo[[#This Row],[Semaine]]), "")</f>
        <v>2.6666666666666665</v>
      </c>
      <c r="I1321" s="92">
        <f>IFERROR(AVERAGEIFS(EDF[Sommeil], EDF[Nom], BD_evo[[#This Row],[Nom]], EDF[Semaine], BD_evo[[#This Row],[Semaine]]), "")</f>
        <v>2</v>
      </c>
      <c r="J1321" s="92">
        <f>IFERROR(AVERAGEIFS(EDF[Etat Physique], EDF[Nom], BD_evo[[#This Row],[Nom]], EDF[Semaine], BD_evo[[#This Row],[Semaine]]), "")</f>
        <v>3</v>
      </c>
      <c r="K1321" s="92">
        <f>IFERROR(AVERAGEIFS(EDF[Hydratation], EDF[Nom], BD_evo[[#This Row],[Nom]], EDF[Semaine], BD_evo[[#This Row],[Semaine]]), "")</f>
        <v>4</v>
      </c>
      <c r="L1321" s="92">
        <f>IFERROR(AVERAGEIFS(EDF[Nutrition], EDF[Nom], BD_evo[[#This Row],[Nom]], EDF[Semaine], BD_evo[[#This Row],[Semaine]]), "")</f>
        <v>4</v>
      </c>
      <c r="M1321" s="92" t="str">
        <f>IFERROR(AVERAGEIFS(RPE[Investissement du jour], RPE[Nom], BD_evo[[#This Row],[Nom]], RPE[Semaine], BD_evo[[#This Row],[Semaine]]), "")</f>
        <v/>
      </c>
    </row>
    <row r="1322" spans="1:13" x14ac:dyDescent="0.2">
      <c r="A1322" s="88" t="s">
        <v>230</v>
      </c>
      <c r="B1322" t="str">
        <f>INDEX(Statut[Profil], MATCH(BD_evo[[#This Row],[Nom]], Statut[Nom], 0))</f>
        <v>Avant</v>
      </c>
      <c r="C1322">
        <f t="shared" si="32"/>
        <v>2024</v>
      </c>
      <c r="D1322">
        <f t="shared" si="33"/>
        <v>9</v>
      </c>
      <c r="E1322" t="str">
        <f>IF(SUMIFS(RPE[sRPE_tot], RPE[Nom], BD_evo[[#This Row],[Nom]], RPE[Semaine], BD_evo[[#This Row],[Semaine]])=0,"",SUMIFS(RPE[sRPE_tot], RPE[Nom], BD_evo[[#This Row],[Nom]], RPE[Semaine], BD_evo[[#This Row],[Semaine]]))</f>
        <v/>
      </c>
      <c r="F1322" s="92">
        <f>IFERROR(AVERAGEIFS(EDF[Total EDF], EDF[Nom], BD_evo[[#This Row],[Nom]], EDF[Semaine], BD_evo[[#This Row],[Semaine]]), "")</f>
        <v>22</v>
      </c>
      <c r="G1322" s="92">
        <f>IFERROR(AVERAGEIFS(EDF[Humeur], EDF[Nom], BD_evo[[#This Row],[Nom]], EDF[Semaine], BD_evo[[#This Row],[Semaine]]), "")</f>
        <v>5</v>
      </c>
      <c r="H1322" s="92">
        <f>IFERROR(AVERAGEIFS(EDF[Stress], EDF[Nom], BD_evo[[#This Row],[Nom]], EDF[Semaine], BD_evo[[#This Row],[Semaine]]), "")</f>
        <v>4</v>
      </c>
      <c r="I1322" s="92">
        <f>IFERROR(AVERAGEIFS(EDF[Sommeil], EDF[Nom], BD_evo[[#This Row],[Nom]], EDF[Semaine], BD_evo[[#This Row],[Semaine]]), "")</f>
        <v>3</v>
      </c>
      <c r="J1322" s="92">
        <f>IFERROR(AVERAGEIFS(EDF[Etat Physique], EDF[Nom], BD_evo[[#This Row],[Nom]], EDF[Semaine], BD_evo[[#This Row],[Semaine]]), "")</f>
        <v>3</v>
      </c>
      <c r="K1322" s="92">
        <f>IFERROR(AVERAGEIFS(EDF[Hydratation], EDF[Nom], BD_evo[[#This Row],[Nom]], EDF[Semaine], BD_evo[[#This Row],[Semaine]]), "")</f>
        <v>3</v>
      </c>
      <c r="L1322" s="92">
        <f>IFERROR(AVERAGEIFS(EDF[Nutrition], EDF[Nom], BD_evo[[#This Row],[Nom]], EDF[Semaine], BD_evo[[#This Row],[Semaine]]), "")</f>
        <v>4</v>
      </c>
      <c r="M1322" s="92" t="str">
        <f>IFERROR(AVERAGEIFS(RPE[Investissement du jour], RPE[Nom], BD_evo[[#This Row],[Nom]], RPE[Semaine], BD_evo[[#This Row],[Semaine]]), "")</f>
        <v/>
      </c>
    </row>
    <row r="1323" spans="1:13" x14ac:dyDescent="0.2">
      <c r="A1323" s="88" t="s">
        <v>181</v>
      </c>
      <c r="B1323" t="str">
        <f>INDEX(Statut[Profil], MATCH(BD_evo[[#This Row],[Nom]], Statut[Nom], 0))</f>
        <v>Trois Quarts</v>
      </c>
      <c r="C1323">
        <f t="shared" si="32"/>
        <v>2024</v>
      </c>
      <c r="D1323">
        <f t="shared" si="33"/>
        <v>9</v>
      </c>
      <c r="E1323" t="str">
        <f>IF(SUMIFS(RPE[sRPE_tot], RPE[Nom], BD_evo[[#This Row],[Nom]], RPE[Semaine], BD_evo[[#This Row],[Semaine]])=0,"",SUMIFS(RPE[sRPE_tot], RPE[Nom], BD_evo[[#This Row],[Nom]], RPE[Semaine], BD_evo[[#This Row],[Semaine]]))</f>
        <v/>
      </c>
      <c r="F1323" s="92" t="str">
        <f>IFERROR(AVERAGEIFS(EDF[Total EDF], EDF[Nom], BD_evo[[#This Row],[Nom]], EDF[Semaine], BD_evo[[#This Row],[Semaine]]), "")</f>
        <v/>
      </c>
      <c r="G1323" s="92" t="str">
        <f>IFERROR(AVERAGEIFS(EDF[Humeur], EDF[Nom], BD_evo[[#This Row],[Nom]], EDF[Semaine], BD_evo[[#This Row],[Semaine]]), "")</f>
        <v/>
      </c>
      <c r="H1323" s="92" t="str">
        <f>IFERROR(AVERAGEIFS(EDF[Stress], EDF[Nom], BD_evo[[#This Row],[Nom]], EDF[Semaine], BD_evo[[#This Row],[Semaine]]), "")</f>
        <v/>
      </c>
      <c r="I1323" s="92" t="str">
        <f>IFERROR(AVERAGEIFS(EDF[Sommeil], EDF[Nom], BD_evo[[#This Row],[Nom]], EDF[Semaine], BD_evo[[#This Row],[Semaine]]), "")</f>
        <v/>
      </c>
      <c r="J1323" s="92" t="str">
        <f>IFERROR(AVERAGEIFS(EDF[Etat Physique], EDF[Nom], BD_evo[[#This Row],[Nom]], EDF[Semaine], BD_evo[[#This Row],[Semaine]]), "")</f>
        <v/>
      </c>
      <c r="K1323" s="92" t="str">
        <f>IFERROR(AVERAGEIFS(EDF[Hydratation], EDF[Nom], BD_evo[[#This Row],[Nom]], EDF[Semaine], BD_evo[[#This Row],[Semaine]]), "")</f>
        <v/>
      </c>
      <c r="L1323" s="92" t="str">
        <f>IFERROR(AVERAGEIFS(EDF[Nutrition], EDF[Nom], BD_evo[[#This Row],[Nom]], EDF[Semaine], BD_evo[[#This Row],[Semaine]]), "")</f>
        <v/>
      </c>
      <c r="M1323" s="92" t="str">
        <f>IFERROR(AVERAGEIFS(RPE[Investissement du jour], RPE[Nom], BD_evo[[#This Row],[Nom]], RPE[Semaine], BD_evo[[#This Row],[Semaine]]), "")</f>
        <v/>
      </c>
    </row>
    <row r="1324" spans="1:13" x14ac:dyDescent="0.2">
      <c r="A1324" s="88" t="s">
        <v>414</v>
      </c>
      <c r="B1324" t="str">
        <f>INDEX(Statut[Profil], MATCH(BD_evo[[#This Row],[Nom]], Statut[Nom], 0))</f>
        <v>Avant</v>
      </c>
      <c r="C1324">
        <f t="shared" si="32"/>
        <v>2024</v>
      </c>
      <c r="D1324">
        <f t="shared" si="33"/>
        <v>9</v>
      </c>
      <c r="E1324" t="str">
        <f>IF(SUMIFS(RPE[sRPE_tot], RPE[Nom], BD_evo[[#This Row],[Nom]], RPE[Semaine], BD_evo[[#This Row],[Semaine]])=0,"",SUMIFS(RPE[sRPE_tot], RPE[Nom], BD_evo[[#This Row],[Nom]], RPE[Semaine], BD_evo[[#This Row],[Semaine]]))</f>
        <v/>
      </c>
      <c r="F1324" s="92">
        <f>IFERROR(AVERAGEIFS(EDF[Total EDF], EDF[Nom], BD_evo[[#This Row],[Nom]], EDF[Semaine], BD_evo[[#This Row],[Semaine]]), "")</f>
        <v>26.5</v>
      </c>
      <c r="G1324" s="92">
        <f>IFERROR(AVERAGEIFS(EDF[Humeur], EDF[Nom], BD_evo[[#This Row],[Nom]], EDF[Semaine], BD_evo[[#This Row],[Semaine]]), "")</f>
        <v>4.5</v>
      </c>
      <c r="H1324" s="92">
        <f>IFERROR(AVERAGEIFS(EDF[Stress], EDF[Nom], BD_evo[[#This Row],[Nom]], EDF[Semaine], BD_evo[[#This Row],[Semaine]]), "")</f>
        <v>3</v>
      </c>
      <c r="I1324" s="92">
        <f>IFERROR(AVERAGEIFS(EDF[Sommeil], EDF[Nom], BD_evo[[#This Row],[Nom]], EDF[Semaine], BD_evo[[#This Row],[Semaine]]), "")</f>
        <v>5</v>
      </c>
      <c r="J1324" s="92">
        <f>IFERROR(AVERAGEIFS(EDF[Etat Physique], EDF[Nom], BD_evo[[#This Row],[Nom]], EDF[Semaine], BD_evo[[#This Row],[Semaine]]), "")</f>
        <v>4</v>
      </c>
      <c r="K1324" s="92">
        <f>IFERROR(AVERAGEIFS(EDF[Hydratation], EDF[Nom], BD_evo[[#This Row],[Nom]], EDF[Semaine], BD_evo[[#This Row],[Semaine]]), "")</f>
        <v>5</v>
      </c>
      <c r="L1324" s="92">
        <f>IFERROR(AVERAGEIFS(EDF[Nutrition], EDF[Nom], BD_evo[[#This Row],[Nom]], EDF[Semaine], BD_evo[[#This Row],[Semaine]]), "")</f>
        <v>5</v>
      </c>
      <c r="M1324" s="92" t="str">
        <f>IFERROR(AVERAGEIFS(RPE[Investissement du jour], RPE[Nom], BD_evo[[#This Row],[Nom]], RPE[Semaine], BD_evo[[#This Row],[Semaine]]), "")</f>
        <v/>
      </c>
    </row>
    <row r="1325" spans="1:13" x14ac:dyDescent="0.2">
      <c r="A1325" s="88" t="s">
        <v>102</v>
      </c>
      <c r="B1325" t="str">
        <f>INDEX(Statut[Profil], MATCH(BD_evo[[#This Row],[Nom]], Statut[Nom], 0))</f>
        <v>Trois Quarts</v>
      </c>
      <c r="C1325">
        <f t="shared" si="32"/>
        <v>2024</v>
      </c>
      <c r="D1325">
        <f t="shared" si="33"/>
        <v>9</v>
      </c>
      <c r="E1325" t="str">
        <f>IF(SUMIFS(RPE[sRPE_tot], RPE[Nom], BD_evo[[#This Row],[Nom]], RPE[Semaine], BD_evo[[#This Row],[Semaine]])=0,"",SUMIFS(RPE[sRPE_tot], RPE[Nom], BD_evo[[#This Row],[Nom]], RPE[Semaine], BD_evo[[#This Row],[Semaine]]))</f>
        <v/>
      </c>
      <c r="F1325" s="92" t="str">
        <f>IFERROR(AVERAGEIFS(EDF[Total EDF], EDF[Nom], BD_evo[[#This Row],[Nom]], EDF[Semaine], BD_evo[[#This Row],[Semaine]]), "")</f>
        <v/>
      </c>
      <c r="G1325" s="92" t="str">
        <f>IFERROR(AVERAGEIFS(EDF[Humeur], EDF[Nom], BD_evo[[#This Row],[Nom]], EDF[Semaine], BD_evo[[#This Row],[Semaine]]), "")</f>
        <v/>
      </c>
      <c r="H1325" s="92" t="str">
        <f>IFERROR(AVERAGEIFS(EDF[Stress], EDF[Nom], BD_evo[[#This Row],[Nom]], EDF[Semaine], BD_evo[[#This Row],[Semaine]]), "")</f>
        <v/>
      </c>
      <c r="I1325" s="92" t="str">
        <f>IFERROR(AVERAGEIFS(EDF[Sommeil], EDF[Nom], BD_evo[[#This Row],[Nom]], EDF[Semaine], BD_evo[[#This Row],[Semaine]]), "")</f>
        <v/>
      </c>
      <c r="J1325" s="92" t="str">
        <f>IFERROR(AVERAGEIFS(EDF[Etat Physique], EDF[Nom], BD_evo[[#This Row],[Nom]], EDF[Semaine], BD_evo[[#This Row],[Semaine]]), "")</f>
        <v/>
      </c>
      <c r="K1325" s="92" t="str">
        <f>IFERROR(AVERAGEIFS(EDF[Hydratation], EDF[Nom], BD_evo[[#This Row],[Nom]], EDF[Semaine], BD_evo[[#This Row],[Semaine]]), "")</f>
        <v/>
      </c>
      <c r="L1325" s="92" t="str">
        <f>IFERROR(AVERAGEIFS(EDF[Nutrition], EDF[Nom], BD_evo[[#This Row],[Nom]], EDF[Semaine], BD_evo[[#This Row],[Semaine]]), "")</f>
        <v/>
      </c>
      <c r="M1325" s="92" t="str">
        <f>IFERROR(AVERAGEIFS(RPE[Investissement du jour], RPE[Nom], BD_evo[[#This Row],[Nom]], RPE[Semaine], BD_evo[[#This Row],[Semaine]]), "")</f>
        <v/>
      </c>
    </row>
    <row r="1326" spans="1:13" x14ac:dyDescent="0.2">
      <c r="A1326" s="88" t="s">
        <v>193</v>
      </c>
      <c r="B1326" t="str">
        <f>INDEX(Statut[Profil], MATCH(BD_evo[[#This Row],[Nom]], Statut[Nom], 0))</f>
        <v>Avant</v>
      </c>
      <c r="C1326">
        <f t="shared" si="32"/>
        <v>2024</v>
      </c>
      <c r="D1326">
        <f t="shared" si="33"/>
        <v>9</v>
      </c>
      <c r="E1326" t="str">
        <f>IF(SUMIFS(RPE[sRPE_tot], RPE[Nom], BD_evo[[#This Row],[Nom]], RPE[Semaine], BD_evo[[#This Row],[Semaine]])=0,"",SUMIFS(RPE[sRPE_tot], RPE[Nom], BD_evo[[#This Row],[Nom]], RPE[Semaine], BD_evo[[#This Row],[Semaine]]))</f>
        <v/>
      </c>
      <c r="F1326" s="92">
        <f>IFERROR(AVERAGEIFS(EDF[Total EDF], EDF[Nom], BD_evo[[#This Row],[Nom]], EDF[Semaine], BD_evo[[#This Row],[Semaine]]), "")</f>
        <v>20</v>
      </c>
      <c r="G1326" s="92">
        <f>IFERROR(AVERAGEIFS(EDF[Humeur], EDF[Nom], BD_evo[[#This Row],[Nom]], EDF[Semaine], BD_evo[[#This Row],[Semaine]]), "")</f>
        <v>4</v>
      </c>
      <c r="H1326" s="92">
        <f>IFERROR(AVERAGEIFS(EDF[Stress], EDF[Nom], BD_evo[[#This Row],[Nom]], EDF[Semaine], BD_evo[[#This Row],[Semaine]]), "")</f>
        <v>3.6666666666666665</v>
      </c>
      <c r="I1326" s="92">
        <f>IFERROR(AVERAGEIFS(EDF[Sommeil], EDF[Nom], BD_evo[[#This Row],[Nom]], EDF[Semaine], BD_evo[[#This Row],[Semaine]]), "")</f>
        <v>2.6666666666666665</v>
      </c>
      <c r="J1326" s="92">
        <f>IFERROR(AVERAGEIFS(EDF[Etat Physique], EDF[Nom], BD_evo[[#This Row],[Nom]], EDF[Semaine], BD_evo[[#This Row],[Semaine]]), "")</f>
        <v>3.3333333333333335</v>
      </c>
      <c r="K1326" s="92">
        <f>IFERROR(AVERAGEIFS(EDF[Hydratation], EDF[Nom], BD_evo[[#This Row],[Nom]], EDF[Semaine], BD_evo[[#This Row],[Semaine]]), "")</f>
        <v>3.6666666666666665</v>
      </c>
      <c r="L1326" s="92">
        <f>IFERROR(AVERAGEIFS(EDF[Nutrition], EDF[Nom], BD_evo[[#This Row],[Nom]], EDF[Semaine], BD_evo[[#This Row],[Semaine]]), "")</f>
        <v>2.6666666666666665</v>
      </c>
      <c r="M1326" s="92" t="str">
        <f>IFERROR(AVERAGEIFS(RPE[Investissement du jour], RPE[Nom], BD_evo[[#This Row],[Nom]], RPE[Semaine], BD_evo[[#This Row],[Semaine]]), "")</f>
        <v/>
      </c>
    </row>
    <row r="1327" spans="1:13" x14ac:dyDescent="0.2">
      <c r="A1327" s="88" t="s">
        <v>84</v>
      </c>
      <c r="B1327" t="str">
        <f>INDEX(Statut[Profil], MATCH(BD_evo[[#This Row],[Nom]], Statut[Nom], 0))</f>
        <v>Trois Quarts</v>
      </c>
      <c r="C1327">
        <f t="shared" si="32"/>
        <v>2024</v>
      </c>
      <c r="D1327">
        <f t="shared" si="33"/>
        <v>9</v>
      </c>
      <c r="E1327" t="str">
        <f>IF(SUMIFS(RPE[sRPE_tot], RPE[Nom], BD_evo[[#This Row],[Nom]], RPE[Semaine], BD_evo[[#This Row],[Semaine]])=0,"",SUMIFS(RPE[sRPE_tot], RPE[Nom], BD_evo[[#This Row],[Nom]], RPE[Semaine], BD_evo[[#This Row],[Semaine]]))</f>
        <v/>
      </c>
      <c r="F1327" s="92" t="str">
        <f>IFERROR(AVERAGEIFS(EDF[Total EDF], EDF[Nom], BD_evo[[#This Row],[Nom]], EDF[Semaine], BD_evo[[#This Row],[Semaine]]), "")</f>
        <v/>
      </c>
      <c r="G1327" s="92" t="str">
        <f>IFERROR(AVERAGEIFS(EDF[Humeur], EDF[Nom], BD_evo[[#This Row],[Nom]], EDF[Semaine], BD_evo[[#This Row],[Semaine]]), "")</f>
        <v/>
      </c>
      <c r="H1327" s="92" t="str">
        <f>IFERROR(AVERAGEIFS(EDF[Stress], EDF[Nom], BD_evo[[#This Row],[Nom]], EDF[Semaine], BD_evo[[#This Row],[Semaine]]), "")</f>
        <v/>
      </c>
      <c r="I1327" s="92" t="str">
        <f>IFERROR(AVERAGEIFS(EDF[Sommeil], EDF[Nom], BD_evo[[#This Row],[Nom]], EDF[Semaine], BD_evo[[#This Row],[Semaine]]), "")</f>
        <v/>
      </c>
      <c r="J1327" s="92" t="str">
        <f>IFERROR(AVERAGEIFS(EDF[Etat Physique], EDF[Nom], BD_evo[[#This Row],[Nom]], EDF[Semaine], BD_evo[[#This Row],[Semaine]]), "")</f>
        <v/>
      </c>
      <c r="K1327" s="92" t="str">
        <f>IFERROR(AVERAGEIFS(EDF[Hydratation], EDF[Nom], BD_evo[[#This Row],[Nom]], EDF[Semaine], BD_evo[[#This Row],[Semaine]]), "")</f>
        <v/>
      </c>
      <c r="L1327" s="92" t="str">
        <f>IFERROR(AVERAGEIFS(EDF[Nutrition], EDF[Nom], BD_evo[[#This Row],[Nom]], EDF[Semaine], BD_evo[[#This Row],[Semaine]]), "")</f>
        <v/>
      </c>
      <c r="M1327" s="92" t="str">
        <f>IFERROR(AVERAGEIFS(RPE[Investissement du jour], RPE[Nom], BD_evo[[#This Row],[Nom]], RPE[Semaine], BD_evo[[#This Row],[Semaine]]), "")</f>
        <v/>
      </c>
    </row>
    <row r="1328" spans="1:13" x14ac:dyDescent="0.2">
      <c r="A1328" s="88" t="s">
        <v>106</v>
      </c>
      <c r="B1328" t="str">
        <f>INDEX(Statut[Profil], MATCH(BD_evo[[#This Row],[Nom]], Statut[Nom], 0))</f>
        <v>Avant</v>
      </c>
      <c r="C1328">
        <f t="shared" si="32"/>
        <v>2024</v>
      </c>
      <c r="D1328">
        <f t="shared" si="33"/>
        <v>9</v>
      </c>
      <c r="E1328" t="str">
        <f>IF(SUMIFS(RPE[sRPE_tot], RPE[Nom], BD_evo[[#This Row],[Nom]], RPE[Semaine], BD_evo[[#This Row],[Semaine]])=0,"",SUMIFS(RPE[sRPE_tot], RPE[Nom], BD_evo[[#This Row],[Nom]], RPE[Semaine], BD_evo[[#This Row],[Semaine]]))</f>
        <v/>
      </c>
      <c r="F1328" s="92">
        <f>IFERROR(AVERAGEIFS(EDF[Total EDF], EDF[Nom], BD_evo[[#This Row],[Nom]], EDF[Semaine], BD_evo[[#This Row],[Semaine]]), "")</f>
        <v>21.5</v>
      </c>
      <c r="G1328" s="92">
        <f>IFERROR(AVERAGEIFS(EDF[Humeur], EDF[Nom], BD_evo[[#This Row],[Nom]], EDF[Semaine], BD_evo[[#This Row],[Semaine]]), "")</f>
        <v>4</v>
      </c>
      <c r="H1328" s="92">
        <f>IFERROR(AVERAGEIFS(EDF[Stress], EDF[Nom], BD_evo[[#This Row],[Nom]], EDF[Semaine], BD_evo[[#This Row],[Semaine]]), "")</f>
        <v>4</v>
      </c>
      <c r="I1328" s="92">
        <f>IFERROR(AVERAGEIFS(EDF[Sommeil], EDF[Nom], BD_evo[[#This Row],[Nom]], EDF[Semaine], BD_evo[[#This Row],[Semaine]]), "")</f>
        <v>2.5</v>
      </c>
      <c r="J1328" s="92">
        <f>IFERROR(AVERAGEIFS(EDF[Etat Physique], EDF[Nom], BD_evo[[#This Row],[Nom]], EDF[Semaine], BD_evo[[#This Row],[Semaine]]), "")</f>
        <v>3</v>
      </c>
      <c r="K1328" s="92">
        <f>IFERROR(AVERAGEIFS(EDF[Hydratation], EDF[Nom], BD_evo[[#This Row],[Nom]], EDF[Semaine], BD_evo[[#This Row],[Semaine]]), "")</f>
        <v>4</v>
      </c>
      <c r="L1328" s="92">
        <f>IFERROR(AVERAGEIFS(EDF[Nutrition], EDF[Nom], BD_evo[[#This Row],[Nom]], EDF[Semaine], BD_evo[[#This Row],[Semaine]]), "")</f>
        <v>4</v>
      </c>
      <c r="M1328" s="92" t="str">
        <f>IFERROR(AVERAGEIFS(RPE[Investissement du jour], RPE[Nom], BD_evo[[#This Row],[Nom]], RPE[Semaine], BD_evo[[#This Row],[Semaine]]), "")</f>
        <v/>
      </c>
    </row>
    <row r="1329" spans="1:13" x14ac:dyDescent="0.2">
      <c r="A1329" s="89" t="s">
        <v>171</v>
      </c>
      <c r="B1329" t="str">
        <f>INDEX(Statut[Profil], MATCH(BD_evo[[#This Row],[Nom]], Statut[Nom], 0))</f>
        <v>Avant</v>
      </c>
      <c r="C1329">
        <f t="shared" si="32"/>
        <v>2024</v>
      </c>
      <c r="D1329">
        <f t="shared" si="33"/>
        <v>9</v>
      </c>
      <c r="E1329" t="str">
        <f>IF(SUMIFS(RPE[sRPE_tot], RPE[Nom], BD_evo[[#This Row],[Nom]], RPE[Semaine], BD_evo[[#This Row],[Semaine]])=0,"",SUMIFS(RPE[sRPE_tot], RPE[Nom], BD_evo[[#This Row],[Nom]], RPE[Semaine], BD_evo[[#This Row],[Semaine]]))</f>
        <v/>
      </c>
      <c r="F1329" s="92" t="str">
        <f>IFERROR(AVERAGEIFS(EDF[Total EDF], EDF[Nom], BD_evo[[#This Row],[Nom]], EDF[Semaine], BD_evo[[#This Row],[Semaine]]), "")</f>
        <v/>
      </c>
      <c r="G1329" s="92" t="str">
        <f>IFERROR(AVERAGEIFS(EDF[Humeur], EDF[Nom], BD_evo[[#This Row],[Nom]], EDF[Semaine], BD_evo[[#This Row],[Semaine]]), "")</f>
        <v/>
      </c>
      <c r="H1329" s="92" t="str">
        <f>IFERROR(AVERAGEIFS(EDF[Stress], EDF[Nom], BD_evo[[#This Row],[Nom]], EDF[Semaine], BD_evo[[#This Row],[Semaine]]), "")</f>
        <v/>
      </c>
      <c r="I1329" s="92" t="str">
        <f>IFERROR(AVERAGEIFS(EDF[Sommeil], EDF[Nom], BD_evo[[#This Row],[Nom]], EDF[Semaine], BD_evo[[#This Row],[Semaine]]), "")</f>
        <v/>
      </c>
      <c r="J1329" s="92" t="str">
        <f>IFERROR(AVERAGEIFS(EDF[Etat Physique], EDF[Nom], BD_evo[[#This Row],[Nom]], EDF[Semaine], BD_evo[[#This Row],[Semaine]]), "")</f>
        <v/>
      </c>
      <c r="K1329" s="92" t="str">
        <f>IFERROR(AVERAGEIFS(EDF[Hydratation], EDF[Nom], BD_evo[[#This Row],[Nom]], EDF[Semaine], BD_evo[[#This Row],[Semaine]]), "")</f>
        <v/>
      </c>
      <c r="L1329" s="92" t="str">
        <f>IFERROR(AVERAGEIFS(EDF[Nutrition], EDF[Nom], BD_evo[[#This Row],[Nom]], EDF[Semaine], BD_evo[[#This Row],[Semaine]]), "")</f>
        <v/>
      </c>
      <c r="M1329" s="92" t="str">
        <f>IFERROR(AVERAGEIFS(RPE[Investissement du jour], RPE[Nom], BD_evo[[#This Row],[Nom]], RPE[Semaine], BD_evo[[#This Row],[Semaine]]), "")</f>
        <v/>
      </c>
    </row>
    <row r="1330" spans="1:13" x14ac:dyDescent="0.2">
      <c r="A1330" s="88" t="s">
        <v>77</v>
      </c>
      <c r="B1330" t="str">
        <f>INDEX(Statut[Profil], MATCH(BD_evo[[#This Row],[Nom]], Statut[Nom], 0))</f>
        <v>Avant</v>
      </c>
      <c r="C1330">
        <f t="shared" si="32"/>
        <v>2024</v>
      </c>
      <c r="D1330">
        <f t="shared" si="33"/>
        <v>9</v>
      </c>
      <c r="E1330" t="str">
        <f>IF(SUMIFS(RPE[sRPE_tot], RPE[Nom], BD_evo[[#This Row],[Nom]], RPE[Semaine], BD_evo[[#This Row],[Semaine]])=0,"",SUMIFS(RPE[sRPE_tot], RPE[Nom], BD_evo[[#This Row],[Nom]], RPE[Semaine], BD_evo[[#This Row],[Semaine]]))</f>
        <v/>
      </c>
      <c r="F1330" s="92">
        <f>IFERROR(AVERAGEIFS(EDF[Total EDF], EDF[Nom], BD_evo[[#This Row],[Nom]], EDF[Semaine], BD_evo[[#This Row],[Semaine]]), "")</f>
        <v>19.5</v>
      </c>
      <c r="G1330" s="92">
        <f>IFERROR(AVERAGEIFS(EDF[Humeur], EDF[Nom], BD_evo[[#This Row],[Nom]], EDF[Semaine], BD_evo[[#This Row],[Semaine]]), "")</f>
        <v>3</v>
      </c>
      <c r="H1330" s="92">
        <f>IFERROR(AVERAGEIFS(EDF[Stress], EDF[Nom], BD_evo[[#This Row],[Nom]], EDF[Semaine], BD_evo[[#This Row],[Semaine]]), "")</f>
        <v>3</v>
      </c>
      <c r="I1330" s="92">
        <f>IFERROR(AVERAGEIFS(EDF[Sommeil], EDF[Nom], BD_evo[[#This Row],[Nom]], EDF[Semaine], BD_evo[[#This Row],[Semaine]]), "")</f>
        <v>3.5</v>
      </c>
      <c r="J1330" s="92">
        <f>IFERROR(AVERAGEIFS(EDF[Etat Physique], EDF[Nom], BD_evo[[#This Row],[Nom]], EDF[Semaine], BD_evo[[#This Row],[Semaine]]), "")</f>
        <v>3</v>
      </c>
      <c r="K1330" s="92">
        <f>IFERROR(AVERAGEIFS(EDF[Hydratation], EDF[Nom], BD_evo[[#This Row],[Nom]], EDF[Semaine], BD_evo[[#This Row],[Semaine]]), "")</f>
        <v>3</v>
      </c>
      <c r="L1330" s="92">
        <f>IFERROR(AVERAGEIFS(EDF[Nutrition], EDF[Nom], BD_evo[[#This Row],[Nom]], EDF[Semaine], BD_evo[[#This Row],[Semaine]]), "")</f>
        <v>4</v>
      </c>
      <c r="M1330" s="92" t="str">
        <f>IFERROR(AVERAGEIFS(RPE[Investissement du jour], RPE[Nom], BD_evo[[#This Row],[Nom]], RPE[Semaine], BD_evo[[#This Row],[Semaine]]), "")</f>
        <v/>
      </c>
    </row>
    <row r="1331" spans="1:13" x14ac:dyDescent="0.2">
      <c r="A1331" s="88" t="s">
        <v>135</v>
      </c>
      <c r="B1331" t="str">
        <f>INDEX(Statut[Profil], MATCH(BD_evo[[#This Row],[Nom]], Statut[Nom], 0))</f>
        <v>Trois Quarts</v>
      </c>
      <c r="C1331">
        <f t="shared" si="32"/>
        <v>2024</v>
      </c>
      <c r="D1331">
        <f t="shared" si="33"/>
        <v>9</v>
      </c>
      <c r="E1331" t="str">
        <f>IF(SUMIFS(RPE[sRPE_tot], RPE[Nom], BD_evo[[#This Row],[Nom]], RPE[Semaine], BD_evo[[#This Row],[Semaine]])=0,"",SUMIFS(RPE[sRPE_tot], RPE[Nom], BD_evo[[#This Row],[Nom]], RPE[Semaine], BD_evo[[#This Row],[Semaine]]))</f>
        <v/>
      </c>
      <c r="F1331" s="92">
        <f>IFERROR(AVERAGEIFS(EDF[Total EDF], EDF[Nom], BD_evo[[#This Row],[Nom]], EDF[Semaine], BD_evo[[#This Row],[Semaine]]), "")</f>
        <v>23</v>
      </c>
      <c r="G1331" s="92">
        <f>IFERROR(AVERAGEIFS(EDF[Humeur], EDF[Nom], BD_evo[[#This Row],[Nom]], EDF[Semaine], BD_evo[[#This Row],[Semaine]]), "")</f>
        <v>5</v>
      </c>
      <c r="H1331" s="92">
        <f>IFERROR(AVERAGEIFS(EDF[Stress], EDF[Nom], BD_evo[[#This Row],[Nom]], EDF[Semaine], BD_evo[[#This Row],[Semaine]]), "")</f>
        <v>5</v>
      </c>
      <c r="I1331" s="92">
        <f>IFERROR(AVERAGEIFS(EDF[Sommeil], EDF[Nom], BD_evo[[#This Row],[Nom]], EDF[Semaine], BD_evo[[#This Row],[Semaine]]), "")</f>
        <v>3</v>
      </c>
      <c r="J1331" s="92">
        <f>IFERROR(AVERAGEIFS(EDF[Etat Physique], EDF[Nom], BD_evo[[#This Row],[Nom]], EDF[Semaine], BD_evo[[#This Row],[Semaine]]), "")</f>
        <v>3</v>
      </c>
      <c r="K1331" s="92">
        <f>IFERROR(AVERAGEIFS(EDF[Hydratation], EDF[Nom], BD_evo[[#This Row],[Nom]], EDF[Semaine], BD_evo[[#This Row],[Semaine]]), "")</f>
        <v>3</v>
      </c>
      <c r="L1331" s="92">
        <f>IFERROR(AVERAGEIFS(EDF[Nutrition], EDF[Nom], BD_evo[[#This Row],[Nom]], EDF[Semaine], BD_evo[[#This Row],[Semaine]]), "")</f>
        <v>4</v>
      </c>
      <c r="M1331" s="92" t="str">
        <f>IFERROR(AVERAGEIFS(RPE[Investissement du jour], RPE[Nom], BD_evo[[#This Row],[Nom]], RPE[Semaine], BD_evo[[#This Row],[Semaine]]), "")</f>
        <v/>
      </c>
    </row>
    <row r="1332" spans="1:13" x14ac:dyDescent="0.2">
      <c r="A1332" s="88" t="s">
        <v>75</v>
      </c>
      <c r="B1332" t="str">
        <f>INDEX(Statut[Profil], MATCH(BD_evo[[#This Row],[Nom]], Statut[Nom], 0))</f>
        <v>Avant</v>
      </c>
      <c r="C1332">
        <f t="shared" si="32"/>
        <v>2024</v>
      </c>
      <c r="D1332">
        <f t="shared" si="33"/>
        <v>9</v>
      </c>
      <c r="E1332" t="str">
        <f>IF(SUMIFS(RPE[sRPE_tot], RPE[Nom], BD_evo[[#This Row],[Nom]], RPE[Semaine], BD_evo[[#This Row],[Semaine]])=0,"",SUMIFS(RPE[sRPE_tot], RPE[Nom], BD_evo[[#This Row],[Nom]], RPE[Semaine], BD_evo[[#This Row],[Semaine]]))</f>
        <v/>
      </c>
      <c r="F1332" s="92" t="str">
        <f>IFERROR(AVERAGEIFS(EDF[Total EDF], EDF[Nom], BD_evo[[#This Row],[Nom]], EDF[Semaine], BD_evo[[#This Row],[Semaine]]), "")</f>
        <v/>
      </c>
      <c r="G1332" s="92" t="str">
        <f>IFERROR(AVERAGEIFS(EDF[Humeur], EDF[Nom], BD_evo[[#This Row],[Nom]], EDF[Semaine], BD_evo[[#This Row],[Semaine]]), "")</f>
        <v/>
      </c>
      <c r="H1332" s="92" t="str">
        <f>IFERROR(AVERAGEIFS(EDF[Stress], EDF[Nom], BD_evo[[#This Row],[Nom]], EDF[Semaine], BD_evo[[#This Row],[Semaine]]), "")</f>
        <v/>
      </c>
      <c r="I1332" s="92" t="str">
        <f>IFERROR(AVERAGEIFS(EDF[Sommeil], EDF[Nom], BD_evo[[#This Row],[Nom]], EDF[Semaine], BD_evo[[#This Row],[Semaine]]), "")</f>
        <v/>
      </c>
      <c r="J1332" s="92" t="str">
        <f>IFERROR(AVERAGEIFS(EDF[Etat Physique], EDF[Nom], BD_evo[[#This Row],[Nom]], EDF[Semaine], BD_evo[[#This Row],[Semaine]]), "")</f>
        <v/>
      </c>
      <c r="K1332" s="92" t="str">
        <f>IFERROR(AVERAGEIFS(EDF[Hydratation], EDF[Nom], BD_evo[[#This Row],[Nom]], EDF[Semaine], BD_evo[[#This Row],[Semaine]]), "")</f>
        <v/>
      </c>
      <c r="L1332" s="92" t="str">
        <f>IFERROR(AVERAGEIFS(EDF[Nutrition], EDF[Nom], BD_evo[[#This Row],[Nom]], EDF[Semaine], BD_evo[[#This Row],[Semaine]]), "")</f>
        <v/>
      </c>
      <c r="M1332" s="92" t="str">
        <f>IFERROR(AVERAGEIFS(RPE[Investissement du jour], RPE[Nom], BD_evo[[#This Row],[Nom]], RPE[Semaine], BD_evo[[#This Row],[Semaine]]), "")</f>
        <v/>
      </c>
    </row>
    <row r="1333" spans="1:13" x14ac:dyDescent="0.2">
      <c r="A1333" s="88" t="s">
        <v>112</v>
      </c>
      <c r="B1333" t="str">
        <f>INDEX(Statut[Profil], MATCH(BD_evo[[#This Row],[Nom]], Statut[Nom], 0))</f>
        <v>Trois Quarts</v>
      </c>
      <c r="C1333">
        <f t="shared" si="32"/>
        <v>2024</v>
      </c>
      <c r="D1333">
        <f t="shared" si="33"/>
        <v>9</v>
      </c>
      <c r="E1333" t="str">
        <f>IF(SUMIFS(RPE[sRPE_tot], RPE[Nom], BD_evo[[#This Row],[Nom]], RPE[Semaine], BD_evo[[#This Row],[Semaine]])=0,"",SUMIFS(RPE[sRPE_tot], RPE[Nom], BD_evo[[#This Row],[Nom]], RPE[Semaine], BD_evo[[#This Row],[Semaine]]))</f>
        <v/>
      </c>
      <c r="F1333" s="92">
        <f>IFERROR(AVERAGEIFS(EDF[Total EDF], EDF[Nom], BD_evo[[#This Row],[Nom]], EDF[Semaine], BD_evo[[#This Row],[Semaine]]), "")</f>
        <v>17.333333333333332</v>
      </c>
      <c r="G1333" s="92">
        <f>IFERROR(AVERAGEIFS(EDF[Humeur], EDF[Nom], BD_evo[[#This Row],[Nom]], EDF[Semaine], BD_evo[[#This Row],[Semaine]]), "")</f>
        <v>3</v>
      </c>
      <c r="H1333" s="92">
        <f>IFERROR(AVERAGEIFS(EDF[Stress], EDF[Nom], BD_evo[[#This Row],[Nom]], EDF[Semaine], BD_evo[[#This Row],[Semaine]]), "")</f>
        <v>3</v>
      </c>
      <c r="I1333" s="92">
        <f>IFERROR(AVERAGEIFS(EDF[Sommeil], EDF[Nom], BD_evo[[#This Row],[Nom]], EDF[Semaine], BD_evo[[#This Row],[Semaine]]), "")</f>
        <v>2.3333333333333335</v>
      </c>
      <c r="J1333" s="92">
        <f>IFERROR(AVERAGEIFS(EDF[Etat Physique], EDF[Nom], BD_evo[[#This Row],[Nom]], EDF[Semaine], BD_evo[[#This Row],[Semaine]]), "")</f>
        <v>3</v>
      </c>
      <c r="K1333" s="92">
        <f>IFERROR(AVERAGEIFS(EDF[Hydratation], EDF[Nom], BD_evo[[#This Row],[Nom]], EDF[Semaine], BD_evo[[#This Row],[Semaine]]), "")</f>
        <v>3</v>
      </c>
      <c r="L1333" s="92">
        <f>IFERROR(AVERAGEIFS(EDF[Nutrition], EDF[Nom], BD_evo[[#This Row],[Nom]], EDF[Semaine], BD_evo[[#This Row],[Semaine]]), "")</f>
        <v>3</v>
      </c>
      <c r="M1333" s="92" t="str">
        <f>IFERROR(AVERAGEIFS(RPE[Investissement du jour], RPE[Nom], BD_evo[[#This Row],[Nom]], RPE[Semaine], BD_evo[[#This Row],[Semaine]]), "")</f>
        <v/>
      </c>
    </row>
    <row r="1334" spans="1:13" x14ac:dyDescent="0.2">
      <c r="A1334" s="88" t="s">
        <v>142</v>
      </c>
      <c r="B1334" t="str">
        <f>INDEX(Statut[Profil], MATCH(BD_evo[[#This Row],[Nom]], Statut[Nom], 0))</f>
        <v>Avant</v>
      </c>
      <c r="C1334">
        <f t="shared" si="32"/>
        <v>2024</v>
      </c>
      <c r="D1334">
        <f t="shared" si="33"/>
        <v>9</v>
      </c>
      <c r="E1334" t="str">
        <f>IF(SUMIFS(RPE[sRPE_tot], RPE[Nom], BD_evo[[#This Row],[Nom]], RPE[Semaine], BD_evo[[#This Row],[Semaine]])=0,"",SUMIFS(RPE[sRPE_tot], RPE[Nom], BD_evo[[#This Row],[Nom]], RPE[Semaine], BD_evo[[#This Row],[Semaine]]))</f>
        <v/>
      </c>
      <c r="F1334" s="92">
        <f>IFERROR(AVERAGEIFS(EDF[Total EDF], EDF[Nom], BD_evo[[#This Row],[Nom]], EDF[Semaine], BD_evo[[#This Row],[Semaine]]), "")</f>
        <v>22</v>
      </c>
      <c r="G1334" s="92">
        <f>IFERROR(AVERAGEIFS(EDF[Humeur], EDF[Nom], BD_evo[[#This Row],[Nom]], EDF[Semaine], BD_evo[[#This Row],[Semaine]]), "")</f>
        <v>3.6666666666666665</v>
      </c>
      <c r="H1334" s="92">
        <f>IFERROR(AVERAGEIFS(EDF[Stress], EDF[Nom], BD_evo[[#This Row],[Nom]], EDF[Semaine], BD_evo[[#This Row],[Semaine]]), "")</f>
        <v>3.3333333333333335</v>
      </c>
      <c r="I1334" s="92">
        <f>IFERROR(AVERAGEIFS(EDF[Sommeil], EDF[Nom], BD_evo[[#This Row],[Nom]], EDF[Semaine], BD_evo[[#This Row],[Semaine]]), "")</f>
        <v>3.3333333333333335</v>
      </c>
      <c r="J1334" s="92">
        <f>IFERROR(AVERAGEIFS(EDF[Etat Physique], EDF[Nom], BD_evo[[#This Row],[Nom]], EDF[Semaine], BD_evo[[#This Row],[Semaine]]), "")</f>
        <v>4</v>
      </c>
      <c r="K1334" s="92">
        <f>IFERROR(AVERAGEIFS(EDF[Hydratation], EDF[Nom], BD_evo[[#This Row],[Nom]], EDF[Semaine], BD_evo[[#This Row],[Semaine]]), "")</f>
        <v>3.6666666666666665</v>
      </c>
      <c r="L1334" s="92">
        <f>IFERROR(AVERAGEIFS(EDF[Nutrition], EDF[Nom], BD_evo[[#This Row],[Nom]], EDF[Semaine], BD_evo[[#This Row],[Semaine]]), "")</f>
        <v>4</v>
      </c>
      <c r="M1334" s="92" t="str">
        <f>IFERROR(AVERAGEIFS(RPE[Investissement du jour], RPE[Nom], BD_evo[[#This Row],[Nom]], RPE[Semaine], BD_evo[[#This Row],[Semaine]]), "")</f>
        <v/>
      </c>
    </row>
    <row r="1335" spans="1:13" x14ac:dyDescent="0.2">
      <c r="A1335" s="88" t="s">
        <v>131</v>
      </c>
      <c r="B1335" t="str">
        <f>INDEX(Statut[Profil], MATCH(BD_evo[[#This Row],[Nom]], Statut[Nom], 0))</f>
        <v>Trois Quarts</v>
      </c>
      <c r="C1335">
        <f t="shared" si="32"/>
        <v>2024</v>
      </c>
      <c r="D1335">
        <f t="shared" si="33"/>
        <v>9</v>
      </c>
      <c r="E1335" t="str">
        <f>IF(SUMIFS(RPE[sRPE_tot], RPE[Nom], BD_evo[[#This Row],[Nom]], RPE[Semaine], BD_evo[[#This Row],[Semaine]])=0,"",SUMIFS(RPE[sRPE_tot], RPE[Nom], BD_evo[[#This Row],[Nom]], RPE[Semaine], BD_evo[[#This Row],[Semaine]]))</f>
        <v/>
      </c>
      <c r="F1335" s="92">
        <f>IFERROR(AVERAGEIFS(EDF[Total EDF], EDF[Nom], BD_evo[[#This Row],[Nom]], EDF[Semaine], BD_evo[[#This Row],[Semaine]]), "")</f>
        <v>16.5</v>
      </c>
      <c r="G1335" s="92">
        <f>IFERROR(AVERAGEIFS(EDF[Humeur], EDF[Nom], BD_evo[[#This Row],[Nom]], EDF[Semaine], BD_evo[[#This Row],[Semaine]]), "")</f>
        <v>3</v>
      </c>
      <c r="H1335" s="92">
        <f>IFERROR(AVERAGEIFS(EDF[Stress], EDF[Nom], BD_evo[[#This Row],[Nom]], EDF[Semaine], BD_evo[[#This Row],[Semaine]]), "")</f>
        <v>3</v>
      </c>
      <c r="I1335" s="92">
        <f>IFERROR(AVERAGEIFS(EDF[Sommeil], EDF[Nom], BD_evo[[#This Row],[Nom]], EDF[Semaine], BD_evo[[#This Row],[Semaine]]), "")</f>
        <v>2</v>
      </c>
      <c r="J1335" s="92">
        <f>IFERROR(AVERAGEIFS(EDF[Etat Physique], EDF[Nom], BD_evo[[#This Row],[Nom]], EDF[Semaine], BD_evo[[#This Row],[Semaine]]), "")</f>
        <v>2.5</v>
      </c>
      <c r="K1335" s="92">
        <f>IFERROR(AVERAGEIFS(EDF[Hydratation], EDF[Nom], BD_evo[[#This Row],[Nom]], EDF[Semaine], BD_evo[[#This Row],[Semaine]]), "")</f>
        <v>3</v>
      </c>
      <c r="L1335" s="92">
        <f>IFERROR(AVERAGEIFS(EDF[Nutrition], EDF[Nom], BD_evo[[#This Row],[Nom]], EDF[Semaine], BD_evo[[#This Row],[Semaine]]), "")</f>
        <v>3</v>
      </c>
      <c r="M1335" s="92" t="str">
        <f>IFERROR(AVERAGEIFS(RPE[Investissement du jour], RPE[Nom], BD_evo[[#This Row],[Nom]], RPE[Semaine], BD_evo[[#This Row],[Semaine]]), "")</f>
        <v/>
      </c>
    </row>
    <row r="1336" spans="1:13" x14ac:dyDescent="0.2">
      <c r="A1336" s="88" t="s">
        <v>83</v>
      </c>
      <c r="B1336" t="str">
        <f>INDEX(Statut[Profil], MATCH(BD_evo[[#This Row],[Nom]], Statut[Nom], 0))</f>
        <v>Avant</v>
      </c>
      <c r="C1336">
        <f t="shared" si="32"/>
        <v>2024</v>
      </c>
      <c r="D1336">
        <f t="shared" si="33"/>
        <v>9</v>
      </c>
      <c r="E1336" t="str">
        <f>IF(SUMIFS(RPE[sRPE_tot], RPE[Nom], BD_evo[[#This Row],[Nom]], RPE[Semaine], BD_evo[[#This Row],[Semaine]])=0,"",SUMIFS(RPE[sRPE_tot], RPE[Nom], BD_evo[[#This Row],[Nom]], RPE[Semaine], BD_evo[[#This Row],[Semaine]]))</f>
        <v/>
      </c>
      <c r="F1336" s="92">
        <f>IFERROR(AVERAGEIFS(EDF[Total EDF], EDF[Nom], BD_evo[[#This Row],[Nom]], EDF[Semaine], BD_evo[[#This Row],[Semaine]]), "")</f>
        <v>23</v>
      </c>
      <c r="G1336" s="92">
        <f>IFERROR(AVERAGEIFS(EDF[Humeur], EDF[Nom], BD_evo[[#This Row],[Nom]], EDF[Semaine], BD_evo[[#This Row],[Semaine]]), "")</f>
        <v>4.5</v>
      </c>
      <c r="H1336" s="92">
        <f>IFERROR(AVERAGEIFS(EDF[Stress], EDF[Nom], BD_evo[[#This Row],[Nom]], EDF[Semaine], BD_evo[[#This Row],[Semaine]]), "")</f>
        <v>3.5</v>
      </c>
      <c r="I1336" s="92">
        <f>IFERROR(AVERAGEIFS(EDF[Sommeil], EDF[Nom], BD_evo[[#This Row],[Nom]], EDF[Semaine], BD_evo[[#This Row],[Semaine]]), "")</f>
        <v>4</v>
      </c>
      <c r="J1336" s="92">
        <f>IFERROR(AVERAGEIFS(EDF[Etat Physique], EDF[Nom], BD_evo[[#This Row],[Nom]], EDF[Semaine], BD_evo[[#This Row],[Semaine]]), "")</f>
        <v>3</v>
      </c>
      <c r="K1336" s="92">
        <f>IFERROR(AVERAGEIFS(EDF[Hydratation], EDF[Nom], BD_evo[[#This Row],[Nom]], EDF[Semaine], BD_evo[[#This Row],[Semaine]]), "")</f>
        <v>4</v>
      </c>
      <c r="L1336" s="92">
        <f>IFERROR(AVERAGEIFS(EDF[Nutrition], EDF[Nom], BD_evo[[#This Row],[Nom]], EDF[Semaine], BD_evo[[#This Row],[Semaine]]), "")</f>
        <v>4</v>
      </c>
      <c r="M1336" s="92" t="str">
        <f>IFERROR(AVERAGEIFS(RPE[Investissement du jour], RPE[Nom], BD_evo[[#This Row],[Nom]], RPE[Semaine], BD_evo[[#This Row],[Semaine]]), "")</f>
        <v/>
      </c>
    </row>
    <row r="1337" spans="1:13" x14ac:dyDescent="0.2">
      <c r="A1337" s="88" t="s">
        <v>100</v>
      </c>
      <c r="B1337" t="str">
        <f>INDEX(Statut[Profil], MATCH(BD_evo[[#This Row],[Nom]], Statut[Nom], 0))</f>
        <v>Trois Quarts</v>
      </c>
      <c r="C1337">
        <f t="shared" si="32"/>
        <v>2024</v>
      </c>
      <c r="D1337">
        <f t="shared" si="33"/>
        <v>9</v>
      </c>
      <c r="E1337" t="str">
        <f>IF(SUMIFS(RPE[sRPE_tot], RPE[Nom], BD_evo[[#This Row],[Nom]], RPE[Semaine], BD_evo[[#This Row],[Semaine]])=0,"",SUMIFS(RPE[sRPE_tot], RPE[Nom], BD_evo[[#This Row],[Nom]], RPE[Semaine], BD_evo[[#This Row],[Semaine]]))</f>
        <v/>
      </c>
      <c r="F1337" s="92" t="str">
        <f>IFERROR(AVERAGEIFS(EDF[Total EDF], EDF[Nom], BD_evo[[#This Row],[Nom]], EDF[Semaine], BD_evo[[#This Row],[Semaine]]), "")</f>
        <v/>
      </c>
      <c r="G1337" s="92" t="str">
        <f>IFERROR(AVERAGEIFS(EDF[Humeur], EDF[Nom], BD_evo[[#This Row],[Nom]], EDF[Semaine], BD_evo[[#This Row],[Semaine]]), "")</f>
        <v/>
      </c>
      <c r="H1337" s="92" t="str">
        <f>IFERROR(AVERAGEIFS(EDF[Stress], EDF[Nom], BD_evo[[#This Row],[Nom]], EDF[Semaine], BD_evo[[#This Row],[Semaine]]), "")</f>
        <v/>
      </c>
      <c r="I1337" s="92" t="str">
        <f>IFERROR(AVERAGEIFS(EDF[Sommeil], EDF[Nom], BD_evo[[#This Row],[Nom]], EDF[Semaine], BD_evo[[#This Row],[Semaine]]), "")</f>
        <v/>
      </c>
      <c r="J1337" s="92" t="str">
        <f>IFERROR(AVERAGEIFS(EDF[Etat Physique], EDF[Nom], BD_evo[[#This Row],[Nom]], EDF[Semaine], BD_evo[[#This Row],[Semaine]]), "")</f>
        <v/>
      </c>
      <c r="K1337" s="92" t="str">
        <f>IFERROR(AVERAGEIFS(EDF[Hydratation], EDF[Nom], BD_evo[[#This Row],[Nom]], EDF[Semaine], BD_evo[[#This Row],[Semaine]]), "")</f>
        <v/>
      </c>
      <c r="L1337" s="92" t="str">
        <f>IFERROR(AVERAGEIFS(EDF[Nutrition], EDF[Nom], BD_evo[[#This Row],[Nom]], EDF[Semaine], BD_evo[[#This Row],[Semaine]]), "")</f>
        <v/>
      </c>
      <c r="M1337" s="92" t="str">
        <f>IFERROR(AVERAGEIFS(RPE[Investissement du jour], RPE[Nom], BD_evo[[#This Row],[Nom]], RPE[Semaine], BD_evo[[#This Row],[Semaine]]), "")</f>
        <v/>
      </c>
    </row>
    <row r="1338" spans="1:13" x14ac:dyDescent="0.2">
      <c r="A1338" s="88" t="s">
        <v>89</v>
      </c>
      <c r="B1338" t="str">
        <f>INDEX(Statut[Profil], MATCH(BD_evo[[#This Row],[Nom]], Statut[Nom], 0))</f>
        <v>Avant</v>
      </c>
      <c r="C1338">
        <f t="shared" si="32"/>
        <v>2024</v>
      </c>
      <c r="D1338">
        <f t="shared" si="33"/>
        <v>9</v>
      </c>
      <c r="E1338" t="str">
        <f>IF(SUMIFS(RPE[sRPE_tot], RPE[Nom], BD_evo[[#This Row],[Nom]], RPE[Semaine], BD_evo[[#This Row],[Semaine]])=0,"",SUMIFS(RPE[sRPE_tot], RPE[Nom], BD_evo[[#This Row],[Nom]], RPE[Semaine], BD_evo[[#This Row],[Semaine]]))</f>
        <v/>
      </c>
      <c r="F1338" s="92">
        <f>IFERROR(AVERAGEIFS(EDF[Total EDF], EDF[Nom], BD_evo[[#This Row],[Nom]], EDF[Semaine], BD_evo[[#This Row],[Semaine]]), "")</f>
        <v>19</v>
      </c>
      <c r="G1338" s="92">
        <f>IFERROR(AVERAGEIFS(EDF[Humeur], EDF[Nom], BD_evo[[#This Row],[Nom]], EDF[Semaine], BD_evo[[#This Row],[Semaine]]), "")</f>
        <v>3</v>
      </c>
      <c r="H1338" s="92">
        <f>IFERROR(AVERAGEIFS(EDF[Stress], EDF[Nom], BD_evo[[#This Row],[Nom]], EDF[Semaine], BD_evo[[#This Row],[Semaine]]), "")</f>
        <v>4</v>
      </c>
      <c r="I1338" s="92">
        <f>IFERROR(AVERAGEIFS(EDF[Sommeil], EDF[Nom], BD_evo[[#This Row],[Nom]], EDF[Semaine], BD_evo[[#This Row],[Semaine]]), "")</f>
        <v>2</v>
      </c>
      <c r="J1338" s="92">
        <f>IFERROR(AVERAGEIFS(EDF[Etat Physique], EDF[Nom], BD_evo[[#This Row],[Nom]], EDF[Semaine], BD_evo[[#This Row],[Semaine]]), "")</f>
        <v>3</v>
      </c>
      <c r="K1338" s="92">
        <f>IFERROR(AVERAGEIFS(EDF[Hydratation], EDF[Nom], BD_evo[[#This Row],[Nom]], EDF[Semaine], BD_evo[[#This Row],[Semaine]]), "")</f>
        <v>4</v>
      </c>
      <c r="L1338" s="92">
        <f>IFERROR(AVERAGEIFS(EDF[Nutrition], EDF[Nom], BD_evo[[#This Row],[Nom]], EDF[Semaine], BD_evo[[#This Row],[Semaine]]), "")</f>
        <v>3</v>
      </c>
      <c r="M1338" s="92" t="str">
        <f>IFERROR(AVERAGEIFS(RPE[Investissement du jour], RPE[Nom], BD_evo[[#This Row],[Nom]], RPE[Semaine], BD_evo[[#This Row],[Semaine]]), "")</f>
        <v/>
      </c>
    </row>
    <row r="1339" spans="1:13" x14ac:dyDescent="0.2">
      <c r="A1339" s="88" t="s">
        <v>168</v>
      </c>
      <c r="B1339" t="str">
        <f>INDEX(Statut[Profil], MATCH(BD_evo[[#This Row],[Nom]], Statut[Nom], 0))</f>
        <v>Avant</v>
      </c>
      <c r="C1339">
        <f t="shared" si="32"/>
        <v>2024</v>
      </c>
      <c r="D1339">
        <f t="shared" si="33"/>
        <v>9</v>
      </c>
      <c r="E1339" t="str">
        <f>IF(SUMIFS(RPE[sRPE_tot], RPE[Nom], BD_evo[[#This Row],[Nom]], RPE[Semaine], BD_evo[[#This Row],[Semaine]])=0,"",SUMIFS(RPE[sRPE_tot], RPE[Nom], BD_evo[[#This Row],[Nom]], RPE[Semaine], BD_evo[[#This Row],[Semaine]]))</f>
        <v/>
      </c>
      <c r="F1339" s="92" t="str">
        <f>IFERROR(AVERAGEIFS(EDF[Total EDF], EDF[Nom], BD_evo[[#This Row],[Nom]], EDF[Semaine], BD_evo[[#This Row],[Semaine]]), "")</f>
        <v/>
      </c>
      <c r="G1339" s="92" t="str">
        <f>IFERROR(AVERAGEIFS(EDF[Humeur], EDF[Nom], BD_evo[[#This Row],[Nom]], EDF[Semaine], BD_evo[[#This Row],[Semaine]]), "")</f>
        <v/>
      </c>
      <c r="H1339" s="92" t="str">
        <f>IFERROR(AVERAGEIFS(EDF[Stress], EDF[Nom], BD_evo[[#This Row],[Nom]], EDF[Semaine], BD_evo[[#This Row],[Semaine]]), "")</f>
        <v/>
      </c>
      <c r="I1339" s="92" t="str">
        <f>IFERROR(AVERAGEIFS(EDF[Sommeil], EDF[Nom], BD_evo[[#This Row],[Nom]], EDF[Semaine], BD_evo[[#This Row],[Semaine]]), "")</f>
        <v/>
      </c>
      <c r="J1339" s="92" t="str">
        <f>IFERROR(AVERAGEIFS(EDF[Etat Physique], EDF[Nom], BD_evo[[#This Row],[Nom]], EDF[Semaine], BD_evo[[#This Row],[Semaine]]), "")</f>
        <v/>
      </c>
      <c r="K1339" s="92" t="str">
        <f>IFERROR(AVERAGEIFS(EDF[Hydratation], EDF[Nom], BD_evo[[#This Row],[Nom]], EDF[Semaine], BD_evo[[#This Row],[Semaine]]), "")</f>
        <v/>
      </c>
      <c r="L1339" s="92" t="str">
        <f>IFERROR(AVERAGEIFS(EDF[Nutrition], EDF[Nom], BD_evo[[#This Row],[Nom]], EDF[Semaine], BD_evo[[#This Row],[Semaine]]), "")</f>
        <v/>
      </c>
      <c r="M1339" s="92" t="str">
        <f>IFERROR(AVERAGEIFS(RPE[Investissement du jour], RPE[Nom], BD_evo[[#This Row],[Nom]], RPE[Semaine], BD_evo[[#This Row],[Semaine]]), "")</f>
        <v/>
      </c>
    </row>
    <row r="1340" spans="1:13" x14ac:dyDescent="0.2">
      <c r="A1340" s="88" t="s">
        <v>86</v>
      </c>
      <c r="B1340" t="str">
        <f>INDEX(Statut[Profil], MATCH(BD_evo[[#This Row],[Nom]], Statut[Nom], 0))</f>
        <v>Avant</v>
      </c>
      <c r="C1340">
        <f t="shared" si="32"/>
        <v>2024</v>
      </c>
      <c r="D1340">
        <f t="shared" si="33"/>
        <v>9</v>
      </c>
      <c r="E1340" t="str">
        <f>IF(SUMIFS(RPE[sRPE_tot], RPE[Nom], BD_evo[[#This Row],[Nom]], RPE[Semaine], BD_evo[[#This Row],[Semaine]])=0,"",SUMIFS(RPE[sRPE_tot], RPE[Nom], BD_evo[[#This Row],[Nom]], RPE[Semaine], BD_evo[[#This Row],[Semaine]]))</f>
        <v/>
      </c>
      <c r="F1340" s="92">
        <f>IFERROR(AVERAGEIFS(EDF[Total EDF], EDF[Nom], BD_evo[[#This Row],[Nom]], EDF[Semaine], BD_evo[[#This Row],[Semaine]]), "")</f>
        <v>22</v>
      </c>
      <c r="G1340" s="92">
        <f>IFERROR(AVERAGEIFS(EDF[Humeur], EDF[Nom], BD_evo[[#This Row],[Nom]], EDF[Semaine], BD_evo[[#This Row],[Semaine]]), "")</f>
        <v>4</v>
      </c>
      <c r="H1340" s="92">
        <f>IFERROR(AVERAGEIFS(EDF[Stress], EDF[Nom], BD_evo[[#This Row],[Nom]], EDF[Semaine], BD_evo[[#This Row],[Semaine]]), "")</f>
        <v>4</v>
      </c>
      <c r="I1340" s="92">
        <f>IFERROR(AVERAGEIFS(EDF[Sommeil], EDF[Nom], BD_evo[[#This Row],[Nom]], EDF[Semaine], BD_evo[[#This Row],[Semaine]]), "")</f>
        <v>4</v>
      </c>
      <c r="J1340" s="92">
        <f>IFERROR(AVERAGEIFS(EDF[Etat Physique], EDF[Nom], BD_evo[[#This Row],[Nom]], EDF[Semaine], BD_evo[[#This Row],[Semaine]]), "")</f>
        <v>3</v>
      </c>
      <c r="K1340" s="92">
        <f>IFERROR(AVERAGEIFS(EDF[Hydratation], EDF[Nom], BD_evo[[#This Row],[Nom]], EDF[Semaine], BD_evo[[#This Row],[Semaine]]), "")</f>
        <v>4</v>
      </c>
      <c r="L1340" s="92">
        <f>IFERROR(AVERAGEIFS(EDF[Nutrition], EDF[Nom], BD_evo[[#This Row],[Nom]], EDF[Semaine], BD_evo[[#This Row],[Semaine]]), "")</f>
        <v>3</v>
      </c>
      <c r="M1340" s="92" t="str">
        <f>IFERROR(AVERAGEIFS(RPE[Investissement du jour], RPE[Nom], BD_evo[[#This Row],[Nom]], RPE[Semaine], BD_evo[[#This Row],[Semaine]]), "")</f>
        <v/>
      </c>
    </row>
    <row r="1341" spans="1:13" x14ac:dyDescent="0.2">
      <c r="A1341" s="88" t="s">
        <v>208</v>
      </c>
      <c r="B1341" t="str">
        <f>INDEX(Statut[Profil], MATCH(BD_evo[[#This Row],[Nom]], Statut[Nom], 0))</f>
        <v>Trois Quarts</v>
      </c>
      <c r="C1341">
        <f t="shared" si="32"/>
        <v>2024</v>
      </c>
      <c r="D1341">
        <f t="shared" si="33"/>
        <v>9</v>
      </c>
      <c r="E1341" t="str">
        <f>IF(SUMIFS(RPE[sRPE_tot], RPE[Nom], BD_evo[[#This Row],[Nom]], RPE[Semaine], BD_evo[[#This Row],[Semaine]])=0,"",SUMIFS(RPE[sRPE_tot], RPE[Nom], BD_evo[[#This Row],[Nom]], RPE[Semaine], BD_evo[[#This Row],[Semaine]]))</f>
        <v/>
      </c>
      <c r="F1341" s="92" t="str">
        <f>IFERROR(AVERAGEIFS(EDF[Total EDF], EDF[Nom], BD_evo[[#This Row],[Nom]], EDF[Semaine], BD_evo[[#This Row],[Semaine]]), "")</f>
        <v/>
      </c>
      <c r="G1341" s="92" t="str">
        <f>IFERROR(AVERAGEIFS(EDF[Humeur], EDF[Nom], BD_evo[[#This Row],[Nom]], EDF[Semaine], BD_evo[[#This Row],[Semaine]]), "")</f>
        <v/>
      </c>
      <c r="H1341" s="92" t="str">
        <f>IFERROR(AVERAGEIFS(EDF[Stress], EDF[Nom], BD_evo[[#This Row],[Nom]], EDF[Semaine], BD_evo[[#This Row],[Semaine]]), "")</f>
        <v/>
      </c>
      <c r="I1341" s="92" t="str">
        <f>IFERROR(AVERAGEIFS(EDF[Sommeil], EDF[Nom], BD_evo[[#This Row],[Nom]], EDF[Semaine], BD_evo[[#This Row],[Semaine]]), "")</f>
        <v/>
      </c>
      <c r="J1341" s="92" t="str">
        <f>IFERROR(AVERAGEIFS(EDF[Etat Physique], EDF[Nom], BD_evo[[#This Row],[Nom]], EDF[Semaine], BD_evo[[#This Row],[Semaine]]), "")</f>
        <v/>
      </c>
      <c r="K1341" s="92" t="str">
        <f>IFERROR(AVERAGEIFS(EDF[Hydratation], EDF[Nom], BD_evo[[#This Row],[Nom]], EDF[Semaine], BD_evo[[#This Row],[Semaine]]), "")</f>
        <v/>
      </c>
      <c r="L1341" s="92" t="str">
        <f>IFERROR(AVERAGEIFS(EDF[Nutrition], EDF[Nom], BD_evo[[#This Row],[Nom]], EDF[Semaine], BD_evo[[#This Row],[Semaine]]), "")</f>
        <v/>
      </c>
      <c r="M1341" s="92" t="str">
        <f>IFERROR(AVERAGEIFS(RPE[Investissement du jour], RPE[Nom], BD_evo[[#This Row],[Nom]], RPE[Semaine], BD_evo[[#This Row],[Semaine]]), "")</f>
        <v/>
      </c>
    </row>
    <row r="1342" spans="1:13" x14ac:dyDescent="0.2">
      <c r="A1342" s="88" t="s">
        <v>99</v>
      </c>
      <c r="B1342" t="str">
        <f>INDEX(Statut[Profil], MATCH(BD_evo[[#This Row],[Nom]], Statut[Nom], 0))</f>
        <v>Avant</v>
      </c>
      <c r="C1342">
        <f t="shared" si="32"/>
        <v>2024</v>
      </c>
      <c r="D1342">
        <f t="shared" si="33"/>
        <v>9</v>
      </c>
      <c r="E1342" t="str">
        <f>IF(SUMIFS(RPE[sRPE_tot], RPE[Nom], BD_evo[[#This Row],[Nom]], RPE[Semaine], BD_evo[[#This Row],[Semaine]])=0,"",SUMIFS(RPE[sRPE_tot], RPE[Nom], BD_evo[[#This Row],[Nom]], RPE[Semaine], BD_evo[[#This Row],[Semaine]]))</f>
        <v/>
      </c>
      <c r="F1342" s="92">
        <f>IFERROR(AVERAGEIFS(EDF[Total EDF], EDF[Nom], BD_evo[[#This Row],[Nom]], EDF[Semaine], BD_evo[[#This Row],[Semaine]]), "")</f>
        <v>19.666666666666668</v>
      </c>
      <c r="G1342" s="92">
        <f>IFERROR(AVERAGEIFS(EDF[Humeur], EDF[Nom], BD_evo[[#This Row],[Nom]], EDF[Semaine], BD_evo[[#This Row],[Semaine]]), "")</f>
        <v>4</v>
      </c>
      <c r="H1342" s="92">
        <f>IFERROR(AVERAGEIFS(EDF[Stress], EDF[Nom], BD_evo[[#This Row],[Nom]], EDF[Semaine], BD_evo[[#This Row],[Semaine]]), "")</f>
        <v>2</v>
      </c>
      <c r="I1342" s="92">
        <f>IFERROR(AVERAGEIFS(EDF[Sommeil], EDF[Nom], BD_evo[[#This Row],[Nom]], EDF[Semaine], BD_evo[[#This Row],[Semaine]]), "")</f>
        <v>3.3333333333333335</v>
      </c>
      <c r="J1342" s="92">
        <f>IFERROR(AVERAGEIFS(EDF[Etat Physique], EDF[Nom], BD_evo[[#This Row],[Nom]], EDF[Semaine], BD_evo[[#This Row],[Semaine]]), "")</f>
        <v>4</v>
      </c>
      <c r="K1342" s="92">
        <f>IFERROR(AVERAGEIFS(EDF[Hydratation], EDF[Nom], BD_evo[[#This Row],[Nom]], EDF[Semaine], BD_evo[[#This Row],[Semaine]]), "")</f>
        <v>3</v>
      </c>
      <c r="L1342" s="92">
        <f>IFERROR(AVERAGEIFS(EDF[Nutrition], EDF[Nom], BD_evo[[#This Row],[Nom]], EDF[Semaine], BD_evo[[#This Row],[Semaine]]), "")</f>
        <v>3.3333333333333335</v>
      </c>
      <c r="M1342" s="92" t="str">
        <f>IFERROR(AVERAGEIFS(RPE[Investissement du jour], RPE[Nom], BD_evo[[#This Row],[Nom]], RPE[Semaine], BD_evo[[#This Row],[Semaine]]), "")</f>
        <v/>
      </c>
    </row>
    <row r="1343" spans="1:13" x14ac:dyDescent="0.2">
      <c r="A1343" s="88" t="s">
        <v>233</v>
      </c>
      <c r="B1343" t="str">
        <f>INDEX(Statut[Profil], MATCH(BD_evo[[#This Row],[Nom]], Statut[Nom], 0))</f>
        <v>Avant</v>
      </c>
      <c r="C1343">
        <f t="shared" si="32"/>
        <v>2024</v>
      </c>
      <c r="D1343">
        <f t="shared" si="33"/>
        <v>9</v>
      </c>
      <c r="E1343" t="str">
        <f>IF(SUMIFS(RPE[sRPE_tot], RPE[Nom], BD_evo[[#This Row],[Nom]], RPE[Semaine], BD_evo[[#This Row],[Semaine]])=0,"",SUMIFS(RPE[sRPE_tot], RPE[Nom], BD_evo[[#This Row],[Nom]], RPE[Semaine], BD_evo[[#This Row],[Semaine]]))</f>
        <v/>
      </c>
      <c r="F1343" s="92">
        <f>IFERROR(AVERAGEIFS(EDF[Total EDF], EDF[Nom], BD_evo[[#This Row],[Nom]], EDF[Semaine], BD_evo[[#This Row],[Semaine]]), "")</f>
        <v>21.666666666666668</v>
      </c>
      <c r="G1343" s="92">
        <f>IFERROR(AVERAGEIFS(EDF[Humeur], EDF[Nom], BD_evo[[#This Row],[Nom]], EDF[Semaine], BD_evo[[#This Row],[Semaine]]), "")</f>
        <v>3.6666666666666665</v>
      </c>
      <c r="H1343" s="92">
        <f>IFERROR(AVERAGEIFS(EDF[Stress], EDF[Nom], BD_evo[[#This Row],[Nom]], EDF[Semaine], BD_evo[[#This Row],[Semaine]]), "")</f>
        <v>3.3333333333333335</v>
      </c>
      <c r="I1343" s="92">
        <f>IFERROR(AVERAGEIFS(EDF[Sommeil], EDF[Nom], BD_evo[[#This Row],[Nom]], EDF[Semaine], BD_evo[[#This Row],[Semaine]]), "")</f>
        <v>4</v>
      </c>
      <c r="J1343" s="92">
        <f>IFERROR(AVERAGEIFS(EDF[Etat Physique], EDF[Nom], BD_evo[[#This Row],[Nom]], EDF[Semaine], BD_evo[[#This Row],[Semaine]]), "")</f>
        <v>2.3333333333333335</v>
      </c>
      <c r="K1343" s="92">
        <f>IFERROR(AVERAGEIFS(EDF[Hydratation], EDF[Nom], BD_evo[[#This Row],[Nom]], EDF[Semaine], BD_evo[[#This Row],[Semaine]]), "")</f>
        <v>4</v>
      </c>
      <c r="L1343" s="92">
        <f>IFERROR(AVERAGEIFS(EDF[Nutrition], EDF[Nom], BD_evo[[#This Row],[Nom]], EDF[Semaine], BD_evo[[#This Row],[Semaine]]), "")</f>
        <v>4.333333333333333</v>
      </c>
      <c r="M1343" s="92" t="str">
        <f>IFERROR(AVERAGEIFS(RPE[Investissement du jour], RPE[Nom], BD_evo[[#This Row],[Nom]], RPE[Semaine], BD_evo[[#This Row],[Semaine]]), "")</f>
        <v/>
      </c>
    </row>
    <row r="1344" spans="1:13" x14ac:dyDescent="0.2">
      <c r="A1344" s="88" t="s">
        <v>85</v>
      </c>
      <c r="B1344" t="str">
        <f>INDEX(Statut[Profil], MATCH(BD_evo[[#This Row],[Nom]], Statut[Nom], 0))</f>
        <v>Avant</v>
      </c>
      <c r="C1344">
        <f t="shared" si="32"/>
        <v>2024</v>
      </c>
      <c r="D1344">
        <f t="shared" si="33"/>
        <v>9</v>
      </c>
      <c r="E1344" t="str">
        <f>IF(SUMIFS(RPE[sRPE_tot], RPE[Nom], BD_evo[[#This Row],[Nom]], RPE[Semaine], BD_evo[[#This Row],[Semaine]])=0,"",SUMIFS(RPE[sRPE_tot], RPE[Nom], BD_evo[[#This Row],[Nom]], RPE[Semaine], BD_evo[[#This Row],[Semaine]]))</f>
        <v/>
      </c>
      <c r="F1344" s="92">
        <f>IFERROR(AVERAGEIFS(EDF[Total EDF], EDF[Nom], BD_evo[[#This Row],[Nom]], EDF[Semaine], BD_evo[[#This Row],[Semaine]]), "")</f>
        <v>14</v>
      </c>
      <c r="G1344" s="92">
        <f>IFERROR(AVERAGEIFS(EDF[Humeur], EDF[Nom], BD_evo[[#This Row],[Nom]], EDF[Semaine], BD_evo[[#This Row],[Semaine]]), "")</f>
        <v>3</v>
      </c>
      <c r="H1344" s="92">
        <f>IFERROR(AVERAGEIFS(EDF[Stress], EDF[Nom], BD_evo[[#This Row],[Nom]], EDF[Semaine], BD_evo[[#This Row],[Semaine]]), "")</f>
        <v>3</v>
      </c>
      <c r="I1344" s="92">
        <f>IFERROR(AVERAGEIFS(EDF[Sommeil], EDF[Nom], BD_evo[[#This Row],[Nom]], EDF[Semaine], BD_evo[[#This Row],[Semaine]]), "")</f>
        <v>1</v>
      </c>
      <c r="J1344" s="92">
        <f>IFERROR(AVERAGEIFS(EDF[Etat Physique], EDF[Nom], BD_evo[[#This Row],[Nom]], EDF[Semaine], BD_evo[[#This Row],[Semaine]]), "")</f>
        <v>2</v>
      </c>
      <c r="K1344" s="92">
        <f>IFERROR(AVERAGEIFS(EDF[Hydratation], EDF[Nom], BD_evo[[#This Row],[Nom]], EDF[Semaine], BD_evo[[#This Row],[Semaine]]), "")</f>
        <v>3</v>
      </c>
      <c r="L1344" s="92">
        <f>IFERROR(AVERAGEIFS(EDF[Nutrition], EDF[Nom], BD_evo[[#This Row],[Nom]], EDF[Semaine], BD_evo[[#This Row],[Semaine]]), "")</f>
        <v>2</v>
      </c>
      <c r="M1344" s="92" t="str">
        <f>IFERROR(AVERAGEIFS(RPE[Investissement du jour], RPE[Nom], BD_evo[[#This Row],[Nom]], RPE[Semaine], BD_evo[[#This Row],[Semaine]]), "")</f>
        <v/>
      </c>
    </row>
    <row r="1345" spans="1:13" x14ac:dyDescent="0.2">
      <c r="A1345" s="88" t="s">
        <v>191</v>
      </c>
      <c r="B1345" t="str">
        <f>INDEX(Statut[Profil], MATCH(BD_evo[[#This Row],[Nom]], Statut[Nom], 0))</f>
        <v>Avant</v>
      </c>
      <c r="C1345">
        <f t="shared" si="32"/>
        <v>2024</v>
      </c>
      <c r="D1345">
        <f t="shared" si="33"/>
        <v>9</v>
      </c>
      <c r="E1345" t="str">
        <f>IF(SUMIFS(RPE[sRPE_tot], RPE[Nom], BD_evo[[#This Row],[Nom]], RPE[Semaine], BD_evo[[#This Row],[Semaine]])=0,"",SUMIFS(RPE[sRPE_tot], RPE[Nom], BD_evo[[#This Row],[Nom]], RPE[Semaine], BD_evo[[#This Row],[Semaine]]))</f>
        <v/>
      </c>
      <c r="F1345" s="92">
        <f>IFERROR(AVERAGEIFS(EDF[Total EDF], EDF[Nom], BD_evo[[#This Row],[Nom]], EDF[Semaine], BD_evo[[#This Row],[Semaine]]), "")</f>
        <v>23.333333333333332</v>
      </c>
      <c r="G1345" s="92">
        <f>IFERROR(AVERAGEIFS(EDF[Humeur], EDF[Nom], BD_evo[[#This Row],[Nom]], EDF[Semaine], BD_evo[[#This Row],[Semaine]]), "")</f>
        <v>3.3333333333333335</v>
      </c>
      <c r="H1345" s="92">
        <f>IFERROR(AVERAGEIFS(EDF[Stress], EDF[Nom], BD_evo[[#This Row],[Nom]], EDF[Semaine], BD_evo[[#This Row],[Semaine]]), "")</f>
        <v>3.3333333333333335</v>
      </c>
      <c r="I1345" s="92">
        <f>IFERROR(AVERAGEIFS(EDF[Sommeil], EDF[Nom], BD_evo[[#This Row],[Nom]], EDF[Semaine], BD_evo[[#This Row],[Semaine]]), "")</f>
        <v>3.6666666666666665</v>
      </c>
      <c r="J1345" s="92">
        <f>IFERROR(AVERAGEIFS(EDF[Etat Physique], EDF[Nom], BD_evo[[#This Row],[Nom]], EDF[Semaine], BD_evo[[#This Row],[Semaine]]), "")</f>
        <v>3.3333333333333335</v>
      </c>
      <c r="K1345" s="92">
        <f>IFERROR(AVERAGEIFS(EDF[Hydratation], EDF[Nom], BD_evo[[#This Row],[Nom]], EDF[Semaine], BD_evo[[#This Row],[Semaine]]), "")</f>
        <v>4.666666666666667</v>
      </c>
      <c r="L1345" s="92">
        <f>IFERROR(AVERAGEIFS(EDF[Nutrition], EDF[Nom], BD_evo[[#This Row],[Nom]], EDF[Semaine], BD_evo[[#This Row],[Semaine]]), "")</f>
        <v>5</v>
      </c>
      <c r="M1345" s="92" t="str">
        <f>IFERROR(AVERAGEIFS(RPE[Investissement du jour], RPE[Nom], BD_evo[[#This Row],[Nom]], RPE[Semaine], BD_evo[[#This Row],[Semaine]]), "")</f>
        <v/>
      </c>
    </row>
    <row r="1346" spans="1:13" x14ac:dyDescent="0.2">
      <c r="A1346" s="89" t="s">
        <v>95</v>
      </c>
      <c r="B1346" t="str">
        <f>INDEX(Statut[Profil], MATCH(BD_evo[[#This Row],[Nom]], Statut[Nom], 0))</f>
        <v>Avant</v>
      </c>
      <c r="C1346">
        <f t="shared" si="32"/>
        <v>2024</v>
      </c>
      <c r="D1346">
        <f t="shared" si="33"/>
        <v>9</v>
      </c>
      <c r="E1346" t="str">
        <f>IF(SUMIFS(RPE[sRPE_tot], RPE[Nom], BD_evo[[#This Row],[Nom]], RPE[Semaine], BD_evo[[#This Row],[Semaine]])=0,"",SUMIFS(RPE[sRPE_tot], RPE[Nom], BD_evo[[#This Row],[Nom]], RPE[Semaine], BD_evo[[#This Row],[Semaine]]))</f>
        <v/>
      </c>
      <c r="F1346" s="92" t="str">
        <f>IFERROR(AVERAGEIFS(EDF[Total EDF], EDF[Nom], BD_evo[[#This Row],[Nom]], EDF[Semaine], BD_evo[[#This Row],[Semaine]]), "")</f>
        <v/>
      </c>
      <c r="G1346" s="92" t="str">
        <f>IFERROR(AVERAGEIFS(EDF[Humeur], EDF[Nom], BD_evo[[#This Row],[Nom]], EDF[Semaine], BD_evo[[#This Row],[Semaine]]), "")</f>
        <v/>
      </c>
      <c r="H1346" s="92" t="str">
        <f>IFERROR(AVERAGEIFS(EDF[Stress], EDF[Nom], BD_evo[[#This Row],[Nom]], EDF[Semaine], BD_evo[[#This Row],[Semaine]]), "")</f>
        <v/>
      </c>
      <c r="I1346" s="92" t="str">
        <f>IFERROR(AVERAGEIFS(EDF[Sommeil], EDF[Nom], BD_evo[[#This Row],[Nom]], EDF[Semaine], BD_evo[[#This Row],[Semaine]]), "")</f>
        <v/>
      </c>
      <c r="J1346" s="92" t="str">
        <f>IFERROR(AVERAGEIFS(EDF[Etat Physique], EDF[Nom], BD_evo[[#This Row],[Nom]], EDF[Semaine], BD_evo[[#This Row],[Semaine]]), "")</f>
        <v/>
      </c>
      <c r="K1346" s="92" t="str">
        <f>IFERROR(AVERAGEIFS(EDF[Hydratation], EDF[Nom], BD_evo[[#This Row],[Nom]], EDF[Semaine], BD_evo[[#This Row],[Semaine]]), "")</f>
        <v/>
      </c>
      <c r="L1346" s="92" t="str">
        <f>IFERROR(AVERAGEIFS(EDF[Nutrition], EDF[Nom], BD_evo[[#This Row],[Nom]], EDF[Semaine], BD_evo[[#This Row],[Semaine]]), "")</f>
        <v/>
      </c>
      <c r="M1346" s="92" t="str">
        <f>IFERROR(AVERAGEIFS(RPE[Investissement du jour], RPE[Nom], BD_evo[[#This Row],[Nom]], RPE[Semaine], BD_evo[[#This Row],[Semaine]]), "")</f>
        <v/>
      </c>
    </row>
    <row r="1347" spans="1:13" x14ac:dyDescent="0.2">
      <c r="A1347" s="89" t="s">
        <v>80</v>
      </c>
      <c r="B1347" t="str">
        <f>INDEX(Statut[Profil], MATCH(BD_evo[[#This Row],[Nom]], Statut[Nom], 0))</f>
        <v>Avant</v>
      </c>
      <c r="C1347">
        <f t="shared" si="32"/>
        <v>2024</v>
      </c>
      <c r="D1347">
        <f t="shared" si="33"/>
        <v>9</v>
      </c>
      <c r="E1347" t="str">
        <f>IF(SUMIFS(RPE[sRPE_tot], RPE[Nom], BD_evo[[#This Row],[Nom]], RPE[Semaine], BD_evo[[#This Row],[Semaine]])=0,"",SUMIFS(RPE[sRPE_tot], RPE[Nom], BD_evo[[#This Row],[Nom]], RPE[Semaine], BD_evo[[#This Row],[Semaine]]))</f>
        <v/>
      </c>
      <c r="F1347" s="92" t="str">
        <f>IFERROR(AVERAGEIFS(EDF[Total EDF], EDF[Nom], BD_evo[[#This Row],[Nom]], EDF[Semaine], BD_evo[[#This Row],[Semaine]]), "")</f>
        <v/>
      </c>
      <c r="G1347" s="92" t="str">
        <f>IFERROR(AVERAGEIFS(EDF[Humeur], EDF[Nom], BD_evo[[#This Row],[Nom]], EDF[Semaine], BD_evo[[#This Row],[Semaine]]), "")</f>
        <v/>
      </c>
      <c r="H1347" s="92" t="str">
        <f>IFERROR(AVERAGEIFS(EDF[Stress], EDF[Nom], BD_evo[[#This Row],[Nom]], EDF[Semaine], BD_evo[[#This Row],[Semaine]]), "")</f>
        <v/>
      </c>
      <c r="I1347" s="92" t="str">
        <f>IFERROR(AVERAGEIFS(EDF[Sommeil], EDF[Nom], BD_evo[[#This Row],[Nom]], EDF[Semaine], BD_evo[[#This Row],[Semaine]]), "")</f>
        <v/>
      </c>
      <c r="J1347" s="92" t="str">
        <f>IFERROR(AVERAGEIFS(EDF[Etat Physique], EDF[Nom], BD_evo[[#This Row],[Nom]], EDF[Semaine], BD_evo[[#This Row],[Semaine]]), "")</f>
        <v/>
      </c>
      <c r="K1347" s="92" t="str">
        <f>IFERROR(AVERAGEIFS(EDF[Hydratation], EDF[Nom], BD_evo[[#This Row],[Nom]], EDF[Semaine], BD_evo[[#This Row],[Semaine]]), "")</f>
        <v/>
      </c>
      <c r="L1347" s="92" t="str">
        <f>IFERROR(AVERAGEIFS(EDF[Nutrition], EDF[Nom], BD_evo[[#This Row],[Nom]], EDF[Semaine], BD_evo[[#This Row],[Semaine]]), "")</f>
        <v/>
      </c>
      <c r="M1347" s="92" t="str">
        <f>IFERROR(AVERAGEIFS(RPE[Investissement du jour], RPE[Nom], BD_evo[[#This Row],[Nom]], RPE[Semaine], BD_evo[[#This Row],[Semaine]]), "")</f>
        <v/>
      </c>
    </row>
    <row r="1348" spans="1:13" x14ac:dyDescent="0.2">
      <c r="A1348" s="88" t="s">
        <v>167</v>
      </c>
      <c r="B1348" t="str">
        <f>INDEX(Statut[Profil], MATCH(BD_evo[[#This Row],[Nom]], Statut[Nom], 0))</f>
        <v>Trois Quarts</v>
      </c>
      <c r="C1348">
        <f t="shared" si="32"/>
        <v>2024</v>
      </c>
      <c r="D1348">
        <f t="shared" si="33"/>
        <v>9</v>
      </c>
      <c r="E1348" t="str">
        <f>IF(SUMIFS(RPE[sRPE_tot], RPE[Nom], BD_evo[[#This Row],[Nom]], RPE[Semaine], BD_evo[[#This Row],[Semaine]])=0,"",SUMIFS(RPE[sRPE_tot], RPE[Nom], BD_evo[[#This Row],[Nom]], RPE[Semaine], BD_evo[[#This Row],[Semaine]]))</f>
        <v/>
      </c>
      <c r="F1348" s="92">
        <f>IFERROR(AVERAGEIFS(EDF[Total EDF], EDF[Nom], BD_evo[[#This Row],[Nom]], EDF[Semaine], BD_evo[[#This Row],[Semaine]]), "")</f>
        <v>25</v>
      </c>
      <c r="G1348" s="92">
        <f>IFERROR(AVERAGEIFS(EDF[Humeur], EDF[Nom], BD_evo[[#This Row],[Nom]], EDF[Semaine], BD_evo[[#This Row],[Semaine]]), "")</f>
        <v>5</v>
      </c>
      <c r="H1348" s="92">
        <f>IFERROR(AVERAGEIFS(EDF[Stress], EDF[Nom], BD_evo[[#This Row],[Nom]], EDF[Semaine], BD_evo[[#This Row],[Semaine]]), "")</f>
        <v>4</v>
      </c>
      <c r="I1348" s="92">
        <f>IFERROR(AVERAGEIFS(EDF[Sommeil], EDF[Nom], BD_evo[[#This Row],[Nom]], EDF[Semaine], BD_evo[[#This Row],[Semaine]]), "")</f>
        <v>3</v>
      </c>
      <c r="J1348" s="92">
        <f>IFERROR(AVERAGEIFS(EDF[Etat Physique], EDF[Nom], BD_evo[[#This Row],[Nom]], EDF[Semaine], BD_evo[[#This Row],[Semaine]]), "")</f>
        <v>4</v>
      </c>
      <c r="K1348" s="92">
        <f>IFERROR(AVERAGEIFS(EDF[Hydratation], EDF[Nom], BD_evo[[#This Row],[Nom]], EDF[Semaine], BD_evo[[#This Row],[Semaine]]), "")</f>
        <v>4</v>
      </c>
      <c r="L1348" s="92">
        <f>IFERROR(AVERAGEIFS(EDF[Nutrition], EDF[Nom], BD_evo[[#This Row],[Nom]], EDF[Semaine], BD_evo[[#This Row],[Semaine]]), "")</f>
        <v>5</v>
      </c>
      <c r="M1348" s="92" t="str">
        <f>IFERROR(AVERAGEIFS(RPE[Investissement du jour], RPE[Nom], BD_evo[[#This Row],[Nom]], RPE[Semaine], BD_evo[[#This Row],[Semaine]]), "")</f>
        <v/>
      </c>
    </row>
    <row r="1349" spans="1:13" x14ac:dyDescent="0.2">
      <c r="A1349" s="88" t="s">
        <v>240</v>
      </c>
      <c r="B1349" t="str">
        <f>INDEX(Statut[Profil], MATCH(BD_evo[[#This Row],[Nom]], Statut[Nom], 0))</f>
        <v>Trois Quarts</v>
      </c>
      <c r="C1349">
        <f t="shared" si="32"/>
        <v>2024</v>
      </c>
      <c r="D1349">
        <f t="shared" si="33"/>
        <v>9</v>
      </c>
      <c r="E1349" t="str">
        <f>IF(SUMIFS(RPE[sRPE_tot], RPE[Nom], BD_evo[[#This Row],[Nom]], RPE[Semaine], BD_evo[[#This Row],[Semaine]])=0,"",SUMIFS(RPE[sRPE_tot], RPE[Nom], BD_evo[[#This Row],[Nom]], RPE[Semaine], BD_evo[[#This Row],[Semaine]]))</f>
        <v/>
      </c>
      <c r="F1349" s="92" t="str">
        <f>IFERROR(AVERAGEIFS(EDF[Total EDF], EDF[Nom], BD_evo[[#This Row],[Nom]], EDF[Semaine], BD_evo[[#This Row],[Semaine]]), "")</f>
        <v/>
      </c>
      <c r="G1349" s="92" t="str">
        <f>IFERROR(AVERAGEIFS(EDF[Humeur], EDF[Nom], BD_evo[[#This Row],[Nom]], EDF[Semaine], BD_evo[[#This Row],[Semaine]]), "")</f>
        <v/>
      </c>
      <c r="H1349" s="92" t="str">
        <f>IFERROR(AVERAGEIFS(EDF[Stress], EDF[Nom], BD_evo[[#This Row],[Nom]], EDF[Semaine], BD_evo[[#This Row],[Semaine]]), "")</f>
        <v/>
      </c>
      <c r="I1349" s="92" t="str">
        <f>IFERROR(AVERAGEIFS(EDF[Sommeil], EDF[Nom], BD_evo[[#This Row],[Nom]], EDF[Semaine], BD_evo[[#This Row],[Semaine]]), "")</f>
        <v/>
      </c>
      <c r="J1349" s="92" t="str">
        <f>IFERROR(AVERAGEIFS(EDF[Etat Physique], EDF[Nom], BD_evo[[#This Row],[Nom]], EDF[Semaine], BD_evo[[#This Row],[Semaine]]), "")</f>
        <v/>
      </c>
      <c r="K1349" s="92" t="str">
        <f>IFERROR(AVERAGEIFS(EDF[Hydratation], EDF[Nom], BD_evo[[#This Row],[Nom]], EDF[Semaine], BD_evo[[#This Row],[Semaine]]), "")</f>
        <v/>
      </c>
      <c r="L1349" s="92" t="str">
        <f>IFERROR(AVERAGEIFS(EDF[Nutrition], EDF[Nom], BD_evo[[#This Row],[Nom]], EDF[Semaine], BD_evo[[#This Row],[Semaine]]), "")</f>
        <v/>
      </c>
      <c r="M1349" s="92" t="str">
        <f>IFERROR(AVERAGEIFS(RPE[Investissement du jour], RPE[Nom], BD_evo[[#This Row],[Nom]], RPE[Semaine], BD_evo[[#This Row],[Semaine]]), "")</f>
        <v/>
      </c>
    </row>
    <row r="1350" spans="1:13" x14ac:dyDescent="0.2">
      <c r="A1350" s="88" t="s">
        <v>107</v>
      </c>
      <c r="B1350" t="str">
        <f>INDEX(Statut[Profil], MATCH(BD_evo[[#This Row],[Nom]], Statut[Nom], 0))</f>
        <v>Trois Quarts</v>
      </c>
      <c r="C1350">
        <f t="shared" si="32"/>
        <v>2024</v>
      </c>
      <c r="D1350">
        <f t="shared" si="33"/>
        <v>9</v>
      </c>
      <c r="E1350" t="str">
        <f>IF(SUMIFS(RPE[sRPE_tot], RPE[Nom], BD_evo[[#This Row],[Nom]], RPE[Semaine], BD_evo[[#This Row],[Semaine]])=0,"",SUMIFS(RPE[sRPE_tot], RPE[Nom], BD_evo[[#This Row],[Nom]], RPE[Semaine], BD_evo[[#This Row],[Semaine]]))</f>
        <v/>
      </c>
      <c r="F1350" s="92" t="str">
        <f>IFERROR(AVERAGEIFS(EDF[Total EDF], EDF[Nom], BD_evo[[#This Row],[Nom]], EDF[Semaine], BD_evo[[#This Row],[Semaine]]), "")</f>
        <v/>
      </c>
      <c r="G1350" s="92" t="str">
        <f>IFERROR(AVERAGEIFS(EDF[Humeur], EDF[Nom], BD_evo[[#This Row],[Nom]], EDF[Semaine], BD_evo[[#This Row],[Semaine]]), "")</f>
        <v/>
      </c>
      <c r="H1350" s="92" t="str">
        <f>IFERROR(AVERAGEIFS(EDF[Stress], EDF[Nom], BD_evo[[#This Row],[Nom]], EDF[Semaine], BD_evo[[#This Row],[Semaine]]), "")</f>
        <v/>
      </c>
      <c r="I1350" s="92" t="str">
        <f>IFERROR(AVERAGEIFS(EDF[Sommeil], EDF[Nom], BD_evo[[#This Row],[Nom]], EDF[Semaine], BD_evo[[#This Row],[Semaine]]), "")</f>
        <v/>
      </c>
      <c r="J1350" s="92" t="str">
        <f>IFERROR(AVERAGEIFS(EDF[Etat Physique], EDF[Nom], BD_evo[[#This Row],[Nom]], EDF[Semaine], BD_evo[[#This Row],[Semaine]]), "")</f>
        <v/>
      </c>
      <c r="K1350" s="92" t="str">
        <f>IFERROR(AVERAGEIFS(EDF[Hydratation], EDF[Nom], BD_evo[[#This Row],[Nom]], EDF[Semaine], BD_evo[[#This Row],[Semaine]]), "")</f>
        <v/>
      </c>
      <c r="L1350" s="92" t="str">
        <f>IFERROR(AVERAGEIFS(EDF[Nutrition], EDF[Nom], BD_evo[[#This Row],[Nom]], EDF[Semaine], BD_evo[[#This Row],[Semaine]]), "")</f>
        <v/>
      </c>
      <c r="M1350" s="92" t="str">
        <f>IFERROR(AVERAGEIFS(RPE[Investissement du jour], RPE[Nom], BD_evo[[#This Row],[Nom]], RPE[Semaine], BD_evo[[#This Row],[Semaine]]), "")</f>
        <v/>
      </c>
    </row>
    <row r="1351" spans="1:13" x14ac:dyDescent="0.2">
      <c r="A1351" s="88" t="s">
        <v>192</v>
      </c>
      <c r="B1351" t="str">
        <f>INDEX(Statut[Profil], MATCH(BD_evo[[#This Row],[Nom]], Statut[Nom], 0))</f>
        <v>Trois Quarts</v>
      </c>
      <c r="C1351">
        <f t="shared" si="32"/>
        <v>2024</v>
      </c>
      <c r="D1351">
        <f t="shared" si="33"/>
        <v>9</v>
      </c>
      <c r="E1351" t="str">
        <f>IF(SUMIFS(RPE[sRPE_tot], RPE[Nom], BD_evo[[#This Row],[Nom]], RPE[Semaine], BD_evo[[#This Row],[Semaine]])=0,"",SUMIFS(RPE[sRPE_tot], RPE[Nom], BD_evo[[#This Row],[Nom]], RPE[Semaine], BD_evo[[#This Row],[Semaine]]))</f>
        <v/>
      </c>
      <c r="F1351" s="92">
        <f>IFERROR(AVERAGEIFS(EDF[Total EDF], EDF[Nom], BD_evo[[#This Row],[Nom]], EDF[Semaine], BD_evo[[#This Row],[Semaine]]), "")</f>
        <v>20</v>
      </c>
      <c r="G1351" s="92">
        <f>IFERROR(AVERAGEIFS(EDF[Humeur], EDF[Nom], BD_evo[[#This Row],[Nom]], EDF[Semaine], BD_evo[[#This Row],[Semaine]]), "")</f>
        <v>3</v>
      </c>
      <c r="H1351" s="92">
        <f>IFERROR(AVERAGEIFS(EDF[Stress], EDF[Nom], BD_evo[[#This Row],[Nom]], EDF[Semaine], BD_evo[[#This Row],[Semaine]]), "")</f>
        <v>3</v>
      </c>
      <c r="I1351" s="92">
        <f>IFERROR(AVERAGEIFS(EDF[Sommeil], EDF[Nom], BD_evo[[#This Row],[Nom]], EDF[Semaine], BD_evo[[#This Row],[Semaine]]), "")</f>
        <v>2</v>
      </c>
      <c r="J1351" s="92">
        <f>IFERROR(AVERAGEIFS(EDF[Etat Physique], EDF[Nom], BD_evo[[#This Row],[Nom]], EDF[Semaine], BD_evo[[#This Row],[Semaine]]), "")</f>
        <v>4</v>
      </c>
      <c r="K1351" s="92">
        <f>IFERROR(AVERAGEIFS(EDF[Hydratation], EDF[Nom], BD_evo[[#This Row],[Nom]], EDF[Semaine], BD_evo[[#This Row],[Semaine]]), "")</f>
        <v>4</v>
      </c>
      <c r="L1351" s="92">
        <f>IFERROR(AVERAGEIFS(EDF[Nutrition], EDF[Nom], BD_evo[[#This Row],[Nom]], EDF[Semaine], BD_evo[[#This Row],[Semaine]]), "")</f>
        <v>4</v>
      </c>
      <c r="M1351" s="92" t="str">
        <f>IFERROR(AVERAGEIFS(RPE[Investissement du jour], RPE[Nom], BD_evo[[#This Row],[Nom]], RPE[Semaine], BD_evo[[#This Row],[Semaine]]), "")</f>
        <v/>
      </c>
    </row>
    <row r="1352" spans="1:13" x14ac:dyDescent="0.2">
      <c r="A1352" s="88" t="s">
        <v>496</v>
      </c>
      <c r="B1352" t="str">
        <f>INDEX(Statut[Profil], MATCH(BD_evo[[#This Row],[Nom]], Statut[Nom], 0))</f>
        <v>Trois Quarts</v>
      </c>
      <c r="C1352">
        <f t="shared" si="32"/>
        <v>2024</v>
      </c>
      <c r="D1352">
        <f t="shared" si="33"/>
        <v>9</v>
      </c>
      <c r="E1352" t="str">
        <f>IF(SUMIFS(RPE[sRPE_tot], RPE[Nom], BD_evo[[#This Row],[Nom]], RPE[Semaine], BD_evo[[#This Row],[Semaine]])=0,"",SUMIFS(RPE[sRPE_tot], RPE[Nom], BD_evo[[#This Row],[Nom]], RPE[Semaine], BD_evo[[#This Row],[Semaine]]))</f>
        <v/>
      </c>
      <c r="F1352" s="92">
        <f>IFERROR(AVERAGEIFS(EDF[Total EDF], EDF[Nom], BD_evo[[#This Row],[Nom]], EDF[Semaine], BD_evo[[#This Row],[Semaine]]), "")</f>
        <v>18</v>
      </c>
      <c r="G1352" s="92">
        <f>IFERROR(AVERAGEIFS(EDF[Humeur], EDF[Nom], BD_evo[[#This Row],[Nom]], EDF[Semaine], BD_evo[[#This Row],[Semaine]]), "")</f>
        <v>3</v>
      </c>
      <c r="H1352" s="92">
        <f>IFERROR(AVERAGEIFS(EDF[Stress], EDF[Nom], BD_evo[[#This Row],[Nom]], EDF[Semaine], BD_evo[[#This Row],[Semaine]]), "")</f>
        <v>3</v>
      </c>
      <c r="I1352" s="92">
        <f>IFERROR(AVERAGEIFS(EDF[Sommeil], EDF[Nom], BD_evo[[#This Row],[Nom]], EDF[Semaine], BD_evo[[#This Row],[Semaine]]), "")</f>
        <v>3</v>
      </c>
      <c r="J1352" s="92">
        <f>IFERROR(AVERAGEIFS(EDF[Etat Physique], EDF[Nom], BD_evo[[#This Row],[Nom]], EDF[Semaine], BD_evo[[#This Row],[Semaine]]), "")</f>
        <v>3</v>
      </c>
      <c r="K1352" s="92">
        <f>IFERROR(AVERAGEIFS(EDF[Hydratation], EDF[Nom], BD_evo[[#This Row],[Nom]], EDF[Semaine], BD_evo[[#This Row],[Semaine]]), "")</f>
        <v>3</v>
      </c>
      <c r="L1352" s="92">
        <f>IFERROR(AVERAGEIFS(EDF[Nutrition], EDF[Nom], BD_evo[[#This Row],[Nom]], EDF[Semaine], BD_evo[[#This Row],[Semaine]]), "")</f>
        <v>3</v>
      </c>
      <c r="M1352" s="92" t="str">
        <f>IFERROR(AVERAGEIFS(RPE[Investissement du jour], RPE[Nom], BD_evo[[#This Row],[Nom]], RPE[Semaine], BD_evo[[#This Row],[Semaine]]), "")</f>
        <v/>
      </c>
    </row>
    <row r="1353" spans="1:13" x14ac:dyDescent="0.2">
      <c r="A1353" s="88" t="s">
        <v>211</v>
      </c>
      <c r="B1353" t="str">
        <f>INDEX(Statut[Profil], MATCH(BD_evo[[#This Row],[Nom]], Statut[Nom], 0))</f>
        <v>Trois Quarts</v>
      </c>
      <c r="C1353">
        <f t="shared" si="32"/>
        <v>2024</v>
      </c>
      <c r="D1353">
        <f t="shared" si="33"/>
        <v>9</v>
      </c>
      <c r="E1353" t="str">
        <f>IF(SUMIFS(RPE[sRPE_tot], RPE[Nom], BD_evo[[#This Row],[Nom]], RPE[Semaine], BD_evo[[#This Row],[Semaine]])=0,"",SUMIFS(RPE[sRPE_tot], RPE[Nom], BD_evo[[#This Row],[Nom]], RPE[Semaine], BD_evo[[#This Row],[Semaine]]))</f>
        <v/>
      </c>
      <c r="F1353" s="92">
        <f>IFERROR(AVERAGEIFS(EDF[Total EDF], EDF[Nom], BD_evo[[#This Row],[Nom]], EDF[Semaine], BD_evo[[#This Row],[Semaine]]), "")</f>
        <v>21.333333333333332</v>
      </c>
      <c r="G1353" s="92">
        <f>IFERROR(AVERAGEIFS(EDF[Humeur], EDF[Nom], BD_evo[[#This Row],[Nom]], EDF[Semaine], BD_evo[[#This Row],[Semaine]]), "")</f>
        <v>3.6666666666666665</v>
      </c>
      <c r="H1353" s="92">
        <f>IFERROR(AVERAGEIFS(EDF[Stress], EDF[Nom], BD_evo[[#This Row],[Nom]], EDF[Semaine], BD_evo[[#This Row],[Semaine]]), "")</f>
        <v>3</v>
      </c>
      <c r="I1353" s="92">
        <f>IFERROR(AVERAGEIFS(EDF[Sommeil], EDF[Nom], BD_evo[[#This Row],[Nom]], EDF[Semaine], BD_evo[[#This Row],[Semaine]]), "")</f>
        <v>4</v>
      </c>
      <c r="J1353" s="92">
        <f>IFERROR(AVERAGEIFS(EDF[Etat Physique], EDF[Nom], BD_evo[[#This Row],[Nom]], EDF[Semaine], BD_evo[[#This Row],[Semaine]]), "")</f>
        <v>3.3333333333333335</v>
      </c>
      <c r="K1353" s="92">
        <f>IFERROR(AVERAGEIFS(EDF[Hydratation], EDF[Nom], BD_evo[[#This Row],[Nom]], EDF[Semaine], BD_evo[[#This Row],[Semaine]]), "")</f>
        <v>3.6666666666666665</v>
      </c>
      <c r="L1353" s="92">
        <f>IFERROR(AVERAGEIFS(EDF[Nutrition], EDF[Nom], BD_evo[[#This Row],[Nom]], EDF[Semaine], BD_evo[[#This Row],[Semaine]]), "")</f>
        <v>3.6666666666666665</v>
      </c>
      <c r="M1353" s="92" t="str">
        <f>IFERROR(AVERAGEIFS(RPE[Investissement du jour], RPE[Nom], BD_evo[[#This Row],[Nom]], RPE[Semaine], BD_evo[[#This Row],[Semaine]]), "")</f>
        <v/>
      </c>
    </row>
    <row r="1354" spans="1:13" x14ac:dyDescent="0.2">
      <c r="A1354" s="88" t="s">
        <v>188</v>
      </c>
      <c r="B1354" t="str">
        <f>INDEX(Statut[Profil], MATCH(BD_evo[[#This Row],[Nom]], Statut[Nom], 0))</f>
        <v>Avant</v>
      </c>
      <c r="C1354">
        <f t="shared" si="32"/>
        <v>2024</v>
      </c>
      <c r="D1354">
        <f t="shared" si="33"/>
        <v>9</v>
      </c>
      <c r="E1354" t="str">
        <f>IF(SUMIFS(RPE[sRPE_tot], RPE[Nom], BD_evo[[#This Row],[Nom]], RPE[Semaine], BD_evo[[#This Row],[Semaine]])=0,"",SUMIFS(RPE[sRPE_tot], RPE[Nom], BD_evo[[#This Row],[Nom]], RPE[Semaine], BD_evo[[#This Row],[Semaine]]))</f>
        <v/>
      </c>
      <c r="F1354" s="92" t="str">
        <f>IFERROR(AVERAGEIFS(EDF[Total EDF], EDF[Nom], BD_evo[[#This Row],[Nom]], EDF[Semaine], BD_evo[[#This Row],[Semaine]]), "")</f>
        <v/>
      </c>
      <c r="G1354" s="92" t="str">
        <f>IFERROR(AVERAGEIFS(EDF[Humeur], EDF[Nom], BD_evo[[#This Row],[Nom]], EDF[Semaine], BD_evo[[#This Row],[Semaine]]), "")</f>
        <v/>
      </c>
      <c r="H1354" s="92" t="str">
        <f>IFERROR(AVERAGEIFS(EDF[Stress], EDF[Nom], BD_evo[[#This Row],[Nom]], EDF[Semaine], BD_evo[[#This Row],[Semaine]]), "")</f>
        <v/>
      </c>
      <c r="I1354" s="92" t="str">
        <f>IFERROR(AVERAGEIFS(EDF[Sommeil], EDF[Nom], BD_evo[[#This Row],[Nom]], EDF[Semaine], BD_evo[[#This Row],[Semaine]]), "")</f>
        <v/>
      </c>
      <c r="J1354" s="92" t="str">
        <f>IFERROR(AVERAGEIFS(EDF[Etat Physique], EDF[Nom], BD_evo[[#This Row],[Nom]], EDF[Semaine], BD_evo[[#This Row],[Semaine]]), "")</f>
        <v/>
      </c>
      <c r="K1354" s="92" t="str">
        <f>IFERROR(AVERAGEIFS(EDF[Hydratation], EDF[Nom], BD_evo[[#This Row],[Nom]], EDF[Semaine], BD_evo[[#This Row],[Semaine]]), "")</f>
        <v/>
      </c>
      <c r="L1354" s="92" t="str">
        <f>IFERROR(AVERAGEIFS(EDF[Nutrition], EDF[Nom], BD_evo[[#This Row],[Nom]], EDF[Semaine], BD_evo[[#This Row],[Semaine]]), "")</f>
        <v/>
      </c>
      <c r="M1354" s="92" t="str">
        <f>IFERROR(AVERAGEIFS(RPE[Investissement du jour], RPE[Nom], BD_evo[[#This Row],[Nom]], RPE[Semaine], BD_evo[[#This Row],[Semaine]]), "")</f>
        <v/>
      </c>
    </row>
    <row r="1355" spans="1:13" x14ac:dyDescent="0.2">
      <c r="A1355" s="88" t="s">
        <v>200</v>
      </c>
      <c r="B1355" t="str">
        <f>INDEX(Statut[Profil], MATCH(BD_evo[[#This Row],[Nom]], Statut[Nom], 0))</f>
        <v>Avant</v>
      </c>
      <c r="C1355">
        <f t="shared" si="32"/>
        <v>2024</v>
      </c>
      <c r="D1355">
        <f t="shared" si="33"/>
        <v>9</v>
      </c>
      <c r="E1355" t="str">
        <f>IF(SUMIFS(RPE[sRPE_tot], RPE[Nom], BD_evo[[#This Row],[Nom]], RPE[Semaine], BD_evo[[#This Row],[Semaine]])=0,"",SUMIFS(RPE[sRPE_tot], RPE[Nom], BD_evo[[#This Row],[Nom]], RPE[Semaine], BD_evo[[#This Row],[Semaine]]))</f>
        <v/>
      </c>
      <c r="F1355" s="92" t="str">
        <f>IFERROR(AVERAGEIFS(EDF[Total EDF], EDF[Nom], BD_evo[[#This Row],[Nom]], EDF[Semaine], BD_evo[[#This Row],[Semaine]]), "")</f>
        <v/>
      </c>
      <c r="G1355" s="92" t="str">
        <f>IFERROR(AVERAGEIFS(EDF[Humeur], EDF[Nom], BD_evo[[#This Row],[Nom]], EDF[Semaine], BD_evo[[#This Row],[Semaine]]), "")</f>
        <v/>
      </c>
      <c r="H1355" s="92" t="str">
        <f>IFERROR(AVERAGEIFS(EDF[Stress], EDF[Nom], BD_evo[[#This Row],[Nom]], EDF[Semaine], BD_evo[[#This Row],[Semaine]]), "")</f>
        <v/>
      </c>
      <c r="I1355" s="92" t="str">
        <f>IFERROR(AVERAGEIFS(EDF[Sommeil], EDF[Nom], BD_evo[[#This Row],[Nom]], EDF[Semaine], BD_evo[[#This Row],[Semaine]]), "")</f>
        <v/>
      </c>
      <c r="J1355" s="92" t="str">
        <f>IFERROR(AVERAGEIFS(EDF[Etat Physique], EDF[Nom], BD_evo[[#This Row],[Nom]], EDF[Semaine], BD_evo[[#This Row],[Semaine]]), "")</f>
        <v/>
      </c>
      <c r="K1355" s="92" t="str">
        <f>IFERROR(AVERAGEIFS(EDF[Hydratation], EDF[Nom], BD_evo[[#This Row],[Nom]], EDF[Semaine], BD_evo[[#This Row],[Semaine]]), "")</f>
        <v/>
      </c>
      <c r="L1355" s="92" t="str">
        <f>IFERROR(AVERAGEIFS(EDF[Nutrition], EDF[Nom], BD_evo[[#This Row],[Nom]], EDF[Semaine], BD_evo[[#This Row],[Semaine]]), "")</f>
        <v/>
      </c>
      <c r="M1355" s="92" t="str">
        <f>IFERROR(AVERAGEIFS(RPE[Investissement du jour], RPE[Nom], BD_evo[[#This Row],[Nom]], RPE[Semaine], BD_evo[[#This Row],[Semaine]]), "")</f>
        <v/>
      </c>
    </row>
    <row r="1356" spans="1:13" x14ac:dyDescent="0.2">
      <c r="A1356" s="88" t="s">
        <v>244</v>
      </c>
      <c r="B1356" t="str">
        <f>INDEX(Statut[Profil], MATCH(BD_evo[[#This Row],[Nom]], Statut[Nom], 0))</f>
        <v>Avant</v>
      </c>
      <c r="C1356">
        <f t="shared" si="32"/>
        <v>2024</v>
      </c>
      <c r="D1356">
        <f t="shared" si="33"/>
        <v>9</v>
      </c>
      <c r="E1356" t="str">
        <f>IF(SUMIFS(RPE[sRPE_tot], RPE[Nom], BD_evo[[#This Row],[Nom]], RPE[Semaine], BD_evo[[#This Row],[Semaine]])=0,"",SUMIFS(RPE[sRPE_tot], RPE[Nom], BD_evo[[#This Row],[Nom]], RPE[Semaine], BD_evo[[#This Row],[Semaine]]))</f>
        <v/>
      </c>
      <c r="F1356" s="92" t="str">
        <f>IFERROR(AVERAGEIFS(EDF[Total EDF], EDF[Nom], BD_evo[[#This Row],[Nom]], EDF[Semaine], BD_evo[[#This Row],[Semaine]]), "")</f>
        <v/>
      </c>
      <c r="G1356" s="92" t="str">
        <f>IFERROR(AVERAGEIFS(EDF[Humeur], EDF[Nom], BD_evo[[#This Row],[Nom]], EDF[Semaine], BD_evo[[#This Row],[Semaine]]), "")</f>
        <v/>
      </c>
      <c r="H1356" s="92" t="str">
        <f>IFERROR(AVERAGEIFS(EDF[Stress], EDF[Nom], BD_evo[[#This Row],[Nom]], EDF[Semaine], BD_evo[[#This Row],[Semaine]]), "")</f>
        <v/>
      </c>
      <c r="I1356" s="92" t="str">
        <f>IFERROR(AVERAGEIFS(EDF[Sommeil], EDF[Nom], BD_evo[[#This Row],[Nom]], EDF[Semaine], BD_evo[[#This Row],[Semaine]]), "")</f>
        <v/>
      </c>
      <c r="J1356" s="92" t="str">
        <f>IFERROR(AVERAGEIFS(EDF[Etat Physique], EDF[Nom], BD_evo[[#This Row],[Nom]], EDF[Semaine], BD_evo[[#This Row],[Semaine]]), "")</f>
        <v/>
      </c>
      <c r="K1356" s="92" t="str">
        <f>IFERROR(AVERAGEIFS(EDF[Hydratation], EDF[Nom], BD_evo[[#This Row],[Nom]], EDF[Semaine], BD_evo[[#This Row],[Semaine]]), "")</f>
        <v/>
      </c>
      <c r="L1356" s="92" t="str">
        <f>IFERROR(AVERAGEIFS(EDF[Nutrition], EDF[Nom], BD_evo[[#This Row],[Nom]], EDF[Semaine], BD_evo[[#This Row],[Semaine]]), "")</f>
        <v/>
      </c>
      <c r="M1356" s="92" t="str">
        <f>IFERROR(AVERAGEIFS(RPE[Investissement du jour], RPE[Nom], BD_evo[[#This Row],[Nom]], RPE[Semaine], BD_evo[[#This Row],[Semaine]]), "")</f>
        <v/>
      </c>
    </row>
    <row r="1357" spans="1:13" x14ac:dyDescent="0.2">
      <c r="A1357" s="89" t="s">
        <v>78</v>
      </c>
      <c r="B1357" t="str">
        <f>INDEX(Statut[Profil], MATCH(BD_evo[[#This Row],[Nom]], Statut[Nom], 0))</f>
        <v>Avant</v>
      </c>
      <c r="C1357">
        <f t="shared" si="32"/>
        <v>2024</v>
      </c>
      <c r="D1357">
        <f t="shared" si="33"/>
        <v>9</v>
      </c>
      <c r="E1357" t="str">
        <f>IF(SUMIFS(RPE[sRPE_tot], RPE[Nom], BD_evo[[#This Row],[Nom]], RPE[Semaine], BD_evo[[#This Row],[Semaine]])=0,"",SUMIFS(RPE[sRPE_tot], RPE[Nom], BD_evo[[#This Row],[Nom]], RPE[Semaine], BD_evo[[#This Row],[Semaine]]))</f>
        <v/>
      </c>
      <c r="F1357" s="92">
        <f>IFERROR(AVERAGEIFS(EDF[Total EDF], EDF[Nom], BD_evo[[#This Row],[Nom]], EDF[Semaine], BD_evo[[#This Row],[Semaine]]), "")</f>
        <v>17.25</v>
      </c>
      <c r="G1357" s="92">
        <f>IFERROR(AVERAGEIFS(EDF[Humeur], EDF[Nom], BD_evo[[#This Row],[Nom]], EDF[Semaine], BD_evo[[#This Row],[Semaine]]), "")</f>
        <v>2.75</v>
      </c>
      <c r="H1357" s="92">
        <f>IFERROR(AVERAGEIFS(EDF[Stress], EDF[Nom], BD_evo[[#This Row],[Nom]], EDF[Semaine], BD_evo[[#This Row],[Semaine]]), "")</f>
        <v>2.75</v>
      </c>
      <c r="I1357" s="92">
        <f>IFERROR(AVERAGEIFS(EDF[Sommeil], EDF[Nom], BD_evo[[#This Row],[Nom]], EDF[Semaine], BD_evo[[#This Row],[Semaine]]), "")</f>
        <v>2.25</v>
      </c>
      <c r="J1357" s="92">
        <f>IFERROR(AVERAGEIFS(EDF[Etat Physique], EDF[Nom], BD_evo[[#This Row],[Nom]], EDF[Semaine], BD_evo[[#This Row],[Semaine]]), "")</f>
        <v>2.75</v>
      </c>
      <c r="K1357" s="92">
        <f>IFERROR(AVERAGEIFS(EDF[Hydratation], EDF[Nom], BD_evo[[#This Row],[Nom]], EDF[Semaine], BD_evo[[#This Row],[Semaine]]), "")</f>
        <v>2.75</v>
      </c>
      <c r="L1357" s="92">
        <f>IFERROR(AVERAGEIFS(EDF[Nutrition], EDF[Nom], BD_evo[[#This Row],[Nom]], EDF[Semaine], BD_evo[[#This Row],[Semaine]]), "")</f>
        <v>4</v>
      </c>
      <c r="M1357" s="92" t="str">
        <f>IFERROR(AVERAGEIFS(RPE[Investissement du jour], RPE[Nom], BD_evo[[#This Row],[Nom]], RPE[Semaine], BD_evo[[#This Row],[Semaine]]), "")</f>
        <v/>
      </c>
    </row>
    <row r="1358" spans="1:13" x14ac:dyDescent="0.2">
      <c r="A1358" s="88" t="s">
        <v>87</v>
      </c>
      <c r="B1358" t="str">
        <f>INDEX(Statut[Profil], MATCH(BD_evo[[#This Row],[Nom]], Statut[Nom], 0))</f>
        <v>Trois Quarts</v>
      </c>
      <c r="C1358">
        <f t="shared" si="32"/>
        <v>2024</v>
      </c>
      <c r="D1358">
        <f t="shared" si="33"/>
        <v>9</v>
      </c>
      <c r="E1358" t="str">
        <f>IF(SUMIFS(RPE[sRPE_tot], RPE[Nom], BD_evo[[#This Row],[Nom]], RPE[Semaine], BD_evo[[#This Row],[Semaine]])=0,"",SUMIFS(RPE[sRPE_tot], RPE[Nom], BD_evo[[#This Row],[Nom]], RPE[Semaine], BD_evo[[#This Row],[Semaine]]))</f>
        <v/>
      </c>
      <c r="F1358" s="92" t="str">
        <f>IFERROR(AVERAGEIFS(EDF[Total EDF], EDF[Nom], BD_evo[[#This Row],[Nom]], EDF[Semaine], BD_evo[[#This Row],[Semaine]]), "")</f>
        <v/>
      </c>
      <c r="G1358" s="92" t="str">
        <f>IFERROR(AVERAGEIFS(EDF[Humeur], EDF[Nom], BD_evo[[#This Row],[Nom]], EDF[Semaine], BD_evo[[#This Row],[Semaine]]), "")</f>
        <v/>
      </c>
      <c r="H1358" s="92" t="str">
        <f>IFERROR(AVERAGEIFS(EDF[Stress], EDF[Nom], BD_evo[[#This Row],[Nom]], EDF[Semaine], BD_evo[[#This Row],[Semaine]]), "")</f>
        <v/>
      </c>
      <c r="I1358" s="92" t="str">
        <f>IFERROR(AVERAGEIFS(EDF[Sommeil], EDF[Nom], BD_evo[[#This Row],[Nom]], EDF[Semaine], BD_evo[[#This Row],[Semaine]]), "")</f>
        <v/>
      </c>
      <c r="J1358" s="92" t="str">
        <f>IFERROR(AVERAGEIFS(EDF[Etat Physique], EDF[Nom], BD_evo[[#This Row],[Nom]], EDF[Semaine], BD_evo[[#This Row],[Semaine]]), "")</f>
        <v/>
      </c>
      <c r="K1358" s="92" t="str">
        <f>IFERROR(AVERAGEIFS(EDF[Hydratation], EDF[Nom], BD_evo[[#This Row],[Nom]], EDF[Semaine], BD_evo[[#This Row],[Semaine]]), "")</f>
        <v/>
      </c>
      <c r="L1358" s="92" t="str">
        <f>IFERROR(AVERAGEIFS(EDF[Nutrition], EDF[Nom], BD_evo[[#This Row],[Nom]], EDF[Semaine], BD_evo[[#This Row],[Semaine]]), "")</f>
        <v/>
      </c>
      <c r="M1358" s="92" t="str">
        <f>IFERROR(AVERAGEIFS(RPE[Investissement du jour], RPE[Nom], BD_evo[[#This Row],[Nom]], RPE[Semaine], BD_evo[[#This Row],[Semaine]]), "")</f>
        <v/>
      </c>
    </row>
    <row r="1359" spans="1:13" x14ac:dyDescent="0.2">
      <c r="A1359" s="88" t="s">
        <v>212</v>
      </c>
      <c r="B1359" t="str">
        <f>INDEX(Statut[Profil], MATCH(BD_evo[[#This Row],[Nom]], Statut[Nom], 0))</f>
        <v>Avant</v>
      </c>
      <c r="C1359">
        <f t="shared" si="32"/>
        <v>2024</v>
      </c>
      <c r="D1359">
        <f t="shared" si="33"/>
        <v>9</v>
      </c>
      <c r="E1359" t="str">
        <f>IF(SUMIFS(RPE[sRPE_tot], RPE[Nom], BD_evo[[#This Row],[Nom]], RPE[Semaine], BD_evo[[#This Row],[Semaine]])=0,"",SUMIFS(RPE[sRPE_tot], RPE[Nom], BD_evo[[#This Row],[Nom]], RPE[Semaine], BD_evo[[#This Row],[Semaine]]))</f>
        <v/>
      </c>
      <c r="F1359" s="92" t="str">
        <f>IFERROR(AVERAGEIFS(EDF[Total EDF], EDF[Nom], BD_evo[[#This Row],[Nom]], EDF[Semaine], BD_evo[[#This Row],[Semaine]]), "")</f>
        <v/>
      </c>
      <c r="G1359" s="92" t="str">
        <f>IFERROR(AVERAGEIFS(EDF[Humeur], EDF[Nom], BD_evo[[#This Row],[Nom]], EDF[Semaine], BD_evo[[#This Row],[Semaine]]), "")</f>
        <v/>
      </c>
      <c r="H1359" s="92" t="str">
        <f>IFERROR(AVERAGEIFS(EDF[Stress], EDF[Nom], BD_evo[[#This Row],[Nom]], EDF[Semaine], BD_evo[[#This Row],[Semaine]]), "")</f>
        <v/>
      </c>
      <c r="I1359" s="92" t="str">
        <f>IFERROR(AVERAGEIFS(EDF[Sommeil], EDF[Nom], BD_evo[[#This Row],[Nom]], EDF[Semaine], BD_evo[[#This Row],[Semaine]]), "")</f>
        <v/>
      </c>
      <c r="J1359" s="92" t="str">
        <f>IFERROR(AVERAGEIFS(EDF[Etat Physique], EDF[Nom], BD_evo[[#This Row],[Nom]], EDF[Semaine], BD_evo[[#This Row],[Semaine]]), "")</f>
        <v/>
      </c>
      <c r="K1359" s="92" t="str">
        <f>IFERROR(AVERAGEIFS(EDF[Hydratation], EDF[Nom], BD_evo[[#This Row],[Nom]], EDF[Semaine], BD_evo[[#This Row],[Semaine]]), "")</f>
        <v/>
      </c>
      <c r="L1359" s="92" t="str">
        <f>IFERROR(AVERAGEIFS(EDF[Nutrition], EDF[Nom], BD_evo[[#This Row],[Nom]], EDF[Semaine], BD_evo[[#This Row],[Semaine]]), "")</f>
        <v/>
      </c>
      <c r="M1359" s="92" t="str">
        <f>IFERROR(AVERAGEIFS(RPE[Investissement du jour], RPE[Nom], BD_evo[[#This Row],[Nom]], RPE[Semaine], BD_evo[[#This Row],[Semaine]]), "")</f>
        <v/>
      </c>
    </row>
    <row r="1360" spans="1:13" x14ac:dyDescent="0.2">
      <c r="A1360" s="88" t="s">
        <v>243</v>
      </c>
      <c r="B1360" t="str">
        <f>INDEX(Statut[Profil], MATCH(BD_evo[[#This Row],[Nom]], Statut[Nom], 0))</f>
        <v>Trois Quarts</v>
      </c>
      <c r="C1360">
        <f t="shared" si="32"/>
        <v>2024</v>
      </c>
      <c r="D1360">
        <f t="shared" si="33"/>
        <v>9</v>
      </c>
      <c r="E1360" t="str">
        <f>IF(SUMIFS(RPE[sRPE_tot], RPE[Nom], BD_evo[[#This Row],[Nom]], RPE[Semaine], BD_evo[[#This Row],[Semaine]])=0,"",SUMIFS(RPE[sRPE_tot], RPE[Nom], BD_evo[[#This Row],[Nom]], RPE[Semaine], BD_evo[[#This Row],[Semaine]]))</f>
        <v/>
      </c>
      <c r="F1360" s="92">
        <f>IFERROR(AVERAGEIFS(EDF[Total EDF], EDF[Nom], BD_evo[[#This Row],[Nom]], EDF[Semaine], BD_evo[[#This Row],[Semaine]]), "")</f>
        <v>22.333333333333332</v>
      </c>
      <c r="G1360" s="92">
        <f>IFERROR(AVERAGEIFS(EDF[Humeur], EDF[Nom], BD_evo[[#This Row],[Nom]], EDF[Semaine], BD_evo[[#This Row],[Semaine]]), "")</f>
        <v>4.333333333333333</v>
      </c>
      <c r="H1360" s="92">
        <f>IFERROR(AVERAGEIFS(EDF[Stress], EDF[Nom], BD_evo[[#This Row],[Nom]], EDF[Semaine], BD_evo[[#This Row],[Semaine]]), "")</f>
        <v>4</v>
      </c>
      <c r="I1360" s="92">
        <f>IFERROR(AVERAGEIFS(EDF[Sommeil], EDF[Nom], BD_evo[[#This Row],[Nom]], EDF[Semaine], BD_evo[[#This Row],[Semaine]]), "")</f>
        <v>4</v>
      </c>
      <c r="J1360" s="92">
        <f>IFERROR(AVERAGEIFS(EDF[Etat Physique], EDF[Nom], BD_evo[[#This Row],[Nom]], EDF[Semaine], BD_evo[[#This Row],[Semaine]]), "")</f>
        <v>2.3333333333333335</v>
      </c>
      <c r="K1360" s="92">
        <f>IFERROR(AVERAGEIFS(EDF[Hydratation], EDF[Nom], BD_evo[[#This Row],[Nom]], EDF[Semaine], BD_evo[[#This Row],[Semaine]]), "")</f>
        <v>3.6666666666666665</v>
      </c>
      <c r="L1360" s="92">
        <f>IFERROR(AVERAGEIFS(EDF[Nutrition], EDF[Nom], BD_evo[[#This Row],[Nom]], EDF[Semaine], BD_evo[[#This Row],[Semaine]]), "")</f>
        <v>4</v>
      </c>
      <c r="M1360" s="92" t="str">
        <f>IFERROR(AVERAGEIFS(RPE[Investissement du jour], RPE[Nom], BD_evo[[#This Row],[Nom]], RPE[Semaine], BD_evo[[#This Row],[Semaine]]), "")</f>
        <v/>
      </c>
    </row>
    <row r="1361" spans="1:13" x14ac:dyDescent="0.2">
      <c r="A1361" s="88" t="s">
        <v>81</v>
      </c>
      <c r="B1361" t="str">
        <f>INDEX(Statut[Profil], MATCH(BD_evo[[#This Row],[Nom]], Statut[Nom], 0))</f>
        <v>Trois Quarts</v>
      </c>
      <c r="C1361">
        <f t="shared" si="32"/>
        <v>2024</v>
      </c>
      <c r="D1361">
        <f t="shared" si="33"/>
        <v>9</v>
      </c>
      <c r="E1361" t="str">
        <f>IF(SUMIFS(RPE[sRPE_tot], RPE[Nom], BD_evo[[#This Row],[Nom]], RPE[Semaine], BD_evo[[#This Row],[Semaine]])=0,"",SUMIFS(RPE[sRPE_tot], RPE[Nom], BD_evo[[#This Row],[Nom]], RPE[Semaine], BD_evo[[#This Row],[Semaine]]))</f>
        <v/>
      </c>
      <c r="F1361" s="92" t="str">
        <f>IFERROR(AVERAGEIFS(EDF[Total EDF], EDF[Nom], BD_evo[[#This Row],[Nom]], EDF[Semaine], BD_evo[[#This Row],[Semaine]]), "")</f>
        <v/>
      </c>
      <c r="G1361" s="92" t="str">
        <f>IFERROR(AVERAGEIFS(EDF[Humeur], EDF[Nom], BD_evo[[#This Row],[Nom]], EDF[Semaine], BD_evo[[#This Row],[Semaine]]), "")</f>
        <v/>
      </c>
      <c r="H1361" s="92" t="str">
        <f>IFERROR(AVERAGEIFS(EDF[Stress], EDF[Nom], BD_evo[[#This Row],[Nom]], EDF[Semaine], BD_evo[[#This Row],[Semaine]]), "")</f>
        <v/>
      </c>
      <c r="I1361" s="92" t="str">
        <f>IFERROR(AVERAGEIFS(EDF[Sommeil], EDF[Nom], BD_evo[[#This Row],[Nom]], EDF[Semaine], BD_evo[[#This Row],[Semaine]]), "")</f>
        <v/>
      </c>
      <c r="J1361" s="92" t="str">
        <f>IFERROR(AVERAGEIFS(EDF[Etat Physique], EDF[Nom], BD_evo[[#This Row],[Nom]], EDF[Semaine], BD_evo[[#This Row],[Semaine]]), "")</f>
        <v/>
      </c>
      <c r="K1361" s="92" t="str">
        <f>IFERROR(AVERAGEIFS(EDF[Hydratation], EDF[Nom], BD_evo[[#This Row],[Nom]], EDF[Semaine], BD_evo[[#This Row],[Semaine]]), "")</f>
        <v/>
      </c>
      <c r="L1361" s="92" t="str">
        <f>IFERROR(AVERAGEIFS(EDF[Nutrition], EDF[Nom], BD_evo[[#This Row],[Nom]], EDF[Semaine], BD_evo[[#This Row],[Semaine]]), "")</f>
        <v/>
      </c>
      <c r="M1361" s="92" t="str">
        <f>IFERROR(AVERAGEIFS(RPE[Investissement du jour], RPE[Nom], BD_evo[[#This Row],[Nom]], RPE[Semaine], BD_evo[[#This Row],[Semaine]]), "")</f>
        <v/>
      </c>
    </row>
    <row r="1362" spans="1:13" x14ac:dyDescent="0.2">
      <c r="A1362" s="88" t="s">
        <v>109</v>
      </c>
      <c r="B1362" t="str">
        <f>INDEX(Statut[Profil], MATCH(BD_evo[[#This Row],[Nom]], Statut[Nom], 0))</f>
        <v>Avant</v>
      </c>
      <c r="C1362">
        <f t="shared" si="32"/>
        <v>2024</v>
      </c>
      <c r="D1362">
        <f t="shared" si="33"/>
        <v>9</v>
      </c>
      <c r="E1362" t="str">
        <f>IF(SUMIFS(RPE[sRPE_tot], RPE[Nom], BD_evo[[#This Row],[Nom]], RPE[Semaine], BD_evo[[#This Row],[Semaine]])=0,"",SUMIFS(RPE[sRPE_tot], RPE[Nom], BD_evo[[#This Row],[Nom]], RPE[Semaine], BD_evo[[#This Row],[Semaine]]))</f>
        <v/>
      </c>
      <c r="F1362" s="92">
        <f>IFERROR(AVERAGEIFS(EDF[Total EDF], EDF[Nom], BD_evo[[#This Row],[Nom]], EDF[Semaine], BD_evo[[#This Row],[Semaine]]), "")</f>
        <v>24</v>
      </c>
      <c r="G1362" s="92">
        <f>IFERROR(AVERAGEIFS(EDF[Humeur], EDF[Nom], BD_evo[[#This Row],[Nom]], EDF[Semaine], BD_evo[[#This Row],[Semaine]]), "")</f>
        <v>3.6666666666666665</v>
      </c>
      <c r="H1362" s="92">
        <f>IFERROR(AVERAGEIFS(EDF[Stress], EDF[Nom], BD_evo[[#This Row],[Nom]], EDF[Semaine], BD_evo[[#This Row],[Semaine]]), "")</f>
        <v>2.3333333333333335</v>
      </c>
      <c r="I1362" s="92">
        <f>IFERROR(AVERAGEIFS(EDF[Sommeil], EDF[Nom], BD_evo[[#This Row],[Nom]], EDF[Semaine], BD_evo[[#This Row],[Semaine]]), "")</f>
        <v>4.333333333333333</v>
      </c>
      <c r="J1362" s="92">
        <f>IFERROR(AVERAGEIFS(EDF[Etat Physique], EDF[Nom], BD_evo[[#This Row],[Nom]], EDF[Semaine], BD_evo[[#This Row],[Semaine]]), "")</f>
        <v>3.6666666666666665</v>
      </c>
      <c r="K1362" s="92">
        <f>IFERROR(AVERAGEIFS(EDF[Hydratation], EDF[Nom], BD_evo[[#This Row],[Nom]], EDF[Semaine], BD_evo[[#This Row],[Semaine]]), "")</f>
        <v>5</v>
      </c>
      <c r="L1362" s="92">
        <f>IFERROR(AVERAGEIFS(EDF[Nutrition], EDF[Nom], BD_evo[[#This Row],[Nom]], EDF[Semaine], BD_evo[[#This Row],[Semaine]]), "")</f>
        <v>5</v>
      </c>
      <c r="M1362" s="92" t="str">
        <f>IFERROR(AVERAGEIFS(RPE[Investissement du jour], RPE[Nom], BD_evo[[#This Row],[Nom]], RPE[Semaine], BD_evo[[#This Row],[Semaine]]), "")</f>
        <v/>
      </c>
    </row>
    <row r="1363" spans="1:13" x14ac:dyDescent="0.2">
      <c r="A1363" s="88" t="s">
        <v>313</v>
      </c>
      <c r="B1363" t="str">
        <f>INDEX(Statut[Profil], MATCH(BD_evo[[#This Row],[Nom]], Statut[Nom], 0))</f>
        <v>Trois Quarts</v>
      </c>
      <c r="C1363">
        <f t="shared" si="32"/>
        <v>2024</v>
      </c>
      <c r="D1363">
        <f t="shared" si="33"/>
        <v>9</v>
      </c>
      <c r="E1363" t="str">
        <f>IF(SUMIFS(RPE[sRPE_tot], RPE[Nom], BD_evo[[#This Row],[Nom]], RPE[Semaine], BD_evo[[#This Row],[Semaine]])=0,"",SUMIFS(RPE[sRPE_tot], RPE[Nom], BD_evo[[#This Row],[Nom]], RPE[Semaine], BD_evo[[#This Row],[Semaine]]))</f>
        <v/>
      </c>
      <c r="F1363" s="92" t="str">
        <f>IFERROR(AVERAGEIFS(EDF[Total EDF], EDF[Nom], BD_evo[[#This Row],[Nom]], EDF[Semaine], BD_evo[[#This Row],[Semaine]]), "")</f>
        <v/>
      </c>
      <c r="G1363" s="92" t="str">
        <f>IFERROR(AVERAGEIFS(EDF[Humeur], EDF[Nom], BD_evo[[#This Row],[Nom]], EDF[Semaine], BD_evo[[#This Row],[Semaine]]), "")</f>
        <v/>
      </c>
      <c r="H1363" s="92" t="str">
        <f>IFERROR(AVERAGEIFS(EDF[Stress], EDF[Nom], BD_evo[[#This Row],[Nom]], EDF[Semaine], BD_evo[[#This Row],[Semaine]]), "")</f>
        <v/>
      </c>
      <c r="I1363" s="92" t="str">
        <f>IFERROR(AVERAGEIFS(EDF[Sommeil], EDF[Nom], BD_evo[[#This Row],[Nom]], EDF[Semaine], BD_evo[[#This Row],[Semaine]]), "")</f>
        <v/>
      </c>
      <c r="J1363" s="92" t="str">
        <f>IFERROR(AVERAGEIFS(EDF[Etat Physique], EDF[Nom], BD_evo[[#This Row],[Nom]], EDF[Semaine], BD_evo[[#This Row],[Semaine]]), "")</f>
        <v/>
      </c>
      <c r="K1363" s="92" t="str">
        <f>IFERROR(AVERAGEIFS(EDF[Hydratation], EDF[Nom], BD_evo[[#This Row],[Nom]], EDF[Semaine], BD_evo[[#This Row],[Semaine]]), "")</f>
        <v/>
      </c>
      <c r="L1363" s="92" t="str">
        <f>IFERROR(AVERAGEIFS(EDF[Nutrition], EDF[Nom], BD_evo[[#This Row],[Nom]], EDF[Semaine], BD_evo[[#This Row],[Semaine]]), "")</f>
        <v/>
      </c>
      <c r="M1363" s="92" t="str">
        <f>IFERROR(AVERAGEIFS(RPE[Investissement du jour], RPE[Nom], BD_evo[[#This Row],[Nom]], RPE[Semaine], BD_evo[[#This Row],[Semaine]]), "")</f>
        <v/>
      </c>
    </row>
    <row r="1364" spans="1:13" x14ac:dyDescent="0.2">
      <c r="A1364" s="88" t="s">
        <v>88</v>
      </c>
      <c r="B1364" t="str">
        <f>INDEX(Statut[Profil], MATCH(BD_evo[[#This Row],[Nom]], Statut[Nom], 0))</f>
        <v>Avant</v>
      </c>
      <c r="C1364">
        <f t="shared" si="32"/>
        <v>2024</v>
      </c>
      <c r="D1364">
        <f t="shared" si="33"/>
        <v>9</v>
      </c>
      <c r="E1364" t="str">
        <f>IF(SUMIFS(RPE[sRPE_tot], RPE[Nom], BD_evo[[#This Row],[Nom]], RPE[Semaine], BD_evo[[#This Row],[Semaine]])=0,"",SUMIFS(RPE[sRPE_tot], RPE[Nom], BD_evo[[#This Row],[Nom]], RPE[Semaine], BD_evo[[#This Row],[Semaine]]))</f>
        <v/>
      </c>
      <c r="F1364" s="92" t="str">
        <f>IFERROR(AVERAGEIFS(EDF[Total EDF], EDF[Nom], BD_evo[[#This Row],[Nom]], EDF[Semaine], BD_evo[[#This Row],[Semaine]]), "")</f>
        <v/>
      </c>
      <c r="G1364" s="92" t="str">
        <f>IFERROR(AVERAGEIFS(EDF[Humeur], EDF[Nom], BD_evo[[#This Row],[Nom]], EDF[Semaine], BD_evo[[#This Row],[Semaine]]), "")</f>
        <v/>
      </c>
      <c r="H1364" s="92" t="str">
        <f>IFERROR(AVERAGEIFS(EDF[Stress], EDF[Nom], BD_evo[[#This Row],[Nom]], EDF[Semaine], BD_evo[[#This Row],[Semaine]]), "")</f>
        <v/>
      </c>
      <c r="I1364" s="92" t="str">
        <f>IFERROR(AVERAGEIFS(EDF[Sommeil], EDF[Nom], BD_evo[[#This Row],[Nom]], EDF[Semaine], BD_evo[[#This Row],[Semaine]]), "")</f>
        <v/>
      </c>
      <c r="J1364" s="92" t="str">
        <f>IFERROR(AVERAGEIFS(EDF[Etat Physique], EDF[Nom], BD_evo[[#This Row],[Nom]], EDF[Semaine], BD_evo[[#This Row],[Semaine]]), "")</f>
        <v/>
      </c>
      <c r="K1364" s="92" t="str">
        <f>IFERROR(AVERAGEIFS(EDF[Hydratation], EDF[Nom], BD_evo[[#This Row],[Nom]], EDF[Semaine], BD_evo[[#This Row],[Semaine]]), "")</f>
        <v/>
      </c>
      <c r="L1364" s="92" t="str">
        <f>IFERROR(AVERAGEIFS(EDF[Nutrition], EDF[Nom], BD_evo[[#This Row],[Nom]], EDF[Semaine], BD_evo[[#This Row],[Semaine]]), "")</f>
        <v/>
      </c>
      <c r="M1364" s="92" t="str">
        <f>IFERROR(AVERAGEIFS(RPE[Investissement du jour], RPE[Nom], BD_evo[[#This Row],[Nom]], RPE[Semaine], BD_evo[[#This Row],[Semaine]]), "")</f>
        <v/>
      </c>
    </row>
    <row r="1365" spans="1:13" x14ac:dyDescent="0.2">
      <c r="A1365" s="88" t="s">
        <v>134</v>
      </c>
      <c r="B1365" s="90" t="str">
        <f>INDEX(Statut[Profil], MATCH(BD_evo[[#This Row],[Nom]], Statut[Nom], 0))</f>
        <v>Avant</v>
      </c>
      <c r="C1365">
        <f t="shared" si="32"/>
        <v>2024</v>
      </c>
      <c r="D1365">
        <f>D1364+1</f>
        <v>10</v>
      </c>
      <c r="E1365" s="90" t="str">
        <f>IF(SUMIFS(RPE[sRPE_tot], RPE[Nom], BD_evo[[#This Row],[Nom]], RPE[Semaine], BD_evo[[#This Row],[Semaine]])=0,"",SUMIFS(RPE[sRPE_tot], RPE[Nom], BD_evo[[#This Row],[Nom]], RPE[Semaine], BD_evo[[#This Row],[Semaine]]))</f>
        <v/>
      </c>
      <c r="F1365" s="92" t="str">
        <f>IFERROR(AVERAGEIFS(EDF[Total EDF], EDF[Nom], BD_evo[[#This Row],[Nom]], EDF[Semaine], BD_evo[[#This Row],[Semaine]]), "")</f>
        <v/>
      </c>
      <c r="G1365" s="92" t="str">
        <f>IFERROR(AVERAGEIFS(EDF[Humeur], EDF[Nom], BD_evo[[#This Row],[Nom]], EDF[Semaine], BD_evo[[#This Row],[Semaine]]), "")</f>
        <v/>
      </c>
      <c r="H1365" s="92" t="str">
        <f>IFERROR(AVERAGEIFS(EDF[Stress], EDF[Nom], BD_evo[[#This Row],[Nom]], EDF[Semaine], BD_evo[[#This Row],[Semaine]]), "")</f>
        <v/>
      </c>
      <c r="I1365" s="92" t="str">
        <f>IFERROR(AVERAGEIFS(EDF[Sommeil], EDF[Nom], BD_evo[[#This Row],[Nom]], EDF[Semaine], BD_evo[[#This Row],[Semaine]]), "")</f>
        <v/>
      </c>
      <c r="J1365" s="92" t="str">
        <f>IFERROR(AVERAGEIFS(EDF[Etat Physique], EDF[Nom], BD_evo[[#This Row],[Nom]], EDF[Semaine], BD_evo[[#This Row],[Semaine]]), "")</f>
        <v/>
      </c>
      <c r="K1365" s="92" t="str">
        <f>IFERROR(AVERAGEIFS(EDF[Hydratation], EDF[Nom], BD_evo[[#This Row],[Nom]], EDF[Semaine], BD_evo[[#This Row],[Semaine]]), "")</f>
        <v/>
      </c>
      <c r="L1365" s="92" t="str">
        <f>IFERROR(AVERAGEIFS(EDF[Nutrition], EDF[Nom], BD_evo[[#This Row],[Nom]], EDF[Semaine], BD_evo[[#This Row],[Semaine]]), "")</f>
        <v/>
      </c>
      <c r="M1365" s="92" t="str">
        <f>IFERROR(AVERAGEIFS(RPE[Investissement du jour], RPE[Nom], BD_evo[[#This Row],[Nom]], RPE[Semaine], BD_evo[[#This Row],[Semaine]]), "")</f>
        <v/>
      </c>
    </row>
    <row r="1366" spans="1:13" x14ac:dyDescent="0.2">
      <c r="A1366" s="88" t="s">
        <v>76</v>
      </c>
      <c r="B1366" t="str">
        <f>INDEX(Statut[Profil], MATCH(BD_evo[[#This Row],[Nom]], Statut[Nom], 0))</f>
        <v>Trois Quarts</v>
      </c>
      <c r="C1366">
        <f t="shared" si="32"/>
        <v>2024</v>
      </c>
      <c r="D1366">
        <f>D1365</f>
        <v>10</v>
      </c>
      <c r="E1366" t="str">
        <f>IF(SUMIFS(RPE[sRPE_tot], RPE[Nom], BD_evo[[#This Row],[Nom]], RPE[Semaine], BD_evo[[#This Row],[Semaine]])=0,"",SUMIFS(RPE[sRPE_tot], RPE[Nom], BD_evo[[#This Row],[Nom]], RPE[Semaine], BD_evo[[#This Row],[Semaine]]))</f>
        <v/>
      </c>
      <c r="F1366" s="92" t="str">
        <f>IFERROR(AVERAGEIFS(EDF[Total EDF], EDF[Nom], BD_evo[[#This Row],[Nom]], EDF[Semaine], BD_evo[[#This Row],[Semaine]]), "")</f>
        <v/>
      </c>
      <c r="G1366" s="92" t="str">
        <f>IFERROR(AVERAGEIFS(EDF[Humeur], EDF[Nom], BD_evo[[#This Row],[Nom]], EDF[Semaine], BD_evo[[#This Row],[Semaine]]), "")</f>
        <v/>
      </c>
      <c r="H1366" s="92" t="str">
        <f>IFERROR(AVERAGEIFS(EDF[Stress], EDF[Nom], BD_evo[[#This Row],[Nom]], EDF[Semaine], BD_evo[[#This Row],[Semaine]]), "")</f>
        <v/>
      </c>
      <c r="I1366" s="92" t="str">
        <f>IFERROR(AVERAGEIFS(EDF[Sommeil], EDF[Nom], BD_evo[[#This Row],[Nom]], EDF[Semaine], BD_evo[[#This Row],[Semaine]]), "")</f>
        <v/>
      </c>
      <c r="J1366" s="92" t="str">
        <f>IFERROR(AVERAGEIFS(EDF[Etat Physique], EDF[Nom], BD_evo[[#This Row],[Nom]], EDF[Semaine], BD_evo[[#This Row],[Semaine]]), "")</f>
        <v/>
      </c>
      <c r="K1366" s="92" t="str">
        <f>IFERROR(AVERAGEIFS(EDF[Hydratation], EDF[Nom], BD_evo[[#This Row],[Nom]], EDF[Semaine], BD_evo[[#This Row],[Semaine]]), "")</f>
        <v/>
      </c>
      <c r="L1366" s="92" t="str">
        <f>IFERROR(AVERAGEIFS(EDF[Nutrition], EDF[Nom], BD_evo[[#This Row],[Nom]], EDF[Semaine], BD_evo[[#This Row],[Semaine]]), "")</f>
        <v/>
      </c>
      <c r="M1366" s="92" t="str">
        <f>IFERROR(AVERAGEIFS(RPE[Investissement du jour], RPE[Nom], BD_evo[[#This Row],[Nom]], RPE[Semaine], BD_evo[[#This Row],[Semaine]]), "")</f>
        <v/>
      </c>
    </row>
    <row r="1367" spans="1:13" x14ac:dyDescent="0.2">
      <c r="A1367" s="88" t="s">
        <v>367</v>
      </c>
      <c r="B1367" t="str">
        <f>INDEX(Statut[Profil], MATCH(BD_evo[[#This Row],[Nom]], Statut[Nom], 0))</f>
        <v>Avant</v>
      </c>
      <c r="C1367">
        <f t="shared" si="32"/>
        <v>2024</v>
      </c>
      <c r="D1367">
        <f t="shared" ref="D1367:D1411" si="34">D1366</f>
        <v>10</v>
      </c>
      <c r="E1367" t="str">
        <f>IF(SUMIFS(RPE[sRPE_tot], RPE[Nom], BD_evo[[#This Row],[Nom]], RPE[Semaine], BD_evo[[#This Row],[Semaine]])=0,"",SUMIFS(RPE[sRPE_tot], RPE[Nom], BD_evo[[#This Row],[Nom]], RPE[Semaine], BD_evo[[#This Row],[Semaine]]))</f>
        <v/>
      </c>
      <c r="F1367" s="92" t="str">
        <f>IFERROR(AVERAGEIFS(EDF[Total EDF], EDF[Nom], BD_evo[[#This Row],[Nom]], EDF[Semaine], BD_evo[[#This Row],[Semaine]]), "")</f>
        <v/>
      </c>
      <c r="G1367" s="92" t="str">
        <f>IFERROR(AVERAGEIFS(EDF[Humeur], EDF[Nom], BD_evo[[#This Row],[Nom]], EDF[Semaine], BD_evo[[#This Row],[Semaine]]), "")</f>
        <v/>
      </c>
      <c r="H1367" s="92" t="str">
        <f>IFERROR(AVERAGEIFS(EDF[Stress], EDF[Nom], BD_evo[[#This Row],[Nom]], EDF[Semaine], BD_evo[[#This Row],[Semaine]]), "")</f>
        <v/>
      </c>
      <c r="I1367" s="92" t="str">
        <f>IFERROR(AVERAGEIFS(EDF[Sommeil], EDF[Nom], BD_evo[[#This Row],[Nom]], EDF[Semaine], BD_evo[[#This Row],[Semaine]]), "")</f>
        <v/>
      </c>
      <c r="J1367" s="92" t="str">
        <f>IFERROR(AVERAGEIFS(EDF[Etat Physique], EDF[Nom], BD_evo[[#This Row],[Nom]], EDF[Semaine], BD_evo[[#This Row],[Semaine]]), "")</f>
        <v/>
      </c>
      <c r="K1367" s="92" t="str">
        <f>IFERROR(AVERAGEIFS(EDF[Hydratation], EDF[Nom], BD_evo[[#This Row],[Nom]], EDF[Semaine], BD_evo[[#This Row],[Semaine]]), "")</f>
        <v/>
      </c>
      <c r="L1367" s="92" t="str">
        <f>IFERROR(AVERAGEIFS(EDF[Nutrition], EDF[Nom], BD_evo[[#This Row],[Nom]], EDF[Semaine], BD_evo[[#This Row],[Semaine]]), "")</f>
        <v/>
      </c>
      <c r="M1367" s="92" t="str">
        <f>IFERROR(AVERAGEIFS(RPE[Investissement du jour], RPE[Nom], BD_evo[[#This Row],[Nom]], RPE[Semaine], BD_evo[[#This Row],[Semaine]]), "")</f>
        <v/>
      </c>
    </row>
    <row r="1368" spans="1:13" x14ac:dyDescent="0.2">
      <c r="A1368" s="88" t="s">
        <v>93</v>
      </c>
      <c r="B1368" t="str">
        <f>INDEX(Statut[Profil], MATCH(BD_evo[[#This Row],[Nom]], Statut[Nom], 0))</f>
        <v>Avant</v>
      </c>
      <c r="C1368">
        <f t="shared" si="32"/>
        <v>2024</v>
      </c>
      <c r="D1368">
        <f t="shared" si="34"/>
        <v>10</v>
      </c>
      <c r="E1368" t="str">
        <f>IF(SUMIFS(RPE[sRPE_tot], RPE[Nom], BD_evo[[#This Row],[Nom]], RPE[Semaine], BD_evo[[#This Row],[Semaine]])=0,"",SUMIFS(RPE[sRPE_tot], RPE[Nom], BD_evo[[#This Row],[Nom]], RPE[Semaine], BD_evo[[#This Row],[Semaine]]))</f>
        <v/>
      </c>
      <c r="F1368" s="92" t="str">
        <f>IFERROR(AVERAGEIFS(EDF[Total EDF], EDF[Nom], BD_evo[[#This Row],[Nom]], EDF[Semaine], BD_evo[[#This Row],[Semaine]]), "")</f>
        <v/>
      </c>
      <c r="G1368" s="92" t="str">
        <f>IFERROR(AVERAGEIFS(EDF[Humeur], EDF[Nom], BD_evo[[#This Row],[Nom]], EDF[Semaine], BD_evo[[#This Row],[Semaine]]), "")</f>
        <v/>
      </c>
      <c r="H1368" s="92" t="str">
        <f>IFERROR(AVERAGEIFS(EDF[Stress], EDF[Nom], BD_evo[[#This Row],[Nom]], EDF[Semaine], BD_evo[[#This Row],[Semaine]]), "")</f>
        <v/>
      </c>
      <c r="I1368" s="92" t="str">
        <f>IFERROR(AVERAGEIFS(EDF[Sommeil], EDF[Nom], BD_evo[[#This Row],[Nom]], EDF[Semaine], BD_evo[[#This Row],[Semaine]]), "")</f>
        <v/>
      </c>
      <c r="J1368" s="92" t="str">
        <f>IFERROR(AVERAGEIFS(EDF[Etat Physique], EDF[Nom], BD_evo[[#This Row],[Nom]], EDF[Semaine], BD_evo[[#This Row],[Semaine]]), "")</f>
        <v/>
      </c>
      <c r="K1368" s="92" t="str">
        <f>IFERROR(AVERAGEIFS(EDF[Hydratation], EDF[Nom], BD_evo[[#This Row],[Nom]], EDF[Semaine], BD_evo[[#This Row],[Semaine]]), "")</f>
        <v/>
      </c>
      <c r="L1368" s="92" t="str">
        <f>IFERROR(AVERAGEIFS(EDF[Nutrition], EDF[Nom], BD_evo[[#This Row],[Nom]], EDF[Semaine], BD_evo[[#This Row],[Semaine]]), "")</f>
        <v/>
      </c>
      <c r="M1368" s="92" t="str">
        <f>IFERROR(AVERAGEIFS(RPE[Investissement du jour], RPE[Nom], BD_evo[[#This Row],[Nom]], RPE[Semaine], BD_evo[[#This Row],[Semaine]]), "")</f>
        <v/>
      </c>
    </row>
    <row r="1369" spans="1:13" x14ac:dyDescent="0.2">
      <c r="A1369" s="88" t="s">
        <v>230</v>
      </c>
      <c r="B1369" t="str">
        <f>INDEX(Statut[Profil], MATCH(BD_evo[[#This Row],[Nom]], Statut[Nom], 0))</f>
        <v>Avant</v>
      </c>
      <c r="C1369">
        <f t="shared" si="32"/>
        <v>2024</v>
      </c>
      <c r="D1369">
        <f t="shared" si="34"/>
        <v>10</v>
      </c>
      <c r="E1369" t="str">
        <f>IF(SUMIFS(RPE[sRPE_tot], RPE[Nom], BD_evo[[#This Row],[Nom]], RPE[Semaine], BD_evo[[#This Row],[Semaine]])=0,"",SUMIFS(RPE[sRPE_tot], RPE[Nom], BD_evo[[#This Row],[Nom]], RPE[Semaine], BD_evo[[#This Row],[Semaine]]))</f>
        <v/>
      </c>
      <c r="F1369" s="92" t="str">
        <f>IFERROR(AVERAGEIFS(EDF[Total EDF], EDF[Nom], BD_evo[[#This Row],[Nom]], EDF[Semaine], BD_evo[[#This Row],[Semaine]]), "")</f>
        <v/>
      </c>
      <c r="G1369" s="92" t="str">
        <f>IFERROR(AVERAGEIFS(EDF[Humeur], EDF[Nom], BD_evo[[#This Row],[Nom]], EDF[Semaine], BD_evo[[#This Row],[Semaine]]), "")</f>
        <v/>
      </c>
      <c r="H1369" s="92" t="str">
        <f>IFERROR(AVERAGEIFS(EDF[Stress], EDF[Nom], BD_evo[[#This Row],[Nom]], EDF[Semaine], BD_evo[[#This Row],[Semaine]]), "")</f>
        <v/>
      </c>
      <c r="I1369" s="92" t="str">
        <f>IFERROR(AVERAGEIFS(EDF[Sommeil], EDF[Nom], BD_evo[[#This Row],[Nom]], EDF[Semaine], BD_evo[[#This Row],[Semaine]]), "")</f>
        <v/>
      </c>
      <c r="J1369" s="92" t="str">
        <f>IFERROR(AVERAGEIFS(EDF[Etat Physique], EDF[Nom], BD_evo[[#This Row],[Nom]], EDF[Semaine], BD_evo[[#This Row],[Semaine]]), "")</f>
        <v/>
      </c>
      <c r="K1369" s="92" t="str">
        <f>IFERROR(AVERAGEIFS(EDF[Hydratation], EDF[Nom], BD_evo[[#This Row],[Nom]], EDF[Semaine], BD_evo[[#This Row],[Semaine]]), "")</f>
        <v/>
      </c>
      <c r="L1369" s="92" t="str">
        <f>IFERROR(AVERAGEIFS(EDF[Nutrition], EDF[Nom], BD_evo[[#This Row],[Nom]], EDF[Semaine], BD_evo[[#This Row],[Semaine]]), "")</f>
        <v/>
      </c>
      <c r="M1369" s="92" t="str">
        <f>IFERROR(AVERAGEIFS(RPE[Investissement du jour], RPE[Nom], BD_evo[[#This Row],[Nom]], RPE[Semaine], BD_evo[[#This Row],[Semaine]]), "")</f>
        <v/>
      </c>
    </row>
    <row r="1370" spans="1:13" x14ac:dyDescent="0.2">
      <c r="A1370" s="88" t="s">
        <v>181</v>
      </c>
      <c r="B1370" t="str">
        <f>INDEX(Statut[Profil], MATCH(BD_evo[[#This Row],[Nom]], Statut[Nom], 0))</f>
        <v>Trois Quarts</v>
      </c>
      <c r="C1370">
        <f t="shared" si="32"/>
        <v>2024</v>
      </c>
      <c r="D1370">
        <f t="shared" si="34"/>
        <v>10</v>
      </c>
      <c r="E1370" t="str">
        <f>IF(SUMIFS(RPE[sRPE_tot], RPE[Nom], BD_evo[[#This Row],[Nom]], RPE[Semaine], BD_evo[[#This Row],[Semaine]])=0,"",SUMIFS(RPE[sRPE_tot], RPE[Nom], BD_evo[[#This Row],[Nom]], RPE[Semaine], BD_evo[[#This Row],[Semaine]]))</f>
        <v/>
      </c>
      <c r="F1370" s="92" t="str">
        <f>IFERROR(AVERAGEIFS(EDF[Total EDF], EDF[Nom], BD_evo[[#This Row],[Nom]], EDF[Semaine], BD_evo[[#This Row],[Semaine]]), "")</f>
        <v/>
      </c>
      <c r="G1370" s="92" t="str">
        <f>IFERROR(AVERAGEIFS(EDF[Humeur], EDF[Nom], BD_evo[[#This Row],[Nom]], EDF[Semaine], BD_evo[[#This Row],[Semaine]]), "")</f>
        <v/>
      </c>
      <c r="H1370" s="92" t="str">
        <f>IFERROR(AVERAGEIFS(EDF[Stress], EDF[Nom], BD_evo[[#This Row],[Nom]], EDF[Semaine], BD_evo[[#This Row],[Semaine]]), "")</f>
        <v/>
      </c>
      <c r="I1370" s="92" t="str">
        <f>IFERROR(AVERAGEIFS(EDF[Sommeil], EDF[Nom], BD_evo[[#This Row],[Nom]], EDF[Semaine], BD_evo[[#This Row],[Semaine]]), "")</f>
        <v/>
      </c>
      <c r="J1370" s="92" t="str">
        <f>IFERROR(AVERAGEIFS(EDF[Etat Physique], EDF[Nom], BD_evo[[#This Row],[Nom]], EDF[Semaine], BD_evo[[#This Row],[Semaine]]), "")</f>
        <v/>
      </c>
      <c r="K1370" s="92" t="str">
        <f>IFERROR(AVERAGEIFS(EDF[Hydratation], EDF[Nom], BD_evo[[#This Row],[Nom]], EDF[Semaine], BD_evo[[#This Row],[Semaine]]), "")</f>
        <v/>
      </c>
      <c r="L1370" s="92" t="str">
        <f>IFERROR(AVERAGEIFS(EDF[Nutrition], EDF[Nom], BD_evo[[#This Row],[Nom]], EDF[Semaine], BD_evo[[#This Row],[Semaine]]), "")</f>
        <v/>
      </c>
      <c r="M1370" s="92" t="str">
        <f>IFERROR(AVERAGEIFS(RPE[Investissement du jour], RPE[Nom], BD_evo[[#This Row],[Nom]], RPE[Semaine], BD_evo[[#This Row],[Semaine]]), "")</f>
        <v/>
      </c>
    </row>
    <row r="1371" spans="1:13" x14ac:dyDescent="0.2">
      <c r="A1371" s="88" t="s">
        <v>414</v>
      </c>
      <c r="B1371" t="str">
        <f>INDEX(Statut[Profil], MATCH(BD_evo[[#This Row],[Nom]], Statut[Nom], 0))</f>
        <v>Avant</v>
      </c>
      <c r="C1371">
        <f t="shared" si="32"/>
        <v>2024</v>
      </c>
      <c r="D1371">
        <f t="shared" si="34"/>
        <v>10</v>
      </c>
      <c r="E1371" t="str">
        <f>IF(SUMIFS(RPE[sRPE_tot], RPE[Nom], BD_evo[[#This Row],[Nom]], RPE[Semaine], BD_evo[[#This Row],[Semaine]])=0,"",SUMIFS(RPE[sRPE_tot], RPE[Nom], BD_evo[[#This Row],[Nom]], RPE[Semaine], BD_evo[[#This Row],[Semaine]]))</f>
        <v/>
      </c>
      <c r="F1371" s="92" t="str">
        <f>IFERROR(AVERAGEIFS(EDF[Total EDF], EDF[Nom], BD_evo[[#This Row],[Nom]], EDF[Semaine], BD_evo[[#This Row],[Semaine]]), "")</f>
        <v/>
      </c>
      <c r="G1371" s="92" t="str">
        <f>IFERROR(AVERAGEIFS(EDF[Humeur], EDF[Nom], BD_evo[[#This Row],[Nom]], EDF[Semaine], BD_evo[[#This Row],[Semaine]]), "")</f>
        <v/>
      </c>
      <c r="H1371" s="92" t="str">
        <f>IFERROR(AVERAGEIFS(EDF[Stress], EDF[Nom], BD_evo[[#This Row],[Nom]], EDF[Semaine], BD_evo[[#This Row],[Semaine]]), "")</f>
        <v/>
      </c>
      <c r="I1371" s="92" t="str">
        <f>IFERROR(AVERAGEIFS(EDF[Sommeil], EDF[Nom], BD_evo[[#This Row],[Nom]], EDF[Semaine], BD_evo[[#This Row],[Semaine]]), "")</f>
        <v/>
      </c>
      <c r="J1371" s="92" t="str">
        <f>IFERROR(AVERAGEIFS(EDF[Etat Physique], EDF[Nom], BD_evo[[#This Row],[Nom]], EDF[Semaine], BD_evo[[#This Row],[Semaine]]), "")</f>
        <v/>
      </c>
      <c r="K1371" s="92" t="str">
        <f>IFERROR(AVERAGEIFS(EDF[Hydratation], EDF[Nom], BD_evo[[#This Row],[Nom]], EDF[Semaine], BD_evo[[#This Row],[Semaine]]), "")</f>
        <v/>
      </c>
      <c r="L1371" s="92" t="str">
        <f>IFERROR(AVERAGEIFS(EDF[Nutrition], EDF[Nom], BD_evo[[#This Row],[Nom]], EDF[Semaine], BD_evo[[#This Row],[Semaine]]), "")</f>
        <v/>
      </c>
      <c r="M1371" s="92" t="str">
        <f>IFERROR(AVERAGEIFS(RPE[Investissement du jour], RPE[Nom], BD_evo[[#This Row],[Nom]], RPE[Semaine], BD_evo[[#This Row],[Semaine]]), "")</f>
        <v/>
      </c>
    </row>
    <row r="1372" spans="1:13" x14ac:dyDescent="0.2">
      <c r="A1372" s="88" t="s">
        <v>102</v>
      </c>
      <c r="B1372" t="str">
        <f>INDEX(Statut[Profil], MATCH(BD_evo[[#This Row],[Nom]], Statut[Nom], 0))</f>
        <v>Trois Quarts</v>
      </c>
      <c r="C1372">
        <f t="shared" si="32"/>
        <v>2024</v>
      </c>
      <c r="D1372">
        <f t="shared" si="34"/>
        <v>10</v>
      </c>
      <c r="E1372" t="str">
        <f>IF(SUMIFS(RPE[sRPE_tot], RPE[Nom], BD_evo[[#This Row],[Nom]], RPE[Semaine], BD_evo[[#This Row],[Semaine]])=0,"",SUMIFS(RPE[sRPE_tot], RPE[Nom], BD_evo[[#This Row],[Nom]], RPE[Semaine], BD_evo[[#This Row],[Semaine]]))</f>
        <v/>
      </c>
      <c r="F1372" s="92" t="str">
        <f>IFERROR(AVERAGEIFS(EDF[Total EDF], EDF[Nom], BD_evo[[#This Row],[Nom]], EDF[Semaine], BD_evo[[#This Row],[Semaine]]), "")</f>
        <v/>
      </c>
      <c r="G1372" s="92" t="str">
        <f>IFERROR(AVERAGEIFS(EDF[Humeur], EDF[Nom], BD_evo[[#This Row],[Nom]], EDF[Semaine], BD_evo[[#This Row],[Semaine]]), "")</f>
        <v/>
      </c>
      <c r="H1372" s="92" t="str">
        <f>IFERROR(AVERAGEIFS(EDF[Stress], EDF[Nom], BD_evo[[#This Row],[Nom]], EDF[Semaine], BD_evo[[#This Row],[Semaine]]), "")</f>
        <v/>
      </c>
      <c r="I1372" s="92" t="str">
        <f>IFERROR(AVERAGEIFS(EDF[Sommeil], EDF[Nom], BD_evo[[#This Row],[Nom]], EDF[Semaine], BD_evo[[#This Row],[Semaine]]), "")</f>
        <v/>
      </c>
      <c r="J1372" s="92" t="str">
        <f>IFERROR(AVERAGEIFS(EDF[Etat Physique], EDF[Nom], BD_evo[[#This Row],[Nom]], EDF[Semaine], BD_evo[[#This Row],[Semaine]]), "")</f>
        <v/>
      </c>
      <c r="K1372" s="92" t="str">
        <f>IFERROR(AVERAGEIFS(EDF[Hydratation], EDF[Nom], BD_evo[[#This Row],[Nom]], EDF[Semaine], BD_evo[[#This Row],[Semaine]]), "")</f>
        <v/>
      </c>
      <c r="L1372" s="92" t="str">
        <f>IFERROR(AVERAGEIFS(EDF[Nutrition], EDF[Nom], BD_evo[[#This Row],[Nom]], EDF[Semaine], BD_evo[[#This Row],[Semaine]]), "")</f>
        <v/>
      </c>
      <c r="M1372" s="92" t="str">
        <f>IFERROR(AVERAGEIFS(RPE[Investissement du jour], RPE[Nom], BD_evo[[#This Row],[Nom]], RPE[Semaine], BD_evo[[#This Row],[Semaine]]), "")</f>
        <v/>
      </c>
    </row>
    <row r="1373" spans="1:13" x14ac:dyDescent="0.2">
      <c r="A1373" s="88" t="s">
        <v>193</v>
      </c>
      <c r="B1373" t="str">
        <f>INDEX(Statut[Profil], MATCH(BD_evo[[#This Row],[Nom]], Statut[Nom], 0))</f>
        <v>Avant</v>
      </c>
      <c r="C1373">
        <f t="shared" si="32"/>
        <v>2024</v>
      </c>
      <c r="D1373">
        <f t="shared" si="34"/>
        <v>10</v>
      </c>
      <c r="E1373" t="str">
        <f>IF(SUMIFS(RPE[sRPE_tot], RPE[Nom], BD_evo[[#This Row],[Nom]], RPE[Semaine], BD_evo[[#This Row],[Semaine]])=0,"",SUMIFS(RPE[sRPE_tot], RPE[Nom], BD_evo[[#This Row],[Nom]], RPE[Semaine], BD_evo[[#This Row],[Semaine]]))</f>
        <v/>
      </c>
      <c r="F1373" s="92" t="str">
        <f>IFERROR(AVERAGEIFS(EDF[Total EDF], EDF[Nom], BD_evo[[#This Row],[Nom]], EDF[Semaine], BD_evo[[#This Row],[Semaine]]), "")</f>
        <v/>
      </c>
      <c r="G1373" s="92" t="str">
        <f>IFERROR(AVERAGEIFS(EDF[Humeur], EDF[Nom], BD_evo[[#This Row],[Nom]], EDF[Semaine], BD_evo[[#This Row],[Semaine]]), "")</f>
        <v/>
      </c>
      <c r="H1373" s="92" t="str">
        <f>IFERROR(AVERAGEIFS(EDF[Stress], EDF[Nom], BD_evo[[#This Row],[Nom]], EDF[Semaine], BD_evo[[#This Row],[Semaine]]), "")</f>
        <v/>
      </c>
      <c r="I1373" s="92" t="str">
        <f>IFERROR(AVERAGEIFS(EDF[Sommeil], EDF[Nom], BD_evo[[#This Row],[Nom]], EDF[Semaine], BD_evo[[#This Row],[Semaine]]), "")</f>
        <v/>
      </c>
      <c r="J1373" s="92" t="str">
        <f>IFERROR(AVERAGEIFS(EDF[Etat Physique], EDF[Nom], BD_evo[[#This Row],[Nom]], EDF[Semaine], BD_evo[[#This Row],[Semaine]]), "")</f>
        <v/>
      </c>
      <c r="K1373" s="92" t="str">
        <f>IFERROR(AVERAGEIFS(EDF[Hydratation], EDF[Nom], BD_evo[[#This Row],[Nom]], EDF[Semaine], BD_evo[[#This Row],[Semaine]]), "")</f>
        <v/>
      </c>
      <c r="L1373" s="92" t="str">
        <f>IFERROR(AVERAGEIFS(EDF[Nutrition], EDF[Nom], BD_evo[[#This Row],[Nom]], EDF[Semaine], BD_evo[[#This Row],[Semaine]]), "")</f>
        <v/>
      </c>
      <c r="M1373" s="92" t="str">
        <f>IFERROR(AVERAGEIFS(RPE[Investissement du jour], RPE[Nom], BD_evo[[#This Row],[Nom]], RPE[Semaine], BD_evo[[#This Row],[Semaine]]), "")</f>
        <v/>
      </c>
    </row>
    <row r="1374" spans="1:13" x14ac:dyDescent="0.2">
      <c r="A1374" s="88" t="s">
        <v>84</v>
      </c>
      <c r="B1374" t="str">
        <f>INDEX(Statut[Profil], MATCH(BD_evo[[#This Row],[Nom]], Statut[Nom], 0))</f>
        <v>Trois Quarts</v>
      </c>
      <c r="C1374">
        <f t="shared" si="32"/>
        <v>2024</v>
      </c>
      <c r="D1374">
        <f t="shared" si="34"/>
        <v>10</v>
      </c>
      <c r="E1374" t="str">
        <f>IF(SUMIFS(RPE[sRPE_tot], RPE[Nom], BD_evo[[#This Row],[Nom]], RPE[Semaine], BD_evo[[#This Row],[Semaine]])=0,"",SUMIFS(RPE[sRPE_tot], RPE[Nom], BD_evo[[#This Row],[Nom]], RPE[Semaine], BD_evo[[#This Row],[Semaine]]))</f>
        <v/>
      </c>
      <c r="F1374" s="92" t="str">
        <f>IFERROR(AVERAGEIFS(EDF[Total EDF], EDF[Nom], BD_evo[[#This Row],[Nom]], EDF[Semaine], BD_evo[[#This Row],[Semaine]]), "")</f>
        <v/>
      </c>
      <c r="G1374" s="92" t="str">
        <f>IFERROR(AVERAGEIFS(EDF[Humeur], EDF[Nom], BD_evo[[#This Row],[Nom]], EDF[Semaine], BD_evo[[#This Row],[Semaine]]), "")</f>
        <v/>
      </c>
      <c r="H1374" s="92" t="str">
        <f>IFERROR(AVERAGEIFS(EDF[Stress], EDF[Nom], BD_evo[[#This Row],[Nom]], EDF[Semaine], BD_evo[[#This Row],[Semaine]]), "")</f>
        <v/>
      </c>
      <c r="I1374" s="92" t="str">
        <f>IFERROR(AVERAGEIFS(EDF[Sommeil], EDF[Nom], BD_evo[[#This Row],[Nom]], EDF[Semaine], BD_evo[[#This Row],[Semaine]]), "")</f>
        <v/>
      </c>
      <c r="J1374" s="92" t="str">
        <f>IFERROR(AVERAGEIFS(EDF[Etat Physique], EDF[Nom], BD_evo[[#This Row],[Nom]], EDF[Semaine], BD_evo[[#This Row],[Semaine]]), "")</f>
        <v/>
      </c>
      <c r="K1374" s="92" t="str">
        <f>IFERROR(AVERAGEIFS(EDF[Hydratation], EDF[Nom], BD_evo[[#This Row],[Nom]], EDF[Semaine], BD_evo[[#This Row],[Semaine]]), "")</f>
        <v/>
      </c>
      <c r="L1374" s="92" t="str">
        <f>IFERROR(AVERAGEIFS(EDF[Nutrition], EDF[Nom], BD_evo[[#This Row],[Nom]], EDF[Semaine], BD_evo[[#This Row],[Semaine]]), "")</f>
        <v/>
      </c>
      <c r="M1374" s="92" t="str">
        <f>IFERROR(AVERAGEIFS(RPE[Investissement du jour], RPE[Nom], BD_evo[[#This Row],[Nom]], RPE[Semaine], BD_evo[[#This Row],[Semaine]]), "")</f>
        <v/>
      </c>
    </row>
    <row r="1375" spans="1:13" x14ac:dyDescent="0.2">
      <c r="A1375" s="88" t="s">
        <v>106</v>
      </c>
      <c r="B1375" t="str">
        <f>INDEX(Statut[Profil], MATCH(BD_evo[[#This Row],[Nom]], Statut[Nom], 0))</f>
        <v>Avant</v>
      </c>
      <c r="C1375">
        <f t="shared" ref="C1375:C1438" si="35">C1374</f>
        <v>2024</v>
      </c>
      <c r="D1375">
        <f t="shared" si="34"/>
        <v>10</v>
      </c>
      <c r="E1375" t="str">
        <f>IF(SUMIFS(RPE[sRPE_tot], RPE[Nom], BD_evo[[#This Row],[Nom]], RPE[Semaine], BD_evo[[#This Row],[Semaine]])=0,"",SUMIFS(RPE[sRPE_tot], RPE[Nom], BD_evo[[#This Row],[Nom]], RPE[Semaine], BD_evo[[#This Row],[Semaine]]))</f>
        <v/>
      </c>
      <c r="F1375" s="92" t="str">
        <f>IFERROR(AVERAGEIFS(EDF[Total EDF], EDF[Nom], BD_evo[[#This Row],[Nom]], EDF[Semaine], BD_evo[[#This Row],[Semaine]]), "")</f>
        <v/>
      </c>
      <c r="G1375" s="92" t="str">
        <f>IFERROR(AVERAGEIFS(EDF[Humeur], EDF[Nom], BD_evo[[#This Row],[Nom]], EDF[Semaine], BD_evo[[#This Row],[Semaine]]), "")</f>
        <v/>
      </c>
      <c r="H1375" s="92" t="str">
        <f>IFERROR(AVERAGEIFS(EDF[Stress], EDF[Nom], BD_evo[[#This Row],[Nom]], EDF[Semaine], BD_evo[[#This Row],[Semaine]]), "")</f>
        <v/>
      </c>
      <c r="I1375" s="92" t="str">
        <f>IFERROR(AVERAGEIFS(EDF[Sommeil], EDF[Nom], BD_evo[[#This Row],[Nom]], EDF[Semaine], BD_evo[[#This Row],[Semaine]]), "")</f>
        <v/>
      </c>
      <c r="J1375" s="92" t="str">
        <f>IFERROR(AVERAGEIFS(EDF[Etat Physique], EDF[Nom], BD_evo[[#This Row],[Nom]], EDF[Semaine], BD_evo[[#This Row],[Semaine]]), "")</f>
        <v/>
      </c>
      <c r="K1375" s="92" t="str">
        <f>IFERROR(AVERAGEIFS(EDF[Hydratation], EDF[Nom], BD_evo[[#This Row],[Nom]], EDF[Semaine], BD_evo[[#This Row],[Semaine]]), "")</f>
        <v/>
      </c>
      <c r="L1375" s="92" t="str">
        <f>IFERROR(AVERAGEIFS(EDF[Nutrition], EDF[Nom], BD_evo[[#This Row],[Nom]], EDF[Semaine], BD_evo[[#This Row],[Semaine]]), "")</f>
        <v/>
      </c>
      <c r="M1375" s="92" t="str">
        <f>IFERROR(AVERAGEIFS(RPE[Investissement du jour], RPE[Nom], BD_evo[[#This Row],[Nom]], RPE[Semaine], BD_evo[[#This Row],[Semaine]]), "")</f>
        <v/>
      </c>
    </row>
    <row r="1376" spans="1:13" x14ac:dyDescent="0.2">
      <c r="A1376" s="89" t="s">
        <v>171</v>
      </c>
      <c r="B1376" t="str">
        <f>INDEX(Statut[Profil], MATCH(BD_evo[[#This Row],[Nom]], Statut[Nom], 0))</f>
        <v>Avant</v>
      </c>
      <c r="C1376">
        <f t="shared" si="35"/>
        <v>2024</v>
      </c>
      <c r="D1376">
        <f t="shared" si="34"/>
        <v>10</v>
      </c>
      <c r="E1376" t="str">
        <f>IF(SUMIFS(RPE[sRPE_tot], RPE[Nom], BD_evo[[#This Row],[Nom]], RPE[Semaine], BD_evo[[#This Row],[Semaine]])=0,"",SUMIFS(RPE[sRPE_tot], RPE[Nom], BD_evo[[#This Row],[Nom]], RPE[Semaine], BD_evo[[#This Row],[Semaine]]))</f>
        <v/>
      </c>
      <c r="F1376" s="92" t="str">
        <f>IFERROR(AVERAGEIFS(EDF[Total EDF], EDF[Nom], BD_evo[[#This Row],[Nom]], EDF[Semaine], BD_evo[[#This Row],[Semaine]]), "")</f>
        <v/>
      </c>
      <c r="G1376" s="92" t="str">
        <f>IFERROR(AVERAGEIFS(EDF[Humeur], EDF[Nom], BD_evo[[#This Row],[Nom]], EDF[Semaine], BD_evo[[#This Row],[Semaine]]), "")</f>
        <v/>
      </c>
      <c r="H1376" s="92" t="str">
        <f>IFERROR(AVERAGEIFS(EDF[Stress], EDF[Nom], BD_evo[[#This Row],[Nom]], EDF[Semaine], BD_evo[[#This Row],[Semaine]]), "")</f>
        <v/>
      </c>
      <c r="I1376" s="92" t="str">
        <f>IFERROR(AVERAGEIFS(EDF[Sommeil], EDF[Nom], BD_evo[[#This Row],[Nom]], EDF[Semaine], BD_evo[[#This Row],[Semaine]]), "")</f>
        <v/>
      </c>
      <c r="J1376" s="92" t="str">
        <f>IFERROR(AVERAGEIFS(EDF[Etat Physique], EDF[Nom], BD_evo[[#This Row],[Nom]], EDF[Semaine], BD_evo[[#This Row],[Semaine]]), "")</f>
        <v/>
      </c>
      <c r="K1376" s="92" t="str">
        <f>IFERROR(AVERAGEIFS(EDF[Hydratation], EDF[Nom], BD_evo[[#This Row],[Nom]], EDF[Semaine], BD_evo[[#This Row],[Semaine]]), "")</f>
        <v/>
      </c>
      <c r="L1376" s="92" t="str">
        <f>IFERROR(AVERAGEIFS(EDF[Nutrition], EDF[Nom], BD_evo[[#This Row],[Nom]], EDF[Semaine], BD_evo[[#This Row],[Semaine]]), "")</f>
        <v/>
      </c>
      <c r="M1376" s="92" t="str">
        <f>IFERROR(AVERAGEIFS(RPE[Investissement du jour], RPE[Nom], BD_evo[[#This Row],[Nom]], RPE[Semaine], BD_evo[[#This Row],[Semaine]]), "")</f>
        <v/>
      </c>
    </row>
    <row r="1377" spans="1:13" x14ac:dyDescent="0.2">
      <c r="A1377" s="88" t="s">
        <v>77</v>
      </c>
      <c r="B1377" t="str">
        <f>INDEX(Statut[Profil], MATCH(BD_evo[[#This Row],[Nom]], Statut[Nom], 0))</f>
        <v>Avant</v>
      </c>
      <c r="C1377">
        <f t="shared" si="35"/>
        <v>2024</v>
      </c>
      <c r="D1377">
        <f t="shared" si="34"/>
        <v>10</v>
      </c>
      <c r="E1377" t="str">
        <f>IF(SUMIFS(RPE[sRPE_tot], RPE[Nom], BD_evo[[#This Row],[Nom]], RPE[Semaine], BD_evo[[#This Row],[Semaine]])=0,"",SUMIFS(RPE[sRPE_tot], RPE[Nom], BD_evo[[#This Row],[Nom]], RPE[Semaine], BD_evo[[#This Row],[Semaine]]))</f>
        <v/>
      </c>
      <c r="F1377" s="92" t="str">
        <f>IFERROR(AVERAGEIFS(EDF[Total EDF], EDF[Nom], BD_evo[[#This Row],[Nom]], EDF[Semaine], BD_evo[[#This Row],[Semaine]]), "")</f>
        <v/>
      </c>
      <c r="G1377" s="92" t="str">
        <f>IFERROR(AVERAGEIFS(EDF[Humeur], EDF[Nom], BD_evo[[#This Row],[Nom]], EDF[Semaine], BD_evo[[#This Row],[Semaine]]), "")</f>
        <v/>
      </c>
      <c r="H1377" s="92" t="str">
        <f>IFERROR(AVERAGEIFS(EDF[Stress], EDF[Nom], BD_evo[[#This Row],[Nom]], EDF[Semaine], BD_evo[[#This Row],[Semaine]]), "")</f>
        <v/>
      </c>
      <c r="I1377" s="92" t="str">
        <f>IFERROR(AVERAGEIFS(EDF[Sommeil], EDF[Nom], BD_evo[[#This Row],[Nom]], EDF[Semaine], BD_evo[[#This Row],[Semaine]]), "")</f>
        <v/>
      </c>
      <c r="J1377" s="92" t="str">
        <f>IFERROR(AVERAGEIFS(EDF[Etat Physique], EDF[Nom], BD_evo[[#This Row],[Nom]], EDF[Semaine], BD_evo[[#This Row],[Semaine]]), "")</f>
        <v/>
      </c>
      <c r="K1377" s="92" t="str">
        <f>IFERROR(AVERAGEIFS(EDF[Hydratation], EDF[Nom], BD_evo[[#This Row],[Nom]], EDF[Semaine], BD_evo[[#This Row],[Semaine]]), "")</f>
        <v/>
      </c>
      <c r="L1377" s="92" t="str">
        <f>IFERROR(AVERAGEIFS(EDF[Nutrition], EDF[Nom], BD_evo[[#This Row],[Nom]], EDF[Semaine], BD_evo[[#This Row],[Semaine]]), "")</f>
        <v/>
      </c>
      <c r="M1377" s="92" t="str">
        <f>IFERROR(AVERAGEIFS(RPE[Investissement du jour], RPE[Nom], BD_evo[[#This Row],[Nom]], RPE[Semaine], BD_evo[[#This Row],[Semaine]]), "")</f>
        <v/>
      </c>
    </row>
    <row r="1378" spans="1:13" x14ac:dyDescent="0.2">
      <c r="A1378" s="88" t="s">
        <v>135</v>
      </c>
      <c r="B1378" t="str">
        <f>INDEX(Statut[Profil], MATCH(BD_evo[[#This Row],[Nom]], Statut[Nom], 0))</f>
        <v>Trois Quarts</v>
      </c>
      <c r="C1378">
        <f t="shared" si="35"/>
        <v>2024</v>
      </c>
      <c r="D1378">
        <f t="shared" si="34"/>
        <v>10</v>
      </c>
      <c r="E1378" t="str">
        <f>IF(SUMIFS(RPE[sRPE_tot], RPE[Nom], BD_evo[[#This Row],[Nom]], RPE[Semaine], BD_evo[[#This Row],[Semaine]])=0,"",SUMIFS(RPE[sRPE_tot], RPE[Nom], BD_evo[[#This Row],[Nom]], RPE[Semaine], BD_evo[[#This Row],[Semaine]]))</f>
        <v/>
      </c>
      <c r="F1378" s="92" t="str">
        <f>IFERROR(AVERAGEIFS(EDF[Total EDF], EDF[Nom], BD_evo[[#This Row],[Nom]], EDF[Semaine], BD_evo[[#This Row],[Semaine]]), "")</f>
        <v/>
      </c>
      <c r="G1378" s="92" t="str">
        <f>IFERROR(AVERAGEIFS(EDF[Humeur], EDF[Nom], BD_evo[[#This Row],[Nom]], EDF[Semaine], BD_evo[[#This Row],[Semaine]]), "")</f>
        <v/>
      </c>
      <c r="H1378" s="92" t="str">
        <f>IFERROR(AVERAGEIFS(EDF[Stress], EDF[Nom], BD_evo[[#This Row],[Nom]], EDF[Semaine], BD_evo[[#This Row],[Semaine]]), "")</f>
        <v/>
      </c>
      <c r="I1378" s="92" t="str">
        <f>IFERROR(AVERAGEIFS(EDF[Sommeil], EDF[Nom], BD_evo[[#This Row],[Nom]], EDF[Semaine], BD_evo[[#This Row],[Semaine]]), "")</f>
        <v/>
      </c>
      <c r="J1378" s="92" t="str">
        <f>IFERROR(AVERAGEIFS(EDF[Etat Physique], EDF[Nom], BD_evo[[#This Row],[Nom]], EDF[Semaine], BD_evo[[#This Row],[Semaine]]), "")</f>
        <v/>
      </c>
      <c r="K1378" s="92" t="str">
        <f>IFERROR(AVERAGEIFS(EDF[Hydratation], EDF[Nom], BD_evo[[#This Row],[Nom]], EDF[Semaine], BD_evo[[#This Row],[Semaine]]), "")</f>
        <v/>
      </c>
      <c r="L1378" s="92" t="str">
        <f>IFERROR(AVERAGEIFS(EDF[Nutrition], EDF[Nom], BD_evo[[#This Row],[Nom]], EDF[Semaine], BD_evo[[#This Row],[Semaine]]), "")</f>
        <v/>
      </c>
      <c r="M1378" s="92" t="str">
        <f>IFERROR(AVERAGEIFS(RPE[Investissement du jour], RPE[Nom], BD_evo[[#This Row],[Nom]], RPE[Semaine], BD_evo[[#This Row],[Semaine]]), "")</f>
        <v/>
      </c>
    </row>
    <row r="1379" spans="1:13" x14ac:dyDescent="0.2">
      <c r="A1379" s="88" t="s">
        <v>75</v>
      </c>
      <c r="B1379" t="str">
        <f>INDEX(Statut[Profil], MATCH(BD_evo[[#This Row],[Nom]], Statut[Nom], 0))</f>
        <v>Avant</v>
      </c>
      <c r="C1379">
        <f t="shared" si="35"/>
        <v>2024</v>
      </c>
      <c r="D1379">
        <f t="shared" si="34"/>
        <v>10</v>
      </c>
      <c r="E1379" t="str">
        <f>IF(SUMIFS(RPE[sRPE_tot], RPE[Nom], BD_evo[[#This Row],[Nom]], RPE[Semaine], BD_evo[[#This Row],[Semaine]])=0,"",SUMIFS(RPE[sRPE_tot], RPE[Nom], BD_evo[[#This Row],[Nom]], RPE[Semaine], BD_evo[[#This Row],[Semaine]]))</f>
        <v/>
      </c>
      <c r="F1379" s="92" t="str">
        <f>IFERROR(AVERAGEIFS(EDF[Total EDF], EDF[Nom], BD_evo[[#This Row],[Nom]], EDF[Semaine], BD_evo[[#This Row],[Semaine]]), "")</f>
        <v/>
      </c>
      <c r="G1379" s="92" t="str">
        <f>IFERROR(AVERAGEIFS(EDF[Humeur], EDF[Nom], BD_evo[[#This Row],[Nom]], EDF[Semaine], BD_evo[[#This Row],[Semaine]]), "")</f>
        <v/>
      </c>
      <c r="H1379" s="92" t="str">
        <f>IFERROR(AVERAGEIFS(EDF[Stress], EDF[Nom], BD_evo[[#This Row],[Nom]], EDF[Semaine], BD_evo[[#This Row],[Semaine]]), "")</f>
        <v/>
      </c>
      <c r="I1379" s="92" t="str">
        <f>IFERROR(AVERAGEIFS(EDF[Sommeil], EDF[Nom], BD_evo[[#This Row],[Nom]], EDF[Semaine], BD_evo[[#This Row],[Semaine]]), "")</f>
        <v/>
      </c>
      <c r="J1379" s="92" t="str">
        <f>IFERROR(AVERAGEIFS(EDF[Etat Physique], EDF[Nom], BD_evo[[#This Row],[Nom]], EDF[Semaine], BD_evo[[#This Row],[Semaine]]), "")</f>
        <v/>
      </c>
      <c r="K1379" s="92" t="str">
        <f>IFERROR(AVERAGEIFS(EDF[Hydratation], EDF[Nom], BD_evo[[#This Row],[Nom]], EDF[Semaine], BD_evo[[#This Row],[Semaine]]), "")</f>
        <v/>
      </c>
      <c r="L1379" s="92" t="str">
        <f>IFERROR(AVERAGEIFS(EDF[Nutrition], EDF[Nom], BD_evo[[#This Row],[Nom]], EDF[Semaine], BD_evo[[#This Row],[Semaine]]), "")</f>
        <v/>
      </c>
      <c r="M1379" s="92" t="str">
        <f>IFERROR(AVERAGEIFS(RPE[Investissement du jour], RPE[Nom], BD_evo[[#This Row],[Nom]], RPE[Semaine], BD_evo[[#This Row],[Semaine]]), "")</f>
        <v/>
      </c>
    </row>
    <row r="1380" spans="1:13" x14ac:dyDescent="0.2">
      <c r="A1380" s="88" t="s">
        <v>112</v>
      </c>
      <c r="B1380" t="str">
        <f>INDEX(Statut[Profil], MATCH(BD_evo[[#This Row],[Nom]], Statut[Nom], 0))</f>
        <v>Trois Quarts</v>
      </c>
      <c r="C1380">
        <f t="shared" si="35"/>
        <v>2024</v>
      </c>
      <c r="D1380">
        <f t="shared" si="34"/>
        <v>10</v>
      </c>
      <c r="E1380" t="str">
        <f>IF(SUMIFS(RPE[sRPE_tot], RPE[Nom], BD_evo[[#This Row],[Nom]], RPE[Semaine], BD_evo[[#This Row],[Semaine]])=0,"",SUMIFS(RPE[sRPE_tot], RPE[Nom], BD_evo[[#This Row],[Nom]], RPE[Semaine], BD_evo[[#This Row],[Semaine]]))</f>
        <v/>
      </c>
      <c r="F1380" s="92" t="str">
        <f>IFERROR(AVERAGEIFS(EDF[Total EDF], EDF[Nom], BD_evo[[#This Row],[Nom]], EDF[Semaine], BD_evo[[#This Row],[Semaine]]), "")</f>
        <v/>
      </c>
      <c r="G1380" s="92" t="str">
        <f>IFERROR(AVERAGEIFS(EDF[Humeur], EDF[Nom], BD_evo[[#This Row],[Nom]], EDF[Semaine], BD_evo[[#This Row],[Semaine]]), "")</f>
        <v/>
      </c>
      <c r="H1380" s="92" t="str">
        <f>IFERROR(AVERAGEIFS(EDF[Stress], EDF[Nom], BD_evo[[#This Row],[Nom]], EDF[Semaine], BD_evo[[#This Row],[Semaine]]), "")</f>
        <v/>
      </c>
      <c r="I1380" s="92" t="str">
        <f>IFERROR(AVERAGEIFS(EDF[Sommeil], EDF[Nom], BD_evo[[#This Row],[Nom]], EDF[Semaine], BD_evo[[#This Row],[Semaine]]), "")</f>
        <v/>
      </c>
      <c r="J1380" s="92" t="str">
        <f>IFERROR(AVERAGEIFS(EDF[Etat Physique], EDF[Nom], BD_evo[[#This Row],[Nom]], EDF[Semaine], BD_evo[[#This Row],[Semaine]]), "")</f>
        <v/>
      </c>
      <c r="K1380" s="92" t="str">
        <f>IFERROR(AVERAGEIFS(EDF[Hydratation], EDF[Nom], BD_evo[[#This Row],[Nom]], EDF[Semaine], BD_evo[[#This Row],[Semaine]]), "")</f>
        <v/>
      </c>
      <c r="L1380" s="92" t="str">
        <f>IFERROR(AVERAGEIFS(EDF[Nutrition], EDF[Nom], BD_evo[[#This Row],[Nom]], EDF[Semaine], BD_evo[[#This Row],[Semaine]]), "")</f>
        <v/>
      </c>
      <c r="M1380" s="92" t="str">
        <f>IFERROR(AVERAGEIFS(RPE[Investissement du jour], RPE[Nom], BD_evo[[#This Row],[Nom]], RPE[Semaine], BD_evo[[#This Row],[Semaine]]), "")</f>
        <v/>
      </c>
    </row>
    <row r="1381" spans="1:13" x14ac:dyDescent="0.2">
      <c r="A1381" s="88" t="s">
        <v>142</v>
      </c>
      <c r="B1381" t="str">
        <f>INDEX(Statut[Profil], MATCH(BD_evo[[#This Row],[Nom]], Statut[Nom], 0))</f>
        <v>Avant</v>
      </c>
      <c r="C1381">
        <f t="shared" si="35"/>
        <v>2024</v>
      </c>
      <c r="D1381">
        <f t="shared" si="34"/>
        <v>10</v>
      </c>
      <c r="E1381" t="str">
        <f>IF(SUMIFS(RPE[sRPE_tot], RPE[Nom], BD_evo[[#This Row],[Nom]], RPE[Semaine], BD_evo[[#This Row],[Semaine]])=0,"",SUMIFS(RPE[sRPE_tot], RPE[Nom], BD_evo[[#This Row],[Nom]], RPE[Semaine], BD_evo[[#This Row],[Semaine]]))</f>
        <v/>
      </c>
      <c r="F1381" s="92" t="str">
        <f>IFERROR(AVERAGEIFS(EDF[Total EDF], EDF[Nom], BD_evo[[#This Row],[Nom]], EDF[Semaine], BD_evo[[#This Row],[Semaine]]), "")</f>
        <v/>
      </c>
      <c r="G1381" s="92" t="str">
        <f>IFERROR(AVERAGEIFS(EDF[Humeur], EDF[Nom], BD_evo[[#This Row],[Nom]], EDF[Semaine], BD_evo[[#This Row],[Semaine]]), "")</f>
        <v/>
      </c>
      <c r="H1381" s="92" t="str">
        <f>IFERROR(AVERAGEIFS(EDF[Stress], EDF[Nom], BD_evo[[#This Row],[Nom]], EDF[Semaine], BD_evo[[#This Row],[Semaine]]), "")</f>
        <v/>
      </c>
      <c r="I1381" s="92" t="str">
        <f>IFERROR(AVERAGEIFS(EDF[Sommeil], EDF[Nom], BD_evo[[#This Row],[Nom]], EDF[Semaine], BD_evo[[#This Row],[Semaine]]), "")</f>
        <v/>
      </c>
      <c r="J1381" s="92" t="str">
        <f>IFERROR(AVERAGEIFS(EDF[Etat Physique], EDF[Nom], BD_evo[[#This Row],[Nom]], EDF[Semaine], BD_evo[[#This Row],[Semaine]]), "")</f>
        <v/>
      </c>
      <c r="K1381" s="92" t="str">
        <f>IFERROR(AVERAGEIFS(EDF[Hydratation], EDF[Nom], BD_evo[[#This Row],[Nom]], EDF[Semaine], BD_evo[[#This Row],[Semaine]]), "")</f>
        <v/>
      </c>
      <c r="L1381" s="92" t="str">
        <f>IFERROR(AVERAGEIFS(EDF[Nutrition], EDF[Nom], BD_evo[[#This Row],[Nom]], EDF[Semaine], BD_evo[[#This Row],[Semaine]]), "")</f>
        <v/>
      </c>
      <c r="M1381" s="92" t="str">
        <f>IFERROR(AVERAGEIFS(RPE[Investissement du jour], RPE[Nom], BD_evo[[#This Row],[Nom]], RPE[Semaine], BD_evo[[#This Row],[Semaine]]), "")</f>
        <v/>
      </c>
    </row>
    <row r="1382" spans="1:13" x14ac:dyDescent="0.2">
      <c r="A1382" s="88" t="s">
        <v>131</v>
      </c>
      <c r="B1382" t="str">
        <f>INDEX(Statut[Profil], MATCH(BD_evo[[#This Row],[Nom]], Statut[Nom], 0))</f>
        <v>Trois Quarts</v>
      </c>
      <c r="C1382">
        <f t="shared" si="35"/>
        <v>2024</v>
      </c>
      <c r="D1382">
        <f t="shared" si="34"/>
        <v>10</v>
      </c>
      <c r="E1382" t="str">
        <f>IF(SUMIFS(RPE[sRPE_tot], RPE[Nom], BD_evo[[#This Row],[Nom]], RPE[Semaine], BD_evo[[#This Row],[Semaine]])=0,"",SUMIFS(RPE[sRPE_tot], RPE[Nom], BD_evo[[#This Row],[Nom]], RPE[Semaine], BD_evo[[#This Row],[Semaine]]))</f>
        <v/>
      </c>
      <c r="F1382" s="92" t="str">
        <f>IFERROR(AVERAGEIFS(EDF[Total EDF], EDF[Nom], BD_evo[[#This Row],[Nom]], EDF[Semaine], BD_evo[[#This Row],[Semaine]]), "")</f>
        <v/>
      </c>
      <c r="G1382" s="92" t="str">
        <f>IFERROR(AVERAGEIFS(EDF[Humeur], EDF[Nom], BD_evo[[#This Row],[Nom]], EDF[Semaine], BD_evo[[#This Row],[Semaine]]), "")</f>
        <v/>
      </c>
      <c r="H1382" s="92" t="str">
        <f>IFERROR(AVERAGEIFS(EDF[Stress], EDF[Nom], BD_evo[[#This Row],[Nom]], EDF[Semaine], BD_evo[[#This Row],[Semaine]]), "")</f>
        <v/>
      </c>
      <c r="I1382" s="92" t="str">
        <f>IFERROR(AVERAGEIFS(EDF[Sommeil], EDF[Nom], BD_evo[[#This Row],[Nom]], EDF[Semaine], BD_evo[[#This Row],[Semaine]]), "")</f>
        <v/>
      </c>
      <c r="J1382" s="92" t="str">
        <f>IFERROR(AVERAGEIFS(EDF[Etat Physique], EDF[Nom], BD_evo[[#This Row],[Nom]], EDF[Semaine], BD_evo[[#This Row],[Semaine]]), "")</f>
        <v/>
      </c>
      <c r="K1382" s="92" t="str">
        <f>IFERROR(AVERAGEIFS(EDF[Hydratation], EDF[Nom], BD_evo[[#This Row],[Nom]], EDF[Semaine], BD_evo[[#This Row],[Semaine]]), "")</f>
        <v/>
      </c>
      <c r="L1382" s="92" t="str">
        <f>IFERROR(AVERAGEIFS(EDF[Nutrition], EDF[Nom], BD_evo[[#This Row],[Nom]], EDF[Semaine], BD_evo[[#This Row],[Semaine]]), "")</f>
        <v/>
      </c>
      <c r="M1382" s="92" t="str">
        <f>IFERROR(AVERAGEIFS(RPE[Investissement du jour], RPE[Nom], BD_evo[[#This Row],[Nom]], RPE[Semaine], BD_evo[[#This Row],[Semaine]]), "")</f>
        <v/>
      </c>
    </row>
    <row r="1383" spans="1:13" x14ac:dyDescent="0.2">
      <c r="A1383" s="88" t="s">
        <v>83</v>
      </c>
      <c r="B1383" t="str">
        <f>INDEX(Statut[Profil], MATCH(BD_evo[[#This Row],[Nom]], Statut[Nom], 0))</f>
        <v>Avant</v>
      </c>
      <c r="C1383">
        <f t="shared" si="35"/>
        <v>2024</v>
      </c>
      <c r="D1383">
        <f t="shared" si="34"/>
        <v>10</v>
      </c>
      <c r="E1383" t="str">
        <f>IF(SUMIFS(RPE[sRPE_tot], RPE[Nom], BD_evo[[#This Row],[Nom]], RPE[Semaine], BD_evo[[#This Row],[Semaine]])=0,"",SUMIFS(RPE[sRPE_tot], RPE[Nom], BD_evo[[#This Row],[Nom]], RPE[Semaine], BD_evo[[#This Row],[Semaine]]))</f>
        <v/>
      </c>
      <c r="F1383" s="92" t="str">
        <f>IFERROR(AVERAGEIFS(EDF[Total EDF], EDF[Nom], BD_evo[[#This Row],[Nom]], EDF[Semaine], BD_evo[[#This Row],[Semaine]]), "")</f>
        <v/>
      </c>
      <c r="G1383" s="92" t="str">
        <f>IFERROR(AVERAGEIFS(EDF[Humeur], EDF[Nom], BD_evo[[#This Row],[Nom]], EDF[Semaine], BD_evo[[#This Row],[Semaine]]), "")</f>
        <v/>
      </c>
      <c r="H1383" s="92" t="str">
        <f>IFERROR(AVERAGEIFS(EDF[Stress], EDF[Nom], BD_evo[[#This Row],[Nom]], EDF[Semaine], BD_evo[[#This Row],[Semaine]]), "")</f>
        <v/>
      </c>
      <c r="I1383" s="92" t="str">
        <f>IFERROR(AVERAGEIFS(EDF[Sommeil], EDF[Nom], BD_evo[[#This Row],[Nom]], EDF[Semaine], BD_evo[[#This Row],[Semaine]]), "")</f>
        <v/>
      </c>
      <c r="J1383" s="92" t="str">
        <f>IFERROR(AVERAGEIFS(EDF[Etat Physique], EDF[Nom], BD_evo[[#This Row],[Nom]], EDF[Semaine], BD_evo[[#This Row],[Semaine]]), "")</f>
        <v/>
      </c>
      <c r="K1383" s="92" t="str">
        <f>IFERROR(AVERAGEIFS(EDF[Hydratation], EDF[Nom], BD_evo[[#This Row],[Nom]], EDF[Semaine], BD_evo[[#This Row],[Semaine]]), "")</f>
        <v/>
      </c>
      <c r="L1383" s="92" t="str">
        <f>IFERROR(AVERAGEIFS(EDF[Nutrition], EDF[Nom], BD_evo[[#This Row],[Nom]], EDF[Semaine], BD_evo[[#This Row],[Semaine]]), "")</f>
        <v/>
      </c>
      <c r="M1383" s="92" t="str">
        <f>IFERROR(AVERAGEIFS(RPE[Investissement du jour], RPE[Nom], BD_evo[[#This Row],[Nom]], RPE[Semaine], BD_evo[[#This Row],[Semaine]]), "")</f>
        <v/>
      </c>
    </row>
    <row r="1384" spans="1:13" x14ac:dyDescent="0.2">
      <c r="A1384" s="88" t="s">
        <v>100</v>
      </c>
      <c r="B1384" t="str">
        <f>INDEX(Statut[Profil], MATCH(BD_evo[[#This Row],[Nom]], Statut[Nom], 0))</f>
        <v>Trois Quarts</v>
      </c>
      <c r="C1384">
        <f t="shared" si="35"/>
        <v>2024</v>
      </c>
      <c r="D1384">
        <f t="shared" si="34"/>
        <v>10</v>
      </c>
      <c r="E1384" t="str">
        <f>IF(SUMIFS(RPE[sRPE_tot], RPE[Nom], BD_evo[[#This Row],[Nom]], RPE[Semaine], BD_evo[[#This Row],[Semaine]])=0,"",SUMIFS(RPE[sRPE_tot], RPE[Nom], BD_evo[[#This Row],[Nom]], RPE[Semaine], BD_evo[[#This Row],[Semaine]]))</f>
        <v/>
      </c>
      <c r="F1384" s="92" t="str">
        <f>IFERROR(AVERAGEIFS(EDF[Total EDF], EDF[Nom], BD_evo[[#This Row],[Nom]], EDF[Semaine], BD_evo[[#This Row],[Semaine]]), "")</f>
        <v/>
      </c>
      <c r="G1384" s="92" t="str">
        <f>IFERROR(AVERAGEIFS(EDF[Humeur], EDF[Nom], BD_evo[[#This Row],[Nom]], EDF[Semaine], BD_evo[[#This Row],[Semaine]]), "")</f>
        <v/>
      </c>
      <c r="H1384" s="92" t="str">
        <f>IFERROR(AVERAGEIFS(EDF[Stress], EDF[Nom], BD_evo[[#This Row],[Nom]], EDF[Semaine], BD_evo[[#This Row],[Semaine]]), "")</f>
        <v/>
      </c>
      <c r="I1384" s="92" t="str">
        <f>IFERROR(AVERAGEIFS(EDF[Sommeil], EDF[Nom], BD_evo[[#This Row],[Nom]], EDF[Semaine], BD_evo[[#This Row],[Semaine]]), "")</f>
        <v/>
      </c>
      <c r="J1384" s="92" t="str">
        <f>IFERROR(AVERAGEIFS(EDF[Etat Physique], EDF[Nom], BD_evo[[#This Row],[Nom]], EDF[Semaine], BD_evo[[#This Row],[Semaine]]), "")</f>
        <v/>
      </c>
      <c r="K1384" s="92" t="str">
        <f>IFERROR(AVERAGEIFS(EDF[Hydratation], EDF[Nom], BD_evo[[#This Row],[Nom]], EDF[Semaine], BD_evo[[#This Row],[Semaine]]), "")</f>
        <v/>
      </c>
      <c r="L1384" s="92" t="str">
        <f>IFERROR(AVERAGEIFS(EDF[Nutrition], EDF[Nom], BD_evo[[#This Row],[Nom]], EDF[Semaine], BD_evo[[#This Row],[Semaine]]), "")</f>
        <v/>
      </c>
      <c r="M1384" s="92" t="str">
        <f>IFERROR(AVERAGEIFS(RPE[Investissement du jour], RPE[Nom], BD_evo[[#This Row],[Nom]], RPE[Semaine], BD_evo[[#This Row],[Semaine]]), "")</f>
        <v/>
      </c>
    </row>
    <row r="1385" spans="1:13" x14ac:dyDescent="0.2">
      <c r="A1385" s="88" t="s">
        <v>89</v>
      </c>
      <c r="B1385" t="str">
        <f>INDEX(Statut[Profil], MATCH(BD_evo[[#This Row],[Nom]], Statut[Nom], 0))</f>
        <v>Avant</v>
      </c>
      <c r="C1385">
        <f t="shared" si="35"/>
        <v>2024</v>
      </c>
      <c r="D1385">
        <f t="shared" si="34"/>
        <v>10</v>
      </c>
      <c r="E1385" t="str">
        <f>IF(SUMIFS(RPE[sRPE_tot], RPE[Nom], BD_evo[[#This Row],[Nom]], RPE[Semaine], BD_evo[[#This Row],[Semaine]])=0,"",SUMIFS(RPE[sRPE_tot], RPE[Nom], BD_evo[[#This Row],[Nom]], RPE[Semaine], BD_evo[[#This Row],[Semaine]]))</f>
        <v/>
      </c>
      <c r="F1385" s="92" t="str">
        <f>IFERROR(AVERAGEIFS(EDF[Total EDF], EDF[Nom], BD_evo[[#This Row],[Nom]], EDF[Semaine], BD_evo[[#This Row],[Semaine]]), "")</f>
        <v/>
      </c>
      <c r="G1385" s="92" t="str">
        <f>IFERROR(AVERAGEIFS(EDF[Humeur], EDF[Nom], BD_evo[[#This Row],[Nom]], EDF[Semaine], BD_evo[[#This Row],[Semaine]]), "")</f>
        <v/>
      </c>
      <c r="H1385" s="92" t="str">
        <f>IFERROR(AVERAGEIFS(EDF[Stress], EDF[Nom], BD_evo[[#This Row],[Nom]], EDF[Semaine], BD_evo[[#This Row],[Semaine]]), "")</f>
        <v/>
      </c>
      <c r="I1385" s="92" t="str">
        <f>IFERROR(AVERAGEIFS(EDF[Sommeil], EDF[Nom], BD_evo[[#This Row],[Nom]], EDF[Semaine], BD_evo[[#This Row],[Semaine]]), "")</f>
        <v/>
      </c>
      <c r="J1385" s="92" t="str">
        <f>IFERROR(AVERAGEIFS(EDF[Etat Physique], EDF[Nom], BD_evo[[#This Row],[Nom]], EDF[Semaine], BD_evo[[#This Row],[Semaine]]), "")</f>
        <v/>
      </c>
      <c r="K1385" s="92" t="str">
        <f>IFERROR(AVERAGEIFS(EDF[Hydratation], EDF[Nom], BD_evo[[#This Row],[Nom]], EDF[Semaine], BD_evo[[#This Row],[Semaine]]), "")</f>
        <v/>
      </c>
      <c r="L1385" s="92" t="str">
        <f>IFERROR(AVERAGEIFS(EDF[Nutrition], EDF[Nom], BD_evo[[#This Row],[Nom]], EDF[Semaine], BD_evo[[#This Row],[Semaine]]), "")</f>
        <v/>
      </c>
      <c r="M1385" s="92" t="str">
        <f>IFERROR(AVERAGEIFS(RPE[Investissement du jour], RPE[Nom], BD_evo[[#This Row],[Nom]], RPE[Semaine], BD_evo[[#This Row],[Semaine]]), "")</f>
        <v/>
      </c>
    </row>
    <row r="1386" spans="1:13" x14ac:dyDescent="0.2">
      <c r="A1386" s="88" t="s">
        <v>168</v>
      </c>
      <c r="B1386" t="str">
        <f>INDEX(Statut[Profil], MATCH(BD_evo[[#This Row],[Nom]], Statut[Nom], 0))</f>
        <v>Avant</v>
      </c>
      <c r="C1386">
        <f t="shared" si="35"/>
        <v>2024</v>
      </c>
      <c r="D1386">
        <f t="shared" si="34"/>
        <v>10</v>
      </c>
      <c r="E1386" t="str">
        <f>IF(SUMIFS(RPE[sRPE_tot], RPE[Nom], BD_evo[[#This Row],[Nom]], RPE[Semaine], BD_evo[[#This Row],[Semaine]])=0,"",SUMIFS(RPE[sRPE_tot], RPE[Nom], BD_evo[[#This Row],[Nom]], RPE[Semaine], BD_evo[[#This Row],[Semaine]]))</f>
        <v/>
      </c>
      <c r="F1386" s="92" t="str">
        <f>IFERROR(AVERAGEIFS(EDF[Total EDF], EDF[Nom], BD_evo[[#This Row],[Nom]], EDF[Semaine], BD_evo[[#This Row],[Semaine]]), "")</f>
        <v/>
      </c>
      <c r="G1386" s="92" t="str">
        <f>IFERROR(AVERAGEIFS(EDF[Humeur], EDF[Nom], BD_evo[[#This Row],[Nom]], EDF[Semaine], BD_evo[[#This Row],[Semaine]]), "")</f>
        <v/>
      </c>
      <c r="H1386" s="92" t="str">
        <f>IFERROR(AVERAGEIFS(EDF[Stress], EDF[Nom], BD_evo[[#This Row],[Nom]], EDF[Semaine], BD_evo[[#This Row],[Semaine]]), "")</f>
        <v/>
      </c>
      <c r="I1386" s="92" t="str">
        <f>IFERROR(AVERAGEIFS(EDF[Sommeil], EDF[Nom], BD_evo[[#This Row],[Nom]], EDF[Semaine], BD_evo[[#This Row],[Semaine]]), "")</f>
        <v/>
      </c>
      <c r="J1386" s="92" t="str">
        <f>IFERROR(AVERAGEIFS(EDF[Etat Physique], EDF[Nom], BD_evo[[#This Row],[Nom]], EDF[Semaine], BD_evo[[#This Row],[Semaine]]), "")</f>
        <v/>
      </c>
      <c r="K1386" s="92" t="str">
        <f>IFERROR(AVERAGEIFS(EDF[Hydratation], EDF[Nom], BD_evo[[#This Row],[Nom]], EDF[Semaine], BD_evo[[#This Row],[Semaine]]), "")</f>
        <v/>
      </c>
      <c r="L1386" s="92" t="str">
        <f>IFERROR(AVERAGEIFS(EDF[Nutrition], EDF[Nom], BD_evo[[#This Row],[Nom]], EDF[Semaine], BD_evo[[#This Row],[Semaine]]), "")</f>
        <v/>
      </c>
      <c r="M1386" s="92" t="str">
        <f>IFERROR(AVERAGEIFS(RPE[Investissement du jour], RPE[Nom], BD_evo[[#This Row],[Nom]], RPE[Semaine], BD_evo[[#This Row],[Semaine]]), "")</f>
        <v/>
      </c>
    </row>
    <row r="1387" spans="1:13" x14ac:dyDescent="0.2">
      <c r="A1387" s="88" t="s">
        <v>86</v>
      </c>
      <c r="B1387" t="str">
        <f>INDEX(Statut[Profil], MATCH(BD_evo[[#This Row],[Nom]], Statut[Nom], 0))</f>
        <v>Avant</v>
      </c>
      <c r="C1387">
        <f t="shared" si="35"/>
        <v>2024</v>
      </c>
      <c r="D1387">
        <f t="shared" si="34"/>
        <v>10</v>
      </c>
      <c r="E1387" t="str">
        <f>IF(SUMIFS(RPE[sRPE_tot], RPE[Nom], BD_evo[[#This Row],[Nom]], RPE[Semaine], BD_evo[[#This Row],[Semaine]])=0,"",SUMIFS(RPE[sRPE_tot], RPE[Nom], BD_evo[[#This Row],[Nom]], RPE[Semaine], BD_evo[[#This Row],[Semaine]]))</f>
        <v/>
      </c>
      <c r="F1387" s="92" t="str">
        <f>IFERROR(AVERAGEIFS(EDF[Total EDF], EDF[Nom], BD_evo[[#This Row],[Nom]], EDF[Semaine], BD_evo[[#This Row],[Semaine]]), "")</f>
        <v/>
      </c>
      <c r="G1387" s="92" t="str">
        <f>IFERROR(AVERAGEIFS(EDF[Humeur], EDF[Nom], BD_evo[[#This Row],[Nom]], EDF[Semaine], BD_evo[[#This Row],[Semaine]]), "")</f>
        <v/>
      </c>
      <c r="H1387" s="92" t="str">
        <f>IFERROR(AVERAGEIFS(EDF[Stress], EDF[Nom], BD_evo[[#This Row],[Nom]], EDF[Semaine], BD_evo[[#This Row],[Semaine]]), "")</f>
        <v/>
      </c>
      <c r="I1387" s="92" t="str">
        <f>IFERROR(AVERAGEIFS(EDF[Sommeil], EDF[Nom], BD_evo[[#This Row],[Nom]], EDF[Semaine], BD_evo[[#This Row],[Semaine]]), "")</f>
        <v/>
      </c>
      <c r="J1387" s="92" t="str">
        <f>IFERROR(AVERAGEIFS(EDF[Etat Physique], EDF[Nom], BD_evo[[#This Row],[Nom]], EDF[Semaine], BD_evo[[#This Row],[Semaine]]), "")</f>
        <v/>
      </c>
      <c r="K1387" s="92" t="str">
        <f>IFERROR(AVERAGEIFS(EDF[Hydratation], EDF[Nom], BD_evo[[#This Row],[Nom]], EDF[Semaine], BD_evo[[#This Row],[Semaine]]), "")</f>
        <v/>
      </c>
      <c r="L1387" s="92" t="str">
        <f>IFERROR(AVERAGEIFS(EDF[Nutrition], EDF[Nom], BD_evo[[#This Row],[Nom]], EDF[Semaine], BD_evo[[#This Row],[Semaine]]), "")</f>
        <v/>
      </c>
      <c r="M1387" s="92" t="str">
        <f>IFERROR(AVERAGEIFS(RPE[Investissement du jour], RPE[Nom], BD_evo[[#This Row],[Nom]], RPE[Semaine], BD_evo[[#This Row],[Semaine]]), "")</f>
        <v/>
      </c>
    </row>
    <row r="1388" spans="1:13" x14ac:dyDescent="0.2">
      <c r="A1388" s="88" t="s">
        <v>208</v>
      </c>
      <c r="B1388" t="str">
        <f>INDEX(Statut[Profil], MATCH(BD_evo[[#This Row],[Nom]], Statut[Nom], 0))</f>
        <v>Trois Quarts</v>
      </c>
      <c r="C1388">
        <f t="shared" si="35"/>
        <v>2024</v>
      </c>
      <c r="D1388">
        <f t="shared" si="34"/>
        <v>10</v>
      </c>
      <c r="E1388" t="str">
        <f>IF(SUMIFS(RPE[sRPE_tot], RPE[Nom], BD_evo[[#This Row],[Nom]], RPE[Semaine], BD_evo[[#This Row],[Semaine]])=0,"",SUMIFS(RPE[sRPE_tot], RPE[Nom], BD_evo[[#This Row],[Nom]], RPE[Semaine], BD_evo[[#This Row],[Semaine]]))</f>
        <v/>
      </c>
      <c r="F1388" s="92" t="str">
        <f>IFERROR(AVERAGEIFS(EDF[Total EDF], EDF[Nom], BD_evo[[#This Row],[Nom]], EDF[Semaine], BD_evo[[#This Row],[Semaine]]), "")</f>
        <v/>
      </c>
      <c r="G1388" s="92" t="str">
        <f>IFERROR(AVERAGEIFS(EDF[Humeur], EDF[Nom], BD_evo[[#This Row],[Nom]], EDF[Semaine], BD_evo[[#This Row],[Semaine]]), "")</f>
        <v/>
      </c>
      <c r="H1388" s="92" t="str">
        <f>IFERROR(AVERAGEIFS(EDF[Stress], EDF[Nom], BD_evo[[#This Row],[Nom]], EDF[Semaine], BD_evo[[#This Row],[Semaine]]), "")</f>
        <v/>
      </c>
      <c r="I1388" s="92" t="str">
        <f>IFERROR(AVERAGEIFS(EDF[Sommeil], EDF[Nom], BD_evo[[#This Row],[Nom]], EDF[Semaine], BD_evo[[#This Row],[Semaine]]), "")</f>
        <v/>
      </c>
      <c r="J1388" s="92" t="str">
        <f>IFERROR(AVERAGEIFS(EDF[Etat Physique], EDF[Nom], BD_evo[[#This Row],[Nom]], EDF[Semaine], BD_evo[[#This Row],[Semaine]]), "")</f>
        <v/>
      </c>
      <c r="K1388" s="92" t="str">
        <f>IFERROR(AVERAGEIFS(EDF[Hydratation], EDF[Nom], BD_evo[[#This Row],[Nom]], EDF[Semaine], BD_evo[[#This Row],[Semaine]]), "")</f>
        <v/>
      </c>
      <c r="L1388" s="92" t="str">
        <f>IFERROR(AVERAGEIFS(EDF[Nutrition], EDF[Nom], BD_evo[[#This Row],[Nom]], EDF[Semaine], BD_evo[[#This Row],[Semaine]]), "")</f>
        <v/>
      </c>
      <c r="M1388" s="92" t="str">
        <f>IFERROR(AVERAGEIFS(RPE[Investissement du jour], RPE[Nom], BD_evo[[#This Row],[Nom]], RPE[Semaine], BD_evo[[#This Row],[Semaine]]), "")</f>
        <v/>
      </c>
    </row>
    <row r="1389" spans="1:13" x14ac:dyDescent="0.2">
      <c r="A1389" s="88" t="s">
        <v>99</v>
      </c>
      <c r="B1389" t="str">
        <f>INDEX(Statut[Profil], MATCH(BD_evo[[#This Row],[Nom]], Statut[Nom], 0))</f>
        <v>Avant</v>
      </c>
      <c r="C1389">
        <f t="shared" si="35"/>
        <v>2024</v>
      </c>
      <c r="D1389">
        <f t="shared" si="34"/>
        <v>10</v>
      </c>
      <c r="E1389" t="str">
        <f>IF(SUMIFS(RPE[sRPE_tot], RPE[Nom], BD_evo[[#This Row],[Nom]], RPE[Semaine], BD_evo[[#This Row],[Semaine]])=0,"",SUMIFS(RPE[sRPE_tot], RPE[Nom], BD_evo[[#This Row],[Nom]], RPE[Semaine], BD_evo[[#This Row],[Semaine]]))</f>
        <v/>
      </c>
      <c r="F1389" s="92" t="str">
        <f>IFERROR(AVERAGEIFS(EDF[Total EDF], EDF[Nom], BD_evo[[#This Row],[Nom]], EDF[Semaine], BD_evo[[#This Row],[Semaine]]), "")</f>
        <v/>
      </c>
      <c r="G1389" s="92" t="str">
        <f>IFERROR(AVERAGEIFS(EDF[Humeur], EDF[Nom], BD_evo[[#This Row],[Nom]], EDF[Semaine], BD_evo[[#This Row],[Semaine]]), "")</f>
        <v/>
      </c>
      <c r="H1389" s="92" t="str">
        <f>IFERROR(AVERAGEIFS(EDF[Stress], EDF[Nom], BD_evo[[#This Row],[Nom]], EDF[Semaine], BD_evo[[#This Row],[Semaine]]), "")</f>
        <v/>
      </c>
      <c r="I1389" s="92" t="str">
        <f>IFERROR(AVERAGEIFS(EDF[Sommeil], EDF[Nom], BD_evo[[#This Row],[Nom]], EDF[Semaine], BD_evo[[#This Row],[Semaine]]), "")</f>
        <v/>
      </c>
      <c r="J1389" s="92" t="str">
        <f>IFERROR(AVERAGEIFS(EDF[Etat Physique], EDF[Nom], BD_evo[[#This Row],[Nom]], EDF[Semaine], BD_evo[[#This Row],[Semaine]]), "")</f>
        <v/>
      </c>
      <c r="K1389" s="92" t="str">
        <f>IFERROR(AVERAGEIFS(EDF[Hydratation], EDF[Nom], BD_evo[[#This Row],[Nom]], EDF[Semaine], BD_evo[[#This Row],[Semaine]]), "")</f>
        <v/>
      </c>
      <c r="L1389" s="92" t="str">
        <f>IFERROR(AVERAGEIFS(EDF[Nutrition], EDF[Nom], BD_evo[[#This Row],[Nom]], EDF[Semaine], BD_evo[[#This Row],[Semaine]]), "")</f>
        <v/>
      </c>
      <c r="M1389" s="92" t="str">
        <f>IFERROR(AVERAGEIFS(RPE[Investissement du jour], RPE[Nom], BD_evo[[#This Row],[Nom]], RPE[Semaine], BD_evo[[#This Row],[Semaine]]), "")</f>
        <v/>
      </c>
    </row>
    <row r="1390" spans="1:13" x14ac:dyDescent="0.2">
      <c r="A1390" s="88" t="s">
        <v>233</v>
      </c>
      <c r="B1390" t="str">
        <f>INDEX(Statut[Profil], MATCH(BD_evo[[#This Row],[Nom]], Statut[Nom], 0))</f>
        <v>Avant</v>
      </c>
      <c r="C1390">
        <f t="shared" si="35"/>
        <v>2024</v>
      </c>
      <c r="D1390">
        <f t="shared" si="34"/>
        <v>10</v>
      </c>
      <c r="E1390" t="str">
        <f>IF(SUMIFS(RPE[sRPE_tot], RPE[Nom], BD_evo[[#This Row],[Nom]], RPE[Semaine], BD_evo[[#This Row],[Semaine]])=0,"",SUMIFS(RPE[sRPE_tot], RPE[Nom], BD_evo[[#This Row],[Nom]], RPE[Semaine], BD_evo[[#This Row],[Semaine]]))</f>
        <v/>
      </c>
      <c r="F1390" s="92" t="str">
        <f>IFERROR(AVERAGEIFS(EDF[Total EDF], EDF[Nom], BD_evo[[#This Row],[Nom]], EDF[Semaine], BD_evo[[#This Row],[Semaine]]), "")</f>
        <v/>
      </c>
      <c r="G1390" s="92" t="str">
        <f>IFERROR(AVERAGEIFS(EDF[Humeur], EDF[Nom], BD_evo[[#This Row],[Nom]], EDF[Semaine], BD_evo[[#This Row],[Semaine]]), "")</f>
        <v/>
      </c>
      <c r="H1390" s="92" t="str">
        <f>IFERROR(AVERAGEIFS(EDF[Stress], EDF[Nom], BD_evo[[#This Row],[Nom]], EDF[Semaine], BD_evo[[#This Row],[Semaine]]), "")</f>
        <v/>
      </c>
      <c r="I1390" s="92" t="str">
        <f>IFERROR(AVERAGEIFS(EDF[Sommeil], EDF[Nom], BD_evo[[#This Row],[Nom]], EDF[Semaine], BD_evo[[#This Row],[Semaine]]), "")</f>
        <v/>
      </c>
      <c r="J1390" s="92" t="str">
        <f>IFERROR(AVERAGEIFS(EDF[Etat Physique], EDF[Nom], BD_evo[[#This Row],[Nom]], EDF[Semaine], BD_evo[[#This Row],[Semaine]]), "")</f>
        <v/>
      </c>
      <c r="K1390" s="92" t="str">
        <f>IFERROR(AVERAGEIFS(EDF[Hydratation], EDF[Nom], BD_evo[[#This Row],[Nom]], EDF[Semaine], BD_evo[[#This Row],[Semaine]]), "")</f>
        <v/>
      </c>
      <c r="L1390" s="92" t="str">
        <f>IFERROR(AVERAGEIFS(EDF[Nutrition], EDF[Nom], BD_evo[[#This Row],[Nom]], EDF[Semaine], BD_evo[[#This Row],[Semaine]]), "")</f>
        <v/>
      </c>
      <c r="M1390" s="92" t="str">
        <f>IFERROR(AVERAGEIFS(RPE[Investissement du jour], RPE[Nom], BD_evo[[#This Row],[Nom]], RPE[Semaine], BD_evo[[#This Row],[Semaine]]), "")</f>
        <v/>
      </c>
    </row>
    <row r="1391" spans="1:13" x14ac:dyDescent="0.2">
      <c r="A1391" s="88" t="s">
        <v>85</v>
      </c>
      <c r="B1391" t="str">
        <f>INDEX(Statut[Profil], MATCH(BD_evo[[#This Row],[Nom]], Statut[Nom], 0))</f>
        <v>Avant</v>
      </c>
      <c r="C1391">
        <f t="shared" si="35"/>
        <v>2024</v>
      </c>
      <c r="D1391">
        <f t="shared" si="34"/>
        <v>10</v>
      </c>
      <c r="E1391" t="str">
        <f>IF(SUMIFS(RPE[sRPE_tot], RPE[Nom], BD_evo[[#This Row],[Nom]], RPE[Semaine], BD_evo[[#This Row],[Semaine]])=0,"",SUMIFS(RPE[sRPE_tot], RPE[Nom], BD_evo[[#This Row],[Nom]], RPE[Semaine], BD_evo[[#This Row],[Semaine]]))</f>
        <v/>
      </c>
      <c r="F1391" s="92" t="str">
        <f>IFERROR(AVERAGEIFS(EDF[Total EDF], EDF[Nom], BD_evo[[#This Row],[Nom]], EDF[Semaine], BD_evo[[#This Row],[Semaine]]), "")</f>
        <v/>
      </c>
      <c r="G1391" s="92" t="str">
        <f>IFERROR(AVERAGEIFS(EDF[Humeur], EDF[Nom], BD_evo[[#This Row],[Nom]], EDF[Semaine], BD_evo[[#This Row],[Semaine]]), "")</f>
        <v/>
      </c>
      <c r="H1391" s="92" t="str">
        <f>IFERROR(AVERAGEIFS(EDF[Stress], EDF[Nom], BD_evo[[#This Row],[Nom]], EDF[Semaine], BD_evo[[#This Row],[Semaine]]), "")</f>
        <v/>
      </c>
      <c r="I1391" s="92" t="str">
        <f>IFERROR(AVERAGEIFS(EDF[Sommeil], EDF[Nom], BD_evo[[#This Row],[Nom]], EDF[Semaine], BD_evo[[#This Row],[Semaine]]), "")</f>
        <v/>
      </c>
      <c r="J1391" s="92" t="str">
        <f>IFERROR(AVERAGEIFS(EDF[Etat Physique], EDF[Nom], BD_evo[[#This Row],[Nom]], EDF[Semaine], BD_evo[[#This Row],[Semaine]]), "")</f>
        <v/>
      </c>
      <c r="K1391" s="92" t="str">
        <f>IFERROR(AVERAGEIFS(EDF[Hydratation], EDF[Nom], BD_evo[[#This Row],[Nom]], EDF[Semaine], BD_evo[[#This Row],[Semaine]]), "")</f>
        <v/>
      </c>
      <c r="L1391" s="92" t="str">
        <f>IFERROR(AVERAGEIFS(EDF[Nutrition], EDF[Nom], BD_evo[[#This Row],[Nom]], EDF[Semaine], BD_evo[[#This Row],[Semaine]]), "")</f>
        <v/>
      </c>
      <c r="M1391" s="92" t="str">
        <f>IFERROR(AVERAGEIFS(RPE[Investissement du jour], RPE[Nom], BD_evo[[#This Row],[Nom]], RPE[Semaine], BD_evo[[#This Row],[Semaine]]), "")</f>
        <v/>
      </c>
    </row>
    <row r="1392" spans="1:13" x14ac:dyDescent="0.2">
      <c r="A1392" s="88" t="s">
        <v>191</v>
      </c>
      <c r="B1392" t="str">
        <f>INDEX(Statut[Profil], MATCH(BD_evo[[#This Row],[Nom]], Statut[Nom], 0))</f>
        <v>Avant</v>
      </c>
      <c r="C1392">
        <f t="shared" si="35"/>
        <v>2024</v>
      </c>
      <c r="D1392">
        <f t="shared" si="34"/>
        <v>10</v>
      </c>
      <c r="E1392" t="str">
        <f>IF(SUMIFS(RPE[sRPE_tot], RPE[Nom], BD_evo[[#This Row],[Nom]], RPE[Semaine], BD_evo[[#This Row],[Semaine]])=0,"",SUMIFS(RPE[sRPE_tot], RPE[Nom], BD_evo[[#This Row],[Nom]], RPE[Semaine], BD_evo[[#This Row],[Semaine]]))</f>
        <v/>
      </c>
      <c r="F1392" s="92" t="str">
        <f>IFERROR(AVERAGEIFS(EDF[Total EDF], EDF[Nom], BD_evo[[#This Row],[Nom]], EDF[Semaine], BD_evo[[#This Row],[Semaine]]), "")</f>
        <v/>
      </c>
      <c r="G1392" s="92" t="str">
        <f>IFERROR(AVERAGEIFS(EDF[Humeur], EDF[Nom], BD_evo[[#This Row],[Nom]], EDF[Semaine], BD_evo[[#This Row],[Semaine]]), "")</f>
        <v/>
      </c>
      <c r="H1392" s="92" t="str">
        <f>IFERROR(AVERAGEIFS(EDF[Stress], EDF[Nom], BD_evo[[#This Row],[Nom]], EDF[Semaine], BD_evo[[#This Row],[Semaine]]), "")</f>
        <v/>
      </c>
      <c r="I1392" s="92" t="str">
        <f>IFERROR(AVERAGEIFS(EDF[Sommeil], EDF[Nom], BD_evo[[#This Row],[Nom]], EDF[Semaine], BD_evo[[#This Row],[Semaine]]), "")</f>
        <v/>
      </c>
      <c r="J1392" s="92" t="str">
        <f>IFERROR(AVERAGEIFS(EDF[Etat Physique], EDF[Nom], BD_evo[[#This Row],[Nom]], EDF[Semaine], BD_evo[[#This Row],[Semaine]]), "")</f>
        <v/>
      </c>
      <c r="K1392" s="92" t="str">
        <f>IFERROR(AVERAGEIFS(EDF[Hydratation], EDF[Nom], BD_evo[[#This Row],[Nom]], EDF[Semaine], BD_evo[[#This Row],[Semaine]]), "")</f>
        <v/>
      </c>
      <c r="L1392" s="92" t="str">
        <f>IFERROR(AVERAGEIFS(EDF[Nutrition], EDF[Nom], BD_evo[[#This Row],[Nom]], EDF[Semaine], BD_evo[[#This Row],[Semaine]]), "")</f>
        <v/>
      </c>
      <c r="M1392" s="92" t="str">
        <f>IFERROR(AVERAGEIFS(RPE[Investissement du jour], RPE[Nom], BD_evo[[#This Row],[Nom]], RPE[Semaine], BD_evo[[#This Row],[Semaine]]), "")</f>
        <v/>
      </c>
    </row>
    <row r="1393" spans="1:13" x14ac:dyDescent="0.2">
      <c r="A1393" s="89" t="s">
        <v>95</v>
      </c>
      <c r="B1393" t="str">
        <f>INDEX(Statut[Profil], MATCH(BD_evo[[#This Row],[Nom]], Statut[Nom], 0))</f>
        <v>Avant</v>
      </c>
      <c r="C1393">
        <f t="shared" si="35"/>
        <v>2024</v>
      </c>
      <c r="D1393">
        <f t="shared" si="34"/>
        <v>10</v>
      </c>
      <c r="E1393" t="str">
        <f>IF(SUMIFS(RPE[sRPE_tot], RPE[Nom], BD_evo[[#This Row],[Nom]], RPE[Semaine], BD_evo[[#This Row],[Semaine]])=0,"",SUMIFS(RPE[sRPE_tot], RPE[Nom], BD_evo[[#This Row],[Nom]], RPE[Semaine], BD_evo[[#This Row],[Semaine]]))</f>
        <v/>
      </c>
      <c r="F1393" s="92" t="str">
        <f>IFERROR(AVERAGEIFS(EDF[Total EDF], EDF[Nom], BD_evo[[#This Row],[Nom]], EDF[Semaine], BD_evo[[#This Row],[Semaine]]), "")</f>
        <v/>
      </c>
      <c r="G1393" s="92" t="str">
        <f>IFERROR(AVERAGEIFS(EDF[Humeur], EDF[Nom], BD_evo[[#This Row],[Nom]], EDF[Semaine], BD_evo[[#This Row],[Semaine]]), "")</f>
        <v/>
      </c>
      <c r="H1393" s="92" t="str">
        <f>IFERROR(AVERAGEIFS(EDF[Stress], EDF[Nom], BD_evo[[#This Row],[Nom]], EDF[Semaine], BD_evo[[#This Row],[Semaine]]), "")</f>
        <v/>
      </c>
      <c r="I1393" s="92" t="str">
        <f>IFERROR(AVERAGEIFS(EDF[Sommeil], EDF[Nom], BD_evo[[#This Row],[Nom]], EDF[Semaine], BD_evo[[#This Row],[Semaine]]), "")</f>
        <v/>
      </c>
      <c r="J1393" s="92" t="str">
        <f>IFERROR(AVERAGEIFS(EDF[Etat Physique], EDF[Nom], BD_evo[[#This Row],[Nom]], EDF[Semaine], BD_evo[[#This Row],[Semaine]]), "")</f>
        <v/>
      </c>
      <c r="K1393" s="92" t="str">
        <f>IFERROR(AVERAGEIFS(EDF[Hydratation], EDF[Nom], BD_evo[[#This Row],[Nom]], EDF[Semaine], BD_evo[[#This Row],[Semaine]]), "")</f>
        <v/>
      </c>
      <c r="L1393" s="92" t="str">
        <f>IFERROR(AVERAGEIFS(EDF[Nutrition], EDF[Nom], BD_evo[[#This Row],[Nom]], EDF[Semaine], BD_evo[[#This Row],[Semaine]]), "")</f>
        <v/>
      </c>
      <c r="M1393" s="92" t="str">
        <f>IFERROR(AVERAGEIFS(RPE[Investissement du jour], RPE[Nom], BD_evo[[#This Row],[Nom]], RPE[Semaine], BD_evo[[#This Row],[Semaine]]), "")</f>
        <v/>
      </c>
    </row>
    <row r="1394" spans="1:13" x14ac:dyDescent="0.2">
      <c r="A1394" s="89" t="s">
        <v>80</v>
      </c>
      <c r="B1394" t="str">
        <f>INDEX(Statut[Profil], MATCH(BD_evo[[#This Row],[Nom]], Statut[Nom], 0))</f>
        <v>Avant</v>
      </c>
      <c r="C1394">
        <f t="shared" si="35"/>
        <v>2024</v>
      </c>
      <c r="D1394">
        <f t="shared" si="34"/>
        <v>10</v>
      </c>
      <c r="E1394" t="str">
        <f>IF(SUMIFS(RPE[sRPE_tot], RPE[Nom], BD_evo[[#This Row],[Nom]], RPE[Semaine], BD_evo[[#This Row],[Semaine]])=0,"",SUMIFS(RPE[sRPE_tot], RPE[Nom], BD_evo[[#This Row],[Nom]], RPE[Semaine], BD_evo[[#This Row],[Semaine]]))</f>
        <v/>
      </c>
      <c r="F1394" s="92" t="str">
        <f>IFERROR(AVERAGEIFS(EDF[Total EDF], EDF[Nom], BD_evo[[#This Row],[Nom]], EDF[Semaine], BD_evo[[#This Row],[Semaine]]), "")</f>
        <v/>
      </c>
      <c r="G1394" s="92" t="str">
        <f>IFERROR(AVERAGEIFS(EDF[Humeur], EDF[Nom], BD_evo[[#This Row],[Nom]], EDF[Semaine], BD_evo[[#This Row],[Semaine]]), "")</f>
        <v/>
      </c>
      <c r="H1394" s="92" t="str">
        <f>IFERROR(AVERAGEIFS(EDF[Stress], EDF[Nom], BD_evo[[#This Row],[Nom]], EDF[Semaine], BD_evo[[#This Row],[Semaine]]), "")</f>
        <v/>
      </c>
      <c r="I1394" s="92" t="str">
        <f>IFERROR(AVERAGEIFS(EDF[Sommeil], EDF[Nom], BD_evo[[#This Row],[Nom]], EDF[Semaine], BD_evo[[#This Row],[Semaine]]), "")</f>
        <v/>
      </c>
      <c r="J1394" s="92" t="str">
        <f>IFERROR(AVERAGEIFS(EDF[Etat Physique], EDF[Nom], BD_evo[[#This Row],[Nom]], EDF[Semaine], BD_evo[[#This Row],[Semaine]]), "")</f>
        <v/>
      </c>
      <c r="K1394" s="92" t="str">
        <f>IFERROR(AVERAGEIFS(EDF[Hydratation], EDF[Nom], BD_evo[[#This Row],[Nom]], EDF[Semaine], BD_evo[[#This Row],[Semaine]]), "")</f>
        <v/>
      </c>
      <c r="L1394" s="92" t="str">
        <f>IFERROR(AVERAGEIFS(EDF[Nutrition], EDF[Nom], BD_evo[[#This Row],[Nom]], EDF[Semaine], BD_evo[[#This Row],[Semaine]]), "")</f>
        <v/>
      </c>
      <c r="M1394" s="92" t="str">
        <f>IFERROR(AVERAGEIFS(RPE[Investissement du jour], RPE[Nom], BD_evo[[#This Row],[Nom]], RPE[Semaine], BD_evo[[#This Row],[Semaine]]), "")</f>
        <v/>
      </c>
    </row>
    <row r="1395" spans="1:13" x14ac:dyDescent="0.2">
      <c r="A1395" s="88" t="s">
        <v>167</v>
      </c>
      <c r="B1395" t="str">
        <f>INDEX(Statut[Profil], MATCH(BD_evo[[#This Row],[Nom]], Statut[Nom], 0))</f>
        <v>Trois Quarts</v>
      </c>
      <c r="C1395">
        <f t="shared" si="35"/>
        <v>2024</v>
      </c>
      <c r="D1395">
        <f t="shared" si="34"/>
        <v>10</v>
      </c>
      <c r="E1395" t="str">
        <f>IF(SUMIFS(RPE[sRPE_tot], RPE[Nom], BD_evo[[#This Row],[Nom]], RPE[Semaine], BD_evo[[#This Row],[Semaine]])=0,"",SUMIFS(RPE[sRPE_tot], RPE[Nom], BD_evo[[#This Row],[Nom]], RPE[Semaine], BD_evo[[#This Row],[Semaine]]))</f>
        <v/>
      </c>
      <c r="F1395" s="92" t="str">
        <f>IFERROR(AVERAGEIFS(EDF[Total EDF], EDF[Nom], BD_evo[[#This Row],[Nom]], EDF[Semaine], BD_evo[[#This Row],[Semaine]]), "")</f>
        <v/>
      </c>
      <c r="G1395" s="92" t="str">
        <f>IFERROR(AVERAGEIFS(EDF[Humeur], EDF[Nom], BD_evo[[#This Row],[Nom]], EDF[Semaine], BD_evo[[#This Row],[Semaine]]), "")</f>
        <v/>
      </c>
      <c r="H1395" s="92" t="str">
        <f>IFERROR(AVERAGEIFS(EDF[Stress], EDF[Nom], BD_evo[[#This Row],[Nom]], EDF[Semaine], BD_evo[[#This Row],[Semaine]]), "")</f>
        <v/>
      </c>
      <c r="I1395" s="92" t="str">
        <f>IFERROR(AVERAGEIFS(EDF[Sommeil], EDF[Nom], BD_evo[[#This Row],[Nom]], EDF[Semaine], BD_evo[[#This Row],[Semaine]]), "")</f>
        <v/>
      </c>
      <c r="J1395" s="92" t="str">
        <f>IFERROR(AVERAGEIFS(EDF[Etat Physique], EDF[Nom], BD_evo[[#This Row],[Nom]], EDF[Semaine], BD_evo[[#This Row],[Semaine]]), "")</f>
        <v/>
      </c>
      <c r="K1395" s="92" t="str">
        <f>IFERROR(AVERAGEIFS(EDF[Hydratation], EDF[Nom], BD_evo[[#This Row],[Nom]], EDF[Semaine], BD_evo[[#This Row],[Semaine]]), "")</f>
        <v/>
      </c>
      <c r="L1395" s="92" t="str">
        <f>IFERROR(AVERAGEIFS(EDF[Nutrition], EDF[Nom], BD_evo[[#This Row],[Nom]], EDF[Semaine], BD_evo[[#This Row],[Semaine]]), "")</f>
        <v/>
      </c>
      <c r="M1395" s="92" t="str">
        <f>IFERROR(AVERAGEIFS(RPE[Investissement du jour], RPE[Nom], BD_evo[[#This Row],[Nom]], RPE[Semaine], BD_evo[[#This Row],[Semaine]]), "")</f>
        <v/>
      </c>
    </row>
    <row r="1396" spans="1:13" x14ac:dyDescent="0.2">
      <c r="A1396" s="88" t="s">
        <v>240</v>
      </c>
      <c r="B1396" t="str">
        <f>INDEX(Statut[Profil], MATCH(BD_evo[[#This Row],[Nom]], Statut[Nom], 0))</f>
        <v>Trois Quarts</v>
      </c>
      <c r="C1396">
        <f t="shared" si="35"/>
        <v>2024</v>
      </c>
      <c r="D1396">
        <f t="shared" si="34"/>
        <v>10</v>
      </c>
      <c r="E1396" t="str">
        <f>IF(SUMIFS(RPE[sRPE_tot], RPE[Nom], BD_evo[[#This Row],[Nom]], RPE[Semaine], BD_evo[[#This Row],[Semaine]])=0,"",SUMIFS(RPE[sRPE_tot], RPE[Nom], BD_evo[[#This Row],[Nom]], RPE[Semaine], BD_evo[[#This Row],[Semaine]]))</f>
        <v/>
      </c>
      <c r="F1396" s="92" t="str">
        <f>IFERROR(AVERAGEIFS(EDF[Total EDF], EDF[Nom], BD_evo[[#This Row],[Nom]], EDF[Semaine], BD_evo[[#This Row],[Semaine]]), "")</f>
        <v/>
      </c>
      <c r="G1396" s="92" t="str">
        <f>IFERROR(AVERAGEIFS(EDF[Humeur], EDF[Nom], BD_evo[[#This Row],[Nom]], EDF[Semaine], BD_evo[[#This Row],[Semaine]]), "")</f>
        <v/>
      </c>
      <c r="H1396" s="92" t="str">
        <f>IFERROR(AVERAGEIFS(EDF[Stress], EDF[Nom], BD_evo[[#This Row],[Nom]], EDF[Semaine], BD_evo[[#This Row],[Semaine]]), "")</f>
        <v/>
      </c>
      <c r="I1396" s="92" t="str">
        <f>IFERROR(AVERAGEIFS(EDF[Sommeil], EDF[Nom], BD_evo[[#This Row],[Nom]], EDF[Semaine], BD_evo[[#This Row],[Semaine]]), "")</f>
        <v/>
      </c>
      <c r="J1396" s="92" t="str">
        <f>IFERROR(AVERAGEIFS(EDF[Etat Physique], EDF[Nom], BD_evo[[#This Row],[Nom]], EDF[Semaine], BD_evo[[#This Row],[Semaine]]), "")</f>
        <v/>
      </c>
      <c r="K1396" s="92" t="str">
        <f>IFERROR(AVERAGEIFS(EDF[Hydratation], EDF[Nom], BD_evo[[#This Row],[Nom]], EDF[Semaine], BD_evo[[#This Row],[Semaine]]), "")</f>
        <v/>
      </c>
      <c r="L1396" s="92" t="str">
        <f>IFERROR(AVERAGEIFS(EDF[Nutrition], EDF[Nom], BD_evo[[#This Row],[Nom]], EDF[Semaine], BD_evo[[#This Row],[Semaine]]), "")</f>
        <v/>
      </c>
      <c r="M1396" s="92" t="str">
        <f>IFERROR(AVERAGEIFS(RPE[Investissement du jour], RPE[Nom], BD_evo[[#This Row],[Nom]], RPE[Semaine], BD_evo[[#This Row],[Semaine]]), "")</f>
        <v/>
      </c>
    </row>
    <row r="1397" spans="1:13" x14ac:dyDescent="0.2">
      <c r="A1397" s="88" t="s">
        <v>107</v>
      </c>
      <c r="B1397" t="str">
        <f>INDEX(Statut[Profil], MATCH(BD_evo[[#This Row],[Nom]], Statut[Nom], 0))</f>
        <v>Trois Quarts</v>
      </c>
      <c r="C1397">
        <f t="shared" si="35"/>
        <v>2024</v>
      </c>
      <c r="D1397">
        <f t="shared" si="34"/>
        <v>10</v>
      </c>
      <c r="E1397" t="str">
        <f>IF(SUMIFS(RPE[sRPE_tot], RPE[Nom], BD_evo[[#This Row],[Nom]], RPE[Semaine], BD_evo[[#This Row],[Semaine]])=0,"",SUMIFS(RPE[sRPE_tot], RPE[Nom], BD_evo[[#This Row],[Nom]], RPE[Semaine], BD_evo[[#This Row],[Semaine]]))</f>
        <v/>
      </c>
      <c r="F1397" s="92" t="str">
        <f>IFERROR(AVERAGEIFS(EDF[Total EDF], EDF[Nom], BD_evo[[#This Row],[Nom]], EDF[Semaine], BD_evo[[#This Row],[Semaine]]), "")</f>
        <v/>
      </c>
      <c r="G1397" s="92" t="str">
        <f>IFERROR(AVERAGEIFS(EDF[Humeur], EDF[Nom], BD_evo[[#This Row],[Nom]], EDF[Semaine], BD_evo[[#This Row],[Semaine]]), "")</f>
        <v/>
      </c>
      <c r="H1397" s="92" t="str">
        <f>IFERROR(AVERAGEIFS(EDF[Stress], EDF[Nom], BD_evo[[#This Row],[Nom]], EDF[Semaine], BD_evo[[#This Row],[Semaine]]), "")</f>
        <v/>
      </c>
      <c r="I1397" s="92" t="str">
        <f>IFERROR(AVERAGEIFS(EDF[Sommeil], EDF[Nom], BD_evo[[#This Row],[Nom]], EDF[Semaine], BD_evo[[#This Row],[Semaine]]), "")</f>
        <v/>
      </c>
      <c r="J1397" s="92" t="str">
        <f>IFERROR(AVERAGEIFS(EDF[Etat Physique], EDF[Nom], BD_evo[[#This Row],[Nom]], EDF[Semaine], BD_evo[[#This Row],[Semaine]]), "")</f>
        <v/>
      </c>
      <c r="K1397" s="92" t="str">
        <f>IFERROR(AVERAGEIFS(EDF[Hydratation], EDF[Nom], BD_evo[[#This Row],[Nom]], EDF[Semaine], BD_evo[[#This Row],[Semaine]]), "")</f>
        <v/>
      </c>
      <c r="L1397" s="92" t="str">
        <f>IFERROR(AVERAGEIFS(EDF[Nutrition], EDF[Nom], BD_evo[[#This Row],[Nom]], EDF[Semaine], BD_evo[[#This Row],[Semaine]]), "")</f>
        <v/>
      </c>
      <c r="M1397" s="92" t="str">
        <f>IFERROR(AVERAGEIFS(RPE[Investissement du jour], RPE[Nom], BD_evo[[#This Row],[Nom]], RPE[Semaine], BD_evo[[#This Row],[Semaine]]), "")</f>
        <v/>
      </c>
    </row>
    <row r="1398" spans="1:13" x14ac:dyDescent="0.2">
      <c r="A1398" s="88" t="s">
        <v>192</v>
      </c>
      <c r="B1398" t="str">
        <f>INDEX(Statut[Profil], MATCH(BD_evo[[#This Row],[Nom]], Statut[Nom], 0))</f>
        <v>Trois Quarts</v>
      </c>
      <c r="C1398">
        <f t="shared" si="35"/>
        <v>2024</v>
      </c>
      <c r="D1398">
        <f t="shared" si="34"/>
        <v>10</v>
      </c>
      <c r="E1398" t="str">
        <f>IF(SUMIFS(RPE[sRPE_tot], RPE[Nom], BD_evo[[#This Row],[Nom]], RPE[Semaine], BD_evo[[#This Row],[Semaine]])=0,"",SUMIFS(RPE[sRPE_tot], RPE[Nom], BD_evo[[#This Row],[Nom]], RPE[Semaine], BD_evo[[#This Row],[Semaine]]))</f>
        <v/>
      </c>
      <c r="F1398" s="92" t="str">
        <f>IFERROR(AVERAGEIFS(EDF[Total EDF], EDF[Nom], BD_evo[[#This Row],[Nom]], EDF[Semaine], BD_evo[[#This Row],[Semaine]]), "")</f>
        <v/>
      </c>
      <c r="G1398" s="92" t="str">
        <f>IFERROR(AVERAGEIFS(EDF[Humeur], EDF[Nom], BD_evo[[#This Row],[Nom]], EDF[Semaine], BD_evo[[#This Row],[Semaine]]), "")</f>
        <v/>
      </c>
      <c r="H1398" s="92" t="str">
        <f>IFERROR(AVERAGEIFS(EDF[Stress], EDF[Nom], BD_evo[[#This Row],[Nom]], EDF[Semaine], BD_evo[[#This Row],[Semaine]]), "")</f>
        <v/>
      </c>
      <c r="I1398" s="92" t="str">
        <f>IFERROR(AVERAGEIFS(EDF[Sommeil], EDF[Nom], BD_evo[[#This Row],[Nom]], EDF[Semaine], BD_evo[[#This Row],[Semaine]]), "")</f>
        <v/>
      </c>
      <c r="J1398" s="92" t="str">
        <f>IFERROR(AVERAGEIFS(EDF[Etat Physique], EDF[Nom], BD_evo[[#This Row],[Nom]], EDF[Semaine], BD_evo[[#This Row],[Semaine]]), "")</f>
        <v/>
      </c>
      <c r="K1398" s="92" t="str">
        <f>IFERROR(AVERAGEIFS(EDF[Hydratation], EDF[Nom], BD_evo[[#This Row],[Nom]], EDF[Semaine], BD_evo[[#This Row],[Semaine]]), "")</f>
        <v/>
      </c>
      <c r="L1398" s="92" t="str">
        <f>IFERROR(AVERAGEIFS(EDF[Nutrition], EDF[Nom], BD_evo[[#This Row],[Nom]], EDF[Semaine], BD_evo[[#This Row],[Semaine]]), "")</f>
        <v/>
      </c>
      <c r="M1398" s="92" t="str">
        <f>IFERROR(AVERAGEIFS(RPE[Investissement du jour], RPE[Nom], BD_evo[[#This Row],[Nom]], RPE[Semaine], BD_evo[[#This Row],[Semaine]]), "")</f>
        <v/>
      </c>
    </row>
    <row r="1399" spans="1:13" x14ac:dyDescent="0.2">
      <c r="A1399" s="88" t="s">
        <v>496</v>
      </c>
      <c r="B1399" t="str">
        <f>INDEX(Statut[Profil], MATCH(BD_evo[[#This Row],[Nom]], Statut[Nom], 0))</f>
        <v>Trois Quarts</v>
      </c>
      <c r="C1399">
        <f t="shared" si="35"/>
        <v>2024</v>
      </c>
      <c r="D1399">
        <f t="shared" si="34"/>
        <v>10</v>
      </c>
      <c r="E1399" t="str">
        <f>IF(SUMIFS(RPE[sRPE_tot], RPE[Nom], BD_evo[[#This Row],[Nom]], RPE[Semaine], BD_evo[[#This Row],[Semaine]])=0,"",SUMIFS(RPE[sRPE_tot], RPE[Nom], BD_evo[[#This Row],[Nom]], RPE[Semaine], BD_evo[[#This Row],[Semaine]]))</f>
        <v/>
      </c>
      <c r="F1399" s="92" t="str">
        <f>IFERROR(AVERAGEIFS(EDF[Total EDF], EDF[Nom], BD_evo[[#This Row],[Nom]], EDF[Semaine], BD_evo[[#This Row],[Semaine]]), "")</f>
        <v/>
      </c>
      <c r="G1399" s="92" t="str">
        <f>IFERROR(AVERAGEIFS(EDF[Humeur], EDF[Nom], BD_evo[[#This Row],[Nom]], EDF[Semaine], BD_evo[[#This Row],[Semaine]]), "")</f>
        <v/>
      </c>
      <c r="H1399" s="92" t="str">
        <f>IFERROR(AVERAGEIFS(EDF[Stress], EDF[Nom], BD_evo[[#This Row],[Nom]], EDF[Semaine], BD_evo[[#This Row],[Semaine]]), "")</f>
        <v/>
      </c>
      <c r="I1399" s="92" t="str">
        <f>IFERROR(AVERAGEIFS(EDF[Sommeil], EDF[Nom], BD_evo[[#This Row],[Nom]], EDF[Semaine], BD_evo[[#This Row],[Semaine]]), "")</f>
        <v/>
      </c>
      <c r="J1399" s="92" t="str">
        <f>IFERROR(AVERAGEIFS(EDF[Etat Physique], EDF[Nom], BD_evo[[#This Row],[Nom]], EDF[Semaine], BD_evo[[#This Row],[Semaine]]), "")</f>
        <v/>
      </c>
      <c r="K1399" s="92" t="str">
        <f>IFERROR(AVERAGEIFS(EDF[Hydratation], EDF[Nom], BD_evo[[#This Row],[Nom]], EDF[Semaine], BD_evo[[#This Row],[Semaine]]), "")</f>
        <v/>
      </c>
      <c r="L1399" s="92" t="str">
        <f>IFERROR(AVERAGEIFS(EDF[Nutrition], EDF[Nom], BD_evo[[#This Row],[Nom]], EDF[Semaine], BD_evo[[#This Row],[Semaine]]), "")</f>
        <v/>
      </c>
      <c r="M1399" s="92" t="str">
        <f>IFERROR(AVERAGEIFS(RPE[Investissement du jour], RPE[Nom], BD_evo[[#This Row],[Nom]], RPE[Semaine], BD_evo[[#This Row],[Semaine]]), "")</f>
        <v/>
      </c>
    </row>
    <row r="1400" spans="1:13" x14ac:dyDescent="0.2">
      <c r="A1400" s="88" t="s">
        <v>211</v>
      </c>
      <c r="B1400" t="str">
        <f>INDEX(Statut[Profil], MATCH(BD_evo[[#This Row],[Nom]], Statut[Nom], 0))</f>
        <v>Trois Quarts</v>
      </c>
      <c r="C1400">
        <f t="shared" si="35"/>
        <v>2024</v>
      </c>
      <c r="D1400">
        <f t="shared" si="34"/>
        <v>10</v>
      </c>
      <c r="E1400" t="str">
        <f>IF(SUMIFS(RPE[sRPE_tot], RPE[Nom], BD_evo[[#This Row],[Nom]], RPE[Semaine], BD_evo[[#This Row],[Semaine]])=0,"",SUMIFS(RPE[sRPE_tot], RPE[Nom], BD_evo[[#This Row],[Nom]], RPE[Semaine], BD_evo[[#This Row],[Semaine]]))</f>
        <v/>
      </c>
      <c r="F1400" s="92" t="str">
        <f>IFERROR(AVERAGEIFS(EDF[Total EDF], EDF[Nom], BD_evo[[#This Row],[Nom]], EDF[Semaine], BD_evo[[#This Row],[Semaine]]), "")</f>
        <v/>
      </c>
      <c r="G1400" s="92" t="str">
        <f>IFERROR(AVERAGEIFS(EDF[Humeur], EDF[Nom], BD_evo[[#This Row],[Nom]], EDF[Semaine], BD_evo[[#This Row],[Semaine]]), "")</f>
        <v/>
      </c>
      <c r="H1400" s="92" t="str">
        <f>IFERROR(AVERAGEIFS(EDF[Stress], EDF[Nom], BD_evo[[#This Row],[Nom]], EDF[Semaine], BD_evo[[#This Row],[Semaine]]), "")</f>
        <v/>
      </c>
      <c r="I1400" s="92" t="str">
        <f>IFERROR(AVERAGEIFS(EDF[Sommeil], EDF[Nom], BD_evo[[#This Row],[Nom]], EDF[Semaine], BD_evo[[#This Row],[Semaine]]), "")</f>
        <v/>
      </c>
      <c r="J1400" s="92" t="str">
        <f>IFERROR(AVERAGEIFS(EDF[Etat Physique], EDF[Nom], BD_evo[[#This Row],[Nom]], EDF[Semaine], BD_evo[[#This Row],[Semaine]]), "")</f>
        <v/>
      </c>
      <c r="K1400" s="92" t="str">
        <f>IFERROR(AVERAGEIFS(EDF[Hydratation], EDF[Nom], BD_evo[[#This Row],[Nom]], EDF[Semaine], BD_evo[[#This Row],[Semaine]]), "")</f>
        <v/>
      </c>
      <c r="L1400" s="92" t="str">
        <f>IFERROR(AVERAGEIFS(EDF[Nutrition], EDF[Nom], BD_evo[[#This Row],[Nom]], EDF[Semaine], BD_evo[[#This Row],[Semaine]]), "")</f>
        <v/>
      </c>
      <c r="M1400" s="92" t="str">
        <f>IFERROR(AVERAGEIFS(RPE[Investissement du jour], RPE[Nom], BD_evo[[#This Row],[Nom]], RPE[Semaine], BD_evo[[#This Row],[Semaine]]), "")</f>
        <v/>
      </c>
    </row>
    <row r="1401" spans="1:13" x14ac:dyDescent="0.2">
      <c r="A1401" s="88" t="s">
        <v>188</v>
      </c>
      <c r="B1401" t="str">
        <f>INDEX(Statut[Profil], MATCH(BD_evo[[#This Row],[Nom]], Statut[Nom], 0))</f>
        <v>Avant</v>
      </c>
      <c r="C1401">
        <f t="shared" si="35"/>
        <v>2024</v>
      </c>
      <c r="D1401">
        <f t="shared" si="34"/>
        <v>10</v>
      </c>
      <c r="E1401" t="str">
        <f>IF(SUMIFS(RPE[sRPE_tot], RPE[Nom], BD_evo[[#This Row],[Nom]], RPE[Semaine], BD_evo[[#This Row],[Semaine]])=0,"",SUMIFS(RPE[sRPE_tot], RPE[Nom], BD_evo[[#This Row],[Nom]], RPE[Semaine], BD_evo[[#This Row],[Semaine]]))</f>
        <v/>
      </c>
      <c r="F1401" s="92" t="str">
        <f>IFERROR(AVERAGEIFS(EDF[Total EDF], EDF[Nom], BD_evo[[#This Row],[Nom]], EDF[Semaine], BD_evo[[#This Row],[Semaine]]), "")</f>
        <v/>
      </c>
      <c r="G1401" s="92" t="str">
        <f>IFERROR(AVERAGEIFS(EDF[Humeur], EDF[Nom], BD_evo[[#This Row],[Nom]], EDF[Semaine], BD_evo[[#This Row],[Semaine]]), "")</f>
        <v/>
      </c>
      <c r="H1401" s="92" t="str">
        <f>IFERROR(AVERAGEIFS(EDF[Stress], EDF[Nom], BD_evo[[#This Row],[Nom]], EDF[Semaine], BD_evo[[#This Row],[Semaine]]), "")</f>
        <v/>
      </c>
      <c r="I1401" s="92" t="str">
        <f>IFERROR(AVERAGEIFS(EDF[Sommeil], EDF[Nom], BD_evo[[#This Row],[Nom]], EDF[Semaine], BD_evo[[#This Row],[Semaine]]), "")</f>
        <v/>
      </c>
      <c r="J1401" s="92" t="str">
        <f>IFERROR(AVERAGEIFS(EDF[Etat Physique], EDF[Nom], BD_evo[[#This Row],[Nom]], EDF[Semaine], BD_evo[[#This Row],[Semaine]]), "")</f>
        <v/>
      </c>
      <c r="K1401" s="92" t="str">
        <f>IFERROR(AVERAGEIFS(EDF[Hydratation], EDF[Nom], BD_evo[[#This Row],[Nom]], EDF[Semaine], BD_evo[[#This Row],[Semaine]]), "")</f>
        <v/>
      </c>
      <c r="L1401" s="92" t="str">
        <f>IFERROR(AVERAGEIFS(EDF[Nutrition], EDF[Nom], BD_evo[[#This Row],[Nom]], EDF[Semaine], BD_evo[[#This Row],[Semaine]]), "")</f>
        <v/>
      </c>
      <c r="M1401" s="92" t="str">
        <f>IFERROR(AVERAGEIFS(RPE[Investissement du jour], RPE[Nom], BD_evo[[#This Row],[Nom]], RPE[Semaine], BD_evo[[#This Row],[Semaine]]), "")</f>
        <v/>
      </c>
    </row>
    <row r="1402" spans="1:13" x14ac:dyDescent="0.2">
      <c r="A1402" s="88" t="s">
        <v>200</v>
      </c>
      <c r="B1402" t="str">
        <f>INDEX(Statut[Profil], MATCH(BD_evo[[#This Row],[Nom]], Statut[Nom], 0))</f>
        <v>Avant</v>
      </c>
      <c r="C1402">
        <f t="shared" si="35"/>
        <v>2024</v>
      </c>
      <c r="D1402">
        <f t="shared" si="34"/>
        <v>10</v>
      </c>
      <c r="E1402" t="str">
        <f>IF(SUMIFS(RPE[sRPE_tot], RPE[Nom], BD_evo[[#This Row],[Nom]], RPE[Semaine], BD_evo[[#This Row],[Semaine]])=0,"",SUMIFS(RPE[sRPE_tot], RPE[Nom], BD_evo[[#This Row],[Nom]], RPE[Semaine], BD_evo[[#This Row],[Semaine]]))</f>
        <v/>
      </c>
      <c r="F1402" s="92" t="str">
        <f>IFERROR(AVERAGEIFS(EDF[Total EDF], EDF[Nom], BD_evo[[#This Row],[Nom]], EDF[Semaine], BD_evo[[#This Row],[Semaine]]), "")</f>
        <v/>
      </c>
      <c r="G1402" s="92" t="str">
        <f>IFERROR(AVERAGEIFS(EDF[Humeur], EDF[Nom], BD_evo[[#This Row],[Nom]], EDF[Semaine], BD_evo[[#This Row],[Semaine]]), "")</f>
        <v/>
      </c>
      <c r="H1402" s="92" t="str">
        <f>IFERROR(AVERAGEIFS(EDF[Stress], EDF[Nom], BD_evo[[#This Row],[Nom]], EDF[Semaine], BD_evo[[#This Row],[Semaine]]), "")</f>
        <v/>
      </c>
      <c r="I1402" s="92" t="str">
        <f>IFERROR(AVERAGEIFS(EDF[Sommeil], EDF[Nom], BD_evo[[#This Row],[Nom]], EDF[Semaine], BD_evo[[#This Row],[Semaine]]), "")</f>
        <v/>
      </c>
      <c r="J1402" s="92" t="str">
        <f>IFERROR(AVERAGEIFS(EDF[Etat Physique], EDF[Nom], BD_evo[[#This Row],[Nom]], EDF[Semaine], BD_evo[[#This Row],[Semaine]]), "")</f>
        <v/>
      </c>
      <c r="K1402" s="92" t="str">
        <f>IFERROR(AVERAGEIFS(EDF[Hydratation], EDF[Nom], BD_evo[[#This Row],[Nom]], EDF[Semaine], BD_evo[[#This Row],[Semaine]]), "")</f>
        <v/>
      </c>
      <c r="L1402" s="92" t="str">
        <f>IFERROR(AVERAGEIFS(EDF[Nutrition], EDF[Nom], BD_evo[[#This Row],[Nom]], EDF[Semaine], BD_evo[[#This Row],[Semaine]]), "")</f>
        <v/>
      </c>
      <c r="M1402" s="92" t="str">
        <f>IFERROR(AVERAGEIFS(RPE[Investissement du jour], RPE[Nom], BD_evo[[#This Row],[Nom]], RPE[Semaine], BD_evo[[#This Row],[Semaine]]), "")</f>
        <v/>
      </c>
    </row>
    <row r="1403" spans="1:13" x14ac:dyDescent="0.2">
      <c r="A1403" s="88" t="s">
        <v>244</v>
      </c>
      <c r="B1403" t="str">
        <f>INDEX(Statut[Profil], MATCH(BD_evo[[#This Row],[Nom]], Statut[Nom], 0))</f>
        <v>Avant</v>
      </c>
      <c r="C1403">
        <f t="shared" si="35"/>
        <v>2024</v>
      </c>
      <c r="D1403">
        <f t="shared" si="34"/>
        <v>10</v>
      </c>
      <c r="E1403" t="str">
        <f>IF(SUMIFS(RPE[sRPE_tot], RPE[Nom], BD_evo[[#This Row],[Nom]], RPE[Semaine], BD_evo[[#This Row],[Semaine]])=0,"",SUMIFS(RPE[sRPE_tot], RPE[Nom], BD_evo[[#This Row],[Nom]], RPE[Semaine], BD_evo[[#This Row],[Semaine]]))</f>
        <v/>
      </c>
      <c r="F1403" s="92" t="str">
        <f>IFERROR(AVERAGEIFS(EDF[Total EDF], EDF[Nom], BD_evo[[#This Row],[Nom]], EDF[Semaine], BD_evo[[#This Row],[Semaine]]), "")</f>
        <v/>
      </c>
      <c r="G1403" s="92" t="str">
        <f>IFERROR(AVERAGEIFS(EDF[Humeur], EDF[Nom], BD_evo[[#This Row],[Nom]], EDF[Semaine], BD_evo[[#This Row],[Semaine]]), "")</f>
        <v/>
      </c>
      <c r="H1403" s="92" t="str">
        <f>IFERROR(AVERAGEIFS(EDF[Stress], EDF[Nom], BD_evo[[#This Row],[Nom]], EDF[Semaine], BD_evo[[#This Row],[Semaine]]), "")</f>
        <v/>
      </c>
      <c r="I1403" s="92" t="str">
        <f>IFERROR(AVERAGEIFS(EDF[Sommeil], EDF[Nom], BD_evo[[#This Row],[Nom]], EDF[Semaine], BD_evo[[#This Row],[Semaine]]), "")</f>
        <v/>
      </c>
      <c r="J1403" s="92" t="str">
        <f>IFERROR(AVERAGEIFS(EDF[Etat Physique], EDF[Nom], BD_evo[[#This Row],[Nom]], EDF[Semaine], BD_evo[[#This Row],[Semaine]]), "")</f>
        <v/>
      </c>
      <c r="K1403" s="92" t="str">
        <f>IFERROR(AVERAGEIFS(EDF[Hydratation], EDF[Nom], BD_evo[[#This Row],[Nom]], EDF[Semaine], BD_evo[[#This Row],[Semaine]]), "")</f>
        <v/>
      </c>
      <c r="L1403" s="92" t="str">
        <f>IFERROR(AVERAGEIFS(EDF[Nutrition], EDF[Nom], BD_evo[[#This Row],[Nom]], EDF[Semaine], BD_evo[[#This Row],[Semaine]]), "")</f>
        <v/>
      </c>
      <c r="M1403" s="92" t="str">
        <f>IFERROR(AVERAGEIFS(RPE[Investissement du jour], RPE[Nom], BD_evo[[#This Row],[Nom]], RPE[Semaine], BD_evo[[#This Row],[Semaine]]), "")</f>
        <v/>
      </c>
    </row>
    <row r="1404" spans="1:13" x14ac:dyDescent="0.2">
      <c r="A1404" s="89" t="s">
        <v>78</v>
      </c>
      <c r="B1404" t="str">
        <f>INDEX(Statut[Profil], MATCH(BD_evo[[#This Row],[Nom]], Statut[Nom], 0))</f>
        <v>Avant</v>
      </c>
      <c r="C1404">
        <f t="shared" si="35"/>
        <v>2024</v>
      </c>
      <c r="D1404">
        <f t="shared" si="34"/>
        <v>10</v>
      </c>
      <c r="E1404" t="str">
        <f>IF(SUMIFS(RPE[sRPE_tot], RPE[Nom], BD_evo[[#This Row],[Nom]], RPE[Semaine], BD_evo[[#This Row],[Semaine]])=0,"",SUMIFS(RPE[sRPE_tot], RPE[Nom], BD_evo[[#This Row],[Nom]], RPE[Semaine], BD_evo[[#This Row],[Semaine]]))</f>
        <v/>
      </c>
      <c r="F1404" s="92" t="str">
        <f>IFERROR(AVERAGEIFS(EDF[Total EDF], EDF[Nom], BD_evo[[#This Row],[Nom]], EDF[Semaine], BD_evo[[#This Row],[Semaine]]), "")</f>
        <v/>
      </c>
      <c r="G1404" s="92" t="str">
        <f>IFERROR(AVERAGEIFS(EDF[Humeur], EDF[Nom], BD_evo[[#This Row],[Nom]], EDF[Semaine], BD_evo[[#This Row],[Semaine]]), "")</f>
        <v/>
      </c>
      <c r="H1404" s="92" t="str">
        <f>IFERROR(AVERAGEIFS(EDF[Stress], EDF[Nom], BD_evo[[#This Row],[Nom]], EDF[Semaine], BD_evo[[#This Row],[Semaine]]), "")</f>
        <v/>
      </c>
      <c r="I1404" s="92" t="str">
        <f>IFERROR(AVERAGEIFS(EDF[Sommeil], EDF[Nom], BD_evo[[#This Row],[Nom]], EDF[Semaine], BD_evo[[#This Row],[Semaine]]), "")</f>
        <v/>
      </c>
      <c r="J1404" s="92" t="str">
        <f>IFERROR(AVERAGEIFS(EDF[Etat Physique], EDF[Nom], BD_evo[[#This Row],[Nom]], EDF[Semaine], BD_evo[[#This Row],[Semaine]]), "")</f>
        <v/>
      </c>
      <c r="K1404" s="92" t="str">
        <f>IFERROR(AVERAGEIFS(EDF[Hydratation], EDF[Nom], BD_evo[[#This Row],[Nom]], EDF[Semaine], BD_evo[[#This Row],[Semaine]]), "")</f>
        <v/>
      </c>
      <c r="L1404" s="92" t="str">
        <f>IFERROR(AVERAGEIFS(EDF[Nutrition], EDF[Nom], BD_evo[[#This Row],[Nom]], EDF[Semaine], BD_evo[[#This Row],[Semaine]]), "")</f>
        <v/>
      </c>
      <c r="M1404" s="92" t="str">
        <f>IFERROR(AVERAGEIFS(RPE[Investissement du jour], RPE[Nom], BD_evo[[#This Row],[Nom]], RPE[Semaine], BD_evo[[#This Row],[Semaine]]), "")</f>
        <v/>
      </c>
    </row>
    <row r="1405" spans="1:13" x14ac:dyDescent="0.2">
      <c r="A1405" s="88" t="s">
        <v>87</v>
      </c>
      <c r="B1405" t="str">
        <f>INDEX(Statut[Profil], MATCH(BD_evo[[#This Row],[Nom]], Statut[Nom], 0))</f>
        <v>Trois Quarts</v>
      </c>
      <c r="C1405">
        <f t="shared" si="35"/>
        <v>2024</v>
      </c>
      <c r="D1405">
        <f t="shared" si="34"/>
        <v>10</v>
      </c>
      <c r="E1405" t="str">
        <f>IF(SUMIFS(RPE[sRPE_tot], RPE[Nom], BD_evo[[#This Row],[Nom]], RPE[Semaine], BD_evo[[#This Row],[Semaine]])=0,"",SUMIFS(RPE[sRPE_tot], RPE[Nom], BD_evo[[#This Row],[Nom]], RPE[Semaine], BD_evo[[#This Row],[Semaine]]))</f>
        <v/>
      </c>
      <c r="F1405" s="92" t="str">
        <f>IFERROR(AVERAGEIFS(EDF[Total EDF], EDF[Nom], BD_evo[[#This Row],[Nom]], EDF[Semaine], BD_evo[[#This Row],[Semaine]]), "")</f>
        <v/>
      </c>
      <c r="G1405" s="92" t="str">
        <f>IFERROR(AVERAGEIFS(EDF[Humeur], EDF[Nom], BD_evo[[#This Row],[Nom]], EDF[Semaine], BD_evo[[#This Row],[Semaine]]), "")</f>
        <v/>
      </c>
      <c r="H1405" s="92" t="str">
        <f>IFERROR(AVERAGEIFS(EDF[Stress], EDF[Nom], BD_evo[[#This Row],[Nom]], EDF[Semaine], BD_evo[[#This Row],[Semaine]]), "")</f>
        <v/>
      </c>
      <c r="I1405" s="92" t="str">
        <f>IFERROR(AVERAGEIFS(EDF[Sommeil], EDF[Nom], BD_evo[[#This Row],[Nom]], EDF[Semaine], BD_evo[[#This Row],[Semaine]]), "")</f>
        <v/>
      </c>
      <c r="J1405" s="92" t="str">
        <f>IFERROR(AVERAGEIFS(EDF[Etat Physique], EDF[Nom], BD_evo[[#This Row],[Nom]], EDF[Semaine], BD_evo[[#This Row],[Semaine]]), "")</f>
        <v/>
      </c>
      <c r="K1405" s="92" t="str">
        <f>IFERROR(AVERAGEIFS(EDF[Hydratation], EDF[Nom], BD_evo[[#This Row],[Nom]], EDF[Semaine], BD_evo[[#This Row],[Semaine]]), "")</f>
        <v/>
      </c>
      <c r="L1405" s="92" t="str">
        <f>IFERROR(AVERAGEIFS(EDF[Nutrition], EDF[Nom], BD_evo[[#This Row],[Nom]], EDF[Semaine], BD_evo[[#This Row],[Semaine]]), "")</f>
        <v/>
      </c>
      <c r="M1405" s="92" t="str">
        <f>IFERROR(AVERAGEIFS(RPE[Investissement du jour], RPE[Nom], BD_evo[[#This Row],[Nom]], RPE[Semaine], BD_evo[[#This Row],[Semaine]]), "")</f>
        <v/>
      </c>
    </row>
    <row r="1406" spans="1:13" x14ac:dyDescent="0.2">
      <c r="A1406" s="88" t="s">
        <v>212</v>
      </c>
      <c r="B1406" t="str">
        <f>INDEX(Statut[Profil], MATCH(BD_evo[[#This Row],[Nom]], Statut[Nom], 0))</f>
        <v>Avant</v>
      </c>
      <c r="C1406">
        <f t="shared" si="35"/>
        <v>2024</v>
      </c>
      <c r="D1406">
        <f t="shared" si="34"/>
        <v>10</v>
      </c>
      <c r="E1406" t="str">
        <f>IF(SUMIFS(RPE[sRPE_tot], RPE[Nom], BD_evo[[#This Row],[Nom]], RPE[Semaine], BD_evo[[#This Row],[Semaine]])=0,"",SUMIFS(RPE[sRPE_tot], RPE[Nom], BD_evo[[#This Row],[Nom]], RPE[Semaine], BD_evo[[#This Row],[Semaine]]))</f>
        <v/>
      </c>
      <c r="F1406" s="92" t="str">
        <f>IFERROR(AVERAGEIFS(EDF[Total EDF], EDF[Nom], BD_evo[[#This Row],[Nom]], EDF[Semaine], BD_evo[[#This Row],[Semaine]]), "")</f>
        <v/>
      </c>
      <c r="G1406" s="92" t="str">
        <f>IFERROR(AVERAGEIFS(EDF[Humeur], EDF[Nom], BD_evo[[#This Row],[Nom]], EDF[Semaine], BD_evo[[#This Row],[Semaine]]), "")</f>
        <v/>
      </c>
      <c r="H1406" s="92" t="str">
        <f>IFERROR(AVERAGEIFS(EDF[Stress], EDF[Nom], BD_evo[[#This Row],[Nom]], EDF[Semaine], BD_evo[[#This Row],[Semaine]]), "")</f>
        <v/>
      </c>
      <c r="I1406" s="92" t="str">
        <f>IFERROR(AVERAGEIFS(EDF[Sommeil], EDF[Nom], BD_evo[[#This Row],[Nom]], EDF[Semaine], BD_evo[[#This Row],[Semaine]]), "")</f>
        <v/>
      </c>
      <c r="J1406" s="92" t="str">
        <f>IFERROR(AVERAGEIFS(EDF[Etat Physique], EDF[Nom], BD_evo[[#This Row],[Nom]], EDF[Semaine], BD_evo[[#This Row],[Semaine]]), "")</f>
        <v/>
      </c>
      <c r="K1406" s="92" t="str">
        <f>IFERROR(AVERAGEIFS(EDF[Hydratation], EDF[Nom], BD_evo[[#This Row],[Nom]], EDF[Semaine], BD_evo[[#This Row],[Semaine]]), "")</f>
        <v/>
      </c>
      <c r="L1406" s="92" t="str">
        <f>IFERROR(AVERAGEIFS(EDF[Nutrition], EDF[Nom], BD_evo[[#This Row],[Nom]], EDF[Semaine], BD_evo[[#This Row],[Semaine]]), "")</f>
        <v/>
      </c>
      <c r="M1406" s="92" t="str">
        <f>IFERROR(AVERAGEIFS(RPE[Investissement du jour], RPE[Nom], BD_evo[[#This Row],[Nom]], RPE[Semaine], BD_evo[[#This Row],[Semaine]]), "")</f>
        <v/>
      </c>
    </row>
    <row r="1407" spans="1:13" x14ac:dyDescent="0.2">
      <c r="A1407" s="88" t="s">
        <v>243</v>
      </c>
      <c r="B1407" t="str">
        <f>INDEX(Statut[Profil], MATCH(BD_evo[[#This Row],[Nom]], Statut[Nom], 0))</f>
        <v>Trois Quarts</v>
      </c>
      <c r="C1407">
        <f t="shared" si="35"/>
        <v>2024</v>
      </c>
      <c r="D1407">
        <f t="shared" si="34"/>
        <v>10</v>
      </c>
      <c r="E1407" t="str">
        <f>IF(SUMIFS(RPE[sRPE_tot], RPE[Nom], BD_evo[[#This Row],[Nom]], RPE[Semaine], BD_evo[[#This Row],[Semaine]])=0,"",SUMIFS(RPE[sRPE_tot], RPE[Nom], BD_evo[[#This Row],[Nom]], RPE[Semaine], BD_evo[[#This Row],[Semaine]]))</f>
        <v/>
      </c>
      <c r="F1407" s="92" t="str">
        <f>IFERROR(AVERAGEIFS(EDF[Total EDF], EDF[Nom], BD_evo[[#This Row],[Nom]], EDF[Semaine], BD_evo[[#This Row],[Semaine]]), "")</f>
        <v/>
      </c>
      <c r="G1407" s="92" t="str">
        <f>IFERROR(AVERAGEIFS(EDF[Humeur], EDF[Nom], BD_evo[[#This Row],[Nom]], EDF[Semaine], BD_evo[[#This Row],[Semaine]]), "")</f>
        <v/>
      </c>
      <c r="H1407" s="92" t="str">
        <f>IFERROR(AVERAGEIFS(EDF[Stress], EDF[Nom], BD_evo[[#This Row],[Nom]], EDF[Semaine], BD_evo[[#This Row],[Semaine]]), "")</f>
        <v/>
      </c>
      <c r="I1407" s="92" t="str">
        <f>IFERROR(AVERAGEIFS(EDF[Sommeil], EDF[Nom], BD_evo[[#This Row],[Nom]], EDF[Semaine], BD_evo[[#This Row],[Semaine]]), "")</f>
        <v/>
      </c>
      <c r="J1407" s="92" t="str">
        <f>IFERROR(AVERAGEIFS(EDF[Etat Physique], EDF[Nom], BD_evo[[#This Row],[Nom]], EDF[Semaine], BD_evo[[#This Row],[Semaine]]), "")</f>
        <v/>
      </c>
      <c r="K1407" s="92" t="str">
        <f>IFERROR(AVERAGEIFS(EDF[Hydratation], EDF[Nom], BD_evo[[#This Row],[Nom]], EDF[Semaine], BD_evo[[#This Row],[Semaine]]), "")</f>
        <v/>
      </c>
      <c r="L1407" s="92" t="str">
        <f>IFERROR(AVERAGEIFS(EDF[Nutrition], EDF[Nom], BD_evo[[#This Row],[Nom]], EDF[Semaine], BD_evo[[#This Row],[Semaine]]), "")</f>
        <v/>
      </c>
      <c r="M1407" s="92" t="str">
        <f>IFERROR(AVERAGEIFS(RPE[Investissement du jour], RPE[Nom], BD_evo[[#This Row],[Nom]], RPE[Semaine], BD_evo[[#This Row],[Semaine]]), "")</f>
        <v/>
      </c>
    </row>
    <row r="1408" spans="1:13" x14ac:dyDescent="0.2">
      <c r="A1408" s="88" t="s">
        <v>81</v>
      </c>
      <c r="B1408" t="str">
        <f>INDEX(Statut[Profil], MATCH(BD_evo[[#This Row],[Nom]], Statut[Nom], 0))</f>
        <v>Trois Quarts</v>
      </c>
      <c r="C1408">
        <f t="shared" si="35"/>
        <v>2024</v>
      </c>
      <c r="D1408">
        <f t="shared" si="34"/>
        <v>10</v>
      </c>
      <c r="E1408" t="str">
        <f>IF(SUMIFS(RPE[sRPE_tot], RPE[Nom], BD_evo[[#This Row],[Nom]], RPE[Semaine], BD_evo[[#This Row],[Semaine]])=0,"",SUMIFS(RPE[sRPE_tot], RPE[Nom], BD_evo[[#This Row],[Nom]], RPE[Semaine], BD_evo[[#This Row],[Semaine]]))</f>
        <v/>
      </c>
      <c r="F1408" s="92" t="str">
        <f>IFERROR(AVERAGEIFS(EDF[Total EDF], EDF[Nom], BD_evo[[#This Row],[Nom]], EDF[Semaine], BD_evo[[#This Row],[Semaine]]), "")</f>
        <v/>
      </c>
      <c r="G1408" s="92" t="str">
        <f>IFERROR(AVERAGEIFS(EDF[Humeur], EDF[Nom], BD_evo[[#This Row],[Nom]], EDF[Semaine], BD_evo[[#This Row],[Semaine]]), "")</f>
        <v/>
      </c>
      <c r="H1408" s="92" t="str">
        <f>IFERROR(AVERAGEIFS(EDF[Stress], EDF[Nom], BD_evo[[#This Row],[Nom]], EDF[Semaine], BD_evo[[#This Row],[Semaine]]), "")</f>
        <v/>
      </c>
      <c r="I1408" s="92" t="str">
        <f>IFERROR(AVERAGEIFS(EDF[Sommeil], EDF[Nom], BD_evo[[#This Row],[Nom]], EDF[Semaine], BD_evo[[#This Row],[Semaine]]), "")</f>
        <v/>
      </c>
      <c r="J1408" s="92" t="str">
        <f>IFERROR(AVERAGEIFS(EDF[Etat Physique], EDF[Nom], BD_evo[[#This Row],[Nom]], EDF[Semaine], BD_evo[[#This Row],[Semaine]]), "")</f>
        <v/>
      </c>
      <c r="K1408" s="92" t="str">
        <f>IFERROR(AVERAGEIFS(EDF[Hydratation], EDF[Nom], BD_evo[[#This Row],[Nom]], EDF[Semaine], BD_evo[[#This Row],[Semaine]]), "")</f>
        <v/>
      </c>
      <c r="L1408" s="92" t="str">
        <f>IFERROR(AVERAGEIFS(EDF[Nutrition], EDF[Nom], BD_evo[[#This Row],[Nom]], EDF[Semaine], BD_evo[[#This Row],[Semaine]]), "")</f>
        <v/>
      </c>
      <c r="M1408" s="92" t="str">
        <f>IFERROR(AVERAGEIFS(RPE[Investissement du jour], RPE[Nom], BD_evo[[#This Row],[Nom]], RPE[Semaine], BD_evo[[#This Row],[Semaine]]), "")</f>
        <v/>
      </c>
    </row>
    <row r="1409" spans="1:13" x14ac:dyDescent="0.2">
      <c r="A1409" s="88" t="s">
        <v>109</v>
      </c>
      <c r="B1409" t="str">
        <f>INDEX(Statut[Profil], MATCH(BD_evo[[#This Row],[Nom]], Statut[Nom], 0))</f>
        <v>Avant</v>
      </c>
      <c r="C1409">
        <f t="shared" si="35"/>
        <v>2024</v>
      </c>
      <c r="D1409">
        <f t="shared" si="34"/>
        <v>10</v>
      </c>
      <c r="E1409" t="str">
        <f>IF(SUMIFS(RPE[sRPE_tot], RPE[Nom], BD_evo[[#This Row],[Nom]], RPE[Semaine], BD_evo[[#This Row],[Semaine]])=0,"",SUMIFS(RPE[sRPE_tot], RPE[Nom], BD_evo[[#This Row],[Nom]], RPE[Semaine], BD_evo[[#This Row],[Semaine]]))</f>
        <v/>
      </c>
      <c r="F1409" s="92" t="str">
        <f>IFERROR(AVERAGEIFS(EDF[Total EDF], EDF[Nom], BD_evo[[#This Row],[Nom]], EDF[Semaine], BD_evo[[#This Row],[Semaine]]), "")</f>
        <v/>
      </c>
      <c r="G1409" s="92" t="str">
        <f>IFERROR(AVERAGEIFS(EDF[Humeur], EDF[Nom], BD_evo[[#This Row],[Nom]], EDF[Semaine], BD_evo[[#This Row],[Semaine]]), "")</f>
        <v/>
      </c>
      <c r="H1409" s="92" t="str">
        <f>IFERROR(AVERAGEIFS(EDF[Stress], EDF[Nom], BD_evo[[#This Row],[Nom]], EDF[Semaine], BD_evo[[#This Row],[Semaine]]), "")</f>
        <v/>
      </c>
      <c r="I1409" s="92" t="str">
        <f>IFERROR(AVERAGEIFS(EDF[Sommeil], EDF[Nom], BD_evo[[#This Row],[Nom]], EDF[Semaine], BD_evo[[#This Row],[Semaine]]), "")</f>
        <v/>
      </c>
      <c r="J1409" s="92" t="str">
        <f>IFERROR(AVERAGEIFS(EDF[Etat Physique], EDF[Nom], BD_evo[[#This Row],[Nom]], EDF[Semaine], BD_evo[[#This Row],[Semaine]]), "")</f>
        <v/>
      </c>
      <c r="K1409" s="92" t="str">
        <f>IFERROR(AVERAGEIFS(EDF[Hydratation], EDF[Nom], BD_evo[[#This Row],[Nom]], EDF[Semaine], BD_evo[[#This Row],[Semaine]]), "")</f>
        <v/>
      </c>
      <c r="L1409" s="92" t="str">
        <f>IFERROR(AVERAGEIFS(EDF[Nutrition], EDF[Nom], BD_evo[[#This Row],[Nom]], EDF[Semaine], BD_evo[[#This Row],[Semaine]]), "")</f>
        <v/>
      </c>
      <c r="M1409" s="92" t="str">
        <f>IFERROR(AVERAGEIFS(RPE[Investissement du jour], RPE[Nom], BD_evo[[#This Row],[Nom]], RPE[Semaine], BD_evo[[#This Row],[Semaine]]), "")</f>
        <v/>
      </c>
    </row>
    <row r="1410" spans="1:13" x14ac:dyDescent="0.2">
      <c r="A1410" s="88" t="s">
        <v>313</v>
      </c>
      <c r="B1410" t="str">
        <f>INDEX(Statut[Profil], MATCH(BD_evo[[#This Row],[Nom]], Statut[Nom], 0))</f>
        <v>Trois Quarts</v>
      </c>
      <c r="C1410">
        <f t="shared" si="35"/>
        <v>2024</v>
      </c>
      <c r="D1410">
        <f t="shared" si="34"/>
        <v>10</v>
      </c>
      <c r="E1410" t="str">
        <f>IF(SUMIFS(RPE[sRPE_tot], RPE[Nom], BD_evo[[#This Row],[Nom]], RPE[Semaine], BD_evo[[#This Row],[Semaine]])=0,"",SUMIFS(RPE[sRPE_tot], RPE[Nom], BD_evo[[#This Row],[Nom]], RPE[Semaine], BD_evo[[#This Row],[Semaine]]))</f>
        <v/>
      </c>
      <c r="F1410" s="92" t="str">
        <f>IFERROR(AVERAGEIFS(EDF[Total EDF], EDF[Nom], BD_evo[[#This Row],[Nom]], EDF[Semaine], BD_evo[[#This Row],[Semaine]]), "")</f>
        <v/>
      </c>
      <c r="G1410" s="92" t="str">
        <f>IFERROR(AVERAGEIFS(EDF[Humeur], EDF[Nom], BD_evo[[#This Row],[Nom]], EDF[Semaine], BD_evo[[#This Row],[Semaine]]), "")</f>
        <v/>
      </c>
      <c r="H1410" s="92" t="str">
        <f>IFERROR(AVERAGEIFS(EDF[Stress], EDF[Nom], BD_evo[[#This Row],[Nom]], EDF[Semaine], BD_evo[[#This Row],[Semaine]]), "")</f>
        <v/>
      </c>
      <c r="I1410" s="92" t="str">
        <f>IFERROR(AVERAGEIFS(EDF[Sommeil], EDF[Nom], BD_evo[[#This Row],[Nom]], EDF[Semaine], BD_evo[[#This Row],[Semaine]]), "")</f>
        <v/>
      </c>
      <c r="J1410" s="92" t="str">
        <f>IFERROR(AVERAGEIFS(EDF[Etat Physique], EDF[Nom], BD_evo[[#This Row],[Nom]], EDF[Semaine], BD_evo[[#This Row],[Semaine]]), "")</f>
        <v/>
      </c>
      <c r="K1410" s="92" t="str">
        <f>IFERROR(AVERAGEIFS(EDF[Hydratation], EDF[Nom], BD_evo[[#This Row],[Nom]], EDF[Semaine], BD_evo[[#This Row],[Semaine]]), "")</f>
        <v/>
      </c>
      <c r="L1410" s="92" t="str">
        <f>IFERROR(AVERAGEIFS(EDF[Nutrition], EDF[Nom], BD_evo[[#This Row],[Nom]], EDF[Semaine], BD_evo[[#This Row],[Semaine]]), "")</f>
        <v/>
      </c>
      <c r="M1410" s="92" t="str">
        <f>IFERROR(AVERAGEIFS(RPE[Investissement du jour], RPE[Nom], BD_evo[[#This Row],[Nom]], RPE[Semaine], BD_evo[[#This Row],[Semaine]]), "")</f>
        <v/>
      </c>
    </row>
    <row r="1411" spans="1:13" x14ac:dyDescent="0.2">
      <c r="A1411" s="88" t="s">
        <v>88</v>
      </c>
      <c r="B1411" t="str">
        <f>INDEX(Statut[Profil], MATCH(BD_evo[[#This Row],[Nom]], Statut[Nom], 0))</f>
        <v>Avant</v>
      </c>
      <c r="C1411">
        <f t="shared" si="35"/>
        <v>2024</v>
      </c>
      <c r="D1411">
        <f t="shared" si="34"/>
        <v>10</v>
      </c>
      <c r="E1411" t="str">
        <f>IF(SUMIFS(RPE[sRPE_tot], RPE[Nom], BD_evo[[#This Row],[Nom]], RPE[Semaine], BD_evo[[#This Row],[Semaine]])=0,"",SUMIFS(RPE[sRPE_tot], RPE[Nom], BD_evo[[#This Row],[Nom]], RPE[Semaine], BD_evo[[#This Row],[Semaine]]))</f>
        <v/>
      </c>
      <c r="F1411" s="92" t="str">
        <f>IFERROR(AVERAGEIFS(EDF[Total EDF], EDF[Nom], BD_evo[[#This Row],[Nom]], EDF[Semaine], BD_evo[[#This Row],[Semaine]]), "")</f>
        <v/>
      </c>
      <c r="G1411" s="92" t="str">
        <f>IFERROR(AVERAGEIFS(EDF[Humeur], EDF[Nom], BD_evo[[#This Row],[Nom]], EDF[Semaine], BD_evo[[#This Row],[Semaine]]), "")</f>
        <v/>
      </c>
      <c r="H1411" s="92" t="str">
        <f>IFERROR(AVERAGEIFS(EDF[Stress], EDF[Nom], BD_evo[[#This Row],[Nom]], EDF[Semaine], BD_evo[[#This Row],[Semaine]]), "")</f>
        <v/>
      </c>
      <c r="I1411" s="92" t="str">
        <f>IFERROR(AVERAGEIFS(EDF[Sommeil], EDF[Nom], BD_evo[[#This Row],[Nom]], EDF[Semaine], BD_evo[[#This Row],[Semaine]]), "")</f>
        <v/>
      </c>
      <c r="J1411" s="92" t="str">
        <f>IFERROR(AVERAGEIFS(EDF[Etat Physique], EDF[Nom], BD_evo[[#This Row],[Nom]], EDF[Semaine], BD_evo[[#This Row],[Semaine]]), "")</f>
        <v/>
      </c>
      <c r="K1411" s="92" t="str">
        <f>IFERROR(AVERAGEIFS(EDF[Hydratation], EDF[Nom], BD_evo[[#This Row],[Nom]], EDF[Semaine], BD_evo[[#This Row],[Semaine]]), "")</f>
        <v/>
      </c>
      <c r="L1411" s="92" t="str">
        <f>IFERROR(AVERAGEIFS(EDF[Nutrition], EDF[Nom], BD_evo[[#This Row],[Nom]], EDF[Semaine], BD_evo[[#This Row],[Semaine]]), "")</f>
        <v/>
      </c>
      <c r="M1411" s="92" t="str">
        <f>IFERROR(AVERAGEIFS(RPE[Investissement du jour], RPE[Nom], BD_evo[[#This Row],[Nom]], RPE[Semaine], BD_evo[[#This Row],[Semaine]]), "")</f>
        <v/>
      </c>
    </row>
    <row r="1412" spans="1:13" x14ac:dyDescent="0.2">
      <c r="A1412" s="88" t="s">
        <v>134</v>
      </c>
      <c r="B1412" s="90" t="str">
        <f>INDEX(Statut[Profil], MATCH(BD_evo[[#This Row],[Nom]], Statut[Nom], 0))</f>
        <v>Avant</v>
      </c>
      <c r="C1412">
        <f t="shared" si="35"/>
        <v>2024</v>
      </c>
      <c r="D1412">
        <f>D1411+1</f>
        <v>11</v>
      </c>
      <c r="E1412" s="90" t="str">
        <f>IF(SUMIFS(RPE[sRPE_tot], RPE[Nom], BD_evo[[#This Row],[Nom]], RPE[Semaine], BD_evo[[#This Row],[Semaine]])=0,"",SUMIFS(RPE[sRPE_tot], RPE[Nom], BD_evo[[#This Row],[Nom]], RPE[Semaine], BD_evo[[#This Row],[Semaine]]))</f>
        <v/>
      </c>
      <c r="F1412" s="92" t="str">
        <f>IFERROR(AVERAGEIFS(EDF[Total EDF], EDF[Nom], BD_evo[[#This Row],[Nom]], EDF[Semaine], BD_evo[[#This Row],[Semaine]]), "")</f>
        <v/>
      </c>
      <c r="G1412" s="92" t="str">
        <f>IFERROR(AVERAGEIFS(EDF[Humeur], EDF[Nom], BD_evo[[#This Row],[Nom]], EDF[Semaine], BD_evo[[#This Row],[Semaine]]), "")</f>
        <v/>
      </c>
      <c r="H1412" s="92" t="str">
        <f>IFERROR(AVERAGEIFS(EDF[Stress], EDF[Nom], BD_evo[[#This Row],[Nom]], EDF[Semaine], BD_evo[[#This Row],[Semaine]]), "")</f>
        <v/>
      </c>
      <c r="I1412" s="92" t="str">
        <f>IFERROR(AVERAGEIFS(EDF[Sommeil], EDF[Nom], BD_evo[[#This Row],[Nom]], EDF[Semaine], BD_evo[[#This Row],[Semaine]]), "")</f>
        <v/>
      </c>
      <c r="J1412" s="92" t="str">
        <f>IFERROR(AVERAGEIFS(EDF[Etat Physique], EDF[Nom], BD_evo[[#This Row],[Nom]], EDF[Semaine], BD_evo[[#This Row],[Semaine]]), "")</f>
        <v/>
      </c>
      <c r="K1412" s="92" t="str">
        <f>IFERROR(AVERAGEIFS(EDF[Hydratation], EDF[Nom], BD_evo[[#This Row],[Nom]], EDF[Semaine], BD_evo[[#This Row],[Semaine]]), "")</f>
        <v/>
      </c>
      <c r="L1412" s="92" t="str">
        <f>IFERROR(AVERAGEIFS(EDF[Nutrition], EDF[Nom], BD_evo[[#This Row],[Nom]], EDF[Semaine], BD_evo[[#This Row],[Semaine]]), "")</f>
        <v/>
      </c>
      <c r="M1412" s="92" t="str">
        <f>IFERROR(AVERAGEIFS(RPE[Investissement du jour], RPE[Nom], BD_evo[[#This Row],[Nom]], RPE[Semaine], BD_evo[[#This Row],[Semaine]]), "")</f>
        <v/>
      </c>
    </row>
    <row r="1413" spans="1:13" x14ac:dyDescent="0.2">
      <c r="A1413" s="88" t="s">
        <v>76</v>
      </c>
      <c r="B1413" t="str">
        <f>INDEX(Statut[Profil], MATCH(BD_evo[[#This Row],[Nom]], Statut[Nom], 0))</f>
        <v>Trois Quarts</v>
      </c>
      <c r="C1413">
        <f t="shared" si="35"/>
        <v>2024</v>
      </c>
      <c r="D1413">
        <f>D1412</f>
        <v>11</v>
      </c>
      <c r="E1413" t="str">
        <f>IF(SUMIFS(RPE[sRPE_tot], RPE[Nom], BD_evo[[#This Row],[Nom]], RPE[Semaine], BD_evo[[#This Row],[Semaine]])=0,"",SUMIFS(RPE[sRPE_tot], RPE[Nom], BD_evo[[#This Row],[Nom]], RPE[Semaine], BD_evo[[#This Row],[Semaine]]))</f>
        <v/>
      </c>
      <c r="F1413" s="92" t="str">
        <f>IFERROR(AVERAGEIFS(EDF[Total EDF], EDF[Nom], BD_evo[[#This Row],[Nom]], EDF[Semaine], BD_evo[[#This Row],[Semaine]]), "")</f>
        <v/>
      </c>
      <c r="G1413" s="92" t="str">
        <f>IFERROR(AVERAGEIFS(EDF[Humeur], EDF[Nom], BD_evo[[#This Row],[Nom]], EDF[Semaine], BD_evo[[#This Row],[Semaine]]), "")</f>
        <v/>
      </c>
      <c r="H1413" s="92" t="str">
        <f>IFERROR(AVERAGEIFS(EDF[Stress], EDF[Nom], BD_evo[[#This Row],[Nom]], EDF[Semaine], BD_evo[[#This Row],[Semaine]]), "")</f>
        <v/>
      </c>
      <c r="I1413" s="92" t="str">
        <f>IFERROR(AVERAGEIFS(EDF[Sommeil], EDF[Nom], BD_evo[[#This Row],[Nom]], EDF[Semaine], BD_evo[[#This Row],[Semaine]]), "")</f>
        <v/>
      </c>
      <c r="J1413" s="92" t="str">
        <f>IFERROR(AVERAGEIFS(EDF[Etat Physique], EDF[Nom], BD_evo[[#This Row],[Nom]], EDF[Semaine], BD_evo[[#This Row],[Semaine]]), "")</f>
        <v/>
      </c>
      <c r="K1413" s="92" t="str">
        <f>IFERROR(AVERAGEIFS(EDF[Hydratation], EDF[Nom], BD_evo[[#This Row],[Nom]], EDF[Semaine], BD_evo[[#This Row],[Semaine]]), "")</f>
        <v/>
      </c>
      <c r="L1413" s="92" t="str">
        <f>IFERROR(AVERAGEIFS(EDF[Nutrition], EDF[Nom], BD_evo[[#This Row],[Nom]], EDF[Semaine], BD_evo[[#This Row],[Semaine]]), "")</f>
        <v/>
      </c>
      <c r="M1413" s="92" t="str">
        <f>IFERROR(AVERAGEIFS(RPE[Investissement du jour], RPE[Nom], BD_evo[[#This Row],[Nom]], RPE[Semaine], BD_evo[[#This Row],[Semaine]]), "")</f>
        <v/>
      </c>
    </row>
    <row r="1414" spans="1:13" x14ac:dyDescent="0.2">
      <c r="A1414" s="88" t="s">
        <v>367</v>
      </c>
      <c r="B1414" t="str">
        <f>INDEX(Statut[Profil], MATCH(BD_evo[[#This Row],[Nom]], Statut[Nom], 0))</f>
        <v>Avant</v>
      </c>
      <c r="C1414">
        <f t="shared" si="35"/>
        <v>2024</v>
      </c>
      <c r="D1414">
        <f t="shared" ref="D1414:D1458" si="36">D1413</f>
        <v>11</v>
      </c>
      <c r="E1414" t="str">
        <f>IF(SUMIFS(RPE[sRPE_tot], RPE[Nom], BD_evo[[#This Row],[Nom]], RPE[Semaine], BD_evo[[#This Row],[Semaine]])=0,"",SUMIFS(RPE[sRPE_tot], RPE[Nom], BD_evo[[#This Row],[Nom]], RPE[Semaine], BD_evo[[#This Row],[Semaine]]))</f>
        <v/>
      </c>
      <c r="F1414" s="92" t="str">
        <f>IFERROR(AVERAGEIFS(EDF[Total EDF], EDF[Nom], BD_evo[[#This Row],[Nom]], EDF[Semaine], BD_evo[[#This Row],[Semaine]]), "")</f>
        <v/>
      </c>
      <c r="G1414" s="92" t="str">
        <f>IFERROR(AVERAGEIFS(EDF[Humeur], EDF[Nom], BD_evo[[#This Row],[Nom]], EDF[Semaine], BD_evo[[#This Row],[Semaine]]), "")</f>
        <v/>
      </c>
      <c r="H1414" s="92" t="str">
        <f>IFERROR(AVERAGEIFS(EDF[Stress], EDF[Nom], BD_evo[[#This Row],[Nom]], EDF[Semaine], BD_evo[[#This Row],[Semaine]]), "")</f>
        <v/>
      </c>
      <c r="I1414" s="92" t="str">
        <f>IFERROR(AVERAGEIFS(EDF[Sommeil], EDF[Nom], BD_evo[[#This Row],[Nom]], EDF[Semaine], BD_evo[[#This Row],[Semaine]]), "")</f>
        <v/>
      </c>
      <c r="J1414" s="92" t="str">
        <f>IFERROR(AVERAGEIFS(EDF[Etat Physique], EDF[Nom], BD_evo[[#This Row],[Nom]], EDF[Semaine], BD_evo[[#This Row],[Semaine]]), "")</f>
        <v/>
      </c>
      <c r="K1414" s="92" t="str">
        <f>IFERROR(AVERAGEIFS(EDF[Hydratation], EDF[Nom], BD_evo[[#This Row],[Nom]], EDF[Semaine], BD_evo[[#This Row],[Semaine]]), "")</f>
        <v/>
      </c>
      <c r="L1414" s="92" t="str">
        <f>IFERROR(AVERAGEIFS(EDF[Nutrition], EDF[Nom], BD_evo[[#This Row],[Nom]], EDF[Semaine], BD_evo[[#This Row],[Semaine]]), "")</f>
        <v/>
      </c>
      <c r="M1414" s="92" t="str">
        <f>IFERROR(AVERAGEIFS(RPE[Investissement du jour], RPE[Nom], BD_evo[[#This Row],[Nom]], RPE[Semaine], BD_evo[[#This Row],[Semaine]]), "")</f>
        <v/>
      </c>
    </row>
    <row r="1415" spans="1:13" x14ac:dyDescent="0.2">
      <c r="A1415" s="88" t="s">
        <v>93</v>
      </c>
      <c r="B1415" t="str">
        <f>INDEX(Statut[Profil], MATCH(BD_evo[[#This Row],[Nom]], Statut[Nom], 0))</f>
        <v>Avant</v>
      </c>
      <c r="C1415">
        <f t="shared" si="35"/>
        <v>2024</v>
      </c>
      <c r="D1415">
        <f t="shared" si="36"/>
        <v>11</v>
      </c>
      <c r="E1415" t="str">
        <f>IF(SUMIFS(RPE[sRPE_tot], RPE[Nom], BD_evo[[#This Row],[Nom]], RPE[Semaine], BD_evo[[#This Row],[Semaine]])=0,"",SUMIFS(RPE[sRPE_tot], RPE[Nom], BD_evo[[#This Row],[Nom]], RPE[Semaine], BD_evo[[#This Row],[Semaine]]))</f>
        <v/>
      </c>
      <c r="F1415" s="92" t="str">
        <f>IFERROR(AVERAGEIFS(EDF[Total EDF], EDF[Nom], BD_evo[[#This Row],[Nom]], EDF[Semaine], BD_evo[[#This Row],[Semaine]]), "")</f>
        <v/>
      </c>
      <c r="G1415" s="92" t="str">
        <f>IFERROR(AVERAGEIFS(EDF[Humeur], EDF[Nom], BD_evo[[#This Row],[Nom]], EDF[Semaine], BD_evo[[#This Row],[Semaine]]), "")</f>
        <v/>
      </c>
      <c r="H1415" s="92" t="str">
        <f>IFERROR(AVERAGEIFS(EDF[Stress], EDF[Nom], BD_evo[[#This Row],[Nom]], EDF[Semaine], BD_evo[[#This Row],[Semaine]]), "")</f>
        <v/>
      </c>
      <c r="I1415" s="92" t="str">
        <f>IFERROR(AVERAGEIFS(EDF[Sommeil], EDF[Nom], BD_evo[[#This Row],[Nom]], EDF[Semaine], BD_evo[[#This Row],[Semaine]]), "")</f>
        <v/>
      </c>
      <c r="J1415" s="92" t="str">
        <f>IFERROR(AVERAGEIFS(EDF[Etat Physique], EDF[Nom], BD_evo[[#This Row],[Nom]], EDF[Semaine], BD_evo[[#This Row],[Semaine]]), "")</f>
        <v/>
      </c>
      <c r="K1415" s="92" t="str">
        <f>IFERROR(AVERAGEIFS(EDF[Hydratation], EDF[Nom], BD_evo[[#This Row],[Nom]], EDF[Semaine], BD_evo[[#This Row],[Semaine]]), "")</f>
        <v/>
      </c>
      <c r="L1415" s="92" t="str">
        <f>IFERROR(AVERAGEIFS(EDF[Nutrition], EDF[Nom], BD_evo[[#This Row],[Nom]], EDF[Semaine], BD_evo[[#This Row],[Semaine]]), "")</f>
        <v/>
      </c>
      <c r="M1415" s="92" t="str">
        <f>IFERROR(AVERAGEIFS(RPE[Investissement du jour], RPE[Nom], BD_evo[[#This Row],[Nom]], RPE[Semaine], BD_evo[[#This Row],[Semaine]]), "")</f>
        <v/>
      </c>
    </row>
    <row r="1416" spans="1:13" x14ac:dyDescent="0.2">
      <c r="A1416" s="88" t="s">
        <v>230</v>
      </c>
      <c r="B1416" t="str">
        <f>INDEX(Statut[Profil], MATCH(BD_evo[[#This Row],[Nom]], Statut[Nom], 0))</f>
        <v>Avant</v>
      </c>
      <c r="C1416">
        <f t="shared" si="35"/>
        <v>2024</v>
      </c>
      <c r="D1416">
        <f t="shared" si="36"/>
        <v>11</v>
      </c>
      <c r="E1416" t="str">
        <f>IF(SUMIFS(RPE[sRPE_tot], RPE[Nom], BD_evo[[#This Row],[Nom]], RPE[Semaine], BD_evo[[#This Row],[Semaine]])=0,"",SUMIFS(RPE[sRPE_tot], RPE[Nom], BD_evo[[#This Row],[Nom]], RPE[Semaine], BD_evo[[#This Row],[Semaine]]))</f>
        <v/>
      </c>
      <c r="F1416" s="92" t="str">
        <f>IFERROR(AVERAGEIFS(EDF[Total EDF], EDF[Nom], BD_evo[[#This Row],[Nom]], EDF[Semaine], BD_evo[[#This Row],[Semaine]]), "")</f>
        <v/>
      </c>
      <c r="G1416" s="92" t="str">
        <f>IFERROR(AVERAGEIFS(EDF[Humeur], EDF[Nom], BD_evo[[#This Row],[Nom]], EDF[Semaine], BD_evo[[#This Row],[Semaine]]), "")</f>
        <v/>
      </c>
      <c r="H1416" s="92" t="str">
        <f>IFERROR(AVERAGEIFS(EDF[Stress], EDF[Nom], BD_evo[[#This Row],[Nom]], EDF[Semaine], BD_evo[[#This Row],[Semaine]]), "")</f>
        <v/>
      </c>
      <c r="I1416" s="92" t="str">
        <f>IFERROR(AVERAGEIFS(EDF[Sommeil], EDF[Nom], BD_evo[[#This Row],[Nom]], EDF[Semaine], BD_evo[[#This Row],[Semaine]]), "")</f>
        <v/>
      </c>
      <c r="J1416" s="92" t="str">
        <f>IFERROR(AVERAGEIFS(EDF[Etat Physique], EDF[Nom], BD_evo[[#This Row],[Nom]], EDF[Semaine], BD_evo[[#This Row],[Semaine]]), "")</f>
        <v/>
      </c>
      <c r="K1416" s="92" t="str">
        <f>IFERROR(AVERAGEIFS(EDF[Hydratation], EDF[Nom], BD_evo[[#This Row],[Nom]], EDF[Semaine], BD_evo[[#This Row],[Semaine]]), "")</f>
        <v/>
      </c>
      <c r="L1416" s="92" t="str">
        <f>IFERROR(AVERAGEIFS(EDF[Nutrition], EDF[Nom], BD_evo[[#This Row],[Nom]], EDF[Semaine], BD_evo[[#This Row],[Semaine]]), "")</f>
        <v/>
      </c>
      <c r="M1416" s="92" t="str">
        <f>IFERROR(AVERAGEIFS(RPE[Investissement du jour], RPE[Nom], BD_evo[[#This Row],[Nom]], RPE[Semaine], BD_evo[[#This Row],[Semaine]]), "")</f>
        <v/>
      </c>
    </row>
    <row r="1417" spans="1:13" x14ac:dyDescent="0.2">
      <c r="A1417" s="88" t="s">
        <v>181</v>
      </c>
      <c r="B1417" t="str">
        <f>INDEX(Statut[Profil], MATCH(BD_evo[[#This Row],[Nom]], Statut[Nom], 0))</f>
        <v>Trois Quarts</v>
      </c>
      <c r="C1417">
        <f t="shared" si="35"/>
        <v>2024</v>
      </c>
      <c r="D1417">
        <f t="shared" si="36"/>
        <v>11</v>
      </c>
      <c r="E1417" t="str">
        <f>IF(SUMIFS(RPE[sRPE_tot], RPE[Nom], BD_evo[[#This Row],[Nom]], RPE[Semaine], BD_evo[[#This Row],[Semaine]])=0,"",SUMIFS(RPE[sRPE_tot], RPE[Nom], BD_evo[[#This Row],[Nom]], RPE[Semaine], BD_evo[[#This Row],[Semaine]]))</f>
        <v/>
      </c>
      <c r="F1417" s="92" t="str">
        <f>IFERROR(AVERAGEIFS(EDF[Total EDF], EDF[Nom], BD_evo[[#This Row],[Nom]], EDF[Semaine], BD_evo[[#This Row],[Semaine]]), "")</f>
        <v/>
      </c>
      <c r="G1417" s="92" t="str">
        <f>IFERROR(AVERAGEIFS(EDF[Humeur], EDF[Nom], BD_evo[[#This Row],[Nom]], EDF[Semaine], BD_evo[[#This Row],[Semaine]]), "")</f>
        <v/>
      </c>
      <c r="H1417" s="92" t="str">
        <f>IFERROR(AVERAGEIFS(EDF[Stress], EDF[Nom], BD_evo[[#This Row],[Nom]], EDF[Semaine], BD_evo[[#This Row],[Semaine]]), "")</f>
        <v/>
      </c>
      <c r="I1417" s="92" t="str">
        <f>IFERROR(AVERAGEIFS(EDF[Sommeil], EDF[Nom], BD_evo[[#This Row],[Nom]], EDF[Semaine], BD_evo[[#This Row],[Semaine]]), "")</f>
        <v/>
      </c>
      <c r="J1417" s="92" t="str">
        <f>IFERROR(AVERAGEIFS(EDF[Etat Physique], EDF[Nom], BD_evo[[#This Row],[Nom]], EDF[Semaine], BD_evo[[#This Row],[Semaine]]), "")</f>
        <v/>
      </c>
      <c r="K1417" s="92" t="str">
        <f>IFERROR(AVERAGEIFS(EDF[Hydratation], EDF[Nom], BD_evo[[#This Row],[Nom]], EDF[Semaine], BD_evo[[#This Row],[Semaine]]), "")</f>
        <v/>
      </c>
      <c r="L1417" s="92" t="str">
        <f>IFERROR(AVERAGEIFS(EDF[Nutrition], EDF[Nom], BD_evo[[#This Row],[Nom]], EDF[Semaine], BD_evo[[#This Row],[Semaine]]), "")</f>
        <v/>
      </c>
      <c r="M1417" s="92" t="str">
        <f>IFERROR(AVERAGEIFS(RPE[Investissement du jour], RPE[Nom], BD_evo[[#This Row],[Nom]], RPE[Semaine], BD_evo[[#This Row],[Semaine]]), "")</f>
        <v/>
      </c>
    </row>
    <row r="1418" spans="1:13" x14ac:dyDescent="0.2">
      <c r="A1418" s="88" t="s">
        <v>414</v>
      </c>
      <c r="B1418" t="str">
        <f>INDEX(Statut[Profil], MATCH(BD_evo[[#This Row],[Nom]], Statut[Nom], 0))</f>
        <v>Avant</v>
      </c>
      <c r="C1418">
        <f t="shared" si="35"/>
        <v>2024</v>
      </c>
      <c r="D1418">
        <f t="shared" si="36"/>
        <v>11</v>
      </c>
      <c r="E1418" t="str">
        <f>IF(SUMIFS(RPE[sRPE_tot], RPE[Nom], BD_evo[[#This Row],[Nom]], RPE[Semaine], BD_evo[[#This Row],[Semaine]])=0,"",SUMIFS(RPE[sRPE_tot], RPE[Nom], BD_evo[[#This Row],[Nom]], RPE[Semaine], BD_evo[[#This Row],[Semaine]]))</f>
        <v/>
      </c>
      <c r="F1418" s="92" t="str">
        <f>IFERROR(AVERAGEIFS(EDF[Total EDF], EDF[Nom], BD_evo[[#This Row],[Nom]], EDF[Semaine], BD_evo[[#This Row],[Semaine]]), "")</f>
        <v/>
      </c>
      <c r="G1418" s="92" t="str">
        <f>IFERROR(AVERAGEIFS(EDF[Humeur], EDF[Nom], BD_evo[[#This Row],[Nom]], EDF[Semaine], BD_evo[[#This Row],[Semaine]]), "")</f>
        <v/>
      </c>
      <c r="H1418" s="92" t="str">
        <f>IFERROR(AVERAGEIFS(EDF[Stress], EDF[Nom], BD_evo[[#This Row],[Nom]], EDF[Semaine], BD_evo[[#This Row],[Semaine]]), "")</f>
        <v/>
      </c>
      <c r="I1418" s="92" t="str">
        <f>IFERROR(AVERAGEIFS(EDF[Sommeil], EDF[Nom], BD_evo[[#This Row],[Nom]], EDF[Semaine], BD_evo[[#This Row],[Semaine]]), "")</f>
        <v/>
      </c>
      <c r="J1418" s="92" t="str">
        <f>IFERROR(AVERAGEIFS(EDF[Etat Physique], EDF[Nom], BD_evo[[#This Row],[Nom]], EDF[Semaine], BD_evo[[#This Row],[Semaine]]), "")</f>
        <v/>
      </c>
      <c r="K1418" s="92" t="str">
        <f>IFERROR(AVERAGEIFS(EDF[Hydratation], EDF[Nom], BD_evo[[#This Row],[Nom]], EDF[Semaine], BD_evo[[#This Row],[Semaine]]), "")</f>
        <v/>
      </c>
      <c r="L1418" s="92" t="str">
        <f>IFERROR(AVERAGEIFS(EDF[Nutrition], EDF[Nom], BD_evo[[#This Row],[Nom]], EDF[Semaine], BD_evo[[#This Row],[Semaine]]), "")</f>
        <v/>
      </c>
      <c r="M1418" s="92" t="str">
        <f>IFERROR(AVERAGEIFS(RPE[Investissement du jour], RPE[Nom], BD_evo[[#This Row],[Nom]], RPE[Semaine], BD_evo[[#This Row],[Semaine]]), "")</f>
        <v/>
      </c>
    </row>
    <row r="1419" spans="1:13" x14ac:dyDescent="0.2">
      <c r="A1419" s="88" t="s">
        <v>102</v>
      </c>
      <c r="B1419" t="str">
        <f>INDEX(Statut[Profil], MATCH(BD_evo[[#This Row],[Nom]], Statut[Nom], 0))</f>
        <v>Trois Quarts</v>
      </c>
      <c r="C1419">
        <f t="shared" si="35"/>
        <v>2024</v>
      </c>
      <c r="D1419">
        <f t="shared" si="36"/>
        <v>11</v>
      </c>
      <c r="E1419" t="str">
        <f>IF(SUMIFS(RPE[sRPE_tot], RPE[Nom], BD_evo[[#This Row],[Nom]], RPE[Semaine], BD_evo[[#This Row],[Semaine]])=0,"",SUMIFS(RPE[sRPE_tot], RPE[Nom], BD_evo[[#This Row],[Nom]], RPE[Semaine], BD_evo[[#This Row],[Semaine]]))</f>
        <v/>
      </c>
      <c r="F1419" s="92" t="str">
        <f>IFERROR(AVERAGEIFS(EDF[Total EDF], EDF[Nom], BD_evo[[#This Row],[Nom]], EDF[Semaine], BD_evo[[#This Row],[Semaine]]), "")</f>
        <v/>
      </c>
      <c r="G1419" s="92" t="str">
        <f>IFERROR(AVERAGEIFS(EDF[Humeur], EDF[Nom], BD_evo[[#This Row],[Nom]], EDF[Semaine], BD_evo[[#This Row],[Semaine]]), "")</f>
        <v/>
      </c>
      <c r="H1419" s="92" t="str">
        <f>IFERROR(AVERAGEIFS(EDF[Stress], EDF[Nom], BD_evo[[#This Row],[Nom]], EDF[Semaine], BD_evo[[#This Row],[Semaine]]), "")</f>
        <v/>
      </c>
      <c r="I1419" s="92" t="str">
        <f>IFERROR(AVERAGEIFS(EDF[Sommeil], EDF[Nom], BD_evo[[#This Row],[Nom]], EDF[Semaine], BD_evo[[#This Row],[Semaine]]), "")</f>
        <v/>
      </c>
      <c r="J1419" s="92" t="str">
        <f>IFERROR(AVERAGEIFS(EDF[Etat Physique], EDF[Nom], BD_evo[[#This Row],[Nom]], EDF[Semaine], BD_evo[[#This Row],[Semaine]]), "")</f>
        <v/>
      </c>
      <c r="K1419" s="92" t="str">
        <f>IFERROR(AVERAGEIFS(EDF[Hydratation], EDF[Nom], BD_evo[[#This Row],[Nom]], EDF[Semaine], BD_evo[[#This Row],[Semaine]]), "")</f>
        <v/>
      </c>
      <c r="L1419" s="92" t="str">
        <f>IFERROR(AVERAGEIFS(EDF[Nutrition], EDF[Nom], BD_evo[[#This Row],[Nom]], EDF[Semaine], BD_evo[[#This Row],[Semaine]]), "")</f>
        <v/>
      </c>
      <c r="M1419" s="92" t="str">
        <f>IFERROR(AVERAGEIFS(RPE[Investissement du jour], RPE[Nom], BD_evo[[#This Row],[Nom]], RPE[Semaine], BD_evo[[#This Row],[Semaine]]), "")</f>
        <v/>
      </c>
    </row>
    <row r="1420" spans="1:13" x14ac:dyDescent="0.2">
      <c r="A1420" s="88" t="s">
        <v>193</v>
      </c>
      <c r="B1420" t="str">
        <f>INDEX(Statut[Profil], MATCH(BD_evo[[#This Row],[Nom]], Statut[Nom], 0))</f>
        <v>Avant</v>
      </c>
      <c r="C1420">
        <f t="shared" si="35"/>
        <v>2024</v>
      </c>
      <c r="D1420">
        <f t="shared" si="36"/>
        <v>11</v>
      </c>
      <c r="E1420" t="str">
        <f>IF(SUMIFS(RPE[sRPE_tot], RPE[Nom], BD_evo[[#This Row],[Nom]], RPE[Semaine], BD_evo[[#This Row],[Semaine]])=0,"",SUMIFS(RPE[sRPE_tot], RPE[Nom], BD_evo[[#This Row],[Nom]], RPE[Semaine], BD_evo[[#This Row],[Semaine]]))</f>
        <v/>
      </c>
      <c r="F1420" s="92" t="str">
        <f>IFERROR(AVERAGEIFS(EDF[Total EDF], EDF[Nom], BD_evo[[#This Row],[Nom]], EDF[Semaine], BD_evo[[#This Row],[Semaine]]), "")</f>
        <v/>
      </c>
      <c r="G1420" s="92" t="str">
        <f>IFERROR(AVERAGEIFS(EDF[Humeur], EDF[Nom], BD_evo[[#This Row],[Nom]], EDF[Semaine], BD_evo[[#This Row],[Semaine]]), "")</f>
        <v/>
      </c>
      <c r="H1420" s="92" t="str">
        <f>IFERROR(AVERAGEIFS(EDF[Stress], EDF[Nom], BD_evo[[#This Row],[Nom]], EDF[Semaine], BD_evo[[#This Row],[Semaine]]), "")</f>
        <v/>
      </c>
      <c r="I1420" s="92" t="str">
        <f>IFERROR(AVERAGEIFS(EDF[Sommeil], EDF[Nom], BD_evo[[#This Row],[Nom]], EDF[Semaine], BD_evo[[#This Row],[Semaine]]), "")</f>
        <v/>
      </c>
      <c r="J1420" s="92" t="str">
        <f>IFERROR(AVERAGEIFS(EDF[Etat Physique], EDF[Nom], BD_evo[[#This Row],[Nom]], EDF[Semaine], BD_evo[[#This Row],[Semaine]]), "")</f>
        <v/>
      </c>
      <c r="K1420" s="92" t="str">
        <f>IFERROR(AVERAGEIFS(EDF[Hydratation], EDF[Nom], BD_evo[[#This Row],[Nom]], EDF[Semaine], BD_evo[[#This Row],[Semaine]]), "")</f>
        <v/>
      </c>
      <c r="L1420" s="92" t="str">
        <f>IFERROR(AVERAGEIFS(EDF[Nutrition], EDF[Nom], BD_evo[[#This Row],[Nom]], EDF[Semaine], BD_evo[[#This Row],[Semaine]]), "")</f>
        <v/>
      </c>
      <c r="M1420" s="92" t="str">
        <f>IFERROR(AVERAGEIFS(RPE[Investissement du jour], RPE[Nom], BD_evo[[#This Row],[Nom]], RPE[Semaine], BD_evo[[#This Row],[Semaine]]), "")</f>
        <v/>
      </c>
    </row>
    <row r="1421" spans="1:13" x14ac:dyDescent="0.2">
      <c r="A1421" s="88" t="s">
        <v>84</v>
      </c>
      <c r="B1421" t="str">
        <f>INDEX(Statut[Profil], MATCH(BD_evo[[#This Row],[Nom]], Statut[Nom], 0))</f>
        <v>Trois Quarts</v>
      </c>
      <c r="C1421">
        <f t="shared" si="35"/>
        <v>2024</v>
      </c>
      <c r="D1421">
        <f t="shared" si="36"/>
        <v>11</v>
      </c>
      <c r="E1421" t="str">
        <f>IF(SUMIFS(RPE[sRPE_tot], RPE[Nom], BD_evo[[#This Row],[Nom]], RPE[Semaine], BD_evo[[#This Row],[Semaine]])=0,"",SUMIFS(RPE[sRPE_tot], RPE[Nom], BD_evo[[#This Row],[Nom]], RPE[Semaine], BD_evo[[#This Row],[Semaine]]))</f>
        <v/>
      </c>
      <c r="F1421" s="92" t="str">
        <f>IFERROR(AVERAGEIFS(EDF[Total EDF], EDF[Nom], BD_evo[[#This Row],[Nom]], EDF[Semaine], BD_evo[[#This Row],[Semaine]]), "")</f>
        <v/>
      </c>
      <c r="G1421" s="92" t="str">
        <f>IFERROR(AVERAGEIFS(EDF[Humeur], EDF[Nom], BD_evo[[#This Row],[Nom]], EDF[Semaine], BD_evo[[#This Row],[Semaine]]), "")</f>
        <v/>
      </c>
      <c r="H1421" s="92" t="str">
        <f>IFERROR(AVERAGEIFS(EDF[Stress], EDF[Nom], BD_evo[[#This Row],[Nom]], EDF[Semaine], BD_evo[[#This Row],[Semaine]]), "")</f>
        <v/>
      </c>
      <c r="I1421" s="92" t="str">
        <f>IFERROR(AVERAGEIFS(EDF[Sommeil], EDF[Nom], BD_evo[[#This Row],[Nom]], EDF[Semaine], BD_evo[[#This Row],[Semaine]]), "")</f>
        <v/>
      </c>
      <c r="J1421" s="92" t="str">
        <f>IFERROR(AVERAGEIFS(EDF[Etat Physique], EDF[Nom], BD_evo[[#This Row],[Nom]], EDF[Semaine], BD_evo[[#This Row],[Semaine]]), "")</f>
        <v/>
      </c>
      <c r="K1421" s="92" t="str">
        <f>IFERROR(AVERAGEIFS(EDF[Hydratation], EDF[Nom], BD_evo[[#This Row],[Nom]], EDF[Semaine], BD_evo[[#This Row],[Semaine]]), "")</f>
        <v/>
      </c>
      <c r="L1421" s="92" t="str">
        <f>IFERROR(AVERAGEIFS(EDF[Nutrition], EDF[Nom], BD_evo[[#This Row],[Nom]], EDF[Semaine], BD_evo[[#This Row],[Semaine]]), "")</f>
        <v/>
      </c>
      <c r="M1421" s="92" t="str">
        <f>IFERROR(AVERAGEIFS(RPE[Investissement du jour], RPE[Nom], BD_evo[[#This Row],[Nom]], RPE[Semaine], BD_evo[[#This Row],[Semaine]]), "")</f>
        <v/>
      </c>
    </row>
    <row r="1422" spans="1:13" x14ac:dyDescent="0.2">
      <c r="A1422" s="88" t="s">
        <v>106</v>
      </c>
      <c r="B1422" t="str">
        <f>INDEX(Statut[Profil], MATCH(BD_evo[[#This Row],[Nom]], Statut[Nom], 0))</f>
        <v>Avant</v>
      </c>
      <c r="C1422">
        <f t="shared" si="35"/>
        <v>2024</v>
      </c>
      <c r="D1422">
        <f t="shared" si="36"/>
        <v>11</v>
      </c>
      <c r="E1422" t="str">
        <f>IF(SUMIFS(RPE[sRPE_tot], RPE[Nom], BD_evo[[#This Row],[Nom]], RPE[Semaine], BD_evo[[#This Row],[Semaine]])=0,"",SUMIFS(RPE[sRPE_tot], RPE[Nom], BD_evo[[#This Row],[Nom]], RPE[Semaine], BD_evo[[#This Row],[Semaine]]))</f>
        <v/>
      </c>
      <c r="F1422" s="92" t="str">
        <f>IFERROR(AVERAGEIFS(EDF[Total EDF], EDF[Nom], BD_evo[[#This Row],[Nom]], EDF[Semaine], BD_evo[[#This Row],[Semaine]]), "")</f>
        <v/>
      </c>
      <c r="G1422" s="92" t="str">
        <f>IFERROR(AVERAGEIFS(EDF[Humeur], EDF[Nom], BD_evo[[#This Row],[Nom]], EDF[Semaine], BD_evo[[#This Row],[Semaine]]), "")</f>
        <v/>
      </c>
      <c r="H1422" s="92" t="str">
        <f>IFERROR(AVERAGEIFS(EDF[Stress], EDF[Nom], BD_evo[[#This Row],[Nom]], EDF[Semaine], BD_evo[[#This Row],[Semaine]]), "")</f>
        <v/>
      </c>
      <c r="I1422" s="92" t="str">
        <f>IFERROR(AVERAGEIFS(EDF[Sommeil], EDF[Nom], BD_evo[[#This Row],[Nom]], EDF[Semaine], BD_evo[[#This Row],[Semaine]]), "")</f>
        <v/>
      </c>
      <c r="J1422" s="92" t="str">
        <f>IFERROR(AVERAGEIFS(EDF[Etat Physique], EDF[Nom], BD_evo[[#This Row],[Nom]], EDF[Semaine], BD_evo[[#This Row],[Semaine]]), "")</f>
        <v/>
      </c>
      <c r="K1422" s="92" t="str">
        <f>IFERROR(AVERAGEIFS(EDF[Hydratation], EDF[Nom], BD_evo[[#This Row],[Nom]], EDF[Semaine], BD_evo[[#This Row],[Semaine]]), "")</f>
        <v/>
      </c>
      <c r="L1422" s="92" t="str">
        <f>IFERROR(AVERAGEIFS(EDF[Nutrition], EDF[Nom], BD_evo[[#This Row],[Nom]], EDF[Semaine], BD_evo[[#This Row],[Semaine]]), "")</f>
        <v/>
      </c>
      <c r="M1422" s="92" t="str">
        <f>IFERROR(AVERAGEIFS(RPE[Investissement du jour], RPE[Nom], BD_evo[[#This Row],[Nom]], RPE[Semaine], BD_evo[[#This Row],[Semaine]]), "")</f>
        <v/>
      </c>
    </row>
    <row r="1423" spans="1:13" x14ac:dyDescent="0.2">
      <c r="A1423" s="89" t="s">
        <v>171</v>
      </c>
      <c r="B1423" t="str">
        <f>INDEX(Statut[Profil], MATCH(BD_evo[[#This Row],[Nom]], Statut[Nom], 0))</f>
        <v>Avant</v>
      </c>
      <c r="C1423">
        <f t="shared" si="35"/>
        <v>2024</v>
      </c>
      <c r="D1423">
        <f t="shared" si="36"/>
        <v>11</v>
      </c>
      <c r="E1423" t="str">
        <f>IF(SUMIFS(RPE[sRPE_tot], RPE[Nom], BD_evo[[#This Row],[Nom]], RPE[Semaine], BD_evo[[#This Row],[Semaine]])=0,"",SUMIFS(RPE[sRPE_tot], RPE[Nom], BD_evo[[#This Row],[Nom]], RPE[Semaine], BD_evo[[#This Row],[Semaine]]))</f>
        <v/>
      </c>
      <c r="F1423" s="92" t="str">
        <f>IFERROR(AVERAGEIFS(EDF[Total EDF], EDF[Nom], BD_evo[[#This Row],[Nom]], EDF[Semaine], BD_evo[[#This Row],[Semaine]]), "")</f>
        <v/>
      </c>
      <c r="G1423" s="92" t="str">
        <f>IFERROR(AVERAGEIFS(EDF[Humeur], EDF[Nom], BD_evo[[#This Row],[Nom]], EDF[Semaine], BD_evo[[#This Row],[Semaine]]), "")</f>
        <v/>
      </c>
      <c r="H1423" s="92" t="str">
        <f>IFERROR(AVERAGEIFS(EDF[Stress], EDF[Nom], BD_evo[[#This Row],[Nom]], EDF[Semaine], BD_evo[[#This Row],[Semaine]]), "")</f>
        <v/>
      </c>
      <c r="I1423" s="92" t="str">
        <f>IFERROR(AVERAGEIFS(EDF[Sommeil], EDF[Nom], BD_evo[[#This Row],[Nom]], EDF[Semaine], BD_evo[[#This Row],[Semaine]]), "")</f>
        <v/>
      </c>
      <c r="J1423" s="92" t="str">
        <f>IFERROR(AVERAGEIFS(EDF[Etat Physique], EDF[Nom], BD_evo[[#This Row],[Nom]], EDF[Semaine], BD_evo[[#This Row],[Semaine]]), "")</f>
        <v/>
      </c>
      <c r="K1423" s="92" t="str">
        <f>IFERROR(AVERAGEIFS(EDF[Hydratation], EDF[Nom], BD_evo[[#This Row],[Nom]], EDF[Semaine], BD_evo[[#This Row],[Semaine]]), "")</f>
        <v/>
      </c>
      <c r="L1423" s="92" t="str">
        <f>IFERROR(AVERAGEIFS(EDF[Nutrition], EDF[Nom], BD_evo[[#This Row],[Nom]], EDF[Semaine], BD_evo[[#This Row],[Semaine]]), "")</f>
        <v/>
      </c>
      <c r="M1423" s="92" t="str">
        <f>IFERROR(AVERAGEIFS(RPE[Investissement du jour], RPE[Nom], BD_evo[[#This Row],[Nom]], RPE[Semaine], BD_evo[[#This Row],[Semaine]]), "")</f>
        <v/>
      </c>
    </row>
    <row r="1424" spans="1:13" x14ac:dyDescent="0.2">
      <c r="A1424" s="88" t="s">
        <v>77</v>
      </c>
      <c r="B1424" t="str">
        <f>INDEX(Statut[Profil], MATCH(BD_evo[[#This Row],[Nom]], Statut[Nom], 0))</f>
        <v>Avant</v>
      </c>
      <c r="C1424">
        <f t="shared" si="35"/>
        <v>2024</v>
      </c>
      <c r="D1424">
        <f t="shared" si="36"/>
        <v>11</v>
      </c>
      <c r="E1424" t="str">
        <f>IF(SUMIFS(RPE[sRPE_tot], RPE[Nom], BD_evo[[#This Row],[Nom]], RPE[Semaine], BD_evo[[#This Row],[Semaine]])=0,"",SUMIFS(RPE[sRPE_tot], RPE[Nom], BD_evo[[#This Row],[Nom]], RPE[Semaine], BD_evo[[#This Row],[Semaine]]))</f>
        <v/>
      </c>
      <c r="F1424" s="92" t="str">
        <f>IFERROR(AVERAGEIFS(EDF[Total EDF], EDF[Nom], BD_evo[[#This Row],[Nom]], EDF[Semaine], BD_evo[[#This Row],[Semaine]]), "")</f>
        <v/>
      </c>
      <c r="G1424" s="92" t="str">
        <f>IFERROR(AVERAGEIFS(EDF[Humeur], EDF[Nom], BD_evo[[#This Row],[Nom]], EDF[Semaine], BD_evo[[#This Row],[Semaine]]), "")</f>
        <v/>
      </c>
      <c r="H1424" s="92" t="str">
        <f>IFERROR(AVERAGEIFS(EDF[Stress], EDF[Nom], BD_evo[[#This Row],[Nom]], EDF[Semaine], BD_evo[[#This Row],[Semaine]]), "")</f>
        <v/>
      </c>
      <c r="I1424" s="92" t="str">
        <f>IFERROR(AVERAGEIFS(EDF[Sommeil], EDF[Nom], BD_evo[[#This Row],[Nom]], EDF[Semaine], BD_evo[[#This Row],[Semaine]]), "")</f>
        <v/>
      </c>
      <c r="J1424" s="92" t="str">
        <f>IFERROR(AVERAGEIFS(EDF[Etat Physique], EDF[Nom], BD_evo[[#This Row],[Nom]], EDF[Semaine], BD_evo[[#This Row],[Semaine]]), "")</f>
        <v/>
      </c>
      <c r="K1424" s="92" t="str">
        <f>IFERROR(AVERAGEIFS(EDF[Hydratation], EDF[Nom], BD_evo[[#This Row],[Nom]], EDF[Semaine], BD_evo[[#This Row],[Semaine]]), "")</f>
        <v/>
      </c>
      <c r="L1424" s="92" t="str">
        <f>IFERROR(AVERAGEIFS(EDF[Nutrition], EDF[Nom], BD_evo[[#This Row],[Nom]], EDF[Semaine], BD_evo[[#This Row],[Semaine]]), "")</f>
        <v/>
      </c>
      <c r="M1424" s="92" t="str">
        <f>IFERROR(AVERAGEIFS(RPE[Investissement du jour], RPE[Nom], BD_evo[[#This Row],[Nom]], RPE[Semaine], BD_evo[[#This Row],[Semaine]]), "")</f>
        <v/>
      </c>
    </row>
    <row r="1425" spans="1:13" x14ac:dyDescent="0.2">
      <c r="A1425" s="88" t="s">
        <v>135</v>
      </c>
      <c r="B1425" t="str">
        <f>INDEX(Statut[Profil], MATCH(BD_evo[[#This Row],[Nom]], Statut[Nom], 0))</f>
        <v>Trois Quarts</v>
      </c>
      <c r="C1425">
        <f t="shared" si="35"/>
        <v>2024</v>
      </c>
      <c r="D1425">
        <f t="shared" si="36"/>
        <v>11</v>
      </c>
      <c r="E1425" t="str">
        <f>IF(SUMIFS(RPE[sRPE_tot], RPE[Nom], BD_evo[[#This Row],[Nom]], RPE[Semaine], BD_evo[[#This Row],[Semaine]])=0,"",SUMIFS(RPE[sRPE_tot], RPE[Nom], BD_evo[[#This Row],[Nom]], RPE[Semaine], BD_evo[[#This Row],[Semaine]]))</f>
        <v/>
      </c>
      <c r="F1425" s="92" t="str">
        <f>IFERROR(AVERAGEIFS(EDF[Total EDF], EDF[Nom], BD_evo[[#This Row],[Nom]], EDF[Semaine], BD_evo[[#This Row],[Semaine]]), "")</f>
        <v/>
      </c>
      <c r="G1425" s="92" t="str">
        <f>IFERROR(AVERAGEIFS(EDF[Humeur], EDF[Nom], BD_evo[[#This Row],[Nom]], EDF[Semaine], BD_evo[[#This Row],[Semaine]]), "")</f>
        <v/>
      </c>
      <c r="H1425" s="92" t="str">
        <f>IFERROR(AVERAGEIFS(EDF[Stress], EDF[Nom], BD_evo[[#This Row],[Nom]], EDF[Semaine], BD_evo[[#This Row],[Semaine]]), "")</f>
        <v/>
      </c>
      <c r="I1425" s="92" t="str">
        <f>IFERROR(AVERAGEIFS(EDF[Sommeil], EDF[Nom], BD_evo[[#This Row],[Nom]], EDF[Semaine], BD_evo[[#This Row],[Semaine]]), "")</f>
        <v/>
      </c>
      <c r="J1425" s="92" t="str">
        <f>IFERROR(AVERAGEIFS(EDF[Etat Physique], EDF[Nom], BD_evo[[#This Row],[Nom]], EDF[Semaine], BD_evo[[#This Row],[Semaine]]), "")</f>
        <v/>
      </c>
      <c r="K1425" s="92" t="str">
        <f>IFERROR(AVERAGEIFS(EDF[Hydratation], EDF[Nom], BD_evo[[#This Row],[Nom]], EDF[Semaine], BD_evo[[#This Row],[Semaine]]), "")</f>
        <v/>
      </c>
      <c r="L1425" s="92" t="str">
        <f>IFERROR(AVERAGEIFS(EDF[Nutrition], EDF[Nom], BD_evo[[#This Row],[Nom]], EDF[Semaine], BD_evo[[#This Row],[Semaine]]), "")</f>
        <v/>
      </c>
      <c r="M1425" s="92" t="str">
        <f>IFERROR(AVERAGEIFS(RPE[Investissement du jour], RPE[Nom], BD_evo[[#This Row],[Nom]], RPE[Semaine], BD_evo[[#This Row],[Semaine]]), "")</f>
        <v/>
      </c>
    </row>
    <row r="1426" spans="1:13" x14ac:dyDescent="0.2">
      <c r="A1426" s="88" t="s">
        <v>75</v>
      </c>
      <c r="B1426" t="str">
        <f>INDEX(Statut[Profil], MATCH(BD_evo[[#This Row],[Nom]], Statut[Nom], 0))</f>
        <v>Avant</v>
      </c>
      <c r="C1426">
        <f t="shared" si="35"/>
        <v>2024</v>
      </c>
      <c r="D1426">
        <f t="shared" si="36"/>
        <v>11</v>
      </c>
      <c r="E1426" t="str">
        <f>IF(SUMIFS(RPE[sRPE_tot], RPE[Nom], BD_evo[[#This Row],[Nom]], RPE[Semaine], BD_evo[[#This Row],[Semaine]])=0,"",SUMIFS(RPE[sRPE_tot], RPE[Nom], BD_evo[[#This Row],[Nom]], RPE[Semaine], BD_evo[[#This Row],[Semaine]]))</f>
        <v/>
      </c>
      <c r="F1426" s="92" t="str">
        <f>IFERROR(AVERAGEIFS(EDF[Total EDF], EDF[Nom], BD_evo[[#This Row],[Nom]], EDF[Semaine], BD_evo[[#This Row],[Semaine]]), "")</f>
        <v/>
      </c>
      <c r="G1426" s="92" t="str">
        <f>IFERROR(AVERAGEIFS(EDF[Humeur], EDF[Nom], BD_evo[[#This Row],[Nom]], EDF[Semaine], BD_evo[[#This Row],[Semaine]]), "")</f>
        <v/>
      </c>
      <c r="H1426" s="92" t="str">
        <f>IFERROR(AVERAGEIFS(EDF[Stress], EDF[Nom], BD_evo[[#This Row],[Nom]], EDF[Semaine], BD_evo[[#This Row],[Semaine]]), "")</f>
        <v/>
      </c>
      <c r="I1426" s="92" t="str">
        <f>IFERROR(AVERAGEIFS(EDF[Sommeil], EDF[Nom], BD_evo[[#This Row],[Nom]], EDF[Semaine], BD_evo[[#This Row],[Semaine]]), "")</f>
        <v/>
      </c>
      <c r="J1426" s="92" t="str">
        <f>IFERROR(AVERAGEIFS(EDF[Etat Physique], EDF[Nom], BD_evo[[#This Row],[Nom]], EDF[Semaine], BD_evo[[#This Row],[Semaine]]), "")</f>
        <v/>
      </c>
      <c r="K1426" s="92" t="str">
        <f>IFERROR(AVERAGEIFS(EDF[Hydratation], EDF[Nom], BD_evo[[#This Row],[Nom]], EDF[Semaine], BD_evo[[#This Row],[Semaine]]), "")</f>
        <v/>
      </c>
      <c r="L1426" s="92" t="str">
        <f>IFERROR(AVERAGEIFS(EDF[Nutrition], EDF[Nom], BD_evo[[#This Row],[Nom]], EDF[Semaine], BD_evo[[#This Row],[Semaine]]), "")</f>
        <v/>
      </c>
      <c r="M1426" s="92" t="str">
        <f>IFERROR(AVERAGEIFS(RPE[Investissement du jour], RPE[Nom], BD_evo[[#This Row],[Nom]], RPE[Semaine], BD_evo[[#This Row],[Semaine]]), "")</f>
        <v/>
      </c>
    </row>
    <row r="1427" spans="1:13" x14ac:dyDescent="0.2">
      <c r="A1427" s="88" t="s">
        <v>112</v>
      </c>
      <c r="B1427" t="str">
        <f>INDEX(Statut[Profil], MATCH(BD_evo[[#This Row],[Nom]], Statut[Nom], 0))</f>
        <v>Trois Quarts</v>
      </c>
      <c r="C1427">
        <f t="shared" si="35"/>
        <v>2024</v>
      </c>
      <c r="D1427">
        <f t="shared" si="36"/>
        <v>11</v>
      </c>
      <c r="E1427" t="str">
        <f>IF(SUMIFS(RPE[sRPE_tot], RPE[Nom], BD_evo[[#This Row],[Nom]], RPE[Semaine], BD_evo[[#This Row],[Semaine]])=0,"",SUMIFS(RPE[sRPE_tot], RPE[Nom], BD_evo[[#This Row],[Nom]], RPE[Semaine], BD_evo[[#This Row],[Semaine]]))</f>
        <v/>
      </c>
      <c r="F1427" s="92" t="str">
        <f>IFERROR(AVERAGEIFS(EDF[Total EDF], EDF[Nom], BD_evo[[#This Row],[Nom]], EDF[Semaine], BD_evo[[#This Row],[Semaine]]), "")</f>
        <v/>
      </c>
      <c r="G1427" s="92" t="str">
        <f>IFERROR(AVERAGEIFS(EDF[Humeur], EDF[Nom], BD_evo[[#This Row],[Nom]], EDF[Semaine], BD_evo[[#This Row],[Semaine]]), "")</f>
        <v/>
      </c>
      <c r="H1427" s="92" t="str">
        <f>IFERROR(AVERAGEIFS(EDF[Stress], EDF[Nom], BD_evo[[#This Row],[Nom]], EDF[Semaine], BD_evo[[#This Row],[Semaine]]), "")</f>
        <v/>
      </c>
      <c r="I1427" s="92" t="str">
        <f>IFERROR(AVERAGEIFS(EDF[Sommeil], EDF[Nom], BD_evo[[#This Row],[Nom]], EDF[Semaine], BD_evo[[#This Row],[Semaine]]), "")</f>
        <v/>
      </c>
      <c r="J1427" s="92" t="str">
        <f>IFERROR(AVERAGEIFS(EDF[Etat Physique], EDF[Nom], BD_evo[[#This Row],[Nom]], EDF[Semaine], BD_evo[[#This Row],[Semaine]]), "")</f>
        <v/>
      </c>
      <c r="K1427" s="92" t="str">
        <f>IFERROR(AVERAGEIFS(EDF[Hydratation], EDF[Nom], BD_evo[[#This Row],[Nom]], EDF[Semaine], BD_evo[[#This Row],[Semaine]]), "")</f>
        <v/>
      </c>
      <c r="L1427" s="92" t="str">
        <f>IFERROR(AVERAGEIFS(EDF[Nutrition], EDF[Nom], BD_evo[[#This Row],[Nom]], EDF[Semaine], BD_evo[[#This Row],[Semaine]]), "")</f>
        <v/>
      </c>
      <c r="M1427" s="92" t="str">
        <f>IFERROR(AVERAGEIFS(RPE[Investissement du jour], RPE[Nom], BD_evo[[#This Row],[Nom]], RPE[Semaine], BD_evo[[#This Row],[Semaine]]), "")</f>
        <v/>
      </c>
    </row>
    <row r="1428" spans="1:13" x14ac:dyDescent="0.2">
      <c r="A1428" s="88" t="s">
        <v>142</v>
      </c>
      <c r="B1428" t="str">
        <f>INDEX(Statut[Profil], MATCH(BD_evo[[#This Row],[Nom]], Statut[Nom], 0))</f>
        <v>Avant</v>
      </c>
      <c r="C1428">
        <f t="shared" si="35"/>
        <v>2024</v>
      </c>
      <c r="D1428">
        <f t="shared" si="36"/>
        <v>11</v>
      </c>
      <c r="E1428" t="str">
        <f>IF(SUMIFS(RPE[sRPE_tot], RPE[Nom], BD_evo[[#This Row],[Nom]], RPE[Semaine], BD_evo[[#This Row],[Semaine]])=0,"",SUMIFS(RPE[sRPE_tot], RPE[Nom], BD_evo[[#This Row],[Nom]], RPE[Semaine], BD_evo[[#This Row],[Semaine]]))</f>
        <v/>
      </c>
      <c r="F1428" s="92" t="str">
        <f>IFERROR(AVERAGEIFS(EDF[Total EDF], EDF[Nom], BD_evo[[#This Row],[Nom]], EDF[Semaine], BD_evo[[#This Row],[Semaine]]), "")</f>
        <v/>
      </c>
      <c r="G1428" s="92" t="str">
        <f>IFERROR(AVERAGEIFS(EDF[Humeur], EDF[Nom], BD_evo[[#This Row],[Nom]], EDF[Semaine], BD_evo[[#This Row],[Semaine]]), "")</f>
        <v/>
      </c>
      <c r="H1428" s="92" t="str">
        <f>IFERROR(AVERAGEIFS(EDF[Stress], EDF[Nom], BD_evo[[#This Row],[Nom]], EDF[Semaine], BD_evo[[#This Row],[Semaine]]), "")</f>
        <v/>
      </c>
      <c r="I1428" s="92" t="str">
        <f>IFERROR(AVERAGEIFS(EDF[Sommeil], EDF[Nom], BD_evo[[#This Row],[Nom]], EDF[Semaine], BD_evo[[#This Row],[Semaine]]), "")</f>
        <v/>
      </c>
      <c r="J1428" s="92" t="str">
        <f>IFERROR(AVERAGEIFS(EDF[Etat Physique], EDF[Nom], BD_evo[[#This Row],[Nom]], EDF[Semaine], BD_evo[[#This Row],[Semaine]]), "")</f>
        <v/>
      </c>
      <c r="K1428" s="92" t="str">
        <f>IFERROR(AVERAGEIFS(EDF[Hydratation], EDF[Nom], BD_evo[[#This Row],[Nom]], EDF[Semaine], BD_evo[[#This Row],[Semaine]]), "")</f>
        <v/>
      </c>
      <c r="L1428" s="92" t="str">
        <f>IFERROR(AVERAGEIFS(EDF[Nutrition], EDF[Nom], BD_evo[[#This Row],[Nom]], EDF[Semaine], BD_evo[[#This Row],[Semaine]]), "")</f>
        <v/>
      </c>
      <c r="M1428" s="92" t="str">
        <f>IFERROR(AVERAGEIFS(RPE[Investissement du jour], RPE[Nom], BD_evo[[#This Row],[Nom]], RPE[Semaine], BD_evo[[#This Row],[Semaine]]), "")</f>
        <v/>
      </c>
    </row>
    <row r="1429" spans="1:13" x14ac:dyDescent="0.2">
      <c r="A1429" s="88" t="s">
        <v>131</v>
      </c>
      <c r="B1429" t="str">
        <f>INDEX(Statut[Profil], MATCH(BD_evo[[#This Row],[Nom]], Statut[Nom], 0))</f>
        <v>Trois Quarts</v>
      </c>
      <c r="C1429">
        <f t="shared" si="35"/>
        <v>2024</v>
      </c>
      <c r="D1429">
        <f t="shared" si="36"/>
        <v>11</v>
      </c>
      <c r="E1429" t="str">
        <f>IF(SUMIFS(RPE[sRPE_tot], RPE[Nom], BD_evo[[#This Row],[Nom]], RPE[Semaine], BD_evo[[#This Row],[Semaine]])=0,"",SUMIFS(RPE[sRPE_tot], RPE[Nom], BD_evo[[#This Row],[Nom]], RPE[Semaine], BD_evo[[#This Row],[Semaine]]))</f>
        <v/>
      </c>
      <c r="F1429" s="92" t="str">
        <f>IFERROR(AVERAGEIFS(EDF[Total EDF], EDF[Nom], BD_evo[[#This Row],[Nom]], EDF[Semaine], BD_evo[[#This Row],[Semaine]]), "")</f>
        <v/>
      </c>
      <c r="G1429" s="92" t="str">
        <f>IFERROR(AVERAGEIFS(EDF[Humeur], EDF[Nom], BD_evo[[#This Row],[Nom]], EDF[Semaine], BD_evo[[#This Row],[Semaine]]), "")</f>
        <v/>
      </c>
      <c r="H1429" s="92" t="str">
        <f>IFERROR(AVERAGEIFS(EDF[Stress], EDF[Nom], BD_evo[[#This Row],[Nom]], EDF[Semaine], BD_evo[[#This Row],[Semaine]]), "")</f>
        <v/>
      </c>
      <c r="I1429" s="92" t="str">
        <f>IFERROR(AVERAGEIFS(EDF[Sommeil], EDF[Nom], BD_evo[[#This Row],[Nom]], EDF[Semaine], BD_evo[[#This Row],[Semaine]]), "")</f>
        <v/>
      </c>
      <c r="J1429" s="92" t="str">
        <f>IFERROR(AVERAGEIFS(EDF[Etat Physique], EDF[Nom], BD_evo[[#This Row],[Nom]], EDF[Semaine], BD_evo[[#This Row],[Semaine]]), "")</f>
        <v/>
      </c>
      <c r="K1429" s="92" t="str">
        <f>IFERROR(AVERAGEIFS(EDF[Hydratation], EDF[Nom], BD_evo[[#This Row],[Nom]], EDF[Semaine], BD_evo[[#This Row],[Semaine]]), "")</f>
        <v/>
      </c>
      <c r="L1429" s="92" t="str">
        <f>IFERROR(AVERAGEIFS(EDF[Nutrition], EDF[Nom], BD_evo[[#This Row],[Nom]], EDF[Semaine], BD_evo[[#This Row],[Semaine]]), "")</f>
        <v/>
      </c>
      <c r="M1429" s="92" t="str">
        <f>IFERROR(AVERAGEIFS(RPE[Investissement du jour], RPE[Nom], BD_evo[[#This Row],[Nom]], RPE[Semaine], BD_evo[[#This Row],[Semaine]]), "")</f>
        <v/>
      </c>
    </row>
    <row r="1430" spans="1:13" x14ac:dyDescent="0.2">
      <c r="A1430" s="88" t="s">
        <v>83</v>
      </c>
      <c r="B1430" t="str">
        <f>INDEX(Statut[Profil], MATCH(BD_evo[[#This Row],[Nom]], Statut[Nom], 0))</f>
        <v>Avant</v>
      </c>
      <c r="C1430">
        <f t="shared" si="35"/>
        <v>2024</v>
      </c>
      <c r="D1430">
        <f t="shared" si="36"/>
        <v>11</v>
      </c>
      <c r="E1430" t="str">
        <f>IF(SUMIFS(RPE[sRPE_tot], RPE[Nom], BD_evo[[#This Row],[Nom]], RPE[Semaine], BD_evo[[#This Row],[Semaine]])=0,"",SUMIFS(RPE[sRPE_tot], RPE[Nom], BD_evo[[#This Row],[Nom]], RPE[Semaine], BD_evo[[#This Row],[Semaine]]))</f>
        <v/>
      </c>
      <c r="F1430" s="92" t="str">
        <f>IFERROR(AVERAGEIFS(EDF[Total EDF], EDF[Nom], BD_evo[[#This Row],[Nom]], EDF[Semaine], BD_evo[[#This Row],[Semaine]]), "")</f>
        <v/>
      </c>
      <c r="G1430" s="92" t="str">
        <f>IFERROR(AVERAGEIFS(EDF[Humeur], EDF[Nom], BD_evo[[#This Row],[Nom]], EDF[Semaine], BD_evo[[#This Row],[Semaine]]), "")</f>
        <v/>
      </c>
      <c r="H1430" s="92" t="str">
        <f>IFERROR(AVERAGEIFS(EDF[Stress], EDF[Nom], BD_evo[[#This Row],[Nom]], EDF[Semaine], BD_evo[[#This Row],[Semaine]]), "")</f>
        <v/>
      </c>
      <c r="I1430" s="92" t="str">
        <f>IFERROR(AVERAGEIFS(EDF[Sommeil], EDF[Nom], BD_evo[[#This Row],[Nom]], EDF[Semaine], BD_evo[[#This Row],[Semaine]]), "")</f>
        <v/>
      </c>
      <c r="J1430" s="92" t="str">
        <f>IFERROR(AVERAGEIFS(EDF[Etat Physique], EDF[Nom], BD_evo[[#This Row],[Nom]], EDF[Semaine], BD_evo[[#This Row],[Semaine]]), "")</f>
        <v/>
      </c>
      <c r="K1430" s="92" t="str">
        <f>IFERROR(AVERAGEIFS(EDF[Hydratation], EDF[Nom], BD_evo[[#This Row],[Nom]], EDF[Semaine], BD_evo[[#This Row],[Semaine]]), "")</f>
        <v/>
      </c>
      <c r="L1430" s="92" t="str">
        <f>IFERROR(AVERAGEIFS(EDF[Nutrition], EDF[Nom], BD_evo[[#This Row],[Nom]], EDF[Semaine], BD_evo[[#This Row],[Semaine]]), "")</f>
        <v/>
      </c>
      <c r="M1430" s="92" t="str">
        <f>IFERROR(AVERAGEIFS(RPE[Investissement du jour], RPE[Nom], BD_evo[[#This Row],[Nom]], RPE[Semaine], BD_evo[[#This Row],[Semaine]]), "")</f>
        <v/>
      </c>
    </row>
    <row r="1431" spans="1:13" x14ac:dyDescent="0.2">
      <c r="A1431" s="88" t="s">
        <v>100</v>
      </c>
      <c r="B1431" t="str">
        <f>INDEX(Statut[Profil], MATCH(BD_evo[[#This Row],[Nom]], Statut[Nom], 0))</f>
        <v>Trois Quarts</v>
      </c>
      <c r="C1431">
        <f t="shared" si="35"/>
        <v>2024</v>
      </c>
      <c r="D1431">
        <f t="shared" si="36"/>
        <v>11</v>
      </c>
      <c r="E1431" t="str">
        <f>IF(SUMIFS(RPE[sRPE_tot], RPE[Nom], BD_evo[[#This Row],[Nom]], RPE[Semaine], BD_evo[[#This Row],[Semaine]])=0,"",SUMIFS(RPE[sRPE_tot], RPE[Nom], BD_evo[[#This Row],[Nom]], RPE[Semaine], BD_evo[[#This Row],[Semaine]]))</f>
        <v/>
      </c>
      <c r="F1431" s="92" t="str">
        <f>IFERROR(AVERAGEIFS(EDF[Total EDF], EDF[Nom], BD_evo[[#This Row],[Nom]], EDF[Semaine], BD_evo[[#This Row],[Semaine]]), "")</f>
        <v/>
      </c>
      <c r="G1431" s="92" t="str">
        <f>IFERROR(AVERAGEIFS(EDF[Humeur], EDF[Nom], BD_evo[[#This Row],[Nom]], EDF[Semaine], BD_evo[[#This Row],[Semaine]]), "")</f>
        <v/>
      </c>
      <c r="H1431" s="92" t="str">
        <f>IFERROR(AVERAGEIFS(EDF[Stress], EDF[Nom], BD_evo[[#This Row],[Nom]], EDF[Semaine], BD_evo[[#This Row],[Semaine]]), "")</f>
        <v/>
      </c>
      <c r="I1431" s="92" t="str">
        <f>IFERROR(AVERAGEIFS(EDF[Sommeil], EDF[Nom], BD_evo[[#This Row],[Nom]], EDF[Semaine], BD_evo[[#This Row],[Semaine]]), "")</f>
        <v/>
      </c>
      <c r="J1431" s="92" t="str">
        <f>IFERROR(AVERAGEIFS(EDF[Etat Physique], EDF[Nom], BD_evo[[#This Row],[Nom]], EDF[Semaine], BD_evo[[#This Row],[Semaine]]), "")</f>
        <v/>
      </c>
      <c r="K1431" s="92" t="str">
        <f>IFERROR(AVERAGEIFS(EDF[Hydratation], EDF[Nom], BD_evo[[#This Row],[Nom]], EDF[Semaine], BD_evo[[#This Row],[Semaine]]), "")</f>
        <v/>
      </c>
      <c r="L1431" s="92" t="str">
        <f>IFERROR(AVERAGEIFS(EDF[Nutrition], EDF[Nom], BD_evo[[#This Row],[Nom]], EDF[Semaine], BD_evo[[#This Row],[Semaine]]), "")</f>
        <v/>
      </c>
      <c r="M1431" s="92" t="str">
        <f>IFERROR(AVERAGEIFS(RPE[Investissement du jour], RPE[Nom], BD_evo[[#This Row],[Nom]], RPE[Semaine], BD_evo[[#This Row],[Semaine]]), "")</f>
        <v/>
      </c>
    </row>
    <row r="1432" spans="1:13" x14ac:dyDescent="0.2">
      <c r="A1432" s="88" t="s">
        <v>89</v>
      </c>
      <c r="B1432" t="str">
        <f>INDEX(Statut[Profil], MATCH(BD_evo[[#This Row],[Nom]], Statut[Nom], 0))</f>
        <v>Avant</v>
      </c>
      <c r="C1432">
        <f t="shared" si="35"/>
        <v>2024</v>
      </c>
      <c r="D1432">
        <f t="shared" si="36"/>
        <v>11</v>
      </c>
      <c r="E1432" t="str">
        <f>IF(SUMIFS(RPE[sRPE_tot], RPE[Nom], BD_evo[[#This Row],[Nom]], RPE[Semaine], BD_evo[[#This Row],[Semaine]])=0,"",SUMIFS(RPE[sRPE_tot], RPE[Nom], BD_evo[[#This Row],[Nom]], RPE[Semaine], BD_evo[[#This Row],[Semaine]]))</f>
        <v/>
      </c>
      <c r="F1432" s="92" t="str">
        <f>IFERROR(AVERAGEIFS(EDF[Total EDF], EDF[Nom], BD_evo[[#This Row],[Nom]], EDF[Semaine], BD_evo[[#This Row],[Semaine]]), "")</f>
        <v/>
      </c>
      <c r="G1432" s="92" t="str">
        <f>IFERROR(AVERAGEIFS(EDF[Humeur], EDF[Nom], BD_evo[[#This Row],[Nom]], EDF[Semaine], BD_evo[[#This Row],[Semaine]]), "")</f>
        <v/>
      </c>
      <c r="H1432" s="92" t="str">
        <f>IFERROR(AVERAGEIFS(EDF[Stress], EDF[Nom], BD_evo[[#This Row],[Nom]], EDF[Semaine], BD_evo[[#This Row],[Semaine]]), "")</f>
        <v/>
      </c>
      <c r="I1432" s="92" t="str">
        <f>IFERROR(AVERAGEIFS(EDF[Sommeil], EDF[Nom], BD_evo[[#This Row],[Nom]], EDF[Semaine], BD_evo[[#This Row],[Semaine]]), "")</f>
        <v/>
      </c>
      <c r="J1432" s="92" t="str">
        <f>IFERROR(AVERAGEIFS(EDF[Etat Physique], EDF[Nom], BD_evo[[#This Row],[Nom]], EDF[Semaine], BD_evo[[#This Row],[Semaine]]), "")</f>
        <v/>
      </c>
      <c r="K1432" s="92" t="str">
        <f>IFERROR(AVERAGEIFS(EDF[Hydratation], EDF[Nom], BD_evo[[#This Row],[Nom]], EDF[Semaine], BD_evo[[#This Row],[Semaine]]), "")</f>
        <v/>
      </c>
      <c r="L1432" s="92" t="str">
        <f>IFERROR(AVERAGEIFS(EDF[Nutrition], EDF[Nom], BD_evo[[#This Row],[Nom]], EDF[Semaine], BD_evo[[#This Row],[Semaine]]), "")</f>
        <v/>
      </c>
      <c r="M1432" s="92" t="str">
        <f>IFERROR(AVERAGEIFS(RPE[Investissement du jour], RPE[Nom], BD_evo[[#This Row],[Nom]], RPE[Semaine], BD_evo[[#This Row],[Semaine]]), "")</f>
        <v/>
      </c>
    </row>
    <row r="1433" spans="1:13" x14ac:dyDescent="0.2">
      <c r="A1433" s="88" t="s">
        <v>168</v>
      </c>
      <c r="B1433" t="str">
        <f>INDEX(Statut[Profil], MATCH(BD_evo[[#This Row],[Nom]], Statut[Nom], 0))</f>
        <v>Avant</v>
      </c>
      <c r="C1433">
        <f t="shared" si="35"/>
        <v>2024</v>
      </c>
      <c r="D1433">
        <f t="shared" si="36"/>
        <v>11</v>
      </c>
      <c r="E1433" t="str">
        <f>IF(SUMIFS(RPE[sRPE_tot], RPE[Nom], BD_evo[[#This Row],[Nom]], RPE[Semaine], BD_evo[[#This Row],[Semaine]])=0,"",SUMIFS(RPE[sRPE_tot], RPE[Nom], BD_evo[[#This Row],[Nom]], RPE[Semaine], BD_evo[[#This Row],[Semaine]]))</f>
        <v/>
      </c>
      <c r="F1433" s="92" t="str">
        <f>IFERROR(AVERAGEIFS(EDF[Total EDF], EDF[Nom], BD_evo[[#This Row],[Nom]], EDF[Semaine], BD_evo[[#This Row],[Semaine]]), "")</f>
        <v/>
      </c>
      <c r="G1433" s="92" t="str">
        <f>IFERROR(AVERAGEIFS(EDF[Humeur], EDF[Nom], BD_evo[[#This Row],[Nom]], EDF[Semaine], BD_evo[[#This Row],[Semaine]]), "")</f>
        <v/>
      </c>
      <c r="H1433" s="92" t="str">
        <f>IFERROR(AVERAGEIFS(EDF[Stress], EDF[Nom], BD_evo[[#This Row],[Nom]], EDF[Semaine], BD_evo[[#This Row],[Semaine]]), "")</f>
        <v/>
      </c>
      <c r="I1433" s="92" t="str">
        <f>IFERROR(AVERAGEIFS(EDF[Sommeil], EDF[Nom], BD_evo[[#This Row],[Nom]], EDF[Semaine], BD_evo[[#This Row],[Semaine]]), "")</f>
        <v/>
      </c>
      <c r="J1433" s="92" t="str">
        <f>IFERROR(AVERAGEIFS(EDF[Etat Physique], EDF[Nom], BD_evo[[#This Row],[Nom]], EDF[Semaine], BD_evo[[#This Row],[Semaine]]), "")</f>
        <v/>
      </c>
      <c r="K1433" s="92" t="str">
        <f>IFERROR(AVERAGEIFS(EDF[Hydratation], EDF[Nom], BD_evo[[#This Row],[Nom]], EDF[Semaine], BD_evo[[#This Row],[Semaine]]), "")</f>
        <v/>
      </c>
      <c r="L1433" s="92" t="str">
        <f>IFERROR(AVERAGEIFS(EDF[Nutrition], EDF[Nom], BD_evo[[#This Row],[Nom]], EDF[Semaine], BD_evo[[#This Row],[Semaine]]), "")</f>
        <v/>
      </c>
      <c r="M1433" s="92" t="str">
        <f>IFERROR(AVERAGEIFS(RPE[Investissement du jour], RPE[Nom], BD_evo[[#This Row],[Nom]], RPE[Semaine], BD_evo[[#This Row],[Semaine]]), "")</f>
        <v/>
      </c>
    </row>
    <row r="1434" spans="1:13" x14ac:dyDescent="0.2">
      <c r="A1434" s="88" t="s">
        <v>86</v>
      </c>
      <c r="B1434" t="str">
        <f>INDEX(Statut[Profil], MATCH(BD_evo[[#This Row],[Nom]], Statut[Nom], 0))</f>
        <v>Avant</v>
      </c>
      <c r="C1434">
        <f t="shared" si="35"/>
        <v>2024</v>
      </c>
      <c r="D1434">
        <f t="shared" si="36"/>
        <v>11</v>
      </c>
      <c r="E1434" t="str">
        <f>IF(SUMIFS(RPE[sRPE_tot], RPE[Nom], BD_evo[[#This Row],[Nom]], RPE[Semaine], BD_evo[[#This Row],[Semaine]])=0,"",SUMIFS(RPE[sRPE_tot], RPE[Nom], BD_evo[[#This Row],[Nom]], RPE[Semaine], BD_evo[[#This Row],[Semaine]]))</f>
        <v/>
      </c>
      <c r="F1434" s="92" t="str">
        <f>IFERROR(AVERAGEIFS(EDF[Total EDF], EDF[Nom], BD_evo[[#This Row],[Nom]], EDF[Semaine], BD_evo[[#This Row],[Semaine]]), "")</f>
        <v/>
      </c>
      <c r="G1434" s="92" t="str">
        <f>IFERROR(AVERAGEIFS(EDF[Humeur], EDF[Nom], BD_evo[[#This Row],[Nom]], EDF[Semaine], BD_evo[[#This Row],[Semaine]]), "")</f>
        <v/>
      </c>
      <c r="H1434" s="92" t="str">
        <f>IFERROR(AVERAGEIFS(EDF[Stress], EDF[Nom], BD_evo[[#This Row],[Nom]], EDF[Semaine], BD_evo[[#This Row],[Semaine]]), "")</f>
        <v/>
      </c>
      <c r="I1434" s="92" t="str">
        <f>IFERROR(AVERAGEIFS(EDF[Sommeil], EDF[Nom], BD_evo[[#This Row],[Nom]], EDF[Semaine], BD_evo[[#This Row],[Semaine]]), "")</f>
        <v/>
      </c>
      <c r="J1434" s="92" t="str">
        <f>IFERROR(AVERAGEIFS(EDF[Etat Physique], EDF[Nom], BD_evo[[#This Row],[Nom]], EDF[Semaine], BD_evo[[#This Row],[Semaine]]), "")</f>
        <v/>
      </c>
      <c r="K1434" s="92" t="str">
        <f>IFERROR(AVERAGEIFS(EDF[Hydratation], EDF[Nom], BD_evo[[#This Row],[Nom]], EDF[Semaine], BD_evo[[#This Row],[Semaine]]), "")</f>
        <v/>
      </c>
      <c r="L1434" s="92" t="str">
        <f>IFERROR(AVERAGEIFS(EDF[Nutrition], EDF[Nom], BD_evo[[#This Row],[Nom]], EDF[Semaine], BD_evo[[#This Row],[Semaine]]), "")</f>
        <v/>
      </c>
      <c r="M1434" s="92" t="str">
        <f>IFERROR(AVERAGEIFS(RPE[Investissement du jour], RPE[Nom], BD_evo[[#This Row],[Nom]], RPE[Semaine], BD_evo[[#This Row],[Semaine]]), "")</f>
        <v/>
      </c>
    </row>
    <row r="1435" spans="1:13" x14ac:dyDescent="0.2">
      <c r="A1435" s="88" t="s">
        <v>208</v>
      </c>
      <c r="B1435" t="str">
        <f>INDEX(Statut[Profil], MATCH(BD_evo[[#This Row],[Nom]], Statut[Nom], 0))</f>
        <v>Trois Quarts</v>
      </c>
      <c r="C1435">
        <f t="shared" si="35"/>
        <v>2024</v>
      </c>
      <c r="D1435">
        <f t="shared" si="36"/>
        <v>11</v>
      </c>
      <c r="E1435" t="str">
        <f>IF(SUMIFS(RPE[sRPE_tot], RPE[Nom], BD_evo[[#This Row],[Nom]], RPE[Semaine], BD_evo[[#This Row],[Semaine]])=0,"",SUMIFS(RPE[sRPE_tot], RPE[Nom], BD_evo[[#This Row],[Nom]], RPE[Semaine], BD_evo[[#This Row],[Semaine]]))</f>
        <v/>
      </c>
      <c r="F1435" s="92" t="str">
        <f>IFERROR(AVERAGEIFS(EDF[Total EDF], EDF[Nom], BD_evo[[#This Row],[Nom]], EDF[Semaine], BD_evo[[#This Row],[Semaine]]), "")</f>
        <v/>
      </c>
      <c r="G1435" s="92" t="str">
        <f>IFERROR(AVERAGEIFS(EDF[Humeur], EDF[Nom], BD_evo[[#This Row],[Nom]], EDF[Semaine], BD_evo[[#This Row],[Semaine]]), "")</f>
        <v/>
      </c>
      <c r="H1435" s="92" t="str">
        <f>IFERROR(AVERAGEIFS(EDF[Stress], EDF[Nom], BD_evo[[#This Row],[Nom]], EDF[Semaine], BD_evo[[#This Row],[Semaine]]), "")</f>
        <v/>
      </c>
      <c r="I1435" s="92" t="str">
        <f>IFERROR(AVERAGEIFS(EDF[Sommeil], EDF[Nom], BD_evo[[#This Row],[Nom]], EDF[Semaine], BD_evo[[#This Row],[Semaine]]), "")</f>
        <v/>
      </c>
      <c r="J1435" s="92" t="str">
        <f>IFERROR(AVERAGEIFS(EDF[Etat Physique], EDF[Nom], BD_evo[[#This Row],[Nom]], EDF[Semaine], BD_evo[[#This Row],[Semaine]]), "")</f>
        <v/>
      </c>
      <c r="K1435" s="92" t="str">
        <f>IFERROR(AVERAGEIFS(EDF[Hydratation], EDF[Nom], BD_evo[[#This Row],[Nom]], EDF[Semaine], BD_evo[[#This Row],[Semaine]]), "")</f>
        <v/>
      </c>
      <c r="L1435" s="92" t="str">
        <f>IFERROR(AVERAGEIFS(EDF[Nutrition], EDF[Nom], BD_evo[[#This Row],[Nom]], EDF[Semaine], BD_evo[[#This Row],[Semaine]]), "")</f>
        <v/>
      </c>
      <c r="M1435" s="92" t="str">
        <f>IFERROR(AVERAGEIFS(RPE[Investissement du jour], RPE[Nom], BD_evo[[#This Row],[Nom]], RPE[Semaine], BD_evo[[#This Row],[Semaine]]), "")</f>
        <v/>
      </c>
    </row>
    <row r="1436" spans="1:13" x14ac:dyDescent="0.2">
      <c r="A1436" s="88" t="s">
        <v>99</v>
      </c>
      <c r="B1436" t="str">
        <f>INDEX(Statut[Profil], MATCH(BD_evo[[#This Row],[Nom]], Statut[Nom], 0))</f>
        <v>Avant</v>
      </c>
      <c r="C1436">
        <f t="shared" si="35"/>
        <v>2024</v>
      </c>
      <c r="D1436">
        <f t="shared" si="36"/>
        <v>11</v>
      </c>
      <c r="E1436" t="str">
        <f>IF(SUMIFS(RPE[sRPE_tot], RPE[Nom], BD_evo[[#This Row],[Nom]], RPE[Semaine], BD_evo[[#This Row],[Semaine]])=0,"",SUMIFS(RPE[sRPE_tot], RPE[Nom], BD_evo[[#This Row],[Nom]], RPE[Semaine], BD_evo[[#This Row],[Semaine]]))</f>
        <v/>
      </c>
      <c r="F1436" s="92" t="str">
        <f>IFERROR(AVERAGEIFS(EDF[Total EDF], EDF[Nom], BD_evo[[#This Row],[Nom]], EDF[Semaine], BD_evo[[#This Row],[Semaine]]), "")</f>
        <v/>
      </c>
      <c r="G1436" s="92" t="str">
        <f>IFERROR(AVERAGEIFS(EDF[Humeur], EDF[Nom], BD_evo[[#This Row],[Nom]], EDF[Semaine], BD_evo[[#This Row],[Semaine]]), "")</f>
        <v/>
      </c>
      <c r="H1436" s="92" t="str">
        <f>IFERROR(AVERAGEIFS(EDF[Stress], EDF[Nom], BD_evo[[#This Row],[Nom]], EDF[Semaine], BD_evo[[#This Row],[Semaine]]), "")</f>
        <v/>
      </c>
      <c r="I1436" s="92" t="str">
        <f>IFERROR(AVERAGEIFS(EDF[Sommeil], EDF[Nom], BD_evo[[#This Row],[Nom]], EDF[Semaine], BD_evo[[#This Row],[Semaine]]), "")</f>
        <v/>
      </c>
      <c r="J1436" s="92" t="str">
        <f>IFERROR(AVERAGEIFS(EDF[Etat Physique], EDF[Nom], BD_evo[[#This Row],[Nom]], EDF[Semaine], BD_evo[[#This Row],[Semaine]]), "")</f>
        <v/>
      </c>
      <c r="K1436" s="92" t="str">
        <f>IFERROR(AVERAGEIFS(EDF[Hydratation], EDF[Nom], BD_evo[[#This Row],[Nom]], EDF[Semaine], BD_evo[[#This Row],[Semaine]]), "")</f>
        <v/>
      </c>
      <c r="L1436" s="92" t="str">
        <f>IFERROR(AVERAGEIFS(EDF[Nutrition], EDF[Nom], BD_evo[[#This Row],[Nom]], EDF[Semaine], BD_evo[[#This Row],[Semaine]]), "")</f>
        <v/>
      </c>
      <c r="M1436" s="92" t="str">
        <f>IFERROR(AVERAGEIFS(RPE[Investissement du jour], RPE[Nom], BD_evo[[#This Row],[Nom]], RPE[Semaine], BD_evo[[#This Row],[Semaine]]), "")</f>
        <v/>
      </c>
    </row>
    <row r="1437" spans="1:13" x14ac:dyDescent="0.2">
      <c r="A1437" s="88" t="s">
        <v>233</v>
      </c>
      <c r="B1437" t="str">
        <f>INDEX(Statut[Profil], MATCH(BD_evo[[#This Row],[Nom]], Statut[Nom], 0))</f>
        <v>Avant</v>
      </c>
      <c r="C1437">
        <f t="shared" si="35"/>
        <v>2024</v>
      </c>
      <c r="D1437">
        <f t="shared" si="36"/>
        <v>11</v>
      </c>
      <c r="E1437" t="str">
        <f>IF(SUMIFS(RPE[sRPE_tot], RPE[Nom], BD_evo[[#This Row],[Nom]], RPE[Semaine], BD_evo[[#This Row],[Semaine]])=0,"",SUMIFS(RPE[sRPE_tot], RPE[Nom], BD_evo[[#This Row],[Nom]], RPE[Semaine], BD_evo[[#This Row],[Semaine]]))</f>
        <v/>
      </c>
      <c r="F1437" s="92" t="str">
        <f>IFERROR(AVERAGEIFS(EDF[Total EDF], EDF[Nom], BD_evo[[#This Row],[Nom]], EDF[Semaine], BD_evo[[#This Row],[Semaine]]), "")</f>
        <v/>
      </c>
      <c r="G1437" s="92" t="str">
        <f>IFERROR(AVERAGEIFS(EDF[Humeur], EDF[Nom], BD_evo[[#This Row],[Nom]], EDF[Semaine], BD_evo[[#This Row],[Semaine]]), "")</f>
        <v/>
      </c>
      <c r="H1437" s="92" t="str">
        <f>IFERROR(AVERAGEIFS(EDF[Stress], EDF[Nom], BD_evo[[#This Row],[Nom]], EDF[Semaine], BD_evo[[#This Row],[Semaine]]), "")</f>
        <v/>
      </c>
      <c r="I1437" s="92" t="str">
        <f>IFERROR(AVERAGEIFS(EDF[Sommeil], EDF[Nom], BD_evo[[#This Row],[Nom]], EDF[Semaine], BD_evo[[#This Row],[Semaine]]), "")</f>
        <v/>
      </c>
      <c r="J1437" s="92" t="str">
        <f>IFERROR(AVERAGEIFS(EDF[Etat Physique], EDF[Nom], BD_evo[[#This Row],[Nom]], EDF[Semaine], BD_evo[[#This Row],[Semaine]]), "")</f>
        <v/>
      </c>
      <c r="K1437" s="92" t="str">
        <f>IFERROR(AVERAGEIFS(EDF[Hydratation], EDF[Nom], BD_evo[[#This Row],[Nom]], EDF[Semaine], BD_evo[[#This Row],[Semaine]]), "")</f>
        <v/>
      </c>
      <c r="L1437" s="92" t="str">
        <f>IFERROR(AVERAGEIFS(EDF[Nutrition], EDF[Nom], BD_evo[[#This Row],[Nom]], EDF[Semaine], BD_evo[[#This Row],[Semaine]]), "")</f>
        <v/>
      </c>
      <c r="M1437" s="92" t="str">
        <f>IFERROR(AVERAGEIFS(RPE[Investissement du jour], RPE[Nom], BD_evo[[#This Row],[Nom]], RPE[Semaine], BD_evo[[#This Row],[Semaine]]), "")</f>
        <v/>
      </c>
    </row>
    <row r="1438" spans="1:13" x14ac:dyDescent="0.2">
      <c r="A1438" s="88" t="s">
        <v>85</v>
      </c>
      <c r="B1438" t="str">
        <f>INDEX(Statut[Profil], MATCH(BD_evo[[#This Row],[Nom]], Statut[Nom], 0))</f>
        <v>Avant</v>
      </c>
      <c r="C1438">
        <f t="shared" si="35"/>
        <v>2024</v>
      </c>
      <c r="D1438">
        <f t="shared" si="36"/>
        <v>11</v>
      </c>
      <c r="E1438" t="str">
        <f>IF(SUMIFS(RPE[sRPE_tot], RPE[Nom], BD_evo[[#This Row],[Nom]], RPE[Semaine], BD_evo[[#This Row],[Semaine]])=0,"",SUMIFS(RPE[sRPE_tot], RPE[Nom], BD_evo[[#This Row],[Nom]], RPE[Semaine], BD_evo[[#This Row],[Semaine]]))</f>
        <v/>
      </c>
      <c r="F1438" s="92" t="str">
        <f>IFERROR(AVERAGEIFS(EDF[Total EDF], EDF[Nom], BD_evo[[#This Row],[Nom]], EDF[Semaine], BD_evo[[#This Row],[Semaine]]), "")</f>
        <v/>
      </c>
      <c r="G1438" s="92" t="str">
        <f>IFERROR(AVERAGEIFS(EDF[Humeur], EDF[Nom], BD_evo[[#This Row],[Nom]], EDF[Semaine], BD_evo[[#This Row],[Semaine]]), "")</f>
        <v/>
      </c>
      <c r="H1438" s="92" t="str">
        <f>IFERROR(AVERAGEIFS(EDF[Stress], EDF[Nom], BD_evo[[#This Row],[Nom]], EDF[Semaine], BD_evo[[#This Row],[Semaine]]), "")</f>
        <v/>
      </c>
      <c r="I1438" s="92" t="str">
        <f>IFERROR(AVERAGEIFS(EDF[Sommeil], EDF[Nom], BD_evo[[#This Row],[Nom]], EDF[Semaine], BD_evo[[#This Row],[Semaine]]), "")</f>
        <v/>
      </c>
      <c r="J1438" s="92" t="str">
        <f>IFERROR(AVERAGEIFS(EDF[Etat Physique], EDF[Nom], BD_evo[[#This Row],[Nom]], EDF[Semaine], BD_evo[[#This Row],[Semaine]]), "")</f>
        <v/>
      </c>
      <c r="K1438" s="92" t="str">
        <f>IFERROR(AVERAGEIFS(EDF[Hydratation], EDF[Nom], BD_evo[[#This Row],[Nom]], EDF[Semaine], BD_evo[[#This Row],[Semaine]]), "")</f>
        <v/>
      </c>
      <c r="L1438" s="92" t="str">
        <f>IFERROR(AVERAGEIFS(EDF[Nutrition], EDF[Nom], BD_evo[[#This Row],[Nom]], EDF[Semaine], BD_evo[[#This Row],[Semaine]]), "")</f>
        <v/>
      </c>
      <c r="M1438" s="92" t="str">
        <f>IFERROR(AVERAGEIFS(RPE[Investissement du jour], RPE[Nom], BD_evo[[#This Row],[Nom]], RPE[Semaine], BD_evo[[#This Row],[Semaine]]), "")</f>
        <v/>
      </c>
    </row>
    <row r="1439" spans="1:13" x14ac:dyDescent="0.2">
      <c r="A1439" s="88" t="s">
        <v>191</v>
      </c>
      <c r="B1439" t="str">
        <f>INDEX(Statut[Profil], MATCH(BD_evo[[#This Row],[Nom]], Statut[Nom], 0))</f>
        <v>Avant</v>
      </c>
      <c r="C1439">
        <f t="shared" ref="C1439:C1502" si="37">C1438</f>
        <v>2024</v>
      </c>
      <c r="D1439">
        <f t="shared" si="36"/>
        <v>11</v>
      </c>
      <c r="E1439" t="str">
        <f>IF(SUMIFS(RPE[sRPE_tot], RPE[Nom], BD_evo[[#This Row],[Nom]], RPE[Semaine], BD_evo[[#This Row],[Semaine]])=0,"",SUMIFS(RPE[sRPE_tot], RPE[Nom], BD_evo[[#This Row],[Nom]], RPE[Semaine], BD_evo[[#This Row],[Semaine]]))</f>
        <v/>
      </c>
      <c r="F1439" s="92" t="str">
        <f>IFERROR(AVERAGEIFS(EDF[Total EDF], EDF[Nom], BD_evo[[#This Row],[Nom]], EDF[Semaine], BD_evo[[#This Row],[Semaine]]), "")</f>
        <v/>
      </c>
      <c r="G1439" s="92" t="str">
        <f>IFERROR(AVERAGEIFS(EDF[Humeur], EDF[Nom], BD_evo[[#This Row],[Nom]], EDF[Semaine], BD_evo[[#This Row],[Semaine]]), "")</f>
        <v/>
      </c>
      <c r="H1439" s="92" t="str">
        <f>IFERROR(AVERAGEIFS(EDF[Stress], EDF[Nom], BD_evo[[#This Row],[Nom]], EDF[Semaine], BD_evo[[#This Row],[Semaine]]), "")</f>
        <v/>
      </c>
      <c r="I1439" s="92" t="str">
        <f>IFERROR(AVERAGEIFS(EDF[Sommeil], EDF[Nom], BD_evo[[#This Row],[Nom]], EDF[Semaine], BD_evo[[#This Row],[Semaine]]), "")</f>
        <v/>
      </c>
      <c r="J1439" s="92" t="str">
        <f>IFERROR(AVERAGEIFS(EDF[Etat Physique], EDF[Nom], BD_evo[[#This Row],[Nom]], EDF[Semaine], BD_evo[[#This Row],[Semaine]]), "")</f>
        <v/>
      </c>
      <c r="K1439" s="92" t="str">
        <f>IFERROR(AVERAGEIFS(EDF[Hydratation], EDF[Nom], BD_evo[[#This Row],[Nom]], EDF[Semaine], BD_evo[[#This Row],[Semaine]]), "")</f>
        <v/>
      </c>
      <c r="L1439" s="92" t="str">
        <f>IFERROR(AVERAGEIFS(EDF[Nutrition], EDF[Nom], BD_evo[[#This Row],[Nom]], EDF[Semaine], BD_evo[[#This Row],[Semaine]]), "")</f>
        <v/>
      </c>
      <c r="M1439" s="92" t="str">
        <f>IFERROR(AVERAGEIFS(RPE[Investissement du jour], RPE[Nom], BD_evo[[#This Row],[Nom]], RPE[Semaine], BD_evo[[#This Row],[Semaine]]), "")</f>
        <v/>
      </c>
    </row>
    <row r="1440" spans="1:13" x14ac:dyDescent="0.2">
      <c r="A1440" s="89" t="s">
        <v>95</v>
      </c>
      <c r="B1440" t="str">
        <f>INDEX(Statut[Profil], MATCH(BD_evo[[#This Row],[Nom]], Statut[Nom], 0))</f>
        <v>Avant</v>
      </c>
      <c r="C1440">
        <f t="shared" si="37"/>
        <v>2024</v>
      </c>
      <c r="D1440">
        <f t="shared" si="36"/>
        <v>11</v>
      </c>
      <c r="E1440" t="str">
        <f>IF(SUMIFS(RPE[sRPE_tot], RPE[Nom], BD_evo[[#This Row],[Nom]], RPE[Semaine], BD_evo[[#This Row],[Semaine]])=0,"",SUMIFS(RPE[sRPE_tot], RPE[Nom], BD_evo[[#This Row],[Nom]], RPE[Semaine], BD_evo[[#This Row],[Semaine]]))</f>
        <v/>
      </c>
      <c r="F1440" s="92" t="str">
        <f>IFERROR(AVERAGEIFS(EDF[Total EDF], EDF[Nom], BD_evo[[#This Row],[Nom]], EDF[Semaine], BD_evo[[#This Row],[Semaine]]), "")</f>
        <v/>
      </c>
      <c r="G1440" s="92" t="str">
        <f>IFERROR(AVERAGEIFS(EDF[Humeur], EDF[Nom], BD_evo[[#This Row],[Nom]], EDF[Semaine], BD_evo[[#This Row],[Semaine]]), "")</f>
        <v/>
      </c>
      <c r="H1440" s="92" t="str">
        <f>IFERROR(AVERAGEIFS(EDF[Stress], EDF[Nom], BD_evo[[#This Row],[Nom]], EDF[Semaine], BD_evo[[#This Row],[Semaine]]), "")</f>
        <v/>
      </c>
      <c r="I1440" s="92" t="str">
        <f>IFERROR(AVERAGEIFS(EDF[Sommeil], EDF[Nom], BD_evo[[#This Row],[Nom]], EDF[Semaine], BD_evo[[#This Row],[Semaine]]), "")</f>
        <v/>
      </c>
      <c r="J1440" s="92" t="str">
        <f>IFERROR(AVERAGEIFS(EDF[Etat Physique], EDF[Nom], BD_evo[[#This Row],[Nom]], EDF[Semaine], BD_evo[[#This Row],[Semaine]]), "")</f>
        <v/>
      </c>
      <c r="K1440" s="92" t="str">
        <f>IFERROR(AVERAGEIFS(EDF[Hydratation], EDF[Nom], BD_evo[[#This Row],[Nom]], EDF[Semaine], BD_evo[[#This Row],[Semaine]]), "")</f>
        <v/>
      </c>
      <c r="L1440" s="92" t="str">
        <f>IFERROR(AVERAGEIFS(EDF[Nutrition], EDF[Nom], BD_evo[[#This Row],[Nom]], EDF[Semaine], BD_evo[[#This Row],[Semaine]]), "")</f>
        <v/>
      </c>
      <c r="M1440" s="92" t="str">
        <f>IFERROR(AVERAGEIFS(RPE[Investissement du jour], RPE[Nom], BD_evo[[#This Row],[Nom]], RPE[Semaine], BD_evo[[#This Row],[Semaine]]), "")</f>
        <v/>
      </c>
    </row>
    <row r="1441" spans="1:13" x14ac:dyDescent="0.2">
      <c r="A1441" s="89" t="s">
        <v>80</v>
      </c>
      <c r="B1441" t="str">
        <f>INDEX(Statut[Profil], MATCH(BD_evo[[#This Row],[Nom]], Statut[Nom], 0))</f>
        <v>Avant</v>
      </c>
      <c r="C1441">
        <f t="shared" si="37"/>
        <v>2024</v>
      </c>
      <c r="D1441">
        <f t="shared" si="36"/>
        <v>11</v>
      </c>
      <c r="E1441" t="str">
        <f>IF(SUMIFS(RPE[sRPE_tot], RPE[Nom], BD_evo[[#This Row],[Nom]], RPE[Semaine], BD_evo[[#This Row],[Semaine]])=0,"",SUMIFS(RPE[sRPE_tot], RPE[Nom], BD_evo[[#This Row],[Nom]], RPE[Semaine], BD_evo[[#This Row],[Semaine]]))</f>
        <v/>
      </c>
      <c r="F1441" s="92" t="str">
        <f>IFERROR(AVERAGEIFS(EDF[Total EDF], EDF[Nom], BD_evo[[#This Row],[Nom]], EDF[Semaine], BD_evo[[#This Row],[Semaine]]), "")</f>
        <v/>
      </c>
      <c r="G1441" s="92" t="str">
        <f>IFERROR(AVERAGEIFS(EDF[Humeur], EDF[Nom], BD_evo[[#This Row],[Nom]], EDF[Semaine], BD_evo[[#This Row],[Semaine]]), "")</f>
        <v/>
      </c>
      <c r="H1441" s="92" t="str">
        <f>IFERROR(AVERAGEIFS(EDF[Stress], EDF[Nom], BD_evo[[#This Row],[Nom]], EDF[Semaine], BD_evo[[#This Row],[Semaine]]), "")</f>
        <v/>
      </c>
      <c r="I1441" s="92" t="str">
        <f>IFERROR(AVERAGEIFS(EDF[Sommeil], EDF[Nom], BD_evo[[#This Row],[Nom]], EDF[Semaine], BD_evo[[#This Row],[Semaine]]), "")</f>
        <v/>
      </c>
      <c r="J1441" s="92" t="str">
        <f>IFERROR(AVERAGEIFS(EDF[Etat Physique], EDF[Nom], BD_evo[[#This Row],[Nom]], EDF[Semaine], BD_evo[[#This Row],[Semaine]]), "")</f>
        <v/>
      </c>
      <c r="K1441" s="92" t="str">
        <f>IFERROR(AVERAGEIFS(EDF[Hydratation], EDF[Nom], BD_evo[[#This Row],[Nom]], EDF[Semaine], BD_evo[[#This Row],[Semaine]]), "")</f>
        <v/>
      </c>
      <c r="L1441" s="92" t="str">
        <f>IFERROR(AVERAGEIFS(EDF[Nutrition], EDF[Nom], BD_evo[[#This Row],[Nom]], EDF[Semaine], BD_evo[[#This Row],[Semaine]]), "")</f>
        <v/>
      </c>
      <c r="M1441" s="92" t="str">
        <f>IFERROR(AVERAGEIFS(RPE[Investissement du jour], RPE[Nom], BD_evo[[#This Row],[Nom]], RPE[Semaine], BD_evo[[#This Row],[Semaine]]), "")</f>
        <v/>
      </c>
    </row>
    <row r="1442" spans="1:13" x14ac:dyDescent="0.2">
      <c r="A1442" s="88" t="s">
        <v>167</v>
      </c>
      <c r="B1442" t="str">
        <f>INDEX(Statut[Profil], MATCH(BD_evo[[#This Row],[Nom]], Statut[Nom], 0))</f>
        <v>Trois Quarts</v>
      </c>
      <c r="C1442">
        <f t="shared" si="37"/>
        <v>2024</v>
      </c>
      <c r="D1442">
        <f t="shared" si="36"/>
        <v>11</v>
      </c>
      <c r="E1442" t="str">
        <f>IF(SUMIFS(RPE[sRPE_tot], RPE[Nom], BD_evo[[#This Row],[Nom]], RPE[Semaine], BD_evo[[#This Row],[Semaine]])=0,"",SUMIFS(RPE[sRPE_tot], RPE[Nom], BD_evo[[#This Row],[Nom]], RPE[Semaine], BD_evo[[#This Row],[Semaine]]))</f>
        <v/>
      </c>
      <c r="F1442" s="92" t="str">
        <f>IFERROR(AVERAGEIFS(EDF[Total EDF], EDF[Nom], BD_evo[[#This Row],[Nom]], EDF[Semaine], BD_evo[[#This Row],[Semaine]]), "")</f>
        <v/>
      </c>
      <c r="G1442" s="92" t="str">
        <f>IFERROR(AVERAGEIFS(EDF[Humeur], EDF[Nom], BD_evo[[#This Row],[Nom]], EDF[Semaine], BD_evo[[#This Row],[Semaine]]), "")</f>
        <v/>
      </c>
      <c r="H1442" s="92" t="str">
        <f>IFERROR(AVERAGEIFS(EDF[Stress], EDF[Nom], BD_evo[[#This Row],[Nom]], EDF[Semaine], BD_evo[[#This Row],[Semaine]]), "")</f>
        <v/>
      </c>
      <c r="I1442" s="92" t="str">
        <f>IFERROR(AVERAGEIFS(EDF[Sommeil], EDF[Nom], BD_evo[[#This Row],[Nom]], EDF[Semaine], BD_evo[[#This Row],[Semaine]]), "")</f>
        <v/>
      </c>
      <c r="J1442" s="92" t="str">
        <f>IFERROR(AVERAGEIFS(EDF[Etat Physique], EDF[Nom], BD_evo[[#This Row],[Nom]], EDF[Semaine], BD_evo[[#This Row],[Semaine]]), "")</f>
        <v/>
      </c>
      <c r="K1442" s="92" t="str">
        <f>IFERROR(AVERAGEIFS(EDF[Hydratation], EDF[Nom], BD_evo[[#This Row],[Nom]], EDF[Semaine], BD_evo[[#This Row],[Semaine]]), "")</f>
        <v/>
      </c>
      <c r="L1442" s="92" t="str">
        <f>IFERROR(AVERAGEIFS(EDF[Nutrition], EDF[Nom], BD_evo[[#This Row],[Nom]], EDF[Semaine], BD_evo[[#This Row],[Semaine]]), "")</f>
        <v/>
      </c>
      <c r="M1442" s="92" t="str">
        <f>IFERROR(AVERAGEIFS(RPE[Investissement du jour], RPE[Nom], BD_evo[[#This Row],[Nom]], RPE[Semaine], BD_evo[[#This Row],[Semaine]]), "")</f>
        <v/>
      </c>
    </row>
    <row r="1443" spans="1:13" x14ac:dyDescent="0.2">
      <c r="A1443" s="88" t="s">
        <v>240</v>
      </c>
      <c r="B1443" t="str">
        <f>INDEX(Statut[Profil], MATCH(BD_evo[[#This Row],[Nom]], Statut[Nom], 0))</f>
        <v>Trois Quarts</v>
      </c>
      <c r="C1443">
        <f t="shared" si="37"/>
        <v>2024</v>
      </c>
      <c r="D1443">
        <f t="shared" si="36"/>
        <v>11</v>
      </c>
      <c r="E1443" t="str">
        <f>IF(SUMIFS(RPE[sRPE_tot], RPE[Nom], BD_evo[[#This Row],[Nom]], RPE[Semaine], BD_evo[[#This Row],[Semaine]])=0,"",SUMIFS(RPE[sRPE_tot], RPE[Nom], BD_evo[[#This Row],[Nom]], RPE[Semaine], BD_evo[[#This Row],[Semaine]]))</f>
        <v/>
      </c>
      <c r="F1443" s="92" t="str">
        <f>IFERROR(AVERAGEIFS(EDF[Total EDF], EDF[Nom], BD_evo[[#This Row],[Nom]], EDF[Semaine], BD_evo[[#This Row],[Semaine]]), "")</f>
        <v/>
      </c>
      <c r="G1443" s="92" t="str">
        <f>IFERROR(AVERAGEIFS(EDF[Humeur], EDF[Nom], BD_evo[[#This Row],[Nom]], EDF[Semaine], BD_evo[[#This Row],[Semaine]]), "")</f>
        <v/>
      </c>
      <c r="H1443" s="92" t="str">
        <f>IFERROR(AVERAGEIFS(EDF[Stress], EDF[Nom], BD_evo[[#This Row],[Nom]], EDF[Semaine], BD_evo[[#This Row],[Semaine]]), "")</f>
        <v/>
      </c>
      <c r="I1443" s="92" t="str">
        <f>IFERROR(AVERAGEIFS(EDF[Sommeil], EDF[Nom], BD_evo[[#This Row],[Nom]], EDF[Semaine], BD_evo[[#This Row],[Semaine]]), "")</f>
        <v/>
      </c>
      <c r="J1443" s="92" t="str">
        <f>IFERROR(AVERAGEIFS(EDF[Etat Physique], EDF[Nom], BD_evo[[#This Row],[Nom]], EDF[Semaine], BD_evo[[#This Row],[Semaine]]), "")</f>
        <v/>
      </c>
      <c r="K1443" s="92" t="str">
        <f>IFERROR(AVERAGEIFS(EDF[Hydratation], EDF[Nom], BD_evo[[#This Row],[Nom]], EDF[Semaine], BD_evo[[#This Row],[Semaine]]), "")</f>
        <v/>
      </c>
      <c r="L1443" s="92" t="str">
        <f>IFERROR(AVERAGEIFS(EDF[Nutrition], EDF[Nom], BD_evo[[#This Row],[Nom]], EDF[Semaine], BD_evo[[#This Row],[Semaine]]), "")</f>
        <v/>
      </c>
      <c r="M1443" s="92" t="str">
        <f>IFERROR(AVERAGEIFS(RPE[Investissement du jour], RPE[Nom], BD_evo[[#This Row],[Nom]], RPE[Semaine], BD_evo[[#This Row],[Semaine]]), "")</f>
        <v/>
      </c>
    </row>
    <row r="1444" spans="1:13" x14ac:dyDescent="0.2">
      <c r="A1444" s="88" t="s">
        <v>107</v>
      </c>
      <c r="B1444" t="str">
        <f>INDEX(Statut[Profil], MATCH(BD_evo[[#This Row],[Nom]], Statut[Nom], 0))</f>
        <v>Trois Quarts</v>
      </c>
      <c r="C1444">
        <f t="shared" si="37"/>
        <v>2024</v>
      </c>
      <c r="D1444">
        <f t="shared" si="36"/>
        <v>11</v>
      </c>
      <c r="E1444" t="str">
        <f>IF(SUMIFS(RPE[sRPE_tot], RPE[Nom], BD_evo[[#This Row],[Nom]], RPE[Semaine], BD_evo[[#This Row],[Semaine]])=0,"",SUMIFS(RPE[sRPE_tot], RPE[Nom], BD_evo[[#This Row],[Nom]], RPE[Semaine], BD_evo[[#This Row],[Semaine]]))</f>
        <v/>
      </c>
      <c r="F1444" s="92" t="str">
        <f>IFERROR(AVERAGEIFS(EDF[Total EDF], EDF[Nom], BD_evo[[#This Row],[Nom]], EDF[Semaine], BD_evo[[#This Row],[Semaine]]), "")</f>
        <v/>
      </c>
      <c r="G1444" s="92" t="str">
        <f>IFERROR(AVERAGEIFS(EDF[Humeur], EDF[Nom], BD_evo[[#This Row],[Nom]], EDF[Semaine], BD_evo[[#This Row],[Semaine]]), "")</f>
        <v/>
      </c>
      <c r="H1444" s="92" t="str">
        <f>IFERROR(AVERAGEIFS(EDF[Stress], EDF[Nom], BD_evo[[#This Row],[Nom]], EDF[Semaine], BD_evo[[#This Row],[Semaine]]), "")</f>
        <v/>
      </c>
      <c r="I1444" s="92" t="str">
        <f>IFERROR(AVERAGEIFS(EDF[Sommeil], EDF[Nom], BD_evo[[#This Row],[Nom]], EDF[Semaine], BD_evo[[#This Row],[Semaine]]), "")</f>
        <v/>
      </c>
      <c r="J1444" s="92" t="str">
        <f>IFERROR(AVERAGEIFS(EDF[Etat Physique], EDF[Nom], BD_evo[[#This Row],[Nom]], EDF[Semaine], BD_evo[[#This Row],[Semaine]]), "")</f>
        <v/>
      </c>
      <c r="K1444" s="92" t="str">
        <f>IFERROR(AVERAGEIFS(EDF[Hydratation], EDF[Nom], BD_evo[[#This Row],[Nom]], EDF[Semaine], BD_evo[[#This Row],[Semaine]]), "")</f>
        <v/>
      </c>
      <c r="L1444" s="92" t="str">
        <f>IFERROR(AVERAGEIFS(EDF[Nutrition], EDF[Nom], BD_evo[[#This Row],[Nom]], EDF[Semaine], BD_evo[[#This Row],[Semaine]]), "")</f>
        <v/>
      </c>
      <c r="M1444" s="92" t="str">
        <f>IFERROR(AVERAGEIFS(RPE[Investissement du jour], RPE[Nom], BD_evo[[#This Row],[Nom]], RPE[Semaine], BD_evo[[#This Row],[Semaine]]), "")</f>
        <v/>
      </c>
    </row>
    <row r="1445" spans="1:13" x14ac:dyDescent="0.2">
      <c r="A1445" s="88" t="s">
        <v>192</v>
      </c>
      <c r="B1445" t="str">
        <f>INDEX(Statut[Profil], MATCH(BD_evo[[#This Row],[Nom]], Statut[Nom], 0))</f>
        <v>Trois Quarts</v>
      </c>
      <c r="C1445">
        <f t="shared" si="37"/>
        <v>2024</v>
      </c>
      <c r="D1445">
        <f t="shared" si="36"/>
        <v>11</v>
      </c>
      <c r="E1445" t="str">
        <f>IF(SUMIFS(RPE[sRPE_tot], RPE[Nom], BD_evo[[#This Row],[Nom]], RPE[Semaine], BD_evo[[#This Row],[Semaine]])=0,"",SUMIFS(RPE[sRPE_tot], RPE[Nom], BD_evo[[#This Row],[Nom]], RPE[Semaine], BD_evo[[#This Row],[Semaine]]))</f>
        <v/>
      </c>
      <c r="F1445" s="92" t="str">
        <f>IFERROR(AVERAGEIFS(EDF[Total EDF], EDF[Nom], BD_evo[[#This Row],[Nom]], EDF[Semaine], BD_evo[[#This Row],[Semaine]]), "")</f>
        <v/>
      </c>
      <c r="G1445" s="92" t="str">
        <f>IFERROR(AVERAGEIFS(EDF[Humeur], EDF[Nom], BD_evo[[#This Row],[Nom]], EDF[Semaine], BD_evo[[#This Row],[Semaine]]), "")</f>
        <v/>
      </c>
      <c r="H1445" s="92" t="str">
        <f>IFERROR(AVERAGEIFS(EDF[Stress], EDF[Nom], BD_evo[[#This Row],[Nom]], EDF[Semaine], BD_evo[[#This Row],[Semaine]]), "")</f>
        <v/>
      </c>
      <c r="I1445" s="92" t="str">
        <f>IFERROR(AVERAGEIFS(EDF[Sommeil], EDF[Nom], BD_evo[[#This Row],[Nom]], EDF[Semaine], BD_evo[[#This Row],[Semaine]]), "")</f>
        <v/>
      </c>
      <c r="J1445" s="92" t="str">
        <f>IFERROR(AVERAGEIFS(EDF[Etat Physique], EDF[Nom], BD_evo[[#This Row],[Nom]], EDF[Semaine], BD_evo[[#This Row],[Semaine]]), "")</f>
        <v/>
      </c>
      <c r="K1445" s="92" t="str">
        <f>IFERROR(AVERAGEIFS(EDF[Hydratation], EDF[Nom], BD_evo[[#This Row],[Nom]], EDF[Semaine], BD_evo[[#This Row],[Semaine]]), "")</f>
        <v/>
      </c>
      <c r="L1445" s="92" t="str">
        <f>IFERROR(AVERAGEIFS(EDF[Nutrition], EDF[Nom], BD_evo[[#This Row],[Nom]], EDF[Semaine], BD_evo[[#This Row],[Semaine]]), "")</f>
        <v/>
      </c>
      <c r="M1445" s="92" t="str">
        <f>IFERROR(AVERAGEIFS(RPE[Investissement du jour], RPE[Nom], BD_evo[[#This Row],[Nom]], RPE[Semaine], BD_evo[[#This Row],[Semaine]]), "")</f>
        <v/>
      </c>
    </row>
    <row r="1446" spans="1:13" x14ac:dyDescent="0.2">
      <c r="A1446" s="88" t="s">
        <v>496</v>
      </c>
      <c r="B1446" t="str">
        <f>INDEX(Statut[Profil], MATCH(BD_evo[[#This Row],[Nom]], Statut[Nom], 0))</f>
        <v>Trois Quarts</v>
      </c>
      <c r="C1446">
        <f t="shared" si="37"/>
        <v>2024</v>
      </c>
      <c r="D1446">
        <f t="shared" si="36"/>
        <v>11</v>
      </c>
      <c r="E1446" t="str">
        <f>IF(SUMIFS(RPE[sRPE_tot], RPE[Nom], BD_evo[[#This Row],[Nom]], RPE[Semaine], BD_evo[[#This Row],[Semaine]])=0,"",SUMIFS(RPE[sRPE_tot], RPE[Nom], BD_evo[[#This Row],[Nom]], RPE[Semaine], BD_evo[[#This Row],[Semaine]]))</f>
        <v/>
      </c>
      <c r="F1446" s="92" t="str">
        <f>IFERROR(AVERAGEIFS(EDF[Total EDF], EDF[Nom], BD_evo[[#This Row],[Nom]], EDF[Semaine], BD_evo[[#This Row],[Semaine]]), "")</f>
        <v/>
      </c>
      <c r="G1446" s="92" t="str">
        <f>IFERROR(AVERAGEIFS(EDF[Humeur], EDF[Nom], BD_evo[[#This Row],[Nom]], EDF[Semaine], BD_evo[[#This Row],[Semaine]]), "")</f>
        <v/>
      </c>
      <c r="H1446" s="92" t="str">
        <f>IFERROR(AVERAGEIFS(EDF[Stress], EDF[Nom], BD_evo[[#This Row],[Nom]], EDF[Semaine], BD_evo[[#This Row],[Semaine]]), "")</f>
        <v/>
      </c>
      <c r="I1446" s="92" t="str">
        <f>IFERROR(AVERAGEIFS(EDF[Sommeil], EDF[Nom], BD_evo[[#This Row],[Nom]], EDF[Semaine], BD_evo[[#This Row],[Semaine]]), "")</f>
        <v/>
      </c>
      <c r="J1446" s="92" t="str">
        <f>IFERROR(AVERAGEIFS(EDF[Etat Physique], EDF[Nom], BD_evo[[#This Row],[Nom]], EDF[Semaine], BD_evo[[#This Row],[Semaine]]), "")</f>
        <v/>
      </c>
      <c r="K1446" s="92" t="str">
        <f>IFERROR(AVERAGEIFS(EDF[Hydratation], EDF[Nom], BD_evo[[#This Row],[Nom]], EDF[Semaine], BD_evo[[#This Row],[Semaine]]), "")</f>
        <v/>
      </c>
      <c r="L1446" s="92" t="str">
        <f>IFERROR(AVERAGEIFS(EDF[Nutrition], EDF[Nom], BD_evo[[#This Row],[Nom]], EDF[Semaine], BD_evo[[#This Row],[Semaine]]), "")</f>
        <v/>
      </c>
      <c r="M1446" s="92" t="str">
        <f>IFERROR(AVERAGEIFS(RPE[Investissement du jour], RPE[Nom], BD_evo[[#This Row],[Nom]], RPE[Semaine], BD_evo[[#This Row],[Semaine]]), "")</f>
        <v/>
      </c>
    </row>
    <row r="1447" spans="1:13" x14ac:dyDescent="0.2">
      <c r="A1447" s="88" t="s">
        <v>211</v>
      </c>
      <c r="B1447" t="str">
        <f>INDEX(Statut[Profil], MATCH(BD_evo[[#This Row],[Nom]], Statut[Nom], 0))</f>
        <v>Trois Quarts</v>
      </c>
      <c r="C1447">
        <f t="shared" si="37"/>
        <v>2024</v>
      </c>
      <c r="D1447">
        <f t="shared" si="36"/>
        <v>11</v>
      </c>
      <c r="E1447" t="str">
        <f>IF(SUMIFS(RPE[sRPE_tot], RPE[Nom], BD_evo[[#This Row],[Nom]], RPE[Semaine], BD_evo[[#This Row],[Semaine]])=0,"",SUMIFS(RPE[sRPE_tot], RPE[Nom], BD_evo[[#This Row],[Nom]], RPE[Semaine], BD_evo[[#This Row],[Semaine]]))</f>
        <v/>
      </c>
      <c r="F1447" s="92" t="str">
        <f>IFERROR(AVERAGEIFS(EDF[Total EDF], EDF[Nom], BD_evo[[#This Row],[Nom]], EDF[Semaine], BD_evo[[#This Row],[Semaine]]), "")</f>
        <v/>
      </c>
      <c r="G1447" s="92" t="str">
        <f>IFERROR(AVERAGEIFS(EDF[Humeur], EDF[Nom], BD_evo[[#This Row],[Nom]], EDF[Semaine], BD_evo[[#This Row],[Semaine]]), "")</f>
        <v/>
      </c>
      <c r="H1447" s="92" t="str">
        <f>IFERROR(AVERAGEIFS(EDF[Stress], EDF[Nom], BD_evo[[#This Row],[Nom]], EDF[Semaine], BD_evo[[#This Row],[Semaine]]), "")</f>
        <v/>
      </c>
      <c r="I1447" s="92" t="str">
        <f>IFERROR(AVERAGEIFS(EDF[Sommeil], EDF[Nom], BD_evo[[#This Row],[Nom]], EDF[Semaine], BD_evo[[#This Row],[Semaine]]), "")</f>
        <v/>
      </c>
      <c r="J1447" s="92" t="str">
        <f>IFERROR(AVERAGEIFS(EDF[Etat Physique], EDF[Nom], BD_evo[[#This Row],[Nom]], EDF[Semaine], BD_evo[[#This Row],[Semaine]]), "")</f>
        <v/>
      </c>
      <c r="K1447" s="92" t="str">
        <f>IFERROR(AVERAGEIFS(EDF[Hydratation], EDF[Nom], BD_evo[[#This Row],[Nom]], EDF[Semaine], BD_evo[[#This Row],[Semaine]]), "")</f>
        <v/>
      </c>
      <c r="L1447" s="92" t="str">
        <f>IFERROR(AVERAGEIFS(EDF[Nutrition], EDF[Nom], BD_evo[[#This Row],[Nom]], EDF[Semaine], BD_evo[[#This Row],[Semaine]]), "")</f>
        <v/>
      </c>
      <c r="M1447" s="92" t="str">
        <f>IFERROR(AVERAGEIFS(RPE[Investissement du jour], RPE[Nom], BD_evo[[#This Row],[Nom]], RPE[Semaine], BD_evo[[#This Row],[Semaine]]), "")</f>
        <v/>
      </c>
    </row>
    <row r="1448" spans="1:13" x14ac:dyDescent="0.2">
      <c r="A1448" s="88" t="s">
        <v>188</v>
      </c>
      <c r="B1448" t="str">
        <f>INDEX(Statut[Profil], MATCH(BD_evo[[#This Row],[Nom]], Statut[Nom], 0))</f>
        <v>Avant</v>
      </c>
      <c r="C1448">
        <f t="shared" si="37"/>
        <v>2024</v>
      </c>
      <c r="D1448">
        <f t="shared" si="36"/>
        <v>11</v>
      </c>
      <c r="E1448" t="str">
        <f>IF(SUMIFS(RPE[sRPE_tot], RPE[Nom], BD_evo[[#This Row],[Nom]], RPE[Semaine], BD_evo[[#This Row],[Semaine]])=0,"",SUMIFS(RPE[sRPE_tot], RPE[Nom], BD_evo[[#This Row],[Nom]], RPE[Semaine], BD_evo[[#This Row],[Semaine]]))</f>
        <v/>
      </c>
      <c r="F1448" s="92" t="str">
        <f>IFERROR(AVERAGEIFS(EDF[Total EDF], EDF[Nom], BD_evo[[#This Row],[Nom]], EDF[Semaine], BD_evo[[#This Row],[Semaine]]), "")</f>
        <v/>
      </c>
      <c r="G1448" s="92" t="str">
        <f>IFERROR(AVERAGEIFS(EDF[Humeur], EDF[Nom], BD_evo[[#This Row],[Nom]], EDF[Semaine], BD_evo[[#This Row],[Semaine]]), "")</f>
        <v/>
      </c>
      <c r="H1448" s="92" t="str">
        <f>IFERROR(AVERAGEIFS(EDF[Stress], EDF[Nom], BD_evo[[#This Row],[Nom]], EDF[Semaine], BD_evo[[#This Row],[Semaine]]), "")</f>
        <v/>
      </c>
      <c r="I1448" s="92" t="str">
        <f>IFERROR(AVERAGEIFS(EDF[Sommeil], EDF[Nom], BD_evo[[#This Row],[Nom]], EDF[Semaine], BD_evo[[#This Row],[Semaine]]), "")</f>
        <v/>
      </c>
      <c r="J1448" s="92" t="str">
        <f>IFERROR(AVERAGEIFS(EDF[Etat Physique], EDF[Nom], BD_evo[[#This Row],[Nom]], EDF[Semaine], BD_evo[[#This Row],[Semaine]]), "")</f>
        <v/>
      </c>
      <c r="K1448" s="92" t="str">
        <f>IFERROR(AVERAGEIFS(EDF[Hydratation], EDF[Nom], BD_evo[[#This Row],[Nom]], EDF[Semaine], BD_evo[[#This Row],[Semaine]]), "")</f>
        <v/>
      </c>
      <c r="L1448" s="92" t="str">
        <f>IFERROR(AVERAGEIFS(EDF[Nutrition], EDF[Nom], BD_evo[[#This Row],[Nom]], EDF[Semaine], BD_evo[[#This Row],[Semaine]]), "")</f>
        <v/>
      </c>
      <c r="M1448" s="92" t="str">
        <f>IFERROR(AVERAGEIFS(RPE[Investissement du jour], RPE[Nom], BD_evo[[#This Row],[Nom]], RPE[Semaine], BD_evo[[#This Row],[Semaine]]), "")</f>
        <v/>
      </c>
    </row>
    <row r="1449" spans="1:13" x14ac:dyDescent="0.2">
      <c r="A1449" s="88" t="s">
        <v>200</v>
      </c>
      <c r="B1449" t="str">
        <f>INDEX(Statut[Profil], MATCH(BD_evo[[#This Row],[Nom]], Statut[Nom], 0))</f>
        <v>Avant</v>
      </c>
      <c r="C1449">
        <f t="shared" si="37"/>
        <v>2024</v>
      </c>
      <c r="D1449">
        <f t="shared" si="36"/>
        <v>11</v>
      </c>
      <c r="E1449" t="str">
        <f>IF(SUMIFS(RPE[sRPE_tot], RPE[Nom], BD_evo[[#This Row],[Nom]], RPE[Semaine], BD_evo[[#This Row],[Semaine]])=0,"",SUMIFS(RPE[sRPE_tot], RPE[Nom], BD_evo[[#This Row],[Nom]], RPE[Semaine], BD_evo[[#This Row],[Semaine]]))</f>
        <v/>
      </c>
      <c r="F1449" s="92" t="str">
        <f>IFERROR(AVERAGEIFS(EDF[Total EDF], EDF[Nom], BD_evo[[#This Row],[Nom]], EDF[Semaine], BD_evo[[#This Row],[Semaine]]), "")</f>
        <v/>
      </c>
      <c r="G1449" s="92" t="str">
        <f>IFERROR(AVERAGEIFS(EDF[Humeur], EDF[Nom], BD_evo[[#This Row],[Nom]], EDF[Semaine], BD_evo[[#This Row],[Semaine]]), "")</f>
        <v/>
      </c>
      <c r="H1449" s="92" t="str">
        <f>IFERROR(AVERAGEIFS(EDF[Stress], EDF[Nom], BD_evo[[#This Row],[Nom]], EDF[Semaine], BD_evo[[#This Row],[Semaine]]), "")</f>
        <v/>
      </c>
      <c r="I1449" s="92" t="str">
        <f>IFERROR(AVERAGEIFS(EDF[Sommeil], EDF[Nom], BD_evo[[#This Row],[Nom]], EDF[Semaine], BD_evo[[#This Row],[Semaine]]), "")</f>
        <v/>
      </c>
      <c r="J1449" s="92" t="str">
        <f>IFERROR(AVERAGEIFS(EDF[Etat Physique], EDF[Nom], BD_evo[[#This Row],[Nom]], EDF[Semaine], BD_evo[[#This Row],[Semaine]]), "")</f>
        <v/>
      </c>
      <c r="K1449" s="92" t="str">
        <f>IFERROR(AVERAGEIFS(EDF[Hydratation], EDF[Nom], BD_evo[[#This Row],[Nom]], EDF[Semaine], BD_evo[[#This Row],[Semaine]]), "")</f>
        <v/>
      </c>
      <c r="L1449" s="92" t="str">
        <f>IFERROR(AVERAGEIFS(EDF[Nutrition], EDF[Nom], BD_evo[[#This Row],[Nom]], EDF[Semaine], BD_evo[[#This Row],[Semaine]]), "")</f>
        <v/>
      </c>
      <c r="M1449" s="92" t="str">
        <f>IFERROR(AVERAGEIFS(RPE[Investissement du jour], RPE[Nom], BD_evo[[#This Row],[Nom]], RPE[Semaine], BD_evo[[#This Row],[Semaine]]), "")</f>
        <v/>
      </c>
    </row>
    <row r="1450" spans="1:13" x14ac:dyDescent="0.2">
      <c r="A1450" s="88" t="s">
        <v>244</v>
      </c>
      <c r="B1450" t="str">
        <f>INDEX(Statut[Profil], MATCH(BD_evo[[#This Row],[Nom]], Statut[Nom], 0))</f>
        <v>Avant</v>
      </c>
      <c r="C1450">
        <f t="shared" si="37"/>
        <v>2024</v>
      </c>
      <c r="D1450">
        <f t="shared" si="36"/>
        <v>11</v>
      </c>
      <c r="E1450" t="str">
        <f>IF(SUMIFS(RPE[sRPE_tot], RPE[Nom], BD_evo[[#This Row],[Nom]], RPE[Semaine], BD_evo[[#This Row],[Semaine]])=0,"",SUMIFS(RPE[sRPE_tot], RPE[Nom], BD_evo[[#This Row],[Nom]], RPE[Semaine], BD_evo[[#This Row],[Semaine]]))</f>
        <v/>
      </c>
      <c r="F1450" s="92" t="str">
        <f>IFERROR(AVERAGEIFS(EDF[Total EDF], EDF[Nom], BD_evo[[#This Row],[Nom]], EDF[Semaine], BD_evo[[#This Row],[Semaine]]), "")</f>
        <v/>
      </c>
      <c r="G1450" s="92" t="str">
        <f>IFERROR(AVERAGEIFS(EDF[Humeur], EDF[Nom], BD_evo[[#This Row],[Nom]], EDF[Semaine], BD_evo[[#This Row],[Semaine]]), "")</f>
        <v/>
      </c>
      <c r="H1450" s="92" t="str">
        <f>IFERROR(AVERAGEIFS(EDF[Stress], EDF[Nom], BD_evo[[#This Row],[Nom]], EDF[Semaine], BD_evo[[#This Row],[Semaine]]), "")</f>
        <v/>
      </c>
      <c r="I1450" s="92" t="str">
        <f>IFERROR(AVERAGEIFS(EDF[Sommeil], EDF[Nom], BD_evo[[#This Row],[Nom]], EDF[Semaine], BD_evo[[#This Row],[Semaine]]), "")</f>
        <v/>
      </c>
      <c r="J1450" s="92" t="str">
        <f>IFERROR(AVERAGEIFS(EDF[Etat Physique], EDF[Nom], BD_evo[[#This Row],[Nom]], EDF[Semaine], BD_evo[[#This Row],[Semaine]]), "")</f>
        <v/>
      </c>
      <c r="K1450" s="92" t="str">
        <f>IFERROR(AVERAGEIFS(EDF[Hydratation], EDF[Nom], BD_evo[[#This Row],[Nom]], EDF[Semaine], BD_evo[[#This Row],[Semaine]]), "")</f>
        <v/>
      </c>
      <c r="L1450" s="92" t="str">
        <f>IFERROR(AVERAGEIFS(EDF[Nutrition], EDF[Nom], BD_evo[[#This Row],[Nom]], EDF[Semaine], BD_evo[[#This Row],[Semaine]]), "")</f>
        <v/>
      </c>
      <c r="M1450" s="92" t="str">
        <f>IFERROR(AVERAGEIFS(RPE[Investissement du jour], RPE[Nom], BD_evo[[#This Row],[Nom]], RPE[Semaine], BD_evo[[#This Row],[Semaine]]), "")</f>
        <v/>
      </c>
    </row>
    <row r="1451" spans="1:13" x14ac:dyDescent="0.2">
      <c r="A1451" s="89" t="s">
        <v>78</v>
      </c>
      <c r="B1451" t="str">
        <f>INDEX(Statut[Profil], MATCH(BD_evo[[#This Row],[Nom]], Statut[Nom], 0))</f>
        <v>Avant</v>
      </c>
      <c r="C1451">
        <f t="shared" si="37"/>
        <v>2024</v>
      </c>
      <c r="D1451">
        <f t="shared" si="36"/>
        <v>11</v>
      </c>
      <c r="E1451" t="str">
        <f>IF(SUMIFS(RPE[sRPE_tot], RPE[Nom], BD_evo[[#This Row],[Nom]], RPE[Semaine], BD_evo[[#This Row],[Semaine]])=0,"",SUMIFS(RPE[sRPE_tot], RPE[Nom], BD_evo[[#This Row],[Nom]], RPE[Semaine], BD_evo[[#This Row],[Semaine]]))</f>
        <v/>
      </c>
      <c r="F1451" s="92" t="str">
        <f>IFERROR(AVERAGEIFS(EDF[Total EDF], EDF[Nom], BD_evo[[#This Row],[Nom]], EDF[Semaine], BD_evo[[#This Row],[Semaine]]), "")</f>
        <v/>
      </c>
      <c r="G1451" s="92" t="str">
        <f>IFERROR(AVERAGEIFS(EDF[Humeur], EDF[Nom], BD_evo[[#This Row],[Nom]], EDF[Semaine], BD_evo[[#This Row],[Semaine]]), "")</f>
        <v/>
      </c>
      <c r="H1451" s="92" t="str">
        <f>IFERROR(AVERAGEIFS(EDF[Stress], EDF[Nom], BD_evo[[#This Row],[Nom]], EDF[Semaine], BD_evo[[#This Row],[Semaine]]), "")</f>
        <v/>
      </c>
      <c r="I1451" s="92" t="str">
        <f>IFERROR(AVERAGEIFS(EDF[Sommeil], EDF[Nom], BD_evo[[#This Row],[Nom]], EDF[Semaine], BD_evo[[#This Row],[Semaine]]), "")</f>
        <v/>
      </c>
      <c r="J1451" s="92" t="str">
        <f>IFERROR(AVERAGEIFS(EDF[Etat Physique], EDF[Nom], BD_evo[[#This Row],[Nom]], EDF[Semaine], BD_evo[[#This Row],[Semaine]]), "")</f>
        <v/>
      </c>
      <c r="K1451" s="92" t="str">
        <f>IFERROR(AVERAGEIFS(EDF[Hydratation], EDF[Nom], BD_evo[[#This Row],[Nom]], EDF[Semaine], BD_evo[[#This Row],[Semaine]]), "")</f>
        <v/>
      </c>
      <c r="L1451" s="92" t="str">
        <f>IFERROR(AVERAGEIFS(EDF[Nutrition], EDF[Nom], BD_evo[[#This Row],[Nom]], EDF[Semaine], BD_evo[[#This Row],[Semaine]]), "")</f>
        <v/>
      </c>
      <c r="M1451" s="92" t="str">
        <f>IFERROR(AVERAGEIFS(RPE[Investissement du jour], RPE[Nom], BD_evo[[#This Row],[Nom]], RPE[Semaine], BD_evo[[#This Row],[Semaine]]), "")</f>
        <v/>
      </c>
    </row>
    <row r="1452" spans="1:13" x14ac:dyDescent="0.2">
      <c r="A1452" s="88" t="s">
        <v>87</v>
      </c>
      <c r="B1452" t="str">
        <f>INDEX(Statut[Profil], MATCH(BD_evo[[#This Row],[Nom]], Statut[Nom], 0))</f>
        <v>Trois Quarts</v>
      </c>
      <c r="C1452">
        <f t="shared" si="37"/>
        <v>2024</v>
      </c>
      <c r="D1452">
        <f t="shared" si="36"/>
        <v>11</v>
      </c>
      <c r="E1452" t="str">
        <f>IF(SUMIFS(RPE[sRPE_tot], RPE[Nom], BD_evo[[#This Row],[Nom]], RPE[Semaine], BD_evo[[#This Row],[Semaine]])=0,"",SUMIFS(RPE[sRPE_tot], RPE[Nom], BD_evo[[#This Row],[Nom]], RPE[Semaine], BD_evo[[#This Row],[Semaine]]))</f>
        <v/>
      </c>
      <c r="F1452" s="92" t="str">
        <f>IFERROR(AVERAGEIFS(EDF[Total EDF], EDF[Nom], BD_evo[[#This Row],[Nom]], EDF[Semaine], BD_evo[[#This Row],[Semaine]]), "")</f>
        <v/>
      </c>
      <c r="G1452" s="92" t="str">
        <f>IFERROR(AVERAGEIFS(EDF[Humeur], EDF[Nom], BD_evo[[#This Row],[Nom]], EDF[Semaine], BD_evo[[#This Row],[Semaine]]), "")</f>
        <v/>
      </c>
      <c r="H1452" s="92" t="str">
        <f>IFERROR(AVERAGEIFS(EDF[Stress], EDF[Nom], BD_evo[[#This Row],[Nom]], EDF[Semaine], BD_evo[[#This Row],[Semaine]]), "")</f>
        <v/>
      </c>
      <c r="I1452" s="92" t="str">
        <f>IFERROR(AVERAGEIFS(EDF[Sommeil], EDF[Nom], BD_evo[[#This Row],[Nom]], EDF[Semaine], BD_evo[[#This Row],[Semaine]]), "")</f>
        <v/>
      </c>
      <c r="J1452" s="92" t="str">
        <f>IFERROR(AVERAGEIFS(EDF[Etat Physique], EDF[Nom], BD_evo[[#This Row],[Nom]], EDF[Semaine], BD_evo[[#This Row],[Semaine]]), "")</f>
        <v/>
      </c>
      <c r="K1452" s="92" t="str">
        <f>IFERROR(AVERAGEIFS(EDF[Hydratation], EDF[Nom], BD_evo[[#This Row],[Nom]], EDF[Semaine], BD_evo[[#This Row],[Semaine]]), "")</f>
        <v/>
      </c>
      <c r="L1452" s="92" t="str">
        <f>IFERROR(AVERAGEIFS(EDF[Nutrition], EDF[Nom], BD_evo[[#This Row],[Nom]], EDF[Semaine], BD_evo[[#This Row],[Semaine]]), "")</f>
        <v/>
      </c>
      <c r="M1452" s="92" t="str">
        <f>IFERROR(AVERAGEIFS(RPE[Investissement du jour], RPE[Nom], BD_evo[[#This Row],[Nom]], RPE[Semaine], BD_evo[[#This Row],[Semaine]]), "")</f>
        <v/>
      </c>
    </row>
    <row r="1453" spans="1:13" x14ac:dyDescent="0.2">
      <c r="A1453" s="88" t="s">
        <v>212</v>
      </c>
      <c r="B1453" t="str">
        <f>INDEX(Statut[Profil], MATCH(BD_evo[[#This Row],[Nom]], Statut[Nom], 0))</f>
        <v>Avant</v>
      </c>
      <c r="C1453">
        <f t="shared" si="37"/>
        <v>2024</v>
      </c>
      <c r="D1453">
        <f t="shared" si="36"/>
        <v>11</v>
      </c>
      <c r="E1453" t="str">
        <f>IF(SUMIFS(RPE[sRPE_tot], RPE[Nom], BD_evo[[#This Row],[Nom]], RPE[Semaine], BD_evo[[#This Row],[Semaine]])=0,"",SUMIFS(RPE[sRPE_tot], RPE[Nom], BD_evo[[#This Row],[Nom]], RPE[Semaine], BD_evo[[#This Row],[Semaine]]))</f>
        <v/>
      </c>
      <c r="F1453" s="92" t="str">
        <f>IFERROR(AVERAGEIFS(EDF[Total EDF], EDF[Nom], BD_evo[[#This Row],[Nom]], EDF[Semaine], BD_evo[[#This Row],[Semaine]]), "")</f>
        <v/>
      </c>
      <c r="G1453" s="92" t="str">
        <f>IFERROR(AVERAGEIFS(EDF[Humeur], EDF[Nom], BD_evo[[#This Row],[Nom]], EDF[Semaine], BD_evo[[#This Row],[Semaine]]), "")</f>
        <v/>
      </c>
      <c r="H1453" s="92" t="str">
        <f>IFERROR(AVERAGEIFS(EDF[Stress], EDF[Nom], BD_evo[[#This Row],[Nom]], EDF[Semaine], BD_evo[[#This Row],[Semaine]]), "")</f>
        <v/>
      </c>
      <c r="I1453" s="92" t="str">
        <f>IFERROR(AVERAGEIFS(EDF[Sommeil], EDF[Nom], BD_evo[[#This Row],[Nom]], EDF[Semaine], BD_evo[[#This Row],[Semaine]]), "")</f>
        <v/>
      </c>
      <c r="J1453" s="92" t="str">
        <f>IFERROR(AVERAGEIFS(EDF[Etat Physique], EDF[Nom], BD_evo[[#This Row],[Nom]], EDF[Semaine], BD_evo[[#This Row],[Semaine]]), "")</f>
        <v/>
      </c>
      <c r="K1453" s="92" t="str">
        <f>IFERROR(AVERAGEIFS(EDF[Hydratation], EDF[Nom], BD_evo[[#This Row],[Nom]], EDF[Semaine], BD_evo[[#This Row],[Semaine]]), "")</f>
        <v/>
      </c>
      <c r="L1453" s="92" t="str">
        <f>IFERROR(AVERAGEIFS(EDF[Nutrition], EDF[Nom], BD_evo[[#This Row],[Nom]], EDF[Semaine], BD_evo[[#This Row],[Semaine]]), "")</f>
        <v/>
      </c>
      <c r="M1453" s="92" t="str">
        <f>IFERROR(AVERAGEIFS(RPE[Investissement du jour], RPE[Nom], BD_evo[[#This Row],[Nom]], RPE[Semaine], BD_evo[[#This Row],[Semaine]]), "")</f>
        <v/>
      </c>
    </row>
    <row r="1454" spans="1:13" x14ac:dyDescent="0.2">
      <c r="A1454" s="88" t="s">
        <v>243</v>
      </c>
      <c r="B1454" t="str">
        <f>INDEX(Statut[Profil], MATCH(BD_evo[[#This Row],[Nom]], Statut[Nom], 0))</f>
        <v>Trois Quarts</v>
      </c>
      <c r="C1454">
        <f t="shared" si="37"/>
        <v>2024</v>
      </c>
      <c r="D1454">
        <f t="shared" si="36"/>
        <v>11</v>
      </c>
      <c r="E1454" t="str">
        <f>IF(SUMIFS(RPE[sRPE_tot], RPE[Nom], BD_evo[[#This Row],[Nom]], RPE[Semaine], BD_evo[[#This Row],[Semaine]])=0,"",SUMIFS(RPE[sRPE_tot], RPE[Nom], BD_evo[[#This Row],[Nom]], RPE[Semaine], BD_evo[[#This Row],[Semaine]]))</f>
        <v/>
      </c>
      <c r="F1454" s="92" t="str">
        <f>IFERROR(AVERAGEIFS(EDF[Total EDF], EDF[Nom], BD_evo[[#This Row],[Nom]], EDF[Semaine], BD_evo[[#This Row],[Semaine]]), "")</f>
        <v/>
      </c>
      <c r="G1454" s="92" t="str">
        <f>IFERROR(AVERAGEIFS(EDF[Humeur], EDF[Nom], BD_evo[[#This Row],[Nom]], EDF[Semaine], BD_evo[[#This Row],[Semaine]]), "")</f>
        <v/>
      </c>
      <c r="H1454" s="92" t="str">
        <f>IFERROR(AVERAGEIFS(EDF[Stress], EDF[Nom], BD_evo[[#This Row],[Nom]], EDF[Semaine], BD_evo[[#This Row],[Semaine]]), "")</f>
        <v/>
      </c>
      <c r="I1454" s="92" t="str">
        <f>IFERROR(AVERAGEIFS(EDF[Sommeil], EDF[Nom], BD_evo[[#This Row],[Nom]], EDF[Semaine], BD_evo[[#This Row],[Semaine]]), "")</f>
        <v/>
      </c>
      <c r="J1454" s="92" t="str">
        <f>IFERROR(AVERAGEIFS(EDF[Etat Physique], EDF[Nom], BD_evo[[#This Row],[Nom]], EDF[Semaine], BD_evo[[#This Row],[Semaine]]), "")</f>
        <v/>
      </c>
      <c r="K1454" s="92" t="str">
        <f>IFERROR(AVERAGEIFS(EDF[Hydratation], EDF[Nom], BD_evo[[#This Row],[Nom]], EDF[Semaine], BD_evo[[#This Row],[Semaine]]), "")</f>
        <v/>
      </c>
      <c r="L1454" s="92" t="str">
        <f>IFERROR(AVERAGEIFS(EDF[Nutrition], EDF[Nom], BD_evo[[#This Row],[Nom]], EDF[Semaine], BD_evo[[#This Row],[Semaine]]), "")</f>
        <v/>
      </c>
      <c r="M1454" s="92" t="str">
        <f>IFERROR(AVERAGEIFS(RPE[Investissement du jour], RPE[Nom], BD_evo[[#This Row],[Nom]], RPE[Semaine], BD_evo[[#This Row],[Semaine]]), "")</f>
        <v/>
      </c>
    </row>
    <row r="1455" spans="1:13" x14ac:dyDescent="0.2">
      <c r="A1455" s="88" t="s">
        <v>81</v>
      </c>
      <c r="B1455" t="str">
        <f>INDEX(Statut[Profil], MATCH(BD_evo[[#This Row],[Nom]], Statut[Nom], 0))</f>
        <v>Trois Quarts</v>
      </c>
      <c r="C1455">
        <f t="shared" si="37"/>
        <v>2024</v>
      </c>
      <c r="D1455">
        <f t="shared" si="36"/>
        <v>11</v>
      </c>
      <c r="E1455" t="str">
        <f>IF(SUMIFS(RPE[sRPE_tot], RPE[Nom], BD_evo[[#This Row],[Nom]], RPE[Semaine], BD_evo[[#This Row],[Semaine]])=0,"",SUMIFS(RPE[sRPE_tot], RPE[Nom], BD_evo[[#This Row],[Nom]], RPE[Semaine], BD_evo[[#This Row],[Semaine]]))</f>
        <v/>
      </c>
      <c r="F1455" s="92" t="str">
        <f>IFERROR(AVERAGEIFS(EDF[Total EDF], EDF[Nom], BD_evo[[#This Row],[Nom]], EDF[Semaine], BD_evo[[#This Row],[Semaine]]), "")</f>
        <v/>
      </c>
      <c r="G1455" s="92" t="str">
        <f>IFERROR(AVERAGEIFS(EDF[Humeur], EDF[Nom], BD_evo[[#This Row],[Nom]], EDF[Semaine], BD_evo[[#This Row],[Semaine]]), "")</f>
        <v/>
      </c>
      <c r="H1455" s="92" t="str">
        <f>IFERROR(AVERAGEIFS(EDF[Stress], EDF[Nom], BD_evo[[#This Row],[Nom]], EDF[Semaine], BD_evo[[#This Row],[Semaine]]), "")</f>
        <v/>
      </c>
      <c r="I1455" s="92" t="str">
        <f>IFERROR(AVERAGEIFS(EDF[Sommeil], EDF[Nom], BD_evo[[#This Row],[Nom]], EDF[Semaine], BD_evo[[#This Row],[Semaine]]), "")</f>
        <v/>
      </c>
      <c r="J1455" s="92" t="str">
        <f>IFERROR(AVERAGEIFS(EDF[Etat Physique], EDF[Nom], BD_evo[[#This Row],[Nom]], EDF[Semaine], BD_evo[[#This Row],[Semaine]]), "")</f>
        <v/>
      </c>
      <c r="K1455" s="92" t="str">
        <f>IFERROR(AVERAGEIFS(EDF[Hydratation], EDF[Nom], BD_evo[[#This Row],[Nom]], EDF[Semaine], BD_evo[[#This Row],[Semaine]]), "")</f>
        <v/>
      </c>
      <c r="L1455" s="92" t="str">
        <f>IFERROR(AVERAGEIFS(EDF[Nutrition], EDF[Nom], BD_evo[[#This Row],[Nom]], EDF[Semaine], BD_evo[[#This Row],[Semaine]]), "")</f>
        <v/>
      </c>
      <c r="M1455" s="92" t="str">
        <f>IFERROR(AVERAGEIFS(RPE[Investissement du jour], RPE[Nom], BD_evo[[#This Row],[Nom]], RPE[Semaine], BD_evo[[#This Row],[Semaine]]), "")</f>
        <v/>
      </c>
    </row>
    <row r="1456" spans="1:13" x14ac:dyDescent="0.2">
      <c r="A1456" s="88" t="s">
        <v>109</v>
      </c>
      <c r="B1456" t="str">
        <f>INDEX(Statut[Profil], MATCH(BD_evo[[#This Row],[Nom]], Statut[Nom], 0))</f>
        <v>Avant</v>
      </c>
      <c r="C1456">
        <f t="shared" si="37"/>
        <v>2024</v>
      </c>
      <c r="D1456">
        <f t="shared" si="36"/>
        <v>11</v>
      </c>
      <c r="E1456" t="str">
        <f>IF(SUMIFS(RPE[sRPE_tot], RPE[Nom], BD_evo[[#This Row],[Nom]], RPE[Semaine], BD_evo[[#This Row],[Semaine]])=0,"",SUMIFS(RPE[sRPE_tot], RPE[Nom], BD_evo[[#This Row],[Nom]], RPE[Semaine], BD_evo[[#This Row],[Semaine]]))</f>
        <v/>
      </c>
      <c r="F1456" s="92" t="str">
        <f>IFERROR(AVERAGEIFS(EDF[Total EDF], EDF[Nom], BD_evo[[#This Row],[Nom]], EDF[Semaine], BD_evo[[#This Row],[Semaine]]), "")</f>
        <v/>
      </c>
      <c r="G1456" s="92" t="str">
        <f>IFERROR(AVERAGEIFS(EDF[Humeur], EDF[Nom], BD_evo[[#This Row],[Nom]], EDF[Semaine], BD_evo[[#This Row],[Semaine]]), "")</f>
        <v/>
      </c>
      <c r="H1456" s="92" t="str">
        <f>IFERROR(AVERAGEIFS(EDF[Stress], EDF[Nom], BD_evo[[#This Row],[Nom]], EDF[Semaine], BD_evo[[#This Row],[Semaine]]), "")</f>
        <v/>
      </c>
      <c r="I1456" s="92" t="str">
        <f>IFERROR(AVERAGEIFS(EDF[Sommeil], EDF[Nom], BD_evo[[#This Row],[Nom]], EDF[Semaine], BD_evo[[#This Row],[Semaine]]), "")</f>
        <v/>
      </c>
      <c r="J1456" s="92" t="str">
        <f>IFERROR(AVERAGEIFS(EDF[Etat Physique], EDF[Nom], BD_evo[[#This Row],[Nom]], EDF[Semaine], BD_evo[[#This Row],[Semaine]]), "")</f>
        <v/>
      </c>
      <c r="K1456" s="92" t="str">
        <f>IFERROR(AVERAGEIFS(EDF[Hydratation], EDF[Nom], BD_evo[[#This Row],[Nom]], EDF[Semaine], BD_evo[[#This Row],[Semaine]]), "")</f>
        <v/>
      </c>
      <c r="L1456" s="92" t="str">
        <f>IFERROR(AVERAGEIFS(EDF[Nutrition], EDF[Nom], BD_evo[[#This Row],[Nom]], EDF[Semaine], BD_evo[[#This Row],[Semaine]]), "")</f>
        <v/>
      </c>
      <c r="M1456" s="92" t="str">
        <f>IFERROR(AVERAGEIFS(RPE[Investissement du jour], RPE[Nom], BD_evo[[#This Row],[Nom]], RPE[Semaine], BD_evo[[#This Row],[Semaine]]), "")</f>
        <v/>
      </c>
    </row>
    <row r="1457" spans="1:13" x14ac:dyDescent="0.2">
      <c r="A1457" s="88" t="s">
        <v>313</v>
      </c>
      <c r="B1457" t="str">
        <f>INDEX(Statut[Profil], MATCH(BD_evo[[#This Row],[Nom]], Statut[Nom], 0))</f>
        <v>Trois Quarts</v>
      </c>
      <c r="C1457">
        <f t="shared" si="37"/>
        <v>2024</v>
      </c>
      <c r="D1457">
        <f t="shared" si="36"/>
        <v>11</v>
      </c>
      <c r="E1457" t="str">
        <f>IF(SUMIFS(RPE[sRPE_tot], RPE[Nom], BD_evo[[#This Row],[Nom]], RPE[Semaine], BD_evo[[#This Row],[Semaine]])=0,"",SUMIFS(RPE[sRPE_tot], RPE[Nom], BD_evo[[#This Row],[Nom]], RPE[Semaine], BD_evo[[#This Row],[Semaine]]))</f>
        <v/>
      </c>
      <c r="F1457" s="92" t="str">
        <f>IFERROR(AVERAGEIFS(EDF[Total EDF], EDF[Nom], BD_evo[[#This Row],[Nom]], EDF[Semaine], BD_evo[[#This Row],[Semaine]]), "")</f>
        <v/>
      </c>
      <c r="G1457" s="92" t="str">
        <f>IFERROR(AVERAGEIFS(EDF[Humeur], EDF[Nom], BD_evo[[#This Row],[Nom]], EDF[Semaine], BD_evo[[#This Row],[Semaine]]), "")</f>
        <v/>
      </c>
      <c r="H1457" s="92" t="str">
        <f>IFERROR(AVERAGEIFS(EDF[Stress], EDF[Nom], BD_evo[[#This Row],[Nom]], EDF[Semaine], BD_evo[[#This Row],[Semaine]]), "")</f>
        <v/>
      </c>
      <c r="I1457" s="92" t="str">
        <f>IFERROR(AVERAGEIFS(EDF[Sommeil], EDF[Nom], BD_evo[[#This Row],[Nom]], EDF[Semaine], BD_evo[[#This Row],[Semaine]]), "")</f>
        <v/>
      </c>
      <c r="J1457" s="92" t="str">
        <f>IFERROR(AVERAGEIFS(EDF[Etat Physique], EDF[Nom], BD_evo[[#This Row],[Nom]], EDF[Semaine], BD_evo[[#This Row],[Semaine]]), "")</f>
        <v/>
      </c>
      <c r="K1457" s="92" t="str">
        <f>IFERROR(AVERAGEIFS(EDF[Hydratation], EDF[Nom], BD_evo[[#This Row],[Nom]], EDF[Semaine], BD_evo[[#This Row],[Semaine]]), "")</f>
        <v/>
      </c>
      <c r="L1457" s="92" t="str">
        <f>IFERROR(AVERAGEIFS(EDF[Nutrition], EDF[Nom], BD_evo[[#This Row],[Nom]], EDF[Semaine], BD_evo[[#This Row],[Semaine]]), "")</f>
        <v/>
      </c>
      <c r="M1457" s="92" t="str">
        <f>IFERROR(AVERAGEIFS(RPE[Investissement du jour], RPE[Nom], BD_evo[[#This Row],[Nom]], RPE[Semaine], BD_evo[[#This Row],[Semaine]]), "")</f>
        <v/>
      </c>
    </row>
    <row r="1458" spans="1:13" x14ac:dyDescent="0.2">
      <c r="A1458" s="88" t="s">
        <v>88</v>
      </c>
      <c r="B1458" t="str">
        <f>INDEX(Statut[Profil], MATCH(BD_evo[[#This Row],[Nom]], Statut[Nom], 0))</f>
        <v>Avant</v>
      </c>
      <c r="C1458">
        <f t="shared" si="37"/>
        <v>2024</v>
      </c>
      <c r="D1458">
        <f t="shared" si="36"/>
        <v>11</v>
      </c>
      <c r="E1458" t="str">
        <f>IF(SUMIFS(RPE[sRPE_tot], RPE[Nom], BD_evo[[#This Row],[Nom]], RPE[Semaine], BD_evo[[#This Row],[Semaine]])=0,"",SUMIFS(RPE[sRPE_tot], RPE[Nom], BD_evo[[#This Row],[Nom]], RPE[Semaine], BD_evo[[#This Row],[Semaine]]))</f>
        <v/>
      </c>
      <c r="F1458" s="92" t="str">
        <f>IFERROR(AVERAGEIFS(EDF[Total EDF], EDF[Nom], BD_evo[[#This Row],[Nom]], EDF[Semaine], BD_evo[[#This Row],[Semaine]]), "")</f>
        <v/>
      </c>
      <c r="G1458" s="92" t="str">
        <f>IFERROR(AVERAGEIFS(EDF[Humeur], EDF[Nom], BD_evo[[#This Row],[Nom]], EDF[Semaine], BD_evo[[#This Row],[Semaine]]), "")</f>
        <v/>
      </c>
      <c r="H1458" s="92" t="str">
        <f>IFERROR(AVERAGEIFS(EDF[Stress], EDF[Nom], BD_evo[[#This Row],[Nom]], EDF[Semaine], BD_evo[[#This Row],[Semaine]]), "")</f>
        <v/>
      </c>
      <c r="I1458" s="92" t="str">
        <f>IFERROR(AVERAGEIFS(EDF[Sommeil], EDF[Nom], BD_evo[[#This Row],[Nom]], EDF[Semaine], BD_evo[[#This Row],[Semaine]]), "")</f>
        <v/>
      </c>
      <c r="J1458" s="92" t="str">
        <f>IFERROR(AVERAGEIFS(EDF[Etat Physique], EDF[Nom], BD_evo[[#This Row],[Nom]], EDF[Semaine], BD_evo[[#This Row],[Semaine]]), "")</f>
        <v/>
      </c>
      <c r="K1458" s="92" t="str">
        <f>IFERROR(AVERAGEIFS(EDF[Hydratation], EDF[Nom], BD_evo[[#This Row],[Nom]], EDF[Semaine], BD_evo[[#This Row],[Semaine]]), "")</f>
        <v/>
      </c>
      <c r="L1458" s="92" t="str">
        <f>IFERROR(AVERAGEIFS(EDF[Nutrition], EDF[Nom], BD_evo[[#This Row],[Nom]], EDF[Semaine], BD_evo[[#This Row],[Semaine]]), "")</f>
        <v/>
      </c>
      <c r="M1458" s="92" t="str">
        <f>IFERROR(AVERAGEIFS(RPE[Investissement du jour], RPE[Nom], BD_evo[[#This Row],[Nom]], RPE[Semaine], BD_evo[[#This Row],[Semaine]]), "")</f>
        <v/>
      </c>
    </row>
    <row r="1459" spans="1:13" x14ac:dyDescent="0.2">
      <c r="A1459" s="88" t="s">
        <v>134</v>
      </c>
      <c r="B1459" s="90" t="str">
        <f>INDEX(Statut[Profil], MATCH(BD_evo[[#This Row],[Nom]], Statut[Nom], 0))</f>
        <v>Avant</v>
      </c>
      <c r="C1459">
        <f t="shared" si="37"/>
        <v>2024</v>
      </c>
      <c r="D1459">
        <f>D1458+1</f>
        <v>12</v>
      </c>
      <c r="E1459" s="90" t="str">
        <f>IF(SUMIFS(RPE[sRPE_tot], RPE[Nom], BD_evo[[#This Row],[Nom]], RPE[Semaine], BD_evo[[#This Row],[Semaine]])=0,"",SUMIFS(RPE[sRPE_tot], RPE[Nom], BD_evo[[#This Row],[Nom]], RPE[Semaine], BD_evo[[#This Row],[Semaine]]))</f>
        <v/>
      </c>
      <c r="F1459" s="92" t="str">
        <f>IFERROR(AVERAGEIFS(EDF[Total EDF], EDF[Nom], BD_evo[[#This Row],[Nom]], EDF[Semaine], BD_evo[[#This Row],[Semaine]]), "")</f>
        <v/>
      </c>
      <c r="G1459" s="92" t="str">
        <f>IFERROR(AVERAGEIFS(EDF[Humeur], EDF[Nom], BD_evo[[#This Row],[Nom]], EDF[Semaine], BD_evo[[#This Row],[Semaine]]), "")</f>
        <v/>
      </c>
      <c r="H1459" s="92" t="str">
        <f>IFERROR(AVERAGEIFS(EDF[Stress], EDF[Nom], BD_evo[[#This Row],[Nom]], EDF[Semaine], BD_evo[[#This Row],[Semaine]]), "")</f>
        <v/>
      </c>
      <c r="I1459" s="92" t="str">
        <f>IFERROR(AVERAGEIFS(EDF[Sommeil], EDF[Nom], BD_evo[[#This Row],[Nom]], EDF[Semaine], BD_evo[[#This Row],[Semaine]]), "")</f>
        <v/>
      </c>
      <c r="J1459" s="92" t="str">
        <f>IFERROR(AVERAGEIFS(EDF[Etat Physique], EDF[Nom], BD_evo[[#This Row],[Nom]], EDF[Semaine], BD_evo[[#This Row],[Semaine]]), "")</f>
        <v/>
      </c>
      <c r="K1459" s="92" t="str">
        <f>IFERROR(AVERAGEIFS(EDF[Hydratation], EDF[Nom], BD_evo[[#This Row],[Nom]], EDF[Semaine], BD_evo[[#This Row],[Semaine]]), "")</f>
        <v/>
      </c>
      <c r="L1459" s="92" t="str">
        <f>IFERROR(AVERAGEIFS(EDF[Nutrition], EDF[Nom], BD_evo[[#This Row],[Nom]], EDF[Semaine], BD_evo[[#This Row],[Semaine]]), "")</f>
        <v/>
      </c>
      <c r="M1459" s="92" t="str">
        <f>IFERROR(AVERAGEIFS(RPE[Investissement du jour], RPE[Nom], BD_evo[[#This Row],[Nom]], RPE[Semaine], BD_evo[[#This Row],[Semaine]]), "")</f>
        <v/>
      </c>
    </row>
    <row r="1460" spans="1:13" x14ac:dyDescent="0.2">
      <c r="A1460" s="88" t="s">
        <v>76</v>
      </c>
      <c r="B1460" t="str">
        <f>INDEX(Statut[Profil], MATCH(BD_evo[[#This Row],[Nom]], Statut[Nom], 0))</f>
        <v>Trois Quarts</v>
      </c>
      <c r="C1460">
        <f t="shared" si="37"/>
        <v>2024</v>
      </c>
      <c r="D1460">
        <f>D1459</f>
        <v>12</v>
      </c>
      <c r="E1460" t="str">
        <f>IF(SUMIFS(RPE[sRPE_tot], RPE[Nom], BD_evo[[#This Row],[Nom]], RPE[Semaine], BD_evo[[#This Row],[Semaine]])=0,"",SUMIFS(RPE[sRPE_tot], RPE[Nom], BD_evo[[#This Row],[Nom]], RPE[Semaine], BD_evo[[#This Row],[Semaine]]))</f>
        <v/>
      </c>
      <c r="F1460" s="92" t="str">
        <f>IFERROR(AVERAGEIFS(EDF[Total EDF], EDF[Nom], BD_evo[[#This Row],[Nom]], EDF[Semaine], BD_evo[[#This Row],[Semaine]]), "")</f>
        <v/>
      </c>
      <c r="G1460" s="92" t="str">
        <f>IFERROR(AVERAGEIFS(EDF[Humeur], EDF[Nom], BD_evo[[#This Row],[Nom]], EDF[Semaine], BD_evo[[#This Row],[Semaine]]), "")</f>
        <v/>
      </c>
      <c r="H1460" s="92" t="str">
        <f>IFERROR(AVERAGEIFS(EDF[Stress], EDF[Nom], BD_evo[[#This Row],[Nom]], EDF[Semaine], BD_evo[[#This Row],[Semaine]]), "")</f>
        <v/>
      </c>
      <c r="I1460" s="92" t="str">
        <f>IFERROR(AVERAGEIFS(EDF[Sommeil], EDF[Nom], BD_evo[[#This Row],[Nom]], EDF[Semaine], BD_evo[[#This Row],[Semaine]]), "")</f>
        <v/>
      </c>
      <c r="J1460" s="92" t="str">
        <f>IFERROR(AVERAGEIFS(EDF[Etat Physique], EDF[Nom], BD_evo[[#This Row],[Nom]], EDF[Semaine], BD_evo[[#This Row],[Semaine]]), "")</f>
        <v/>
      </c>
      <c r="K1460" s="92" t="str">
        <f>IFERROR(AVERAGEIFS(EDF[Hydratation], EDF[Nom], BD_evo[[#This Row],[Nom]], EDF[Semaine], BD_evo[[#This Row],[Semaine]]), "")</f>
        <v/>
      </c>
      <c r="L1460" s="92" t="str">
        <f>IFERROR(AVERAGEIFS(EDF[Nutrition], EDF[Nom], BD_evo[[#This Row],[Nom]], EDF[Semaine], BD_evo[[#This Row],[Semaine]]), "")</f>
        <v/>
      </c>
      <c r="M1460" s="92" t="str">
        <f>IFERROR(AVERAGEIFS(RPE[Investissement du jour], RPE[Nom], BD_evo[[#This Row],[Nom]], RPE[Semaine], BD_evo[[#This Row],[Semaine]]), "")</f>
        <v/>
      </c>
    </row>
    <row r="1461" spans="1:13" x14ac:dyDescent="0.2">
      <c r="A1461" s="88" t="s">
        <v>367</v>
      </c>
      <c r="B1461" t="str">
        <f>INDEX(Statut[Profil], MATCH(BD_evo[[#This Row],[Nom]], Statut[Nom], 0))</f>
        <v>Avant</v>
      </c>
      <c r="C1461">
        <f t="shared" si="37"/>
        <v>2024</v>
      </c>
      <c r="D1461">
        <f t="shared" ref="D1461:D1505" si="38">D1460</f>
        <v>12</v>
      </c>
      <c r="E1461" t="str">
        <f>IF(SUMIFS(RPE[sRPE_tot], RPE[Nom], BD_evo[[#This Row],[Nom]], RPE[Semaine], BD_evo[[#This Row],[Semaine]])=0,"",SUMIFS(RPE[sRPE_tot], RPE[Nom], BD_evo[[#This Row],[Nom]], RPE[Semaine], BD_evo[[#This Row],[Semaine]]))</f>
        <v/>
      </c>
      <c r="F1461" s="92" t="str">
        <f>IFERROR(AVERAGEIFS(EDF[Total EDF], EDF[Nom], BD_evo[[#This Row],[Nom]], EDF[Semaine], BD_evo[[#This Row],[Semaine]]), "")</f>
        <v/>
      </c>
      <c r="G1461" s="92" t="str">
        <f>IFERROR(AVERAGEIFS(EDF[Humeur], EDF[Nom], BD_evo[[#This Row],[Nom]], EDF[Semaine], BD_evo[[#This Row],[Semaine]]), "")</f>
        <v/>
      </c>
      <c r="H1461" s="92" t="str">
        <f>IFERROR(AVERAGEIFS(EDF[Stress], EDF[Nom], BD_evo[[#This Row],[Nom]], EDF[Semaine], BD_evo[[#This Row],[Semaine]]), "")</f>
        <v/>
      </c>
      <c r="I1461" s="92" t="str">
        <f>IFERROR(AVERAGEIFS(EDF[Sommeil], EDF[Nom], BD_evo[[#This Row],[Nom]], EDF[Semaine], BD_evo[[#This Row],[Semaine]]), "")</f>
        <v/>
      </c>
      <c r="J1461" s="92" t="str">
        <f>IFERROR(AVERAGEIFS(EDF[Etat Physique], EDF[Nom], BD_evo[[#This Row],[Nom]], EDF[Semaine], BD_evo[[#This Row],[Semaine]]), "")</f>
        <v/>
      </c>
      <c r="K1461" s="92" t="str">
        <f>IFERROR(AVERAGEIFS(EDF[Hydratation], EDF[Nom], BD_evo[[#This Row],[Nom]], EDF[Semaine], BD_evo[[#This Row],[Semaine]]), "")</f>
        <v/>
      </c>
      <c r="L1461" s="92" t="str">
        <f>IFERROR(AVERAGEIFS(EDF[Nutrition], EDF[Nom], BD_evo[[#This Row],[Nom]], EDF[Semaine], BD_evo[[#This Row],[Semaine]]), "")</f>
        <v/>
      </c>
      <c r="M1461" s="92" t="str">
        <f>IFERROR(AVERAGEIFS(RPE[Investissement du jour], RPE[Nom], BD_evo[[#This Row],[Nom]], RPE[Semaine], BD_evo[[#This Row],[Semaine]]), "")</f>
        <v/>
      </c>
    </row>
    <row r="1462" spans="1:13" x14ac:dyDescent="0.2">
      <c r="A1462" s="88" t="s">
        <v>93</v>
      </c>
      <c r="B1462" t="str">
        <f>INDEX(Statut[Profil], MATCH(BD_evo[[#This Row],[Nom]], Statut[Nom], 0))</f>
        <v>Avant</v>
      </c>
      <c r="C1462">
        <f t="shared" si="37"/>
        <v>2024</v>
      </c>
      <c r="D1462">
        <f t="shared" si="38"/>
        <v>12</v>
      </c>
      <c r="E1462" t="str">
        <f>IF(SUMIFS(RPE[sRPE_tot], RPE[Nom], BD_evo[[#This Row],[Nom]], RPE[Semaine], BD_evo[[#This Row],[Semaine]])=0,"",SUMIFS(RPE[sRPE_tot], RPE[Nom], BD_evo[[#This Row],[Nom]], RPE[Semaine], BD_evo[[#This Row],[Semaine]]))</f>
        <v/>
      </c>
      <c r="F1462" s="92" t="str">
        <f>IFERROR(AVERAGEIFS(EDF[Total EDF], EDF[Nom], BD_evo[[#This Row],[Nom]], EDF[Semaine], BD_evo[[#This Row],[Semaine]]), "")</f>
        <v/>
      </c>
      <c r="G1462" s="92" t="str">
        <f>IFERROR(AVERAGEIFS(EDF[Humeur], EDF[Nom], BD_evo[[#This Row],[Nom]], EDF[Semaine], BD_evo[[#This Row],[Semaine]]), "")</f>
        <v/>
      </c>
      <c r="H1462" s="92" t="str">
        <f>IFERROR(AVERAGEIFS(EDF[Stress], EDF[Nom], BD_evo[[#This Row],[Nom]], EDF[Semaine], BD_evo[[#This Row],[Semaine]]), "")</f>
        <v/>
      </c>
      <c r="I1462" s="92" t="str">
        <f>IFERROR(AVERAGEIFS(EDF[Sommeil], EDF[Nom], BD_evo[[#This Row],[Nom]], EDF[Semaine], BD_evo[[#This Row],[Semaine]]), "")</f>
        <v/>
      </c>
      <c r="J1462" s="92" t="str">
        <f>IFERROR(AVERAGEIFS(EDF[Etat Physique], EDF[Nom], BD_evo[[#This Row],[Nom]], EDF[Semaine], BD_evo[[#This Row],[Semaine]]), "")</f>
        <v/>
      </c>
      <c r="K1462" s="92" t="str">
        <f>IFERROR(AVERAGEIFS(EDF[Hydratation], EDF[Nom], BD_evo[[#This Row],[Nom]], EDF[Semaine], BD_evo[[#This Row],[Semaine]]), "")</f>
        <v/>
      </c>
      <c r="L1462" s="92" t="str">
        <f>IFERROR(AVERAGEIFS(EDF[Nutrition], EDF[Nom], BD_evo[[#This Row],[Nom]], EDF[Semaine], BD_evo[[#This Row],[Semaine]]), "")</f>
        <v/>
      </c>
      <c r="M1462" s="92" t="str">
        <f>IFERROR(AVERAGEIFS(RPE[Investissement du jour], RPE[Nom], BD_evo[[#This Row],[Nom]], RPE[Semaine], BD_evo[[#This Row],[Semaine]]), "")</f>
        <v/>
      </c>
    </row>
    <row r="1463" spans="1:13" x14ac:dyDescent="0.2">
      <c r="A1463" s="88" t="s">
        <v>230</v>
      </c>
      <c r="B1463" t="str">
        <f>INDEX(Statut[Profil], MATCH(BD_evo[[#This Row],[Nom]], Statut[Nom], 0))</f>
        <v>Avant</v>
      </c>
      <c r="C1463">
        <f t="shared" si="37"/>
        <v>2024</v>
      </c>
      <c r="D1463">
        <f t="shared" si="38"/>
        <v>12</v>
      </c>
      <c r="E1463" t="str">
        <f>IF(SUMIFS(RPE[sRPE_tot], RPE[Nom], BD_evo[[#This Row],[Nom]], RPE[Semaine], BD_evo[[#This Row],[Semaine]])=0,"",SUMIFS(RPE[sRPE_tot], RPE[Nom], BD_evo[[#This Row],[Nom]], RPE[Semaine], BD_evo[[#This Row],[Semaine]]))</f>
        <v/>
      </c>
      <c r="F1463" s="92" t="str">
        <f>IFERROR(AVERAGEIFS(EDF[Total EDF], EDF[Nom], BD_evo[[#This Row],[Nom]], EDF[Semaine], BD_evo[[#This Row],[Semaine]]), "")</f>
        <v/>
      </c>
      <c r="G1463" s="92" t="str">
        <f>IFERROR(AVERAGEIFS(EDF[Humeur], EDF[Nom], BD_evo[[#This Row],[Nom]], EDF[Semaine], BD_evo[[#This Row],[Semaine]]), "")</f>
        <v/>
      </c>
      <c r="H1463" s="92" t="str">
        <f>IFERROR(AVERAGEIFS(EDF[Stress], EDF[Nom], BD_evo[[#This Row],[Nom]], EDF[Semaine], BD_evo[[#This Row],[Semaine]]), "")</f>
        <v/>
      </c>
      <c r="I1463" s="92" t="str">
        <f>IFERROR(AVERAGEIFS(EDF[Sommeil], EDF[Nom], BD_evo[[#This Row],[Nom]], EDF[Semaine], BD_evo[[#This Row],[Semaine]]), "")</f>
        <v/>
      </c>
      <c r="J1463" s="92" t="str">
        <f>IFERROR(AVERAGEIFS(EDF[Etat Physique], EDF[Nom], BD_evo[[#This Row],[Nom]], EDF[Semaine], BD_evo[[#This Row],[Semaine]]), "")</f>
        <v/>
      </c>
      <c r="K1463" s="92" t="str">
        <f>IFERROR(AVERAGEIFS(EDF[Hydratation], EDF[Nom], BD_evo[[#This Row],[Nom]], EDF[Semaine], BD_evo[[#This Row],[Semaine]]), "")</f>
        <v/>
      </c>
      <c r="L1463" s="92" t="str">
        <f>IFERROR(AVERAGEIFS(EDF[Nutrition], EDF[Nom], BD_evo[[#This Row],[Nom]], EDF[Semaine], BD_evo[[#This Row],[Semaine]]), "")</f>
        <v/>
      </c>
      <c r="M1463" s="92" t="str">
        <f>IFERROR(AVERAGEIFS(RPE[Investissement du jour], RPE[Nom], BD_evo[[#This Row],[Nom]], RPE[Semaine], BD_evo[[#This Row],[Semaine]]), "")</f>
        <v/>
      </c>
    </row>
    <row r="1464" spans="1:13" x14ac:dyDescent="0.2">
      <c r="A1464" s="88" t="s">
        <v>181</v>
      </c>
      <c r="B1464" t="str">
        <f>INDEX(Statut[Profil], MATCH(BD_evo[[#This Row],[Nom]], Statut[Nom], 0))</f>
        <v>Trois Quarts</v>
      </c>
      <c r="C1464">
        <f t="shared" si="37"/>
        <v>2024</v>
      </c>
      <c r="D1464">
        <f t="shared" si="38"/>
        <v>12</v>
      </c>
      <c r="E1464" t="str">
        <f>IF(SUMIFS(RPE[sRPE_tot], RPE[Nom], BD_evo[[#This Row],[Nom]], RPE[Semaine], BD_evo[[#This Row],[Semaine]])=0,"",SUMIFS(RPE[sRPE_tot], RPE[Nom], BD_evo[[#This Row],[Nom]], RPE[Semaine], BD_evo[[#This Row],[Semaine]]))</f>
        <v/>
      </c>
      <c r="F1464" s="92" t="str">
        <f>IFERROR(AVERAGEIFS(EDF[Total EDF], EDF[Nom], BD_evo[[#This Row],[Nom]], EDF[Semaine], BD_evo[[#This Row],[Semaine]]), "")</f>
        <v/>
      </c>
      <c r="G1464" s="92" t="str">
        <f>IFERROR(AVERAGEIFS(EDF[Humeur], EDF[Nom], BD_evo[[#This Row],[Nom]], EDF[Semaine], BD_evo[[#This Row],[Semaine]]), "")</f>
        <v/>
      </c>
      <c r="H1464" s="92" t="str">
        <f>IFERROR(AVERAGEIFS(EDF[Stress], EDF[Nom], BD_evo[[#This Row],[Nom]], EDF[Semaine], BD_evo[[#This Row],[Semaine]]), "")</f>
        <v/>
      </c>
      <c r="I1464" s="92" t="str">
        <f>IFERROR(AVERAGEIFS(EDF[Sommeil], EDF[Nom], BD_evo[[#This Row],[Nom]], EDF[Semaine], BD_evo[[#This Row],[Semaine]]), "")</f>
        <v/>
      </c>
      <c r="J1464" s="92" t="str">
        <f>IFERROR(AVERAGEIFS(EDF[Etat Physique], EDF[Nom], BD_evo[[#This Row],[Nom]], EDF[Semaine], BD_evo[[#This Row],[Semaine]]), "")</f>
        <v/>
      </c>
      <c r="K1464" s="92" t="str">
        <f>IFERROR(AVERAGEIFS(EDF[Hydratation], EDF[Nom], BD_evo[[#This Row],[Nom]], EDF[Semaine], BD_evo[[#This Row],[Semaine]]), "")</f>
        <v/>
      </c>
      <c r="L1464" s="92" t="str">
        <f>IFERROR(AVERAGEIFS(EDF[Nutrition], EDF[Nom], BD_evo[[#This Row],[Nom]], EDF[Semaine], BD_evo[[#This Row],[Semaine]]), "")</f>
        <v/>
      </c>
      <c r="M1464" s="92" t="str">
        <f>IFERROR(AVERAGEIFS(RPE[Investissement du jour], RPE[Nom], BD_evo[[#This Row],[Nom]], RPE[Semaine], BD_evo[[#This Row],[Semaine]]), "")</f>
        <v/>
      </c>
    </row>
    <row r="1465" spans="1:13" x14ac:dyDescent="0.2">
      <c r="A1465" s="88" t="s">
        <v>414</v>
      </c>
      <c r="B1465" t="str">
        <f>INDEX(Statut[Profil], MATCH(BD_evo[[#This Row],[Nom]], Statut[Nom], 0))</f>
        <v>Avant</v>
      </c>
      <c r="C1465">
        <f t="shared" si="37"/>
        <v>2024</v>
      </c>
      <c r="D1465">
        <f t="shared" si="38"/>
        <v>12</v>
      </c>
      <c r="E1465" t="str">
        <f>IF(SUMIFS(RPE[sRPE_tot], RPE[Nom], BD_evo[[#This Row],[Nom]], RPE[Semaine], BD_evo[[#This Row],[Semaine]])=0,"",SUMIFS(RPE[sRPE_tot], RPE[Nom], BD_evo[[#This Row],[Nom]], RPE[Semaine], BD_evo[[#This Row],[Semaine]]))</f>
        <v/>
      </c>
      <c r="F1465" s="92" t="str">
        <f>IFERROR(AVERAGEIFS(EDF[Total EDF], EDF[Nom], BD_evo[[#This Row],[Nom]], EDF[Semaine], BD_evo[[#This Row],[Semaine]]), "")</f>
        <v/>
      </c>
      <c r="G1465" s="92" t="str">
        <f>IFERROR(AVERAGEIFS(EDF[Humeur], EDF[Nom], BD_evo[[#This Row],[Nom]], EDF[Semaine], BD_evo[[#This Row],[Semaine]]), "")</f>
        <v/>
      </c>
      <c r="H1465" s="92" t="str">
        <f>IFERROR(AVERAGEIFS(EDF[Stress], EDF[Nom], BD_evo[[#This Row],[Nom]], EDF[Semaine], BD_evo[[#This Row],[Semaine]]), "")</f>
        <v/>
      </c>
      <c r="I1465" s="92" t="str">
        <f>IFERROR(AVERAGEIFS(EDF[Sommeil], EDF[Nom], BD_evo[[#This Row],[Nom]], EDF[Semaine], BD_evo[[#This Row],[Semaine]]), "")</f>
        <v/>
      </c>
      <c r="J1465" s="92" t="str">
        <f>IFERROR(AVERAGEIFS(EDF[Etat Physique], EDF[Nom], BD_evo[[#This Row],[Nom]], EDF[Semaine], BD_evo[[#This Row],[Semaine]]), "")</f>
        <v/>
      </c>
      <c r="K1465" s="92" t="str">
        <f>IFERROR(AVERAGEIFS(EDF[Hydratation], EDF[Nom], BD_evo[[#This Row],[Nom]], EDF[Semaine], BD_evo[[#This Row],[Semaine]]), "")</f>
        <v/>
      </c>
      <c r="L1465" s="92" t="str">
        <f>IFERROR(AVERAGEIFS(EDF[Nutrition], EDF[Nom], BD_evo[[#This Row],[Nom]], EDF[Semaine], BD_evo[[#This Row],[Semaine]]), "")</f>
        <v/>
      </c>
      <c r="M1465" s="92" t="str">
        <f>IFERROR(AVERAGEIFS(RPE[Investissement du jour], RPE[Nom], BD_evo[[#This Row],[Nom]], RPE[Semaine], BD_evo[[#This Row],[Semaine]]), "")</f>
        <v/>
      </c>
    </row>
    <row r="1466" spans="1:13" x14ac:dyDescent="0.2">
      <c r="A1466" s="88" t="s">
        <v>102</v>
      </c>
      <c r="B1466" t="str">
        <f>INDEX(Statut[Profil], MATCH(BD_evo[[#This Row],[Nom]], Statut[Nom], 0))</f>
        <v>Trois Quarts</v>
      </c>
      <c r="C1466">
        <f t="shared" si="37"/>
        <v>2024</v>
      </c>
      <c r="D1466">
        <f t="shared" si="38"/>
        <v>12</v>
      </c>
      <c r="E1466" t="str">
        <f>IF(SUMIFS(RPE[sRPE_tot], RPE[Nom], BD_evo[[#This Row],[Nom]], RPE[Semaine], BD_evo[[#This Row],[Semaine]])=0,"",SUMIFS(RPE[sRPE_tot], RPE[Nom], BD_evo[[#This Row],[Nom]], RPE[Semaine], BD_evo[[#This Row],[Semaine]]))</f>
        <v/>
      </c>
      <c r="F1466" s="92" t="str">
        <f>IFERROR(AVERAGEIFS(EDF[Total EDF], EDF[Nom], BD_evo[[#This Row],[Nom]], EDF[Semaine], BD_evo[[#This Row],[Semaine]]), "")</f>
        <v/>
      </c>
      <c r="G1466" s="92" t="str">
        <f>IFERROR(AVERAGEIFS(EDF[Humeur], EDF[Nom], BD_evo[[#This Row],[Nom]], EDF[Semaine], BD_evo[[#This Row],[Semaine]]), "")</f>
        <v/>
      </c>
      <c r="H1466" s="92" t="str">
        <f>IFERROR(AVERAGEIFS(EDF[Stress], EDF[Nom], BD_evo[[#This Row],[Nom]], EDF[Semaine], BD_evo[[#This Row],[Semaine]]), "")</f>
        <v/>
      </c>
      <c r="I1466" s="92" t="str">
        <f>IFERROR(AVERAGEIFS(EDF[Sommeil], EDF[Nom], BD_evo[[#This Row],[Nom]], EDF[Semaine], BD_evo[[#This Row],[Semaine]]), "")</f>
        <v/>
      </c>
      <c r="J1466" s="92" t="str">
        <f>IFERROR(AVERAGEIFS(EDF[Etat Physique], EDF[Nom], BD_evo[[#This Row],[Nom]], EDF[Semaine], BD_evo[[#This Row],[Semaine]]), "")</f>
        <v/>
      </c>
      <c r="K1466" s="92" t="str">
        <f>IFERROR(AVERAGEIFS(EDF[Hydratation], EDF[Nom], BD_evo[[#This Row],[Nom]], EDF[Semaine], BD_evo[[#This Row],[Semaine]]), "")</f>
        <v/>
      </c>
      <c r="L1466" s="92" t="str">
        <f>IFERROR(AVERAGEIFS(EDF[Nutrition], EDF[Nom], BD_evo[[#This Row],[Nom]], EDF[Semaine], BD_evo[[#This Row],[Semaine]]), "")</f>
        <v/>
      </c>
      <c r="M1466" s="92" t="str">
        <f>IFERROR(AVERAGEIFS(RPE[Investissement du jour], RPE[Nom], BD_evo[[#This Row],[Nom]], RPE[Semaine], BD_evo[[#This Row],[Semaine]]), "")</f>
        <v/>
      </c>
    </row>
    <row r="1467" spans="1:13" x14ac:dyDescent="0.2">
      <c r="A1467" s="88" t="s">
        <v>193</v>
      </c>
      <c r="B1467" t="str">
        <f>INDEX(Statut[Profil], MATCH(BD_evo[[#This Row],[Nom]], Statut[Nom], 0))</f>
        <v>Avant</v>
      </c>
      <c r="C1467">
        <f t="shared" si="37"/>
        <v>2024</v>
      </c>
      <c r="D1467">
        <f t="shared" si="38"/>
        <v>12</v>
      </c>
      <c r="E1467" t="str">
        <f>IF(SUMIFS(RPE[sRPE_tot], RPE[Nom], BD_evo[[#This Row],[Nom]], RPE[Semaine], BD_evo[[#This Row],[Semaine]])=0,"",SUMIFS(RPE[sRPE_tot], RPE[Nom], BD_evo[[#This Row],[Nom]], RPE[Semaine], BD_evo[[#This Row],[Semaine]]))</f>
        <v/>
      </c>
      <c r="F1467" s="92" t="str">
        <f>IFERROR(AVERAGEIFS(EDF[Total EDF], EDF[Nom], BD_evo[[#This Row],[Nom]], EDF[Semaine], BD_evo[[#This Row],[Semaine]]), "")</f>
        <v/>
      </c>
      <c r="G1467" s="92" t="str">
        <f>IFERROR(AVERAGEIFS(EDF[Humeur], EDF[Nom], BD_evo[[#This Row],[Nom]], EDF[Semaine], BD_evo[[#This Row],[Semaine]]), "")</f>
        <v/>
      </c>
      <c r="H1467" s="92" t="str">
        <f>IFERROR(AVERAGEIFS(EDF[Stress], EDF[Nom], BD_evo[[#This Row],[Nom]], EDF[Semaine], BD_evo[[#This Row],[Semaine]]), "")</f>
        <v/>
      </c>
      <c r="I1467" s="92" t="str">
        <f>IFERROR(AVERAGEIFS(EDF[Sommeil], EDF[Nom], BD_evo[[#This Row],[Nom]], EDF[Semaine], BD_evo[[#This Row],[Semaine]]), "")</f>
        <v/>
      </c>
      <c r="J1467" s="92" t="str">
        <f>IFERROR(AVERAGEIFS(EDF[Etat Physique], EDF[Nom], BD_evo[[#This Row],[Nom]], EDF[Semaine], BD_evo[[#This Row],[Semaine]]), "")</f>
        <v/>
      </c>
      <c r="K1467" s="92" t="str">
        <f>IFERROR(AVERAGEIFS(EDF[Hydratation], EDF[Nom], BD_evo[[#This Row],[Nom]], EDF[Semaine], BD_evo[[#This Row],[Semaine]]), "")</f>
        <v/>
      </c>
      <c r="L1467" s="92" t="str">
        <f>IFERROR(AVERAGEIFS(EDF[Nutrition], EDF[Nom], BD_evo[[#This Row],[Nom]], EDF[Semaine], BD_evo[[#This Row],[Semaine]]), "")</f>
        <v/>
      </c>
      <c r="M1467" s="92" t="str">
        <f>IFERROR(AVERAGEIFS(RPE[Investissement du jour], RPE[Nom], BD_evo[[#This Row],[Nom]], RPE[Semaine], BD_evo[[#This Row],[Semaine]]), "")</f>
        <v/>
      </c>
    </row>
    <row r="1468" spans="1:13" x14ac:dyDescent="0.2">
      <c r="A1468" s="88" t="s">
        <v>84</v>
      </c>
      <c r="B1468" t="str">
        <f>INDEX(Statut[Profil], MATCH(BD_evo[[#This Row],[Nom]], Statut[Nom], 0))</f>
        <v>Trois Quarts</v>
      </c>
      <c r="C1468">
        <f t="shared" si="37"/>
        <v>2024</v>
      </c>
      <c r="D1468">
        <f t="shared" si="38"/>
        <v>12</v>
      </c>
      <c r="E1468" t="str">
        <f>IF(SUMIFS(RPE[sRPE_tot], RPE[Nom], BD_evo[[#This Row],[Nom]], RPE[Semaine], BD_evo[[#This Row],[Semaine]])=0,"",SUMIFS(RPE[sRPE_tot], RPE[Nom], BD_evo[[#This Row],[Nom]], RPE[Semaine], BD_evo[[#This Row],[Semaine]]))</f>
        <v/>
      </c>
      <c r="F1468" s="92" t="str">
        <f>IFERROR(AVERAGEIFS(EDF[Total EDF], EDF[Nom], BD_evo[[#This Row],[Nom]], EDF[Semaine], BD_evo[[#This Row],[Semaine]]), "")</f>
        <v/>
      </c>
      <c r="G1468" s="92" t="str">
        <f>IFERROR(AVERAGEIFS(EDF[Humeur], EDF[Nom], BD_evo[[#This Row],[Nom]], EDF[Semaine], BD_evo[[#This Row],[Semaine]]), "")</f>
        <v/>
      </c>
      <c r="H1468" s="92" t="str">
        <f>IFERROR(AVERAGEIFS(EDF[Stress], EDF[Nom], BD_evo[[#This Row],[Nom]], EDF[Semaine], BD_evo[[#This Row],[Semaine]]), "")</f>
        <v/>
      </c>
      <c r="I1468" s="92" t="str">
        <f>IFERROR(AVERAGEIFS(EDF[Sommeil], EDF[Nom], BD_evo[[#This Row],[Nom]], EDF[Semaine], BD_evo[[#This Row],[Semaine]]), "")</f>
        <v/>
      </c>
      <c r="J1468" s="92" t="str">
        <f>IFERROR(AVERAGEIFS(EDF[Etat Physique], EDF[Nom], BD_evo[[#This Row],[Nom]], EDF[Semaine], BD_evo[[#This Row],[Semaine]]), "")</f>
        <v/>
      </c>
      <c r="K1468" s="92" t="str">
        <f>IFERROR(AVERAGEIFS(EDF[Hydratation], EDF[Nom], BD_evo[[#This Row],[Nom]], EDF[Semaine], BD_evo[[#This Row],[Semaine]]), "")</f>
        <v/>
      </c>
      <c r="L1468" s="92" t="str">
        <f>IFERROR(AVERAGEIFS(EDF[Nutrition], EDF[Nom], BD_evo[[#This Row],[Nom]], EDF[Semaine], BD_evo[[#This Row],[Semaine]]), "")</f>
        <v/>
      </c>
      <c r="M1468" s="92" t="str">
        <f>IFERROR(AVERAGEIFS(RPE[Investissement du jour], RPE[Nom], BD_evo[[#This Row],[Nom]], RPE[Semaine], BD_evo[[#This Row],[Semaine]]), "")</f>
        <v/>
      </c>
    </row>
    <row r="1469" spans="1:13" x14ac:dyDescent="0.2">
      <c r="A1469" s="88" t="s">
        <v>106</v>
      </c>
      <c r="B1469" t="str">
        <f>INDEX(Statut[Profil], MATCH(BD_evo[[#This Row],[Nom]], Statut[Nom], 0))</f>
        <v>Avant</v>
      </c>
      <c r="C1469">
        <f t="shared" si="37"/>
        <v>2024</v>
      </c>
      <c r="D1469">
        <f t="shared" si="38"/>
        <v>12</v>
      </c>
      <c r="E1469" t="str">
        <f>IF(SUMIFS(RPE[sRPE_tot], RPE[Nom], BD_evo[[#This Row],[Nom]], RPE[Semaine], BD_evo[[#This Row],[Semaine]])=0,"",SUMIFS(RPE[sRPE_tot], RPE[Nom], BD_evo[[#This Row],[Nom]], RPE[Semaine], BD_evo[[#This Row],[Semaine]]))</f>
        <v/>
      </c>
      <c r="F1469" s="92" t="str">
        <f>IFERROR(AVERAGEIFS(EDF[Total EDF], EDF[Nom], BD_evo[[#This Row],[Nom]], EDF[Semaine], BD_evo[[#This Row],[Semaine]]), "")</f>
        <v/>
      </c>
      <c r="G1469" s="92" t="str">
        <f>IFERROR(AVERAGEIFS(EDF[Humeur], EDF[Nom], BD_evo[[#This Row],[Nom]], EDF[Semaine], BD_evo[[#This Row],[Semaine]]), "")</f>
        <v/>
      </c>
      <c r="H1469" s="92" t="str">
        <f>IFERROR(AVERAGEIFS(EDF[Stress], EDF[Nom], BD_evo[[#This Row],[Nom]], EDF[Semaine], BD_evo[[#This Row],[Semaine]]), "")</f>
        <v/>
      </c>
      <c r="I1469" s="92" t="str">
        <f>IFERROR(AVERAGEIFS(EDF[Sommeil], EDF[Nom], BD_evo[[#This Row],[Nom]], EDF[Semaine], BD_evo[[#This Row],[Semaine]]), "")</f>
        <v/>
      </c>
      <c r="J1469" s="92" t="str">
        <f>IFERROR(AVERAGEIFS(EDF[Etat Physique], EDF[Nom], BD_evo[[#This Row],[Nom]], EDF[Semaine], BD_evo[[#This Row],[Semaine]]), "")</f>
        <v/>
      </c>
      <c r="K1469" s="92" t="str">
        <f>IFERROR(AVERAGEIFS(EDF[Hydratation], EDF[Nom], BD_evo[[#This Row],[Nom]], EDF[Semaine], BD_evo[[#This Row],[Semaine]]), "")</f>
        <v/>
      </c>
      <c r="L1469" s="92" t="str">
        <f>IFERROR(AVERAGEIFS(EDF[Nutrition], EDF[Nom], BD_evo[[#This Row],[Nom]], EDF[Semaine], BD_evo[[#This Row],[Semaine]]), "")</f>
        <v/>
      </c>
      <c r="M1469" s="92" t="str">
        <f>IFERROR(AVERAGEIFS(RPE[Investissement du jour], RPE[Nom], BD_evo[[#This Row],[Nom]], RPE[Semaine], BD_evo[[#This Row],[Semaine]]), "")</f>
        <v/>
      </c>
    </row>
    <row r="1470" spans="1:13" x14ac:dyDescent="0.2">
      <c r="A1470" s="89" t="s">
        <v>171</v>
      </c>
      <c r="B1470" t="str">
        <f>INDEX(Statut[Profil], MATCH(BD_evo[[#This Row],[Nom]], Statut[Nom], 0))</f>
        <v>Avant</v>
      </c>
      <c r="C1470">
        <f t="shared" si="37"/>
        <v>2024</v>
      </c>
      <c r="D1470">
        <f t="shared" si="38"/>
        <v>12</v>
      </c>
      <c r="E1470" t="str">
        <f>IF(SUMIFS(RPE[sRPE_tot], RPE[Nom], BD_evo[[#This Row],[Nom]], RPE[Semaine], BD_evo[[#This Row],[Semaine]])=0,"",SUMIFS(RPE[sRPE_tot], RPE[Nom], BD_evo[[#This Row],[Nom]], RPE[Semaine], BD_evo[[#This Row],[Semaine]]))</f>
        <v/>
      </c>
      <c r="F1470" s="92" t="str">
        <f>IFERROR(AVERAGEIFS(EDF[Total EDF], EDF[Nom], BD_evo[[#This Row],[Nom]], EDF[Semaine], BD_evo[[#This Row],[Semaine]]), "")</f>
        <v/>
      </c>
      <c r="G1470" s="92" t="str">
        <f>IFERROR(AVERAGEIFS(EDF[Humeur], EDF[Nom], BD_evo[[#This Row],[Nom]], EDF[Semaine], BD_evo[[#This Row],[Semaine]]), "")</f>
        <v/>
      </c>
      <c r="H1470" s="92" t="str">
        <f>IFERROR(AVERAGEIFS(EDF[Stress], EDF[Nom], BD_evo[[#This Row],[Nom]], EDF[Semaine], BD_evo[[#This Row],[Semaine]]), "")</f>
        <v/>
      </c>
      <c r="I1470" s="92" t="str">
        <f>IFERROR(AVERAGEIFS(EDF[Sommeil], EDF[Nom], BD_evo[[#This Row],[Nom]], EDF[Semaine], BD_evo[[#This Row],[Semaine]]), "")</f>
        <v/>
      </c>
      <c r="J1470" s="92" t="str">
        <f>IFERROR(AVERAGEIFS(EDF[Etat Physique], EDF[Nom], BD_evo[[#This Row],[Nom]], EDF[Semaine], BD_evo[[#This Row],[Semaine]]), "")</f>
        <v/>
      </c>
      <c r="K1470" s="92" t="str">
        <f>IFERROR(AVERAGEIFS(EDF[Hydratation], EDF[Nom], BD_evo[[#This Row],[Nom]], EDF[Semaine], BD_evo[[#This Row],[Semaine]]), "")</f>
        <v/>
      </c>
      <c r="L1470" s="92" t="str">
        <f>IFERROR(AVERAGEIFS(EDF[Nutrition], EDF[Nom], BD_evo[[#This Row],[Nom]], EDF[Semaine], BD_evo[[#This Row],[Semaine]]), "")</f>
        <v/>
      </c>
      <c r="M1470" s="92" t="str">
        <f>IFERROR(AVERAGEIFS(RPE[Investissement du jour], RPE[Nom], BD_evo[[#This Row],[Nom]], RPE[Semaine], BD_evo[[#This Row],[Semaine]]), "")</f>
        <v/>
      </c>
    </row>
    <row r="1471" spans="1:13" x14ac:dyDescent="0.2">
      <c r="A1471" s="88" t="s">
        <v>77</v>
      </c>
      <c r="B1471" t="str">
        <f>INDEX(Statut[Profil], MATCH(BD_evo[[#This Row],[Nom]], Statut[Nom], 0))</f>
        <v>Avant</v>
      </c>
      <c r="C1471">
        <f t="shared" si="37"/>
        <v>2024</v>
      </c>
      <c r="D1471">
        <f t="shared" si="38"/>
        <v>12</v>
      </c>
      <c r="E1471" t="str">
        <f>IF(SUMIFS(RPE[sRPE_tot], RPE[Nom], BD_evo[[#This Row],[Nom]], RPE[Semaine], BD_evo[[#This Row],[Semaine]])=0,"",SUMIFS(RPE[sRPE_tot], RPE[Nom], BD_evo[[#This Row],[Nom]], RPE[Semaine], BD_evo[[#This Row],[Semaine]]))</f>
        <v/>
      </c>
      <c r="F1471" s="92" t="str">
        <f>IFERROR(AVERAGEIFS(EDF[Total EDF], EDF[Nom], BD_evo[[#This Row],[Nom]], EDF[Semaine], BD_evo[[#This Row],[Semaine]]), "")</f>
        <v/>
      </c>
      <c r="G1471" s="92" t="str">
        <f>IFERROR(AVERAGEIFS(EDF[Humeur], EDF[Nom], BD_evo[[#This Row],[Nom]], EDF[Semaine], BD_evo[[#This Row],[Semaine]]), "")</f>
        <v/>
      </c>
      <c r="H1471" s="92" t="str">
        <f>IFERROR(AVERAGEIFS(EDF[Stress], EDF[Nom], BD_evo[[#This Row],[Nom]], EDF[Semaine], BD_evo[[#This Row],[Semaine]]), "")</f>
        <v/>
      </c>
      <c r="I1471" s="92" t="str">
        <f>IFERROR(AVERAGEIFS(EDF[Sommeil], EDF[Nom], BD_evo[[#This Row],[Nom]], EDF[Semaine], BD_evo[[#This Row],[Semaine]]), "")</f>
        <v/>
      </c>
      <c r="J1471" s="92" t="str">
        <f>IFERROR(AVERAGEIFS(EDF[Etat Physique], EDF[Nom], BD_evo[[#This Row],[Nom]], EDF[Semaine], BD_evo[[#This Row],[Semaine]]), "")</f>
        <v/>
      </c>
      <c r="K1471" s="92" t="str">
        <f>IFERROR(AVERAGEIFS(EDF[Hydratation], EDF[Nom], BD_evo[[#This Row],[Nom]], EDF[Semaine], BD_evo[[#This Row],[Semaine]]), "")</f>
        <v/>
      </c>
      <c r="L1471" s="92" t="str">
        <f>IFERROR(AVERAGEIFS(EDF[Nutrition], EDF[Nom], BD_evo[[#This Row],[Nom]], EDF[Semaine], BD_evo[[#This Row],[Semaine]]), "")</f>
        <v/>
      </c>
      <c r="M1471" s="92" t="str">
        <f>IFERROR(AVERAGEIFS(RPE[Investissement du jour], RPE[Nom], BD_evo[[#This Row],[Nom]], RPE[Semaine], BD_evo[[#This Row],[Semaine]]), "")</f>
        <v/>
      </c>
    </row>
    <row r="1472" spans="1:13" x14ac:dyDescent="0.2">
      <c r="A1472" s="88" t="s">
        <v>135</v>
      </c>
      <c r="B1472" t="str">
        <f>INDEX(Statut[Profil], MATCH(BD_evo[[#This Row],[Nom]], Statut[Nom], 0))</f>
        <v>Trois Quarts</v>
      </c>
      <c r="C1472">
        <f t="shared" si="37"/>
        <v>2024</v>
      </c>
      <c r="D1472">
        <f t="shared" si="38"/>
        <v>12</v>
      </c>
      <c r="E1472" t="str">
        <f>IF(SUMIFS(RPE[sRPE_tot], RPE[Nom], BD_evo[[#This Row],[Nom]], RPE[Semaine], BD_evo[[#This Row],[Semaine]])=0,"",SUMIFS(RPE[sRPE_tot], RPE[Nom], BD_evo[[#This Row],[Nom]], RPE[Semaine], BD_evo[[#This Row],[Semaine]]))</f>
        <v/>
      </c>
      <c r="F1472" s="92" t="str">
        <f>IFERROR(AVERAGEIFS(EDF[Total EDF], EDF[Nom], BD_evo[[#This Row],[Nom]], EDF[Semaine], BD_evo[[#This Row],[Semaine]]), "")</f>
        <v/>
      </c>
      <c r="G1472" s="92" t="str">
        <f>IFERROR(AVERAGEIFS(EDF[Humeur], EDF[Nom], BD_evo[[#This Row],[Nom]], EDF[Semaine], BD_evo[[#This Row],[Semaine]]), "")</f>
        <v/>
      </c>
      <c r="H1472" s="92" t="str">
        <f>IFERROR(AVERAGEIFS(EDF[Stress], EDF[Nom], BD_evo[[#This Row],[Nom]], EDF[Semaine], BD_evo[[#This Row],[Semaine]]), "")</f>
        <v/>
      </c>
      <c r="I1472" s="92" t="str">
        <f>IFERROR(AVERAGEIFS(EDF[Sommeil], EDF[Nom], BD_evo[[#This Row],[Nom]], EDF[Semaine], BD_evo[[#This Row],[Semaine]]), "")</f>
        <v/>
      </c>
      <c r="J1472" s="92" t="str">
        <f>IFERROR(AVERAGEIFS(EDF[Etat Physique], EDF[Nom], BD_evo[[#This Row],[Nom]], EDF[Semaine], BD_evo[[#This Row],[Semaine]]), "")</f>
        <v/>
      </c>
      <c r="K1472" s="92" t="str">
        <f>IFERROR(AVERAGEIFS(EDF[Hydratation], EDF[Nom], BD_evo[[#This Row],[Nom]], EDF[Semaine], BD_evo[[#This Row],[Semaine]]), "")</f>
        <v/>
      </c>
      <c r="L1472" s="92" t="str">
        <f>IFERROR(AVERAGEIFS(EDF[Nutrition], EDF[Nom], BD_evo[[#This Row],[Nom]], EDF[Semaine], BD_evo[[#This Row],[Semaine]]), "")</f>
        <v/>
      </c>
      <c r="M1472" s="92" t="str">
        <f>IFERROR(AVERAGEIFS(RPE[Investissement du jour], RPE[Nom], BD_evo[[#This Row],[Nom]], RPE[Semaine], BD_evo[[#This Row],[Semaine]]), "")</f>
        <v/>
      </c>
    </row>
    <row r="1473" spans="1:13" x14ac:dyDescent="0.2">
      <c r="A1473" s="88" t="s">
        <v>75</v>
      </c>
      <c r="B1473" t="str">
        <f>INDEX(Statut[Profil], MATCH(BD_evo[[#This Row],[Nom]], Statut[Nom], 0))</f>
        <v>Avant</v>
      </c>
      <c r="C1473">
        <f t="shared" si="37"/>
        <v>2024</v>
      </c>
      <c r="D1473">
        <f t="shared" si="38"/>
        <v>12</v>
      </c>
      <c r="E1473" t="str">
        <f>IF(SUMIFS(RPE[sRPE_tot], RPE[Nom], BD_evo[[#This Row],[Nom]], RPE[Semaine], BD_evo[[#This Row],[Semaine]])=0,"",SUMIFS(RPE[sRPE_tot], RPE[Nom], BD_evo[[#This Row],[Nom]], RPE[Semaine], BD_evo[[#This Row],[Semaine]]))</f>
        <v/>
      </c>
      <c r="F1473" s="92" t="str">
        <f>IFERROR(AVERAGEIFS(EDF[Total EDF], EDF[Nom], BD_evo[[#This Row],[Nom]], EDF[Semaine], BD_evo[[#This Row],[Semaine]]), "")</f>
        <v/>
      </c>
      <c r="G1473" s="92" t="str">
        <f>IFERROR(AVERAGEIFS(EDF[Humeur], EDF[Nom], BD_evo[[#This Row],[Nom]], EDF[Semaine], BD_evo[[#This Row],[Semaine]]), "")</f>
        <v/>
      </c>
      <c r="H1473" s="92" t="str">
        <f>IFERROR(AVERAGEIFS(EDF[Stress], EDF[Nom], BD_evo[[#This Row],[Nom]], EDF[Semaine], BD_evo[[#This Row],[Semaine]]), "")</f>
        <v/>
      </c>
      <c r="I1473" s="92" t="str">
        <f>IFERROR(AVERAGEIFS(EDF[Sommeil], EDF[Nom], BD_evo[[#This Row],[Nom]], EDF[Semaine], BD_evo[[#This Row],[Semaine]]), "")</f>
        <v/>
      </c>
      <c r="J1473" s="92" t="str">
        <f>IFERROR(AVERAGEIFS(EDF[Etat Physique], EDF[Nom], BD_evo[[#This Row],[Nom]], EDF[Semaine], BD_evo[[#This Row],[Semaine]]), "")</f>
        <v/>
      </c>
      <c r="K1473" s="92" t="str">
        <f>IFERROR(AVERAGEIFS(EDF[Hydratation], EDF[Nom], BD_evo[[#This Row],[Nom]], EDF[Semaine], BD_evo[[#This Row],[Semaine]]), "")</f>
        <v/>
      </c>
      <c r="L1473" s="92" t="str">
        <f>IFERROR(AVERAGEIFS(EDF[Nutrition], EDF[Nom], BD_evo[[#This Row],[Nom]], EDF[Semaine], BD_evo[[#This Row],[Semaine]]), "")</f>
        <v/>
      </c>
      <c r="M1473" s="92" t="str">
        <f>IFERROR(AVERAGEIFS(RPE[Investissement du jour], RPE[Nom], BD_evo[[#This Row],[Nom]], RPE[Semaine], BD_evo[[#This Row],[Semaine]]), "")</f>
        <v/>
      </c>
    </row>
    <row r="1474" spans="1:13" x14ac:dyDescent="0.2">
      <c r="A1474" s="88" t="s">
        <v>112</v>
      </c>
      <c r="B1474" t="str">
        <f>INDEX(Statut[Profil], MATCH(BD_evo[[#This Row],[Nom]], Statut[Nom], 0))</f>
        <v>Trois Quarts</v>
      </c>
      <c r="C1474">
        <f t="shared" si="37"/>
        <v>2024</v>
      </c>
      <c r="D1474">
        <f t="shared" si="38"/>
        <v>12</v>
      </c>
      <c r="E1474" t="str">
        <f>IF(SUMIFS(RPE[sRPE_tot], RPE[Nom], BD_evo[[#This Row],[Nom]], RPE[Semaine], BD_evo[[#This Row],[Semaine]])=0,"",SUMIFS(RPE[sRPE_tot], RPE[Nom], BD_evo[[#This Row],[Nom]], RPE[Semaine], BD_evo[[#This Row],[Semaine]]))</f>
        <v/>
      </c>
      <c r="F1474" s="92" t="str">
        <f>IFERROR(AVERAGEIFS(EDF[Total EDF], EDF[Nom], BD_evo[[#This Row],[Nom]], EDF[Semaine], BD_evo[[#This Row],[Semaine]]), "")</f>
        <v/>
      </c>
      <c r="G1474" s="92" t="str">
        <f>IFERROR(AVERAGEIFS(EDF[Humeur], EDF[Nom], BD_evo[[#This Row],[Nom]], EDF[Semaine], BD_evo[[#This Row],[Semaine]]), "")</f>
        <v/>
      </c>
      <c r="H1474" s="92" t="str">
        <f>IFERROR(AVERAGEIFS(EDF[Stress], EDF[Nom], BD_evo[[#This Row],[Nom]], EDF[Semaine], BD_evo[[#This Row],[Semaine]]), "")</f>
        <v/>
      </c>
      <c r="I1474" s="92" t="str">
        <f>IFERROR(AVERAGEIFS(EDF[Sommeil], EDF[Nom], BD_evo[[#This Row],[Nom]], EDF[Semaine], BD_evo[[#This Row],[Semaine]]), "")</f>
        <v/>
      </c>
      <c r="J1474" s="92" t="str">
        <f>IFERROR(AVERAGEIFS(EDF[Etat Physique], EDF[Nom], BD_evo[[#This Row],[Nom]], EDF[Semaine], BD_evo[[#This Row],[Semaine]]), "")</f>
        <v/>
      </c>
      <c r="K1474" s="92" t="str">
        <f>IFERROR(AVERAGEIFS(EDF[Hydratation], EDF[Nom], BD_evo[[#This Row],[Nom]], EDF[Semaine], BD_evo[[#This Row],[Semaine]]), "")</f>
        <v/>
      </c>
      <c r="L1474" s="92" t="str">
        <f>IFERROR(AVERAGEIFS(EDF[Nutrition], EDF[Nom], BD_evo[[#This Row],[Nom]], EDF[Semaine], BD_evo[[#This Row],[Semaine]]), "")</f>
        <v/>
      </c>
      <c r="M1474" s="92" t="str">
        <f>IFERROR(AVERAGEIFS(RPE[Investissement du jour], RPE[Nom], BD_evo[[#This Row],[Nom]], RPE[Semaine], BD_evo[[#This Row],[Semaine]]), "")</f>
        <v/>
      </c>
    </row>
    <row r="1475" spans="1:13" x14ac:dyDescent="0.2">
      <c r="A1475" s="88" t="s">
        <v>142</v>
      </c>
      <c r="B1475" t="str">
        <f>INDEX(Statut[Profil], MATCH(BD_evo[[#This Row],[Nom]], Statut[Nom], 0))</f>
        <v>Avant</v>
      </c>
      <c r="C1475">
        <f t="shared" si="37"/>
        <v>2024</v>
      </c>
      <c r="D1475">
        <f t="shared" si="38"/>
        <v>12</v>
      </c>
      <c r="E1475" t="str">
        <f>IF(SUMIFS(RPE[sRPE_tot], RPE[Nom], BD_evo[[#This Row],[Nom]], RPE[Semaine], BD_evo[[#This Row],[Semaine]])=0,"",SUMIFS(RPE[sRPE_tot], RPE[Nom], BD_evo[[#This Row],[Nom]], RPE[Semaine], BD_evo[[#This Row],[Semaine]]))</f>
        <v/>
      </c>
      <c r="F1475" s="92" t="str">
        <f>IFERROR(AVERAGEIFS(EDF[Total EDF], EDF[Nom], BD_evo[[#This Row],[Nom]], EDF[Semaine], BD_evo[[#This Row],[Semaine]]), "")</f>
        <v/>
      </c>
      <c r="G1475" s="92" t="str">
        <f>IFERROR(AVERAGEIFS(EDF[Humeur], EDF[Nom], BD_evo[[#This Row],[Nom]], EDF[Semaine], BD_evo[[#This Row],[Semaine]]), "")</f>
        <v/>
      </c>
      <c r="H1475" s="92" t="str">
        <f>IFERROR(AVERAGEIFS(EDF[Stress], EDF[Nom], BD_evo[[#This Row],[Nom]], EDF[Semaine], BD_evo[[#This Row],[Semaine]]), "")</f>
        <v/>
      </c>
      <c r="I1475" s="92" t="str">
        <f>IFERROR(AVERAGEIFS(EDF[Sommeil], EDF[Nom], BD_evo[[#This Row],[Nom]], EDF[Semaine], BD_evo[[#This Row],[Semaine]]), "")</f>
        <v/>
      </c>
      <c r="J1475" s="92" t="str">
        <f>IFERROR(AVERAGEIFS(EDF[Etat Physique], EDF[Nom], BD_evo[[#This Row],[Nom]], EDF[Semaine], BD_evo[[#This Row],[Semaine]]), "")</f>
        <v/>
      </c>
      <c r="K1475" s="92" t="str">
        <f>IFERROR(AVERAGEIFS(EDF[Hydratation], EDF[Nom], BD_evo[[#This Row],[Nom]], EDF[Semaine], BD_evo[[#This Row],[Semaine]]), "")</f>
        <v/>
      </c>
      <c r="L1475" s="92" t="str">
        <f>IFERROR(AVERAGEIFS(EDF[Nutrition], EDF[Nom], BD_evo[[#This Row],[Nom]], EDF[Semaine], BD_evo[[#This Row],[Semaine]]), "")</f>
        <v/>
      </c>
      <c r="M1475" s="92" t="str">
        <f>IFERROR(AVERAGEIFS(RPE[Investissement du jour], RPE[Nom], BD_evo[[#This Row],[Nom]], RPE[Semaine], BD_evo[[#This Row],[Semaine]]), "")</f>
        <v/>
      </c>
    </row>
    <row r="1476" spans="1:13" x14ac:dyDescent="0.2">
      <c r="A1476" s="88" t="s">
        <v>131</v>
      </c>
      <c r="B1476" t="str">
        <f>INDEX(Statut[Profil], MATCH(BD_evo[[#This Row],[Nom]], Statut[Nom], 0))</f>
        <v>Trois Quarts</v>
      </c>
      <c r="C1476">
        <f t="shared" si="37"/>
        <v>2024</v>
      </c>
      <c r="D1476">
        <f t="shared" si="38"/>
        <v>12</v>
      </c>
      <c r="E1476" t="str">
        <f>IF(SUMIFS(RPE[sRPE_tot], RPE[Nom], BD_evo[[#This Row],[Nom]], RPE[Semaine], BD_evo[[#This Row],[Semaine]])=0,"",SUMIFS(RPE[sRPE_tot], RPE[Nom], BD_evo[[#This Row],[Nom]], RPE[Semaine], BD_evo[[#This Row],[Semaine]]))</f>
        <v/>
      </c>
      <c r="F1476" s="92" t="str">
        <f>IFERROR(AVERAGEIFS(EDF[Total EDF], EDF[Nom], BD_evo[[#This Row],[Nom]], EDF[Semaine], BD_evo[[#This Row],[Semaine]]), "")</f>
        <v/>
      </c>
      <c r="G1476" s="92" t="str">
        <f>IFERROR(AVERAGEIFS(EDF[Humeur], EDF[Nom], BD_evo[[#This Row],[Nom]], EDF[Semaine], BD_evo[[#This Row],[Semaine]]), "")</f>
        <v/>
      </c>
      <c r="H1476" s="92" t="str">
        <f>IFERROR(AVERAGEIFS(EDF[Stress], EDF[Nom], BD_evo[[#This Row],[Nom]], EDF[Semaine], BD_evo[[#This Row],[Semaine]]), "")</f>
        <v/>
      </c>
      <c r="I1476" s="92" t="str">
        <f>IFERROR(AVERAGEIFS(EDF[Sommeil], EDF[Nom], BD_evo[[#This Row],[Nom]], EDF[Semaine], BD_evo[[#This Row],[Semaine]]), "")</f>
        <v/>
      </c>
      <c r="J1476" s="92" t="str">
        <f>IFERROR(AVERAGEIFS(EDF[Etat Physique], EDF[Nom], BD_evo[[#This Row],[Nom]], EDF[Semaine], BD_evo[[#This Row],[Semaine]]), "")</f>
        <v/>
      </c>
      <c r="K1476" s="92" t="str">
        <f>IFERROR(AVERAGEIFS(EDF[Hydratation], EDF[Nom], BD_evo[[#This Row],[Nom]], EDF[Semaine], BD_evo[[#This Row],[Semaine]]), "")</f>
        <v/>
      </c>
      <c r="L1476" s="92" t="str">
        <f>IFERROR(AVERAGEIFS(EDF[Nutrition], EDF[Nom], BD_evo[[#This Row],[Nom]], EDF[Semaine], BD_evo[[#This Row],[Semaine]]), "")</f>
        <v/>
      </c>
      <c r="M1476" s="92" t="str">
        <f>IFERROR(AVERAGEIFS(RPE[Investissement du jour], RPE[Nom], BD_evo[[#This Row],[Nom]], RPE[Semaine], BD_evo[[#This Row],[Semaine]]), "")</f>
        <v/>
      </c>
    </row>
    <row r="1477" spans="1:13" x14ac:dyDescent="0.2">
      <c r="A1477" s="88" t="s">
        <v>83</v>
      </c>
      <c r="B1477" t="str">
        <f>INDEX(Statut[Profil], MATCH(BD_evo[[#This Row],[Nom]], Statut[Nom], 0))</f>
        <v>Avant</v>
      </c>
      <c r="C1477">
        <f t="shared" si="37"/>
        <v>2024</v>
      </c>
      <c r="D1477">
        <f t="shared" si="38"/>
        <v>12</v>
      </c>
      <c r="E1477" t="str">
        <f>IF(SUMIFS(RPE[sRPE_tot], RPE[Nom], BD_evo[[#This Row],[Nom]], RPE[Semaine], BD_evo[[#This Row],[Semaine]])=0,"",SUMIFS(RPE[sRPE_tot], RPE[Nom], BD_evo[[#This Row],[Nom]], RPE[Semaine], BD_evo[[#This Row],[Semaine]]))</f>
        <v/>
      </c>
      <c r="F1477" s="92" t="str">
        <f>IFERROR(AVERAGEIFS(EDF[Total EDF], EDF[Nom], BD_evo[[#This Row],[Nom]], EDF[Semaine], BD_evo[[#This Row],[Semaine]]), "")</f>
        <v/>
      </c>
      <c r="G1477" s="92" t="str">
        <f>IFERROR(AVERAGEIFS(EDF[Humeur], EDF[Nom], BD_evo[[#This Row],[Nom]], EDF[Semaine], BD_evo[[#This Row],[Semaine]]), "")</f>
        <v/>
      </c>
      <c r="H1477" s="92" t="str">
        <f>IFERROR(AVERAGEIFS(EDF[Stress], EDF[Nom], BD_evo[[#This Row],[Nom]], EDF[Semaine], BD_evo[[#This Row],[Semaine]]), "")</f>
        <v/>
      </c>
      <c r="I1477" s="92" t="str">
        <f>IFERROR(AVERAGEIFS(EDF[Sommeil], EDF[Nom], BD_evo[[#This Row],[Nom]], EDF[Semaine], BD_evo[[#This Row],[Semaine]]), "")</f>
        <v/>
      </c>
      <c r="J1477" s="92" t="str">
        <f>IFERROR(AVERAGEIFS(EDF[Etat Physique], EDF[Nom], BD_evo[[#This Row],[Nom]], EDF[Semaine], BD_evo[[#This Row],[Semaine]]), "")</f>
        <v/>
      </c>
      <c r="K1477" s="92" t="str">
        <f>IFERROR(AVERAGEIFS(EDF[Hydratation], EDF[Nom], BD_evo[[#This Row],[Nom]], EDF[Semaine], BD_evo[[#This Row],[Semaine]]), "")</f>
        <v/>
      </c>
      <c r="L1477" s="92" t="str">
        <f>IFERROR(AVERAGEIFS(EDF[Nutrition], EDF[Nom], BD_evo[[#This Row],[Nom]], EDF[Semaine], BD_evo[[#This Row],[Semaine]]), "")</f>
        <v/>
      </c>
      <c r="M1477" s="92" t="str">
        <f>IFERROR(AVERAGEIFS(RPE[Investissement du jour], RPE[Nom], BD_evo[[#This Row],[Nom]], RPE[Semaine], BD_evo[[#This Row],[Semaine]]), "")</f>
        <v/>
      </c>
    </row>
    <row r="1478" spans="1:13" x14ac:dyDescent="0.2">
      <c r="A1478" s="88" t="s">
        <v>100</v>
      </c>
      <c r="B1478" t="str">
        <f>INDEX(Statut[Profil], MATCH(BD_evo[[#This Row],[Nom]], Statut[Nom], 0))</f>
        <v>Trois Quarts</v>
      </c>
      <c r="C1478">
        <f t="shared" si="37"/>
        <v>2024</v>
      </c>
      <c r="D1478">
        <f t="shared" si="38"/>
        <v>12</v>
      </c>
      <c r="E1478" t="str">
        <f>IF(SUMIFS(RPE[sRPE_tot], RPE[Nom], BD_evo[[#This Row],[Nom]], RPE[Semaine], BD_evo[[#This Row],[Semaine]])=0,"",SUMIFS(RPE[sRPE_tot], RPE[Nom], BD_evo[[#This Row],[Nom]], RPE[Semaine], BD_evo[[#This Row],[Semaine]]))</f>
        <v/>
      </c>
      <c r="F1478" s="92" t="str">
        <f>IFERROR(AVERAGEIFS(EDF[Total EDF], EDF[Nom], BD_evo[[#This Row],[Nom]], EDF[Semaine], BD_evo[[#This Row],[Semaine]]), "")</f>
        <v/>
      </c>
      <c r="G1478" s="92" t="str">
        <f>IFERROR(AVERAGEIFS(EDF[Humeur], EDF[Nom], BD_evo[[#This Row],[Nom]], EDF[Semaine], BD_evo[[#This Row],[Semaine]]), "")</f>
        <v/>
      </c>
      <c r="H1478" s="92" t="str">
        <f>IFERROR(AVERAGEIFS(EDF[Stress], EDF[Nom], BD_evo[[#This Row],[Nom]], EDF[Semaine], BD_evo[[#This Row],[Semaine]]), "")</f>
        <v/>
      </c>
      <c r="I1478" s="92" t="str">
        <f>IFERROR(AVERAGEIFS(EDF[Sommeil], EDF[Nom], BD_evo[[#This Row],[Nom]], EDF[Semaine], BD_evo[[#This Row],[Semaine]]), "")</f>
        <v/>
      </c>
      <c r="J1478" s="92" t="str">
        <f>IFERROR(AVERAGEIFS(EDF[Etat Physique], EDF[Nom], BD_evo[[#This Row],[Nom]], EDF[Semaine], BD_evo[[#This Row],[Semaine]]), "")</f>
        <v/>
      </c>
      <c r="K1478" s="92" t="str">
        <f>IFERROR(AVERAGEIFS(EDF[Hydratation], EDF[Nom], BD_evo[[#This Row],[Nom]], EDF[Semaine], BD_evo[[#This Row],[Semaine]]), "")</f>
        <v/>
      </c>
      <c r="L1478" s="92" t="str">
        <f>IFERROR(AVERAGEIFS(EDF[Nutrition], EDF[Nom], BD_evo[[#This Row],[Nom]], EDF[Semaine], BD_evo[[#This Row],[Semaine]]), "")</f>
        <v/>
      </c>
      <c r="M1478" s="92" t="str">
        <f>IFERROR(AVERAGEIFS(RPE[Investissement du jour], RPE[Nom], BD_evo[[#This Row],[Nom]], RPE[Semaine], BD_evo[[#This Row],[Semaine]]), "")</f>
        <v/>
      </c>
    </row>
    <row r="1479" spans="1:13" x14ac:dyDescent="0.2">
      <c r="A1479" s="88" t="s">
        <v>89</v>
      </c>
      <c r="B1479" t="str">
        <f>INDEX(Statut[Profil], MATCH(BD_evo[[#This Row],[Nom]], Statut[Nom], 0))</f>
        <v>Avant</v>
      </c>
      <c r="C1479">
        <f t="shared" si="37"/>
        <v>2024</v>
      </c>
      <c r="D1479">
        <f t="shared" si="38"/>
        <v>12</v>
      </c>
      <c r="E1479" t="str">
        <f>IF(SUMIFS(RPE[sRPE_tot], RPE[Nom], BD_evo[[#This Row],[Nom]], RPE[Semaine], BD_evo[[#This Row],[Semaine]])=0,"",SUMIFS(RPE[sRPE_tot], RPE[Nom], BD_evo[[#This Row],[Nom]], RPE[Semaine], BD_evo[[#This Row],[Semaine]]))</f>
        <v/>
      </c>
      <c r="F1479" s="92" t="str">
        <f>IFERROR(AVERAGEIFS(EDF[Total EDF], EDF[Nom], BD_evo[[#This Row],[Nom]], EDF[Semaine], BD_evo[[#This Row],[Semaine]]), "")</f>
        <v/>
      </c>
      <c r="G1479" s="92" t="str">
        <f>IFERROR(AVERAGEIFS(EDF[Humeur], EDF[Nom], BD_evo[[#This Row],[Nom]], EDF[Semaine], BD_evo[[#This Row],[Semaine]]), "")</f>
        <v/>
      </c>
      <c r="H1479" s="92" t="str">
        <f>IFERROR(AVERAGEIFS(EDF[Stress], EDF[Nom], BD_evo[[#This Row],[Nom]], EDF[Semaine], BD_evo[[#This Row],[Semaine]]), "")</f>
        <v/>
      </c>
      <c r="I1479" s="92" t="str">
        <f>IFERROR(AVERAGEIFS(EDF[Sommeil], EDF[Nom], BD_evo[[#This Row],[Nom]], EDF[Semaine], BD_evo[[#This Row],[Semaine]]), "")</f>
        <v/>
      </c>
      <c r="J1479" s="92" t="str">
        <f>IFERROR(AVERAGEIFS(EDF[Etat Physique], EDF[Nom], BD_evo[[#This Row],[Nom]], EDF[Semaine], BD_evo[[#This Row],[Semaine]]), "")</f>
        <v/>
      </c>
      <c r="K1479" s="92" t="str">
        <f>IFERROR(AVERAGEIFS(EDF[Hydratation], EDF[Nom], BD_evo[[#This Row],[Nom]], EDF[Semaine], BD_evo[[#This Row],[Semaine]]), "")</f>
        <v/>
      </c>
      <c r="L1479" s="92" t="str">
        <f>IFERROR(AVERAGEIFS(EDF[Nutrition], EDF[Nom], BD_evo[[#This Row],[Nom]], EDF[Semaine], BD_evo[[#This Row],[Semaine]]), "")</f>
        <v/>
      </c>
      <c r="M1479" s="92" t="str">
        <f>IFERROR(AVERAGEIFS(RPE[Investissement du jour], RPE[Nom], BD_evo[[#This Row],[Nom]], RPE[Semaine], BD_evo[[#This Row],[Semaine]]), "")</f>
        <v/>
      </c>
    </row>
    <row r="1480" spans="1:13" x14ac:dyDescent="0.2">
      <c r="A1480" s="88" t="s">
        <v>168</v>
      </c>
      <c r="B1480" t="str">
        <f>INDEX(Statut[Profil], MATCH(BD_evo[[#This Row],[Nom]], Statut[Nom], 0))</f>
        <v>Avant</v>
      </c>
      <c r="C1480">
        <f t="shared" si="37"/>
        <v>2024</v>
      </c>
      <c r="D1480">
        <f t="shared" si="38"/>
        <v>12</v>
      </c>
      <c r="E1480" t="str">
        <f>IF(SUMIFS(RPE[sRPE_tot], RPE[Nom], BD_evo[[#This Row],[Nom]], RPE[Semaine], BD_evo[[#This Row],[Semaine]])=0,"",SUMIFS(RPE[sRPE_tot], RPE[Nom], BD_evo[[#This Row],[Nom]], RPE[Semaine], BD_evo[[#This Row],[Semaine]]))</f>
        <v/>
      </c>
      <c r="F1480" s="92" t="str">
        <f>IFERROR(AVERAGEIFS(EDF[Total EDF], EDF[Nom], BD_evo[[#This Row],[Nom]], EDF[Semaine], BD_evo[[#This Row],[Semaine]]), "")</f>
        <v/>
      </c>
      <c r="G1480" s="92" t="str">
        <f>IFERROR(AVERAGEIFS(EDF[Humeur], EDF[Nom], BD_evo[[#This Row],[Nom]], EDF[Semaine], BD_evo[[#This Row],[Semaine]]), "")</f>
        <v/>
      </c>
      <c r="H1480" s="92" t="str">
        <f>IFERROR(AVERAGEIFS(EDF[Stress], EDF[Nom], BD_evo[[#This Row],[Nom]], EDF[Semaine], BD_evo[[#This Row],[Semaine]]), "")</f>
        <v/>
      </c>
      <c r="I1480" s="92" t="str">
        <f>IFERROR(AVERAGEIFS(EDF[Sommeil], EDF[Nom], BD_evo[[#This Row],[Nom]], EDF[Semaine], BD_evo[[#This Row],[Semaine]]), "")</f>
        <v/>
      </c>
      <c r="J1480" s="92" t="str">
        <f>IFERROR(AVERAGEIFS(EDF[Etat Physique], EDF[Nom], BD_evo[[#This Row],[Nom]], EDF[Semaine], BD_evo[[#This Row],[Semaine]]), "")</f>
        <v/>
      </c>
      <c r="K1480" s="92" t="str">
        <f>IFERROR(AVERAGEIFS(EDF[Hydratation], EDF[Nom], BD_evo[[#This Row],[Nom]], EDF[Semaine], BD_evo[[#This Row],[Semaine]]), "")</f>
        <v/>
      </c>
      <c r="L1480" s="92" t="str">
        <f>IFERROR(AVERAGEIFS(EDF[Nutrition], EDF[Nom], BD_evo[[#This Row],[Nom]], EDF[Semaine], BD_evo[[#This Row],[Semaine]]), "")</f>
        <v/>
      </c>
      <c r="M1480" s="92" t="str">
        <f>IFERROR(AVERAGEIFS(RPE[Investissement du jour], RPE[Nom], BD_evo[[#This Row],[Nom]], RPE[Semaine], BD_evo[[#This Row],[Semaine]]), "")</f>
        <v/>
      </c>
    </row>
    <row r="1481" spans="1:13" x14ac:dyDescent="0.2">
      <c r="A1481" s="88" t="s">
        <v>86</v>
      </c>
      <c r="B1481" t="str">
        <f>INDEX(Statut[Profil], MATCH(BD_evo[[#This Row],[Nom]], Statut[Nom], 0))</f>
        <v>Avant</v>
      </c>
      <c r="C1481">
        <f t="shared" si="37"/>
        <v>2024</v>
      </c>
      <c r="D1481">
        <f t="shared" si="38"/>
        <v>12</v>
      </c>
      <c r="E1481" t="str">
        <f>IF(SUMIFS(RPE[sRPE_tot], RPE[Nom], BD_evo[[#This Row],[Nom]], RPE[Semaine], BD_evo[[#This Row],[Semaine]])=0,"",SUMIFS(RPE[sRPE_tot], RPE[Nom], BD_evo[[#This Row],[Nom]], RPE[Semaine], BD_evo[[#This Row],[Semaine]]))</f>
        <v/>
      </c>
      <c r="F1481" s="92" t="str">
        <f>IFERROR(AVERAGEIFS(EDF[Total EDF], EDF[Nom], BD_evo[[#This Row],[Nom]], EDF[Semaine], BD_evo[[#This Row],[Semaine]]), "")</f>
        <v/>
      </c>
      <c r="G1481" s="92" t="str">
        <f>IFERROR(AVERAGEIFS(EDF[Humeur], EDF[Nom], BD_evo[[#This Row],[Nom]], EDF[Semaine], BD_evo[[#This Row],[Semaine]]), "")</f>
        <v/>
      </c>
      <c r="H1481" s="92" t="str">
        <f>IFERROR(AVERAGEIFS(EDF[Stress], EDF[Nom], BD_evo[[#This Row],[Nom]], EDF[Semaine], BD_evo[[#This Row],[Semaine]]), "")</f>
        <v/>
      </c>
      <c r="I1481" s="92" t="str">
        <f>IFERROR(AVERAGEIFS(EDF[Sommeil], EDF[Nom], BD_evo[[#This Row],[Nom]], EDF[Semaine], BD_evo[[#This Row],[Semaine]]), "")</f>
        <v/>
      </c>
      <c r="J1481" s="92" t="str">
        <f>IFERROR(AVERAGEIFS(EDF[Etat Physique], EDF[Nom], BD_evo[[#This Row],[Nom]], EDF[Semaine], BD_evo[[#This Row],[Semaine]]), "")</f>
        <v/>
      </c>
      <c r="K1481" s="92" t="str">
        <f>IFERROR(AVERAGEIFS(EDF[Hydratation], EDF[Nom], BD_evo[[#This Row],[Nom]], EDF[Semaine], BD_evo[[#This Row],[Semaine]]), "")</f>
        <v/>
      </c>
      <c r="L1481" s="92" t="str">
        <f>IFERROR(AVERAGEIFS(EDF[Nutrition], EDF[Nom], BD_evo[[#This Row],[Nom]], EDF[Semaine], BD_evo[[#This Row],[Semaine]]), "")</f>
        <v/>
      </c>
      <c r="M1481" s="92" t="str">
        <f>IFERROR(AVERAGEIFS(RPE[Investissement du jour], RPE[Nom], BD_evo[[#This Row],[Nom]], RPE[Semaine], BD_evo[[#This Row],[Semaine]]), "")</f>
        <v/>
      </c>
    </row>
    <row r="1482" spans="1:13" x14ac:dyDescent="0.2">
      <c r="A1482" s="88" t="s">
        <v>208</v>
      </c>
      <c r="B1482" t="str">
        <f>INDEX(Statut[Profil], MATCH(BD_evo[[#This Row],[Nom]], Statut[Nom], 0))</f>
        <v>Trois Quarts</v>
      </c>
      <c r="C1482">
        <f t="shared" si="37"/>
        <v>2024</v>
      </c>
      <c r="D1482">
        <f t="shared" si="38"/>
        <v>12</v>
      </c>
      <c r="E1482" t="str">
        <f>IF(SUMIFS(RPE[sRPE_tot], RPE[Nom], BD_evo[[#This Row],[Nom]], RPE[Semaine], BD_evo[[#This Row],[Semaine]])=0,"",SUMIFS(RPE[sRPE_tot], RPE[Nom], BD_evo[[#This Row],[Nom]], RPE[Semaine], BD_evo[[#This Row],[Semaine]]))</f>
        <v/>
      </c>
      <c r="F1482" s="92" t="str">
        <f>IFERROR(AVERAGEIFS(EDF[Total EDF], EDF[Nom], BD_evo[[#This Row],[Nom]], EDF[Semaine], BD_evo[[#This Row],[Semaine]]), "")</f>
        <v/>
      </c>
      <c r="G1482" s="92" t="str">
        <f>IFERROR(AVERAGEIFS(EDF[Humeur], EDF[Nom], BD_evo[[#This Row],[Nom]], EDF[Semaine], BD_evo[[#This Row],[Semaine]]), "")</f>
        <v/>
      </c>
      <c r="H1482" s="92" t="str">
        <f>IFERROR(AVERAGEIFS(EDF[Stress], EDF[Nom], BD_evo[[#This Row],[Nom]], EDF[Semaine], BD_evo[[#This Row],[Semaine]]), "")</f>
        <v/>
      </c>
      <c r="I1482" s="92" t="str">
        <f>IFERROR(AVERAGEIFS(EDF[Sommeil], EDF[Nom], BD_evo[[#This Row],[Nom]], EDF[Semaine], BD_evo[[#This Row],[Semaine]]), "")</f>
        <v/>
      </c>
      <c r="J1482" s="92" t="str">
        <f>IFERROR(AVERAGEIFS(EDF[Etat Physique], EDF[Nom], BD_evo[[#This Row],[Nom]], EDF[Semaine], BD_evo[[#This Row],[Semaine]]), "")</f>
        <v/>
      </c>
      <c r="K1482" s="92" t="str">
        <f>IFERROR(AVERAGEIFS(EDF[Hydratation], EDF[Nom], BD_evo[[#This Row],[Nom]], EDF[Semaine], BD_evo[[#This Row],[Semaine]]), "")</f>
        <v/>
      </c>
      <c r="L1482" s="92" t="str">
        <f>IFERROR(AVERAGEIFS(EDF[Nutrition], EDF[Nom], BD_evo[[#This Row],[Nom]], EDF[Semaine], BD_evo[[#This Row],[Semaine]]), "")</f>
        <v/>
      </c>
      <c r="M1482" s="92" t="str">
        <f>IFERROR(AVERAGEIFS(RPE[Investissement du jour], RPE[Nom], BD_evo[[#This Row],[Nom]], RPE[Semaine], BD_evo[[#This Row],[Semaine]]), "")</f>
        <v/>
      </c>
    </row>
    <row r="1483" spans="1:13" x14ac:dyDescent="0.2">
      <c r="A1483" s="88" t="s">
        <v>99</v>
      </c>
      <c r="B1483" t="str">
        <f>INDEX(Statut[Profil], MATCH(BD_evo[[#This Row],[Nom]], Statut[Nom], 0))</f>
        <v>Avant</v>
      </c>
      <c r="C1483">
        <f t="shared" si="37"/>
        <v>2024</v>
      </c>
      <c r="D1483">
        <f t="shared" si="38"/>
        <v>12</v>
      </c>
      <c r="E1483" t="str">
        <f>IF(SUMIFS(RPE[sRPE_tot], RPE[Nom], BD_evo[[#This Row],[Nom]], RPE[Semaine], BD_evo[[#This Row],[Semaine]])=0,"",SUMIFS(RPE[sRPE_tot], RPE[Nom], BD_evo[[#This Row],[Nom]], RPE[Semaine], BD_evo[[#This Row],[Semaine]]))</f>
        <v/>
      </c>
      <c r="F1483" s="92" t="str">
        <f>IFERROR(AVERAGEIFS(EDF[Total EDF], EDF[Nom], BD_evo[[#This Row],[Nom]], EDF[Semaine], BD_evo[[#This Row],[Semaine]]), "")</f>
        <v/>
      </c>
      <c r="G1483" s="92" t="str">
        <f>IFERROR(AVERAGEIFS(EDF[Humeur], EDF[Nom], BD_evo[[#This Row],[Nom]], EDF[Semaine], BD_evo[[#This Row],[Semaine]]), "")</f>
        <v/>
      </c>
      <c r="H1483" s="92" t="str">
        <f>IFERROR(AVERAGEIFS(EDF[Stress], EDF[Nom], BD_evo[[#This Row],[Nom]], EDF[Semaine], BD_evo[[#This Row],[Semaine]]), "")</f>
        <v/>
      </c>
      <c r="I1483" s="92" t="str">
        <f>IFERROR(AVERAGEIFS(EDF[Sommeil], EDF[Nom], BD_evo[[#This Row],[Nom]], EDF[Semaine], BD_evo[[#This Row],[Semaine]]), "")</f>
        <v/>
      </c>
      <c r="J1483" s="92" t="str">
        <f>IFERROR(AVERAGEIFS(EDF[Etat Physique], EDF[Nom], BD_evo[[#This Row],[Nom]], EDF[Semaine], BD_evo[[#This Row],[Semaine]]), "")</f>
        <v/>
      </c>
      <c r="K1483" s="92" t="str">
        <f>IFERROR(AVERAGEIFS(EDF[Hydratation], EDF[Nom], BD_evo[[#This Row],[Nom]], EDF[Semaine], BD_evo[[#This Row],[Semaine]]), "")</f>
        <v/>
      </c>
      <c r="L1483" s="92" t="str">
        <f>IFERROR(AVERAGEIFS(EDF[Nutrition], EDF[Nom], BD_evo[[#This Row],[Nom]], EDF[Semaine], BD_evo[[#This Row],[Semaine]]), "")</f>
        <v/>
      </c>
      <c r="M1483" s="92" t="str">
        <f>IFERROR(AVERAGEIFS(RPE[Investissement du jour], RPE[Nom], BD_evo[[#This Row],[Nom]], RPE[Semaine], BD_evo[[#This Row],[Semaine]]), "")</f>
        <v/>
      </c>
    </row>
    <row r="1484" spans="1:13" x14ac:dyDescent="0.2">
      <c r="A1484" s="88" t="s">
        <v>233</v>
      </c>
      <c r="B1484" t="str">
        <f>INDEX(Statut[Profil], MATCH(BD_evo[[#This Row],[Nom]], Statut[Nom], 0))</f>
        <v>Avant</v>
      </c>
      <c r="C1484">
        <f t="shared" si="37"/>
        <v>2024</v>
      </c>
      <c r="D1484">
        <f t="shared" si="38"/>
        <v>12</v>
      </c>
      <c r="E1484" t="str">
        <f>IF(SUMIFS(RPE[sRPE_tot], RPE[Nom], BD_evo[[#This Row],[Nom]], RPE[Semaine], BD_evo[[#This Row],[Semaine]])=0,"",SUMIFS(RPE[sRPE_tot], RPE[Nom], BD_evo[[#This Row],[Nom]], RPE[Semaine], BD_evo[[#This Row],[Semaine]]))</f>
        <v/>
      </c>
      <c r="F1484" s="92" t="str">
        <f>IFERROR(AVERAGEIFS(EDF[Total EDF], EDF[Nom], BD_evo[[#This Row],[Nom]], EDF[Semaine], BD_evo[[#This Row],[Semaine]]), "")</f>
        <v/>
      </c>
      <c r="G1484" s="92" t="str">
        <f>IFERROR(AVERAGEIFS(EDF[Humeur], EDF[Nom], BD_evo[[#This Row],[Nom]], EDF[Semaine], BD_evo[[#This Row],[Semaine]]), "")</f>
        <v/>
      </c>
      <c r="H1484" s="92" t="str">
        <f>IFERROR(AVERAGEIFS(EDF[Stress], EDF[Nom], BD_evo[[#This Row],[Nom]], EDF[Semaine], BD_evo[[#This Row],[Semaine]]), "")</f>
        <v/>
      </c>
      <c r="I1484" s="92" t="str">
        <f>IFERROR(AVERAGEIFS(EDF[Sommeil], EDF[Nom], BD_evo[[#This Row],[Nom]], EDF[Semaine], BD_evo[[#This Row],[Semaine]]), "")</f>
        <v/>
      </c>
      <c r="J1484" s="92" t="str">
        <f>IFERROR(AVERAGEIFS(EDF[Etat Physique], EDF[Nom], BD_evo[[#This Row],[Nom]], EDF[Semaine], BD_evo[[#This Row],[Semaine]]), "")</f>
        <v/>
      </c>
      <c r="K1484" s="92" t="str">
        <f>IFERROR(AVERAGEIFS(EDF[Hydratation], EDF[Nom], BD_evo[[#This Row],[Nom]], EDF[Semaine], BD_evo[[#This Row],[Semaine]]), "")</f>
        <v/>
      </c>
      <c r="L1484" s="92" t="str">
        <f>IFERROR(AVERAGEIFS(EDF[Nutrition], EDF[Nom], BD_evo[[#This Row],[Nom]], EDF[Semaine], BD_evo[[#This Row],[Semaine]]), "")</f>
        <v/>
      </c>
      <c r="M1484" s="92" t="str">
        <f>IFERROR(AVERAGEIFS(RPE[Investissement du jour], RPE[Nom], BD_evo[[#This Row],[Nom]], RPE[Semaine], BD_evo[[#This Row],[Semaine]]), "")</f>
        <v/>
      </c>
    </row>
    <row r="1485" spans="1:13" x14ac:dyDescent="0.2">
      <c r="A1485" s="88" t="s">
        <v>85</v>
      </c>
      <c r="B1485" t="str">
        <f>INDEX(Statut[Profil], MATCH(BD_evo[[#This Row],[Nom]], Statut[Nom], 0))</f>
        <v>Avant</v>
      </c>
      <c r="C1485">
        <f t="shared" si="37"/>
        <v>2024</v>
      </c>
      <c r="D1485">
        <f t="shared" si="38"/>
        <v>12</v>
      </c>
      <c r="E1485" t="str">
        <f>IF(SUMIFS(RPE[sRPE_tot], RPE[Nom], BD_evo[[#This Row],[Nom]], RPE[Semaine], BD_evo[[#This Row],[Semaine]])=0,"",SUMIFS(RPE[sRPE_tot], RPE[Nom], BD_evo[[#This Row],[Nom]], RPE[Semaine], BD_evo[[#This Row],[Semaine]]))</f>
        <v/>
      </c>
      <c r="F1485" s="92" t="str">
        <f>IFERROR(AVERAGEIFS(EDF[Total EDF], EDF[Nom], BD_evo[[#This Row],[Nom]], EDF[Semaine], BD_evo[[#This Row],[Semaine]]), "")</f>
        <v/>
      </c>
      <c r="G1485" s="92" t="str">
        <f>IFERROR(AVERAGEIFS(EDF[Humeur], EDF[Nom], BD_evo[[#This Row],[Nom]], EDF[Semaine], BD_evo[[#This Row],[Semaine]]), "")</f>
        <v/>
      </c>
      <c r="H1485" s="92" t="str">
        <f>IFERROR(AVERAGEIFS(EDF[Stress], EDF[Nom], BD_evo[[#This Row],[Nom]], EDF[Semaine], BD_evo[[#This Row],[Semaine]]), "")</f>
        <v/>
      </c>
      <c r="I1485" s="92" t="str">
        <f>IFERROR(AVERAGEIFS(EDF[Sommeil], EDF[Nom], BD_evo[[#This Row],[Nom]], EDF[Semaine], BD_evo[[#This Row],[Semaine]]), "")</f>
        <v/>
      </c>
      <c r="J1485" s="92" t="str">
        <f>IFERROR(AVERAGEIFS(EDF[Etat Physique], EDF[Nom], BD_evo[[#This Row],[Nom]], EDF[Semaine], BD_evo[[#This Row],[Semaine]]), "")</f>
        <v/>
      </c>
      <c r="K1485" s="92" t="str">
        <f>IFERROR(AVERAGEIFS(EDF[Hydratation], EDF[Nom], BD_evo[[#This Row],[Nom]], EDF[Semaine], BD_evo[[#This Row],[Semaine]]), "")</f>
        <v/>
      </c>
      <c r="L1485" s="92" t="str">
        <f>IFERROR(AVERAGEIFS(EDF[Nutrition], EDF[Nom], BD_evo[[#This Row],[Nom]], EDF[Semaine], BD_evo[[#This Row],[Semaine]]), "")</f>
        <v/>
      </c>
      <c r="M1485" s="92" t="str">
        <f>IFERROR(AVERAGEIFS(RPE[Investissement du jour], RPE[Nom], BD_evo[[#This Row],[Nom]], RPE[Semaine], BD_evo[[#This Row],[Semaine]]), "")</f>
        <v/>
      </c>
    </row>
    <row r="1486" spans="1:13" x14ac:dyDescent="0.2">
      <c r="A1486" s="88" t="s">
        <v>191</v>
      </c>
      <c r="B1486" t="str">
        <f>INDEX(Statut[Profil], MATCH(BD_evo[[#This Row],[Nom]], Statut[Nom], 0))</f>
        <v>Avant</v>
      </c>
      <c r="C1486">
        <f t="shared" si="37"/>
        <v>2024</v>
      </c>
      <c r="D1486">
        <f t="shared" si="38"/>
        <v>12</v>
      </c>
      <c r="E1486" t="str">
        <f>IF(SUMIFS(RPE[sRPE_tot], RPE[Nom], BD_evo[[#This Row],[Nom]], RPE[Semaine], BD_evo[[#This Row],[Semaine]])=0,"",SUMIFS(RPE[sRPE_tot], RPE[Nom], BD_evo[[#This Row],[Nom]], RPE[Semaine], BD_evo[[#This Row],[Semaine]]))</f>
        <v/>
      </c>
      <c r="F1486" s="92" t="str">
        <f>IFERROR(AVERAGEIFS(EDF[Total EDF], EDF[Nom], BD_evo[[#This Row],[Nom]], EDF[Semaine], BD_evo[[#This Row],[Semaine]]), "")</f>
        <v/>
      </c>
      <c r="G1486" s="92" t="str">
        <f>IFERROR(AVERAGEIFS(EDF[Humeur], EDF[Nom], BD_evo[[#This Row],[Nom]], EDF[Semaine], BD_evo[[#This Row],[Semaine]]), "")</f>
        <v/>
      </c>
      <c r="H1486" s="92" t="str">
        <f>IFERROR(AVERAGEIFS(EDF[Stress], EDF[Nom], BD_evo[[#This Row],[Nom]], EDF[Semaine], BD_evo[[#This Row],[Semaine]]), "")</f>
        <v/>
      </c>
      <c r="I1486" s="92" t="str">
        <f>IFERROR(AVERAGEIFS(EDF[Sommeil], EDF[Nom], BD_evo[[#This Row],[Nom]], EDF[Semaine], BD_evo[[#This Row],[Semaine]]), "")</f>
        <v/>
      </c>
      <c r="J1486" s="92" t="str">
        <f>IFERROR(AVERAGEIFS(EDF[Etat Physique], EDF[Nom], BD_evo[[#This Row],[Nom]], EDF[Semaine], BD_evo[[#This Row],[Semaine]]), "")</f>
        <v/>
      </c>
      <c r="K1486" s="92" t="str">
        <f>IFERROR(AVERAGEIFS(EDF[Hydratation], EDF[Nom], BD_evo[[#This Row],[Nom]], EDF[Semaine], BD_evo[[#This Row],[Semaine]]), "")</f>
        <v/>
      </c>
      <c r="L1486" s="92" t="str">
        <f>IFERROR(AVERAGEIFS(EDF[Nutrition], EDF[Nom], BD_evo[[#This Row],[Nom]], EDF[Semaine], BD_evo[[#This Row],[Semaine]]), "")</f>
        <v/>
      </c>
      <c r="M1486" s="92" t="str">
        <f>IFERROR(AVERAGEIFS(RPE[Investissement du jour], RPE[Nom], BD_evo[[#This Row],[Nom]], RPE[Semaine], BD_evo[[#This Row],[Semaine]]), "")</f>
        <v/>
      </c>
    </row>
    <row r="1487" spans="1:13" x14ac:dyDescent="0.2">
      <c r="A1487" s="89" t="s">
        <v>95</v>
      </c>
      <c r="B1487" t="str">
        <f>INDEX(Statut[Profil], MATCH(BD_evo[[#This Row],[Nom]], Statut[Nom], 0))</f>
        <v>Avant</v>
      </c>
      <c r="C1487">
        <f t="shared" si="37"/>
        <v>2024</v>
      </c>
      <c r="D1487">
        <f t="shared" si="38"/>
        <v>12</v>
      </c>
      <c r="E1487" t="str">
        <f>IF(SUMIFS(RPE[sRPE_tot], RPE[Nom], BD_evo[[#This Row],[Nom]], RPE[Semaine], BD_evo[[#This Row],[Semaine]])=0,"",SUMIFS(RPE[sRPE_tot], RPE[Nom], BD_evo[[#This Row],[Nom]], RPE[Semaine], BD_evo[[#This Row],[Semaine]]))</f>
        <v/>
      </c>
      <c r="F1487" s="92" t="str">
        <f>IFERROR(AVERAGEIFS(EDF[Total EDF], EDF[Nom], BD_evo[[#This Row],[Nom]], EDF[Semaine], BD_evo[[#This Row],[Semaine]]), "")</f>
        <v/>
      </c>
      <c r="G1487" s="92" t="str">
        <f>IFERROR(AVERAGEIFS(EDF[Humeur], EDF[Nom], BD_evo[[#This Row],[Nom]], EDF[Semaine], BD_evo[[#This Row],[Semaine]]), "")</f>
        <v/>
      </c>
      <c r="H1487" s="92" t="str">
        <f>IFERROR(AVERAGEIFS(EDF[Stress], EDF[Nom], BD_evo[[#This Row],[Nom]], EDF[Semaine], BD_evo[[#This Row],[Semaine]]), "")</f>
        <v/>
      </c>
      <c r="I1487" s="92" t="str">
        <f>IFERROR(AVERAGEIFS(EDF[Sommeil], EDF[Nom], BD_evo[[#This Row],[Nom]], EDF[Semaine], BD_evo[[#This Row],[Semaine]]), "")</f>
        <v/>
      </c>
      <c r="J1487" s="92" t="str">
        <f>IFERROR(AVERAGEIFS(EDF[Etat Physique], EDF[Nom], BD_evo[[#This Row],[Nom]], EDF[Semaine], BD_evo[[#This Row],[Semaine]]), "")</f>
        <v/>
      </c>
      <c r="K1487" s="92" t="str">
        <f>IFERROR(AVERAGEIFS(EDF[Hydratation], EDF[Nom], BD_evo[[#This Row],[Nom]], EDF[Semaine], BD_evo[[#This Row],[Semaine]]), "")</f>
        <v/>
      </c>
      <c r="L1487" s="92" t="str">
        <f>IFERROR(AVERAGEIFS(EDF[Nutrition], EDF[Nom], BD_evo[[#This Row],[Nom]], EDF[Semaine], BD_evo[[#This Row],[Semaine]]), "")</f>
        <v/>
      </c>
      <c r="M1487" s="92" t="str">
        <f>IFERROR(AVERAGEIFS(RPE[Investissement du jour], RPE[Nom], BD_evo[[#This Row],[Nom]], RPE[Semaine], BD_evo[[#This Row],[Semaine]]), "")</f>
        <v/>
      </c>
    </row>
    <row r="1488" spans="1:13" x14ac:dyDescent="0.2">
      <c r="A1488" s="89" t="s">
        <v>80</v>
      </c>
      <c r="B1488" t="str">
        <f>INDEX(Statut[Profil], MATCH(BD_evo[[#This Row],[Nom]], Statut[Nom], 0))</f>
        <v>Avant</v>
      </c>
      <c r="C1488">
        <f t="shared" si="37"/>
        <v>2024</v>
      </c>
      <c r="D1488">
        <f t="shared" si="38"/>
        <v>12</v>
      </c>
      <c r="E1488" t="str">
        <f>IF(SUMIFS(RPE[sRPE_tot], RPE[Nom], BD_evo[[#This Row],[Nom]], RPE[Semaine], BD_evo[[#This Row],[Semaine]])=0,"",SUMIFS(RPE[sRPE_tot], RPE[Nom], BD_evo[[#This Row],[Nom]], RPE[Semaine], BD_evo[[#This Row],[Semaine]]))</f>
        <v/>
      </c>
      <c r="F1488" s="92" t="str">
        <f>IFERROR(AVERAGEIFS(EDF[Total EDF], EDF[Nom], BD_evo[[#This Row],[Nom]], EDF[Semaine], BD_evo[[#This Row],[Semaine]]), "")</f>
        <v/>
      </c>
      <c r="G1488" s="92" t="str">
        <f>IFERROR(AVERAGEIFS(EDF[Humeur], EDF[Nom], BD_evo[[#This Row],[Nom]], EDF[Semaine], BD_evo[[#This Row],[Semaine]]), "")</f>
        <v/>
      </c>
      <c r="H1488" s="92" t="str">
        <f>IFERROR(AVERAGEIFS(EDF[Stress], EDF[Nom], BD_evo[[#This Row],[Nom]], EDF[Semaine], BD_evo[[#This Row],[Semaine]]), "")</f>
        <v/>
      </c>
      <c r="I1488" s="92" t="str">
        <f>IFERROR(AVERAGEIFS(EDF[Sommeil], EDF[Nom], BD_evo[[#This Row],[Nom]], EDF[Semaine], BD_evo[[#This Row],[Semaine]]), "")</f>
        <v/>
      </c>
      <c r="J1488" s="92" t="str">
        <f>IFERROR(AVERAGEIFS(EDF[Etat Physique], EDF[Nom], BD_evo[[#This Row],[Nom]], EDF[Semaine], BD_evo[[#This Row],[Semaine]]), "")</f>
        <v/>
      </c>
      <c r="K1488" s="92" t="str">
        <f>IFERROR(AVERAGEIFS(EDF[Hydratation], EDF[Nom], BD_evo[[#This Row],[Nom]], EDF[Semaine], BD_evo[[#This Row],[Semaine]]), "")</f>
        <v/>
      </c>
      <c r="L1488" s="92" t="str">
        <f>IFERROR(AVERAGEIFS(EDF[Nutrition], EDF[Nom], BD_evo[[#This Row],[Nom]], EDF[Semaine], BD_evo[[#This Row],[Semaine]]), "")</f>
        <v/>
      </c>
      <c r="M1488" s="92" t="str">
        <f>IFERROR(AVERAGEIFS(RPE[Investissement du jour], RPE[Nom], BD_evo[[#This Row],[Nom]], RPE[Semaine], BD_evo[[#This Row],[Semaine]]), "")</f>
        <v/>
      </c>
    </row>
    <row r="1489" spans="1:13" x14ac:dyDescent="0.2">
      <c r="A1489" s="88" t="s">
        <v>167</v>
      </c>
      <c r="B1489" t="str">
        <f>INDEX(Statut[Profil], MATCH(BD_evo[[#This Row],[Nom]], Statut[Nom], 0))</f>
        <v>Trois Quarts</v>
      </c>
      <c r="C1489">
        <f t="shared" si="37"/>
        <v>2024</v>
      </c>
      <c r="D1489">
        <f t="shared" si="38"/>
        <v>12</v>
      </c>
      <c r="E1489" t="str">
        <f>IF(SUMIFS(RPE[sRPE_tot], RPE[Nom], BD_evo[[#This Row],[Nom]], RPE[Semaine], BD_evo[[#This Row],[Semaine]])=0,"",SUMIFS(RPE[sRPE_tot], RPE[Nom], BD_evo[[#This Row],[Nom]], RPE[Semaine], BD_evo[[#This Row],[Semaine]]))</f>
        <v/>
      </c>
      <c r="F1489" s="92" t="str">
        <f>IFERROR(AVERAGEIFS(EDF[Total EDF], EDF[Nom], BD_evo[[#This Row],[Nom]], EDF[Semaine], BD_evo[[#This Row],[Semaine]]), "")</f>
        <v/>
      </c>
      <c r="G1489" s="92" t="str">
        <f>IFERROR(AVERAGEIFS(EDF[Humeur], EDF[Nom], BD_evo[[#This Row],[Nom]], EDF[Semaine], BD_evo[[#This Row],[Semaine]]), "")</f>
        <v/>
      </c>
      <c r="H1489" s="92" t="str">
        <f>IFERROR(AVERAGEIFS(EDF[Stress], EDF[Nom], BD_evo[[#This Row],[Nom]], EDF[Semaine], BD_evo[[#This Row],[Semaine]]), "")</f>
        <v/>
      </c>
      <c r="I1489" s="92" t="str">
        <f>IFERROR(AVERAGEIFS(EDF[Sommeil], EDF[Nom], BD_evo[[#This Row],[Nom]], EDF[Semaine], BD_evo[[#This Row],[Semaine]]), "")</f>
        <v/>
      </c>
      <c r="J1489" s="92" t="str">
        <f>IFERROR(AVERAGEIFS(EDF[Etat Physique], EDF[Nom], BD_evo[[#This Row],[Nom]], EDF[Semaine], BD_evo[[#This Row],[Semaine]]), "")</f>
        <v/>
      </c>
      <c r="K1489" s="92" t="str">
        <f>IFERROR(AVERAGEIFS(EDF[Hydratation], EDF[Nom], BD_evo[[#This Row],[Nom]], EDF[Semaine], BD_evo[[#This Row],[Semaine]]), "")</f>
        <v/>
      </c>
      <c r="L1489" s="92" t="str">
        <f>IFERROR(AVERAGEIFS(EDF[Nutrition], EDF[Nom], BD_evo[[#This Row],[Nom]], EDF[Semaine], BD_evo[[#This Row],[Semaine]]), "")</f>
        <v/>
      </c>
      <c r="M1489" s="92" t="str">
        <f>IFERROR(AVERAGEIFS(RPE[Investissement du jour], RPE[Nom], BD_evo[[#This Row],[Nom]], RPE[Semaine], BD_evo[[#This Row],[Semaine]]), "")</f>
        <v/>
      </c>
    </row>
    <row r="1490" spans="1:13" x14ac:dyDescent="0.2">
      <c r="A1490" s="88" t="s">
        <v>240</v>
      </c>
      <c r="B1490" t="str">
        <f>INDEX(Statut[Profil], MATCH(BD_evo[[#This Row],[Nom]], Statut[Nom], 0))</f>
        <v>Trois Quarts</v>
      </c>
      <c r="C1490">
        <f t="shared" si="37"/>
        <v>2024</v>
      </c>
      <c r="D1490">
        <f t="shared" si="38"/>
        <v>12</v>
      </c>
      <c r="E1490" t="str">
        <f>IF(SUMIFS(RPE[sRPE_tot], RPE[Nom], BD_evo[[#This Row],[Nom]], RPE[Semaine], BD_evo[[#This Row],[Semaine]])=0,"",SUMIFS(RPE[sRPE_tot], RPE[Nom], BD_evo[[#This Row],[Nom]], RPE[Semaine], BD_evo[[#This Row],[Semaine]]))</f>
        <v/>
      </c>
      <c r="F1490" s="92" t="str">
        <f>IFERROR(AVERAGEIFS(EDF[Total EDF], EDF[Nom], BD_evo[[#This Row],[Nom]], EDF[Semaine], BD_evo[[#This Row],[Semaine]]), "")</f>
        <v/>
      </c>
      <c r="G1490" s="92" t="str">
        <f>IFERROR(AVERAGEIFS(EDF[Humeur], EDF[Nom], BD_evo[[#This Row],[Nom]], EDF[Semaine], BD_evo[[#This Row],[Semaine]]), "")</f>
        <v/>
      </c>
      <c r="H1490" s="92" t="str">
        <f>IFERROR(AVERAGEIFS(EDF[Stress], EDF[Nom], BD_evo[[#This Row],[Nom]], EDF[Semaine], BD_evo[[#This Row],[Semaine]]), "")</f>
        <v/>
      </c>
      <c r="I1490" s="92" t="str">
        <f>IFERROR(AVERAGEIFS(EDF[Sommeil], EDF[Nom], BD_evo[[#This Row],[Nom]], EDF[Semaine], BD_evo[[#This Row],[Semaine]]), "")</f>
        <v/>
      </c>
      <c r="J1490" s="92" t="str">
        <f>IFERROR(AVERAGEIFS(EDF[Etat Physique], EDF[Nom], BD_evo[[#This Row],[Nom]], EDF[Semaine], BD_evo[[#This Row],[Semaine]]), "")</f>
        <v/>
      </c>
      <c r="K1490" s="92" t="str">
        <f>IFERROR(AVERAGEIFS(EDF[Hydratation], EDF[Nom], BD_evo[[#This Row],[Nom]], EDF[Semaine], BD_evo[[#This Row],[Semaine]]), "")</f>
        <v/>
      </c>
      <c r="L1490" s="92" t="str">
        <f>IFERROR(AVERAGEIFS(EDF[Nutrition], EDF[Nom], BD_evo[[#This Row],[Nom]], EDF[Semaine], BD_evo[[#This Row],[Semaine]]), "")</f>
        <v/>
      </c>
      <c r="M1490" s="92" t="str">
        <f>IFERROR(AVERAGEIFS(RPE[Investissement du jour], RPE[Nom], BD_evo[[#This Row],[Nom]], RPE[Semaine], BD_evo[[#This Row],[Semaine]]), "")</f>
        <v/>
      </c>
    </row>
    <row r="1491" spans="1:13" x14ac:dyDescent="0.2">
      <c r="A1491" s="88" t="s">
        <v>107</v>
      </c>
      <c r="B1491" t="str">
        <f>INDEX(Statut[Profil], MATCH(BD_evo[[#This Row],[Nom]], Statut[Nom], 0))</f>
        <v>Trois Quarts</v>
      </c>
      <c r="C1491">
        <f t="shared" si="37"/>
        <v>2024</v>
      </c>
      <c r="D1491">
        <f t="shared" si="38"/>
        <v>12</v>
      </c>
      <c r="E1491" t="str">
        <f>IF(SUMIFS(RPE[sRPE_tot], RPE[Nom], BD_evo[[#This Row],[Nom]], RPE[Semaine], BD_evo[[#This Row],[Semaine]])=0,"",SUMIFS(RPE[sRPE_tot], RPE[Nom], BD_evo[[#This Row],[Nom]], RPE[Semaine], BD_evo[[#This Row],[Semaine]]))</f>
        <v/>
      </c>
      <c r="F1491" s="92" t="str">
        <f>IFERROR(AVERAGEIFS(EDF[Total EDF], EDF[Nom], BD_evo[[#This Row],[Nom]], EDF[Semaine], BD_evo[[#This Row],[Semaine]]), "")</f>
        <v/>
      </c>
      <c r="G1491" s="92" t="str">
        <f>IFERROR(AVERAGEIFS(EDF[Humeur], EDF[Nom], BD_evo[[#This Row],[Nom]], EDF[Semaine], BD_evo[[#This Row],[Semaine]]), "")</f>
        <v/>
      </c>
      <c r="H1491" s="92" t="str">
        <f>IFERROR(AVERAGEIFS(EDF[Stress], EDF[Nom], BD_evo[[#This Row],[Nom]], EDF[Semaine], BD_evo[[#This Row],[Semaine]]), "")</f>
        <v/>
      </c>
      <c r="I1491" s="92" t="str">
        <f>IFERROR(AVERAGEIFS(EDF[Sommeil], EDF[Nom], BD_evo[[#This Row],[Nom]], EDF[Semaine], BD_evo[[#This Row],[Semaine]]), "")</f>
        <v/>
      </c>
      <c r="J1491" s="92" t="str">
        <f>IFERROR(AVERAGEIFS(EDF[Etat Physique], EDF[Nom], BD_evo[[#This Row],[Nom]], EDF[Semaine], BD_evo[[#This Row],[Semaine]]), "")</f>
        <v/>
      </c>
      <c r="K1491" s="92" t="str">
        <f>IFERROR(AVERAGEIFS(EDF[Hydratation], EDF[Nom], BD_evo[[#This Row],[Nom]], EDF[Semaine], BD_evo[[#This Row],[Semaine]]), "")</f>
        <v/>
      </c>
      <c r="L1491" s="92" t="str">
        <f>IFERROR(AVERAGEIFS(EDF[Nutrition], EDF[Nom], BD_evo[[#This Row],[Nom]], EDF[Semaine], BD_evo[[#This Row],[Semaine]]), "")</f>
        <v/>
      </c>
      <c r="M1491" s="92" t="str">
        <f>IFERROR(AVERAGEIFS(RPE[Investissement du jour], RPE[Nom], BD_evo[[#This Row],[Nom]], RPE[Semaine], BD_evo[[#This Row],[Semaine]]), "")</f>
        <v/>
      </c>
    </row>
    <row r="1492" spans="1:13" x14ac:dyDescent="0.2">
      <c r="A1492" s="88" t="s">
        <v>192</v>
      </c>
      <c r="B1492" t="str">
        <f>INDEX(Statut[Profil], MATCH(BD_evo[[#This Row],[Nom]], Statut[Nom], 0))</f>
        <v>Trois Quarts</v>
      </c>
      <c r="C1492">
        <f t="shared" si="37"/>
        <v>2024</v>
      </c>
      <c r="D1492">
        <f t="shared" si="38"/>
        <v>12</v>
      </c>
      <c r="E1492" t="str">
        <f>IF(SUMIFS(RPE[sRPE_tot], RPE[Nom], BD_evo[[#This Row],[Nom]], RPE[Semaine], BD_evo[[#This Row],[Semaine]])=0,"",SUMIFS(RPE[sRPE_tot], RPE[Nom], BD_evo[[#This Row],[Nom]], RPE[Semaine], BD_evo[[#This Row],[Semaine]]))</f>
        <v/>
      </c>
      <c r="F1492" s="92" t="str">
        <f>IFERROR(AVERAGEIFS(EDF[Total EDF], EDF[Nom], BD_evo[[#This Row],[Nom]], EDF[Semaine], BD_evo[[#This Row],[Semaine]]), "")</f>
        <v/>
      </c>
      <c r="G1492" s="92" t="str">
        <f>IFERROR(AVERAGEIFS(EDF[Humeur], EDF[Nom], BD_evo[[#This Row],[Nom]], EDF[Semaine], BD_evo[[#This Row],[Semaine]]), "")</f>
        <v/>
      </c>
      <c r="H1492" s="92" t="str">
        <f>IFERROR(AVERAGEIFS(EDF[Stress], EDF[Nom], BD_evo[[#This Row],[Nom]], EDF[Semaine], BD_evo[[#This Row],[Semaine]]), "")</f>
        <v/>
      </c>
      <c r="I1492" s="92" t="str">
        <f>IFERROR(AVERAGEIFS(EDF[Sommeil], EDF[Nom], BD_evo[[#This Row],[Nom]], EDF[Semaine], BD_evo[[#This Row],[Semaine]]), "")</f>
        <v/>
      </c>
      <c r="J1492" s="92" t="str">
        <f>IFERROR(AVERAGEIFS(EDF[Etat Physique], EDF[Nom], BD_evo[[#This Row],[Nom]], EDF[Semaine], BD_evo[[#This Row],[Semaine]]), "")</f>
        <v/>
      </c>
      <c r="K1492" s="92" t="str">
        <f>IFERROR(AVERAGEIFS(EDF[Hydratation], EDF[Nom], BD_evo[[#This Row],[Nom]], EDF[Semaine], BD_evo[[#This Row],[Semaine]]), "")</f>
        <v/>
      </c>
      <c r="L1492" s="92" t="str">
        <f>IFERROR(AVERAGEIFS(EDF[Nutrition], EDF[Nom], BD_evo[[#This Row],[Nom]], EDF[Semaine], BD_evo[[#This Row],[Semaine]]), "")</f>
        <v/>
      </c>
      <c r="M1492" s="92" t="str">
        <f>IFERROR(AVERAGEIFS(RPE[Investissement du jour], RPE[Nom], BD_evo[[#This Row],[Nom]], RPE[Semaine], BD_evo[[#This Row],[Semaine]]), "")</f>
        <v/>
      </c>
    </row>
    <row r="1493" spans="1:13" x14ac:dyDescent="0.2">
      <c r="A1493" s="88" t="s">
        <v>496</v>
      </c>
      <c r="B1493" t="str">
        <f>INDEX(Statut[Profil], MATCH(BD_evo[[#This Row],[Nom]], Statut[Nom], 0))</f>
        <v>Trois Quarts</v>
      </c>
      <c r="C1493">
        <f t="shared" si="37"/>
        <v>2024</v>
      </c>
      <c r="D1493">
        <f t="shared" si="38"/>
        <v>12</v>
      </c>
      <c r="E1493" t="str">
        <f>IF(SUMIFS(RPE[sRPE_tot], RPE[Nom], BD_evo[[#This Row],[Nom]], RPE[Semaine], BD_evo[[#This Row],[Semaine]])=0,"",SUMIFS(RPE[sRPE_tot], RPE[Nom], BD_evo[[#This Row],[Nom]], RPE[Semaine], BD_evo[[#This Row],[Semaine]]))</f>
        <v/>
      </c>
      <c r="F1493" s="92" t="str">
        <f>IFERROR(AVERAGEIFS(EDF[Total EDF], EDF[Nom], BD_evo[[#This Row],[Nom]], EDF[Semaine], BD_evo[[#This Row],[Semaine]]), "")</f>
        <v/>
      </c>
      <c r="G1493" s="92" t="str">
        <f>IFERROR(AVERAGEIFS(EDF[Humeur], EDF[Nom], BD_evo[[#This Row],[Nom]], EDF[Semaine], BD_evo[[#This Row],[Semaine]]), "")</f>
        <v/>
      </c>
      <c r="H1493" s="92" t="str">
        <f>IFERROR(AVERAGEIFS(EDF[Stress], EDF[Nom], BD_evo[[#This Row],[Nom]], EDF[Semaine], BD_evo[[#This Row],[Semaine]]), "")</f>
        <v/>
      </c>
      <c r="I1493" s="92" t="str">
        <f>IFERROR(AVERAGEIFS(EDF[Sommeil], EDF[Nom], BD_evo[[#This Row],[Nom]], EDF[Semaine], BD_evo[[#This Row],[Semaine]]), "")</f>
        <v/>
      </c>
      <c r="J1493" s="92" t="str">
        <f>IFERROR(AVERAGEIFS(EDF[Etat Physique], EDF[Nom], BD_evo[[#This Row],[Nom]], EDF[Semaine], BD_evo[[#This Row],[Semaine]]), "")</f>
        <v/>
      </c>
      <c r="K1493" s="92" t="str">
        <f>IFERROR(AVERAGEIFS(EDF[Hydratation], EDF[Nom], BD_evo[[#This Row],[Nom]], EDF[Semaine], BD_evo[[#This Row],[Semaine]]), "")</f>
        <v/>
      </c>
      <c r="L1493" s="92" t="str">
        <f>IFERROR(AVERAGEIFS(EDF[Nutrition], EDF[Nom], BD_evo[[#This Row],[Nom]], EDF[Semaine], BD_evo[[#This Row],[Semaine]]), "")</f>
        <v/>
      </c>
      <c r="M1493" s="92" t="str">
        <f>IFERROR(AVERAGEIFS(RPE[Investissement du jour], RPE[Nom], BD_evo[[#This Row],[Nom]], RPE[Semaine], BD_evo[[#This Row],[Semaine]]), "")</f>
        <v/>
      </c>
    </row>
    <row r="1494" spans="1:13" x14ac:dyDescent="0.2">
      <c r="A1494" s="88" t="s">
        <v>211</v>
      </c>
      <c r="B1494" t="str">
        <f>INDEX(Statut[Profil], MATCH(BD_evo[[#This Row],[Nom]], Statut[Nom], 0))</f>
        <v>Trois Quarts</v>
      </c>
      <c r="C1494">
        <f t="shared" si="37"/>
        <v>2024</v>
      </c>
      <c r="D1494">
        <f t="shared" si="38"/>
        <v>12</v>
      </c>
      <c r="E1494" t="str">
        <f>IF(SUMIFS(RPE[sRPE_tot], RPE[Nom], BD_evo[[#This Row],[Nom]], RPE[Semaine], BD_evo[[#This Row],[Semaine]])=0,"",SUMIFS(RPE[sRPE_tot], RPE[Nom], BD_evo[[#This Row],[Nom]], RPE[Semaine], BD_evo[[#This Row],[Semaine]]))</f>
        <v/>
      </c>
      <c r="F1494" s="92" t="str">
        <f>IFERROR(AVERAGEIFS(EDF[Total EDF], EDF[Nom], BD_evo[[#This Row],[Nom]], EDF[Semaine], BD_evo[[#This Row],[Semaine]]), "")</f>
        <v/>
      </c>
      <c r="G1494" s="92" t="str">
        <f>IFERROR(AVERAGEIFS(EDF[Humeur], EDF[Nom], BD_evo[[#This Row],[Nom]], EDF[Semaine], BD_evo[[#This Row],[Semaine]]), "")</f>
        <v/>
      </c>
      <c r="H1494" s="92" t="str">
        <f>IFERROR(AVERAGEIFS(EDF[Stress], EDF[Nom], BD_evo[[#This Row],[Nom]], EDF[Semaine], BD_evo[[#This Row],[Semaine]]), "")</f>
        <v/>
      </c>
      <c r="I1494" s="92" t="str">
        <f>IFERROR(AVERAGEIFS(EDF[Sommeil], EDF[Nom], BD_evo[[#This Row],[Nom]], EDF[Semaine], BD_evo[[#This Row],[Semaine]]), "")</f>
        <v/>
      </c>
      <c r="J1494" s="92" t="str">
        <f>IFERROR(AVERAGEIFS(EDF[Etat Physique], EDF[Nom], BD_evo[[#This Row],[Nom]], EDF[Semaine], BD_evo[[#This Row],[Semaine]]), "")</f>
        <v/>
      </c>
      <c r="K1494" s="92" t="str">
        <f>IFERROR(AVERAGEIFS(EDF[Hydratation], EDF[Nom], BD_evo[[#This Row],[Nom]], EDF[Semaine], BD_evo[[#This Row],[Semaine]]), "")</f>
        <v/>
      </c>
      <c r="L1494" s="92" t="str">
        <f>IFERROR(AVERAGEIFS(EDF[Nutrition], EDF[Nom], BD_evo[[#This Row],[Nom]], EDF[Semaine], BD_evo[[#This Row],[Semaine]]), "")</f>
        <v/>
      </c>
      <c r="M1494" s="92" t="str">
        <f>IFERROR(AVERAGEIFS(RPE[Investissement du jour], RPE[Nom], BD_evo[[#This Row],[Nom]], RPE[Semaine], BD_evo[[#This Row],[Semaine]]), "")</f>
        <v/>
      </c>
    </row>
    <row r="1495" spans="1:13" x14ac:dyDescent="0.2">
      <c r="A1495" s="88" t="s">
        <v>188</v>
      </c>
      <c r="B1495" t="str">
        <f>INDEX(Statut[Profil], MATCH(BD_evo[[#This Row],[Nom]], Statut[Nom], 0))</f>
        <v>Avant</v>
      </c>
      <c r="C1495">
        <f t="shared" si="37"/>
        <v>2024</v>
      </c>
      <c r="D1495">
        <f t="shared" si="38"/>
        <v>12</v>
      </c>
      <c r="E1495" t="str">
        <f>IF(SUMIFS(RPE[sRPE_tot], RPE[Nom], BD_evo[[#This Row],[Nom]], RPE[Semaine], BD_evo[[#This Row],[Semaine]])=0,"",SUMIFS(RPE[sRPE_tot], RPE[Nom], BD_evo[[#This Row],[Nom]], RPE[Semaine], BD_evo[[#This Row],[Semaine]]))</f>
        <v/>
      </c>
      <c r="F1495" s="92" t="str">
        <f>IFERROR(AVERAGEIFS(EDF[Total EDF], EDF[Nom], BD_evo[[#This Row],[Nom]], EDF[Semaine], BD_evo[[#This Row],[Semaine]]), "")</f>
        <v/>
      </c>
      <c r="G1495" s="92" t="str">
        <f>IFERROR(AVERAGEIFS(EDF[Humeur], EDF[Nom], BD_evo[[#This Row],[Nom]], EDF[Semaine], BD_evo[[#This Row],[Semaine]]), "")</f>
        <v/>
      </c>
      <c r="H1495" s="92" t="str">
        <f>IFERROR(AVERAGEIFS(EDF[Stress], EDF[Nom], BD_evo[[#This Row],[Nom]], EDF[Semaine], BD_evo[[#This Row],[Semaine]]), "")</f>
        <v/>
      </c>
      <c r="I1495" s="92" t="str">
        <f>IFERROR(AVERAGEIFS(EDF[Sommeil], EDF[Nom], BD_evo[[#This Row],[Nom]], EDF[Semaine], BD_evo[[#This Row],[Semaine]]), "")</f>
        <v/>
      </c>
      <c r="J1495" s="92" t="str">
        <f>IFERROR(AVERAGEIFS(EDF[Etat Physique], EDF[Nom], BD_evo[[#This Row],[Nom]], EDF[Semaine], BD_evo[[#This Row],[Semaine]]), "")</f>
        <v/>
      </c>
      <c r="K1495" s="92" t="str">
        <f>IFERROR(AVERAGEIFS(EDF[Hydratation], EDF[Nom], BD_evo[[#This Row],[Nom]], EDF[Semaine], BD_evo[[#This Row],[Semaine]]), "")</f>
        <v/>
      </c>
      <c r="L1495" s="92" t="str">
        <f>IFERROR(AVERAGEIFS(EDF[Nutrition], EDF[Nom], BD_evo[[#This Row],[Nom]], EDF[Semaine], BD_evo[[#This Row],[Semaine]]), "")</f>
        <v/>
      </c>
      <c r="M1495" s="92" t="str">
        <f>IFERROR(AVERAGEIFS(RPE[Investissement du jour], RPE[Nom], BD_evo[[#This Row],[Nom]], RPE[Semaine], BD_evo[[#This Row],[Semaine]]), "")</f>
        <v/>
      </c>
    </row>
    <row r="1496" spans="1:13" x14ac:dyDescent="0.2">
      <c r="A1496" s="88" t="s">
        <v>200</v>
      </c>
      <c r="B1496" t="str">
        <f>INDEX(Statut[Profil], MATCH(BD_evo[[#This Row],[Nom]], Statut[Nom], 0))</f>
        <v>Avant</v>
      </c>
      <c r="C1496">
        <f t="shared" si="37"/>
        <v>2024</v>
      </c>
      <c r="D1496">
        <f t="shared" si="38"/>
        <v>12</v>
      </c>
      <c r="E1496" t="str">
        <f>IF(SUMIFS(RPE[sRPE_tot], RPE[Nom], BD_evo[[#This Row],[Nom]], RPE[Semaine], BD_evo[[#This Row],[Semaine]])=0,"",SUMIFS(RPE[sRPE_tot], RPE[Nom], BD_evo[[#This Row],[Nom]], RPE[Semaine], BD_evo[[#This Row],[Semaine]]))</f>
        <v/>
      </c>
      <c r="F1496" s="92" t="str">
        <f>IFERROR(AVERAGEIFS(EDF[Total EDF], EDF[Nom], BD_evo[[#This Row],[Nom]], EDF[Semaine], BD_evo[[#This Row],[Semaine]]), "")</f>
        <v/>
      </c>
      <c r="G1496" s="92" t="str">
        <f>IFERROR(AVERAGEIFS(EDF[Humeur], EDF[Nom], BD_evo[[#This Row],[Nom]], EDF[Semaine], BD_evo[[#This Row],[Semaine]]), "")</f>
        <v/>
      </c>
      <c r="H1496" s="92" t="str">
        <f>IFERROR(AVERAGEIFS(EDF[Stress], EDF[Nom], BD_evo[[#This Row],[Nom]], EDF[Semaine], BD_evo[[#This Row],[Semaine]]), "")</f>
        <v/>
      </c>
      <c r="I1496" s="92" t="str">
        <f>IFERROR(AVERAGEIFS(EDF[Sommeil], EDF[Nom], BD_evo[[#This Row],[Nom]], EDF[Semaine], BD_evo[[#This Row],[Semaine]]), "")</f>
        <v/>
      </c>
      <c r="J1496" s="92" t="str">
        <f>IFERROR(AVERAGEIFS(EDF[Etat Physique], EDF[Nom], BD_evo[[#This Row],[Nom]], EDF[Semaine], BD_evo[[#This Row],[Semaine]]), "")</f>
        <v/>
      </c>
      <c r="K1496" s="92" t="str">
        <f>IFERROR(AVERAGEIFS(EDF[Hydratation], EDF[Nom], BD_evo[[#This Row],[Nom]], EDF[Semaine], BD_evo[[#This Row],[Semaine]]), "")</f>
        <v/>
      </c>
      <c r="L1496" s="92" t="str">
        <f>IFERROR(AVERAGEIFS(EDF[Nutrition], EDF[Nom], BD_evo[[#This Row],[Nom]], EDF[Semaine], BD_evo[[#This Row],[Semaine]]), "")</f>
        <v/>
      </c>
      <c r="M1496" s="92" t="str">
        <f>IFERROR(AVERAGEIFS(RPE[Investissement du jour], RPE[Nom], BD_evo[[#This Row],[Nom]], RPE[Semaine], BD_evo[[#This Row],[Semaine]]), "")</f>
        <v/>
      </c>
    </row>
    <row r="1497" spans="1:13" x14ac:dyDescent="0.2">
      <c r="A1497" s="88" t="s">
        <v>244</v>
      </c>
      <c r="B1497" t="str">
        <f>INDEX(Statut[Profil], MATCH(BD_evo[[#This Row],[Nom]], Statut[Nom], 0))</f>
        <v>Avant</v>
      </c>
      <c r="C1497">
        <f t="shared" si="37"/>
        <v>2024</v>
      </c>
      <c r="D1497">
        <f t="shared" si="38"/>
        <v>12</v>
      </c>
      <c r="E1497" t="str">
        <f>IF(SUMIFS(RPE[sRPE_tot], RPE[Nom], BD_evo[[#This Row],[Nom]], RPE[Semaine], BD_evo[[#This Row],[Semaine]])=0,"",SUMIFS(RPE[sRPE_tot], RPE[Nom], BD_evo[[#This Row],[Nom]], RPE[Semaine], BD_evo[[#This Row],[Semaine]]))</f>
        <v/>
      </c>
      <c r="F1497" s="92" t="str">
        <f>IFERROR(AVERAGEIFS(EDF[Total EDF], EDF[Nom], BD_evo[[#This Row],[Nom]], EDF[Semaine], BD_evo[[#This Row],[Semaine]]), "")</f>
        <v/>
      </c>
      <c r="G1497" s="92" t="str">
        <f>IFERROR(AVERAGEIFS(EDF[Humeur], EDF[Nom], BD_evo[[#This Row],[Nom]], EDF[Semaine], BD_evo[[#This Row],[Semaine]]), "")</f>
        <v/>
      </c>
      <c r="H1497" s="92" t="str">
        <f>IFERROR(AVERAGEIFS(EDF[Stress], EDF[Nom], BD_evo[[#This Row],[Nom]], EDF[Semaine], BD_evo[[#This Row],[Semaine]]), "")</f>
        <v/>
      </c>
      <c r="I1497" s="92" t="str">
        <f>IFERROR(AVERAGEIFS(EDF[Sommeil], EDF[Nom], BD_evo[[#This Row],[Nom]], EDF[Semaine], BD_evo[[#This Row],[Semaine]]), "")</f>
        <v/>
      </c>
      <c r="J1497" s="92" t="str">
        <f>IFERROR(AVERAGEIFS(EDF[Etat Physique], EDF[Nom], BD_evo[[#This Row],[Nom]], EDF[Semaine], BD_evo[[#This Row],[Semaine]]), "")</f>
        <v/>
      </c>
      <c r="K1497" s="92" t="str">
        <f>IFERROR(AVERAGEIFS(EDF[Hydratation], EDF[Nom], BD_evo[[#This Row],[Nom]], EDF[Semaine], BD_evo[[#This Row],[Semaine]]), "")</f>
        <v/>
      </c>
      <c r="L1497" s="92" t="str">
        <f>IFERROR(AVERAGEIFS(EDF[Nutrition], EDF[Nom], BD_evo[[#This Row],[Nom]], EDF[Semaine], BD_evo[[#This Row],[Semaine]]), "")</f>
        <v/>
      </c>
      <c r="M1497" s="92" t="str">
        <f>IFERROR(AVERAGEIFS(RPE[Investissement du jour], RPE[Nom], BD_evo[[#This Row],[Nom]], RPE[Semaine], BD_evo[[#This Row],[Semaine]]), "")</f>
        <v/>
      </c>
    </row>
    <row r="1498" spans="1:13" x14ac:dyDescent="0.2">
      <c r="A1498" s="89" t="s">
        <v>78</v>
      </c>
      <c r="B1498" t="str">
        <f>INDEX(Statut[Profil], MATCH(BD_evo[[#This Row],[Nom]], Statut[Nom], 0))</f>
        <v>Avant</v>
      </c>
      <c r="C1498">
        <f t="shared" si="37"/>
        <v>2024</v>
      </c>
      <c r="D1498">
        <f t="shared" si="38"/>
        <v>12</v>
      </c>
      <c r="E1498" t="str">
        <f>IF(SUMIFS(RPE[sRPE_tot], RPE[Nom], BD_evo[[#This Row],[Nom]], RPE[Semaine], BD_evo[[#This Row],[Semaine]])=0,"",SUMIFS(RPE[sRPE_tot], RPE[Nom], BD_evo[[#This Row],[Nom]], RPE[Semaine], BD_evo[[#This Row],[Semaine]]))</f>
        <v/>
      </c>
      <c r="F1498" s="92" t="str">
        <f>IFERROR(AVERAGEIFS(EDF[Total EDF], EDF[Nom], BD_evo[[#This Row],[Nom]], EDF[Semaine], BD_evo[[#This Row],[Semaine]]), "")</f>
        <v/>
      </c>
      <c r="G1498" s="92" t="str">
        <f>IFERROR(AVERAGEIFS(EDF[Humeur], EDF[Nom], BD_evo[[#This Row],[Nom]], EDF[Semaine], BD_evo[[#This Row],[Semaine]]), "")</f>
        <v/>
      </c>
      <c r="H1498" s="92" t="str">
        <f>IFERROR(AVERAGEIFS(EDF[Stress], EDF[Nom], BD_evo[[#This Row],[Nom]], EDF[Semaine], BD_evo[[#This Row],[Semaine]]), "")</f>
        <v/>
      </c>
      <c r="I1498" s="92" t="str">
        <f>IFERROR(AVERAGEIFS(EDF[Sommeil], EDF[Nom], BD_evo[[#This Row],[Nom]], EDF[Semaine], BD_evo[[#This Row],[Semaine]]), "")</f>
        <v/>
      </c>
      <c r="J1498" s="92" t="str">
        <f>IFERROR(AVERAGEIFS(EDF[Etat Physique], EDF[Nom], BD_evo[[#This Row],[Nom]], EDF[Semaine], BD_evo[[#This Row],[Semaine]]), "")</f>
        <v/>
      </c>
      <c r="K1498" s="92" t="str">
        <f>IFERROR(AVERAGEIFS(EDF[Hydratation], EDF[Nom], BD_evo[[#This Row],[Nom]], EDF[Semaine], BD_evo[[#This Row],[Semaine]]), "")</f>
        <v/>
      </c>
      <c r="L1498" s="92" t="str">
        <f>IFERROR(AVERAGEIFS(EDF[Nutrition], EDF[Nom], BD_evo[[#This Row],[Nom]], EDF[Semaine], BD_evo[[#This Row],[Semaine]]), "")</f>
        <v/>
      </c>
      <c r="M1498" s="92" t="str">
        <f>IFERROR(AVERAGEIFS(RPE[Investissement du jour], RPE[Nom], BD_evo[[#This Row],[Nom]], RPE[Semaine], BD_evo[[#This Row],[Semaine]]), "")</f>
        <v/>
      </c>
    </row>
    <row r="1499" spans="1:13" x14ac:dyDescent="0.2">
      <c r="A1499" s="88" t="s">
        <v>87</v>
      </c>
      <c r="B1499" t="str">
        <f>INDEX(Statut[Profil], MATCH(BD_evo[[#This Row],[Nom]], Statut[Nom], 0))</f>
        <v>Trois Quarts</v>
      </c>
      <c r="C1499">
        <f t="shared" si="37"/>
        <v>2024</v>
      </c>
      <c r="D1499">
        <f t="shared" si="38"/>
        <v>12</v>
      </c>
      <c r="E1499" t="str">
        <f>IF(SUMIFS(RPE[sRPE_tot], RPE[Nom], BD_evo[[#This Row],[Nom]], RPE[Semaine], BD_evo[[#This Row],[Semaine]])=0,"",SUMIFS(RPE[sRPE_tot], RPE[Nom], BD_evo[[#This Row],[Nom]], RPE[Semaine], BD_evo[[#This Row],[Semaine]]))</f>
        <v/>
      </c>
      <c r="F1499" s="92" t="str">
        <f>IFERROR(AVERAGEIFS(EDF[Total EDF], EDF[Nom], BD_evo[[#This Row],[Nom]], EDF[Semaine], BD_evo[[#This Row],[Semaine]]), "")</f>
        <v/>
      </c>
      <c r="G1499" s="92" t="str">
        <f>IFERROR(AVERAGEIFS(EDF[Humeur], EDF[Nom], BD_evo[[#This Row],[Nom]], EDF[Semaine], BD_evo[[#This Row],[Semaine]]), "")</f>
        <v/>
      </c>
      <c r="H1499" s="92" t="str">
        <f>IFERROR(AVERAGEIFS(EDF[Stress], EDF[Nom], BD_evo[[#This Row],[Nom]], EDF[Semaine], BD_evo[[#This Row],[Semaine]]), "")</f>
        <v/>
      </c>
      <c r="I1499" s="92" t="str">
        <f>IFERROR(AVERAGEIFS(EDF[Sommeil], EDF[Nom], BD_evo[[#This Row],[Nom]], EDF[Semaine], BD_evo[[#This Row],[Semaine]]), "")</f>
        <v/>
      </c>
      <c r="J1499" s="92" t="str">
        <f>IFERROR(AVERAGEIFS(EDF[Etat Physique], EDF[Nom], BD_evo[[#This Row],[Nom]], EDF[Semaine], BD_evo[[#This Row],[Semaine]]), "")</f>
        <v/>
      </c>
      <c r="K1499" s="92" t="str">
        <f>IFERROR(AVERAGEIFS(EDF[Hydratation], EDF[Nom], BD_evo[[#This Row],[Nom]], EDF[Semaine], BD_evo[[#This Row],[Semaine]]), "")</f>
        <v/>
      </c>
      <c r="L1499" s="92" t="str">
        <f>IFERROR(AVERAGEIFS(EDF[Nutrition], EDF[Nom], BD_evo[[#This Row],[Nom]], EDF[Semaine], BD_evo[[#This Row],[Semaine]]), "")</f>
        <v/>
      </c>
      <c r="M1499" s="92" t="str">
        <f>IFERROR(AVERAGEIFS(RPE[Investissement du jour], RPE[Nom], BD_evo[[#This Row],[Nom]], RPE[Semaine], BD_evo[[#This Row],[Semaine]]), "")</f>
        <v/>
      </c>
    </row>
    <row r="1500" spans="1:13" x14ac:dyDescent="0.2">
      <c r="A1500" s="88" t="s">
        <v>212</v>
      </c>
      <c r="B1500" t="str">
        <f>INDEX(Statut[Profil], MATCH(BD_evo[[#This Row],[Nom]], Statut[Nom], 0))</f>
        <v>Avant</v>
      </c>
      <c r="C1500">
        <f t="shared" si="37"/>
        <v>2024</v>
      </c>
      <c r="D1500">
        <f t="shared" si="38"/>
        <v>12</v>
      </c>
      <c r="E1500" t="str">
        <f>IF(SUMIFS(RPE[sRPE_tot], RPE[Nom], BD_evo[[#This Row],[Nom]], RPE[Semaine], BD_evo[[#This Row],[Semaine]])=0,"",SUMIFS(RPE[sRPE_tot], RPE[Nom], BD_evo[[#This Row],[Nom]], RPE[Semaine], BD_evo[[#This Row],[Semaine]]))</f>
        <v/>
      </c>
      <c r="F1500" s="92" t="str">
        <f>IFERROR(AVERAGEIFS(EDF[Total EDF], EDF[Nom], BD_evo[[#This Row],[Nom]], EDF[Semaine], BD_evo[[#This Row],[Semaine]]), "")</f>
        <v/>
      </c>
      <c r="G1500" s="92" t="str">
        <f>IFERROR(AVERAGEIFS(EDF[Humeur], EDF[Nom], BD_evo[[#This Row],[Nom]], EDF[Semaine], BD_evo[[#This Row],[Semaine]]), "")</f>
        <v/>
      </c>
      <c r="H1500" s="92" t="str">
        <f>IFERROR(AVERAGEIFS(EDF[Stress], EDF[Nom], BD_evo[[#This Row],[Nom]], EDF[Semaine], BD_evo[[#This Row],[Semaine]]), "")</f>
        <v/>
      </c>
      <c r="I1500" s="92" t="str">
        <f>IFERROR(AVERAGEIFS(EDF[Sommeil], EDF[Nom], BD_evo[[#This Row],[Nom]], EDF[Semaine], BD_evo[[#This Row],[Semaine]]), "")</f>
        <v/>
      </c>
      <c r="J1500" s="92" t="str">
        <f>IFERROR(AVERAGEIFS(EDF[Etat Physique], EDF[Nom], BD_evo[[#This Row],[Nom]], EDF[Semaine], BD_evo[[#This Row],[Semaine]]), "")</f>
        <v/>
      </c>
      <c r="K1500" s="92" t="str">
        <f>IFERROR(AVERAGEIFS(EDF[Hydratation], EDF[Nom], BD_evo[[#This Row],[Nom]], EDF[Semaine], BD_evo[[#This Row],[Semaine]]), "")</f>
        <v/>
      </c>
      <c r="L1500" s="92" t="str">
        <f>IFERROR(AVERAGEIFS(EDF[Nutrition], EDF[Nom], BD_evo[[#This Row],[Nom]], EDF[Semaine], BD_evo[[#This Row],[Semaine]]), "")</f>
        <v/>
      </c>
      <c r="M1500" s="92" t="str">
        <f>IFERROR(AVERAGEIFS(RPE[Investissement du jour], RPE[Nom], BD_evo[[#This Row],[Nom]], RPE[Semaine], BD_evo[[#This Row],[Semaine]]), "")</f>
        <v/>
      </c>
    </row>
    <row r="1501" spans="1:13" x14ac:dyDescent="0.2">
      <c r="A1501" s="88" t="s">
        <v>243</v>
      </c>
      <c r="B1501" t="str">
        <f>INDEX(Statut[Profil], MATCH(BD_evo[[#This Row],[Nom]], Statut[Nom], 0))</f>
        <v>Trois Quarts</v>
      </c>
      <c r="C1501">
        <f t="shared" si="37"/>
        <v>2024</v>
      </c>
      <c r="D1501">
        <f t="shared" si="38"/>
        <v>12</v>
      </c>
      <c r="E1501" t="str">
        <f>IF(SUMIFS(RPE[sRPE_tot], RPE[Nom], BD_evo[[#This Row],[Nom]], RPE[Semaine], BD_evo[[#This Row],[Semaine]])=0,"",SUMIFS(RPE[sRPE_tot], RPE[Nom], BD_evo[[#This Row],[Nom]], RPE[Semaine], BD_evo[[#This Row],[Semaine]]))</f>
        <v/>
      </c>
      <c r="F1501" s="92" t="str">
        <f>IFERROR(AVERAGEIFS(EDF[Total EDF], EDF[Nom], BD_evo[[#This Row],[Nom]], EDF[Semaine], BD_evo[[#This Row],[Semaine]]), "")</f>
        <v/>
      </c>
      <c r="G1501" s="92" t="str">
        <f>IFERROR(AVERAGEIFS(EDF[Humeur], EDF[Nom], BD_evo[[#This Row],[Nom]], EDF[Semaine], BD_evo[[#This Row],[Semaine]]), "")</f>
        <v/>
      </c>
      <c r="H1501" s="92" t="str">
        <f>IFERROR(AVERAGEIFS(EDF[Stress], EDF[Nom], BD_evo[[#This Row],[Nom]], EDF[Semaine], BD_evo[[#This Row],[Semaine]]), "")</f>
        <v/>
      </c>
      <c r="I1501" s="92" t="str">
        <f>IFERROR(AVERAGEIFS(EDF[Sommeil], EDF[Nom], BD_evo[[#This Row],[Nom]], EDF[Semaine], BD_evo[[#This Row],[Semaine]]), "")</f>
        <v/>
      </c>
      <c r="J1501" s="92" t="str">
        <f>IFERROR(AVERAGEIFS(EDF[Etat Physique], EDF[Nom], BD_evo[[#This Row],[Nom]], EDF[Semaine], BD_evo[[#This Row],[Semaine]]), "")</f>
        <v/>
      </c>
      <c r="K1501" s="92" t="str">
        <f>IFERROR(AVERAGEIFS(EDF[Hydratation], EDF[Nom], BD_evo[[#This Row],[Nom]], EDF[Semaine], BD_evo[[#This Row],[Semaine]]), "")</f>
        <v/>
      </c>
      <c r="L1501" s="92" t="str">
        <f>IFERROR(AVERAGEIFS(EDF[Nutrition], EDF[Nom], BD_evo[[#This Row],[Nom]], EDF[Semaine], BD_evo[[#This Row],[Semaine]]), "")</f>
        <v/>
      </c>
      <c r="M1501" s="92" t="str">
        <f>IFERROR(AVERAGEIFS(RPE[Investissement du jour], RPE[Nom], BD_evo[[#This Row],[Nom]], RPE[Semaine], BD_evo[[#This Row],[Semaine]]), "")</f>
        <v/>
      </c>
    </row>
    <row r="1502" spans="1:13" x14ac:dyDescent="0.2">
      <c r="A1502" s="88" t="s">
        <v>81</v>
      </c>
      <c r="B1502" t="str">
        <f>INDEX(Statut[Profil], MATCH(BD_evo[[#This Row],[Nom]], Statut[Nom], 0))</f>
        <v>Trois Quarts</v>
      </c>
      <c r="C1502">
        <f t="shared" si="37"/>
        <v>2024</v>
      </c>
      <c r="D1502">
        <f t="shared" si="38"/>
        <v>12</v>
      </c>
      <c r="E1502" t="str">
        <f>IF(SUMIFS(RPE[sRPE_tot], RPE[Nom], BD_evo[[#This Row],[Nom]], RPE[Semaine], BD_evo[[#This Row],[Semaine]])=0,"",SUMIFS(RPE[sRPE_tot], RPE[Nom], BD_evo[[#This Row],[Nom]], RPE[Semaine], BD_evo[[#This Row],[Semaine]]))</f>
        <v/>
      </c>
      <c r="F1502" s="92" t="str">
        <f>IFERROR(AVERAGEIFS(EDF[Total EDF], EDF[Nom], BD_evo[[#This Row],[Nom]], EDF[Semaine], BD_evo[[#This Row],[Semaine]]), "")</f>
        <v/>
      </c>
      <c r="G1502" s="92" t="str">
        <f>IFERROR(AVERAGEIFS(EDF[Humeur], EDF[Nom], BD_evo[[#This Row],[Nom]], EDF[Semaine], BD_evo[[#This Row],[Semaine]]), "")</f>
        <v/>
      </c>
      <c r="H1502" s="92" t="str">
        <f>IFERROR(AVERAGEIFS(EDF[Stress], EDF[Nom], BD_evo[[#This Row],[Nom]], EDF[Semaine], BD_evo[[#This Row],[Semaine]]), "")</f>
        <v/>
      </c>
      <c r="I1502" s="92" t="str">
        <f>IFERROR(AVERAGEIFS(EDF[Sommeil], EDF[Nom], BD_evo[[#This Row],[Nom]], EDF[Semaine], BD_evo[[#This Row],[Semaine]]), "")</f>
        <v/>
      </c>
      <c r="J1502" s="92" t="str">
        <f>IFERROR(AVERAGEIFS(EDF[Etat Physique], EDF[Nom], BD_evo[[#This Row],[Nom]], EDF[Semaine], BD_evo[[#This Row],[Semaine]]), "")</f>
        <v/>
      </c>
      <c r="K1502" s="92" t="str">
        <f>IFERROR(AVERAGEIFS(EDF[Hydratation], EDF[Nom], BD_evo[[#This Row],[Nom]], EDF[Semaine], BD_evo[[#This Row],[Semaine]]), "")</f>
        <v/>
      </c>
      <c r="L1502" s="92" t="str">
        <f>IFERROR(AVERAGEIFS(EDF[Nutrition], EDF[Nom], BD_evo[[#This Row],[Nom]], EDF[Semaine], BD_evo[[#This Row],[Semaine]]), "")</f>
        <v/>
      </c>
      <c r="M1502" s="92" t="str">
        <f>IFERROR(AVERAGEIFS(RPE[Investissement du jour], RPE[Nom], BD_evo[[#This Row],[Nom]], RPE[Semaine], BD_evo[[#This Row],[Semaine]]), "")</f>
        <v/>
      </c>
    </row>
    <row r="1503" spans="1:13" x14ac:dyDescent="0.2">
      <c r="A1503" s="88" t="s">
        <v>109</v>
      </c>
      <c r="B1503" t="str">
        <f>INDEX(Statut[Profil], MATCH(BD_evo[[#This Row],[Nom]], Statut[Nom], 0))</f>
        <v>Avant</v>
      </c>
      <c r="C1503">
        <f t="shared" ref="C1503:C1566" si="39">C1502</f>
        <v>2024</v>
      </c>
      <c r="D1503">
        <f t="shared" si="38"/>
        <v>12</v>
      </c>
      <c r="E1503" t="str">
        <f>IF(SUMIFS(RPE[sRPE_tot], RPE[Nom], BD_evo[[#This Row],[Nom]], RPE[Semaine], BD_evo[[#This Row],[Semaine]])=0,"",SUMIFS(RPE[sRPE_tot], RPE[Nom], BD_evo[[#This Row],[Nom]], RPE[Semaine], BD_evo[[#This Row],[Semaine]]))</f>
        <v/>
      </c>
      <c r="F1503" s="92" t="str">
        <f>IFERROR(AVERAGEIFS(EDF[Total EDF], EDF[Nom], BD_evo[[#This Row],[Nom]], EDF[Semaine], BD_evo[[#This Row],[Semaine]]), "")</f>
        <v/>
      </c>
      <c r="G1503" s="92" t="str">
        <f>IFERROR(AVERAGEIFS(EDF[Humeur], EDF[Nom], BD_evo[[#This Row],[Nom]], EDF[Semaine], BD_evo[[#This Row],[Semaine]]), "")</f>
        <v/>
      </c>
      <c r="H1503" s="92" t="str">
        <f>IFERROR(AVERAGEIFS(EDF[Stress], EDF[Nom], BD_evo[[#This Row],[Nom]], EDF[Semaine], BD_evo[[#This Row],[Semaine]]), "")</f>
        <v/>
      </c>
      <c r="I1503" s="92" t="str">
        <f>IFERROR(AVERAGEIFS(EDF[Sommeil], EDF[Nom], BD_evo[[#This Row],[Nom]], EDF[Semaine], BD_evo[[#This Row],[Semaine]]), "")</f>
        <v/>
      </c>
      <c r="J1503" s="92" t="str">
        <f>IFERROR(AVERAGEIFS(EDF[Etat Physique], EDF[Nom], BD_evo[[#This Row],[Nom]], EDF[Semaine], BD_evo[[#This Row],[Semaine]]), "")</f>
        <v/>
      </c>
      <c r="K1503" s="92" t="str">
        <f>IFERROR(AVERAGEIFS(EDF[Hydratation], EDF[Nom], BD_evo[[#This Row],[Nom]], EDF[Semaine], BD_evo[[#This Row],[Semaine]]), "")</f>
        <v/>
      </c>
      <c r="L1503" s="92" t="str">
        <f>IFERROR(AVERAGEIFS(EDF[Nutrition], EDF[Nom], BD_evo[[#This Row],[Nom]], EDF[Semaine], BD_evo[[#This Row],[Semaine]]), "")</f>
        <v/>
      </c>
      <c r="M1503" s="92" t="str">
        <f>IFERROR(AVERAGEIFS(RPE[Investissement du jour], RPE[Nom], BD_evo[[#This Row],[Nom]], RPE[Semaine], BD_evo[[#This Row],[Semaine]]), "")</f>
        <v/>
      </c>
    </row>
    <row r="1504" spans="1:13" x14ac:dyDescent="0.2">
      <c r="A1504" s="88" t="s">
        <v>313</v>
      </c>
      <c r="B1504" t="str">
        <f>INDEX(Statut[Profil], MATCH(BD_evo[[#This Row],[Nom]], Statut[Nom], 0))</f>
        <v>Trois Quarts</v>
      </c>
      <c r="C1504">
        <f t="shared" si="39"/>
        <v>2024</v>
      </c>
      <c r="D1504">
        <f t="shared" si="38"/>
        <v>12</v>
      </c>
      <c r="E1504" t="str">
        <f>IF(SUMIFS(RPE[sRPE_tot], RPE[Nom], BD_evo[[#This Row],[Nom]], RPE[Semaine], BD_evo[[#This Row],[Semaine]])=0,"",SUMIFS(RPE[sRPE_tot], RPE[Nom], BD_evo[[#This Row],[Nom]], RPE[Semaine], BD_evo[[#This Row],[Semaine]]))</f>
        <v/>
      </c>
      <c r="F1504" s="92" t="str">
        <f>IFERROR(AVERAGEIFS(EDF[Total EDF], EDF[Nom], BD_evo[[#This Row],[Nom]], EDF[Semaine], BD_evo[[#This Row],[Semaine]]), "")</f>
        <v/>
      </c>
      <c r="G1504" s="92" t="str">
        <f>IFERROR(AVERAGEIFS(EDF[Humeur], EDF[Nom], BD_evo[[#This Row],[Nom]], EDF[Semaine], BD_evo[[#This Row],[Semaine]]), "")</f>
        <v/>
      </c>
      <c r="H1504" s="92" t="str">
        <f>IFERROR(AVERAGEIFS(EDF[Stress], EDF[Nom], BD_evo[[#This Row],[Nom]], EDF[Semaine], BD_evo[[#This Row],[Semaine]]), "")</f>
        <v/>
      </c>
      <c r="I1504" s="92" t="str">
        <f>IFERROR(AVERAGEIFS(EDF[Sommeil], EDF[Nom], BD_evo[[#This Row],[Nom]], EDF[Semaine], BD_evo[[#This Row],[Semaine]]), "")</f>
        <v/>
      </c>
      <c r="J1504" s="92" t="str">
        <f>IFERROR(AVERAGEIFS(EDF[Etat Physique], EDF[Nom], BD_evo[[#This Row],[Nom]], EDF[Semaine], BD_evo[[#This Row],[Semaine]]), "")</f>
        <v/>
      </c>
      <c r="K1504" s="92" t="str">
        <f>IFERROR(AVERAGEIFS(EDF[Hydratation], EDF[Nom], BD_evo[[#This Row],[Nom]], EDF[Semaine], BD_evo[[#This Row],[Semaine]]), "")</f>
        <v/>
      </c>
      <c r="L1504" s="92" t="str">
        <f>IFERROR(AVERAGEIFS(EDF[Nutrition], EDF[Nom], BD_evo[[#This Row],[Nom]], EDF[Semaine], BD_evo[[#This Row],[Semaine]]), "")</f>
        <v/>
      </c>
      <c r="M1504" s="92" t="str">
        <f>IFERROR(AVERAGEIFS(RPE[Investissement du jour], RPE[Nom], BD_evo[[#This Row],[Nom]], RPE[Semaine], BD_evo[[#This Row],[Semaine]]), "")</f>
        <v/>
      </c>
    </row>
    <row r="1505" spans="1:13" x14ac:dyDescent="0.2">
      <c r="A1505" s="88" t="s">
        <v>88</v>
      </c>
      <c r="B1505" t="str">
        <f>INDEX(Statut[Profil], MATCH(BD_evo[[#This Row],[Nom]], Statut[Nom], 0))</f>
        <v>Avant</v>
      </c>
      <c r="C1505">
        <f t="shared" si="39"/>
        <v>2024</v>
      </c>
      <c r="D1505">
        <f t="shared" si="38"/>
        <v>12</v>
      </c>
      <c r="E1505" t="str">
        <f>IF(SUMIFS(RPE[sRPE_tot], RPE[Nom], BD_evo[[#This Row],[Nom]], RPE[Semaine], BD_evo[[#This Row],[Semaine]])=0,"",SUMIFS(RPE[sRPE_tot], RPE[Nom], BD_evo[[#This Row],[Nom]], RPE[Semaine], BD_evo[[#This Row],[Semaine]]))</f>
        <v/>
      </c>
      <c r="F1505" s="92" t="str">
        <f>IFERROR(AVERAGEIFS(EDF[Total EDF], EDF[Nom], BD_evo[[#This Row],[Nom]], EDF[Semaine], BD_evo[[#This Row],[Semaine]]), "")</f>
        <v/>
      </c>
      <c r="G1505" s="92" t="str">
        <f>IFERROR(AVERAGEIFS(EDF[Humeur], EDF[Nom], BD_evo[[#This Row],[Nom]], EDF[Semaine], BD_evo[[#This Row],[Semaine]]), "")</f>
        <v/>
      </c>
      <c r="H1505" s="92" t="str">
        <f>IFERROR(AVERAGEIFS(EDF[Stress], EDF[Nom], BD_evo[[#This Row],[Nom]], EDF[Semaine], BD_evo[[#This Row],[Semaine]]), "")</f>
        <v/>
      </c>
      <c r="I1505" s="92" t="str">
        <f>IFERROR(AVERAGEIFS(EDF[Sommeil], EDF[Nom], BD_evo[[#This Row],[Nom]], EDF[Semaine], BD_evo[[#This Row],[Semaine]]), "")</f>
        <v/>
      </c>
      <c r="J1505" s="92" t="str">
        <f>IFERROR(AVERAGEIFS(EDF[Etat Physique], EDF[Nom], BD_evo[[#This Row],[Nom]], EDF[Semaine], BD_evo[[#This Row],[Semaine]]), "")</f>
        <v/>
      </c>
      <c r="K1505" s="92" t="str">
        <f>IFERROR(AVERAGEIFS(EDF[Hydratation], EDF[Nom], BD_evo[[#This Row],[Nom]], EDF[Semaine], BD_evo[[#This Row],[Semaine]]), "")</f>
        <v/>
      </c>
      <c r="L1505" s="92" t="str">
        <f>IFERROR(AVERAGEIFS(EDF[Nutrition], EDF[Nom], BD_evo[[#This Row],[Nom]], EDF[Semaine], BD_evo[[#This Row],[Semaine]]), "")</f>
        <v/>
      </c>
      <c r="M1505" s="92" t="str">
        <f>IFERROR(AVERAGEIFS(RPE[Investissement du jour], RPE[Nom], BD_evo[[#This Row],[Nom]], RPE[Semaine], BD_evo[[#This Row],[Semaine]]), "")</f>
        <v/>
      </c>
    </row>
    <row r="1506" spans="1:13" x14ac:dyDescent="0.2">
      <c r="A1506" s="88" t="s">
        <v>134</v>
      </c>
      <c r="B1506" s="90" t="str">
        <f>INDEX(Statut[Profil], MATCH(BD_evo[[#This Row],[Nom]], Statut[Nom], 0))</f>
        <v>Avant</v>
      </c>
      <c r="C1506">
        <f t="shared" si="39"/>
        <v>2024</v>
      </c>
      <c r="D1506">
        <f>D1505+1</f>
        <v>13</v>
      </c>
      <c r="E1506" s="90" t="str">
        <f>IF(SUMIFS(RPE[sRPE_tot], RPE[Nom], BD_evo[[#This Row],[Nom]], RPE[Semaine], BD_evo[[#This Row],[Semaine]])=0,"",SUMIFS(RPE[sRPE_tot], RPE[Nom], BD_evo[[#This Row],[Nom]], RPE[Semaine], BD_evo[[#This Row],[Semaine]]))</f>
        <v/>
      </c>
      <c r="F1506" s="92" t="str">
        <f>IFERROR(AVERAGEIFS(EDF[Total EDF], EDF[Nom], BD_evo[[#This Row],[Nom]], EDF[Semaine], BD_evo[[#This Row],[Semaine]]), "")</f>
        <v/>
      </c>
      <c r="G1506" s="92" t="str">
        <f>IFERROR(AVERAGEIFS(EDF[Humeur], EDF[Nom], BD_evo[[#This Row],[Nom]], EDF[Semaine], BD_evo[[#This Row],[Semaine]]), "")</f>
        <v/>
      </c>
      <c r="H1506" s="92" t="str">
        <f>IFERROR(AVERAGEIFS(EDF[Stress], EDF[Nom], BD_evo[[#This Row],[Nom]], EDF[Semaine], BD_evo[[#This Row],[Semaine]]), "")</f>
        <v/>
      </c>
      <c r="I1506" s="92" t="str">
        <f>IFERROR(AVERAGEIFS(EDF[Sommeil], EDF[Nom], BD_evo[[#This Row],[Nom]], EDF[Semaine], BD_evo[[#This Row],[Semaine]]), "")</f>
        <v/>
      </c>
      <c r="J1506" s="92" t="str">
        <f>IFERROR(AVERAGEIFS(EDF[Etat Physique], EDF[Nom], BD_evo[[#This Row],[Nom]], EDF[Semaine], BD_evo[[#This Row],[Semaine]]), "")</f>
        <v/>
      </c>
      <c r="K1506" s="92" t="str">
        <f>IFERROR(AVERAGEIFS(EDF[Hydratation], EDF[Nom], BD_evo[[#This Row],[Nom]], EDF[Semaine], BD_evo[[#This Row],[Semaine]]), "")</f>
        <v/>
      </c>
      <c r="L1506" s="92" t="str">
        <f>IFERROR(AVERAGEIFS(EDF[Nutrition], EDF[Nom], BD_evo[[#This Row],[Nom]], EDF[Semaine], BD_evo[[#This Row],[Semaine]]), "")</f>
        <v/>
      </c>
      <c r="M1506" s="92" t="str">
        <f>IFERROR(AVERAGEIFS(RPE[Investissement du jour], RPE[Nom], BD_evo[[#This Row],[Nom]], RPE[Semaine], BD_evo[[#This Row],[Semaine]]), "")</f>
        <v/>
      </c>
    </row>
    <row r="1507" spans="1:13" x14ac:dyDescent="0.2">
      <c r="A1507" s="88" t="s">
        <v>76</v>
      </c>
      <c r="B1507" t="str">
        <f>INDEX(Statut[Profil], MATCH(BD_evo[[#This Row],[Nom]], Statut[Nom], 0))</f>
        <v>Trois Quarts</v>
      </c>
      <c r="C1507">
        <f t="shared" si="39"/>
        <v>2024</v>
      </c>
      <c r="D1507">
        <f>D1506</f>
        <v>13</v>
      </c>
      <c r="E1507" t="str">
        <f>IF(SUMIFS(RPE[sRPE_tot], RPE[Nom], BD_evo[[#This Row],[Nom]], RPE[Semaine], BD_evo[[#This Row],[Semaine]])=0,"",SUMIFS(RPE[sRPE_tot], RPE[Nom], BD_evo[[#This Row],[Nom]], RPE[Semaine], BD_evo[[#This Row],[Semaine]]))</f>
        <v/>
      </c>
      <c r="F1507" s="92" t="str">
        <f>IFERROR(AVERAGEIFS(EDF[Total EDF], EDF[Nom], BD_evo[[#This Row],[Nom]], EDF[Semaine], BD_evo[[#This Row],[Semaine]]), "")</f>
        <v/>
      </c>
      <c r="G1507" s="92" t="str">
        <f>IFERROR(AVERAGEIFS(EDF[Humeur], EDF[Nom], BD_evo[[#This Row],[Nom]], EDF[Semaine], BD_evo[[#This Row],[Semaine]]), "")</f>
        <v/>
      </c>
      <c r="H1507" s="92" t="str">
        <f>IFERROR(AVERAGEIFS(EDF[Stress], EDF[Nom], BD_evo[[#This Row],[Nom]], EDF[Semaine], BD_evo[[#This Row],[Semaine]]), "")</f>
        <v/>
      </c>
      <c r="I1507" s="92" t="str">
        <f>IFERROR(AVERAGEIFS(EDF[Sommeil], EDF[Nom], BD_evo[[#This Row],[Nom]], EDF[Semaine], BD_evo[[#This Row],[Semaine]]), "")</f>
        <v/>
      </c>
      <c r="J1507" s="92" t="str">
        <f>IFERROR(AVERAGEIFS(EDF[Etat Physique], EDF[Nom], BD_evo[[#This Row],[Nom]], EDF[Semaine], BD_evo[[#This Row],[Semaine]]), "")</f>
        <v/>
      </c>
      <c r="K1507" s="92" t="str">
        <f>IFERROR(AVERAGEIFS(EDF[Hydratation], EDF[Nom], BD_evo[[#This Row],[Nom]], EDF[Semaine], BD_evo[[#This Row],[Semaine]]), "")</f>
        <v/>
      </c>
      <c r="L1507" s="92" t="str">
        <f>IFERROR(AVERAGEIFS(EDF[Nutrition], EDF[Nom], BD_evo[[#This Row],[Nom]], EDF[Semaine], BD_evo[[#This Row],[Semaine]]), "")</f>
        <v/>
      </c>
      <c r="M1507" s="92" t="str">
        <f>IFERROR(AVERAGEIFS(RPE[Investissement du jour], RPE[Nom], BD_evo[[#This Row],[Nom]], RPE[Semaine], BD_evo[[#This Row],[Semaine]]), "")</f>
        <v/>
      </c>
    </row>
    <row r="1508" spans="1:13" x14ac:dyDescent="0.2">
      <c r="A1508" s="88" t="s">
        <v>367</v>
      </c>
      <c r="B1508" t="str">
        <f>INDEX(Statut[Profil], MATCH(BD_evo[[#This Row],[Nom]], Statut[Nom], 0))</f>
        <v>Avant</v>
      </c>
      <c r="C1508">
        <f t="shared" si="39"/>
        <v>2024</v>
      </c>
      <c r="D1508">
        <f t="shared" ref="D1508:D1552" si="40">D1507</f>
        <v>13</v>
      </c>
      <c r="E1508" t="str">
        <f>IF(SUMIFS(RPE[sRPE_tot], RPE[Nom], BD_evo[[#This Row],[Nom]], RPE[Semaine], BD_evo[[#This Row],[Semaine]])=0,"",SUMIFS(RPE[sRPE_tot], RPE[Nom], BD_evo[[#This Row],[Nom]], RPE[Semaine], BD_evo[[#This Row],[Semaine]]))</f>
        <v/>
      </c>
      <c r="F1508" s="92" t="str">
        <f>IFERROR(AVERAGEIFS(EDF[Total EDF], EDF[Nom], BD_evo[[#This Row],[Nom]], EDF[Semaine], BD_evo[[#This Row],[Semaine]]), "")</f>
        <v/>
      </c>
      <c r="G1508" s="92" t="str">
        <f>IFERROR(AVERAGEIFS(EDF[Humeur], EDF[Nom], BD_evo[[#This Row],[Nom]], EDF[Semaine], BD_evo[[#This Row],[Semaine]]), "")</f>
        <v/>
      </c>
      <c r="H1508" s="92" t="str">
        <f>IFERROR(AVERAGEIFS(EDF[Stress], EDF[Nom], BD_evo[[#This Row],[Nom]], EDF[Semaine], BD_evo[[#This Row],[Semaine]]), "")</f>
        <v/>
      </c>
      <c r="I1508" s="92" t="str">
        <f>IFERROR(AVERAGEIFS(EDF[Sommeil], EDF[Nom], BD_evo[[#This Row],[Nom]], EDF[Semaine], BD_evo[[#This Row],[Semaine]]), "")</f>
        <v/>
      </c>
      <c r="J1508" s="92" t="str">
        <f>IFERROR(AVERAGEIFS(EDF[Etat Physique], EDF[Nom], BD_evo[[#This Row],[Nom]], EDF[Semaine], BD_evo[[#This Row],[Semaine]]), "")</f>
        <v/>
      </c>
      <c r="K1508" s="92" t="str">
        <f>IFERROR(AVERAGEIFS(EDF[Hydratation], EDF[Nom], BD_evo[[#This Row],[Nom]], EDF[Semaine], BD_evo[[#This Row],[Semaine]]), "")</f>
        <v/>
      </c>
      <c r="L1508" s="92" t="str">
        <f>IFERROR(AVERAGEIFS(EDF[Nutrition], EDF[Nom], BD_evo[[#This Row],[Nom]], EDF[Semaine], BD_evo[[#This Row],[Semaine]]), "")</f>
        <v/>
      </c>
      <c r="M1508" s="92" t="str">
        <f>IFERROR(AVERAGEIFS(RPE[Investissement du jour], RPE[Nom], BD_evo[[#This Row],[Nom]], RPE[Semaine], BD_evo[[#This Row],[Semaine]]), "")</f>
        <v/>
      </c>
    </row>
    <row r="1509" spans="1:13" x14ac:dyDescent="0.2">
      <c r="A1509" s="88" t="s">
        <v>93</v>
      </c>
      <c r="B1509" t="str">
        <f>INDEX(Statut[Profil], MATCH(BD_evo[[#This Row],[Nom]], Statut[Nom], 0))</f>
        <v>Avant</v>
      </c>
      <c r="C1509">
        <f t="shared" si="39"/>
        <v>2024</v>
      </c>
      <c r="D1509">
        <f t="shared" si="40"/>
        <v>13</v>
      </c>
      <c r="E1509" t="str">
        <f>IF(SUMIFS(RPE[sRPE_tot], RPE[Nom], BD_evo[[#This Row],[Nom]], RPE[Semaine], BD_evo[[#This Row],[Semaine]])=0,"",SUMIFS(RPE[sRPE_tot], RPE[Nom], BD_evo[[#This Row],[Nom]], RPE[Semaine], BD_evo[[#This Row],[Semaine]]))</f>
        <v/>
      </c>
      <c r="F1509" s="92" t="str">
        <f>IFERROR(AVERAGEIFS(EDF[Total EDF], EDF[Nom], BD_evo[[#This Row],[Nom]], EDF[Semaine], BD_evo[[#This Row],[Semaine]]), "")</f>
        <v/>
      </c>
      <c r="G1509" s="92" t="str">
        <f>IFERROR(AVERAGEIFS(EDF[Humeur], EDF[Nom], BD_evo[[#This Row],[Nom]], EDF[Semaine], BD_evo[[#This Row],[Semaine]]), "")</f>
        <v/>
      </c>
      <c r="H1509" s="92" t="str">
        <f>IFERROR(AVERAGEIFS(EDF[Stress], EDF[Nom], BD_evo[[#This Row],[Nom]], EDF[Semaine], BD_evo[[#This Row],[Semaine]]), "")</f>
        <v/>
      </c>
      <c r="I1509" s="92" t="str">
        <f>IFERROR(AVERAGEIFS(EDF[Sommeil], EDF[Nom], BD_evo[[#This Row],[Nom]], EDF[Semaine], BD_evo[[#This Row],[Semaine]]), "")</f>
        <v/>
      </c>
      <c r="J1509" s="92" t="str">
        <f>IFERROR(AVERAGEIFS(EDF[Etat Physique], EDF[Nom], BD_evo[[#This Row],[Nom]], EDF[Semaine], BD_evo[[#This Row],[Semaine]]), "")</f>
        <v/>
      </c>
      <c r="K1509" s="92" t="str">
        <f>IFERROR(AVERAGEIFS(EDF[Hydratation], EDF[Nom], BD_evo[[#This Row],[Nom]], EDF[Semaine], BD_evo[[#This Row],[Semaine]]), "")</f>
        <v/>
      </c>
      <c r="L1509" s="92" t="str">
        <f>IFERROR(AVERAGEIFS(EDF[Nutrition], EDF[Nom], BD_evo[[#This Row],[Nom]], EDF[Semaine], BD_evo[[#This Row],[Semaine]]), "")</f>
        <v/>
      </c>
      <c r="M1509" s="92" t="str">
        <f>IFERROR(AVERAGEIFS(RPE[Investissement du jour], RPE[Nom], BD_evo[[#This Row],[Nom]], RPE[Semaine], BD_evo[[#This Row],[Semaine]]), "")</f>
        <v/>
      </c>
    </row>
    <row r="1510" spans="1:13" x14ac:dyDescent="0.2">
      <c r="A1510" s="88" t="s">
        <v>230</v>
      </c>
      <c r="B1510" t="str">
        <f>INDEX(Statut[Profil], MATCH(BD_evo[[#This Row],[Nom]], Statut[Nom], 0))</f>
        <v>Avant</v>
      </c>
      <c r="C1510">
        <f t="shared" si="39"/>
        <v>2024</v>
      </c>
      <c r="D1510">
        <f t="shared" si="40"/>
        <v>13</v>
      </c>
      <c r="E1510" t="str">
        <f>IF(SUMIFS(RPE[sRPE_tot], RPE[Nom], BD_evo[[#This Row],[Nom]], RPE[Semaine], BD_evo[[#This Row],[Semaine]])=0,"",SUMIFS(RPE[sRPE_tot], RPE[Nom], BD_evo[[#This Row],[Nom]], RPE[Semaine], BD_evo[[#This Row],[Semaine]]))</f>
        <v/>
      </c>
      <c r="F1510" s="92" t="str">
        <f>IFERROR(AVERAGEIFS(EDF[Total EDF], EDF[Nom], BD_evo[[#This Row],[Nom]], EDF[Semaine], BD_evo[[#This Row],[Semaine]]), "")</f>
        <v/>
      </c>
      <c r="G1510" s="92" t="str">
        <f>IFERROR(AVERAGEIFS(EDF[Humeur], EDF[Nom], BD_evo[[#This Row],[Nom]], EDF[Semaine], BD_evo[[#This Row],[Semaine]]), "")</f>
        <v/>
      </c>
      <c r="H1510" s="92" t="str">
        <f>IFERROR(AVERAGEIFS(EDF[Stress], EDF[Nom], BD_evo[[#This Row],[Nom]], EDF[Semaine], BD_evo[[#This Row],[Semaine]]), "")</f>
        <v/>
      </c>
      <c r="I1510" s="92" t="str">
        <f>IFERROR(AVERAGEIFS(EDF[Sommeil], EDF[Nom], BD_evo[[#This Row],[Nom]], EDF[Semaine], BD_evo[[#This Row],[Semaine]]), "")</f>
        <v/>
      </c>
      <c r="J1510" s="92" t="str">
        <f>IFERROR(AVERAGEIFS(EDF[Etat Physique], EDF[Nom], BD_evo[[#This Row],[Nom]], EDF[Semaine], BD_evo[[#This Row],[Semaine]]), "")</f>
        <v/>
      </c>
      <c r="K1510" s="92" t="str">
        <f>IFERROR(AVERAGEIFS(EDF[Hydratation], EDF[Nom], BD_evo[[#This Row],[Nom]], EDF[Semaine], BD_evo[[#This Row],[Semaine]]), "")</f>
        <v/>
      </c>
      <c r="L1510" s="92" t="str">
        <f>IFERROR(AVERAGEIFS(EDF[Nutrition], EDF[Nom], BD_evo[[#This Row],[Nom]], EDF[Semaine], BD_evo[[#This Row],[Semaine]]), "")</f>
        <v/>
      </c>
      <c r="M1510" s="92" t="str">
        <f>IFERROR(AVERAGEIFS(RPE[Investissement du jour], RPE[Nom], BD_evo[[#This Row],[Nom]], RPE[Semaine], BD_evo[[#This Row],[Semaine]]), "")</f>
        <v/>
      </c>
    </row>
    <row r="1511" spans="1:13" x14ac:dyDescent="0.2">
      <c r="A1511" s="88" t="s">
        <v>181</v>
      </c>
      <c r="B1511" t="str">
        <f>INDEX(Statut[Profil], MATCH(BD_evo[[#This Row],[Nom]], Statut[Nom], 0))</f>
        <v>Trois Quarts</v>
      </c>
      <c r="C1511">
        <f t="shared" si="39"/>
        <v>2024</v>
      </c>
      <c r="D1511">
        <f t="shared" si="40"/>
        <v>13</v>
      </c>
      <c r="E1511" t="str">
        <f>IF(SUMIFS(RPE[sRPE_tot], RPE[Nom], BD_evo[[#This Row],[Nom]], RPE[Semaine], BD_evo[[#This Row],[Semaine]])=0,"",SUMIFS(RPE[sRPE_tot], RPE[Nom], BD_evo[[#This Row],[Nom]], RPE[Semaine], BD_evo[[#This Row],[Semaine]]))</f>
        <v/>
      </c>
      <c r="F1511" s="92" t="str">
        <f>IFERROR(AVERAGEIFS(EDF[Total EDF], EDF[Nom], BD_evo[[#This Row],[Nom]], EDF[Semaine], BD_evo[[#This Row],[Semaine]]), "")</f>
        <v/>
      </c>
      <c r="G1511" s="92" t="str">
        <f>IFERROR(AVERAGEIFS(EDF[Humeur], EDF[Nom], BD_evo[[#This Row],[Nom]], EDF[Semaine], BD_evo[[#This Row],[Semaine]]), "")</f>
        <v/>
      </c>
      <c r="H1511" s="92" t="str">
        <f>IFERROR(AVERAGEIFS(EDF[Stress], EDF[Nom], BD_evo[[#This Row],[Nom]], EDF[Semaine], BD_evo[[#This Row],[Semaine]]), "")</f>
        <v/>
      </c>
      <c r="I1511" s="92" t="str">
        <f>IFERROR(AVERAGEIFS(EDF[Sommeil], EDF[Nom], BD_evo[[#This Row],[Nom]], EDF[Semaine], BD_evo[[#This Row],[Semaine]]), "")</f>
        <v/>
      </c>
      <c r="J1511" s="92" t="str">
        <f>IFERROR(AVERAGEIFS(EDF[Etat Physique], EDF[Nom], BD_evo[[#This Row],[Nom]], EDF[Semaine], BD_evo[[#This Row],[Semaine]]), "")</f>
        <v/>
      </c>
      <c r="K1511" s="92" t="str">
        <f>IFERROR(AVERAGEIFS(EDF[Hydratation], EDF[Nom], BD_evo[[#This Row],[Nom]], EDF[Semaine], BD_evo[[#This Row],[Semaine]]), "")</f>
        <v/>
      </c>
      <c r="L1511" s="92" t="str">
        <f>IFERROR(AVERAGEIFS(EDF[Nutrition], EDF[Nom], BD_evo[[#This Row],[Nom]], EDF[Semaine], BD_evo[[#This Row],[Semaine]]), "")</f>
        <v/>
      </c>
      <c r="M1511" s="92" t="str">
        <f>IFERROR(AVERAGEIFS(RPE[Investissement du jour], RPE[Nom], BD_evo[[#This Row],[Nom]], RPE[Semaine], BD_evo[[#This Row],[Semaine]]), "")</f>
        <v/>
      </c>
    </row>
    <row r="1512" spans="1:13" x14ac:dyDescent="0.2">
      <c r="A1512" s="88" t="s">
        <v>414</v>
      </c>
      <c r="B1512" t="str">
        <f>INDEX(Statut[Profil], MATCH(BD_evo[[#This Row],[Nom]], Statut[Nom], 0))</f>
        <v>Avant</v>
      </c>
      <c r="C1512">
        <f t="shared" si="39"/>
        <v>2024</v>
      </c>
      <c r="D1512">
        <f t="shared" si="40"/>
        <v>13</v>
      </c>
      <c r="E1512" t="str">
        <f>IF(SUMIFS(RPE[sRPE_tot], RPE[Nom], BD_evo[[#This Row],[Nom]], RPE[Semaine], BD_evo[[#This Row],[Semaine]])=0,"",SUMIFS(RPE[sRPE_tot], RPE[Nom], BD_evo[[#This Row],[Nom]], RPE[Semaine], BD_evo[[#This Row],[Semaine]]))</f>
        <v/>
      </c>
      <c r="F1512" s="92" t="str">
        <f>IFERROR(AVERAGEIFS(EDF[Total EDF], EDF[Nom], BD_evo[[#This Row],[Nom]], EDF[Semaine], BD_evo[[#This Row],[Semaine]]), "")</f>
        <v/>
      </c>
      <c r="G1512" s="92" t="str">
        <f>IFERROR(AVERAGEIFS(EDF[Humeur], EDF[Nom], BD_evo[[#This Row],[Nom]], EDF[Semaine], BD_evo[[#This Row],[Semaine]]), "")</f>
        <v/>
      </c>
      <c r="H1512" s="92" t="str">
        <f>IFERROR(AVERAGEIFS(EDF[Stress], EDF[Nom], BD_evo[[#This Row],[Nom]], EDF[Semaine], BD_evo[[#This Row],[Semaine]]), "")</f>
        <v/>
      </c>
      <c r="I1512" s="92" t="str">
        <f>IFERROR(AVERAGEIFS(EDF[Sommeil], EDF[Nom], BD_evo[[#This Row],[Nom]], EDF[Semaine], BD_evo[[#This Row],[Semaine]]), "")</f>
        <v/>
      </c>
      <c r="J1512" s="92" t="str">
        <f>IFERROR(AVERAGEIFS(EDF[Etat Physique], EDF[Nom], BD_evo[[#This Row],[Nom]], EDF[Semaine], BD_evo[[#This Row],[Semaine]]), "")</f>
        <v/>
      </c>
      <c r="K1512" s="92" t="str">
        <f>IFERROR(AVERAGEIFS(EDF[Hydratation], EDF[Nom], BD_evo[[#This Row],[Nom]], EDF[Semaine], BD_evo[[#This Row],[Semaine]]), "")</f>
        <v/>
      </c>
      <c r="L1512" s="92" t="str">
        <f>IFERROR(AVERAGEIFS(EDF[Nutrition], EDF[Nom], BD_evo[[#This Row],[Nom]], EDF[Semaine], BD_evo[[#This Row],[Semaine]]), "")</f>
        <v/>
      </c>
      <c r="M1512" s="92" t="str">
        <f>IFERROR(AVERAGEIFS(RPE[Investissement du jour], RPE[Nom], BD_evo[[#This Row],[Nom]], RPE[Semaine], BD_evo[[#This Row],[Semaine]]), "")</f>
        <v/>
      </c>
    </row>
    <row r="1513" spans="1:13" x14ac:dyDescent="0.2">
      <c r="A1513" s="88" t="s">
        <v>102</v>
      </c>
      <c r="B1513" t="str">
        <f>INDEX(Statut[Profil], MATCH(BD_evo[[#This Row],[Nom]], Statut[Nom], 0))</f>
        <v>Trois Quarts</v>
      </c>
      <c r="C1513">
        <f t="shared" si="39"/>
        <v>2024</v>
      </c>
      <c r="D1513">
        <f t="shared" si="40"/>
        <v>13</v>
      </c>
      <c r="E1513" t="str">
        <f>IF(SUMIFS(RPE[sRPE_tot], RPE[Nom], BD_evo[[#This Row],[Nom]], RPE[Semaine], BD_evo[[#This Row],[Semaine]])=0,"",SUMIFS(RPE[sRPE_tot], RPE[Nom], BD_evo[[#This Row],[Nom]], RPE[Semaine], BD_evo[[#This Row],[Semaine]]))</f>
        <v/>
      </c>
      <c r="F1513" s="92" t="str">
        <f>IFERROR(AVERAGEIFS(EDF[Total EDF], EDF[Nom], BD_evo[[#This Row],[Nom]], EDF[Semaine], BD_evo[[#This Row],[Semaine]]), "")</f>
        <v/>
      </c>
      <c r="G1513" s="92" t="str">
        <f>IFERROR(AVERAGEIFS(EDF[Humeur], EDF[Nom], BD_evo[[#This Row],[Nom]], EDF[Semaine], BD_evo[[#This Row],[Semaine]]), "")</f>
        <v/>
      </c>
      <c r="H1513" s="92" t="str">
        <f>IFERROR(AVERAGEIFS(EDF[Stress], EDF[Nom], BD_evo[[#This Row],[Nom]], EDF[Semaine], BD_evo[[#This Row],[Semaine]]), "")</f>
        <v/>
      </c>
      <c r="I1513" s="92" t="str">
        <f>IFERROR(AVERAGEIFS(EDF[Sommeil], EDF[Nom], BD_evo[[#This Row],[Nom]], EDF[Semaine], BD_evo[[#This Row],[Semaine]]), "")</f>
        <v/>
      </c>
      <c r="J1513" s="92" t="str">
        <f>IFERROR(AVERAGEIFS(EDF[Etat Physique], EDF[Nom], BD_evo[[#This Row],[Nom]], EDF[Semaine], BD_evo[[#This Row],[Semaine]]), "")</f>
        <v/>
      </c>
      <c r="K1513" s="92" t="str">
        <f>IFERROR(AVERAGEIFS(EDF[Hydratation], EDF[Nom], BD_evo[[#This Row],[Nom]], EDF[Semaine], BD_evo[[#This Row],[Semaine]]), "")</f>
        <v/>
      </c>
      <c r="L1513" s="92" t="str">
        <f>IFERROR(AVERAGEIFS(EDF[Nutrition], EDF[Nom], BD_evo[[#This Row],[Nom]], EDF[Semaine], BD_evo[[#This Row],[Semaine]]), "")</f>
        <v/>
      </c>
      <c r="M1513" s="92" t="str">
        <f>IFERROR(AVERAGEIFS(RPE[Investissement du jour], RPE[Nom], BD_evo[[#This Row],[Nom]], RPE[Semaine], BD_evo[[#This Row],[Semaine]]), "")</f>
        <v/>
      </c>
    </row>
    <row r="1514" spans="1:13" x14ac:dyDescent="0.2">
      <c r="A1514" s="88" t="s">
        <v>193</v>
      </c>
      <c r="B1514" t="str">
        <f>INDEX(Statut[Profil], MATCH(BD_evo[[#This Row],[Nom]], Statut[Nom], 0))</f>
        <v>Avant</v>
      </c>
      <c r="C1514">
        <f t="shared" si="39"/>
        <v>2024</v>
      </c>
      <c r="D1514">
        <f t="shared" si="40"/>
        <v>13</v>
      </c>
      <c r="E1514" t="str">
        <f>IF(SUMIFS(RPE[sRPE_tot], RPE[Nom], BD_evo[[#This Row],[Nom]], RPE[Semaine], BD_evo[[#This Row],[Semaine]])=0,"",SUMIFS(RPE[sRPE_tot], RPE[Nom], BD_evo[[#This Row],[Nom]], RPE[Semaine], BD_evo[[#This Row],[Semaine]]))</f>
        <v/>
      </c>
      <c r="F1514" s="92" t="str">
        <f>IFERROR(AVERAGEIFS(EDF[Total EDF], EDF[Nom], BD_evo[[#This Row],[Nom]], EDF[Semaine], BD_evo[[#This Row],[Semaine]]), "")</f>
        <v/>
      </c>
      <c r="G1514" s="92" t="str">
        <f>IFERROR(AVERAGEIFS(EDF[Humeur], EDF[Nom], BD_evo[[#This Row],[Nom]], EDF[Semaine], BD_evo[[#This Row],[Semaine]]), "")</f>
        <v/>
      </c>
      <c r="H1514" s="92" t="str">
        <f>IFERROR(AVERAGEIFS(EDF[Stress], EDF[Nom], BD_evo[[#This Row],[Nom]], EDF[Semaine], BD_evo[[#This Row],[Semaine]]), "")</f>
        <v/>
      </c>
      <c r="I1514" s="92" t="str">
        <f>IFERROR(AVERAGEIFS(EDF[Sommeil], EDF[Nom], BD_evo[[#This Row],[Nom]], EDF[Semaine], BD_evo[[#This Row],[Semaine]]), "")</f>
        <v/>
      </c>
      <c r="J1514" s="92" t="str">
        <f>IFERROR(AVERAGEIFS(EDF[Etat Physique], EDF[Nom], BD_evo[[#This Row],[Nom]], EDF[Semaine], BD_evo[[#This Row],[Semaine]]), "")</f>
        <v/>
      </c>
      <c r="K1514" s="92" t="str">
        <f>IFERROR(AVERAGEIFS(EDF[Hydratation], EDF[Nom], BD_evo[[#This Row],[Nom]], EDF[Semaine], BD_evo[[#This Row],[Semaine]]), "")</f>
        <v/>
      </c>
      <c r="L1514" s="92" t="str">
        <f>IFERROR(AVERAGEIFS(EDF[Nutrition], EDF[Nom], BD_evo[[#This Row],[Nom]], EDF[Semaine], BD_evo[[#This Row],[Semaine]]), "")</f>
        <v/>
      </c>
      <c r="M1514" s="92" t="str">
        <f>IFERROR(AVERAGEIFS(RPE[Investissement du jour], RPE[Nom], BD_evo[[#This Row],[Nom]], RPE[Semaine], BD_evo[[#This Row],[Semaine]]), "")</f>
        <v/>
      </c>
    </row>
    <row r="1515" spans="1:13" x14ac:dyDescent="0.2">
      <c r="A1515" s="88" t="s">
        <v>84</v>
      </c>
      <c r="B1515" t="str">
        <f>INDEX(Statut[Profil], MATCH(BD_evo[[#This Row],[Nom]], Statut[Nom], 0))</f>
        <v>Trois Quarts</v>
      </c>
      <c r="C1515">
        <f t="shared" si="39"/>
        <v>2024</v>
      </c>
      <c r="D1515">
        <f t="shared" si="40"/>
        <v>13</v>
      </c>
      <c r="E1515" t="str">
        <f>IF(SUMIFS(RPE[sRPE_tot], RPE[Nom], BD_evo[[#This Row],[Nom]], RPE[Semaine], BD_evo[[#This Row],[Semaine]])=0,"",SUMIFS(RPE[sRPE_tot], RPE[Nom], BD_evo[[#This Row],[Nom]], RPE[Semaine], BD_evo[[#This Row],[Semaine]]))</f>
        <v/>
      </c>
      <c r="F1515" s="92" t="str">
        <f>IFERROR(AVERAGEIFS(EDF[Total EDF], EDF[Nom], BD_evo[[#This Row],[Nom]], EDF[Semaine], BD_evo[[#This Row],[Semaine]]), "")</f>
        <v/>
      </c>
      <c r="G1515" s="92" t="str">
        <f>IFERROR(AVERAGEIFS(EDF[Humeur], EDF[Nom], BD_evo[[#This Row],[Nom]], EDF[Semaine], BD_evo[[#This Row],[Semaine]]), "")</f>
        <v/>
      </c>
      <c r="H1515" s="92" t="str">
        <f>IFERROR(AVERAGEIFS(EDF[Stress], EDF[Nom], BD_evo[[#This Row],[Nom]], EDF[Semaine], BD_evo[[#This Row],[Semaine]]), "")</f>
        <v/>
      </c>
      <c r="I1515" s="92" t="str">
        <f>IFERROR(AVERAGEIFS(EDF[Sommeil], EDF[Nom], BD_evo[[#This Row],[Nom]], EDF[Semaine], BD_evo[[#This Row],[Semaine]]), "")</f>
        <v/>
      </c>
      <c r="J1515" s="92" t="str">
        <f>IFERROR(AVERAGEIFS(EDF[Etat Physique], EDF[Nom], BD_evo[[#This Row],[Nom]], EDF[Semaine], BD_evo[[#This Row],[Semaine]]), "")</f>
        <v/>
      </c>
      <c r="K1515" s="92" t="str">
        <f>IFERROR(AVERAGEIFS(EDF[Hydratation], EDF[Nom], BD_evo[[#This Row],[Nom]], EDF[Semaine], BD_evo[[#This Row],[Semaine]]), "")</f>
        <v/>
      </c>
      <c r="L1515" s="92" t="str">
        <f>IFERROR(AVERAGEIFS(EDF[Nutrition], EDF[Nom], BD_evo[[#This Row],[Nom]], EDF[Semaine], BD_evo[[#This Row],[Semaine]]), "")</f>
        <v/>
      </c>
      <c r="M1515" s="92" t="str">
        <f>IFERROR(AVERAGEIFS(RPE[Investissement du jour], RPE[Nom], BD_evo[[#This Row],[Nom]], RPE[Semaine], BD_evo[[#This Row],[Semaine]]), "")</f>
        <v/>
      </c>
    </row>
    <row r="1516" spans="1:13" x14ac:dyDescent="0.2">
      <c r="A1516" s="88" t="s">
        <v>106</v>
      </c>
      <c r="B1516" t="str">
        <f>INDEX(Statut[Profil], MATCH(BD_evo[[#This Row],[Nom]], Statut[Nom], 0))</f>
        <v>Avant</v>
      </c>
      <c r="C1516">
        <f t="shared" si="39"/>
        <v>2024</v>
      </c>
      <c r="D1516">
        <f t="shared" si="40"/>
        <v>13</v>
      </c>
      <c r="E1516" t="str">
        <f>IF(SUMIFS(RPE[sRPE_tot], RPE[Nom], BD_evo[[#This Row],[Nom]], RPE[Semaine], BD_evo[[#This Row],[Semaine]])=0,"",SUMIFS(RPE[sRPE_tot], RPE[Nom], BD_evo[[#This Row],[Nom]], RPE[Semaine], BD_evo[[#This Row],[Semaine]]))</f>
        <v/>
      </c>
      <c r="F1516" s="92" t="str">
        <f>IFERROR(AVERAGEIFS(EDF[Total EDF], EDF[Nom], BD_evo[[#This Row],[Nom]], EDF[Semaine], BD_evo[[#This Row],[Semaine]]), "")</f>
        <v/>
      </c>
      <c r="G1516" s="92" t="str">
        <f>IFERROR(AVERAGEIFS(EDF[Humeur], EDF[Nom], BD_evo[[#This Row],[Nom]], EDF[Semaine], BD_evo[[#This Row],[Semaine]]), "")</f>
        <v/>
      </c>
      <c r="H1516" s="92" t="str">
        <f>IFERROR(AVERAGEIFS(EDF[Stress], EDF[Nom], BD_evo[[#This Row],[Nom]], EDF[Semaine], BD_evo[[#This Row],[Semaine]]), "")</f>
        <v/>
      </c>
      <c r="I1516" s="92" t="str">
        <f>IFERROR(AVERAGEIFS(EDF[Sommeil], EDF[Nom], BD_evo[[#This Row],[Nom]], EDF[Semaine], BD_evo[[#This Row],[Semaine]]), "")</f>
        <v/>
      </c>
      <c r="J1516" s="92" t="str">
        <f>IFERROR(AVERAGEIFS(EDF[Etat Physique], EDF[Nom], BD_evo[[#This Row],[Nom]], EDF[Semaine], BD_evo[[#This Row],[Semaine]]), "")</f>
        <v/>
      </c>
      <c r="K1516" s="92" t="str">
        <f>IFERROR(AVERAGEIFS(EDF[Hydratation], EDF[Nom], BD_evo[[#This Row],[Nom]], EDF[Semaine], BD_evo[[#This Row],[Semaine]]), "")</f>
        <v/>
      </c>
      <c r="L1516" s="92" t="str">
        <f>IFERROR(AVERAGEIFS(EDF[Nutrition], EDF[Nom], BD_evo[[#This Row],[Nom]], EDF[Semaine], BD_evo[[#This Row],[Semaine]]), "")</f>
        <v/>
      </c>
      <c r="M1516" s="92" t="str">
        <f>IFERROR(AVERAGEIFS(RPE[Investissement du jour], RPE[Nom], BD_evo[[#This Row],[Nom]], RPE[Semaine], BD_evo[[#This Row],[Semaine]]), "")</f>
        <v/>
      </c>
    </row>
    <row r="1517" spans="1:13" x14ac:dyDescent="0.2">
      <c r="A1517" s="89" t="s">
        <v>171</v>
      </c>
      <c r="B1517" t="str">
        <f>INDEX(Statut[Profil], MATCH(BD_evo[[#This Row],[Nom]], Statut[Nom], 0))</f>
        <v>Avant</v>
      </c>
      <c r="C1517">
        <f t="shared" si="39"/>
        <v>2024</v>
      </c>
      <c r="D1517">
        <f t="shared" si="40"/>
        <v>13</v>
      </c>
      <c r="E1517" t="str">
        <f>IF(SUMIFS(RPE[sRPE_tot], RPE[Nom], BD_evo[[#This Row],[Nom]], RPE[Semaine], BD_evo[[#This Row],[Semaine]])=0,"",SUMIFS(RPE[sRPE_tot], RPE[Nom], BD_evo[[#This Row],[Nom]], RPE[Semaine], BD_evo[[#This Row],[Semaine]]))</f>
        <v/>
      </c>
      <c r="F1517" s="92" t="str">
        <f>IFERROR(AVERAGEIFS(EDF[Total EDF], EDF[Nom], BD_evo[[#This Row],[Nom]], EDF[Semaine], BD_evo[[#This Row],[Semaine]]), "")</f>
        <v/>
      </c>
      <c r="G1517" s="92" t="str">
        <f>IFERROR(AVERAGEIFS(EDF[Humeur], EDF[Nom], BD_evo[[#This Row],[Nom]], EDF[Semaine], BD_evo[[#This Row],[Semaine]]), "")</f>
        <v/>
      </c>
      <c r="H1517" s="92" t="str">
        <f>IFERROR(AVERAGEIFS(EDF[Stress], EDF[Nom], BD_evo[[#This Row],[Nom]], EDF[Semaine], BD_evo[[#This Row],[Semaine]]), "")</f>
        <v/>
      </c>
      <c r="I1517" s="92" t="str">
        <f>IFERROR(AVERAGEIFS(EDF[Sommeil], EDF[Nom], BD_evo[[#This Row],[Nom]], EDF[Semaine], BD_evo[[#This Row],[Semaine]]), "")</f>
        <v/>
      </c>
      <c r="J1517" s="92" t="str">
        <f>IFERROR(AVERAGEIFS(EDF[Etat Physique], EDF[Nom], BD_evo[[#This Row],[Nom]], EDF[Semaine], BD_evo[[#This Row],[Semaine]]), "")</f>
        <v/>
      </c>
      <c r="K1517" s="92" t="str">
        <f>IFERROR(AVERAGEIFS(EDF[Hydratation], EDF[Nom], BD_evo[[#This Row],[Nom]], EDF[Semaine], BD_evo[[#This Row],[Semaine]]), "")</f>
        <v/>
      </c>
      <c r="L1517" s="92" t="str">
        <f>IFERROR(AVERAGEIFS(EDF[Nutrition], EDF[Nom], BD_evo[[#This Row],[Nom]], EDF[Semaine], BD_evo[[#This Row],[Semaine]]), "")</f>
        <v/>
      </c>
      <c r="M1517" s="92" t="str">
        <f>IFERROR(AVERAGEIFS(RPE[Investissement du jour], RPE[Nom], BD_evo[[#This Row],[Nom]], RPE[Semaine], BD_evo[[#This Row],[Semaine]]), "")</f>
        <v/>
      </c>
    </row>
    <row r="1518" spans="1:13" x14ac:dyDescent="0.2">
      <c r="A1518" s="88" t="s">
        <v>77</v>
      </c>
      <c r="B1518" t="str">
        <f>INDEX(Statut[Profil], MATCH(BD_evo[[#This Row],[Nom]], Statut[Nom], 0))</f>
        <v>Avant</v>
      </c>
      <c r="C1518">
        <f t="shared" si="39"/>
        <v>2024</v>
      </c>
      <c r="D1518">
        <f t="shared" si="40"/>
        <v>13</v>
      </c>
      <c r="E1518" t="str">
        <f>IF(SUMIFS(RPE[sRPE_tot], RPE[Nom], BD_evo[[#This Row],[Nom]], RPE[Semaine], BD_evo[[#This Row],[Semaine]])=0,"",SUMIFS(RPE[sRPE_tot], RPE[Nom], BD_evo[[#This Row],[Nom]], RPE[Semaine], BD_evo[[#This Row],[Semaine]]))</f>
        <v/>
      </c>
      <c r="F1518" s="92" t="str">
        <f>IFERROR(AVERAGEIFS(EDF[Total EDF], EDF[Nom], BD_evo[[#This Row],[Nom]], EDF[Semaine], BD_evo[[#This Row],[Semaine]]), "")</f>
        <v/>
      </c>
      <c r="G1518" s="92" t="str">
        <f>IFERROR(AVERAGEIFS(EDF[Humeur], EDF[Nom], BD_evo[[#This Row],[Nom]], EDF[Semaine], BD_evo[[#This Row],[Semaine]]), "")</f>
        <v/>
      </c>
      <c r="H1518" s="92" t="str">
        <f>IFERROR(AVERAGEIFS(EDF[Stress], EDF[Nom], BD_evo[[#This Row],[Nom]], EDF[Semaine], BD_evo[[#This Row],[Semaine]]), "")</f>
        <v/>
      </c>
      <c r="I1518" s="92" t="str">
        <f>IFERROR(AVERAGEIFS(EDF[Sommeil], EDF[Nom], BD_evo[[#This Row],[Nom]], EDF[Semaine], BD_evo[[#This Row],[Semaine]]), "")</f>
        <v/>
      </c>
      <c r="J1518" s="92" t="str">
        <f>IFERROR(AVERAGEIFS(EDF[Etat Physique], EDF[Nom], BD_evo[[#This Row],[Nom]], EDF[Semaine], BD_evo[[#This Row],[Semaine]]), "")</f>
        <v/>
      </c>
      <c r="K1518" s="92" t="str">
        <f>IFERROR(AVERAGEIFS(EDF[Hydratation], EDF[Nom], BD_evo[[#This Row],[Nom]], EDF[Semaine], BD_evo[[#This Row],[Semaine]]), "")</f>
        <v/>
      </c>
      <c r="L1518" s="92" t="str">
        <f>IFERROR(AVERAGEIFS(EDF[Nutrition], EDF[Nom], BD_evo[[#This Row],[Nom]], EDF[Semaine], BD_evo[[#This Row],[Semaine]]), "")</f>
        <v/>
      </c>
      <c r="M1518" s="92" t="str">
        <f>IFERROR(AVERAGEIFS(RPE[Investissement du jour], RPE[Nom], BD_evo[[#This Row],[Nom]], RPE[Semaine], BD_evo[[#This Row],[Semaine]]), "")</f>
        <v/>
      </c>
    </row>
    <row r="1519" spans="1:13" x14ac:dyDescent="0.2">
      <c r="A1519" s="88" t="s">
        <v>135</v>
      </c>
      <c r="B1519" t="str">
        <f>INDEX(Statut[Profil], MATCH(BD_evo[[#This Row],[Nom]], Statut[Nom], 0))</f>
        <v>Trois Quarts</v>
      </c>
      <c r="C1519">
        <f t="shared" si="39"/>
        <v>2024</v>
      </c>
      <c r="D1519">
        <f t="shared" si="40"/>
        <v>13</v>
      </c>
      <c r="E1519" t="str">
        <f>IF(SUMIFS(RPE[sRPE_tot], RPE[Nom], BD_evo[[#This Row],[Nom]], RPE[Semaine], BD_evo[[#This Row],[Semaine]])=0,"",SUMIFS(RPE[sRPE_tot], RPE[Nom], BD_evo[[#This Row],[Nom]], RPE[Semaine], BD_evo[[#This Row],[Semaine]]))</f>
        <v/>
      </c>
      <c r="F1519" s="92" t="str">
        <f>IFERROR(AVERAGEIFS(EDF[Total EDF], EDF[Nom], BD_evo[[#This Row],[Nom]], EDF[Semaine], BD_evo[[#This Row],[Semaine]]), "")</f>
        <v/>
      </c>
      <c r="G1519" s="92" t="str">
        <f>IFERROR(AVERAGEIFS(EDF[Humeur], EDF[Nom], BD_evo[[#This Row],[Nom]], EDF[Semaine], BD_evo[[#This Row],[Semaine]]), "")</f>
        <v/>
      </c>
      <c r="H1519" s="92" t="str">
        <f>IFERROR(AVERAGEIFS(EDF[Stress], EDF[Nom], BD_evo[[#This Row],[Nom]], EDF[Semaine], BD_evo[[#This Row],[Semaine]]), "")</f>
        <v/>
      </c>
      <c r="I1519" s="92" t="str">
        <f>IFERROR(AVERAGEIFS(EDF[Sommeil], EDF[Nom], BD_evo[[#This Row],[Nom]], EDF[Semaine], BD_evo[[#This Row],[Semaine]]), "")</f>
        <v/>
      </c>
      <c r="J1519" s="92" t="str">
        <f>IFERROR(AVERAGEIFS(EDF[Etat Physique], EDF[Nom], BD_evo[[#This Row],[Nom]], EDF[Semaine], BD_evo[[#This Row],[Semaine]]), "")</f>
        <v/>
      </c>
      <c r="K1519" s="92" t="str">
        <f>IFERROR(AVERAGEIFS(EDF[Hydratation], EDF[Nom], BD_evo[[#This Row],[Nom]], EDF[Semaine], BD_evo[[#This Row],[Semaine]]), "")</f>
        <v/>
      </c>
      <c r="L1519" s="92" t="str">
        <f>IFERROR(AVERAGEIFS(EDF[Nutrition], EDF[Nom], BD_evo[[#This Row],[Nom]], EDF[Semaine], BD_evo[[#This Row],[Semaine]]), "")</f>
        <v/>
      </c>
      <c r="M1519" s="92" t="str">
        <f>IFERROR(AVERAGEIFS(RPE[Investissement du jour], RPE[Nom], BD_evo[[#This Row],[Nom]], RPE[Semaine], BD_evo[[#This Row],[Semaine]]), "")</f>
        <v/>
      </c>
    </row>
    <row r="1520" spans="1:13" x14ac:dyDescent="0.2">
      <c r="A1520" s="88" t="s">
        <v>75</v>
      </c>
      <c r="B1520" t="str">
        <f>INDEX(Statut[Profil], MATCH(BD_evo[[#This Row],[Nom]], Statut[Nom], 0))</f>
        <v>Avant</v>
      </c>
      <c r="C1520">
        <f t="shared" si="39"/>
        <v>2024</v>
      </c>
      <c r="D1520">
        <f t="shared" si="40"/>
        <v>13</v>
      </c>
      <c r="E1520" t="str">
        <f>IF(SUMIFS(RPE[sRPE_tot], RPE[Nom], BD_evo[[#This Row],[Nom]], RPE[Semaine], BD_evo[[#This Row],[Semaine]])=0,"",SUMIFS(RPE[sRPE_tot], RPE[Nom], BD_evo[[#This Row],[Nom]], RPE[Semaine], BD_evo[[#This Row],[Semaine]]))</f>
        <v/>
      </c>
      <c r="F1520" s="92" t="str">
        <f>IFERROR(AVERAGEIFS(EDF[Total EDF], EDF[Nom], BD_evo[[#This Row],[Nom]], EDF[Semaine], BD_evo[[#This Row],[Semaine]]), "")</f>
        <v/>
      </c>
      <c r="G1520" s="92" t="str">
        <f>IFERROR(AVERAGEIFS(EDF[Humeur], EDF[Nom], BD_evo[[#This Row],[Nom]], EDF[Semaine], BD_evo[[#This Row],[Semaine]]), "")</f>
        <v/>
      </c>
      <c r="H1520" s="92" t="str">
        <f>IFERROR(AVERAGEIFS(EDF[Stress], EDF[Nom], BD_evo[[#This Row],[Nom]], EDF[Semaine], BD_evo[[#This Row],[Semaine]]), "")</f>
        <v/>
      </c>
      <c r="I1520" s="92" t="str">
        <f>IFERROR(AVERAGEIFS(EDF[Sommeil], EDF[Nom], BD_evo[[#This Row],[Nom]], EDF[Semaine], BD_evo[[#This Row],[Semaine]]), "")</f>
        <v/>
      </c>
      <c r="J1520" s="92" t="str">
        <f>IFERROR(AVERAGEIFS(EDF[Etat Physique], EDF[Nom], BD_evo[[#This Row],[Nom]], EDF[Semaine], BD_evo[[#This Row],[Semaine]]), "")</f>
        <v/>
      </c>
      <c r="K1520" s="92" t="str">
        <f>IFERROR(AVERAGEIFS(EDF[Hydratation], EDF[Nom], BD_evo[[#This Row],[Nom]], EDF[Semaine], BD_evo[[#This Row],[Semaine]]), "")</f>
        <v/>
      </c>
      <c r="L1520" s="92" t="str">
        <f>IFERROR(AVERAGEIFS(EDF[Nutrition], EDF[Nom], BD_evo[[#This Row],[Nom]], EDF[Semaine], BD_evo[[#This Row],[Semaine]]), "")</f>
        <v/>
      </c>
      <c r="M1520" s="92" t="str">
        <f>IFERROR(AVERAGEIFS(RPE[Investissement du jour], RPE[Nom], BD_evo[[#This Row],[Nom]], RPE[Semaine], BD_evo[[#This Row],[Semaine]]), "")</f>
        <v/>
      </c>
    </row>
    <row r="1521" spans="1:13" x14ac:dyDescent="0.2">
      <c r="A1521" s="88" t="s">
        <v>112</v>
      </c>
      <c r="B1521" t="str">
        <f>INDEX(Statut[Profil], MATCH(BD_evo[[#This Row],[Nom]], Statut[Nom], 0))</f>
        <v>Trois Quarts</v>
      </c>
      <c r="C1521">
        <f t="shared" si="39"/>
        <v>2024</v>
      </c>
      <c r="D1521">
        <f t="shared" si="40"/>
        <v>13</v>
      </c>
      <c r="E1521" t="str">
        <f>IF(SUMIFS(RPE[sRPE_tot], RPE[Nom], BD_evo[[#This Row],[Nom]], RPE[Semaine], BD_evo[[#This Row],[Semaine]])=0,"",SUMIFS(RPE[sRPE_tot], RPE[Nom], BD_evo[[#This Row],[Nom]], RPE[Semaine], BD_evo[[#This Row],[Semaine]]))</f>
        <v/>
      </c>
      <c r="F1521" s="92" t="str">
        <f>IFERROR(AVERAGEIFS(EDF[Total EDF], EDF[Nom], BD_evo[[#This Row],[Nom]], EDF[Semaine], BD_evo[[#This Row],[Semaine]]), "")</f>
        <v/>
      </c>
      <c r="G1521" s="92" t="str">
        <f>IFERROR(AVERAGEIFS(EDF[Humeur], EDF[Nom], BD_evo[[#This Row],[Nom]], EDF[Semaine], BD_evo[[#This Row],[Semaine]]), "")</f>
        <v/>
      </c>
      <c r="H1521" s="92" t="str">
        <f>IFERROR(AVERAGEIFS(EDF[Stress], EDF[Nom], BD_evo[[#This Row],[Nom]], EDF[Semaine], BD_evo[[#This Row],[Semaine]]), "")</f>
        <v/>
      </c>
      <c r="I1521" s="92" t="str">
        <f>IFERROR(AVERAGEIFS(EDF[Sommeil], EDF[Nom], BD_evo[[#This Row],[Nom]], EDF[Semaine], BD_evo[[#This Row],[Semaine]]), "")</f>
        <v/>
      </c>
      <c r="J1521" s="92" t="str">
        <f>IFERROR(AVERAGEIFS(EDF[Etat Physique], EDF[Nom], BD_evo[[#This Row],[Nom]], EDF[Semaine], BD_evo[[#This Row],[Semaine]]), "")</f>
        <v/>
      </c>
      <c r="K1521" s="92" t="str">
        <f>IFERROR(AVERAGEIFS(EDF[Hydratation], EDF[Nom], BD_evo[[#This Row],[Nom]], EDF[Semaine], BD_evo[[#This Row],[Semaine]]), "")</f>
        <v/>
      </c>
      <c r="L1521" s="92" t="str">
        <f>IFERROR(AVERAGEIFS(EDF[Nutrition], EDF[Nom], BD_evo[[#This Row],[Nom]], EDF[Semaine], BD_evo[[#This Row],[Semaine]]), "")</f>
        <v/>
      </c>
      <c r="M1521" s="92" t="str">
        <f>IFERROR(AVERAGEIFS(RPE[Investissement du jour], RPE[Nom], BD_evo[[#This Row],[Nom]], RPE[Semaine], BD_evo[[#This Row],[Semaine]]), "")</f>
        <v/>
      </c>
    </row>
    <row r="1522" spans="1:13" x14ac:dyDescent="0.2">
      <c r="A1522" s="88" t="s">
        <v>142</v>
      </c>
      <c r="B1522" t="str">
        <f>INDEX(Statut[Profil], MATCH(BD_evo[[#This Row],[Nom]], Statut[Nom], 0))</f>
        <v>Avant</v>
      </c>
      <c r="C1522">
        <f t="shared" si="39"/>
        <v>2024</v>
      </c>
      <c r="D1522">
        <f t="shared" si="40"/>
        <v>13</v>
      </c>
      <c r="E1522" t="str">
        <f>IF(SUMIFS(RPE[sRPE_tot], RPE[Nom], BD_evo[[#This Row],[Nom]], RPE[Semaine], BD_evo[[#This Row],[Semaine]])=0,"",SUMIFS(RPE[sRPE_tot], RPE[Nom], BD_evo[[#This Row],[Nom]], RPE[Semaine], BD_evo[[#This Row],[Semaine]]))</f>
        <v/>
      </c>
      <c r="F1522" s="92" t="str">
        <f>IFERROR(AVERAGEIFS(EDF[Total EDF], EDF[Nom], BD_evo[[#This Row],[Nom]], EDF[Semaine], BD_evo[[#This Row],[Semaine]]), "")</f>
        <v/>
      </c>
      <c r="G1522" s="92" t="str">
        <f>IFERROR(AVERAGEIFS(EDF[Humeur], EDF[Nom], BD_evo[[#This Row],[Nom]], EDF[Semaine], BD_evo[[#This Row],[Semaine]]), "")</f>
        <v/>
      </c>
      <c r="H1522" s="92" t="str">
        <f>IFERROR(AVERAGEIFS(EDF[Stress], EDF[Nom], BD_evo[[#This Row],[Nom]], EDF[Semaine], BD_evo[[#This Row],[Semaine]]), "")</f>
        <v/>
      </c>
      <c r="I1522" s="92" t="str">
        <f>IFERROR(AVERAGEIFS(EDF[Sommeil], EDF[Nom], BD_evo[[#This Row],[Nom]], EDF[Semaine], BD_evo[[#This Row],[Semaine]]), "")</f>
        <v/>
      </c>
      <c r="J1522" s="92" t="str">
        <f>IFERROR(AVERAGEIFS(EDF[Etat Physique], EDF[Nom], BD_evo[[#This Row],[Nom]], EDF[Semaine], BD_evo[[#This Row],[Semaine]]), "")</f>
        <v/>
      </c>
      <c r="K1522" s="92" t="str">
        <f>IFERROR(AVERAGEIFS(EDF[Hydratation], EDF[Nom], BD_evo[[#This Row],[Nom]], EDF[Semaine], BD_evo[[#This Row],[Semaine]]), "")</f>
        <v/>
      </c>
      <c r="L1522" s="92" t="str">
        <f>IFERROR(AVERAGEIFS(EDF[Nutrition], EDF[Nom], BD_evo[[#This Row],[Nom]], EDF[Semaine], BD_evo[[#This Row],[Semaine]]), "")</f>
        <v/>
      </c>
      <c r="M1522" s="92" t="str">
        <f>IFERROR(AVERAGEIFS(RPE[Investissement du jour], RPE[Nom], BD_evo[[#This Row],[Nom]], RPE[Semaine], BD_evo[[#This Row],[Semaine]]), "")</f>
        <v/>
      </c>
    </row>
    <row r="1523" spans="1:13" x14ac:dyDescent="0.2">
      <c r="A1523" s="88" t="s">
        <v>131</v>
      </c>
      <c r="B1523" t="str">
        <f>INDEX(Statut[Profil], MATCH(BD_evo[[#This Row],[Nom]], Statut[Nom], 0))</f>
        <v>Trois Quarts</v>
      </c>
      <c r="C1523">
        <f t="shared" si="39"/>
        <v>2024</v>
      </c>
      <c r="D1523">
        <f t="shared" si="40"/>
        <v>13</v>
      </c>
      <c r="E1523" t="str">
        <f>IF(SUMIFS(RPE[sRPE_tot], RPE[Nom], BD_evo[[#This Row],[Nom]], RPE[Semaine], BD_evo[[#This Row],[Semaine]])=0,"",SUMIFS(RPE[sRPE_tot], RPE[Nom], BD_evo[[#This Row],[Nom]], RPE[Semaine], BD_evo[[#This Row],[Semaine]]))</f>
        <v/>
      </c>
      <c r="F1523" s="92" t="str">
        <f>IFERROR(AVERAGEIFS(EDF[Total EDF], EDF[Nom], BD_evo[[#This Row],[Nom]], EDF[Semaine], BD_evo[[#This Row],[Semaine]]), "")</f>
        <v/>
      </c>
      <c r="G1523" s="92" t="str">
        <f>IFERROR(AVERAGEIFS(EDF[Humeur], EDF[Nom], BD_evo[[#This Row],[Nom]], EDF[Semaine], BD_evo[[#This Row],[Semaine]]), "")</f>
        <v/>
      </c>
      <c r="H1523" s="92" t="str">
        <f>IFERROR(AVERAGEIFS(EDF[Stress], EDF[Nom], BD_evo[[#This Row],[Nom]], EDF[Semaine], BD_evo[[#This Row],[Semaine]]), "")</f>
        <v/>
      </c>
      <c r="I1523" s="92" t="str">
        <f>IFERROR(AVERAGEIFS(EDF[Sommeil], EDF[Nom], BD_evo[[#This Row],[Nom]], EDF[Semaine], BD_evo[[#This Row],[Semaine]]), "")</f>
        <v/>
      </c>
      <c r="J1523" s="92" t="str">
        <f>IFERROR(AVERAGEIFS(EDF[Etat Physique], EDF[Nom], BD_evo[[#This Row],[Nom]], EDF[Semaine], BD_evo[[#This Row],[Semaine]]), "")</f>
        <v/>
      </c>
      <c r="K1523" s="92" t="str">
        <f>IFERROR(AVERAGEIFS(EDF[Hydratation], EDF[Nom], BD_evo[[#This Row],[Nom]], EDF[Semaine], BD_evo[[#This Row],[Semaine]]), "")</f>
        <v/>
      </c>
      <c r="L1523" s="92" t="str">
        <f>IFERROR(AVERAGEIFS(EDF[Nutrition], EDF[Nom], BD_evo[[#This Row],[Nom]], EDF[Semaine], BD_evo[[#This Row],[Semaine]]), "")</f>
        <v/>
      </c>
      <c r="M1523" s="92" t="str">
        <f>IFERROR(AVERAGEIFS(RPE[Investissement du jour], RPE[Nom], BD_evo[[#This Row],[Nom]], RPE[Semaine], BD_evo[[#This Row],[Semaine]]), "")</f>
        <v/>
      </c>
    </row>
    <row r="1524" spans="1:13" x14ac:dyDescent="0.2">
      <c r="A1524" s="88" t="s">
        <v>83</v>
      </c>
      <c r="B1524" t="str">
        <f>INDEX(Statut[Profil], MATCH(BD_evo[[#This Row],[Nom]], Statut[Nom], 0))</f>
        <v>Avant</v>
      </c>
      <c r="C1524">
        <f t="shared" si="39"/>
        <v>2024</v>
      </c>
      <c r="D1524">
        <f t="shared" si="40"/>
        <v>13</v>
      </c>
      <c r="E1524" t="str">
        <f>IF(SUMIFS(RPE[sRPE_tot], RPE[Nom], BD_evo[[#This Row],[Nom]], RPE[Semaine], BD_evo[[#This Row],[Semaine]])=0,"",SUMIFS(RPE[sRPE_tot], RPE[Nom], BD_evo[[#This Row],[Nom]], RPE[Semaine], BD_evo[[#This Row],[Semaine]]))</f>
        <v/>
      </c>
      <c r="F1524" s="92" t="str">
        <f>IFERROR(AVERAGEIFS(EDF[Total EDF], EDF[Nom], BD_evo[[#This Row],[Nom]], EDF[Semaine], BD_evo[[#This Row],[Semaine]]), "")</f>
        <v/>
      </c>
      <c r="G1524" s="92" t="str">
        <f>IFERROR(AVERAGEIFS(EDF[Humeur], EDF[Nom], BD_evo[[#This Row],[Nom]], EDF[Semaine], BD_evo[[#This Row],[Semaine]]), "")</f>
        <v/>
      </c>
      <c r="H1524" s="92" t="str">
        <f>IFERROR(AVERAGEIFS(EDF[Stress], EDF[Nom], BD_evo[[#This Row],[Nom]], EDF[Semaine], BD_evo[[#This Row],[Semaine]]), "")</f>
        <v/>
      </c>
      <c r="I1524" s="92" t="str">
        <f>IFERROR(AVERAGEIFS(EDF[Sommeil], EDF[Nom], BD_evo[[#This Row],[Nom]], EDF[Semaine], BD_evo[[#This Row],[Semaine]]), "")</f>
        <v/>
      </c>
      <c r="J1524" s="92" t="str">
        <f>IFERROR(AVERAGEIFS(EDF[Etat Physique], EDF[Nom], BD_evo[[#This Row],[Nom]], EDF[Semaine], BD_evo[[#This Row],[Semaine]]), "")</f>
        <v/>
      </c>
      <c r="K1524" s="92" t="str">
        <f>IFERROR(AVERAGEIFS(EDF[Hydratation], EDF[Nom], BD_evo[[#This Row],[Nom]], EDF[Semaine], BD_evo[[#This Row],[Semaine]]), "")</f>
        <v/>
      </c>
      <c r="L1524" s="92" t="str">
        <f>IFERROR(AVERAGEIFS(EDF[Nutrition], EDF[Nom], BD_evo[[#This Row],[Nom]], EDF[Semaine], BD_evo[[#This Row],[Semaine]]), "")</f>
        <v/>
      </c>
      <c r="M1524" s="92" t="str">
        <f>IFERROR(AVERAGEIFS(RPE[Investissement du jour], RPE[Nom], BD_evo[[#This Row],[Nom]], RPE[Semaine], BD_evo[[#This Row],[Semaine]]), "")</f>
        <v/>
      </c>
    </row>
    <row r="1525" spans="1:13" x14ac:dyDescent="0.2">
      <c r="A1525" s="88" t="s">
        <v>100</v>
      </c>
      <c r="B1525" t="str">
        <f>INDEX(Statut[Profil], MATCH(BD_evo[[#This Row],[Nom]], Statut[Nom], 0))</f>
        <v>Trois Quarts</v>
      </c>
      <c r="C1525">
        <f t="shared" si="39"/>
        <v>2024</v>
      </c>
      <c r="D1525">
        <f t="shared" si="40"/>
        <v>13</v>
      </c>
      <c r="E1525" t="str">
        <f>IF(SUMIFS(RPE[sRPE_tot], RPE[Nom], BD_evo[[#This Row],[Nom]], RPE[Semaine], BD_evo[[#This Row],[Semaine]])=0,"",SUMIFS(RPE[sRPE_tot], RPE[Nom], BD_evo[[#This Row],[Nom]], RPE[Semaine], BD_evo[[#This Row],[Semaine]]))</f>
        <v/>
      </c>
      <c r="F1525" s="92" t="str">
        <f>IFERROR(AVERAGEIFS(EDF[Total EDF], EDF[Nom], BD_evo[[#This Row],[Nom]], EDF[Semaine], BD_evo[[#This Row],[Semaine]]), "")</f>
        <v/>
      </c>
      <c r="G1525" s="92" t="str">
        <f>IFERROR(AVERAGEIFS(EDF[Humeur], EDF[Nom], BD_evo[[#This Row],[Nom]], EDF[Semaine], BD_evo[[#This Row],[Semaine]]), "")</f>
        <v/>
      </c>
      <c r="H1525" s="92" t="str">
        <f>IFERROR(AVERAGEIFS(EDF[Stress], EDF[Nom], BD_evo[[#This Row],[Nom]], EDF[Semaine], BD_evo[[#This Row],[Semaine]]), "")</f>
        <v/>
      </c>
      <c r="I1525" s="92" t="str">
        <f>IFERROR(AVERAGEIFS(EDF[Sommeil], EDF[Nom], BD_evo[[#This Row],[Nom]], EDF[Semaine], BD_evo[[#This Row],[Semaine]]), "")</f>
        <v/>
      </c>
      <c r="J1525" s="92" t="str">
        <f>IFERROR(AVERAGEIFS(EDF[Etat Physique], EDF[Nom], BD_evo[[#This Row],[Nom]], EDF[Semaine], BD_evo[[#This Row],[Semaine]]), "")</f>
        <v/>
      </c>
      <c r="K1525" s="92" t="str">
        <f>IFERROR(AVERAGEIFS(EDF[Hydratation], EDF[Nom], BD_evo[[#This Row],[Nom]], EDF[Semaine], BD_evo[[#This Row],[Semaine]]), "")</f>
        <v/>
      </c>
      <c r="L1525" s="92" t="str">
        <f>IFERROR(AVERAGEIFS(EDF[Nutrition], EDF[Nom], BD_evo[[#This Row],[Nom]], EDF[Semaine], BD_evo[[#This Row],[Semaine]]), "")</f>
        <v/>
      </c>
      <c r="M1525" s="92" t="str">
        <f>IFERROR(AVERAGEIFS(RPE[Investissement du jour], RPE[Nom], BD_evo[[#This Row],[Nom]], RPE[Semaine], BD_evo[[#This Row],[Semaine]]), "")</f>
        <v/>
      </c>
    </row>
    <row r="1526" spans="1:13" x14ac:dyDescent="0.2">
      <c r="A1526" s="88" t="s">
        <v>89</v>
      </c>
      <c r="B1526" t="str">
        <f>INDEX(Statut[Profil], MATCH(BD_evo[[#This Row],[Nom]], Statut[Nom], 0))</f>
        <v>Avant</v>
      </c>
      <c r="C1526">
        <f t="shared" si="39"/>
        <v>2024</v>
      </c>
      <c r="D1526">
        <f t="shared" si="40"/>
        <v>13</v>
      </c>
      <c r="E1526" t="str">
        <f>IF(SUMIFS(RPE[sRPE_tot], RPE[Nom], BD_evo[[#This Row],[Nom]], RPE[Semaine], BD_evo[[#This Row],[Semaine]])=0,"",SUMIFS(RPE[sRPE_tot], RPE[Nom], BD_evo[[#This Row],[Nom]], RPE[Semaine], BD_evo[[#This Row],[Semaine]]))</f>
        <v/>
      </c>
      <c r="F1526" s="92" t="str">
        <f>IFERROR(AVERAGEIFS(EDF[Total EDF], EDF[Nom], BD_evo[[#This Row],[Nom]], EDF[Semaine], BD_evo[[#This Row],[Semaine]]), "")</f>
        <v/>
      </c>
      <c r="G1526" s="92" t="str">
        <f>IFERROR(AVERAGEIFS(EDF[Humeur], EDF[Nom], BD_evo[[#This Row],[Nom]], EDF[Semaine], BD_evo[[#This Row],[Semaine]]), "")</f>
        <v/>
      </c>
      <c r="H1526" s="92" t="str">
        <f>IFERROR(AVERAGEIFS(EDF[Stress], EDF[Nom], BD_evo[[#This Row],[Nom]], EDF[Semaine], BD_evo[[#This Row],[Semaine]]), "")</f>
        <v/>
      </c>
      <c r="I1526" s="92" t="str">
        <f>IFERROR(AVERAGEIFS(EDF[Sommeil], EDF[Nom], BD_evo[[#This Row],[Nom]], EDF[Semaine], BD_evo[[#This Row],[Semaine]]), "")</f>
        <v/>
      </c>
      <c r="J1526" s="92" t="str">
        <f>IFERROR(AVERAGEIFS(EDF[Etat Physique], EDF[Nom], BD_evo[[#This Row],[Nom]], EDF[Semaine], BD_evo[[#This Row],[Semaine]]), "")</f>
        <v/>
      </c>
      <c r="K1526" s="92" t="str">
        <f>IFERROR(AVERAGEIFS(EDF[Hydratation], EDF[Nom], BD_evo[[#This Row],[Nom]], EDF[Semaine], BD_evo[[#This Row],[Semaine]]), "")</f>
        <v/>
      </c>
      <c r="L1526" s="92" t="str">
        <f>IFERROR(AVERAGEIFS(EDF[Nutrition], EDF[Nom], BD_evo[[#This Row],[Nom]], EDF[Semaine], BD_evo[[#This Row],[Semaine]]), "")</f>
        <v/>
      </c>
      <c r="M1526" s="92" t="str">
        <f>IFERROR(AVERAGEIFS(RPE[Investissement du jour], RPE[Nom], BD_evo[[#This Row],[Nom]], RPE[Semaine], BD_evo[[#This Row],[Semaine]]), "")</f>
        <v/>
      </c>
    </row>
    <row r="1527" spans="1:13" x14ac:dyDescent="0.2">
      <c r="A1527" s="88" t="s">
        <v>168</v>
      </c>
      <c r="B1527" t="str">
        <f>INDEX(Statut[Profil], MATCH(BD_evo[[#This Row],[Nom]], Statut[Nom], 0))</f>
        <v>Avant</v>
      </c>
      <c r="C1527">
        <f t="shared" si="39"/>
        <v>2024</v>
      </c>
      <c r="D1527">
        <f t="shared" si="40"/>
        <v>13</v>
      </c>
      <c r="E1527" t="str">
        <f>IF(SUMIFS(RPE[sRPE_tot], RPE[Nom], BD_evo[[#This Row],[Nom]], RPE[Semaine], BD_evo[[#This Row],[Semaine]])=0,"",SUMIFS(RPE[sRPE_tot], RPE[Nom], BD_evo[[#This Row],[Nom]], RPE[Semaine], BD_evo[[#This Row],[Semaine]]))</f>
        <v/>
      </c>
      <c r="F1527" s="92" t="str">
        <f>IFERROR(AVERAGEIFS(EDF[Total EDF], EDF[Nom], BD_evo[[#This Row],[Nom]], EDF[Semaine], BD_evo[[#This Row],[Semaine]]), "")</f>
        <v/>
      </c>
      <c r="G1527" s="92" t="str">
        <f>IFERROR(AVERAGEIFS(EDF[Humeur], EDF[Nom], BD_evo[[#This Row],[Nom]], EDF[Semaine], BD_evo[[#This Row],[Semaine]]), "")</f>
        <v/>
      </c>
      <c r="H1527" s="92" t="str">
        <f>IFERROR(AVERAGEIFS(EDF[Stress], EDF[Nom], BD_evo[[#This Row],[Nom]], EDF[Semaine], BD_evo[[#This Row],[Semaine]]), "")</f>
        <v/>
      </c>
      <c r="I1527" s="92" t="str">
        <f>IFERROR(AVERAGEIFS(EDF[Sommeil], EDF[Nom], BD_evo[[#This Row],[Nom]], EDF[Semaine], BD_evo[[#This Row],[Semaine]]), "")</f>
        <v/>
      </c>
      <c r="J1527" s="92" t="str">
        <f>IFERROR(AVERAGEIFS(EDF[Etat Physique], EDF[Nom], BD_evo[[#This Row],[Nom]], EDF[Semaine], BD_evo[[#This Row],[Semaine]]), "")</f>
        <v/>
      </c>
      <c r="K1527" s="92" t="str">
        <f>IFERROR(AVERAGEIFS(EDF[Hydratation], EDF[Nom], BD_evo[[#This Row],[Nom]], EDF[Semaine], BD_evo[[#This Row],[Semaine]]), "")</f>
        <v/>
      </c>
      <c r="L1527" s="92" t="str">
        <f>IFERROR(AVERAGEIFS(EDF[Nutrition], EDF[Nom], BD_evo[[#This Row],[Nom]], EDF[Semaine], BD_evo[[#This Row],[Semaine]]), "")</f>
        <v/>
      </c>
      <c r="M1527" s="92" t="str">
        <f>IFERROR(AVERAGEIFS(RPE[Investissement du jour], RPE[Nom], BD_evo[[#This Row],[Nom]], RPE[Semaine], BD_evo[[#This Row],[Semaine]]), "")</f>
        <v/>
      </c>
    </row>
    <row r="1528" spans="1:13" x14ac:dyDescent="0.2">
      <c r="A1528" s="88" t="s">
        <v>86</v>
      </c>
      <c r="B1528" t="str">
        <f>INDEX(Statut[Profil], MATCH(BD_evo[[#This Row],[Nom]], Statut[Nom], 0))</f>
        <v>Avant</v>
      </c>
      <c r="C1528">
        <f t="shared" si="39"/>
        <v>2024</v>
      </c>
      <c r="D1528">
        <f t="shared" si="40"/>
        <v>13</v>
      </c>
      <c r="E1528" t="str">
        <f>IF(SUMIFS(RPE[sRPE_tot], RPE[Nom], BD_evo[[#This Row],[Nom]], RPE[Semaine], BD_evo[[#This Row],[Semaine]])=0,"",SUMIFS(RPE[sRPE_tot], RPE[Nom], BD_evo[[#This Row],[Nom]], RPE[Semaine], BD_evo[[#This Row],[Semaine]]))</f>
        <v/>
      </c>
      <c r="F1528" s="92" t="str">
        <f>IFERROR(AVERAGEIFS(EDF[Total EDF], EDF[Nom], BD_evo[[#This Row],[Nom]], EDF[Semaine], BD_evo[[#This Row],[Semaine]]), "")</f>
        <v/>
      </c>
      <c r="G1528" s="92" t="str">
        <f>IFERROR(AVERAGEIFS(EDF[Humeur], EDF[Nom], BD_evo[[#This Row],[Nom]], EDF[Semaine], BD_evo[[#This Row],[Semaine]]), "")</f>
        <v/>
      </c>
      <c r="H1528" s="92" t="str">
        <f>IFERROR(AVERAGEIFS(EDF[Stress], EDF[Nom], BD_evo[[#This Row],[Nom]], EDF[Semaine], BD_evo[[#This Row],[Semaine]]), "")</f>
        <v/>
      </c>
      <c r="I1528" s="92" t="str">
        <f>IFERROR(AVERAGEIFS(EDF[Sommeil], EDF[Nom], BD_evo[[#This Row],[Nom]], EDF[Semaine], BD_evo[[#This Row],[Semaine]]), "")</f>
        <v/>
      </c>
      <c r="J1528" s="92" t="str">
        <f>IFERROR(AVERAGEIFS(EDF[Etat Physique], EDF[Nom], BD_evo[[#This Row],[Nom]], EDF[Semaine], BD_evo[[#This Row],[Semaine]]), "")</f>
        <v/>
      </c>
      <c r="K1528" s="92" t="str">
        <f>IFERROR(AVERAGEIFS(EDF[Hydratation], EDF[Nom], BD_evo[[#This Row],[Nom]], EDF[Semaine], BD_evo[[#This Row],[Semaine]]), "")</f>
        <v/>
      </c>
      <c r="L1528" s="92" t="str">
        <f>IFERROR(AVERAGEIFS(EDF[Nutrition], EDF[Nom], BD_evo[[#This Row],[Nom]], EDF[Semaine], BD_evo[[#This Row],[Semaine]]), "")</f>
        <v/>
      </c>
      <c r="M1528" s="92" t="str">
        <f>IFERROR(AVERAGEIFS(RPE[Investissement du jour], RPE[Nom], BD_evo[[#This Row],[Nom]], RPE[Semaine], BD_evo[[#This Row],[Semaine]]), "")</f>
        <v/>
      </c>
    </row>
    <row r="1529" spans="1:13" x14ac:dyDescent="0.2">
      <c r="A1529" s="88" t="s">
        <v>208</v>
      </c>
      <c r="B1529" t="str">
        <f>INDEX(Statut[Profil], MATCH(BD_evo[[#This Row],[Nom]], Statut[Nom], 0))</f>
        <v>Trois Quarts</v>
      </c>
      <c r="C1529">
        <f t="shared" si="39"/>
        <v>2024</v>
      </c>
      <c r="D1529">
        <f t="shared" si="40"/>
        <v>13</v>
      </c>
      <c r="E1529" t="str">
        <f>IF(SUMIFS(RPE[sRPE_tot], RPE[Nom], BD_evo[[#This Row],[Nom]], RPE[Semaine], BD_evo[[#This Row],[Semaine]])=0,"",SUMIFS(RPE[sRPE_tot], RPE[Nom], BD_evo[[#This Row],[Nom]], RPE[Semaine], BD_evo[[#This Row],[Semaine]]))</f>
        <v/>
      </c>
      <c r="F1529" s="92" t="str">
        <f>IFERROR(AVERAGEIFS(EDF[Total EDF], EDF[Nom], BD_evo[[#This Row],[Nom]], EDF[Semaine], BD_evo[[#This Row],[Semaine]]), "")</f>
        <v/>
      </c>
      <c r="G1529" s="92" t="str">
        <f>IFERROR(AVERAGEIFS(EDF[Humeur], EDF[Nom], BD_evo[[#This Row],[Nom]], EDF[Semaine], BD_evo[[#This Row],[Semaine]]), "")</f>
        <v/>
      </c>
      <c r="H1529" s="92" t="str">
        <f>IFERROR(AVERAGEIFS(EDF[Stress], EDF[Nom], BD_evo[[#This Row],[Nom]], EDF[Semaine], BD_evo[[#This Row],[Semaine]]), "")</f>
        <v/>
      </c>
      <c r="I1529" s="92" t="str">
        <f>IFERROR(AVERAGEIFS(EDF[Sommeil], EDF[Nom], BD_evo[[#This Row],[Nom]], EDF[Semaine], BD_evo[[#This Row],[Semaine]]), "")</f>
        <v/>
      </c>
      <c r="J1529" s="92" t="str">
        <f>IFERROR(AVERAGEIFS(EDF[Etat Physique], EDF[Nom], BD_evo[[#This Row],[Nom]], EDF[Semaine], BD_evo[[#This Row],[Semaine]]), "")</f>
        <v/>
      </c>
      <c r="K1529" s="92" t="str">
        <f>IFERROR(AVERAGEIFS(EDF[Hydratation], EDF[Nom], BD_evo[[#This Row],[Nom]], EDF[Semaine], BD_evo[[#This Row],[Semaine]]), "")</f>
        <v/>
      </c>
      <c r="L1529" s="92" t="str">
        <f>IFERROR(AVERAGEIFS(EDF[Nutrition], EDF[Nom], BD_evo[[#This Row],[Nom]], EDF[Semaine], BD_evo[[#This Row],[Semaine]]), "")</f>
        <v/>
      </c>
      <c r="M1529" s="92" t="str">
        <f>IFERROR(AVERAGEIFS(RPE[Investissement du jour], RPE[Nom], BD_evo[[#This Row],[Nom]], RPE[Semaine], BD_evo[[#This Row],[Semaine]]), "")</f>
        <v/>
      </c>
    </row>
    <row r="1530" spans="1:13" x14ac:dyDescent="0.2">
      <c r="A1530" s="88" t="s">
        <v>99</v>
      </c>
      <c r="B1530" t="str">
        <f>INDEX(Statut[Profil], MATCH(BD_evo[[#This Row],[Nom]], Statut[Nom], 0))</f>
        <v>Avant</v>
      </c>
      <c r="C1530">
        <f t="shared" si="39"/>
        <v>2024</v>
      </c>
      <c r="D1530">
        <f t="shared" si="40"/>
        <v>13</v>
      </c>
      <c r="E1530" t="str">
        <f>IF(SUMIFS(RPE[sRPE_tot], RPE[Nom], BD_evo[[#This Row],[Nom]], RPE[Semaine], BD_evo[[#This Row],[Semaine]])=0,"",SUMIFS(RPE[sRPE_tot], RPE[Nom], BD_evo[[#This Row],[Nom]], RPE[Semaine], BD_evo[[#This Row],[Semaine]]))</f>
        <v/>
      </c>
      <c r="F1530" s="92" t="str">
        <f>IFERROR(AVERAGEIFS(EDF[Total EDF], EDF[Nom], BD_evo[[#This Row],[Nom]], EDF[Semaine], BD_evo[[#This Row],[Semaine]]), "")</f>
        <v/>
      </c>
      <c r="G1530" s="92" t="str">
        <f>IFERROR(AVERAGEIFS(EDF[Humeur], EDF[Nom], BD_evo[[#This Row],[Nom]], EDF[Semaine], BD_evo[[#This Row],[Semaine]]), "")</f>
        <v/>
      </c>
      <c r="H1530" s="92" t="str">
        <f>IFERROR(AVERAGEIFS(EDF[Stress], EDF[Nom], BD_evo[[#This Row],[Nom]], EDF[Semaine], BD_evo[[#This Row],[Semaine]]), "")</f>
        <v/>
      </c>
      <c r="I1530" s="92" t="str">
        <f>IFERROR(AVERAGEIFS(EDF[Sommeil], EDF[Nom], BD_evo[[#This Row],[Nom]], EDF[Semaine], BD_evo[[#This Row],[Semaine]]), "")</f>
        <v/>
      </c>
      <c r="J1530" s="92" t="str">
        <f>IFERROR(AVERAGEIFS(EDF[Etat Physique], EDF[Nom], BD_evo[[#This Row],[Nom]], EDF[Semaine], BD_evo[[#This Row],[Semaine]]), "")</f>
        <v/>
      </c>
      <c r="K1530" s="92" t="str">
        <f>IFERROR(AVERAGEIFS(EDF[Hydratation], EDF[Nom], BD_evo[[#This Row],[Nom]], EDF[Semaine], BD_evo[[#This Row],[Semaine]]), "")</f>
        <v/>
      </c>
      <c r="L1530" s="92" t="str">
        <f>IFERROR(AVERAGEIFS(EDF[Nutrition], EDF[Nom], BD_evo[[#This Row],[Nom]], EDF[Semaine], BD_evo[[#This Row],[Semaine]]), "")</f>
        <v/>
      </c>
      <c r="M1530" s="92" t="str">
        <f>IFERROR(AVERAGEIFS(RPE[Investissement du jour], RPE[Nom], BD_evo[[#This Row],[Nom]], RPE[Semaine], BD_evo[[#This Row],[Semaine]]), "")</f>
        <v/>
      </c>
    </row>
    <row r="1531" spans="1:13" x14ac:dyDescent="0.2">
      <c r="A1531" s="88" t="s">
        <v>233</v>
      </c>
      <c r="B1531" t="str">
        <f>INDEX(Statut[Profil], MATCH(BD_evo[[#This Row],[Nom]], Statut[Nom], 0))</f>
        <v>Avant</v>
      </c>
      <c r="C1531">
        <f t="shared" si="39"/>
        <v>2024</v>
      </c>
      <c r="D1531">
        <f t="shared" si="40"/>
        <v>13</v>
      </c>
      <c r="E1531" t="str">
        <f>IF(SUMIFS(RPE[sRPE_tot], RPE[Nom], BD_evo[[#This Row],[Nom]], RPE[Semaine], BD_evo[[#This Row],[Semaine]])=0,"",SUMIFS(RPE[sRPE_tot], RPE[Nom], BD_evo[[#This Row],[Nom]], RPE[Semaine], BD_evo[[#This Row],[Semaine]]))</f>
        <v/>
      </c>
      <c r="F1531" s="92" t="str">
        <f>IFERROR(AVERAGEIFS(EDF[Total EDF], EDF[Nom], BD_evo[[#This Row],[Nom]], EDF[Semaine], BD_evo[[#This Row],[Semaine]]), "")</f>
        <v/>
      </c>
      <c r="G1531" s="92" t="str">
        <f>IFERROR(AVERAGEIFS(EDF[Humeur], EDF[Nom], BD_evo[[#This Row],[Nom]], EDF[Semaine], BD_evo[[#This Row],[Semaine]]), "")</f>
        <v/>
      </c>
      <c r="H1531" s="92" t="str">
        <f>IFERROR(AVERAGEIFS(EDF[Stress], EDF[Nom], BD_evo[[#This Row],[Nom]], EDF[Semaine], BD_evo[[#This Row],[Semaine]]), "")</f>
        <v/>
      </c>
      <c r="I1531" s="92" t="str">
        <f>IFERROR(AVERAGEIFS(EDF[Sommeil], EDF[Nom], BD_evo[[#This Row],[Nom]], EDF[Semaine], BD_evo[[#This Row],[Semaine]]), "")</f>
        <v/>
      </c>
      <c r="J1531" s="92" t="str">
        <f>IFERROR(AVERAGEIFS(EDF[Etat Physique], EDF[Nom], BD_evo[[#This Row],[Nom]], EDF[Semaine], BD_evo[[#This Row],[Semaine]]), "")</f>
        <v/>
      </c>
      <c r="K1531" s="92" t="str">
        <f>IFERROR(AVERAGEIFS(EDF[Hydratation], EDF[Nom], BD_evo[[#This Row],[Nom]], EDF[Semaine], BD_evo[[#This Row],[Semaine]]), "")</f>
        <v/>
      </c>
      <c r="L1531" s="92" t="str">
        <f>IFERROR(AVERAGEIFS(EDF[Nutrition], EDF[Nom], BD_evo[[#This Row],[Nom]], EDF[Semaine], BD_evo[[#This Row],[Semaine]]), "")</f>
        <v/>
      </c>
      <c r="M1531" s="92" t="str">
        <f>IFERROR(AVERAGEIFS(RPE[Investissement du jour], RPE[Nom], BD_evo[[#This Row],[Nom]], RPE[Semaine], BD_evo[[#This Row],[Semaine]]), "")</f>
        <v/>
      </c>
    </row>
    <row r="1532" spans="1:13" x14ac:dyDescent="0.2">
      <c r="A1532" s="88" t="s">
        <v>85</v>
      </c>
      <c r="B1532" t="str">
        <f>INDEX(Statut[Profil], MATCH(BD_evo[[#This Row],[Nom]], Statut[Nom], 0))</f>
        <v>Avant</v>
      </c>
      <c r="C1532">
        <f t="shared" si="39"/>
        <v>2024</v>
      </c>
      <c r="D1532">
        <f t="shared" si="40"/>
        <v>13</v>
      </c>
      <c r="E1532" t="str">
        <f>IF(SUMIFS(RPE[sRPE_tot], RPE[Nom], BD_evo[[#This Row],[Nom]], RPE[Semaine], BD_evo[[#This Row],[Semaine]])=0,"",SUMIFS(RPE[sRPE_tot], RPE[Nom], BD_evo[[#This Row],[Nom]], RPE[Semaine], BD_evo[[#This Row],[Semaine]]))</f>
        <v/>
      </c>
      <c r="F1532" s="92" t="str">
        <f>IFERROR(AVERAGEIFS(EDF[Total EDF], EDF[Nom], BD_evo[[#This Row],[Nom]], EDF[Semaine], BD_evo[[#This Row],[Semaine]]), "")</f>
        <v/>
      </c>
      <c r="G1532" s="92" t="str">
        <f>IFERROR(AVERAGEIFS(EDF[Humeur], EDF[Nom], BD_evo[[#This Row],[Nom]], EDF[Semaine], BD_evo[[#This Row],[Semaine]]), "")</f>
        <v/>
      </c>
      <c r="H1532" s="92" t="str">
        <f>IFERROR(AVERAGEIFS(EDF[Stress], EDF[Nom], BD_evo[[#This Row],[Nom]], EDF[Semaine], BD_evo[[#This Row],[Semaine]]), "")</f>
        <v/>
      </c>
      <c r="I1532" s="92" t="str">
        <f>IFERROR(AVERAGEIFS(EDF[Sommeil], EDF[Nom], BD_evo[[#This Row],[Nom]], EDF[Semaine], BD_evo[[#This Row],[Semaine]]), "")</f>
        <v/>
      </c>
      <c r="J1532" s="92" t="str">
        <f>IFERROR(AVERAGEIFS(EDF[Etat Physique], EDF[Nom], BD_evo[[#This Row],[Nom]], EDF[Semaine], BD_evo[[#This Row],[Semaine]]), "")</f>
        <v/>
      </c>
      <c r="K1532" s="92" t="str">
        <f>IFERROR(AVERAGEIFS(EDF[Hydratation], EDF[Nom], BD_evo[[#This Row],[Nom]], EDF[Semaine], BD_evo[[#This Row],[Semaine]]), "")</f>
        <v/>
      </c>
      <c r="L1532" s="92" t="str">
        <f>IFERROR(AVERAGEIFS(EDF[Nutrition], EDF[Nom], BD_evo[[#This Row],[Nom]], EDF[Semaine], BD_evo[[#This Row],[Semaine]]), "")</f>
        <v/>
      </c>
      <c r="M1532" s="92" t="str">
        <f>IFERROR(AVERAGEIFS(RPE[Investissement du jour], RPE[Nom], BD_evo[[#This Row],[Nom]], RPE[Semaine], BD_evo[[#This Row],[Semaine]]), "")</f>
        <v/>
      </c>
    </row>
    <row r="1533" spans="1:13" x14ac:dyDescent="0.2">
      <c r="A1533" s="88" t="s">
        <v>191</v>
      </c>
      <c r="B1533" t="str">
        <f>INDEX(Statut[Profil], MATCH(BD_evo[[#This Row],[Nom]], Statut[Nom], 0))</f>
        <v>Avant</v>
      </c>
      <c r="C1533">
        <f t="shared" si="39"/>
        <v>2024</v>
      </c>
      <c r="D1533">
        <f t="shared" si="40"/>
        <v>13</v>
      </c>
      <c r="E1533" t="str">
        <f>IF(SUMIFS(RPE[sRPE_tot], RPE[Nom], BD_evo[[#This Row],[Nom]], RPE[Semaine], BD_evo[[#This Row],[Semaine]])=0,"",SUMIFS(RPE[sRPE_tot], RPE[Nom], BD_evo[[#This Row],[Nom]], RPE[Semaine], BD_evo[[#This Row],[Semaine]]))</f>
        <v/>
      </c>
      <c r="F1533" s="92" t="str">
        <f>IFERROR(AVERAGEIFS(EDF[Total EDF], EDF[Nom], BD_evo[[#This Row],[Nom]], EDF[Semaine], BD_evo[[#This Row],[Semaine]]), "")</f>
        <v/>
      </c>
      <c r="G1533" s="92" t="str">
        <f>IFERROR(AVERAGEIFS(EDF[Humeur], EDF[Nom], BD_evo[[#This Row],[Nom]], EDF[Semaine], BD_evo[[#This Row],[Semaine]]), "")</f>
        <v/>
      </c>
      <c r="H1533" s="92" t="str">
        <f>IFERROR(AVERAGEIFS(EDF[Stress], EDF[Nom], BD_evo[[#This Row],[Nom]], EDF[Semaine], BD_evo[[#This Row],[Semaine]]), "")</f>
        <v/>
      </c>
      <c r="I1533" s="92" t="str">
        <f>IFERROR(AVERAGEIFS(EDF[Sommeil], EDF[Nom], BD_evo[[#This Row],[Nom]], EDF[Semaine], BD_evo[[#This Row],[Semaine]]), "")</f>
        <v/>
      </c>
      <c r="J1533" s="92" t="str">
        <f>IFERROR(AVERAGEIFS(EDF[Etat Physique], EDF[Nom], BD_evo[[#This Row],[Nom]], EDF[Semaine], BD_evo[[#This Row],[Semaine]]), "")</f>
        <v/>
      </c>
      <c r="K1533" s="92" t="str">
        <f>IFERROR(AVERAGEIFS(EDF[Hydratation], EDF[Nom], BD_evo[[#This Row],[Nom]], EDF[Semaine], BD_evo[[#This Row],[Semaine]]), "")</f>
        <v/>
      </c>
      <c r="L1533" s="92" t="str">
        <f>IFERROR(AVERAGEIFS(EDF[Nutrition], EDF[Nom], BD_evo[[#This Row],[Nom]], EDF[Semaine], BD_evo[[#This Row],[Semaine]]), "")</f>
        <v/>
      </c>
      <c r="M1533" s="92" t="str">
        <f>IFERROR(AVERAGEIFS(RPE[Investissement du jour], RPE[Nom], BD_evo[[#This Row],[Nom]], RPE[Semaine], BD_evo[[#This Row],[Semaine]]), "")</f>
        <v/>
      </c>
    </row>
    <row r="1534" spans="1:13" x14ac:dyDescent="0.2">
      <c r="A1534" s="89" t="s">
        <v>95</v>
      </c>
      <c r="B1534" t="str">
        <f>INDEX(Statut[Profil], MATCH(BD_evo[[#This Row],[Nom]], Statut[Nom], 0))</f>
        <v>Avant</v>
      </c>
      <c r="C1534">
        <f t="shared" si="39"/>
        <v>2024</v>
      </c>
      <c r="D1534">
        <f t="shared" si="40"/>
        <v>13</v>
      </c>
      <c r="E1534" t="str">
        <f>IF(SUMIFS(RPE[sRPE_tot], RPE[Nom], BD_evo[[#This Row],[Nom]], RPE[Semaine], BD_evo[[#This Row],[Semaine]])=0,"",SUMIFS(RPE[sRPE_tot], RPE[Nom], BD_evo[[#This Row],[Nom]], RPE[Semaine], BD_evo[[#This Row],[Semaine]]))</f>
        <v/>
      </c>
      <c r="F1534" s="92" t="str">
        <f>IFERROR(AVERAGEIFS(EDF[Total EDF], EDF[Nom], BD_evo[[#This Row],[Nom]], EDF[Semaine], BD_evo[[#This Row],[Semaine]]), "")</f>
        <v/>
      </c>
      <c r="G1534" s="92" t="str">
        <f>IFERROR(AVERAGEIFS(EDF[Humeur], EDF[Nom], BD_evo[[#This Row],[Nom]], EDF[Semaine], BD_evo[[#This Row],[Semaine]]), "")</f>
        <v/>
      </c>
      <c r="H1534" s="92" t="str">
        <f>IFERROR(AVERAGEIFS(EDF[Stress], EDF[Nom], BD_evo[[#This Row],[Nom]], EDF[Semaine], BD_evo[[#This Row],[Semaine]]), "")</f>
        <v/>
      </c>
      <c r="I1534" s="92" t="str">
        <f>IFERROR(AVERAGEIFS(EDF[Sommeil], EDF[Nom], BD_evo[[#This Row],[Nom]], EDF[Semaine], BD_evo[[#This Row],[Semaine]]), "")</f>
        <v/>
      </c>
      <c r="J1534" s="92" t="str">
        <f>IFERROR(AVERAGEIFS(EDF[Etat Physique], EDF[Nom], BD_evo[[#This Row],[Nom]], EDF[Semaine], BD_evo[[#This Row],[Semaine]]), "")</f>
        <v/>
      </c>
      <c r="K1534" s="92" t="str">
        <f>IFERROR(AVERAGEIFS(EDF[Hydratation], EDF[Nom], BD_evo[[#This Row],[Nom]], EDF[Semaine], BD_evo[[#This Row],[Semaine]]), "")</f>
        <v/>
      </c>
      <c r="L1534" s="92" t="str">
        <f>IFERROR(AVERAGEIFS(EDF[Nutrition], EDF[Nom], BD_evo[[#This Row],[Nom]], EDF[Semaine], BD_evo[[#This Row],[Semaine]]), "")</f>
        <v/>
      </c>
      <c r="M1534" s="92" t="str">
        <f>IFERROR(AVERAGEIFS(RPE[Investissement du jour], RPE[Nom], BD_evo[[#This Row],[Nom]], RPE[Semaine], BD_evo[[#This Row],[Semaine]]), "")</f>
        <v/>
      </c>
    </row>
    <row r="1535" spans="1:13" x14ac:dyDescent="0.2">
      <c r="A1535" s="89" t="s">
        <v>80</v>
      </c>
      <c r="B1535" t="str">
        <f>INDEX(Statut[Profil], MATCH(BD_evo[[#This Row],[Nom]], Statut[Nom], 0))</f>
        <v>Avant</v>
      </c>
      <c r="C1535">
        <f t="shared" si="39"/>
        <v>2024</v>
      </c>
      <c r="D1535">
        <f t="shared" si="40"/>
        <v>13</v>
      </c>
      <c r="E1535" t="str">
        <f>IF(SUMIFS(RPE[sRPE_tot], RPE[Nom], BD_evo[[#This Row],[Nom]], RPE[Semaine], BD_evo[[#This Row],[Semaine]])=0,"",SUMIFS(RPE[sRPE_tot], RPE[Nom], BD_evo[[#This Row],[Nom]], RPE[Semaine], BD_evo[[#This Row],[Semaine]]))</f>
        <v/>
      </c>
      <c r="F1535" s="92" t="str">
        <f>IFERROR(AVERAGEIFS(EDF[Total EDF], EDF[Nom], BD_evo[[#This Row],[Nom]], EDF[Semaine], BD_evo[[#This Row],[Semaine]]), "")</f>
        <v/>
      </c>
      <c r="G1535" s="92" t="str">
        <f>IFERROR(AVERAGEIFS(EDF[Humeur], EDF[Nom], BD_evo[[#This Row],[Nom]], EDF[Semaine], BD_evo[[#This Row],[Semaine]]), "")</f>
        <v/>
      </c>
      <c r="H1535" s="92" t="str">
        <f>IFERROR(AVERAGEIFS(EDF[Stress], EDF[Nom], BD_evo[[#This Row],[Nom]], EDF[Semaine], BD_evo[[#This Row],[Semaine]]), "")</f>
        <v/>
      </c>
      <c r="I1535" s="92" t="str">
        <f>IFERROR(AVERAGEIFS(EDF[Sommeil], EDF[Nom], BD_evo[[#This Row],[Nom]], EDF[Semaine], BD_evo[[#This Row],[Semaine]]), "")</f>
        <v/>
      </c>
      <c r="J1535" s="92" t="str">
        <f>IFERROR(AVERAGEIFS(EDF[Etat Physique], EDF[Nom], BD_evo[[#This Row],[Nom]], EDF[Semaine], BD_evo[[#This Row],[Semaine]]), "")</f>
        <v/>
      </c>
      <c r="K1535" s="92" t="str">
        <f>IFERROR(AVERAGEIFS(EDF[Hydratation], EDF[Nom], BD_evo[[#This Row],[Nom]], EDF[Semaine], BD_evo[[#This Row],[Semaine]]), "")</f>
        <v/>
      </c>
      <c r="L1535" s="92" t="str">
        <f>IFERROR(AVERAGEIFS(EDF[Nutrition], EDF[Nom], BD_evo[[#This Row],[Nom]], EDF[Semaine], BD_evo[[#This Row],[Semaine]]), "")</f>
        <v/>
      </c>
      <c r="M1535" s="92" t="str">
        <f>IFERROR(AVERAGEIFS(RPE[Investissement du jour], RPE[Nom], BD_evo[[#This Row],[Nom]], RPE[Semaine], BD_evo[[#This Row],[Semaine]]), "")</f>
        <v/>
      </c>
    </row>
    <row r="1536" spans="1:13" x14ac:dyDescent="0.2">
      <c r="A1536" s="88" t="s">
        <v>167</v>
      </c>
      <c r="B1536" t="str">
        <f>INDEX(Statut[Profil], MATCH(BD_evo[[#This Row],[Nom]], Statut[Nom], 0))</f>
        <v>Trois Quarts</v>
      </c>
      <c r="C1536">
        <f t="shared" si="39"/>
        <v>2024</v>
      </c>
      <c r="D1536">
        <f t="shared" si="40"/>
        <v>13</v>
      </c>
      <c r="E1536" t="str">
        <f>IF(SUMIFS(RPE[sRPE_tot], RPE[Nom], BD_evo[[#This Row],[Nom]], RPE[Semaine], BD_evo[[#This Row],[Semaine]])=0,"",SUMIFS(RPE[sRPE_tot], RPE[Nom], BD_evo[[#This Row],[Nom]], RPE[Semaine], BD_evo[[#This Row],[Semaine]]))</f>
        <v/>
      </c>
      <c r="F1536" s="92" t="str">
        <f>IFERROR(AVERAGEIFS(EDF[Total EDF], EDF[Nom], BD_evo[[#This Row],[Nom]], EDF[Semaine], BD_evo[[#This Row],[Semaine]]), "")</f>
        <v/>
      </c>
      <c r="G1536" s="92" t="str">
        <f>IFERROR(AVERAGEIFS(EDF[Humeur], EDF[Nom], BD_evo[[#This Row],[Nom]], EDF[Semaine], BD_evo[[#This Row],[Semaine]]), "")</f>
        <v/>
      </c>
      <c r="H1536" s="92" t="str">
        <f>IFERROR(AVERAGEIFS(EDF[Stress], EDF[Nom], BD_evo[[#This Row],[Nom]], EDF[Semaine], BD_evo[[#This Row],[Semaine]]), "")</f>
        <v/>
      </c>
      <c r="I1536" s="92" t="str">
        <f>IFERROR(AVERAGEIFS(EDF[Sommeil], EDF[Nom], BD_evo[[#This Row],[Nom]], EDF[Semaine], BD_evo[[#This Row],[Semaine]]), "")</f>
        <v/>
      </c>
      <c r="J1536" s="92" t="str">
        <f>IFERROR(AVERAGEIFS(EDF[Etat Physique], EDF[Nom], BD_evo[[#This Row],[Nom]], EDF[Semaine], BD_evo[[#This Row],[Semaine]]), "")</f>
        <v/>
      </c>
      <c r="K1536" s="92" t="str">
        <f>IFERROR(AVERAGEIFS(EDF[Hydratation], EDF[Nom], BD_evo[[#This Row],[Nom]], EDF[Semaine], BD_evo[[#This Row],[Semaine]]), "")</f>
        <v/>
      </c>
      <c r="L1536" s="92" t="str">
        <f>IFERROR(AVERAGEIFS(EDF[Nutrition], EDF[Nom], BD_evo[[#This Row],[Nom]], EDF[Semaine], BD_evo[[#This Row],[Semaine]]), "")</f>
        <v/>
      </c>
      <c r="M1536" s="92" t="str">
        <f>IFERROR(AVERAGEIFS(RPE[Investissement du jour], RPE[Nom], BD_evo[[#This Row],[Nom]], RPE[Semaine], BD_evo[[#This Row],[Semaine]]), "")</f>
        <v/>
      </c>
    </row>
    <row r="1537" spans="1:13" x14ac:dyDescent="0.2">
      <c r="A1537" s="88" t="s">
        <v>240</v>
      </c>
      <c r="B1537" t="str">
        <f>INDEX(Statut[Profil], MATCH(BD_evo[[#This Row],[Nom]], Statut[Nom], 0))</f>
        <v>Trois Quarts</v>
      </c>
      <c r="C1537">
        <f t="shared" si="39"/>
        <v>2024</v>
      </c>
      <c r="D1537">
        <f t="shared" si="40"/>
        <v>13</v>
      </c>
      <c r="E1537" t="str">
        <f>IF(SUMIFS(RPE[sRPE_tot], RPE[Nom], BD_evo[[#This Row],[Nom]], RPE[Semaine], BD_evo[[#This Row],[Semaine]])=0,"",SUMIFS(RPE[sRPE_tot], RPE[Nom], BD_evo[[#This Row],[Nom]], RPE[Semaine], BD_evo[[#This Row],[Semaine]]))</f>
        <v/>
      </c>
      <c r="F1537" s="92" t="str">
        <f>IFERROR(AVERAGEIFS(EDF[Total EDF], EDF[Nom], BD_evo[[#This Row],[Nom]], EDF[Semaine], BD_evo[[#This Row],[Semaine]]), "")</f>
        <v/>
      </c>
      <c r="G1537" s="92" t="str">
        <f>IFERROR(AVERAGEIFS(EDF[Humeur], EDF[Nom], BD_evo[[#This Row],[Nom]], EDF[Semaine], BD_evo[[#This Row],[Semaine]]), "")</f>
        <v/>
      </c>
      <c r="H1537" s="92" t="str">
        <f>IFERROR(AVERAGEIFS(EDF[Stress], EDF[Nom], BD_evo[[#This Row],[Nom]], EDF[Semaine], BD_evo[[#This Row],[Semaine]]), "")</f>
        <v/>
      </c>
      <c r="I1537" s="92" t="str">
        <f>IFERROR(AVERAGEIFS(EDF[Sommeil], EDF[Nom], BD_evo[[#This Row],[Nom]], EDF[Semaine], BD_evo[[#This Row],[Semaine]]), "")</f>
        <v/>
      </c>
      <c r="J1537" s="92" t="str">
        <f>IFERROR(AVERAGEIFS(EDF[Etat Physique], EDF[Nom], BD_evo[[#This Row],[Nom]], EDF[Semaine], BD_evo[[#This Row],[Semaine]]), "")</f>
        <v/>
      </c>
      <c r="K1537" s="92" t="str">
        <f>IFERROR(AVERAGEIFS(EDF[Hydratation], EDF[Nom], BD_evo[[#This Row],[Nom]], EDF[Semaine], BD_evo[[#This Row],[Semaine]]), "")</f>
        <v/>
      </c>
      <c r="L1537" s="92" t="str">
        <f>IFERROR(AVERAGEIFS(EDF[Nutrition], EDF[Nom], BD_evo[[#This Row],[Nom]], EDF[Semaine], BD_evo[[#This Row],[Semaine]]), "")</f>
        <v/>
      </c>
      <c r="M1537" s="92" t="str">
        <f>IFERROR(AVERAGEIFS(RPE[Investissement du jour], RPE[Nom], BD_evo[[#This Row],[Nom]], RPE[Semaine], BD_evo[[#This Row],[Semaine]]), "")</f>
        <v/>
      </c>
    </row>
    <row r="1538" spans="1:13" x14ac:dyDescent="0.2">
      <c r="A1538" s="88" t="s">
        <v>107</v>
      </c>
      <c r="B1538" t="str">
        <f>INDEX(Statut[Profil], MATCH(BD_evo[[#This Row],[Nom]], Statut[Nom], 0))</f>
        <v>Trois Quarts</v>
      </c>
      <c r="C1538">
        <f t="shared" si="39"/>
        <v>2024</v>
      </c>
      <c r="D1538">
        <f t="shared" si="40"/>
        <v>13</v>
      </c>
      <c r="E1538" t="str">
        <f>IF(SUMIFS(RPE[sRPE_tot], RPE[Nom], BD_evo[[#This Row],[Nom]], RPE[Semaine], BD_evo[[#This Row],[Semaine]])=0,"",SUMIFS(RPE[sRPE_tot], RPE[Nom], BD_evo[[#This Row],[Nom]], RPE[Semaine], BD_evo[[#This Row],[Semaine]]))</f>
        <v/>
      </c>
      <c r="F1538" s="92" t="str">
        <f>IFERROR(AVERAGEIFS(EDF[Total EDF], EDF[Nom], BD_evo[[#This Row],[Nom]], EDF[Semaine], BD_evo[[#This Row],[Semaine]]), "")</f>
        <v/>
      </c>
      <c r="G1538" s="92" t="str">
        <f>IFERROR(AVERAGEIFS(EDF[Humeur], EDF[Nom], BD_evo[[#This Row],[Nom]], EDF[Semaine], BD_evo[[#This Row],[Semaine]]), "")</f>
        <v/>
      </c>
      <c r="H1538" s="92" t="str">
        <f>IFERROR(AVERAGEIFS(EDF[Stress], EDF[Nom], BD_evo[[#This Row],[Nom]], EDF[Semaine], BD_evo[[#This Row],[Semaine]]), "")</f>
        <v/>
      </c>
      <c r="I1538" s="92" t="str">
        <f>IFERROR(AVERAGEIFS(EDF[Sommeil], EDF[Nom], BD_evo[[#This Row],[Nom]], EDF[Semaine], BD_evo[[#This Row],[Semaine]]), "")</f>
        <v/>
      </c>
      <c r="J1538" s="92" t="str">
        <f>IFERROR(AVERAGEIFS(EDF[Etat Physique], EDF[Nom], BD_evo[[#This Row],[Nom]], EDF[Semaine], BD_evo[[#This Row],[Semaine]]), "")</f>
        <v/>
      </c>
      <c r="K1538" s="92" t="str">
        <f>IFERROR(AVERAGEIFS(EDF[Hydratation], EDF[Nom], BD_evo[[#This Row],[Nom]], EDF[Semaine], BD_evo[[#This Row],[Semaine]]), "")</f>
        <v/>
      </c>
      <c r="L1538" s="92" t="str">
        <f>IFERROR(AVERAGEIFS(EDF[Nutrition], EDF[Nom], BD_evo[[#This Row],[Nom]], EDF[Semaine], BD_evo[[#This Row],[Semaine]]), "")</f>
        <v/>
      </c>
      <c r="M1538" s="92" t="str">
        <f>IFERROR(AVERAGEIFS(RPE[Investissement du jour], RPE[Nom], BD_evo[[#This Row],[Nom]], RPE[Semaine], BD_evo[[#This Row],[Semaine]]), "")</f>
        <v/>
      </c>
    </row>
    <row r="1539" spans="1:13" x14ac:dyDescent="0.2">
      <c r="A1539" s="88" t="s">
        <v>192</v>
      </c>
      <c r="B1539" t="str">
        <f>INDEX(Statut[Profil], MATCH(BD_evo[[#This Row],[Nom]], Statut[Nom], 0))</f>
        <v>Trois Quarts</v>
      </c>
      <c r="C1539">
        <f t="shared" si="39"/>
        <v>2024</v>
      </c>
      <c r="D1539">
        <f t="shared" si="40"/>
        <v>13</v>
      </c>
      <c r="E1539" t="str">
        <f>IF(SUMIFS(RPE[sRPE_tot], RPE[Nom], BD_evo[[#This Row],[Nom]], RPE[Semaine], BD_evo[[#This Row],[Semaine]])=0,"",SUMIFS(RPE[sRPE_tot], RPE[Nom], BD_evo[[#This Row],[Nom]], RPE[Semaine], BD_evo[[#This Row],[Semaine]]))</f>
        <v/>
      </c>
      <c r="F1539" s="92" t="str">
        <f>IFERROR(AVERAGEIFS(EDF[Total EDF], EDF[Nom], BD_evo[[#This Row],[Nom]], EDF[Semaine], BD_evo[[#This Row],[Semaine]]), "")</f>
        <v/>
      </c>
      <c r="G1539" s="92" t="str">
        <f>IFERROR(AVERAGEIFS(EDF[Humeur], EDF[Nom], BD_evo[[#This Row],[Nom]], EDF[Semaine], BD_evo[[#This Row],[Semaine]]), "")</f>
        <v/>
      </c>
      <c r="H1539" s="92" t="str">
        <f>IFERROR(AVERAGEIFS(EDF[Stress], EDF[Nom], BD_evo[[#This Row],[Nom]], EDF[Semaine], BD_evo[[#This Row],[Semaine]]), "")</f>
        <v/>
      </c>
      <c r="I1539" s="92" t="str">
        <f>IFERROR(AVERAGEIFS(EDF[Sommeil], EDF[Nom], BD_evo[[#This Row],[Nom]], EDF[Semaine], BD_evo[[#This Row],[Semaine]]), "")</f>
        <v/>
      </c>
      <c r="J1539" s="92" t="str">
        <f>IFERROR(AVERAGEIFS(EDF[Etat Physique], EDF[Nom], BD_evo[[#This Row],[Nom]], EDF[Semaine], BD_evo[[#This Row],[Semaine]]), "")</f>
        <v/>
      </c>
      <c r="K1539" s="92" t="str">
        <f>IFERROR(AVERAGEIFS(EDF[Hydratation], EDF[Nom], BD_evo[[#This Row],[Nom]], EDF[Semaine], BD_evo[[#This Row],[Semaine]]), "")</f>
        <v/>
      </c>
      <c r="L1539" s="92" t="str">
        <f>IFERROR(AVERAGEIFS(EDF[Nutrition], EDF[Nom], BD_evo[[#This Row],[Nom]], EDF[Semaine], BD_evo[[#This Row],[Semaine]]), "")</f>
        <v/>
      </c>
      <c r="M1539" s="92" t="str">
        <f>IFERROR(AVERAGEIFS(RPE[Investissement du jour], RPE[Nom], BD_evo[[#This Row],[Nom]], RPE[Semaine], BD_evo[[#This Row],[Semaine]]), "")</f>
        <v/>
      </c>
    </row>
    <row r="1540" spans="1:13" x14ac:dyDescent="0.2">
      <c r="A1540" s="88" t="s">
        <v>496</v>
      </c>
      <c r="B1540" t="str">
        <f>INDEX(Statut[Profil], MATCH(BD_evo[[#This Row],[Nom]], Statut[Nom], 0))</f>
        <v>Trois Quarts</v>
      </c>
      <c r="C1540">
        <f t="shared" si="39"/>
        <v>2024</v>
      </c>
      <c r="D1540">
        <f t="shared" si="40"/>
        <v>13</v>
      </c>
      <c r="E1540" t="str">
        <f>IF(SUMIFS(RPE[sRPE_tot], RPE[Nom], BD_evo[[#This Row],[Nom]], RPE[Semaine], BD_evo[[#This Row],[Semaine]])=0,"",SUMIFS(RPE[sRPE_tot], RPE[Nom], BD_evo[[#This Row],[Nom]], RPE[Semaine], BD_evo[[#This Row],[Semaine]]))</f>
        <v/>
      </c>
      <c r="F1540" s="92" t="str">
        <f>IFERROR(AVERAGEIFS(EDF[Total EDF], EDF[Nom], BD_evo[[#This Row],[Nom]], EDF[Semaine], BD_evo[[#This Row],[Semaine]]), "")</f>
        <v/>
      </c>
      <c r="G1540" s="92" t="str">
        <f>IFERROR(AVERAGEIFS(EDF[Humeur], EDF[Nom], BD_evo[[#This Row],[Nom]], EDF[Semaine], BD_evo[[#This Row],[Semaine]]), "")</f>
        <v/>
      </c>
      <c r="H1540" s="92" t="str">
        <f>IFERROR(AVERAGEIFS(EDF[Stress], EDF[Nom], BD_evo[[#This Row],[Nom]], EDF[Semaine], BD_evo[[#This Row],[Semaine]]), "")</f>
        <v/>
      </c>
      <c r="I1540" s="92" t="str">
        <f>IFERROR(AVERAGEIFS(EDF[Sommeil], EDF[Nom], BD_evo[[#This Row],[Nom]], EDF[Semaine], BD_evo[[#This Row],[Semaine]]), "")</f>
        <v/>
      </c>
      <c r="J1540" s="92" t="str">
        <f>IFERROR(AVERAGEIFS(EDF[Etat Physique], EDF[Nom], BD_evo[[#This Row],[Nom]], EDF[Semaine], BD_evo[[#This Row],[Semaine]]), "")</f>
        <v/>
      </c>
      <c r="K1540" s="92" t="str">
        <f>IFERROR(AVERAGEIFS(EDF[Hydratation], EDF[Nom], BD_evo[[#This Row],[Nom]], EDF[Semaine], BD_evo[[#This Row],[Semaine]]), "")</f>
        <v/>
      </c>
      <c r="L1540" s="92" t="str">
        <f>IFERROR(AVERAGEIFS(EDF[Nutrition], EDF[Nom], BD_evo[[#This Row],[Nom]], EDF[Semaine], BD_evo[[#This Row],[Semaine]]), "")</f>
        <v/>
      </c>
      <c r="M1540" s="92" t="str">
        <f>IFERROR(AVERAGEIFS(RPE[Investissement du jour], RPE[Nom], BD_evo[[#This Row],[Nom]], RPE[Semaine], BD_evo[[#This Row],[Semaine]]), "")</f>
        <v/>
      </c>
    </row>
    <row r="1541" spans="1:13" x14ac:dyDescent="0.2">
      <c r="A1541" s="88" t="s">
        <v>211</v>
      </c>
      <c r="B1541" t="str">
        <f>INDEX(Statut[Profil], MATCH(BD_evo[[#This Row],[Nom]], Statut[Nom], 0))</f>
        <v>Trois Quarts</v>
      </c>
      <c r="C1541">
        <f t="shared" si="39"/>
        <v>2024</v>
      </c>
      <c r="D1541">
        <f t="shared" si="40"/>
        <v>13</v>
      </c>
      <c r="E1541" t="str">
        <f>IF(SUMIFS(RPE[sRPE_tot], RPE[Nom], BD_evo[[#This Row],[Nom]], RPE[Semaine], BD_evo[[#This Row],[Semaine]])=0,"",SUMIFS(RPE[sRPE_tot], RPE[Nom], BD_evo[[#This Row],[Nom]], RPE[Semaine], BD_evo[[#This Row],[Semaine]]))</f>
        <v/>
      </c>
      <c r="F1541" s="92" t="str">
        <f>IFERROR(AVERAGEIFS(EDF[Total EDF], EDF[Nom], BD_evo[[#This Row],[Nom]], EDF[Semaine], BD_evo[[#This Row],[Semaine]]), "")</f>
        <v/>
      </c>
      <c r="G1541" s="92" t="str">
        <f>IFERROR(AVERAGEIFS(EDF[Humeur], EDF[Nom], BD_evo[[#This Row],[Nom]], EDF[Semaine], BD_evo[[#This Row],[Semaine]]), "")</f>
        <v/>
      </c>
      <c r="H1541" s="92" t="str">
        <f>IFERROR(AVERAGEIFS(EDF[Stress], EDF[Nom], BD_evo[[#This Row],[Nom]], EDF[Semaine], BD_evo[[#This Row],[Semaine]]), "")</f>
        <v/>
      </c>
      <c r="I1541" s="92" t="str">
        <f>IFERROR(AVERAGEIFS(EDF[Sommeil], EDF[Nom], BD_evo[[#This Row],[Nom]], EDF[Semaine], BD_evo[[#This Row],[Semaine]]), "")</f>
        <v/>
      </c>
      <c r="J1541" s="92" t="str">
        <f>IFERROR(AVERAGEIFS(EDF[Etat Physique], EDF[Nom], BD_evo[[#This Row],[Nom]], EDF[Semaine], BD_evo[[#This Row],[Semaine]]), "")</f>
        <v/>
      </c>
      <c r="K1541" s="92" t="str">
        <f>IFERROR(AVERAGEIFS(EDF[Hydratation], EDF[Nom], BD_evo[[#This Row],[Nom]], EDF[Semaine], BD_evo[[#This Row],[Semaine]]), "")</f>
        <v/>
      </c>
      <c r="L1541" s="92" t="str">
        <f>IFERROR(AVERAGEIFS(EDF[Nutrition], EDF[Nom], BD_evo[[#This Row],[Nom]], EDF[Semaine], BD_evo[[#This Row],[Semaine]]), "")</f>
        <v/>
      </c>
      <c r="M1541" s="92" t="str">
        <f>IFERROR(AVERAGEIFS(RPE[Investissement du jour], RPE[Nom], BD_evo[[#This Row],[Nom]], RPE[Semaine], BD_evo[[#This Row],[Semaine]]), "")</f>
        <v/>
      </c>
    </row>
    <row r="1542" spans="1:13" x14ac:dyDescent="0.2">
      <c r="A1542" s="88" t="s">
        <v>188</v>
      </c>
      <c r="B1542" t="str">
        <f>INDEX(Statut[Profil], MATCH(BD_evo[[#This Row],[Nom]], Statut[Nom], 0))</f>
        <v>Avant</v>
      </c>
      <c r="C1542">
        <f t="shared" si="39"/>
        <v>2024</v>
      </c>
      <c r="D1542">
        <f t="shared" si="40"/>
        <v>13</v>
      </c>
      <c r="E1542" t="str">
        <f>IF(SUMIFS(RPE[sRPE_tot], RPE[Nom], BD_evo[[#This Row],[Nom]], RPE[Semaine], BD_evo[[#This Row],[Semaine]])=0,"",SUMIFS(RPE[sRPE_tot], RPE[Nom], BD_evo[[#This Row],[Nom]], RPE[Semaine], BD_evo[[#This Row],[Semaine]]))</f>
        <v/>
      </c>
      <c r="F1542" s="92" t="str">
        <f>IFERROR(AVERAGEIFS(EDF[Total EDF], EDF[Nom], BD_evo[[#This Row],[Nom]], EDF[Semaine], BD_evo[[#This Row],[Semaine]]), "")</f>
        <v/>
      </c>
      <c r="G1542" s="92" t="str">
        <f>IFERROR(AVERAGEIFS(EDF[Humeur], EDF[Nom], BD_evo[[#This Row],[Nom]], EDF[Semaine], BD_evo[[#This Row],[Semaine]]), "")</f>
        <v/>
      </c>
      <c r="H1542" s="92" t="str">
        <f>IFERROR(AVERAGEIFS(EDF[Stress], EDF[Nom], BD_evo[[#This Row],[Nom]], EDF[Semaine], BD_evo[[#This Row],[Semaine]]), "")</f>
        <v/>
      </c>
      <c r="I1542" s="92" t="str">
        <f>IFERROR(AVERAGEIFS(EDF[Sommeil], EDF[Nom], BD_evo[[#This Row],[Nom]], EDF[Semaine], BD_evo[[#This Row],[Semaine]]), "")</f>
        <v/>
      </c>
      <c r="J1542" s="92" t="str">
        <f>IFERROR(AVERAGEIFS(EDF[Etat Physique], EDF[Nom], BD_evo[[#This Row],[Nom]], EDF[Semaine], BD_evo[[#This Row],[Semaine]]), "")</f>
        <v/>
      </c>
      <c r="K1542" s="92" t="str">
        <f>IFERROR(AVERAGEIFS(EDF[Hydratation], EDF[Nom], BD_evo[[#This Row],[Nom]], EDF[Semaine], BD_evo[[#This Row],[Semaine]]), "")</f>
        <v/>
      </c>
      <c r="L1542" s="92" t="str">
        <f>IFERROR(AVERAGEIFS(EDF[Nutrition], EDF[Nom], BD_evo[[#This Row],[Nom]], EDF[Semaine], BD_evo[[#This Row],[Semaine]]), "")</f>
        <v/>
      </c>
      <c r="M1542" s="92" t="str">
        <f>IFERROR(AVERAGEIFS(RPE[Investissement du jour], RPE[Nom], BD_evo[[#This Row],[Nom]], RPE[Semaine], BD_evo[[#This Row],[Semaine]]), "")</f>
        <v/>
      </c>
    </row>
    <row r="1543" spans="1:13" x14ac:dyDescent="0.2">
      <c r="A1543" s="88" t="s">
        <v>200</v>
      </c>
      <c r="B1543" t="str">
        <f>INDEX(Statut[Profil], MATCH(BD_evo[[#This Row],[Nom]], Statut[Nom], 0))</f>
        <v>Avant</v>
      </c>
      <c r="C1543">
        <f t="shared" si="39"/>
        <v>2024</v>
      </c>
      <c r="D1543">
        <f t="shared" si="40"/>
        <v>13</v>
      </c>
      <c r="E1543" t="str">
        <f>IF(SUMIFS(RPE[sRPE_tot], RPE[Nom], BD_evo[[#This Row],[Nom]], RPE[Semaine], BD_evo[[#This Row],[Semaine]])=0,"",SUMIFS(RPE[sRPE_tot], RPE[Nom], BD_evo[[#This Row],[Nom]], RPE[Semaine], BD_evo[[#This Row],[Semaine]]))</f>
        <v/>
      </c>
      <c r="F1543" s="92" t="str">
        <f>IFERROR(AVERAGEIFS(EDF[Total EDF], EDF[Nom], BD_evo[[#This Row],[Nom]], EDF[Semaine], BD_evo[[#This Row],[Semaine]]), "")</f>
        <v/>
      </c>
      <c r="G1543" s="92" t="str">
        <f>IFERROR(AVERAGEIFS(EDF[Humeur], EDF[Nom], BD_evo[[#This Row],[Nom]], EDF[Semaine], BD_evo[[#This Row],[Semaine]]), "")</f>
        <v/>
      </c>
      <c r="H1543" s="92" t="str">
        <f>IFERROR(AVERAGEIFS(EDF[Stress], EDF[Nom], BD_evo[[#This Row],[Nom]], EDF[Semaine], BD_evo[[#This Row],[Semaine]]), "")</f>
        <v/>
      </c>
      <c r="I1543" s="92" t="str">
        <f>IFERROR(AVERAGEIFS(EDF[Sommeil], EDF[Nom], BD_evo[[#This Row],[Nom]], EDF[Semaine], BD_evo[[#This Row],[Semaine]]), "")</f>
        <v/>
      </c>
      <c r="J1543" s="92" t="str">
        <f>IFERROR(AVERAGEIFS(EDF[Etat Physique], EDF[Nom], BD_evo[[#This Row],[Nom]], EDF[Semaine], BD_evo[[#This Row],[Semaine]]), "")</f>
        <v/>
      </c>
      <c r="K1543" s="92" t="str">
        <f>IFERROR(AVERAGEIFS(EDF[Hydratation], EDF[Nom], BD_evo[[#This Row],[Nom]], EDF[Semaine], BD_evo[[#This Row],[Semaine]]), "")</f>
        <v/>
      </c>
      <c r="L1543" s="92" t="str">
        <f>IFERROR(AVERAGEIFS(EDF[Nutrition], EDF[Nom], BD_evo[[#This Row],[Nom]], EDF[Semaine], BD_evo[[#This Row],[Semaine]]), "")</f>
        <v/>
      </c>
      <c r="M1543" s="92" t="str">
        <f>IFERROR(AVERAGEIFS(RPE[Investissement du jour], RPE[Nom], BD_evo[[#This Row],[Nom]], RPE[Semaine], BD_evo[[#This Row],[Semaine]]), "")</f>
        <v/>
      </c>
    </row>
    <row r="1544" spans="1:13" x14ac:dyDescent="0.2">
      <c r="A1544" s="88" t="s">
        <v>244</v>
      </c>
      <c r="B1544" t="str">
        <f>INDEX(Statut[Profil], MATCH(BD_evo[[#This Row],[Nom]], Statut[Nom], 0))</f>
        <v>Avant</v>
      </c>
      <c r="C1544">
        <f t="shared" si="39"/>
        <v>2024</v>
      </c>
      <c r="D1544">
        <f t="shared" si="40"/>
        <v>13</v>
      </c>
      <c r="E1544" t="str">
        <f>IF(SUMIFS(RPE[sRPE_tot], RPE[Nom], BD_evo[[#This Row],[Nom]], RPE[Semaine], BD_evo[[#This Row],[Semaine]])=0,"",SUMIFS(RPE[sRPE_tot], RPE[Nom], BD_evo[[#This Row],[Nom]], RPE[Semaine], BD_evo[[#This Row],[Semaine]]))</f>
        <v/>
      </c>
      <c r="F1544" s="92" t="str">
        <f>IFERROR(AVERAGEIFS(EDF[Total EDF], EDF[Nom], BD_evo[[#This Row],[Nom]], EDF[Semaine], BD_evo[[#This Row],[Semaine]]), "")</f>
        <v/>
      </c>
      <c r="G1544" s="92" t="str">
        <f>IFERROR(AVERAGEIFS(EDF[Humeur], EDF[Nom], BD_evo[[#This Row],[Nom]], EDF[Semaine], BD_evo[[#This Row],[Semaine]]), "")</f>
        <v/>
      </c>
      <c r="H1544" s="92" t="str">
        <f>IFERROR(AVERAGEIFS(EDF[Stress], EDF[Nom], BD_evo[[#This Row],[Nom]], EDF[Semaine], BD_evo[[#This Row],[Semaine]]), "")</f>
        <v/>
      </c>
      <c r="I1544" s="92" t="str">
        <f>IFERROR(AVERAGEIFS(EDF[Sommeil], EDF[Nom], BD_evo[[#This Row],[Nom]], EDF[Semaine], BD_evo[[#This Row],[Semaine]]), "")</f>
        <v/>
      </c>
      <c r="J1544" s="92" t="str">
        <f>IFERROR(AVERAGEIFS(EDF[Etat Physique], EDF[Nom], BD_evo[[#This Row],[Nom]], EDF[Semaine], BD_evo[[#This Row],[Semaine]]), "")</f>
        <v/>
      </c>
      <c r="K1544" s="92" t="str">
        <f>IFERROR(AVERAGEIFS(EDF[Hydratation], EDF[Nom], BD_evo[[#This Row],[Nom]], EDF[Semaine], BD_evo[[#This Row],[Semaine]]), "")</f>
        <v/>
      </c>
      <c r="L1544" s="92" t="str">
        <f>IFERROR(AVERAGEIFS(EDF[Nutrition], EDF[Nom], BD_evo[[#This Row],[Nom]], EDF[Semaine], BD_evo[[#This Row],[Semaine]]), "")</f>
        <v/>
      </c>
      <c r="M1544" s="92" t="str">
        <f>IFERROR(AVERAGEIFS(RPE[Investissement du jour], RPE[Nom], BD_evo[[#This Row],[Nom]], RPE[Semaine], BD_evo[[#This Row],[Semaine]]), "")</f>
        <v/>
      </c>
    </row>
    <row r="1545" spans="1:13" x14ac:dyDescent="0.2">
      <c r="A1545" s="89" t="s">
        <v>78</v>
      </c>
      <c r="B1545" t="str">
        <f>INDEX(Statut[Profil], MATCH(BD_evo[[#This Row],[Nom]], Statut[Nom], 0))</f>
        <v>Avant</v>
      </c>
      <c r="C1545">
        <f t="shared" si="39"/>
        <v>2024</v>
      </c>
      <c r="D1545">
        <f t="shared" si="40"/>
        <v>13</v>
      </c>
      <c r="E1545" t="str">
        <f>IF(SUMIFS(RPE[sRPE_tot], RPE[Nom], BD_evo[[#This Row],[Nom]], RPE[Semaine], BD_evo[[#This Row],[Semaine]])=0,"",SUMIFS(RPE[sRPE_tot], RPE[Nom], BD_evo[[#This Row],[Nom]], RPE[Semaine], BD_evo[[#This Row],[Semaine]]))</f>
        <v/>
      </c>
      <c r="F1545" s="92" t="str">
        <f>IFERROR(AVERAGEIFS(EDF[Total EDF], EDF[Nom], BD_evo[[#This Row],[Nom]], EDF[Semaine], BD_evo[[#This Row],[Semaine]]), "")</f>
        <v/>
      </c>
      <c r="G1545" s="92" t="str">
        <f>IFERROR(AVERAGEIFS(EDF[Humeur], EDF[Nom], BD_evo[[#This Row],[Nom]], EDF[Semaine], BD_evo[[#This Row],[Semaine]]), "")</f>
        <v/>
      </c>
      <c r="H1545" s="92" t="str">
        <f>IFERROR(AVERAGEIFS(EDF[Stress], EDF[Nom], BD_evo[[#This Row],[Nom]], EDF[Semaine], BD_evo[[#This Row],[Semaine]]), "")</f>
        <v/>
      </c>
      <c r="I1545" s="92" t="str">
        <f>IFERROR(AVERAGEIFS(EDF[Sommeil], EDF[Nom], BD_evo[[#This Row],[Nom]], EDF[Semaine], BD_evo[[#This Row],[Semaine]]), "")</f>
        <v/>
      </c>
      <c r="J1545" s="92" t="str">
        <f>IFERROR(AVERAGEIFS(EDF[Etat Physique], EDF[Nom], BD_evo[[#This Row],[Nom]], EDF[Semaine], BD_evo[[#This Row],[Semaine]]), "")</f>
        <v/>
      </c>
      <c r="K1545" s="92" t="str">
        <f>IFERROR(AVERAGEIFS(EDF[Hydratation], EDF[Nom], BD_evo[[#This Row],[Nom]], EDF[Semaine], BD_evo[[#This Row],[Semaine]]), "")</f>
        <v/>
      </c>
      <c r="L1545" s="92" t="str">
        <f>IFERROR(AVERAGEIFS(EDF[Nutrition], EDF[Nom], BD_evo[[#This Row],[Nom]], EDF[Semaine], BD_evo[[#This Row],[Semaine]]), "")</f>
        <v/>
      </c>
      <c r="M1545" s="92" t="str">
        <f>IFERROR(AVERAGEIFS(RPE[Investissement du jour], RPE[Nom], BD_evo[[#This Row],[Nom]], RPE[Semaine], BD_evo[[#This Row],[Semaine]]), "")</f>
        <v/>
      </c>
    </row>
    <row r="1546" spans="1:13" x14ac:dyDescent="0.2">
      <c r="A1546" s="88" t="s">
        <v>87</v>
      </c>
      <c r="B1546" t="str">
        <f>INDEX(Statut[Profil], MATCH(BD_evo[[#This Row],[Nom]], Statut[Nom], 0))</f>
        <v>Trois Quarts</v>
      </c>
      <c r="C1546">
        <f t="shared" si="39"/>
        <v>2024</v>
      </c>
      <c r="D1546">
        <f t="shared" si="40"/>
        <v>13</v>
      </c>
      <c r="E1546" t="str">
        <f>IF(SUMIFS(RPE[sRPE_tot], RPE[Nom], BD_evo[[#This Row],[Nom]], RPE[Semaine], BD_evo[[#This Row],[Semaine]])=0,"",SUMIFS(RPE[sRPE_tot], RPE[Nom], BD_evo[[#This Row],[Nom]], RPE[Semaine], BD_evo[[#This Row],[Semaine]]))</f>
        <v/>
      </c>
      <c r="F1546" s="92" t="str">
        <f>IFERROR(AVERAGEIFS(EDF[Total EDF], EDF[Nom], BD_evo[[#This Row],[Nom]], EDF[Semaine], BD_evo[[#This Row],[Semaine]]), "")</f>
        <v/>
      </c>
      <c r="G1546" s="92" t="str">
        <f>IFERROR(AVERAGEIFS(EDF[Humeur], EDF[Nom], BD_evo[[#This Row],[Nom]], EDF[Semaine], BD_evo[[#This Row],[Semaine]]), "")</f>
        <v/>
      </c>
      <c r="H1546" s="92" t="str">
        <f>IFERROR(AVERAGEIFS(EDF[Stress], EDF[Nom], BD_evo[[#This Row],[Nom]], EDF[Semaine], BD_evo[[#This Row],[Semaine]]), "")</f>
        <v/>
      </c>
      <c r="I1546" s="92" t="str">
        <f>IFERROR(AVERAGEIFS(EDF[Sommeil], EDF[Nom], BD_evo[[#This Row],[Nom]], EDF[Semaine], BD_evo[[#This Row],[Semaine]]), "")</f>
        <v/>
      </c>
      <c r="J1546" s="92" t="str">
        <f>IFERROR(AVERAGEIFS(EDF[Etat Physique], EDF[Nom], BD_evo[[#This Row],[Nom]], EDF[Semaine], BD_evo[[#This Row],[Semaine]]), "")</f>
        <v/>
      </c>
      <c r="K1546" s="92" t="str">
        <f>IFERROR(AVERAGEIFS(EDF[Hydratation], EDF[Nom], BD_evo[[#This Row],[Nom]], EDF[Semaine], BD_evo[[#This Row],[Semaine]]), "")</f>
        <v/>
      </c>
      <c r="L1546" s="92" t="str">
        <f>IFERROR(AVERAGEIFS(EDF[Nutrition], EDF[Nom], BD_evo[[#This Row],[Nom]], EDF[Semaine], BD_evo[[#This Row],[Semaine]]), "")</f>
        <v/>
      </c>
      <c r="M1546" s="92" t="str">
        <f>IFERROR(AVERAGEIFS(RPE[Investissement du jour], RPE[Nom], BD_evo[[#This Row],[Nom]], RPE[Semaine], BD_evo[[#This Row],[Semaine]]), "")</f>
        <v/>
      </c>
    </row>
    <row r="1547" spans="1:13" x14ac:dyDescent="0.2">
      <c r="A1547" s="88" t="s">
        <v>212</v>
      </c>
      <c r="B1547" t="str">
        <f>INDEX(Statut[Profil], MATCH(BD_evo[[#This Row],[Nom]], Statut[Nom], 0))</f>
        <v>Avant</v>
      </c>
      <c r="C1547">
        <f t="shared" si="39"/>
        <v>2024</v>
      </c>
      <c r="D1547">
        <f t="shared" si="40"/>
        <v>13</v>
      </c>
      <c r="E1547" t="str">
        <f>IF(SUMIFS(RPE[sRPE_tot], RPE[Nom], BD_evo[[#This Row],[Nom]], RPE[Semaine], BD_evo[[#This Row],[Semaine]])=0,"",SUMIFS(RPE[sRPE_tot], RPE[Nom], BD_evo[[#This Row],[Nom]], RPE[Semaine], BD_evo[[#This Row],[Semaine]]))</f>
        <v/>
      </c>
      <c r="F1547" s="92" t="str">
        <f>IFERROR(AVERAGEIFS(EDF[Total EDF], EDF[Nom], BD_evo[[#This Row],[Nom]], EDF[Semaine], BD_evo[[#This Row],[Semaine]]), "")</f>
        <v/>
      </c>
      <c r="G1547" s="92" t="str">
        <f>IFERROR(AVERAGEIFS(EDF[Humeur], EDF[Nom], BD_evo[[#This Row],[Nom]], EDF[Semaine], BD_evo[[#This Row],[Semaine]]), "")</f>
        <v/>
      </c>
      <c r="H1547" s="92" t="str">
        <f>IFERROR(AVERAGEIFS(EDF[Stress], EDF[Nom], BD_evo[[#This Row],[Nom]], EDF[Semaine], BD_evo[[#This Row],[Semaine]]), "")</f>
        <v/>
      </c>
      <c r="I1547" s="92" t="str">
        <f>IFERROR(AVERAGEIFS(EDF[Sommeil], EDF[Nom], BD_evo[[#This Row],[Nom]], EDF[Semaine], BD_evo[[#This Row],[Semaine]]), "")</f>
        <v/>
      </c>
      <c r="J1547" s="92" t="str">
        <f>IFERROR(AVERAGEIFS(EDF[Etat Physique], EDF[Nom], BD_evo[[#This Row],[Nom]], EDF[Semaine], BD_evo[[#This Row],[Semaine]]), "")</f>
        <v/>
      </c>
      <c r="K1547" s="92" t="str">
        <f>IFERROR(AVERAGEIFS(EDF[Hydratation], EDF[Nom], BD_evo[[#This Row],[Nom]], EDF[Semaine], BD_evo[[#This Row],[Semaine]]), "")</f>
        <v/>
      </c>
      <c r="L1547" s="92" t="str">
        <f>IFERROR(AVERAGEIFS(EDF[Nutrition], EDF[Nom], BD_evo[[#This Row],[Nom]], EDF[Semaine], BD_evo[[#This Row],[Semaine]]), "")</f>
        <v/>
      </c>
      <c r="M1547" s="92" t="str">
        <f>IFERROR(AVERAGEIFS(RPE[Investissement du jour], RPE[Nom], BD_evo[[#This Row],[Nom]], RPE[Semaine], BD_evo[[#This Row],[Semaine]]), "")</f>
        <v/>
      </c>
    </row>
    <row r="1548" spans="1:13" x14ac:dyDescent="0.2">
      <c r="A1548" s="88" t="s">
        <v>243</v>
      </c>
      <c r="B1548" t="str">
        <f>INDEX(Statut[Profil], MATCH(BD_evo[[#This Row],[Nom]], Statut[Nom], 0))</f>
        <v>Trois Quarts</v>
      </c>
      <c r="C1548">
        <f t="shared" si="39"/>
        <v>2024</v>
      </c>
      <c r="D1548">
        <f t="shared" si="40"/>
        <v>13</v>
      </c>
      <c r="E1548" t="str">
        <f>IF(SUMIFS(RPE[sRPE_tot], RPE[Nom], BD_evo[[#This Row],[Nom]], RPE[Semaine], BD_evo[[#This Row],[Semaine]])=0,"",SUMIFS(RPE[sRPE_tot], RPE[Nom], BD_evo[[#This Row],[Nom]], RPE[Semaine], BD_evo[[#This Row],[Semaine]]))</f>
        <v/>
      </c>
      <c r="F1548" s="92" t="str">
        <f>IFERROR(AVERAGEIFS(EDF[Total EDF], EDF[Nom], BD_evo[[#This Row],[Nom]], EDF[Semaine], BD_evo[[#This Row],[Semaine]]), "")</f>
        <v/>
      </c>
      <c r="G1548" s="92" t="str">
        <f>IFERROR(AVERAGEIFS(EDF[Humeur], EDF[Nom], BD_evo[[#This Row],[Nom]], EDF[Semaine], BD_evo[[#This Row],[Semaine]]), "")</f>
        <v/>
      </c>
      <c r="H1548" s="92" t="str">
        <f>IFERROR(AVERAGEIFS(EDF[Stress], EDF[Nom], BD_evo[[#This Row],[Nom]], EDF[Semaine], BD_evo[[#This Row],[Semaine]]), "")</f>
        <v/>
      </c>
      <c r="I1548" s="92" t="str">
        <f>IFERROR(AVERAGEIFS(EDF[Sommeil], EDF[Nom], BD_evo[[#This Row],[Nom]], EDF[Semaine], BD_evo[[#This Row],[Semaine]]), "")</f>
        <v/>
      </c>
      <c r="J1548" s="92" t="str">
        <f>IFERROR(AVERAGEIFS(EDF[Etat Physique], EDF[Nom], BD_evo[[#This Row],[Nom]], EDF[Semaine], BD_evo[[#This Row],[Semaine]]), "")</f>
        <v/>
      </c>
      <c r="K1548" s="92" t="str">
        <f>IFERROR(AVERAGEIFS(EDF[Hydratation], EDF[Nom], BD_evo[[#This Row],[Nom]], EDF[Semaine], BD_evo[[#This Row],[Semaine]]), "")</f>
        <v/>
      </c>
      <c r="L1548" s="92" t="str">
        <f>IFERROR(AVERAGEIFS(EDF[Nutrition], EDF[Nom], BD_evo[[#This Row],[Nom]], EDF[Semaine], BD_evo[[#This Row],[Semaine]]), "")</f>
        <v/>
      </c>
      <c r="M1548" s="92" t="str">
        <f>IFERROR(AVERAGEIFS(RPE[Investissement du jour], RPE[Nom], BD_evo[[#This Row],[Nom]], RPE[Semaine], BD_evo[[#This Row],[Semaine]]), "")</f>
        <v/>
      </c>
    </row>
    <row r="1549" spans="1:13" x14ac:dyDescent="0.2">
      <c r="A1549" s="88" t="s">
        <v>81</v>
      </c>
      <c r="B1549" t="str">
        <f>INDEX(Statut[Profil], MATCH(BD_evo[[#This Row],[Nom]], Statut[Nom], 0))</f>
        <v>Trois Quarts</v>
      </c>
      <c r="C1549">
        <f t="shared" si="39"/>
        <v>2024</v>
      </c>
      <c r="D1549">
        <f t="shared" si="40"/>
        <v>13</v>
      </c>
      <c r="E1549" t="str">
        <f>IF(SUMIFS(RPE[sRPE_tot], RPE[Nom], BD_evo[[#This Row],[Nom]], RPE[Semaine], BD_evo[[#This Row],[Semaine]])=0,"",SUMIFS(RPE[sRPE_tot], RPE[Nom], BD_evo[[#This Row],[Nom]], RPE[Semaine], BD_evo[[#This Row],[Semaine]]))</f>
        <v/>
      </c>
      <c r="F1549" s="92" t="str">
        <f>IFERROR(AVERAGEIFS(EDF[Total EDF], EDF[Nom], BD_evo[[#This Row],[Nom]], EDF[Semaine], BD_evo[[#This Row],[Semaine]]), "")</f>
        <v/>
      </c>
      <c r="G1549" s="92" t="str">
        <f>IFERROR(AVERAGEIFS(EDF[Humeur], EDF[Nom], BD_evo[[#This Row],[Nom]], EDF[Semaine], BD_evo[[#This Row],[Semaine]]), "")</f>
        <v/>
      </c>
      <c r="H1549" s="92" t="str">
        <f>IFERROR(AVERAGEIFS(EDF[Stress], EDF[Nom], BD_evo[[#This Row],[Nom]], EDF[Semaine], BD_evo[[#This Row],[Semaine]]), "")</f>
        <v/>
      </c>
      <c r="I1549" s="92" t="str">
        <f>IFERROR(AVERAGEIFS(EDF[Sommeil], EDF[Nom], BD_evo[[#This Row],[Nom]], EDF[Semaine], BD_evo[[#This Row],[Semaine]]), "")</f>
        <v/>
      </c>
      <c r="J1549" s="92" t="str">
        <f>IFERROR(AVERAGEIFS(EDF[Etat Physique], EDF[Nom], BD_evo[[#This Row],[Nom]], EDF[Semaine], BD_evo[[#This Row],[Semaine]]), "")</f>
        <v/>
      </c>
      <c r="K1549" s="92" t="str">
        <f>IFERROR(AVERAGEIFS(EDF[Hydratation], EDF[Nom], BD_evo[[#This Row],[Nom]], EDF[Semaine], BD_evo[[#This Row],[Semaine]]), "")</f>
        <v/>
      </c>
      <c r="L1549" s="92" t="str">
        <f>IFERROR(AVERAGEIFS(EDF[Nutrition], EDF[Nom], BD_evo[[#This Row],[Nom]], EDF[Semaine], BD_evo[[#This Row],[Semaine]]), "")</f>
        <v/>
      </c>
      <c r="M1549" s="92" t="str">
        <f>IFERROR(AVERAGEIFS(RPE[Investissement du jour], RPE[Nom], BD_evo[[#This Row],[Nom]], RPE[Semaine], BD_evo[[#This Row],[Semaine]]), "")</f>
        <v/>
      </c>
    </row>
    <row r="1550" spans="1:13" x14ac:dyDescent="0.2">
      <c r="A1550" s="88" t="s">
        <v>109</v>
      </c>
      <c r="B1550" t="str">
        <f>INDEX(Statut[Profil], MATCH(BD_evo[[#This Row],[Nom]], Statut[Nom], 0))</f>
        <v>Avant</v>
      </c>
      <c r="C1550">
        <f t="shared" si="39"/>
        <v>2024</v>
      </c>
      <c r="D1550">
        <f t="shared" si="40"/>
        <v>13</v>
      </c>
      <c r="E1550" t="str">
        <f>IF(SUMIFS(RPE[sRPE_tot], RPE[Nom], BD_evo[[#This Row],[Nom]], RPE[Semaine], BD_evo[[#This Row],[Semaine]])=0,"",SUMIFS(RPE[sRPE_tot], RPE[Nom], BD_evo[[#This Row],[Nom]], RPE[Semaine], BD_evo[[#This Row],[Semaine]]))</f>
        <v/>
      </c>
      <c r="F1550" s="92" t="str">
        <f>IFERROR(AVERAGEIFS(EDF[Total EDF], EDF[Nom], BD_evo[[#This Row],[Nom]], EDF[Semaine], BD_evo[[#This Row],[Semaine]]), "")</f>
        <v/>
      </c>
      <c r="G1550" s="92" t="str">
        <f>IFERROR(AVERAGEIFS(EDF[Humeur], EDF[Nom], BD_evo[[#This Row],[Nom]], EDF[Semaine], BD_evo[[#This Row],[Semaine]]), "")</f>
        <v/>
      </c>
      <c r="H1550" s="92" t="str">
        <f>IFERROR(AVERAGEIFS(EDF[Stress], EDF[Nom], BD_evo[[#This Row],[Nom]], EDF[Semaine], BD_evo[[#This Row],[Semaine]]), "")</f>
        <v/>
      </c>
      <c r="I1550" s="92" t="str">
        <f>IFERROR(AVERAGEIFS(EDF[Sommeil], EDF[Nom], BD_evo[[#This Row],[Nom]], EDF[Semaine], BD_evo[[#This Row],[Semaine]]), "")</f>
        <v/>
      </c>
      <c r="J1550" s="92" t="str">
        <f>IFERROR(AVERAGEIFS(EDF[Etat Physique], EDF[Nom], BD_evo[[#This Row],[Nom]], EDF[Semaine], BD_evo[[#This Row],[Semaine]]), "")</f>
        <v/>
      </c>
      <c r="K1550" s="92" t="str">
        <f>IFERROR(AVERAGEIFS(EDF[Hydratation], EDF[Nom], BD_evo[[#This Row],[Nom]], EDF[Semaine], BD_evo[[#This Row],[Semaine]]), "")</f>
        <v/>
      </c>
      <c r="L1550" s="92" t="str">
        <f>IFERROR(AVERAGEIFS(EDF[Nutrition], EDF[Nom], BD_evo[[#This Row],[Nom]], EDF[Semaine], BD_evo[[#This Row],[Semaine]]), "")</f>
        <v/>
      </c>
      <c r="M1550" s="92" t="str">
        <f>IFERROR(AVERAGEIFS(RPE[Investissement du jour], RPE[Nom], BD_evo[[#This Row],[Nom]], RPE[Semaine], BD_evo[[#This Row],[Semaine]]), "")</f>
        <v/>
      </c>
    </row>
    <row r="1551" spans="1:13" x14ac:dyDescent="0.2">
      <c r="A1551" s="88" t="s">
        <v>313</v>
      </c>
      <c r="B1551" t="str">
        <f>INDEX(Statut[Profil], MATCH(BD_evo[[#This Row],[Nom]], Statut[Nom], 0))</f>
        <v>Trois Quarts</v>
      </c>
      <c r="C1551">
        <f t="shared" si="39"/>
        <v>2024</v>
      </c>
      <c r="D1551">
        <f t="shared" si="40"/>
        <v>13</v>
      </c>
      <c r="E1551" t="str">
        <f>IF(SUMIFS(RPE[sRPE_tot], RPE[Nom], BD_evo[[#This Row],[Nom]], RPE[Semaine], BD_evo[[#This Row],[Semaine]])=0,"",SUMIFS(RPE[sRPE_tot], RPE[Nom], BD_evo[[#This Row],[Nom]], RPE[Semaine], BD_evo[[#This Row],[Semaine]]))</f>
        <v/>
      </c>
      <c r="F1551" s="92" t="str">
        <f>IFERROR(AVERAGEIFS(EDF[Total EDF], EDF[Nom], BD_evo[[#This Row],[Nom]], EDF[Semaine], BD_evo[[#This Row],[Semaine]]), "")</f>
        <v/>
      </c>
      <c r="G1551" s="92" t="str">
        <f>IFERROR(AVERAGEIFS(EDF[Humeur], EDF[Nom], BD_evo[[#This Row],[Nom]], EDF[Semaine], BD_evo[[#This Row],[Semaine]]), "")</f>
        <v/>
      </c>
      <c r="H1551" s="92" t="str">
        <f>IFERROR(AVERAGEIFS(EDF[Stress], EDF[Nom], BD_evo[[#This Row],[Nom]], EDF[Semaine], BD_evo[[#This Row],[Semaine]]), "")</f>
        <v/>
      </c>
      <c r="I1551" s="92" t="str">
        <f>IFERROR(AVERAGEIFS(EDF[Sommeil], EDF[Nom], BD_evo[[#This Row],[Nom]], EDF[Semaine], BD_evo[[#This Row],[Semaine]]), "")</f>
        <v/>
      </c>
      <c r="J1551" s="92" t="str">
        <f>IFERROR(AVERAGEIFS(EDF[Etat Physique], EDF[Nom], BD_evo[[#This Row],[Nom]], EDF[Semaine], BD_evo[[#This Row],[Semaine]]), "")</f>
        <v/>
      </c>
      <c r="K1551" s="92" t="str">
        <f>IFERROR(AVERAGEIFS(EDF[Hydratation], EDF[Nom], BD_evo[[#This Row],[Nom]], EDF[Semaine], BD_evo[[#This Row],[Semaine]]), "")</f>
        <v/>
      </c>
      <c r="L1551" s="92" t="str">
        <f>IFERROR(AVERAGEIFS(EDF[Nutrition], EDF[Nom], BD_evo[[#This Row],[Nom]], EDF[Semaine], BD_evo[[#This Row],[Semaine]]), "")</f>
        <v/>
      </c>
      <c r="M1551" s="92" t="str">
        <f>IFERROR(AVERAGEIFS(RPE[Investissement du jour], RPE[Nom], BD_evo[[#This Row],[Nom]], RPE[Semaine], BD_evo[[#This Row],[Semaine]]), "")</f>
        <v/>
      </c>
    </row>
    <row r="1552" spans="1:13" x14ac:dyDescent="0.2">
      <c r="A1552" s="88" t="s">
        <v>88</v>
      </c>
      <c r="B1552" t="str">
        <f>INDEX(Statut[Profil], MATCH(BD_evo[[#This Row],[Nom]], Statut[Nom], 0))</f>
        <v>Avant</v>
      </c>
      <c r="C1552">
        <f t="shared" si="39"/>
        <v>2024</v>
      </c>
      <c r="D1552">
        <f t="shared" si="40"/>
        <v>13</v>
      </c>
      <c r="E1552" t="str">
        <f>IF(SUMIFS(RPE[sRPE_tot], RPE[Nom], BD_evo[[#This Row],[Nom]], RPE[Semaine], BD_evo[[#This Row],[Semaine]])=0,"",SUMIFS(RPE[sRPE_tot], RPE[Nom], BD_evo[[#This Row],[Nom]], RPE[Semaine], BD_evo[[#This Row],[Semaine]]))</f>
        <v/>
      </c>
      <c r="F1552" s="92" t="str">
        <f>IFERROR(AVERAGEIFS(EDF[Total EDF], EDF[Nom], BD_evo[[#This Row],[Nom]], EDF[Semaine], BD_evo[[#This Row],[Semaine]]), "")</f>
        <v/>
      </c>
      <c r="G1552" s="92" t="str">
        <f>IFERROR(AVERAGEIFS(EDF[Humeur], EDF[Nom], BD_evo[[#This Row],[Nom]], EDF[Semaine], BD_evo[[#This Row],[Semaine]]), "")</f>
        <v/>
      </c>
      <c r="H1552" s="92" t="str">
        <f>IFERROR(AVERAGEIFS(EDF[Stress], EDF[Nom], BD_evo[[#This Row],[Nom]], EDF[Semaine], BD_evo[[#This Row],[Semaine]]), "")</f>
        <v/>
      </c>
      <c r="I1552" s="92" t="str">
        <f>IFERROR(AVERAGEIFS(EDF[Sommeil], EDF[Nom], BD_evo[[#This Row],[Nom]], EDF[Semaine], BD_evo[[#This Row],[Semaine]]), "")</f>
        <v/>
      </c>
      <c r="J1552" s="92" t="str">
        <f>IFERROR(AVERAGEIFS(EDF[Etat Physique], EDF[Nom], BD_evo[[#This Row],[Nom]], EDF[Semaine], BD_evo[[#This Row],[Semaine]]), "")</f>
        <v/>
      </c>
      <c r="K1552" s="92" t="str">
        <f>IFERROR(AVERAGEIFS(EDF[Hydratation], EDF[Nom], BD_evo[[#This Row],[Nom]], EDF[Semaine], BD_evo[[#This Row],[Semaine]]), "")</f>
        <v/>
      </c>
      <c r="L1552" s="92" t="str">
        <f>IFERROR(AVERAGEIFS(EDF[Nutrition], EDF[Nom], BD_evo[[#This Row],[Nom]], EDF[Semaine], BD_evo[[#This Row],[Semaine]]), "")</f>
        <v/>
      </c>
      <c r="M1552" s="92" t="str">
        <f>IFERROR(AVERAGEIFS(RPE[Investissement du jour], RPE[Nom], BD_evo[[#This Row],[Nom]], RPE[Semaine], BD_evo[[#This Row],[Semaine]]), "")</f>
        <v/>
      </c>
    </row>
    <row r="1553" spans="1:13" x14ac:dyDescent="0.2">
      <c r="A1553" s="88" t="s">
        <v>134</v>
      </c>
      <c r="B1553" s="90" t="str">
        <f>INDEX(Statut[Profil], MATCH(BD_evo[[#This Row],[Nom]], Statut[Nom], 0))</f>
        <v>Avant</v>
      </c>
      <c r="C1553">
        <f t="shared" si="39"/>
        <v>2024</v>
      </c>
      <c r="D1553">
        <f>D1552+1</f>
        <v>14</v>
      </c>
      <c r="E1553" s="90" t="str">
        <f>IF(SUMIFS(RPE[sRPE_tot], RPE[Nom], BD_evo[[#This Row],[Nom]], RPE[Semaine], BD_evo[[#This Row],[Semaine]])=0,"",SUMIFS(RPE[sRPE_tot], RPE[Nom], BD_evo[[#This Row],[Nom]], RPE[Semaine], BD_evo[[#This Row],[Semaine]]))</f>
        <v/>
      </c>
      <c r="F1553" s="92" t="str">
        <f>IFERROR(AVERAGEIFS(EDF[Total EDF], EDF[Nom], BD_evo[[#This Row],[Nom]], EDF[Semaine], BD_evo[[#This Row],[Semaine]]), "")</f>
        <v/>
      </c>
      <c r="G1553" s="92" t="str">
        <f>IFERROR(AVERAGEIFS(EDF[Humeur], EDF[Nom], BD_evo[[#This Row],[Nom]], EDF[Semaine], BD_evo[[#This Row],[Semaine]]), "")</f>
        <v/>
      </c>
      <c r="H1553" s="92" t="str">
        <f>IFERROR(AVERAGEIFS(EDF[Stress], EDF[Nom], BD_evo[[#This Row],[Nom]], EDF[Semaine], BD_evo[[#This Row],[Semaine]]), "")</f>
        <v/>
      </c>
      <c r="I1553" s="92" t="str">
        <f>IFERROR(AVERAGEIFS(EDF[Sommeil], EDF[Nom], BD_evo[[#This Row],[Nom]], EDF[Semaine], BD_evo[[#This Row],[Semaine]]), "")</f>
        <v/>
      </c>
      <c r="J1553" s="92" t="str">
        <f>IFERROR(AVERAGEIFS(EDF[Etat Physique], EDF[Nom], BD_evo[[#This Row],[Nom]], EDF[Semaine], BD_evo[[#This Row],[Semaine]]), "")</f>
        <v/>
      </c>
      <c r="K1553" s="92" t="str">
        <f>IFERROR(AVERAGEIFS(EDF[Hydratation], EDF[Nom], BD_evo[[#This Row],[Nom]], EDF[Semaine], BD_evo[[#This Row],[Semaine]]), "")</f>
        <v/>
      </c>
      <c r="L1553" s="92" t="str">
        <f>IFERROR(AVERAGEIFS(EDF[Nutrition], EDF[Nom], BD_evo[[#This Row],[Nom]], EDF[Semaine], BD_evo[[#This Row],[Semaine]]), "")</f>
        <v/>
      </c>
      <c r="M1553" s="92" t="str">
        <f>IFERROR(AVERAGEIFS(RPE[Investissement du jour], RPE[Nom], BD_evo[[#This Row],[Nom]], RPE[Semaine], BD_evo[[#This Row],[Semaine]]), "")</f>
        <v/>
      </c>
    </row>
    <row r="1554" spans="1:13" x14ac:dyDescent="0.2">
      <c r="A1554" s="88" t="s">
        <v>76</v>
      </c>
      <c r="B1554" t="str">
        <f>INDEX(Statut[Profil], MATCH(BD_evo[[#This Row],[Nom]], Statut[Nom], 0))</f>
        <v>Trois Quarts</v>
      </c>
      <c r="C1554">
        <f t="shared" si="39"/>
        <v>2024</v>
      </c>
      <c r="D1554">
        <f>D1553</f>
        <v>14</v>
      </c>
      <c r="E1554" t="str">
        <f>IF(SUMIFS(RPE[sRPE_tot], RPE[Nom], BD_evo[[#This Row],[Nom]], RPE[Semaine], BD_evo[[#This Row],[Semaine]])=0,"",SUMIFS(RPE[sRPE_tot], RPE[Nom], BD_evo[[#This Row],[Nom]], RPE[Semaine], BD_evo[[#This Row],[Semaine]]))</f>
        <v/>
      </c>
      <c r="F1554" s="92" t="str">
        <f>IFERROR(AVERAGEIFS(EDF[Total EDF], EDF[Nom], BD_evo[[#This Row],[Nom]], EDF[Semaine], BD_evo[[#This Row],[Semaine]]), "")</f>
        <v/>
      </c>
      <c r="G1554" s="92" t="str">
        <f>IFERROR(AVERAGEIFS(EDF[Humeur], EDF[Nom], BD_evo[[#This Row],[Nom]], EDF[Semaine], BD_evo[[#This Row],[Semaine]]), "")</f>
        <v/>
      </c>
      <c r="H1554" s="92" t="str">
        <f>IFERROR(AVERAGEIFS(EDF[Stress], EDF[Nom], BD_evo[[#This Row],[Nom]], EDF[Semaine], BD_evo[[#This Row],[Semaine]]), "")</f>
        <v/>
      </c>
      <c r="I1554" s="92" t="str">
        <f>IFERROR(AVERAGEIFS(EDF[Sommeil], EDF[Nom], BD_evo[[#This Row],[Nom]], EDF[Semaine], BD_evo[[#This Row],[Semaine]]), "")</f>
        <v/>
      </c>
      <c r="J1554" s="92" t="str">
        <f>IFERROR(AVERAGEIFS(EDF[Etat Physique], EDF[Nom], BD_evo[[#This Row],[Nom]], EDF[Semaine], BD_evo[[#This Row],[Semaine]]), "")</f>
        <v/>
      </c>
      <c r="K1554" s="92" t="str">
        <f>IFERROR(AVERAGEIFS(EDF[Hydratation], EDF[Nom], BD_evo[[#This Row],[Nom]], EDF[Semaine], BD_evo[[#This Row],[Semaine]]), "")</f>
        <v/>
      </c>
      <c r="L1554" s="92" t="str">
        <f>IFERROR(AVERAGEIFS(EDF[Nutrition], EDF[Nom], BD_evo[[#This Row],[Nom]], EDF[Semaine], BD_evo[[#This Row],[Semaine]]), "")</f>
        <v/>
      </c>
      <c r="M1554" s="92" t="str">
        <f>IFERROR(AVERAGEIFS(RPE[Investissement du jour], RPE[Nom], BD_evo[[#This Row],[Nom]], RPE[Semaine], BD_evo[[#This Row],[Semaine]]), "")</f>
        <v/>
      </c>
    </row>
    <row r="1555" spans="1:13" x14ac:dyDescent="0.2">
      <c r="A1555" s="88" t="s">
        <v>367</v>
      </c>
      <c r="B1555" t="str">
        <f>INDEX(Statut[Profil], MATCH(BD_evo[[#This Row],[Nom]], Statut[Nom], 0))</f>
        <v>Avant</v>
      </c>
      <c r="C1555">
        <f t="shared" si="39"/>
        <v>2024</v>
      </c>
      <c r="D1555">
        <f t="shared" ref="D1555:D1599" si="41">D1554</f>
        <v>14</v>
      </c>
      <c r="E1555" t="str">
        <f>IF(SUMIFS(RPE[sRPE_tot], RPE[Nom], BD_evo[[#This Row],[Nom]], RPE[Semaine], BD_evo[[#This Row],[Semaine]])=0,"",SUMIFS(RPE[sRPE_tot], RPE[Nom], BD_evo[[#This Row],[Nom]], RPE[Semaine], BD_evo[[#This Row],[Semaine]]))</f>
        <v/>
      </c>
      <c r="F1555" s="92" t="str">
        <f>IFERROR(AVERAGEIFS(EDF[Total EDF], EDF[Nom], BD_evo[[#This Row],[Nom]], EDF[Semaine], BD_evo[[#This Row],[Semaine]]), "")</f>
        <v/>
      </c>
      <c r="G1555" s="92" t="str">
        <f>IFERROR(AVERAGEIFS(EDF[Humeur], EDF[Nom], BD_evo[[#This Row],[Nom]], EDF[Semaine], BD_evo[[#This Row],[Semaine]]), "")</f>
        <v/>
      </c>
      <c r="H1555" s="92" t="str">
        <f>IFERROR(AVERAGEIFS(EDF[Stress], EDF[Nom], BD_evo[[#This Row],[Nom]], EDF[Semaine], BD_evo[[#This Row],[Semaine]]), "")</f>
        <v/>
      </c>
      <c r="I1555" s="92" t="str">
        <f>IFERROR(AVERAGEIFS(EDF[Sommeil], EDF[Nom], BD_evo[[#This Row],[Nom]], EDF[Semaine], BD_evo[[#This Row],[Semaine]]), "")</f>
        <v/>
      </c>
      <c r="J1555" s="92" t="str">
        <f>IFERROR(AVERAGEIFS(EDF[Etat Physique], EDF[Nom], BD_evo[[#This Row],[Nom]], EDF[Semaine], BD_evo[[#This Row],[Semaine]]), "")</f>
        <v/>
      </c>
      <c r="K1555" s="92" t="str">
        <f>IFERROR(AVERAGEIFS(EDF[Hydratation], EDF[Nom], BD_evo[[#This Row],[Nom]], EDF[Semaine], BD_evo[[#This Row],[Semaine]]), "")</f>
        <v/>
      </c>
      <c r="L1555" s="92" t="str">
        <f>IFERROR(AVERAGEIFS(EDF[Nutrition], EDF[Nom], BD_evo[[#This Row],[Nom]], EDF[Semaine], BD_evo[[#This Row],[Semaine]]), "")</f>
        <v/>
      </c>
      <c r="M1555" s="92" t="str">
        <f>IFERROR(AVERAGEIFS(RPE[Investissement du jour], RPE[Nom], BD_evo[[#This Row],[Nom]], RPE[Semaine], BD_evo[[#This Row],[Semaine]]), "")</f>
        <v/>
      </c>
    </row>
    <row r="1556" spans="1:13" x14ac:dyDescent="0.2">
      <c r="A1556" s="88" t="s">
        <v>93</v>
      </c>
      <c r="B1556" t="str">
        <f>INDEX(Statut[Profil], MATCH(BD_evo[[#This Row],[Nom]], Statut[Nom], 0))</f>
        <v>Avant</v>
      </c>
      <c r="C1556">
        <f t="shared" si="39"/>
        <v>2024</v>
      </c>
      <c r="D1556">
        <f t="shared" si="41"/>
        <v>14</v>
      </c>
      <c r="E1556" t="str">
        <f>IF(SUMIFS(RPE[sRPE_tot], RPE[Nom], BD_evo[[#This Row],[Nom]], RPE[Semaine], BD_evo[[#This Row],[Semaine]])=0,"",SUMIFS(RPE[sRPE_tot], RPE[Nom], BD_evo[[#This Row],[Nom]], RPE[Semaine], BD_evo[[#This Row],[Semaine]]))</f>
        <v/>
      </c>
      <c r="F1556" s="92" t="str">
        <f>IFERROR(AVERAGEIFS(EDF[Total EDF], EDF[Nom], BD_evo[[#This Row],[Nom]], EDF[Semaine], BD_evo[[#This Row],[Semaine]]), "")</f>
        <v/>
      </c>
      <c r="G1556" s="92" t="str">
        <f>IFERROR(AVERAGEIFS(EDF[Humeur], EDF[Nom], BD_evo[[#This Row],[Nom]], EDF[Semaine], BD_evo[[#This Row],[Semaine]]), "")</f>
        <v/>
      </c>
      <c r="H1556" s="92" t="str">
        <f>IFERROR(AVERAGEIFS(EDF[Stress], EDF[Nom], BD_evo[[#This Row],[Nom]], EDF[Semaine], BD_evo[[#This Row],[Semaine]]), "")</f>
        <v/>
      </c>
      <c r="I1556" s="92" t="str">
        <f>IFERROR(AVERAGEIFS(EDF[Sommeil], EDF[Nom], BD_evo[[#This Row],[Nom]], EDF[Semaine], BD_evo[[#This Row],[Semaine]]), "")</f>
        <v/>
      </c>
      <c r="J1556" s="92" t="str">
        <f>IFERROR(AVERAGEIFS(EDF[Etat Physique], EDF[Nom], BD_evo[[#This Row],[Nom]], EDF[Semaine], BD_evo[[#This Row],[Semaine]]), "")</f>
        <v/>
      </c>
      <c r="K1556" s="92" t="str">
        <f>IFERROR(AVERAGEIFS(EDF[Hydratation], EDF[Nom], BD_evo[[#This Row],[Nom]], EDF[Semaine], BD_evo[[#This Row],[Semaine]]), "")</f>
        <v/>
      </c>
      <c r="L1556" s="92" t="str">
        <f>IFERROR(AVERAGEIFS(EDF[Nutrition], EDF[Nom], BD_evo[[#This Row],[Nom]], EDF[Semaine], BD_evo[[#This Row],[Semaine]]), "")</f>
        <v/>
      </c>
      <c r="M1556" s="92" t="str">
        <f>IFERROR(AVERAGEIFS(RPE[Investissement du jour], RPE[Nom], BD_evo[[#This Row],[Nom]], RPE[Semaine], BD_evo[[#This Row],[Semaine]]), "")</f>
        <v/>
      </c>
    </row>
    <row r="1557" spans="1:13" x14ac:dyDescent="0.2">
      <c r="A1557" s="88" t="s">
        <v>230</v>
      </c>
      <c r="B1557" t="str">
        <f>INDEX(Statut[Profil], MATCH(BD_evo[[#This Row],[Nom]], Statut[Nom], 0))</f>
        <v>Avant</v>
      </c>
      <c r="C1557">
        <f t="shared" si="39"/>
        <v>2024</v>
      </c>
      <c r="D1557">
        <f t="shared" si="41"/>
        <v>14</v>
      </c>
      <c r="E1557" t="str">
        <f>IF(SUMIFS(RPE[sRPE_tot], RPE[Nom], BD_evo[[#This Row],[Nom]], RPE[Semaine], BD_evo[[#This Row],[Semaine]])=0,"",SUMIFS(RPE[sRPE_tot], RPE[Nom], BD_evo[[#This Row],[Nom]], RPE[Semaine], BD_evo[[#This Row],[Semaine]]))</f>
        <v/>
      </c>
      <c r="F1557" s="92" t="str">
        <f>IFERROR(AVERAGEIFS(EDF[Total EDF], EDF[Nom], BD_evo[[#This Row],[Nom]], EDF[Semaine], BD_evo[[#This Row],[Semaine]]), "")</f>
        <v/>
      </c>
      <c r="G1557" s="92" t="str">
        <f>IFERROR(AVERAGEIFS(EDF[Humeur], EDF[Nom], BD_evo[[#This Row],[Nom]], EDF[Semaine], BD_evo[[#This Row],[Semaine]]), "")</f>
        <v/>
      </c>
      <c r="H1557" s="92" t="str">
        <f>IFERROR(AVERAGEIFS(EDF[Stress], EDF[Nom], BD_evo[[#This Row],[Nom]], EDF[Semaine], BD_evo[[#This Row],[Semaine]]), "")</f>
        <v/>
      </c>
      <c r="I1557" s="92" t="str">
        <f>IFERROR(AVERAGEIFS(EDF[Sommeil], EDF[Nom], BD_evo[[#This Row],[Nom]], EDF[Semaine], BD_evo[[#This Row],[Semaine]]), "")</f>
        <v/>
      </c>
      <c r="J1557" s="92" t="str">
        <f>IFERROR(AVERAGEIFS(EDF[Etat Physique], EDF[Nom], BD_evo[[#This Row],[Nom]], EDF[Semaine], BD_evo[[#This Row],[Semaine]]), "")</f>
        <v/>
      </c>
      <c r="K1557" s="92" t="str">
        <f>IFERROR(AVERAGEIFS(EDF[Hydratation], EDF[Nom], BD_evo[[#This Row],[Nom]], EDF[Semaine], BD_evo[[#This Row],[Semaine]]), "")</f>
        <v/>
      </c>
      <c r="L1557" s="92" t="str">
        <f>IFERROR(AVERAGEIFS(EDF[Nutrition], EDF[Nom], BD_evo[[#This Row],[Nom]], EDF[Semaine], BD_evo[[#This Row],[Semaine]]), "")</f>
        <v/>
      </c>
      <c r="M1557" s="92" t="str">
        <f>IFERROR(AVERAGEIFS(RPE[Investissement du jour], RPE[Nom], BD_evo[[#This Row],[Nom]], RPE[Semaine], BD_evo[[#This Row],[Semaine]]), "")</f>
        <v/>
      </c>
    </row>
    <row r="1558" spans="1:13" x14ac:dyDescent="0.2">
      <c r="A1558" s="88" t="s">
        <v>181</v>
      </c>
      <c r="B1558" t="str">
        <f>INDEX(Statut[Profil], MATCH(BD_evo[[#This Row],[Nom]], Statut[Nom], 0))</f>
        <v>Trois Quarts</v>
      </c>
      <c r="C1558">
        <f t="shared" si="39"/>
        <v>2024</v>
      </c>
      <c r="D1558">
        <f t="shared" si="41"/>
        <v>14</v>
      </c>
      <c r="E1558" t="str">
        <f>IF(SUMIFS(RPE[sRPE_tot], RPE[Nom], BD_evo[[#This Row],[Nom]], RPE[Semaine], BD_evo[[#This Row],[Semaine]])=0,"",SUMIFS(RPE[sRPE_tot], RPE[Nom], BD_evo[[#This Row],[Nom]], RPE[Semaine], BD_evo[[#This Row],[Semaine]]))</f>
        <v/>
      </c>
      <c r="F1558" s="92" t="str">
        <f>IFERROR(AVERAGEIFS(EDF[Total EDF], EDF[Nom], BD_evo[[#This Row],[Nom]], EDF[Semaine], BD_evo[[#This Row],[Semaine]]), "")</f>
        <v/>
      </c>
      <c r="G1558" s="92" t="str">
        <f>IFERROR(AVERAGEIFS(EDF[Humeur], EDF[Nom], BD_evo[[#This Row],[Nom]], EDF[Semaine], BD_evo[[#This Row],[Semaine]]), "")</f>
        <v/>
      </c>
      <c r="H1558" s="92" t="str">
        <f>IFERROR(AVERAGEIFS(EDF[Stress], EDF[Nom], BD_evo[[#This Row],[Nom]], EDF[Semaine], BD_evo[[#This Row],[Semaine]]), "")</f>
        <v/>
      </c>
      <c r="I1558" s="92" t="str">
        <f>IFERROR(AVERAGEIFS(EDF[Sommeil], EDF[Nom], BD_evo[[#This Row],[Nom]], EDF[Semaine], BD_evo[[#This Row],[Semaine]]), "")</f>
        <v/>
      </c>
      <c r="J1558" s="92" t="str">
        <f>IFERROR(AVERAGEIFS(EDF[Etat Physique], EDF[Nom], BD_evo[[#This Row],[Nom]], EDF[Semaine], BD_evo[[#This Row],[Semaine]]), "")</f>
        <v/>
      </c>
      <c r="K1558" s="92" t="str">
        <f>IFERROR(AVERAGEIFS(EDF[Hydratation], EDF[Nom], BD_evo[[#This Row],[Nom]], EDF[Semaine], BD_evo[[#This Row],[Semaine]]), "")</f>
        <v/>
      </c>
      <c r="L1558" s="92" t="str">
        <f>IFERROR(AVERAGEIFS(EDF[Nutrition], EDF[Nom], BD_evo[[#This Row],[Nom]], EDF[Semaine], BD_evo[[#This Row],[Semaine]]), "")</f>
        <v/>
      </c>
      <c r="M1558" s="92" t="str">
        <f>IFERROR(AVERAGEIFS(RPE[Investissement du jour], RPE[Nom], BD_evo[[#This Row],[Nom]], RPE[Semaine], BD_evo[[#This Row],[Semaine]]), "")</f>
        <v/>
      </c>
    </row>
    <row r="1559" spans="1:13" x14ac:dyDescent="0.2">
      <c r="A1559" s="88" t="s">
        <v>414</v>
      </c>
      <c r="B1559" t="str">
        <f>INDEX(Statut[Profil], MATCH(BD_evo[[#This Row],[Nom]], Statut[Nom], 0))</f>
        <v>Avant</v>
      </c>
      <c r="C1559">
        <f t="shared" si="39"/>
        <v>2024</v>
      </c>
      <c r="D1559">
        <f t="shared" si="41"/>
        <v>14</v>
      </c>
      <c r="E1559" t="str">
        <f>IF(SUMIFS(RPE[sRPE_tot], RPE[Nom], BD_evo[[#This Row],[Nom]], RPE[Semaine], BD_evo[[#This Row],[Semaine]])=0,"",SUMIFS(RPE[sRPE_tot], RPE[Nom], BD_evo[[#This Row],[Nom]], RPE[Semaine], BD_evo[[#This Row],[Semaine]]))</f>
        <v/>
      </c>
      <c r="F1559" s="92" t="str">
        <f>IFERROR(AVERAGEIFS(EDF[Total EDF], EDF[Nom], BD_evo[[#This Row],[Nom]], EDF[Semaine], BD_evo[[#This Row],[Semaine]]), "")</f>
        <v/>
      </c>
      <c r="G1559" s="92" t="str">
        <f>IFERROR(AVERAGEIFS(EDF[Humeur], EDF[Nom], BD_evo[[#This Row],[Nom]], EDF[Semaine], BD_evo[[#This Row],[Semaine]]), "")</f>
        <v/>
      </c>
      <c r="H1559" s="92" t="str">
        <f>IFERROR(AVERAGEIFS(EDF[Stress], EDF[Nom], BD_evo[[#This Row],[Nom]], EDF[Semaine], BD_evo[[#This Row],[Semaine]]), "")</f>
        <v/>
      </c>
      <c r="I1559" s="92" t="str">
        <f>IFERROR(AVERAGEIFS(EDF[Sommeil], EDF[Nom], BD_evo[[#This Row],[Nom]], EDF[Semaine], BD_evo[[#This Row],[Semaine]]), "")</f>
        <v/>
      </c>
      <c r="J1559" s="92" t="str">
        <f>IFERROR(AVERAGEIFS(EDF[Etat Physique], EDF[Nom], BD_evo[[#This Row],[Nom]], EDF[Semaine], BD_evo[[#This Row],[Semaine]]), "")</f>
        <v/>
      </c>
      <c r="K1559" s="92" t="str">
        <f>IFERROR(AVERAGEIFS(EDF[Hydratation], EDF[Nom], BD_evo[[#This Row],[Nom]], EDF[Semaine], BD_evo[[#This Row],[Semaine]]), "")</f>
        <v/>
      </c>
      <c r="L1559" s="92" t="str">
        <f>IFERROR(AVERAGEIFS(EDF[Nutrition], EDF[Nom], BD_evo[[#This Row],[Nom]], EDF[Semaine], BD_evo[[#This Row],[Semaine]]), "")</f>
        <v/>
      </c>
      <c r="M1559" s="92" t="str">
        <f>IFERROR(AVERAGEIFS(RPE[Investissement du jour], RPE[Nom], BD_evo[[#This Row],[Nom]], RPE[Semaine], BD_evo[[#This Row],[Semaine]]), "")</f>
        <v/>
      </c>
    </row>
    <row r="1560" spans="1:13" x14ac:dyDescent="0.2">
      <c r="A1560" s="88" t="s">
        <v>102</v>
      </c>
      <c r="B1560" t="str">
        <f>INDEX(Statut[Profil], MATCH(BD_evo[[#This Row],[Nom]], Statut[Nom], 0))</f>
        <v>Trois Quarts</v>
      </c>
      <c r="C1560">
        <f t="shared" si="39"/>
        <v>2024</v>
      </c>
      <c r="D1560">
        <f t="shared" si="41"/>
        <v>14</v>
      </c>
      <c r="E1560" t="str">
        <f>IF(SUMIFS(RPE[sRPE_tot], RPE[Nom], BD_evo[[#This Row],[Nom]], RPE[Semaine], BD_evo[[#This Row],[Semaine]])=0,"",SUMIFS(RPE[sRPE_tot], RPE[Nom], BD_evo[[#This Row],[Nom]], RPE[Semaine], BD_evo[[#This Row],[Semaine]]))</f>
        <v/>
      </c>
      <c r="F1560" s="92" t="str">
        <f>IFERROR(AVERAGEIFS(EDF[Total EDF], EDF[Nom], BD_evo[[#This Row],[Nom]], EDF[Semaine], BD_evo[[#This Row],[Semaine]]), "")</f>
        <v/>
      </c>
      <c r="G1560" s="92" t="str">
        <f>IFERROR(AVERAGEIFS(EDF[Humeur], EDF[Nom], BD_evo[[#This Row],[Nom]], EDF[Semaine], BD_evo[[#This Row],[Semaine]]), "")</f>
        <v/>
      </c>
      <c r="H1560" s="92" t="str">
        <f>IFERROR(AVERAGEIFS(EDF[Stress], EDF[Nom], BD_evo[[#This Row],[Nom]], EDF[Semaine], BD_evo[[#This Row],[Semaine]]), "")</f>
        <v/>
      </c>
      <c r="I1560" s="92" t="str">
        <f>IFERROR(AVERAGEIFS(EDF[Sommeil], EDF[Nom], BD_evo[[#This Row],[Nom]], EDF[Semaine], BD_evo[[#This Row],[Semaine]]), "")</f>
        <v/>
      </c>
      <c r="J1560" s="92" t="str">
        <f>IFERROR(AVERAGEIFS(EDF[Etat Physique], EDF[Nom], BD_evo[[#This Row],[Nom]], EDF[Semaine], BD_evo[[#This Row],[Semaine]]), "")</f>
        <v/>
      </c>
      <c r="K1560" s="92" t="str">
        <f>IFERROR(AVERAGEIFS(EDF[Hydratation], EDF[Nom], BD_evo[[#This Row],[Nom]], EDF[Semaine], BD_evo[[#This Row],[Semaine]]), "")</f>
        <v/>
      </c>
      <c r="L1560" s="92" t="str">
        <f>IFERROR(AVERAGEIFS(EDF[Nutrition], EDF[Nom], BD_evo[[#This Row],[Nom]], EDF[Semaine], BD_evo[[#This Row],[Semaine]]), "")</f>
        <v/>
      </c>
      <c r="M1560" s="92" t="str">
        <f>IFERROR(AVERAGEIFS(RPE[Investissement du jour], RPE[Nom], BD_evo[[#This Row],[Nom]], RPE[Semaine], BD_evo[[#This Row],[Semaine]]), "")</f>
        <v/>
      </c>
    </row>
    <row r="1561" spans="1:13" x14ac:dyDescent="0.2">
      <c r="A1561" s="88" t="s">
        <v>193</v>
      </c>
      <c r="B1561" t="str">
        <f>INDEX(Statut[Profil], MATCH(BD_evo[[#This Row],[Nom]], Statut[Nom], 0))</f>
        <v>Avant</v>
      </c>
      <c r="C1561">
        <f t="shared" si="39"/>
        <v>2024</v>
      </c>
      <c r="D1561">
        <f t="shared" si="41"/>
        <v>14</v>
      </c>
      <c r="E1561" t="str">
        <f>IF(SUMIFS(RPE[sRPE_tot], RPE[Nom], BD_evo[[#This Row],[Nom]], RPE[Semaine], BD_evo[[#This Row],[Semaine]])=0,"",SUMIFS(RPE[sRPE_tot], RPE[Nom], BD_evo[[#This Row],[Nom]], RPE[Semaine], BD_evo[[#This Row],[Semaine]]))</f>
        <v/>
      </c>
      <c r="F1561" s="92" t="str">
        <f>IFERROR(AVERAGEIFS(EDF[Total EDF], EDF[Nom], BD_evo[[#This Row],[Nom]], EDF[Semaine], BD_evo[[#This Row],[Semaine]]), "")</f>
        <v/>
      </c>
      <c r="G1561" s="92" t="str">
        <f>IFERROR(AVERAGEIFS(EDF[Humeur], EDF[Nom], BD_evo[[#This Row],[Nom]], EDF[Semaine], BD_evo[[#This Row],[Semaine]]), "")</f>
        <v/>
      </c>
      <c r="H1561" s="92" t="str">
        <f>IFERROR(AVERAGEIFS(EDF[Stress], EDF[Nom], BD_evo[[#This Row],[Nom]], EDF[Semaine], BD_evo[[#This Row],[Semaine]]), "")</f>
        <v/>
      </c>
      <c r="I1561" s="92" t="str">
        <f>IFERROR(AVERAGEIFS(EDF[Sommeil], EDF[Nom], BD_evo[[#This Row],[Nom]], EDF[Semaine], BD_evo[[#This Row],[Semaine]]), "")</f>
        <v/>
      </c>
      <c r="J1561" s="92" t="str">
        <f>IFERROR(AVERAGEIFS(EDF[Etat Physique], EDF[Nom], BD_evo[[#This Row],[Nom]], EDF[Semaine], BD_evo[[#This Row],[Semaine]]), "")</f>
        <v/>
      </c>
      <c r="K1561" s="92" t="str">
        <f>IFERROR(AVERAGEIFS(EDF[Hydratation], EDF[Nom], BD_evo[[#This Row],[Nom]], EDF[Semaine], BD_evo[[#This Row],[Semaine]]), "")</f>
        <v/>
      </c>
      <c r="L1561" s="92" t="str">
        <f>IFERROR(AVERAGEIFS(EDF[Nutrition], EDF[Nom], BD_evo[[#This Row],[Nom]], EDF[Semaine], BD_evo[[#This Row],[Semaine]]), "")</f>
        <v/>
      </c>
      <c r="M1561" s="92" t="str">
        <f>IFERROR(AVERAGEIFS(RPE[Investissement du jour], RPE[Nom], BD_evo[[#This Row],[Nom]], RPE[Semaine], BD_evo[[#This Row],[Semaine]]), "")</f>
        <v/>
      </c>
    </row>
    <row r="1562" spans="1:13" x14ac:dyDescent="0.2">
      <c r="A1562" s="88" t="s">
        <v>84</v>
      </c>
      <c r="B1562" t="str">
        <f>INDEX(Statut[Profil], MATCH(BD_evo[[#This Row],[Nom]], Statut[Nom], 0))</f>
        <v>Trois Quarts</v>
      </c>
      <c r="C1562">
        <f t="shared" si="39"/>
        <v>2024</v>
      </c>
      <c r="D1562">
        <f t="shared" si="41"/>
        <v>14</v>
      </c>
      <c r="E1562" t="str">
        <f>IF(SUMIFS(RPE[sRPE_tot], RPE[Nom], BD_evo[[#This Row],[Nom]], RPE[Semaine], BD_evo[[#This Row],[Semaine]])=0,"",SUMIFS(RPE[sRPE_tot], RPE[Nom], BD_evo[[#This Row],[Nom]], RPE[Semaine], BD_evo[[#This Row],[Semaine]]))</f>
        <v/>
      </c>
      <c r="F1562" s="92" t="str">
        <f>IFERROR(AVERAGEIFS(EDF[Total EDF], EDF[Nom], BD_evo[[#This Row],[Nom]], EDF[Semaine], BD_evo[[#This Row],[Semaine]]), "")</f>
        <v/>
      </c>
      <c r="G1562" s="92" t="str">
        <f>IFERROR(AVERAGEIFS(EDF[Humeur], EDF[Nom], BD_evo[[#This Row],[Nom]], EDF[Semaine], BD_evo[[#This Row],[Semaine]]), "")</f>
        <v/>
      </c>
      <c r="H1562" s="92" t="str">
        <f>IFERROR(AVERAGEIFS(EDF[Stress], EDF[Nom], BD_evo[[#This Row],[Nom]], EDF[Semaine], BD_evo[[#This Row],[Semaine]]), "")</f>
        <v/>
      </c>
      <c r="I1562" s="92" t="str">
        <f>IFERROR(AVERAGEIFS(EDF[Sommeil], EDF[Nom], BD_evo[[#This Row],[Nom]], EDF[Semaine], BD_evo[[#This Row],[Semaine]]), "")</f>
        <v/>
      </c>
      <c r="J1562" s="92" t="str">
        <f>IFERROR(AVERAGEIFS(EDF[Etat Physique], EDF[Nom], BD_evo[[#This Row],[Nom]], EDF[Semaine], BD_evo[[#This Row],[Semaine]]), "")</f>
        <v/>
      </c>
      <c r="K1562" s="92" t="str">
        <f>IFERROR(AVERAGEIFS(EDF[Hydratation], EDF[Nom], BD_evo[[#This Row],[Nom]], EDF[Semaine], BD_evo[[#This Row],[Semaine]]), "")</f>
        <v/>
      </c>
      <c r="L1562" s="92" t="str">
        <f>IFERROR(AVERAGEIFS(EDF[Nutrition], EDF[Nom], BD_evo[[#This Row],[Nom]], EDF[Semaine], BD_evo[[#This Row],[Semaine]]), "")</f>
        <v/>
      </c>
      <c r="M1562" s="92" t="str">
        <f>IFERROR(AVERAGEIFS(RPE[Investissement du jour], RPE[Nom], BD_evo[[#This Row],[Nom]], RPE[Semaine], BD_evo[[#This Row],[Semaine]]), "")</f>
        <v/>
      </c>
    </row>
    <row r="1563" spans="1:13" x14ac:dyDescent="0.2">
      <c r="A1563" s="88" t="s">
        <v>106</v>
      </c>
      <c r="B1563" t="str">
        <f>INDEX(Statut[Profil], MATCH(BD_evo[[#This Row],[Nom]], Statut[Nom], 0))</f>
        <v>Avant</v>
      </c>
      <c r="C1563">
        <f t="shared" si="39"/>
        <v>2024</v>
      </c>
      <c r="D1563">
        <f t="shared" si="41"/>
        <v>14</v>
      </c>
      <c r="E1563" t="str">
        <f>IF(SUMIFS(RPE[sRPE_tot], RPE[Nom], BD_evo[[#This Row],[Nom]], RPE[Semaine], BD_evo[[#This Row],[Semaine]])=0,"",SUMIFS(RPE[sRPE_tot], RPE[Nom], BD_evo[[#This Row],[Nom]], RPE[Semaine], BD_evo[[#This Row],[Semaine]]))</f>
        <v/>
      </c>
      <c r="F1563" s="92" t="str">
        <f>IFERROR(AVERAGEIFS(EDF[Total EDF], EDF[Nom], BD_evo[[#This Row],[Nom]], EDF[Semaine], BD_evo[[#This Row],[Semaine]]), "")</f>
        <v/>
      </c>
      <c r="G1563" s="92" t="str">
        <f>IFERROR(AVERAGEIFS(EDF[Humeur], EDF[Nom], BD_evo[[#This Row],[Nom]], EDF[Semaine], BD_evo[[#This Row],[Semaine]]), "")</f>
        <v/>
      </c>
      <c r="H1563" s="92" t="str">
        <f>IFERROR(AVERAGEIFS(EDF[Stress], EDF[Nom], BD_evo[[#This Row],[Nom]], EDF[Semaine], BD_evo[[#This Row],[Semaine]]), "")</f>
        <v/>
      </c>
      <c r="I1563" s="92" t="str">
        <f>IFERROR(AVERAGEIFS(EDF[Sommeil], EDF[Nom], BD_evo[[#This Row],[Nom]], EDF[Semaine], BD_evo[[#This Row],[Semaine]]), "")</f>
        <v/>
      </c>
      <c r="J1563" s="92" t="str">
        <f>IFERROR(AVERAGEIFS(EDF[Etat Physique], EDF[Nom], BD_evo[[#This Row],[Nom]], EDF[Semaine], BD_evo[[#This Row],[Semaine]]), "")</f>
        <v/>
      </c>
      <c r="K1563" s="92" t="str">
        <f>IFERROR(AVERAGEIFS(EDF[Hydratation], EDF[Nom], BD_evo[[#This Row],[Nom]], EDF[Semaine], BD_evo[[#This Row],[Semaine]]), "")</f>
        <v/>
      </c>
      <c r="L1563" s="92" t="str">
        <f>IFERROR(AVERAGEIFS(EDF[Nutrition], EDF[Nom], BD_evo[[#This Row],[Nom]], EDF[Semaine], BD_evo[[#This Row],[Semaine]]), "")</f>
        <v/>
      </c>
      <c r="M1563" s="92" t="str">
        <f>IFERROR(AVERAGEIFS(RPE[Investissement du jour], RPE[Nom], BD_evo[[#This Row],[Nom]], RPE[Semaine], BD_evo[[#This Row],[Semaine]]), "")</f>
        <v/>
      </c>
    </row>
    <row r="1564" spans="1:13" x14ac:dyDescent="0.2">
      <c r="A1564" s="89" t="s">
        <v>171</v>
      </c>
      <c r="B1564" t="str">
        <f>INDEX(Statut[Profil], MATCH(BD_evo[[#This Row],[Nom]], Statut[Nom], 0))</f>
        <v>Avant</v>
      </c>
      <c r="C1564">
        <f t="shared" si="39"/>
        <v>2024</v>
      </c>
      <c r="D1564">
        <f t="shared" si="41"/>
        <v>14</v>
      </c>
      <c r="E1564" t="str">
        <f>IF(SUMIFS(RPE[sRPE_tot], RPE[Nom], BD_evo[[#This Row],[Nom]], RPE[Semaine], BD_evo[[#This Row],[Semaine]])=0,"",SUMIFS(RPE[sRPE_tot], RPE[Nom], BD_evo[[#This Row],[Nom]], RPE[Semaine], BD_evo[[#This Row],[Semaine]]))</f>
        <v/>
      </c>
      <c r="F1564" s="92" t="str">
        <f>IFERROR(AVERAGEIFS(EDF[Total EDF], EDF[Nom], BD_evo[[#This Row],[Nom]], EDF[Semaine], BD_evo[[#This Row],[Semaine]]), "")</f>
        <v/>
      </c>
      <c r="G1564" s="92" t="str">
        <f>IFERROR(AVERAGEIFS(EDF[Humeur], EDF[Nom], BD_evo[[#This Row],[Nom]], EDF[Semaine], BD_evo[[#This Row],[Semaine]]), "")</f>
        <v/>
      </c>
      <c r="H1564" s="92" t="str">
        <f>IFERROR(AVERAGEIFS(EDF[Stress], EDF[Nom], BD_evo[[#This Row],[Nom]], EDF[Semaine], BD_evo[[#This Row],[Semaine]]), "")</f>
        <v/>
      </c>
      <c r="I1564" s="92" t="str">
        <f>IFERROR(AVERAGEIFS(EDF[Sommeil], EDF[Nom], BD_evo[[#This Row],[Nom]], EDF[Semaine], BD_evo[[#This Row],[Semaine]]), "")</f>
        <v/>
      </c>
      <c r="J1564" s="92" t="str">
        <f>IFERROR(AVERAGEIFS(EDF[Etat Physique], EDF[Nom], BD_evo[[#This Row],[Nom]], EDF[Semaine], BD_evo[[#This Row],[Semaine]]), "")</f>
        <v/>
      </c>
      <c r="K1564" s="92" t="str">
        <f>IFERROR(AVERAGEIFS(EDF[Hydratation], EDF[Nom], BD_evo[[#This Row],[Nom]], EDF[Semaine], BD_evo[[#This Row],[Semaine]]), "")</f>
        <v/>
      </c>
      <c r="L1564" s="92" t="str">
        <f>IFERROR(AVERAGEIFS(EDF[Nutrition], EDF[Nom], BD_evo[[#This Row],[Nom]], EDF[Semaine], BD_evo[[#This Row],[Semaine]]), "")</f>
        <v/>
      </c>
      <c r="M1564" s="92" t="str">
        <f>IFERROR(AVERAGEIFS(RPE[Investissement du jour], RPE[Nom], BD_evo[[#This Row],[Nom]], RPE[Semaine], BD_evo[[#This Row],[Semaine]]), "")</f>
        <v/>
      </c>
    </row>
    <row r="1565" spans="1:13" x14ac:dyDescent="0.2">
      <c r="A1565" s="88" t="s">
        <v>77</v>
      </c>
      <c r="B1565" t="str">
        <f>INDEX(Statut[Profil], MATCH(BD_evo[[#This Row],[Nom]], Statut[Nom], 0))</f>
        <v>Avant</v>
      </c>
      <c r="C1565">
        <f t="shared" si="39"/>
        <v>2024</v>
      </c>
      <c r="D1565">
        <f t="shared" si="41"/>
        <v>14</v>
      </c>
      <c r="E1565" t="str">
        <f>IF(SUMIFS(RPE[sRPE_tot], RPE[Nom], BD_evo[[#This Row],[Nom]], RPE[Semaine], BD_evo[[#This Row],[Semaine]])=0,"",SUMIFS(RPE[sRPE_tot], RPE[Nom], BD_evo[[#This Row],[Nom]], RPE[Semaine], BD_evo[[#This Row],[Semaine]]))</f>
        <v/>
      </c>
      <c r="F1565" s="92" t="str">
        <f>IFERROR(AVERAGEIFS(EDF[Total EDF], EDF[Nom], BD_evo[[#This Row],[Nom]], EDF[Semaine], BD_evo[[#This Row],[Semaine]]), "")</f>
        <v/>
      </c>
      <c r="G1565" s="92" t="str">
        <f>IFERROR(AVERAGEIFS(EDF[Humeur], EDF[Nom], BD_evo[[#This Row],[Nom]], EDF[Semaine], BD_evo[[#This Row],[Semaine]]), "")</f>
        <v/>
      </c>
      <c r="H1565" s="92" t="str">
        <f>IFERROR(AVERAGEIFS(EDF[Stress], EDF[Nom], BD_evo[[#This Row],[Nom]], EDF[Semaine], BD_evo[[#This Row],[Semaine]]), "")</f>
        <v/>
      </c>
      <c r="I1565" s="92" t="str">
        <f>IFERROR(AVERAGEIFS(EDF[Sommeil], EDF[Nom], BD_evo[[#This Row],[Nom]], EDF[Semaine], BD_evo[[#This Row],[Semaine]]), "")</f>
        <v/>
      </c>
      <c r="J1565" s="92" t="str">
        <f>IFERROR(AVERAGEIFS(EDF[Etat Physique], EDF[Nom], BD_evo[[#This Row],[Nom]], EDF[Semaine], BD_evo[[#This Row],[Semaine]]), "")</f>
        <v/>
      </c>
      <c r="K1565" s="92" t="str">
        <f>IFERROR(AVERAGEIFS(EDF[Hydratation], EDF[Nom], BD_evo[[#This Row],[Nom]], EDF[Semaine], BD_evo[[#This Row],[Semaine]]), "")</f>
        <v/>
      </c>
      <c r="L1565" s="92" t="str">
        <f>IFERROR(AVERAGEIFS(EDF[Nutrition], EDF[Nom], BD_evo[[#This Row],[Nom]], EDF[Semaine], BD_evo[[#This Row],[Semaine]]), "")</f>
        <v/>
      </c>
      <c r="M1565" s="92" t="str">
        <f>IFERROR(AVERAGEIFS(RPE[Investissement du jour], RPE[Nom], BD_evo[[#This Row],[Nom]], RPE[Semaine], BD_evo[[#This Row],[Semaine]]), "")</f>
        <v/>
      </c>
    </row>
    <row r="1566" spans="1:13" x14ac:dyDescent="0.2">
      <c r="A1566" s="88" t="s">
        <v>135</v>
      </c>
      <c r="B1566" t="str">
        <f>INDEX(Statut[Profil], MATCH(BD_evo[[#This Row],[Nom]], Statut[Nom], 0))</f>
        <v>Trois Quarts</v>
      </c>
      <c r="C1566">
        <f t="shared" si="39"/>
        <v>2024</v>
      </c>
      <c r="D1566">
        <f t="shared" si="41"/>
        <v>14</v>
      </c>
      <c r="E1566" t="str">
        <f>IF(SUMIFS(RPE[sRPE_tot], RPE[Nom], BD_evo[[#This Row],[Nom]], RPE[Semaine], BD_evo[[#This Row],[Semaine]])=0,"",SUMIFS(RPE[sRPE_tot], RPE[Nom], BD_evo[[#This Row],[Nom]], RPE[Semaine], BD_evo[[#This Row],[Semaine]]))</f>
        <v/>
      </c>
      <c r="F1566" s="92" t="str">
        <f>IFERROR(AVERAGEIFS(EDF[Total EDF], EDF[Nom], BD_evo[[#This Row],[Nom]], EDF[Semaine], BD_evo[[#This Row],[Semaine]]), "")</f>
        <v/>
      </c>
      <c r="G1566" s="92" t="str">
        <f>IFERROR(AVERAGEIFS(EDF[Humeur], EDF[Nom], BD_evo[[#This Row],[Nom]], EDF[Semaine], BD_evo[[#This Row],[Semaine]]), "")</f>
        <v/>
      </c>
      <c r="H1566" s="92" t="str">
        <f>IFERROR(AVERAGEIFS(EDF[Stress], EDF[Nom], BD_evo[[#This Row],[Nom]], EDF[Semaine], BD_evo[[#This Row],[Semaine]]), "")</f>
        <v/>
      </c>
      <c r="I1566" s="92" t="str">
        <f>IFERROR(AVERAGEIFS(EDF[Sommeil], EDF[Nom], BD_evo[[#This Row],[Nom]], EDF[Semaine], BD_evo[[#This Row],[Semaine]]), "")</f>
        <v/>
      </c>
      <c r="J1566" s="92" t="str">
        <f>IFERROR(AVERAGEIFS(EDF[Etat Physique], EDF[Nom], BD_evo[[#This Row],[Nom]], EDF[Semaine], BD_evo[[#This Row],[Semaine]]), "")</f>
        <v/>
      </c>
      <c r="K1566" s="92" t="str">
        <f>IFERROR(AVERAGEIFS(EDF[Hydratation], EDF[Nom], BD_evo[[#This Row],[Nom]], EDF[Semaine], BD_evo[[#This Row],[Semaine]]), "")</f>
        <v/>
      </c>
      <c r="L1566" s="92" t="str">
        <f>IFERROR(AVERAGEIFS(EDF[Nutrition], EDF[Nom], BD_evo[[#This Row],[Nom]], EDF[Semaine], BD_evo[[#This Row],[Semaine]]), "")</f>
        <v/>
      </c>
      <c r="M1566" s="92" t="str">
        <f>IFERROR(AVERAGEIFS(RPE[Investissement du jour], RPE[Nom], BD_evo[[#This Row],[Nom]], RPE[Semaine], BD_evo[[#This Row],[Semaine]]), "")</f>
        <v/>
      </c>
    </row>
    <row r="1567" spans="1:13" x14ac:dyDescent="0.2">
      <c r="A1567" s="88" t="s">
        <v>75</v>
      </c>
      <c r="B1567" t="str">
        <f>INDEX(Statut[Profil], MATCH(BD_evo[[#This Row],[Nom]], Statut[Nom], 0))</f>
        <v>Avant</v>
      </c>
      <c r="C1567">
        <f t="shared" ref="C1567:C1630" si="42">C1566</f>
        <v>2024</v>
      </c>
      <c r="D1567">
        <f t="shared" si="41"/>
        <v>14</v>
      </c>
      <c r="E1567" t="str">
        <f>IF(SUMIFS(RPE[sRPE_tot], RPE[Nom], BD_evo[[#This Row],[Nom]], RPE[Semaine], BD_evo[[#This Row],[Semaine]])=0,"",SUMIFS(RPE[sRPE_tot], RPE[Nom], BD_evo[[#This Row],[Nom]], RPE[Semaine], BD_evo[[#This Row],[Semaine]]))</f>
        <v/>
      </c>
      <c r="F1567" s="92" t="str">
        <f>IFERROR(AVERAGEIFS(EDF[Total EDF], EDF[Nom], BD_evo[[#This Row],[Nom]], EDF[Semaine], BD_evo[[#This Row],[Semaine]]), "")</f>
        <v/>
      </c>
      <c r="G1567" s="92" t="str">
        <f>IFERROR(AVERAGEIFS(EDF[Humeur], EDF[Nom], BD_evo[[#This Row],[Nom]], EDF[Semaine], BD_evo[[#This Row],[Semaine]]), "")</f>
        <v/>
      </c>
      <c r="H1567" s="92" t="str">
        <f>IFERROR(AVERAGEIFS(EDF[Stress], EDF[Nom], BD_evo[[#This Row],[Nom]], EDF[Semaine], BD_evo[[#This Row],[Semaine]]), "")</f>
        <v/>
      </c>
      <c r="I1567" s="92" t="str">
        <f>IFERROR(AVERAGEIFS(EDF[Sommeil], EDF[Nom], BD_evo[[#This Row],[Nom]], EDF[Semaine], BD_evo[[#This Row],[Semaine]]), "")</f>
        <v/>
      </c>
      <c r="J1567" s="92" t="str">
        <f>IFERROR(AVERAGEIFS(EDF[Etat Physique], EDF[Nom], BD_evo[[#This Row],[Nom]], EDF[Semaine], BD_evo[[#This Row],[Semaine]]), "")</f>
        <v/>
      </c>
      <c r="K1567" s="92" t="str">
        <f>IFERROR(AVERAGEIFS(EDF[Hydratation], EDF[Nom], BD_evo[[#This Row],[Nom]], EDF[Semaine], BD_evo[[#This Row],[Semaine]]), "")</f>
        <v/>
      </c>
      <c r="L1567" s="92" t="str">
        <f>IFERROR(AVERAGEIFS(EDF[Nutrition], EDF[Nom], BD_evo[[#This Row],[Nom]], EDF[Semaine], BD_evo[[#This Row],[Semaine]]), "")</f>
        <v/>
      </c>
      <c r="M1567" s="92" t="str">
        <f>IFERROR(AVERAGEIFS(RPE[Investissement du jour], RPE[Nom], BD_evo[[#This Row],[Nom]], RPE[Semaine], BD_evo[[#This Row],[Semaine]]), "")</f>
        <v/>
      </c>
    </row>
    <row r="1568" spans="1:13" x14ac:dyDescent="0.2">
      <c r="A1568" s="88" t="s">
        <v>112</v>
      </c>
      <c r="B1568" t="str">
        <f>INDEX(Statut[Profil], MATCH(BD_evo[[#This Row],[Nom]], Statut[Nom], 0))</f>
        <v>Trois Quarts</v>
      </c>
      <c r="C1568">
        <f t="shared" si="42"/>
        <v>2024</v>
      </c>
      <c r="D1568">
        <f t="shared" si="41"/>
        <v>14</v>
      </c>
      <c r="E1568" t="str">
        <f>IF(SUMIFS(RPE[sRPE_tot], RPE[Nom], BD_evo[[#This Row],[Nom]], RPE[Semaine], BD_evo[[#This Row],[Semaine]])=0,"",SUMIFS(RPE[sRPE_tot], RPE[Nom], BD_evo[[#This Row],[Nom]], RPE[Semaine], BD_evo[[#This Row],[Semaine]]))</f>
        <v/>
      </c>
      <c r="F1568" s="92" t="str">
        <f>IFERROR(AVERAGEIFS(EDF[Total EDF], EDF[Nom], BD_evo[[#This Row],[Nom]], EDF[Semaine], BD_evo[[#This Row],[Semaine]]), "")</f>
        <v/>
      </c>
      <c r="G1568" s="92" t="str">
        <f>IFERROR(AVERAGEIFS(EDF[Humeur], EDF[Nom], BD_evo[[#This Row],[Nom]], EDF[Semaine], BD_evo[[#This Row],[Semaine]]), "")</f>
        <v/>
      </c>
      <c r="H1568" s="92" t="str">
        <f>IFERROR(AVERAGEIFS(EDF[Stress], EDF[Nom], BD_evo[[#This Row],[Nom]], EDF[Semaine], BD_evo[[#This Row],[Semaine]]), "")</f>
        <v/>
      </c>
      <c r="I1568" s="92" t="str">
        <f>IFERROR(AVERAGEIFS(EDF[Sommeil], EDF[Nom], BD_evo[[#This Row],[Nom]], EDF[Semaine], BD_evo[[#This Row],[Semaine]]), "")</f>
        <v/>
      </c>
      <c r="J1568" s="92" t="str">
        <f>IFERROR(AVERAGEIFS(EDF[Etat Physique], EDF[Nom], BD_evo[[#This Row],[Nom]], EDF[Semaine], BD_evo[[#This Row],[Semaine]]), "")</f>
        <v/>
      </c>
      <c r="K1568" s="92" t="str">
        <f>IFERROR(AVERAGEIFS(EDF[Hydratation], EDF[Nom], BD_evo[[#This Row],[Nom]], EDF[Semaine], BD_evo[[#This Row],[Semaine]]), "")</f>
        <v/>
      </c>
      <c r="L1568" s="92" t="str">
        <f>IFERROR(AVERAGEIFS(EDF[Nutrition], EDF[Nom], BD_evo[[#This Row],[Nom]], EDF[Semaine], BD_evo[[#This Row],[Semaine]]), "")</f>
        <v/>
      </c>
      <c r="M1568" s="92" t="str">
        <f>IFERROR(AVERAGEIFS(RPE[Investissement du jour], RPE[Nom], BD_evo[[#This Row],[Nom]], RPE[Semaine], BD_evo[[#This Row],[Semaine]]), "")</f>
        <v/>
      </c>
    </row>
    <row r="1569" spans="1:13" x14ac:dyDescent="0.2">
      <c r="A1569" s="88" t="s">
        <v>142</v>
      </c>
      <c r="B1569" t="str">
        <f>INDEX(Statut[Profil], MATCH(BD_evo[[#This Row],[Nom]], Statut[Nom], 0))</f>
        <v>Avant</v>
      </c>
      <c r="C1569">
        <f t="shared" si="42"/>
        <v>2024</v>
      </c>
      <c r="D1569">
        <f t="shared" si="41"/>
        <v>14</v>
      </c>
      <c r="E1569" t="str">
        <f>IF(SUMIFS(RPE[sRPE_tot], RPE[Nom], BD_evo[[#This Row],[Nom]], RPE[Semaine], BD_evo[[#This Row],[Semaine]])=0,"",SUMIFS(RPE[sRPE_tot], RPE[Nom], BD_evo[[#This Row],[Nom]], RPE[Semaine], BD_evo[[#This Row],[Semaine]]))</f>
        <v/>
      </c>
      <c r="F1569" s="92" t="str">
        <f>IFERROR(AVERAGEIFS(EDF[Total EDF], EDF[Nom], BD_evo[[#This Row],[Nom]], EDF[Semaine], BD_evo[[#This Row],[Semaine]]), "")</f>
        <v/>
      </c>
      <c r="G1569" s="92" t="str">
        <f>IFERROR(AVERAGEIFS(EDF[Humeur], EDF[Nom], BD_evo[[#This Row],[Nom]], EDF[Semaine], BD_evo[[#This Row],[Semaine]]), "")</f>
        <v/>
      </c>
      <c r="H1569" s="92" t="str">
        <f>IFERROR(AVERAGEIFS(EDF[Stress], EDF[Nom], BD_evo[[#This Row],[Nom]], EDF[Semaine], BD_evo[[#This Row],[Semaine]]), "")</f>
        <v/>
      </c>
      <c r="I1569" s="92" t="str">
        <f>IFERROR(AVERAGEIFS(EDF[Sommeil], EDF[Nom], BD_evo[[#This Row],[Nom]], EDF[Semaine], BD_evo[[#This Row],[Semaine]]), "")</f>
        <v/>
      </c>
      <c r="J1569" s="92" t="str">
        <f>IFERROR(AVERAGEIFS(EDF[Etat Physique], EDF[Nom], BD_evo[[#This Row],[Nom]], EDF[Semaine], BD_evo[[#This Row],[Semaine]]), "")</f>
        <v/>
      </c>
      <c r="K1569" s="92" t="str">
        <f>IFERROR(AVERAGEIFS(EDF[Hydratation], EDF[Nom], BD_evo[[#This Row],[Nom]], EDF[Semaine], BD_evo[[#This Row],[Semaine]]), "")</f>
        <v/>
      </c>
      <c r="L1569" s="92" t="str">
        <f>IFERROR(AVERAGEIFS(EDF[Nutrition], EDF[Nom], BD_evo[[#This Row],[Nom]], EDF[Semaine], BD_evo[[#This Row],[Semaine]]), "")</f>
        <v/>
      </c>
      <c r="M1569" s="92" t="str">
        <f>IFERROR(AVERAGEIFS(RPE[Investissement du jour], RPE[Nom], BD_evo[[#This Row],[Nom]], RPE[Semaine], BD_evo[[#This Row],[Semaine]]), "")</f>
        <v/>
      </c>
    </row>
    <row r="1570" spans="1:13" x14ac:dyDescent="0.2">
      <c r="A1570" s="88" t="s">
        <v>131</v>
      </c>
      <c r="B1570" t="str">
        <f>INDEX(Statut[Profil], MATCH(BD_evo[[#This Row],[Nom]], Statut[Nom], 0))</f>
        <v>Trois Quarts</v>
      </c>
      <c r="C1570">
        <f t="shared" si="42"/>
        <v>2024</v>
      </c>
      <c r="D1570">
        <f t="shared" si="41"/>
        <v>14</v>
      </c>
      <c r="E1570" t="str">
        <f>IF(SUMIFS(RPE[sRPE_tot], RPE[Nom], BD_evo[[#This Row],[Nom]], RPE[Semaine], BD_evo[[#This Row],[Semaine]])=0,"",SUMIFS(RPE[sRPE_tot], RPE[Nom], BD_evo[[#This Row],[Nom]], RPE[Semaine], BD_evo[[#This Row],[Semaine]]))</f>
        <v/>
      </c>
      <c r="F1570" s="92" t="str">
        <f>IFERROR(AVERAGEIFS(EDF[Total EDF], EDF[Nom], BD_evo[[#This Row],[Nom]], EDF[Semaine], BD_evo[[#This Row],[Semaine]]), "")</f>
        <v/>
      </c>
      <c r="G1570" s="92" t="str">
        <f>IFERROR(AVERAGEIFS(EDF[Humeur], EDF[Nom], BD_evo[[#This Row],[Nom]], EDF[Semaine], BD_evo[[#This Row],[Semaine]]), "")</f>
        <v/>
      </c>
      <c r="H1570" s="92" t="str">
        <f>IFERROR(AVERAGEIFS(EDF[Stress], EDF[Nom], BD_evo[[#This Row],[Nom]], EDF[Semaine], BD_evo[[#This Row],[Semaine]]), "")</f>
        <v/>
      </c>
      <c r="I1570" s="92" t="str">
        <f>IFERROR(AVERAGEIFS(EDF[Sommeil], EDF[Nom], BD_evo[[#This Row],[Nom]], EDF[Semaine], BD_evo[[#This Row],[Semaine]]), "")</f>
        <v/>
      </c>
      <c r="J1570" s="92" t="str">
        <f>IFERROR(AVERAGEIFS(EDF[Etat Physique], EDF[Nom], BD_evo[[#This Row],[Nom]], EDF[Semaine], BD_evo[[#This Row],[Semaine]]), "")</f>
        <v/>
      </c>
      <c r="K1570" s="92" t="str">
        <f>IFERROR(AVERAGEIFS(EDF[Hydratation], EDF[Nom], BD_evo[[#This Row],[Nom]], EDF[Semaine], BD_evo[[#This Row],[Semaine]]), "")</f>
        <v/>
      </c>
      <c r="L1570" s="92" t="str">
        <f>IFERROR(AVERAGEIFS(EDF[Nutrition], EDF[Nom], BD_evo[[#This Row],[Nom]], EDF[Semaine], BD_evo[[#This Row],[Semaine]]), "")</f>
        <v/>
      </c>
      <c r="M1570" s="92" t="str">
        <f>IFERROR(AVERAGEIFS(RPE[Investissement du jour], RPE[Nom], BD_evo[[#This Row],[Nom]], RPE[Semaine], BD_evo[[#This Row],[Semaine]]), "")</f>
        <v/>
      </c>
    </row>
    <row r="1571" spans="1:13" x14ac:dyDescent="0.2">
      <c r="A1571" s="88" t="s">
        <v>83</v>
      </c>
      <c r="B1571" t="str">
        <f>INDEX(Statut[Profil], MATCH(BD_evo[[#This Row],[Nom]], Statut[Nom], 0))</f>
        <v>Avant</v>
      </c>
      <c r="C1571">
        <f t="shared" si="42"/>
        <v>2024</v>
      </c>
      <c r="D1571">
        <f t="shared" si="41"/>
        <v>14</v>
      </c>
      <c r="E1571" t="str">
        <f>IF(SUMIFS(RPE[sRPE_tot], RPE[Nom], BD_evo[[#This Row],[Nom]], RPE[Semaine], BD_evo[[#This Row],[Semaine]])=0,"",SUMIFS(RPE[sRPE_tot], RPE[Nom], BD_evo[[#This Row],[Nom]], RPE[Semaine], BD_evo[[#This Row],[Semaine]]))</f>
        <v/>
      </c>
      <c r="F1571" s="92" t="str">
        <f>IFERROR(AVERAGEIFS(EDF[Total EDF], EDF[Nom], BD_evo[[#This Row],[Nom]], EDF[Semaine], BD_evo[[#This Row],[Semaine]]), "")</f>
        <v/>
      </c>
      <c r="G1571" s="92" t="str">
        <f>IFERROR(AVERAGEIFS(EDF[Humeur], EDF[Nom], BD_evo[[#This Row],[Nom]], EDF[Semaine], BD_evo[[#This Row],[Semaine]]), "")</f>
        <v/>
      </c>
      <c r="H1571" s="92" t="str">
        <f>IFERROR(AVERAGEIFS(EDF[Stress], EDF[Nom], BD_evo[[#This Row],[Nom]], EDF[Semaine], BD_evo[[#This Row],[Semaine]]), "")</f>
        <v/>
      </c>
      <c r="I1571" s="92" t="str">
        <f>IFERROR(AVERAGEIFS(EDF[Sommeil], EDF[Nom], BD_evo[[#This Row],[Nom]], EDF[Semaine], BD_evo[[#This Row],[Semaine]]), "")</f>
        <v/>
      </c>
      <c r="J1571" s="92" t="str">
        <f>IFERROR(AVERAGEIFS(EDF[Etat Physique], EDF[Nom], BD_evo[[#This Row],[Nom]], EDF[Semaine], BD_evo[[#This Row],[Semaine]]), "")</f>
        <v/>
      </c>
      <c r="K1571" s="92" t="str">
        <f>IFERROR(AVERAGEIFS(EDF[Hydratation], EDF[Nom], BD_evo[[#This Row],[Nom]], EDF[Semaine], BD_evo[[#This Row],[Semaine]]), "")</f>
        <v/>
      </c>
      <c r="L1571" s="92" t="str">
        <f>IFERROR(AVERAGEIFS(EDF[Nutrition], EDF[Nom], BD_evo[[#This Row],[Nom]], EDF[Semaine], BD_evo[[#This Row],[Semaine]]), "")</f>
        <v/>
      </c>
      <c r="M1571" s="92" t="str">
        <f>IFERROR(AVERAGEIFS(RPE[Investissement du jour], RPE[Nom], BD_evo[[#This Row],[Nom]], RPE[Semaine], BD_evo[[#This Row],[Semaine]]), "")</f>
        <v/>
      </c>
    </row>
    <row r="1572" spans="1:13" x14ac:dyDescent="0.2">
      <c r="A1572" s="88" t="s">
        <v>100</v>
      </c>
      <c r="B1572" t="str">
        <f>INDEX(Statut[Profil], MATCH(BD_evo[[#This Row],[Nom]], Statut[Nom], 0))</f>
        <v>Trois Quarts</v>
      </c>
      <c r="C1572">
        <f t="shared" si="42"/>
        <v>2024</v>
      </c>
      <c r="D1572">
        <f t="shared" si="41"/>
        <v>14</v>
      </c>
      <c r="E1572" t="str">
        <f>IF(SUMIFS(RPE[sRPE_tot], RPE[Nom], BD_evo[[#This Row],[Nom]], RPE[Semaine], BD_evo[[#This Row],[Semaine]])=0,"",SUMIFS(RPE[sRPE_tot], RPE[Nom], BD_evo[[#This Row],[Nom]], RPE[Semaine], BD_evo[[#This Row],[Semaine]]))</f>
        <v/>
      </c>
      <c r="F1572" s="92" t="str">
        <f>IFERROR(AVERAGEIFS(EDF[Total EDF], EDF[Nom], BD_evo[[#This Row],[Nom]], EDF[Semaine], BD_evo[[#This Row],[Semaine]]), "")</f>
        <v/>
      </c>
      <c r="G1572" s="92" t="str">
        <f>IFERROR(AVERAGEIFS(EDF[Humeur], EDF[Nom], BD_evo[[#This Row],[Nom]], EDF[Semaine], BD_evo[[#This Row],[Semaine]]), "")</f>
        <v/>
      </c>
      <c r="H1572" s="92" t="str">
        <f>IFERROR(AVERAGEIFS(EDF[Stress], EDF[Nom], BD_evo[[#This Row],[Nom]], EDF[Semaine], BD_evo[[#This Row],[Semaine]]), "")</f>
        <v/>
      </c>
      <c r="I1572" s="92" t="str">
        <f>IFERROR(AVERAGEIFS(EDF[Sommeil], EDF[Nom], BD_evo[[#This Row],[Nom]], EDF[Semaine], BD_evo[[#This Row],[Semaine]]), "")</f>
        <v/>
      </c>
      <c r="J1572" s="92" t="str">
        <f>IFERROR(AVERAGEIFS(EDF[Etat Physique], EDF[Nom], BD_evo[[#This Row],[Nom]], EDF[Semaine], BD_evo[[#This Row],[Semaine]]), "")</f>
        <v/>
      </c>
      <c r="K1572" s="92" t="str">
        <f>IFERROR(AVERAGEIFS(EDF[Hydratation], EDF[Nom], BD_evo[[#This Row],[Nom]], EDF[Semaine], BD_evo[[#This Row],[Semaine]]), "")</f>
        <v/>
      </c>
      <c r="L1572" s="92" t="str">
        <f>IFERROR(AVERAGEIFS(EDF[Nutrition], EDF[Nom], BD_evo[[#This Row],[Nom]], EDF[Semaine], BD_evo[[#This Row],[Semaine]]), "")</f>
        <v/>
      </c>
      <c r="M1572" s="92" t="str">
        <f>IFERROR(AVERAGEIFS(RPE[Investissement du jour], RPE[Nom], BD_evo[[#This Row],[Nom]], RPE[Semaine], BD_evo[[#This Row],[Semaine]]), "")</f>
        <v/>
      </c>
    </row>
    <row r="1573" spans="1:13" x14ac:dyDescent="0.2">
      <c r="A1573" s="88" t="s">
        <v>89</v>
      </c>
      <c r="B1573" t="str">
        <f>INDEX(Statut[Profil], MATCH(BD_evo[[#This Row],[Nom]], Statut[Nom], 0))</f>
        <v>Avant</v>
      </c>
      <c r="C1573">
        <f t="shared" si="42"/>
        <v>2024</v>
      </c>
      <c r="D1573">
        <f t="shared" si="41"/>
        <v>14</v>
      </c>
      <c r="E1573" t="str">
        <f>IF(SUMIFS(RPE[sRPE_tot], RPE[Nom], BD_evo[[#This Row],[Nom]], RPE[Semaine], BD_evo[[#This Row],[Semaine]])=0,"",SUMIFS(RPE[sRPE_tot], RPE[Nom], BD_evo[[#This Row],[Nom]], RPE[Semaine], BD_evo[[#This Row],[Semaine]]))</f>
        <v/>
      </c>
      <c r="F1573" s="92" t="str">
        <f>IFERROR(AVERAGEIFS(EDF[Total EDF], EDF[Nom], BD_evo[[#This Row],[Nom]], EDF[Semaine], BD_evo[[#This Row],[Semaine]]), "")</f>
        <v/>
      </c>
      <c r="G1573" s="92" t="str">
        <f>IFERROR(AVERAGEIFS(EDF[Humeur], EDF[Nom], BD_evo[[#This Row],[Nom]], EDF[Semaine], BD_evo[[#This Row],[Semaine]]), "")</f>
        <v/>
      </c>
      <c r="H1573" s="92" t="str">
        <f>IFERROR(AVERAGEIFS(EDF[Stress], EDF[Nom], BD_evo[[#This Row],[Nom]], EDF[Semaine], BD_evo[[#This Row],[Semaine]]), "")</f>
        <v/>
      </c>
      <c r="I1573" s="92" t="str">
        <f>IFERROR(AVERAGEIFS(EDF[Sommeil], EDF[Nom], BD_evo[[#This Row],[Nom]], EDF[Semaine], BD_evo[[#This Row],[Semaine]]), "")</f>
        <v/>
      </c>
      <c r="J1573" s="92" t="str">
        <f>IFERROR(AVERAGEIFS(EDF[Etat Physique], EDF[Nom], BD_evo[[#This Row],[Nom]], EDF[Semaine], BD_evo[[#This Row],[Semaine]]), "")</f>
        <v/>
      </c>
      <c r="K1573" s="92" t="str">
        <f>IFERROR(AVERAGEIFS(EDF[Hydratation], EDF[Nom], BD_evo[[#This Row],[Nom]], EDF[Semaine], BD_evo[[#This Row],[Semaine]]), "")</f>
        <v/>
      </c>
      <c r="L1573" s="92" t="str">
        <f>IFERROR(AVERAGEIFS(EDF[Nutrition], EDF[Nom], BD_evo[[#This Row],[Nom]], EDF[Semaine], BD_evo[[#This Row],[Semaine]]), "")</f>
        <v/>
      </c>
      <c r="M1573" s="92" t="str">
        <f>IFERROR(AVERAGEIFS(RPE[Investissement du jour], RPE[Nom], BD_evo[[#This Row],[Nom]], RPE[Semaine], BD_evo[[#This Row],[Semaine]]), "")</f>
        <v/>
      </c>
    </row>
    <row r="1574" spans="1:13" x14ac:dyDescent="0.2">
      <c r="A1574" s="88" t="s">
        <v>168</v>
      </c>
      <c r="B1574" t="str">
        <f>INDEX(Statut[Profil], MATCH(BD_evo[[#This Row],[Nom]], Statut[Nom], 0))</f>
        <v>Avant</v>
      </c>
      <c r="C1574">
        <f t="shared" si="42"/>
        <v>2024</v>
      </c>
      <c r="D1574">
        <f t="shared" si="41"/>
        <v>14</v>
      </c>
      <c r="E1574" t="str">
        <f>IF(SUMIFS(RPE[sRPE_tot], RPE[Nom], BD_evo[[#This Row],[Nom]], RPE[Semaine], BD_evo[[#This Row],[Semaine]])=0,"",SUMIFS(RPE[sRPE_tot], RPE[Nom], BD_evo[[#This Row],[Nom]], RPE[Semaine], BD_evo[[#This Row],[Semaine]]))</f>
        <v/>
      </c>
      <c r="F1574" s="92" t="str">
        <f>IFERROR(AVERAGEIFS(EDF[Total EDF], EDF[Nom], BD_evo[[#This Row],[Nom]], EDF[Semaine], BD_evo[[#This Row],[Semaine]]), "")</f>
        <v/>
      </c>
      <c r="G1574" s="92" t="str">
        <f>IFERROR(AVERAGEIFS(EDF[Humeur], EDF[Nom], BD_evo[[#This Row],[Nom]], EDF[Semaine], BD_evo[[#This Row],[Semaine]]), "")</f>
        <v/>
      </c>
      <c r="H1574" s="92" t="str">
        <f>IFERROR(AVERAGEIFS(EDF[Stress], EDF[Nom], BD_evo[[#This Row],[Nom]], EDF[Semaine], BD_evo[[#This Row],[Semaine]]), "")</f>
        <v/>
      </c>
      <c r="I1574" s="92" t="str">
        <f>IFERROR(AVERAGEIFS(EDF[Sommeil], EDF[Nom], BD_evo[[#This Row],[Nom]], EDF[Semaine], BD_evo[[#This Row],[Semaine]]), "")</f>
        <v/>
      </c>
      <c r="J1574" s="92" t="str">
        <f>IFERROR(AVERAGEIFS(EDF[Etat Physique], EDF[Nom], BD_evo[[#This Row],[Nom]], EDF[Semaine], BD_evo[[#This Row],[Semaine]]), "")</f>
        <v/>
      </c>
      <c r="K1574" s="92" t="str">
        <f>IFERROR(AVERAGEIFS(EDF[Hydratation], EDF[Nom], BD_evo[[#This Row],[Nom]], EDF[Semaine], BD_evo[[#This Row],[Semaine]]), "")</f>
        <v/>
      </c>
      <c r="L1574" s="92" t="str">
        <f>IFERROR(AVERAGEIFS(EDF[Nutrition], EDF[Nom], BD_evo[[#This Row],[Nom]], EDF[Semaine], BD_evo[[#This Row],[Semaine]]), "")</f>
        <v/>
      </c>
      <c r="M1574" s="92" t="str">
        <f>IFERROR(AVERAGEIFS(RPE[Investissement du jour], RPE[Nom], BD_evo[[#This Row],[Nom]], RPE[Semaine], BD_evo[[#This Row],[Semaine]]), "")</f>
        <v/>
      </c>
    </row>
    <row r="1575" spans="1:13" x14ac:dyDescent="0.2">
      <c r="A1575" s="88" t="s">
        <v>86</v>
      </c>
      <c r="B1575" t="str">
        <f>INDEX(Statut[Profil], MATCH(BD_evo[[#This Row],[Nom]], Statut[Nom], 0))</f>
        <v>Avant</v>
      </c>
      <c r="C1575">
        <f t="shared" si="42"/>
        <v>2024</v>
      </c>
      <c r="D1575">
        <f t="shared" si="41"/>
        <v>14</v>
      </c>
      <c r="E1575" t="str">
        <f>IF(SUMIFS(RPE[sRPE_tot], RPE[Nom], BD_evo[[#This Row],[Nom]], RPE[Semaine], BD_evo[[#This Row],[Semaine]])=0,"",SUMIFS(RPE[sRPE_tot], RPE[Nom], BD_evo[[#This Row],[Nom]], RPE[Semaine], BD_evo[[#This Row],[Semaine]]))</f>
        <v/>
      </c>
      <c r="F1575" s="92" t="str">
        <f>IFERROR(AVERAGEIFS(EDF[Total EDF], EDF[Nom], BD_evo[[#This Row],[Nom]], EDF[Semaine], BD_evo[[#This Row],[Semaine]]), "")</f>
        <v/>
      </c>
      <c r="G1575" s="92" t="str">
        <f>IFERROR(AVERAGEIFS(EDF[Humeur], EDF[Nom], BD_evo[[#This Row],[Nom]], EDF[Semaine], BD_evo[[#This Row],[Semaine]]), "")</f>
        <v/>
      </c>
      <c r="H1575" s="92" t="str">
        <f>IFERROR(AVERAGEIFS(EDF[Stress], EDF[Nom], BD_evo[[#This Row],[Nom]], EDF[Semaine], BD_evo[[#This Row],[Semaine]]), "")</f>
        <v/>
      </c>
      <c r="I1575" s="92" t="str">
        <f>IFERROR(AVERAGEIFS(EDF[Sommeil], EDF[Nom], BD_evo[[#This Row],[Nom]], EDF[Semaine], BD_evo[[#This Row],[Semaine]]), "")</f>
        <v/>
      </c>
      <c r="J1575" s="92" t="str">
        <f>IFERROR(AVERAGEIFS(EDF[Etat Physique], EDF[Nom], BD_evo[[#This Row],[Nom]], EDF[Semaine], BD_evo[[#This Row],[Semaine]]), "")</f>
        <v/>
      </c>
      <c r="K1575" s="92" t="str">
        <f>IFERROR(AVERAGEIFS(EDF[Hydratation], EDF[Nom], BD_evo[[#This Row],[Nom]], EDF[Semaine], BD_evo[[#This Row],[Semaine]]), "")</f>
        <v/>
      </c>
      <c r="L1575" s="92" t="str">
        <f>IFERROR(AVERAGEIFS(EDF[Nutrition], EDF[Nom], BD_evo[[#This Row],[Nom]], EDF[Semaine], BD_evo[[#This Row],[Semaine]]), "")</f>
        <v/>
      </c>
      <c r="M1575" s="92" t="str">
        <f>IFERROR(AVERAGEIFS(RPE[Investissement du jour], RPE[Nom], BD_evo[[#This Row],[Nom]], RPE[Semaine], BD_evo[[#This Row],[Semaine]]), "")</f>
        <v/>
      </c>
    </row>
    <row r="1576" spans="1:13" x14ac:dyDescent="0.2">
      <c r="A1576" s="88" t="s">
        <v>208</v>
      </c>
      <c r="B1576" t="str">
        <f>INDEX(Statut[Profil], MATCH(BD_evo[[#This Row],[Nom]], Statut[Nom], 0))</f>
        <v>Trois Quarts</v>
      </c>
      <c r="C1576">
        <f t="shared" si="42"/>
        <v>2024</v>
      </c>
      <c r="D1576">
        <f t="shared" si="41"/>
        <v>14</v>
      </c>
      <c r="E1576" t="str">
        <f>IF(SUMIFS(RPE[sRPE_tot], RPE[Nom], BD_evo[[#This Row],[Nom]], RPE[Semaine], BD_evo[[#This Row],[Semaine]])=0,"",SUMIFS(RPE[sRPE_tot], RPE[Nom], BD_evo[[#This Row],[Nom]], RPE[Semaine], BD_evo[[#This Row],[Semaine]]))</f>
        <v/>
      </c>
      <c r="F1576" s="92" t="str">
        <f>IFERROR(AVERAGEIFS(EDF[Total EDF], EDF[Nom], BD_evo[[#This Row],[Nom]], EDF[Semaine], BD_evo[[#This Row],[Semaine]]), "")</f>
        <v/>
      </c>
      <c r="G1576" s="92" t="str">
        <f>IFERROR(AVERAGEIFS(EDF[Humeur], EDF[Nom], BD_evo[[#This Row],[Nom]], EDF[Semaine], BD_evo[[#This Row],[Semaine]]), "")</f>
        <v/>
      </c>
      <c r="H1576" s="92" t="str">
        <f>IFERROR(AVERAGEIFS(EDF[Stress], EDF[Nom], BD_evo[[#This Row],[Nom]], EDF[Semaine], BD_evo[[#This Row],[Semaine]]), "")</f>
        <v/>
      </c>
      <c r="I1576" s="92" t="str">
        <f>IFERROR(AVERAGEIFS(EDF[Sommeil], EDF[Nom], BD_evo[[#This Row],[Nom]], EDF[Semaine], BD_evo[[#This Row],[Semaine]]), "")</f>
        <v/>
      </c>
      <c r="J1576" s="92" t="str">
        <f>IFERROR(AVERAGEIFS(EDF[Etat Physique], EDF[Nom], BD_evo[[#This Row],[Nom]], EDF[Semaine], BD_evo[[#This Row],[Semaine]]), "")</f>
        <v/>
      </c>
      <c r="K1576" s="92" t="str">
        <f>IFERROR(AVERAGEIFS(EDF[Hydratation], EDF[Nom], BD_evo[[#This Row],[Nom]], EDF[Semaine], BD_evo[[#This Row],[Semaine]]), "")</f>
        <v/>
      </c>
      <c r="L1576" s="92" t="str">
        <f>IFERROR(AVERAGEIFS(EDF[Nutrition], EDF[Nom], BD_evo[[#This Row],[Nom]], EDF[Semaine], BD_evo[[#This Row],[Semaine]]), "")</f>
        <v/>
      </c>
      <c r="M1576" s="92" t="str">
        <f>IFERROR(AVERAGEIFS(RPE[Investissement du jour], RPE[Nom], BD_evo[[#This Row],[Nom]], RPE[Semaine], BD_evo[[#This Row],[Semaine]]), "")</f>
        <v/>
      </c>
    </row>
    <row r="1577" spans="1:13" x14ac:dyDescent="0.2">
      <c r="A1577" s="88" t="s">
        <v>99</v>
      </c>
      <c r="B1577" t="str">
        <f>INDEX(Statut[Profil], MATCH(BD_evo[[#This Row],[Nom]], Statut[Nom], 0))</f>
        <v>Avant</v>
      </c>
      <c r="C1577">
        <f t="shared" si="42"/>
        <v>2024</v>
      </c>
      <c r="D1577">
        <f t="shared" si="41"/>
        <v>14</v>
      </c>
      <c r="E1577" t="str">
        <f>IF(SUMIFS(RPE[sRPE_tot], RPE[Nom], BD_evo[[#This Row],[Nom]], RPE[Semaine], BD_evo[[#This Row],[Semaine]])=0,"",SUMIFS(RPE[sRPE_tot], RPE[Nom], BD_evo[[#This Row],[Nom]], RPE[Semaine], BD_evo[[#This Row],[Semaine]]))</f>
        <v/>
      </c>
      <c r="F1577" s="92" t="str">
        <f>IFERROR(AVERAGEIFS(EDF[Total EDF], EDF[Nom], BD_evo[[#This Row],[Nom]], EDF[Semaine], BD_evo[[#This Row],[Semaine]]), "")</f>
        <v/>
      </c>
      <c r="G1577" s="92" t="str">
        <f>IFERROR(AVERAGEIFS(EDF[Humeur], EDF[Nom], BD_evo[[#This Row],[Nom]], EDF[Semaine], BD_evo[[#This Row],[Semaine]]), "")</f>
        <v/>
      </c>
      <c r="H1577" s="92" t="str">
        <f>IFERROR(AVERAGEIFS(EDF[Stress], EDF[Nom], BD_evo[[#This Row],[Nom]], EDF[Semaine], BD_evo[[#This Row],[Semaine]]), "")</f>
        <v/>
      </c>
      <c r="I1577" s="92" t="str">
        <f>IFERROR(AVERAGEIFS(EDF[Sommeil], EDF[Nom], BD_evo[[#This Row],[Nom]], EDF[Semaine], BD_evo[[#This Row],[Semaine]]), "")</f>
        <v/>
      </c>
      <c r="J1577" s="92" t="str">
        <f>IFERROR(AVERAGEIFS(EDF[Etat Physique], EDF[Nom], BD_evo[[#This Row],[Nom]], EDF[Semaine], BD_evo[[#This Row],[Semaine]]), "")</f>
        <v/>
      </c>
      <c r="K1577" s="92" t="str">
        <f>IFERROR(AVERAGEIFS(EDF[Hydratation], EDF[Nom], BD_evo[[#This Row],[Nom]], EDF[Semaine], BD_evo[[#This Row],[Semaine]]), "")</f>
        <v/>
      </c>
      <c r="L1577" s="92" t="str">
        <f>IFERROR(AVERAGEIFS(EDF[Nutrition], EDF[Nom], BD_evo[[#This Row],[Nom]], EDF[Semaine], BD_evo[[#This Row],[Semaine]]), "")</f>
        <v/>
      </c>
      <c r="M1577" s="92" t="str">
        <f>IFERROR(AVERAGEIFS(RPE[Investissement du jour], RPE[Nom], BD_evo[[#This Row],[Nom]], RPE[Semaine], BD_evo[[#This Row],[Semaine]]), "")</f>
        <v/>
      </c>
    </row>
    <row r="1578" spans="1:13" x14ac:dyDescent="0.2">
      <c r="A1578" s="88" t="s">
        <v>233</v>
      </c>
      <c r="B1578" t="str">
        <f>INDEX(Statut[Profil], MATCH(BD_evo[[#This Row],[Nom]], Statut[Nom], 0))</f>
        <v>Avant</v>
      </c>
      <c r="C1578">
        <f t="shared" si="42"/>
        <v>2024</v>
      </c>
      <c r="D1578">
        <f t="shared" si="41"/>
        <v>14</v>
      </c>
      <c r="E1578" t="str">
        <f>IF(SUMIFS(RPE[sRPE_tot], RPE[Nom], BD_evo[[#This Row],[Nom]], RPE[Semaine], BD_evo[[#This Row],[Semaine]])=0,"",SUMIFS(RPE[sRPE_tot], RPE[Nom], BD_evo[[#This Row],[Nom]], RPE[Semaine], BD_evo[[#This Row],[Semaine]]))</f>
        <v/>
      </c>
      <c r="F1578" s="92" t="str">
        <f>IFERROR(AVERAGEIFS(EDF[Total EDF], EDF[Nom], BD_evo[[#This Row],[Nom]], EDF[Semaine], BD_evo[[#This Row],[Semaine]]), "")</f>
        <v/>
      </c>
      <c r="G1578" s="92" t="str">
        <f>IFERROR(AVERAGEIFS(EDF[Humeur], EDF[Nom], BD_evo[[#This Row],[Nom]], EDF[Semaine], BD_evo[[#This Row],[Semaine]]), "")</f>
        <v/>
      </c>
      <c r="H1578" s="92" t="str">
        <f>IFERROR(AVERAGEIFS(EDF[Stress], EDF[Nom], BD_evo[[#This Row],[Nom]], EDF[Semaine], BD_evo[[#This Row],[Semaine]]), "")</f>
        <v/>
      </c>
      <c r="I1578" s="92" t="str">
        <f>IFERROR(AVERAGEIFS(EDF[Sommeil], EDF[Nom], BD_evo[[#This Row],[Nom]], EDF[Semaine], BD_evo[[#This Row],[Semaine]]), "")</f>
        <v/>
      </c>
      <c r="J1578" s="92" t="str">
        <f>IFERROR(AVERAGEIFS(EDF[Etat Physique], EDF[Nom], BD_evo[[#This Row],[Nom]], EDF[Semaine], BD_evo[[#This Row],[Semaine]]), "")</f>
        <v/>
      </c>
      <c r="K1578" s="92" t="str">
        <f>IFERROR(AVERAGEIFS(EDF[Hydratation], EDF[Nom], BD_evo[[#This Row],[Nom]], EDF[Semaine], BD_evo[[#This Row],[Semaine]]), "")</f>
        <v/>
      </c>
      <c r="L1578" s="92" t="str">
        <f>IFERROR(AVERAGEIFS(EDF[Nutrition], EDF[Nom], BD_evo[[#This Row],[Nom]], EDF[Semaine], BD_evo[[#This Row],[Semaine]]), "")</f>
        <v/>
      </c>
      <c r="M1578" s="92" t="str">
        <f>IFERROR(AVERAGEIFS(RPE[Investissement du jour], RPE[Nom], BD_evo[[#This Row],[Nom]], RPE[Semaine], BD_evo[[#This Row],[Semaine]]), "")</f>
        <v/>
      </c>
    </row>
    <row r="1579" spans="1:13" x14ac:dyDescent="0.2">
      <c r="A1579" s="88" t="s">
        <v>85</v>
      </c>
      <c r="B1579" t="str">
        <f>INDEX(Statut[Profil], MATCH(BD_evo[[#This Row],[Nom]], Statut[Nom], 0))</f>
        <v>Avant</v>
      </c>
      <c r="C1579">
        <f t="shared" si="42"/>
        <v>2024</v>
      </c>
      <c r="D1579">
        <f t="shared" si="41"/>
        <v>14</v>
      </c>
      <c r="E1579" t="str">
        <f>IF(SUMIFS(RPE[sRPE_tot], RPE[Nom], BD_evo[[#This Row],[Nom]], RPE[Semaine], BD_evo[[#This Row],[Semaine]])=0,"",SUMIFS(RPE[sRPE_tot], RPE[Nom], BD_evo[[#This Row],[Nom]], RPE[Semaine], BD_evo[[#This Row],[Semaine]]))</f>
        <v/>
      </c>
      <c r="F1579" s="92" t="str">
        <f>IFERROR(AVERAGEIFS(EDF[Total EDF], EDF[Nom], BD_evo[[#This Row],[Nom]], EDF[Semaine], BD_evo[[#This Row],[Semaine]]), "")</f>
        <v/>
      </c>
      <c r="G1579" s="92" t="str">
        <f>IFERROR(AVERAGEIFS(EDF[Humeur], EDF[Nom], BD_evo[[#This Row],[Nom]], EDF[Semaine], BD_evo[[#This Row],[Semaine]]), "")</f>
        <v/>
      </c>
      <c r="H1579" s="92" t="str">
        <f>IFERROR(AVERAGEIFS(EDF[Stress], EDF[Nom], BD_evo[[#This Row],[Nom]], EDF[Semaine], BD_evo[[#This Row],[Semaine]]), "")</f>
        <v/>
      </c>
      <c r="I1579" s="92" t="str">
        <f>IFERROR(AVERAGEIFS(EDF[Sommeil], EDF[Nom], BD_evo[[#This Row],[Nom]], EDF[Semaine], BD_evo[[#This Row],[Semaine]]), "")</f>
        <v/>
      </c>
      <c r="J1579" s="92" t="str">
        <f>IFERROR(AVERAGEIFS(EDF[Etat Physique], EDF[Nom], BD_evo[[#This Row],[Nom]], EDF[Semaine], BD_evo[[#This Row],[Semaine]]), "")</f>
        <v/>
      </c>
      <c r="K1579" s="92" t="str">
        <f>IFERROR(AVERAGEIFS(EDF[Hydratation], EDF[Nom], BD_evo[[#This Row],[Nom]], EDF[Semaine], BD_evo[[#This Row],[Semaine]]), "")</f>
        <v/>
      </c>
      <c r="L1579" s="92" t="str">
        <f>IFERROR(AVERAGEIFS(EDF[Nutrition], EDF[Nom], BD_evo[[#This Row],[Nom]], EDF[Semaine], BD_evo[[#This Row],[Semaine]]), "")</f>
        <v/>
      </c>
      <c r="M1579" s="92" t="str">
        <f>IFERROR(AVERAGEIFS(RPE[Investissement du jour], RPE[Nom], BD_evo[[#This Row],[Nom]], RPE[Semaine], BD_evo[[#This Row],[Semaine]]), "")</f>
        <v/>
      </c>
    </row>
    <row r="1580" spans="1:13" x14ac:dyDescent="0.2">
      <c r="A1580" s="88" t="s">
        <v>191</v>
      </c>
      <c r="B1580" t="str">
        <f>INDEX(Statut[Profil], MATCH(BD_evo[[#This Row],[Nom]], Statut[Nom], 0))</f>
        <v>Avant</v>
      </c>
      <c r="C1580">
        <f t="shared" si="42"/>
        <v>2024</v>
      </c>
      <c r="D1580">
        <f t="shared" si="41"/>
        <v>14</v>
      </c>
      <c r="E1580" t="str">
        <f>IF(SUMIFS(RPE[sRPE_tot], RPE[Nom], BD_evo[[#This Row],[Nom]], RPE[Semaine], BD_evo[[#This Row],[Semaine]])=0,"",SUMIFS(RPE[sRPE_tot], RPE[Nom], BD_evo[[#This Row],[Nom]], RPE[Semaine], BD_evo[[#This Row],[Semaine]]))</f>
        <v/>
      </c>
      <c r="F1580" s="92" t="str">
        <f>IFERROR(AVERAGEIFS(EDF[Total EDF], EDF[Nom], BD_evo[[#This Row],[Nom]], EDF[Semaine], BD_evo[[#This Row],[Semaine]]), "")</f>
        <v/>
      </c>
      <c r="G1580" s="92" t="str">
        <f>IFERROR(AVERAGEIFS(EDF[Humeur], EDF[Nom], BD_evo[[#This Row],[Nom]], EDF[Semaine], BD_evo[[#This Row],[Semaine]]), "")</f>
        <v/>
      </c>
      <c r="H1580" s="92" t="str">
        <f>IFERROR(AVERAGEIFS(EDF[Stress], EDF[Nom], BD_evo[[#This Row],[Nom]], EDF[Semaine], BD_evo[[#This Row],[Semaine]]), "")</f>
        <v/>
      </c>
      <c r="I1580" s="92" t="str">
        <f>IFERROR(AVERAGEIFS(EDF[Sommeil], EDF[Nom], BD_evo[[#This Row],[Nom]], EDF[Semaine], BD_evo[[#This Row],[Semaine]]), "")</f>
        <v/>
      </c>
      <c r="J1580" s="92" t="str">
        <f>IFERROR(AVERAGEIFS(EDF[Etat Physique], EDF[Nom], BD_evo[[#This Row],[Nom]], EDF[Semaine], BD_evo[[#This Row],[Semaine]]), "")</f>
        <v/>
      </c>
      <c r="K1580" s="92" t="str">
        <f>IFERROR(AVERAGEIFS(EDF[Hydratation], EDF[Nom], BD_evo[[#This Row],[Nom]], EDF[Semaine], BD_evo[[#This Row],[Semaine]]), "")</f>
        <v/>
      </c>
      <c r="L1580" s="92" t="str">
        <f>IFERROR(AVERAGEIFS(EDF[Nutrition], EDF[Nom], BD_evo[[#This Row],[Nom]], EDF[Semaine], BD_evo[[#This Row],[Semaine]]), "")</f>
        <v/>
      </c>
      <c r="M1580" s="92" t="str">
        <f>IFERROR(AVERAGEIFS(RPE[Investissement du jour], RPE[Nom], BD_evo[[#This Row],[Nom]], RPE[Semaine], BD_evo[[#This Row],[Semaine]]), "")</f>
        <v/>
      </c>
    </row>
    <row r="1581" spans="1:13" x14ac:dyDescent="0.2">
      <c r="A1581" s="89" t="s">
        <v>95</v>
      </c>
      <c r="B1581" t="str">
        <f>INDEX(Statut[Profil], MATCH(BD_evo[[#This Row],[Nom]], Statut[Nom], 0))</f>
        <v>Avant</v>
      </c>
      <c r="C1581">
        <f t="shared" si="42"/>
        <v>2024</v>
      </c>
      <c r="D1581">
        <f t="shared" si="41"/>
        <v>14</v>
      </c>
      <c r="E1581" t="str">
        <f>IF(SUMIFS(RPE[sRPE_tot], RPE[Nom], BD_evo[[#This Row],[Nom]], RPE[Semaine], BD_evo[[#This Row],[Semaine]])=0,"",SUMIFS(RPE[sRPE_tot], RPE[Nom], BD_evo[[#This Row],[Nom]], RPE[Semaine], BD_evo[[#This Row],[Semaine]]))</f>
        <v/>
      </c>
      <c r="F1581" s="92" t="str">
        <f>IFERROR(AVERAGEIFS(EDF[Total EDF], EDF[Nom], BD_evo[[#This Row],[Nom]], EDF[Semaine], BD_evo[[#This Row],[Semaine]]), "")</f>
        <v/>
      </c>
      <c r="G1581" s="92" t="str">
        <f>IFERROR(AVERAGEIFS(EDF[Humeur], EDF[Nom], BD_evo[[#This Row],[Nom]], EDF[Semaine], BD_evo[[#This Row],[Semaine]]), "")</f>
        <v/>
      </c>
      <c r="H1581" s="92" t="str">
        <f>IFERROR(AVERAGEIFS(EDF[Stress], EDF[Nom], BD_evo[[#This Row],[Nom]], EDF[Semaine], BD_evo[[#This Row],[Semaine]]), "")</f>
        <v/>
      </c>
      <c r="I1581" s="92" t="str">
        <f>IFERROR(AVERAGEIFS(EDF[Sommeil], EDF[Nom], BD_evo[[#This Row],[Nom]], EDF[Semaine], BD_evo[[#This Row],[Semaine]]), "")</f>
        <v/>
      </c>
      <c r="J1581" s="92" t="str">
        <f>IFERROR(AVERAGEIFS(EDF[Etat Physique], EDF[Nom], BD_evo[[#This Row],[Nom]], EDF[Semaine], BD_evo[[#This Row],[Semaine]]), "")</f>
        <v/>
      </c>
      <c r="K1581" s="92" t="str">
        <f>IFERROR(AVERAGEIFS(EDF[Hydratation], EDF[Nom], BD_evo[[#This Row],[Nom]], EDF[Semaine], BD_evo[[#This Row],[Semaine]]), "")</f>
        <v/>
      </c>
      <c r="L1581" s="92" t="str">
        <f>IFERROR(AVERAGEIFS(EDF[Nutrition], EDF[Nom], BD_evo[[#This Row],[Nom]], EDF[Semaine], BD_evo[[#This Row],[Semaine]]), "")</f>
        <v/>
      </c>
      <c r="M1581" s="92" t="str">
        <f>IFERROR(AVERAGEIFS(RPE[Investissement du jour], RPE[Nom], BD_evo[[#This Row],[Nom]], RPE[Semaine], BD_evo[[#This Row],[Semaine]]), "")</f>
        <v/>
      </c>
    </row>
    <row r="1582" spans="1:13" x14ac:dyDescent="0.2">
      <c r="A1582" s="89" t="s">
        <v>80</v>
      </c>
      <c r="B1582" t="str">
        <f>INDEX(Statut[Profil], MATCH(BD_evo[[#This Row],[Nom]], Statut[Nom], 0))</f>
        <v>Avant</v>
      </c>
      <c r="C1582">
        <f t="shared" si="42"/>
        <v>2024</v>
      </c>
      <c r="D1582">
        <f t="shared" si="41"/>
        <v>14</v>
      </c>
      <c r="E1582" t="str">
        <f>IF(SUMIFS(RPE[sRPE_tot], RPE[Nom], BD_evo[[#This Row],[Nom]], RPE[Semaine], BD_evo[[#This Row],[Semaine]])=0,"",SUMIFS(RPE[sRPE_tot], RPE[Nom], BD_evo[[#This Row],[Nom]], RPE[Semaine], BD_evo[[#This Row],[Semaine]]))</f>
        <v/>
      </c>
      <c r="F1582" s="92" t="str">
        <f>IFERROR(AVERAGEIFS(EDF[Total EDF], EDF[Nom], BD_evo[[#This Row],[Nom]], EDF[Semaine], BD_evo[[#This Row],[Semaine]]), "")</f>
        <v/>
      </c>
      <c r="G1582" s="92" t="str">
        <f>IFERROR(AVERAGEIFS(EDF[Humeur], EDF[Nom], BD_evo[[#This Row],[Nom]], EDF[Semaine], BD_evo[[#This Row],[Semaine]]), "")</f>
        <v/>
      </c>
      <c r="H1582" s="92" t="str">
        <f>IFERROR(AVERAGEIFS(EDF[Stress], EDF[Nom], BD_evo[[#This Row],[Nom]], EDF[Semaine], BD_evo[[#This Row],[Semaine]]), "")</f>
        <v/>
      </c>
      <c r="I1582" s="92" t="str">
        <f>IFERROR(AVERAGEIFS(EDF[Sommeil], EDF[Nom], BD_evo[[#This Row],[Nom]], EDF[Semaine], BD_evo[[#This Row],[Semaine]]), "")</f>
        <v/>
      </c>
      <c r="J1582" s="92" t="str">
        <f>IFERROR(AVERAGEIFS(EDF[Etat Physique], EDF[Nom], BD_evo[[#This Row],[Nom]], EDF[Semaine], BD_evo[[#This Row],[Semaine]]), "")</f>
        <v/>
      </c>
      <c r="K1582" s="92" t="str">
        <f>IFERROR(AVERAGEIFS(EDF[Hydratation], EDF[Nom], BD_evo[[#This Row],[Nom]], EDF[Semaine], BD_evo[[#This Row],[Semaine]]), "")</f>
        <v/>
      </c>
      <c r="L1582" s="92" t="str">
        <f>IFERROR(AVERAGEIFS(EDF[Nutrition], EDF[Nom], BD_evo[[#This Row],[Nom]], EDF[Semaine], BD_evo[[#This Row],[Semaine]]), "")</f>
        <v/>
      </c>
      <c r="M1582" s="92" t="str">
        <f>IFERROR(AVERAGEIFS(RPE[Investissement du jour], RPE[Nom], BD_evo[[#This Row],[Nom]], RPE[Semaine], BD_evo[[#This Row],[Semaine]]), "")</f>
        <v/>
      </c>
    </row>
    <row r="1583" spans="1:13" x14ac:dyDescent="0.2">
      <c r="A1583" s="88" t="s">
        <v>167</v>
      </c>
      <c r="B1583" t="str">
        <f>INDEX(Statut[Profil], MATCH(BD_evo[[#This Row],[Nom]], Statut[Nom], 0))</f>
        <v>Trois Quarts</v>
      </c>
      <c r="C1583">
        <f t="shared" si="42"/>
        <v>2024</v>
      </c>
      <c r="D1583">
        <f t="shared" si="41"/>
        <v>14</v>
      </c>
      <c r="E1583" t="str">
        <f>IF(SUMIFS(RPE[sRPE_tot], RPE[Nom], BD_evo[[#This Row],[Nom]], RPE[Semaine], BD_evo[[#This Row],[Semaine]])=0,"",SUMIFS(RPE[sRPE_tot], RPE[Nom], BD_evo[[#This Row],[Nom]], RPE[Semaine], BD_evo[[#This Row],[Semaine]]))</f>
        <v/>
      </c>
      <c r="F1583" s="92" t="str">
        <f>IFERROR(AVERAGEIFS(EDF[Total EDF], EDF[Nom], BD_evo[[#This Row],[Nom]], EDF[Semaine], BD_evo[[#This Row],[Semaine]]), "")</f>
        <v/>
      </c>
      <c r="G1583" s="92" t="str">
        <f>IFERROR(AVERAGEIFS(EDF[Humeur], EDF[Nom], BD_evo[[#This Row],[Nom]], EDF[Semaine], BD_evo[[#This Row],[Semaine]]), "")</f>
        <v/>
      </c>
      <c r="H1583" s="92" t="str">
        <f>IFERROR(AVERAGEIFS(EDF[Stress], EDF[Nom], BD_evo[[#This Row],[Nom]], EDF[Semaine], BD_evo[[#This Row],[Semaine]]), "")</f>
        <v/>
      </c>
      <c r="I1583" s="92" t="str">
        <f>IFERROR(AVERAGEIFS(EDF[Sommeil], EDF[Nom], BD_evo[[#This Row],[Nom]], EDF[Semaine], BD_evo[[#This Row],[Semaine]]), "")</f>
        <v/>
      </c>
      <c r="J1583" s="92" t="str">
        <f>IFERROR(AVERAGEIFS(EDF[Etat Physique], EDF[Nom], BD_evo[[#This Row],[Nom]], EDF[Semaine], BD_evo[[#This Row],[Semaine]]), "")</f>
        <v/>
      </c>
      <c r="K1583" s="92" t="str">
        <f>IFERROR(AVERAGEIFS(EDF[Hydratation], EDF[Nom], BD_evo[[#This Row],[Nom]], EDF[Semaine], BD_evo[[#This Row],[Semaine]]), "")</f>
        <v/>
      </c>
      <c r="L1583" s="92" t="str">
        <f>IFERROR(AVERAGEIFS(EDF[Nutrition], EDF[Nom], BD_evo[[#This Row],[Nom]], EDF[Semaine], BD_evo[[#This Row],[Semaine]]), "")</f>
        <v/>
      </c>
      <c r="M1583" s="92" t="str">
        <f>IFERROR(AVERAGEIFS(RPE[Investissement du jour], RPE[Nom], BD_evo[[#This Row],[Nom]], RPE[Semaine], BD_evo[[#This Row],[Semaine]]), "")</f>
        <v/>
      </c>
    </row>
    <row r="1584" spans="1:13" x14ac:dyDescent="0.2">
      <c r="A1584" s="88" t="s">
        <v>240</v>
      </c>
      <c r="B1584" t="str">
        <f>INDEX(Statut[Profil], MATCH(BD_evo[[#This Row],[Nom]], Statut[Nom], 0))</f>
        <v>Trois Quarts</v>
      </c>
      <c r="C1584">
        <f t="shared" si="42"/>
        <v>2024</v>
      </c>
      <c r="D1584">
        <f t="shared" si="41"/>
        <v>14</v>
      </c>
      <c r="E1584" t="str">
        <f>IF(SUMIFS(RPE[sRPE_tot], RPE[Nom], BD_evo[[#This Row],[Nom]], RPE[Semaine], BD_evo[[#This Row],[Semaine]])=0,"",SUMIFS(RPE[sRPE_tot], RPE[Nom], BD_evo[[#This Row],[Nom]], RPE[Semaine], BD_evo[[#This Row],[Semaine]]))</f>
        <v/>
      </c>
      <c r="F1584" s="92" t="str">
        <f>IFERROR(AVERAGEIFS(EDF[Total EDF], EDF[Nom], BD_evo[[#This Row],[Nom]], EDF[Semaine], BD_evo[[#This Row],[Semaine]]), "")</f>
        <v/>
      </c>
      <c r="G1584" s="92" t="str">
        <f>IFERROR(AVERAGEIFS(EDF[Humeur], EDF[Nom], BD_evo[[#This Row],[Nom]], EDF[Semaine], BD_evo[[#This Row],[Semaine]]), "")</f>
        <v/>
      </c>
      <c r="H1584" s="92" t="str">
        <f>IFERROR(AVERAGEIFS(EDF[Stress], EDF[Nom], BD_evo[[#This Row],[Nom]], EDF[Semaine], BD_evo[[#This Row],[Semaine]]), "")</f>
        <v/>
      </c>
      <c r="I1584" s="92" t="str">
        <f>IFERROR(AVERAGEIFS(EDF[Sommeil], EDF[Nom], BD_evo[[#This Row],[Nom]], EDF[Semaine], BD_evo[[#This Row],[Semaine]]), "")</f>
        <v/>
      </c>
      <c r="J1584" s="92" t="str">
        <f>IFERROR(AVERAGEIFS(EDF[Etat Physique], EDF[Nom], BD_evo[[#This Row],[Nom]], EDF[Semaine], BD_evo[[#This Row],[Semaine]]), "")</f>
        <v/>
      </c>
      <c r="K1584" s="92" t="str">
        <f>IFERROR(AVERAGEIFS(EDF[Hydratation], EDF[Nom], BD_evo[[#This Row],[Nom]], EDF[Semaine], BD_evo[[#This Row],[Semaine]]), "")</f>
        <v/>
      </c>
      <c r="L1584" s="92" t="str">
        <f>IFERROR(AVERAGEIFS(EDF[Nutrition], EDF[Nom], BD_evo[[#This Row],[Nom]], EDF[Semaine], BD_evo[[#This Row],[Semaine]]), "")</f>
        <v/>
      </c>
      <c r="M1584" s="92" t="str">
        <f>IFERROR(AVERAGEIFS(RPE[Investissement du jour], RPE[Nom], BD_evo[[#This Row],[Nom]], RPE[Semaine], BD_evo[[#This Row],[Semaine]]), "")</f>
        <v/>
      </c>
    </row>
    <row r="1585" spans="1:13" x14ac:dyDescent="0.2">
      <c r="A1585" s="88" t="s">
        <v>107</v>
      </c>
      <c r="B1585" t="str">
        <f>INDEX(Statut[Profil], MATCH(BD_evo[[#This Row],[Nom]], Statut[Nom], 0))</f>
        <v>Trois Quarts</v>
      </c>
      <c r="C1585">
        <f t="shared" si="42"/>
        <v>2024</v>
      </c>
      <c r="D1585">
        <f t="shared" si="41"/>
        <v>14</v>
      </c>
      <c r="E1585" t="str">
        <f>IF(SUMIFS(RPE[sRPE_tot], RPE[Nom], BD_evo[[#This Row],[Nom]], RPE[Semaine], BD_evo[[#This Row],[Semaine]])=0,"",SUMIFS(RPE[sRPE_tot], RPE[Nom], BD_evo[[#This Row],[Nom]], RPE[Semaine], BD_evo[[#This Row],[Semaine]]))</f>
        <v/>
      </c>
      <c r="F1585" s="92" t="str">
        <f>IFERROR(AVERAGEIFS(EDF[Total EDF], EDF[Nom], BD_evo[[#This Row],[Nom]], EDF[Semaine], BD_evo[[#This Row],[Semaine]]), "")</f>
        <v/>
      </c>
      <c r="G1585" s="92" t="str">
        <f>IFERROR(AVERAGEIFS(EDF[Humeur], EDF[Nom], BD_evo[[#This Row],[Nom]], EDF[Semaine], BD_evo[[#This Row],[Semaine]]), "")</f>
        <v/>
      </c>
      <c r="H1585" s="92" t="str">
        <f>IFERROR(AVERAGEIFS(EDF[Stress], EDF[Nom], BD_evo[[#This Row],[Nom]], EDF[Semaine], BD_evo[[#This Row],[Semaine]]), "")</f>
        <v/>
      </c>
      <c r="I1585" s="92" t="str">
        <f>IFERROR(AVERAGEIFS(EDF[Sommeil], EDF[Nom], BD_evo[[#This Row],[Nom]], EDF[Semaine], BD_evo[[#This Row],[Semaine]]), "")</f>
        <v/>
      </c>
      <c r="J1585" s="92" t="str">
        <f>IFERROR(AVERAGEIFS(EDF[Etat Physique], EDF[Nom], BD_evo[[#This Row],[Nom]], EDF[Semaine], BD_evo[[#This Row],[Semaine]]), "")</f>
        <v/>
      </c>
      <c r="K1585" s="92" t="str">
        <f>IFERROR(AVERAGEIFS(EDF[Hydratation], EDF[Nom], BD_evo[[#This Row],[Nom]], EDF[Semaine], BD_evo[[#This Row],[Semaine]]), "")</f>
        <v/>
      </c>
      <c r="L1585" s="92" t="str">
        <f>IFERROR(AVERAGEIFS(EDF[Nutrition], EDF[Nom], BD_evo[[#This Row],[Nom]], EDF[Semaine], BD_evo[[#This Row],[Semaine]]), "")</f>
        <v/>
      </c>
      <c r="M1585" s="92" t="str">
        <f>IFERROR(AVERAGEIFS(RPE[Investissement du jour], RPE[Nom], BD_evo[[#This Row],[Nom]], RPE[Semaine], BD_evo[[#This Row],[Semaine]]), "")</f>
        <v/>
      </c>
    </row>
    <row r="1586" spans="1:13" x14ac:dyDescent="0.2">
      <c r="A1586" s="88" t="s">
        <v>192</v>
      </c>
      <c r="B1586" t="str">
        <f>INDEX(Statut[Profil], MATCH(BD_evo[[#This Row],[Nom]], Statut[Nom], 0))</f>
        <v>Trois Quarts</v>
      </c>
      <c r="C1586">
        <f t="shared" si="42"/>
        <v>2024</v>
      </c>
      <c r="D1586">
        <f t="shared" si="41"/>
        <v>14</v>
      </c>
      <c r="E1586" t="str">
        <f>IF(SUMIFS(RPE[sRPE_tot], RPE[Nom], BD_evo[[#This Row],[Nom]], RPE[Semaine], BD_evo[[#This Row],[Semaine]])=0,"",SUMIFS(RPE[sRPE_tot], RPE[Nom], BD_evo[[#This Row],[Nom]], RPE[Semaine], BD_evo[[#This Row],[Semaine]]))</f>
        <v/>
      </c>
      <c r="F1586" s="92" t="str">
        <f>IFERROR(AVERAGEIFS(EDF[Total EDF], EDF[Nom], BD_evo[[#This Row],[Nom]], EDF[Semaine], BD_evo[[#This Row],[Semaine]]), "")</f>
        <v/>
      </c>
      <c r="G1586" s="92" t="str">
        <f>IFERROR(AVERAGEIFS(EDF[Humeur], EDF[Nom], BD_evo[[#This Row],[Nom]], EDF[Semaine], BD_evo[[#This Row],[Semaine]]), "")</f>
        <v/>
      </c>
      <c r="H1586" s="92" t="str">
        <f>IFERROR(AVERAGEIFS(EDF[Stress], EDF[Nom], BD_evo[[#This Row],[Nom]], EDF[Semaine], BD_evo[[#This Row],[Semaine]]), "")</f>
        <v/>
      </c>
      <c r="I1586" s="92" t="str">
        <f>IFERROR(AVERAGEIFS(EDF[Sommeil], EDF[Nom], BD_evo[[#This Row],[Nom]], EDF[Semaine], BD_evo[[#This Row],[Semaine]]), "")</f>
        <v/>
      </c>
      <c r="J1586" s="92" t="str">
        <f>IFERROR(AVERAGEIFS(EDF[Etat Physique], EDF[Nom], BD_evo[[#This Row],[Nom]], EDF[Semaine], BD_evo[[#This Row],[Semaine]]), "")</f>
        <v/>
      </c>
      <c r="K1586" s="92" t="str">
        <f>IFERROR(AVERAGEIFS(EDF[Hydratation], EDF[Nom], BD_evo[[#This Row],[Nom]], EDF[Semaine], BD_evo[[#This Row],[Semaine]]), "")</f>
        <v/>
      </c>
      <c r="L1586" s="92" t="str">
        <f>IFERROR(AVERAGEIFS(EDF[Nutrition], EDF[Nom], BD_evo[[#This Row],[Nom]], EDF[Semaine], BD_evo[[#This Row],[Semaine]]), "")</f>
        <v/>
      </c>
      <c r="M1586" s="92" t="str">
        <f>IFERROR(AVERAGEIFS(RPE[Investissement du jour], RPE[Nom], BD_evo[[#This Row],[Nom]], RPE[Semaine], BD_evo[[#This Row],[Semaine]]), "")</f>
        <v/>
      </c>
    </row>
    <row r="1587" spans="1:13" x14ac:dyDescent="0.2">
      <c r="A1587" s="88" t="s">
        <v>496</v>
      </c>
      <c r="B1587" t="str">
        <f>INDEX(Statut[Profil], MATCH(BD_evo[[#This Row],[Nom]], Statut[Nom], 0))</f>
        <v>Trois Quarts</v>
      </c>
      <c r="C1587">
        <f t="shared" si="42"/>
        <v>2024</v>
      </c>
      <c r="D1587">
        <f t="shared" si="41"/>
        <v>14</v>
      </c>
      <c r="E1587" t="str">
        <f>IF(SUMIFS(RPE[sRPE_tot], RPE[Nom], BD_evo[[#This Row],[Nom]], RPE[Semaine], BD_evo[[#This Row],[Semaine]])=0,"",SUMIFS(RPE[sRPE_tot], RPE[Nom], BD_evo[[#This Row],[Nom]], RPE[Semaine], BD_evo[[#This Row],[Semaine]]))</f>
        <v/>
      </c>
      <c r="F1587" s="92" t="str">
        <f>IFERROR(AVERAGEIFS(EDF[Total EDF], EDF[Nom], BD_evo[[#This Row],[Nom]], EDF[Semaine], BD_evo[[#This Row],[Semaine]]), "")</f>
        <v/>
      </c>
      <c r="G1587" s="92" t="str">
        <f>IFERROR(AVERAGEIFS(EDF[Humeur], EDF[Nom], BD_evo[[#This Row],[Nom]], EDF[Semaine], BD_evo[[#This Row],[Semaine]]), "")</f>
        <v/>
      </c>
      <c r="H1587" s="92" t="str">
        <f>IFERROR(AVERAGEIFS(EDF[Stress], EDF[Nom], BD_evo[[#This Row],[Nom]], EDF[Semaine], BD_evo[[#This Row],[Semaine]]), "")</f>
        <v/>
      </c>
      <c r="I1587" s="92" t="str">
        <f>IFERROR(AVERAGEIFS(EDF[Sommeil], EDF[Nom], BD_evo[[#This Row],[Nom]], EDF[Semaine], BD_evo[[#This Row],[Semaine]]), "")</f>
        <v/>
      </c>
      <c r="J1587" s="92" t="str">
        <f>IFERROR(AVERAGEIFS(EDF[Etat Physique], EDF[Nom], BD_evo[[#This Row],[Nom]], EDF[Semaine], BD_evo[[#This Row],[Semaine]]), "")</f>
        <v/>
      </c>
      <c r="K1587" s="92" t="str">
        <f>IFERROR(AVERAGEIFS(EDF[Hydratation], EDF[Nom], BD_evo[[#This Row],[Nom]], EDF[Semaine], BD_evo[[#This Row],[Semaine]]), "")</f>
        <v/>
      </c>
      <c r="L1587" s="92" t="str">
        <f>IFERROR(AVERAGEIFS(EDF[Nutrition], EDF[Nom], BD_evo[[#This Row],[Nom]], EDF[Semaine], BD_evo[[#This Row],[Semaine]]), "")</f>
        <v/>
      </c>
      <c r="M1587" s="92" t="str">
        <f>IFERROR(AVERAGEIFS(RPE[Investissement du jour], RPE[Nom], BD_evo[[#This Row],[Nom]], RPE[Semaine], BD_evo[[#This Row],[Semaine]]), "")</f>
        <v/>
      </c>
    </row>
    <row r="1588" spans="1:13" x14ac:dyDescent="0.2">
      <c r="A1588" s="88" t="s">
        <v>211</v>
      </c>
      <c r="B1588" t="str">
        <f>INDEX(Statut[Profil], MATCH(BD_evo[[#This Row],[Nom]], Statut[Nom], 0))</f>
        <v>Trois Quarts</v>
      </c>
      <c r="C1588">
        <f t="shared" si="42"/>
        <v>2024</v>
      </c>
      <c r="D1588">
        <f t="shared" si="41"/>
        <v>14</v>
      </c>
      <c r="E1588" t="str">
        <f>IF(SUMIFS(RPE[sRPE_tot], RPE[Nom], BD_evo[[#This Row],[Nom]], RPE[Semaine], BD_evo[[#This Row],[Semaine]])=0,"",SUMIFS(RPE[sRPE_tot], RPE[Nom], BD_evo[[#This Row],[Nom]], RPE[Semaine], BD_evo[[#This Row],[Semaine]]))</f>
        <v/>
      </c>
      <c r="F1588" s="92" t="str">
        <f>IFERROR(AVERAGEIFS(EDF[Total EDF], EDF[Nom], BD_evo[[#This Row],[Nom]], EDF[Semaine], BD_evo[[#This Row],[Semaine]]), "")</f>
        <v/>
      </c>
      <c r="G1588" s="92" t="str">
        <f>IFERROR(AVERAGEIFS(EDF[Humeur], EDF[Nom], BD_evo[[#This Row],[Nom]], EDF[Semaine], BD_evo[[#This Row],[Semaine]]), "")</f>
        <v/>
      </c>
      <c r="H1588" s="92" t="str">
        <f>IFERROR(AVERAGEIFS(EDF[Stress], EDF[Nom], BD_evo[[#This Row],[Nom]], EDF[Semaine], BD_evo[[#This Row],[Semaine]]), "")</f>
        <v/>
      </c>
      <c r="I1588" s="92" t="str">
        <f>IFERROR(AVERAGEIFS(EDF[Sommeil], EDF[Nom], BD_evo[[#This Row],[Nom]], EDF[Semaine], BD_evo[[#This Row],[Semaine]]), "")</f>
        <v/>
      </c>
      <c r="J1588" s="92" t="str">
        <f>IFERROR(AVERAGEIFS(EDF[Etat Physique], EDF[Nom], BD_evo[[#This Row],[Nom]], EDF[Semaine], BD_evo[[#This Row],[Semaine]]), "")</f>
        <v/>
      </c>
      <c r="K1588" s="92" t="str">
        <f>IFERROR(AVERAGEIFS(EDF[Hydratation], EDF[Nom], BD_evo[[#This Row],[Nom]], EDF[Semaine], BD_evo[[#This Row],[Semaine]]), "")</f>
        <v/>
      </c>
      <c r="L1588" s="92" t="str">
        <f>IFERROR(AVERAGEIFS(EDF[Nutrition], EDF[Nom], BD_evo[[#This Row],[Nom]], EDF[Semaine], BD_evo[[#This Row],[Semaine]]), "")</f>
        <v/>
      </c>
      <c r="M1588" s="92" t="str">
        <f>IFERROR(AVERAGEIFS(RPE[Investissement du jour], RPE[Nom], BD_evo[[#This Row],[Nom]], RPE[Semaine], BD_evo[[#This Row],[Semaine]]), "")</f>
        <v/>
      </c>
    </row>
    <row r="1589" spans="1:13" x14ac:dyDescent="0.2">
      <c r="A1589" s="88" t="s">
        <v>188</v>
      </c>
      <c r="B1589" t="str">
        <f>INDEX(Statut[Profil], MATCH(BD_evo[[#This Row],[Nom]], Statut[Nom], 0))</f>
        <v>Avant</v>
      </c>
      <c r="C1589">
        <f t="shared" si="42"/>
        <v>2024</v>
      </c>
      <c r="D1589">
        <f t="shared" si="41"/>
        <v>14</v>
      </c>
      <c r="E1589" t="str">
        <f>IF(SUMIFS(RPE[sRPE_tot], RPE[Nom], BD_evo[[#This Row],[Nom]], RPE[Semaine], BD_evo[[#This Row],[Semaine]])=0,"",SUMIFS(RPE[sRPE_tot], RPE[Nom], BD_evo[[#This Row],[Nom]], RPE[Semaine], BD_evo[[#This Row],[Semaine]]))</f>
        <v/>
      </c>
      <c r="F1589" s="92" t="str">
        <f>IFERROR(AVERAGEIFS(EDF[Total EDF], EDF[Nom], BD_evo[[#This Row],[Nom]], EDF[Semaine], BD_evo[[#This Row],[Semaine]]), "")</f>
        <v/>
      </c>
      <c r="G1589" s="92" t="str">
        <f>IFERROR(AVERAGEIFS(EDF[Humeur], EDF[Nom], BD_evo[[#This Row],[Nom]], EDF[Semaine], BD_evo[[#This Row],[Semaine]]), "")</f>
        <v/>
      </c>
      <c r="H1589" s="92" t="str">
        <f>IFERROR(AVERAGEIFS(EDF[Stress], EDF[Nom], BD_evo[[#This Row],[Nom]], EDF[Semaine], BD_evo[[#This Row],[Semaine]]), "")</f>
        <v/>
      </c>
      <c r="I1589" s="92" t="str">
        <f>IFERROR(AVERAGEIFS(EDF[Sommeil], EDF[Nom], BD_evo[[#This Row],[Nom]], EDF[Semaine], BD_evo[[#This Row],[Semaine]]), "")</f>
        <v/>
      </c>
      <c r="J1589" s="92" t="str">
        <f>IFERROR(AVERAGEIFS(EDF[Etat Physique], EDF[Nom], BD_evo[[#This Row],[Nom]], EDF[Semaine], BD_evo[[#This Row],[Semaine]]), "")</f>
        <v/>
      </c>
      <c r="K1589" s="92" t="str">
        <f>IFERROR(AVERAGEIFS(EDF[Hydratation], EDF[Nom], BD_evo[[#This Row],[Nom]], EDF[Semaine], BD_evo[[#This Row],[Semaine]]), "")</f>
        <v/>
      </c>
      <c r="L1589" s="92" t="str">
        <f>IFERROR(AVERAGEIFS(EDF[Nutrition], EDF[Nom], BD_evo[[#This Row],[Nom]], EDF[Semaine], BD_evo[[#This Row],[Semaine]]), "")</f>
        <v/>
      </c>
      <c r="M1589" s="92" t="str">
        <f>IFERROR(AVERAGEIFS(RPE[Investissement du jour], RPE[Nom], BD_evo[[#This Row],[Nom]], RPE[Semaine], BD_evo[[#This Row],[Semaine]]), "")</f>
        <v/>
      </c>
    </row>
    <row r="1590" spans="1:13" x14ac:dyDescent="0.2">
      <c r="A1590" s="88" t="s">
        <v>200</v>
      </c>
      <c r="B1590" t="str">
        <f>INDEX(Statut[Profil], MATCH(BD_evo[[#This Row],[Nom]], Statut[Nom], 0))</f>
        <v>Avant</v>
      </c>
      <c r="C1590">
        <f t="shared" si="42"/>
        <v>2024</v>
      </c>
      <c r="D1590">
        <f t="shared" si="41"/>
        <v>14</v>
      </c>
      <c r="E1590" t="str">
        <f>IF(SUMIFS(RPE[sRPE_tot], RPE[Nom], BD_evo[[#This Row],[Nom]], RPE[Semaine], BD_evo[[#This Row],[Semaine]])=0,"",SUMIFS(RPE[sRPE_tot], RPE[Nom], BD_evo[[#This Row],[Nom]], RPE[Semaine], BD_evo[[#This Row],[Semaine]]))</f>
        <v/>
      </c>
      <c r="F1590" s="92" t="str">
        <f>IFERROR(AVERAGEIFS(EDF[Total EDF], EDF[Nom], BD_evo[[#This Row],[Nom]], EDF[Semaine], BD_evo[[#This Row],[Semaine]]), "")</f>
        <v/>
      </c>
      <c r="G1590" s="92" t="str">
        <f>IFERROR(AVERAGEIFS(EDF[Humeur], EDF[Nom], BD_evo[[#This Row],[Nom]], EDF[Semaine], BD_evo[[#This Row],[Semaine]]), "")</f>
        <v/>
      </c>
      <c r="H1590" s="92" t="str">
        <f>IFERROR(AVERAGEIFS(EDF[Stress], EDF[Nom], BD_evo[[#This Row],[Nom]], EDF[Semaine], BD_evo[[#This Row],[Semaine]]), "")</f>
        <v/>
      </c>
      <c r="I1590" s="92" t="str">
        <f>IFERROR(AVERAGEIFS(EDF[Sommeil], EDF[Nom], BD_evo[[#This Row],[Nom]], EDF[Semaine], BD_evo[[#This Row],[Semaine]]), "")</f>
        <v/>
      </c>
      <c r="J1590" s="92" t="str">
        <f>IFERROR(AVERAGEIFS(EDF[Etat Physique], EDF[Nom], BD_evo[[#This Row],[Nom]], EDF[Semaine], BD_evo[[#This Row],[Semaine]]), "")</f>
        <v/>
      </c>
      <c r="K1590" s="92" t="str">
        <f>IFERROR(AVERAGEIFS(EDF[Hydratation], EDF[Nom], BD_evo[[#This Row],[Nom]], EDF[Semaine], BD_evo[[#This Row],[Semaine]]), "")</f>
        <v/>
      </c>
      <c r="L1590" s="92" t="str">
        <f>IFERROR(AVERAGEIFS(EDF[Nutrition], EDF[Nom], BD_evo[[#This Row],[Nom]], EDF[Semaine], BD_evo[[#This Row],[Semaine]]), "")</f>
        <v/>
      </c>
      <c r="M1590" s="92" t="str">
        <f>IFERROR(AVERAGEIFS(RPE[Investissement du jour], RPE[Nom], BD_evo[[#This Row],[Nom]], RPE[Semaine], BD_evo[[#This Row],[Semaine]]), "")</f>
        <v/>
      </c>
    </row>
    <row r="1591" spans="1:13" x14ac:dyDescent="0.2">
      <c r="A1591" s="88" t="s">
        <v>244</v>
      </c>
      <c r="B1591" t="str">
        <f>INDEX(Statut[Profil], MATCH(BD_evo[[#This Row],[Nom]], Statut[Nom], 0))</f>
        <v>Avant</v>
      </c>
      <c r="C1591">
        <f t="shared" si="42"/>
        <v>2024</v>
      </c>
      <c r="D1591">
        <f t="shared" si="41"/>
        <v>14</v>
      </c>
      <c r="E1591" t="str">
        <f>IF(SUMIFS(RPE[sRPE_tot], RPE[Nom], BD_evo[[#This Row],[Nom]], RPE[Semaine], BD_evo[[#This Row],[Semaine]])=0,"",SUMIFS(RPE[sRPE_tot], RPE[Nom], BD_evo[[#This Row],[Nom]], RPE[Semaine], BD_evo[[#This Row],[Semaine]]))</f>
        <v/>
      </c>
      <c r="F1591" s="92" t="str">
        <f>IFERROR(AVERAGEIFS(EDF[Total EDF], EDF[Nom], BD_evo[[#This Row],[Nom]], EDF[Semaine], BD_evo[[#This Row],[Semaine]]), "")</f>
        <v/>
      </c>
      <c r="G1591" s="92" t="str">
        <f>IFERROR(AVERAGEIFS(EDF[Humeur], EDF[Nom], BD_evo[[#This Row],[Nom]], EDF[Semaine], BD_evo[[#This Row],[Semaine]]), "")</f>
        <v/>
      </c>
      <c r="H1591" s="92" t="str">
        <f>IFERROR(AVERAGEIFS(EDF[Stress], EDF[Nom], BD_evo[[#This Row],[Nom]], EDF[Semaine], BD_evo[[#This Row],[Semaine]]), "")</f>
        <v/>
      </c>
      <c r="I1591" s="92" t="str">
        <f>IFERROR(AVERAGEIFS(EDF[Sommeil], EDF[Nom], BD_evo[[#This Row],[Nom]], EDF[Semaine], BD_evo[[#This Row],[Semaine]]), "")</f>
        <v/>
      </c>
      <c r="J1591" s="92" t="str">
        <f>IFERROR(AVERAGEIFS(EDF[Etat Physique], EDF[Nom], BD_evo[[#This Row],[Nom]], EDF[Semaine], BD_evo[[#This Row],[Semaine]]), "")</f>
        <v/>
      </c>
      <c r="K1591" s="92" t="str">
        <f>IFERROR(AVERAGEIFS(EDF[Hydratation], EDF[Nom], BD_evo[[#This Row],[Nom]], EDF[Semaine], BD_evo[[#This Row],[Semaine]]), "")</f>
        <v/>
      </c>
      <c r="L1591" s="92" t="str">
        <f>IFERROR(AVERAGEIFS(EDF[Nutrition], EDF[Nom], BD_evo[[#This Row],[Nom]], EDF[Semaine], BD_evo[[#This Row],[Semaine]]), "")</f>
        <v/>
      </c>
      <c r="M1591" s="92" t="str">
        <f>IFERROR(AVERAGEIFS(RPE[Investissement du jour], RPE[Nom], BD_evo[[#This Row],[Nom]], RPE[Semaine], BD_evo[[#This Row],[Semaine]]), "")</f>
        <v/>
      </c>
    </row>
    <row r="1592" spans="1:13" x14ac:dyDescent="0.2">
      <c r="A1592" s="89" t="s">
        <v>78</v>
      </c>
      <c r="B1592" t="str">
        <f>INDEX(Statut[Profil], MATCH(BD_evo[[#This Row],[Nom]], Statut[Nom], 0))</f>
        <v>Avant</v>
      </c>
      <c r="C1592">
        <f t="shared" si="42"/>
        <v>2024</v>
      </c>
      <c r="D1592">
        <f t="shared" si="41"/>
        <v>14</v>
      </c>
      <c r="E1592" t="str">
        <f>IF(SUMIFS(RPE[sRPE_tot], RPE[Nom], BD_evo[[#This Row],[Nom]], RPE[Semaine], BD_evo[[#This Row],[Semaine]])=0,"",SUMIFS(RPE[sRPE_tot], RPE[Nom], BD_evo[[#This Row],[Nom]], RPE[Semaine], BD_evo[[#This Row],[Semaine]]))</f>
        <v/>
      </c>
      <c r="F1592" s="92" t="str">
        <f>IFERROR(AVERAGEIFS(EDF[Total EDF], EDF[Nom], BD_evo[[#This Row],[Nom]], EDF[Semaine], BD_evo[[#This Row],[Semaine]]), "")</f>
        <v/>
      </c>
      <c r="G1592" s="92" t="str">
        <f>IFERROR(AVERAGEIFS(EDF[Humeur], EDF[Nom], BD_evo[[#This Row],[Nom]], EDF[Semaine], BD_evo[[#This Row],[Semaine]]), "")</f>
        <v/>
      </c>
      <c r="H1592" s="92" t="str">
        <f>IFERROR(AVERAGEIFS(EDF[Stress], EDF[Nom], BD_evo[[#This Row],[Nom]], EDF[Semaine], BD_evo[[#This Row],[Semaine]]), "")</f>
        <v/>
      </c>
      <c r="I1592" s="92" t="str">
        <f>IFERROR(AVERAGEIFS(EDF[Sommeil], EDF[Nom], BD_evo[[#This Row],[Nom]], EDF[Semaine], BD_evo[[#This Row],[Semaine]]), "")</f>
        <v/>
      </c>
      <c r="J1592" s="92" t="str">
        <f>IFERROR(AVERAGEIFS(EDF[Etat Physique], EDF[Nom], BD_evo[[#This Row],[Nom]], EDF[Semaine], BD_evo[[#This Row],[Semaine]]), "")</f>
        <v/>
      </c>
      <c r="K1592" s="92" t="str">
        <f>IFERROR(AVERAGEIFS(EDF[Hydratation], EDF[Nom], BD_evo[[#This Row],[Nom]], EDF[Semaine], BD_evo[[#This Row],[Semaine]]), "")</f>
        <v/>
      </c>
      <c r="L1592" s="92" t="str">
        <f>IFERROR(AVERAGEIFS(EDF[Nutrition], EDF[Nom], BD_evo[[#This Row],[Nom]], EDF[Semaine], BD_evo[[#This Row],[Semaine]]), "")</f>
        <v/>
      </c>
      <c r="M1592" s="92" t="str">
        <f>IFERROR(AVERAGEIFS(RPE[Investissement du jour], RPE[Nom], BD_evo[[#This Row],[Nom]], RPE[Semaine], BD_evo[[#This Row],[Semaine]]), "")</f>
        <v/>
      </c>
    </row>
    <row r="1593" spans="1:13" x14ac:dyDescent="0.2">
      <c r="A1593" s="88" t="s">
        <v>87</v>
      </c>
      <c r="B1593" t="str">
        <f>INDEX(Statut[Profil], MATCH(BD_evo[[#This Row],[Nom]], Statut[Nom], 0))</f>
        <v>Trois Quarts</v>
      </c>
      <c r="C1593">
        <f t="shared" si="42"/>
        <v>2024</v>
      </c>
      <c r="D1593">
        <f t="shared" si="41"/>
        <v>14</v>
      </c>
      <c r="E1593" t="str">
        <f>IF(SUMIFS(RPE[sRPE_tot], RPE[Nom], BD_evo[[#This Row],[Nom]], RPE[Semaine], BD_evo[[#This Row],[Semaine]])=0,"",SUMIFS(RPE[sRPE_tot], RPE[Nom], BD_evo[[#This Row],[Nom]], RPE[Semaine], BD_evo[[#This Row],[Semaine]]))</f>
        <v/>
      </c>
      <c r="F1593" s="92" t="str">
        <f>IFERROR(AVERAGEIFS(EDF[Total EDF], EDF[Nom], BD_evo[[#This Row],[Nom]], EDF[Semaine], BD_evo[[#This Row],[Semaine]]), "")</f>
        <v/>
      </c>
      <c r="G1593" s="92" t="str">
        <f>IFERROR(AVERAGEIFS(EDF[Humeur], EDF[Nom], BD_evo[[#This Row],[Nom]], EDF[Semaine], BD_evo[[#This Row],[Semaine]]), "")</f>
        <v/>
      </c>
      <c r="H1593" s="92" t="str">
        <f>IFERROR(AVERAGEIFS(EDF[Stress], EDF[Nom], BD_evo[[#This Row],[Nom]], EDF[Semaine], BD_evo[[#This Row],[Semaine]]), "")</f>
        <v/>
      </c>
      <c r="I1593" s="92" t="str">
        <f>IFERROR(AVERAGEIFS(EDF[Sommeil], EDF[Nom], BD_evo[[#This Row],[Nom]], EDF[Semaine], BD_evo[[#This Row],[Semaine]]), "")</f>
        <v/>
      </c>
      <c r="J1593" s="92" t="str">
        <f>IFERROR(AVERAGEIFS(EDF[Etat Physique], EDF[Nom], BD_evo[[#This Row],[Nom]], EDF[Semaine], BD_evo[[#This Row],[Semaine]]), "")</f>
        <v/>
      </c>
      <c r="K1593" s="92" t="str">
        <f>IFERROR(AVERAGEIFS(EDF[Hydratation], EDF[Nom], BD_evo[[#This Row],[Nom]], EDF[Semaine], BD_evo[[#This Row],[Semaine]]), "")</f>
        <v/>
      </c>
      <c r="L1593" s="92" t="str">
        <f>IFERROR(AVERAGEIFS(EDF[Nutrition], EDF[Nom], BD_evo[[#This Row],[Nom]], EDF[Semaine], BD_evo[[#This Row],[Semaine]]), "")</f>
        <v/>
      </c>
      <c r="M1593" s="92" t="str">
        <f>IFERROR(AVERAGEIFS(RPE[Investissement du jour], RPE[Nom], BD_evo[[#This Row],[Nom]], RPE[Semaine], BD_evo[[#This Row],[Semaine]]), "")</f>
        <v/>
      </c>
    </row>
    <row r="1594" spans="1:13" x14ac:dyDescent="0.2">
      <c r="A1594" s="88" t="s">
        <v>212</v>
      </c>
      <c r="B1594" t="str">
        <f>INDEX(Statut[Profil], MATCH(BD_evo[[#This Row],[Nom]], Statut[Nom], 0))</f>
        <v>Avant</v>
      </c>
      <c r="C1594">
        <f t="shared" si="42"/>
        <v>2024</v>
      </c>
      <c r="D1594">
        <f t="shared" si="41"/>
        <v>14</v>
      </c>
      <c r="E1594" t="str">
        <f>IF(SUMIFS(RPE[sRPE_tot], RPE[Nom], BD_evo[[#This Row],[Nom]], RPE[Semaine], BD_evo[[#This Row],[Semaine]])=0,"",SUMIFS(RPE[sRPE_tot], RPE[Nom], BD_evo[[#This Row],[Nom]], RPE[Semaine], BD_evo[[#This Row],[Semaine]]))</f>
        <v/>
      </c>
      <c r="F1594" s="92" t="str">
        <f>IFERROR(AVERAGEIFS(EDF[Total EDF], EDF[Nom], BD_evo[[#This Row],[Nom]], EDF[Semaine], BD_evo[[#This Row],[Semaine]]), "")</f>
        <v/>
      </c>
      <c r="G1594" s="92" t="str">
        <f>IFERROR(AVERAGEIFS(EDF[Humeur], EDF[Nom], BD_evo[[#This Row],[Nom]], EDF[Semaine], BD_evo[[#This Row],[Semaine]]), "")</f>
        <v/>
      </c>
      <c r="H1594" s="92" t="str">
        <f>IFERROR(AVERAGEIFS(EDF[Stress], EDF[Nom], BD_evo[[#This Row],[Nom]], EDF[Semaine], BD_evo[[#This Row],[Semaine]]), "")</f>
        <v/>
      </c>
      <c r="I1594" s="92" t="str">
        <f>IFERROR(AVERAGEIFS(EDF[Sommeil], EDF[Nom], BD_evo[[#This Row],[Nom]], EDF[Semaine], BD_evo[[#This Row],[Semaine]]), "")</f>
        <v/>
      </c>
      <c r="J1594" s="92" t="str">
        <f>IFERROR(AVERAGEIFS(EDF[Etat Physique], EDF[Nom], BD_evo[[#This Row],[Nom]], EDF[Semaine], BD_evo[[#This Row],[Semaine]]), "")</f>
        <v/>
      </c>
      <c r="K1594" s="92" t="str">
        <f>IFERROR(AVERAGEIFS(EDF[Hydratation], EDF[Nom], BD_evo[[#This Row],[Nom]], EDF[Semaine], BD_evo[[#This Row],[Semaine]]), "")</f>
        <v/>
      </c>
      <c r="L1594" s="92" t="str">
        <f>IFERROR(AVERAGEIFS(EDF[Nutrition], EDF[Nom], BD_evo[[#This Row],[Nom]], EDF[Semaine], BD_evo[[#This Row],[Semaine]]), "")</f>
        <v/>
      </c>
      <c r="M1594" s="92" t="str">
        <f>IFERROR(AVERAGEIFS(RPE[Investissement du jour], RPE[Nom], BD_evo[[#This Row],[Nom]], RPE[Semaine], BD_evo[[#This Row],[Semaine]]), "")</f>
        <v/>
      </c>
    </row>
    <row r="1595" spans="1:13" x14ac:dyDescent="0.2">
      <c r="A1595" s="88" t="s">
        <v>243</v>
      </c>
      <c r="B1595" t="str">
        <f>INDEX(Statut[Profil], MATCH(BD_evo[[#This Row],[Nom]], Statut[Nom], 0))</f>
        <v>Trois Quarts</v>
      </c>
      <c r="C1595">
        <f t="shared" si="42"/>
        <v>2024</v>
      </c>
      <c r="D1595">
        <f t="shared" si="41"/>
        <v>14</v>
      </c>
      <c r="E1595" t="str">
        <f>IF(SUMIFS(RPE[sRPE_tot], RPE[Nom], BD_evo[[#This Row],[Nom]], RPE[Semaine], BD_evo[[#This Row],[Semaine]])=0,"",SUMIFS(RPE[sRPE_tot], RPE[Nom], BD_evo[[#This Row],[Nom]], RPE[Semaine], BD_evo[[#This Row],[Semaine]]))</f>
        <v/>
      </c>
      <c r="F1595" s="92" t="str">
        <f>IFERROR(AVERAGEIFS(EDF[Total EDF], EDF[Nom], BD_evo[[#This Row],[Nom]], EDF[Semaine], BD_evo[[#This Row],[Semaine]]), "")</f>
        <v/>
      </c>
      <c r="G1595" s="92" t="str">
        <f>IFERROR(AVERAGEIFS(EDF[Humeur], EDF[Nom], BD_evo[[#This Row],[Nom]], EDF[Semaine], BD_evo[[#This Row],[Semaine]]), "")</f>
        <v/>
      </c>
      <c r="H1595" s="92" t="str">
        <f>IFERROR(AVERAGEIFS(EDF[Stress], EDF[Nom], BD_evo[[#This Row],[Nom]], EDF[Semaine], BD_evo[[#This Row],[Semaine]]), "")</f>
        <v/>
      </c>
      <c r="I1595" s="92" t="str">
        <f>IFERROR(AVERAGEIFS(EDF[Sommeil], EDF[Nom], BD_evo[[#This Row],[Nom]], EDF[Semaine], BD_evo[[#This Row],[Semaine]]), "")</f>
        <v/>
      </c>
      <c r="J1595" s="92" t="str">
        <f>IFERROR(AVERAGEIFS(EDF[Etat Physique], EDF[Nom], BD_evo[[#This Row],[Nom]], EDF[Semaine], BD_evo[[#This Row],[Semaine]]), "")</f>
        <v/>
      </c>
      <c r="K1595" s="92" t="str">
        <f>IFERROR(AVERAGEIFS(EDF[Hydratation], EDF[Nom], BD_evo[[#This Row],[Nom]], EDF[Semaine], BD_evo[[#This Row],[Semaine]]), "")</f>
        <v/>
      </c>
      <c r="L1595" s="92" t="str">
        <f>IFERROR(AVERAGEIFS(EDF[Nutrition], EDF[Nom], BD_evo[[#This Row],[Nom]], EDF[Semaine], BD_evo[[#This Row],[Semaine]]), "")</f>
        <v/>
      </c>
      <c r="M1595" s="92" t="str">
        <f>IFERROR(AVERAGEIFS(RPE[Investissement du jour], RPE[Nom], BD_evo[[#This Row],[Nom]], RPE[Semaine], BD_evo[[#This Row],[Semaine]]), "")</f>
        <v/>
      </c>
    </row>
    <row r="1596" spans="1:13" x14ac:dyDescent="0.2">
      <c r="A1596" s="88" t="s">
        <v>81</v>
      </c>
      <c r="B1596" t="str">
        <f>INDEX(Statut[Profil], MATCH(BD_evo[[#This Row],[Nom]], Statut[Nom], 0))</f>
        <v>Trois Quarts</v>
      </c>
      <c r="C1596">
        <f t="shared" si="42"/>
        <v>2024</v>
      </c>
      <c r="D1596">
        <f t="shared" si="41"/>
        <v>14</v>
      </c>
      <c r="E1596" t="str">
        <f>IF(SUMIFS(RPE[sRPE_tot], RPE[Nom], BD_evo[[#This Row],[Nom]], RPE[Semaine], BD_evo[[#This Row],[Semaine]])=0,"",SUMIFS(RPE[sRPE_tot], RPE[Nom], BD_evo[[#This Row],[Nom]], RPE[Semaine], BD_evo[[#This Row],[Semaine]]))</f>
        <v/>
      </c>
      <c r="F1596" s="92" t="str">
        <f>IFERROR(AVERAGEIFS(EDF[Total EDF], EDF[Nom], BD_evo[[#This Row],[Nom]], EDF[Semaine], BD_evo[[#This Row],[Semaine]]), "")</f>
        <v/>
      </c>
      <c r="G1596" s="92" t="str">
        <f>IFERROR(AVERAGEIFS(EDF[Humeur], EDF[Nom], BD_evo[[#This Row],[Nom]], EDF[Semaine], BD_evo[[#This Row],[Semaine]]), "")</f>
        <v/>
      </c>
      <c r="H1596" s="92" t="str">
        <f>IFERROR(AVERAGEIFS(EDF[Stress], EDF[Nom], BD_evo[[#This Row],[Nom]], EDF[Semaine], BD_evo[[#This Row],[Semaine]]), "")</f>
        <v/>
      </c>
      <c r="I1596" s="92" t="str">
        <f>IFERROR(AVERAGEIFS(EDF[Sommeil], EDF[Nom], BD_evo[[#This Row],[Nom]], EDF[Semaine], BD_evo[[#This Row],[Semaine]]), "")</f>
        <v/>
      </c>
      <c r="J1596" s="92" t="str">
        <f>IFERROR(AVERAGEIFS(EDF[Etat Physique], EDF[Nom], BD_evo[[#This Row],[Nom]], EDF[Semaine], BD_evo[[#This Row],[Semaine]]), "")</f>
        <v/>
      </c>
      <c r="K1596" s="92" t="str">
        <f>IFERROR(AVERAGEIFS(EDF[Hydratation], EDF[Nom], BD_evo[[#This Row],[Nom]], EDF[Semaine], BD_evo[[#This Row],[Semaine]]), "")</f>
        <v/>
      </c>
      <c r="L1596" s="92" t="str">
        <f>IFERROR(AVERAGEIFS(EDF[Nutrition], EDF[Nom], BD_evo[[#This Row],[Nom]], EDF[Semaine], BD_evo[[#This Row],[Semaine]]), "")</f>
        <v/>
      </c>
      <c r="M1596" s="92" t="str">
        <f>IFERROR(AVERAGEIFS(RPE[Investissement du jour], RPE[Nom], BD_evo[[#This Row],[Nom]], RPE[Semaine], BD_evo[[#This Row],[Semaine]]), "")</f>
        <v/>
      </c>
    </row>
    <row r="1597" spans="1:13" x14ac:dyDescent="0.2">
      <c r="A1597" s="88" t="s">
        <v>109</v>
      </c>
      <c r="B1597" t="str">
        <f>INDEX(Statut[Profil], MATCH(BD_evo[[#This Row],[Nom]], Statut[Nom], 0))</f>
        <v>Avant</v>
      </c>
      <c r="C1597">
        <f t="shared" si="42"/>
        <v>2024</v>
      </c>
      <c r="D1597">
        <f t="shared" si="41"/>
        <v>14</v>
      </c>
      <c r="E1597" t="str">
        <f>IF(SUMIFS(RPE[sRPE_tot], RPE[Nom], BD_evo[[#This Row],[Nom]], RPE[Semaine], BD_evo[[#This Row],[Semaine]])=0,"",SUMIFS(RPE[sRPE_tot], RPE[Nom], BD_evo[[#This Row],[Nom]], RPE[Semaine], BD_evo[[#This Row],[Semaine]]))</f>
        <v/>
      </c>
      <c r="F1597" s="92" t="str">
        <f>IFERROR(AVERAGEIFS(EDF[Total EDF], EDF[Nom], BD_evo[[#This Row],[Nom]], EDF[Semaine], BD_evo[[#This Row],[Semaine]]), "")</f>
        <v/>
      </c>
      <c r="G1597" s="92" t="str">
        <f>IFERROR(AVERAGEIFS(EDF[Humeur], EDF[Nom], BD_evo[[#This Row],[Nom]], EDF[Semaine], BD_evo[[#This Row],[Semaine]]), "")</f>
        <v/>
      </c>
      <c r="H1597" s="92" t="str">
        <f>IFERROR(AVERAGEIFS(EDF[Stress], EDF[Nom], BD_evo[[#This Row],[Nom]], EDF[Semaine], BD_evo[[#This Row],[Semaine]]), "")</f>
        <v/>
      </c>
      <c r="I1597" s="92" t="str">
        <f>IFERROR(AVERAGEIFS(EDF[Sommeil], EDF[Nom], BD_evo[[#This Row],[Nom]], EDF[Semaine], BD_evo[[#This Row],[Semaine]]), "")</f>
        <v/>
      </c>
      <c r="J1597" s="92" t="str">
        <f>IFERROR(AVERAGEIFS(EDF[Etat Physique], EDF[Nom], BD_evo[[#This Row],[Nom]], EDF[Semaine], BD_evo[[#This Row],[Semaine]]), "")</f>
        <v/>
      </c>
      <c r="K1597" s="92" t="str">
        <f>IFERROR(AVERAGEIFS(EDF[Hydratation], EDF[Nom], BD_evo[[#This Row],[Nom]], EDF[Semaine], BD_evo[[#This Row],[Semaine]]), "")</f>
        <v/>
      </c>
      <c r="L1597" s="92" t="str">
        <f>IFERROR(AVERAGEIFS(EDF[Nutrition], EDF[Nom], BD_evo[[#This Row],[Nom]], EDF[Semaine], BD_evo[[#This Row],[Semaine]]), "")</f>
        <v/>
      </c>
      <c r="M1597" s="92" t="str">
        <f>IFERROR(AVERAGEIFS(RPE[Investissement du jour], RPE[Nom], BD_evo[[#This Row],[Nom]], RPE[Semaine], BD_evo[[#This Row],[Semaine]]), "")</f>
        <v/>
      </c>
    </row>
    <row r="1598" spans="1:13" x14ac:dyDescent="0.2">
      <c r="A1598" s="88" t="s">
        <v>313</v>
      </c>
      <c r="B1598" t="str">
        <f>INDEX(Statut[Profil], MATCH(BD_evo[[#This Row],[Nom]], Statut[Nom], 0))</f>
        <v>Trois Quarts</v>
      </c>
      <c r="C1598">
        <f t="shared" si="42"/>
        <v>2024</v>
      </c>
      <c r="D1598">
        <f t="shared" si="41"/>
        <v>14</v>
      </c>
      <c r="E1598" t="str">
        <f>IF(SUMIFS(RPE[sRPE_tot], RPE[Nom], BD_evo[[#This Row],[Nom]], RPE[Semaine], BD_evo[[#This Row],[Semaine]])=0,"",SUMIFS(RPE[sRPE_tot], RPE[Nom], BD_evo[[#This Row],[Nom]], RPE[Semaine], BD_evo[[#This Row],[Semaine]]))</f>
        <v/>
      </c>
      <c r="F1598" s="92" t="str">
        <f>IFERROR(AVERAGEIFS(EDF[Total EDF], EDF[Nom], BD_evo[[#This Row],[Nom]], EDF[Semaine], BD_evo[[#This Row],[Semaine]]), "")</f>
        <v/>
      </c>
      <c r="G1598" s="92" t="str">
        <f>IFERROR(AVERAGEIFS(EDF[Humeur], EDF[Nom], BD_evo[[#This Row],[Nom]], EDF[Semaine], BD_evo[[#This Row],[Semaine]]), "")</f>
        <v/>
      </c>
      <c r="H1598" s="92" t="str">
        <f>IFERROR(AVERAGEIFS(EDF[Stress], EDF[Nom], BD_evo[[#This Row],[Nom]], EDF[Semaine], BD_evo[[#This Row],[Semaine]]), "")</f>
        <v/>
      </c>
      <c r="I1598" s="92" t="str">
        <f>IFERROR(AVERAGEIFS(EDF[Sommeil], EDF[Nom], BD_evo[[#This Row],[Nom]], EDF[Semaine], BD_evo[[#This Row],[Semaine]]), "")</f>
        <v/>
      </c>
      <c r="J1598" s="92" t="str">
        <f>IFERROR(AVERAGEIFS(EDF[Etat Physique], EDF[Nom], BD_evo[[#This Row],[Nom]], EDF[Semaine], BD_evo[[#This Row],[Semaine]]), "")</f>
        <v/>
      </c>
      <c r="K1598" s="92" t="str">
        <f>IFERROR(AVERAGEIFS(EDF[Hydratation], EDF[Nom], BD_evo[[#This Row],[Nom]], EDF[Semaine], BD_evo[[#This Row],[Semaine]]), "")</f>
        <v/>
      </c>
      <c r="L1598" s="92" t="str">
        <f>IFERROR(AVERAGEIFS(EDF[Nutrition], EDF[Nom], BD_evo[[#This Row],[Nom]], EDF[Semaine], BD_evo[[#This Row],[Semaine]]), "")</f>
        <v/>
      </c>
      <c r="M1598" s="92" t="str">
        <f>IFERROR(AVERAGEIFS(RPE[Investissement du jour], RPE[Nom], BD_evo[[#This Row],[Nom]], RPE[Semaine], BD_evo[[#This Row],[Semaine]]), "")</f>
        <v/>
      </c>
    </row>
    <row r="1599" spans="1:13" x14ac:dyDescent="0.2">
      <c r="A1599" s="88" t="s">
        <v>88</v>
      </c>
      <c r="B1599" t="str">
        <f>INDEX(Statut[Profil], MATCH(BD_evo[[#This Row],[Nom]], Statut[Nom], 0))</f>
        <v>Avant</v>
      </c>
      <c r="C1599">
        <f t="shared" si="42"/>
        <v>2024</v>
      </c>
      <c r="D1599">
        <f t="shared" si="41"/>
        <v>14</v>
      </c>
      <c r="E1599" t="str">
        <f>IF(SUMIFS(RPE[sRPE_tot], RPE[Nom], BD_evo[[#This Row],[Nom]], RPE[Semaine], BD_evo[[#This Row],[Semaine]])=0,"",SUMIFS(RPE[sRPE_tot], RPE[Nom], BD_evo[[#This Row],[Nom]], RPE[Semaine], BD_evo[[#This Row],[Semaine]]))</f>
        <v/>
      </c>
      <c r="F1599" s="92" t="str">
        <f>IFERROR(AVERAGEIFS(EDF[Total EDF], EDF[Nom], BD_evo[[#This Row],[Nom]], EDF[Semaine], BD_evo[[#This Row],[Semaine]]), "")</f>
        <v/>
      </c>
      <c r="G1599" s="92" t="str">
        <f>IFERROR(AVERAGEIFS(EDF[Humeur], EDF[Nom], BD_evo[[#This Row],[Nom]], EDF[Semaine], BD_evo[[#This Row],[Semaine]]), "")</f>
        <v/>
      </c>
      <c r="H1599" s="92" t="str">
        <f>IFERROR(AVERAGEIFS(EDF[Stress], EDF[Nom], BD_evo[[#This Row],[Nom]], EDF[Semaine], BD_evo[[#This Row],[Semaine]]), "")</f>
        <v/>
      </c>
      <c r="I1599" s="92" t="str">
        <f>IFERROR(AVERAGEIFS(EDF[Sommeil], EDF[Nom], BD_evo[[#This Row],[Nom]], EDF[Semaine], BD_evo[[#This Row],[Semaine]]), "")</f>
        <v/>
      </c>
      <c r="J1599" s="92" t="str">
        <f>IFERROR(AVERAGEIFS(EDF[Etat Physique], EDF[Nom], BD_evo[[#This Row],[Nom]], EDF[Semaine], BD_evo[[#This Row],[Semaine]]), "")</f>
        <v/>
      </c>
      <c r="K1599" s="92" t="str">
        <f>IFERROR(AVERAGEIFS(EDF[Hydratation], EDF[Nom], BD_evo[[#This Row],[Nom]], EDF[Semaine], BD_evo[[#This Row],[Semaine]]), "")</f>
        <v/>
      </c>
      <c r="L1599" s="92" t="str">
        <f>IFERROR(AVERAGEIFS(EDF[Nutrition], EDF[Nom], BD_evo[[#This Row],[Nom]], EDF[Semaine], BD_evo[[#This Row],[Semaine]]), "")</f>
        <v/>
      </c>
      <c r="M1599" s="92" t="str">
        <f>IFERROR(AVERAGEIFS(RPE[Investissement du jour], RPE[Nom], BD_evo[[#This Row],[Nom]], RPE[Semaine], BD_evo[[#This Row],[Semaine]]), "")</f>
        <v/>
      </c>
    </row>
    <row r="1600" spans="1:13" x14ac:dyDescent="0.2">
      <c r="A1600" s="88" t="s">
        <v>134</v>
      </c>
      <c r="B1600" s="90" t="str">
        <f>INDEX(Statut[Profil], MATCH(BD_evo[[#This Row],[Nom]], Statut[Nom], 0))</f>
        <v>Avant</v>
      </c>
      <c r="C1600">
        <f t="shared" si="42"/>
        <v>2024</v>
      </c>
      <c r="D1600">
        <f>D1599+1</f>
        <v>15</v>
      </c>
      <c r="E1600" s="90" t="str">
        <f>IF(SUMIFS(RPE[sRPE_tot], RPE[Nom], BD_evo[[#This Row],[Nom]], RPE[Semaine], BD_evo[[#This Row],[Semaine]])=0,"",SUMIFS(RPE[sRPE_tot], RPE[Nom], BD_evo[[#This Row],[Nom]], RPE[Semaine], BD_evo[[#This Row],[Semaine]]))</f>
        <v/>
      </c>
      <c r="F1600" s="92" t="str">
        <f>IFERROR(AVERAGEIFS(EDF[Total EDF], EDF[Nom], BD_evo[[#This Row],[Nom]], EDF[Semaine], BD_evo[[#This Row],[Semaine]]), "")</f>
        <v/>
      </c>
      <c r="G1600" s="92" t="str">
        <f>IFERROR(AVERAGEIFS(EDF[Humeur], EDF[Nom], BD_evo[[#This Row],[Nom]], EDF[Semaine], BD_evo[[#This Row],[Semaine]]), "")</f>
        <v/>
      </c>
      <c r="H1600" s="92" t="str">
        <f>IFERROR(AVERAGEIFS(EDF[Stress], EDF[Nom], BD_evo[[#This Row],[Nom]], EDF[Semaine], BD_evo[[#This Row],[Semaine]]), "")</f>
        <v/>
      </c>
      <c r="I1600" s="92" t="str">
        <f>IFERROR(AVERAGEIFS(EDF[Sommeil], EDF[Nom], BD_evo[[#This Row],[Nom]], EDF[Semaine], BD_evo[[#This Row],[Semaine]]), "")</f>
        <v/>
      </c>
      <c r="J1600" s="92" t="str">
        <f>IFERROR(AVERAGEIFS(EDF[Etat Physique], EDF[Nom], BD_evo[[#This Row],[Nom]], EDF[Semaine], BD_evo[[#This Row],[Semaine]]), "")</f>
        <v/>
      </c>
      <c r="K1600" s="92" t="str">
        <f>IFERROR(AVERAGEIFS(EDF[Hydratation], EDF[Nom], BD_evo[[#This Row],[Nom]], EDF[Semaine], BD_evo[[#This Row],[Semaine]]), "")</f>
        <v/>
      </c>
      <c r="L1600" s="92" t="str">
        <f>IFERROR(AVERAGEIFS(EDF[Nutrition], EDF[Nom], BD_evo[[#This Row],[Nom]], EDF[Semaine], BD_evo[[#This Row],[Semaine]]), "")</f>
        <v/>
      </c>
      <c r="M1600" s="92" t="str">
        <f>IFERROR(AVERAGEIFS(RPE[Investissement du jour], RPE[Nom], BD_evo[[#This Row],[Nom]], RPE[Semaine], BD_evo[[#This Row],[Semaine]]), "")</f>
        <v/>
      </c>
    </row>
    <row r="1601" spans="1:13" x14ac:dyDescent="0.2">
      <c r="A1601" s="88" t="s">
        <v>76</v>
      </c>
      <c r="B1601" t="str">
        <f>INDEX(Statut[Profil], MATCH(BD_evo[[#This Row],[Nom]], Statut[Nom], 0))</f>
        <v>Trois Quarts</v>
      </c>
      <c r="C1601">
        <f t="shared" si="42"/>
        <v>2024</v>
      </c>
      <c r="D1601">
        <f>D1600</f>
        <v>15</v>
      </c>
      <c r="E1601" t="str">
        <f>IF(SUMIFS(RPE[sRPE_tot], RPE[Nom], BD_evo[[#This Row],[Nom]], RPE[Semaine], BD_evo[[#This Row],[Semaine]])=0,"",SUMIFS(RPE[sRPE_tot], RPE[Nom], BD_evo[[#This Row],[Nom]], RPE[Semaine], BD_evo[[#This Row],[Semaine]]))</f>
        <v/>
      </c>
      <c r="F1601" s="92" t="str">
        <f>IFERROR(AVERAGEIFS(EDF[Total EDF], EDF[Nom], BD_evo[[#This Row],[Nom]], EDF[Semaine], BD_evo[[#This Row],[Semaine]]), "")</f>
        <v/>
      </c>
      <c r="G1601" s="92" t="str">
        <f>IFERROR(AVERAGEIFS(EDF[Humeur], EDF[Nom], BD_evo[[#This Row],[Nom]], EDF[Semaine], BD_evo[[#This Row],[Semaine]]), "")</f>
        <v/>
      </c>
      <c r="H1601" s="92" t="str">
        <f>IFERROR(AVERAGEIFS(EDF[Stress], EDF[Nom], BD_evo[[#This Row],[Nom]], EDF[Semaine], BD_evo[[#This Row],[Semaine]]), "")</f>
        <v/>
      </c>
      <c r="I1601" s="92" t="str">
        <f>IFERROR(AVERAGEIFS(EDF[Sommeil], EDF[Nom], BD_evo[[#This Row],[Nom]], EDF[Semaine], BD_evo[[#This Row],[Semaine]]), "")</f>
        <v/>
      </c>
      <c r="J1601" s="92" t="str">
        <f>IFERROR(AVERAGEIFS(EDF[Etat Physique], EDF[Nom], BD_evo[[#This Row],[Nom]], EDF[Semaine], BD_evo[[#This Row],[Semaine]]), "")</f>
        <v/>
      </c>
      <c r="K1601" s="92" t="str">
        <f>IFERROR(AVERAGEIFS(EDF[Hydratation], EDF[Nom], BD_evo[[#This Row],[Nom]], EDF[Semaine], BD_evo[[#This Row],[Semaine]]), "")</f>
        <v/>
      </c>
      <c r="L1601" s="92" t="str">
        <f>IFERROR(AVERAGEIFS(EDF[Nutrition], EDF[Nom], BD_evo[[#This Row],[Nom]], EDF[Semaine], BD_evo[[#This Row],[Semaine]]), "")</f>
        <v/>
      </c>
      <c r="M1601" s="92" t="str">
        <f>IFERROR(AVERAGEIFS(RPE[Investissement du jour], RPE[Nom], BD_evo[[#This Row],[Nom]], RPE[Semaine], BD_evo[[#This Row],[Semaine]]), "")</f>
        <v/>
      </c>
    </row>
    <row r="1602" spans="1:13" x14ac:dyDescent="0.2">
      <c r="A1602" s="88" t="s">
        <v>367</v>
      </c>
      <c r="B1602" t="str">
        <f>INDEX(Statut[Profil], MATCH(BD_evo[[#This Row],[Nom]], Statut[Nom], 0))</f>
        <v>Avant</v>
      </c>
      <c r="C1602">
        <f t="shared" si="42"/>
        <v>2024</v>
      </c>
      <c r="D1602">
        <f t="shared" ref="D1602:D1646" si="43">D1601</f>
        <v>15</v>
      </c>
      <c r="E1602" t="str">
        <f>IF(SUMIFS(RPE[sRPE_tot], RPE[Nom], BD_evo[[#This Row],[Nom]], RPE[Semaine], BD_evo[[#This Row],[Semaine]])=0,"",SUMIFS(RPE[sRPE_tot], RPE[Nom], BD_evo[[#This Row],[Nom]], RPE[Semaine], BD_evo[[#This Row],[Semaine]]))</f>
        <v/>
      </c>
      <c r="F1602" s="92" t="str">
        <f>IFERROR(AVERAGEIFS(EDF[Total EDF], EDF[Nom], BD_evo[[#This Row],[Nom]], EDF[Semaine], BD_evo[[#This Row],[Semaine]]), "")</f>
        <v/>
      </c>
      <c r="G1602" s="92" t="str">
        <f>IFERROR(AVERAGEIFS(EDF[Humeur], EDF[Nom], BD_evo[[#This Row],[Nom]], EDF[Semaine], BD_evo[[#This Row],[Semaine]]), "")</f>
        <v/>
      </c>
      <c r="H1602" s="92" t="str">
        <f>IFERROR(AVERAGEIFS(EDF[Stress], EDF[Nom], BD_evo[[#This Row],[Nom]], EDF[Semaine], BD_evo[[#This Row],[Semaine]]), "")</f>
        <v/>
      </c>
      <c r="I1602" s="92" t="str">
        <f>IFERROR(AVERAGEIFS(EDF[Sommeil], EDF[Nom], BD_evo[[#This Row],[Nom]], EDF[Semaine], BD_evo[[#This Row],[Semaine]]), "")</f>
        <v/>
      </c>
      <c r="J1602" s="92" t="str">
        <f>IFERROR(AVERAGEIFS(EDF[Etat Physique], EDF[Nom], BD_evo[[#This Row],[Nom]], EDF[Semaine], BD_evo[[#This Row],[Semaine]]), "")</f>
        <v/>
      </c>
      <c r="K1602" s="92" t="str">
        <f>IFERROR(AVERAGEIFS(EDF[Hydratation], EDF[Nom], BD_evo[[#This Row],[Nom]], EDF[Semaine], BD_evo[[#This Row],[Semaine]]), "")</f>
        <v/>
      </c>
      <c r="L1602" s="92" t="str">
        <f>IFERROR(AVERAGEIFS(EDF[Nutrition], EDF[Nom], BD_evo[[#This Row],[Nom]], EDF[Semaine], BD_evo[[#This Row],[Semaine]]), "")</f>
        <v/>
      </c>
      <c r="M1602" s="92" t="str">
        <f>IFERROR(AVERAGEIFS(RPE[Investissement du jour], RPE[Nom], BD_evo[[#This Row],[Nom]], RPE[Semaine], BD_evo[[#This Row],[Semaine]]), "")</f>
        <v/>
      </c>
    </row>
    <row r="1603" spans="1:13" x14ac:dyDescent="0.2">
      <c r="A1603" s="88" t="s">
        <v>93</v>
      </c>
      <c r="B1603" t="str">
        <f>INDEX(Statut[Profil], MATCH(BD_evo[[#This Row],[Nom]], Statut[Nom], 0))</f>
        <v>Avant</v>
      </c>
      <c r="C1603">
        <f t="shared" si="42"/>
        <v>2024</v>
      </c>
      <c r="D1603">
        <f t="shared" si="43"/>
        <v>15</v>
      </c>
      <c r="E1603" t="str">
        <f>IF(SUMIFS(RPE[sRPE_tot], RPE[Nom], BD_evo[[#This Row],[Nom]], RPE[Semaine], BD_evo[[#This Row],[Semaine]])=0,"",SUMIFS(RPE[sRPE_tot], RPE[Nom], BD_evo[[#This Row],[Nom]], RPE[Semaine], BD_evo[[#This Row],[Semaine]]))</f>
        <v/>
      </c>
      <c r="F1603" s="92" t="str">
        <f>IFERROR(AVERAGEIFS(EDF[Total EDF], EDF[Nom], BD_evo[[#This Row],[Nom]], EDF[Semaine], BD_evo[[#This Row],[Semaine]]), "")</f>
        <v/>
      </c>
      <c r="G1603" s="92" t="str">
        <f>IFERROR(AVERAGEIFS(EDF[Humeur], EDF[Nom], BD_evo[[#This Row],[Nom]], EDF[Semaine], BD_evo[[#This Row],[Semaine]]), "")</f>
        <v/>
      </c>
      <c r="H1603" s="92" t="str">
        <f>IFERROR(AVERAGEIFS(EDF[Stress], EDF[Nom], BD_evo[[#This Row],[Nom]], EDF[Semaine], BD_evo[[#This Row],[Semaine]]), "")</f>
        <v/>
      </c>
      <c r="I1603" s="92" t="str">
        <f>IFERROR(AVERAGEIFS(EDF[Sommeil], EDF[Nom], BD_evo[[#This Row],[Nom]], EDF[Semaine], BD_evo[[#This Row],[Semaine]]), "")</f>
        <v/>
      </c>
      <c r="J1603" s="92" t="str">
        <f>IFERROR(AVERAGEIFS(EDF[Etat Physique], EDF[Nom], BD_evo[[#This Row],[Nom]], EDF[Semaine], BD_evo[[#This Row],[Semaine]]), "")</f>
        <v/>
      </c>
      <c r="K1603" s="92" t="str">
        <f>IFERROR(AVERAGEIFS(EDF[Hydratation], EDF[Nom], BD_evo[[#This Row],[Nom]], EDF[Semaine], BD_evo[[#This Row],[Semaine]]), "")</f>
        <v/>
      </c>
      <c r="L1603" s="92" t="str">
        <f>IFERROR(AVERAGEIFS(EDF[Nutrition], EDF[Nom], BD_evo[[#This Row],[Nom]], EDF[Semaine], BD_evo[[#This Row],[Semaine]]), "")</f>
        <v/>
      </c>
      <c r="M1603" s="92" t="str">
        <f>IFERROR(AVERAGEIFS(RPE[Investissement du jour], RPE[Nom], BD_evo[[#This Row],[Nom]], RPE[Semaine], BD_evo[[#This Row],[Semaine]]), "")</f>
        <v/>
      </c>
    </row>
    <row r="1604" spans="1:13" x14ac:dyDescent="0.2">
      <c r="A1604" s="88" t="s">
        <v>230</v>
      </c>
      <c r="B1604" t="str">
        <f>INDEX(Statut[Profil], MATCH(BD_evo[[#This Row],[Nom]], Statut[Nom], 0))</f>
        <v>Avant</v>
      </c>
      <c r="C1604">
        <f t="shared" si="42"/>
        <v>2024</v>
      </c>
      <c r="D1604">
        <f t="shared" si="43"/>
        <v>15</v>
      </c>
      <c r="E1604" t="str">
        <f>IF(SUMIFS(RPE[sRPE_tot], RPE[Nom], BD_evo[[#This Row],[Nom]], RPE[Semaine], BD_evo[[#This Row],[Semaine]])=0,"",SUMIFS(RPE[sRPE_tot], RPE[Nom], BD_evo[[#This Row],[Nom]], RPE[Semaine], BD_evo[[#This Row],[Semaine]]))</f>
        <v/>
      </c>
      <c r="F1604" s="92" t="str">
        <f>IFERROR(AVERAGEIFS(EDF[Total EDF], EDF[Nom], BD_evo[[#This Row],[Nom]], EDF[Semaine], BD_evo[[#This Row],[Semaine]]), "")</f>
        <v/>
      </c>
      <c r="G1604" s="92" t="str">
        <f>IFERROR(AVERAGEIFS(EDF[Humeur], EDF[Nom], BD_evo[[#This Row],[Nom]], EDF[Semaine], BD_evo[[#This Row],[Semaine]]), "")</f>
        <v/>
      </c>
      <c r="H1604" s="92" t="str">
        <f>IFERROR(AVERAGEIFS(EDF[Stress], EDF[Nom], BD_evo[[#This Row],[Nom]], EDF[Semaine], BD_evo[[#This Row],[Semaine]]), "")</f>
        <v/>
      </c>
      <c r="I1604" s="92" t="str">
        <f>IFERROR(AVERAGEIFS(EDF[Sommeil], EDF[Nom], BD_evo[[#This Row],[Nom]], EDF[Semaine], BD_evo[[#This Row],[Semaine]]), "")</f>
        <v/>
      </c>
      <c r="J1604" s="92" t="str">
        <f>IFERROR(AVERAGEIFS(EDF[Etat Physique], EDF[Nom], BD_evo[[#This Row],[Nom]], EDF[Semaine], BD_evo[[#This Row],[Semaine]]), "")</f>
        <v/>
      </c>
      <c r="K1604" s="92" t="str">
        <f>IFERROR(AVERAGEIFS(EDF[Hydratation], EDF[Nom], BD_evo[[#This Row],[Nom]], EDF[Semaine], BD_evo[[#This Row],[Semaine]]), "")</f>
        <v/>
      </c>
      <c r="L1604" s="92" t="str">
        <f>IFERROR(AVERAGEIFS(EDF[Nutrition], EDF[Nom], BD_evo[[#This Row],[Nom]], EDF[Semaine], BD_evo[[#This Row],[Semaine]]), "")</f>
        <v/>
      </c>
      <c r="M1604" s="92" t="str">
        <f>IFERROR(AVERAGEIFS(RPE[Investissement du jour], RPE[Nom], BD_evo[[#This Row],[Nom]], RPE[Semaine], BD_evo[[#This Row],[Semaine]]), "")</f>
        <v/>
      </c>
    </row>
    <row r="1605" spans="1:13" x14ac:dyDescent="0.2">
      <c r="A1605" s="88" t="s">
        <v>181</v>
      </c>
      <c r="B1605" t="str">
        <f>INDEX(Statut[Profil], MATCH(BD_evo[[#This Row],[Nom]], Statut[Nom], 0))</f>
        <v>Trois Quarts</v>
      </c>
      <c r="C1605">
        <f t="shared" si="42"/>
        <v>2024</v>
      </c>
      <c r="D1605">
        <f t="shared" si="43"/>
        <v>15</v>
      </c>
      <c r="E1605" t="str">
        <f>IF(SUMIFS(RPE[sRPE_tot], RPE[Nom], BD_evo[[#This Row],[Nom]], RPE[Semaine], BD_evo[[#This Row],[Semaine]])=0,"",SUMIFS(RPE[sRPE_tot], RPE[Nom], BD_evo[[#This Row],[Nom]], RPE[Semaine], BD_evo[[#This Row],[Semaine]]))</f>
        <v/>
      </c>
      <c r="F1605" s="92" t="str">
        <f>IFERROR(AVERAGEIFS(EDF[Total EDF], EDF[Nom], BD_evo[[#This Row],[Nom]], EDF[Semaine], BD_evo[[#This Row],[Semaine]]), "")</f>
        <v/>
      </c>
      <c r="G1605" s="92" t="str">
        <f>IFERROR(AVERAGEIFS(EDF[Humeur], EDF[Nom], BD_evo[[#This Row],[Nom]], EDF[Semaine], BD_evo[[#This Row],[Semaine]]), "")</f>
        <v/>
      </c>
      <c r="H1605" s="92" t="str">
        <f>IFERROR(AVERAGEIFS(EDF[Stress], EDF[Nom], BD_evo[[#This Row],[Nom]], EDF[Semaine], BD_evo[[#This Row],[Semaine]]), "")</f>
        <v/>
      </c>
      <c r="I1605" s="92" t="str">
        <f>IFERROR(AVERAGEIFS(EDF[Sommeil], EDF[Nom], BD_evo[[#This Row],[Nom]], EDF[Semaine], BD_evo[[#This Row],[Semaine]]), "")</f>
        <v/>
      </c>
      <c r="J1605" s="92" t="str">
        <f>IFERROR(AVERAGEIFS(EDF[Etat Physique], EDF[Nom], BD_evo[[#This Row],[Nom]], EDF[Semaine], BD_evo[[#This Row],[Semaine]]), "")</f>
        <v/>
      </c>
      <c r="K1605" s="92" t="str">
        <f>IFERROR(AVERAGEIFS(EDF[Hydratation], EDF[Nom], BD_evo[[#This Row],[Nom]], EDF[Semaine], BD_evo[[#This Row],[Semaine]]), "")</f>
        <v/>
      </c>
      <c r="L1605" s="92" t="str">
        <f>IFERROR(AVERAGEIFS(EDF[Nutrition], EDF[Nom], BD_evo[[#This Row],[Nom]], EDF[Semaine], BD_evo[[#This Row],[Semaine]]), "")</f>
        <v/>
      </c>
      <c r="M1605" s="92" t="str">
        <f>IFERROR(AVERAGEIFS(RPE[Investissement du jour], RPE[Nom], BD_evo[[#This Row],[Nom]], RPE[Semaine], BD_evo[[#This Row],[Semaine]]), "")</f>
        <v/>
      </c>
    </row>
    <row r="1606" spans="1:13" x14ac:dyDescent="0.2">
      <c r="A1606" s="88" t="s">
        <v>414</v>
      </c>
      <c r="B1606" t="str">
        <f>INDEX(Statut[Profil], MATCH(BD_evo[[#This Row],[Nom]], Statut[Nom], 0))</f>
        <v>Avant</v>
      </c>
      <c r="C1606">
        <f t="shared" si="42"/>
        <v>2024</v>
      </c>
      <c r="D1606">
        <f t="shared" si="43"/>
        <v>15</v>
      </c>
      <c r="E1606" t="str">
        <f>IF(SUMIFS(RPE[sRPE_tot], RPE[Nom], BD_evo[[#This Row],[Nom]], RPE[Semaine], BD_evo[[#This Row],[Semaine]])=0,"",SUMIFS(RPE[sRPE_tot], RPE[Nom], BD_evo[[#This Row],[Nom]], RPE[Semaine], BD_evo[[#This Row],[Semaine]]))</f>
        <v/>
      </c>
      <c r="F1606" s="92" t="str">
        <f>IFERROR(AVERAGEIFS(EDF[Total EDF], EDF[Nom], BD_evo[[#This Row],[Nom]], EDF[Semaine], BD_evo[[#This Row],[Semaine]]), "")</f>
        <v/>
      </c>
      <c r="G1606" s="92" t="str">
        <f>IFERROR(AVERAGEIFS(EDF[Humeur], EDF[Nom], BD_evo[[#This Row],[Nom]], EDF[Semaine], BD_evo[[#This Row],[Semaine]]), "")</f>
        <v/>
      </c>
      <c r="H1606" s="92" t="str">
        <f>IFERROR(AVERAGEIFS(EDF[Stress], EDF[Nom], BD_evo[[#This Row],[Nom]], EDF[Semaine], BD_evo[[#This Row],[Semaine]]), "")</f>
        <v/>
      </c>
      <c r="I1606" s="92" t="str">
        <f>IFERROR(AVERAGEIFS(EDF[Sommeil], EDF[Nom], BD_evo[[#This Row],[Nom]], EDF[Semaine], BD_evo[[#This Row],[Semaine]]), "")</f>
        <v/>
      </c>
      <c r="J1606" s="92" t="str">
        <f>IFERROR(AVERAGEIFS(EDF[Etat Physique], EDF[Nom], BD_evo[[#This Row],[Nom]], EDF[Semaine], BD_evo[[#This Row],[Semaine]]), "")</f>
        <v/>
      </c>
      <c r="K1606" s="92" t="str">
        <f>IFERROR(AVERAGEIFS(EDF[Hydratation], EDF[Nom], BD_evo[[#This Row],[Nom]], EDF[Semaine], BD_evo[[#This Row],[Semaine]]), "")</f>
        <v/>
      </c>
      <c r="L1606" s="92" t="str">
        <f>IFERROR(AVERAGEIFS(EDF[Nutrition], EDF[Nom], BD_evo[[#This Row],[Nom]], EDF[Semaine], BD_evo[[#This Row],[Semaine]]), "")</f>
        <v/>
      </c>
      <c r="M1606" s="92" t="str">
        <f>IFERROR(AVERAGEIFS(RPE[Investissement du jour], RPE[Nom], BD_evo[[#This Row],[Nom]], RPE[Semaine], BD_evo[[#This Row],[Semaine]]), "")</f>
        <v/>
      </c>
    </row>
    <row r="1607" spans="1:13" x14ac:dyDescent="0.2">
      <c r="A1607" s="88" t="s">
        <v>102</v>
      </c>
      <c r="B1607" t="str">
        <f>INDEX(Statut[Profil], MATCH(BD_evo[[#This Row],[Nom]], Statut[Nom], 0))</f>
        <v>Trois Quarts</v>
      </c>
      <c r="C1607">
        <f t="shared" si="42"/>
        <v>2024</v>
      </c>
      <c r="D1607">
        <f t="shared" si="43"/>
        <v>15</v>
      </c>
      <c r="E1607" t="str">
        <f>IF(SUMIFS(RPE[sRPE_tot], RPE[Nom], BD_evo[[#This Row],[Nom]], RPE[Semaine], BD_evo[[#This Row],[Semaine]])=0,"",SUMIFS(RPE[sRPE_tot], RPE[Nom], BD_evo[[#This Row],[Nom]], RPE[Semaine], BD_evo[[#This Row],[Semaine]]))</f>
        <v/>
      </c>
      <c r="F1607" s="92" t="str">
        <f>IFERROR(AVERAGEIFS(EDF[Total EDF], EDF[Nom], BD_evo[[#This Row],[Nom]], EDF[Semaine], BD_evo[[#This Row],[Semaine]]), "")</f>
        <v/>
      </c>
      <c r="G1607" s="92" t="str">
        <f>IFERROR(AVERAGEIFS(EDF[Humeur], EDF[Nom], BD_evo[[#This Row],[Nom]], EDF[Semaine], BD_evo[[#This Row],[Semaine]]), "")</f>
        <v/>
      </c>
      <c r="H1607" s="92" t="str">
        <f>IFERROR(AVERAGEIFS(EDF[Stress], EDF[Nom], BD_evo[[#This Row],[Nom]], EDF[Semaine], BD_evo[[#This Row],[Semaine]]), "")</f>
        <v/>
      </c>
      <c r="I1607" s="92" t="str">
        <f>IFERROR(AVERAGEIFS(EDF[Sommeil], EDF[Nom], BD_evo[[#This Row],[Nom]], EDF[Semaine], BD_evo[[#This Row],[Semaine]]), "")</f>
        <v/>
      </c>
      <c r="J1607" s="92" t="str">
        <f>IFERROR(AVERAGEIFS(EDF[Etat Physique], EDF[Nom], BD_evo[[#This Row],[Nom]], EDF[Semaine], BD_evo[[#This Row],[Semaine]]), "")</f>
        <v/>
      </c>
      <c r="K1607" s="92" t="str">
        <f>IFERROR(AVERAGEIFS(EDF[Hydratation], EDF[Nom], BD_evo[[#This Row],[Nom]], EDF[Semaine], BD_evo[[#This Row],[Semaine]]), "")</f>
        <v/>
      </c>
      <c r="L1607" s="92" t="str">
        <f>IFERROR(AVERAGEIFS(EDF[Nutrition], EDF[Nom], BD_evo[[#This Row],[Nom]], EDF[Semaine], BD_evo[[#This Row],[Semaine]]), "")</f>
        <v/>
      </c>
      <c r="M1607" s="92" t="str">
        <f>IFERROR(AVERAGEIFS(RPE[Investissement du jour], RPE[Nom], BD_evo[[#This Row],[Nom]], RPE[Semaine], BD_evo[[#This Row],[Semaine]]), "")</f>
        <v/>
      </c>
    </row>
    <row r="1608" spans="1:13" x14ac:dyDescent="0.2">
      <c r="A1608" s="88" t="s">
        <v>193</v>
      </c>
      <c r="B1608" t="str">
        <f>INDEX(Statut[Profil], MATCH(BD_evo[[#This Row],[Nom]], Statut[Nom], 0))</f>
        <v>Avant</v>
      </c>
      <c r="C1608">
        <f t="shared" si="42"/>
        <v>2024</v>
      </c>
      <c r="D1608">
        <f t="shared" si="43"/>
        <v>15</v>
      </c>
      <c r="E1608" t="str">
        <f>IF(SUMIFS(RPE[sRPE_tot], RPE[Nom], BD_evo[[#This Row],[Nom]], RPE[Semaine], BD_evo[[#This Row],[Semaine]])=0,"",SUMIFS(RPE[sRPE_tot], RPE[Nom], BD_evo[[#This Row],[Nom]], RPE[Semaine], BD_evo[[#This Row],[Semaine]]))</f>
        <v/>
      </c>
      <c r="F1608" s="92" t="str">
        <f>IFERROR(AVERAGEIFS(EDF[Total EDF], EDF[Nom], BD_evo[[#This Row],[Nom]], EDF[Semaine], BD_evo[[#This Row],[Semaine]]), "")</f>
        <v/>
      </c>
      <c r="G1608" s="92" t="str">
        <f>IFERROR(AVERAGEIFS(EDF[Humeur], EDF[Nom], BD_evo[[#This Row],[Nom]], EDF[Semaine], BD_evo[[#This Row],[Semaine]]), "")</f>
        <v/>
      </c>
      <c r="H1608" s="92" t="str">
        <f>IFERROR(AVERAGEIFS(EDF[Stress], EDF[Nom], BD_evo[[#This Row],[Nom]], EDF[Semaine], BD_evo[[#This Row],[Semaine]]), "")</f>
        <v/>
      </c>
      <c r="I1608" s="92" t="str">
        <f>IFERROR(AVERAGEIFS(EDF[Sommeil], EDF[Nom], BD_evo[[#This Row],[Nom]], EDF[Semaine], BD_evo[[#This Row],[Semaine]]), "")</f>
        <v/>
      </c>
      <c r="J1608" s="92" t="str">
        <f>IFERROR(AVERAGEIFS(EDF[Etat Physique], EDF[Nom], BD_evo[[#This Row],[Nom]], EDF[Semaine], BD_evo[[#This Row],[Semaine]]), "")</f>
        <v/>
      </c>
      <c r="K1608" s="92" t="str">
        <f>IFERROR(AVERAGEIFS(EDF[Hydratation], EDF[Nom], BD_evo[[#This Row],[Nom]], EDF[Semaine], BD_evo[[#This Row],[Semaine]]), "")</f>
        <v/>
      </c>
      <c r="L1608" s="92" t="str">
        <f>IFERROR(AVERAGEIFS(EDF[Nutrition], EDF[Nom], BD_evo[[#This Row],[Nom]], EDF[Semaine], BD_evo[[#This Row],[Semaine]]), "")</f>
        <v/>
      </c>
      <c r="M1608" s="92" t="str">
        <f>IFERROR(AVERAGEIFS(RPE[Investissement du jour], RPE[Nom], BD_evo[[#This Row],[Nom]], RPE[Semaine], BD_evo[[#This Row],[Semaine]]), "")</f>
        <v/>
      </c>
    </row>
    <row r="1609" spans="1:13" x14ac:dyDescent="0.2">
      <c r="A1609" s="88" t="s">
        <v>84</v>
      </c>
      <c r="B1609" t="str">
        <f>INDEX(Statut[Profil], MATCH(BD_evo[[#This Row],[Nom]], Statut[Nom], 0))</f>
        <v>Trois Quarts</v>
      </c>
      <c r="C1609">
        <f t="shared" si="42"/>
        <v>2024</v>
      </c>
      <c r="D1609">
        <f t="shared" si="43"/>
        <v>15</v>
      </c>
      <c r="E1609" t="str">
        <f>IF(SUMIFS(RPE[sRPE_tot], RPE[Nom], BD_evo[[#This Row],[Nom]], RPE[Semaine], BD_evo[[#This Row],[Semaine]])=0,"",SUMIFS(RPE[sRPE_tot], RPE[Nom], BD_evo[[#This Row],[Nom]], RPE[Semaine], BD_evo[[#This Row],[Semaine]]))</f>
        <v/>
      </c>
      <c r="F1609" s="92" t="str">
        <f>IFERROR(AVERAGEIFS(EDF[Total EDF], EDF[Nom], BD_evo[[#This Row],[Nom]], EDF[Semaine], BD_evo[[#This Row],[Semaine]]), "")</f>
        <v/>
      </c>
      <c r="G1609" s="92" t="str">
        <f>IFERROR(AVERAGEIFS(EDF[Humeur], EDF[Nom], BD_evo[[#This Row],[Nom]], EDF[Semaine], BD_evo[[#This Row],[Semaine]]), "")</f>
        <v/>
      </c>
      <c r="H1609" s="92" t="str">
        <f>IFERROR(AVERAGEIFS(EDF[Stress], EDF[Nom], BD_evo[[#This Row],[Nom]], EDF[Semaine], BD_evo[[#This Row],[Semaine]]), "")</f>
        <v/>
      </c>
      <c r="I1609" s="92" t="str">
        <f>IFERROR(AVERAGEIFS(EDF[Sommeil], EDF[Nom], BD_evo[[#This Row],[Nom]], EDF[Semaine], BD_evo[[#This Row],[Semaine]]), "")</f>
        <v/>
      </c>
      <c r="J1609" s="92" t="str">
        <f>IFERROR(AVERAGEIFS(EDF[Etat Physique], EDF[Nom], BD_evo[[#This Row],[Nom]], EDF[Semaine], BD_evo[[#This Row],[Semaine]]), "")</f>
        <v/>
      </c>
      <c r="K1609" s="92" t="str">
        <f>IFERROR(AVERAGEIFS(EDF[Hydratation], EDF[Nom], BD_evo[[#This Row],[Nom]], EDF[Semaine], BD_evo[[#This Row],[Semaine]]), "")</f>
        <v/>
      </c>
      <c r="L1609" s="92" t="str">
        <f>IFERROR(AVERAGEIFS(EDF[Nutrition], EDF[Nom], BD_evo[[#This Row],[Nom]], EDF[Semaine], BD_evo[[#This Row],[Semaine]]), "")</f>
        <v/>
      </c>
      <c r="M1609" s="92" t="str">
        <f>IFERROR(AVERAGEIFS(RPE[Investissement du jour], RPE[Nom], BD_evo[[#This Row],[Nom]], RPE[Semaine], BD_evo[[#This Row],[Semaine]]), "")</f>
        <v/>
      </c>
    </row>
    <row r="1610" spans="1:13" x14ac:dyDescent="0.2">
      <c r="A1610" s="88" t="s">
        <v>106</v>
      </c>
      <c r="B1610" t="str">
        <f>INDEX(Statut[Profil], MATCH(BD_evo[[#This Row],[Nom]], Statut[Nom], 0))</f>
        <v>Avant</v>
      </c>
      <c r="C1610">
        <f t="shared" si="42"/>
        <v>2024</v>
      </c>
      <c r="D1610">
        <f t="shared" si="43"/>
        <v>15</v>
      </c>
      <c r="E1610" t="str">
        <f>IF(SUMIFS(RPE[sRPE_tot], RPE[Nom], BD_evo[[#This Row],[Nom]], RPE[Semaine], BD_evo[[#This Row],[Semaine]])=0,"",SUMIFS(RPE[sRPE_tot], RPE[Nom], BD_evo[[#This Row],[Nom]], RPE[Semaine], BD_evo[[#This Row],[Semaine]]))</f>
        <v/>
      </c>
      <c r="F1610" s="92" t="str">
        <f>IFERROR(AVERAGEIFS(EDF[Total EDF], EDF[Nom], BD_evo[[#This Row],[Nom]], EDF[Semaine], BD_evo[[#This Row],[Semaine]]), "")</f>
        <v/>
      </c>
      <c r="G1610" s="92" t="str">
        <f>IFERROR(AVERAGEIFS(EDF[Humeur], EDF[Nom], BD_evo[[#This Row],[Nom]], EDF[Semaine], BD_evo[[#This Row],[Semaine]]), "")</f>
        <v/>
      </c>
      <c r="H1610" s="92" t="str">
        <f>IFERROR(AVERAGEIFS(EDF[Stress], EDF[Nom], BD_evo[[#This Row],[Nom]], EDF[Semaine], BD_evo[[#This Row],[Semaine]]), "")</f>
        <v/>
      </c>
      <c r="I1610" s="92" t="str">
        <f>IFERROR(AVERAGEIFS(EDF[Sommeil], EDF[Nom], BD_evo[[#This Row],[Nom]], EDF[Semaine], BD_evo[[#This Row],[Semaine]]), "")</f>
        <v/>
      </c>
      <c r="J1610" s="92" t="str">
        <f>IFERROR(AVERAGEIFS(EDF[Etat Physique], EDF[Nom], BD_evo[[#This Row],[Nom]], EDF[Semaine], BD_evo[[#This Row],[Semaine]]), "")</f>
        <v/>
      </c>
      <c r="K1610" s="92" t="str">
        <f>IFERROR(AVERAGEIFS(EDF[Hydratation], EDF[Nom], BD_evo[[#This Row],[Nom]], EDF[Semaine], BD_evo[[#This Row],[Semaine]]), "")</f>
        <v/>
      </c>
      <c r="L1610" s="92" t="str">
        <f>IFERROR(AVERAGEIFS(EDF[Nutrition], EDF[Nom], BD_evo[[#This Row],[Nom]], EDF[Semaine], BD_evo[[#This Row],[Semaine]]), "")</f>
        <v/>
      </c>
      <c r="M1610" s="92" t="str">
        <f>IFERROR(AVERAGEIFS(RPE[Investissement du jour], RPE[Nom], BD_evo[[#This Row],[Nom]], RPE[Semaine], BD_evo[[#This Row],[Semaine]]), "")</f>
        <v/>
      </c>
    </row>
    <row r="1611" spans="1:13" x14ac:dyDescent="0.2">
      <c r="A1611" s="89" t="s">
        <v>171</v>
      </c>
      <c r="B1611" t="str">
        <f>INDEX(Statut[Profil], MATCH(BD_evo[[#This Row],[Nom]], Statut[Nom], 0))</f>
        <v>Avant</v>
      </c>
      <c r="C1611">
        <f t="shared" si="42"/>
        <v>2024</v>
      </c>
      <c r="D1611">
        <f t="shared" si="43"/>
        <v>15</v>
      </c>
      <c r="E1611" t="str">
        <f>IF(SUMIFS(RPE[sRPE_tot], RPE[Nom], BD_evo[[#This Row],[Nom]], RPE[Semaine], BD_evo[[#This Row],[Semaine]])=0,"",SUMIFS(RPE[sRPE_tot], RPE[Nom], BD_evo[[#This Row],[Nom]], RPE[Semaine], BD_evo[[#This Row],[Semaine]]))</f>
        <v/>
      </c>
      <c r="F1611" s="92" t="str">
        <f>IFERROR(AVERAGEIFS(EDF[Total EDF], EDF[Nom], BD_evo[[#This Row],[Nom]], EDF[Semaine], BD_evo[[#This Row],[Semaine]]), "")</f>
        <v/>
      </c>
      <c r="G1611" s="92" t="str">
        <f>IFERROR(AVERAGEIFS(EDF[Humeur], EDF[Nom], BD_evo[[#This Row],[Nom]], EDF[Semaine], BD_evo[[#This Row],[Semaine]]), "")</f>
        <v/>
      </c>
      <c r="H1611" s="92" t="str">
        <f>IFERROR(AVERAGEIFS(EDF[Stress], EDF[Nom], BD_evo[[#This Row],[Nom]], EDF[Semaine], BD_evo[[#This Row],[Semaine]]), "")</f>
        <v/>
      </c>
      <c r="I1611" s="92" t="str">
        <f>IFERROR(AVERAGEIFS(EDF[Sommeil], EDF[Nom], BD_evo[[#This Row],[Nom]], EDF[Semaine], BD_evo[[#This Row],[Semaine]]), "")</f>
        <v/>
      </c>
      <c r="J1611" s="92" t="str">
        <f>IFERROR(AVERAGEIFS(EDF[Etat Physique], EDF[Nom], BD_evo[[#This Row],[Nom]], EDF[Semaine], BD_evo[[#This Row],[Semaine]]), "")</f>
        <v/>
      </c>
      <c r="K1611" s="92" t="str">
        <f>IFERROR(AVERAGEIFS(EDF[Hydratation], EDF[Nom], BD_evo[[#This Row],[Nom]], EDF[Semaine], BD_evo[[#This Row],[Semaine]]), "")</f>
        <v/>
      </c>
      <c r="L1611" s="92" t="str">
        <f>IFERROR(AVERAGEIFS(EDF[Nutrition], EDF[Nom], BD_evo[[#This Row],[Nom]], EDF[Semaine], BD_evo[[#This Row],[Semaine]]), "")</f>
        <v/>
      </c>
      <c r="M1611" s="92" t="str">
        <f>IFERROR(AVERAGEIFS(RPE[Investissement du jour], RPE[Nom], BD_evo[[#This Row],[Nom]], RPE[Semaine], BD_evo[[#This Row],[Semaine]]), "")</f>
        <v/>
      </c>
    </row>
    <row r="1612" spans="1:13" x14ac:dyDescent="0.2">
      <c r="A1612" s="88" t="s">
        <v>77</v>
      </c>
      <c r="B1612" t="str">
        <f>INDEX(Statut[Profil], MATCH(BD_evo[[#This Row],[Nom]], Statut[Nom], 0))</f>
        <v>Avant</v>
      </c>
      <c r="C1612">
        <f t="shared" si="42"/>
        <v>2024</v>
      </c>
      <c r="D1612">
        <f t="shared" si="43"/>
        <v>15</v>
      </c>
      <c r="E1612" t="str">
        <f>IF(SUMIFS(RPE[sRPE_tot], RPE[Nom], BD_evo[[#This Row],[Nom]], RPE[Semaine], BD_evo[[#This Row],[Semaine]])=0,"",SUMIFS(RPE[sRPE_tot], RPE[Nom], BD_evo[[#This Row],[Nom]], RPE[Semaine], BD_evo[[#This Row],[Semaine]]))</f>
        <v/>
      </c>
      <c r="F1612" s="92" t="str">
        <f>IFERROR(AVERAGEIFS(EDF[Total EDF], EDF[Nom], BD_evo[[#This Row],[Nom]], EDF[Semaine], BD_evo[[#This Row],[Semaine]]), "")</f>
        <v/>
      </c>
      <c r="G1612" s="92" t="str">
        <f>IFERROR(AVERAGEIFS(EDF[Humeur], EDF[Nom], BD_evo[[#This Row],[Nom]], EDF[Semaine], BD_evo[[#This Row],[Semaine]]), "")</f>
        <v/>
      </c>
      <c r="H1612" s="92" t="str">
        <f>IFERROR(AVERAGEIFS(EDF[Stress], EDF[Nom], BD_evo[[#This Row],[Nom]], EDF[Semaine], BD_evo[[#This Row],[Semaine]]), "")</f>
        <v/>
      </c>
      <c r="I1612" s="92" t="str">
        <f>IFERROR(AVERAGEIFS(EDF[Sommeil], EDF[Nom], BD_evo[[#This Row],[Nom]], EDF[Semaine], BD_evo[[#This Row],[Semaine]]), "")</f>
        <v/>
      </c>
      <c r="J1612" s="92" t="str">
        <f>IFERROR(AVERAGEIFS(EDF[Etat Physique], EDF[Nom], BD_evo[[#This Row],[Nom]], EDF[Semaine], BD_evo[[#This Row],[Semaine]]), "")</f>
        <v/>
      </c>
      <c r="K1612" s="92" t="str">
        <f>IFERROR(AVERAGEIFS(EDF[Hydratation], EDF[Nom], BD_evo[[#This Row],[Nom]], EDF[Semaine], BD_evo[[#This Row],[Semaine]]), "")</f>
        <v/>
      </c>
      <c r="L1612" s="92" t="str">
        <f>IFERROR(AVERAGEIFS(EDF[Nutrition], EDF[Nom], BD_evo[[#This Row],[Nom]], EDF[Semaine], BD_evo[[#This Row],[Semaine]]), "")</f>
        <v/>
      </c>
      <c r="M1612" s="92" t="str">
        <f>IFERROR(AVERAGEIFS(RPE[Investissement du jour], RPE[Nom], BD_evo[[#This Row],[Nom]], RPE[Semaine], BD_evo[[#This Row],[Semaine]]), "")</f>
        <v/>
      </c>
    </row>
    <row r="1613" spans="1:13" x14ac:dyDescent="0.2">
      <c r="A1613" s="88" t="s">
        <v>135</v>
      </c>
      <c r="B1613" t="str">
        <f>INDEX(Statut[Profil], MATCH(BD_evo[[#This Row],[Nom]], Statut[Nom], 0))</f>
        <v>Trois Quarts</v>
      </c>
      <c r="C1613">
        <f t="shared" si="42"/>
        <v>2024</v>
      </c>
      <c r="D1613">
        <f t="shared" si="43"/>
        <v>15</v>
      </c>
      <c r="E1613" t="str">
        <f>IF(SUMIFS(RPE[sRPE_tot], RPE[Nom], BD_evo[[#This Row],[Nom]], RPE[Semaine], BD_evo[[#This Row],[Semaine]])=0,"",SUMIFS(RPE[sRPE_tot], RPE[Nom], BD_evo[[#This Row],[Nom]], RPE[Semaine], BD_evo[[#This Row],[Semaine]]))</f>
        <v/>
      </c>
      <c r="F1613" s="92" t="str">
        <f>IFERROR(AVERAGEIFS(EDF[Total EDF], EDF[Nom], BD_evo[[#This Row],[Nom]], EDF[Semaine], BD_evo[[#This Row],[Semaine]]), "")</f>
        <v/>
      </c>
      <c r="G1613" s="92" t="str">
        <f>IFERROR(AVERAGEIFS(EDF[Humeur], EDF[Nom], BD_evo[[#This Row],[Nom]], EDF[Semaine], BD_evo[[#This Row],[Semaine]]), "")</f>
        <v/>
      </c>
      <c r="H1613" s="92" t="str">
        <f>IFERROR(AVERAGEIFS(EDF[Stress], EDF[Nom], BD_evo[[#This Row],[Nom]], EDF[Semaine], BD_evo[[#This Row],[Semaine]]), "")</f>
        <v/>
      </c>
      <c r="I1613" s="92" t="str">
        <f>IFERROR(AVERAGEIFS(EDF[Sommeil], EDF[Nom], BD_evo[[#This Row],[Nom]], EDF[Semaine], BD_evo[[#This Row],[Semaine]]), "")</f>
        <v/>
      </c>
      <c r="J1613" s="92" t="str">
        <f>IFERROR(AVERAGEIFS(EDF[Etat Physique], EDF[Nom], BD_evo[[#This Row],[Nom]], EDF[Semaine], BD_evo[[#This Row],[Semaine]]), "")</f>
        <v/>
      </c>
      <c r="K1613" s="92" t="str">
        <f>IFERROR(AVERAGEIFS(EDF[Hydratation], EDF[Nom], BD_evo[[#This Row],[Nom]], EDF[Semaine], BD_evo[[#This Row],[Semaine]]), "")</f>
        <v/>
      </c>
      <c r="L1613" s="92" t="str">
        <f>IFERROR(AVERAGEIFS(EDF[Nutrition], EDF[Nom], BD_evo[[#This Row],[Nom]], EDF[Semaine], BD_evo[[#This Row],[Semaine]]), "")</f>
        <v/>
      </c>
      <c r="M1613" s="92" t="str">
        <f>IFERROR(AVERAGEIFS(RPE[Investissement du jour], RPE[Nom], BD_evo[[#This Row],[Nom]], RPE[Semaine], BD_evo[[#This Row],[Semaine]]), "")</f>
        <v/>
      </c>
    </row>
    <row r="1614" spans="1:13" x14ac:dyDescent="0.2">
      <c r="A1614" s="88" t="s">
        <v>75</v>
      </c>
      <c r="B1614" t="str">
        <f>INDEX(Statut[Profil], MATCH(BD_evo[[#This Row],[Nom]], Statut[Nom], 0))</f>
        <v>Avant</v>
      </c>
      <c r="C1614">
        <f t="shared" si="42"/>
        <v>2024</v>
      </c>
      <c r="D1614">
        <f t="shared" si="43"/>
        <v>15</v>
      </c>
      <c r="E1614" t="str">
        <f>IF(SUMIFS(RPE[sRPE_tot], RPE[Nom], BD_evo[[#This Row],[Nom]], RPE[Semaine], BD_evo[[#This Row],[Semaine]])=0,"",SUMIFS(RPE[sRPE_tot], RPE[Nom], BD_evo[[#This Row],[Nom]], RPE[Semaine], BD_evo[[#This Row],[Semaine]]))</f>
        <v/>
      </c>
      <c r="F1614" s="92" t="str">
        <f>IFERROR(AVERAGEIFS(EDF[Total EDF], EDF[Nom], BD_evo[[#This Row],[Nom]], EDF[Semaine], BD_evo[[#This Row],[Semaine]]), "")</f>
        <v/>
      </c>
      <c r="G1614" s="92" t="str">
        <f>IFERROR(AVERAGEIFS(EDF[Humeur], EDF[Nom], BD_evo[[#This Row],[Nom]], EDF[Semaine], BD_evo[[#This Row],[Semaine]]), "")</f>
        <v/>
      </c>
      <c r="H1614" s="92" t="str">
        <f>IFERROR(AVERAGEIFS(EDF[Stress], EDF[Nom], BD_evo[[#This Row],[Nom]], EDF[Semaine], BD_evo[[#This Row],[Semaine]]), "")</f>
        <v/>
      </c>
      <c r="I1614" s="92" t="str">
        <f>IFERROR(AVERAGEIFS(EDF[Sommeil], EDF[Nom], BD_evo[[#This Row],[Nom]], EDF[Semaine], BD_evo[[#This Row],[Semaine]]), "")</f>
        <v/>
      </c>
      <c r="J1614" s="92" t="str">
        <f>IFERROR(AVERAGEIFS(EDF[Etat Physique], EDF[Nom], BD_evo[[#This Row],[Nom]], EDF[Semaine], BD_evo[[#This Row],[Semaine]]), "")</f>
        <v/>
      </c>
      <c r="K1614" s="92" t="str">
        <f>IFERROR(AVERAGEIFS(EDF[Hydratation], EDF[Nom], BD_evo[[#This Row],[Nom]], EDF[Semaine], BD_evo[[#This Row],[Semaine]]), "")</f>
        <v/>
      </c>
      <c r="L1614" s="92" t="str">
        <f>IFERROR(AVERAGEIFS(EDF[Nutrition], EDF[Nom], BD_evo[[#This Row],[Nom]], EDF[Semaine], BD_evo[[#This Row],[Semaine]]), "")</f>
        <v/>
      </c>
      <c r="M1614" s="92" t="str">
        <f>IFERROR(AVERAGEIFS(RPE[Investissement du jour], RPE[Nom], BD_evo[[#This Row],[Nom]], RPE[Semaine], BD_evo[[#This Row],[Semaine]]), "")</f>
        <v/>
      </c>
    </row>
    <row r="1615" spans="1:13" x14ac:dyDescent="0.2">
      <c r="A1615" s="88" t="s">
        <v>112</v>
      </c>
      <c r="B1615" t="str">
        <f>INDEX(Statut[Profil], MATCH(BD_evo[[#This Row],[Nom]], Statut[Nom], 0))</f>
        <v>Trois Quarts</v>
      </c>
      <c r="C1615">
        <f t="shared" si="42"/>
        <v>2024</v>
      </c>
      <c r="D1615">
        <f t="shared" si="43"/>
        <v>15</v>
      </c>
      <c r="E1615" t="str">
        <f>IF(SUMIFS(RPE[sRPE_tot], RPE[Nom], BD_evo[[#This Row],[Nom]], RPE[Semaine], BD_evo[[#This Row],[Semaine]])=0,"",SUMIFS(RPE[sRPE_tot], RPE[Nom], BD_evo[[#This Row],[Nom]], RPE[Semaine], BD_evo[[#This Row],[Semaine]]))</f>
        <v/>
      </c>
      <c r="F1615" s="92" t="str">
        <f>IFERROR(AVERAGEIFS(EDF[Total EDF], EDF[Nom], BD_evo[[#This Row],[Nom]], EDF[Semaine], BD_evo[[#This Row],[Semaine]]), "")</f>
        <v/>
      </c>
      <c r="G1615" s="92" t="str">
        <f>IFERROR(AVERAGEIFS(EDF[Humeur], EDF[Nom], BD_evo[[#This Row],[Nom]], EDF[Semaine], BD_evo[[#This Row],[Semaine]]), "")</f>
        <v/>
      </c>
      <c r="H1615" s="92" t="str">
        <f>IFERROR(AVERAGEIFS(EDF[Stress], EDF[Nom], BD_evo[[#This Row],[Nom]], EDF[Semaine], BD_evo[[#This Row],[Semaine]]), "")</f>
        <v/>
      </c>
      <c r="I1615" s="92" t="str">
        <f>IFERROR(AVERAGEIFS(EDF[Sommeil], EDF[Nom], BD_evo[[#This Row],[Nom]], EDF[Semaine], BD_evo[[#This Row],[Semaine]]), "")</f>
        <v/>
      </c>
      <c r="J1615" s="92" t="str">
        <f>IFERROR(AVERAGEIFS(EDF[Etat Physique], EDF[Nom], BD_evo[[#This Row],[Nom]], EDF[Semaine], BD_evo[[#This Row],[Semaine]]), "")</f>
        <v/>
      </c>
      <c r="K1615" s="92" t="str">
        <f>IFERROR(AVERAGEIFS(EDF[Hydratation], EDF[Nom], BD_evo[[#This Row],[Nom]], EDF[Semaine], BD_evo[[#This Row],[Semaine]]), "")</f>
        <v/>
      </c>
      <c r="L1615" s="92" t="str">
        <f>IFERROR(AVERAGEIFS(EDF[Nutrition], EDF[Nom], BD_evo[[#This Row],[Nom]], EDF[Semaine], BD_evo[[#This Row],[Semaine]]), "")</f>
        <v/>
      </c>
      <c r="M1615" s="92" t="str">
        <f>IFERROR(AVERAGEIFS(RPE[Investissement du jour], RPE[Nom], BD_evo[[#This Row],[Nom]], RPE[Semaine], BD_evo[[#This Row],[Semaine]]), "")</f>
        <v/>
      </c>
    </row>
    <row r="1616" spans="1:13" x14ac:dyDescent="0.2">
      <c r="A1616" s="88" t="s">
        <v>142</v>
      </c>
      <c r="B1616" t="str">
        <f>INDEX(Statut[Profil], MATCH(BD_evo[[#This Row],[Nom]], Statut[Nom], 0))</f>
        <v>Avant</v>
      </c>
      <c r="C1616">
        <f t="shared" si="42"/>
        <v>2024</v>
      </c>
      <c r="D1616">
        <f t="shared" si="43"/>
        <v>15</v>
      </c>
      <c r="E1616" t="str">
        <f>IF(SUMIFS(RPE[sRPE_tot], RPE[Nom], BD_evo[[#This Row],[Nom]], RPE[Semaine], BD_evo[[#This Row],[Semaine]])=0,"",SUMIFS(RPE[sRPE_tot], RPE[Nom], BD_evo[[#This Row],[Nom]], RPE[Semaine], BD_evo[[#This Row],[Semaine]]))</f>
        <v/>
      </c>
      <c r="F1616" s="92" t="str">
        <f>IFERROR(AVERAGEIFS(EDF[Total EDF], EDF[Nom], BD_evo[[#This Row],[Nom]], EDF[Semaine], BD_evo[[#This Row],[Semaine]]), "")</f>
        <v/>
      </c>
      <c r="G1616" s="92" t="str">
        <f>IFERROR(AVERAGEIFS(EDF[Humeur], EDF[Nom], BD_evo[[#This Row],[Nom]], EDF[Semaine], BD_evo[[#This Row],[Semaine]]), "")</f>
        <v/>
      </c>
      <c r="H1616" s="92" t="str">
        <f>IFERROR(AVERAGEIFS(EDF[Stress], EDF[Nom], BD_evo[[#This Row],[Nom]], EDF[Semaine], BD_evo[[#This Row],[Semaine]]), "")</f>
        <v/>
      </c>
      <c r="I1616" s="92" t="str">
        <f>IFERROR(AVERAGEIFS(EDF[Sommeil], EDF[Nom], BD_evo[[#This Row],[Nom]], EDF[Semaine], BD_evo[[#This Row],[Semaine]]), "")</f>
        <v/>
      </c>
      <c r="J1616" s="92" t="str">
        <f>IFERROR(AVERAGEIFS(EDF[Etat Physique], EDF[Nom], BD_evo[[#This Row],[Nom]], EDF[Semaine], BD_evo[[#This Row],[Semaine]]), "")</f>
        <v/>
      </c>
      <c r="K1616" s="92" t="str">
        <f>IFERROR(AVERAGEIFS(EDF[Hydratation], EDF[Nom], BD_evo[[#This Row],[Nom]], EDF[Semaine], BD_evo[[#This Row],[Semaine]]), "")</f>
        <v/>
      </c>
      <c r="L1616" s="92" t="str">
        <f>IFERROR(AVERAGEIFS(EDF[Nutrition], EDF[Nom], BD_evo[[#This Row],[Nom]], EDF[Semaine], BD_evo[[#This Row],[Semaine]]), "")</f>
        <v/>
      </c>
      <c r="M1616" s="92" t="str">
        <f>IFERROR(AVERAGEIFS(RPE[Investissement du jour], RPE[Nom], BD_evo[[#This Row],[Nom]], RPE[Semaine], BD_evo[[#This Row],[Semaine]]), "")</f>
        <v/>
      </c>
    </row>
    <row r="1617" spans="1:13" x14ac:dyDescent="0.2">
      <c r="A1617" s="88" t="s">
        <v>131</v>
      </c>
      <c r="B1617" t="str">
        <f>INDEX(Statut[Profil], MATCH(BD_evo[[#This Row],[Nom]], Statut[Nom], 0))</f>
        <v>Trois Quarts</v>
      </c>
      <c r="C1617">
        <f t="shared" si="42"/>
        <v>2024</v>
      </c>
      <c r="D1617">
        <f t="shared" si="43"/>
        <v>15</v>
      </c>
      <c r="E1617" t="str">
        <f>IF(SUMIFS(RPE[sRPE_tot], RPE[Nom], BD_evo[[#This Row],[Nom]], RPE[Semaine], BD_evo[[#This Row],[Semaine]])=0,"",SUMIFS(RPE[sRPE_tot], RPE[Nom], BD_evo[[#This Row],[Nom]], RPE[Semaine], BD_evo[[#This Row],[Semaine]]))</f>
        <v/>
      </c>
      <c r="F1617" s="92" t="str">
        <f>IFERROR(AVERAGEIFS(EDF[Total EDF], EDF[Nom], BD_evo[[#This Row],[Nom]], EDF[Semaine], BD_evo[[#This Row],[Semaine]]), "")</f>
        <v/>
      </c>
      <c r="G1617" s="92" t="str">
        <f>IFERROR(AVERAGEIFS(EDF[Humeur], EDF[Nom], BD_evo[[#This Row],[Nom]], EDF[Semaine], BD_evo[[#This Row],[Semaine]]), "")</f>
        <v/>
      </c>
      <c r="H1617" s="92" t="str">
        <f>IFERROR(AVERAGEIFS(EDF[Stress], EDF[Nom], BD_evo[[#This Row],[Nom]], EDF[Semaine], BD_evo[[#This Row],[Semaine]]), "")</f>
        <v/>
      </c>
      <c r="I1617" s="92" t="str">
        <f>IFERROR(AVERAGEIFS(EDF[Sommeil], EDF[Nom], BD_evo[[#This Row],[Nom]], EDF[Semaine], BD_evo[[#This Row],[Semaine]]), "")</f>
        <v/>
      </c>
      <c r="J1617" s="92" t="str">
        <f>IFERROR(AVERAGEIFS(EDF[Etat Physique], EDF[Nom], BD_evo[[#This Row],[Nom]], EDF[Semaine], BD_evo[[#This Row],[Semaine]]), "")</f>
        <v/>
      </c>
      <c r="K1617" s="92" t="str">
        <f>IFERROR(AVERAGEIFS(EDF[Hydratation], EDF[Nom], BD_evo[[#This Row],[Nom]], EDF[Semaine], BD_evo[[#This Row],[Semaine]]), "")</f>
        <v/>
      </c>
      <c r="L1617" s="92" t="str">
        <f>IFERROR(AVERAGEIFS(EDF[Nutrition], EDF[Nom], BD_evo[[#This Row],[Nom]], EDF[Semaine], BD_evo[[#This Row],[Semaine]]), "")</f>
        <v/>
      </c>
      <c r="M1617" s="92" t="str">
        <f>IFERROR(AVERAGEIFS(RPE[Investissement du jour], RPE[Nom], BD_evo[[#This Row],[Nom]], RPE[Semaine], BD_evo[[#This Row],[Semaine]]), "")</f>
        <v/>
      </c>
    </row>
    <row r="1618" spans="1:13" x14ac:dyDescent="0.2">
      <c r="A1618" s="88" t="s">
        <v>83</v>
      </c>
      <c r="B1618" t="str">
        <f>INDEX(Statut[Profil], MATCH(BD_evo[[#This Row],[Nom]], Statut[Nom], 0))</f>
        <v>Avant</v>
      </c>
      <c r="C1618">
        <f t="shared" si="42"/>
        <v>2024</v>
      </c>
      <c r="D1618">
        <f t="shared" si="43"/>
        <v>15</v>
      </c>
      <c r="E1618" t="str">
        <f>IF(SUMIFS(RPE[sRPE_tot], RPE[Nom], BD_evo[[#This Row],[Nom]], RPE[Semaine], BD_evo[[#This Row],[Semaine]])=0,"",SUMIFS(RPE[sRPE_tot], RPE[Nom], BD_evo[[#This Row],[Nom]], RPE[Semaine], BD_evo[[#This Row],[Semaine]]))</f>
        <v/>
      </c>
      <c r="F1618" s="92" t="str">
        <f>IFERROR(AVERAGEIFS(EDF[Total EDF], EDF[Nom], BD_evo[[#This Row],[Nom]], EDF[Semaine], BD_evo[[#This Row],[Semaine]]), "")</f>
        <v/>
      </c>
      <c r="G1618" s="92" t="str">
        <f>IFERROR(AVERAGEIFS(EDF[Humeur], EDF[Nom], BD_evo[[#This Row],[Nom]], EDF[Semaine], BD_evo[[#This Row],[Semaine]]), "")</f>
        <v/>
      </c>
      <c r="H1618" s="92" t="str">
        <f>IFERROR(AVERAGEIFS(EDF[Stress], EDF[Nom], BD_evo[[#This Row],[Nom]], EDF[Semaine], BD_evo[[#This Row],[Semaine]]), "")</f>
        <v/>
      </c>
      <c r="I1618" s="92" t="str">
        <f>IFERROR(AVERAGEIFS(EDF[Sommeil], EDF[Nom], BD_evo[[#This Row],[Nom]], EDF[Semaine], BD_evo[[#This Row],[Semaine]]), "")</f>
        <v/>
      </c>
      <c r="J1618" s="92" t="str">
        <f>IFERROR(AVERAGEIFS(EDF[Etat Physique], EDF[Nom], BD_evo[[#This Row],[Nom]], EDF[Semaine], BD_evo[[#This Row],[Semaine]]), "")</f>
        <v/>
      </c>
      <c r="K1618" s="92" t="str">
        <f>IFERROR(AVERAGEIFS(EDF[Hydratation], EDF[Nom], BD_evo[[#This Row],[Nom]], EDF[Semaine], BD_evo[[#This Row],[Semaine]]), "")</f>
        <v/>
      </c>
      <c r="L1618" s="92" t="str">
        <f>IFERROR(AVERAGEIFS(EDF[Nutrition], EDF[Nom], BD_evo[[#This Row],[Nom]], EDF[Semaine], BD_evo[[#This Row],[Semaine]]), "")</f>
        <v/>
      </c>
      <c r="M1618" s="92" t="str">
        <f>IFERROR(AVERAGEIFS(RPE[Investissement du jour], RPE[Nom], BD_evo[[#This Row],[Nom]], RPE[Semaine], BD_evo[[#This Row],[Semaine]]), "")</f>
        <v/>
      </c>
    </row>
    <row r="1619" spans="1:13" x14ac:dyDescent="0.2">
      <c r="A1619" s="88" t="s">
        <v>100</v>
      </c>
      <c r="B1619" t="str">
        <f>INDEX(Statut[Profil], MATCH(BD_evo[[#This Row],[Nom]], Statut[Nom], 0))</f>
        <v>Trois Quarts</v>
      </c>
      <c r="C1619">
        <f t="shared" si="42"/>
        <v>2024</v>
      </c>
      <c r="D1619">
        <f t="shared" si="43"/>
        <v>15</v>
      </c>
      <c r="E1619" t="str">
        <f>IF(SUMIFS(RPE[sRPE_tot], RPE[Nom], BD_evo[[#This Row],[Nom]], RPE[Semaine], BD_evo[[#This Row],[Semaine]])=0,"",SUMIFS(RPE[sRPE_tot], RPE[Nom], BD_evo[[#This Row],[Nom]], RPE[Semaine], BD_evo[[#This Row],[Semaine]]))</f>
        <v/>
      </c>
      <c r="F1619" s="92" t="str">
        <f>IFERROR(AVERAGEIFS(EDF[Total EDF], EDF[Nom], BD_evo[[#This Row],[Nom]], EDF[Semaine], BD_evo[[#This Row],[Semaine]]), "")</f>
        <v/>
      </c>
      <c r="G1619" s="92" t="str">
        <f>IFERROR(AVERAGEIFS(EDF[Humeur], EDF[Nom], BD_evo[[#This Row],[Nom]], EDF[Semaine], BD_evo[[#This Row],[Semaine]]), "")</f>
        <v/>
      </c>
      <c r="H1619" s="92" t="str">
        <f>IFERROR(AVERAGEIFS(EDF[Stress], EDF[Nom], BD_evo[[#This Row],[Nom]], EDF[Semaine], BD_evo[[#This Row],[Semaine]]), "")</f>
        <v/>
      </c>
      <c r="I1619" s="92" t="str">
        <f>IFERROR(AVERAGEIFS(EDF[Sommeil], EDF[Nom], BD_evo[[#This Row],[Nom]], EDF[Semaine], BD_evo[[#This Row],[Semaine]]), "")</f>
        <v/>
      </c>
      <c r="J1619" s="92" t="str">
        <f>IFERROR(AVERAGEIFS(EDF[Etat Physique], EDF[Nom], BD_evo[[#This Row],[Nom]], EDF[Semaine], BD_evo[[#This Row],[Semaine]]), "")</f>
        <v/>
      </c>
      <c r="K1619" s="92" t="str">
        <f>IFERROR(AVERAGEIFS(EDF[Hydratation], EDF[Nom], BD_evo[[#This Row],[Nom]], EDF[Semaine], BD_evo[[#This Row],[Semaine]]), "")</f>
        <v/>
      </c>
      <c r="L1619" s="92" t="str">
        <f>IFERROR(AVERAGEIFS(EDF[Nutrition], EDF[Nom], BD_evo[[#This Row],[Nom]], EDF[Semaine], BD_evo[[#This Row],[Semaine]]), "")</f>
        <v/>
      </c>
      <c r="M1619" s="92" t="str">
        <f>IFERROR(AVERAGEIFS(RPE[Investissement du jour], RPE[Nom], BD_evo[[#This Row],[Nom]], RPE[Semaine], BD_evo[[#This Row],[Semaine]]), "")</f>
        <v/>
      </c>
    </row>
    <row r="1620" spans="1:13" x14ac:dyDescent="0.2">
      <c r="A1620" s="88" t="s">
        <v>89</v>
      </c>
      <c r="B1620" t="str">
        <f>INDEX(Statut[Profil], MATCH(BD_evo[[#This Row],[Nom]], Statut[Nom], 0))</f>
        <v>Avant</v>
      </c>
      <c r="C1620">
        <f t="shared" si="42"/>
        <v>2024</v>
      </c>
      <c r="D1620">
        <f t="shared" si="43"/>
        <v>15</v>
      </c>
      <c r="E1620" t="str">
        <f>IF(SUMIFS(RPE[sRPE_tot], RPE[Nom], BD_evo[[#This Row],[Nom]], RPE[Semaine], BD_evo[[#This Row],[Semaine]])=0,"",SUMIFS(RPE[sRPE_tot], RPE[Nom], BD_evo[[#This Row],[Nom]], RPE[Semaine], BD_evo[[#This Row],[Semaine]]))</f>
        <v/>
      </c>
      <c r="F1620" s="92" t="str">
        <f>IFERROR(AVERAGEIFS(EDF[Total EDF], EDF[Nom], BD_evo[[#This Row],[Nom]], EDF[Semaine], BD_evo[[#This Row],[Semaine]]), "")</f>
        <v/>
      </c>
      <c r="G1620" s="92" t="str">
        <f>IFERROR(AVERAGEIFS(EDF[Humeur], EDF[Nom], BD_evo[[#This Row],[Nom]], EDF[Semaine], BD_evo[[#This Row],[Semaine]]), "")</f>
        <v/>
      </c>
      <c r="H1620" s="92" t="str">
        <f>IFERROR(AVERAGEIFS(EDF[Stress], EDF[Nom], BD_evo[[#This Row],[Nom]], EDF[Semaine], BD_evo[[#This Row],[Semaine]]), "")</f>
        <v/>
      </c>
      <c r="I1620" s="92" t="str">
        <f>IFERROR(AVERAGEIFS(EDF[Sommeil], EDF[Nom], BD_evo[[#This Row],[Nom]], EDF[Semaine], BD_evo[[#This Row],[Semaine]]), "")</f>
        <v/>
      </c>
      <c r="J1620" s="92" t="str">
        <f>IFERROR(AVERAGEIFS(EDF[Etat Physique], EDF[Nom], BD_evo[[#This Row],[Nom]], EDF[Semaine], BD_evo[[#This Row],[Semaine]]), "")</f>
        <v/>
      </c>
      <c r="K1620" s="92" t="str">
        <f>IFERROR(AVERAGEIFS(EDF[Hydratation], EDF[Nom], BD_evo[[#This Row],[Nom]], EDF[Semaine], BD_evo[[#This Row],[Semaine]]), "")</f>
        <v/>
      </c>
      <c r="L1620" s="92" t="str">
        <f>IFERROR(AVERAGEIFS(EDF[Nutrition], EDF[Nom], BD_evo[[#This Row],[Nom]], EDF[Semaine], BD_evo[[#This Row],[Semaine]]), "")</f>
        <v/>
      </c>
      <c r="M1620" s="92" t="str">
        <f>IFERROR(AVERAGEIFS(RPE[Investissement du jour], RPE[Nom], BD_evo[[#This Row],[Nom]], RPE[Semaine], BD_evo[[#This Row],[Semaine]]), "")</f>
        <v/>
      </c>
    </row>
    <row r="1621" spans="1:13" x14ac:dyDescent="0.2">
      <c r="A1621" s="88" t="s">
        <v>168</v>
      </c>
      <c r="B1621" t="str">
        <f>INDEX(Statut[Profil], MATCH(BD_evo[[#This Row],[Nom]], Statut[Nom], 0))</f>
        <v>Avant</v>
      </c>
      <c r="C1621">
        <f t="shared" si="42"/>
        <v>2024</v>
      </c>
      <c r="D1621">
        <f t="shared" si="43"/>
        <v>15</v>
      </c>
      <c r="E1621" t="str">
        <f>IF(SUMIFS(RPE[sRPE_tot], RPE[Nom], BD_evo[[#This Row],[Nom]], RPE[Semaine], BD_evo[[#This Row],[Semaine]])=0,"",SUMIFS(RPE[sRPE_tot], RPE[Nom], BD_evo[[#This Row],[Nom]], RPE[Semaine], BD_evo[[#This Row],[Semaine]]))</f>
        <v/>
      </c>
      <c r="F1621" s="92" t="str">
        <f>IFERROR(AVERAGEIFS(EDF[Total EDF], EDF[Nom], BD_evo[[#This Row],[Nom]], EDF[Semaine], BD_evo[[#This Row],[Semaine]]), "")</f>
        <v/>
      </c>
      <c r="G1621" s="92" t="str">
        <f>IFERROR(AVERAGEIFS(EDF[Humeur], EDF[Nom], BD_evo[[#This Row],[Nom]], EDF[Semaine], BD_evo[[#This Row],[Semaine]]), "")</f>
        <v/>
      </c>
      <c r="H1621" s="92" t="str">
        <f>IFERROR(AVERAGEIFS(EDF[Stress], EDF[Nom], BD_evo[[#This Row],[Nom]], EDF[Semaine], BD_evo[[#This Row],[Semaine]]), "")</f>
        <v/>
      </c>
      <c r="I1621" s="92" t="str">
        <f>IFERROR(AVERAGEIFS(EDF[Sommeil], EDF[Nom], BD_evo[[#This Row],[Nom]], EDF[Semaine], BD_evo[[#This Row],[Semaine]]), "")</f>
        <v/>
      </c>
      <c r="J1621" s="92" t="str">
        <f>IFERROR(AVERAGEIFS(EDF[Etat Physique], EDF[Nom], BD_evo[[#This Row],[Nom]], EDF[Semaine], BD_evo[[#This Row],[Semaine]]), "")</f>
        <v/>
      </c>
      <c r="K1621" s="92" t="str">
        <f>IFERROR(AVERAGEIFS(EDF[Hydratation], EDF[Nom], BD_evo[[#This Row],[Nom]], EDF[Semaine], BD_evo[[#This Row],[Semaine]]), "")</f>
        <v/>
      </c>
      <c r="L1621" s="92" t="str">
        <f>IFERROR(AVERAGEIFS(EDF[Nutrition], EDF[Nom], BD_evo[[#This Row],[Nom]], EDF[Semaine], BD_evo[[#This Row],[Semaine]]), "")</f>
        <v/>
      </c>
      <c r="M1621" s="92" t="str">
        <f>IFERROR(AVERAGEIFS(RPE[Investissement du jour], RPE[Nom], BD_evo[[#This Row],[Nom]], RPE[Semaine], BD_evo[[#This Row],[Semaine]]), "")</f>
        <v/>
      </c>
    </row>
    <row r="1622" spans="1:13" x14ac:dyDescent="0.2">
      <c r="A1622" s="88" t="s">
        <v>86</v>
      </c>
      <c r="B1622" t="str">
        <f>INDEX(Statut[Profil], MATCH(BD_evo[[#This Row],[Nom]], Statut[Nom], 0))</f>
        <v>Avant</v>
      </c>
      <c r="C1622">
        <f t="shared" si="42"/>
        <v>2024</v>
      </c>
      <c r="D1622">
        <f t="shared" si="43"/>
        <v>15</v>
      </c>
      <c r="E1622" t="str">
        <f>IF(SUMIFS(RPE[sRPE_tot], RPE[Nom], BD_evo[[#This Row],[Nom]], RPE[Semaine], BD_evo[[#This Row],[Semaine]])=0,"",SUMIFS(RPE[sRPE_tot], RPE[Nom], BD_evo[[#This Row],[Nom]], RPE[Semaine], BD_evo[[#This Row],[Semaine]]))</f>
        <v/>
      </c>
      <c r="F1622" s="92" t="str">
        <f>IFERROR(AVERAGEIFS(EDF[Total EDF], EDF[Nom], BD_evo[[#This Row],[Nom]], EDF[Semaine], BD_evo[[#This Row],[Semaine]]), "")</f>
        <v/>
      </c>
      <c r="G1622" s="92" t="str">
        <f>IFERROR(AVERAGEIFS(EDF[Humeur], EDF[Nom], BD_evo[[#This Row],[Nom]], EDF[Semaine], BD_evo[[#This Row],[Semaine]]), "")</f>
        <v/>
      </c>
      <c r="H1622" s="92" t="str">
        <f>IFERROR(AVERAGEIFS(EDF[Stress], EDF[Nom], BD_evo[[#This Row],[Nom]], EDF[Semaine], BD_evo[[#This Row],[Semaine]]), "")</f>
        <v/>
      </c>
      <c r="I1622" s="92" t="str">
        <f>IFERROR(AVERAGEIFS(EDF[Sommeil], EDF[Nom], BD_evo[[#This Row],[Nom]], EDF[Semaine], BD_evo[[#This Row],[Semaine]]), "")</f>
        <v/>
      </c>
      <c r="J1622" s="92" t="str">
        <f>IFERROR(AVERAGEIFS(EDF[Etat Physique], EDF[Nom], BD_evo[[#This Row],[Nom]], EDF[Semaine], BD_evo[[#This Row],[Semaine]]), "")</f>
        <v/>
      </c>
      <c r="K1622" s="92" t="str">
        <f>IFERROR(AVERAGEIFS(EDF[Hydratation], EDF[Nom], BD_evo[[#This Row],[Nom]], EDF[Semaine], BD_evo[[#This Row],[Semaine]]), "")</f>
        <v/>
      </c>
      <c r="L1622" s="92" t="str">
        <f>IFERROR(AVERAGEIFS(EDF[Nutrition], EDF[Nom], BD_evo[[#This Row],[Nom]], EDF[Semaine], BD_evo[[#This Row],[Semaine]]), "")</f>
        <v/>
      </c>
      <c r="M1622" s="92" t="str">
        <f>IFERROR(AVERAGEIFS(RPE[Investissement du jour], RPE[Nom], BD_evo[[#This Row],[Nom]], RPE[Semaine], BD_evo[[#This Row],[Semaine]]), "")</f>
        <v/>
      </c>
    </row>
    <row r="1623" spans="1:13" x14ac:dyDescent="0.2">
      <c r="A1623" s="88" t="s">
        <v>208</v>
      </c>
      <c r="B1623" t="str">
        <f>INDEX(Statut[Profil], MATCH(BD_evo[[#This Row],[Nom]], Statut[Nom], 0))</f>
        <v>Trois Quarts</v>
      </c>
      <c r="C1623">
        <f t="shared" si="42"/>
        <v>2024</v>
      </c>
      <c r="D1623">
        <f t="shared" si="43"/>
        <v>15</v>
      </c>
      <c r="E1623" t="str">
        <f>IF(SUMIFS(RPE[sRPE_tot], RPE[Nom], BD_evo[[#This Row],[Nom]], RPE[Semaine], BD_evo[[#This Row],[Semaine]])=0,"",SUMIFS(RPE[sRPE_tot], RPE[Nom], BD_evo[[#This Row],[Nom]], RPE[Semaine], BD_evo[[#This Row],[Semaine]]))</f>
        <v/>
      </c>
      <c r="F1623" s="92" t="str">
        <f>IFERROR(AVERAGEIFS(EDF[Total EDF], EDF[Nom], BD_evo[[#This Row],[Nom]], EDF[Semaine], BD_evo[[#This Row],[Semaine]]), "")</f>
        <v/>
      </c>
      <c r="G1623" s="92" t="str">
        <f>IFERROR(AVERAGEIFS(EDF[Humeur], EDF[Nom], BD_evo[[#This Row],[Nom]], EDF[Semaine], BD_evo[[#This Row],[Semaine]]), "")</f>
        <v/>
      </c>
      <c r="H1623" s="92" t="str">
        <f>IFERROR(AVERAGEIFS(EDF[Stress], EDF[Nom], BD_evo[[#This Row],[Nom]], EDF[Semaine], BD_evo[[#This Row],[Semaine]]), "")</f>
        <v/>
      </c>
      <c r="I1623" s="92" t="str">
        <f>IFERROR(AVERAGEIFS(EDF[Sommeil], EDF[Nom], BD_evo[[#This Row],[Nom]], EDF[Semaine], BD_evo[[#This Row],[Semaine]]), "")</f>
        <v/>
      </c>
      <c r="J1623" s="92" t="str">
        <f>IFERROR(AVERAGEIFS(EDF[Etat Physique], EDF[Nom], BD_evo[[#This Row],[Nom]], EDF[Semaine], BD_evo[[#This Row],[Semaine]]), "")</f>
        <v/>
      </c>
      <c r="K1623" s="92" t="str">
        <f>IFERROR(AVERAGEIFS(EDF[Hydratation], EDF[Nom], BD_evo[[#This Row],[Nom]], EDF[Semaine], BD_evo[[#This Row],[Semaine]]), "")</f>
        <v/>
      </c>
      <c r="L1623" s="92" t="str">
        <f>IFERROR(AVERAGEIFS(EDF[Nutrition], EDF[Nom], BD_evo[[#This Row],[Nom]], EDF[Semaine], BD_evo[[#This Row],[Semaine]]), "")</f>
        <v/>
      </c>
      <c r="M1623" s="92" t="str">
        <f>IFERROR(AVERAGEIFS(RPE[Investissement du jour], RPE[Nom], BD_evo[[#This Row],[Nom]], RPE[Semaine], BD_evo[[#This Row],[Semaine]]), "")</f>
        <v/>
      </c>
    </row>
    <row r="1624" spans="1:13" x14ac:dyDescent="0.2">
      <c r="A1624" s="88" t="s">
        <v>99</v>
      </c>
      <c r="B1624" t="str">
        <f>INDEX(Statut[Profil], MATCH(BD_evo[[#This Row],[Nom]], Statut[Nom], 0))</f>
        <v>Avant</v>
      </c>
      <c r="C1624">
        <f t="shared" si="42"/>
        <v>2024</v>
      </c>
      <c r="D1624">
        <f t="shared" si="43"/>
        <v>15</v>
      </c>
      <c r="E1624" t="str">
        <f>IF(SUMIFS(RPE[sRPE_tot], RPE[Nom], BD_evo[[#This Row],[Nom]], RPE[Semaine], BD_evo[[#This Row],[Semaine]])=0,"",SUMIFS(RPE[sRPE_tot], RPE[Nom], BD_evo[[#This Row],[Nom]], RPE[Semaine], BD_evo[[#This Row],[Semaine]]))</f>
        <v/>
      </c>
      <c r="F1624" s="92" t="str">
        <f>IFERROR(AVERAGEIFS(EDF[Total EDF], EDF[Nom], BD_evo[[#This Row],[Nom]], EDF[Semaine], BD_evo[[#This Row],[Semaine]]), "")</f>
        <v/>
      </c>
      <c r="G1624" s="92" t="str">
        <f>IFERROR(AVERAGEIFS(EDF[Humeur], EDF[Nom], BD_evo[[#This Row],[Nom]], EDF[Semaine], BD_evo[[#This Row],[Semaine]]), "")</f>
        <v/>
      </c>
      <c r="H1624" s="92" t="str">
        <f>IFERROR(AVERAGEIFS(EDF[Stress], EDF[Nom], BD_evo[[#This Row],[Nom]], EDF[Semaine], BD_evo[[#This Row],[Semaine]]), "")</f>
        <v/>
      </c>
      <c r="I1624" s="92" t="str">
        <f>IFERROR(AVERAGEIFS(EDF[Sommeil], EDF[Nom], BD_evo[[#This Row],[Nom]], EDF[Semaine], BD_evo[[#This Row],[Semaine]]), "")</f>
        <v/>
      </c>
      <c r="J1624" s="92" t="str">
        <f>IFERROR(AVERAGEIFS(EDF[Etat Physique], EDF[Nom], BD_evo[[#This Row],[Nom]], EDF[Semaine], BD_evo[[#This Row],[Semaine]]), "")</f>
        <v/>
      </c>
      <c r="K1624" s="92" t="str">
        <f>IFERROR(AVERAGEIFS(EDF[Hydratation], EDF[Nom], BD_evo[[#This Row],[Nom]], EDF[Semaine], BD_evo[[#This Row],[Semaine]]), "")</f>
        <v/>
      </c>
      <c r="L1624" s="92" t="str">
        <f>IFERROR(AVERAGEIFS(EDF[Nutrition], EDF[Nom], BD_evo[[#This Row],[Nom]], EDF[Semaine], BD_evo[[#This Row],[Semaine]]), "")</f>
        <v/>
      </c>
      <c r="M1624" s="92" t="str">
        <f>IFERROR(AVERAGEIFS(RPE[Investissement du jour], RPE[Nom], BD_evo[[#This Row],[Nom]], RPE[Semaine], BD_evo[[#This Row],[Semaine]]), "")</f>
        <v/>
      </c>
    </row>
    <row r="1625" spans="1:13" x14ac:dyDescent="0.2">
      <c r="A1625" s="88" t="s">
        <v>233</v>
      </c>
      <c r="B1625" t="str">
        <f>INDEX(Statut[Profil], MATCH(BD_evo[[#This Row],[Nom]], Statut[Nom], 0))</f>
        <v>Avant</v>
      </c>
      <c r="C1625">
        <f t="shared" si="42"/>
        <v>2024</v>
      </c>
      <c r="D1625">
        <f t="shared" si="43"/>
        <v>15</v>
      </c>
      <c r="E1625" t="str">
        <f>IF(SUMIFS(RPE[sRPE_tot], RPE[Nom], BD_evo[[#This Row],[Nom]], RPE[Semaine], BD_evo[[#This Row],[Semaine]])=0,"",SUMIFS(RPE[sRPE_tot], RPE[Nom], BD_evo[[#This Row],[Nom]], RPE[Semaine], BD_evo[[#This Row],[Semaine]]))</f>
        <v/>
      </c>
      <c r="F1625" s="92" t="str">
        <f>IFERROR(AVERAGEIFS(EDF[Total EDF], EDF[Nom], BD_evo[[#This Row],[Nom]], EDF[Semaine], BD_evo[[#This Row],[Semaine]]), "")</f>
        <v/>
      </c>
      <c r="G1625" s="92" t="str">
        <f>IFERROR(AVERAGEIFS(EDF[Humeur], EDF[Nom], BD_evo[[#This Row],[Nom]], EDF[Semaine], BD_evo[[#This Row],[Semaine]]), "")</f>
        <v/>
      </c>
      <c r="H1625" s="92" t="str">
        <f>IFERROR(AVERAGEIFS(EDF[Stress], EDF[Nom], BD_evo[[#This Row],[Nom]], EDF[Semaine], BD_evo[[#This Row],[Semaine]]), "")</f>
        <v/>
      </c>
      <c r="I1625" s="92" t="str">
        <f>IFERROR(AVERAGEIFS(EDF[Sommeil], EDF[Nom], BD_evo[[#This Row],[Nom]], EDF[Semaine], BD_evo[[#This Row],[Semaine]]), "")</f>
        <v/>
      </c>
      <c r="J1625" s="92" t="str">
        <f>IFERROR(AVERAGEIFS(EDF[Etat Physique], EDF[Nom], BD_evo[[#This Row],[Nom]], EDF[Semaine], BD_evo[[#This Row],[Semaine]]), "")</f>
        <v/>
      </c>
      <c r="K1625" s="92" t="str">
        <f>IFERROR(AVERAGEIFS(EDF[Hydratation], EDF[Nom], BD_evo[[#This Row],[Nom]], EDF[Semaine], BD_evo[[#This Row],[Semaine]]), "")</f>
        <v/>
      </c>
      <c r="L1625" s="92" t="str">
        <f>IFERROR(AVERAGEIFS(EDF[Nutrition], EDF[Nom], BD_evo[[#This Row],[Nom]], EDF[Semaine], BD_evo[[#This Row],[Semaine]]), "")</f>
        <v/>
      </c>
      <c r="M1625" s="92" t="str">
        <f>IFERROR(AVERAGEIFS(RPE[Investissement du jour], RPE[Nom], BD_evo[[#This Row],[Nom]], RPE[Semaine], BD_evo[[#This Row],[Semaine]]), "")</f>
        <v/>
      </c>
    </row>
    <row r="1626" spans="1:13" x14ac:dyDescent="0.2">
      <c r="A1626" s="88" t="s">
        <v>85</v>
      </c>
      <c r="B1626" t="str">
        <f>INDEX(Statut[Profil], MATCH(BD_evo[[#This Row],[Nom]], Statut[Nom], 0))</f>
        <v>Avant</v>
      </c>
      <c r="C1626">
        <f t="shared" si="42"/>
        <v>2024</v>
      </c>
      <c r="D1626">
        <f t="shared" si="43"/>
        <v>15</v>
      </c>
      <c r="E1626" t="str">
        <f>IF(SUMIFS(RPE[sRPE_tot], RPE[Nom], BD_evo[[#This Row],[Nom]], RPE[Semaine], BD_evo[[#This Row],[Semaine]])=0,"",SUMIFS(RPE[sRPE_tot], RPE[Nom], BD_evo[[#This Row],[Nom]], RPE[Semaine], BD_evo[[#This Row],[Semaine]]))</f>
        <v/>
      </c>
      <c r="F1626" s="92" t="str">
        <f>IFERROR(AVERAGEIFS(EDF[Total EDF], EDF[Nom], BD_evo[[#This Row],[Nom]], EDF[Semaine], BD_evo[[#This Row],[Semaine]]), "")</f>
        <v/>
      </c>
      <c r="G1626" s="92" t="str">
        <f>IFERROR(AVERAGEIFS(EDF[Humeur], EDF[Nom], BD_evo[[#This Row],[Nom]], EDF[Semaine], BD_evo[[#This Row],[Semaine]]), "")</f>
        <v/>
      </c>
      <c r="H1626" s="92" t="str">
        <f>IFERROR(AVERAGEIFS(EDF[Stress], EDF[Nom], BD_evo[[#This Row],[Nom]], EDF[Semaine], BD_evo[[#This Row],[Semaine]]), "")</f>
        <v/>
      </c>
      <c r="I1626" s="92" t="str">
        <f>IFERROR(AVERAGEIFS(EDF[Sommeil], EDF[Nom], BD_evo[[#This Row],[Nom]], EDF[Semaine], BD_evo[[#This Row],[Semaine]]), "")</f>
        <v/>
      </c>
      <c r="J1626" s="92" t="str">
        <f>IFERROR(AVERAGEIFS(EDF[Etat Physique], EDF[Nom], BD_evo[[#This Row],[Nom]], EDF[Semaine], BD_evo[[#This Row],[Semaine]]), "")</f>
        <v/>
      </c>
      <c r="K1626" s="92" t="str">
        <f>IFERROR(AVERAGEIFS(EDF[Hydratation], EDF[Nom], BD_evo[[#This Row],[Nom]], EDF[Semaine], BD_evo[[#This Row],[Semaine]]), "")</f>
        <v/>
      </c>
      <c r="L1626" s="92" t="str">
        <f>IFERROR(AVERAGEIFS(EDF[Nutrition], EDF[Nom], BD_evo[[#This Row],[Nom]], EDF[Semaine], BD_evo[[#This Row],[Semaine]]), "")</f>
        <v/>
      </c>
      <c r="M1626" s="92" t="str">
        <f>IFERROR(AVERAGEIFS(RPE[Investissement du jour], RPE[Nom], BD_evo[[#This Row],[Nom]], RPE[Semaine], BD_evo[[#This Row],[Semaine]]), "")</f>
        <v/>
      </c>
    </row>
    <row r="1627" spans="1:13" x14ac:dyDescent="0.2">
      <c r="A1627" s="88" t="s">
        <v>191</v>
      </c>
      <c r="B1627" t="str">
        <f>INDEX(Statut[Profil], MATCH(BD_evo[[#This Row],[Nom]], Statut[Nom], 0))</f>
        <v>Avant</v>
      </c>
      <c r="C1627">
        <f t="shared" si="42"/>
        <v>2024</v>
      </c>
      <c r="D1627">
        <f t="shared" si="43"/>
        <v>15</v>
      </c>
      <c r="E1627" t="str">
        <f>IF(SUMIFS(RPE[sRPE_tot], RPE[Nom], BD_evo[[#This Row],[Nom]], RPE[Semaine], BD_evo[[#This Row],[Semaine]])=0,"",SUMIFS(RPE[sRPE_tot], RPE[Nom], BD_evo[[#This Row],[Nom]], RPE[Semaine], BD_evo[[#This Row],[Semaine]]))</f>
        <v/>
      </c>
      <c r="F1627" s="92" t="str">
        <f>IFERROR(AVERAGEIFS(EDF[Total EDF], EDF[Nom], BD_evo[[#This Row],[Nom]], EDF[Semaine], BD_evo[[#This Row],[Semaine]]), "")</f>
        <v/>
      </c>
      <c r="G1627" s="92" t="str">
        <f>IFERROR(AVERAGEIFS(EDF[Humeur], EDF[Nom], BD_evo[[#This Row],[Nom]], EDF[Semaine], BD_evo[[#This Row],[Semaine]]), "")</f>
        <v/>
      </c>
      <c r="H1627" s="92" t="str">
        <f>IFERROR(AVERAGEIFS(EDF[Stress], EDF[Nom], BD_evo[[#This Row],[Nom]], EDF[Semaine], BD_evo[[#This Row],[Semaine]]), "")</f>
        <v/>
      </c>
      <c r="I1627" s="92" t="str">
        <f>IFERROR(AVERAGEIFS(EDF[Sommeil], EDF[Nom], BD_evo[[#This Row],[Nom]], EDF[Semaine], BD_evo[[#This Row],[Semaine]]), "")</f>
        <v/>
      </c>
      <c r="J1627" s="92" t="str">
        <f>IFERROR(AVERAGEIFS(EDF[Etat Physique], EDF[Nom], BD_evo[[#This Row],[Nom]], EDF[Semaine], BD_evo[[#This Row],[Semaine]]), "")</f>
        <v/>
      </c>
      <c r="K1627" s="92" t="str">
        <f>IFERROR(AVERAGEIFS(EDF[Hydratation], EDF[Nom], BD_evo[[#This Row],[Nom]], EDF[Semaine], BD_evo[[#This Row],[Semaine]]), "")</f>
        <v/>
      </c>
      <c r="L1627" s="92" t="str">
        <f>IFERROR(AVERAGEIFS(EDF[Nutrition], EDF[Nom], BD_evo[[#This Row],[Nom]], EDF[Semaine], BD_evo[[#This Row],[Semaine]]), "")</f>
        <v/>
      </c>
      <c r="M1627" s="92" t="str">
        <f>IFERROR(AVERAGEIFS(RPE[Investissement du jour], RPE[Nom], BD_evo[[#This Row],[Nom]], RPE[Semaine], BD_evo[[#This Row],[Semaine]]), "")</f>
        <v/>
      </c>
    </row>
    <row r="1628" spans="1:13" x14ac:dyDescent="0.2">
      <c r="A1628" s="89" t="s">
        <v>95</v>
      </c>
      <c r="B1628" t="str">
        <f>INDEX(Statut[Profil], MATCH(BD_evo[[#This Row],[Nom]], Statut[Nom], 0))</f>
        <v>Avant</v>
      </c>
      <c r="C1628">
        <f t="shared" si="42"/>
        <v>2024</v>
      </c>
      <c r="D1628">
        <f t="shared" si="43"/>
        <v>15</v>
      </c>
      <c r="E1628" t="str">
        <f>IF(SUMIFS(RPE[sRPE_tot], RPE[Nom], BD_evo[[#This Row],[Nom]], RPE[Semaine], BD_evo[[#This Row],[Semaine]])=0,"",SUMIFS(RPE[sRPE_tot], RPE[Nom], BD_evo[[#This Row],[Nom]], RPE[Semaine], BD_evo[[#This Row],[Semaine]]))</f>
        <v/>
      </c>
      <c r="F1628" s="92" t="str">
        <f>IFERROR(AVERAGEIFS(EDF[Total EDF], EDF[Nom], BD_evo[[#This Row],[Nom]], EDF[Semaine], BD_evo[[#This Row],[Semaine]]), "")</f>
        <v/>
      </c>
      <c r="G1628" s="92" t="str">
        <f>IFERROR(AVERAGEIFS(EDF[Humeur], EDF[Nom], BD_evo[[#This Row],[Nom]], EDF[Semaine], BD_evo[[#This Row],[Semaine]]), "")</f>
        <v/>
      </c>
      <c r="H1628" s="92" t="str">
        <f>IFERROR(AVERAGEIFS(EDF[Stress], EDF[Nom], BD_evo[[#This Row],[Nom]], EDF[Semaine], BD_evo[[#This Row],[Semaine]]), "")</f>
        <v/>
      </c>
      <c r="I1628" s="92" t="str">
        <f>IFERROR(AVERAGEIFS(EDF[Sommeil], EDF[Nom], BD_evo[[#This Row],[Nom]], EDF[Semaine], BD_evo[[#This Row],[Semaine]]), "")</f>
        <v/>
      </c>
      <c r="J1628" s="92" t="str">
        <f>IFERROR(AVERAGEIFS(EDF[Etat Physique], EDF[Nom], BD_evo[[#This Row],[Nom]], EDF[Semaine], BD_evo[[#This Row],[Semaine]]), "")</f>
        <v/>
      </c>
      <c r="K1628" s="92" t="str">
        <f>IFERROR(AVERAGEIFS(EDF[Hydratation], EDF[Nom], BD_evo[[#This Row],[Nom]], EDF[Semaine], BD_evo[[#This Row],[Semaine]]), "")</f>
        <v/>
      </c>
      <c r="L1628" s="92" t="str">
        <f>IFERROR(AVERAGEIFS(EDF[Nutrition], EDF[Nom], BD_evo[[#This Row],[Nom]], EDF[Semaine], BD_evo[[#This Row],[Semaine]]), "")</f>
        <v/>
      </c>
      <c r="M1628" s="92" t="str">
        <f>IFERROR(AVERAGEIFS(RPE[Investissement du jour], RPE[Nom], BD_evo[[#This Row],[Nom]], RPE[Semaine], BD_evo[[#This Row],[Semaine]]), "")</f>
        <v/>
      </c>
    </row>
    <row r="1629" spans="1:13" x14ac:dyDescent="0.2">
      <c r="A1629" s="89" t="s">
        <v>80</v>
      </c>
      <c r="B1629" t="str">
        <f>INDEX(Statut[Profil], MATCH(BD_evo[[#This Row],[Nom]], Statut[Nom], 0))</f>
        <v>Avant</v>
      </c>
      <c r="C1629">
        <f t="shared" si="42"/>
        <v>2024</v>
      </c>
      <c r="D1629">
        <f t="shared" si="43"/>
        <v>15</v>
      </c>
      <c r="E1629" t="str">
        <f>IF(SUMIFS(RPE[sRPE_tot], RPE[Nom], BD_evo[[#This Row],[Nom]], RPE[Semaine], BD_evo[[#This Row],[Semaine]])=0,"",SUMIFS(RPE[sRPE_tot], RPE[Nom], BD_evo[[#This Row],[Nom]], RPE[Semaine], BD_evo[[#This Row],[Semaine]]))</f>
        <v/>
      </c>
      <c r="F1629" s="92" t="str">
        <f>IFERROR(AVERAGEIFS(EDF[Total EDF], EDF[Nom], BD_evo[[#This Row],[Nom]], EDF[Semaine], BD_evo[[#This Row],[Semaine]]), "")</f>
        <v/>
      </c>
      <c r="G1629" s="92" t="str">
        <f>IFERROR(AVERAGEIFS(EDF[Humeur], EDF[Nom], BD_evo[[#This Row],[Nom]], EDF[Semaine], BD_evo[[#This Row],[Semaine]]), "")</f>
        <v/>
      </c>
      <c r="H1629" s="92" t="str">
        <f>IFERROR(AVERAGEIFS(EDF[Stress], EDF[Nom], BD_evo[[#This Row],[Nom]], EDF[Semaine], BD_evo[[#This Row],[Semaine]]), "")</f>
        <v/>
      </c>
      <c r="I1629" s="92" t="str">
        <f>IFERROR(AVERAGEIFS(EDF[Sommeil], EDF[Nom], BD_evo[[#This Row],[Nom]], EDF[Semaine], BD_evo[[#This Row],[Semaine]]), "")</f>
        <v/>
      </c>
      <c r="J1629" s="92" t="str">
        <f>IFERROR(AVERAGEIFS(EDF[Etat Physique], EDF[Nom], BD_evo[[#This Row],[Nom]], EDF[Semaine], BD_evo[[#This Row],[Semaine]]), "")</f>
        <v/>
      </c>
      <c r="K1629" s="92" t="str">
        <f>IFERROR(AVERAGEIFS(EDF[Hydratation], EDF[Nom], BD_evo[[#This Row],[Nom]], EDF[Semaine], BD_evo[[#This Row],[Semaine]]), "")</f>
        <v/>
      </c>
      <c r="L1629" s="92" t="str">
        <f>IFERROR(AVERAGEIFS(EDF[Nutrition], EDF[Nom], BD_evo[[#This Row],[Nom]], EDF[Semaine], BD_evo[[#This Row],[Semaine]]), "")</f>
        <v/>
      </c>
      <c r="M1629" s="92" t="str">
        <f>IFERROR(AVERAGEIFS(RPE[Investissement du jour], RPE[Nom], BD_evo[[#This Row],[Nom]], RPE[Semaine], BD_evo[[#This Row],[Semaine]]), "")</f>
        <v/>
      </c>
    </row>
    <row r="1630" spans="1:13" x14ac:dyDescent="0.2">
      <c r="A1630" s="88" t="s">
        <v>167</v>
      </c>
      <c r="B1630" t="str">
        <f>INDEX(Statut[Profil], MATCH(BD_evo[[#This Row],[Nom]], Statut[Nom], 0))</f>
        <v>Trois Quarts</v>
      </c>
      <c r="C1630">
        <f t="shared" si="42"/>
        <v>2024</v>
      </c>
      <c r="D1630">
        <f t="shared" si="43"/>
        <v>15</v>
      </c>
      <c r="E1630" t="str">
        <f>IF(SUMIFS(RPE[sRPE_tot], RPE[Nom], BD_evo[[#This Row],[Nom]], RPE[Semaine], BD_evo[[#This Row],[Semaine]])=0,"",SUMIFS(RPE[sRPE_tot], RPE[Nom], BD_evo[[#This Row],[Nom]], RPE[Semaine], BD_evo[[#This Row],[Semaine]]))</f>
        <v/>
      </c>
      <c r="F1630" s="92" t="str">
        <f>IFERROR(AVERAGEIFS(EDF[Total EDF], EDF[Nom], BD_evo[[#This Row],[Nom]], EDF[Semaine], BD_evo[[#This Row],[Semaine]]), "")</f>
        <v/>
      </c>
      <c r="G1630" s="92" t="str">
        <f>IFERROR(AVERAGEIFS(EDF[Humeur], EDF[Nom], BD_evo[[#This Row],[Nom]], EDF[Semaine], BD_evo[[#This Row],[Semaine]]), "")</f>
        <v/>
      </c>
      <c r="H1630" s="92" t="str">
        <f>IFERROR(AVERAGEIFS(EDF[Stress], EDF[Nom], BD_evo[[#This Row],[Nom]], EDF[Semaine], BD_evo[[#This Row],[Semaine]]), "")</f>
        <v/>
      </c>
      <c r="I1630" s="92" t="str">
        <f>IFERROR(AVERAGEIFS(EDF[Sommeil], EDF[Nom], BD_evo[[#This Row],[Nom]], EDF[Semaine], BD_evo[[#This Row],[Semaine]]), "")</f>
        <v/>
      </c>
      <c r="J1630" s="92" t="str">
        <f>IFERROR(AVERAGEIFS(EDF[Etat Physique], EDF[Nom], BD_evo[[#This Row],[Nom]], EDF[Semaine], BD_evo[[#This Row],[Semaine]]), "")</f>
        <v/>
      </c>
      <c r="K1630" s="92" t="str">
        <f>IFERROR(AVERAGEIFS(EDF[Hydratation], EDF[Nom], BD_evo[[#This Row],[Nom]], EDF[Semaine], BD_evo[[#This Row],[Semaine]]), "")</f>
        <v/>
      </c>
      <c r="L1630" s="92" t="str">
        <f>IFERROR(AVERAGEIFS(EDF[Nutrition], EDF[Nom], BD_evo[[#This Row],[Nom]], EDF[Semaine], BD_evo[[#This Row],[Semaine]]), "")</f>
        <v/>
      </c>
      <c r="M1630" s="92" t="str">
        <f>IFERROR(AVERAGEIFS(RPE[Investissement du jour], RPE[Nom], BD_evo[[#This Row],[Nom]], RPE[Semaine], BD_evo[[#This Row],[Semaine]]), "")</f>
        <v/>
      </c>
    </row>
    <row r="1631" spans="1:13" x14ac:dyDescent="0.2">
      <c r="A1631" s="88" t="s">
        <v>240</v>
      </c>
      <c r="B1631" t="str">
        <f>INDEX(Statut[Profil], MATCH(BD_evo[[#This Row],[Nom]], Statut[Nom], 0))</f>
        <v>Trois Quarts</v>
      </c>
      <c r="C1631">
        <f t="shared" ref="C1631:C1694" si="44">C1630</f>
        <v>2024</v>
      </c>
      <c r="D1631">
        <f t="shared" si="43"/>
        <v>15</v>
      </c>
      <c r="E1631" t="str">
        <f>IF(SUMIFS(RPE[sRPE_tot], RPE[Nom], BD_evo[[#This Row],[Nom]], RPE[Semaine], BD_evo[[#This Row],[Semaine]])=0,"",SUMIFS(RPE[sRPE_tot], RPE[Nom], BD_evo[[#This Row],[Nom]], RPE[Semaine], BD_evo[[#This Row],[Semaine]]))</f>
        <v/>
      </c>
      <c r="F1631" s="92" t="str">
        <f>IFERROR(AVERAGEIFS(EDF[Total EDF], EDF[Nom], BD_evo[[#This Row],[Nom]], EDF[Semaine], BD_evo[[#This Row],[Semaine]]), "")</f>
        <v/>
      </c>
      <c r="G1631" s="92" t="str">
        <f>IFERROR(AVERAGEIFS(EDF[Humeur], EDF[Nom], BD_evo[[#This Row],[Nom]], EDF[Semaine], BD_evo[[#This Row],[Semaine]]), "")</f>
        <v/>
      </c>
      <c r="H1631" s="92" t="str">
        <f>IFERROR(AVERAGEIFS(EDF[Stress], EDF[Nom], BD_evo[[#This Row],[Nom]], EDF[Semaine], BD_evo[[#This Row],[Semaine]]), "")</f>
        <v/>
      </c>
      <c r="I1631" s="92" t="str">
        <f>IFERROR(AVERAGEIFS(EDF[Sommeil], EDF[Nom], BD_evo[[#This Row],[Nom]], EDF[Semaine], BD_evo[[#This Row],[Semaine]]), "")</f>
        <v/>
      </c>
      <c r="J1631" s="92" t="str">
        <f>IFERROR(AVERAGEIFS(EDF[Etat Physique], EDF[Nom], BD_evo[[#This Row],[Nom]], EDF[Semaine], BD_evo[[#This Row],[Semaine]]), "")</f>
        <v/>
      </c>
      <c r="K1631" s="92" t="str">
        <f>IFERROR(AVERAGEIFS(EDF[Hydratation], EDF[Nom], BD_evo[[#This Row],[Nom]], EDF[Semaine], BD_evo[[#This Row],[Semaine]]), "")</f>
        <v/>
      </c>
      <c r="L1631" s="92" t="str">
        <f>IFERROR(AVERAGEIFS(EDF[Nutrition], EDF[Nom], BD_evo[[#This Row],[Nom]], EDF[Semaine], BD_evo[[#This Row],[Semaine]]), "")</f>
        <v/>
      </c>
      <c r="M1631" s="92" t="str">
        <f>IFERROR(AVERAGEIFS(RPE[Investissement du jour], RPE[Nom], BD_evo[[#This Row],[Nom]], RPE[Semaine], BD_evo[[#This Row],[Semaine]]), "")</f>
        <v/>
      </c>
    </row>
    <row r="1632" spans="1:13" x14ac:dyDescent="0.2">
      <c r="A1632" s="88" t="s">
        <v>107</v>
      </c>
      <c r="B1632" t="str">
        <f>INDEX(Statut[Profil], MATCH(BD_evo[[#This Row],[Nom]], Statut[Nom], 0))</f>
        <v>Trois Quarts</v>
      </c>
      <c r="C1632">
        <f t="shared" si="44"/>
        <v>2024</v>
      </c>
      <c r="D1632">
        <f t="shared" si="43"/>
        <v>15</v>
      </c>
      <c r="E1632" t="str">
        <f>IF(SUMIFS(RPE[sRPE_tot], RPE[Nom], BD_evo[[#This Row],[Nom]], RPE[Semaine], BD_evo[[#This Row],[Semaine]])=0,"",SUMIFS(RPE[sRPE_tot], RPE[Nom], BD_evo[[#This Row],[Nom]], RPE[Semaine], BD_evo[[#This Row],[Semaine]]))</f>
        <v/>
      </c>
      <c r="F1632" s="92" t="str">
        <f>IFERROR(AVERAGEIFS(EDF[Total EDF], EDF[Nom], BD_evo[[#This Row],[Nom]], EDF[Semaine], BD_evo[[#This Row],[Semaine]]), "")</f>
        <v/>
      </c>
      <c r="G1632" s="92" t="str">
        <f>IFERROR(AVERAGEIFS(EDF[Humeur], EDF[Nom], BD_evo[[#This Row],[Nom]], EDF[Semaine], BD_evo[[#This Row],[Semaine]]), "")</f>
        <v/>
      </c>
      <c r="H1632" s="92" t="str">
        <f>IFERROR(AVERAGEIFS(EDF[Stress], EDF[Nom], BD_evo[[#This Row],[Nom]], EDF[Semaine], BD_evo[[#This Row],[Semaine]]), "")</f>
        <v/>
      </c>
      <c r="I1632" s="92" t="str">
        <f>IFERROR(AVERAGEIFS(EDF[Sommeil], EDF[Nom], BD_evo[[#This Row],[Nom]], EDF[Semaine], BD_evo[[#This Row],[Semaine]]), "")</f>
        <v/>
      </c>
      <c r="J1632" s="92" t="str">
        <f>IFERROR(AVERAGEIFS(EDF[Etat Physique], EDF[Nom], BD_evo[[#This Row],[Nom]], EDF[Semaine], BD_evo[[#This Row],[Semaine]]), "")</f>
        <v/>
      </c>
      <c r="K1632" s="92" t="str">
        <f>IFERROR(AVERAGEIFS(EDF[Hydratation], EDF[Nom], BD_evo[[#This Row],[Nom]], EDF[Semaine], BD_evo[[#This Row],[Semaine]]), "")</f>
        <v/>
      </c>
      <c r="L1632" s="92" t="str">
        <f>IFERROR(AVERAGEIFS(EDF[Nutrition], EDF[Nom], BD_evo[[#This Row],[Nom]], EDF[Semaine], BD_evo[[#This Row],[Semaine]]), "")</f>
        <v/>
      </c>
      <c r="M1632" s="92" t="str">
        <f>IFERROR(AVERAGEIFS(RPE[Investissement du jour], RPE[Nom], BD_evo[[#This Row],[Nom]], RPE[Semaine], BD_evo[[#This Row],[Semaine]]), "")</f>
        <v/>
      </c>
    </row>
    <row r="1633" spans="1:13" x14ac:dyDescent="0.2">
      <c r="A1633" s="88" t="s">
        <v>192</v>
      </c>
      <c r="B1633" t="str">
        <f>INDEX(Statut[Profil], MATCH(BD_evo[[#This Row],[Nom]], Statut[Nom], 0))</f>
        <v>Trois Quarts</v>
      </c>
      <c r="C1633">
        <f t="shared" si="44"/>
        <v>2024</v>
      </c>
      <c r="D1633">
        <f t="shared" si="43"/>
        <v>15</v>
      </c>
      <c r="E1633" t="str">
        <f>IF(SUMIFS(RPE[sRPE_tot], RPE[Nom], BD_evo[[#This Row],[Nom]], RPE[Semaine], BD_evo[[#This Row],[Semaine]])=0,"",SUMIFS(RPE[sRPE_tot], RPE[Nom], BD_evo[[#This Row],[Nom]], RPE[Semaine], BD_evo[[#This Row],[Semaine]]))</f>
        <v/>
      </c>
      <c r="F1633" s="92" t="str">
        <f>IFERROR(AVERAGEIFS(EDF[Total EDF], EDF[Nom], BD_evo[[#This Row],[Nom]], EDF[Semaine], BD_evo[[#This Row],[Semaine]]), "")</f>
        <v/>
      </c>
      <c r="G1633" s="92" t="str">
        <f>IFERROR(AVERAGEIFS(EDF[Humeur], EDF[Nom], BD_evo[[#This Row],[Nom]], EDF[Semaine], BD_evo[[#This Row],[Semaine]]), "")</f>
        <v/>
      </c>
      <c r="H1633" s="92" t="str">
        <f>IFERROR(AVERAGEIFS(EDF[Stress], EDF[Nom], BD_evo[[#This Row],[Nom]], EDF[Semaine], BD_evo[[#This Row],[Semaine]]), "")</f>
        <v/>
      </c>
      <c r="I1633" s="92" t="str">
        <f>IFERROR(AVERAGEIFS(EDF[Sommeil], EDF[Nom], BD_evo[[#This Row],[Nom]], EDF[Semaine], BD_evo[[#This Row],[Semaine]]), "")</f>
        <v/>
      </c>
      <c r="J1633" s="92" t="str">
        <f>IFERROR(AVERAGEIFS(EDF[Etat Physique], EDF[Nom], BD_evo[[#This Row],[Nom]], EDF[Semaine], BD_evo[[#This Row],[Semaine]]), "")</f>
        <v/>
      </c>
      <c r="K1633" s="92" t="str">
        <f>IFERROR(AVERAGEIFS(EDF[Hydratation], EDF[Nom], BD_evo[[#This Row],[Nom]], EDF[Semaine], BD_evo[[#This Row],[Semaine]]), "")</f>
        <v/>
      </c>
      <c r="L1633" s="92" t="str">
        <f>IFERROR(AVERAGEIFS(EDF[Nutrition], EDF[Nom], BD_evo[[#This Row],[Nom]], EDF[Semaine], BD_evo[[#This Row],[Semaine]]), "")</f>
        <v/>
      </c>
      <c r="M1633" s="92" t="str">
        <f>IFERROR(AVERAGEIFS(RPE[Investissement du jour], RPE[Nom], BD_evo[[#This Row],[Nom]], RPE[Semaine], BD_evo[[#This Row],[Semaine]]), "")</f>
        <v/>
      </c>
    </row>
    <row r="1634" spans="1:13" x14ac:dyDescent="0.2">
      <c r="A1634" s="88" t="s">
        <v>496</v>
      </c>
      <c r="B1634" t="str">
        <f>INDEX(Statut[Profil], MATCH(BD_evo[[#This Row],[Nom]], Statut[Nom], 0))</f>
        <v>Trois Quarts</v>
      </c>
      <c r="C1634">
        <f t="shared" si="44"/>
        <v>2024</v>
      </c>
      <c r="D1634">
        <f t="shared" si="43"/>
        <v>15</v>
      </c>
      <c r="E1634" t="str">
        <f>IF(SUMIFS(RPE[sRPE_tot], RPE[Nom], BD_evo[[#This Row],[Nom]], RPE[Semaine], BD_evo[[#This Row],[Semaine]])=0,"",SUMIFS(RPE[sRPE_tot], RPE[Nom], BD_evo[[#This Row],[Nom]], RPE[Semaine], BD_evo[[#This Row],[Semaine]]))</f>
        <v/>
      </c>
      <c r="F1634" s="92" t="str">
        <f>IFERROR(AVERAGEIFS(EDF[Total EDF], EDF[Nom], BD_evo[[#This Row],[Nom]], EDF[Semaine], BD_evo[[#This Row],[Semaine]]), "")</f>
        <v/>
      </c>
      <c r="G1634" s="92" t="str">
        <f>IFERROR(AVERAGEIFS(EDF[Humeur], EDF[Nom], BD_evo[[#This Row],[Nom]], EDF[Semaine], BD_evo[[#This Row],[Semaine]]), "")</f>
        <v/>
      </c>
      <c r="H1634" s="92" t="str">
        <f>IFERROR(AVERAGEIFS(EDF[Stress], EDF[Nom], BD_evo[[#This Row],[Nom]], EDF[Semaine], BD_evo[[#This Row],[Semaine]]), "")</f>
        <v/>
      </c>
      <c r="I1634" s="92" t="str">
        <f>IFERROR(AVERAGEIFS(EDF[Sommeil], EDF[Nom], BD_evo[[#This Row],[Nom]], EDF[Semaine], BD_evo[[#This Row],[Semaine]]), "")</f>
        <v/>
      </c>
      <c r="J1634" s="92" t="str">
        <f>IFERROR(AVERAGEIFS(EDF[Etat Physique], EDF[Nom], BD_evo[[#This Row],[Nom]], EDF[Semaine], BD_evo[[#This Row],[Semaine]]), "")</f>
        <v/>
      </c>
      <c r="K1634" s="92" t="str">
        <f>IFERROR(AVERAGEIFS(EDF[Hydratation], EDF[Nom], BD_evo[[#This Row],[Nom]], EDF[Semaine], BD_evo[[#This Row],[Semaine]]), "")</f>
        <v/>
      </c>
      <c r="L1634" s="92" t="str">
        <f>IFERROR(AVERAGEIFS(EDF[Nutrition], EDF[Nom], BD_evo[[#This Row],[Nom]], EDF[Semaine], BD_evo[[#This Row],[Semaine]]), "")</f>
        <v/>
      </c>
      <c r="M1634" s="92" t="str">
        <f>IFERROR(AVERAGEIFS(RPE[Investissement du jour], RPE[Nom], BD_evo[[#This Row],[Nom]], RPE[Semaine], BD_evo[[#This Row],[Semaine]]), "")</f>
        <v/>
      </c>
    </row>
    <row r="1635" spans="1:13" x14ac:dyDescent="0.2">
      <c r="A1635" s="88" t="s">
        <v>211</v>
      </c>
      <c r="B1635" t="str">
        <f>INDEX(Statut[Profil], MATCH(BD_evo[[#This Row],[Nom]], Statut[Nom], 0))</f>
        <v>Trois Quarts</v>
      </c>
      <c r="C1635">
        <f t="shared" si="44"/>
        <v>2024</v>
      </c>
      <c r="D1635">
        <f t="shared" si="43"/>
        <v>15</v>
      </c>
      <c r="E1635" t="str">
        <f>IF(SUMIFS(RPE[sRPE_tot], RPE[Nom], BD_evo[[#This Row],[Nom]], RPE[Semaine], BD_evo[[#This Row],[Semaine]])=0,"",SUMIFS(RPE[sRPE_tot], RPE[Nom], BD_evo[[#This Row],[Nom]], RPE[Semaine], BD_evo[[#This Row],[Semaine]]))</f>
        <v/>
      </c>
      <c r="F1635" s="92" t="str">
        <f>IFERROR(AVERAGEIFS(EDF[Total EDF], EDF[Nom], BD_evo[[#This Row],[Nom]], EDF[Semaine], BD_evo[[#This Row],[Semaine]]), "")</f>
        <v/>
      </c>
      <c r="G1635" s="92" t="str">
        <f>IFERROR(AVERAGEIFS(EDF[Humeur], EDF[Nom], BD_evo[[#This Row],[Nom]], EDF[Semaine], BD_evo[[#This Row],[Semaine]]), "")</f>
        <v/>
      </c>
      <c r="H1635" s="92" t="str">
        <f>IFERROR(AVERAGEIFS(EDF[Stress], EDF[Nom], BD_evo[[#This Row],[Nom]], EDF[Semaine], BD_evo[[#This Row],[Semaine]]), "")</f>
        <v/>
      </c>
      <c r="I1635" s="92" t="str">
        <f>IFERROR(AVERAGEIFS(EDF[Sommeil], EDF[Nom], BD_evo[[#This Row],[Nom]], EDF[Semaine], BD_evo[[#This Row],[Semaine]]), "")</f>
        <v/>
      </c>
      <c r="J1635" s="92" t="str">
        <f>IFERROR(AVERAGEIFS(EDF[Etat Physique], EDF[Nom], BD_evo[[#This Row],[Nom]], EDF[Semaine], BD_evo[[#This Row],[Semaine]]), "")</f>
        <v/>
      </c>
      <c r="K1635" s="92" t="str">
        <f>IFERROR(AVERAGEIFS(EDF[Hydratation], EDF[Nom], BD_evo[[#This Row],[Nom]], EDF[Semaine], BD_evo[[#This Row],[Semaine]]), "")</f>
        <v/>
      </c>
      <c r="L1635" s="92" t="str">
        <f>IFERROR(AVERAGEIFS(EDF[Nutrition], EDF[Nom], BD_evo[[#This Row],[Nom]], EDF[Semaine], BD_evo[[#This Row],[Semaine]]), "")</f>
        <v/>
      </c>
      <c r="M1635" s="92" t="str">
        <f>IFERROR(AVERAGEIFS(RPE[Investissement du jour], RPE[Nom], BD_evo[[#This Row],[Nom]], RPE[Semaine], BD_evo[[#This Row],[Semaine]]), "")</f>
        <v/>
      </c>
    </row>
    <row r="1636" spans="1:13" x14ac:dyDescent="0.2">
      <c r="A1636" s="88" t="s">
        <v>188</v>
      </c>
      <c r="B1636" t="str">
        <f>INDEX(Statut[Profil], MATCH(BD_evo[[#This Row],[Nom]], Statut[Nom], 0))</f>
        <v>Avant</v>
      </c>
      <c r="C1636">
        <f t="shared" si="44"/>
        <v>2024</v>
      </c>
      <c r="D1636">
        <f t="shared" si="43"/>
        <v>15</v>
      </c>
      <c r="E1636" t="str">
        <f>IF(SUMIFS(RPE[sRPE_tot], RPE[Nom], BD_evo[[#This Row],[Nom]], RPE[Semaine], BD_evo[[#This Row],[Semaine]])=0,"",SUMIFS(RPE[sRPE_tot], RPE[Nom], BD_evo[[#This Row],[Nom]], RPE[Semaine], BD_evo[[#This Row],[Semaine]]))</f>
        <v/>
      </c>
      <c r="F1636" s="92" t="str">
        <f>IFERROR(AVERAGEIFS(EDF[Total EDF], EDF[Nom], BD_evo[[#This Row],[Nom]], EDF[Semaine], BD_evo[[#This Row],[Semaine]]), "")</f>
        <v/>
      </c>
      <c r="G1636" s="92" t="str">
        <f>IFERROR(AVERAGEIFS(EDF[Humeur], EDF[Nom], BD_evo[[#This Row],[Nom]], EDF[Semaine], BD_evo[[#This Row],[Semaine]]), "")</f>
        <v/>
      </c>
      <c r="H1636" s="92" t="str">
        <f>IFERROR(AVERAGEIFS(EDF[Stress], EDF[Nom], BD_evo[[#This Row],[Nom]], EDF[Semaine], BD_evo[[#This Row],[Semaine]]), "")</f>
        <v/>
      </c>
      <c r="I1636" s="92" t="str">
        <f>IFERROR(AVERAGEIFS(EDF[Sommeil], EDF[Nom], BD_evo[[#This Row],[Nom]], EDF[Semaine], BD_evo[[#This Row],[Semaine]]), "")</f>
        <v/>
      </c>
      <c r="J1636" s="92" t="str">
        <f>IFERROR(AVERAGEIFS(EDF[Etat Physique], EDF[Nom], BD_evo[[#This Row],[Nom]], EDF[Semaine], BD_evo[[#This Row],[Semaine]]), "")</f>
        <v/>
      </c>
      <c r="K1636" s="92" t="str">
        <f>IFERROR(AVERAGEIFS(EDF[Hydratation], EDF[Nom], BD_evo[[#This Row],[Nom]], EDF[Semaine], BD_evo[[#This Row],[Semaine]]), "")</f>
        <v/>
      </c>
      <c r="L1636" s="92" t="str">
        <f>IFERROR(AVERAGEIFS(EDF[Nutrition], EDF[Nom], BD_evo[[#This Row],[Nom]], EDF[Semaine], BD_evo[[#This Row],[Semaine]]), "")</f>
        <v/>
      </c>
      <c r="M1636" s="92" t="str">
        <f>IFERROR(AVERAGEIFS(RPE[Investissement du jour], RPE[Nom], BD_evo[[#This Row],[Nom]], RPE[Semaine], BD_evo[[#This Row],[Semaine]]), "")</f>
        <v/>
      </c>
    </row>
    <row r="1637" spans="1:13" x14ac:dyDescent="0.2">
      <c r="A1637" s="88" t="s">
        <v>200</v>
      </c>
      <c r="B1637" t="str">
        <f>INDEX(Statut[Profil], MATCH(BD_evo[[#This Row],[Nom]], Statut[Nom], 0))</f>
        <v>Avant</v>
      </c>
      <c r="C1637">
        <f t="shared" si="44"/>
        <v>2024</v>
      </c>
      <c r="D1637">
        <f t="shared" si="43"/>
        <v>15</v>
      </c>
      <c r="E1637" t="str">
        <f>IF(SUMIFS(RPE[sRPE_tot], RPE[Nom], BD_evo[[#This Row],[Nom]], RPE[Semaine], BD_evo[[#This Row],[Semaine]])=0,"",SUMIFS(RPE[sRPE_tot], RPE[Nom], BD_evo[[#This Row],[Nom]], RPE[Semaine], BD_evo[[#This Row],[Semaine]]))</f>
        <v/>
      </c>
      <c r="F1637" s="92" t="str">
        <f>IFERROR(AVERAGEIFS(EDF[Total EDF], EDF[Nom], BD_evo[[#This Row],[Nom]], EDF[Semaine], BD_evo[[#This Row],[Semaine]]), "")</f>
        <v/>
      </c>
      <c r="G1637" s="92" t="str">
        <f>IFERROR(AVERAGEIFS(EDF[Humeur], EDF[Nom], BD_evo[[#This Row],[Nom]], EDF[Semaine], BD_evo[[#This Row],[Semaine]]), "")</f>
        <v/>
      </c>
      <c r="H1637" s="92" t="str">
        <f>IFERROR(AVERAGEIFS(EDF[Stress], EDF[Nom], BD_evo[[#This Row],[Nom]], EDF[Semaine], BD_evo[[#This Row],[Semaine]]), "")</f>
        <v/>
      </c>
      <c r="I1637" s="92" t="str">
        <f>IFERROR(AVERAGEIFS(EDF[Sommeil], EDF[Nom], BD_evo[[#This Row],[Nom]], EDF[Semaine], BD_evo[[#This Row],[Semaine]]), "")</f>
        <v/>
      </c>
      <c r="J1637" s="92" t="str">
        <f>IFERROR(AVERAGEIFS(EDF[Etat Physique], EDF[Nom], BD_evo[[#This Row],[Nom]], EDF[Semaine], BD_evo[[#This Row],[Semaine]]), "")</f>
        <v/>
      </c>
      <c r="K1637" s="92" t="str">
        <f>IFERROR(AVERAGEIFS(EDF[Hydratation], EDF[Nom], BD_evo[[#This Row],[Nom]], EDF[Semaine], BD_evo[[#This Row],[Semaine]]), "")</f>
        <v/>
      </c>
      <c r="L1637" s="92" t="str">
        <f>IFERROR(AVERAGEIFS(EDF[Nutrition], EDF[Nom], BD_evo[[#This Row],[Nom]], EDF[Semaine], BD_evo[[#This Row],[Semaine]]), "")</f>
        <v/>
      </c>
      <c r="M1637" s="92" t="str">
        <f>IFERROR(AVERAGEIFS(RPE[Investissement du jour], RPE[Nom], BD_evo[[#This Row],[Nom]], RPE[Semaine], BD_evo[[#This Row],[Semaine]]), "")</f>
        <v/>
      </c>
    </row>
    <row r="1638" spans="1:13" x14ac:dyDescent="0.2">
      <c r="A1638" s="88" t="s">
        <v>244</v>
      </c>
      <c r="B1638" t="str">
        <f>INDEX(Statut[Profil], MATCH(BD_evo[[#This Row],[Nom]], Statut[Nom], 0))</f>
        <v>Avant</v>
      </c>
      <c r="C1638">
        <f t="shared" si="44"/>
        <v>2024</v>
      </c>
      <c r="D1638">
        <f t="shared" si="43"/>
        <v>15</v>
      </c>
      <c r="E1638" t="str">
        <f>IF(SUMIFS(RPE[sRPE_tot], RPE[Nom], BD_evo[[#This Row],[Nom]], RPE[Semaine], BD_evo[[#This Row],[Semaine]])=0,"",SUMIFS(RPE[sRPE_tot], RPE[Nom], BD_evo[[#This Row],[Nom]], RPE[Semaine], BD_evo[[#This Row],[Semaine]]))</f>
        <v/>
      </c>
      <c r="F1638" s="92" t="str">
        <f>IFERROR(AVERAGEIFS(EDF[Total EDF], EDF[Nom], BD_evo[[#This Row],[Nom]], EDF[Semaine], BD_evo[[#This Row],[Semaine]]), "")</f>
        <v/>
      </c>
      <c r="G1638" s="92" t="str">
        <f>IFERROR(AVERAGEIFS(EDF[Humeur], EDF[Nom], BD_evo[[#This Row],[Nom]], EDF[Semaine], BD_evo[[#This Row],[Semaine]]), "")</f>
        <v/>
      </c>
      <c r="H1638" s="92" t="str">
        <f>IFERROR(AVERAGEIFS(EDF[Stress], EDF[Nom], BD_evo[[#This Row],[Nom]], EDF[Semaine], BD_evo[[#This Row],[Semaine]]), "")</f>
        <v/>
      </c>
      <c r="I1638" s="92" t="str">
        <f>IFERROR(AVERAGEIFS(EDF[Sommeil], EDF[Nom], BD_evo[[#This Row],[Nom]], EDF[Semaine], BD_evo[[#This Row],[Semaine]]), "")</f>
        <v/>
      </c>
      <c r="J1638" s="92" t="str">
        <f>IFERROR(AVERAGEIFS(EDF[Etat Physique], EDF[Nom], BD_evo[[#This Row],[Nom]], EDF[Semaine], BD_evo[[#This Row],[Semaine]]), "")</f>
        <v/>
      </c>
      <c r="K1638" s="92" t="str">
        <f>IFERROR(AVERAGEIFS(EDF[Hydratation], EDF[Nom], BD_evo[[#This Row],[Nom]], EDF[Semaine], BD_evo[[#This Row],[Semaine]]), "")</f>
        <v/>
      </c>
      <c r="L1638" s="92" t="str">
        <f>IFERROR(AVERAGEIFS(EDF[Nutrition], EDF[Nom], BD_evo[[#This Row],[Nom]], EDF[Semaine], BD_evo[[#This Row],[Semaine]]), "")</f>
        <v/>
      </c>
      <c r="M1638" s="92" t="str">
        <f>IFERROR(AVERAGEIFS(RPE[Investissement du jour], RPE[Nom], BD_evo[[#This Row],[Nom]], RPE[Semaine], BD_evo[[#This Row],[Semaine]]), "")</f>
        <v/>
      </c>
    </row>
    <row r="1639" spans="1:13" x14ac:dyDescent="0.2">
      <c r="A1639" s="89" t="s">
        <v>78</v>
      </c>
      <c r="B1639" t="str">
        <f>INDEX(Statut[Profil], MATCH(BD_evo[[#This Row],[Nom]], Statut[Nom], 0))</f>
        <v>Avant</v>
      </c>
      <c r="C1639">
        <f t="shared" si="44"/>
        <v>2024</v>
      </c>
      <c r="D1639">
        <f t="shared" si="43"/>
        <v>15</v>
      </c>
      <c r="E1639" t="str">
        <f>IF(SUMIFS(RPE[sRPE_tot], RPE[Nom], BD_evo[[#This Row],[Nom]], RPE[Semaine], BD_evo[[#This Row],[Semaine]])=0,"",SUMIFS(RPE[sRPE_tot], RPE[Nom], BD_evo[[#This Row],[Nom]], RPE[Semaine], BD_evo[[#This Row],[Semaine]]))</f>
        <v/>
      </c>
      <c r="F1639" s="92" t="str">
        <f>IFERROR(AVERAGEIFS(EDF[Total EDF], EDF[Nom], BD_evo[[#This Row],[Nom]], EDF[Semaine], BD_evo[[#This Row],[Semaine]]), "")</f>
        <v/>
      </c>
      <c r="G1639" s="92" t="str">
        <f>IFERROR(AVERAGEIFS(EDF[Humeur], EDF[Nom], BD_evo[[#This Row],[Nom]], EDF[Semaine], BD_evo[[#This Row],[Semaine]]), "")</f>
        <v/>
      </c>
      <c r="H1639" s="92" t="str">
        <f>IFERROR(AVERAGEIFS(EDF[Stress], EDF[Nom], BD_evo[[#This Row],[Nom]], EDF[Semaine], BD_evo[[#This Row],[Semaine]]), "")</f>
        <v/>
      </c>
      <c r="I1639" s="92" t="str">
        <f>IFERROR(AVERAGEIFS(EDF[Sommeil], EDF[Nom], BD_evo[[#This Row],[Nom]], EDF[Semaine], BD_evo[[#This Row],[Semaine]]), "")</f>
        <v/>
      </c>
      <c r="J1639" s="92" t="str">
        <f>IFERROR(AVERAGEIFS(EDF[Etat Physique], EDF[Nom], BD_evo[[#This Row],[Nom]], EDF[Semaine], BD_evo[[#This Row],[Semaine]]), "")</f>
        <v/>
      </c>
      <c r="K1639" s="92" t="str">
        <f>IFERROR(AVERAGEIFS(EDF[Hydratation], EDF[Nom], BD_evo[[#This Row],[Nom]], EDF[Semaine], BD_evo[[#This Row],[Semaine]]), "")</f>
        <v/>
      </c>
      <c r="L1639" s="92" t="str">
        <f>IFERROR(AVERAGEIFS(EDF[Nutrition], EDF[Nom], BD_evo[[#This Row],[Nom]], EDF[Semaine], BD_evo[[#This Row],[Semaine]]), "")</f>
        <v/>
      </c>
      <c r="M1639" s="92" t="str">
        <f>IFERROR(AVERAGEIFS(RPE[Investissement du jour], RPE[Nom], BD_evo[[#This Row],[Nom]], RPE[Semaine], BD_evo[[#This Row],[Semaine]]), "")</f>
        <v/>
      </c>
    </row>
    <row r="1640" spans="1:13" x14ac:dyDescent="0.2">
      <c r="A1640" s="88" t="s">
        <v>87</v>
      </c>
      <c r="B1640" t="str">
        <f>INDEX(Statut[Profil], MATCH(BD_evo[[#This Row],[Nom]], Statut[Nom], 0))</f>
        <v>Trois Quarts</v>
      </c>
      <c r="C1640">
        <f t="shared" si="44"/>
        <v>2024</v>
      </c>
      <c r="D1640">
        <f t="shared" si="43"/>
        <v>15</v>
      </c>
      <c r="E1640" t="str">
        <f>IF(SUMIFS(RPE[sRPE_tot], RPE[Nom], BD_evo[[#This Row],[Nom]], RPE[Semaine], BD_evo[[#This Row],[Semaine]])=0,"",SUMIFS(RPE[sRPE_tot], RPE[Nom], BD_evo[[#This Row],[Nom]], RPE[Semaine], BD_evo[[#This Row],[Semaine]]))</f>
        <v/>
      </c>
      <c r="F1640" s="92" t="str">
        <f>IFERROR(AVERAGEIFS(EDF[Total EDF], EDF[Nom], BD_evo[[#This Row],[Nom]], EDF[Semaine], BD_evo[[#This Row],[Semaine]]), "")</f>
        <v/>
      </c>
      <c r="G1640" s="92" t="str">
        <f>IFERROR(AVERAGEIFS(EDF[Humeur], EDF[Nom], BD_evo[[#This Row],[Nom]], EDF[Semaine], BD_evo[[#This Row],[Semaine]]), "")</f>
        <v/>
      </c>
      <c r="H1640" s="92" t="str">
        <f>IFERROR(AVERAGEIFS(EDF[Stress], EDF[Nom], BD_evo[[#This Row],[Nom]], EDF[Semaine], BD_evo[[#This Row],[Semaine]]), "")</f>
        <v/>
      </c>
      <c r="I1640" s="92" t="str">
        <f>IFERROR(AVERAGEIFS(EDF[Sommeil], EDF[Nom], BD_evo[[#This Row],[Nom]], EDF[Semaine], BD_evo[[#This Row],[Semaine]]), "")</f>
        <v/>
      </c>
      <c r="J1640" s="92" t="str">
        <f>IFERROR(AVERAGEIFS(EDF[Etat Physique], EDF[Nom], BD_evo[[#This Row],[Nom]], EDF[Semaine], BD_evo[[#This Row],[Semaine]]), "")</f>
        <v/>
      </c>
      <c r="K1640" s="92" t="str">
        <f>IFERROR(AVERAGEIFS(EDF[Hydratation], EDF[Nom], BD_evo[[#This Row],[Nom]], EDF[Semaine], BD_evo[[#This Row],[Semaine]]), "")</f>
        <v/>
      </c>
      <c r="L1640" s="92" t="str">
        <f>IFERROR(AVERAGEIFS(EDF[Nutrition], EDF[Nom], BD_evo[[#This Row],[Nom]], EDF[Semaine], BD_evo[[#This Row],[Semaine]]), "")</f>
        <v/>
      </c>
      <c r="M1640" s="92" t="str">
        <f>IFERROR(AVERAGEIFS(RPE[Investissement du jour], RPE[Nom], BD_evo[[#This Row],[Nom]], RPE[Semaine], BD_evo[[#This Row],[Semaine]]), "")</f>
        <v/>
      </c>
    </row>
    <row r="1641" spans="1:13" x14ac:dyDescent="0.2">
      <c r="A1641" s="88" t="s">
        <v>212</v>
      </c>
      <c r="B1641" t="str">
        <f>INDEX(Statut[Profil], MATCH(BD_evo[[#This Row],[Nom]], Statut[Nom], 0))</f>
        <v>Avant</v>
      </c>
      <c r="C1641">
        <f t="shared" si="44"/>
        <v>2024</v>
      </c>
      <c r="D1641">
        <f t="shared" si="43"/>
        <v>15</v>
      </c>
      <c r="E1641" t="str">
        <f>IF(SUMIFS(RPE[sRPE_tot], RPE[Nom], BD_evo[[#This Row],[Nom]], RPE[Semaine], BD_evo[[#This Row],[Semaine]])=0,"",SUMIFS(RPE[sRPE_tot], RPE[Nom], BD_evo[[#This Row],[Nom]], RPE[Semaine], BD_evo[[#This Row],[Semaine]]))</f>
        <v/>
      </c>
      <c r="F1641" s="92" t="str">
        <f>IFERROR(AVERAGEIFS(EDF[Total EDF], EDF[Nom], BD_evo[[#This Row],[Nom]], EDF[Semaine], BD_evo[[#This Row],[Semaine]]), "")</f>
        <v/>
      </c>
      <c r="G1641" s="92" t="str">
        <f>IFERROR(AVERAGEIFS(EDF[Humeur], EDF[Nom], BD_evo[[#This Row],[Nom]], EDF[Semaine], BD_evo[[#This Row],[Semaine]]), "")</f>
        <v/>
      </c>
      <c r="H1641" s="92" t="str">
        <f>IFERROR(AVERAGEIFS(EDF[Stress], EDF[Nom], BD_evo[[#This Row],[Nom]], EDF[Semaine], BD_evo[[#This Row],[Semaine]]), "")</f>
        <v/>
      </c>
      <c r="I1641" s="92" t="str">
        <f>IFERROR(AVERAGEIFS(EDF[Sommeil], EDF[Nom], BD_evo[[#This Row],[Nom]], EDF[Semaine], BD_evo[[#This Row],[Semaine]]), "")</f>
        <v/>
      </c>
      <c r="J1641" s="92" t="str">
        <f>IFERROR(AVERAGEIFS(EDF[Etat Physique], EDF[Nom], BD_evo[[#This Row],[Nom]], EDF[Semaine], BD_evo[[#This Row],[Semaine]]), "")</f>
        <v/>
      </c>
      <c r="K1641" s="92" t="str">
        <f>IFERROR(AVERAGEIFS(EDF[Hydratation], EDF[Nom], BD_evo[[#This Row],[Nom]], EDF[Semaine], BD_evo[[#This Row],[Semaine]]), "")</f>
        <v/>
      </c>
      <c r="L1641" s="92" t="str">
        <f>IFERROR(AVERAGEIFS(EDF[Nutrition], EDF[Nom], BD_evo[[#This Row],[Nom]], EDF[Semaine], BD_evo[[#This Row],[Semaine]]), "")</f>
        <v/>
      </c>
      <c r="M1641" s="92" t="str">
        <f>IFERROR(AVERAGEIFS(RPE[Investissement du jour], RPE[Nom], BD_evo[[#This Row],[Nom]], RPE[Semaine], BD_evo[[#This Row],[Semaine]]), "")</f>
        <v/>
      </c>
    </row>
    <row r="1642" spans="1:13" x14ac:dyDescent="0.2">
      <c r="A1642" s="88" t="s">
        <v>243</v>
      </c>
      <c r="B1642" t="str">
        <f>INDEX(Statut[Profil], MATCH(BD_evo[[#This Row],[Nom]], Statut[Nom], 0))</f>
        <v>Trois Quarts</v>
      </c>
      <c r="C1642">
        <f t="shared" si="44"/>
        <v>2024</v>
      </c>
      <c r="D1642">
        <f t="shared" si="43"/>
        <v>15</v>
      </c>
      <c r="E1642" t="str">
        <f>IF(SUMIFS(RPE[sRPE_tot], RPE[Nom], BD_evo[[#This Row],[Nom]], RPE[Semaine], BD_evo[[#This Row],[Semaine]])=0,"",SUMIFS(RPE[sRPE_tot], RPE[Nom], BD_evo[[#This Row],[Nom]], RPE[Semaine], BD_evo[[#This Row],[Semaine]]))</f>
        <v/>
      </c>
      <c r="F1642" s="92" t="str">
        <f>IFERROR(AVERAGEIFS(EDF[Total EDF], EDF[Nom], BD_evo[[#This Row],[Nom]], EDF[Semaine], BD_evo[[#This Row],[Semaine]]), "")</f>
        <v/>
      </c>
      <c r="G1642" s="92" t="str">
        <f>IFERROR(AVERAGEIFS(EDF[Humeur], EDF[Nom], BD_evo[[#This Row],[Nom]], EDF[Semaine], BD_evo[[#This Row],[Semaine]]), "")</f>
        <v/>
      </c>
      <c r="H1642" s="92" t="str">
        <f>IFERROR(AVERAGEIFS(EDF[Stress], EDF[Nom], BD_evo[[#This Row],[Nom]], EDF[Semaine], BD_evo[[#This Row],[Semaine]]), "")</f>
        <v/>
      </c>
      <c r="I1642" s="92" t="str">
        <f>IFERROR(AVERAGEIFS(EDF[Sommeil], EDF[Nom], BD_evo[[#This Row],[Nom]], EDF[Semaine], BD_evo[[#This Row],[Semaine]]), "")</f>
        <v/>
      </c>
      <c r="J1642" s="92" t="str">
        <f>IFERROR(AVERAGEIFS(EDF[Etat Physique], EDF[Nom], BD_evo[[#This Row],[Nom]], EDF[Semaine], BD_evo[[#This Row],[Semaine]]), "")</f>
        <v/>
      </c>
      <c r="K1642" s="92" t="str">
        <f>IFERROR(AVERAGEIFS(EDF[Hydratation], EDF[Nom], BD_evo[[#This Row],[Nom]], EDF[Semaine], BD_evo[[#This Row],[Semaine]]), "")</f>
        <v/>
      </c>
      <c r="L1642" s="92" t="str">
        <f>IFERROR(AVERAGEIFS(EDF[Nutrition], EDF[Nom], BD_evo[[#This Row],[Nom]], EDF[Semaine], BD_evo[[#This Row],[Semaine]]), "")</f>
        <v/>
      </c>
      <c r="M1642" s="92" t="str">
        <f>IFERROR(AVERAGEIFS(RPE[Investissement du jour], RPE[Nom], BD_evo[[#This Row],[Nom]], RPE[Semaine], BD_evo[[#This Row],[Semaine]]), "")</f>
        <v/>
      </c>
    </row>
    <row r="1643" spans="1:13" x14ac:dyDescent="0.2">
      <c r="A1643" s="88" t="s">
        <v>81</v>
      </c>
      <c r="B1643" t="str">
        <f>INDEX(Statut[Profil], MATCH(BD_evo[[#This Row],[Nom]], Statut[Nom], 0))</f>
        <v>Trois Quarts</v>
      </c>
      <c r="C1643">
        <f t="shared" si="44"/>
        <v>2024</v>
      </c>
      <c r="D1643">
        <f t="shared" si="43"/>
        <v>15</v>
      </c>
      <c r="E1643" t="str">
        <f>IF(SUMIFS(RPE[sRPE_tot], RPE[Nom], BD_evo[[#This Row],[Nom]], RPE[Semaine], BD_evo[[#This Row],[Semaine]])=0,"",SUMIFS(RPE[sRPE_tot], RPE[Nom], BD_evo[[#This Row],[Nom]], RPE[Semaine], BD_evo[[#This Row],[Semaine]]))</f>
        <v/>
      </c>
      <c r="F1643" s="92" t="str">
        <f>IFERROR(AVERAGEIFS(EDF[Total EDF], EDF[Nom], BD_evo[[#This Row],[Nom]], EDF[Semaine], BD_evo[[#This Row],[Semaine]]), "")</f>
        <v/>
      </c>
      <c r="G1643" s="92" t="str">
        <f>IFERROR(AVERAGEIFS(EDF[Humeur], EDF[Nom], BD_evo[[#This Row],[Nom]], EDF[Semaine], BD_evo[[#This Row],[Semaine]]), "")</f>
        <v/>
      </c>
      <c r="H1643" s="92" t="str">
        <f>IFERROR(AVERAGEIFS(EDF[Stress], EDF[Nom], BD_evo[[#This Row],[Nom]], EDF[Semaine], BD_evo[[#This Row],[Semaine]]), "")</f>
        <v/>
      </c>
      <c r="I1643" s="92" t="str">
        <f>IFERROR(AVERAGEIFS(EDF[Sommeil], EDF[Nom], BD_evo[[#This Row],[Nom]], EDF[Semaine], BD_evo[[#This Row],[Semaine]]), "")</f>
        <v/>
      </c>
      <c r="J1643" s="92" t="str">
        <f>IFERROR(AVERAGEIFS(EDF[Etat Physique], EDF[Nom], BD_evo[[#This Row],[Nom]], EDF[Semaine], BD_evo[[#This Row],[Semaine]]), "")</f>
        <v/>
      </c>
      <c r="K1643" s="92" t="str">
        <f>IFERROR(AVERAGEIFS(EDF[Hydratation], EDF[Nom], BD_evo[[#This Row],[Nom]], EDF[Semaine], BD_evo[[#This Row],[Semaine]]), "")</f>
        <v/>
      </c>
      <c r="L1643" s="92" t="str">
        <f>IFERROR(AVERAGEIFS(EDF[Nutrition], EDF[Nom], BD_evo[[#This Row],[Nom]], EDF[Semaine], BD_evo[[#This Row],[Semaine]]), "")</f>
        <v/>
      </c>
      <c r="M1643" s="92" t="str">
        <f>IFERROR(AVERAGEIFS(RPE[Investissement du jour], RPE[Nom], BD_evo[[#This Row],[Nom]], RPE[Semaine], BD_evo[[#This Row],[Semaine]]), "")</f>
        <v/>
      </c>
    </row>
    <row r="1644" spans="1:13" x14ac:dyDescent="0.2">
      <c r="A1644" s="88" t="s">
        <v>109</v>
      </c>
      <c r="B1644" t="str">
        <f>INDEX(Statut[Profil], MATCH(BD_evo[[#This Row],[Nom]], Statut[Nom], 0))</f>
        <v>Avant</v>
      </c>
      <c r="C1644">
        <f t="shared" si="44"/>
        <v>2024</v>
      </c>
      <c r="D1644">
        <f t="shared" si="43"/>
        <v>15</v>
      </c>
      <c r="E1644" t="str">
        <f>IF(SUMIFS(RPE[sRPE_tot], RPE[Nom], BD_evo[[#This Row],[Nom]], RPE[Semaine], BD_evo[[#This Row],[Semaine]])=0,"",SUMIFS(RPE[sRPE_tot], RPE[Nom], BD_evo[[#This Row],[Nom]], RPE[Semaine], BD_evo[[#This Row],[Semaine]]))</f>
        <v/>
      </c>
      <c r="F1644" s="92" t="str">
        <f>IFERROR(AVERAGEIFS(EDF[Total EDF], EDF[Nom], BD_evo[[#This Row],[Nom]], EDF[Semaine], BD_evo[[#This Row],[Semaine]]), "")</f>
        <v/>
      </c>
      <c r="G1644" s="92" t="str">
        <f>IFERROR(AVERAGEIFS(EDF[Humeur], EDF[Nom], BD_evo[[#This Row],[Nom]], EDF[Semaine], BD_evo[[#This Row],[Semaine]]), "")</f>
        <v/>
      </c>
      <c r="H1644" s="92" t="str">
        <f>IFERROR(AVERAGEIFS(EDF[Stress], EDF[Nom], BD_evo[[#This Row],[Nom]], EDF[Semaine], BD_evo[[#This Row],[Semaine]]), "")</f>
        <v/>
      </c>
      <c r="I1644" s="92" t="str">
        <f>IFERROR(AVERAGEIFS(EDF[Sommeil], EDF[Nom], BD_evo[[#This Row],[Nom]], EDF[Semaine], BD_evo[[#This Row],[Semaine]]), "")</f>
        <v/>
      </c>
      <c r="J1644" s="92" t="str">
        <f>IFERROR(AVERAGEIFS(EDF[Etat Physique], EDF[Nom], BD_evo[[#This Row],[Nom]], EDF[Semaine], BD_evo[[#This Row],[Semaine]]), "")</f>
        <v/>
      </c>
      <c r="K1644" s="92" t="str">
        <f>IFERROR(AVERAGEIFS(EDF[Hydratation], EDF[Nom], BD_evo[[#This Row],[Nom]], EDF[Semaine], BD_evo[[#This Row],[Semaine]]), "")</f>
        <v/>
      </c>
      <c r="L1644" s="92" t="str">
        <f>IFERROR(AVERAGEIFS(EDF[Nutrition], EDF[Nom], BD_evo[[#This Row],[Nom]], EDF[Semaine], BD_evo[[#This Row],[Semaine]]), "")</f>
        <v/>
      </c>
      <c r="M1644" s="92" t="str">
        <f>IFERROR(AVERAGEIFS(RPE[Investissement du jour], RPE[Nom], BD_evo[[#This Row],[Nom]], RPE[Semaine], BD_evo[[#This Row],[Semaine]]), "")</f>
        <v/>
      </c>
    </row>
    <row r="1645" spans="1:13" x14ac:dyDescent="0.2">
      <c r="A1645" s="88" t="s">
        <v>313</v>
      </c>
      <c r="B1645" t="str">
        <f>INDEX(Statut[Profil], MATCH(BD_evo[[#This Row],[Nom]], Statut[Nom], 0))</f>
        <v>Trois Quarts</v>
      </c>
      <c r="C1645">
        <f t="shared" si="44"/>
        <v>2024</v>
      </c>
      <c r="D1645">
        <f t="shared" si="43"/>
        <v>15</v>
      </c>
      <c r="E1645" t="str">
        <f>IF(SUMIFS(RPE[sRPE_tot], RPE[Nom], BD_evo[[#This Row],[Nom]], RPE[Semaine], BD_evo[[#This Row],[Semaine]])=0,"",SUMIFS(RPE[sRPE_tot], RPE[Nom], BD_evo[[#This Row],[Nom]], RPE[Semaine], BD_evo[[#This Row],[Semaine]]))</f>
        <v/>
      </c>
      <c r="F1645" s="92" t="str">
        <f>IFERROR(AVERAGEIFS(EDF[Total EDF], EDF[Nom], BD_evo[[#This Row],[Nom]], EDF[Semaine], BD_evo[[#This Row],[Semaine]]), "")</f>
        <v/>
      </c>
      <c r="G1645" s="92" t="str">
        <f>IFERROR(AVERAGEIFS(EDF[Humeur], EDF[Nom], BD_evo[[#This Row],[Nom]], EDF[Semaine], BD_evo[[#This Row],[Semaine]]), "")</f>
        <v/>
      </c>
      <c r="H1645" s="92" t="str">
        <f>IFERROR(AVERAGEIFS(EDF[Stress], EDF[Nom], BD_evo[[#This Row],[Nom]], EDF[Semaine], BD_evo[[#This Row],[Semaine]]), "")</f>
        <v/>
      </c>
      <c r="I1645" s="92" t="str">
        <f>IFERROR(AVERAGEIFS(EDF[Sommeil], EDF[Nom], BD_evo[[#This Row],[Nom]], EDF[Semaine], BD_evo[[#This Row],[Semaine]]), "")</f>
        <v/>
      </c>
      <c r="J1645" s="92" t="str">
        <f>IFERROR(AVERAGEIFS(EDF[Etat Physique], EDF[Nom], BD_evo[[#This Row],[Nom]], EDF[Semaine], BD_evo[[#This Row],[Semaine]]), "")</f>
        <v/>
      </c>
      <c r="K1645" s="92" t="str">
        <f>IFERROR(AVERAGEIFS(EDF[Hydratation], EDF[Nom], BD_evo[[#This Row],[Nom]], EDF[Semaine], BD_evo[[#This Row],[Semaine]]), "")</f>
        <v/>
      </c>
      <c r="L1645" s="92" t="str">
        <f>IFERROR(AVERAGEIFS(EDF[Nutrition], EDF[Nom], BD_evo[[#This Row],[Nom]], EDF[Semaine], BD_evo[[#This Row],[Semaine]]), "")</f>
        <v/>
      </c>
      <c r="M1645" s="92" t="str">
        <f>IFERROR(AVERAGEIFS(RPE[Investissement du jour], RPE[Nom], BD_evo[[#This Row],[Nom]], RPE[Semaine], BD_evo[[#This Row],[Semaine]]), "")</f>
        <v/>
      </c>
    </row>
    <row r="1646" spans="1:13" x14ac:dyDescent="0.2">
      <c r="A1646" s="88" t="s">
        <v>88</v>
      </c>
      <c r="B1646" t="str">
        <f>INDEX(Statut[Profil], MATCH(BD_evo[[#This Row],[Nom]], Statut[Nom], 0))</f>
        <v>Avant</v>
      </c>
      <c r="C1646">
        <f t="shared" si="44"/>
        <v>2024</v>
      </c>
      <c r="D1646">
        <f t="shared" si="43"/>
        <v>15</v>
      </c>
      <c r="E1646" t="str">
        <f>IF(SUMIFS(RPE[sRPE_tot], RPE[Nom], BD_evo[[#This Row],[Nom]], RPE[Semaine], BD_evo[[#This Row],[Semaine]])=0,"",SUMIFS(RPE[sRPE_tot], RPE[Nom], BD_evo[[#This Row],[Nom]], RPE[Semaine], BD_evo[[#This Row],[Semaine]]))</f>
        <v/>
      </c>
      <c r="F1646" s="92" t="str">
        <f>IFERROR(AVERAGEIFS(EDF[Total EDF], EDF[Nom], BD_evo[[#This Row],[Nom]], EDF[Semaine], BD_evo[[#This Row],[Semaine]]), "")</f>
        <v/>
      </c>
      <c r="G1646" s="92" t="str">
        <f>IFERROR(AVERAGEIFS(EDF[Humeur], EDF[Nom], BD_evo[[#This Row],[Nom]], EDF[Semaine], BD_evo[[#This Row],[Semaine]]), "")</f>
        <v/>
      </c>
      <c r="H1646" s="92" t="str">
        <f>IFERROR(AVERAGEIFS(EDF[Stress], EDF[Nom], BD_evo[[#This Row],[Nom]], EDF[Semaine], BD_evo[[#This Row],[Semaine]]), "")</f>
        <v/>
      </c>
      <c r="I1646" s="92" t="str">
        <f>IFERROR(AVERAGEIFS(EDF[Sommeil], EDF[Nom], BD_evo[[#This Row],[Nom]], EDF[Semaine], BD_evo[[#This Row],[Semaine]]), "")</f>
        <v/>
      </c>
      <c r="J1646" s="92" t="str">
        <f>IFERROR(AVERAGEIFS(EDF[Etat Physique], EDF[Nom], BD_evo[[#This Row],[Nom]], EDF[Semaine], BD_evo[[#This Row],[Semaine]]), "")</f>
        <v/>
      </c>
      <c r="K1646" s="92" t="str">
        <f>IFERROR(AVERAGEIFS(EDF[Hydratation], EDF[Nom], BD_evo[[#This Row],[Nom]], EDF[Semaine], BD_evo[[#This Row],[Semaine]]), "")</f>
        <v/>
      </c>
      <c r="L1646" s="92" t="str">
        <f>IFERROR(AVERAGEIFS(EDF[Nutrition], EDF[Nom], BD_evo[[#This Row],[Nom]], EDF[Semaine], BD_evo[[#This Row],[Semaine]]), "")</f>
        <v/>
      </c>
      <c r="M1646" s="92" t="str">
        <f>IFERROR(AVERAGEIFS(RPE[Investissement du jour], RPE[Nom], BD_evo[[#This Row],[Nom]], RPE[Semaine], BD_evo[[#This Row],[Semaine]]), "")</f>
        <v/>
      </c>
    </row>
    <row r="1647" spans="1:13" x14ac:dyDescent="0.2">
      <c r="A1647" s="88" t="s">
        <v>134</v>
      </c>
      <c r="B1647" s="90" t="str">
        <f>INDEX(Statut[Profil], MATCH(BD_evo[[#This Row],[Nom]], Statut[Nom], 0))</f>
        <v>Avant</v>
      </c>
      <c r="C1647">
        <f t="shared" si="44"/>
        <v>2024</v>
      </c>
      <c r="D1647">
        <f>D1646+1</f>
        <v>16</v>
      </c>
      <c r="E1647" s="90" t="str">
        <f>IF(SUMIFS(RPE[sRPE_tot], RPE[Nom], BD_evo[[#This Row],[Nom]], RPE[Semaine], BD_evo[[#This Row],[Semaine]])=0,"",SUMIFS(RPE[sRPE_tot], RPE[Nom], BD_evo[[#This Row],[Nom]], RPE[Semaine], BD_evo[[#This Row],[Semaine]]))</f>
        <v/>
      </c>
      <c r="F1647" s="92" t="str">
        <f>IFERROR(AVERAGEIFS(EDF[Total EDF], EDF[Nom], BD_evo[[#This Row],[Nom]], EDF[Semaine], BD_evo[[#This Row],[Semaine]]), "")</f>
        <v/>
      </c>
      <c r="G1647" s="92" t="str">
        <f>IFERROR(AVERAGEIFS(EDF[Humeur], EDF[Nom], BD_evo[[#This Row],[Nom]], EDF[Semaine], BD_evo[[#This Row],[Semaine]]), "")</f>
        <v/>
      </c>
      <c r="H1647" s="92" t="str">
        <f>IFERROR(AVERAGEIFS(EDF[Stress], EDF[Nom], BD_evo[[#This Row],[Nom]], EDF[Semaine], BD_evo[[#This Row],[Semaine]]), "")</f>
        <v/>
      </c>
      <c r="I1647" s="92" t="str">
        <f>IFERROR(AVERAGEIFS(EDF[Sommeil], EDF[Nom], BD_evo[[#This Row],[Nom]], EDF[Semaine], BD_evo[[#This Row],[Semaine]]), "")</f>
        <v/>
      </c>
      <c r="J1647" s="92" t="str">
        <f>IFERROR(AVERAGEIFS(EDF[Etat Physique], EDF[Nom], BD_evo[[#This Row],[Nom]], EDF[Semaine], BD_evo[[#This Row],[Semaine]]), "")</f>
        <v/>
      </c>
      <c r="K1647" s="92" t="str">
        <f>IFERROR(AVERAGEIFS(EDF[Hydratation], EDF[Nom], BD_evo[[#This Row],[Nom]], EDF[Semaine], BD_evo[[#This Row],[Semaine]]), "")</f>
        <v/>
      </c>
      <c r="L1647" s="92" t="str">
        <f>IFERROR(AVERAGEIFS(EDF[Nutrition], EDF[Nom], BD_evo[[#This Row],[Nom]], EDF[Semaine], BD_evo[[#This Row],[Semaine]]), "")</f>
        <v/>
      </c>
      <c r="M1647" s="92" t="str">
        <f>IFERROR(AVERAGEIFS(RPE[Investissement du jour], RPE[Nom], BD_evo[[#This Row],[Nom]], RPE[Semaine], BD_evo[[#This Row],[Semaine]]), "")</f>
        <v/>
      </c>
    </row>
    <row r="1648" spans="1:13" x14ac:dyDescent="0.2">
      <c r="A1648" s="88" t="s">
        <v>76</v>
      </c>
      <c r="B1648" t="str">
        <f>INDEX(Statut[Profil], MATCH(BD_evo[[#This Row],[Nom]], Statut[Nom], 0))</f>
        <v>Trois Quarts</v>
      </c>
      <c r="C1648">
        <f t="shared" si="44"/>
        <v>2024</v>
      </c>
      <c r="D1648">
        <f>D1647</f>
        <v>16</v>
      </c>
      <c r="E1648" t="str">
        <f>IF(SUMIFS(RPE[sRPE_tot], RPE[Nom], BD_evo[[#This Row],[Nom]], RPE[Semaine], BD_evo[[#This Row],[Semaine]])=0,"",SUMIFS(RPE[sRPE_tot], RPE[Nom], BD_evo[[#This Row],[Nom]], RPE[Semaine], BD_evo[[#This Row],[Semaine]]))</f>
        <v/>
      </c>
      <c r="F1648" s="92" t="str">
        <f>IFERROR(AVERAGEIFS(EDF[Total EDF], EDF[Nom], BD_evo[[#This Row],[Nom]], EDF[Semaine], BD_evo[[#This Row],[Semaine]]), "")</f>
        <v/>
      </c>
      <c r="G1648" s="92" t="str">
        <f>IFERROR(AVERAGEIFS(EDF[Humeur], EDF[Nom], BD_evo[[#This Row],[Nom]], EDF[Semaine], BD_evo[[#This Row],[Semaine]]), "")</f>
        <v/>
      </c>
      <c r="H1648" s="92" t="str">
        <f>IFERROR(AVERAGEIFS(EDF[Stress], EDF[Nom], BD_evo[[#This Row],[Nom]], EDF[Semaine], BD_evo[[#This Row],[Semaine]]), "")</f>
        <v/>
      </c>
      <c r="I1648" s="92" t="str">
        <f>IFERROR(AVERAGEIFS(EDF[Sommeil], EDF[Nom], BD_evo[[#This Row],[Nom]], EDF[Semaine], BD_evo[[#This Row],[Semaine]]), "")</f>
        <v/>
      </c>
      <c r="J1648" s="92" t="str">
        <f>IFERROR(AVERAGEIFS(EDF[Etat Physique], EDF[Nom], BD_evo[[#This Row],[Nom]], EDF[Semaine], BD_evo[[#This Row],[Semaine]]), "")</f>
        <v/>
      </c>
      <c r="K1648" s="92" t="str">
        <f>IFERROR(AVERAGEIFS(EDF[Hydratation], EDF[Nom], BD_evo[[#This Row],[Nom]], EDF[Semaine], BD_evo[[#This Row],[Semaine]]), "")</f>
        <v/>
      </c>
      <c r="L1648" s="92" t="str">
        <f>IFERROR(AVERAGEIFS(EDF[Nutrition], EDF[Nom], BD_evo[[#This Row],[Nom]], EDF[Semaine], BD_evo[[#This Row],[Semaine]]), "")</f>
        <v/>
      </c>
      <c r="M1648" s="92" t="str">
        <f>IFERROR(AVERAGEIFS(RPE[Investissement du jour], RPE[Nom], BD_evo[[#This Row],[Nom]], RPE[Semaine], BD_evo[[#This Row],[Semaine]]), "")</f>
        <v/>
      </c>
    </row>
    <row r="1649" spans="1:13" x14ac:dyDescent="0.2">
      <c r="A1649" s="88" t="s">
        <v>367</v>
      </c>
      <c r="B1649" t="str">
        <f>INDEX(Statut[Profil], MATCH(BD_evo[[#This Row],[Nom]], Statut[Nom], 0))</f>
        <v>Avant</v>
      </c>
      <c r="C1649">
        <f t="shared" si="44"/>
        <v>2024</v>
      </c>
      <c r="D1649">
        <f t="shared" ref="D1649:D1693" si="45">D1648</f>
        <v>16</v>
      </c>
      <c r="E1649" t="str">
        <f>IF(SUMIFS(RPE[sRPE_tot], RPE[Nom], BD_evo[[#This Row],[Nom]], RPE[Semaine], BD_evo[[#This Row],[Semaine]])=0,"",SUMIFS(RPE[sRPE_tot], RPE[Nom], BD_evo[[#This Row],[Nom]], RPE[Semaine], BD_evo[[#This Row],[Semaine]]))</f>
        <v/>
      </c>
      <c r="F1649" s="92" t="str">
        <f>IFERROR(AVERAGEIFS(EDF[Total EDF], EDF[Nom], BD_evo[[#This Row],[Nom]], EDF[Semaine], BD_evo[[#This Row],[Semaine]]), "")</f>
        <v/>
      </c>
      <c r="G1649" s="92" t="str">
        <f>IFERROR(AVERAGEIFS(EDF[Humeur], EDF[Nom], BD_evo[[#This Row],[Nom]], EDF[Semaine], BD_evo[[#This Row],[Semaine]]), "")</f>
        <v/>
      </c>
      <c r="H1649" s="92" t="str">
        <f>IFERROR(AVERAGEIFS(EDF[Stress], EDF[Nom], BD_evo[[#This Row],[Nom]], EDF[Semaine], BD_evo[[#This Row],[Semaine]]), "")</f>
        <v/>
      </c>
      <c r="I1649" s="92" t="str">
        <f>IFERROR(AVERAGEIFS(EDF[Sommeil], EDF[Nom], BD_evo[[#This Row],[Nom]], EDF[Semaine], BD_evo[[#This Row],[Semaine]]), "")</f>
        <v/>
      </c>
      <c r="J1649" s="92" t="str">
        <f>IFERROR(AVERAGEIFS(EDF[Etat Physique], EDF[Nom], BD_evo[[#This Row],[Nom]], EDF[Semaine], BD_evo[[#This Row],[Semaine]]), "")</f>
        <v/>
      </c>
      <c r="K1649" s="92" t="str">
        <f>IFERROR(AVERAGEIFS(EDF[Hydratation], EDF[Nom], BD_evo[[#This Row],[Nom]], EDF[Semaine], BD_evo[[#This Row],[Semaine]]), "")</f>
        <v/>
      </c>
      <c r="L1649" s="92" t="str">
        <f>IFERROR(AVERAGEIFS(EDF[Nutrition], EDF[Nom], BD_evo[[#This Row],[Nom]], EDF[Semaine], BD_evo[[#This Row],[Semaine]]), "")</f>
        <v/>
      </c>
      <c r="M1649" s="92" t="str">
        <f>IFERROR(AVERAGEIFS(RPE[Investissement du jour], RPE[Nom], BD_evo[[#This Row],[Nom]], RPE[Semaine], BD_evo[[#This Row],[Semaine]]), "")</f>
        <v/>
      </c>
    </row>
    <row r="1650" spans="1:13" x14ac:dyDescent="0.2">
      <c r="A1650" s="88" t="s">
        <v>93</v>
      </c>
      <c r="B1650" t="str">
        <f>INDEX(Statut[Profil], MATCH(BD_evo[[#This Row],[Nom]], Statut[Nom], 0))</f>
        <v>Avant</v>
      </c>
      <c r="C1650">
        <f t="shared" si="44"/>
        <v>2024</v>
      </c>
      <c r="D1650">
        <f t="shared" si="45"/>
        <v>16</v>
      </c>
      <c r="E1650" t="str">
        <f>IF(SUMIFS(RPE[sRPE_tot], RPE[Nom], BD_evo[[#This Row],[Nom]], RPE[Semaine], BD_evo[[#This Row],[Semaine]])=0,"",SUMIFS(RPE[sRPE_tot], RPE[Nom], BD_evo[[#This Row],[Nom]], RPE[Semaine], BD_evo[[#This Row],[Semaine]]))</f>
        <v/>
      </c>
      <c r="F1650" s="92" t="str">
        <f>IFERROR(AVERAGEIFS(EDF[Total EDF], EDF[Nom], BD_evo[[#This Row],[Nom]], EDF[Semaine], BD_evo[[#This Row],[Semaine]]), "")</f>
        <v/>
      </c>
      <c r="G1650" s="92" t="str">
        <f>IFERROR(AVERAGEIFS(EDF[Humeur], EDF[Nom], BD_evo[[#This Row],[Nom]], EDF[Semaine], BD_evo[[#This Row],[Semaine]]), "")</f>
        <v/>
      </c>
      <c r="H1650" s="92" t="str">
        <f>IFERROR(AVERAGEIFS(EDF[Stress], EDF[Nom], BD_evo[[#This Row],[Nom]], EDF[Semaine], BD_evo[[#This Row],[Semaine]]), "")</f>
        <v/>
      </c>
      <c r="I1650" s="92" t="str">
        <f>IFERROR(AVERAGEIFS(EDF[Sommeil], EDF[Nom], BD_evo[[#This Row],[Nom]], EDF[Semaine], BD_evo[[#This Row],[Semaine]]), "")</f>
        <v/>
      </c>
      <c r="J1650" s="92" t="str">
        <f>IFERROR(AVERAGEIFS(EDF[Etat Physique], EDF[Nom], BD_evo[[#This Row],[Nom]], EDF[Semaine], BD_evo[[#This Row],[Semaine]]), "")</f>
        <v/>
      </c>
      <c r="K1650" s="92" t="str">
        <f>IFERROR(AVERAGEIFS(EDF[Hydratation], EDF[Nom], BD_evo[[#This Row],[Nom]], EDF[Semaine], BD_evo[[#This Row],[Semaine]]), "")</f>
        <v/>
      </c>
      <c r="L1650" s="92" t="str">
        <f>IFERROR(AVERAGEIFS(EDF[Nutrition], EDF[Nom], BD_evo[[#This Row],[Nom]], EDF[Semaine], BD_evo[[#This Row],[Semaine]]), "")</f>
        <v/>
      </c>
      <c r="M1650" s="92" t="str">
        <f>IFERROR(AVERAGEIFS(RPE[Investissement du jour], RPE[Nom], BD_evo[[#This Row],[Nom]], RPE[Semaine], BD_evo[[#This Row],[Semaine]]), "")</f>
        <v/>
      </c>
    </row>
    <row r="1651" spans="1:13" x14ac:dyDescent="0.2">
      <c r="A1651" s="88" t="s">
        <v>230</v>
      </c>
      <c r="B1651" t="str">
        <f>INDEX(Statut[Profil], MATCH(BD_evo[[#This Row],[Nom]], Statut[Nom], 0))</f>
        <v>Avant</v>
      </c>
      <c r="C1651">
        <f t="shared" si="44"/>
        <v>2024</v>
      </c>
      <c r="D1651">
        <f t="shared" si="45"/>
        <v>16</v>
      </c>
      <c r="E1651" t="str">
        <f>IF(SUMIFS(RPE[sRPE_tot], RPE[Nom], BD_evo[[#This Row],[Nom]], RPE[Semaine], BD_evo[[#This Row],[Semaine]])=0,"",SUMIFS(RPE[sRPE_tot], RPE[Nom], BD_evo[[#This Row],[Nom]], RPE[Semaine], BD_evo[[#This Row],[Semaine]]))</f>
        <v/>
      </c>
      <c r="F1651" s="92" t="str">
        <f>IFERROR(AVERAGEIFS(EDF[Total EDF], EDF[Nom], BD_evo[[#This Row],[Nom]], EDF[Semaine], BD_evo[[#This Row],[Semaine]]), "")</f>
        <v/>
      </c>
      <c r="G1651" s="92" t="str">
        <f>IFERROR(AVERAGEIFS(EDF[Humeur], EDF[Nom], BD_evo[[#This Row],[Nom]], EDF[Semaine], BD_evo[[#This Row],[Semaine]]), "")</f>
        <v/>
      </c>
      <c r="H1651" s="92" t="str">
        <f>IFERROR(AVERAGEIFS(EDF[Stress], EDF[Nom], BD_evo[[#This Row],[Nom]], EDF[Semaine], BD_evo[[#This Row],[Semaine]]), "")</f>
        <v/>
      </c>
      <c r="I1651" s="92" t="str">
        <f>IFERROR(AVERAGEIFS(EDF[Sommeil], EDF[Nom], BD_evo[[#This Row],[Nom]], EDF[Semaine], BD_evo[[#This Row],[Semaine]]), "")</f>
        <v/>
      </c>
      <c r="J1651" s="92" t="str">
        <f>IFERROR(AVERAGEIFS(EDF[Etat Physique], EDF[Nom], BD_evo[[#This Row],[Nom]], EDF[Semaine], BD_evo[[#This Row],[Semaine]]), "")</f>
        <v/>
      </c>
      <c r="K1651" s="92" t="str">
        <f>IFERROR(AVERAGEIFS(EDF[Hydratation], EDF[Nom], BD_evo[[#This Row],[Nom]], EDF[Semaine], BD_evo[[#This Row],[Semaine]]), "")</f>
        <v/>
      </c>
      <c r="L1651" s="92" t="str">
        <f>IFERROR(AVERAGEIFS(EDF[Nutrition], EDF[Nom], BD_evo[[#This Row],[Nom]], EDF[Semaine], BD_evo[[#This Row],[Semaine]]), "")</f>
        <v/>
      </c>
      <c r="M1651" s="92" t="str">
        <f>IFERROR(AVERAGEIFS(RPE[Investissement du jour], RPE[Nom], BD_evo[[#This Row],[Nom]], RPE[Semaine], BD_evo[[#This Row],[Semaine]]), "")</f>
        <v/>
      </c>
    </row>
    <row r="1652" spans="1:13" x14ac:dyDescent="0.2">
      <c r="A1652" s="88" t="s">
        <v>181</v>
      </c>
      <c r="B1652" t="str">
        <f>INDEX(Statut[Profil], MATCH(BD_evo[[#This Row],[Nom]], Statut[Nom], 0))</f>
        <v>Trois Quarts</v>
      </c>
      <c r="C1652">
        <f t="shared" si="44"/>
        <v>2024</v>
      </c>
      <c r="D1652">
        <f t="shared" si="45"/>
        <v>16</v>
      </c>
      <c r="E1652" t="str">
        <f>IF(SUMIFS(RPE[sRPE_tot], RPE[Nom], BD_evo[[#This Row],[Nom]], RPE[Semaine], BD_evo[[#This Row],[Semaine]])=0,"",SUMIFS(RPE[sRPE_tot], RPE[Nom], BD_evo[[#This Row],[Nom]], RPE[Semaine], BD_evo[[#This Row],[Semaine]]))</f>
        <v/>
      </c>
      <c r="F1652" s="92" t="str">
        <f>IFERROR(AVERAGEIFS(EDF[Total EDF], EDF[Nom], BD_evo[[#This Row],[Nom]], EDF[Semaine], BD_evo[[#This Row],[Semaine]]), "")</f>
        <v/>
      </c>
      <c r="G1652" s="92" t="str">
        <f>IFERROR(AVERAGEIFS(EDF[Humeur], EDF[Nom], BD_evo[[#This Row],[Nom]], EDF[Semaine], BD_evo[[#This Row],[Semaine]]), "")</f>
        <v/>
      </c>
      <c r="H1652" s="92" t="str">
        <f>IFERROR(AVERAGEIFS(EDF[Stress], EDF[Nom], BD_evo[[#This Row],[Nom]], EDF[Semaine], BD_evo[[#This Row],[Semaine]]), "")</f>
        <v/>
      </c>
      <c r="I1652" s="92" t="str">
        <f>IFERROR(AVERAGEIFS(EDF[Sommeil], EDF[Nom], BD_evo[[#This Row],[Nom]], EDF[Semaine], BD_evo[[#This Row],[Semaine]]), "")</f>
        <v/>
      </c>
      <c r="J1652" s="92" t="str">
        <f>IFERROR(AVERAGEIFS(EDF[Etat Physique], EDF[Nom], BD_evo[[#This Row],[Nom]], EDF[Semaine], BD_evo[[#This Row],[Semaine]]), "")</f>
        <v/>
      </c>
      <c r="K1652" s="92" t="str">
        <f>IFERROR(AVERAGEIFS(EDF[Hydratation], EDF[Nom], BD_evo[[#This Row],[Nom]], EDF[Semaine], BD_evo[[#This Row],[Semaine]]), "")</f>
        <v/>
      </c>
      <c r="L1652" s="92" t="str">
        <f>IFERROR(AVERAGEIFS(EDF[Nutrition], EDF[Nom], BD_evo[[#This Row],[Nom]], EDF[Semaine], BD_evo[[#This Row],[Semaine]]), "")</f>
        <v/>
      </c>
      <c r="M1652" s="92" t="str">
        <f>IFERROR(AVERAGEIFS(RPE[Investissement du jour], RPE[Nom], BD_evo[[#This Row],[Nom]], RPE[Semaine], BD_evo[[#This Row],[Semaine]]), "")</f>
        <v/>
      </c>
    </row>
    <row r="1653" spans="1:13" x14ac:dyDescent="0.2">
      <c r="A1653" s="88" t="s">
        <v>414</v>
      </c>
      <c r="B1653" t="str">
        <f>INDEX(Statut[Profil], MATCH(BD_evo[[#This Row],[Nom]], Statut[Nom], 0))</f>
        <v>Avant</v>
      </c>
      <c r="C1653">
        <f t="shared" si="44"/>
        <v>2024</v>
      </c>
      <c r="D1653">
        <f t="shared" si="45"/>
        <v>16</v>
      </c>
      <c r="E1653" t="str">
        <f>IF(SUMIFS(RPE[sRPE_tot], RPE[Nom], BD_evo[[#This Row],[Nom]], RPE[Semaine], BD_evo[[#This Row],[Semaine]])=0,"",SUMIFS(RPE[sRPE_tot], RPE[Nom], BD_evo[[#This Row],[Nom]], RPE[Semaine], BD_evo[[#This Row],[Semaine]]))</f>
        <v/>
      </c>
      <c r="F1653" s="92" t="str">
        <f>IFERROR(AVERAGEIFS(EDF[Total EDF], EDF[Nom], BD_evo[[#This Row],[Nom]], EDF[Semaine], BD_evo[[#This Row],[Semaine]]), "")</f>
        <v/>
      </c>
      <c r="G1653" s="92" t="str">
        <f>IFERROR(AVERAGEIFS(EDF[Humeur], EDF[Nom], BD_evo[[#This Row],[Nom]], EDF[Semaine], BD_evo[[#This Row],[Semaine]]), "")</f>
        <v/>
      </c>
      <c r="H1653" s="92" t="str">
        <f>IFERROR(AVERAGEIFS(EDF[Stress], EDF[Nom], BD_evo[[#This Row],[Nom]], EDF[Semaine], BD_evo[[#This Row],[Semaine]]), "")</f>
        <v/>
      </c>
      <c r="I1653" s="92" t="str">
        <f>IFERROR(AVERAGEIFS(EDF[Sommeil], EDF[Nom], BD_evo[[#This Row],[Nom]], EDF[Semaine], BD_evo[[#This Row],[Semaine]]), "")</f>
        <v/>
      </c>
      <c r="J1653" s="92" t="str">
        <f>IFERROR(AVERAGEIFS(EDF[Etat Physique], EDF[Nom], BD_evo[[#This Row],[Nom]], EDF[Semaine], BD_evo[[#This Row],[Semaine]]), "")</f>
        <v/>
      </c>
      <c r="K1653" s="92" t="str">
        <f>IFERROR(AVERAGEIFS(EDF[Hydratation], EDF[Nom], BD_evo[[#This Row],[Nom]], EDF[Semaine], BD_evo[[#This Row],[Semaine]]), "")</f>
        <v/>
      </c>
      <c r="L1653" s="92" t="str">
        <f>IFERROR(AVERAGEIFS(EDF[Nutrition], EDF[Nom], BD_evo[[#This Row],[Nom]], EDF[Semaine], BD_evo[[#This Row],[Semaine]]), "")</f>
        <v/>
      </c>
      <c r="M1653" s="92" t="str">
        <f>IFERROR(AVERAGEIFS(RPE[Investissement du jour], RPE[Nom], BD_evo[[#This Row],[Nom]], RPE[Semaine], BD_evo[[#This Row],[Semaine]]), "")</f>
        <v/>
      </c>
    </row>
    <row r="1654" spans="1:13" x14ac:dyDescent="0.2">
      <c r="A1654" s="88" t="s">
        <v>102</v>
      </c>
      <c r="B1654" t="str">
        <f>INDEX(Statut[Profil], MATCH(BD_evo[[#This Row],[Nom]], Statut[Nom], 0))</f>
        <v>Trois Quarts</v>
      </c>
      <c r="C1654">
        <f t="shared" si="44"/>
        <v>2024</v>
      </c>
      <c r="D1654">
        <f t="shared" si="45"/>
        <v>16</v>
      </c>
      <c r="E1654" t="str">
        <f>IF(SUMIFS(RPE[sRPE_tot], RPE[Nom], BD_evo[[#This Row],[Nom]], RPE[Semaine], BD_evo[[#This Row],[Semaine]])=0,"",SUMIFS(RPE[sRPE_tot], RPE[Nom], BD_evo[[#This Row],[Nom]], RPE[Semaine], BD_evo[[#This Row],[Semaine]]))</f>
        <v/>
      </c>
      <c r="F1654" s="92" t="str">
        <f>IFERROR(AVERAGEIFS(EDF[Total EDF], EDF[Nom], BD_evo[[#This Row],[Nom]], EDF[Semaine], BD_evo[[#This Row],[Semaine]]), "")</f>
        <v/>
      </c>
      <c r="G1654" s="92" t="str">
        <f>IFERROR(AVERAGEIFS(EDF[Humeur], EDF[Nom], BD_evo[[#This Row],[Nom]], EDF[Semaine], BD_evo[[#This Row],[Semaine]]), "")</f>
        <v/>
      </c>
      <c r="H1654" s="92" t="str">
        <f>IFERROR(AVERAGEIFS(EDF[Stress], EDF[Nom], BD_evo[[#This Row],[Nom]], EDF[Semaine], BD_evo[[#This Row],[Semaine]]), "")</f>
        <v/>
      </c>
      <c r="I1654" s="92" t="str">
        <f>IFERROR(AVERAGEIFS(EDF[Sommeil], EDF[Nom], BD_evo[[#This Row],[Nom]], EDF[Semaine], BD_evo[[#This Row],[Semaine]]), "")</f>
        <v/>
      </c>
      <c r="J1654" s="92" t="str">
        <f>IFERROR(AVERAGEIFS(EDF[Etat Physique], EDF[Nom], BD_evo[[#This Row],[Nom]], EDF[Semaine], BD_evo[[#This Row],[Semaine]]), "")</f>
        <v/>
      </c>
      <c r="K1654" s="92" t="str">
        <f>IFERROR(AVERAGEIFS(EDF[Hydratation], EDF[Nom], BD_evo[[#This Row],[Nom]], EDF[Semaine], BD_evo[[#This Row],[Semaine]]), "")</f>
        <v/>
      </c>
      <c r="L1654" s="92" t="str">
        <f>IFERROR(AVERAGEIFS(EDF[Nutrition], EDF[Nom], BD_evo[[#This Row],[Nom]], EDF[Semaine], BD_evo[[#This Row],[Semaine]]), "")</f>
        <v/>
      </c>
      <c r="M1654" s="92" t="str">
        <f>IFERROR(AVERAGEIFS(RPE[Investissement du jour], RPE[Nom], BD_evo[[#This Row],[Nom]], RPE[Semaine], BD_evo[[#This Row],[Semaine]]), "")</f>
        <v/>
      </c>
    </row>
    <row r="1655" spans="1:13" x14ac:dyDescent="0.2">
      <c r="A1655" s="88" t="s">
        <v>193</v>
      </c>
      <c r="B1655" t="str">
        <f>INDEX(Statut[Profil], MATCH(BD_evo[[#This Row],[Nom]], Statut[Nom], 0))</f>
        <v>Avant</v>
      </c>
      <c r="C1655">
        <f t="shared" si="44"/>
        <v>2024</v>
      </c>
      <c r="D1655">
        <f t="shared" si="45"/>
        <v>16</v>
      </c>
      <c r="E1655" t="str">
        <f>IF(SUMIFS(RPE[sRPE_tot], RPE[Nom], BD_evo[[#This Row],[Nom]], RPE[Semaine], BD_evo[[#This Row],[Semaine]])=0,"",SUMIFS(RPE[sRPE_tot], RPE[Nom], BD_evo[[#This Row],[Nom]], RPE[Semaine], BD_evo[[#This Row],[Semaine]]))</f>
        <v/>
      </c>
      <c r="F1655" s="92" t="str">
        <f>IFERROR(AVERAGEIFS(EDF[Total EDF], EDF[Nom], BD_evo[[#This Row],[Nom]], EDF[Semaine], BD_evo[[#This Row],[Semaine]]), "")</f>
        <v/>
      </c>
      <c r="G1655" s="92" t="str">
        <f>IFERROR(AVERAGEIFS(EDF[Humeur], EDF[Nom], BD_evo[[#This Row],[Nom]], EDF[Semaine], BD_evo[[#This Row],[Semaine]]), "")</f>
        <v/>
      </c>
      <c r="H1655" s="92" t="str">
        <f>IFERROR(AVERAGEIFS(EDF[Stress], EDF[Nom], BD_evo[[#This Row],[Nom]], EDF[Semaine], BD_evo[[#This Row],[Semaine]]), "")</f>
        <v/>
      </c>
      <c r="I1655" s="92" t="str">
        <f>IFERROR(AVERAGEIFS(EDF[Sommeil], EDF[Nom], BD_evo[[#This Row],[Nom]], EDF[Semaine], BD_evo[[#This Row],[Semaine]]), "")</f>
        <v/>
      </c>
      <c r="J1655" s="92" t="str">
        <f>IFERROR(AVERAGEIFS(EDF[Etat Physique], EDF[Nom], BD_evo[[#This Row],[Nom]], EDF[Semaine], BD_evo[[#This Row],[Semaine]]), "")</f>
        <v/>
      </c>
      <c r="K1655" s="92" t="str">
        <f>IFERROR(AVERAGEIFS(EDF[Hydratation], EDF[Nom], BD_evo[[#This Row],[Nom]], EDF[Semaine], BD_evo[[#This Row],[Semaine]]), "")</f>
        <v/>
      </c>
      <c r="L1655" s="92" t="str">
        <f>IFERROR(AVERAGEIFS(EDF[Nutrition], EDF[Nom], BD_evo[[#This Row],[Nom]], EDF[Semaine], BD_evo[[#This Row],[Semaine]]), "")</f>
        <v/>
      </c>
      <c r="M1655" s="92" t="str">
        <f>IFERROR(AVERAGEIFS(RPE[Investissement du jour], RPE[Nom], BD_evo[[#This Row],[Nom]], RPE[Semaine], BD_evo[[#This Row],[Semaine]]), "")</f>
        <v/>
      </c>
    </row>
    <row r="1656" spans="1:13" x14ac:dyDescent="0.2">
      <c r="A1656" s="88" t="s">
        <v>84</v>
      </c>
      <c r="B1656" t="str">
        <f>INDEX(Statut[Profil], MATCH(BD_evo[[#This Row],[Nom]], Statut[Nom], 0))</f>
        <v>Trois Quarts</v>
      </c>
      <c r="C1656">
        <f t="shared" si="44"/>
        <v>2024</v>
      </c>
      <c r="D1656">
        <f t="shared" si="45"/>
        <v>16</v>
      </c>
      <c r="E1656" t="str">
        <f>IF(SUMIFS(RPE[sRPE_tot], RPE[Nom], BD_evo[[#This Row],[Nom]], RPE[Semaine], BD_evo[[#This Row],[Semaine]])=0,"",SUMIFS(RPE[sRPE_tot], RPE[Nom], BD_evo[[#This Row],[Nom]], RPE[Semaine], BD_evo[[#This Row],[Semaine]]))</f>
        <v/>
      </c>
      <c r="F1656" s="92" t="str">
        <f>IFERROR(AVERAGEIFS(EDF[Total EDF], EDF[Nom], BD_evo[[#This Row],[Nom]], EDF[Semaine], BD_evo[[#This Row],[Semaine]]), "")</f>
        <v/>
      </c>
      <c r="G1656" s="92" t="str">
        <f>IFERROR(AVERAGEIFS(EDF[Humeur], EDF[Nom], BD_evo[[#This Row],[Nom]], EDF[Semaine], BD_evo[[#This Row],[Semaine]]), "")</f>
        <v/>
      </c>
      <c r="H1656" s="92" t="str">
        <f>IFERROR(AVERAGEIFS(EDF[Stress], EDF[Nom], BD_evo[[#This Row],[Nom]], EDF[Semaine], BD_evo[[#This Row],[Semaine]]), "")</f>
        <v/>
      </c>
      <c r="I1656" s="92" t="str">
        <f>IFERROR(AVERAGEIFS(EDF[Sommeil], EDF[Nom], BD_evo[[#This Row],[Nom]], EDF[Semaine], BD_evo[[#This Row],[Semaine]]), "")</f>
        <v/>
      </c>
      <c r="J1656" s="92" t="str">
        <f>IFERROR(AVERAGEIFS(EDF[Etat Physique], EDF[Nom], BD_evo[[#This Row],[Nom]], EDF[Semaine], BD_evo[[#This Row],[Semaine]]), "")</f>
        <v/>
      </c>
      <c r="K1656" s="92" t="str">
        <f>IFERROR(AVERAGEIFS(EDF[Hydratation], EDF[Nom], BD_evo[[#This Row],[Nom]], EDF[Semaine], BD_evo[[#This Row],[Semaine]]), "")</f>
        <v/>
      </c>
      <c r="L1656" s="92" t="str">
        <f>IFERROR(AVERAGEIFS(EDF[Nutrition], EDF[Nom], BD_evo[[#This Row],[Nom]], EDF[Semaine], BD_evo[[#This Row],[Semaine]]), "")</f>
        <v/>
      </c>
      <c r="M1656" s="92" t="str">
        <f>IFERROR(AVERAGEIFS(RPE[Investissement du jour], RPE[Nom], BD_evo[[#This Row],[Nom]], RPE[Semaine], BD_evo[[#This Row],[Semaine]]), "")</f>
        <v/>
      </c>
    </row>
    <row r="1657" spans="1:13" x14ac:dyDescent="0.2">
      <c r="A1657" s="88" t="s">
        <v>106</v>
      </c>
      <c r="B1657" t="str">
        <f>INDEX(Statut[Profil], MATCH(BD_evo[[#This Row],[Nom]], Statut[Nom], 0))</f>
        <v>Avant</v>
      </c>
      <c r="C1657">
        <f t="shared" si="44"/>
        <v>2024</v>
      </c>
      <c r="D1657">
        <f t="shared" si="45"/>
        <v>16</v>
      </c>
      <c r="E1657" t="str">
        <f>IF(SUMIFS(RPE[sRPE_tot], RPE[Nom], BD_evo[[#This Row],[Nom]], RPE[Semaine], BD_evo[[#This Row],[Semaine]])=0,"",SUMIFS(RPE[sRPE_tot], RPE[Nom], BD_evo[[#This Row],[Nom]], RPE[Semaine], BD_evo[[#This Row],[Semaine]]))</f>
        <v/>
      </c>
      <c r="F1657" s="92" t="str">
        <f>IFERROR(AVERAGEIFS(EDF[Total EDF], EDF[Nom], BD_evo[[#This Row],[Nom]], EDF[Semaine], BD_evo[[#This Row],[Semaine]]), "")</f>
        <v/>
      </c>
      <c r="G1657" s="92" t="str">
        <f>IFERROR(AVERAGEIFS(EDF[Humeur], EDF[Nom], BD_evo[[#This Row],[Nom]], EDF[Semaine], BD_evo[[#This Row],[Semaine]]), "")</f>
        <v/>
      </c>
      <c r="H1657" s="92" t="str">
        <f>IFERROR(AVERAGEIFS(EDF[Stress], EDF[Nom], BD_evo[[#This Row],[Nom]], EDF[Semaine], BD_evo[[#This Row],[Semaine]]), "")</f>
        <v/>
      </c>
      <c r="I1657" s="92" t="str">
        <f>IFERROR(AVERAGEIFS(EDF[Sommeil], EDF[Nom], BD_evo[[#This Row],[Nom]], EDF[Semaine], BD_evo[[#This Row],[Semaine]]), "")</f>
        <v/>
      </c>
      <c r="J1657" s="92" t="str">
        <f>IFERROR(AVERAGEIFS(EDF[Etat Physique], EDF[Nom], BD_evo[[#This Row],[Nom]], EDF[Semaine], BD_evo[[#This Row],[Semaine]]), "")</f>
        <v/>
      </c>
      <c r="K1657" s="92" t="str">
        <f>IFERROR(AVERAGEIFS(EDF[Hydratation], EDF[Nom], BD_evo[[#This Row],[Nom]], EDF[Semaine], BD_evo[[#This Row],[Semaine]]), "")</f>
        <v/>
      </c>
      <c r="L1657" s="92" t="str">
        <f>IFERROR(AVERAGEIFS(EDF[Nutrition], EDF[Nom], BD_evo[[#This Row],[Nom]], EDF[Semaine], BD_evo[[#This Row],[Semaine]]), "")</f>
        <v/>
      </c>
      <c r="M1657" s="92" t="str">
        <f>IFERROR(AVERAGEIFS(RPE[Investissement du jour], RPE[Nom], BD_evo[[#This Row],[Nom]], RPE[Semaine], BD_evo[[#This Row],[Semaine]]), "")</f>
        <v/>
      </c>
    </row>
    <row r="1658" spans="1:13" x14ac:dyDescent="0.2">
      <c r="A1658" s="89" t="s">
        <v>171</v>
      </c>
      <c r="B1658" t="str">
        <f>INDEX(Statut[Profil], MATCH(BD_evo[[#This Row],[Nom]], Statut[Nom], 0))</f>
        <v>Avant</v>
      </c>
      <c r="C1658">
        <f t="shared" si="44"/>
        <v>2024</v>
      </c>
      <c r="D1658">
        <f t="shared" si="45"/>
        <v>16</v>
      </c>
      <c r="E1658" t="str">
        <f>IF(SUMIFS(RPE[sRPE_tot], RPE[Nom], BD_evo[[#This Row],[Nom]], RPE[Semaine], BD_evo[[#This Row],[Semaine]])=0,"",SUMIFS(RPE[sRPE_tot], RPE[Nom], BD_evo[[#This Row],[Nom]], RPE[Semaine], BD_evo[[#This Row],[Semaine]]))</f>
        <v/>
      </c>
      <c r="F1658" s="92" t="str">
        <f>IFERROR(AVERAGEIFS(EDF[Total EDF], EDF[Nom], BD_evo[[#This Row],[Nom]], EDF[Semaine], BD_evo[[#This Row],[Semaine]]), "")</f>
        <v/>
      </c>
      <c r="G1658" s="92" t="str">
        <f>IFERROR(AVERAGEIFS(EDF[Humeur], EDF[Nom], BD_evo[[#This Row],[Nom]], EDF[Semaine], BD_evo[[#This Row],[Semaine]]), "")</f>
        <v/>
      </c>
      <c r="H1658" s="92" t="str">
        <f>IFERROR(AVERAGEIFS(EDF[Stress], EDF[Nom], BD_evo[[#This Row],[Nom]], EDF[Semaine], BD_evo[[#This Row],[Semaine]]), "")</f>
        <v/>
      </c>
      <c r="I1658" s="92" t="str">
        <f>IFERROR(AVERAGEIFS(EDF[Sommeil], EDF[Nom], BD_evo[[#This Row],[Nom]], EDF[Semaine], BD_evo[[#This Row],[Semaine]]), "")</f>
        <v/>
      </c>
      <c r="J1658" s="92" t="str">
        <f>IFERROR(AVERAGEIFS(EDF[Etat Physique], EDF[Nom], BD_evo[[#This Row],[Nom]], EDF[Semaine], BD_evo[[#This Row],[Semaine]]), "")</f>
        <v/>
      </c>
      <c r="K1658" s="92" t="str">
        <f>IFERROR(AVERAGEIFS(EDF[Hydratation], EDF[Nom], BD_evo[[#This Row],[Nom]], EDF[Semaine], BD_evo[[#This Row],[Semaine]]), "")</f>
        <v/>
      </c>
      <c r="L1658" s="92" t="str">
        <f>IFERROR(AVERAGEIFS(EDF[Nutrition], EDF[Nom], BD_evo[[#This Row],[Nom]], EDF[Semaine], BD_evo[[#This Row],[Semaine]]), "")</f>
        <v/>
      </c>
      <c r="M1658" s="92" t="str">
        <f>IFERROR(AVERAGEIFS(RPE[Investissement du jour], RPE[Nom], BD_evo[[#This Row],[Nom]], RPE[Semaine], BD_evo[[#This Row],[Semaine]]), "")</f>
        <v/>
      </c>
    </row>
    <row r="1659" spans="1:13" x14ac:dyDescent="0.2">
      <c r="A1659" s="88" t="s">
        <v>77</v>
      </c>
      <c r="B1659" t="str">
        <f>INDEX(Statut[Profil], MATCH(BD_evo[[#This Row],[Nom]], Statut[Nom], 0))</f>
        <v>Avant</v>
      </c>
      <c r="C1659">
        <f t="shared" si="44"/>
        <v>2024</v>
      </c>
      <c r="D1659">
        <f t="shared" si="45"/>
        <v>16</v>
      </c>
      <c r="E1659" t="str">
        <f>IF(SUMIFS(RPE[sRPE_tot], RPE[Nom], BD_evo[[#This Row],[Nom]], RPE[Semaine], BD_evo[[#This Row],[Semaine]])=0,"",SUMIFS(RPE[sRPE_tot], RPE[Nom], BD_evo[[#This Row],[Nom]], RPE[Semaine], BD_evo[[#This Row],[Semaine]]))</f>
        <v/>
      </c>
      <c r="F1659" s="92" t="str">
        <f>IFERROR(AVERAGEIFS(EDF[Total EDF], EDF[Nom], BD_evo[[#This Row],[Nom]], EDF[Semaine], BD_evo[[#This Row],[Semaine]]), "")</f>
        <v/>
      </c>
      <c r="G1659" s="92" t="str">
        <f>IFERROR(AVERAGEIFS(EDF[Humeur], EDF[Nom], BD_evo[[#This Row],[Nom]], EDF[Semaine], BD_evo[[#This Row],[Semaine]]), "")</f>
        <v/>
      </c>
      <c r="H1659" s="92" t="str">
        <f>IFERROR(AVERAGEIFS(EDF[Stress], EDF[Nom], BD_evo[[#This Row],[Nom]], EDF[Semaine], BD_evo[[#This Row],[Semaine]]), "")</f>
        <v/>
      </c>
      <c r="I1659" s="92" t="str">
        <f>IFERROR(AVERAGEIFS(EDF[Sommeil], EDF[Nom], BD_evo[[#This Row],[Nom]], EDF[Semaine], BD_evo[[#This Row],[Semaine]]), "")</f>
        <v/>
      </c>
      <c r="J1659" s="92" t="str">
        <f>IFERROR(AVERAGEIFS(EDF[Etat Physique], EDF[Nom], BD_evo[[#This Row],[Nom]], EDF[Semaine], BD_evo[[#This Row],[Semaine]]), "")</f>
        <v/>
      </c>
      <c r="K1659" s="92" t="str">
        <f>IFERROR(AVERAGEIFS(EDF[Hydratation], EDF[Nom], BD_evo[[#This Row],[Nom]], EDF[Semaine], BD_evo[[#This Row],[Semaine]]), "")</f>
        <v/>
      </c>
      <c r="L1659" s="92" t="str">
        <f>IFERROR(AVERAGEIFS(EDF[Nutrition], EDF[Nom], BD_evo[[#This Row],[Nom]], EDF[Semaine], BD_evo[[#This Row],[Semaine]]), "")</f>
        <v/>
      </c>
      <c r="M1659" s="92" t="str">
        <f>IFERROR(AVERAGEIFS(RPE[Investissement du jour], RPE[Nom], BD_evo[[#This Row],[Nom]], RPE[Semaine], BD_evo[[#This Row],[Semaine]]), "")</f>
        <v/>
      </c>
    </row>
    <row r="1660" spans="1:13" x14ac:dyDescent="0.2">
      <c r="A1660" s="88" t="s">
        <v>135</v>
      </c>
      <c r="B1660" t="str">
        <f>INDEX(Statut[Profil], MATCH(BD_evo[[#This Row],[Nom]], Statut[Nom], 0))</f>
        <v>Trois Quarts</v>
      </c>
      <c r="C1660">
        <f t="shared" si="44"/>
        <v>2024</v>
      </c>
      <c r="D1660">
        <f t="shared" si="45"/>
        <v>16</v>
      </c>
      <c r="E1660" t="str">
        <f>IF(SUMIFS(RPE[sRPE_tot], RPE[Nom], BD_evo[[#This Row],[Nom]], RPE[Semaine], BD_evo[[#This Row],[Semaine]])=0,"",SUMIFS(RPE[sRPE_tot], RPE[Nom], BD_evo[[#This Row],[Nom]], RPE[Semaine], BD_evo[[#This Row],[Semaine]]))</f>
        <v/>
      </c>
      <c r="F1660" s="92" t="str">
        <f>IFERROR(AVERAGEIFS(EDF[Total EDF], EDF[Nom], BD_evo[[#This Row],[Nom]], EDF[Semaine], BD_evo[[#This Row],[Semaine]]), "")</f>
        <v/>
      </c>
      <c r="G1660" s="92" t="str">
        <f>IFERROR(AVERAGEIFS(EDF[Humeur], EDF[Nom], BD_evo[[#This Row],[Nom]], EDF[Semaine], BD_evo[[#This Row],[Semaine]]), "")</f>
        <v/>
      </c>
      <c r="H1660" s="92" t="str">
        <f>IFERROR(AVERAGEIFS(EDF[Stress], EDF[Nom], BD_evo[[#This Row],[Nom]], EDF[Semaine], BD_evo[[#This Row],[Semaine]]), "")</f>
        <v/>
      </c>
      <c r="I1660" s="92" t="str">
        <f>IFERROR(AVERAGEIFS(EDF[Sommeil], EDF[Nom], BD_evo[[#This Row],[Nom]], EDF[Semaine], BD_evo[[#This Row],[Semaine]]), "")</f>
        <v/>
      </c>
      <c r="J1660" s="92" t="str">
        <f>IFERROR(AVERAGEIFS(EDF[Etat Physique], EDF[Nom], BD_evo[[#This Row],[Nom]], EDF[Semaine], BD_evo[[#This Row],[Semaine]]), "")</f>
        <v/>
      </c>
      <c r="K1660" s="92" t="str">
        <f>IFERROR(AVERAGEIFS(EDF[Hydratation], EDF[Nom], BD_evo[[#This Row],[Nom]], EDF[Semaine], BD_evo[[#This Row],[Semaine]]), "")</f>
        <v/>
      </c>
      <c r="L1660" s="92" t="str">
        <f>IFERROR(AVERAGEIFS(EDF[Nutrition], EDF[Nom], BD_evo[[#This Row],[Nom]], EDF[Semaine], BD_evo[[#This Row],[Semaine]]), "")</f>
        <v/>
      </c>
      <c r="M1660" s="92" t="str">
        <f>IFERROR(AVERAGEIFS(RPE[Investissement du jour], RPE[Nom], BD_evo[[#This Row],[Nom]], RPE[Semaine], BD_evo[[#This Row],[Semaine]]), "")</f>
        <v/>
      </c>
    </row>
    <row r="1661" spans="1:13" x14ac:dyDescent="0.2">
      <c r="A1661" s="88" t="s">
        <v>75</v>
      </c>
      <c r="B1661" t="str">
        <f>INDEX(Statut[Profil], MATCH(BD_evo[[#This Row],[Nom]], Statut[Nom], 0))</f>
        <v>Avant</v>
      </c>
      <c r="C1661">
        <f t="shared" si="44"/>
        <v>2024</v>
      </c>
      <c r="D1661">
        <f t="shared" si="45"/>
        <v>16</v>
      </c>
      <c r="E1661" t="str">
        <f>IF(SUMIFS(RPE[sRPE_tot], RPE[Nom], BD_evo[[#This Row],[Nom]], RPE[Semaine], BD_evo[[#This Row],[Semaine]])=0,"",SUMIFS(RPE[sRPE_tot], RPE[Nom], BD_evo[[#This Row],[Nom]], RPE[Semaine], BD_evo[[#This Row],[Semaine]]))</f>
        <v/>
      </c>
      <c r="F1661" s="92" t="str">
        <f>IFERROR(AVERAGEIFS(EDF[Total EDF], EDF[Nom], BD_evo[[#This Row],[Nom]], EDF[Semaine], BD_evo[[#This Row],[Semaine]]), "")</f>
        <v/>
      </c>
      <c r="G1661" s="92" t="str">
        <f>IFERROR(AVERAGEIFS(EDF[Humeur], EDF[Nom], BD_evo[[#This Row],[Nom]], EDF[Semaine], BD_evo[[#This Row],[Semaine]]), "")</f>
        <v/>
      </c>
      <c r="H1661" s="92" t="str">
        <f>IFERROR(AVERAGEIFS(EDF[Stress], EDF[Nom], BD_evo[[#This Row],[Nom]], EDF[Semaine], BD_evo[[#This Row],[Semaine]]), "")</f>
        <v/>
      </c>
      <c r="I1661" s="92" t="str">
        <f>IFERROR(AVERAGEIFS(EDF[Sommeil], EDF[Nom], BD_evo[[#This Row],[Nom]], EDF[Semaine], BD_evo[[#This Row],[Semaine]]), "")</f>
        <v/>
      </c>
      <c r="J1661" s="92" t="str">
        <f>IFERROR(AVERAGEIFS(EDF[Etat Physique], EDF[Nom], BD_evo[[#This Row],[Nom]], EDF[Semaine], BD_evo[[#This Row],[Semaine]]), "")</f>
        <v/>
      </c>
      <c r="K1661" s="92" t="str">
        <f>IFERROR(AVERAGEIFS(EDF[Hydratation], EDF[Nom], BD_evo[[#This Row],[Nom]], EDF[Semaine], BD_evo[[#This Row],[Semaine]]), "")</f>
        <v/>
      </c>
      <c r="L1661" s="92" t="str">
        <f>IFERROR(AVERAGEIFS(EDF[Nutrition], EDF[Nom], BD_evo[[#This Row],[Nom]], EDF[Semaine], BD_evo[[#This Row],[Semaine]]), "")</f>
        <v/>
      </c>
      <c r="M1661" s="92" t="str">
        <f>IFERROR(AVERAGEIFS(RPE[Investissement du jour], RPE[Nom], BD_evo[[#This Row],[Nom]], RPE[Semaine], BD_evo[[#This Row],[Semaine]]), "")</f>
        <v/>
      </c>
    </row>
    <row r="1662" spans="1:13" x14ac:dyDescent="0.2">
      <c r="A1662" s="88" t="s">
        <v>112</v>
      </c>
      <c r="B1662" t="str">
        <f>INDEX(Statut[Profil], MATCH(BD_evo[[#This Row],[Nom]], Statut[Nom], 0))</f>
        <v>Trois Quarts</v>
      </c>
      <c r="C1662">
        <f t="shared" si="44"/>
        <v>2024</v>
      </c>
      <c r="D1662">
        <f t="shared" si="45"/>
        <v>16</v>
      </c>
      <c r="E1662" t="str">
        <f>IF(SUMIFS(RPE[sRPE_tot], RPE[Nom], BD_evo[[#This Row],[Nom]], RPE[Semaine], BD_evo[[#This Row],[Semaine]])=0,"",SUMIFS(RPE[sRPE_tot], RPE[Nom], BD_evo[[#This Row],[Nom]], RPE[Semaine], BD_evo[[#This Row],[Semaine]]))</f>
        <v/>
      </c>
      <c r="F1662" s="92" t="str">
        <f>IFERROR(AVERAGEIFS(EDF[Total EDF], EDF[Nom], BD_evo[[#This Row],[Nom]], EDF[Semaine], BD_evo[[#This Row],[Semaine]]), "")</f>
        <v/>
      </c>
      <c r="G1662" s="92" t="str">
        <f>IFERROR(AVERAGEIFS(EDF[Humeur], EDF[Nom], BD_evo[[#This Row],[Nom]], EDF[Semaine], BD_evo[[#This Row],[Semaine]]), "")</f>
        <v/>
      </c>
      <c r="H1662" s="92" t="str">
        <f>IFERROR(AVERAGEIFS(EDF[Stress], EDF[Nom], BD_evo[[#This Row],[Nom]], EDF[Semaine], BD_evo[[#This Row],[Semaine]]), "")</f>
        <v/>
      </c>
      <c r="I1662" s="92" t="str">
        <f>IFERROR(AVERAGEIFS(EDF[Sommeil], EDF[Nom], BD_evo[[#This Row],[Nom]], EDF[Semaine], BD_evo[[#This Row],[Semaine]]), "")</f>
        <v/>
      </c>
      <c r="J1662" s="92" t="str">
        <f>IFERROR(AVERAGEIFS(EDF[Etat Physique], EDF[Nom], BD_evo[[#This Row],[Nom]], EDF[Semaine], BD_evo[[#This Row],[Semaine]]), "")</f>
        <v/>
      </c>
      <c r="K1662" s="92" t="str">
        <f>IFERROR(AVERAGEIFS(EDF[Hydratation], EDF[Nom], BD_evo[[#This Row],[Nom]], EDF[Semaine], BD_evo[[#This Row],[Semaine]]), "")</f>
        <v/>
      </c>
      <c r="L1662" s="92" t="str">
        <f>IFERROR(AVERAGEIFS(EDF[Nutrition], EDF[Nom], BD_evo[[#This Row],[Nom]], EDF[Semaine], BD_evo[[#This Row],[Semaine]]), "")</f>
        <v/>
      </c>
      <c r="M1662" s="92" t="str">
        <f>IFERROR(AVERAGEIFS(RPE[Investissement du jour], RPE[Nom], BD_evo[[#This Row],[Nom]], RPE[Semaine], BD_evo[[#This Row],[Semaine]]), "")</f>
        <v/>
      </c>
    </row>
    <row r="1663" spans="1:13" x14ac:dyDescent="0.2">
      <c r="A1663" s="88" t="s">
        <v>142</v>
      </c>
      <c r="B1663" t="str">
        <f>INDEX(Statut[Profil], MATCH(BD_evo[[#This Row],[Nom]], Statut[Nom], 0))</f>
        <v>Avant</v>
      </c>
      <c r="C1663">
        <f t="shared" si="44"/>
        <v>2024</v>
      </c>
      <c r="D1663">
        <f t="shared" si="45"/>
        <v>16</v>
      </c>
      <c r="E1663" t="str">
        <f>IF(SUMIFS(RPE[sRPE_tot], RPE[Nom], BD_evo[[#This Row],[Nom]], RPE[Semaine], BD_evo[[#This Row],[Semaine]])=0,"",SUMIFS(RPE[sRPE_tot], RPE[Nom], BD_evo[[#This Row],[Nom]], RPE[Semaine], BD_evo[[#This Row],[Semaine]]))</f>
        <v/>
      </c>
      <c r="F1663" s="92" t="str">
        <f>IFERROR(AVERAGEIFS(EDF[Total EDF], EDF[Nom], BD_evo[[#This Row],[Nom]], EDF[Semaine], BD_evo[[#This Row],[Semaine]]), "")</f>
        <v/>
      </c>
      <c r="G1663" s="92" t="str">
        <f>IFERROR(AVERAGEIFS(EDF[Humeur], EDF[Nom], BD_evo[[#This Row],[Nom]], EDF[Semaine], BD_evo[[#This Row],[Semaine]]), "")</f>
        <v/>
      </c>
      <c r="H1663" s="92" t="str">
        <f>IFERROR(AVERAGEIFS(EDF[Stress], EDF[Nom], BD_evo[[#This Row],[Nom]], EDF[Semaine], BD_evo[[#This Row],[Semaine]]), "")</f>
        <v/>
      </c>
      <c r="I1663" s="92" t="str">
        <f>IFERROR(AVERAGEIFS(EDF[Sommeil], EDF[Nom], BD_evo[[#This Row],[Nom]], EDF[Semaine], BD_evo[[#This Row],[Semaine]]), "")</f>
        <v/>
      </c>
      <c r="J1663" s="92" t="str">
        <f>IFERROR(AVERAGEIFS(EDF[Etat Physique], EDF[Nom], BD_evo[[#This Row],[Nom]], EDF[Semaine], BD_evo[[#This Row],[Semaine]]), "")</f>
        <v/>
      </c>
      <c r="K1663" s="92" t="str">
        <f>IFERROR(AVERAGEIFS(EDF[Hydratation], EDF[Nom], BD_evo[[#This Row],[Nom]], EDF[Semaine], BD_evo[[#This Row],[Semaine]]), "")</f>
        <v/>
      </c>
      <c r="L1663" s="92" t="str">
        <f>IFERROR(AVERAGEIFS(EDF[Nutrition], EDF[Nom], BD_evo[[#This Row],[Nom]], EDF[Semaine], BD_evo[[#This Row],[Semaine]]), "")</f>
        <v/>
      </c>
      <c r="M1663" s="92" t="str">
        <f>IFERROR(AVERAGEIFS(RPE[Investissement du jour], RPE[Nom], BD_evo[[#This Row],[Nom]], RPE[Semaine], BD_evo[[#This Row],[Semaine]]), "")</f>
        <v/>
      </c>
    </row>
    <row r="1664" spans="1:13" x14ac:dyDescent="0.2">
      <c r="A1664" s="88" t="s">
        <v>131</v>
      </c>
      <c r="B1664" t="str">
        <f>INDEX(Statut[Profil], MATCH(BD_evo[[#This Row],[Nom]], Statut[Nom], 0))</f>
        <v>Trois Quarts</v>
      </c>
      <c r="C1664">
        <f t="shared" si="44"/>
        <v>2024</v>
      </c>
      <c r="D1664">
        <f t="shared" si="45"/>
        <v>16</v>
      </c>
      <c r="E1664" t="str">
        <f>IF(SUMIFS(RPE[sRPE_tot], RPE[Nom], BD_evo[[#This Row],[Nom]], RPE[Semaine], BD_evo[[#This Row],[Semaine]])=0,"",SUMIFS(RPE[sRPE_tot], RPE[Nom], BD_evo[[#This Row],[Nom]], RPE[Semaine], BD_evo[[#This Row],[Semaine]]))</f>
        <v/>
      </c>
      <c r="F1664" s="92" t="str">
        <f>IFERROR(AVERAGEIFS(EDF[Total EDF], EDF[Nom], BD_evo[[#This Row],[Nom]], EDF[Semaine], BD_evo[[#This Row],[Semaine]]), "")</f>
        <v/>
      </c>
      <c r="G1664" s="92" t="str">
        <f>IFERROR(AVERAGEIFS(EDF[Humeur], EDF[Nom], BD_evo[[#This Row],[Nom]], EDF[Semaine], BD_evo[[#This Row],[Semaine]]), "")</f>
        <v/>
      </c>
      <c r="H1664" s="92" t="str">
        <f>IFERROR(AVERAGEIFS(EDF[Stress], EDF[Nom], BD_evo[[#This Row],[Nom]], EDF[Semaine], BD_evo[[#This Row],[Semaine]]), "")</f>
        <v/>
      </c>
      <c r="I1664" s="92" t="str">
        <f>IFERROR(AVERAGEIFS(EDF[Sommeil], EDF[Nom], BD_evo[[#This Row],[Nom]], EDF[Semaine], BD_evo[[#This Row],[Semaine]]), "")</f>
        <v/>
      </c>
      <c r="J1664" s="92" t="str">
        <f>IFERROR(AVERAGEIFS(EDF[Etat Physique], EDF[Nom], BD_evo[[#This Row],[Nom]], EDF[Semaine], BD_evo[[#This Row],[Semaine]]), "")</f>
        <v/>
      </c>
      <c r="K1664" s="92" t="str">
        <f>IFERROR(AVERAGEIFS(EDF[Hydratation], EDF[Nom], BD_evo[[#This Row],[Nom]], EDF[Semaine], BD_evo[[#This Row],[Semaine]]), "")</f>
        <v/>
      </c>
      <c r="L1664" s="92" t="str">
        <f>IFERROR(AVERAGEIFS(EDF[Nutrition], EDF[Nom], BD_evo[[#This Row],[Nom]], EDF[Semaine], BD_evo[[#This Row],[Semaine]]), "")</f>
        <v/>
      </c>
      <c r="M1664" s="92" t="str">
        <f>IFERROR(AVERAGEIFS(RPE[Investissement du jour], RPE[Nom], BD_evo[[#This Row],[Nom]], RPE[Semaine], BD_evo[[#This Row],[Semaine]]), "")</f>
        <v/>
      </c>
    </row>
    <row r="1665" spans="1:13" x14ac:dyDescent="0.2">
      <c r="A1665" s="88" t="s">
        <v>83</v>
      </c>
      <c r="B1665" t="str">
        <f>INDEX(Statut[Profil], MATCH(BD_evo[[#This Row],[Nom]], Statut[Nom], 0))</f>
        <v>Avant</v>
      </c>
      <c r="C1665">
        <f t="shared" si="44"/>
        <v>2024</v>
      </c>
      <c r="D1665">
        <f t="shared" si="45"/>
        <v>16</v>
      </c>
      <c r="E1665" t="str">
        <f>IF(SUMIFS(RPE[sRPE_tot], RPE[Nom], BD_evo[[#This Row],[Nom]], RPE[Semaine], BD_evo[[#This Row],[Semaine]])=0,"",SUMIFS(RPE[sRPE_tot], RPE[Nom], BD_evo[[#This Row],[Nom]], RPE[Semaine], BD_evo[[#This Row],[Semaine]]))</f>
        <v/>
      </c>
      <c r="F1665" s="92" t="str">
        <f>IFERROR(AVERAGEIFS(EDF[Total EDF], EDF[Nom], BD_evo[[#This Row],[Nom]], EDF[Semaine], BD_evo[[#This Row],[Semaine]]), "")</f>
        <v/>
      </c>
      <c r="G1665" s="92" t="str">
        <f>IFERROR(AVERAGEIFS(EDF[Humeur], EDF[Nom], BD_evo[[#This Row],[Nom]], EDF[Semaine], BD_evo[[#This Row],[Semaine]]), "")</f>
        <v/>
      </c>
      <c r="H1665" s="92" t="str">
        <f>IFERROR(AVERAGEIFS(EDF[Stress], EDF[Nom], BD_evo[[#This Row],[Nom]], EDF[Semaine], BD_evo[[#This Row],[Semaine]]), "")</f>
        <v/>
      </c>
      <c r="I1665" s="92" t="str">
        <f>IFERROR(AVERAGEIFS(EDF[Sommeil], EDF[Nom], BD_evo[[#This Row],[Nom]], EDF[Semaine], BD_evo[[#This Row],[Semaine]]), "")</f>
        <v/>
      </c>
      <c r="J1665" s="92" t="str">
        <f>IFERROR(AVERAGEIFS(EDF[Etat Physique], EDF[Nom], BD_evo[[#This Row],[Nom]], EDF[Semaine], BD_evo[[#This Row],[Semaine]]), "")</f>
        <v/>
      </c>
      <c r="K1665" s="92" t="str">
        <f>IFERROR(AVERAGEIFS(EDF[Hydratation], EDF[Nom], BD_evo[[#This Row],[Nom]], EDF[Semaine], BD_evo[[#This Row],[Semaine]]), "")</f>
        <v/>
      </c>
      <c r="L1665" s="92" t="str">
        <f>IFERROR(AVERAGEIFS(EDF[Nutrition], EDF[Nom], BD_evo[[#This Row],[Nom]], EDF[Semaine], BD_evo[[#This Row],[Semaine]]), "")</f>
        <v/>
      </c>
      <c r="M1665" s="92" t="str">
        <f>IFERROR(AVERAGEIFS(RPE[Investissement du jour], RPE[Nom], BD_evo[[#This Row],[Nom]], RPE[Semaine], BD_evo[[#This Row],[Semaine]]), "")</f>
        <v/>
      </c>
    </row>
    <row r="1666" spans="1:13" x14ac:dyDescent="0.2">
      <c r="A1666" s="88" t="s">
        <v>100</v>
      </c>
      <c r="B1666" t="str">
        <f>INDEX(Statut[Profil], MATCH(BD_evo[[#This Row],[Nom]], Statut[Nom], 0))</f>
        <v>Trois Quarts</v>
      </c>
      <c r="C1666">
        <f t="shared" si="44"/>
        <v>2024</v>
      </c>
      <c r="D1666">
        <f t="shared" si="45"/>
        <v>16</v>
      </c>
      <c r="E1666" t="str">
        <f>IF(SUMIFS(RPE[sRPE_tot], RPE[Nom], BD_evo[[#This Row],[Nom]], RPE[Semaine], BD_evo[[#This Row],[Semaine]])=0,"",SUMIFS(RPE[sRPE_tot], RPE[Nom], BD_evo[[#This Row],[Nom]], RPE[Semaine], BD_evo[[#This Row],[Semaine]]))</f>
        <v/>
      </c>
      <c r="F1666" s="92" t="str">
        <f>IFERROR(AVERAGEIFS(EDF[Total EDF], EDF[Nom], BD_evo[[#This Row],[Nom]], EDF[Semaine], BD_evo[[#This Row],[Semaine]]), "")</f>
        <v/>
      </c>
      <c r="G1666" s="92" t="str">
        <f>IFERROR(AVERAGEIFS(EDF[Humeur], EDF[Nom], BD_evo[[#This Row],[Nom]], EDF[Semaine], BD_evo[[#This Row],[Semaine]]), "")</f>
        <v/>
      </c>
      <c r="H1666" s="92" t="str">
        <f>IFERROR(AVERAGEIFS(EDF[Stress], EDF[Nom], BD_evo[[#This Row],[Nom]], EDF[Semaine], BD_evo[[#This Row],[Semaine]]), "")</f>
        <v/>
      </c>
      <c r="I1666" s="92" t="str">
        <f>IFERROR(AVERAGEIFS(EDF[Sommeil], EDF[Nom], BD_evo[[#This Row],[Nom]], EDF[Semaine], BD_evo[[#This Row],[Semaine]]), "")</f>
        <v/>
      </c>
      <c r="J1666" s="92" t="str">
        <f>IFERROR(AVERAGEIFS(EDF[Etat Physique], EDF[Nom], BD_evo[[#This Row],[Nom]], EDF[Semaine], BD_evo[[#This Row],[Semaine]]), "")</f>
        <v/>
      </c>
      <c r="K1666" s="92" t="str">
        <f>IFERROR(AVERAGEIFS(EDF[Hydratation], EDF[Nom], BD_evo[[#This Row],[Nom]], EDF[Semaine], BD_evo[[#This Row],[Semaine]]), "")</f>
        <v/>
      </c>
      <c r="L1666" s="92" t="str">
        <f>IFERROR(AVERAGEIFS(EDF[Nutrition], EDF[Nom], BD_evo[[#This Row],[Nom]], EDF[Semaine], BD_evo[[#This Row],[Semaine]]), "")</f>
        <v/>
      </c>
      <c r="M1666" s="92" t="str">
        <f>IFERROR(AVERAGEIFS(RPE[Investissement du jour], RPE[Nom], BD_evo[[#This Row],[Nom]], RPE[Semaine], BD_evo[[#This Row],[Semaine]]), "")</f>
        <v/>
      </c>
    </row>
    <row r="1667" spans="1:13" x14ac:dyDescent="0.2">
      <c r="A1667" s="88" t="s">
        <v>89</v>
      </c>
      <c r="B1667" t="str">
        <f>INDEX(Statut[Profil], MATCH(BD_evo[[#This Row],[Nom]], Statut[Nom], 0))</f>
        <v>Avant</v>
      </c>
      <c r="C1667">
        <f t="shared" si="44"/>
        <v>2024</v>
      </c>
      <c r="D1667">
        <f t="shared" si="45"/>
        <v>16</v>
      </c>
      <c r="E1667" t="str">
        <f>IF(SUMIFS(RPE[sRPE_tot], RPE[Nom], BD_evo[[#This Row],[Nom]], RPE[Semaine], BD_evo[[#This Row],[Semaine]])=0,"",SUMIFS(RPE[sRPE_tot], RPE[Nom], BD_evo[[#This Row],[Nom]], RPE[Semaine], BD_evo[[#This Row],[Semaine]]))</f>
        <v/>
      </c>
      <c r="F1667" s="92" t="str">
        <f>IFERROR(AVERAGEIFS(EDF[Total EDF], EDF[Nom], BD_evo[[#This Row],[Nom]], EDF[Semaine], BD_evo[[#This Row],[Semaine]]), "")</f>
        <v/>
      </c>
      <c r="G1667" s="92" t="str">
        <f>IFERROR(AVERAGEIFS(EDF[Humeur], EDF[Nom], BD_evo[[#This Row],[Nom]], EDF[Semaine], BD_evo[[#This Row],[Semaine]]), "")</f>
        <v/>
      </c>
      <c r="H1667" s="92" t="str">
        <f>IFERROR(AVERAGEIFS(EDF[Stress], EDF[Nom], BD_evo[[#This Row],[Nom]], EDF[Semaine], BD_evo[[#This Row],[Semaine]]), "")</f>
        <v/>
      </c>
      <c r="I1667" s="92" t="str">
        <f>IFERROR(AVERAGEIFS(EDF[Sommeil], EDF[Nom], BD_evo[[#This Row],[Nom]], EDF[Semaine], BD_evo[[#This Row],[Semaine]]), "")</f>
        <v/>
      </c>
      <c r="J1667" s="92" t="str">
        <f>IFERROR(AVERAGEIFS(EDF[Etat Physique], EDF[Nom], BD_evo[[#This Row],[Nom]], EDF[Semaine], BD_evo[[#This Row],[Semaine]]), "")</f>
        <v/>
      </c>
      <c r="K1667" s="92" t="str">
        <f>IFERROR(AVERAGEIFS(EDF[Hydratation], EDF[Nom], BD_evo[[#This Row],[Nom]], EDF[Semaine], BD_evo[[#This Row],[Semaine]]), "")</f>
        <v/>
      </c>
      <c r="L1667" s="92" t="str">
        <f>IFERROR(AVERAGEIFS(EDF[Nutrition], EDF[Nom], BD_evo[[#This Row],[Nom]], EDF[Semaine], BD_evo[[#This Row],[Semaine]]), "")</f>
        <v/>
      </c>
      <c r="M1667" s="92" t="str">
        <f>IFERROR(AVERAGEIFS(RPE[Investissement du jour], RPE[Nom], BD_evo[[#This Row],[Nom]], RPE[Semaine], BD_evo[[#This Row],[Semaine]]), "")</f>
        <v/>
      </c>
    </row>
    <row r="1668" spans="1:13" x14ac:dyDescent="0.2">
      <c r="A1668" s="88" t="s">
        <v>168</v>
      </c>
      <c r="B1668" t="str">
        <f>INDEX(Statut[Profil], MATCH(BD_evo[[#This Row],[Nom]], Statut[Nom], 0))</f>
        <v>Avant</v>
      </c>
      <c r="C1668">
        <f t="shared" si="44"/>
        <v>2024</v>
      </c>
      <c r="D1668">
        <f t="shared" si="45"/>
        <v>16</v>
      </c>
      <c r="E1668" t="str">
        <f>IF(SUMIFS(RPE[sRPE_tot], RPE[Nom], BD_evo[[#This Row],[Nom]], RPE[Semaine], BD_evo[[#This Row],[Semaine]])=0,"",SUMIFS(RPE[sRPE_tot], RPE[Nom], BD_evo[[#This Row],[Nom]], RPE[Semaine], BD_evo[[#This Row],[Semaine]]))</f>
        <v/>
      </c>
      <c r="F1668" s="92" t="str">
        <f>IFERROR(AVERAGEIFS(EDF[Total EDF], EDF[Nom], BD_evo[[#This Row],[Nom]], EDF[Semaine], BD_evo[[#This Row],[Semaine]]), "")</f>
        <v/>
      </c>
      <c r="G1668" s="92" t="str">
        <f>IFERROR(AVERAGEIFS(EDF[Humeur], EDF[Nom], BD_evo[[#This Row],[Nom]], EDF[Semaine], BD_evo[[#This Row],[Semaine]]), "")</f>
        <v/>
      </c>
      <c r="H1668" s="92" t="str">
        <f>IFERROR(AVERAGEIFS(EDF[Stress], EDF[Nom], BD_evo[[#This Row],[Nom]], EDF[Semaine], BD_evo[[#This Row],[Semaine]]), "")</f>
        <v/>
      </c>
      <c r="I1668" s="92" t="str">
        <f>IFERROR(AVERAGEIFS(EDF[Sommeil], EDF[Nom], BD_evo[[#This Row],[Nom]], EDF[Semaine], BD_evo[[#This Row],[Semaine]]), "")</f>
        <v/>
      </c>
      <c r="J1668" s="92" t="str">
        <f>IFERROR(AVERAGEIFS(EDF[Etat Physique], EDF[Nom], BD_evo[[#This Row],[Nom]], EDF[Semaine], BD_evo[[#This Row],[Semaine]]), "")</f>
        <v/>
      </c>
      <c r="K1668" s="92" t="str">
        <f>IFERROR(AVERAGEIFS(EDF[Hydratation], EDF[Nom], BD_evo[[#This Row],[Nom]], EDF[Semaine], BD_evo[[#This Row],[Semaine]]), "")</f>
        <v/>
      </c>
      <c r="L1668" s="92" t="str">
        <f>IFERROR(AVERAGEIFS(EDF[Nutrition], EDF[Nom], BD_evo[[#This Row],[Nom]], EDF[Semaine], BD_evo[[#This Row],[Semaine]]), "")</f>
        <v/>
      </c>
      <c r="M1668" s="92" t="str">
        <f>IFERROR(AVERAGEIFS(RPE[Investissement du jour], RPE[Nom], BD_evo[[#This Row],[Nom]], RPE[Semaine], BD_evo[[#This Row],[Semaine]]), "")</f>
        <v/>
      </c>
    </row>
    <row r="1669" spans="1:13" x14ac:dyDescent="0.2">
      <c r="A1669" s="88" t="s">
        <v>86</v>
      </c>
      <c r="B1669" t="str">
        <f>INDEX(Statut[Profil], MATCH(BD_evo[[#This Row],[Nom]], Statut[Nom], 0))</f>
        <v>Avant</v>
      </c>
      <c r="C1669">
        <f t="shared" si="44"/>
        <v>2024</v>
      </c>
      <c r="D1669">
        <f t="shared" si="45"/>
        <v>16</v>
      </c>
      <c r="E1669" t="str">
        <f>IF(SUMIFS(RPE[sRPE_tot], RPE[Nom], BD_evo[[#This Row],[Nom]], RPE[Semaine], BD_evo[[#This Row],[Semaine]])=0,"",SUMIFS(RPE[sRPE_tot], RPE[Nom], BD_evo[[#This Row],[Nom]], RPE[Semaine], BD_evo[[#This Row],[Semaine]]))</f>
        <v/>
      </c>
      <c r="F1669" s="92" t="str">
        <f>IFERROR(AVERAGEIFS(EDF[Total EDF], EDF[Nom], BD_evo[[#This Row],[Nom]], EDF[Semaine], BD_evo[[#This Row],[Semaine]]), "")</f>
        <v/>
      </c>
      <c r="G1669" s="92" t="str">
        <f>IFERROR(AVERAGEIFS(EDF[Humeur], EDF[Nom], BD_evo[[#This Row],[Nom]], EDF[Semaine], BD_evo[[#This Row],[Semaine]]), "")</f>
        <v/>
      </c>
      <c r="H1669" s="92" t="str">
        <f>IFERROR(AVERAGEIFS(EDF[Stress], EDF[Nom], BD_evo[[#This Row],[Nom]], EDF[Semaine], BD_evo[[#This Row],[Semaine]]), "")</f>
        <v/>
      </c>
      <c r="I1669" s="92" t="str">
        <f>IFERROR(AVERAGEIFS(EDF[Sommeil], EDF[Nom], BD_evo[[#This Row],[Nom]], EDF[Semaine], BD_evo[[#This Row],[Semaine]]), "")</f>
        <v/>
      </c>
      <c r="J1669" s="92" t="str">
        <f>IFERROR(AVERAGEIFS(EDF[Etat Physique], EDF[Nom], BD_evo[[#This Row],[Nom]], EDF[Semaine], BD_evo[[#This Row],[Semaine]]), "")</f>
        <v/>
      </c>
      <c r="K1669" s="92" t="str">
        <f>IFERROR(AVERAGEIFS(EDF[Hydratation], EDF[Nom], BD_evo[[#This Row],[Nom]], EDF[Semaine], BD_evo[[#This Row],[Semaine]]), "")</f>
        <v/>
      </c>
      <c r="L1669" s="92" t="str">
        <f>IFERROR(AVERAGEIFS(EDF[Nutrition], EDF[Nom], BD_evo[[#This Row],[Nom]], EDF[Semaine], BD_evo[[#This Row],[Semaine]]), "")</f>
        <v/>
      </c>
      <c r="M1669" s="92" t="str">
        <f>IFERROR(AVERAGEIFS(RPE[Investissement du jour], RPE[Nom], BD_evo[[#This Row],[Nom]], RPE[Semaine], BD_evo[[#This Row],[Semaine]]), "")</f>
        <v/>
      </c>
    </row>
    <row r="1670" spans="1:13" x14ac:dyDescent="0.2">
      <c r="A1670" s="88" t="s">
        <v>208</v>
      </c>
      <c r="B1670" t="str">
        <f>INDEX(Statut[Profil], MATCH(BD_evo[[#This Row],[Nom]], Statut[Nom], 0))</f>
        <v>Trois Quarts</v>
      </c>
      <c r="C1670">
        <f t="shared" si="44"/>
        <v>2024</v>
      </c>
      <c r="D1670">
        <f t="shared" si="45"/>
        <v>16</v>
      </c>
      <c r="E1670" t="str">
        <f>IF(SUMIFS(RPE[sRPE_tot], RPE[Nom], BD_evo[[#This Row],[Nom]], RPE[Semaine], BD_evo[[#This Row],[Semaine]])=0,"",SUMIFS(RPE[sRPE_tot], RPE[Nom], BD_evo[[#This Row],[Nom]], RPE[Semaine], BD_evo[[#This Row],[Semaine]]))</f>
        <v/>
      </c>
      <c r="F1670" s="92" t="str">
        <f>IFERROR(AVERAGEIFS(EDF[Total EDF], EDF[Nom], BD_evo[[#This Row],[Nom]], EDF[Semaine], BD_evo[[#This Row],[Semaine]]), "")</f>
        <v/>
      </c>
      <c r="G1670" s="92" t="str">
        <f>IFERROR(AVERAGEIFS(EDF[Humeur], EDF[Nom], BD_evo[[#This Row],[Nom]], EDF[Semaine], BD_evo[[#This Row],[Semaine]]), "")</f>
        <v/>
      </c>
      <c r="H1670" s="92" t="str">
        <f>IFERROR(AVERAGEIFS(EDF[Stress], EDF[Nom], BD_evo[[#This Row],[Nom]], EDF[Semaine], BD_evo[[#This Row],[Semaine]]), "")</f>
        <v/>
      </c>
      <c r="I1670" s="92" t="str">
        <f>IFERROR(AVERAGEIFS(EDF[Sommeil], EDF[Nom], BD_evo[[#This Row],[Nom]], EDF[Semaine], BD_evo[[#This Row],[Semaine]]), "")</f>
        <v/>
      </c>
      <c r="J1670" s="92" t="str">
        <f>IFERROR(AVERAGEIFS(EDF[Etat Physique], EDF[Nom], BD_evo[[#This Row],[Nom]], EDF[Semaine], BD_evo[[#This Row],[Semaine]]), "")</f>
        <v/>
      </c>
      <c r="K1670" s="92" t="str">
        <f>IFERROR(AVERAGEIFS(EDF[Hydratation], EDF[Nom], BD_evo[[#This Row],[Nom]], EDF[Semaine], BD_evo[[#This Row],[Semaine]]), "")</f>
        <v/>
      </c>
      <c r="L1670" s="92" t="str">
        <f>IFERROR(AVERAGEIFS(EDF[Nutrition], EDF[Nom], BD_evo[[#This Row],[Nom]], EDF[Semaine], BD_evo[[#This Row],[Semaine]]), "")</f>
        <v/>
      </c>
      <c r="M1670" s="92" t="str">
        <f>IFERROR(AVERAGEIFS(RPE[Investissement du jour], RPE[Nom], BD_evo[[#This Row],[Nom]], RPE[Semaine], BD_evo[[#This Row],[Semaine]]), "")</f>
        <v/>
      </c>
    </row>
    <row r="1671" spans="1:13" x14ac:dyDescent="0.2">
      <c r="A1671" s="88" t="s">
        <v>99</v>
      </c>
      <c r="B1671" t="str">
        <f>INDEX(Statut[Profil], MATCH(BD_evo[[#This Row],[Nom]], Statut[Nom], 0))</f>
        <v>Avant</v>
      </c>
      <c r="C1671">
        <f t="shared" si="44"/>
        <v>2024</v>
      </c>
      <c r="D1671">
        <f t="shared" si="45"/>
        <v>16</v>
      </c>
      <c r="E1671" t="str">
        <f>IF(SUMIFS(RPE[sRPE_tot], RPE[Nom], BD_evo[[#This Row],[Nom]], RPE[Semaine], BD_evo[[#This Row],[Semaine]])=0,"",SUMIFS(RPE[sRPE_tot], RPE[Nom], BD_evo[[#This Row],[Nom]], RPE[Semaine], BD_evo[[#This Row],[Semaine]]))</f>
        <v/>
      </c>
      <c r="F1671" s="92" t="str">
        <f>IFERROR(AVERAGEIFS(EDF[Total EDF], EDF[Nom], BD_evo[[#This Row],[Nom]], EDF[Semaine], BD_evo[[#This Row],[Semaine]]), "")</f>
        <v/>
      </c>
      <c r="G1671" s="92" t="str">
        <f>IFERROR(AVERAGEIFS(EDF[Humeur], EDF[Nom], BD_evo[[#This Row],[Nom]], EDF[Semaine], BD_evo[[#This Row],[Semaine]]), "")</f>
        <v/>
      </c>
      <c r="H1671" s="92" t="str">
        <f>IFERROR(AVERAGEIFS(EDF[Stress], EDF[Nom], BD_evo[[#This Row],[Nom]], EDF[Semaine], BD_evo[[#This Row],[Semaine]]), "")</f>
        <v/>
      </c>
      <c r="I1671" s="92" t="str">
        <f>IFERROR(AVERAGEIFS(EDF[Sommeil], EDF[Nom], BD_evo[[#This Row],[Nom]], EDF[Semaine], BD_evo[[#This Row],[Semaine]]), "")</f>
        <v/>
      </c>
      <c r="J1671" s="92" t="str">
        <f>IFERROR(AVERAGEIFS(EDF[Etat Physique], EDF[Nom], BD_evo[[#This Row],[Nom]], EDF[Semaine], BD_evo[[#This Row],[Semaine]]), "")</f>
        <v/>
      </c>
      <c r="K1671" s="92" t="str">
        <f>IFERROR(AVERAGEIFS(EDF[Hydratation], EDF[Nom], BD_evo[[#This Row],[Nom]], EDF[Semaine], BD_evo[[#This Row],[Semaine]]), "")</f>
        <v/>
      </c>
      <c r="L1671" s="92" t="str">
        <f>IFERROR(AVERAGEIFS(EDF[Nutrition], EDF[Nom], BD_evo[[#This Row],[Nom]], EDF[Semaine], BD_evo[[#This Row],[Semaine]]), "")</f>
        <v/>
      </c>
      <c r="M1671" s="92" t="str">
        <f>IFERROR(AVERAGEIFS(RPE[Investissement du jour], RPE[Nom], BD_evo[[#This Row],[Nom]], RPE[Semaine], BD_evo[[#This Row],[Semaine]]), "")</f>
        <v/>
      </c>
    </row>
    <row r="1672" spans="1:13" x14ac:dyDescent="0.2">
      <c r="A1672" s="88" t="s">
        <v>233</v>
      </c>
      <c r="B1672" t="str">
        <f>INDEX(Statut[Profil], MATCH(BD_evo[[#This Row],[Nom]], Statut[Nom], 0))</f>
        <v>Avant</v>
      </c>
      <c r="C1672">
        <f t="shared" si="44"/>
        <v>2024</v>
      </c>
      <c r="D1672">
        <f t="shared" si="45"/>
        <v>16</v>
      </c>
      <c r="E1672" t="str">
        <f>IF(SUMIFS(RPE[sRPE_tot], RPE[Nom], BD_evo[[#This Row],[Nom]], RPE[Semaine], BD_evo[[#This Row],[Semaine]])=0,"",SUMIFS(RPE[sRPE_tot], RPE[Nom], BD_evo[[#This Row],[Nom]], RPE[Semaine], BD_evo[[#This Row],[Semaine]]))</f>
        <v/>
      </c>
      <c r="F1672" s="92" t="str">
        <f>IFERROR(AVERAGEIFS(EDF[Total EDF], EDF[Nom], BD_evo[[#This Row],[Nom]], EDF[Semaine], BD_evo[[#This Row],[Semaine]]), "")</f>
        <v/>
      </c>
      <c r="G1672" s="92" t="str">
        <f>IFERROR(AVERAGEIFS(EDF[Humeur], EDF[Nom], BD_evo[[#This Row],[Nom]], EDF[Semaine], BD_evo[[#This Row],[Semaine]]), "")</f>
        <v/>
      </c>
      <c r="H1672" s="92" t="str">
        <f>IFERROR(AVERAGEIFS(EDF[Stress], EDF[Nom], BD_evo[[#This Row],[Nom]], EDF[Semaine], BD_evo[[#This Row],[Semaine]]), "")</f>
        <v/>
      </c>
      <c r="I1672" s="92" t="str">
        <f>IFERROR(AVERAGEIFS(EDF[Sommeil], EDF[Nom], BD_evo[[#This Row],[Nom]], EDF[Semaine], BD_evo[[#This Row],[Semaine]]), "")</f>
        <v/>
      </c>
      <c r="J1672" s="92" t="str">
        <f>IFERROR(AVERAGEIFS(EDF[Etat Physique], EDF[Nom], BD_evo[[#This Row],[Nom]], EDF[Semaine], BD_evo[[#This Row],[Semaine]]), "")</f>
        <v/>
      </c>
      <c r="K1672" s="92" t="str">
        <f>IFERROR(AVERAGEIFS(EDF[Hydratation], EDF[Nom], BD_evo[[#This Row],[Nom]], EDF[Semaine], BD_evo[[#This Row],[Semaine]]), "")</f>
        <v/>
      </c>
      <c r="L1672" s="92" t="str">
        <f>IFERROR(AVERAGEIFS(EDF[Nutrition], EDF[Nom], BD_evo[[#This Row],[Nom]], EDF[Semaine], BD_evo[[#This Row],[Semaine]]), "")</f>
        <v/>
      </c>
      <c r="M1672" s="92" t="str">
        <f>IFERROR(AVERAGEIFS(RPE[Investissement du jour], RPE[Nom], BD_evo[[#This Row],[Nom]], RPE[Semaine], BD_evo[[#This Row],[Semaine]]), "")</f>
        <v/>
      </c>
    </row>
    <row r="1673" spans="1:13" x14ac:dyDescent="0.2">
      <c r="A1673" s="88" t="s">
        <v>85</v>
      </c>
      <c r="B1673" t="str">
        <f>INDEX(Statut[Profil], MATCH(BD_evo[[#This Row],[Nom]], Statut[Nom], 0))</f>
        <v>Avant</v>
      </c>
      <c r="C1673">
        <f t="shared" si="44"/>
        <v>2024</v>
      </c>
      <c r="D1673">
        <f t="shared" si="45"/>
        <v>16</v>
      </c>
      <c r="E1673" t="str">
        <f>IF(SUMIFS(RPE[sRPE_tot], RPE[Nom], BD_evo[[#This Row],[Nom]], RPE[Semaine], BD_evo[[#This Row],[Semaine]])=0,"",SUMIFS(RPE[sRPE_tot], RPE[Nom], BD_evo[[#This Row],[Nom]], RPE[Semaine], BD_evo[[#This Row],[Semaine]]))</f>
        <v/>
      </c>
      <c r="F1673" s="92" t="str">
        <f>IFERROR(AVERAGEIFS(EDF[Total EDF], EDF[Nom], BD_evo[[#This Row],[Nom]], EDF[Semaine], BD_evo[[#This Row],[Semaine]]), "")</f>
        <v/>
      </c>
      <c r="G1673" s="92" t="str">
        <f>IFERROR(AVERAGEIFS(EDF[Humeur], EDF[Nom], BD_evo[[#This Row],[Nom]], EDF[Semaine], BD_evo[[#This Row],[Semaine]]), "")</f>
        <v/>
      </c>
      <c r="H1673" s="92" t="str">
        <f>IFERROR(AVERAGEIFS(EDF[Stress], EDF[Nom], BD_evo[[#This Row],[Nom]], EDF[Semaine], BD_evo[[#This Row],[Semaine]]), "")</f>
        <v/>
      </c>
      <c r="I1673" s="92" t="str">
        <f>IFERROR(AVERAGEIFS(EDF[Sommeil], EDF[Nom], BD_evo[[#This Row],[Nom]], EDF[Semaine], BD_evo[[#This Row],[Semaine]]), "")</f>
        <v/>
      </c>
      <c r="J1673" s="92" t="str">
        <f>IFERROR(AVERAGEIFS(EDF[Etat Physique], EDF[Nom], BD_evo[[#This Row],[Nom]], EDF[Semaine], BD_evo[[#This Row],[Semaine]]), "")</f>
        <v/>
      </c>
      <c r="K1673" s="92" t="str">
        <f>IFERROR(AVERAGEIFS(EDF[Hydratation], EDF[Nom], BD_evo[[#This Row],[Nom]], EDF[Semaine], BD_evo[[#This Row],[Semaine]]), "")</f>
        <v/>
      </c>
      <c r="L1673" s="92" t="str">
        <f>IFERROR(AVERAGEIFS(EDF[Nutrition], EDF[Nom], BD_evo[[#This Row],[Nom]], EDF[Semaine], BD_evo[[#This Row],[Semaine]]), "")</f>
        <v/>
      </c>
      <c r="M1673" s="92" t="str">
        <f>IFERROR(AVERAGEIFS(RPE[Investissement du jour], RPE[Nom], BD_evo[[#This Row],[Nom]], RPE[Semaine], BD_evo[[#This Row],[Semaine]]), "")</f>
        <v/>
      </c>
    </row>
    <row r="1674" spans="1:13" x14ac:dyDescent="0.2">
      <c r="A1674" s="88" t="s">
        <v>191</v>
      </c>
      <c r="B1674" t="str">
        <f>INDEX(Statut[Profil], MATCH(BD_evo[[#This Row],[Nom]], Statut[Nom], 0))</f>
        <v>Avant</v>
      </c>
      <c r="C1674">
        <f t="shared" si="44"/>
        <v>2024</v>
      </c>
      <c r="D1674">
        <f t="shared" si="45"/>
        <v>16</v>
      </c>
      <c r="E1674" t="str">
        <f>IF(SUMIFS(RPE[sRPE_tot], RPE[Nom], BD_evo[[#This Row],[Nom]], RPE[Semaine], BD_evo[[#This Row],[Semaine]])=0,"",SUMIFS(RPE[sRPE_tot], RPE[Nom], BD_evo[[#This Row],[Nom]], RPE[Semaine], BD_evo[[#This Row],[Semaine]]))</f>
        <v/>
      </c>
      <c r="F1674" s="92" t="str">
        <f>IFERROR(AVERAGEIFS(EDF[Total EDF], EDF[Nom], BD_evo[[#This Row],[Nom]], EDF[Semaine], BD_evo[[#This Row],[Semaine]]), "")</f>
        <v/>
      </c>
      <c r="G1674" s="92" t="str">
        <f>IFERROR(AVERAGEIFS(EDF[Humeur], EDF[Nom], BD_evo[[#This Row],[Nom]], EDF[Semaine], BD_evo[[#This Row],[Semaine]]), "")</f>
        <v/>
      </c>
      <c r="H1674" s="92" t="str">
        <f>IFERROR(AVERAGEIFS(EDF[Stress], EDF[Nom], BD_evo[[#This Row],[Nom]], EDF[Semaine], BD_evo[[#This Row],[Semaine]]), "")</f>
        <v/>
      </c>
      <c r="I1674" s="92" t="str">
        <f>IFERROR(AVERAGEIFS(EDF[Sommeil], EDF[Nom], BD_evo[[#This Row],[Nom]], EDF[Semaine], BD_evo[[#This Row],[Semaine]]), "")</f>
        <v/>
      </c>
      <c r="J1674" s="92" t="str">
        <f>IFERROR(AVERAGEIFS(EDF[Etat Physique], EDF[Nom], BD_evo[[#This Row],[Nom]], EDF[Semaine], BD_evo[[#This Row],[Semaine]]), "")</f>
        <v/>
      </c>
      <c r="K1674" s="92" t="str">
        <f>IFERROR(AVERAGEIFS(EDF[Hydratation], EDF[Nom], BD_evo[[#This Row],[Nom]], EDF[Semaine], BD_evo[[#This Row],[Semaine]]), "")</f>
        <v/>
      </c>
      <c r="L1674" s="92" t="str">
        <f>IFERROR(AVERAGEIFS(EDF[Nutrition], EDF[Nom], BD_evo[[#This Row],[Nom]], EDF[Semaine], BD_evo[[#This Row],[Semaine]]), "")</f>
        <v/>
      </c>
      <c r="M1674" s="92" t="str">
        <f>IFERROR(AVERAGEIFS(RPE[Investissement du jour], RPE[Nom], BD_evo[[#This Row],[Nom]], RPE[Semaine], BD_evo[[#This Row],[Semaine]]), "")</f>
        <v/>
      </c>
    </row>
    <row r="1675" spans="1:13" x14ac:dyDescent="0.2">
      <c r="A1675" s="89" t="s">
        <v>95</v>
      </c>
      <c r="B1675" t="str">
        <f>INDEX(Statut[Profil], MATCH(BD_evo[[#This Row],[Nom]], Statut[Nom], 0))</f>
        <v>Avant</v>
      </c>
      <c r="C1675">
        <f t="shared" si="44"/>
        <v>2024</v>
      </c>
      <c r="D1675">
        <f t="shared" si="45"/>
        <v>16</v>
      </c>
      <c r="E1675" t="str">
        <f>IF(SUMIFS(RPE[sRPE_tot], RPE[Nom], BD_evo[[#This Row],[Nom]], RPE[Semaine], BD_evo[[#This Row],[Semaine]])=0,"",SUMIFS(RPE[sRPE_tot], RPE[Nom], BD_evo[[#This Row],[Nom]], RPE[Semaine], BD_evo[[#This Row],[Semaine]]))</f>
        <v/>
      </c>
      <c r="F1675" s="92" t="str">
        <f>IFERROR(AVERAGEIFS(EDF[Total EDF], EDF[Nom], BD_evo[[#This Row],[Nom]], EDF[Semaine], BD_evo[[#This Row],[Semaine]]), "")</f>
        <v/>
      </c>
      <c r="G1675" s="92" t="str">
        <f>IFERROR(AVERAGEIFS(EDF[Humeur], EDF[Nom], BD_evo[[#This Row],[Nom]], EDF[Semaine], BD_evo[[#This Row],[Semaine]]), "")</f>
        <v/>
      </c>
      <c r="H1675" s="92" t="str">
        <f>IFERROR(AVERAGEIFS(EDF[Stress], EDF[Nom], BD_evo[[#This Row],[Nom]], EDF[Semaine], BD_evo[[#This Row],[Semaine]]), "")</f>
        <v/>
      </c>
      <c r="I1675" s="92" t="str">
        <f>IFERROR(AVERAGEIFS(EDF[Sommeil], EDF[Nom], BD_evo[[#This Row],[Nom]], EDF[Semaine], BD_evo[[#This Row],[Semaine]]), "")</f>
        <v/>
      </c>
      <c r="J1675" s="92" t="str">
        <f>IFERROR(AVERAGEIFS(EDF[Etat Physique], EDF[Nom], BD_evo[[#This Row],[Nom]], EDF[Semaine], BD_evo[[#This Row],[Semaine]]), "")</f>
        <v/>
      </c>
      <c r="K1675" s="92" t="str">
        <f>IFERROR(AVERAGEIFS(EDF[Hydratation], EDF[Nom], BD_evo[[#This Row],[Nom]], EDF[Semaine], BD_evo[[#This Row],[Semaine]]), "")</f>
        <v/>
      </c>
      <c r="L1675" s="92" t="str">
        <f>IFERROR(AVERAGEIFS(EDF[Nutrition], EDF[Nom], BD_evo[[#This Row],[Nom]], EDF[Semaine], BD_evo[[#This Row],[Semaine]]), "")</f>
        <v/>
      </c>
      <c r="M1675" s="92" t="str">
        <f>IFERROR(AVERAGEIFS(RPE[Investissement du jour], RPE[Nom], BD_evo[[#This Row],[Nom]], RPE[Semaine], BD_evo[[#This Row],[Semaine]]), "")</f>
        <v/>
      </c>
    </row>
    <row r="1676" spans="1:13" x14ac:dyDescent="0.2">
      <c r="A1676" s="89" t="s">
        <v>80</v>
      </c>
      <c r="B1676" t="str">
        <f>INDEX(Statut[Profil], MATCH(BD_evo[[#This Row],[Nom]], Statut[Nom], 0))</f>
        <v>Avant</v>
      </c>
      <c r="C1676">
        <f t="shared" si="44"/>
        <v>2024</v>
      </c>
      <c r="D1676">
        <f t="shared" si="45"/>
        <v>16</v>
      </c>
      <c r="E1676" t="str">
        <f>IF(SUMIFS(RPE[sRPE_tot], RPE[Nom], BD_evo[[#This Row],[Nom]], RPE[Semaine], BD_evo[[#This Row],[Semaine]])=0,"",SUMIFS(RPE[sRPE_tot], RPE[Nom], BD_evo[[#This Row],[Nom]], RPE[Semaine], BD_evo[[#This Row],[Semaine]]))</f>
        <v/>
      </c>
      <c r="F1676" s="92" t="str">
        <f>IFERROR(AVERAGEIFS(EDF[Total EDF], EDF[Nom], BD_evo[[#This Row],[Nom]], EDF[Semaine], BD_evo[[#This Row],[Semaine]]), "")</f>
        <v/>
      </c>
      <c r="G1676" s="92" t="str">
        <f>IFERROR(AVERAGEIFS(EDF[Humeur], EDF[Nom], BD_evo[[#This Row],[Nom]], EDF[Semaine], BD_evo[[#This Row],[Semaine]]), "")</f>
        <v/>
      </c>
      <c r="H1676" s="92" t="str">
        <f>IFERROR(AVERAGEIFS(EDF[Stress], EDF[Nom], BD_evo[[#This Row],[Nom]], EDF[Semaine], BD_evo[[#This Row],[Semaine]]), "")</f>
        <v/>
      </c>
      <c r="I1676" s="92" t="str">
        <f>IFERROR(AVERAGEIFS(EDF[Sommeil], EDF[Nom], BD_evo[[#This Row],[Nom]], EDF[Semaine], BD_evo[[#This Row],[Semaine]]), "")</f>
        <v/>
      </c>
      <c r="J1676" s="92" t="str">
        <f>IFERROR(AVERAGEIFS(EDF[Etat Physique], EDF[Nom], BD_evo[[#This Row],[Nom]], EDF[Semaine], BD_evo[[#This Row],[Semaine]]), "")</f>
        <v/>
      </c>
      <c r="K1676" s="92" t="str">
        <f>IFERROR(AVERAGEIFS(EDF[Hydratation], EDF[Nom], BD_evo[[#This Row],[Nom]], EDF[Semaine], BD_evo[[#This Row],[Semaine]]), "")</f>
        <v/>
      </c>
      <c r="L1676" s="92" t="str">
        <f>IFERROR(AVERAGEIFS(EDF[Nutrition], EDF[Nom], BD_evo[[#This Row],[Nom]], EDF[Semaine], BD_evo[[#This Row],[Semaine]]), "")</f>
        <v/>
      </c>
      <c r="M1676" s="92" t="str">
        <f>IFERROR(AVERAGEIFS(RPE[Investissement du jour], RPE[Nom], BD_evo[[#This Row],[Nom]], RPE[Semaine], BD_evo[[#This Row],[Semaine]]), "")</f>
        <v/>
      </c>
    </row>
    <row r="1677" spans="1:13" x14ac:dyDescent="0.2">
      <c r="A1677" s="88" t="s">
        <v>167</v>
      </c>
      <c r="B1677" t="str">
        <f>INDEX(Statut[Profil], MATCH(BD_evo[[#This Row],[Nom]], Statut[Nom], 0))</f>
        <v>Trois Quarts</v>
      </c>
      <c r="C1677">
        <f t="shared" si="44"/>
        <v>2024</v>
      </c>
      <c r="D1677">
        <f t="shared" si="45"/>
        <v>16</v>
      </c>
      <c r="E1677" t="str">
        <f>IF(SUMIFS(RPE[sRPE_tot], RPE[Nom], BD_evo[[#This Row],[Nom]], RPE[Semaine], BD_evo[[#This Row],[Semaine]])=0,"",SUMIFS(RPE[sRPE_tot], RPE[Nom], BD_evo[[#This Row],[Nom]], RPE[Semaine], BD_evo[[#This Row],[Semaine]]))</f>
        <v/>
      </c>
      <c r="F1677" s="92" t="str">
        <f>IFERROR(AVERAGEIFS(EDF[Total EDF], EDF[Nom], BD_evo[[#This Row],[Nom]], EDF[Semaine], BD_evo[[#This Row],[Semaine]]), "")</f>
        <v/>
      </c>
      <c r="G1677" s="92" t="str">
        <f>IFERROR(AVERAGEIFS(EDF[Humeur], EDF[Nom], BD_evo[[#This Row],[Nom]], EDF[Semaine], BD_evo[[#This Row],[Semaine]]), "")</f>
        <v/>
      </c>
      <c r="H1677" s="92" t="str">
        <f>IFERROR(AVERAGEIFS(EDF[Stress], EDF[Nom], BD_evo[[#This Row],[Nom]], EDF[Semaine], BD_evo[[#This Row],[Semaine]]), "")</f>
        <v/>
      </c>
      <c r="I1677" s="92" t="str">
        <f>IFERROR(AVERAGEIFS(EDF[Sommeil], EDF[Nom], BD_evo[[#This Row],[Nom]], EDF[Semaine], BD_evo[[#This Row],[Semaine]]), "")</f>
        <v/>
      </c>
      <c r="J1677" s="92" t="str">
        <f>IFERROR(AVERAGEIFS(EDF[Etat Physique], EDF[Nom], BD_evo[[#This Row],[Nom]], EDF[Semaine], BD_evo[[#This Row],[Semaine]]), "")</f>
        <v/>
      </c>
      <c r="K1677" s="92" t="str">
        <f>IFERROR(AVERAGEIFS(EDF[Hydratation], EDF[Nom], BD_evo[[#This Row],[Nom]], EDF[Semaine], BD_evo[[#This Row],[Semaine]]), "")</f>
        <v/>
      </c>
      <c r="L1677" s="92" t="str">
        <f>IFERROR(AVERAGEIFS(EDF[Nutrition], EDF[Nom], BD_evo[[#This Row],[Nom]], EDF[Semaine], BD_evo[[#This Row],[Semaine]]), "")</f>
        <v/>
      </c>
      <c r="M1677" s="92" t="str">
        <f>IFERROR(AVERAGEIFS(RPE[Investissement du jour], RPE[Nom], BD_evo[[#This Row],[Nom]], RPE[Semaine], BD_evo[[#This Row],[Semaine]]), "")</f>
        <v/>
      </c>
    </row>
    <row r="1678" spans="1:13" x14ac:dyDescent="0.2">
      <c r="A1678" s="88" t="s">
        <v>240</v>
      </c>
      <c r="B1678" t="str">
        <f>INDEX(Statut[Profil], MATCH(BD_evo[[#This Row],[Nom]], Statut[Nom], 0))</f>
        <v>Trois Quarts</v>
      </c>
      <c r="C1678">
        <f t="shared" si="44"/>
        <v>2024</v>
      </c>
      <c r="D1678">
        <f t="shared" si="45"/>
        <v>16</v>
      </c>
      <c r="E1678" t="str">
        <f>IF(SUMIFS(RPE[sRPE_tot], RPE[Nom], BD_evo[[#This Row],[Nom]], RPE[Semaine], BD_evo[[#This Row],[Semaine]])=0,"",SUMIFS(RPE[sRPE_tot], RPE[Nom], BD_evo[[#This Row],[Nom]], RPE[Semaine], BD_evo[[#This Row],[Semaine]]))</f>
        <v/>
      </c>
      <c r="F1678" s="92" t="str">
        <f>IFERROR(AVERAGEIFS(EDF[Total EDF], EDF[Nom], BD_evo[[#This Row],[Nom]], EDF[Semaine], BD_evo[[#This Row],[Semaine]]), "")</f>
        <v/>
      </c>
      <c r="G1678" s="92" t="str">
        <f>IFERROR(AVERAGEIFS(EDF[Humeur], EDF[Nom], BD_evo[[#This Row],[Nom]], EDF[Semaine], BD_evo[[#This Row],[Semaine]]), "")</f>
        <v/>
      </c>
      <c r="H1678" s="92" t="str">
        <f>IFERROR(AVERAGEIFS(EDF[Stress], EDF[Nom], BD_evo[[#This Row],[Nom]], EDF[Semaine], BD_evo[[#This Row],[Semaine]]), "")</f>
        <v/>
      </c>
      <c r="I1678" s="92" t="str">
        <f>IFERROR(AVERAGEIFS(EDF[Sommeil], EDF[Nom], BD_evo[[#This Row],[Nom]], EDF[Semaine], BD_evo[[#This Row],[Semaine]]), "")</f>
        <v/>
      </c>
      <c r="J1678" s="92" t="str">
        <f>IFERROR(AVERAGEIFS(EDF[Etat Physique], EDF[Nom], BD_evo[[#This Row],[Nom]], EDF[Semaine], BD_evo[[#This Row],[Semaine]]), "")</f>
        <v/>
      </c>
      <c r="K1678" s="92" t="str">
        <f>IFERROR(AVERAGEIFS(EDF[Hydratation], EDF[Nom], BD_evo[[#This Row],[Nom]], EDF[Semaine], BD_evo[[#This Row],[Semaine]]), "")</f>
        <v/>
      </c>
      <c r="L1678" s="92" t="str">
        <f>IFERROR(AVERAGEIFS(EDF[Nutrition], EDF[Nom], BD_evo[[#This Row],[Nom]], EDF[Semaine], BD_evo[[#This Row],[Semaine]]), "")</f>
        <v/>
      </c>
      <c r="M1678" s="92" t="str">
        <f>IFERROR(AVERAGEIFS(RPE[Investissement du jour], RPE[Nom], BD_evo[[#This Row],[Nom]], RPE[Semaine], BD_evo[[#This Row],[Semaine]]), "")</f>
        <v/>
      </c>
    </row>
    <row r="1679" spans="1:13" x14ac:dyDescent="0.2">
      <c r="A1679" s="88" t="s">
        <v>107</v>
      </c>
      <c r="B1679" t="str">
        <f>INDEX(Statut[Profil], MATCH(BD_evo[[#This Row],[Nom]], Statut[Nom], 0))</f>
        <v>Trois Quarts</v>
      </c>
      <c r="C1679">
        <f t="shared" si="44"/>
        <v>2024</v>
      </c>
      <c r="D1679">
        <f t="shared" si="45"/>
        <v>16</v>
      </c>
      <c r="E1679" t="str">
        <f>IF(SUMIFS(RPE[sRPE_tot], RPE[Nom], BD_evo[[#This Row],[Nom]], RPE[Semaine], BD_evo[[#This Row],[Semaine]])=0,"",SUMIFS(RPE[sRPE_tot], RPE[Nom], BD_evo[[#This Row],[Nom]], RPE[Semaine], BD_evo[[#This Row],[Semaine]]))</f>
        <v/>
      </c>
      <c r="F1679" s="92" t="str">
        <f>IFERROR(AVERAGEIFS(EDF[Total EDF], EDF[Nom], BD_evo[[#This Row],[Nom]], EDF[Semaine], BD_evo[[#This Row],[Semaine]]), "")</f>
        <v/>
      </c>
      <c r="G1679" s="92" t="str">
        <f>IFERROR(AVERAGEIFS(EDF[Humeur], EDF[Nom], BD_evo[[#This Row],[Nom]], EDF[Semaine], BD_evo[[#This Row],[Semaine]]), "")</f>
        <v/>
      </c>
      <c r="H1679" s="92" t="str">
        <f>IFERROR(AVERAGEIFS(EDF[Stress], EDF[Nom], BD_evo[[#This Row],[Nom]], EDF[Semaine], BD_evo[[#This Row],[Semaine]]), "")</f>
        <v/>
      </c>
      <c r="I1679" s="92" t="str">
        <f>IFERROR(AVERAGEIFS(EDF[Sommeil], EDF[Nom], BD_evo[[#This Row],[Nom]], EDF[Semaine], BD_evo[[#This Row],[Semaine]]), "")</f>
        <v/>
      </c>
      <c r="J1679" s="92" t="str">
        <f>IFERROR(AVERAGEIFS(EDF[Etat Physique], EDF[Nom], BD_evo[[#This Row],[Nom]], EDF[Semaine], BD_evo[[#This Row],[Semaine]]), "")</f>
        <v/>
      </c>
      <c r="K1679" s="92" t="str">
        <f>IFERROR(AVERAGEIFS(EDF[Hydratation], EDF[Nom], BD_evo[[#This Row],[Nom]], EDF[Semaine], BD_evo[[#This Row],[Semaine]]), "")</f>
        <v/>
      </c>
      <c r="L1679" s="92" t="str">
        <f>IFERROR(AVERAGEIFS(EDF[Nutrition], EDF[Nom], BD_evo[[#This Row],[Nom]], EDF[Semaine], BD_evo[[#This Row],[Semaine]]), "")</f>
        <v/>
      </c>
      <c r="M1679" s="92" t="str">
        <f>IFERROR(AVERAGEIFS(RPE[Investissement du jour], RPE[Nom], BD_evo[[#This Row],[Nom]], RPE[Semaine], BD_evo[[#This Row],[Semaine]]), "")</f>
        <v/>
      </c>
    </row>
    <row r="1680" spans="1:13" x14ac:dyDescent="0.2">
      <c r="A1680" s="88" t="s">
        <v>192</v>
      </c>
      <c r="B1680" t="str">
        <f>INDEX(Statut[Profil], MATCH(BD_evo[[#This Row],[Nom]], Statut[Nom], 0))</f>
        <v>Trois Quarts</v>
      </c>
      <c r="C1680">
        <f t="shared" si="44"/>
        <v>2024</v>
      </c>
      <c r="D1680">
        <f t="shared" si="45"/>
        <v>16</v>
      </c>
      <c r="E1680" t="str">
        <f>IF(SUMIFS(RPE[sRPE_tot], RPE[Nom], BD_evo[[#This Row],[Nom]], RPE[Semaine], BD_evo[[#This Row],[Semaine]])=0,"",SUMIFS(RPE[sRPE_tot], RPE[Nom], BD_evo[[#This Row],[Nom]], RPE[Semaine], BD_evo[[#This Row],[Semaine]]))</f>
        <v/>
      </c>
      <c r="F1680" s="92" t="str">
        <f>IFERROR(AVERAGEIFS(EDF[Total EDF], EDF[Nom], BD_evo[[#This Row],[Nom]], EDF[Semaine], BD_evo[[#This Row],[Semaine]]), "")</f>
        <v/>
      </c>
      <c r="G1680" s="92" t="str">
        <f>IFERROR(AVERAGEIFS(EDF[Humeur], EDF[Nom], BD_evo[[#This Row],[Nom]], EDF[Semaine], BD_evo[[#This Row],[Semaine]]), "")</f>
        <v/>
      </c>
      <c r="H1680" s="92" t="str">
        <f>IFERROR(AVERAGEIFS(EDF[Stress], EDF[Nom], BD_evo[[#This Row],[Nom]], EDF[Semaine], BD_evo[[#This Row],[Semaine]]), "")</f>
        <v/>
      </c>
      <c r="I1680" s="92" t="str">
        <f>IFERROR(AVERAGEIFS(EDF[Sommeil], EDF[Nom], BD_evo[[#This Row],[Nom]], EDF[Semaine], BD_evo[[#This Row],[Semaine]]), "")</f>
        <v/>
      </c>
      <c r="J1680" s="92" t="str">
        <f>IFERROR(AVERAGEIFS(EDF[Etat Physique], EDF[Nom], BD_evo[[#This Row],[Nom]], EDF[Semaine], BD_evo[[#This Row],[Semaine]]), "")</f>
        <v/>
      </c>
      <c r="K1680" s="92" t="str">
        <f>IFERROR(AVERAGEIFS(EDF[Hydratation], EDF[Nom], BD_evo[[#This Row],[Nom]], EDF[Semaine], BD_evo[[#This Row],[Semaine]]), "")</f>
        <v/>
      </c>
      <c r="L1680" s="92" t="str">
        <f>IFERROR(AVERAGEIFS(EDF[Nutrition], EDF[Nom], BD_evo[[#This Row],[Nom]], EDF[Semaine], BD_evo[[#This Row],[Semaine]]), "")</f>
        <v/>
      </c>
      <c r="M1680" s="92" t="str">
        <f>IFERROR(AVERAGEIFS(RPE[Investissement du jour], RPE[Nom], BD_evo[[#This Row],[Nom]], RPE[Semaine], BD_evo[[#This Row],[Semaine]]), "")</f>
        <v/>
      </c>
    </row>
    <row r="1681" spans="1:13" x14ac:dyDescent="0.2">
      <c r="A1681" s="88" t="s">
        <v>496</v>
      </c>
      <c r="B1681" t="str">
        <f>INDEX(Statut[Profil], MATCH(BD_evo[[#This Row],[Nom]], Statut[Nom], 0))</f>
        <v>Trois Quarts</v>
      </c>
      <c r="C1681">
        <f t="shared" si="44"/>
        <v>2024</v>
      </c>
      <c r="D1681">
        <f t="shared" si="45"/>
        <v>16</v>
      </c>
      <c r="E1681" t="str">
        <f>IF(SUMIFS(RPE[sRPE_tot], RPE[Nom], BD_evo[[#This Row],[Nom]], RPE[Semaine], BD_evo[[#This Row],[Semaine]])=0,"",SUMIFS(RPE[sRPE_tot], RPE[Nom], BD_evo[[#This Row],[Nom]], RPE[Semaine], BD_evo[[#This Row],[Semaine]]))</f>
        <v/>
      </c>
      <c r="F1681" s="92" t="str">
        <f>IFERROR(AVERAGEIFS(EDF[Total EDF], EDF[Nom], BD_evo[[#This Row],[Nom]], EDF[Semaine], BD_evo[[#This Row],[Semaine]]), "")</f>
        <v/>
      </c>
      <c r="G1681" s="92" t="str">
        <f>IFERROR(AVERAGEIFS(EDF[Humeur], EDF[Nom], BD_evo[[#This Row],[Nom]], EDF[Semaine], BD_evo[[#This Row],[Semaine]]), "")</f>
        <v/>
      </c>
      <c r="H1681" s="92" t="str">
        <f>IFERROR(AVERAGEIFS(EDF[Stress], EDF[Nom], BD_evo[[#This Row],[Nom]], EDF[Semaine], BD_evo[[#This Row],[Semaine]]), "")</f>
        <v/>
      </c>
      <c r="I1681" s="92" t="str">
        <f>IFERROR(AVERAGEIFS(EDF[Sommeil], EDF[Nom], BD_evo[[#This Row],[Nom]], EDF[Semaine], BD_evo[[#This Row],[Semaine]]), "")</f>
        <v/>
      </c>
      <c r="J1681" s="92" t="str">
        <f>IFERROR(AVERAGEIFS(EDF[Etat Physique], EDF[Nom], BD_evo[[#This Row],[Nom]], EDF[Semaine], BD_evo[[#This Row],[Semaine]]), "")</f>
        <v/>
      </c>
      <c r="K1681" s="92" t="str">
        <f>IFERROR(AVERAGEIFS(EDF[Hydratation], EDF[Nom], BD_evo[[#This Row],[Nom]], EDF[Semaine], BD_evo[[#This Row],[Semaine]]), "")</f>
        <v/>
      </c>
      <c r="L1681" s="92" t="str">
        <f>IFERROR(AVERAGEIFS(EDF[Nutrition], EDF[Nom], BD_evo[[#This Row],[Nom]], EDF[Semaine], BD_evo[[#This Row],[Semaine]]), "")</f>
        <v/>
      </c>
      <c r="M1681" s="92" t="str">
        <f>IFERROR(AVERAGEIFS(RPE[Investissement du jour], RPE[Nom], BD_evo[[#This Row],[Nom]], RPE[Semaine], BD_evo[[#This Row],[Semaine]]), "")</f>
        <v/>
      </c>
    </row>
    <row r="1682" spans="1:13" x14ac:dyDescent="0.2">
      <c r="A1682" s="88" t="s">
        <v>211</v>
      </c>
      <c r="B1682" t="str">
        <f>INDEX(Statut[Profil], MATCH(BD_evo[[#This Row],[Nom]], Statut[Nom], 0))</f>
        <v>Trois Quarts</v>
      </c>
      <c r="C1682">
        <f t="shared" si="44"/>
        <v>2024</v>
      </c>
      <c r="D1682">
        <f t="shared" si="45"/>
        <v>16</v>
      </c>
      <c r="E1682" t="str">
        <f>IF(SUMIFS(RPE[sRPE_tot], RPE[Nom], BD_evo[[#This Row],[Nom]], RPE[Semaine], BD_evo[[#This Row],[Semaine]])=0,"",SUMIFS(RPE[sRPE_tot], RPE[Nom], BD_evo[[#This Row],[Nom]], RPE[Semaine], BD_evo[[#This Row],[Semaine]]))</f>
        <v/>
      </c>
      <c r="F1682" s="92" t="str">
        <f>IFERROR(AVERAGEIFS(EDF[Total EDF], EDF[Nom], BD_evo[[#This Row],[Nom]], EDF[Semaine], BD_evo[[#This Row],[Semaine]]), "")</f>
        <v/>
      </c>
      <c r="G1682" s="92" t="str">
        <f>IFERROR(AVERAGEIFS(EDF[Humeur], EDF[Nom], BD_evo[[#This Row],[Nom]], EDF[Semaine], BD_evo[[#This Row],[Semaine]]), "")</f>
        <v/>
      </c>
      <c r="H1682" s="92" t="str">
        <f>IFERROR(AVERAGEIFS(EDF[Stress], EDF[Nom], BD_evo[[#This Row],[Nom]], EDF[Semaine], BD_evo[[#This Row],[Semaine]]), "")</f>
        <v/>
      </c>
      <c r="I1682" s="92" t="str">
        <f>IFERROR(AVERAGEIFS(EDF[Sommeil], EDF[Nom], BD_evo[[#This Row],[Nom]], EDF[Semaine], BD_evo[[#This Row],[Semaine]]), "")</f>
        <v/>
      </c>
      <c r="J1682" s="92" t="str">
        <f>IFERROR(AVERAGEIFS(EDF[Etat Physique], EDF[Nom], BD_evo[[#This Row],[Nom]], EDF[Semaine], BD_evo[[#This Row],[Semaine]]), "")</f>
        <v/>
      </c>
      <c r="K1682" s="92" t="str">
        <f>IFERROR(AVERAGEIFS(EDF[Hydratation], EDF[Nom], BD_evo[[#This Row],[Nom]], EDF[Semaine], BD_evo[[#This Row],[Semaine]]), "")</f>
        <v/>
      </c>
      <c r="L1682" s="92" t="str">
        <f>IFERROR(AVERAGEIFS(EDF[Nutrition], EDF[Nom], BD_evo[[#This Row],[Nom]], EDF[Semaine], BD_evo[[#This Row],[Semaine]]), "")</f>
        <v/>
      </c>
      <c r="M1682" s="92" t="str">
        <f>IFERROR(AVERAGEIFS(RPE[Investissement du jour], RPE[Nom], BD_evo[[#This Row],[Nom]], RPE[Semaine], BD_evo[[#This Row],[Semaine]]), "")</f>
        <v/>
      </c>
    </row>
    <row r="1683" spans="1:13" x14ac:dyDescent="0.2">
      <c r="A1683" s="88" t="s">
        <v>188</v>
      </c>
      <c r="B1683" t="str">
        <f>INDEX(Statut[Profil], MATCH(BD_evo[[#This Row],[Nom]], Statut[Nom], 0))</f>
        <v>Avant</v>
      </c>
      <c r="C1683">
        <f t="shared" si="44"/>
        <v>2024</v>
      </c>
      <c r="D1683">
        <f t="shared" si="45"/>
        <v>16</v>
      </c>
      <c r="E1683" t="str">
        <f>IF(SUMIFS(RPE[sRPE_tot], RPE[Nom], BD_evo[[#This Row],[Nom]], RPE[Semaine], BD_evo[[#This Row],[Semaine]])=0,"",SUMIFS(RPE[sRPE_tot], RPE[Nom], BD_evo[[#This Row],[Nom]], RPE[Semaine], BD_evo[[#This Row],[Semaine]]))</f>
        <v/>
      </c>
      <c r="F1683" s="92" t="str">
        <f>IFERROR(AVERAGEIFS(EDF[Total EDF], EDF[Nom], BD_evo[[#This Row],[Nom]], EDF[Semaine], BD_evo[[#This Row],[Semaine]]), "")</f>
        <v/>
      </c>
      <c r="G1683" s="92" t="str">
        <f>IFERROR(AVERAGEIFS(EDF[Humeur], EDF[Nom], BD_evo[[#This Row],[Nom]], EDF[Semaine], BD_evo[[#This Row],[Semaine]]), "")</f>
        <v/>
      </c>
      <c r="H1683" s="92" t="str">
        <f>IFERROR(AVERAGEIFS(EDF[Stress], EDF[Nom], BD_evo[[#This Row],[Nom]], EDF[Semaine], BD_evo[[#This Row],[Semaine]]), "")</f>
        <v/>
      </c>
      <c r="I1683" s="92" t="str">
        <f>IFERROR(AVERAGEIFS(EDF[Sommeil], EDF[Nom], BD_evo[[#This Row],[Nom]], EDF[Semaine], BD_evo[[#This Row],[Semaine]]), "")</f>
        <v/>
      </c>
      <c r="J1683" s="92" t="str">
        <f>IFERROR(AVERAGEIFS(EDF[Etat Physique], EDF[Nom], BD_evo[[#This Row],[Nom]], EDF[Semaine], BD_evo[[#This Row],[Semaine]]), "")</f>
        <v/>
      </c>
      <c r="K1683" s="92" t="str">
        <f>IFERROR(AVERAGEIFS(EDF[Hydratation], EDF[Nom], BD_evo[[#This Row],[Nom]], EDF[Semaine], BD_evo[[#This Row],[Semaine]]), "")</f>
        <v/>
      </c>
      <c r="L1683" s="92" t="str">
        <f>IFERROR(AVERAGEIFS(EDF[Nutrition], EDF[Nom], BD_evo[[#This Row],[Nom]], EDF[Semaine], BD_evo[[#This Row],[Semaine]]), "")</f>
        <v/>
      </c>
      <c r="M1683" s="92" t="str">
        <f>IFERROR(AVERAGEIFS(RPE[Investissement du jour], RPE[Nom], BD_evo[[#This Row],[Nom]], RPE[Semaine], BD_evo[[#This Row],[Semaine]]), "")</f>
        <v/>
      </c>
    </row>
    <row r="1684" spans="1:13" x14ac:dyDescent="0.2">
      <c r="A1684" s="88" t="s">
        <v>200</v>
      </c>
      <c r="B1684" t="str">
        <f>INDEX(Statut[Profil], MATCH(BD_evo[[#This Row],[Nom]], Statut[Nom], 0))</f>
        <v>Avant</v>
      </c>
      <c r="C1684">
        <f t="shared" si="44"/>
        <v>2024</v>
      </c>
      <c r="D1684">
        <f t="shared" si="45"/>
        <v>16</v>
      </c>
      <c r="E1684" t="str">
        <f>IF(SUMIFS(RPE[sRPE_tot], RPE[Nom], BD_evo[[#This Row],[Nom]], RPE[Semaine], BD_evo[[#This Row],[Semaine]])=0,"",SUMIFS(RPE[sRPE_tot], RPE[Nom], BD_evo[[#This Row],[Nom]], RPE[Semaine], BD_evo[[#This Row],[Semaine]]))</f>
        <v/>
      </c>
      <c r="F1684" s="92" t="str">
        <f>IFERROR(AVERAGEIFS(EDF[Total EDF], EDF[Nom], BD_evo[[#This Row],[Nom]], EDF[Semaine], BD_evo[[#This Row],[Semaine]]), "")</f>
        <v/>
      </c>
      <c r="G1684" s="92" t="str">
        <f>IFERROR(AVERAGEIFS(EDF[Humeur], EDF[Nom], BD_evo[[#This Row],[Nom]], EDF[Semaine], BD_evo[[#This Row],[Semaine]]), "")</f>
        <v/>
      </c>
      <c r="H1684" s="92" t="str">
        <f>IFERROR(AVERAGEIFS(EDF[Stress], EDF[Nom], BD_evo[[#This Row],[Nom]], EDF[Semaine], BD_evo[[#This Row],[Semaine]]), "")</f>
        <v/>
      </c>
      <c r="I1684" s="92" t="str">
        <f>IFERROR(AVERAGEIFS(EDF[Sommeil], EDF[Nom], BD_evo[[#This Row],[Nom]], EDF[Semaine], BD_evo[[#This Row],[Semaine]]), "")</f>
        <v/>
      </c>
      <c r="J1684" s="92" t="str">
        <f>IFERROR(AVERAGEIFS(EDF[Etat Physique], EDF[Nom], BD_evo[[#This Row],[Nom]], EDF[Semaine], BD_evo[[#This Row],[Semaine]]), "")</f>
        <v/>
      </c>
      <c r="K1684" s="92" t="str">
        <f>IFERROR(AVERAGEIFS(EDF[Hydratation], EDF[Nom], BD_evo[[#This Row],[Nom]], EDF[Semaine], BD_evo[[#This Row],[Semaine]]), "")</f>
        <v/>
      </c>
      <c r="L1684" s="92" t="str">
        <f>IFERROR(AVERAGEIFS(EDF[Nutrition], EDF[Nom], BD_evo[[#This Row],[Nom]], EDF[Semaine], BD_evo[[#This Row],[Semaine]]), "")</f>
        <v/>
      </c>
      <c r="M1684" s="92" t="str">
        <f>IFERROR(AVERAGEIFS(RPE[Investissement du jour], RPE[Nom], BD_evo[[#This Row],[Nom]], RPE[Semaine], BD_evo[[#This Row],[Semaine]]), "")</f>
        <v/>
      </c>
    </row>
    <row r="1685" spans="1:13" x14ac:dyDescent="0.2">
      <c r="A1685" s="88" t="s">
        <v>244</v>
      </c>
      <c r="B1685" t="str">
        <f>INDEX(Statut[Profil], MATCH(BD_evo[[#This Row],[Nom]], Statut[Nom], 0))</f>
        <v>Avant</v>
      </c>
      <c r="C1685">
        <f t="shared" si="44"/>
        <v>2024</v>
      </c>
      <c r="D1685">
        <f t="shared" si="45"/>
        <v>16</v>
      </c>
      <c r="E1685" t="str">
        <f>IF(SUMIFS(RPE[sRPE_tot], RPE[Nom], BD_evo[[#This Row],[Nom]], RPE[Semaine], BD_evo[[#This Row],[Semaine]])=0,"",SUMIFS(RPE[sRPE_tot], RPE[Nom], BD_evo[[#This Row],[Nom]], RPE[Semaine], BD_evo[[#This Row],[Semaine]]))</f>
        <v/>
      </c>
      <c r="F1685" s="92" t="str">
        <f>IFERROR(AVERAGEIFS(EDF[Total EDF], EDF[Nom], BD_evo[[#This Row],[Nom]], EDF[Semaine], BD_evo[[#This Row],[Semaine]]), "")</f>
        <v/>
      </c>
      <c r="G1685" s="92" t="str">
        <f>IFERROR(AVERAGEIFS(EDF[Humeur], EDF[Nom], BD_evo[[#This Row],[Nom]], EDF[Semaine], BD_evo[[#This Row],[Semaine]]), "")</f>
        <v/>
      </c>
      <c r="H1685" s="92" t="str">
        <f>IFERROR(AVERAGEIFS(EDF[Stress], EDF[Nom], BD_evo[[#This Row],[Nom]], EDF[Semaine], BD_evo[[#This Row],[Semaine]]), "")</f>
        <v/>
      </c>
      <c r="I1685" s="92" t="str">
        <f>IFERROR(AVERAGEIFS(EDF[Sommeil], EDF[Nom], BD_evo[[#This Row],[Nom]], EDF[Semaine], BD_evo[[#This Row],[Semaine]]), "")</f>
        <v/>
      </c>
      <c r="J1685" s="92" t="str">
        <f>IFERROR(AVERAGEIFS(EDF[Etat Physique], EDF[Nom], BD_evo[[#This Row],[Nom]], EDF[Semaine], BD_evo[[#This Row],[Semaine]]), "")</f>
        <v/>
      </c>
      <c r="K1685" s="92" t="str">
        <f>IFERROR(AVERAGEIFS(EDF[Hydratation], EDF[Nom], BD_evo[[#This Row],[Nom]], EDF[Semaine], BD_evo[[#This Row],[Semaine]]), "")</f>
        <v/>
      </c>
      <c r="L1685" s="92" t="str">
        <f>IFERROR(AVERAGEIFS(EDF[Nutrition], EDF[Nom], BD_evo[[#This Row],[Nom]], EDF[Semaine], BD_evo[[#This Row],[Semaine]]), "")</f>
        <v/>
      </c>
      <c r="M1685" s="92" t="str">
        <f>IFERROR(AVERAGEIFS(RPE[Investissement du jour], RPE[Nom], BD_evo[[#This Row],[Nom]], RPE[Semaine], BD_evo[[#This Row],[Semaine]]), "")</f>
        <v/>
      </c>
    </row>
    <row r="1686" spans="1:13" x14ac:dyDescent="0.2">
      <c r="A1686" s="89" t="s">
        <v>78</v>
      </c>
      <c r="B1686" t="str">
        <f>INDEX(Statut[Profil], MATCH(BD_evo[[#This Row],[Nom]], Statut[Nom], 0))</f>
        <v>Avant</v>
      </c>
      <c r="C1686">
        <f t="shared" si="44"/>
        <v>2024</v>
      </c>
      <c r="D1686">
        <f t="shared" si="45"/>
        <v>16</v>
      </c>
      <c r="E1686" t="str">
        <f>IF(SUMIFS(RPE[sRPE_tot], RPE[Nom], BD_evo[[#This Row],[Nom]], RPE[Semaine], BD_evo[[#This Row],[Semaine]])=0,"",SUMIFS(RPE[sRPE_tot], RPE[Nom], BD_evo[[#This Row],[Nom]], RPE[Semaine], BD_evo[[#This Row],[Semaine]]))</f>
        <v/>
      </c>
      <c r="F1686" s="92" t="str">
        <f>IFERROR(AVERAGEIFS(EDF[Total EDF], EDF[Nom], BD_evo[[#This Row],[Nom]], EDF[Semaine], BD_evo[[#This Row],[Semaine]]), "")</f>
        <v/>
      </c>
      <c r="G1686" s="92" t="str">
        <f>IFERROR(AVERAGEIFS(EDF[Humeur], EDF[Nom], BD_evo[[#This Row],[Nom]], EDF[Semaine], BD_evo[[#This Row],[Semaine]]), "")</f>
        <v/>
      </c>
      <c r="H1686" s="92" t="str">
        <f>IFERROR(AVERAGEIFS(EDF[Stress], EDF[Nom], BD_evo[[#This Row],[Nom]], EDF[Semaine], BD_evo[[#This Row],[Semaine]]), "")</f>
        <v/>
      </c>
      <c r="I1686" s="92" t="str">
        <f>IFERROR(AVERAGEIFS(EDF[Sommeil], EDF[Nom], BD_evo[[#This Row],[Nom]], EDF[Semaine], BD_evo[[#This Row],[Semaine]]), "")</f>
        <v/>
      </c>
      <c r="J1686" s="92" t="str">
        <f>IFERROR(AVERAGEIFS(EDF[Etat Physique], EDF[Nom], BD_evo[[#This Row],[Nom]], EDF[Semaine], BD_evo[[#This Row],[Semaine]]), "")</f>
        <v/>
      </c>
      <c r="K1686" s="92" t="str">
        <f>IFERROR(AVERAGEIFS(EDF[Hydratation], EDF[Nom], BD_evo[[#This Row],[Nom]], EDF[Semaine], BD_evo[[#This Row],[Semaine]]), "")</f>
        <v/>
      </c>
      <c r="L1686" s="92" t="str">
        <f>IFERROR(AVERAGEIFS(EDF[Nutrition], EDF[Nom], BD_evo[[#This Row],[Nom]], EDF[Semaine], BD_evo[[#This Row],[Semaine]]), "")</f>
        <v/>
      </c>
      <c r="M1686" s="92" t="str">
        <f>IFERROR(AVERAGEIFS(RPE[Investissement du jour], RPE[Nom], BD_evo[[#This Row],[Nom]], RPE[Semaine], BD_evo[[#This Row],[Semaine]]), "")</f>
        <v/>
      </c>
    </row>
    <row r="1687" spans="1:13" x14ac:dyDescent="0.2">
      <c r="A1687" s="88" t="s">
        <v>87</v>
      </c>
      <c r="B1687" t="str">
        <f>INDEX(Statut[Profil], MATCH(BD_evo[[#This Row],[Nom]], Statut[Nom], 0))</f>
        <v>Trois Quarts</v>
      </c>
      <c r="C1687">
        <f t="shared" si="44"/>
        <v>2024</v>
      </c>
      <c r="D1687">
        <f t="shared" si="45"/>
        <v>16</v>
      </c>
      <c r="E1687" t="str">
        <f>IF(SUMIFS(RPE[sRPE_tot], RPE[Nom], BD_evo[[#This Row],[Nom]], RPE[Semaine], BD_evo[[#This Row],[Semaine]])=0,"",SUMIFS(RPE[sRPE_tot], RPE[Nom], BD_evo[[#This Row],[Nom]], RPE[Semaine], BD_evo[[#This Row],[Semaine]]))</f>
        <v/>
      </c>
      <c r="F1687" s="92" t="str">
        <f>IFERROR(AVERAGEIFS(EDF[Total EDF], EDF[Nom], BD_evo[[#This Row],[Nom]], EDF[Semaine], BD_evo[[#This Row],[Semaine]]), "")</f>
        <v/>
      </c>
      <c r="G1687" s="92" t="str">
        <f>IFERROR(AVERAGEIFS(EDF[Humeur], EDF[Nom], BD_evo[[#This Row],[Nom]], EDF[Semaine], BD_evo[[#This Row],[Semaine]]), "")</f>
        <v/>
      </c>
      <c r="H1687" s="92" t="str">
        <f>IFERROR(AVERAGEIFS(EDF[Stress], EDF[Nom], BD_evo[[#This Row],[Nom]], EDF[Semaine], BD_evo[[#This Row],[Semaine]]), "")</f>
        <v/>
      </c>
      <c r="I1687" s="92" t="str">
        <f>IFERROR(AVERAGEIFS(EDF[Sommeil], EDF[Nom], BD_evo[[#This Row],[Nom]], EDF[Semaine], BD_evo[[#This Row],[Semaine]]), "")</f>
        <v/>
      </c>
      <c r="J1687" s="92" t="str">
        <f>IFERROR(AVERAGEIFS(EDF[Etat Physique], EDF[Nom], BD_evo[[#This Row],[Nom]], EDF[Semaine], BD_evo[[#This Row],[Semaine]]), "")</f>
        <v/>
      </c>
      <c r="K1687" s="92" t="str">
        <f>IFERROR(AVERAGEIFS(EDF[Hydratation], EDF[Nom], BD_evo[[#This Row],[Nom]], EDF[Semaine], BD_evo[[#This Row],[Semaine]]), "")</f>
        <v/>
      </c>
      <c r="L1687" s="92" t="str">
        <f>IFERROR(AVERAGEIFS(EDF[Nutrition], EDF[Nom], BD_evo[[#This Row],[Nom]], EDF[Semaine], BD_evo[[#This Row],[Semaine]]), "")</f>
        <v/>
      </c>
      <c r="M1687" s="92" t="str">
        <f>IFERROR(AVERAGEIFS(RPE[Investissement du jour], RPE[Nom], BD_evo[[#This Row],[Nom]], RPE[Semaine], BD_evo[[#This Row],[Semaine]]), "")</f>
        <v/>
      </c>
    </row>
    <row r="1688" spans="1:13" x14ac:dyDescent="0.2">
      <c r="A1688" s="88" t="s">
        <v>212</v>
      </c>
      <c r="B1688" t="str">
        <f>INDEX(Statut[Profil], MATCH(BD_evo[[#This Row],[Nom]], Statut[Nom], 0))</f>
        <v>Avant</v>
      </c>
      <c r="C1688">
        <f t="shared" si="44"/>
        <v>2024</v>
      </c>
      <c r="D1688">
        <f t="shared" si="45"/>
        <v>16</v>
      </c>
      <c r="E1688" t="str">
        <f>IF(SUMIFS(RPE[sRPE_tot], RPE[Nom], BD_evo[[#This Row],[Nom]], RPE[Semaine], BD_evo[[#This Row],[Semaine]])=0,"",SUMIFS(RPE[sRPE_tot], RPE[Nom], BD_evo[[#This Row],[Nom]], RPE[Semaine], BD_evo[[#This Row],[Semaine]]))</f>
        <v/>
      </c>
      <c r="F1688" s="92" t="str">
        <f>IFERROR(AVERAGEIFS(EDF[Total EDF], EDF[Nom], BD_evo[[#This Row],[Nom]], EDF[Semaine], BD_evo[[#This Row],[Semaine]]), "")</f>
        <v/>
      </c>
      <c r="G1688" s="92" t="str">
        <f>IFERROR(AVERAGEIFS(EDF[Humeur], EDF[Nom], BD_evo[[#This Row],[Nom]], EDF[Semaine], BD_evo[[#This Row],[Semaine]]), "")</f>
        <v/>
      </c>
      <c r="H1688" s="92" t="str">
        <f>IFERROR(AVERAGEIFS(EDF[Stress], EDF[Nom], BD_evo[[#This Row],[Nom]], EDF[Semaine], BD_evo[[#This Row],[Semaine]]), "")</f>
        <v/>
      </c>
      <c r="I1688" s="92" t="str">
        <f>IFERROR(AVERAGEIFS(EDF[Sommeil], EDF[Nom], BD_evo[[#This Row],[Nom]], EDF[Semaine], BD_evo[[#This Row],[Semaine]]), "")</f>
        <v/>
      </c>
      <c r="J1688" s="92" t="str">
        <f>IFERROR(AVERAGEIFS(EDF[Etat Physique], EDF[Nom], BD_evo[[#This Row],[Nom]], EDF[Semaine], BD_evo[[#This Row],[Semaine]]), "")</f>
        <v/>
      </c>
      <c r="K1688" s="92" t="str">
        <f>IFERROR(AVERAGEIFS(EDF[Hydratation], EDF[Nom], BD_evo[[#This Row],[Nom]], EDF[Semaine], BD_evo[[#This Row],[Semaine]]), "")</f>
        <v/>
      </c>
      <c r="L1688" s="92" t="str">
        <f>IFERROR(AVERAGEIFS(EDF[Nutrition], EDF[Nom], BD_evo[[#This Row],[Nom]], EDF[Semaine], BD_evo[[#This Row],[Semaine]]), "")</f>
        <v/>
      </c>
      <c r="M1688" s="92" t="str">
        <f>IFERROR(AVERAGEIFS(RPE[Investissement du jour], RPE[Nom], BD_evo[[#This Row],[Nom]], RPE[Semaine], BD_evo[[#This Row],[Semaine]]), "")</f>
        <v/>
      </c>
    </row>
    <row r="1689" spans="1:13" x14ac:dyDescent="0.2">
      <c r="A1689" s="88" t="s">
        <v>243</v>
      </c>
      <c r="B1689" t="str">
        <f>INDEX(Statut[Profil], MATCH(BD_evo[[#This Row],[Nom]], Statut[Nom], 0))</f>
        <v>Trois Quarts</v>
      </c>
      <c r="C1689">
        <f t="shared" si="44"/>
        <v>2024</v>
      </c>
      <c r="D1689">
        <f t="shared" si="45"/>
        <v>16</v>
      </c>
      <c r="E1689" t="str">
        <f>IF(SUMIFS(RPE[sRPE_tot], RPE[Nom], BD_evo[[#This Row],[Nom]], RPE[Semaine], BD_evo[[#This Row],[Semaine]])=0,"",SUMIFS(RPE[sRPE_tot], RPE[Nom], BD_evo[[#This Row],[Nom]], RPE[Semaine], BD_evo[[#This Row],[Semaine]]))</f>
        <v/>
      </c>
      <c r="F1689" s="92" t="str">
        <f>IFERROR(AVERAGEIFS(EDF[Total EDF], EDF[Nom], BD_evo[[#This Row],[Nom]], EDF[Semaine], BD_evo[[#This Row],[Semaine]]), "")</f>
        <v/>
      </c>
      <c r="G1689" s="92" t="str">
        <f>IFERROR(AVERAGEIFS(EDF[Humeur], EDF[Nom], BD_evo[[#This Row],[Nom]], EDF[Semaine], BD_evo[[#This Row],[Semaine]]), "")</f>
        <v/>
      </c>
      <c r="H1689" s="92" t="str">
        <f>IFERROR(AVERAGEIFS(EDF[Stress], EDF[Nom], BD_evo[[#This Row],[Nom]], EDF[Semaine], BD_evo[[#This Row],[Semaine]]), "")</f>
        <v/>
      </c>
      <c r="I1689" s="92" t="str">
        <f>IFERROR(AVERAGEIFS(EDF[Sommeil], EDF[Nom], BD_evo[[#This Row],[Nom]], EDF[Semaine], BD_evo[[#This Row],[Semaine]]), "")</f>
        <v/>
      </c>
      <c r="J1689" s="92" t="str">
        <f>IFERROR(AVERAGEIFS(EDF[Etat Physique], EDF[Nom], BD_evo[[#This Row],[Nom]], EDF[Semaine], BD_evo[[#This Row],[Semaine]]), "")</f>
        <v/>
      </c>
      <c r="K1689" s="92" t="str">
        <f>IFERROR(AVERAGEIFS(EDF[Hydratation], EDF[Nom], BD_evo[[#This Row],[Nom]], EDF[Semaine], BD_evo[[#This Row],[Semaine]]), "")</f>
        <v/>
      </c>
      <c r="L1689" s="92" t="str">
        <f>IFERROR(AVERAGEIFS(EDF[Nutrition], EDF[Nom], BD_evo[[#This Row],[Nom]], EDF[Semaine], BD_evo[[#This Row],[Semaine]]), "")</f>
        <v/>
      </c>
      <c r="M1689" s="92" t="str">
        <f>IFERROR(AVERAGEIFS(RPE[Investissement du jour], RPE[Nom], BD_evo[[#This Row],[Nom]], RPE[Semaine], BD_evo[[#This Row],[Semaine]]), "")</f>
        <v/>
      </c>
    </row>
    <row r="1690" spans="1:13" x14ac:dyDescent="0.2">
      <c r="A1690" s="88" t="s">
        <v>81</v>
      </c>
      <c r="B1690" t="str">
        <f>INDEX(Statut[Profil], MATCH(BD_evo[[#This Row],[Nom]], Statut[Nom], 0))</f>
        <v>Trois Quarts</v>
      </c>
      <c r="C1690">
        <f t="shared" si="44"/>
        <v>2024</v>
      </c>
      <c r="D1690">
        <f t="shared" si="45"/>
        <v>16</v>
      </c>
      <c r="E1690" t="str">
        <f>IF(SUMIFS(RPE[sRPE_tot], RPE[Nom], BD_evo[[#This Row],[Nom]], RPE[Semaine], BD_evo[[#This Row],[Semaine]])=0,"",SUMIFS(RPE[sRPE_tot], RPE[Nom], BD_evo[[#This Row],[Nom]], RPE[Semaine], BD_evo[[#This Row],[Semaine]]))</f>
        <v/>
      </c>
      <c r="F1690" s="92" t="str">
        <f>IFERROR(AVERAGEIFS(EDF[Total EDF], EDF[Nom], BD_evo[[#This Row],[Nom]], EDF[Semaine], BD_evo[[#This Row],[Semaine]]), "")</f>
        <v/>
      </c>
      <c r="G1690" s="92" t="str">
        <f>IFERROR(AVERAGEIFS(EDF[Humeur], EDF[Nom], BD_evo[[#This Row],[Nom]], EDF[Semaine], BD_evo[[#This Row],[Semaine]]), "")</f>
        <v/>
      </c>
      <c r="H1690" s="92" t="str">
        <f>IFERROR(AVERAGEIFS(EDF[Stress], EDF[Nom], BD_evo[[#This Row],[Nom]], EDF[Semaine], BD_evo[[#This Row],[Semaine]]), "")</f>
        <v/>
      </c>
      <c r="I1690" s="92" t="str">
        <f>IFERROR(AVERAGEIFS(EDF[Sommeil], EDF[Nom], BD_evo[[#This Row],[Nom]], EDF[Semaine], BD_evo[[#This Row],[Semaine]]), "")</f>
        <v/>
      </c>
      <c r="J1690" s="92" t="str">
        <f>IFERROR(AVERAGEIFS(EDF[Etat Physique], EDF[Nom], BD_evo[[#This Row],[Nom]], EDF[Semaine], BD_evo[[#This Row],[Semaine]]), "")</f>
        <v/>
      </c>
      <c r="K1690" s="92" t="str">
        <f>IFERROR(AVERAGEIFS(EDF[Hydratation], EDF[Nom], BD_evo[[#This Row],[Nom]], EDF[Semaine], BD_evo[[#This Row],[Semaine]]), "")</f>
        <v/>
      </c>
      <c r="L1690" s="92" t="str">
        <f>IFERROR(AVERAGEIFS(EDF[Nutrition], EDF[Nom], BD_evo[[#This Row],[Nom]], EDF[Semaine], BD_evo[[#This Row],[Semaine]]), "")</f>
        <v/>
      </c>
      <c r="M1690" s="92" t="str">
        <f>IFERROR(AVERAGEIFS(RPE[Investissement du jour], RPE[Nom], BD_evo[[#This Row],[Nom]], RPE[Semaine], BD_evo[[#This Row],[Semaine]]), "")</f>
        <v/>
      </c>
    </row>
    <row r="1691" spans="1:13" x14ac:dyDescent="0.2">
      <c r="A1691" s="88" t="s">
        <v>109</v>
      </c>
      <c r="B1691" t="str">
        <f>INDEX(Statut[Profil], MATCH(BD_evo[[#This Row],[Nom]], Statut[Nom], 0))</f>
        <v>Avant</v>
      </c>
      <c r="C1691">
        <f t="shared" si="44"/>
        <v>2024</v>
      </c>
      <c r="D1691">
        <f t="shared" si="45"/>
        <v>16</v>
      </c>
      <c r="E1691" t="str">
        <f>IF(SUMIFS(RPE[sRPE_tot], RPE[Nom], BD_evo[[#This Row],[Nom]], RPE[Semaine], BD_evo[[#This Row],[Semaine]])=0,"",SUMIFS(RPE[sRPE_tot], RPE[Nom], BD_evo[[#This Row],[Nom]], RPE[Semaine], BD_evo[[#This Row],[Semaine]]))</f>
        <v/>
      </c>
      <c r="F1691" s="92" t="str">
        <f>IFERROR(AVERAGEIFS(EDF[Total EDF], EDF[Nom], BD_evo[[#This Row],[Nom]], EDF[Semaine], BD_evo[[#This Row],[Semaine]]), "")</f>
        <v/>
      </c>
      <c r="G1691" s="92" t="str">
        <f>IFERROR(AVERAGEIFS(EDF[Humeur], EDF[Nom], BD_evo[[#This Row],[Nom]], EDF[Semaine], BD_evo[[#This Row],[Semaine]]), "")</f>
        <v/>
      </c>
      <c r="H1691" s="92" t="str">
        <f>IFERROR(AVERAGEIFS(EDF[Stress], EDF[Nom], BD_evo[[#This Row],[Nom]], EDF[Semaine], BD_evo[[#This Row],[Semaine]]), "")</f>
        <v/>
      </c>
      <c r="I1691" s="92" t="str">
        <f>IFERROR(AVERAGEIFS(EDF[Sommeil], EDF[Nom], BD_evo[[#This Row],[Nom]], EDF[Semaine], BD_evo[[#This Row],[Semaine]]), "")</f>
        <v/>
      </c>
      <c r="J1691" s="92" t="str">
        <f>IFERROR(AVERAGEIFS(EDF[Etat Physique], EDF[Nom], BD_evo[[#This Row],[Nom]], EDF[Semaine], BD_evo[[#This Row],[Semaine]]), "")</f>
        <v/>
      </c>
      <c r="K1691" s="92" t="str">
        <f>IFERROR(AVERAGEIFS(EDF[Hydratation], EDF[Nom], BD_evo[[#This Row],[Nom]], EDF[Semaine], BD_evo[[#This Row],[Semaine]]), "")</f>
        <v/>
      </c>
      <c r="L1691" s="92" t="str">
        <f>IFERROR(AVERAGEIFS(EDF[Nutrition], EDF[Nom], BD_evo[[#This Row],[Nom]], EDF[Semaine], BD_evo[[#This Row],[Semaine]]), "")</f>
        <v/>
      </c>
      <c r="M1691" s="92" t="str">
        <f>IFERROR(AVERAGEIFS(RPE[Investissement du jour], RPE[Nom], BD_evo[[#This Row],[Nom]], RPE[Semaine], BD_evo[[#This Row],[Semaine]]), "")</f>
        <v/>
      </c>
    </row>
    <row r="1692" spans="1:13" x14ac:dyDescent="0.2">
      <c r="A1692" s="88" t="s">
        <v>313</v>
      </c>
      <c r="B1692" t="str">
        <f>INDEX(Statut[Profil], MATCH(BD_evo[[#This Row],[Nom]], Statut[Nom], 0))</f>
        <v>Trois Quarts</v>
      </c>
      <c r="C1692">
        <f t="shared" si="44"/>
        <v>2024</v>
      </c>
      <c r="D1692">
        <f t="shared" si="45"/>
        <v>16</v>
      </c>
      <c r="E1692" t="str">
        <f>IF(SUMIFS(RPE[sRPE_tot], RPE[Nom], BD_evo[[#This Row],[Nom]], RPE[Semaine], BD_evo[[#This Row],[Semaine]])=0,"",SUMIFS(RPE[sRPE_tot], RPE[Nom], BD_evo[[#This Row],[Nom]], RPE[Semaine], BD_evo[[#This Row],[Semaine]]))</f>
        <v/>
      </c>
      <c r="F1692" s="92" t="str">
        <f>IFERROR(AVERAGEIFS(EDF[Total EDF], EDF[Nom], BD_evo[[#This Row],[Nom]], EDF[Semaine], BD_evo[[#This Row],[Semaine]]), "")</f>
        <v/>
      </c>
      <c r="G1692" s="92" t="str">
        <f>IFERROR(AVERAGEIFS(EDF[Humeur], EDF[Nom], BD_evo[[#This Row],[Nom]], EDF[Semaine], BD_evo[[#This Row],[Semaine]]), "")</f>
        <v/>
      </c>
      <c r="H1692" s="92" t="str">
        <f>IFERROR(AVERAGEIFS(EDF[Stress], EDF[Nom], BD_evo[[#This Row],[Nom]], EDF[Semaine], BD_evo[[#This Row],[Semaine]]), "")</f>
        <v/>
      </c>
      <c r="I1692" s="92" t="str">
        <f>IFERROR(AVERAGEIFS(EDF[Sommeil], EDF[Nom], BD_evo[[#This Row],[Nom]], EDF[Semaine], BD_evo[[#This Row],[Semaine]]), "")</f>
        <v/>
      </c>
      <c r="J1692" s="92" t="str">
        <f>IFERROR(AVERAGEIFS(EDF[Etat Physique], EDF[Nom], BD_evo[[#This Row],[Nom]], EDF[Semaine], BD_evo[[#This Row],[Semaine]]), "")</f>
        <v/>
      </c>
      <c r="K1692" s="92" t="str">
        <f>IFERROR(AVERAGEIFS(EDF[Hydratation], EDF[Nom], BD_evo[[#This Row],[Nom]], EDF[Semaine], BD_evo[[#This Row],[Semaine]]), "")</f>
        <v/>
      </c>
      <c r="L1692" s="92" t="str">
        <f>IFERROR(AVERAGEIFS(EDF[Nutrition], EDF[Nom], BD_evo[[#This Row],[Nom]], EDF[Semaine], BD_evo[[#This Row],[Semaine]]), "")</f>
        <v/>
      </c>
      <c r="M1692" s="92" t="str">
        <f>IFERROR(AVERAGEIFS(RPE[Investissement du jour], RPE[Nom], BD_evo[[#This Row],[Nom]], RPE[Semaine], BD_evo[[#This Row],[Semaine]]), "")</f>
        <v/>
      </c>
    </row>
    <row r="1693" spans="1:13" x14ac:dyDescent="0.2">
      <c r="A1693" s="88" t="s">
        <v>88</v>
      </c>
      <c r="B1693" t="str">
        <f>INDEX(Statut[Profil], MATCH(BD_evo[[#This Row],[Nom]], Statut[Nom], 0))</f>
        <v>Avant</v>
      </c>
      <c r="C1693">
        <f t="shared" si="44"/>
        <v>2024</v>
      </c>
      <c r="D1693">
        <f t="shared" si="45"/>
        <v>16</v>
      </c>
      <c r="E1693" t="str">
        <f>IF(SUMIFS(RPE[sRPE_tot], RPE[Nom], BD_evo[[#This Row],[Nom]], RPE[Semaine], BD_evo[[#This Row],[Semaine]])=0,"",SUMIFS(RPE[sRPE_tot], RPE[Nom], BD_evo[[#This Row],[Nom]], RPE[Semaine], BD_evo[[#This Row],[Semaine]]))</f>
        <v/>
      </c>
      <c r="F1693" s="92" t="str">
        <f>IFERROR(AVERAGEIFS(EDF[Total EDF], EDF[Nom], BD_evo[[#This Row],[Nom]], EDF[Semaine], BD_evo[[#This Row],[Semaine]]), "")</f>
        <v/>
      </c>
      <c r="G1693" s="92" t="str">
        <f>IFERROR(AVERAGEIFS(EDF[Humeur], EDF[Nom], BD_evo[[#This Row],[Nom]], EDF[Semaine], BD_evo[[#This Row],[Semaine]]), "")</f>
        <v/>
      </c>
      <c r="H1693" s="92" t="str">
        <f>IFERROR(AVERAGEIFS(EDF[Stress], EDF[Nom], BD_evo[[#This Row],[Nom]], EDF[Semaine], BD_evo[[#This Row],[Semaine]]), "")</f>
        <v/>
      </c>
      <c r="I1693" s="92" t="str">
        <f>IFERROR(AVERAGEIFS(EDF[Sommeil], EDF[Nom], BD_evo[[#This Row],[Nom]], EDF[Semaine], BD_evo[[#This Row],[Semaine]]), "")</f>
        <v/>
      </c>
      <c r="J1693" s="92" t="str">
        <f>IFERROR(AVERAGEIFS(EDF[Etat Physique], EDF[Nom], BD_evo[[#This Row],[Nom]], EDF[Semaine], BD_evo[[#This Row],[Semaine]]), "")</f>
        <v/>
      </c>
      <c r="K1693" s="92" t="str">
        <f>IFERROR(AVERAGEIFS(EDF[Hydratation], EDF[Nom], BD_evo[[#This Row],[Nom]], EDF[Semaine], BD_evo[[#This Row],[Semaine]]), "")</f>
        <v/>
      </c>
      <c r="L1693" s="92" t="str">
        <f>IFERROR(AVERAGEIFS(EDF[Nutrition], EDF[Nom], BD_evo[[#This Row],[Nom]], EDF[Semaine], BD_evo[[#This Row],[Semaine]]), "")</f>
        <v/>
      </c>
      <c r="M1693" s="92" t="str">
        <f>IFERROR(AVERAGEIFS(RPE[Investissement du jour], RPE[Nom], BD_evo[[#This Row],[Nom]], RPE[Semaine], BD_evo[[#This Row],[Semaine]]), "")</f>
        <v/>
      </c>
    </row>
    <row r="1694" spans="1:13" x14ac:dyDescent="0.2">
      <c r="A1694" s="88" t="s">
        <v>134</v>
      </c>
      <c r="B1694" s="90" t="str">
        <f>INDEX(Statut[Profil], MATCH(BD_evo[[#This Row],[Nom]], Statut[Nom], 0))</f>
        <v>Avant</v>
      </c>
      <c r="C1694">
        <f t="shared" si="44"/>
        <v>2024</v>
      </c>
      <c r="D1694">
        <f>D1693+1</f>
        <v>17</v>
      </c>
      <c r="E1694" s="90" t="str">
        <f>IF(SUMIFS(RPE[sRPE_tot], RPE[Nom], BD_evo[[#This Row],[Nom]], RPE[Semaine], BD_evo[[#This Row],[Semaine]])=0,"",SUMIFS(RPE[sRPE_tot], RPE[Nom], BD_evo[[#This Row],[Nom]], RPE[Semaine], BD_evo[[#This Row],[Semaine]]))</f>
        <v/>
      </c>
      <c r="F1694" s="92" t="str">
        <f>IFERROR(AVERAGEIFS(EDF[Total EDF], EDF[Nom], BD_evo[[#This Row],[Nom]], EDF[Semaine], BD_evo[[#This Row],[Semaine]]), "")</f>
        <v/>
      </c>
      <c r="G1694" s="92" t="str">
        <f>IFERROR(AVERAGEIFS(EDF[Humeur], EDF[Nom], BD_evo[[#This Row],[Nom]], EDF[Semaine], BD_evo[[#This Row],[Semaine]]), "")</f>
        <v/>
      </c>
      <c r="H1694" s="92" t="str">
        <f>IFERROR(AVERAGEIFS(EDF[Stress], EDF[Nom], BD_evo[[#This Row],[Nom]], EDF[Semaine], BD_evo[[#This Row],[Semaine]]), "")</f>
        <v/>
      </c>
      <c r="I1694" s="92" t="str">
        <f>IFERROR(AVERAGEIFS(EDF[Sommeil], EDF[Nom], BD_evo[[#This Row],[Nom]], EDF[Semaine], BD_evo[[#This Row],[Semaine]]), "")</f>
        <v/>
      </c>
      <c r="J1694" s="92" t="str">
        <f>IFERROR(AVERAGEIFS(EDF[Etat Physique], EDF[Nom], BD_evo[[#This Row],[Nom]], EDF[Semaine], BD_evo[[#This Row],[Semaine]]), "")</f>
        <v/>
      </c>
      <c r="K1694" s="92" t="str">
        <f>IFERROR(AVERAGEIFS(EDF[Hydratation], EDF[Nom], BD_evo[[#This Row],[Nom]], EDF[Semaine], BD_evo[[#This Row],[Semaine]]), "")</f>
        <v/>
      </c>
      <c r="L1694" s="92" t="str">
        <f>IFERROR(AVERAGEIFS(EDF[Nutrition], EDF[Nom], BD_evo[[#This Row],[Nom]], EDF[Semaine], BD_evo[[#This Row],[Semaine]]), "")</f>
        <v/>
      </c>
      <c r="M1694" s="92" t="str">
        <f>IFERROR(AVERAGEIFS(RPE[Investissement du jour], RPE[Nom], BD_evo[[#This Row],[Nom]], RPE[Semaine], BD_evo[[#This Row],[Semaine]]), "")</f>
        <v/>
      </c>
    </row>
    <row r="1695" spans="1:13" x14ac:dyDescent="0.2">
      <c r="A1695" s="88" t="s">
        <v>76</v>
      </c>
      <c r="B1695" t="str">
        <f>INDEX(Statut[Profil], MATCH(BD_evo[[#This Row],[Nom]], Statut[Nom], 0))</f>
        <v>Trois Quarts</v>
      </c>
      <c r="C1695">
        <f t="shared" ref="C1695:C1758" si="46">C1694</f>
        <v>2024</v>
      </c>
      <c r="D1695">
        <f>D1694</f>
        <v>17</v>
      </c>
      <c r="E1695" t="str">
        <f>IF(SUMIFS(RPE[sRPE_tot], RPE[Nom], BD_evo[[#This Row],[Nom]], RPE[Semaine], BD_evo[[#This Row],[Semaine]])=0,"",SUMIFS(RPE[sRPE_tot], RPE[Nom], BD_evo[[#This Row],[Nom]], RPE[Semaine], BD_evo[[#This Row],[Semaine]]))</f>
        <v/>
      </c>
      <c r="F1695" s="92" t="str">
        <f>IFERROR(AVERAGEIFS(EDF[Total EDF], EDF[Nom], BD_evo[[#This Row],[Nom]], EDF[Semaine], BD_evo[[#This Row],[Semaine]]), "")</f>
        <v/>
      </c>
      <c r="G1695" s="92" t="str">
        <f>IFERROR(AVERAGEIFS(EDF[Humeur], EDF[Nom], BD_evo[[#This Row],[Nom]], EDF[Semaine], BD_evo[[#This Row],[Semaine]]), "")</f>
        <v/>
      </c>
      <c r="H1695" s="92" t="str">
        <f>IFERROR(AVERAGEIFS(EDF[Stress], EDF[Nom], BD_evo[[#This Row],[Nom]], EDF[Semaine], BD_evo[[#This Row],[Semaine]]), "")</f>
        <v/>
      </c>
      <c r="I1695" s="92" t="str">
        <f>IFERROR(AVERAGEIFS(EDF[Sommeil], EDF[Nom], BD_evo[[#This Row],[Nom]], EDF[Semaine], BD_evo[[#This Row],[Semaine]]), "")</f>
        <v/>
      </c>
      <c r="J1695" s="92" t="str">
        <f>IFERROR(AVERAGEIFS(EDF[Etat Physique], EDF[Nom], BD_evo[[#This Row],[Nom]], EDF[Semaine], BD_evo[[#This Row],[Semaine]]), "")</f>
        <v/>
      </c>
      <c r="K1695" s="92" t="str">
        <f>IFERROR(AVERAGEIFS(EDF[Hydratation], EDF[Nom], BD_evo[[#This Row],[Nom]], EDF[Semaine], BD_evo[[#This Row],[Semaine]]), "")</f>
        <v/>
      </c>
      <c r="L1695" s="92" t="str">
        <f>IFERROR(AVERAGEIFS(EDF[Nutrition], EDF[Nom], BD_evo[[#This Row],[Nom]], EDF[Semaine], BD_evo[[#This Row],[Semaine]]), "")</f>
        <v/>
      </c>
      <c r="M1695" s="92" t="str">
        <f>IFERROR(AVERAGEIFS(RPE[Investissement du jour], RPE[Nom], BD_evo[[#This Row],[Nom]], RPE[Semaine], BD_evo[[#This Row],[Semaine]]), "")</f>
        <v/>
      </c>
    </row>
    <row r="1696" spans="1:13" x14ac:dyDescent="0.2">
      <c r="A1696" s="88" t="s">
        <v>367</v>
      </c>
      <c r="B1696" t="str">
        <f>INDEX(Statut[Profil], MATCH(BD_evo[[#This Row],[Nom]], Statut[Nom], 0))</f>
        <v>Avant</v>
      </c>
      <c r="C1696">
        <f t="shared" si="46"/>
        <v>2024</v>
      </c>
      <c r="D1696">
        <f t="shared" ref="D1696:D1740" si="47">D1695</f>
        <v>17</v>
      </c>
      <c r="E1696" t="str">
        <f>IF(SUMIFS(RPE[sRPE_tot], RPE[Nom], BD_evo[[#This Row],[Nom]], RPE[Semaine], BD_evo[[#This Row],[Semaine]])=0,"",SUMIFS(RPE[sRPE_tot], RPE[Nom], BD_evo[[#This Row],[Nom]], RPE[Semaine], BD_evo[[#This Row],[Semaine]]))</f>
        <v/>
      </c>
      <c r="F1696" s="92" t="str">
        <f>IFERROR(AVERAGEIFS(EDF[Total EDF], EDF[Nom], BD_evo[[#This Row],[Nom]], EDF[Semaine], BD_evo[[#This Row],[Semaine]]), "")</f>
        <v/>
      </c>
      <c r="G1696" s="92" t="str">
        <f>IFERROR(AVERAGEIFS(EDF[Humeur], EDF[Nom], BD_evo[[#This Row],[Nom]], EDF[Semaine], BD_evo[[#This Row],[Semaine]]), "")</f>
        <v/>
      </c>
      <c r="H1696" s="92" t="str">
        <f>IFERROR(AVERAGEIFS(EDF[Stress], EDF[Nom], BD_evo[[#This Row],[Nom]], EDF[Semaine], BD_evo[[#This Row],[Semaine]]), "")</f>
        <v/>
      </c>
      <c r="I1696" s="92" t="str">
        <f>IFERROR(AVERAGEIFS(EDF[Sommeil], EDF[Nom], BD_evo[[#This Row],[Nom]], EDF[Semaine], BD_evo[[#This Row],[Semaine]]), "")</f>
        <v/>
      </c>
      <c r="J1696" s="92" t="str">
        <f>IFERROR(AVERAGEIFS(EDF[Etat Physique], EDF[Nom], BD_evo[[#This Row],[Nom]], EDF[Semaine], BD_evo[[#This Row],[Semaine]]), "")</f>
        <v/>
      </c>
      <c r="K1696" s="92" t="str">
        <f>IFERROR(AVERAGEIFS(EDF[Hydratation], EDF[Nom], BD_evo[[#This Row],[Nom]], EDF[Semaine], BD_evo[[#This Row],[Semaine]]), "")</f>
        <v/>
      </c>
      <c r="L1696" s="92" t="str">
        <f>IFERROR(AVERAGEIFS(EDF[Nutrition], EDF[Nom], BD_evo[[#This Row],[Nom]], EDF[Semaine], BD_evo[[#This Row],[Semaine]]), "")</f>
        <v/>
      </c>
      <c r="M1696" s="92" t="str">
        <f>IFERROR(AVERAGEIFS(RPE[Investissement du jour], RPE[Nom], BD_evo[[#This Row],[Nom]], RPE[Semaine], BD_evo[[#This Row],[Semaine]]), "")</f>
        <v/>
      </c>
    </row>
    <row r="1697" spans="1:13" x14ac:dyDescent="0.2">
      <c r="A1697" s="88" t="s">
        <v>93</v>
      </c>
      <c r="B1697" t="str">
        <f>INDEX(Statut[Profil], MATCH(BD_evo[[#This Row],[Nom]], Statut[Nom], 0))</f>
        <v>Avant</v>
      </c>
      <c r="C1697">
        <f t="shared" si="46"/>
        <v>2024</v>
      </c>
      <c r="D1697">
        <f t="shared" si="47"/>
        <v>17</v>
      </c>
      <c r="E1697" t="str">
        <f>IF(SUMIFS(RPE[sRPE_tot], RPE[Nom], BD_evo[[#This Row],[Nom]], RPE[Semaine], BD_evo[[#This Row],[Semaine]])=0,"",SUMIFS(RPE[sRPE_tot], RPE[Nom], BD_evo[[#This Row],[Nom]], RPE[Semaine], BD_evo[[#This Row],[Semaine]]))</f>
        <v/>
      </c>
      <c r="F1697" s="92" t="str">
        <f>IFERROR(AVERAGEIFS(EDF[Total EDF], EDF[Nom], BD_evo[[#This Row],[Nom]], EDF[Semaine], BD_evo[[#This Row],[Semaine]]), "")</f>
        <v/>
      </c>
      <c r="G1697" s="92" t="str">
        <f>IFERROR(AVERAGEIFS(EDF[Humeur], EDF[Nom], BD_evo[[#This Row],[Nom]], EDF[Semaine], BD_evo[[#This Row],[Semaine]]), "")</f>
        <v/>
      </c>
      <c r="H1697" s="92" t="str">
        <f>IFERROR(AVERAGEIFS(EDF[Stress], EDF[Nom], BD_evo[[#This Row],[Nom]], EDF[Semaine], BD_evo[[#This Row],[Semaine]]), "")</f>
        <v/>
      </c>
      <c r="I1697" s="92" t="str">
        <f>IFERROR(AVERAGEIFS(EDF[Sommeil], EDF[Nom], BD_evo[[#This Row],[Nom]], EDF[Semaine], BD_evo[[#This Row],[Semaine]]), "")</f>
        <v/>
      </c>
      <c r="J1697" s="92" t="str">
        <f>IFERROR(AVERAGEIFS(EDF[Etat Physique], EDF[Nom], BD_evo[[#This Row],[Nom]], EDF[Semaine], BD_evo[[#This Row],[Semaine]]), "")</f>
        <v/>
      </c>
      <c r="K1697" s="92" t="str">
        <f>IFERROR(AVERAGEIFS(EDF[Hydratation], EDF[Nom], BD_evo[[#This Row],[Nom]], EDF[Semaine], BD_evo[[#This Row],[Semaine]]), "")</f>
        <v/>
      </c>
      <c r="L1697" s="92" t="str">
        <f>IFERROR(AVERAGEIFS(EDF[Nutrition], EDF[Nom], BD_evo[[#This Row],[Nom]], EDF[Semaine], BD_evo[[#This Row],[Semaine]]), "")</f>
        <v/>
      </c>
      <c r="M1697" s="92" t="str">
        <f>IFERROR(AVERAGEIFS(RPE[Investissement du jour], RPE[Nom], BD_evo[[#This Row],[Nom]], RPE[Semaine], BD_evo[[#This Row],[Semaine]]), "")</f>
        <v/>
      </c>
    </row>
    <row r="1698" spans="1:13" x14ac:dyDescent="0.2">
      <c r="A1698" s="88" t="s">
        <v>230</v>
      </c>
      <c r="B1698" t="str">
        <f>INDEX(Statut[Profil], MATCH(BD_evo[[#This Row],[Nom]], Statut[Nom], 0))</f>
        <v>Avant</v>
      </c>
      <c r="C1698">
        <f t="shared" si="46"/>
        <v>2024</v>
      </c>
      <c r="D1698">
        <f t="shared" si="47"/>
        <v>17</v>
      </c>
      <c r="E1698" t="str">
        <f>IF(SUMIFS(RPE[sRPE_tot], RPE[Nom], BD_evo[[#This Row],[Nom]], RPE[Semaine], BD_evo[[#This Row],[Semaine]])=0,"",SUMIFS(RPE[sRPE_tot], RPE[Nom], BD_evo[[#This Row],[Nom]], RPE[Semaine], BD_evo[[#This Row],[Semaine]]))</f>
        <v/>
      </c>
      <c r="F1698" s="92" t="str">
        <f>IFERROR(AVERAGEIFS(EDF[Total EDF], EDF[Nom], BD_evo[[#This Row],[Nom]], EDF[Semaine], BD_evo[[#This Row],[Semaine]]), "")</f>
        <v/>
      </c>
      <c r="G1698" s="92" t="str">
        <f>IFERROR(AVERAGEIFS(EDF[Humeur], EDF[Nom], BD_evo[[#This Row],[Nom]], EDF[Semaine], BD_evo[[#This Row],[Semaine]]), "")</f>
        <v/>
      </c>
      <c r="H1698" s="92" t="str">
        <f>IFERROR(AVERAGEIFS(EDF[Stress], EDF[Nom], BD_evo[[#This Row],[Nom]], EDF[Semaine], BD_evo[[#This Row],[Semaine]]), "")</f>
        <v/>
      </c>
      <c r="I1698" s="92" t="str">
        <f>IFERROR(AVERAGEIFS(EDF[Sommeil], EDF[Nom], BD_evo[[#This Row],[Nom]], EDF[Semaine], BD_evo[[#This Row],[Semaine]]), "")</f>
        <v/>
      </c>
      <c r="J1698" s="92" t="str">
        <f>IFERROR(AVERAGEIFS(EDF[Etat Physique], EDF[Nom], BD_evo[[#This Row],[Nom]], EDF[Semaine], BD_evo[[#This Row],[Semaine]]), "")</f>
        <v/>
      </c>
      <c r="K1698" s="92" t="str">
        <f>IFERROR(AVERAGEIFS(EDF[Hydratation], EDF[Nom], BD_evo[[#This Row],[Nom]], EDF[Semaine], BD_evo[[#This Row],[Semaine]]), "")</f>
        <v/>
      </c>
      <c r="L1698" s="92" t="str">
        <f>IFERROR(AVERAGEIFS(EDF[Nutrition], EDF[Nom], BD_evo[[#This Row],[Nom]], EDF[Semaine], BD_evo[[#This Row],[Semaine]]), "")</f>
        <v/>
      </c>
      <c r="M1698" s="92" t="str">
        <f>IFERROR(AVERAGEIFS(RPE[Investissement du jour], RPE[Nom], BD_evo[[#This Row],[Nom]], RPE[Semaine], BD_evo[[#This Row],[Semaine]]), "")</f>
        <v/>
      </c>
    </row>
    <row r="1699" spans="1:13" x14ac:dyDescent="0.2">
      <c r="A1699" s="88" t="s">
        <v>181</v>
      </c>
      <c r="B1699" t="str">
        <f>INDEX(Statut[Profil], MATCH(BD_evo[[#This Row],[Nom]], Statut[Nom], 0))</f>
        <v>Trois Quarts</v>
      </c>
      <c r="C1699">
        <f t="shared" si="46"/>
        <v>2024</v>
      </c>
      <c r="D1699">
        <f t="shared" si="47"/>
        <v>17</v>
      </c>
      <c r="E1699" t="str">
        <f>IF(SUMIFS(RPE[sRPE_tot], RPE[Nom], BD_evo[[#This Row],[Nom]], RPE[Semaine], BD_evo[[#This Row],[Semaine]])=0,"",SUMIFS(RPE[sRPE_tot], RPE[Nom], BD_evo[[#This Row],[Nom]], RPE[Semaine], BD_evo[[#This Row],[Semaine]]))</f>
        <v/>
      </c>
      <c r="F1699" s="92" t="str">
        <f>IFERROR(AVERAGEIFS(EDF[Total EDF], EDF[Nom], BD_evo[[#This Row],[Nom]], EDF[Semaine], BD_evo[[#This Row],[Semaine]]), "")</f>
        <v/>
      </c>
      <c r="G1699" s="92" t="str">
        <f>IFERROR(AVERAGEIFS(EDF[Humeur], EDF[Nom], BD_evo[[#This Row],[Nom]], EDF[Semaine], BD_evo[[#This Row],[Semaine]]), "")</f>
        <v/>
      </c>
      <c r="H1699" s="92" t="str">
        <f>IFERROR(AVERAGEIFS(EDF[Stress], EDF[Nom], BD_evo[[#This Row],[Nom]], EDF[Semaine], BD_evo[[#This Row],[Semaine]]), "")</f>
        <v/>
      </c>
      <c r="I1699" s="92" t="str">
        <f>IFERROR(AVERAGEIFS(EDF[Sommeil], EDF[Nom], BD_evo[[#This Row],[Nom]], EDF[Semaine], BD_evo[[#This Row],[Semaine]]), "")</f>
        <v/>
      </c>
      <c r="J1699" s="92" t="str">
        <f>IFERROR(AVERAGEIFS(EDF[Etat Physique], EDF[Nom], BD_evo[[#This Row],[Nom]], EDF[Semaine], BD_evo[[#This Row],[Semaine]]), "")</f>
        <v/>
      </c>
      <c r="K1699" s="92" t="str">
        <f>IFERROR(AVERAGEIFS(EDF[Hydratation], EDF[Nom], BD_evo[[#This Row],[Nom]], EDF[Semaine], BD_evo[[#This Row],[Semaine]]), "")</f>
        <v/>
      </c>
      <c r="L1699" s="92" t="str">
        <f>IFERROR(AVERAGEIFS(EDF[Nutrition], EDF[Nom], BD_evo[[#This Row],[Nom]], EDF[Semaine], BD_evo[[#This Row],[Semaine]]), "")</f>
        <v/>
      </c>
      <c r="M1699" s="92" t="str">
        <f>IFERROR(AVERAGEIFS(RPE[Investissement du jour], RPE[Nom], BD_evo[[#This Row],[Nom]], RPE[Semaine], BD_evo[[#This Row],[Semaine]]), "")</f>
        <v/>
      </c>
    </row>
    <row r="1700" spans="1:13" x14ac:dyDescent="0.2">
      <c r="A1700" s="88" t="s">
        <v>414</v>
      </c>
      <c r="B1700" t="str">
        <f>INDEX(Statut[Profil], MATCH(BD_evo[[#This Row],[Nom]], Statut[Nom], 0))</f>
        <v>Avant</v>
      </c>
      <c r="C1700">
        <f t="shared" si="46"/>
        <v>2024</v>
      </c>
      <c r="D1700">
        <f t="shared" si="47"/>
        <v>17</v>
      </c>
      <c r="E1700" t="str">
        <f>IF(SUMIFS(RPE[sRPE_tot], RPE[Nom], BD_evo[[#This Row],[Nom]], RPE[Semaine], BD_evo[[#This Row],[Semaine]])=0,"",SUMIFS(RPE[sRPE_tot], RPE[Nom], BD_evo[[#This Row],[Nom]], RPE[Semaine], BD_evo[[#This Row],[Semaine]]))</f>
        <v/>
      </c>
      <c r="F1700" s="92" t="str">
        <f>IFERROR(AVERAGEIFS(EDF[Total EDF], EDF[Nom], BD_evo[[#This Row],[Nom]], EDF[Semaine], BD_evo[[#This Row],[Semaine]]), "")</f>
        <v/>
      </c>
      <c r="G1700" s="92" t="str">
        <f>IFERROR(AVERAGEIFS(EDF[Humeur], EDF[Nom], BD_evo[[#This Row],[Nom]], EDF[Semaine], BD_evo[[#This Row],[Semaine]]), "")</f>
        <v/>
      </c>
      <c r="H1700" s="92" t="str">
        <f>IFERROR(AVERAGEIFS(EDF[Stress], EDF[Nom], BD_evo[[#This Row],[Nom]], EDF[Semaine], BD_evo[[#This Row],[Semaine]]), "")</f>
        <v/>
      </c>
      <c r="I1700" s="92" t="str">
        <f>IFERROR(AVERAGEIFS(EDF[Sommeil], EDF[Nom], BD_evo[[#This Row],[Nom]], EDF[Semaine], BD_evo[[#This Row],[Semaine]]), "")</f>
        <v/>
      </c>
      <c r="J1700" s="92" t="str">
        <f>IFERROR(AVERAGEIFS(EDF[Etat Physique], EDF[Nom], BD_evo[[#This Row],[Nom]], EDF[Semaine], BD_evo[[#This Row],[Semaine]]), "")</f>
        <v/>
      </c>
      <c r="K1700" s="92" t="str">
        <f>IFERROR(AVERAGEIFS(EDF[Hydratation], EDF[Nom], BD_evo[[#This Row],[Nom]], EDF[Semaine], BD_evo[[#This Row],[Semaine]]), "")</f>
        <v/>
      </c>
      <c r="L1700" s="92" t="str">
        <f>IFERROR(AVERAGEIFS(EDF[Nutrition], EDF[Nom], BD_evo[[#This Row],[Nom]], EDF[Semaine], BD_evo[[#This Row],[Semaine]]), "")</f>
        <v/>
      </c>
      <c r="M1700" s="92" t="str">
        <f>IFERROR(AVERAGEIFS(RPE[Investissement du jour], RPE[Nom], BD_evo[[#This Row],[Nom]], RPE[Semaine], BD_evo[[#This Row],[Semaine]]), "")</f>
        <v/>
      </c>
    </row>
    <row r="1701" spans="1:13" x14ac:dyDescent="0.2">
      <c r="A1701" s="88" t="s">
        <v>102</v>
      </c>
      <c r="B1701" t="str">
        <f>INDEX(Statut[Profil], MATCH(BD_evo[[#This Row],[Nom]], Statut[Nom], 0))</f>
        <v>Trois Quarts</v>
      </c>
      <c r="C1701">
        <f t="shared" si="46"/>
        <v>2024</v>
      </c>
      <c r="D1701">
        <f t="shared" si="47"/>
        <v>17</v>
      </c>
      <c r="E1701" t="str">
        <f>IF(SUMIFS(RPE[sRPE_tot], RPE[Nom], BD_evo[[#This Row],[Nom]], RPE[Semaine], BD_evo[[#This Row],[Semaine]])=0,"",SUMIFS(RPE[sRPE_tot], RPE[Nom], BD_evo[[#This Row],[Nom]], RPE[Semaine], BD_evo[[#This Row],[Semaine]]))</f>
        <v/>
      </c>
      <c r="F1701" s="92" t="str">
        <f>IFERROR(AVERAGEIFS(EDF[Total EDF], EDF[Nom], BD_evo[[#This Row],[Nom]], EDF[Semaine], BD_evo[[#This Row],[Semaine]]), "")</f>
        <v/>
      </c>
      <c r="G1701" s="92" t="str">
        <f>IFERROR(AVERAGEIFS(EDF[Humeur], EDF[Nom], BD_evo[[#This Row],[Nom]], EDF[Semaine], BD_evo[[#This Row],[Semaine]]), "")</f>
        <v/>
      </c>
      <c r="H1701" s="92" t="str">
        <f>IFERROR(AVERAGEIFS(EDF[Stress], EDF[Nom], BD_evo[[#This Row],[Nom]], EDF[Semaine], BD_evo[[#This Row],[Semaine]]), "")</f>
        <v/>
      </c>
      <c r="I1701" s="92" t="str">
        <f>IFERROR(AVERAGEIFS(EDF[Sommeil], EDF[Nom], BD_evo[[#This Row],[Nom]], EDF[Semaine], BD_evo[[#This Row],[Semaine]]), "")</f>
        <v/>
      </c>
      <c r="J1701" s="92" t="str">
        <f>IFERROR(AVERAGEIFS(EDF[Etat Physique], EDF[Nom], BD_evo[[#This Row],[Nom]], EDF[Semaine], BD_evo[[#This Row],[Semaine]]), "")</f>
        <v/>
      </c>
      <c r="K1701" s="92" t="str">
        <f>IFERROR(AVERAGEIFS(EDF[Hydratation], EDF[Nom], BD_evo[[#This Row],[Nom]], EDF[Semaine], BD_evo[[#This Row],[Semaine]]), "")</f>
        <v/>
      </c>
      <c r="L1701" s="92" t="str">
        <f>IFERROR(AVERAGEIFS(EDF[Nutrition], EDF[Nom], BD_evo[[#This Row],[Nom]], EDF[Semaine], BD_evo[[#This Row],[Semaine]]), "")</f>
        <v/>
      </c>
      <c r="M1701" s="92" t="str">
        <f>IFERROR(AVERAGEIFS(RPE[Investissement du jour], RPE[Nom], BD_evo[[#This Row],[Nom]], RPE[Semaine], BD_evo[[#This Row],[Semaine]]), "")</f>
        <v/>
      </c>
    </row>
    <row r="1702" spans="1:13" x14ac:dyDescent="0.2">
      <c r="A1702" s="88" t="s">
        <v>193</v>
      </c>
      <c r="B1702" t="str">
        <f>INDEX(Statut[Profil], MATCH(BD_evo[[#This Row],[Nom]], Statut[Nom], 0))</f>
        <v>Avant</v>
      </c>
      <c r="C1702">
        <f t="shared" si="46"/>
        <v>2024</v>
      </c>
      <c r="D1702">
        <f t="shared" si="47"/>
        <v>17</v>
      </c>
      <c r="E1702" t="str">
        <f>IF(SUMIFS(RPE[sRPE_tot], RPE[Nom], BD_evo[[#This Row],[Nom]], RPE[Semaine], BD_evo[[#This Row],[Semaine]])=0,"",SUMIFS(RPE[sRPE_tot], RPE[Nom], BD_evo[[#This Row],[Nom]], RPE[Semaine], BD_evo[[#This Row],[Semaine]]))</f>
        <v/>
      </c>
      <c r="F1702" s="92" t="str">
        <f>IFERROR(AVERAGEIFS(EDF[Total EDF], EDF[Nom], BD_evo[[#This Row],[Nom]], EDF[Semaine], BD_evo[[#This Row],[Semaine]]), "")</f>
        <v/>
      </c>
      <c r="G1702" s="92" t="str">
        <f>IFERROR(AVERAGEIFS(EDF[Humeur], EDF[Nom], BD_evo[[#This Row],[Nom]], EDF[Semaine], BD_evo[[#This Row],[Semaine]]), "")</f>
        <v/>
      </c>
      <c r="H1702" s="92" t="str">
        <f>IFERROR(AVERAGEIFS(EDF[Stress], EDF[Nom], BD_evo[[#This Row],[Nom]], EDF[Semaine], BD_evo[[#This Row],[Semaine]]), "")</f>
        <v/>
      </c>
      <c r="I1702" s="92" t="str">
        <f>IFERROR(AVERAGEIFS(EDF[Sommeil], EDF[Nom], BD_evo[[#This Row],[Nom]], EDF[Semaine], BD_evo[[#This Row],[Semaine]]), "")</f>
        <v/>
      </c>
      <c r="J1702" s="92" t="str">
        <f>IFERROR(AVERAGEIFS(EDF[Etat Physique], EDF[Nom], BD_evo[[#This Row],[Nom]], EDF[Semaine], BD_evo[[#This Row],[Semaine]]), "")</f>
        <v/>
      </c>
      <c r="K1702" s="92" t="str">
        <f>IFERROR(AVERAGEIFS(EDF[Hydratation], EDF[Nom], BD_evo[[#This Row],[Nom]], EDF[Semaine], BD_evo[[#This Row],[Semaine]]), "")</f>
        <v/>
      </c>
      <c r="L1702" s="92" t="str">
        <f>IFERROR(AVERAGEIFS(EDF[Nutrition], EDF[Nom], BD_evo[[#This Row],[Nom]], EDF[Semaine], BD_evo[[#This Row],[Semaine]]), "")</f>
        <v/>
      </c>
      <c r="M1702" s="92" t="str">
        <f>IFERROR(AVERAGEIFS(RPE[Investissement du jour], RPE[Nom], BD_evo[[#This Row],[Nom]], RPE[Semaine], BD_evo[[#This Row],[Semaine]]), "")</f>
        <v/>
      </c>
    </row>
    <row r="1703" spans="1:13" x14ac:dyDescent="0.2">
      <c r="A1703" s="88" t="s">
        <v>84</v>
      </c>
      <c r="B1703" t="str">
        <f>INDEX(Statut[Profil], MATCH(BD_evo[[#This Row],[Nom]], Statut[Nom], 0))</f>
        <v>Trois Quarts</v>
      </c>
      <c r="C1703">
        <f t="shared" si="46"/>
        <v>2024</v>
      </c>
      <c r="D1703">
        <f t="shared" si="47"/>
        <v>17</v>
      </c>
      <c r="E1703" t="str">
        <f>IF(SUMIFS(RPE[sRPE_tot], RPE[Nom], BD_evo[[#This Row],[Nom]], RPE[Semaine], BD_evo[[#This Row],[Semaine]])=0,"",SUMIFS(RPE[sRPE_tot], RPE[Nom], BD_evo[[#This Row],[Nom]], RPE[Semaine], BD_evo[[#This Row],[Semaine]]))</f>
        <v/>
      </c>
      <c r="F1703" s="92" t="str">
        <f>IFERROR(AVERAGEIFS(EDF[Total EDF], EDF[Nom], BD_evo[[#This Row],[Nom]], EDF[Semaine], BD_evo[[#This Row],[Semaine]]), "")</f>
        <v/>
      </c>
      <c r="G1703" s="92" t="str">
        <f>IFERROR(AVERAGEIFS(EDF[Humeur], EDF[Nom], BD_evo[[#This Row],[Nom]], EDF[Semaine], BD_evo[[#This Row],[Semaine]]), "")</f>
        <v/>
      </c>
      <c r="H1703" s="92" t="str">
        <f>IFERROR(AVERAGEIFS(EDF[Stress], EDF[Nom], BD_evo[[#This Row],[Nom]], EDF[Semaine], BD_evo[[#This Row],[Semaine]]), "")</f>
        <v/>
      </c>
      <c r="I1703" s="92" t="str">
        <f>IFERROR(AVERAGEIFS(EDF[Sommeil], EDF[Nom], BD_evo[[#This Row],[Nom]], EDF[Semaine], BD_evo[[#This Row],[Semaine]]), "")</f>
        <v/>
      </c>
      <c r="J1703" s="92" t="str">
        <f>IFERROR(AVERAGEIFS(EDF[Etat Physique], EDF[Nom], BD_evo[[#This Row],[Nom]], EDF[Semaine], BD_evo[[#This Row],[Semaine]]), "")</f>
        <v/>
      </c>
      <c r="K1703" s="92" t="str">
        <f>IFERROR(AVERAGEIFS(EDF[Hydratation], EDF[Nom], BD_evo[[#This Row],[Nom]], EDF[Semaine], BD_evo[[#This Row],[Semaine]]), "")</f>
        <v/>
      </c>
      <c r="L1703" s="92" t="str">
        <f>IFERROR(AVERAGEIFS(EDF[Nutrition], EDF[Nom], BD_evo[[#This Row],[Nom]], EDF[Semaine], BD_evo[[#This Row],[Semaine]]), "")</f>
        <v/>
      </c>
      <c r="M1703" s="92" t="str">
        <f>IFERROR(AVERAGEIFS(RPE[Investissement du jour], RPE[Nom], BD_evo[[#This Row],[Nom]], RPE[Semaine], BD_evo[[#This Row],[Semaine]]), "")</f>
        <v/>
      </c>
    </row>
    <row r="1704" spans="1:13" x14ac:dyDescent="0.2">
      <c r="A1704" s="88" t="s">
        <v>106</v>
      </c>
      <c r="B1704" t="str">
        <f>INDEX(Statut[Profil], MATCH(BD_evo[[#This Row],[Nom]], Statut[Nom], 0))</f>
        <v>Avant</v>
      </c>
      <c r="C1704">
        <f t="shared" si="46"/>
        <v>2024</v>
      </c>
      <c r="D1704">
        <f t="shared" si="47"/>
        <v>17</v>
      </c>
      <c r="E1704" t="str">
        <f>IF(SUMIFS(RPE[sRPE_tot], RPE[Nom], BD_evo[[#This Row],[Nom]], RPE[Semaine], BD_evo[[#This Row],[Semaine]])=0,"",SUMIFS(RPE[sRPE_tot], RPE[Nom], BD_evo[[#This Row],[Nom]], RPE[Semaine], BD_evo[[#This Row],[Semaine]]))</f>
        <v/>
      </c>
      <c r="F1704" s="92" t="str">
        <f>IFERROR(AVERAGEIFS(EDF[Total EDF], EDF[Nom], BD_evo[[#This Row],[Nom]], EDF[Semaine], BD_evo[[#This Row],[Semaine]]), "")</f>
        <v/>
      </c>
      <c r="G1704" s="92" t="str">
        <f>IFERROR(AVERAGEIFS(EDF[Humeur], EDF[Nom], BD_evo[[#This Row],[Nom]], EDF[Semaine], BD_evo[[#This Row],[Semaine]]), "")</f>
        <v/>
      </c>
      <c r="H1704" s="92" t="str">
        <f>IFERROR(AVERAGEIFS(EDF[Stress], EDF[Nom], BD_evo[[#This Row],[Nom]], EDF[Semaine], BD_evo[[#This Row],[Semaine]]), "")</f>
        <v/>
      </c>
      <c r="I1704" s="92" t="str">
        <f>IFERROR(AVERAGEIFS(EDF[Sommeil], EDF[Nom], BD_evo[[#This Row],[Nom]], EDF[Semaine], BD_evo[[#This Row],[Semaine]]), "")</f>
        <v/>
      </c>
      <c r="J1704" s="92" t="str">
        <f>IFERROR(AVERAGEIFS(EDF[Etat Physique], EDF[Nom], BD_evo[[#This Row],[Nom]], EDF[Semaine], BD_evo[[#This Row],[Semaine]]), "")</f>
        <v/>
      </c>
      <c r="K1704" s="92" t="str">
        <f>IFERROR(AVERAGEIFS(EDF[Hydratation], EDF[Nom], BD_evo[[#This Row],[Nom]], EDF[Semaine], BD_evo[[#This Row],[Semaine]]), "")</f>
        <v/>
      </c>
      <c r="L1704" s="92" t="str">
        <f>IFERROR(AVERAGEIFS(EDF[Nutrition], EDF[Nom], BD_evo[[#This Row],[Nom]], EDF[Semaine], BD_evo[[#This Row],[Semaine]]), "")</f>
        <v/>
      </c>
      <c r="M1704" s="92" t="str">
        <f>IFERROR(AVERAGEIFS(RPE[Investissement du jour], RPE[Nom], BD_evo[[#This Row],[Nom]], RPE[Semaine], BD_evo[[#This Row],[Semaine]]), "")</f>
        <v/>
      </c>
    </row>
    <row r="1705" spans="1:13" x14ac:dyDescent="0.2">
      <c r="A1705" s="89" t="s">
        <v>171</v>
      </c>
      <c r="B1705" t="str">
        <f>INDEX(Statut[Profil], MATCH(BD_evo[[#This Row],[Nom]], Statut[Nom], 0))</f>
        <v>Avant</v>
      </c>
      <c r="C1705">
        <f t="shared" si="46"/>
        <v>2024</v>
      </c>
      <c r="D1705">
        <f t="shared" si="47"/>
        <v>17</v>
      </c>
      <c r="E1705" t="str">
        <f>IF(SUMIFS(RPE[sRPE_tot], RPE[Nom], BD_evo[[#This Row],[Nom]], RPE[Semaine], BD_evo[[#This Row],[Semaine]])=0,"",SUMIFS(RPE[sRPE_tot], RPE[Nom], BD_evo[[#This Row],[Nom]], RPE[Semaine], BD_evo[[#This Row],[Semaine]]))</f>
        <v/>
      </c>
      <c r="F1705" s="92" t="str">
        <f>IFERROR(AVERAGEIFS(EDF[Total EDF], EDF[Nom], BD_evo[[#This Row],[Nom]], EDF[Semaine], BD_evo[[#This Row],[Semaine]]), "")</f>
        <v/>
      </c>
      <c r="G1705" s="92" t="str">
        <f>IFERROR(AVERAGEIFS(EDF[Humeur], EDF[Nom], BD_evo[[#This Row],[Nom]], EDF[Semaine], BD_evo[[#This Row],[Semaine]]), "")</f>
        <v/>
      </c>
      <c r="H1705" s="92" t="str">
        <f>IFERROR(AVERAGEIFS(EDF[Stress], EDF[Nom], BD_evo[[#This Row],[Nom]], EDF[Semaine], BD_evo[[#This Row],[Semaine]]), "")</f>
        <v/>
      </c>
      <c r="I1705" s="92" t="str">
        <f>IFERROR(AVERAGEIFS(EDF[Sommeil], EDF[Nom], BD_evo[[#This Row],[Nom]], EDF[Semaine], BD_evo[[#This Row],[Semaine]]), "")</f>
        <v/>
      </c>
      <c r="J1705" s="92" t="str">
        <f>IFERROR(AVERAGEIFS(EDF[Etat Physique], EDF[Nom], BD_evo[[#This Row],[Nom]], EDF[Semaine], BD_evo[[#This Row],[Semaine]]), "")</f>
        <v/>
      </c>
      <c r="K1705" s="92" t="str">
        <f>IFERROR(AVERAGEIFS(EDF[Hydratation], EDF[Nom], BD_evo[[#This Row],[Nom]], EDF[Semaine], BD_evo[[#This Row],[Semaine]]), "")</f>
        <v/>
      </c>
      <c r="L1705" s="92" t="str">
        <f>IFERROR(AVERAGEIFS(EDF[Nutrition], EDF[Nom], BD_evo[[#This Row],[Nom]], EDF[Semaine], BD_evo[[#This Row],[Semaine]]), "")</f>
        <v/>
      </c>
      <c r="M1705" s="92" t="str">
        <f>IFERROR(AVERAGEIFS(RPE[Investissement du jour], RPE[Nom], BD_evo[[#This Row],[Nom]], RPE[Semaine], BD_evo[[#This Row],[Semaine]]), "")</f>
        <v/>
      </c>
    </row>
    <row r="1706" spans="1:13" x14ac:dyDescent="0.2">
      <c r="A1706" s="88" t="s">
        <v>77</v>
      </c>
      <c r="B1706" t="str">
        <f>INDEX(Statut[Profil], MATCH(BD_evo[[#This Row],[Nom]], Statut[Nom], 0))</f>
        <v>Avant</v>
      </c>
      <c r="C1706">
        <f t="shared" si="46"/>
        <v>2024</v>
      </c>
      <c r="D1706">
        <f t="shared" si="47"/>
        <v>17</v>
      </c>
      <c r="E1706" t="str">
        <f>IF(SUMIFS(RPE[sRPE_tot], RPE[Nom], BD_evo[[#This Row],[Nom]], RPE[Semaine], BD_evo[[#This Row],[Semaine]])=0,"",SUMIFS(RPE[sRPE_tot], RPE[Nom], BD_evo[[#This Row],[Nom]], RPE[Semaine], BD_evo[[#This Row],[Semaine]]))</f>
        <v/>
      </c>
      <c r="F1706" s="92" t="str">
        <f>IFERROR(AVERAGEIFS(EDF[Total EDF], EDF[Nom], BD_evo[[#This Row],[Nom]], EDF[Semaine], BD_evo[[#This Row],[Semaine]]), "")</f>
        <v/>
      </c>
      <c r="G1706" s="92" t="str">
        <f>IFERROR(AVERAGEIFS(EDF[Humeur], EDF[Nom], BD_evo[[#This Row],[Nom]], EDF[Semaine], BD_evo[[#This Row],[Semaine]]), "")</f>
        <v/>
      </c>
      <c r="H1706" s="92" t="str">
        <f>IFERROR(AVERAGEIFS(EDF[Stress], EDF[Nom], BD_evo[[#This Row],[Nom]], EDF[Semaine], BD_evo[[#This Row],[Semaine]]), "")</f>
        <v/>
      </c>
      <c r="I1706" s="92" t="str">
        <f>IFERROR(AVERAGEIFS(EDF[Sommeil], EDF[Nom], BD_evo[[#This Row],[Nom]], EDF[Semaine], BD_evo[[#This Row],[Semaine]]), "")</f>
        <v/>
      </c>
      <c r="J1706" s="92" t="str">
        <f>IFERROR(AVERAGEIFS(EDF[Etat Physique], EDF[Nom], BD_evo[[#This Row],[Nom]], EDF[Semaine], BD_evo[[#This Row],[Semaine]]), "")</f>
        <v/>
      </c>
      <c r="K1706" s="92" t="str">
        <f>IFERROR(AVERAGEIFS(EDF[Hydratation], EDF[Nom], BD_evo[[#This Row],[Nom]], EDF[Semaine], BD_evo[[#This Row],[Semaine]]), "")</f>
        <v/>
      </c>
      <c r="L1706" s="92" t="str">
        <f>IFERROR(AVERAGEIFS(EDF[Nutrition], EDF[Nom], BD_evo[[#This Row],[Nom]], EDF[Semaine], BD_evo[[#This Row],[Semaine]]), "")</f>
        <v/>
      </c>
      <c r="M1706" s="92" t="str">
        <f>IFERROR(AVERAGEIFS(RPE[Investissement du jour], RPE[Nom], BD_evo[[#This Row],[Nom]], RPE[Semaine], BD_evo[[#This Row],[Semaine]]), "")</f>
        <v/>
      </c>
    </row>
    <row r="1707" spans="1:13" x14ac:dyDescent="0.2">
      <c r="A1707" s="88" t="s">
        <v>135</v>
      </c>
      <c r="B1707" t="str">
        <f>INDEX(Statut[Profil], MATCH(BD_evo[[#This Row],[Nom]], Statut[Nom], 0))</f>
        <v>Trois Quarts</v>
      </c>
      <c r="C1707">
        <f t="shared" si="46"/>
        <v>2024</v>
      </c>
      <c r="D1707">
        <f t="shared" si="47"/>
        <v>17</v>
      </c>
      <c r="E1707" t="str">
        <f>IF(SUMIFS(RPE[sRPE_tot], RPE[Nom], BD_evo[[#This Row],[Nom]], RPE[Semaine], BD_evo[[#This Row],[Semaine]])=0,"",SUMIFS(RPE[sRPE_tot], RPE[Nom], BD_evo[[#This Row],[Nom]], RPE[Semaine], BD_evo[[#This Row],[Semaine]]))</f>
        <v/>
      </c>
      <c r="F1707" s="92" t="str">
        <f>IFERROR(AVERAGEIFS(EDF[Total EDF], EDF[Nom], BD_evo[[#This Row],[Nom]], EDF[Semaine], BD_evo[[#This Row],[Semaine]]), "")</f>
        <v/>
      </c>
      <c r="G1707" s="92" t="str">
        <f>IFERROR(AVERAGEIFS(EDF[Humeur], EDF[Nom], BD_evo[[#This Row],[Nom]], EDF[Semaine], BD_evo[[#This Row],[Semaine]]), "")</f>
        <v/>
      </c>
      <c r="H1707" s="92" t="str">
        <f>IFERROR(AVERAGEIFS(EDF[Stress], EDF[Nom], BD_evo[[#This Row],[Nom]], EDF[Semaine], BD_evo[[#This Row],[Semaine]]), "")</f>
        <v/>
      </c>
      <c r="I1707" s="92" t="str">
        <f>IFERROR(AVERAGEIFS(EDF[Sommeil], EDF[Nom], BD_evo[[#This Row],[Nom]], EDF[Semaine], BD_evo[[#This Row],[Semaine]]), "")</f>
        <v/>
      </c>
      <c r="J1707" s="92" t="str">
        <f>IFERROR(AVERAGEIFS(EDF[Etat Physique], EDF[Nom], BD_evo[[#This Row],[Nom]], EDF[Semaine], BD_evo[[#This Row],[Semaine]]), "")</f>
        <v/>
      </c>
      <c r="K1707" s="92" t="str">
        <f>IFERROR(AVERAGEIFS(EDF[Hydratation], EDF[Nom], BD_evo[[#This Row],[Nom]], EDF[Semaine], BD_evo[[#This Row],[Semaine]]), "")</f>
        <v/>
      </c>
      <c r="L1707" s="92" t="str">
        <f>IFERROR(AVERAGEIFS(EDF[Nutrition], EDF[Nom], BD_evo[[#This Row],[Nom]], EDF[Semaine], BD_evo[[#This Row],[Semaine]]), "")</f>
        <v/>
      </c>
      <c r="M1707" s="92" t="str">
        <f>IFERROR(AVERAGEIFS(RPE[Investissement du jour], RPE[Nom], BD_evo[[#This Row],[Nom]], RPE[Semaine], BD_evo[[#This Row],[Semaine]]), "")</f>
        <v/>
      </c>
    </row>
    <row r="1708" spans="1:13" x14ac:dyDescent="0.2">
      <c r="A1708" s="88" t="s">
        <v>75</v>
      </c>
      <c r="B1708" t="str">
        <f>INDEX(Statut[Profil], MATCH(BD_evo[[#This Row],[Nom]], Statut[Nom], 0))</f>
        <v>Avant</v>
      </c>
      <c r="C1708">
        <f t="shared" si="46"/>
        <v>2024</v>
      </c>
      <c r="D1708">
        <f t="shared" si="47"/>
        <v>17</v>
      </c>
      <c r="E1708" t="str">
        <f>IF(SUMIFS(RPE[sRPE_tot], RPE[Nom], BD_evo[[#This Row],[Nom]], RPE[Semaine], BD_evo[[#This Row],[Semaine]])=0,"",SUMIFS(RPE[sRPE_tot], RPE[Nom], BD_evo[[#This Row],[Nom]], RPE[Semaine], BD_evo[[#This Row],[Semaine]]))</f>
        <v/>
      </c>
      <c r="F1708" s="92" t="str">
        <f>IFERROR(AVERAGEIFS(EDF[Total EDF], EDF[Nom], BD_evo[[#This Row],[Nom]], EDF[Semaine], BD_evo[[#This Row],[Semaine]]), "")</f>
        <v/>
      </c>
      <c r="G1708" s="92" t="str">
        <f>IFERROR(AVERAGEIFS(EDF[Humeur], EDF[Nom], BD_evo[[#This Row],[Nom]], EDF[Semaine], BD_evo[[#This Row],[Semaine]]), "")</f>
        <v/>
      </c>
      <c r="H1708" s="92" t="str">
        <f>IFERROR(AVERAGEIFS(EDF[Stress], EDF[Nom], BD_evo[[#This Row],[Nom]], EDF[Semaine], BD_evo[[#This Row],[Semaine]]), "")</f>
        <v/>
      </c>
      <c r="I1708" s="92" t="str">
        <f>IFERROR(AVERAGEIFS(EDF[Sommeil], EDF[Nom], BD_evo[[#This Row],[Nom]], EDF[Semaine], BD_evo[[#This Row],[Semaine]]), "")</f>
        <v/>
      </c>
      <c r="J1708" s="92" t="str">
        <f>IFERROR(AVERAGEIFS(EDF[Etat Physique], EDF[Nom], BD_evo[[#This Row],[Nom]], EDF[Semaine], BD_evo[[#This Row],[Semaine]]), "")</f>
        <v/>
      </c>
      <c r="K1708" s="92" t="str">
        <f>IFERROR(AVERAGEIFS(EDF[Hydratation], EDF[Nom], BD_evo[[#This Row],[Nom]], EDF[Semaine], BD_evo[[#This Row],[Semaine]]), "")</f>
        <v/>
      </c>
      <c r="L1708" s="92" t="str">
        <f>IFERROR(AVERAGEIFS(EDF[Nutrition], EDF[Nom], BD_evo[[#This Row],[Nom]], EDF[Semaine], BD_evo[[#This Row],[Semaine]]), "")</f>
        <v/>
      </c>
      <c r="M1708" s="92" t="str">
        <f>IFERROR(AVERAGEIFS(RPE[Investissement du jour], RPE[Nom], BD_evo[[#This Row],[Nom]], RPE[Semaine], BD_evo[[#This Row],[Semaine]]), "")</f>
        <v/>
      </c>
    </row>
    <row r="1709" spans="1:13" x14ac:dyDescent="0.2">
      <c r="A1709" s="88" t="s">
        <v>112</v>
      </c>
      <c r="B1709" t="str">
        <f>INDEX(Statut[Profil], MATCH(BD_evo[[#This Row],[Nom]], Statut[Nom], 0))</f>
        <v>Trois Quarts</v>
      </c>
      <c r="C1709">
        <f t="shared" si="46"/>
        <v>2024</v>
      </c>
      <c r="D1709">
        <f t="shared" si="47"/>
        <v>17</v>
      </c>
      <c r="E1709" t="str">
        <f>IF(SUMIFS(RPE[sRPE_tot], RPE[Nom], BD_evo[[#This Row],[Nom]], RPE[Semaine], BD_evo[[#This Row],[Semaine]])=0,"",SUMIFS(RPE[sRPE_tot], RPE[Nom], BD_evo[[#This Row],[Nom]], RPE[Semaine], BD_evo[[#This Row],[Semaine]]))</f>
        <v/>
      </c>
      <c r="F1709" s="92" t="str">
        <f>IFERROR(AVERAGEIFS(EDF[Total EDF], EDF[Nom], BD_evo[[#This Row],[Nom]], EDF[Semaine], BD_evo[[#This Row],[Semaine]]), "")</f>
        <v/>
      </c>
      <c r="G1709" s="92" t="str">
        <f>IFERROR(AVERAGEIFS(EDF[Humeur], EDF[Nom], BD_evo[[#This Row],[Nom]], EDF[Semaine], BD_evo[[#This Row],[Semaine]]), "")</f>
        <v/>
      </c>
      <c r="H1709" s="92" t="str">
        <f>IFERROR(AVERAGEIFS(EDF[Stress], EDF[Nom], BD_evo[[#This Row],[Nom]], EDF[Semaine], BD_evo[[#This Row],[Semaine]]), "")</f>
        <v/>
      </c>
      <c r="I1709" s="92" t="str">
        <f>IFERROR(AVERAGEIFS(EDF[Sommeil], EDF[Nom], BD_evo[[#This Row],[Nom]], EDF[Semaine], BD_evo[[#This Row],[Semaine]]), "")</f>
        <v/>
      </c>
      <c r="J1709" s="92" t="str">
        <f>IFERROR(AVERAGEIFS(EDF[Etat Physique], EDF[Nom], BD_evo[[#This Row],[Nom]], EDF[Semaine], BD_evo[[#This Row],[Semaine]]), "")</f>
        <v/>
      </c>
      <c r="K1709" s="92" t="str">
        <f>IFERROR(AVERAGEIFS(EDF[Hydratation], EDF[Nom], BD_evo[[#This Row],[Nom]], EDF[Semaine], BD_evo[[#This Row],[Semaine]]), "")</f>
        <v/>
      </c>
      <c r="L1709" s="92" t="str">
        <f>IFERROR(AVERAGEIFS(EDF[Nutrition], EDF[Nom], BD_evo[[#This Row],[Nom]], EDF[Semaine], BD_evo[[#This Row],[Semaine]]), "")</f>
        <v/>
      </c>
      <c r="M1709" s="92" t="str">
        <f>IFERROR(AVERAGEIFS(RPE[Investissement du jour], RPE[Nom], BD_evo[[#This Row],[Nom]], RPE[Semaine], BD_evo[[#This Row],[Semaine]]), "")</f>
        <v/>
      </c>
    </row>
    <row r="1710" spans="1:13" x14ac:dyDescent="0.2">
      <c r="A1710" s="88" t="s">
        <v>142</v>
      </c>
      <c r="B1710" t="str">
        <f>INDEX(Statut[Profil], MATCH(BD_evo[[#This Row],[Nom]], Statut[Nom], 0))</f>
        <v>Avant</v>
      </c>
      <c r="C1710">
        <f t="shared" si="46"/>
        <v>2024</v>
      </c>
      <c r="D1710">
        <f t="shared" si="47"/>
        <v>17</v>
      </c>
      <c r="E1710" t="str">
        <f>IF(SUMIFS(RPE[sRPE_tot], RPE[Nom], BD_evo[[#This Row],[Nom]], RPE[Semaine], BD_evo[[#This Row],[Semaine]])=0,"",SUMIFS(RPE[sRPE_tot], RPE[Nom], BD_evo[[#This Row],[Nom]], RPE[Semaine], BD_evo[[#This Row],[Semaine]]))</f>
        <v/>
      </c>
      <c r="F1710" s="92" t="str">
        <f>IFERROR(AVERAGEIFS(EDF[Total EDF], EDF[Nom], BD_evo[[#This Row],[Nom]], EDF[Semaine], BD_evo[[#This Row],[Semaine]]), "")</f>
        <v/>
      </c>
      <c r="G1710" s="92" t="str">
        <f>IFERROR(AVERAGEIFS(EDF[Humeur], EDF[Nom], BD_evo[[#This Row],[Nom]], EDF[Semaine], BD_evo[[#This Row],[Semaine]]), "")</f>
        <v/>
      </c>
      <c r="H1710" s="92" t="str">
        <f>IFERROR(AVERAGEIFS(EDF[Stress], EDF[Nom], BD_evo[[#This Row],[Nom]], EDF[Semaine], BD_evo[[#This Row],[Semaine]]), "")</f>
        <v/>
      </c>
      <c r="I1710" s="92" t="str">
        <f>IFERROR(AVERAGEIFS(EDF[Sommeil], EDF[Nom], BD_evo[[#This Row],[Nom]], EDF[Semaine], BD_evo[[#This Row],[Semaine]]), "")</f>
        <v/>
      </c>
      <c r="J1710" s="92" t="str">
        <f>IFERROR(AVERAGEIFS(EDF[Etat Physique], EDF[Nom], BD_evo[[#This Row],[Nom]], EDF[Semaine], BD_evo[[#This Row],[Semaine]]), "")</f>
        <v/>
      </c>
      <c r="K1710" s="92" t="str">
        <f>IFERROR(AVERAGEIFS(EDF[Hydratation], EDF[Nom], BD_evo[[#This Row],[Nom]], EDF[Semaine], BD_evo[[#This Row],[Semaine]]), "")</f>
        <v/>
      </c>
      <c r="L1710" s="92" t="str">
        <f>IFERROR(AVERAGEIFS(EDF[Nutrition], EDF[Nom], BD_evo[[#This Row],[Nom]], EDF[Semaine], BD_evo[[#This Row],[Semaine]]), "")</f>
        <v/>
      </c>
      <c r="M1710" s="92" t="str">
        <f>IFERROR(AVERAGEIFS(RPE[Investissement du jour], RPE[Nom], BD_evo[[#This Row],[Nom]], RPE[Semaine], BD_evo[[#This Row],[Semaine]]), "")</f>
        <v/>
      </c>
    </row>
    <row r="1711" spans="1:13" x14ac:dyDescent="0.2">
      <c r="A1711" s="88" t="s">
        <v>131</v>
      </c>
      <c r="B1711" t="str">
        <f>INDEX(Statut[Profil], MATCH(BD_evo[[#This Row],[Nom]], Statut[Nom], 0))</f>
        <v>Trois Quarts</v>
      </c>
      <c r="C1711">
        <f t="shared" si="46"/>
        <v>2024</v>
      </c>
      <c r="D1711">
        <f t="shared" si="47"/>
        <v>17</v>
      </c>
      <c r="E1711" t="str">
        <f>IF(SUMIFS(RPE[sRPE_tot], RPE[Nom], BD_evo[[#This Row],[Nom]], RPE[Semaine], BD_evo[[#This Row],[Semaine]])=0,"",SUMIFS(RPE[sRPE_tot], RPE[Nom], BD_evo[[#This Row],[Nom]], RPE[Semaine], BD_evo[[#This Row],[Semaine]]))</f>
        <v/>
      </c>
      <c r="F1711" s="92" t="str">
        <f>IFERROR(AVERAGEIFS(EDF[Total EDF], EDF[Nom], BD_evo[[#This Row],[Nom]], EDF[Semaine], BD_evo[[#This Row],[Semaine]]), "")</f>
        <v/>
      </c>
      <c r="G1711" s="92" t="str">
        <f>IFERROR(AVERAGEIFS(EDF[Humeur], EDF[Nom], BD_evo[[#This Row],[Nom]], EDF[Semaine], BD_evo[[#This Row],[Semaine]]), "")</f>
        <v/>
      </c>
      <c r="H1711" s="92" t="str">
        <f>IFERROR(AVERAGEIFS(EDF[Stress], EDF[Nom], BD_evo[[#This Row],[Nom]], EDF[Semaine], BD_evo[[#This Row],[Semaine]]), "")</f>
        <v/>
      </c>
      <c r="I1711" s="92" t="str">
        <f>IFERROR(AVERAGEIFS(EDF[Sommeil], EDF[Nom], BD_evo[[#This Row],[Nom]], EDF[Semaine], BD_evo[[#This Row],[Semaine]]), "")</f>
        <v/>
      </c>
      <c r="J1711" s="92" t="str">
        <f>IFERROR(AVERAGEIFS(EDF[Etat Physique], EDF[Nom], BD_evo[[#This Row],[Nom]], EDF[Semaine], BD_evo[[#This Row],[Semaine]]), "")</f>
        <v/>
      </c>
      <c r="K1711" s="92" t="str">
        <f>IFERROR(AVERAGEIFS(EDF[Hydratation], EDF[Nom], BD_evo[[#This Row],[Nom]], EDF[Semaine], BD_evo[[#This Row],[Semaine]]), "")</f>
        <v/>
      </c>
      <c r="L1711" s="92" t="str">
        <f>IFERROR(AVERAGEIFS(EDF[Nutrition], EDF[Nom], BD_evo[[#This Row],[Nom]], EDF[Semaine], BD_evo[[#This Row],[Semaine]]), "")</f>
        <v/>
      </c>
      <c r="M1711" s="92" t="str">
        <f>IFERROR(AVERAGEIFS(RPE[Investissement du jour], RPE[Nom], BD_evo[[#This Row],[Nom]], RPE[Semaine], BD_evo[[#This Row],[Semaine]]), "")</f>
        <v/>
      </c>
    </row>
    <row r="1712" spans="1:13" x14ac:dyDescent="0.2">
      <c r="A1712" s="88" t="s">
        <v>83</v>
      </c>
      <c r="B1712" t="str">
        <f>INDEX(Statut[Profil], MATCH(BD_evo[[#This Row],[Nom]], Statut[Nom], 0))</f>
        <v>Avant</v>
      </c>
      <c r="C1712">
        <f t="shared" si="46"/>
        <v>2024</v>
      </c>
      <c r="D1712">
        <f t="shared" si="47"/>
        <v>17</v>
      </c>
      <c r="E1712" t="str">
        <f>IF(SUMIFS(RPE[sRPE_tot], RPE[Nom], BD_evo[[#This Row],[Nom]], RPE[Semaine], BD_evo[[#This Row],[Semaine]])=0,"",SUMIFS(RPE[sRPE_tot], RPE[Nom], BD_evo[[#This Row],[Nom]], RPE[Semaine], BD_evo[[#This Row],[Semaine]]))</f>
        <v/>
      </c>
      <c r="F1712" s="92" t="str">
        <f>IFERROR(AVERAGEIFS(EDF[Total EDF], EDF[Nom], BD_evo[[#This Row],[Nom]], EDF[Semaine], BD_evo[[#This Row],[Semaine]]), "")</f>
        <v/>
      </c>
      <c r="G1712" s="92" t="str">
        <f>IFERROR(AVERAGEIFS(EDF[Humeur], EDF[Nom], BD_evo[[#This Row],[Nom]], EDF[Semaine], BD_evo[[#This Row],[Semaine]]), "")</f>
        <v/>
      </c>
      <c r="H1712" s="92" t="str">
        <f>IFERROR(AVERAGEIFS(EDF[Stress], EDF[Nom], BD_evo[[#This Row],[Nom]], EDF[Semaine], BD_evo[[#This Row],[Semaine]]), "")</f>
        <v/>
      </c>
      <c r="I1712" s="92" t="str">
        <f>IFERROR(AVERAGEIFS(EDF[Sommeil], EDF[Nom], BD_evo[[#This Row],[Nom]], EDF[Semaine], BD_evo[[#This Row],[Semaine]]), "")</f>
        <v/>
      </c>
      <c r="J1712" s="92" t="str">
        <f>IFERROR(AVERAGEIFS(EDF[Etat Physique], EDF[Nom], BD_evo[[#This Row],[Nom]], EDF[Semaine], BD_evo[[#This Row],[Semaine]]), "")</f>
        <v/>
      </c>
      <c r="K1712" s="92" t="str">
        <f>IFERROR(AVERAGEIFS(EDF[Hydratation], EDF[Nom], BD_evo[[#This Row],[Nom]], EDF[Semaine], BD_evo[[#This Row],[Semaine]]), "")</f>
        <v/>
      </c>
      <c r="L1712" s="92" t="str">
        <f>IFERROR(AVERAGEIFS(EDF[Nutrition], EDF[Nom], BD_evo[[#This Row],[Nom]], EDF[Semaine], BD_evo[[#This Row],[Semaine]]), "")</f>
        <v/>
      </c>
      <c r="M1712" s="92" t="str">
        <f>IFERROR(AVERAGEIFS(RPE[Investissement du jour], RPE[Nom], BD_evo[[#This Row],[Nom]], RPE[Semaine], BD_evo[[#This Row],[Semaine]]), "")</f>
        <v/>
      </c>
    </row>
    <row r="1713" spans="1:13" x14ac:dyDescent="0.2">
      <c r="A1713" s="88" t="s">
        <v>100</v>
      </c>
      <c r="B1713" t="str">
        <f>INDEX(Statut[Profil], MATCH(BD_evo[[#This Row],[Nom]], Statut[Nom], 0))</f>
        <v>Trois Quarts</v>
      </c>
      <c r="C1713">
        <f t="shared" si="46"/>
        <v>2024</v>
      </c>
      <c r="D1713">
        <f t="shared" si="47"/>
        <v>17</v>
      </c>
      <c r="E1713" t="str">
        <f>IF(SUMIFS(RPE[sRPE_tot], RPE[Nom], BD_evo[[#This Row],[Nom]], RPE[Semaine], BD_evo[[#This Row],[Semaine]])=0,"",SUMIFS(RPE[sRPE_tot], RPE[Nom], BD_evo[[#This Row],[Nom]], RPE[Semaine], BD_evo[[#This Row],[Semaine]]))</f>
        <v/>
      </c>
      <c r="F1713" s="92" t="str">
        <f>IFERROR(AVERAGEIFS(EDF[Total EDF], EDF[Nom], BD_evo[[#This Row],[Nom]], EDF[Semaine], BD_evo[[#This Row],[Semaine]]), "")</f>
        <v/>
      </c>
      <c r="G1713" s="92" t="str">
        <f>IFERROR(AVERAGEIFS(EDF[Humeur], EDF[Nom], BD_evo[[#This Row],[Nom]], EDF[Semaine], BD_evo[[#This Row],[Semaine]]), "")</f>
        <v/>
      </c>
      <c r="H1713" s="92" t="str">
        <f>IFERROR(AVERAGEIFS(EDF[Stress], EDF[Nom], BD_evo[[#This Row],[Nom]], EDF[Semaine], BD_evo[[#This Row],[Semaine]]), "")</f>
        <v/>
      </c>
      <c r="I1713" s="92" t="str">
        <f>IFERROR(AVERAGEIFS(EDF[Sommeil], EDF[Nom], BD_evo[[#This Row],[Nom]], EDF[Semaine], BD_evo[[#This Row],[Semaine]]), "")</f>
        <v/>
      </c>
      <c r="J1713" s="92" t="str">
        <f>IFERROR(AVERAGEIFS(EDF[Etat Physique], EDF[Nom], BD_evo[[#This Row],[Nom]], EDF[Semaine], BD_evo[[#This Row],[Semaine]]), "")</f>
        <v/>
      </c>
      <c r="K1713" s="92" t="str">
        <f>IFERROR(AVERAGEIFS(EDF[Hydratation], EDF[Nom], BD_evo[[#This Row],[Nom]], EDF[Semaine], BD_evo[[#This Row],[Semaine]]), "")</f>
        <v/>
      </c>
      <c r="L1713" s="92" t="str">
        <f>IFERROR(AVERAGEIFS(EDF[Nutrition], EDF[Nom], BD_evo[[#This Row],[Nom]], EDF[Semaine], BD_evo[[#This Row],[Semaine]]), "")</f>
        <v/>
      </c>
      <c r="M1713" s="92" t="str">
        <f>IFERROR(AVERAGEIFS(RPE[Investissement du jour], RPE[Nom], BD_evo[[#This Row],[Nom]], RPE[Semaine], BD_evo[[#This Row],[Semaine]]), "")</f>
        <v/>
      </c>
    </row>
    <row r="1714" spans="1:13" x14ac:dyDescent="0.2">
      <c r="A1714" s="88" t="s">
        <v>89</v>
      </c>
      <c r="B1714" t="str">
        <f>INDEX(Statut[Profil], MATCH(BD_evo[[#This Row],[Nom]], Statut[Nom], 0))</f>
        <v>Avant</v>
      </c>
      <c r="C1714">
        <f t="shared" si="46"/>
        <v>2024</v>
      </c>
      <c r="D1714">
        <f t="shared" si="47"/>
        <v>17</v>
      </c>
      <c r="E1714" t="str">
        <f>IF(SUMIFS(RPE[sRPE_tot], RPE[Nom], BD_evo[[#This Row],[Nom]], RPE[Semaine], BD_evo[[#This Row],[Semaine]])=0,"",SUMIFS(RPE[sRPE_tot], RPE[Nom], BD_evo[[#This Row],[Nom]], RPE[Semaine], BD_evo[[#This Row],[Semaine]]))</f>
        <v/>
      </c>
      <c r="F1714" s="92" t="str">
        <f>IFERROR(AVERAGEIFS(EDF[Total EDF], EDF[Nom], BD_evo[[#This Row],[Nom]], EDF[Semaine], BD_evo[[#This Row],[Semaine]]), "")</f>
        <v/>
      </c>
      <c r="G1714" s="92" t="str">
        <f>IFERROR(AVERAGEIFS(EDF[Humeur], EDF[Nom], BD_evo[[#This Row],[Nom]], EDF[Semaine], BD_evo[[#This Row],[Semaine]]), "")</f>
        <v/>
      </c>
      <c r="H1714" s="92" t="str">
        <f>IFERROR(AVERAGEIFS(EDF[Stress], EDF[Nom], BD_evo[[#This Row],[Nom]], EDF[Semaine], BD_evo[[#This Row],[Semaine]]), "")</f>
        <v/>
      </c>
      <c r="I1714" s="92" t="str">
        <f>IFERROR(AVERAGEIFS(EDF[Sommeil], EDF[Nom], BD_evo[[#This Row],[Nom]], EDF[Semaine], BD_evo[[#This Row],[Semaine]]), "")</f>
        <v/>
      </c>
      <c r="J1714" s="92" t="str">
        <f>IFERROR(AVERAGEIFS(EDF[Etat Physique], EDF[Nom], BD_evo[[#This Row],[Nom]], EDF[Semaine], BD_evo[[#This Row],[Semaine]]), "")</f>
        <v/>
      </c>
      <c r="K1714" s="92" t="str">
        <f>IFERROR(AVERAGEIFS(EDF[Hydratation], EDF[Nom], BD_evo[[#This Row],[Nom]], EDF[Semaine], BD_evo[[#This Row],[Semaine]]), "")</f>
        <v/>
      </c>
      <c r="L1714" s="92" t="str">
        <f>IFERROR(AVERAGEIFS(EDF[Nutrition], EDF[Nom], BD_evo[[#This Row],[Nom]], EDF[Semaine], BD_evo[[#This Row],[Semaine]]), "")</f>
        <v/>
      </c>
      <c r="M1714" s="92" t="str">
        <f>IFERROR(AVERAGEIFS(RPE[Investissement du jour], RPE[Nom], BD_evo[[#This Row],[Nom]], RPE[Semaine], BD_evo[[#This Row],[Semaine]]), "")</f>
        <v/>
      </c>
    </row>
    <row r="1715" spans="1:13" x14ac:dyDescent="0.2">
      <c r="A1715" s="88" t="s">
        <v>168</v>
      </c>
      <c r="B1715" t="str">
        <f>INDEX(Statut[Profil], MATCH(BD_evo[[#This Row],[Nom]], Statut[Nom], 0))</f>
        <v>Avant</v>
      </c>
      <c r="C1715">
        <f t="shared" si="46"/>
        <v>2024</v>
      </c>
      <c r="D1715">
        <f t="shared" si="47"/>
        <v>17</v>
      </c>
      <c r="E1715" t="str">
        <f>IF(SUMIFS(RPE[sRPE_tot], RPE[Nom], BD_evo[[#This Row],[Nom]], RPE[Semaine], BD_evo[[#This Row],[Semaine]])=0,"",SUMIFS(RPE[sRPE_tot], RPE[Nom], BD_evo[[#This Row],[Nom]], RPE[Semaine], BD_evo[[#This Row],[Semaine]]))</f>
        <v/>
      </c>
      <c r="F1715" s="92" t="str">
        <f>IFERROR(AVERAGEIFS(EDF[Total EDF], EDF[Nom], BD_evo[[#This Row],[Nom]], EDF[Semaine], BD_evo[[#This Row],[Semaine]]), "")</f>
        <v/>
      </c>
      <c r="G1715" s="92" t="str">
        <f>IFERROR(AVERAGEIFS(EDF[Humeur], EDF[Nom], BD_evo[[#This Row],[Nom]], EDF[Semaine], BD_evo[[#This Row],[Semaine]]), "")</f>
        <v/>
      </c>
      <c r="H1715" s="92" t="str">
        <f>IFERROR(AVERAGEIFS(EDF[Stress], EDF[Nom], BD_evo[[#This Row],[Nom]], EDF[Semaine], BD_evo[[#This Row],[Semaine]]), "")</f>
        <v/>
      </c>
      <c r="I1715" s="92" t="str">
        <f>IFERROR(AVERAGEIFS(EDF[Sommeil], EDF[Nom], BD_evo[[#This Row],[Nom]], EDF[Semaine], BD_evo[[#This Row],[Semaine]]), "")</f>
        <v/>
      </c>
      <c r="J1715" s="92" t="str">
        <f>IFERROR(AVERAGEIFS(EDF[Etat Physique], EDF[Nom], BD_evo[[#This Row],[Nom]], EDF[Semaine], BD_evo[[#This Row],[Semaine]]), "")</f>
        <v/>
      </c>
      <c r="K1715" s="92" t="str">
        <f>IFERROR(AVERAGEIFS(EDF[Hydratation], EDF[Nom], BD_evo[[#This Row],[Nom]], EDF[Semaine], BD_evo[[#This Row],[Semaine]]), "")</f>
        <v/>
      </c>
      <c r="L1715" s="92" t="str">
        <f>IFERROR(AVERAGEIFS(EDF[Nutrition], EDF[Nom], BD_evo[[#This Row],[Nom]], EDF[Semaine], BD_evo[[#This Row],[Semaine]]), "")</f>
        <v/>
      </c>
      <c r="M1715" s="92" t="str">
        <f>IFERROR(AVERAGEIFS(RPE[Investissement du jour], RPE[Nom], BD_evo[[#This Row],[Nom]], RPE[Semaine], BD_evo[[#This Row],[Semaine]]), "")</f>
        <v/>
      </c>
    </row>
    <row r="1716" spans="1:13" x14ac:dyDescent="0.2">
      <c r="A1716" s="88" t="s">
        <v>86</v>
      </c>
      <c r="B1716" t="str">
        <f>INDEX(Statut[Profil], MATCH(BD_evo[[#This Row],[Nom]], Statut[Nom], 0))</f>
        <v>Avant</v>
      </c>
      <c r="C1716">
        <f t="shared" si="46"/>
        <v>2024</v>
      </c>
      <c r="D1716">
        <f t="shared" si="47"/>
        <v>17</v>
      </c>
      <c r="E1716" t="str">
        <f>IF(SUMIFS(RPE[sRPE_tot], RPE[Nom], BD_evo[[#This Row],[Nom]], RPE[Semaine], BD_evo[[#This Row],[Semaine]])=0,"",SUMIFS(RPE[sRPE_tot], RPE[Nom], BD_evo[[#This Row],[Nom]], RPE[Semaine], BD_evo[[#This Row],[Semaine]]))</f>
        <v/>
      </c>
      <c r="F1716" s="92" t="str">
        <f>IFERROR(AVERAGEIFS(EDF[Total EDF], EDF[Nom], BD_evo[[#This Row],[Nom]], EDF[Semaine], BD_evo[[#This Row],[Semaine]]), "")</f>
        <v/>
      </c>
      <c r="G1716" s="92" t="str">
        <f>IFERROR(AVERAGEIFS(EDF[Humeur], EDF[Nom], BD_evo[[#This Row],[Nom]], EDF[Semaine], BD_evo[[#This Row],[Semaine]]), "")</f>
        <v/>
      </c>
      <c r="H1716" s="92" t="str">
        <f>IFERROR(AVERAGEIFS(EDF[Stress], EDF[Nom], BD_evo[[#This Row],[Nom]], EDF[Semaine], BD_evo[[#This Row],[Semaine]]), "")</f>
        <v/>
      </c>
      <c r="I1716" s="92" t="str">
        <f>IFERROR(AVERAGEIFS(EDF[Sommeil], EDF[Nom], BD_evo[[#This Row],[Nom]], EDF[Semaine], BD_evo[[#This Row],[Semaine]]), "")</f>
        <v/>
      </c>
      <c r="J1716" s="92" t="str">
        <f>IFERROR(AVERAGEIFS(EDF[Etat Physique], EDF[Nom], BD_evo[[#This Row],[Nom]], EDF[Semaine], BD_evo[[#This Row],[Semaine]]), "")</f>
        <v/>
      </c>
      <c r="K1716" s="92" t="str">
        <f>IFERROR(AVERAGEIFS(EDF[Hydratation], EDF[Nom], BD_evo[[#This Row],[Nom]], EDF[Semaine], BD_evo[[#This Row],[Semaine]]), "")</f>
        <v/>
      </c>
      <c r="L1716" s="92" t="str">
        <f>IFERROR(AVERAGEIFS(EDF[Nutrition], EDF[Nom], BD_evo[[#This Row],[Nom]], EDF[Semaine], BD_evo[[#This Row],[Semaine]]), "")</f>
        <v/>
      </c>
      <c r="M1716" s="92" t="str">
        <f>IFERROR(AVERAGEIFS(RPE[Investissement du jour], RPE[Nom], BD_evo[[#This Row],[Nom]], RPE[Semaine], BD_evo[[#This Row],[Semaine]]), "")</f>
        <v/>
      </c>
    </row>
    <row r="1717" spans="1:13" x14ac:dyDescent="0.2">
      <c r="A1717" s="88" t="s">
        <v>208</v>
      </c>
      <c r="B1717" t="str">
        <f>INDEX(Statut[Profil], MATCH(BD_evo[[#This Row],[Nom]], Statut[Nom], 0))</f>
        <v>Trois Quarts</v>
      </c>
      <c r="C1717">
        <f t="shared" si="46"/>
        <v>2024</v>
      </c>
      <c r="D1717">
        <f t="shared" si="47"/>
        <v>17</v>
      </c>
      <c r="E1717" t="str">
        <f>IF(SUMIFS(RPE[sRPE_tot], RPE[Nom], BD_evo[[#This Row],[Nom]], RPE[Semaine], BD_evo[[#This Row],[Semaine]])=0,"",SUMIFS(RPE[sRPE_tot], RPE[Nom], BD_evo[[#This Row],[Nom]], RPE[Semaine], BD_evo[[#This Row],[Semaine]]))</f>
        <v/>
      </c>
      <c r="F1717" s="92" t="str">
        <f>IFERROR(AVERAGEIFS(EDF[Total EDF], EDF[Nom], BD_evo[[#This Row],[Nom]], EDF[Semaine], BD_evo[[#This Row],[Semaine]]), "")</f>
        <v/>
      </c>
      <c r="G1717" s="92" t="str">
        <f>IFERROR(AVERAGEIFS(EDF[Humeur], EDF[Nom], BD_evo[[#This Row],[Nom]], EDF[Semaine], BD_evo[[#This Row],[Semaine]]), "")</f>
        <v/>
      </c>
      <c r="H1717" s="92" t="str">
        <f>IFERROR(AVERAGEIFS(EDF[Stress], EDF[Nom], BD_evo[[#This Row],[Nom]], EDF[Semaine], BD_evo[[#This Row],[Semaine]]), "")</f>
        <v/>
      </c>
      <c r="I1717" s="92" t="str">
        <f>IFERROR(AVERAGEIFS(EDF[Sommeil], EDF[Nom], BD_evo[[#This Row],[Nom]], EDF[Semaine], BD_evo[[#This Row],[Semaine]]), "")</f>
        <v/>
      </c>
      <c r="J1717" s="92" t="str">
        <f>IFERROR(AVERAGEIFS(EDF[Etat Physique], EDF[Nom], BD_evo[[#This Row],[Nom]], EDF[Semaine], BD_evo[[#This Row],[Semaine]]), "")</f>
        <v/>
      </c>
      <c r="K1717" s="92" t="str">
        <f>IFERROR(AVERAGEIFS(EDF[Hydratation], EDF[Nom], BD_evo[[#This Row],[Nom]], EDF[Semaine], BD_evo[[#This Row],[Semaine]]), "")</f>
        <v/>
      </c>
      <c r="L1717" s="92" t="str">
        <f>IFERROR(AVERAGEIFS(EDF[Nutrition], EDF[Nom], BD_evo[[#This Row],[Nom]], EDF[Semaine], BD_evo[[#This Row],[Semaine]]), "")</f>
        <v/>
      </c>
      <c r="M1717" s="92" t="str">
        <f>IFERROR(AVERAGEIFS(RPE[Investissement du jour], RPE[Nom], BD_evo[[#This Row],[Nom]], RPE[Semaine], BD_evo[[#This Row],[Semaine]]), "")</f>
        <v/>
      </c>
    </row>
    <row r="1718" spans="1:13" x14ac:dyDescent="0.2">
      <c r="A1718" s="88" t="s">
        <v>99</v>
      </c>
      <c r="B1718" t="str">
        <f>INDEX(Statut[Profil], MATCH(BD_evo[[#This Row],[Nom]], Statut[Nom], 0))</f>
        <v>Avant</v>
      </c>
      <c r="C1718">
        <f t="shared" si="46"/>
        <v>2024</v>
      </c>
      <c r="D1718">
        <f t="shared" si="47"/>
        <v>17</v>
      </c>
      <c r="E1718" t="str">
        <f>IF(SUMIFS(RPE[sRPE_tot], RPE[Nom], BD_evo[[#This Row],[Nom]], RPE[Semaine], BD_evo[[#This Row],[Semaine]])=0,"",SUMIFS(RPE[sRPE_tot], RPE[Nom], BD_evo[[#This Row],[Nom]], RPE[Semaine], BD_evo[[#This Row],[Semaine]]))</f>
        <v/>
      </c>
      <c r="F1718" s="92" t="str">
        <f>IFERROR(AVERAGEIFS(EDF[Total EDF], EDF[Nom], BD_evo[[#This Row],[Nom]], EDF[Semaine], BD_evo[[#This Row],[Semaine]]), "")</f>
        <v/>
      </c>
      <c r="G1718" s="92" t="str">
        <f>IFERROR(AVERAGEIFS(EDF[Humeur], EDF[Nom], BD_evo[[#This Row],[Nom]], EDF[Semaine], BD_evo[[#This Row],[Semaine]]), "")</f>
        <v/>
      </c>
      <c r="H1718" s="92" t="str">
        <f>IFERROR(AVERAGEIFS(EDF[Stress], EDF[Nom], BD_evo[[#This Row],[Nom]], EDF[Semaine], BD_evo[[#This Row],[Semaine]]), "")</f>
        <v/>
      </c>
      <c r="I1718" s="92" t="str">
        <f>IFERROR(AVERAGEIFS(EDF[Sommeil], EDF[Nom], BD_evo[[#This Row],[Nom]], EDF[Semaine], BD_evo[[#This Row],[Semaine]]), "")</f>
        <v/>
      </c>
      <c r="J1718" s="92" t="str">
        <f>IFERROR(AVERAGEIFS(EDF[Etat Physique], EDF[Nom], BD_evo[[#This Row],[Nom]], EDF[Semaine], BD_evo[[#This Row],[Semaine]]), "")</f>
        <v/>
      </c>
      <c r="K1718" s="92" t="str">
        <f>IFERROR(AVERAGEIFS(EDF[Hydratation], EDF[Nom], BD_evo[[#This Row],[Nom]], EDF[Semaine], BD_evo[[#This Row],[Semaine]]), "")</f>
        <v/>
      </c>
      <c r="L1718" s="92" t="str">
        <f>IFERROR(AVERAGEIFS(EDF[Nutrition], EDF[Nom], BD_evo[[#This Row],[Nom]], EDF[Semaine], BD_evo[[#This Row],[Semaine]]), "")</f>
        <v/>
      </c>
      <c r="M1718" s="92" t="str">
        <f>IFERROR(AVERAGEIFS(RPE[Investissement du jour], RPE[Nom], BD_evo[[#This Row],[Nom]], RPE[Semaine], BD_evo[[#This Row],[Semaine]]), "")</f>
        <v/>
      </c>
    </row>
    <row r="1719" spans="1:13" x14ac:dyDescent="0.2">
      <c r="A1719" s="88" t="s">
        <v>233</v>
      </c>
      <c r="B1719" t="str">
        <f>INDEX(Statut[Profil], MATCH(BD_evo[[#This Row],[Nom]], Statut[Nom], 0))</f>
        <v>Avant</v>
      </c>
      <c r="C1719">
        <f t="shared" si="46"/>
        <v>2024</v>
      </c>
      <c r="D1719">
        <f t="shared" si="47"/>
        <v>17</v>
      </c>
      <c r="E1719" t="str">
        <f>IF(SUMIFS(RPE[sRPE_tot], RPE[Nom], BD_evo[[#This Row],[Nom]], RPE[Semaine], BD_evo[[#This Row],[Semaine]])=0,"",SUMIFS(RPE[sRPE_tot], RPE[Nom], BD_evo[[#This Row],[Nom]], RPE[Semaine], BD_evo[[#This Row],[Semaine]]))</f>
        <v/>
      </c>
      <c r="F1719" s="92" t="str">
        <f>IFERROR(AVERAGEIFS(EDF[Total EDF], EDF[Nom], BD_evo[[#This Row],[Nom]], EDF[Semaine], BD_evo[[#This Row],[Semaine]]), "")</f>
        <v/>
      </c>
      <c r="G1719" s="92" t="str">
        <f>IFERROR(AVERAGEIFS(EDF[Humeur], EDF[Nom], BD_evo[[#This Row],[Nom]], EDF[Semaine], BD_evo[[#This Row],[Semaine]]), "")</f>
        <v/>
      </c>
      <c r="H1719" s="92" t="str">
        <f>IFERROR(AVERAGEIFS(EDF[Stress], EDF[Nom], BD_evo[[#This Row],[Nom]], EDF[Semaine], BD_evo[[#This Row],[Semaine]]), "")</f>
        <v/>
      </c>
      <c r="I1719" s="92" t="str">
        <f>IFERROR(AVERAGEIFS(EDF[Sommeil], EDF[Nom], BD_evo[[#This Row],[Nom]], EDF[Semaine], BD_evo[[#This Row],[Semaine]]), "")</f>
        <v/>
      </c>
      <c r="J1719" s="92" t="str">
        <f>IFERROR(AVERAGEIFS(EDF[Etat Physique], EDF[Nom], BD_evo[[#This Row],[Nom]], EDF[Semaine], BD_evo[[#This Row],[Semaine]]), "")</f>
        <v/>
      </c>
      <c r="K1719" s="92" t="str">
        <f>IFERROR(AVERAGEIFS(EDF[Hydratation], EDF[Nom], BD_evo[[#This Row],[Nom]], EDF[Semaine], BD_evo[[#This Row],[Semaine]]), "")</f>
        <v/>
      </c>
      <c r="L1719" s="92" t="str">
        <f>IFERROR(AVERAGEIFS(EDF[Nutrition], EDF[Nom], BD_evo[[#This Row],[Nom]], EDF[Semaine], BD_evo[[#This Row],[Semaine]]), "")</f>
        <v/>
      </c>
      <c r="M1719" s="92" t="str">
        <f>IFERROR(AVERAGEIFS(RPE[Investissement du jour], RPE[Nom], BD_evo[[#This Row],[Nom]], RPE[Semaine], BD_evo[[#This Row],[Semaine]]), "")</f>
        <v/>
      </c>
    </row>
    <row r="1720" spans="1:13" x14ac:dyDescent="0.2">
      <c r="A1720" s="88" t="s">
        <v>85</v>
      </c>
      <c r="B1720" t="str">
        <f>INDEX(Statut[Profil], MATCH(BD_evo[[#This Row],[Nom]], Statut[Nom], 0))</f>
        <v>Avant</v>
      </c>
      <c r="C1720">
        <f t="shared" si="46"/>
        <v>2024</v>
      </c>
      <c r="D1720">
        <f t="shared" si="47"/>
        <v>17</v>
      </c>
      <c r="E1720" t="str">
        <f>IF(SUMIFS(RPE[sRPE_tot], RPE[Nom], BD_evo[[#This Row],[Nom]], RPE[Semaine], BD_evo[[#This Row],[Semaine]])=0,"",SUMIFS(RPE[sRPE_tot], RPE[Nom], BD_evo[[#This Row],[Nom]], RPE[Semaine], BD_evo[[#This Row],[Semaine]]))</f>
        <v/>
      </c>
      <c r="F1720" s="92" t="str">
        <f>IFERROR(AVERAGEIFS(EDF[Total EDF], EDF[Nom], BD_evo[[#This Row],[Nom]], EDF[Semaine], BD_evo[[#This Row],[Semaine]]), "")</f>
        <v/>
      </c>
      <c r="G1720" s="92" t="str">
        <f>IFERROR(AVERAGEIFS(EDF[Humeur], EDF[Nom], BD_evo[[#This Row],[Nom]], EDF[Semaine], BD_evo[[#This Row],[Semaine]]), "")</f>
        <v/>
      </c>
      <c r="H1720" s="92" t="str">
        <f>IFERROR(AVERAGEIFS(EDF[Stress], EDF[Nom], BD_evo[[#This Row],[Nom]], EDF[Semaine], BD_evo[[#This Row],[Semaine]]), "")</f>
        <v/>
      </c>
      <c r="I1720" s="92" t="str">
        <f>IFERROR(AVERAGEIFS(EDF[Sommeil], EDF[Nom], BD_evo[[#This Row],[Nom]], EDF[Semaine], BD_evo[[#This Row],[Semaine]]), "")</f>
        <v/>
      </c>
      <c r="J1720" s="92" t="str">
        <f>IFERROR(AVERAGEIFS(EDF[Etat Physique], EDF[Nom], BD_evo[[#This Row],[Nom]], EDF[Semaine], BD_evo[[#This Row],[Semaine]]), "")</f>
        <v/>
      </c>
      <c r="K1720" s="92" t="str">
        <f>IFERROR(AVERAGEIFS(EDF[Hydratation], EDF[Nom], BD_evo[[#This Row],[Nom]], EDF[Semaine], BD_evo[[#This Row],[Semaine]]), "")</f>
        <v/>
      </c>
      <c r="L1720" s="92" t="str">
        <f>IFERROR(AVERAGEIFS(EDF[Nutrition], EDF[Nom], BD_evo[[#This Row],[Nom]], EDF[Semaine], BD_evo[[#This Row],[Semaine]]), "")</f>
        <v/>
      </c>
      <c r="M1720" s="92" t="str">
        <f>IFERROR(AVERAGEIFS(RPE[Investissement du jour], RPE[Nom], BD_evo[[#This Row],[Nom]], RPE[Semaine], BD_evo[[#This Row],[Semaine]]), "")</f>
        <v/>
      </c>
    </row>
    <row r="1721" spans="1:13" x14ac:dyDescent="0.2">
      <c r="A1721" s="88" t="s">
        <v>191</v>
      </c>
      <c r="B1721" t="str">
        <f>INDEX(Statut[Profil], MATCH(BD_evo[[#This Row],[Nom]], Statut[Nom], 0))</f>
        <v>Avant</v>
      </c>
      <c r="C1721">
        <f t="shared" si="46"/>
        <v>2024</v>
      </c>
      <c r="D1721">
        <f t="shared" si="47"/>
        <v>17</v>
      </c>
      <c r="E1721" t="str">
        <f>IF(SUMIFS(RPE[sRPE_tot], RPE[Nom], BD_evo[[#This Row],[Nom]], RPE[Semaine], BD_evo[[#This Row],[Semaine]])=0,"",SUMIFS(RPE[sRPE_tot], RPE[Nom], BD_evo[[#This Row],[Nom]], RPE[Semaine], BD_evo[[#This Row],[Semaine]]))</f>
        <v/>
      </c>
      <c r="F1721" s="92" t="str">
        <f>IFERROR(AVERAGEIFS(EDF[Total EDF], EDF[Nom], BD_evo[[#This Row],[Nom]], EDF[Semaine], BD_evo[[#This Row],[Semaine]]), "")</f>
        <v/>
      </c>
      <c r="G1721" s="92" t="str">
        <f>IFERROR(AVERAGEIFS(EDF[Humeur], EDF[Nom], BD_evo[[#This Row],[Nom]], EDF[Semaine], BD_evo[[#This Row],[Semaine]]), "")</f>
        <v/>
      </c>
      <c r="H1721" s="92" t="str">
        <f>IFERROR(AVERAGEIFS(EDF[Stress], EDF[Nom], BD_evo[[#This Row],[Nom]], EDF[Semaine], BD_evo[[#This Row],[Semaine]]), "")</f>
        <v/>
      </c>
      <c r="I1721" s="92" t="str">
        <f>IFERROR(AVERAGEIFS(EDF[Sommeil], EDF[Nom], BD_evo[[#This Row],[Nom]], EDF[Semaine], BD_evo[[#This Row],[Semaine]]), "")</f>
        <v/>
      </c>
      <c r="J1721" s="92" t="str">
        <f>IFERROR(AVERAGEIFS(EDF[Etat Physique], EDF[Nom], BD_evo[[#This Row],[Nom]], EDF[Semaine], BD_evo[[#This Row],[Semaine]]), "")</f>
        <v/>
      </c>
      <c r="K1721" s="92" t="str">
        <f>IFERROR(AVERAGEIFS(EDF[Hydratation], EDF[Nom], BD_evo[[#This Row],[Nom]], EDF[Semaine], BD_evo[[#This Row],[Semaine]]), "")</f>
        <v/>
      </c>
      <c r="L1721" s="92" t="str">
        <f>IFERROR(AVERAGEIFS(EDF[Nutrition], EDF[Nom], BD_evo[[#This Row],[Nom]], EDF[Semaine], BD_evo[[#This Row],[Semaine]]), "")</f>
        <v/>
      </c>
      <c r="M1721" s="92" t="str">
        <f>IFERROR(AVERAGEIFS(RPE[Investissement du jour], RPE[Nom], BD_evo[[#This Row],[Nom]], RPE[Semaine], BD_evo[[#This Row],[Semaine]]), "")</f>
        <v/>
      </c>
    </row>
    <row r="1722" spans="1:13" x14ac:dyDescent="0.2">
      <c r="A1722" s="89" t="s">
        <v>95</v>
      </c>
      <c r="B1722" t="str">
        <f>INDEX(Statut[Profil], MATCH(BD_evo[[#This Row],[Nom]], Statut[Nom], 0))</f>
        <v>Avant</v>
      </c>
      <c r="C1722">
        <f t="shared" si="46"/>
        <v>2024</v>
      </c>
      <c r="D1722">
        <f t="shared" si="47"/>
        <v>17</v>
      </c>
      <c r="E1722" t="str">
        <f>IF(SUMIFS(RPE[sRPE_tot], RPE[Nom], BD_evo[[#This Row],[Nom]], RPE[Semaine], BD_evo[[#This Row],[Semaine]])=0,"",SUMIFS(RPE[sRPE_tot], RPE[Nom], BD_evo[[#This Row],[Nom]], RPE[Semaine], BD_evo[[#This Row],[Semaine]]))</f>
        <v/>
      </c>
      <c r="F1722" s="92" t="str">
        <f>IFERROR(AVERAGEIFS(EDF[Total EDF], EDF[Nom], BD_evo[[#This Row],[Nom]], EDF[Semaine], BD_evo[[#This Row],[Semaine]]), "")</f>
        <v/>
      </c>
      <c r="G1722" s="92" t="str">
        <f>IFERROR(AVERAGEIFS(EDF[Humeur], EDF[Nom], BD_evo[[#This Row],[Nom]], EDF[Semaine], BD_evo[[#This Row],[Semaine]]), "")</f>
        <v/>
      </c>
      <c r="H1722" s="92" t="str">
        <f>IFERROR(AVERAGEIFS(EDF[Stress], EDF[Nom], BD_evo[[#This Row],[Nom]], EDF[Semaine], BD_evo[[#This Row],[Semaine]]), "")</f>
        <v/>
      </c>
      <c r="I1722" s="92" t="str">
        <f>IFERROR(AVERAGEIFS(EDF[Sommeil], EDF[Nom], BD_evo[[#This Row],[Nom]], EDF[Semaine], BD_evo[[#This Row],[Semaine]]), "")</f>
        <v/>
      </c>
      <c r="J1722" s="92" t="str">
        <f>IFERROR(AVERAGEIFS(EDF[Etat Physique], EDF[Nom], BD_evo[[#This Row],[Nom]], EDF[Semaine], BD_evo[[#This Row],[Semaine]]), "")</f>
        <v/>
      </c>
      <c r="K1722" s="92" t="str">
        <f>IFERROR(AVERAGEIFS(EDF[Hydratation], EDF[Nom], BD_evo[[#This Row],[Nom]], EDF[Semaine], BD_evo[[#This Row],[Semaine]]), "")</f>
        <v/>
      </c>
      <c r="L1722" s="92" t="str">
        <f>IFERROR(AVERAGEIFS(EDF[Nutrition], EDF[Nom], BD_evo[[#This Row],[Nom]], EDF[Semaine], BD_evo[[#This Row],[Semaine]]), "")</f>
        <v/>
      </c>
      <c r="M1722" s="92" t="str">
        <f>IFERROR(AVERAGEIFS(RPE[Investissement du jour], RPE[Nom], BD_evo[[#This Row],[Nom]], RPE[Semaine], BD_evo[[#This Row],[Semaine]]), "")</f>
        <v/>
      </c>
    </row>
    <row r="1723" spans="1:13" x14ac:dyDescent="0.2">
      <c r="A1723" s="89" t="s">
        <v>80</v>
      </c>
      <c r="B1723" t="str">
        <f>INDEX(Statut[Profil], MATCH(BD_evo[[#This Row],[Nom]], Statut[Nom], 0))</f>
        <v>Avant</v>
      </c>
      <c r="C1723">
        <f t="shared" si="46"/>
        <v>2024</v>
      </c>
      <c r="D1723">
        <f t="shared" si="47"/>
        <v>17</v>
      </c>
      <c r="E1723" t="str">
        <f>IF(SUMIFS(RPE[sRPE_tot], RPE[Nom], BD_evo[[#This Row],[Nom]], RPE[Semaine], BD_evo[[#This Row],[Semaine]])=0,"",SUMIFS(RPE[sRPE_tot], RPE[Nom], BD_evo[[#This Row],[Nom]], RPE[Semaine], BD_evo[[#This Row],[Semaine]]))</f>
        <v/>
      </c>
      <c r="F1723" s="92" t="str">
        <f>IFERROR(AVERAGEIFS(EDF[Total EDF], EDF[Nom], BD_evo[[#This Row],[Nom]], EDF[Semaine], BD_evo[[#This Row],[Semaine]]), "")</f>
        <v/>
      </c>
      <c r="G1723" s="92" t="str">
        <f>IFERROR(AVERAGEIFS(EDF[Humeur], EDF[Nom], BD_evo[[#This Row],[Nom]], EDF[Semaine], BD_evo[[#This Row],[Semaine]]), "")</f>
        <v/>
      </c>
      <c r="H1723" s="92" t="str">
        <f>IFERROR(AVERAGEIFS(EDF[Stress], EDF[Nom], BD_evo[[#This Row],[Nom]], EDF[Semaine], BD_evo[[#This Row],[Semaine]]), "")</f>
        <v/>
      </c>
      <c r="I1723" s="92" t="str">
        <f>IFERROR(AVERAGEIFS(EDF[Sommeil], EDF[Nom], BD_evo[[#This Row],[Nom]], EDF[Semaine], BD_evo[[#This Row],[Semaine]]), "")</f>
        <v/>
      </c>
      <c r="J1723" s="92" t="str">
        <f>IFERROR(AVERAGEIFS(EDF[Etat Physique], EDF[Nom], BD_evo[[#This Row],[Nom]], EDF[Semaine], BD_evo[[#This Row],[Semaine]]), "")</f>
        <v/>
      </c>
      <c r="K1723" s="92" t="str">
        <f>IFERROR(AVERAGEIFS(EDF[Hydratation], EDF[Nom], BD_evo[[#This Row],[Nom]], EDF[Semaine], BD_evo[[#This Row],[Semaine]]), "")</f>
        <v/>
      </c>
      <c r="L1723" s="92" t="str">
        <f>IFERROR(AVERAGEIFS(EDF[Nutrition], EDF[Nom], BD_evo[[#This Row],[Nom]], EDF[Semaine], BD_evo[[#This Row],[Semaine]]), "")</f>
        <v/>
      </c>
      <c r="M1723" s="92" t="str">
        <f>IFERROR(AVERAGEIFS(RPE[Investissement du jour], RPE[Nom], BD_evo[[#This Row],[Nom]], RPE[Semaine], BD_evo[[#This Row],[Semaine]]), "")</f>
        <v/>
      </c>
    </row>
    <row r="1724" spans="1:13" x14ac:dyDescent="0.2">
      <c r="A1724" s="88" t="s">
        <v>167</v>
      </c>
      <c r="B1724" t="str">
        <f>INDEX(Statut[Profil], MATCH(BD_evo[[#This Row],[Nom]], Statut[Nom], 0))</f>
        <v>Trois Quarts</v>
      </c>
      <c r="C1724">
        <f t="shared" si="46"/>
        <v>2024</v>
      </c>
      <c r="D1724">
        <f t="shared" si="47"/>
        <v>17</v>
      </c>
      <c r="E1724" t="str">
        <f>IF(SUMIFS(RPE[sRPE_tot], RPE[Nom], BD_evo[[#This Row],[Nom]], RPE[Semaine], BD_evo[[#This Row],[Semaine]])=0,"",SUMIFS(RPE[sRPE_tot], RPE[Nom], BD_evo[[#This Row],[Nom]], RPE[Semaine], BD_evo[[#This Row],[Semaine]]))</f>
        <v/>
      </c>
      <c r="F1724" s="92" t="str">
        <f>IFERROR(AVERAGEIFS(EDF[Total EDF], EDF[Nom], BD_evo[[#This Row],[Nom]], EDF[Semaine], BD_evo[[#This Row],[Semaine]]), "")</f>
        <v/>
      </c>
      <c r="G1724" s="92" t="str">
        <f>IFERROR(AVERAGEIFS(EDF[Humeur], EDF[Nom], BD_evo[[#This Row],[Nom]], EDF[Semaine], BD_evo[[#This Row],[Semaine]]), "")</f>
        <v/>
      </c>
      <c r="H1724" s="92" t="str">
        <f>IFERROR(AVERAGEIFS(EDF[Stress], EDF[Nom], BD_evo[[#This Row],[Nom]], EDF[Semaine], BD_evo[[#This Row],[Semaine]]), "")</f>
        <v/>
      </c>
      <c r="I1724" s="92" t="str">
        <f>IFERROR(AVERAGEIFS(EDF[Sommeil], EDF[Nom], BD_evo[[#This Row],[Nom]], EDF[Semaine], BD_evo[[#This Row],[Semaine]]), "")</f>
        <v/>
      </c>
      <c r="J1724" s="92" t="str">
        <f>IFERROR(AVERAGEIFS(EDF[Etat Physique], EDF[Nom], BD_evo[[#This Row],[Nom]], EDF[Semaine], BD_evo[[#This Row],[Semaine]]), "")</f>
        <v/>
      </c>
      <c r="K1724" s="92" t="str">
        <f>IFERROR(AVERAGEIFS(EDF[Hydratation], EDF[Nom], BD_evo[[#This Row],[Nom]], EDF[Semaine], BD_evo[[#This Row],[Semaine]]), "")</f>
        <v/>
      </c>
      <c r="L1724" s="92" t="str">
        <f>IFERROR(AVERAGEIFS(EDF[Nutrition], EDF[Nom], BD_evo[[#This Row],[Nom]], EDF[Semaine], BD_evo[[#This Row],[Semaine]]), "")</f>
        <v/>
      </c>
      <c r="M1724" s="92" t="str">
        <f>IFERROR(AVERAGEIFS(RPE[Investissement du jour], RPE[Nom], BD_evo[[#This Row],[Nom]], RPE[Semaine], BD_evo[[#This Row],[Semaine]]), "")</f>
        <v/>
      </c>
    </row>
    <row r="1725" spans="1:13" x14ac:dyDescent="0.2">
      <c r="A1725" s="88" t="s">
        <v>240</v>
      </c>
      <c r="B1725" t="str">
        <f>INDEX(Statut[Profil], MATCH(BD_evo[[#This Row],[Nom]], Statut[Nom], 0))</f>
        <v>Trois Quarts</v>
      </c>
      <c r="C1725">
        <f t="shared" si="46"/>
        <v>2024</v>
      </c>
      <c r="D1725">
        <f t="shared" si="47"/>
        <v>17</v>
      </c>
      <c r="E1725" t="str">
        <f>IF(SUMIFS(RPE[sRPE_tot], RPE[Nom], BD_evo[[#This Row],[Nom]], RPE[Semaine], BD_evo[[#This Row],[Semaine]])=0,"",SUMIFS(RPE[sRPE_tot], RPE[Nom], BD_evo[[#This Row],[Nom]], RPE[Semaine], BD_evo[[#This Row],[Semaine]]))</f>
        <v/>
      </c>
      <c r="F1725" s="92" t="str">
        <f>IFERROR(AVERAGEIFS(EDF[Total EDF], EDF[Nom], BD_evo[[#This Row],[Nom]], EDF[Semaine], BD_evo[[#This Row],[Semaine]]), "")</f>
        <v/>
      </c>
      <c r="G1725" s="92" t="str">
        <f>IFERROR(AVERAGEIFS(EDF[Humeur], EDF[Nom], BD_evo[[#This Row],[Nom]], EDF[Semaine], BD_evo[[#This Row],[Semaine]]), "")</f>
        <v/>
      </c>
      <c r="H1725" s="92" t="str">
        <f>IFERROR(AVERAGEIFS(EDF[Stress], EDF[Nom], BD_evo[[#This Row],[Nom]], EDF[Semaine], BD_evo[[#This Row],[Semaine]]), "")</f>
        <v/>
      </c>
      <c r="I1725" s="92" t="str">
        <f>IFERROR(AVERAGEIFS(EDF[Sommeil], EDF[Nom], BD_evo[[#This Row],[Nom]], EDF[Semaine], BD_evo[[#This Row],[Semaine]]), "")</f>
        <v/>
      </c>
      <c r="J1725" s="92" t="str">
        <f>IFERROR(AVERAGEIFS(EDF[Etat Physique], EDF[Nom], BD_evo[[#This Row],[Nom]], EDF[Semaine], BD_evo[[#This Row],[Semaine]]), "")</f>
        <v/>
      </c>
      <c r="K1725" s="92" t="str">
        <f>IFERROR(AVERAGEIFS(EDF[Hydratation], EDF[Nom], BD_evo[[#This Row],[Nom]], EDF[Semaine], BD_evo[[#This Row],[Semaine]]), "")</f>
        <v/>
      </c>
      <c r="L1725" s="92" t="str">
        <f>IFERROR(AVERAGEIFS(EDF[Nutrition], EDF[Nom], BD_evo[[#This Row],[Nom]], EDF[Semaine], BD_evo[[#This Row],[Semaine]]), "")</f>
        <v/>
      </c>
      <c r="M1725" s="92" t="str">
        <f>IFERROR(AVERAGEIFS(RPE[Investissement du jour], RPE[Nom], BD_evo[[#This Row],[Nom]], RPE[Semaine], BD_evo[[#This Row],[Semaine]]), "")</f>
        <v/>
      </c>
    </row>
    <row r="1726" spans="1:13" x14ac:dyDescent="0.2">
      <c r="A1726" s="88" t="s">
        <v>107</v>
      </c>
      <c r="B1726" t="str">
        <f>INDEX(Statut[Profil], MATCH(BD_evo[[#This Row],[Nom]], Statut[Nom], 0))</f>
        <v>Trois Quarts</v>
      </c>
      <c r="C1726">
        <f t="shared" si="46"/>
        <v>2024</v>
      </c>
      <c r="D1726">
        <f t="shared" si="47"/>
        <v>17</v>
      </c>
      <c r="E1726" t="str">
        <f>IF(SUMIFS(RPE[sRPE_tot], RPE[Nom], BD_evo[[#This Row],[Nom]], RPE[Semaine], BD_evo[[#This Row],[Semaine]])=0,"",SUMIFS(RPE[sRPE_tot], RPE[Nom], BD_evo[[#This Row],[Nom]], RPE[Semaine], BD_evo[[#This Row],[Semaine]]))</f>
        <v/>
      </c>
      <c r="F1726" s="92" t="str">
        <f>IFERROR(AVERAGEIFS(EDF[Total EDF], EDF[Nom], BD_evo[[#This Row],[Nom]], EDF[Semaine], BD_evo[[#This Row],[Semaine]]), "")</f>
        <v/>
      </c>
      <c r="G1726" s="92" t="str">
        <f>IFERROR(AVERAGEIFS(EDF[Humeur], EDF[Nom], BD_evo[[#This Row],[Nom]], EDF[Semaine], BD_evo[[#This Row],[Semaine]]), "")</f>
        <v/>
      </c>
      <c r="H1726" s="92" t="str">
        <f>IFERROR(AVERAGEIFS(EDF[Stress], EDF[Nom], BD_evo[[#This Row],[Nom]], EDF[Semaine], BD_evo[[#This Row],[Semaine]]), "")</f>
        <v/>
      </c>
      <c r="I1726" s="92" t="str">
        <f>IFERROR(AVERAGEIFS(EDF[Sommeil], EDF[Nom], BD_evo[[#This Row],[Nom]], EDF[Semaine], BD_evo[[#This Row],[Semaine]]), "")</f>
        <v/>
      </c>
      <c r="J1726" s="92" t="str">
        <f>IFERROR(AVERAGEIFS(EDF[Etat Physique], EDF[Nom], BD_evo[[#This Row],[Nom]], EDF[Semaine], BD_evo[[#This Row],[Semaine]]), "")</f>
        <v/>
      </c>
      <c r="K1726" s="92" t="str">
        <f>IFERROR(AVERAGEIFS(EDF[Hydratation], EDF[Nom], BD_evo[[#This Row],[Nom]], EDF[Semaine], BD_evo[[#This Row],[Semaine]]), "")</f>
        <v/>
      </c>
      <c r="L1726" s="92" t="str">
        <f>IFERROR(AVERAGEIFS(EDF[Nutrition], EDF[Nom], BD_evo[[#This Row],[Nom]], EDF[Semaine], BD_evo[[#This Row],[Semaine]]), "")</f>
        <v/>
      </c>
      <c r="M1726" s="92" t="str">
        <f>IFERROR(AVERAGEIFS(RPE[Investissement du jour], RPE[Nom], BD_evo[[#This Row],[Nom]], RPE[Semaine], BD_evo[[#This Row],[Semaine]]), "")</f>
        <v/>
      </c>
    </row>
    <row r="1727" spans="1:13" x14ac:dyDescent="0.2">
      <c r="A1727" s="88" t="s">
        <v>192</v>
      </c>
      <c r="B1727" t="str">
        <f>INDEX(Statut[Profil], MATCH(BD_evo[[#This Row],[Nom]], Statut[Nom], 0))</f>
        <v>Trois Quarts</v>
      </c>
      <c r="C1727">
        <f t="shared" si="46"/>
        <v>2024</v>
      </c>
      <c r="D1727">
        <f t="shared" si="47"/>
        <v>17</v>
      </c>
      <c r="E1727" t="str">
        <f>IF(SUMIFS(RPE[sRPE_tot], RPE[Nom], BD_evo[[#This Row],[Nom]], RPE[Semaine], BD_evo[[#This Row],[Semaine]])=0,"",SUMIFS(RPE[sRPE_tot], RPE[Nom], BD_evo[[#This Row],[Nom]], RPE[Semaine], BD_evo[[#This Row],[Semaine]]))</f>
        <v/>
      </c>
      <c r="F1727" s="92" t="str">
        <f>IFERROR(AVERAGEIFS(EDF[Total EDF], EDF[Nom], BD_evo[[#This Row],[Nom]], EDF[Semaine], BD_evo[[#This Row],[Semaine]]), "")</f>
        <v/>
      </c>
      <c r="G1727" s="92" t="str">
        <f>IFERROR(AVERAGEIFS(EDF[Humeur], EDF[Nom], BD_evo[[#This Row],[Nom]], EDF[Semaine], BD_evo[[#This Row],[Semaine]]), "")</f>
        <v/>
      </c>
      <c r="H1727" s="92" t="str">
        <f>IFERROR(AVERAGEIFS(EDF[Stress], EDF[Nom], BD_evo[[#This Row],[Nom]], EDF[Semaine], BD_evo[[#This Row],[Semaine]]), "")</f>
        <v/>
      </c>
      <c r="I1727" s="92" t="str">
        <f>IFERROR(AVERAGEIFS(EDF[Sommeil], EDF[Nom], BD_evo[[#This Row],[Nom]], EDF[Semaine], BD_evo[[#This Row],[Semaine]]), "")</f>
        <v/>
      </c>
      <c r="J1727" s="92" t="str">
        <f>IFERROR(AVERAGEIFS(EDF[Etat Physique], EDF[Nom], BD_evo[[#This Row],[Nom]], EDF[Semaine], BD_evo[[#This Row],[Semaine]]), "")</f>
        <v/>
      </c>
      <c r="K1727" s="92" t="str">
        <f>IFERROR(AVERAGEIFS(EDF[Hydratation], EDF[Nom], BD_evo[[#This Row],[Nom]], EDF[Semaine], BD_evo[[#This Row],[Semaine]]), "")</f>
        <v/>
      </c>
      <c r="L1727" s="92" t="str">
        <f>IFERROR(AVERAGEIFS(EDF[Nutrition], EDF[Nom], BD_evo[[#This Row],[Nom]], EDF[Semaine], BD_evo[[#This Row],[Semaine]]), "")</f>
        <v/>
      </c>
      <c r="M1727" s="92" t="str">
        <f>IFERROR(AVERAGEIFS(RPE[Investissement du jour], RPE[Nom], BD_evo[[#This Row],[Nom]], RPE[Semaine], BD_evo[[#This Row],[Semaine]]), "")</f>
        <v/>
      </c>
    </row>
    <row r="1728" spans="1:13" x14ac:dyDescent="0.2">
      <c r="A1728" s="88" t="s">
        <v>496</v>
      </c>
      <c r="B1728" t="str">
        <f>INDEX(Statut[Profil], MATCH(BD_evo[[#This Row],[Nom]], Statut[Nom], 0))</f>
        <v>Trois Quarts</v>
      </c>
      <c r="C1728">
        <f t="shared" si="46"/>
        <v>2024</v>
      </c>
      <c r="D1728">
        <f t="shared" si="47"/>
        <v>17</v>
      </c>
      <c r="E1728" t="str">
        <f>IF(SUMIFS(RPE[sRPE_tot], RPE[Nom], BD_evo[[#This Row],[Nom]], RPE[Semaine], BD_evo[[#This Row],[Semaine]])=0,"",SUMIFS(RPE[sRPE_tot], RPE[Nom], BD_evo[[#This Row],[Nom]], RPE[Semaine], BD_evo[[#This Row],[Semaine]]))</f>
        <v/>
      </c>
      <c r="F1728" s="92" t="str">
        <f>IFERROR(AVERAGEIFS(EDF[Total EDF], EDF[Nom], BD_evo[[#This Row],[Nom]], EDF[Semaine], BD_evo[[#This Row],[Semaine]]), "")</f>
        <v/>
      </c>
      <c r="G1728" s="92" t="str">
        <f>IFERROR(AVERAGEIFS(EDF[Humeur], EDF[Nom], BD_evo[[#This Row],[Nom]], EDF[Semaine], BD_evo[[#This Row],[Semaine]]), "")</f>
        <v/>
      </c>
      <c r="H1728" s="92" t="str">
        <f>IFERROR(AVERAGEIFS(EDF[Stress], EDF[Nom], BD_evo[[#This Row],[Nom]], EDF[Semaine], BD_evo[[#This Row],[Semaine]]), "")</f>
        <v/>
      </c>
      <c r="I1728" s="92" t="str">
        <f>IFERROR(AVERAGEIFS(EDF[Sommeil], EDF[Nom], BD_evo[[#This Row],[Nom]], EDF[Semaine], BD_evo[[#This Row],[Semaine]]), "")</f>
        <v/>
      </c>
      <c r="J1728" s="92" t="str">
        <f>IFERROR(AVERAGEIFS(EDF[Etat Physique], EDF[Nom], BD_evo[[#This Row],[Nom]], EDF[Semaine], BD_evo[[#This Row],[Semaine]]), "")</f>
        <v/>
      </c>
      <c r="K1728" s="92" t="str">
        <f>IFERROR(AVERAGEIFS(EDF[Hydratation], EDF[Nom], BD_evo[[#This Row],[Nom]], EDF[Semaine], BD_evo[[#This Row],[Semaine]]), "")</f>
        <v/>
      </c>
      <c r="L1728" s="92" t="str">
        <f>IFERROR(AVERAGEIFS(EDF[Nutrition], EDF[Nom], BD_evo[[#This Row],[Nom]], EDF[Semaine], BD_evo[[#This Row],[Semaine]]), "")</f>
        <v/>
      </c>
      <c r="M1728" s="92" t="str">
        <f>IFERROR(AVERAGEIFS(RPE[Investissement du jour], RPE[Nom], BD_evo[[#This Row],[Nom]], RPE[Semaine], BD_evo[[#This Row],[Semaine]]), "")</f>
        <v/>
      </c>
    </row>
    <row r="1729" spans="1:13" x14ac:dyDescent="0.2">
      <c r="A1729" s="88" t="s">
        <v>211</v>
      </c>
      <c r="B1729" t="str">
        <f>INDEX(Statut[Profil], MATCH(BD_evo[[#This Row],[Nom]], Statut[Nom], 0))</f>
        <v>Trois Quarts</v>
      </c>
      <c r="C1729">
        <f t="shared" si="46"/>
        <v>2024</v>
      </c>
      <c r="D1729">
        <f t="shared" si="47"/>
        <v>17</v>
      </c>
      <c r="E1729" t="str">
        <f>IF(SUMIFS(RPE[sRPE_tot], RPE[Nom], BD_evo[[#This Row],[Nom]], RPE[Semaine], BD_evo[[#This Row],[Semaine]])=0,"",SUMIFS(RPE[sRPE_tot], RPE[Nom], BD_evo[[#This Row],[Nom]], RPE[Semaine], BD_evo[[#This Row],[Semaine]]))</f>
        <v/>
      </c>
      <c r="F1729" s="92" t="str">
        <f>IFERROR(AVERAGEIFS(EDF[Total EDF], EDF[Nom], BD_evo[[#This Row],[Nom]], EDF[Semaine], BD_evo[[#This Row],[Semaine]]), "")</f>
        <v/>
      </c>
      <c r="G1729" s="92" t="str">
        <f>IFERROR(AVERAGEIFS(EDF[Humeur], EDF[Nom], BD_evo[[#This Row],[Nom]], EDF[Semaine], BD_evo[[#This Row],[Semaine]]), "")</f>
        <v/>
      </c>
      <c r="H1729" s="92" t="str">
        <f>IFERROR(AVERAGEIFS(EDF[Stress], EDF[Nom], BD_evo[[#This Row],[Nom]], EDF[Semaine], BD_evo[[#This Row],[Semaine]]), "")</f>
        <v/>
      </c>
      <c r="I1729" s="92" t="str">
        <f>IFERROR(AVERAGEIFS(EDF[Sommeil], EDF[Nom], BD_evo[[#This Row],[Nom]], EDF[Semaine], BD_evo[[#This Row],[Semaine]]), "")</f>
        <v/>
      </c>
      <c r="J1729" s="92" t="str">
        <f>IFERROR(AVERAGEIFS(EDF[Etat Physique], EDF[Nom], BD_evo[[#This Row],[Nom]], EDF[Semaine], BD_evo[[#This Row],[Semaine]]), "")</f>
        <v/>
      </c>
      <c r="K1729" s="92" t="str">
        <f>IFERROR(AVERAGEIFS(EDF[Hydratation], EDF[Nom], BD_evo[[#This Row],[Nom]], EDF[Semaine], BD_evo[[#This Row],[Semaine]]), "")</f>
        <v/>
      </c>
      <c r="L1729" s="92" t="str">
        <f>IFERROR(AVERAGEIFS(EDF[Nutrition], EDF[Nom], BD_evo[[#This Row],[Nom]], EDF[Semaine], BD_evo[[#This Row],[Semaine]]), "")</f>
        <v/>
      </c>
      <c r="M1729" s="92" t="str">
        <f>IFERROR(AVERAGEIFS(RPE[Investissement du jour], RPE[Nom], BD_evo[[#This Row],[Nom]], RPE[Semaine], BD_evo[[#This Row],[Semaine]]), "")</f>
        <v/>
      </c>
    </row>
    <row r="1730" spans="1:13" x14ac:dyDescent="0.2">
      <c r="A1730" s="88" t="s">
        <v>188</v>
      </c>
      <c r="B1730" t="str">
        <f>INDEX(Statut[Profil], MATCH(BD_evo[[#This Row],[Nom]], Statut[Nom], 0))</f>
        <v>Avant</v>
      </c>
      <c r="C1730">
        <f t="shared" si="46"/>
        <v>2024</v>
      </c>
      <c r="D1730">
        <f t="shared" si="47"/>
        <v>17</v>
      </c>
      <c r="E1730" t="str">
        <f>IF(SUMIFS(RPE[sRPE_tot], RPE[Nom], BD_evo[[#This Row],[Nom]], RPE[Semaine], BD_evo[[#This Row],[Semaine]])=0,"",SUMIFS(RPE[sRPE_tot], RPE[Nom], BD_evo[[#This Row],[Nom]], RPE[Semaine], BD_evo[[#This Row],[Semaine]]))</f>
        <v/>
      </c>
      <c r="F1730" s="92" t="str">
        <f>IFERROR(AVERAGEIFS(EDF[Total EDF], EDF[Nom], BD_evo[[#This Row],[Nom]], EDF[Semaine], BD_evo[[#This Row],[Semaine]]), "")</f>
        <v/>
      </c>
      <c r="G1730" s="92" t="str">
        <f>IFERROR(AVERAGEIFS(EDF[Humeur], EDF[Nom], BD_evo[[#This Row],[Nom]], EDF[Semaine], BD_evo[[#This Row],[Semaine]]), "")</f>
        <v/>
      </c>
      <c r="H1730" s="92" t="str">
        <f>IFERROR(AVERAGEIFS(EDF[Stress], EDF[Nom], BD_evo[[#This Row],[Nom]], EDF[Semaine], BD_evo[[#This Row],[Semaine]]), "")</f>
        <v/>
      </c>
      <c r="I1730" s="92" t="str">
        <f>IFERROR(AVERAGEIFS(EDF[Sommeil], EDF[Nom], BD_evo[[#This Row],[Nom]], EDF[Semaine], BD_evo[[#This Row],[Semaine]]), "")</f>
        <v/>
      </c>
      <c r="J1730" s="92" t="str">
        <f>IFERROR(AVERAGEIFS(EDF[Etat Physique], EDF[Nom], BD_evo[[#This Row],[Nom]], EDF[Semaine], BD_evo[[#This Row],[Semaine]]), "")</f>
        <v/>
      </c>
      <c r="K1730" s="92" t="str">
        <f>IFERROR(AVERAGEIFS(EDF[Hydratation], EDF[Nom], BD_evo[[#This Row],[Nom]], EDF[Semaine], BD_evo[[#This Row],[Semaine]]), "")</f>
        <v/>
      </c>
      <c r="L1730" s="92" t="str">
        <f>IFERROR(AVERAGEIFS(EDF[Nutrition], EDF[Nom], BD_evo[[#This Row],[Nom]], EDF[Semaine], BD_evo[[#This Row],[Semaine]]), "")</f>
        <v/>
      </c>
      <c r="M1730" s="92" t="str">
        <f>IFERROR(AVERAGEIFS(RPE[Investissement du jour], RPE[Nom], BD_evo[[#This Row],[Nom]], RPE[Semaine], BD_evo[[#This Row],[Semaine]]), "")</f>
        <v/>
      </c>
    </row>
    <row r="1731" spans="1:13" x14ac:dyDescent="0.2">
      <c r="A1731" s="88" t="s">
        <v>200</v>
      </c>
      <c r="B1731" t="str">
        <f>INDEX(Statut[Profil], MATCH(BD_evo[[#This Row],[Nom]], Statut[Nom], 0))</f>
        <v>Avant</v>
      </c>
      <c r="C1731">
        <f t="shared" si="46"/>
        <v>2024</v>
      </c>
      <c r="D1731">
        <f t="shared" si="47"/>
        <v>17</v>
      </c>
      <c r="E1731" t="str">
        <f>IF(SUMIFS(RPE[sRPE_tot], RPE[Nom], BD_evo[[#This Row],[Nom]], RPE[Semaine], BD_evo[[#This Row],[Semaine]])=0,"",SUMIFS(RPE[sRPE_tot], RPE[Nom], BD_evo[[#This Row],[Nom]], RPE[Semaine], BD_evo[[#This Row],[Semaine]]))</f>
        <v/>
      </c>
      <c r="F1731" s="92" t="str">
        <f>IFERROR(AVERAGEIFS(EDF[Total EDF], EDF[Nom], BD_evo[[#This Row],[Nom]], EDF[Semaine], BD_evo[[#This Row],[Semaine]]), "")</f>
        <v/>
      </c>
      <c r="G1731" s="92" t="str">
        <f>IFERROR(AVERAGEIFS(EDF[Humeur], EDF[Nom], BD_evo[[#This Row],[Nom]], EDF[Semaine], BD_evo[[#This Row],[Semaine]]), "")</f>
        <v/>
      </c>
      <c r="H1731" s="92" t="str">
        <f>IFERROR(AVERAGEIFS(EDF[Stress], EDF[Nom], BD_evo[[#This Row],[Nom]], EDF[Semaine], BD_evo[[#This Row],[Semaine]]), "")</f>
        <v/>
      </c>
      <c r="I1731" s="92" t="str">
        <f>IFERROR(AVERAGEIFS(EDF[Sommeil], EDF[Nom], BD_evo[[#This Row],[Nom]], EDF[Semaine], BD_evo[[#This Row],[Semaine]]), "")</f>
        <v/>
      </c>
      <c r="J1731" s="92" t="str">
        <f>IFERROR(AVERAGEIFS(EDF[Etat Physique], EDF[Nom], BD_evo[[#This Row],[Nom]], EDF[Semaine], BD_evo[[#This Row],[Semaine]]), "")</f>
        <v/>
      </c>
      <c r="K1731" s="92" t="str">
        <f>IFERROR(AVERAGEIFS(EDF[Hydratation], EDF[Nom], BD_evo[[#This Row],[Nom]], EDF[Semaine], BD_evo[[#This Row],[Semaine]]), "")</f>
        <v/>
      </c>
      <c r="L1731" s="92" t="str">
        <f>IFERROR(AVERAGEIFS(EDF[Nutrition], EDF[Nom], BD_evo[[#This Row],[Nom]], EDF[Semaine], BD_evo[[#This Row],[Semaine]]), "")</f>
        <v/>
      </c>
      <c r="M1731" s="92" t="str">
        <f>IFERROR(AVERAGEIFS(RPE[Investissement du jour], RPE[Nom], BD_evo[[#This Row],[Nom]], RPE[Semaine], BD_evo[[#This Row],[Semaine]]), "")</f>
        <v/>
      </c>
    </row>
    <row r="1732" spans="1:13" x14ac:dyDescent="0.2">
      <c r="A1732" s="88" t="s">
        <v>244</v>
      </c>
      <c r="B1732" t="str">
        <f>INDEX(Statut[Profil], MATCH(BD_evo[[#This Row],[Nom]], Statut[Nom], 0))</f>
        <v>Avant</v>
      </c>
      <c r="C1732">
        <f t="shared" si="46"/>
        <v>2024</v>
      </c>
      <c r="D1732">
        <f t="shared" si="47"/>
        <v>17</v>
      </c>
      <c r="E1732" t="str">
        <f>IF(SUMIFS(RPE[sRPE_tot], RPE[Nom], BD_evo[[#This Row],[Nom]], RPE[Semaine], BD_evo[[#This Row],[Semaine]])=0,"",SUMIFS(RPE[sRPE_tot], RPE[Nom], BD_evo[[#This Row],[Nom]], RPE[Semaine], BD_evo[[#This Row],[Semaine]]))</f>
        <v/>
      </c>
      <c r="F1732" s="92" t="str">
        <f>IFERROR(AVERAGEIFS(EDF[Total EDF], EDF[Nom], BD_evo[[#This Row],[Nom]], EDF[Semaine], BD_evo[[#This Row],[Semaine]]), "")</f>
        <v/>
      </c>
      <c r="G1732" s="92" t="str">
        <f>IFERROR(AVERAGEIFS(EDF[Humeur], EDF[Nom], BD_evo[[#This Row],[Nom]], EDF[Semaine], BD_evo[[#This Row],[Semaine]]), "")</f>
        <v/>
      </c>
      <c r="H1732" s="92" t="str">
        <f>IFERROR(AVERAGEIFS(EDF[Stress], EDF[Nom], BD_evo[[#This Row],[Nom]], EDF[Semaine], BD_evo[[#This Row],[Semaine]]), "")</f>
        <v/>
      </c>
      <c r="I1732" s="92" t="str">
        <f>IFERROR(AVERAGEIFS(EDF[Sommeil], EDF[Nom], BD_evo[[#This Row],[Nom]], EDF[Semaine], BD_evo[[#This Row],[Semaine]]), "")</f>
        <v/>
      </c>
      <c r="J1732" s="92" t="str">
        <f>IFERROR(AVERAGEIFS(EDF[Etat Physique], EDF[Nom], BD_evo[[#This Row],[Nom]], EDF[Semaine], BD_evo[[#This Row],[Semaine]]), "")</f>
        <v/>
      </c>
      <c r="K1732" s="92" t="str">
        <f>IFERROR(AVERAGEIFS(EDF[Hydratation], EDF[Nom], BD_evo[[#This Row],[Nom]], EDF[Semaine], BD_evo[[#This Row],[Semaine]]), "")</f>
        <v/>
      </c>
      <c r="L1732" s="92" t="str">
        <f>IFERROR(AVERAGEIFS(EDF[Nutrition], EDF[Nom], BD_evo[[#This Row],[Nom]], EDF[Semaine], BD_evo[[#This Row],[Semaine]]), "")</f>
        <v/>
      </c>
      <c r="M1732" s="92" t="str">
        <f>IFERROR(AVERAGEIFS(RPE[Investissement du jour], RPE[Nom], BD_evo[[#This Row],[Nom]], RPE[Semaine], BD_evo[[#This Row],[Semaine]]), "")</f>
        <v/>
      </c>
    </row>
    <row r="1733" spans="1:13" x14ac:dyDescent="0.2">
      <c r="A1733" s="89" t="s">
        <v>78</v>
      </c>
      <c r="B1733" t="str">
        <f>INDEX(Statut[Profil], MATCH(BD_evo[[#This Row],[Nom]], Statut[Nom], 0))</f>
        <v>Avant</v>
      </c>
      <c r="C1733">
        <f t="shared" si="46"/>
        <v>2024</v>
      </c>
      <c r="D1733">
        <f t="shared" si="47"/>
        <v>17</v>
      </c>
      <c r="E1733" t="str">
        <f>IF(SUMIFS(RPE[sRPE_tot], RPE[Nom], BD_evo[[#This Row],[Nom]], RPE[Semaine], BD_evo[[#This Row],[Semaine]])=0,"",SUMIFS(RPE[sRPE_tot], RPE[Nom], BD_evo[[#This Row],[Nom]], RPE[Semaine], BD_evo[[#This Row],[Semaine]]))</f>
        <v/>
      </c>
      <c r="F1733" s="92" t="str">
        <f>IFERROR(AVERAGEIFS(EDF[Total EDF], EDF[Nom], BD_evo[[#This Row],[Nom]], EDF[Semaine], BD_evo[[#This Row],[Semaine]]), "")</f>
        <v/>
      </c>
      <c r="G1733" s="92" t="str">
        <f>IFERROR(AVERAGEIFS(EDF[Humeur], EDF[Nom], BD_evo[[#This Row],[Nom]], EDF[Semaine], BD_evo[[#This Row],[Semaine]]), "")</f>
        <v/>
      </c>
      <c r="H1733" s="92" t="str">
        <f>IFERROR(AVERAGEIFS(EDF[Stress], EDF[Nom], BD_evo[[#This Row],[Nom]], EDF[Semaine], BD_evo[[#This Row],[Semaine]]), "")</f>
        <v/>
      </c>
      <c r="I1733" s="92" t="str">
        <f>IFERROR(AVERAGEIFS(EDF[Sommeil], EDF[Nom], BD_evo[[#This Row],[Nom]], EDF[Semaine], BD_evo[[#This Row],[Semaine]]), "")</f>
        <v/>
      </c>
      <c r="J1733" s="92" t="str">
        <f>IFERROR(AVERAGEIFS(EDF[Etat Physique], EDF[Nom], BD_evo[[#This Row],[Nom]], EDF[Semaine], BD_evo[[#This Row],[Semaine]]), "")</f>
        <v/>
      </c>
      <c r="K1733" s="92" t="str">
        <f>IFERROR(AVERAGEIFS(EDF[Hydratation], EDF[Nom], BD_evo[[#This Row],[Nom]], EDF[Semaine], BD_evo[[#This Row],[Semaine]]), "")</f>
        <v/>
      </c>
      <c r="L1733" s="92" t="str">
        <f>IFERROR(AVERAGEIFS(EDF[Nutrition], EDF[Nom], BD_evo[[#This Row],[Nom]], EDF[Semaine], BD_evo[[#This Row],[Semaine]]), "")</f>
        <v/>
      </c>
      <c r="M1733" s="92" t="str">
        <f>IFERROR(AVERAGEIFS(RPE[Investissement du jour], RPE[Nom], BD_evo[[#This Row],[Nom]], RPE[Semaine], BD_evo[[#This Row],[Semaine]]), "")</f>
        <v/>
      </c>
    </row>
    <row r="1734" spans="1:13" x14ac:dyDescent="0.2">
      <c r="A1734" s="88" t="s">
        <v>87</v>
      </c>
      <c r="B1734" t="str">
        <f>INDEX(Statut[Profil], MATCH(BD_evo[[#This Row],[Nom]], Statut[Nom], 0))</f>
        <v>Trois Quarts</v>
      </c>
      <c r="C1734">
        <f t="shared" si="46"/>
        <v>2024</v>
      </c>
      <c r="D1734">
        <f t="shared" si="47"/>
        <v>17</v>
      </c>
      <c r="E1734" t="str">
        <f>IF(SUMIFS(RPE[sRPE_tot], RPE[Nom], BD_evo[[#This Row],[Nom]], RPE[Semaine], BD_evo[[#This Row],[Semaine]])=0,"",SUMIFS(RPE[sRPE_tot], RPE[Nom], BD_evo[[#This Row],[Nom]], RPE[Semaine], BD_evo[[#This Row],[Semaine]]))</f>
        <v/>
      </c>
      <c r="F1734" s="92" t="str">
        <f>IFERROR(AVERAGEIFS(EDF[Total EDF], EDF[Nom], BD_evo[[#This Row],[Nom]], EDF[Semaine], BD_evo[[#This Row],[Semaine]]), "")</f>
        <v/>
      </c>
      <c r="G1734" s="92" t="str">
        <f>IFERROR(AVERAGEIFS(EDF[Humeur], EDF[Nom], BD_evo[[#This Row],[Nom]], EDF[Semaine], BD_evo[[#This Row],[Semaine]]), "")</f>
        <v/>
      </c>
      <c r="H1734" s="92" t="str">
        <f>IFERROR(AVERAGEIFS(EDF[Stress], EDF[Nom], BD_evo[[#This Row],[Nom]], EDF[Semaine], BD_evo[[#This Row],[Semaine]]), "")</f>
        <v/>
      </c>
      <c r="I1734" s="92" t="str">
        <f>IFERROR(AVERAGEIFS(EDF[Sommeil], EDF[Nom], BD_evo[[#This Row],[Nom]], EDF[Semaine], BD_evo[[#This Row],[Semaine]]), "")</f>
        <v/>
      </c>
      <c r="J1734" s="92" t="str">
        <f>IFERROR(AVERAGEIFS(EDF[Etat Physique], EDF[Nom], BD_evo[[#This Row],[Nom]], EDF[Semaine], BD_evo[[#This Row],[Semaine]]), "")</f>
        <v/>
      </c>
      <c r="K1734" s="92" t="str">
        <f>IFERROR(AVERAGEIFS(EDF[Hydratation], EDF[Nom], BD_evo[[#This Row],[Nom]], EDF[Semaine], BD_evo[[#This Row],[Semaine]]), "")</f>
        <v/>
      </c>
      <c r="L1734" s="92" t="str">
        <f>IFERROR(AVERAGEIFS(EDF[Nutrition], EDF[Nom], BD_evo[[#This Row],[Nom]], EDF[Semaine], BD_evo[[#This Row],[Semaine]]), "")</f>
        <v/>
      </c>
      <c r="M1734" s="92" t="str">
        <f>IFERROR(AVERAGEIFS(RPE[Investissement du jour], RPE[Nom], BD_evo[[#This Row],[Nom]], RPE[Semaine], BD_evo[[#This Row],[Semaine]]), "")</f>
        <v/>
      </c>
    </row>
    <row r="1735" spans="1:13" x14ac:dyDescent="0.2">
      <c r="A1735" s="88" t="s">
        <v>212</v>
      </c>
      <c r="B1735" t="str">
        <f>INDEX(Statut[Profil], MATCH(BD_evo[[#This Row],[Nom]], Statut[Nom], 0))</f>
        <v>Avant</v>
      </c>
      <c r="C1735">
        <f t="shared" si="46"/>
        <v>2024</v>
      </c>
      <c r="D1735">
        <f t="shared" si="47"/>
        <v>17</v>
      </c>
      <c r="E1735" t="str">
        <f>IF(SUMIFS(RPE[sRPE_tot], RPE[Nom], BD_evo[[#This Row],[Nom]], RPE[Semaine], BD_evo[[#This Row],[Semaine]])=0,"",SUMIFS(RPE[sRPE_tot], RPE[Nom], BD_evo[[#This Row],[Nom]], RPE[Semaine], BD_evo[[#This Row],[Semaine]]))</f>
        <v/>
      </c>
      <c r="F1735" s="92" t="str">
        <f>IFERROR(AVERAGEIFS(EDF[Total EDF], EDF[Nom], BD_evo[[#This Row],[Nom]], EDF[Semaine], BD_evo[[#This Row],[Semaine]]), "")</f>
        <v/>
      </c>
      <c r="G1735" s="92" t="str">
        <f>IFERROR(AVERAGEIFS(EDF[Humeur], EDF[Nom], BD_evo[[#This Row],[Nom]], EDF[Semaine], BD_evo[[#This Row],[Semaine]]), "")</f>
        <v/>
      </c>
      <c r="H1735" s="92" t="str">
        <f>IFERROR(AVERAGEIFS(EDF[Stress], EDF[Nom], BD_evo[[#This Row],[Nom]], EDF[Semaine], BD_evo[[#This Row],[Semaine]]), "")</f>
        <v/>
      </c>
      <c r="I1735" s="92" t="str">
        <f>IFERROR(AVERAGEIFS(EDF[Sommeil], EDF[Nom], BD_evo[[#This Row],[Nom]], EDF[Semaine], BD_evo[[#This Row],[Semaine]]), "")</f>
        <v/>
      </c>
      <c r="J1735" s="92" t="str">
        <f>IFERROR(AVERAGEIFS(EDF[Etat Physique], EDF[Nom], BD_evo[[#This Row],[Nom]], EDF[Semaine], BD_evo[[#This Row],[Semaine]]), "")</f>
        <v/>
      </c>
      <c r="K1735" s="92" t="str">
        <f>IFERROR(AVERAGEIFS(EDF[Hydratation], EDF[Nom], BD_evo[[#This Row],[Nom]], EDF[Semaine], BD_evo[[#This Row],[Semaine]]), "")</f>
        <v/>
      </c>
      <c r="L1735" s="92" t="str">
        <f>IFERROR(AVERAGEIFS(EDF[Nutrition], EDF[Nom], BD_evo[[#This Row],[Nom]], EDF[Semaine], BD_evo[[#This Row],[Semaine]]), "")</f>
        <v/>
      </c>
      <c r="M1735" s="92" t="str">
        <f>IFERROR(AVERAGEIFS(RPE[Investissement du jour], RPE[Nom], BD_evo[[#This Row],[Nom]], RPE[Semaine], BD_evo[[#This Row],[Semaine]]), "")</f>
        <v/>
      </c>
    </row>
    <row r="1736" spans="1:13" x14ac:dyDescent="0.2">
      <c r="A1736" s="88" t="s">
        <v>243</v>
      </c>
      <c r="B1736" t="str">
        <f>INDEX(Statut[Profil], MATCH(BD_evo[[#This Row],[Nom]], Statut[Nom], 0))</f>
        <v>Trois Quarts</v>
      </c>
      <c r="C1736">
        <f t="shared" si="46"/>
        <v>2024</v>
      </c>
      <c r="D1736">
        <f t="shared" si="47"/>
        <v>17</v>
      </c>
      <c r="E1736" t="str">
        <f>IF(SUMIFS(RPE[sRPE_tot], RPE[Nom], BD_evo[[#This Row],[Nom]], RPE[Semaine], BD_evo[[#This Row],[Semaine]])=0,"",SUMIFS(RPE[sRPE_tot], RPE[Nom], BD_evo[[#This Row],[Nom]], RPE[Semaine], BD_evo[[#This Row],[Semaine]]))</f>
        <v/>
      </c>
      <c r="F1736" s="92" t="str">
        <f>IFERROR(AVERAGEIFS(EDF[Total EDF], EDF[Nom], BD_evo[[#This Row],[Nom]], EDF[Semaine], BD_evo[[#This Row],[Semaine]]), "")</f>
        <v/>
      </c>
      <c r="G1736" s="92" t="str">
        <f>IFERROR(AVERAGEIFS(EDF[Humeur], EDF[Nom], BD_evo[[#This Row],[Nom]], EDF[Semaine], BD_evo[[#This Row],[Semaine]]), "")</f>
        <v/>
      </c>
      <c r="H1736" s="92" t="str">
        <f>IFERROR(AVERAGEIFS(EDF[Stress], EDF[Nom], BD_evo[[#This Row],[Nom]], EDF[Semaine], BD_evo[[#This Row],[Semaine]]), "")</f>
        <v/>
      </c>
      <c r="I1736" s="92" t="str">
        <f>IFERROR(AVERAGEIFS(EDF[Sommeil], EDF[Nom], BD_evo[[#This Row],[Nom]], EDF[Semaine], BD_evo[[#This Row],[Semaine]]), "")</f>
        <v/>
      </c>
      <c r="J1736" s="92" t="str">
        <f>IFERROR(AVERAGEIFS(EDF[Etat Physique], EDF[Nom], BD_evo[[#This Row],[Nom]], EDF[Semaine], BD_evo[[#This Row],[Semaine]]), "")</f>
        <v/>
      </c>
      <c r="K1736" s="92" t="str">
        <f>IFERROR(AVERAGEIFS(EDF[Hydratation], EDF[Nom], BD_evo[[#This Row],[Nom]], EDF[Semaine], BD_evo[[#This Row],[Semaine]]), "")</f>
        <v/>
      </c>
      <c r="L1736" s="92" t="str">
        <f>IFERROR(AVERAGEIFS(EDF[Nutrition], EDF[Nom], BD_evo[[#This Row],[Nom]], EDF[Semaine], BD_evo[[#This Row],[Semaine]]), "")</f>
        <v/>
      </c>
      <c r="M1736" s="92" t="str">
        <f>IFERROR(AVERAGEIFS(RPE[Investissement du jour], RPE[Nom], BD_evo[[#This Row],[Nom]], RPE[Semaine], BD_evo[[#This Row],[Semaine]]), "")</f>
        <v/>
      </c>
    </row>
    <row r="1737" spans="1:13" x14ac:dyDescent="0.2">
      <c r="A1737" s="88" t="s">
        <v>81</v>
      </c>
      <c r="B1737" t="str">
        <f>INDEX(Statut[Profil], MATCH(BD_evo[[#This Row],[Nom]], Statut[Nom], 0))</f>
        <v>Trois Quarts</v>
      </c>
      <c r="C1737">
        <f t="shared" si="46"/>
        <v>2024</v>
      </c>
      <c r="D1737">
        <f t="shared" si="47"/>
        <v>17</v>
      </c>
      <c r="E1737" t="str">
        <f>IF(SUMIFS(RPE[sRPE_tot], RPE[Nom], BD_evo[[#This Row],[Nom]], RPE[Semaine], BD_evo[[#This Row],[Semaine]])=0,"",SUMIFS(RPE[sRPE_tot], RPE[Nom], BD_evo[[#This Row],[Nom]], RPE[Semaine], BD_evo[[#This Row],[Semaine]]))</f>
        <v/>
      </c>
      <c r="F1737" s="92" t="str">
        <f>IFERROR(AVERAGEIFS(EDF[Total EDF], EDF[Nom], BD_evo[[#This Row],[Nom]], EDF[Semaine], BD_evo[[#This Row],[Semaine]]), "")</f>
        <v/>
      </c>
      <c r="G1737" s="92" t="str">
        <f>IFERROR(AVERAGEIFS(EDF[Humeur], EDF[Nom], BD_evo[[#This Row],[Nom]], EDF[Semaine], BD_evo[[#This Row],[Semaine]]), "")</f>
        <v/>
      </c>
      <c r="H1737" s="92" t="str">
        <f>IFERROR(AVERAGEIFS(EDF[Stress], EDF[Nom], BD_evo[[#This Row],[Nom]], EDF[Semaine], BD_evo[[#This Row],[Semaine]]), "")</f>
        <v/>
      </c>
      <c r="I1737" s="92" t="str">
        <f>IFERROR(AVERAGEIFS(EDF[Sommeil], EDF[Nom], BD_evo[[#This Row],[Nom]], EDF[Semaine], BD_evo[[#This Row],[Semaine]]), "")</f>
        <v/>
      </c>
      <c r="J1737" s="92" t="str">
        <f>IFERROR(AVERAGEIFS(EDF[Etat Physique], EDF[Nom], BD_evo[[#This Row],[Nom]], EDF[Semaine], BD_evo[[#This Row],[Semaine]]), "")</f>
        <v/>
      </c>
      <c r="K1737" s="92" t="str">
        <f>IFERROR(AVERAGEIFS(EDF[Hydratation], EDF[Nom], BD_evo[[#This Row],[Nom]], EDF[Semaine], BD_evo[[#This Row],[Semaine]]), "")</f>
        <v/>
      </c>
      <c r="L1737" s="92" t="str">
        <f>IFERROR(AVERAGEIFS(EDF[Nutrition], EDF[Nom], BD_evo[[#This Row],[Nom]], EDF[Semaine], BD_evo[[#This Row],[Semaine]]), "")</f>
        <v/>
      </c>
      <c r="M1737" s="92" t="str">
        <f>IFERROR(AVERAGEIFS(RPE[Investissement du jour], RPE[Nom], BD_evo[[#This Row],[Nom]], RPE[Semaine], BD_evo[[#This Row],[Semaine]]), "")</f>
        <v/>
      </c>
    </row>
    <row r="1738" spans="1:13" x14ac:dyDescent="0.2">
      <c r="A1738" s="88" t="s">
        <v>109</v>
      </c>
      <c r="B1738" t="str">
        <f>INDEX(Statut[Profil], MATCH(BD_evo[[#This Row],[Nom]], Statut[Nom], 0))</f>
        <v>Avant</v>
      </c>
      <c r="C1738">
        <f t="shared" si="46"/>
        <v>2024</v>
      </c>
      <c r="D1738">
        <f t="shared" si="47"/>
        <v>17</v>
      </c>
      <c r="E1738" t="str">
        <f>IF(SUMIFS(RPE[sRPE_tot], RPE[Nom], BD_evo[[#This Row],[Nom]], RPE[Semaine], BD_evo[[#This Row],[Semaine]])=0,"",SUMIFS(RPE[sRPE_tot], RPE[Nom], BD_evo[[#This Row],[Nom]], RPE[Semaine], BD_evo[[#This Row],[Semaine]]))</f>
        <v/>
      </c>
      <c r="F1738" s="92" t="str">
        <f>IFERROR(AVERAGEIFS(EDF[Total EDF], EDF[Nom], BD_evo[[#This Row],[Nom]], EDF[Semaine], BD_evo[[#This Row],[Semaine]]), "")</f>
        <v/>
      </c>
      <c r="G1738" s="92" t="str">
        <f>IFERROR(AVERAGEIFS(EDF[Humeur], EDF[Nom], BD_evo[[#This Row],[Nom]], EDF[Semaine], BD_evo[[#This Row],[Semaine]]), "")</f>
        <v/>
      </c>
      <c r="H1738" s="92" t="str">
        <f>IFERROR(AVERAGEIFS(EDF[Stress], EDF[Nom], BD_evo[[#This Row],[Nom]], EDF[Semaine], BD_evo[[#This Row],[Semaine]]), "")</f>
        <v/>
      </c>
      <c r="I1738" s="92" t="str">
        <f>IFERROR(AVERAGEIFS(EDF[Sommeil], EDF[Nom], BD_evo[[#This Row],[Nom]], EDF[Semaine], BD_evo[[#This Row],[Semaine]]), "")</f>
        <v/>
      </c>
      <c r="J1738" s="92" t="str">
        <f>IFERROR(AVERAGEIFS(EDF[Etat Physique], EDF[Nom], BD_evo[[#This Row],[Nom]], EDF[Semaine], BD_evo[[#This Row],[Semaine]]), "")</f>
        <v/>
      </c>
      <c r="K1738" s="92" t="str">
        <f>IFERROR(AVERAGEIFS(EDF[Hydratation], EDF[Nom], BD_evo[[#This Row],[Nom]], EDF[Semaine], BD_evo[[#This Row],[Semaine]]), "")</f>
        <v/>
      </c>
      <c r="L1738" s="92" t="str">
        <f>IFERROR(AVERAGEIFS(EDF[Nutrition], EDF[Nom], BD_evo[[#This Row],[Nom]], EDF[Semaine], BD_evo[[#This Row],[Semaine]]), "")</f>
        <v/>
      </c>
      <c r="M1738" s="92" t="str">
        <f>IFERROR(AVERAGEIFS(RPE[Investissement du jour], RPE[Nom], BD_evo[[#This Row],[Nom]], RPE[Semaine], BD_evo[[#This Row],[Semaine]]), "")</f>
        <v/>
      </c>
    </row>
    <row r="1739" spans="1:13" x14ac:dyDescent="0.2">
      <c r="A1739" s="88" t="s">
        <v>313</v>
      </c>
      <c r="B1739" t="str">
        <f>INDEX(Statut[Profil], MATCH(BD_evo[[#This Row],[Nom]], Statut[Nom], 0))</f>
        <v>Trois Quarts</v>
      </c>
      <c r="C1739">
        <f t="shared" si="46"/>
        <v>2024</v>
      </c>
      <c r="D1739">
        <f t="shared" si="47"/>
        <v>17</v>
      </c>
      <c r="E1739" t="str">
        <f>IF(SUMIFS(RPE[sRPE_tot], RPE[Nom], BD_evo[[#This Row],[Nom]], RPE[Semaine], BD_evo[[#This Row],[Semaine]])=0,"",SUMIFS(RPE[sRPE_tot], RPE[Nom], BD_evo[[#This Row],[Nom]], RPE[Semaine], BD_evo[[#This Row],[Semaine]]))</f>
        <v/>
      </c>
      <c r="F1739" s="92" t="str">
        <f>IFERROR(AVERAGEIFS(EDF[Total EDF], EDF[Nom], BD_evo[[#This Row],[Nom]], EDF[Semaine], BD_evo[[#This Row],[Semaine]]), "")</f>
        <v/>
      </c>
      <c r="G1739" s="92" t="str">
        <f>IFERROR(AVERAGEIFS(EDF[Humeur], EDF[Nom], BD_evo[[#This Row],[Nom]], EDF[Semaine], BD_evo[[#This Row],[Semaine]]), "")</f>
        <v/>
      </c>
      <c r="H1739" s="92" t="str">
        <f>IFERROR(AVERAGEIFS(EDF[Stress], EDF[Nom], BD_evo[[#This Row],[Nom]], EDF[Semaine], BD_evo[[#This Row],[Semaine]]), "")</f>
        <v/>
      </c>
      <c r="I1739" s="92" t="str">
        <f>IFERROR(AVERAGEIFS(EDF[Sommeil], EDF[Nom], BD_evo[[#This Row],[Nom]], EDF[Semaine], BD_evo[[#This Row],[Semaine]]), "")</f>
        <v/>
      </c>
      <c r="J1739" s="92" t="str">
        <f>IFERROR(AVERAGEIFS(EDF[Etat Physique], EDF[Nom], BD_evo[[#This Row],[Nom]], EDF[Semaine], BD_evo[[#This Row],[Semaine]]), "")</f>
        <v/>
      </c>
      <c r="K1739" s="92" t="str">
        <f>IFERROR(AVERAGEIFS(EDF[Hydratation], EDF[Nom], BD_evo[[#This Row],[Nom]], EDF[Semaine], BD_evo[[#This Row],[Semaine]]), "")</f>
        <v/>
      </c>
      <c r="L1739" s="92" t="str">
        <f>IFERROR(AVERAGEIFS(EDF[Nutrition], EDF[Nom], BD_evo[[#This Row],[Nom]], EDF[Semaine], BD_evo[[#This Row],[Semaine]]), "")</f>
        <v/>
      </c>
      <c r="M1739" s="92" t="str">
        <f>IFERROR(AVERAGEIFS(RPE[Investissement du jour], RPE[Nom], BD_evo[[#This Row],[Nom]], RPE[Semaine], BD_evo[[#This Row],[Semaine]]), "")</f>
        <v/>
      </c>
    </row>
    <row r="1740" spans="1:13" x14ac:dyDescent="0.2">
      <c r="A1740" s="88" t="s">
        <v>88</v>
      </c>
      <c r="B1740" t="str">
        <f>INDEX(Statut[Profil], MATCH(BD_evo[[#This Row],[Nom]], Statut[Nom], 0))</f>
        <v>Avant</v>
      </c>
      <c r="C1740">
        <f t="shared" si="46"/>
        <v>2024</v>
      </c>
      <c r="D1740">
        <f t="shared" si="47"/>
        <v>17</v>
      </c>
      <c r="E1740" t="str">
        <f>IF(SUMIFS(RPE[sRPE_tot], RPE[Nom], BD_evo[[#This Row],[Nom]], RPE[Semaine], BD_evo[[#This Row],[Semaine]])=0,"",SUMIFS(RPE[sRPE_tot], RPE[Nom], BD_evo[[#This Row],[Nom]], RPE[Semaine], BD_evo[[#This Row],[Semaine]]))</f>
        <v/>
      </c>
      <c r="F1740" s="92" t="str">
        <f>IFERROR(AVERAGEIFS(EDF[Total EDF], EDF[Nom], BD_evo[[#This Row],[Nom]], EDF[Semaine], BD_evo[[#This Row],[Semaine]]), "")</f>
        <v/>
      </c>
      <c r="G1740" s="92" t="str">
        <f>IFERROR(AVERAGEIFS(EDF[Humeur], EDF[Nom], BD_evo[[#This Row],[Nom]], EDF[Semaine], BD_evo[[#This Row],[Semaine]]), "")</f>
        <v/>
      </c>
      <c r="H1740" s="92" t="str">
        <f>IFERROR(AVERAGEIFS(EDF[Stress], EDF[Nom], BD_evo[[#This Row],[Nom]], EDF[Semaine], BD_evo[[#This Row],[Semaine]]), "")</f>
        <v/>
      </c>
      <c r="I1740" s="92" t="str">
        <f>IFERROR(AVERAGEIFS(EDF[Sommeil], EDF[Nom], BD_evo[[#This Row],[Nom]], EDF[Semaine], BD_evo[[#This Row],[Semaine]]), "")</f>
        <v/>
      </c>
      <c r="J1740" s="92" t="str">
        <f>IFERROR(AVERAGEIFS(EDF[Etat Physique], EDF[Nom], BD_evo[[#This Row],[Nom]], EDF[Semaine], BD_evo[[#This Row],[Semaine]]), "")</f>
        <v/>
      </c>
      <c r="K1740" s="92" t="str">
        <f>IFERROR(AVERAGEIFS(EDF[Hydratation], EDF[Nom], BD_evo[[#This Row],[Nom]], EDF[Semaine], BD_evo[[#This Row],[Semaine]]), "")</f>
        <v/>
      </c>
      <c r="L1740" s="92" t="str">
        <f>IFERROR(AVERAGEIFS(EDF[Nutrition], EDF[Nom], BD_evo[[#This Row],[Nom]], EDF[Semaine], BD_evo[[#This Row],[Semaine]]), "")</f>
        <v/>
      </c>
      <c r="M1740" s="92" t="str">
        <f>IFERROR(AVERAGEIFS(RPE[Investissement du jour], RPE[Nom], BD_evo[[#This Row],[Nom]], RPE[Semaine], BD_evo[[#This Row],[Semaine]]), "")</f>
        <v/>
      </c>
    </row>
    <row r="1741" spans="1:13" x14ac:dyDescent="0.2">
      <c r="A1741" s="88" t="s">
        <v>134</v>
      </c>
      <c r="B1741" s="90" t="str">
        <f>INDEX(Statut[Profil], MATCH(BD_evo[[#This Row],[Nom]], Statut[Nom], 0))</f>
        <v>Avant</v>
      </c>
      <c r="C1741">
        <f t="shared" si="46"/>
        <v>2024</v>
      </c>
      <c r="D1741">
        <f>D1740+1</f>
        <v>18</v>
      </c>
      <c r="E1741" s="90" t="str">
        <f>IF(SUMIFS(RPE[sRPE_tot], RPE[Nom], BD_evo[[#This Row],[Nom]], RPE[Semaine], BD_evo[[#This Row],[Semaine]])=0,"",SUMIFS(RPE[sRPE_tot], RPE[Nom], BD_evo[[#This Row],[Nom]], RPE[Semaine], BD_evo[[#This Row],[Semaine]]))</f>
        <v/>
      </c>
      <c r="F1741" s="92" t="str">
        <f>IFERROR(AVERAGEIFS(EDF[Total EDF], EDF[Nom], BD_evo[[#This Row],[Nom]], EDF[Semaine], BD_evo[[#This Row],[Semaine]]), "")</f>
        <v/>
      </c>
      <c r="G1741" s="92" t="str">
        <f>IFERROR(AVERAGEIFS(EDF[Humeur], EDF[Nom], BD_evo[[#This Row],[Nom]], EDF[Semaine], BD_evo[[#This Row],[Semaine]]), "")</f>
        <v/>
      </c>
      <c r="H1741" s="92" t="str">
        <f>IFERROR(AVERAGEIFS(EDF[Stress], EDF[Nom], BD_evo[[#This Row],[Nom]], EDF[Semaine], BD_evo[[#This Row],[Semaine]]), "")</f>
        <v/>
      </c>
      <c r="I1741" s="92" t="str">
        <f>IFERROR(AVERAGEIFS(EDF[Sommeil], EDF[Nom], BD_evo[[#This Row],[Nom]], EDF[Semaine], BD_evo[[#This Row],[Semaine]]), "")</f>
        <v/>
      </c>
      <c r="J1741" s="92" t="str">
        <f>IFERROR(AVERAGEIFS(EDF[Etat Physique], EDF[Nom], BD_evo[[#This Row],[Nom]], EDF[Semaine], BD_evo[[#This Row],[Semaine]]), "")</f>
        <v/>
      </c>
      <c r="K1741" s="92" t="str">
        <f>IFERROR(AVERAGEIFS(EDF[Hydratation], EDF[Nom], BD_evo[[#This Row],[Nom]], EDF[Semaine], BD_evo[[#This Row],[Semaine]]), "")</f>
        <v/>
      </c>
      <c r="L1741" s="92" t="str">
        <f>IFERROR(AVERAGEIFS(EDF[Nutrition], EDF[Nom], BD_evo[[#This Row],[Nom]], EDF[Semaine], BD_evo[[#This Row],[Semaine]]), "")</f>
        <v/>
      </c>
      <c r="M1741" s="92" t="str">
        <f>IFERROR(AVERAGEIFS(RPE[Investissement du jour], RPE[Nom], BD_evo[[#This Row],[Nom]], RPE[Semaine], BD_evo[[#This Row],[Semaine]]), "")</f>
        <v/>
      </c>
    </row>
    <row r="1742" spans="1:13" x14ac:dyDescent="0.2">
      <c r="A1742" s="88" t="s">
        <v>76</v>
      </c>
      <c r="B1742" t="str">
        <f>INDEX(Statut[Profil], MATCH(BD_evo[[#This Row],[Nom]], Statut[Nom], 0))</f>
        <v>Trois Quarts</v>
      </c>
      <c r="C1742">
        <f t="shared" si="46"/>
        <v>2024</v>
      </c>
      <c r="D1742">
        <f>D1741</f>
        <v>18</v>
      </c>
      <c r="E1742" t="str">
        <f>IF(SUMIFS(RPE[sRPE_tot], RPE[Nom], BD_evo[[#This Row],[Nom]], RPE[Semaine], BD_evo[[#This Row],[Semaine]])=0,"",SUMIFS(RPE[sRPE_tot], RPE[Nom], BD_evo[[#This Row],[Nom]], RPE[Semaine], BD_evo[[#This Row],[Semaine]]))</f>
        <v/>
      </c>
      <c r="F1742" s="92" t="str">
        <f>IFERROR(AVERAGEIFS(EDF[Total EDF], EDF[Nom], BD_evo[[#This Row],[Nom]], EDF[Semaine], BD_evo[[#This Row],[Semaine]]), "")</f>
        <v/>
      </c>
      <c r="G1742" s="92" t="str">
        <f>IFERROR(AVERAGEIFS(EDF[Humeur], EDF[Nom], BD_evo[[#This Row],[Nom]], EDF[Semaine], BD_evo[[#This Row],[Semaine]]), "")</f>
        <v/>
      </c>
      <c r="H1742" s="92" t="str">
        <f>IFERROR(AVERAGEIFS(EDF[Stress], EDF[Nom], BD_evo[[#This Row],[Nom]], EDF[Semaine], BD_evo[[#This Row],[Semaine]]), "")</f>
        <v/>
      </c>
      <c r="I1742" s="92" t="str">
        <f>IFERROR(AVERAGEIFS(EDF[Sommeil], EDF[Nom], BD_evo[[#This Row],[Nom]], EDF[Semaine], BD_evo[[#This Row],[Semaine]]), "")</f>
        <v/>
      </c>
      <c r="J1742" s="92" t="str">
        <f>IFERROR(AVERAGEIFS(EDF[Etat Physique], EDF[Nom], BD_evo[[#This Row],[Nom]], EDF[Semaine], BD_evo[[#This Row],[Semaine]]), "")</f>
        <v/>
      </c>
      <c r="K1742" s="92" t="str">
        <f>IFERROR(AVERAGEIFS(EDF[Hydratation], EDF[Nom], BD_evo[[#This Row],[Nom]], EDF[Semaine], BD_evo[[#This Row],[Semaine]]), "")</f>
        <v/>
      </c>
      <c r="L1742" s="92" t="str">
        <f>IFERROR(AVERAGEIFS(EDF[Nutrition], EDF[Nom], BD_evo[[#This Row],[Nom]], EDF[Semaine], BD_evo[[#This Row],[Semaine]]), "")</f>
        <v/>
      </c>
      <c r="M1742" s="92" t="str">
        <f>IFERROR(AVERAGEIFS(RPE[Investissement du jour], RPE[Nom], BD_evo[[#This Row],[Nom]], RPE[Semaine], BD_evo[[#This Row],[Semaine]]), "")</f>
        <v/>
      </c>
    </row>
    <row r="1743" spans="1:13" x14ac:dyDescent="0.2">
      <c r="A1743" s="88" t="s">
        <v>367</v>
      </c>
      <c r="B1743" t="str">
        <f>INDEX(Statut[Profil], MATCH(BD_evo[[#This Row],[Nom]], Statut[Nom], 0))</f>
        <v>Avant</v>
      </c>
      <c r="C1743">
        <f t="shared" si="46"/>
        <v>2024</v>
      </c>
      <c r="D1743">
        <f t="shared" ref="D1743:D1787" si="48">D1742</f>
        <v>18</v>
      </c>
      <c r="E1743" t="str">
        <f>IF(SUMIFS(RPE[sRPE_tot], RPE[Nom], BD_evo[[#This Row],[Nom]], RPE[Semaine], BD_evo[[#This Row],[Semaine]])=0,"",SUMIFS(RPE[sRPE_tot], RPE[Nom], BD_evo[[#This Row],[Nom]], RPE[Semaine], BD_evo[[#This Row],[Semaine]]))</f>
        <v/>
      </c>
      <c r="F1743" s="92" t="str">
        <f>IFERROR(AVERAGEIFS(EDF[Total EDF], EDF[Nom], BD_evo[[#This Row],[Nom]], EDF[Semaine], BD_evo[[#This Row],[Semaine]]), "")</f>
        <v/>
      </c>
      <c r="G1743" s="92" t="str">
        <f>IFERROR(AVERAGEIFS(EDF[Humeur], EDF[Nom], BD_evo[[#This Row],[Nom]], EDF[Semaine], BD_evo[[#This Row],[Semaine]]), "")</f>
        <v/>
      </c>
      <c r="H1743" s="92" t="str">
        <f>IFERROR(AVERAGEIFS(EDF[Stress], EDF[Nom], BD_evo[[#This Row],[Nom]], EDF[Semaine], BD_evo[[#This Row],[Semaine]]), "")</f>
        <v/>
      </c>
      <c r="I1743" s="92" t="str">
        <f>IFERROR(AVERAGEIFS(EDF[Sommeil], EDF[Nom], BD_evo[[#This Row],[Nom]], EDF[Semaine], BD_evo[[#This Row],[Semaine]]), "")</f>
        <v/>
      </c>
      <c r="J1743" s="92" t="str">
        <f>IFERROR(AVERAGEIFS(EDF[Etat Physique], EDF[Nom], BD_evo[[#This Row],[Nom]], EDF[Semaine], BD_evo[[#This Row],[Semaine]]), "")</f>
        <v/>
      </c>
      <c r="K1743" s="92" t="str">
        <f>IFERROR(AVERAGEIFS(EDF[Hydratation], EDF[Nom], BD_evo[[#This Row],[Nom]], EDF[Semaine], BD_evo[[#This Row],[Semaine]]), "")</f>
        <v/>
      </c>
      <c r="L1743" s="92" t="str">
        <f>IFERROR(AVERAGEIFS(EDF[Nutrition], EDF[Nom], BD_evo[[#This Row],[Nom]], EDF[Semaine], BD_evo[[#This Row],[Semaine]]), "")</f>
        <v/>
      </c>
      <c r="M1743" s="92" t="str">
        <f>IFERROR(AVERAGEIFS(RPE[Investissement du jour], RPE[Nom], BD_evo[[#This Row],[Nom]], RPE[Semaine], BD_evo[[#This Row],[Semaine]]), "")</f>
        <v/>
      </c>
    </row>
    <row r="1744" spans="1:13" x14ac:dyDescent="0.2">
      <c r="A1744" s="88" t="s">
        <v>93</v>
      </c>
      <c r="B1744" t="str">
        <f>INDEX(Statut[Profil], MATCH(BD_evo[[#This Row],[Nom]], Statut[Nom], 0))</f>
        <v>Avant</v>
      </c>
      <c r="C1744">
        <f t="shared" si="46"/>
        <v>2024</v>
      </c>
      <c r="D1744">
        <f t="shared" si="48"/>
        <v>18</v>
      </c>
      <c r="E1744" t="str">
        <f>IF(SUMIFS(RPE[sRPE_tot], RPE[Nom], BD_evo[[#This Row],[Nom]], RPE[Semaine], BD_evo[[#This Row],[Semaine]])=0,"",SUMIFS(RPE[sRPE_tot], RPE[Nom], BD_evo[[#This Row],[Nom]], RPE[Semaine], BD_evo[[#This Row],[Semaine]]))</f>
        <v/>
      </c>
      <c r="F1744" s="92" t="str">
        <f>IFERROR(AVERAGEIFS(EDF[Total EDF], EDF[Nom], BD_evo[[#This Row],[Nom]], EDF[Semaine], BD_evo[[#This Row],[Semaine]]), "")</f>
        <v/>
      </c>
      <c r="G1744" s="92" t="str">
        <f>IFERROR(AVERAGEIFS(EDF[Humeur], EDF[Nom], BD_evo[[#This Row],[Nom]], EDF[Semaine], BD_evo[[#This Row],[Semaine]]), "")</f>
        <v/>
      </c>
      <c r="H1744" s="92" t="str">
        <f>IFERROR(AVERAGEIFS(EDF[Stress], EDF[Nom], BD_evo[[#This Row],[Nom]], EDF[Semaine], BD_evo[[#This Row],[Semaine]]), "")</f>
        <v/>
      </c>
      <c r="I1744" s="92" t="str">
        <f>IFERROR(AVERAGEIFS(EDF[Sommeil], EDF[Nom], BD_evo[[#This Row],[Nom]], EDF[Semaine], BD_evo[[#This Row],[Semaine]]), "")</f>
        <v/>
      </c>
      <c r="J1744" s="92" t="str">
        <f>IFERROR(AVERAGEIFS(EDF[Etat Physique], EDF[Nom], BD_evo[[#This Row],[Nom]], EDF[Semaine], BD_evo[[#This Row],[Semaine]]), "")</f>
        <v/>
      </c>
      <c r="K1744" s="92" t="str">
        <f>IFERROR(AVERAGEIFS(EDF[Hydratation], EDF[Nom], BD_evo[[#This Row],[Nom]], EDF[Semaine], BD_evo[[#This Row],[Semaine]]), "")</f>
        <v/>
      </c>
      <c r="L1744" s="92" t="str">
        <f>IFERROR(AVERAGEIFS(EDF[Nutrition], EDF[Nom], BD_evo[[#This Row],[Nom]], EDF[Semaine], BD_evo[[#This Row],[Semaine]]), "")</f>
        <v/>
      </c>
      <c r="M1744" s="92" t="str">
        <f>IFERROR(AVERAGEIFS(RPE[Investissement du jour], RPE[Nom], BD_evo[[#This Row],[Nom]], RPE[Semaine], BD_evo[[#This Row],[Semaine]]), "")</f>
        <v/>
      </c>
    </row>
    <row r="1745" spans="1:13" x14ac:dyDescent="0.2">
      <c r="A1745" s="88" t="s">
        <v>230</v>
      </c>
      <c r="B1745" t="str">
        <f>INDEX(Statut[Profil], MATCH(BD_evo[[#This Row],[Nom]], Statut[Nom], 0))</f>
        <v>Avant</v>
      </c>
      <c r="C1745">
        <f t="shared" si="46"/>
        <v>2024</v>
      </c>
      <c r="D1745">
        <f t="shared" si="48"/>
        <v>18</v>
      </c>
      <c r="E1745" t="str">
        <f>IF(SUMIFS(RPE[sRPE_tot], RPE[Nom], BD_evo[[#This Row],[Nom]], RPE[Semaine], BD_evo[[#This Row],[Semaine]])=0,"",SUMIFS(RPE[sRPE_tot], RPE[Nom], BD_evo[[#This Row],[Nom]], RPE[Semaine], BD_evo[[#This Row],[Semaine]]))</f>
        <v/>
      </c>
      <c r="F1745" s="92" t="str">
        <f>IFERROR(AVERAGEIFS(EDF[Total EDF], EDF[Nom], BD_evo[[#This Row],[Nom]], EDF[Semaine], BD_evo[[#This Row],[Semaine]]), "")</f>
        <v/>
      </c>
      <c r="G1745" s="92" t="str">
        <f>IFERROR(AVERAGEIFS(EDF[Humeur], EDF[Nom], BD_evo[[#This Row],[Nom]], EDF[Semaine], BD_evo[[#This Row],[Semaine]]), "")</f>
        <v/>
      </c>
      <c r="H1745" s="92" t="str">
        <f>IFERROR(AVERAGEIFS(EDF[Stress], EDF[Nom], BD_evo[[#This Row],[Nom]], EDF[Semaine], BD_evo[[#This Row],[Semaine]]), "")</f>
        <v/>
      </c>
      <c r="I1745" s="92" t="str">
        <f>IFERROR(AVERAGEIFS(EDF[Sommeil], EDF[Nom], BD_evo[[#This Row],[Nom]], EDF[Semaine], BD_evo[[#This Row],[Semaine]]), "")</f>
        <v/>
      </c>
      <c r="J1745" s="92" t="str">
        <f>IFERROR(AVERAGEIFS(EDF[Etat Physique], EDF[Nom], BD_evo[[#This Row],[Nom]], EDF[Semaine], BD_evo[[#This Row],[Semaine]]), "")</f>
        <v/>
      </c>
      <c r="K1745" s="92" t="str">
        <f>IFERROR(AVERAGEIFS(EDF[Hydratation], EDF[Nom], BD_evo[[#This Row],[Nom]], EDF[Semaine], BD_evo[[#This Row],[Semaine]]), "")</f>
        <v/>
      </c>
      <c r="L1745" s="92" t="str">
        <f>IFERROR(AVERAGEIFS(EDF[Nutrition], EDF[Nom], BD_evo[[#This Row],[Nom]], EDF[Semaine], BD_evo[[#This Row],[Semaine]]), "")</f>
        <v/>
      </c>
      <c r="M1745" s="92" t="str">
        <f>IFERROR(AVERAGEIFS(RPE[Investissement du jour], RPE[Nom], BD_evo[[#This Row],[Nom]], RPE[Semaine], BD_evo[[#This Row],[Semaine]]), "")</f>
        <v/>
      </c>
    </row>
    <row r="1746" spans="1:13" x14ac:dyDescent="0.2">
      <c r="A1746" s="88" t="s">
        <v>181</v>
      </c>
      <c r="B1746" t="str">
        <f>INDEX(Statut[Profil], MATCH(BD_evo[[#This Row],[Nom]], Statut[Nom], 0))</f>
        <v>Trois Quarts</v>
      </c>
      <c r="C1746">
        <f t="shared" si="46"/>
        <v>2024</v>
      </c>
      <c r="D1746">
        <f t="shared" si="48"/>
        <v>18</v>
      </c>
      <c r="E1746" t="str">
        <f>IF(SUMIFS(RPE[sRPE_tot], RPE[Nom], BD_evo[[#This Row],[Nom]], RPE[Semaine], BD_evo[[#This Row],[Semaine]])=0,"",SUMIFS(RPE[sRPE_tot], RPE[Nom], BD_evo[[#This Row],[Nom]], RPE[Semaine], BD_evo[[#This Row],[Semaine]]))</f>
        <v/>
      </c>
      <c r="F1746" s="92" t="str">
        <f>IFERROR(AVERAGEIFS(EDF[Total EDF], EDF[Nom], BD_evo[[#This Row],[Nom]], EDF[Semaine], BD_evo[[#This Row],[Semaine]]), "")</f>
        <v/>
      </c>
      <c r="G1746" s="92" t="str">
        <f>IFERROR(AVERAGEIFS(EDF[Humeur], EDF[Nom], BD_evo[[#This Row],[Nom]], EDF[Semaine], BD_evo[[#This Row],[Semaine]]), "")</f>
        <v/>
      </c>
      <c r="H1746" s="92" t="str">
        <f>IFERROR(AVERAGEIFS(EDF[Stress], EDF[Nom], BD_evo[[#This Row],[Nom]], EDF[Semaine], BD_evo[[#This Row],[Semaine]]), "")</f>
        <v/>
      </c>
      <c r="I1746" s="92" t="str">
        <f>IFERROR(AVERAGEIFS(EDF[Sommeil], EDF[Nom], BD_evo[[#This Row],[Nom]], EDF[Semaine], BD_evo[[#This Row],[Semaine]]), "")</f>
        <v/>
      </c>
      <c r="J1746" s="92" t="str">
        <f>IFERROR(AVERAGEIFS(EDF[Etat Physique], EDF[Nom], BD_evo[[#This Row],[Nom]], EDF[Semaine], BD_evo[[#This Row],[Semaine]]), "")</f>
        <v/>
      </c>
      <c r="K1746" s="92" t="str">
        <f>IFERROR(AVERAGEIFS(EDF[Hydratation], EDF[Nom], BD_evo[[#This Row],[Nom]], EDF[Semaine], BD_evo[[#This Row],[Semaine]]), "")</f>
        <v/>
      </c>
      <c r="L1746" s="92" t="str">
        <f>IFERROR(AVERAGEIFS(EDF[Nutrition], EDF[Nom], BD_evo[[#This Row],[Nom]], EDF[Semaine], BD_evo[[#This Row],[Semaine]]), "")</f>
        <v/>
      </c>
      <c r="M1746" s="92" t="str">
        <f>IFERROR(AVERAGEIFS(RPE[Investissement du jour], RPE[Nom], BD_evo[[#This Row],[Nom]], RPE[Semaine], BD_evo[[#This Row],[Semaine]]), "")</f>
        <v/>
      </c>
    </row>
    <row r="1747" spans="1:13" x14ac:dyDescent="0.2">
      <c r="A1747" s="88" t="s">
        <v>414</v>
      </c>
      <c r="B1747" t="str">
        <f>INDEX(Statut[Profil], MATCH(BD_evo[[#This Row],[Nom]], Statut[Nom], 0))</f>
        <v>Avant</v>
      </c>
      <c r="C1747">
        <f t="shared" si="46"/>
        <v>2024</v>
      </c>
      <c r="D1747">
        <f t="shared" si="48"/>
        <v>18</v>
      </c>
      <c r="E1747" t="str">
        <f>IF(SUMIFS(RPE[sRPE_tot], RPE[Nom], BD_evo[[#This Row],[Nom]], RPE[Semaine], BD_evo[[#This Row],[Semaine]])=0,"",SUMIFS(RPE[sRPE_tot], RPE[Nom], BD_evo[[#This Row],[Nom]], RPE[Semaine], BD_evo[[#This Row],[Semaine]]))</f>
        <v/>
      </c>
      <c r="F1747" s="92" t="str">
        <f>IFERROR(AVERAGEIFS(EDF[Total EDF], EDF[Nom], BD_evo[[#This Row],[Nom]], EDF[Semaine], BD_evo[[#This Row],[Semaine]]), "")</f>
        <v/>
      </c>
      <c r="G1747" s="92" t="str">
        <f>IFERROR(AVERAGEIFS(EDF[Humeur], EDF[Nom], BD_evo[[#This Row],[Nom]], EDF[Semaine], BD_evo[[#This Row],[Semaine]]), "")</f>
        <v/>
      </c>
      <c r="H1747" s="92" t="str">
        <f>IFERROR(AVERAGEIFS(EDF[Stress], EDF[Nom], BD_evo[[#This Row],[Nom]], EDF[Semaine], BD_evo[[#This Row],[Semaine]]), "")</f>
        <v/>
      </c>
      <c r="I1747" s="92" t="str">
        <f>IFERROR(AVERAGEIFS(EDF[Sommeil], EDF[Nom], BD_evo[[#This Row],[Nom]], EDF[Semaine], BD_evo[[#This Row],[Semaine]]), "")</f>
        <v/>
      </c>
      <c r="J1747" s="92" t="str">
        <f>IFERROR(AVERAGEIFS(EDF[Etat Physique], EDF[Nom], BD_evo[[#This Row],[Nom]], EDF[Semaine], BD_evo[[#This Row],[Semaine]]), "")</f>
        <v/>
      </c>
      <c r="K1747" s="92" t="str">
        <f>IFERROR(AVERAGEIFS(EDF[Hydratation], EDF[Nom], BD_evo[[#This Row],[Nom]], EDF[Semaine], BD_evo[[#This Row],[Semaine]]), "")</f>
        <v/>
      </c>
      <c r="L1747" s="92" t="str">
        <f>IFERROR(AVERAGEIFS(EDF[Nutrition], EDF[Nom], BD_evo[[#This Row],[Nom]], EDF[Semaine], BD_evo[[#This Row],[Semaine]]), "")</f>
        <v/>
      </c>
      <c r="M1747" s="92" t="str">
        <f>IFERROR(AVERAGEIFS(RPE[Investissement du jour], RPE[Nom], BD_evo[[#This Row],[Nom]], RPE[Semaine], BD_evo[[#This Row],[Semaine]]), "")</f>
        <v/>
      </c>
    </row>
    <row r="1748" spans="1:13" x14ac:dyDescent="0.2">
      <c r="A1748" s="88" t="s">
        <v>102</v>
      </c>
      <c r="B1748" t="str">
        <f>INDEX(Statut[Profil], MATCH(BD_evo[[#This Row],[Nom]], Statut[Nom], 0))</f>
        <v>Trois Quarts</v>
      </c>
      <c r="C1748">
        <f t="shared" si="46"/>
        <v>2024</v>
      </c>
      <c r="D1748">
        <f t="shared" si="48"/>
        <v>18</v>
      </c>
      <c r="E1748" t="str">
        <f>IF(SUMIFS(RPE[sRPE_tot], RPE[Nom], BD_evo[[#This Row],[Nom]], RPE[Semaine], BD_evo[[#This Row],[Semaine]])=0,"",SUMIFS(RPE[sRPE_tot], RPE[Nom], BD_evo[[#This Row],[Nom]], RPE[Semaine], BD_evo[[#This Row],[Semaine]]))</f>
        <v/>
      </c>
      <c r="F1748" s="92" t="str">
        <f>IFERROR(AVERAGEIFS(EDF[Total EDF], EDF[Nom], BD_evo[[#This Row],[Nom]], EDF[Semaine], BD_evo[[#This Row],[Semaine]]), "")</f>
        <v/>
      </c>
      <c r="G1748" s="92" t="str">
        <f>IFERROR(AVERAGEIFS(EDF[Humeur], EDF[Nom], BD_evo[[#This Row],[Nom]], EDF[Semaine], BD_evo[[#This Row],[Semaine]]), "")</f>
        <v/>
      </c>
      <c r="H1748" s="92" t="str">
        <f>IFERROR(AVERAGEIFS(EDF[Stress], EDF[Nom], BD_evo[[#This Row],[Nom]], EDF[Semaine], BD_evo[[#This Row],[Semaine]]), "")</f>
        <v/>
      </c>
      <c r="I1748" s="92" t="str">
        <f>IFERROR(AVERAGEIFS(EDF[Sommeil], EDF[Nom], BD_evo[[#This Row],[Nom]], EDF[Semaine], BD_evo[[#This Row],[Semaine]]), "")</f>
        <v/>
      </c>
      <c r="J1748" s="92" t="str">
        <f>IFERROR(AVERAGEIFS(EDF[Etat Physique], EDF[Nom], BD_evo[[#This Row],[Nom]], EDF[Semaine], BD_evo[[#This Row],[Semaine]]), "")</f>
        <v/>
      </c>
      <c r="K1748" s="92" t="str">
        <f>IFERROR(AVERAGEIFS(EDF[Hydratation], EDF[Nom], BD_evo[[#This Row],[Nom]], EDF[Semaine], BD_evo[[#This Row],[Semaine]]), "")</f>
        <v/>
      </c>
      <c r="L1748" s="92" t="str">
        <f>IFERROR(AVERAGEIFS(EDF[Nutrition], EDF[Nom], BD_evo[[#This Row],[Nom]], EDF[Semaine], BD_evo[[#This Row],[Semaine]]), "")</f>
        <v/>
      </c>
      <c r="M1748" s="92" t="str">
        <f>IFERROR(AVERAGEIFS(RPE[Investissement du jour], RPE[Nom], BD_evo[[#This Row],[Nom]], RPE[Semaine], BD_evo[[#This Row],[Semaine]]), "")</f>
        <v/>
      </c>
    </row>
    <row r="1749" spans="1:13" x14ac:dyDescent="0.2">
      <c r="A1749" s="88" t="s">
        <v>193</v>
      </c>
      <c r="B1749" t="str">
        <f>INDEX(Statut[Profil], MATCH(BD_evo[[#This Row],[Nom]], Statut[Nom], 0))</f>
        <v>Avant</v>
      </c>
      <c r="C1749">
        <f t="shared" si="46"/>
        <v>2024</v>
      </c>
      <c r="D1749">
        <f t="shared" si="48"/>
        <v>18</v>
      </c>
      <c r="E1749" t="str">
        <f>IF(SUMIFS(RPE[sRPE_tot], RPE[Nom], BD_evo[[#This Row],[Nom]], RPE[Semaine], BD_evo[[#This Row],[Semaine]])=0,"",SUMIFS(RPE[sRPE_tot], RPE[Nom], BD_evo[[#This Row],[Nom]], RPE[Semaine], BD_evo[[#This Row],[Semaine]]))</f>
        <v/>
      </c>
      <c r="F1749" s="92" t="str">
        <f>IFERROR(AVERAGEIFS(EDF[Total EDF], EDF[Nom], BD_evo[[#This Row],[Nom]], EDF[Semaine], BD_evo[[#This Row],[Semaine]]), "")</f>
        <v/>
      </c>
      <c r="G1749" s="92" t="str">
        <f>IFERROR(AVERAGEIFS(EDF[Humeur], EDF[Nom], BD_evo[[#This Row],[Nom]], EDF[Semaine], BD_evo[[#This Row],[Semaine]]), "")</f>
        <v/>
      </c>
      <c r="H1749" s="92" t="str">
        <f>IFERROR(AVERAGEIFS(EDF[Stress], EDF[Nom], BD_evo[[#This Row],[Nom]], EDF[Semaine], BD_evo[[#This Row],[Semaine]]), "")</f>
        <v/>
      </c>
      <c r="I1749" s="92" t="str">
        <f>IFERROR(AVERAGEIFS(EDF[Sommeil], EDF[Nom], BD_evo[[#This Row],[Nom]], EDF[Semaine], BD_evo[[#This Row],[Semaine]]), "")</f>
        <v/>
      </c>
      <c r="J1749" s="92" t="str">
        <f>IFERROR(AVERAGEIFS(EDF[Etat Physique], EDF[Nom], BD_evo[[#This Row],[Nom]], EDF[Semaine], BD_evo[[#This Row],[Semaine]]), "")</f>
        <v/>
      </c>
      <c r="K1749" s="92" t="str">
        <f>IFERROR(AVERAGEIFS(EDF[Hydratation], EDF[Nom], BD_evo[[#This Row],[Nom]], EDF[Semaine], BD_evo[[#This Row],[Semaine]]), "")</f>
        <v/>
      </c>
      <c r="L1749" s="92" t="str">
        <f>IFERROR(AVERAGEIFS(EDF[Nutrition], EDF[Nom], BD_evo[[#This Row],[Nom]], EDF[Semaine], BD_evo[[#This Row],[Semaine]]), "")</f>
        <v/>
      </c>
      <c r="M1749" s="92" t="str">
        <f>IFERROR(AVERAGEIFS(RPE[Investissement du jour], RPE[Nom], BD_evo[[#This Row],[Nom]], RPE[Semaine], BD_evo[[#This Row],[Semaine]]), "")</f>
        <v/>
      </c>
    </row>
    <row r="1750" spans="1:13" x14ac:dyDescent="0.2">
      <c r="A1750" s="88" t="s">
        <v>84</v>
      </c>
      <c r="B1750" t="str">
        <f>INDEX(Statut[Profil], MATCH(BD_evo[[#This Row],[Nom]], Statut[Nom], 0))</f>
        <v>Trois Quarts</v>
      </c>
      <c r="C1750">
        <f t="shared" si="46"/>
        <v>2024</v>
      </c>
      <c r="D1750">
        <f t="shared" si="48"/>
        <v>18</v>
      </c>
      <c r="E1750" t="str">
        <f>IF(SUMIFS(RPE[sRPE_tot], RPE[Nom], BD_evo[[#This Row],[Nom]], RPE[Semaine], BD_evo[[#This Row],[Semaine]])=0,"",SUMIFS(RPE[sRPE_tot], RPE[Nom], BD_evo[[#This Row],[Nom]], RPE[Semaine], BD_evo[[#This Row],[Semaine]]))</f>
        <v/>
      </c>
      <c r="F1750" s="92" t="str">
        <f>IFERROR(AVERAGEIFS(EDF[Total EDF], EDF[Nom], BD_evo[[#This Row],[Nom]], EDF[Semaine], BD_evo[[#This Row],[Semaine]]), "")</f>
        <v/>
      </c>
      <c r="G1750" s="92" t="str">
        <f>IFERROR(AVERAGEIFS(EDF[Humeur], EDF[Nom], BD_evo[[#This Row],[Nom]], EDF[Semaine], BD_evo[[#This Row],[Semaine]]), "")</f>
        <v/>
      </c>
      <c r="H1750" s="92" t="str">
        <f>IFERROR(AVERAGEIFS(EDF[Stress], EDF[Nom], BD_evo[[#This Row],[Nom]], EDF[Semaine], BD_evo[[#This Row],[Semaine]]), "")</f>
        <v/>
      </c>
      <c r="I1750" s="92" t="str">
        <f>IFERROR(AVERAGEIFS(EDF[Sommeil], EDF[Nom], BD_evo[[#This Row],[Nom]], EDF[Semaine], BD_evo[[#This Row],[Semaine]]), "")</f>
        <v/>
      </c>
      <c r="J1750" s="92" t="str">
        <f>IFERROR(AVERAGEIFS(EDF[Etat Physique], EDF[Nom], BD_evo[[#This Row],[Nom]], EDF[Semaine], BD_evo[[#This Row],[Semaine]]), "")</f>
        <v/>
      </c>
      <c r="K1750" s="92" t="str">
        <f>IFERROR(AVERAGEIFS(EDF[Hydratation], EDF[Nom], BD_evo[[#This Row],[Nom]], EDF[Semaine], BD_evo[[#This Row],[Semaine]]), "")</f>
        <v/>
      </c>
      <c r="L1750" s="92" t="str">
        <f>IFERROR(AVERAGEIFS(EDF[Nutrition], EDF[Nom], BD_evo[[#This Row],[Nom]], EDF[Semaine], BD_evo[[#This Row],[Semaine]]), "")</f>
        <v/>
      </c>
      <c r="M1750" s="92" t="str">
        <f>IFERROR(AVERAGEIFS(RPE[Investissement du jour], RPE[Nom], BD_evo[[#This Row],[Nom]], RPE[Semaine], BD_evo[[#This Row],[Semaine]]), "")</f>
        <v/>
      </c>
    </row>
    <row r="1751" spans="1:13" x14ac:dyDescent="0.2">
      <c r="A1751" s="88" t="s">
        <v>106</v>
      </c>
      <c r="B1751" t="str">
        <f>INDEX(Statut[Profil], MATCH(BD_evo[[#This Row],[Nom]], Statut[Nom], 0))</f>
        <v>Avant</v>
      </c>
      <c r="C1751">
        <f t="shared" si="46"/>
        <v>2024</v>
      </c>
      <c r="D1751">
        <f t="shared" si="48"/>
        <v>18</v>
      </c>
      <c r="E1751" t="str">
        <f>IF(SUMIFS(RPE[sRPE_tot], RPE[Nom], BD_evo[[#This Row],[Nom]], RPE[Semaine], BD_evo[[#This Row],[Semaine]])=0,"",SUMIFS(RPE[sRPE_tot], RPE[Nom], BD_evo[[#This Row],[Nom]], RPE[Semaine], BD_evo[[#This Row],[Semaine]]))</f>
        <v/>
      </c>
      <c r="F1751" s="92" t="str">
        <f>IFERROR(AVERAGEIFS(EDF[Total EDF], EDF[Nom], BD_evo[[#This Row],[Nom]], EDF[Semaine], BD_evo[[#This Row],[Semaine]]), "")</f>
        <v/>
      </c>
      <c r="G1751" s="92" t="str">
        <f>IFERROR(AVERAGEIFS(EDF[Humeur], EDF[Nom], BD_evo[[#This Row],[Nom]], EDF[Semaine], BD_evo[[#This Row],[Semaine]]), "")</f>
        <v/>
      </c>
      <c r="H1751" s="92" t="str">
        <f>IFERROR(AVERAGEIFS(EDF[Stress], EDF[Nom], BD_evo[[#This Row],[Nom]], EDF[Semaine], BD_evo[[#This Row],[Semaine]]), "")</f>
        <v/>
      </c>
      <c r="I1751" s="92" t="str">
        <f>IFERROR(AVERAGEIFS(EDF[Sommeil], EDF[Nom], BD_evo[[#This Row],[Nom]], EDF[Semaine], BD_evo[[#This Row],[Semaine]]), "")</f>
        <v/>
      </c>
      <c r="J1751" s="92" t="str">
        <f>IFERROR(AVERAGEIFS(EDF[Etat Physique], EDF[Nom], BD_evo[[#This Row],[Nom]], EDF[Semaine], BD_evo[[#This Row],[Semaine]]), "")</f>
        <v/>
      </c>
      <c r="K1751" s="92" t="str">
        <f>IFERROR(AVERAGEIFS(EDF[Hydratation], EDF[Nom], BD_evo[[#This Row],[Nom]], EDF[Semaine], BD_evo[[#This Row],[Semaine]]), "")</f>
        <v/>
      </c>
      <c r="L1751" s="92" t="str">
        <f>IFERROR(AVERAGEIFS(EDF[Nutrition], EDF[Nom], BD_evo[[#This Row],[Nom]], EDF[Semaine], BD_evo[[#This Row],[Semaine]]), "")</f>
        <v/>
      </c>
      <c r="M1751" s="92" t="str">
        <f>IFERROR(AVERAGEIFS(RPE[Investissement du jour], RPE[Nom], BD_evo[[#This Row],[Nom]], RPE[Semaine], BD_evo[[#This Row],[Semaine]]), "")</f>
        <v/>
      </c>
    </row>
    <row r="1752" spans="1:13" x14ac:dyDescent="0.2">
      <c r="A1752" s="89" t="s">
        <v>171</v>
      </c>
      <c r="B1752" t="str">
        <f>INDEX(Statut[Profil], MATCH(BD_evo[[#This Row],[Nom]], Statut[Nom], 0))</f>
        <v>Avant</v>
      </c>
      <c r="C1752">
        <f t="shared" si="46"/>
        <v>2024</v>
      </c>
      <c r="D1752">
        <f t="shared" si="48"/>
        <v>18</v>
      </c>
      <c r="E1752" t="str">
        <f>IF(SUMIFS(RPE[sRPE_tot], RPE[Nom], BD_evo[[#This Row],[Nom]], RPE[Semaine], BD_evo[[#This Row],[Semaine]])=0,"",SUMIFS(RPE[sRPE_tot], RPE[Nom], BD_evo[[#This Row],[Nom]], RPE[Semaine], BD_evo[[#This Row],[Semaine]]))</f>
        <v/>
      </c>
      <c r="F1752" s="92" t="str">
        <f>IFERROR(AVERAGEIFS(EDF[Total EDF], EDF[Nom], BD_evo[[#This Row],[Nom]], EDF[Semaine], BD_evo[[#This Row],[Semaine]]), "")</f>
        <v/>
      </c>
      <c r="G1752" s="92" t="str">
        <f>IFERROR(AVERAGEIFS(EDF[Humeur], EDF[Nom], BD_evo[[#This Row],[Nom]], EDF[Semaine], BD_evo[[#This Row],[Semaine]]), "")</f>
        <v/>
      </c>
      <c r="H1752" s="92" t="str">
        <f>IFERROR(AVERAGEIFS(EDF[Stress], EDF[Nom], BD_evo[[#This Row],[Nom]], EDF[Semaine], BD_evo[[#This Row],[Semaine]]), "")</f>
        <v/>
      </c>
      <c r="I1752" s="92" t="str">
        <f>IFERROR(AVERAGEIFS(EDF[Sommeil], EDF[Nom], BD_evo[[#This Row],[Nom]], EDF[Semaine], BD_evo[[#This Row],[Semaine]]), "")</f>
        <v/>
      </c>
      <c r="J1752" s="92" t="str">
        <f>IFERROR(AVERAGEIFS(EDF[Etat Physique], EDF[Nom], BD_evo[[#This Row],[Nom]], EDF[Semaine], BD_evo[[#This Row],[Semaine]]), "")</f>
        <v/>
      </c>
      <c r="K1752" s="92" t="str">
        <f>IFERROR(AVERAGEIFS(EDF[Hydratation], EDF[Nom], BD_evo[[#This Row],[Nom]], EDF[Semaine], BD_evo[[#This Row],[Semaine]]), "")</f>
        <v/>
      </c>
      <c r="L1752" s="92" t="str">
        <f>IFERROR(AVERAGEIFS(EDF[Nutrition], EDF[Nom], BD_evo[[#This Row],[Nom]], EDF[Semaine], BD_evo[[#This Row],[Semaine]]), "")</f>
        <v/>
      </c>
      <c r="M1752" s="92" t="str">
        <f>IFERROR(AVERAGEIFS(RPE[Investissement du jour], RPE[Nom], BD_evo[[#This Row],[Nom]], RPE[Semaine], BD_evo[[#This Row],[Semaine]]), "")</f>
        <v/>
      </c>
    </row>
    <row r="1753" spans="1:13" x14ac:dyDescent="0.2">
      <c r="A1753" s="88" t="s">
        <v>77</v>
      </c>
      <c r="B1753" t="str">
        <f>INDEX(Statut[Profil], MATCH(BD_evo[[#This Row],[Nom]], Statut[Nom], 0))</f>
        <v>Avant</v>
      </c>
      <c r="C1753">
        <f t="shared" si="46"/>
        <v>2024</v>
      </c>
      <c r="D1753">
        <f t="shared" si="48"/>
        <v>18</v>
      </c>
      <c r="E1753" t="str">
        <f>IF(SUMIFS(RPE[sRPE_tot], RPE[Nom], BD_evo[[#This Row],[Nom]], RPE[Semaine], BD_evo[[#This Row],[Semaine]])=0,"",SUMIFS(RPE[sRPE_tot], RPE[Nom], BD_evo[[#This Row],[Nom]], RPE[Semaine], BD_evo[[#This Row],[Semaine]]))</f>
        <v/>
      </c>
      <c r="F1753" s="92" t="str">
        <f>IFERROR(AVERAGEIFS(EDF[Total EDF], EDF[Nom], BD_evo[[#This Row],[Nom]], EDF[Semaine], BD_evo[[#This Row],[Semaine]]), "")</f>
        <v/>
      </c>
      <c r="G1753" s="92" t="str">
        <f>IFERROR(AVERAGEIFS(EDF[Humeur], EDF[Nom], BD_evo[[#This Row],[Nom]], EDF[Semaine], BD_evo[[#This Row],[Semaine]]), "")</f>
        <v/>
      </c>
      <c r="H1753" s="92" t="str">
        <f>IFERROR(AVERAGEIFS(EDF[Stress], EDF[Nom], BD_evo[[#This Row],[Nom]], EDF[Semaine], BD_evo[[#This Row],[Semaine]]), "")</f>
        <v/>
      </c>
      <c r="I1753" s="92" t="str">
        <f>IFERROR(AVERAGEIFS(EDF[Sommeil], EDF[Nom], BD_evo[[#This Row],[Nom]], EDF[Semaine], BD_evo[[#This Row],[Semaine]]), "")</f>
        <v/>
      </c>
      <c r="J1753" s="92" t="str">
        <f>IFERROR(AVERAGEIFS(EDF[Etat Physique], EDF[Nom], BD_evo[[#This Row],[Nom]], EDF[Semaine], BD_evo[[#This Row],[Semaine]]), "")</f>
        <v/>
      </c>
      <c r="K1753" s="92" t="str">
        <f>IFERROR(AVERAGEIFS(EDF[Hydratation], EDF[Nom], BD_evo[[#This Row],[Nom]], EDF[Semaine], BD_evo[[#This Row],[Semaine]]), "")</f>
        <v/>
      </c>
      <c r="L1753" s="92" t="str">
        <f>IFERROR(AVERAGEIFS(EDF[Nutrition], EDF[Nom], BD_evo[[#This Row],[Nom]], EDF[Semaine], BD_evo[[#This Row],[Semaine]]), "")</f>
        <v/>
      </c>
      <c r="M1753" s="92" t="str">
        <f>IFERROR(AVERAGEIFS(RPE[Investissement du jour], RPE[Nom], BD_evo[[#This Row],[Nom]], RPE[Semaine], BD_evo[[#This Row],[Semaine]]), "")</f>
        <v/>
      </c>
    </row>
    <row r="1754" spans="1:13" x14ac:dyDescent="0.2">
      <c r="A1754" s="88" t="s">
        <v>135</v>
      </c>
      <c r="B1754" t="str">
        <f>INDEX(Statut[Profil], MATCH(BD_evo[[#This Row],[Nom]], Statut[Nom], 0))</f>
        <v>Trois Quarts</v>
      </c>
      <c r="C1754">
        <f t="shared" si="46"/>
        <v>2024</v>
      </c>
      <c r="D1754">
        <f t="shared" si="48"/>
        <v>18</v>
      </c>
      <c r="E1754" t="str">
        <f>IF(SUMIFS(RPE[sRPE_tot], RPE[Nom], BD_evo[[#This Row],[Nom]], RPE[Semaine], BD_evo[[#This Row],[Semaine]])=0,"",SUMIFS(RPE[sRPE_tot], RPE[Nom], BD_evo[[#This Row],[Nom]], RPE[Semaine], BD_evo[[#This Row],[Semaine]]))</f>
        <v/>
      </c>
      <c r="F1754" s="92" t="str">
        <f>IFERROR(AVERAGEIFS(EDF[Total EDF], EDF[Nom], BD_evo[[#This Row],[Nom]], EDF[Semaine], BD_evo[[#This Row],[Semaine]]), "")</f>
        <v/>
      </c>
      <c r="G1754" s="92" t="str">
        <f>IFERROR(AVERAGEIFS(EDF[Humeur], EDF[Nom], BD_evo[[#This Row],[Nom]], EDF[Semaine], BD_evo[[#This Row],[Semaine]]), "")</f>
        <v/>
      </c>
      <c r="H1754" s="92" t="str">
        <f>IFERROR(AVERAGEIFS(EDF[Stress], EDF[Nom], BD_evo[[#This Row],[Nom]], EDF[Semaine], BD_evo[[#This Row],[Semaine]]), "")</f>
        <v/>
      </c>
      <c r="I1754" s="92" t="str">
        <f>IFERROR(AVERAGEIFS(EDF[Sommeil], EDF[Nom], BD_evo[[#This Row],[Nom]], EDF[Semaine], BD_evo[[#This Row],[Semaine]]), "")</f>
        <v/>
      </c>
      <c r="J1754" s="92" t="str">
        <f>IFERROR(AVERAGEIFS(EDF[Etat Physique], EDF[Nom], BD_evo[[#This Row],[Nom]], EDF[Semaine], BD_evo[[#This Row],[Semaine]]), "")</f>
        <v/>
      </c>
      <c r="K1754" s="92" t="str">
        <f>IFERROR(AVERAGEIFS(EDF[Hydratation], EDF[Nom], BD_evo[[#This Row],[Nom]], EDF[Semaine], BD_evo[[#This Row],[Semaine]]), "")</f>
        <v/>
      </c>
      <c r="L1754" s="92" t="str">
        <f>IFERROR(AVERAGEIFS(EDF[Nutrition], EDF[Nom], BD_evo[[#This Row],[Nom]], EDF[Semaine], BD_evo[[#This Row],[Semaine]]), "")</f>
        <v/>
      </c>
      <c r="M1754" s="92" t="str">
        <f>IFERROR(AVERAGEIFS(RPE[Investissement du jour], RPE[Nom], BD_evo[[#This Row],[Nom]], RPE[Semaine], BD_evo[[#This Row],[Semaine]]), "")</f>
        <v/>
      </c>
    </row>
    <row r="1755" spans="1:13" x14ac:dyDescent="0.2">
      <c r="A1755" s="88" t="s">
        <v>75</v>
      </c>
      <c r="B1755" t="str">
        <f>INDEX(Statut[Profil], MATCH(BD_evo[[#This Row],[Nom]], Statut[Nom], 0))</f>
        <v>Avant</v>
      </c>
      <c r="C1755">
        <f t="shared" si="46"/>
        <v>2024</v>
      </c>
      <c r="D1755">
        <f t="shared" si="48"/>
        <v>18</v>
      </c>
      <c r="E1755" t="str">
        <f>IF(SUMIFS(RPE[sRPE_tot], RPE[Nom], BD_evo[[#This Row],[Nom]], RPE[Semaine], BD_evo[[#This Row],[Semaine]])=0,"",SUMIFS(RPE[sRPE_tot], RPE[Nom], BD_evo[[#This Row],[Nom]], RPE[Semaine], BD_evo[[#This Row],[Semaine]]))</f>
        <v/>
      </c>
      <c r="F1755" s="92" t="str">
        <f>IFERROR(AVERAGEIFS(EDF[Total EDF], EDF[Nom], BD_evo[[#This Row],[Nom]], EDF[Semaine], BD_evo[[#This Row],[Semaine]]), "")</f>
        <v/>
      </c>
      <c r="G1755" s="92" t="str">
        <f>IFERROR(AVERAGEIFS(EDF[Humeur], EDF[Nom], BD_evo[[#This Row],[Nom]], EDF[Semaine], BD_evo[[#This Row],[Semaine]]), "")</f>
        <v/>
      </c>
      <c r="H1755" s="92" t="str">
        <f>IFERROR(AVERAGEIFS(EDF[Stress], EDF[Nom], BD_evo[[#This Row],[Nom]], EDF[Semaine], BD_evo[[#This Row],[Semaine]]), "")</f>
        <v/>
      </c>
      <c r="I1755" s="92" t="str">
        <f>IFERROR(AVERAGEIFS(EDF[Sommeil], EDF[Nom], BD_evo[[#This Row],[Nom]], EDF[Semaine], BD_evo[[#This Row],[Semaine]]), "")</f>
        <v/>
      </c>
      <c r="J1755" s="92" t="str">
        <f>IFERROR(AVERAGEIFS(EDF[Etat Physique], EDF[Nom], BD_evo[[#This Row],[Nom]], EDF[Semaine], BD_evo[[#This Row],[Semaine]]), "")</f>
        <v/>
      </c>
      <c r="K1755" s="92" t="str">
        <f>IFERROR(AVERAGEIFS(EDF[Hydratation], EDF[Nom], BD_evo[[#This Row],[Nom]], EDF[Semaine], BD_evo[[#This Row],[Semaine]]), "")</f>
        <v/>
      </c>
      <c r="L1755" s="92" t="str">
        <f>IFERROR(AVERAGEIFS(EDF[Nutrition], EDF[Nom], BD_evo[[#This Row],[Nom]], EDF[Semaine], BD_evo[[#This Row],[Semaine]]), "")</f>
        <v/>
      </c>
      <c r="M1755" s="92" t="str">
        <f>IFERROR(AVERAGEIFS(RPE[Investissement du jour], RPE[Nom], BD_evo[[#This Row],[Nom]], RPE[Semaine], BD_evo[[#This Row],[Semaine]]), "")</f>
        <v/>
      </c>
    </row>
    <row r="1756" spans="1:13" x14ac:dyDescent="0.2">
      <c r="A1756" s="88" t="s">
        <v>112</v>
      </c>
      <c r="B1756" t="str">
        <f>INDEX(Statut[Profil], MATCH(BD_evo[[#This Row],[Nom]], Statut[Nom], 0))</f>
        <v>Trois Quarts</v>
      </c>
      <c r="C1756">
        <f t="shared" si="46"/>
        <v>2024</v>
      </c>
      <c r="D1756">
        <f t="shared" si="48"/>
        <v>18</v>
      </c>
      <c r="E1756" t="str">
        <f>IF(SUMIFS(RPE[sRPE_tot], RPE[Nom], BD_evo[[#This Row],[Nom]], RPE[Semaine], BD_evo[[#This Row],[Semaine]])=0,"",SUMIFS(RPE[sRPE_tot], RPE[Nom], BD_evo[[#This Row],[Nom]], RPE[Semaine], BD_evo[[#This Row],[Semaine]]))</f>
        <v/>
      </c>
      <c r="F1756" s="92" t="str">
        <f>IFERROR(AVERAGEIFS(EDF[Total EDF], EDF[Nom], BD_evo[[#This Row],[Nom]], EDF[Semaine], BD_evo[[#This Row],[Semaine]]), "")</f>
        <v/>
      </c>
      <c r="G1756" s="92" t="str">
        <f>IFERROR(AVERAGEIFS(EDF[Humeur], EDF[Nom], BD_evo[[#This Row],[Nom]], EDF[Semaine], BD_evo[[#This Row],[Semaine]]), "")</f>
        <v/>
      </c>
      <c r="H1756" s="92" t="str">
        <f>IFERROR(AVERAGEIFS(EDF[Stress], EDF[Nom], BD_evo[[#This Row],[Nom]], EDF[Semaine], BD_evo[[#This Row],[Semaine]]), "")</f>
        <v/>
      </c>
      <c r="I1756" s="92" t="str">
        <f>IFERROR(AVERAGEIFS(EDF[Sommeil], EDF[Nom], BD_evo[[#This Row],[Nom]], EDF[Semaine], BD_evo[[#This Row],[Semaine]]), "")</f>
        <v/>
      </c>
      <c r="J1756" s="92" t="str">
        <f>IFERROR(AVERAGEIFS(EDF[Etat Physique], EDF[Nom], BD_evo[[#This Row],[Nom]], EDF[Semaine], BD_evo[[#This Row],[Semaine]]), "")</f>
        <v/>
      </c>
      <c r="K1756" s="92" t="str">
        <f>IFERROR(AVERAGEIFS(EDF[Hydratation], EDF[Nom], BD_evo[[#This Row],[Nom]], EDF[Semaine], BD_evo[[#This Row],[Semaine]]), "")</f>
        <v/>
      </c>
      <c r="L1756" s="92" t="str">
        <f>IFERROR(AVERAGEIFS(EDF[Nutrition], EDF[Nom], BD_evo[[#This Row],[Nom]], EDF[Semaine], BD_evo[[#This Row],[Semaine]]), "")</f>
        <v/>
      </c>
      <c r="M1756" s="92" t="str">
        <f>IFERROR(AVERAGEIFS(RPE[Investissement du jour], RPE[Nom], BD_evo[[#This Row],[Nom]], RPE[Semaine], BD_evo[[#This Row],[Semaine]]), "")</f>
        <v/>
      </c>
    </row>
    <row r="1757" spans="1:13" x14ac:dyDescent="0.2">
      <c r="A1757" s="88" t="s">
        <v>142</v>
      </c>
      <c r="B1757" t="str">
        <f>INDEX(Statut[Profil], MATCH(BD_evo[[#This Row],[Nom]], Statut[Nom], 0))</f>
        <v>Avant</v>
      </c>
      <c r="C1757">
        <f t="shared" si="46"/>
        <v>2024</v>
      </c>
      <c r="D1757">
        <f t="shared" si="48"/>
        <v>18</v>
      </c>
      <c r="E1757" t="str">
        <f>IF(SUMIFS(RPE[sRPE_tot], RPE[Nom], BD_evo[[#This Row],[Nom]], RPE[Semaine], BD_evo[[#This Row],[Semaine]])=0,"",SUMIFS(RPE[sRPE_tot], RPE[Nom], BD_evo[[#This Row],[Nom]], RPE[Semaine], BD_evo[[#This Row],[Semaine]]))</f>
        <v/>
      </c>
      <c r="F1757" s="92" t="str">
        <f>IFERROR(AVERAGEIFS(EDF[Total EDF], EDF[Nom], BD_evo[[#This Row],[Nom]], EDF[Semaine], BD_evo[[#This Row],[Semaine]]), "")</f>
        <v/>
      </c>
      <c r="G1757" s="92" t="str">
        <f>IFERROR(AVERAGEIFS(EDF[Humeur], EDF[Nom], BD_evo[[#This Row],[Nom]], EDF[Semaine], BD_evo[[#This Row],[Semaine]]), "")</f>
        <v/>
      </c>
      <c r="H1757" s="92" t="str">
        <f>IFERROR(AVERAGEIFS(EDF[Stress], EDF[Nom], BD_evo[[#This Row],[Nom]], EDF[Semaine], BD_evo[[#This Row],[Semaine]]), "")</f>
        <v/>
      </c>
      <c r="I1757" s="92" t="str">
        <f>IFERROR(AVERAGEIFS(EDF[Sommeil], EDF[Nom], BD_evo[[#This Row],[Nom]], EDF[Semaine], BD_evo[[#This Row],[Semaine]]), "")</f>
        <v/>
      </c>
      <c r="J1757" s="92" t="str">
        <f>IFERROR(AVERAGEIFS(EDF[Etat Physique], EDF[Nom], BD_evo[[#This Row],[Nom]], EDF[Semaine], BD_evo[[#This Row],[Semaine]]), "")</f>
        <v/>
      </c>
      <c r="K1757" s="92" t="str">
        <f>IFERROR(AVERAGEIFS(EDF[Hydratation], EDF[Nom], BD_evo[[#This Row],[Nom]], EDF[Semaine], BD_evo[[#This Row],[Semaine]]), "")</f>
        <v/>
      </c>
      <c r="L1757" s="92" t="str">
        <f>IFERROR(AVERAGEIFS(EDF[Nutrition], EDF[Nom], BD_evo[[#This Row],[Nom]], EDF[Semaine], BD_evo[[#This Row],[Semaine]]), "")</f>
        <v/>
      </c>
      <c r="M1757" s="92" t="str">
        <f>IFERROR(AVERAGEIFS(RPE[Investissement du jour], RPE[Nom], BD_evo[[#This Row],[Nom]], RPE[Semaine], BD_evo[[#This Row],[Semaine]]), "")</f>
        <v/>
      </c>
    </row>
    <row r="1758" spans="1:13" x14ac:dyDescent="0.2">
      <c r="A1758" s="88" t="s">
        <v>131</v>
      </c>
      <c r="B1758" t="str">
        <f>INDEX(Statut[Profil], MATCH(BD_evo[[#This Row],[Nom]], Statut[Nom], 0))</f>
        <v>Trois Quarts</v>
      </c>
      <c r="C1758">
        <f t="shared" si="46"/>
        <v>2024</v>
      </c>
      <c r="D1758">
        <f t="shared" si="48"/>
        <v>18</v>
      </c>
      <c r="E1758" t="str">
        <f>IF(SUMIFS(RPE[sRPE_tot], RPE[Nom], BD_evo[[#This Row],[Nom]], RPE[Semaine], BD_evo[[#This Row],[Semaine]])=0,"",SUMIFS(RPE[sRPE_tot], RPE[Nom], BD_evo[[#This Row],[Nom]], RPE[Semaine], BD_evo[[#This Row],[Semaine]]))</f>
        <v/>
      </c>
      <c r="F1758" s="92" t="str">
        <f>IFERROR(AVERAGEIFS(EDF[Total EDF], EDF[Nom], BD_evo[[#This Row],[Nom]], EDF[Semaine], BD_evo[[#This Row],[Semaine]]), "")</f>
        <v/>
      </c>
      <c r="G1758" s="92" t="str">
        <f>IFERROR(AVERAGEIFS(EDF[Humeur], EDF[Nom], BD_evo[[#This Row],[Nom]], EDF[Semaine], BD_evo[[#This Row],[Semaine]]), "")</f>
        <v/>
      </c>
      <c r="H1758" s="92" t="str">
        <f>IFERROR(AVERAGEIFS(EDF[Stress], EDF[Nom], BD_evo[[#This Row],[Nom]], EDF[Semaine], BD_evo[[#This Row],[Semaine]]), "")</f>
        <v/>
      </c>
      <c r="I1758" s="92" t="str">
        <f>IFERROR(AVERAGEIFS(EDF[Sommeil], EDF[Nom], BD_evo[[#This Row],[Nom]], EDF[Semaine], BD_evo[[#This Row],[Semaine]]), "")</f>
        <v/>
      </c>
      <c r="J1758" s="92" t="str">
        <f>IFERROR(AVERAGEIFS(EDF[Etat Physique], EDF[Nom], BD_evo[[#This Row],[Nom]], EDF[Semaine], BD_evo[[#This Row],[Semaine]]), "")</f>
        <v/>
      </c>
      <c r="K1758" s="92" t="str">
        <f>IFERROR(AVERAGEIFS(EDF[Hydratation], EDF[Nom], BD_evo[[#This Row],[Nom]], EDF[Semaine], BD_evo[[#This Row],[Semaine]]), "")</f>
        <v/>
      </c>
      <c r="L1758" s="92" t="str">
        <f>IFERROR(AVERAGEIFS(EDF[Nutrition], EDF[Nom], BD_evo[[#This Row],[Nom]], EDF[Semaine], BD_evo[[#This Row],[Semaine]]), "")</f>
        <v/>
      </c>
      <c r="M1758" s="92" t="str">
        <f>IFERROR(AVERAGEIFS(RPE[Investissement du jour], RPE[Nom], BD_evo[[#This Row],[Nom]], RPE[Semaine], BD_evo[[#This Row],[Semaine]]), "")</f>
        <v/>
      </c>
    </row>
    <row r="1759" spans="1:13" x14ac:dyDescent="0.2">
      <c r="A1759" s="88" t="s">
        <v>83</v>
      </c>
      <c r="B1759" t="str">
        <f>INDEX(Statut[Profil], MATCH(BD_evo[[#This Row],[Nom]], Statut[Nom], 0))</f>
        <v>Avant</v>
      </c>
      <c r="C1759">
        <f t="shared" ref="C1759:C1822" si="49">C1758</f>
        <v>2024</v>
      </c>
      <c r="D1759">
        <f t="shared" si="48"/>
        <v>18</v>
      </c>
      <c r="E1759" t="str">
        <f>IF(SUMIFS(RPE[sRPE_tot], RPE[Nom], BD_evo[[#This Row],[Nom]], RPE[Semaine], BD_evo[[#This Row],[Semaine]])=0,"",SUMIFS(RPE[sRPE_tot], RPE[Nom], BD_evo[[#This Row],[Nom]], RPE[Semaine], BD_evo[[#This Row],[Semaine]]))</f>
        <v/>
      </c>
      <c r="F1759" s="92" t="str">
        <f>IFERROR(AVERAGEIFS(EDF[Total EDF], EDF[Nom], BD_evo[[#This Row],[Nom]], EDF[Semaine], BD_evo[[#This Row],[Semaine]]), "")</f>
        <v/>
      </c>
      <c r="G1759" s="92" t="str">
        <f>IFERROR(AVERAGEIFS(EDF[Humeur], EDF[Nom], BD_evo[[#This Row],[Nom]], EDF[Semaine], BD_evo[[#This Row],[Semaine]]), "")</f>
        <v/>
      </c>
      <c r="H1759" s="92" t="str">
        <f>IFERROR(AVERAGEIFS(EDF[Stress], EDF[Nom], BD_evo[[#This Row],[Nom]], EDF[Semaine], BD_evo[[#This Row],[Semaine]]), "")</f>
        <v/>
      </c>
      <c r="I1759" s="92" t="str">
        <f>IFERROR(AVERAGEIFS(EDF[Sommeil], EDF[Nom], BD_evo[[#This Row],[Nom]], EDF[Semaine], BD_evo[[#This Row],[Semaine]]), "")</f>
        <v/>
      </c>
      <c r="J1759" s="92" t="str">
        <f>IFERROR(AVERAGEIFS(EDF[Etat Physique], EDF[Nom], BD_evo[[#This Row],[Nom]], EDF[Semaine], BD_evo[[#This Row],[Semaine]]), "")</f>
        <v/>
      </c>
      <c r="K1759" s="92" t="str">
        <f>IFERROR(AVERAGEIFS(EDF[Hydratation], EDF[Nom], BD_evo[[#This Row],[Nom]], EDF[Semaine], BD_evo[[#This Row],[Semaine]]), "")</f>
        <v/>
      </c>
      <c r="L1759" s="92" t="str">
        <f>IFERROR(AVERAGEIFS(EDF[Nutrition], EDF[Nom], BD_evo[[#This Row],[Nom]], EDF[Semaine], BD_evo[[#This Row],[Semaine]]), "")</f>
        <v/>
      </c>
      <c r="M1759" s="92" t="str">
        <f>IFERROR(AVERAGEIFS(RPE[Investissement du jour], RPE[Nom], BD_evo[[#This Row],[Nom]], RPE[Semaine], BD_evo[[#This Row],[Semaine]]), "")</f>
        <v/>
      </c>
    </row>
    <row r="1760" spans="1:13" x14ac:dyDescent="0.2">
      <c r="A1760" s="88" t="s">
        <v>100</v>
      </c>
      <c r="B1760" t="str">
        <f>INDEX(Statut[Profil], MATCH(BD_evo[[#This Row],[Nom]], Statut[Nom], 0))</f>
        <v>Trois Quarts</v>
      </c>
      <c r="C1760">
        <f t="shared" si="49"/>
        <v>2024</v>
      </c>
      <c r="D1760">
        <f t="shared" si="48"/>
        <v>18</v>
      </c>
      <c r="E1760" t="str">
        <f>IF(SUMIFS(RPE[sRPE_tot], RPE[Nom], BD_evo[[#This Row],[Nom]], RPE[Semaine], BD_evo[[#This Row],[Semaine]])=0,"",SUMIFS(RPE[sRPE_tot], RPE[Nom], BD_evo[[#This Row],[Nom]], RPE[Semaine], BD_evo[[#This Row],[Semaine]]))</f>
        <v/>
      </c>
      <c r="F1760" s="92" t="str">
        <f>IFERROR(AVERAGEIFS(EDF[Total EDF], EDF[Nom], BD_evo[[#This Row],[Nom]], EDF[Semaine], BD_evo[[#This Row],[Semaine]]), "")</f>
        <v/>
      </c>
      <c r="G1760" s="92" t="str">
        <f>IFERROR(AVERAGEIFS(EDF[Humeur], EDF[Nom], BD_evo[[#This Row],[Nom]], EDF[Semaine], BD_evo[[#This Row],[Semaine]]), "")</f>
        <v/>
      </c>
      <c r="H1760" s="92" t="str">
        <f>IFERROR(AVERAGEIFS(EDF[Stress], EDF[Nom], BD_evo[[#This Row],[Nom]], EDF[Semaine], BD_evo[[#This Row],[Semaine]]), "")</f>
        <v/>
      </c>
      <c r="I1760" s="92" t="str">
        <f>IFERROR(AVERAGEIFS(EDF[Sommeil], EDF[Nom], BD_evo[[#This Row],[Nom]], EDF[Semaine], BD_evo[[#This Row],[Semaine]]), "")</f>
        <v/>
      </c>
      <c r="J1760" s="92" t="str">
        <f>IFERROR(AVERAGEIFS(EDF[Etat Physique], EDF[Nom], BD_evo[[#This Row],[Nom]], EDF[Semaine], BD_evo[[#This Row],[Semaine]]), "")</f>
        <v/>
      </c>
      <c r="K1760" s="92" t="str">
        <f>IFERROR(AVERAGEIFS(EDF[Hydratation], EDF[Nom], BD_evo[[#This Row],[Nom]], EDF[Semaine], BD_evo[[#This Row],[Semaine]]), "")</f>
        <v/>
      </c>
      <c r="L1760" s="92" t="str">
        <f>IFERROR(AVERAGEIFS(EDF[Nutrition], EDF[Nom], BD_evo[[#This Row],[Nom]], EDF[Semaine], BD_evo[[#This Row],[Semaine]]), "")</f>
        <v/>
      </c>
      <c r="M1760" s="92" t="str">
        <f>IFERROR(AVERAGEIFS(RPE[Investissement du jour], RPE[Nom], BD_evo[[#This Row],[Nom]], RPE[Semaine], BD_evo[[#This Row],[Semaine]]), "")</f>
        <v/>
      </c>
    </row>
    <row r="1761" spans="1:13" x14ac:dyDescent="0.2">
      <c r="A1761" s="88" t="s">
        <v>89</v>
      </c>
      <c r="B1761" t="str">
        <f>INDEX(Statut[Profil], MATCH(BD_evo[[#This Row],[Nom]], Statut[Nom], 0))</f>
        <v>Avant</v>
      </c>
      <c r="C1761">
        <f t="shared" si="49"/>
        <v>2024</v>
      </c>
      <c r="D1761">
        <f t="shared" si="48"/>
        <v>18</v>
      </c>
      <c r="E1761" t="str">
        <f>IF(SUMIFS(RPE[sRPE_tot], RPE[Nom], BD_evo[[#This Row],[Nom]], RPE[Semaine], BD_evo[[#This Row],[Semaine]])=0,"",SUMIFS(RPE[sRPE_tot], RPE[Nom], BD_evo[[#This Row],[Nom]], RPE[Semaine], BD_evo[[#This Row],[Semaine]]))</f>
        <v/>
      </c>
      <c r="F1761" s="92" t="str">
        <f>IFERROR(AVERAGEIFS(EDF[Total EDF], EDF[Nom], BD_evo[[#This Row],[Nom]], EDF[Semaine], BD_evo[[#This Row],[Semaine]]), "")</f>
        <v/>
      </c>
      <c r="G1761" s="92" t="str">
        <f>IFERROR(AVERAGEIFS(EDF[Humeur], EDF[Nom], BD_evo[[#This Row],[Nom]], EDF[Semaine], BD_evo[[#This Row],[Semaine]]), "")</f>
        <v/>
      </c>
      <c r="H1761" s="92" t="str">
        <f>IFERROR(AVERAGEIFS(EDF[Stress], EDF[Nom], BD_evo[[#This Row],[Nom]], EDF[Semaine], BD_evo[[#This Row],[Semaine]]), "")</f>
        <v/>
      </c>
      <c r="I1761" s="92" t="str">
        <f>IFERROR(AVERAGEIFS(EDF[Sommeil], EDF[Nom], BD_evo[[#This Row],[Nom]], EDF[Semaine], BD_evo[[#This Row],[Semaine]]), "")</f>
        <v/>
      </c>
      <c r="J1761" s="92" t="str">
        <f>IFERROR(AVERAGEIFS(EDF[Etat Physique], EDF[Nom], BD_evo[[#This Row],[Nom]], EDF[Semaine], BD_evo[[#This Row],[Semaine]]), "")</f>
        <v/>
      </c>
      <c r="K1761" s="92" t="str">
        <f>IFERROR(AVERAGEIFS(EDF[Hydratation], EDF[Nom], BD_evo[[#This Row],[Nom]], EDF[Semaine], BD_evo[[#This Row],[Semaine]]), "")</f>
        <v/>
      </c>
      <c r="L1761" s="92" t="str">
        <f>IFERROR(AVERAGEIFS(EDF[Nutrition], EDF[Nom], BD_evo[[#This Row],[Nom]], EDF[Semaine], BD_evo[[#This Row],[Semaine]]), "")</f>
        <v/>
      </c>
      <c r="M1761" s="92" t="str">
        <f>IFERROR(AVERAGEIFS(RPE[Investissement du jour], RPE[Nom], BD_evo[[#This Row],[Nom]], RPE[Semaine], BD_evo[[#This Row],[Semaine]]), "")</f>
        <v/>
      </c>
    </row>
    <row r="1762" spans="1:13" x14ac:dyDescent="0.2">
      <c r="A1762" s="88" t="s">
        <v>168</v>
      </c>
      <c r="B1762" t="str">
        <f>INDEX(Statut[Profil], MATCH(BD_evo[[#This Row],[Nom]], Statut[Nom], 0))</f>
        <v>Avant</v>
      </c>
      <c r="C1762">
        <f t="shared" si="49"/>
        <v>2024</v>
      </c>
      <c r="D1762">
        <f t="shared" si="48"/>
        <v>18</v>
      </c>
      <c r="E1762" t="str">
        <f>IF(SUMIFS(RPE[sRPE_tot], RPE[Nom], BD_evo[[#This Row],[Nom]], RPE[Semaine], BD_evo[[#This Row],[Semaine]])=0,"",SUMIFS(RPE[sRPE_tot], RPE[Nom], BD_evo[[#This Row],[Nom]], RPE[Semaine], BD_evo[[#This Row],[Semaine]]))</f>
        <v/>
      </c>
      <c r="F1762" s="92" t="str">
        <f>IFERROR(AVERAGEIFS(EDF[Total EDF], EDF[Nom], BD_evo[[#This Row],[Nom]], EDF[Semaine], BD_evo[[#This Row],[Semaine]]), "")</f>
        <v/>
      </c>
      <c r="G1762" s="92" t="str">
        <f>IFERROR(AVERAGEIFS(EDF[Humeur], EDF[Nom], BD_evo[[#This Row],[Nom]], EDF[Semaine], BD_evo[[#This Row],[Semaine]]), "")</f>
        <v/>
      </c>
      <c r="H1762" s="92" t="str">
        <f>IFERROR(AVERAGEIFS(EDF[Stress], EDF[Nom], BD_evo[[#This Row],[Nom]], EDF[Semaine], BD_evo[[#This Row],[Semaine]]), "")</f>
        <v/>
      </c>
      <c r="I1762" s="92" t="str">
        <f>IFERROR(AVERAGEIFS(EDF[Sommeil], EDF[Nom], BD_evo[[#This Row],[Nom]], EDF[Semaine], BD_evo[[#This Row],[Semaine]]), "")</f>
        <v/>
      </c>
      <c r="J1762" s="92" t="str">
        <f>IFERROR(AVERAGEIFS(EDF[Etat Physique], EDF[Nom], BD_evo[[#This Row],[Nom]], EDF[Semaine], BD_evo[[#This Row],[Semaine]]), "")</f>
        <v/>
      </c>
      <c r="K1762" s="92" t="str">
        <f>IFERROR(AVERAGEIFS(EDF[Hydratation], EDF[Nom], BD_evo[[#This Row],[Nom]], EDF[Semaine], BD_evo[[#This Row],[Semaine]]), "")</f>
        <v/>
      </c>
      <c r="L1762" s="92" t="str">
        <f>IFERROR(AVERAGEIFS(EDF[Nutrition], EDF[Nom], BD_evo[[#This Row],[Nom]], EDF[Semaine], BD_evo[[#This Row],[Semaine]]), "")</f>
        <v/>
      </c>
      <c r="M1762" s="92" t="str">
        <f>IFERROR(AVERAGEIFS(RPE[Investissement du jour], RPE[Nom], BD_evo[[#This Row],[Nom]], RPE[Semaine], BD_evo[[#This Row],[Semaine]]), "")</f>
        <v/>
      </c>
    </row>
    <row r="1763" spans="1:13" x14ac:dyDescent="0.2">
      <c r="A1763" s="88" t="s">
        <v>86</v>
      </c>
      <c r="B1763" t="str">
        <f>INDEX(Statut[Profil], MATCH(BD_evo[[#This Row],[Nom]], Statut[Nom], 0))</f>
        <v>Avant</v>
      </c>
      <c r="C1763">
        <f t="shared" si="49"/>
        <v>2024</v>
      </c>
      <c r="D1763">
        <f t="shared" si="48"/>
        <v>18</v>
      </c>
      <c r="E1763" t="str">
        <f>IF(SUMIFS(RPE[sRPE_tot], RPE[Nom], BD_evo[[#This Row],[Nom]], RPE[Semaine], BD_evo[[#This Row],[Semaine]])=0,"",SUMIFS(RPE[sRPE_tot], RPE[Nom], BD_evo[[#This Row],[Nom]], RPE[Semaine], BD_evo[[#This Row],[Semaine]]))</f>
        <v/>
      </c>
      <c r="F1763" s="92" t="str">
        <f>IFERROR(AVERAGEIFS(EDF[Total EDF], EDF[Nom], BD_evo[[#This Row],[Nom]], EDF[Semaine], BD_evo[[#This Row],[Semaine]]), "")</f>
        <v/>
      </c>
      <c r="G1763" s="92" t="str">
        <f>IFERROR(AVERAGEIFS(EDF[Humeur], EDF[Nom], BD_evo[[#This Row],[Nom]], EDF[Semaine], BD_evo[[#This Row],[Semaine]]), "")</f>
        <v/>
      </c>
      <c r="H1763" s="92" t="str">
        <f>IFERROR(AVERAGEIFS(EDF[Stress], EDF[Nom], BD_evo[[#This Row],[Nom]], EDF[Semaine], BD_evo[[#This Row],[Semaine]]), "")</f>
        <v/>
      </c>
      <c r="I1763" s="92" t="str">
        <f>IFERROR(AVERAGEIFS(EDF[Sommeil], EDF[Nom], BD_evo[[#This Row],[Nom]], EDF[Semaine], BD_evo[[#This Row],[Semaine]]), "")</f>
        <v/>
      </c>
      <c r="J1763" s="92" t="str">
        <f>IFERROR(AVERAGEIFS(EDF[Etat Physique], EDF[Nom], BD_evo[[#This Row],[Nom]], EDF[Semaine], BD_evo[[#This Row],[Semaine]]), "")</f>
        <v/>
      </c>
      <c r="K1763" s="92" t="str">
        <f>IFERROR(AVERAGEIFS(EDF[Hydratation], EDF[Nom], BD_evo[[#This Row],[Nom]], EDF[Semaine], BD_evo[[#This Row],[Semaine]]), "")</f>
        <v/>
      </c>
      <c r="L1763" s="92" t="str">
        <f>IFERROR(AVERAGEIFS(EDF[Nutrition], EDF[Nom], BD_evo[[#This Row],[Nom]], EDF[Semaine], BD_evo[[#This Row],[Semaine]]), "")</f>
        <v/>
      </c>
      <c r="M1763" s="92" t="str">
        <f>IFERROR(AVERAGEIFS(RPE[Investissement du jour], RPE[Nom], BD_evo[[#This Row],[Nom]], RPE[Semaine], BD_evo[[#This Row],[Semaine]]), "")</f>
        <v/>
      </c>
    </row>
    <row r="1764" spans="1:13" x14ac:dyDescent="0.2">
      <c r="A1764" s="88" t="s">
        <v>208</v>
      </c>
      <c r="B1764" t="str">
        <f>INDEX(Statut[Profil], MATCH(BD_evo[[#This Row],[Nom]], Statut[Nom], 0))</f>
        <v>Trois Quarts</v>
      </c>
      <c r="C1764">
        <f t="shared" si="49"/>
        <v>2024</v>
      </c>
      <c r="D1764">
        <f t="shared" si="48"/>
        <v>18</v>
      </c>
      <c r="E1764" t="str">
        <f>IF(SUMIFS(RPE[sRPE_tot], RPE[Nom], BD_evo[[#This Row],[Nom]], RPE[Semaine], BD_evo[[#This Row],[Semaine]])=0,"",SUMIFS(RPE[sRPE_tot], RPE[Nom], BD_evo[[#This Row],[Nom]], RPE[Semaine], BD_evo[[#This Row],[Semaine]]))</f>
        <v/>
      </c>
      <c r="F1764" s="92" t="str">
        <f>IFERROR(AVERAGEIFS(EDF[Total EDF], EDF[Nom], BD_evo[[#This Row],[Nom]], EDF[Semaine], BD_evo[[#This Row],[Semaine]]), "")</f>
        <v/>
      </c>
      <c r="G1764" s="92" t="str">
        <f>IFERROR(AVERAGEIFS(EDF[Humeur], EDF[Nom], BD_evo[[#This Row],[Nom]], EDF[Semaine], BD_evo[[#This Row],[Semaine]]), "")</f>
        <v/>
      </c>
      <c r="H1764" s="92" t="str">
        <f>IFERROR(AVERAGEIFS(EDF[Stress], EDF[Nom], BD_evo[[#This Row],[Nom]], EDF[Semaine], BD_evo[[#This Row],[Semaine]]), "")</f>
        <v/>
      </c>
      <c r="I1764" s="92" t="str">
        <f>IFERROR(AVERAGEIFS(EDF[Sommeil], EDF[Nom], BD_evo[[#This Row],[Nom]], EDF[Semaine], BD_evo[[#This Row],[Semaine]]), "")</f>
        <v/>
      </c>
      <c r="J1764" s="92" t="str">
        <f>IFERROR(AVERAGEIFS(EDF[Etat Physique], EDF[Nom], BD_evo[[#This Row],[Nom]], EDF[Semaine], BD_evo[[#This Row],[Semaine]]), "")</f>
        <v/>
      </c>
      <c r="K1764" s="92" t="str">
        <f>IFERROR(AVERAGEIFS(EDF[Hydratation], EDF[Nom], BD_evo[[#This Row],[Nom]], EDF[Semaine], BD_evo[[#This Row],[Semaine]]), "")</f>
        <v/>
      </c>
      <c r="L1764" s="92" t="str">
        <f>IFERROR(AVERAGEIFS(EDF[Nutrition], EDF[Nom], BD_evo[[#This Row],[Nom]], EDF[Semaine], BD_evo[[#This Row],[Semaine]]), "")</f>
        <v/>
      </c>
      <c r="M1764" s="92" t="str">
        <f>IFERROR(AVERAGEIFS(RPE[Investissement du jour], RPE[Nom], BD_evo[[#This Row],[Nom]], RPE[Semaine], BD_evo[[#This Row],[Semaine]]), "")</f>
        <v/>
      </c>
    </row>
    <row r="1765" spans="1:13" x14ac:dyDescent="0.2">
      <c r="A1765" s="88" t="s">
        <v>99</v>
      </c>
      <c r="B1765" t="str">
        <f>INDEX(Statut[Profil], MATCH(BD_evo[[#This Row],[Nom]], Statut[Nom], 0))</f>
        <v>Avant</v>
      </c>
      <c r="C1765">
        <f t="shared" si="49"/>
        <v>2024</v>
      </c>
      <c r="D1765">
        <f t="shared" si="48"/>
        <v>18</v>
      </c>
      <c r="E1765" t="str">
        <f>IF(SUMIFS(RPE[sRPE_tot], RPE[Nom], BD_evo[[#This Row],[Nom]], RPE[Semaine], BD_evo[[#This Row],[Semaine]])=0,"",SUMIFS(RPE[sRPE_tot], RPE[Nom], BD_evo[[#This Row],[Nom]], RPE[Semaine], BD_evo[[#This Row],[Semaine]]))</f>
        <v/>
      </c>
      <c r="F1765" s="92" t="str">
        <f>IFERROR(AVERAGEIFS(EDF[Total EDF], EDF[Nom], BD_evo[[#This Row],[Nom]], EDF[Semaine], BD_evo[[#This Row],[Semaine]]), "")</f>
        <v/>
      </c>
      <c r="G1765" s="92" t="str">
        <f>IFERROR(AVERAGEIFS(EDF[Humeur], EDF[Nom], BD_evo[[#This Row],[Nom]], EDF[Semaine], BD_evo[[#This Row],[Semaine]]), "")</f>
        <v/>
      </c>
      <c r="H1765" s="92" t="str">
        <f>IFERROR(AVERAGEIFS(EDF[Stress], EDF[Nom], BD_evo[[#This Row],[Nom]], EDF[Semaine], BD_evo[[#This Row],[Semaine]]), "")</f>
        <v/>
      </c>
      <c r="I1765" s="92" t="str">
        <f>IFERROR(AVERAGEIFS(EDF[Sommeil], EDF[Nom], BD_evo[[#This Row],[Nom]], EDF[Semaine], BD_evo[[#This Row],[Semaine]]), "")</f>
        <v/>
      </c>
      <c r="J1765" s="92" t="str">
        <f>IFERROR(AVERAGEIFS(EDF[Etat Physique], EDF[Nom], BD_evo[[#This Row],[Nom]], EDF[Semaine], BD_evo[[#This Row],[Semaine]]), "")</f>
        <v/>
      </c>
      <c r="K1765" s="92" t="str">
        <f>IFERROR(AVERAGEIFS(EDF[Hydratation], EDF[Nom], BD_evo[[#This Row],[Nom]], EDF[Semaine], BD_evo[[#This Row],[Semaine]]), "")</f>
        <v/>
      </c>
      <c r="L1765" s="92" t="str">
        <f>IFERROR(AVERAGEIFS(EDF[Nutrition], EDF[Nom], BD_evo[[#This Row],[Nom]], EDF[Semaine], BD_evo[[#This Row],[Semaine]]), "")</f>
        <v/>
      </c>
      <c r="M1765" s="92" t="str">
        <f>IFERROR(AVERAGEIFS(RPE[Investissement du jour], RPE[Nom], BD_evo[[#This Row],[Nom]], RPE[Semaine], BD_evo[[#This Row],[Semaine]]), "")</f>
        <v/>
      </c>
    </row>
    <row r="1766" spans="1:13" x14ac:dyDescent="0.2">
      <c r="A1766" s="88" t="s">
        <v>233</v>
      </c>
      <c r="B1766" t="str">
        <f>INDEX(Statut[Profil], MATCH(BD_evo[[#This Row],[Nom]], Statut[Nom], 0))</f>
        <v>Avant</v>
      </c>
      <c r="C1766">
        <f t="shared" si="49"/>
        <v>2024</v>
      </c>
      <c r="D1766">
        <f t="shared" si="48"/>
        <v>18</v>
      </c>
      <c r="E1766" t="str">
        <f>IF(SUMIFS(RPE[sRPE_tot], RPE[Nom], BD_evo[[#This Row],[Nom]], RPE[Semaine], BD_evo[[#This Row],[Semaine]])=0,"",SUMIFS(RPE[sRPE_tot], RPE[Nom], BD_evo[[#This Row],[Nom]], RPE[Semaine], BD_evo[[#This Row],[Semaine]]))</f>
        <v/>
      </c>
      <c r="F1766" s="92" t="str">
        <f>IFERROR(AVERAGEIFS(EDF[Total EDF], EDF[Nom], BD_evo[[#This Row],[Nom]], EDF[Semaine], BD_evo[[#This Row],[Semaine]]), "")</f>
        <v/>
      </c>
      <c r="G1766" s="92" t="str">
        <f>IFERROR(AVERAGEIFS(EDF[Humeur], EDF[Nom], BD_evo[[#This Row],[Nom]], EDF[Semaine], BD_evo[[#This Row],[Semaine]]), "")</f>
        <v/>
      </c>
      <c r="H1766" s="92" t="str">
        <f>IFERROR(AVERAGEIFS(EDF[Stress], EDF[Nom], BD_evo[[#This Row],[Nom]], EDF[Semaine], BD_evo[[#This Row],[Semaine]]), "")</f>
        <v/>
      </c>
      <c r="I1766" s="92" t="str">
        <f>IFERROR(AVERAGEIFS(EDF[Sommeil], EDF[Nom], BD_evo[[#This Row],[Nom]], EDF[Semaine], BD_evo[[#This Row],[Semaine]]), "")</f>
        <v/>
      </c>
      <c r="J1766" s="92" t="str">
        <f>IFERROR(AVERAGEIFS(EDF[Etat Physique], EDF[Nom], BD_evo[[#This Row],[Nom]], EDF[Semaine], BD_evo[[#This Row],[Semaine]]), "")</f>
        <v/>
      </c>
      <c r="K1766" s="92" t="str">
        <f>IFERROR(AVERAGEIFS(EDF[Hydratation], EDF[Nom], BD_evo[[#This Row],[Nom]], EDF[Semaine], BD_evo[[#This Row],[Semaine]]), "")</f>
        <v/>
      </c>
      <c r="L1766" s="92" t="str">
        <f>IFERROR(AVERAGEIFS(EDF[Nutrition], EDF[Nom], BD_evo[[#This Row],[Nom]], EDF[Semaine], BD_evo[[#This Row],[Semaine]]), "")</f>
        <v/>
      </c>
      <c r="M1766" s="92" t="str">
        <f>IFERROR(AVERAGEIFS(RPE[Investissement du jour], RPE[Nom], BD_evo[[#This Row],[Nom]], RPE[Semaine], BD_evo[[#This Row],[Semaine]]), "")</f>
        <v/>
      </c>
    </row>
    <row r="1767" spans="1:13" x14ac:dyDescent="0.2">
      <c r="A1767" s="88" t="s">
        <v>85</v>
      </c>
      <c r="B1767" t="str">
        <f>INDEX(Statut[Profil], MATCH(BD_evo[[#This Row],[Nom]], Statut[Nom], 0))</f>
        <v>Avant</v>
      </c>
      <c r="C1767">
        <f t="shared" si="49"/>
        <v>2024</v>
      </c>
      <c r="D1767">
        <f t="shared" si="48"/>
        <v>18</v>
      </c>
      <c r="E1767" t="str">
        <f>IF(SUMIFS(RPE[sRPE_tot], RPE[Nom], BD_evo[[#This Row],[Nom]], RPE[Semaine], BD_evo[[#This Row],[Semaine]])=0,"",SUMIFS(RPE[sRPE_tot], RPE[Nom], BD_evo[[#This Row],[Nom]], RPE[Semaine], BD_evo[[#This Row],[Semaine]]))</f>
        <v/>
      </c>
      <c r="F1767" s="92" t="str">
        <f>IFERROR(AVERAGEIFS(EDF[Total EDF], EDF[Nom], BD_evo[[#This Row],[Nom]], EDF[Semaine], BD_evo[[#This Row],[Semaine]]), "")</f>
        <v/>
      </c>
      <c r="G1767" s="92" t="str">
        <f>IFERROR(AVERAGEIFS(EDF[Humeur], EDF[Nom], BD_evo[[#This Row],[Nom]], EDF[Semaine], BD_evo[[#This Row],[Semaine]]), "")</f>
        <v/>
      </c>
      <c r="H1767" s="92" t="str">
        <f>IFERROR(AVERAGEIFS(EDF[Stress], EDF[Nom], BD_evo[[#This Row],[Nom]], EDF[Semaine], BD_evo[[#This Row],[Semaine]]), "")</f>
        <v/>
      </c>
      <c r="I1767" s="92" t="str">
        <f>IFERROR(AVERAGEIFS(EDF[Sommeil], EDF[Nom], BD_evo[[#This Row],[Nom]], EDF[Semaine], BD_evo[[#This Row],[Semaine]]), "")</f>
        <v/>
      </c>
      <c r="J1767" s="92" t="str">
        <f>IFERROR(AVERAGEIFS(EDF[Etat Physique], EDF[Nom], BD_evo[[#This Row],[Nom]], EDF[Semaine], BD_evo[[#This Row],[Semaine]]), "")</f>
        <v/>
      </c>
      <c r="K1767" s="92" t="str">
        <f>IFERROR(AVERAGEIFS(EDF[Hydratation], EDF[Nom], BD_evo[[#This Row],[Nom]], EDF[Semaine], BD_evo[[#This Row],[Semaine]]), "")</f>
        <v/>
      </c>
      <c r="L1767" s="92" t="str">
        <f>IFERROR(AVERAGEIFS(EDF[Nutrition], EDF[Nom], BD_evo[[#This Row],[Nom]], EDF[Semaine], BD_evo[[#This Row],[Semaine]]), "")</f>
        <v/>
      </c>
      <c r="M1767" s="92" t="str">
        <f>IFERROR(AVERAGEIFS(RPE[Investissement du jour], RPE[Nom], BD_evo[[#This Row],[Nom]], RPE[Semaine], BD_evo[[#This Row],[Semaine]]), "")</f>
        <v/>
      </c>
    </row>
    <row r="1768" spans="1:13" x14ac:dyDescent="0.2">
      <c r="A1768" s="88" t="s">
        <v>191</v>
      </c>
      <c r="B1768" t="str">
        <f>INDEX(Statut[Profil], MATCH(BD_evo[[#This Row],[Nom]], Statut[Nom], 0))</f>
        <v>Avant</v>
      </c>
      <c r="C1768">
        <f t="shared" si="49"/>
        <v>2024</v>
      </c>
      <c r="D1768">
        <f t="shared" si="48"/>
        <v>18</v>
      </c>
      <c r="E1768" t="str">
        <f>IF(SUMIFS(RPE[sRPE_tot], RPE[Nom], BD_evo[[#This Row],[Nom]], RPE[Semaine], BD_evo[[#This Row],[Semaine]])=0,"",SUMIFS(RPE[sRPE_tot], RPE[Nom], BD_evo[[#This Row],[Nom]], RPE[Semaine], BD_evo[[#This Row],[Semaine]]))</f>
        <v/>
      </c>
      <c r="F1768" s="92" t="str">
        <f>IFERROR(AVERAGEIFS(EDF[Total EDF], EDF[Nom], BD_evo[[#This Row],[Nom]], EDF[Semaine], BD_evo[[#This Row],[Semaine]]), "")</f>
        <v/>
      </c>
      <c r="G1768" s="92" t="str">
        <f>IFERROR(AVERAGEIFS(EDF[Humeur], EDF[Nom], BD_evo[[#This Row],[Nom]], EDF[Semaine], BD_evo[[#This Row],[Semaine]]), "")</f>
        <v/>
      </c>
      <c r="H1768" s="92" t="str">
        <f>IFERROR(AVERAGEIFS(EDF[Stress], EDF[Nom], BD_evo[[#This Row],[Nom]], EDF[Semaine], BD_evo[[#This Row],[Semaine]]), "")</f>
        <v/>
      </c>
      <c r="I1768" s="92" t="str">
        <f>IFERROR(AVERAGEIFS(EDF[Sommeil], EDF[Nom], BD_evo[[#This Row],[Nom]], EDF[Semaine], BD_evo[[#This Row],[Semaine]]), "")</f>
        <v/>
      </c>
      <c r="J1768" s="92" t="str">
        <f>IFERROR(AVERAGEIFS(EDF[Etat Physique], EDF[Nom], BD_evo[[#This Row],[Nom]], EDF[Semaine], BD_evo[[#This Row],[Semaine]]), "")</f>
        <v/>
      </c>
      <c r="K1768" s="92" t="str">
        <f>IFERROR(AVERAGEIFS(EDF[Hydratation], EDF[Nom], BD_evo[[#This Row],[Nom]], EDF[Semaine], BD_evo[[#This Row],[Semaine]]), "")</f>
        <v/>
      </c>
      <c r="L1768" s="92" t="str">
        <f>IFERROR(AVERAGEIFS(EDF[Nutrition], EDF[Nom], BD_evo[[#This Row],[Nom]], EDF[Semaine], BD_evo[[#This Row],[Semaine]]), "")</f>
        <v/>
      </c>
      <c r="M1768" s="92" t="str">
        <f>IFERROR(AVERAGEIFS(RPE[Investissement du jour], RPE[Nom], BD_evo[[#This Row],[Nom]], RPE[Semaine], BD_evo[[#This Row],[Semaine]]), "")</f>
        <v/>
      </c>
    </row>
    <row r="1769" spans="1:13" x14ac:dyDescent="0.2">
      <c r="A1769" s="89" t="s">
        <v>95</v>
      </c>
      <c r="B1769" t="str">
        <f>INDEX(Statut[Profil], MATCH(BD_evo[[#This Row],[Nom]], Statut[Nom], 0))</f>
        <v>Avant</v>
      </c>
      <c r="C1769">
        <f t="shared" si="49"/>
        <v>2024</v>
      </c>
      <c r="D1769">
        <f t="shared" si="48"/>
        <v>18</v>
      </c>
      <c r="E1769" t="str">
        <f>IF(SUMIFS(RPE[sRPE_tot], RPE[Nom], BD_evo[[#This Row],[Nom]], RPE[Semaine], BD_evo[[#This Row],[Semaine]])=0,"",SUMIFS(RPE[sRPE_tot], RPE[Nom], BD_evo[[#This Row],[Nom]], RPE[Semaine], BD_evo[[#This Row],[Semaine]]))</f>
        <v/>
      </c>
      <c r="F1769" s="92" t="str">
        <f>IFERROR(AVERAGEIFS(EDF[Total EDF], EDF[Nom], BD_evo[[#This Row],[Nom]], EDF[Semaine], BD_evo[[#This Row],[Semaine]]), "")</f>
        <v/>
      </c>
      <c r="G1769" s="92" t="str">
        <f>IFERROR(AVERAGEIFS(EDF[Humeur], EDF[Nom], BD_evo[[#This Row],[Nom]], EDF[Semaine], BD_evo[[#This Row],[Semaine]]), "")</f>
        <v/>
      </c>
      <c r="H1769" s="92" t="str">
        <f>IFERROR(AVERAGEIFS(EDF[Stress], EDF[Nom], BD_evo[[#This Row],[Nom]], EDF[Semaine], BD_evo[[#This Row],[Semaine]]), "")</f>
        <v/>
      </c>
      <c r="I1769" s="92" t="str">
        <f>IFERROR(AVERAGEIFS(EDF[Sommeil], EDF[Nom], BD_evo[[#This Row],[Nom]], EDF[Semaine], BD_evo[[#This Row],[Semaine]]), "")</f>
        <v/>
      </c>
      <c r="J1769" s="92" t="str">
        <f>IFERROR(AVERAGEIFS(EDF[Etat Physique], EDF[Nom], BD_evo[[#This Row],[Nom]], EDF[Semaine], BD_evo[[#This Row],[Semaine]]), "")</f>
        <v/>
      </c>
      <c r="K1769" s="92" t="str">
        <f>IFERROR(AVERAGEIFS(EDF[Hydratation], EDF[Nom], BD_evo[[#This Row],[Nom]], EDF[Semaine], BD_evo[[#This Row],[Semaine]]), "")</f>
        <v/>
      </c>
      <c r="L1769" s="92" t="str">
        <f>IFERROR(AVERAGEIFS(EDF[Nutrition], EDF[Nom], BD_evo[[#This Row],[Nom]], EDF[Semaine], BD_evo[[#This Row],[Semaine]]), "")</f>
        <v/>
      </c>
      <c r="M1769" s="92" t="str">
        <f>IFERROR(AVERAGEIFS(RPE[Investissement du jour], RPE[Nom], BD_evo[[#This Row],[Nom]], RPE[Semaine], BD_evo[[#This Row],[Semaine]]), "")</f>
        <v/>
      </c>
    </row>
    <row r="1770" spans="1:13" x14ac:dyDescent="0.2">
      <c r="A1770" s="89" t="s">
        <v>80</v>
      </c>
      <c r="B1770" t="str">
        <f>INDEX(Statut[Profil], MATCH(BD_evo[[#This Row],[Nom]], Statut[Nom], 0))</f>
        <v>Avant</v>
      </c>
      <c r="C1770">
        <f t="shared" si="49"/>
        <v>2024</v>
      </c>
      <c r="D1770">
        <f t="shared" si="48"/>
        <v>18</v>
      </c>
      <c r="E1770" t="str">
        <f>IF(SUMIFS(RPE[sRPE_tot], RPE[Nom], BD_evo[[#This Row],[Nom]], RPE[Semaine], BD_evo[[#This Row],[Semaine]])=0,"",SUMIFS(RPE[sRPE_tot], RPE[Nom], BD_evo[[#This Row],[Nom]], RPE[Semaine], BD_evo[[#This Row],[Semaine]]))</f>
        <v/>
      </c>
      <c r="F1770" s="92" t="str">
        <f>IFERROR(AVERAGEIFS(EDF[Total EDF], EDF[Nom], BD_evo[[#This Row],[Nom]], EDF[Semaine], BD_evo[[#This Row],[Semaine]]), "")</f>
        <v/>
      </c>
      <c r="G1770" s="92" t="str">
        <f>IFERROR(AVERAGEIFS(EDF[Humeur], EDF[Nom], BD_evo[[#This Row],[Nom]], EDF[Semaine], BD_evo[[#This Row],[Semaine]]), "")</f>
        <v/>
      </c>
      <c r="H1770" s="92" t="str">
        <f>IFERROR(AVERAGEIFS(EDF[Stress], EDF[Nom], BD_evo[[#This Row],[Nom]], EDF[Semaine], BD_evo[[#This Row],[Semaine]]), "")</f>
        <v/>
      </c>
      <c r="I1770" s="92" t="str">
        <f>IFERROR(AVERAGEIFS(EDF[Sommeil], EDF[Nom], BD_evo[[#This Row],[Nom]], EDF[Semaine], BD_evo[[#This Row],[Semaine]]), "")</f>
        <v/>
      </c>
      <c r="J1770" s="92" t="str">
        <f>IFERROR(AVERAGEIFS(EDF[Etat Physique], EDF[Nom], BD_evo[[#This Row],[Nom]], EDF[Semaine], BD_evo[[#This Row],[Semaine]]), "")</f>
        <v/>
      </c>
      <c r="K1770" s="92" t="str">
        <f>IFERROR(AVERAGEIFS(EDF[Hydratation], EDF[Nom], BD_evo[[#This Row],[Nom]], EDF[Semaine], BD_evo[[#This Row],[Semaine]]), "")</f>
        <v/>
      </c>
      <c r="L1770" s="92" t="str">
        <f>IFERROR(AVERAGEIFS(EDF[Nutrition], EDF[Nom], BD_evo[[#This Row],[Nom]], EDF[Semaine], BD_evo[[#This Row],[Semaine]]), "")</f>
        <v/>
      </c>
      <c r="M1770" s="92" t="str">
        <f>IFERROR(AVERAGEIFS(RPE[Investissement du jour], RPE[Nom], BD_evo[[#This Row],[Nom]], RPE[Semaine], BD_evo[[#This Row],[Semaine]]), "")</f>
        <v/>
      </c>
    </row>
    <row r="1771" spans="1:13" x14ac:dyDescent="0.2">
      <c r="A1771" s="88" t="s">
        <v>167</v>
      </c>
      <c r="B1771" t="str">
        <f>INDEX(Statut[Profil], MATCH(BD_evo[[#This Row],[Nom]], Statut[Nom], 0))</f>
        <v>Trois Quarts</v>
      </c>
      <c r="C1771">
        <f t="shared" si="49"/>
        <v>2024</v>
      </c>
      <c r="D1771">
        <f t="shared" si="48"/>
        <v>18</v>
      </c>
      <c r="E1771" t="str">
        <f>IF(SUMIFS(RPE[sRPE_tot], RPE[Nom], BD_evo[[#This Row],[Nom]], RPE[Semaine], BD_evo[[#This Row],[Semaine]])=0,"",SUMIFS(RPE[sRPE_tot], RPE[Nom], BD_evo[[#This Row],[Nom]], RPE[Semaine], BD_evo[[#This Row],[Semaine]]))</f>
        <v/>
      </c>
      <c r="F1771" s="92" t="str">
        <f>IFERROR(AVERAGEIFS(EDF[Total EDF], EDF[Nom], BD_evo[[#This Row],[Nom]], EDF[Semaine], BD_evo[[#This Row],[Semaine]]), "")</f>
        <v/>
      </c>
      <c r="G1771" s="92" t="str">
        <f>IFERROR(AVERAGEIFS(EDF[Humeur], EDF[Nom], BD_evo[[#This Row],[Nom]], EDF[Semaine], BD_evo[[#This Row],[Semaine]]), "")</f>
        <v/>
      </c>
      <c r="H1771" s="92" t="str">
        <f>IFERROR(AVERAGEIFS(EDF[Stress], EDF[Nom], BD_evo[[#This Row],[Nom]], EDF[Semaine], BD_evo[[#This Row],[Semaine]]), "")</f>
        <v/>
      </c>
      <c r="I1771" s="92" t="str">
        <f>IFERROR(AVERAGEIFS(EDF[Sommeil], EDF[Nom], BD_evo[[#This Row],[Nom]], EDF[Semaine], BD_evo[[#This Row],[Semaine]]), "")</f>
        <v/>
      </c>
      <c r="J1771" s="92" t="str">
        <f>IFERROR(AVERAGEIFS(EDF[Etat Physique], EDF[Nom], BD_evo[[#This Row],[Nom]], EDF[Semaine], BD_evo[[#This Row],[Semaine]]), "")</f>
        <v/>
      </c>
      <c r="K1771" s="92" t="str">
        <f>IFERROR(AVERAGEIFS(EDF[Hydratation], EDF[Nom], BD_evo[[#This Row],[Nom]], EDF[Semaine], BD_evo[[#This Row],[Semaine]]), "")</f>
        <v/>
      </c>
      <c r="L1771" s="92" t="str">
        <f>IFERROR(AVERAGEIFS(EDF[Nutrition], EDF[Nom], BD_evo[[#This Row],[Nom]], EDF[Semaine], BD_evo[[#This Row],[Semaine]]), "")</f>
        <v/>
      </c>
      <c r="M1771" s="92" t="str">
        <f>IFERROR(AVERAGEIFS(RPE[Investissement du jour], RPE[Nom], BD_evo[[#This Row],[Nom]], RPE[Semaine], BD_evo[[#This Row],[Semaine]]), "")</f>
        <v/>
      </c>
    </row>
    <row r="1772" spans="1:13" x14ac:dyDescent="0.2">
      <c r="A1772" s="88" t="s">
        <v>240</v>
      </c>
      <c r="B1772" t="str">
        <f>INDEX(Statut[Profil], MATCH(BD_evo[[#This Row],[Nom]], Statut[Nom], 0))</f>
        <v>Trois Quarts</v>
      </c>
      <c r="C1772">
        <f t="shared" si="49"/>
        <v>2024</v>
      </c>
      <c r="D1772">
        <f t="shared" si="48"/>
        <v>18</v>
      </c>
      <c r="E1772" t="str">
        <f>IF(SUMIFS(RPE[sRPE_tot], RPE[Nom], BD_evo[[#This Row],[Nom]], RPE[Semaine], BD_evo[[#This Row],[Semaine]])=0,"",SUMIFS(RPE[sRPE_tot], RPE[Nom], BD_evo[[#This Row],[Nom]], RPE[Semaine], BD_evo[[#This Row],[Semaine]]))</f>
        <v/>
      </c>
      <c r="F1772" s="92" t="str">
        <f>IFERROR(AVERAGEIFS(EDF[Total EDF], EDF[Nom], BD_evo[[#This Row],[Nom]], EDF[Semaine], BD_evo[[#This Row],[Semaine]]), "")</f>
        <v/>
      </c>
      <c r="G1772" s="92" t="str">
        <f>IFERROR(AVERAGEIFS(EDF[Humeur], EDF[Nom], BD_evo[[#This Row],[Nom]], EDF[Semaine], BD_evo[[#This Row],[Semaine]]), "")</f>
        <v/>
      </c>
      <c r="H1772" s="92" t="str">
        <f>IFERROR(AVERAGEIFS(EDF[Stress], EDF[Nom], BD_evo[[#This Row],[Nom]], EDF[Semaine], BD_evo[[#This Row],[Semaine]]), "")</f>
        <v/>
      </c>
      <c r="I1772" s="92" t="str">
        <f>IFERROR(AVERAGEIFS(EDF[Sommeil], EDF[Nom], BD_evo[[#This Row],[Nom]], EDF[Semaine], BD_evo[[#This Row],[Semaine]]), "")</f>
        <v/>
      </c>
      <c r="J1772" s="92" t="str">
        <f>IFERROR(AVERAGEIFS(EDF[Etat Physique], EDF[Nom], BD_evo[[#This Row],[Nom]], EDF[Semaine], BD_evo[[#This Row],[Semaine]]), "")</f>
        <v/>
      </c>
      <c r="K1772" s="92" t="str">
        <f>IFERROR(AVERAGEIFS(EDF[Hydratation], EDF[Nom], BD_evo[[#This Row],[Nom]], EDF[Semaine], BD_evo[[#This Row],[Semaine]]), "")</f>
        <v/>
      </c>
      <c r="L1772" s="92" t="str">
        <f>IFERROR(AVERAGEIFS(EDF[Nutrition], EDF[Nom], BD_evo[[#This Row],[Nom]], EDF[Semaine], BD_evo[[#This Row],[Semaine]]), "")</f>
        <v/>
      </c>
      <c r="M1772" s="92" t="str">
        <f>IFERROR(AVERAGEIFS(RPE[Investissement du jour], RPE[Nom], BD_evo[[#This Row],[Nom]], RPE[Semaine], BD_evo[[#This Row],[Semaine]]), "")</f>
        <v/>
      </c>
    </row>
    <row r="1773" spans="1:13" x14ac:dyDescent="0.2">
      <c r="A1773" s="88" t="s">
        <v>107</v>
      </c>
      <c r="B1773" t="str">
        <f>INDEX(Statut[Profil], MATCH(BD_evo[[#This Row],[Nom]], Statut[Nom], 0))</f>
        <v>Trois Quarts</v>
      </c>
      <c r="C1773">
        <f t="shared" si="49"/>
        <v>2024</v>
      </c>
      <c r="D1773">
        <f t="shared" si="48"/>
        <v>18</v>
      </c>
      <c r="E1773" t="str">
        <f>IF(SUMIFS(RPE[sRPE_tot], RPE[Nom], BD_evo[[#This Row],[Nom]], RPE[Semaine], BD_evo[[#This Row],[Semaine]])=0,"",SUMIFS(RPE[sRPE_tot], RPE[Nom], BD_evo[[#This Row],[Nom]], RPE[Semaine], BD_evo[[#This Row],[Semaine]]))</f>
        <v/>
      </c>
      <c r="F1773" s="92" t="str">
        <f>IFERROR(AVERAGEIFS(EDF[Total EDF], EDF[Nom], BD_evo[[#This Row],[Nom]], EDF[Semaine], BD_evo[[#This Row],[Semaine]]), "")</f>
        <v/>
      </c>
      <c r="G1773" s="92" t="str">
        <f>IFERROR(AVERAGEIFS(EDF[Humeur], EDF[Nom], BD_evo[[#This Row],[Nom]], EDF[Semaine], BD_evo[[#This Row],[Semaine]]), "")</f>
        <v/>
      </c>
      <c r="H1773" s="92" t="str">
        <f>IFERROR(AVERAGEIFS(EDF[Stress], EDF[Nom], BD_evo[[#This Row],[Nom]], EDF[Semaine], BD_evo[[#This Row],[Semaine]]), "")</f>
        <v/>
      </c>
      <c r="I1773" s="92" t="str">
        <f>IFERROR(AVERAGEIFS(EDF[Sommeil], EDF[Nom], BD_evo[[#This Row],[Nom]], EDF[Semaine], BD_evo[[#This Row],[Semaine]]), "")</f>
        <v/>
      </c>
      <c r="J1773" s="92" t="str">
        <f>IFERROR(AVERAGEIFS(EDF[Etat Physique], EDF[Nom], BD_evo[[#This Row],[Nom]], EDF[Semaine], BD_evo[[#This Row],[Semaine]]), "")</f>
        <v/>
      </c>
      <c r="K1773" s="92" t="str">
        <f>IFERROR(AVERAGEIFS(EDF[Hydratation], EDF[Nom], BD_evo[[#This Row],[Nom]], EDF[Semaine], BD_evo[[#This Row],[Semaine]]), "")</f>
        <v/>
      </c>
      <c r="L1773" s="92" t="str">
        <f>IFERROR(AVERAGEIFS(EDF[Nutrition], EDF[Nom], BD_evo[[#This Row],[Nom]], EDF[Semaine], BD_evo[[#This Row],[Semaine]]), "")</f>
        <v/>
      </c>
      <c r="M1773" s="92" t="str">
        <f>IFERROR(AVERAGEIFS(RPE[Investissement du jour], RPE[Nom], BD_evo[[#This Row],[Nom]], RPE[Semaine], BD_evo[[#This Row],[Semaine]]), "")</f>
        <v/>
      </c>
    </row>
    <row r="1774" spans="1:13" x14ac:dyDescent="0.2">
      <c r="A1774" s="88" t="s">
        <v>192</v>
      </c>
      <c r="B1774" t="str">
        <f>INDEX(Statut[Profil], MATCH(BD_evo[[#This Row],[Nom]], Statut[Nom], 0))</f>
        <v>Trois Quarts</v>
      </c>
      <c r="C1774">
        <f t="shared" si="49"/>
        <v>2024</v>
      </c>
      <c r="D1774">
        <f t="shared" si="48"/>
        <v>18</v>
      </c>
      <c r="E1774" t="str">
        <f>IF(SUMIFS(RPE[sRPE_tot], RPE[Nom], BD_evo[[#This Row],[Nom]], RPE[Semaine], BD_evo[[#This Row],[Semaine]])=0,"",SUMIFS(RPE[sRPE_tot], RPE[Nom], BD_evo[[#This Row],[Nom]], RPE[Semaine], BD_evo[[#This Row],[Semaine]]))</f>
        <v/>
      </c>
      <c r="F1774" s="92" t="str">
        <f>IFERROR(AVERAGEIFS(EDF[Total EDF], EDF[Nom], BD_evo[[#This Row],[Nom]], EDF[Semaine], BD_evo[[#This Row],[Semaine]]), "")</f>
        <v/>
      </c>
      <c r="G1774" s="92" t="str">
        <f>IFERROR(AVERAGEIFS(EDF[Humeur], EDF[Nom], BD_evo[[#This Row],[Nom]], EDF[Semaine], BD_evo[[#This Row],[Semaine]]), "")</f>
        <v/>
      </c>
      <c r="H1774" s="92" t="str">
        <f>IFERROR(AVERAGEIFS(EDF[Stress], EDF[Nom], BD_evo[[#This Row],[Nom]], EDF[Semaine], BD_evo[[#This Row],[Semaine]]), "")</f>
        <v/>
      </c>
      <c r="I1774" s="92" t="str">
        <f>IFERROR(AVERAGEIFS(EDF[Sommeil], EDF[Nom], BD_evo[[#This Row],[Nom]], EDF[Semaine], BD_evo[[#This Row],[Semaine]]), "")</f>
        <v/>
      </c>
      <c r="J1774" s="92" t="str">
        <f>IFERROR(AVERAGEIFS(EDF[Etat Physique], EDF[Nom], BD_evo[[#This Row],[Nom]], EDF[Semaine], BD_evo[[#This Row],[Semaine]]), "")</f>
        <v/>
      </c>
      <c r="K1774" s="92" t="str">
        <f>IFERROR(AVERAGEIFS(EDF[Hydratation], EDF[Nom], BD_evo[[#This Row],[Nom]], EDF[Semaine], BD_evo[[#This Row],[Semaine]]), "")</f>
        <v/>
      </c>
      <c r="L1774" s="92" t="str">
        <f>IFERROR(AVERAGEIFS(EDF[Nutrition], EDF[Nom], BD_evo[[#This Row],[Nom]], EDF[Semaine], BD_evo[[#This Row],[Semaine]]), "")</f>
        <v/>
      </c>
      <c r="M1774" s="92" t="str">
        <f>IFERROR(AVERAGEIFS(RPE[Investissement du jour], RPE[Nom], BD_evo[[#This Row],[Nom]], RPE[Semaine], BD_evo[[#This Row],[Semaine]]), "")</f>
        <v/>
      </c>
    </row>
    <row r="1775" spans="1:13" x14ac:dyDescent="0.2">
      <c r="A1775" s="88" t="s">
        <v>496</v>
      </c>
      <c r="B1775" t="str">
        <f>INDEX(Statut[Profil], MATCH(BD_evo[[#This Row],[Nom]], Statut[Nom], 0))</f>
        <v>Trois Quarts</v>
      </c>
      <c r="C1775">
        <f t="shared" si="49"/>
        <v>2024</v>
      </c>
      <c r="D1775">
        <f t="shared" si="48"/>
        <v>18</v>
      </c>
      <c r="E1775" t="str">
        <f>IF(SUMIFS(RPE[sRPE_tot], RPE[Nom], BD_evo[[#This Row],[Nom]], RPE[Semaine], BD_evo[[#This Row],[Semaine]])=0,"",SUMIFS(RPE[sRPE_tot], RPE[Nom], BD_evo[[#This Row],[Nom]], RPE[Semaine], BD_evo[[#This Row],[Semaine]]))</f>
        <v/>
      </c>
      <c r="F1775" s="92" t="str">
        <f>IFERROR(AVERAGEIFS(EDF[Total EDF], EDF[Nom], BD_evo[[#This Row],[Nom]], EDF[Semaine], BD_evo[[#This Row],[Semaine]]), "")</f>
        <v/>
      </c>
      <c r="G1775" s="92" t="str">
        <f>IFERROR(AVERAGEIFS(EDF[Humeur], EDF[Nom], BD_evo[[#This Row],[Nom]], EDF[Semaine], BD_evo[[#This Row],[Semaine]]), "")</f>
        <v/>
      </c>
      <c r="H1775" s="92" t="str">
        <f>IFERROR(AVERAGEIFS(EDF[Stress], EDF[Nom], BD_evo[[#This Row],[Nom]], EDF[Semaine], BD_evo[[#This Row],[Semaine]]), "")</f>
        <v/>
      </c>
      <c r="I1775" s="92" t="str">
        <f>IFERROR(AVERAGEIFS(EDF[Sommeil], EDF[Nom], BD_evo[[#This Row],[Nom]], EDF[Semaine], BD_evo[[#This Row],[Semaine]]), "")</f>
        <v/>
      </c>
      <c r="J1775" s="92" t="str">
        <f>IFERROR(AVERAGEIFS(EDF[Etat Physique], EDF[Nom], BD_evo[[#This Row],[Nom]], EDF[Semaine], BD_evo[[#This Row],[Semaine]]), "")</f>
        <v/>
      </c>
      <c r="K1775" s="92" t="str">
        <f>IFERROR(AVERAGEIFS(EDF[Hydratation], EDF[Nom], BD_evo[[#This Row],[Nom]], EDF[Semaine], BD_evo[[#This Row],[Semaine]]), "")</f>
        <v/>
      </c>
      <c r="L1775" s="92" t="str">
        <f>IFERROR(AVERAGEIFS(EDF[Nutrition], EDF[Nom], BD_evo[[#This Row],[Nom]], EDF[Semaine], BD_evo[[#This Row],[Semaine]]), "")</f>
        <v/>
      </c>
      <c r="M1775" s="92" t="str">
        <f>IFERROR(AVERAGEIFS(RPE[Investissement du jour], RPE[Nom], BD_evo[[#This Row],[Nom]], RPE[Semaine], BD_evo[[#This Row],[Semaine]]), "")</f>
        <v/>
      </c>
    </row>
    <row r="1776" spans="1:13" x14ac:dyDescent="0.2">
      <c r="A1776" s="88" t="s">
        <v>211</v>
      </c>
      <c r="B1776" t="str">
        <f>INDEX(Statut[Profil], MATCH(BD_evo[[#This Row],[Nom]], Statut[Nom], 0))</f>
        <v>Trois Quarts</v>
      </c>
      <c r="C1776">
        <f t="shared" si="49"/>
        <v>2024</v>
      </c>
      <c r="D1776">
        <f t="shared" si="48"/>
        <v>18</v>
      </c>
      <c r="E1776" t="str">
        <f>IF(SUMIFS(RPE[sRPE_tot], RPE[Nom], BD_evo[[#This Row],[Nom]], RPE[Semaine], BD_evo[[#This Row],[Semaine]])=0,"",SUMIFS(RPE[sRPE_tot], RPE[Nom], BD_evo[[#This Row],[Nom]], RPE[Semaine], BD_evo[[#This Row],[Semaine]]))</f>
        <v/>
      </c>
      <c r="F1776" s="92" t="str">
        <f>IFERROR(AVERAGEIFS(EDF[Total EDF], EDF[Nom], BD_evo[[#This Row],[Nom]], EDF[Semaine], BD_evo[[#This Row],[Semaine]]), "")</f>
        <v/>
      </c>
      <c r="G1776" s="92" t="str">
        <f>IFERROR(AVERAGEIFS(EDF[Humeur], EDF[Nom], BD_evo[[#This Row],[Nom]], EDF[Semaine], BD_evo[[#This Row],[Semaine]]), "")</f>
        <v/>
      </c>
      <c r="H1776" s="92" t="str">
        <f>IFERROR(AVERAGEIFS(EDF[Stress], EDF[Nom], BD_evo[[#This Row],[Nom]], EDF[Semaine], BD_evo[[#This Row],[Semaine]]), "")</f>
        <v/>
      </c>
      <c r="I1776" s="92" t="str">
        <f>IFERROR(AVERAGEIFS(EDF[Sommeil], EDF[Nom], BD_evo[[#This Row],[Nom]], EDF[Semaine], BD_evo[[#This Row],[Semaine]]), "")</f>
        <v/>
      </c>
      <c r="J1776" s="92" t="str">
        <f>IFERROR(AVERAGEIFS(EDF[Etat Physique], EDF[Nom], BD_evo[[#This Row],[Nom]], EDF[Semaine], BD_evo[[#This Row],[Semaine]]), "")</f>
        <v/>
      </c>
      <c r="K1776" s="92" t="str">
        <f>IFERROR(AVERAGEIFS(EDF[Hydratation], EDF[Nom], BD_evo[[#This Row],[Nom]], EDF[Semaine], BD_evo[[#This Row],[Semaine]]), "")</f>
        <v/>
      </c>
      <c r="L1776" s="92" t="str">
        <f>IFERROR(AVERAGEIFS(EDF[Nutrition], EDF[Nom], BD_evo[[#This Row],[Nom]], EDF[Semaine], BD_evo[[#This Row],[Semaine]]), "")</f>
        <v/>
      </c>
      <c r="M1776" s="92" t="str">
        <f>IFERROR(AVERAGEIFS(RPE[Investissement du jour], RPE[Nom], BD_evo[[#This Row],[Nom]], RPE[Semaine], BD_evo[[#This Row],[Semaine]]), "")</f>
        <v/>
      </c>
    </row>
    <row r="1777" spans="1:13" x14ac:dyDescent="0.2">
      <c r="A1777" s="88" t="s">
        <v>188</v>
      </c>
      <c r="B1777" t="str">
        <f>INDEX(Statut[Profil], MATCH(BD_evo[[#This Row],[Nom]], Statut[Nom], 0))</f>
        <v>Avant</v>
      </c>
      <c r="C1777">
        <f t="shared" si="49"/>
        <v>2024</v>
      </c>
      <c r="D1777">
        <f t="shared" si="48"/>
        <v>18</v>
      </c>
      <c r="E1777" t="str">
        <f>IF(SUMIFS(RPE[sRPE_tot], RPE[Nom], BD_evo[[#This Row],[Nom]], RPE[Semaine], BD_evo[[#This Row],[Semaine]])=0,"",SUMIFS(RPE[sRPE_tot], RPE[Nom], BD_evo[[#This Row],[Nom]], RPE[Semaine], BD_evo[[#This Row],[Semaine]]))</f>
        <v/>
      </c>
      <c r="F1777" s="92" t="str">
        <f>IFERROR(AVERAGEIFS(EDF[Total EDF], EDF[Nom], BD_evo[[#This Row],[Nom]], EDF[Semaine], BD_evo[[#This Row],[Semaine]]), "")</f>
        <v/>
      </c>
      <c r="G1777" s="92" t="str">
        <f>IFERROR(AVERAGEIFS(EDF[Humeur], EDF[Nom], BD_evo[[#This Row],[Nom]], EDF[Semaine], BD_evo[[#This Row],[Semaine]]), "")</f>
        <v/>
      </c>
      <c r="H1777" s="92" t="str">
        <f>IFERROR(AVERAGEIFS(EDF[Stress], EDF[Nom], BD_evo[[#This Row],[Nom]], EDF[Semaine], BD_evo[[#This Row],[Semaine]]), "")</f>
        <v/>
      </c>
      <c r="I1777" s="92" t="str">
        <f>IFERROR(AVERAGEIFS(EDF[Sommeil], EDF[Nom], BD_evo[[#This Row],[Nom]], EDF[Semaine], BD_evo[[#This Row],[Semaine]]), "")</f>
        <v/>
      </c>
      <c r="J1777" s="92" t="str">
        <f>IFERROR(AVERAGEIFS(EDF[Etat Physique], EDF[Nom], BD_evo[[#This Row],[Nom]], EDF[Semaine], BD_evo[[#This Row],[Semaine]]), "")</f>
        <v/>
      </c>
      <c r="K1777" s="92" t="str">
        <f>IFERROR(AVERAGEIFS(EDF[Hydratation], EDF[Nom], BD_evo[[#This Row],[Nom]], EDF[Semaine], BD_evo[[#This Row],[Semaine]]), "")</f>
        <v/>
      </c>
      <c r="L1777" s="92" t="str">
        <f>IFERROR(AVERAGEIFS(EDF[Nutrition], EDF[Nom], BD_evo[[#This Row],[Nom]], EDF[Semaine], BD_evo[[#This Row],[Semaine]]), "")</f>
        <v/>
      </c>
      <c r="M1777" s="92" t="str">
        <f>IFERROR(AVERAGEIFS(RPE[Investissement du jour], RPE[Nom], BD_evo[[#This Row],[Nom]], RPE[Semaine], BD_evo[[#This Row],[Semaine]]), "")</f>
        <v/>
      </c>
    </row>
    <row r="1778" spans="1:13" x14ac:dyDescent="0.2">
      <c r="A1778" s="88" t="s">
        <v>200</v>
      </c>
      <c r="B1778" t="str">
        <f>INDEX(Statut[Profil], MATCH(BD_evo[[#This Row],[Nom]], Statut[Nom], 0))</f>
        <v>Avant</v>
      </c>
      <c r="C1778">
        <f t="shared" si="49"/>
        <v>2024</v>
      </c>
      <c r="D1778">
        <f t="shared" si="48"/>
        <v>18</v>
      </c>
      <c r="E1778" t="str">
        <f>IF(SUMIFS(RPE[sRPE_tot], RPE[Nom], BD_evo[[#This Row],[Nom]], RPE[Semaine], BD_evo[[#This Row],[Semaine]])=0,"",SUMIFS(RPE[sRPE_tot], RPE[Nom], BD_evo[[#This Row],[Nom]], RPE[Semaine], BD_evo[[#This Row],[Semaine]]))</f>
        <v/>
      </c>
      <c r="F1778" s="92" t="str">
        <f>IFERROR(AVERAGEIFS(EDF[Total EDF], EDF[Nom], BD_evo[[#This Row],[Nom]], EDF[Semaine], BD_evo[[#This Row],[Semaine]]), "")</f>
        <v/>
      </c>
      <c r="G1778" s="92" t="str">
        <f>IFERROR(AVERAGEIFS(EDF[Humeur], EDF[Nom], BD_evo[[#This Row],[Nom]], EDF[Semaine], BD_evo[[#This Row],[Semaine]]), "")</f>
        <v/>
      </c>
      <c r="H1778" s="92" t="str">
        <f>IFERROR(AVERAGEIFS(EDF[Stress], EDF[Nom], BD_evo[[#This Row],[Nom]], EDF[Semaine], BD_evo[[#This Row],[Semaine]]), "")</f>
        <v/>
      </c>
      <c r="I1778" s="92" t="str">
        <f>IFERROR(AVERAGEIFS(EDF[Sommeil], EDF[Nom], BD_evo[[#This Row],[Nom]], EDF[Semaine], BD_evo[[#This Row],[Semaine]]), "")</f>
        <v/>
      </c>
      <c r="J1778" s="92" t="str">
        <f>IFERROR(AVERAGEIFS(EDF[Etat Physique], EDF[Nom], BD_evo[[#This Row],[Nom]], EDF[Semaine], BD_evo[[#This Row],[Semaine]]), "")</f>
        <v/>
      </c>
      <c r="K1778" s="92" t="str">
        <f>IFERROR(AVERAGEIFS(EDF[Hydratation], EDF[Nom], BD_evo[[#This Row],[Nom]], EDF[Semaine], BD_evo[[#This Row],[Semaine]]), "")</f>
        <v/>
      </c>
      <c r="L1778" s="92" t="str">
        <f>IFERROR(AVERAGEIFS(EDF[Nutrition], EDF[Nom], BD_evo[[#This Row],[Nom]], EDF[Semaine], BD_evo[[#This Row],[Semaine]]), "")</f>
        <v/>
      </c>
      <c r="M1778" s="92" t="str">
        <f>IFERROR(AVERAGEIFS(RPE[Investissement du jour], RPE[Nom], BD_evo[[#This Row],[Nom]], RPE[Semaine], BD_evo[[#This Row],[Semaine]]), "")</f>
        <v/>
      </c>
    </row>
    <row r="1779" spans="1:13" x14ac:dyDescent="0.2">
      <c r="A1779" s="88" t="s">
        <v>244</v>
      </c>
      <c r="B1779" t="str">
        <f>INDEX(Statut[Profil], MATCH(BD_evo[[#This Row],[Nom]], Statut[Nom], 0))</f>
        <v>Avant</v>
      </c>
      <c r="C1779">
        <f t="shared" si="49"/>
        <v>2024</v>
      </c>
      <c r="D1779">
        <f t="shared" si="48"/>
        <v>18</v>
      </c>
      <c r="E1779" t="str">
        <f>IF(SUMIFS(RPE[sRPE_tot], RPE[Nom], BD_evo[[#This Row],[Nom]], RPE[Semaine], BD_evo[[#This Row],[Semaine]])=0,"",SUMIFS(RPE[sRPE_tot], RPE[Nom], BD_evo[[#This Row],[Nom]], RPE[Semaine], BD_evo[[#This Row],[Semaine]]))</f>
        <v/>
      </c>
      <c r="F1779" s="92" t="str">
        <f>IFERROR(AVERAGEIFS(EDF[Total EDF], EDF[Nom], BD_evo[[#This Row],[Nom]], EDF[Semaine], BD_evo[[#This Row],[Semaine]]), "")</f>
        <v/>
      </c>
      <c r="G1779" s="92" t="str">
        <f>IFERROR(AVERAGEIFS(EDF[Humeur], EDF[Nom], BD_evo[[#This Row],[Nom]], EDF[Semaine], BD_evo[[#This Row],[Semaine]]), "")</f>
        <v/>
      </c>
      <c r="H1779" s="92" t="str">
        <f>IFERROR(AVERAGEIFS(EDF[Stress], EDF[Nom], BD_evo[[#This Row],[Nom]], EDF[Semaine], BD_evo[[#This Row],[Semaine]]), "")</f>
        <v/>
      </c>
      <c r="I1779" s="92" t="str">
        <f>IFERROR(AVERAGEIFS(EDF[Sommeil], EDF[Nom], BD_evo[[#This Row],[Nom]], EDF[Semaine], BD_evo[[#This Row],[Semaine]]), "")</f>
        <v/>
      </c>
      <c r="J1779" s="92" t="str">
        <f>IFERROR(AVERAGEIFS(EDF[Etat Physique], EDF[Nom], BD_evo[[#This Row],[Nom]], EDF[Semaine], BD_evo[[#This Row],[Semaine]]), "")</f>
        <v/>
      </c>
      <c r="K1779" s="92" t="str">
        <f>IFERROR(AVERAGEIFS(EDF[Hydratation], EDF[Nom], BD_evo[[#This Row],[Nom]], EDF[Semaine], BD_evo[[#This Row],[Semaine]]), "")</f>
        <v/>
      </c>
      <c r="L1779" s="92" t="str">
        <f>IFERROR(AVERAGEIFS(EDF[Nutrition], EDF[Nom], BD_evo[[#This Row],[Nom]], EDF[Semaine], BD_evo[[#This Row],[Semaine]]), "")</f>
        <v/>
      </c>
      <c r="M1779" s="92" t="str">
        <f>IFERROR(AVERAGEIFS(RPE[Investissement du jour], RPE[Nom], BD_evo[[#This Row],[Nom]], RPE[Semaine], BD_evo[[#This Row],[Semaine]]), "")</f>
        <v/>
      </c>
    </row>
    <row r="1780" spans="1:13" x14ac:dyDescent="0.2">
      <c r="A1780" s="89" t="s">
        <v>78</v>
      </c>
      <c r="B1780" t="str">
        <f>INDEX(Statut[Profil], MATCH(BD_evo[[#This Row],[Nom]], Statut[Nom], 0))</f>
        <v>Avant</v>
      </c>
      <c r="C1780">
        <f t="shared" si="49"/>
        <v>2024</v>
      </c>
      <c r="D1780">
        <f t="shared" si="48"/>
        <v>18</v>
      </c>
      <c r="E1780" t="str">
        <f>IF(SUMIFS(RPE[sRPE_tot], RPE[Nom], BD_evo[[#This Row],[Nom]], RPE[Semaine], BD_evo[[#This Row],[Semaine]])=0,"",SUMIFS(RPE[sRPE_tot], RPE[Nom], BD_evo[[#This Row],[Nom]], RPE[Semaine], BD_evo[[#This Row],[Semaine]]))</f>
        <v/>
      </c>
      <c r="F1780" s="92" t="str">
        <f>IFERROR(AVERAGEIFS(EDF[Total EDF], EDF[Nom], BD_evo[[#This Row],[Nom]], EDF[Semaine], BD_evo[[#This Row],[Semaine]]), "")</f>
        <v/>
      </c>
      <c r="G1780" s="92" t="str">
        <f>IFERROR(AVERAGEIFS(EDF[Humeur], EDF[Nom], BD_evo[[#This Row],[Nom]], EDF[Semaine], BD_evo[[#This Row],[Semaine]]), "")</f>
        <v/>
      </c>
      <c r="H1780" s="92" t="str">
        <f>IFERROR(AVERAGEIFS(EDF[Stress], EDF[Nom], BD_evo[[#This Row],[Nom]], EDF[Semaine], BD_evo[[#This Row],[Semaine]]), "")</f>
        <v/>
      </c>
      <c r="I1780" s="92" t="str">
        <f>IFERROR(AVERAGEIFS(EDF[Sommeil], EDF[Nom], BD_evo[[#This Row],[Nom]], EDF[Semaine], BD_evo[[#This Row],[Semaine]]), "")</f>
        <v/>
      </c>
      <c r="J1780" s="92" t="str">
        <f>IFERROR(AVERAGEIFS(EDF[Etat Physique], EDF[Nom], BD_evo[[#This Row],[Nom]], EDF[Semaine], BD_evo[[#This Row],[Semaine]]), "")</f>
        <v/>
      </c>
      <c r="K1780" s="92" t="str">
        <f>IFERROR(AVERAGEIFS(EDF[Hydratation], EDF[Nom], BD_evo[[#This Row],[Nom]], EDF[Semaine], BD_evo[[#This Row],[Semaine]]), "")</f>
        <v/>
      </c>
      <c r="L1780" s="92" t="str">
        <f>IFERROR(AVERAGEIFS(EDF[Nutrition], EDF[Nom], BD_evo[[#This Row],[Nom]], EDF[Semaine], BD_evo[[#This Row],[Semaine]]), "")</f>
        <v/>
      </c>
      <c r="M1780" s="92" t="str">
        <f>IFERROR(AVERAGEIFS(RPE[Investissement du jour], RPE[Nom], BD_evo[[#This Row],[Nom]], RPE[Semaine], BD_evo[[#This Row],[Semaine]]), "")</f>
        <v/>
      </c>
    </row>
    <row r="1781" spans="1:13" x14ac:dyDescent="0.2">
      <c r="A1781" s="88" t="s">
        <v>87</v>
      </c>
      <c r="B1781" t="str">
        <f>INDEX(Statut[Profil], MATCH(BD_evo[[#This Row],[Nom]], Statut[Nom], 0))</f>
        <v>Trois Quarts</v>
      </c>
      <c r="C1781">
        <f t="shared" si="49"/>
        <v>2024</v>
      </c>
      <c r="D1781">
        <f t="shared" si="48"/>
        <v>18</v>
      </c>
      <c r="E1781" t="str">
        <f>IF(SUMIFS(RPE[sRPE_tot], RPE[Nom], BD_evo[[#This Row],[Nom]], RPE[Semaine], BD_evo[[#This Row],[Semaine]])=0,"",SUMIFS(RPE[sRPE_tot], RPE[Nom], BD_evo[[#This Row],[Nom]], RPE[Semaine], BD_evo[[#This Row],[Semaine]]))</f>
        <v/>
      </c>
      <c r="F1781" s="92" t="str">
        <f>IFERROR(AVERAGEIFS(EDF[Total EDF], EDF[Nom], BD_evo[[#This Row],[Nom]], EDF[Semaine], BD_evo[[#This Row],[Semaine]]), "")</f>
        <v/>
      </c>
      <c r="G1781" s="92" t="str">
        <f>IFERROR(AVERAGEIFS(EDF[Humeur], EDF[Nom], BD_evo[[#This Row],[Nom]], EDF[Semaine], BD_evo[[#This Row],[Semaine]]), "")</f>
        <v/>
      </c>
      <c r="H1781" s="92" t="str">
        <f>IFERROR(AVERAGEIFS(EDF[Stress], EDF[Nom], BD_evo[[#This Row],[Nom]], EDF[Semaine], BD_evo[[#This Row],[Semaine]]), "")</f>
        <v/>
      </c>
      <c r="I1781" s="92" t="str">
        <f>IFERROR(AVERAGEIFS(EDF[Sommeil], EDF[Nom], BD_evo[[#This Row],[Nom]], EDF[Semaine], BD_evo[[#This Row],[Semaine]]), "")</f>
        <v/>
      </c>
      <c r="J1781" s="92" t="str">
        <f>IFERROR(AVERAGEIFS(EDF[Etat Physique], EDF[Nom], BD_evo[[#This Row],[Nom]], EDF[Semaine], BD_evo[[#This Row],[Semaine]]), "")</f>
        <v/>
      </c>
      <c r="K1781" s="92" t="str">
        <f>IFERROR(AVERAGEIFS(EDF[Hydratation], EDF[Nom], BD_evo[[#This Row],[Nom]], EDF[Semaine], BD_evo[[#This Row],[Semaine]]), "")</f>
        <v/>
      </c>
      <c r="L1781" s="92" t="str">
        <f>IFERROR(AVERAGEIFS(EDF[Nutrition], EDF[Nom], BD_evo[[#This Row],[Nom]], EDF[Semaine], BD_evo[[#This Row],[Semaine]]), "")</f>
        <v/>
      </c>
      <c r="M1781" s="92" t="str">
        <f>IFERROR(AVERAGEIFS(RPE[Investissement du jour], RPE[Nom], BD_evo[[#This Row],[Nom]], RPE[Semaine], BD_evo[[#This Row],[Semaine]]), "")</f>
        <v/>
      </c>
    </row>
    <row r="1782" spans="1:13" x14ac:dyDescent="0.2">
      <c r="A1782" s="88" t="s">
        <v>212</v>
      </c>
      <c r="B1782" t="str">
        <f>INDEX(Statut[Profil], MATCH(BD_evo[[#This Row],[Nom]], Statut[Nom], 0))</f>
        <v>Avant</v>
      </c>
      <c r="C1782">
        <f t="shared" si="49"/>
        <v>2024</v>
      </c>
      <c r="D1782">
        <f t="shared" si="48"/>
        <v>18</v>
      </c>
      <c r="E1782" t="str">
        <f>IF(SUMIFS(RPE[sRPE_tot], RPE[Nom], BD_evo[[#This Row],[Nom]], RPE[Semaine], BD_evo[[#This Row],[Semaine]])=0,"",SUMIFS(RPE[sRPE_tot], RPE[Nom], BD_evo[[#This Row],[Nom]], RPE[Semaine], BD_evo[[#This Row],[Semaine]]))</f>
        <v/>
      </c>
      <c r="F1782" s="92" t="str">
        <f>IFERROR(AVERAGEIFS(EDF[Total EDF], EDF[Nom], BD_evo[[#This Row],[Nom]], EDF[Semaine], BD_evo[[#This Row],[Semaine]]), "")</f>
        <v/>
      </c>
      <c r="G1782" s="92" t="str">
        <f>IFERROR(AVERAGEIFS(EDF[Humeur], EDF[Nom], BD_evo[[#This Row],[Nom]], EDF[Semaine], BD_evo[[#This Row],[Semaine]]), "")</f>
        <v/>
      </c>
      <c r="H1782" s="92" t="str">
        <f>IFERROR(AVERAGEIFS(EDF[Stress], EDF[Nom], BD_evo[[#This Row],[Nom]], EDF[Semaine], BD_evo[[#This Row],[Semaine]]), "")</f>
        <v/>
      </c>
      <c r="I1782" s="92" t="str">
        <f>IFERROR(AVERAGEIFS(EDF[Sommeil], EDF[Nom], BD_evo[[#This Row],[Nom]], EDF[Semaine], BD_evo[[#This Row],[Semaine]]), "")</f>
        <v/>
      </c>
      <c r="J1782" s="92" t="str">
        <f>IFERROR(AVERAGEIFS(EDF[Etat Physique], EDF[Nom], BD_evo[[#This Row],[Nom]], EDF[Semaine], BD_evo[[#This Row],[Semaine]]), "")</f>
        <v/>
      </c>
      <c r="K1782" s="92" t="str">
        <f>IFERROR(AVERAGEIFS(EDF[Hydratation], EDF[Nom], BD_evo[[#This Row],[Nom]], EDF[Semaine], BD_evo[[#This Row],[Semaine]]), "")</f>
        <v/>
      </c>
      <c r="L1782" s="92" t="str">
        <f>IFERROR(AVERAGEIFS(EDF[Nutrition], EDF[Nom], BD_evo[[#This Row],[Nom]], EDF[Semaine], BD_evo[[#This Row],[Semaine]]), "")</f>
        <v/>
      </c>
      <c r="M1782" s="92" t="str">
        <f>IFERROR(AVERAGEIFS(RPE[Investissement du jour], RPE[Nom], BD_evo[[#This Row],[Nom]], RPE[Semaine], BD_evo[[#This Row],[Semaine]]), "")</f>
        <v/>
      </c>
    </row>
    <row r="1783" spans="1:13" x14ac:dyDescent="0.2">
      <c r="A1783" s="88" t="s">
        <v>243</v>
      </c>
      <c r="B1783" t="str">
        <f>INDEX(Statut[Profil], MATCH(BD_evo[[#This Row],[Nom]], Statut[Nom], 0))</f>
        <v>Trois Quarts</v>
      </c>
      <c r="C1783">
        <f t="shared" si="49"/>
        <v>2024</v>
      </c>
      <c r="D1783">
        <f t="shared" si="48"/>
        <v>18</v>
      </c>
      <c r="E1783" t="str">
        <f>IF(SUMIFS(RPE[sRPE_tot], RPE[Nom], BD_evo[[#This Row],[Nom]], RPE[Semaine], BD_evo[[#This Row],[Semaine]])=0,"",SUMIFS(RPE[sRPE_tot], RPE[Nom], BD_evo[[#This Row],[Nom]], RPE[Semaine], BD_evo[[#This Row],[Semaine]]))</f>
        <v/>
      </c>
      <c r="F1783" s="92" t="str">
        <f>IFERROR(AVERAGEIFS(EDF[Total EDF], EDF[Nom], BD_evo[[#This Row],[Nom]], EDF[Semaine], BD_evo[[#This Row],[Semaine]]), "")</f>
        <v/>
      </c>
      <c r="G1783" s="92" t="str">
        <f>IFERROR(AVERAGEIFS(EDF[Humeur], EDF[Nom], BD_evo[[#This Row],[Nom]], EDF[Semaine], BD_evo[[#This Row],[Semaine]]), "")</f>
        <v/>
      </c>
      <c r="H1783" s="92" t="str">
        <f>IFERROR(AVERAGEIFS(EDF[Stress], EDF[Nom], BD_evo[[#This Row],[Nom]], EDF[Semaine], BD_evo[[#This Row],[Semaine]]), "")</f>
        <v/>
      </c>
      <c r="I1783" s="92" t="str">
        <f>IFERROR(AVERAGEIFS(EDF[Sommeil], EDF[Nom], BD_evo[[#This Row],[Nom]], EDF[Semaine], BD_evo[[#This Row],[Semaine]]), "")</f>
        <v/>
      </c>
      <c r="J1783" s="92" t="str">
        <f>IFERROR(AVERAGEIFS(EDF[Etat Physique], EDF[Nom], BD_evo[[#This Row],[Nom]], EDF[Semaine], BD_evo[[#This Row],[Semaine]]), "")</f>
        <v/>
      </c>
      <c r="K1783" s="92" t="str">
        <f>IFERROR(AVERAGEIFS(EDF[Hydratation], EDF[Nom], BD_evo[[#This Row],[Nom]], EDF[Semaine], BD_evo[[#This Row],[Semaine]]), "")</f>
        <v/>
      </c>
      <c r="L1783" s="92" t="str">
        <f>IFERROR(AVERAGEIFS(EDF[Nutrition], EDF[Nom], BD_evo[[#This Row],[Nom]], EDF[Semaine], BD_evo[[#This Row],[Semaine]]), "")</f>
        <v/>
      </c>
      <c r="M1783" s="92" t="str">
        <f>IFERROR(AVERAGEIFS(RPE[Investissement du jour], RPE[Nom], BD_evo[[#This Row],[Nom]], RPE[Semaine], BD_evo[[#This Row],[Semaine]]), "")</f>
        <v/>
      </c>
    </row>
    <row r="1784" spans="1:13" x14ac:dyDescent="0.2">
      <c r="A1784" s="88" t="s">
        <v>81</v>
      </c>
      <c r="B1784" t="str">
        <f>INDEX(Statut[Profil], MATCH(BD_evo[[#This Row],[Nom]], Statut[Nom], 0))</f>
        <v>Trois Quarts</v>
      </c>
      <c r="C1784">
        <f t="shared" si="49"/>
        <v>2024</v>
      </c>
      <c r="D1784">
        <f t="shared" si="48"/>
        <v>18</v>
      </c>
      <c r="E1784" t="str">
        <f>IF(SUMIFS(RPE[sRPE_tot], RPE[Nom], BD_evo[[#This Row],[Nom]], RPE[Semaine], BD_evo[[#This Row],[Semaine]])=0,"",SUMIFS(RPE[sRPE_tot], RPE[Nom], BD_evo[[#This Row],[Nom]], RPE[Semaine], BD_evo[[#This Row],[Semaine]]))</f>
        <v/>
      </c>
      <c r="F1784" s="92" t="str">
        <f>IFERROR(AVERAGEIFS(EDF[Total EDF], EDF[Nom], BD_evo[[#This Row],[Nom]], EDF[Semaine], BD_evo[[#This Row],[Semaine]]), "")</f>
        <v/>
      </c>
      <c r="G1784" s="92" t="str">
        <f>IFERROR(AVERAGEIFS(EDF[Humeur], EDF[Nom], BD_evo[[#This Row],[Nom]], EDF[Semaine], BD_evo[[#This Row],[Semaine]]), "")</f>
        <v/>
      </c>
      <c r="H1784" s="92" t="str">
        <f>IFERROR(AVERAGEIFS(EDF[Stress], EDF[Nom], BD_evo[[#This Row],[Nom]], EDF[Semaine], BD_evo[[#This Row],[Semaine]]), "")</f>
        <v/>
      </c>
      <c r="I1784" s="92" t="str">
        <f>IFERROR(AVERAGEIFS(EDF[Sommeil], EDF[Nom], BD_evo[[#This Row],[Nom]], EDF[Semaine], BD_evo[[#This Row],[Semaine]]), "")</f>
        <v/>
      </c>
      <c r="J1784" s="92" t="str">
        <f>IFERROR(AVERAGEIFS(EDF[Etat Physique], EDF[Nom], BD_evo[[#This Row],[Nom]], EDF[Semaine], BD_evo[[#This Row],[Semaine]]), "")</f>
        <v/>
      </c>
      <c r="K1784" s="92" t="str">
        <f>IFERROR(AVERAGEIFS(EDF[Hydratation], EDF[Nom], BD_evo[[#This Row],[Nom]], EDF[Semaine], BD_evo[[#This Row],[Semaine]]), "")</f>
        <v/>
      </c>
      <c r="L1784" s="92" t="str">
        <f>IFERROR(AVERAGEIFS(EDF[Nutrition], EDF[Nom], BD_evo[[#This Row],[Nom]], EDF[Semaine], BD_evo[[#This Row],[Semaine]]), "")</f>
        <v/>
      </c>
      <c r="M1784" s="92" t="str">
        <f>IFERROR(AVERAGEIFS(RPE[Investissement du jour], RPE[Nom], BD_evo[[#This Row],[Nom]], RPE[Semaine], BD_evo[[#This Row],[Semaine]]), "")</f>
        <v/>
      </c>
    </row>
    <row r="1785" spans="1:13" x14ac:dyDescent="0.2">
      <c r="A1785" s="88" t="s">
        <v>109</v>
      </c>
      <c r="B1785" t="str">
        <f>INDEX(Statut[Profil], MATCH(BD_evo[[#This Row],[Nom]], Statut[Nom], 0))</f>
        <v>Avant</v>
      </c>
      <c r="C1785">
        <f t="shared" si="49"/>
        <v>2024</v>
      </c>
      <c r="D1785">
        <f t="shared" si="48"/>
        <v>18</v>
      </c>
      <c r="E1785" t="str">
        <f>IF(SUMIFS(RPE[sRPE_tot], RPE[Nom], BD_evo[[#This Row],[Nom]], RPE[Semaine], BD_evo[[#This Row],[Semaine]])=0,"",SUMIFS(RPE[sRPE_tot], RPE[Nom], BD_evo[[#This Row],[Nom]], RPE[Semaine], BD_evo[[#This Row],[Semaine]]))</f>
        <v/>
      </c>
      <c r="F1785" s="92" t="str">
        <f>IFERROR(AVERAGEIFS(EDF[Total EDF], EDF[Nom], BD_evo[[#This Row],[Nom]], EDF[Semaine], BD_evo[[#This Row],[Semaine]]), "")</f>
        <v/>
      </c>
      <c r="G1785" s="92" t="str">
        <f>IFERROR(AVERAGEIFS(EDF[Humeur], EDF[Nom], BD_evo[[#This Row],[Nom]], EDF[Semaine], BD_evo[[#This Row],[Semaine]]), "")</f>
        <v/>
      </c>
      <c r="H1785" s="92" t="str">
        <f>IFERROR(AVERAGEIFS(EDF[Stress], EDF[Nom], BD_evo[[#This Row],[Nom]], EDF[Semaine], BD_evo[[#This Row],[Semaine]]), "")</f>
        <v/>
      </c>
      <c r="I1785" s="92" t="str">
        <f>IFERROR(AVERAGEIFS(EDF[Sommeil], EDF[Nom], BD_evo[[#This Row],[Nom]], EDF[Semaine], BD_evo[[#This Row],[Semaine]]), "")</f>
        <v/>
      </c>
      <c r="J1785" s="92" t="str">
        <f>IFERROR(AVERAGEIFS(EDF[Etat Physique], EDF[Nom], BD_evo[[#This Row],[Nom]], EDF[Semaine], BD_evo[[#This Row],[Semaine]]), "")</f>
        <v/>
      </c>
      <c r="K1785" s="92" t="str">
        <f>IFERROR(AVERAGEIFS(EDF[Hydratation], EDF[Nom], BD_evo[[#This Row],[Nom]], EDF[Semaine], BD_evo[[#This Row],[Semaine]]), "")</f>
        <v/>
      </c>
      <c r="L1785" s="92" t="str">
        <f>IFERROR(AVERAGEIFS(EDF[Nutrition], EDF[Nom], BD_evo[[#This Row],[Nom]], EDF[Semaine], BD_evo[[#This Row],[Semaine]]), "")</f>
        <v/>
      </c>
      <c r="M1785" s="92" t="str">
        <f>IFERROR(AVERAGEIFS(RPE[Investissement du jour], RPE[Nom], BD_evo[[#This Row],[Nom]], RPE[Semaine], BD_evo[[#This Row],[Semaine]]), "")</f>
        <v/>
      </c>
    </row>
    <row r="1786" spans="1:13" x14ac:dyDescent="0.2">
      <c r="A1786" s="88" t="s">
        <v>313</v>
      </c>
      <c r="B1786" t="str">
        <f>INDEX(Statut[Profil], MATCH(BD_evo[[#This Row],[Nom]], Statut[Nom], 0))</f>
        <v>Trois Quarts</v>
      </c>
      <c r="C1786">
        <f t="shared" si="49"/>
        <v>2024</v>
      </c>
      <c r="D1786">
        <f t="shared" si="48"/>
        <v>18</v>
      </c>
      <c r="E1786" t="str">
        <f>IF(SUMIFS(RPE[sRPE_tot], RPE[Nom], BD_evo[[#This Row],[Nom]], RPE[Semaine], BD_evo[[#This Row],[Semaine]])=0,"",SUMIFS(RPE[sRPE_tot], RPE[Nom], BD_evo[[#This Row],[Nom]], RPE[Semaine], BD_evo[[#This Row],[Semaine]]))</f>
        <v/>
      </c>
      <c r="F1786" s="92" t="str">
        <f>IFERROR(AVERAGEIFS(EDF[Total EDF], EDF[Nom], BD_evo[[#This Row],[Nom]], EDF[Semaine], BD_evo[[#This Row],[Semaine]]), "")</f>
        <v/>
      </c>
      <c r="G1786" s="92" t="str">
        <f>IFERROR(AVERAGEIFS(EDF[Humeur], EDF[Nom], BD_evo[[#This Row],[Nom]], EDF[Semaine], BD_evo[[#This Row],[Semaine]]), "")</f>
        <v/>
      </c>
      <c r="H1786" s="92" t="str">
        <f>IFERROR(AVERAGEIFS(EDF[Stress], EDF[Nom], BD_evo[[#This Row],[Nom]], EDF[Semaine], BD_evo[[#This Row],[Semaine]]), "")</f>
        <v/>
      </c>
      <c r="I1786" s="92" t="str">
        <f>IFERROR(AVERAGEIFS(EDF[Sommeil], EDF[Nom], BD_evo[[#This Row],[Nom]], EDF[Semaine], BD_evo[[#This Row],[Semaine]]), "")</f>
        <v/>
      </c>
      <c r="J1786" s="92" t="str">
        <f>IFERROR(AVERAGEIFS(EDF[Etat Physique], EDF[Nom], BD_evo[[#This Row],[Nom]], EDF[Semaine], BD_evo[[#This Row],[Semaine]]), "")</f>
        <v/>
      </c>
      <c r="K1786" s="92" t="str">
        <f>IFERROR(AVERAGEIFS(EDF[Hydratation], EDF[Nom], BD_evo[[#This Row],[Nom]], EDF[Semaine], BD_evo[[#This Row],[Semaine]]), "")</f>
        <v/>
      </c>
      <c r="L1786" s="92" t="str">
        <f>IFERROR(AVERAGEIFS(EDF[Nutrition], EDF[Nom], BD_evo[[#This Row],[Nom]], EDF[Semaine], BD_evo[[#This Row],[Semaine]]), "")</f>
        <v/>
      </c>
      <c r="M1786" s="92" t="str">
        <f>IFERROR(AVERAGEIFS(RPE[Investissement du jour], RPE[Nom], BD_evo[[#This Row],[Nom]], RPE[Semaine], BD_evo[[#This Row],[Semaine]]), "")</f>
        <v/>
      </c>
    </row>
    <row r="1787" spans="1:13" x14ac:dyDescent="0.2">
      <c r="A1787" s="88" t="s">
        <v>88</v>
      </c>
      <c r="B1787" t="str">
        <f>INDEX(Statut[Profil], MATCH(BD_evo[[#This Row],[Nom]], Statut[Nom], 0))</f>
        <v>Avant</v>
      </c>
      <c r="C1787">
        <f t="shared" si="49"/>
        <v>2024</v>
      </c>
      <c r="D1787">
        <f t="shared" si="48"/>
        <v>18</v>
      </c>
      <c r="E1787" t="str">
        <f>IF(SUMIFS(RPE[sRPE_tot], RPE[Nom], BD_evo[[#This Row],[Nom]], RPE[Semaine], BD_evo[[#This Row],[Semaine]])=0,"",SUMIFS(RPE[sRPE_tot], RPE[Nom], BD_evo[[#This Row],[Nom]], RPE[Semaine], BD_evo[[#This Row],[Semaine]]))</f>
        <v/>
      </c>
      <c r="F1787" s="92" t="str">
        <f>IFERROR(AVERAGEIFS(EDF[Total EDF], EDF[Nom], BD_evo[[#This Row],[Nom]], EDF[Semaine], BD_evo[[#This Row],[Semaine]]), "")</f>
        <v/>
      </c>
      <c r="G1787" s="92" t="str">
        <f>IFERROR(AVERAGEIFS(EDF[Humeur], EDF[Nom], BD_evo[[#This Row],[Nom]], EDF[Semaine], BD_evo[[#This Row],[Semaine]]), "")</f>
        <v/>
      </c>
      <c r="H1787" s="92" t="str">
        <f>IFERROR(AVERAGEIFS(EDF[Stress], EDF[Nom], BD_evo[[#This Row],[Nom]], EDF[Semaine], BD_evo[[#This Row],[Semaine]]), "")</f>
        <v/>
      </c>
      <c r="I1787" s="92" t="str">
        <f>IFERROR(AVERAGEIFS(EDF[Sommeil], EDF[Nom], BD_evo[[#This Row],[Nom]], EDF[Semaine], BD_evo[[#This Row],[Semaine]]), "")</f>
        <v/>
      </c>
      <c r="J1787" s="92" t="str">
        <f>IFERROR(AVERAGEIFS(EDF[Etat Physique], EDF[Nom], BD_evo[[#This Row],[Nom]], EDF[Semaine], BD_evo[[#This Row],[Semaine]]), "")</f>
        <v/>
      </c>
      <c r="K1787" s="92" t="str">
        <f>IFERROR(AVERAGEIFS(EDF[Hydratation], EDF[Nom], BD_evo[[#This Row],[Nom]], EDF[Semaine], BD_evo[[#This Row],[Semaine]]), "")</f>
        <v/>
      </c>
      <c r="L1787" s="92" t="str">
        <f>IFERROR(AVERAGEIFS(EDF[Nutrition], EDF[Nom], BD_evo[[#This Row],[Nom]], EDF[Semaine], BD_evo[[#This Row],[Semaine]]), "")</f>
        <v/>
      </c>
      <c r="M1787" s="92" t="str">
        <f>IFERROR(AVERAGEIFS(RPE[Investissement du jour], RPE[Nom], BD_evo[[#This Row],[Nom]], RPE[Semaine], BD_evo[[#This Row],[Semaine]]), "")</f>
        <v/>
      </c>
    </row>
    <row r="1788" spans="1:13" x14ac:dyDescent="0.2">
      <c r="A1788" s="88" t="s">
        <v>134</v>
      </c>
      <c r="B1788" s="90" t="str">
        <f>INDEX(Statut[Profil], MATCH(BD_evo[[#This Row],[Nom]], Statut[Nom], 0))</f>
        <v>Avant</v>
      </c>
      <c r="C1788">
        <f t="shared" si="49"/>
        <v>2024</v>
      </c>
      <c r="D1788">
        <f>D1787+1</f>
        <v>19</v>
      </c>
      <c r="E1788" s="90" t="str">
        <f>IF(SUMIFS(RPE[sRPE_tot], RPE[Nom], BD_evo[[#This Row],[Nom]], RPE[Semaine], BD_evo[[#This Row],[Semaine]])=0,"",SUMIFS(RPE[sRPE_tot], RPE[Nom], BD_evo[[#This Row],[Nom]], RPE[Semaine], BD_evo[[#This Row],[Semaine]]))</f>
        <v/>
      </c>
      <c r="F1788" s="92" t="str">
        <f>IFERROR(AVERAGEIFS(EDF[Total EDF], EDF[Nom], BD_evo[[#This Row],[Nom]], EDF[Semaine], BD_evo[[#This Row],[Semaine]]), "")</f>
        <v/>
      </c>
      <c r="G1788" s="92" t="str">
        <f>IFERROR(AVERAGEIFS(EDF[Humeur], EDF[Nom], BD_evo[[#This Row],[Nom]], EDF[Semaine], BD_evo[[#This Row],[Semaine]]), "")</f>
        <v/>
      </c>
      <c r="H1788" s="92" t="str">
        <f>IFERROR(AVERAGEIFS(EDF[Stress], EDF[Nom], BD_evo[[#This Row],[Nom]], EDF[Semaine], BD_evo[[#This Row],[Semaine]]), "")</f>
        <v/>
      </c>
      <c r="I1788" s="92" t="str">
        <f>IFERROR(AVERAGEIFS(EDF[Sommeil], EDF[Nom], BD_evo[[#This Row],[Nom]], EDF[Semaine], BD_evo[[#This Row],[Semaine]]), "")</f>
        <v/>
      </c>
      <c r="J1788" s="92" t="str">
        <f>IFERROR(AVERAGEIFS(EDF[Etat Physique], EDF[Nom], BD_evo[[#This Row],[Nom]], EDF[Semaine], BD_evo[[#This Row],[Semaine]]), "")</f>
        <v/>
      </c>
      <c r="K1788" s="92" t="str">
        <f>IFERROR(AVERAGEIFS(EDF[Hydratation], EDF[Nom], BD_evo[[#This Row],[Nom]], EDF[Semaine], BD_evo[[#This Row],[Semaine]]), "")</f>
        <v/>
      </c>
      <c r="L1788" s="92" t="str">
        <f>IFERROR(AVERAGEIFS(EDF[Nutrition], EDF[Nom], BD_evo[[#This Row],[Nom]], EDF[Semaine], BD_evo[[#This Row],[Semaine]]), "")</f>
        <v/>
      </c>
      <c r="M1788" s="92" t="str">
        <f>IFERROR(AVERAGEIFS(RPE[Investissement du jour], RPE[Nom], BD_evo[[#This Row],[Nom]], RPE[Semaine], BD_evo[[#This Row],[Semaine]]), "")</f>
        <v/>
      </c>
    </row>
    <row r="1789" spans="1:13" x14ac:dyDescent="0.2">
      <c r="A1789" s="88" t="s">
        <v>76</v>
      </c>
      <c r="B1789" t="str">
        <f>INDEX(Statut[Profil], MATCH(BD_evo[[#This Row],[Nom]], Statut[Nom], 0))</f>
        <v>Trois Quarts</v>
      </c>
      <c r="C1789">
        <f t="shared" si="49"/>
        <v>2024</v>
      </c>
      <c r="D1789">
        <f>D1788</f>
        <v>19</v>
      </c>
      <c r="E1789" t="str">
        <f>IF(SUMIFS(RPE[sRPE_tot], RPE[Nom], BD_evo[[#This Row],[Nom]], RPE[Semaine], BD_evo[[#This Row],[Semaine]])=0,"",SUMIFS(RPE[sRPE_tot], RPE[Nom], BD_evo[[#This Row],[Nom]], RPE[Semaine], BD_evo[[#This Row],[Semaine]]))</f>
        <v/>
      </c>
      <c r="F1789" s="92" t="str">
        <f>IFERROR(AVERAGEIFS(EDF[Total EDF], EDF[Nom], BD_evo[[#This Row],[Nom]], EDF[Semaine], BD_evo[[#This Row],[Semaine]]), "")</f>
        <v/>
      </c>
      <c r="G1789" s="92" t="str">
        <f>IFERROR(AVERAGEIFS(EDF[Humeur], EDF[Nom], BD_evo[[#This Row],[Nom]], EDF[Semaine], BD_evo[[#This Row],[Semaine]]), "")</f>
        <v/>
      </c>
      <c r="H1789" s="92" t="str">
        <f>IFERROR(AVERAGEIFS(EDF[Stress], EDF[Nom], BD_evo[[#This Row],[Nom]], EDF[Semaine], BD_evo[[#This Row],[Semaine]]), "")</f>
        <v/>
      </c>
      <c r="I1789" s="92" t="str">
        <f>IFERROR(AVERAGEIFS(EDF[Sommeil], EDF[Nom], BD_evo[[#This Row],[Nom]], EDF[Semaine], BD_evo[[#This Row],[Semaine]]), "")</f>
        <v/>
      </c>
      <c r="J1789" s="92" t="str">
        <f>IFERROR(AVERAGEIFS(EDF[Etat Physique], EDF[Nom], BD_evo[[#This Row],[Nom]], EDF[Semaine], BD_evo[[#This Row],[Semaine]]), "")</f>
        <v/>
      </c>
      <c r="K1789" s="92" t="str">
        <f>IFERROR(AVERAGEIFS(EDF[Hydratation], EDF[Nom], BD_evo[[#This Row],[Nom]], EDF[Semaine], BD_evo[[#This Row],[Semaine]]), "")</f>
        <v/>
      </c>
      <c r="L1789" s="92" t="str">
        <f>IFERROR(AVERAGEIFS(EDF[Nutrition], EDF[Nom], BD_evo[[#This Row],[Nom]], EDF[Semaine], BD_evo[[#This Row],[Semaine]]), "")</f>
        <v/>
      </c>
      <c r="M1789" s="92" t="str">
        <f>IFERROR(AVERAGEIFS(RPE[Investissement du jour], RPE[Nom], BD_evo[[#This Row],[Nom]], RPE[Semaine], BD_evo[[#This Row],[Semaine]]), "")</f>
        <v/>
      </c>
    </row>
    <row r="1790" spans="1:13" x14ac:dyDescent="0.2">
      <c r="A1790" s="88" t="s">
        <v>367</v>
      </c>
      <c r="B1790" t="str">
        <f>INDEX(Statut[Profil], MATCH(BD_evo[[#This Row],[Nom]], Statut[Nom], 0))</f>
        <v>Avant</v>
      </c>
      <c r="C1790">
        <f t="shared" si="49"/>
        <v>2024</v>
      </c>
      <c r="D1790">
        <f t="shared" ref="D1790:D1834" si="50">D1789</f>
        <v>19</v>
      </c>
      <c r="E1790" t="str">
        <f>IF(SUMIFS(RPE[sRPE_tot], RPE[Nom], BD_evo[[#This Row],[Nom]], RPE[Semaine], BD_evo[[#This Row],[Semaine]])=0,"",SUMIFS(RPE[sRPE_tot], RPE[Nom], BD_evo[[#This Row],[Nom]], RPE[Semaine], BD_evo[[#This Row],[Semaine]]))</f>
        <v/>
      </c>
      <c r="F1790" s="92" t="str">
        <f>IFERROR(AVERAGEIFS(EDF[Total EDF], EDF[Nom], BD_evo[[#This Row],[Nom]], EDF[Semaine], BD_evo[[#This Row],[Semaine]]), "")</f>
        <v/>
      </c>
      <c r="G1790" s="92" t="str">
        <f>IFERROR(AVERAGEIFS(EDF[Humeur], EDF[Nom], BD_evo[[#This Row],[Nom]], EDF[Semaine], BD_evo[[#This Row],[Semaine]]), "")</f>
        <v/>
      </c>
      <c r="H1790" s="92" t="str">
        <f>IFERROR(AVERAGEIFS(EDF[Stress], EDF[Nom], BD_evo[[#This Row],[Nom]], EDF[Semaine], BD_evo[[#This Row],[Semaine]]), "")</f>
        <v/>
      </c>
      <c r="I1790" s="92" t="str">
        <f>IFERROR(AVERAGEIFS(EDF[Sommeil], EDF[Nom], BD_evo[[#This Row],[Nom]], EDF[Semaine], BD_evo[[#This Row],[Semaine]]), "")</f>
        <v/>
      </c>
      <c r="J1790" s="92" t="str">
        <f>IFERROR(AVERAGEIFS(EDF[Etat Physique], EDF[Nom], BD_evo[[#This Row],[Nom]], EDF[Semaine], BD_evo[[#This Row],[Semaine]]), "")</f>
        <v/>
      </c>
      <c r="K1790" s="92" t="str">
        <f>IFERROR(AVERAGEIFS(EDF[Hydratation], EDF[Nom], BD_evo[[#This Row],[Nom]], EDF[Semaine], BD_evo[[#This Row],[Semaine]]), "")</f>
        <v/>
      </c>
      <c r="L1790" s="92" t="str">
        <f>IFERROR(AVERAGEIFS(EDF[Nutrition], EDF[Nom], BD_evo[[#This Row],[Nom]], EDF[Semaine], BD_evo[[#This Row],[Semaine]]), "")</f>
        <v/>
      </c>
      <c r="M1790" s="92" t="str">
        <f>IFERROR(AVERAGEIFS(RPE[Investissement du jour], RPE[Nom], BD_evo[[#This Row],[Nom]], RPE[Semaine], BD_evo[[#This Row],[Semaine]]), "")</f>
        <v/>
      </c>
    </row>
    <row r="1791" spans="1:13" x14ac:dyDescent="0.2">
      <c r="A1791" s="88" t="s">
        <v>93</v>
      </c>
      <c r="B1791" t="str">
        <f>INDEX(Statut[Profil], MATCH(BD_evo[[#This Row],[Nom]], Statut[Nom], 0))</f>
        <v>Avant</v>
      </c>
      <c r="C1791">
        <f t="shared" si="49"/>
        <v>2024</v>
      </c>
      <c r="D1791">
        <f t="shared" si="50"/>
        <v>19</v>
      </c>
      <c r="E1791" t="str">
        <f>IF(SUMIFS(RPE[sRPE_tot], RPE[Nom], BD_evo[[#This Row],[Nom]], RPE[Semaine], BD_evo[[#This Row],[Semaine]])=0,"",SUMIFS(RPE[sRPE_tot], RPE[Nom], BD_evo[[#This Row],[Nom]], RPE[Semaine], BD_evo[[#This Row],[Semaine]]))</f>
        <v/>
      </c>
      <c r="F1791" s="92" t="str">
        <f>IFERROR(AVERAGEIFS(EDF[Total EDF], EDF[Nom], BD_evo[[#This Row],[Nom]], EDF[Semaine], BD_evo[[#This Row],[Semaine]]), "")</f>
        <v/>
      </c>
      <c r="G1791" s="92" t="str">
        <f>IFERROR(AVERAGEIFS(EDF[Humeur], EDF[Nom], BD_evo[[#This Row],[Nom]], EDF[Semaine], BD_evo[[#This Row],[Semaine]]), "")</f>
        <v/>
      </c>
      <c r="H1791" s="92" t="str">
        <f>IFERROR(AVERAGEIFS(EDF[Stress], EDF[Nom], BD_evo[[#This Row],[Nom]], EDF[Semaine], BD_evo[[#This Row],[Semaine]]), "")</f>
        <v/>
      </c>
      <c r="I1791" s="92" t="str">
        <f>IFERROR(AVERAGEIFS(EDF[Sommeil], EDF[Nom], BD_evo[[#This Row],[Nom]], EDF[Semaine], BD_evo[[#This Row],[Semaine]]), "")</f>
        <v/>
      </c>
      <c r="J1791" s="92" t="str">
        <f>IFERROR(AVERAGEIFS(EDF[Etat Physique], EDF[Nom], BD_evo[[#This Row],[Nom]], EDF[Semaine], BD_evo[[#This Row],[Semaine]]), "")</f>
        <v/>
      </c>
      <c r="K1791" s="92" t="str">
        <f>IFERROR(AVERAGEIFS(EDF[Hydratation], EDF[Nom], BD_evo[[#This Row],[Nom]], EDF[Semaine], BD_evo[[#This Row],[Semaine]]), "")</f>
        <v/>
      </c>
      <c r="L1791" s="92" t="str">
        <f>IFERROR(AVERAGEIFS(EDF[Nutrition], EDF[Nom], BD_evo[[#This Row],[Nom]], EDF[Semaine], BD_evo[[#This Row],[Semaine]]), "")</f>
        <v/>
      </c>
      <c r="M1791" s="92" t="str">
        <f>IFERROR(AVERAGEIFS(RPE[Investissement du jour], RPE[Nom], BD_evo[[#This Row],[Nom]], RPE[Semaine], BD_evo[[#This Row],[Semaine]]), "")</f>
        <v/>
      </c>
    </row>
    <row r="1792" spans="1:13" x14ac:dyDescent="0.2">
      <c r="A1792" s="88" t="s">
        <v>230</v>
      </c>
      <c r="B1792" t="str">
        <f>INDEX(Statut[Profil], MATCH(BD_evo[[#This Row],[Nom]], Statut[Nom], 0))</f>
        <v>Avant</v>
      </c>
      <c r="C1792">
        <f t="shared" si="49"/>
        <v>2024</v>
      </c>
      <c r="D1792">
        <f t="shared" si="50"/>
        <v>19</v>
      </c>
      <c r="E1792" t="str">
        <f>IF(SUMIFS(RPE[sRPE_tot], RPE[Nom], BD_evo[[#This Row],[Nom]], RPE[Semaine], BD_evo[[#This Row],[Semaine]])=0,"",SUMIFS(RPE[sRPE_tot], RPE[Nom], BD_evo[[#This Row],[Nom]], RPE[Semaine], BD_evo[[#This Row],[Semaine]]))</f>
        <v/>
      </c>
      <c r="F1792" s="92" t="str">
        <f>IFERROR(AVERAGEIFS(EDF[Total EDF], EDF[Nom], BD_evo[[#This Row],[Nom]], EDF[Semaine], BD_evo[[#This Row],[Semaine]]), "")</f>
        <v/>
      </c>
      <c r="G1792" s="92" t="str">
        <f>IFERROR(AVERAGEIFS(EDF[Humeur], EDF[Nom], BD_evo[[#This Row],[Nom]], EDF[Semaine], BD_evo[[#This Row],[Semaine]]), "")</f>
        <v/>
      </c>
      <c r="H1792" s="92" t="str">
        <f>IFERROR(AVERAGEIFS(EDF[Stress], EDF[Nom], BD_evo[[#This Row],[Nom]], EDF[Semaine], BD_evo[[#This Row],[Semaine]]), "")</f>
        <v/>
      </c>
      <c r="I1792" s="92" t="str">
        <f>IFERROR(AVERAGEIFS(EDF[Sommeil], EDF[Nom], BD_evo[[#This Row],[Nom]], EDF[Semaine], BD_evo[[#This Row],[Semaine]]), "")</f>
        <v/>
      </c>
      <c r="J1792" s="92" t="str">
        <f>IFERROR(AVERAGEIFS(EDF[Etat Physique], EDF[Nom], BD_evo[[#This Row],[Nom]], EDF[Semaine], BD_evo[[#This Row],[Semaine]]), "")</f>
        <v/>
      </c>
      <c r="K1792" s="92" t="str">
        <f>IFERROR(AVERAGEIFS(EDF[Hydratation], EDF[Nom], BD_evo[[#This Row],[Nom]], EDF[Semaine], BD_evo[[#This Row],[Semaine]]), "")</f>
        <v/>
      </c>
      <c r="L1792" s="92" t="str">
        <f>IFERROR(AVERAGEIFS(EDF[Nutrition], EDF[Nom], BD_evo[[#This Row],[Nom]], EDF[Semaine], BD_evo[[#This Row],[Semaine]]), "")</f>
        <v/>
      </c>
      <c r="M1792" s="92" t="str">
        <f>IFERROR(AVERAGEIFS(RPE[Investissement du jour], RPE[Nom], BD_evo[[#This Row],[Nom]], RPE[Semaine], BD_evo[[#This Row],[Semaine]]), "")</f>
        <v/>
      </c>
    </row>
    <row r="1793" spans="1:13" x14ac:dyDescent="0.2">
      <c r="A1793" s="88" t="s">
        <v>181</v>
      </c>
      <c r="B1793" t="str">
        <f>INDEX(Statut[Profil], MATCH(BD_evo[[#This Row],[Nom]], Statut[Nom], 0))</f>
        <v>Trois Quarts</v>
      </c>
      <c r="C1793">
        <f t="shared" si="49"/>
        <v>2024</v>
      </c>
      <c r="D1793">
        <f t="shared" si="50"/>
        <v>19</v>
      </c>
      <c r="E1793" t="str">
        <f>IF(SUMIFS(RPE[sRPE_tot], RPE[Nom], BD_evo[[#This Row],[Nom]], RPE[Semaine], BD_evo[[#This Row],[Semaine]])=0,"",SUMIFS(RPE[sRPE_tot], RPE[Nom], BD_evo[[#This Row],[Nom]], RPE[Semaine], BD_evo[[#This Row],[Semaine]]))</f>
        <v/>
      </c>
      <c r="F1793" s="92" t="str">
        <f>IFERROR(AVERAGEIFS(EDF[Total EDF], EDF[Nom], BD_evo[[#This Row],[Nom]], EDF[Semaine], BD_evo[[#This Row],[Semaine]]), "")</f>
        <v/>
      </c>
      <c r="G1793" s="92" t="str">
        <f>IFERROR(AVERAGEIFS(EDF[Humeur], EDF[Nom], BD_evo[[#This Row],[Nom]], EDF[Semaine], BD_evo[[#This Row],[Semaine]]), "")</f>
        <v/>
      </c>
      <c r="H1793" s="92" t="str">
        <f>IFERROR(AVERAGEIFS(EDF[Stress], EDF[Nom], BD_evo[[#This Row],[Nom]], EDF[Semaine], BD_evo[[#This Row],[Semaine]]), "")</f>
        <v/>
      </c>
      <c r="I1793" s="92" t="str">
        <f>IFERROR(AVERAGEIFS(EDF[Sommeil], EDF[Nom], BD_evo[[#This Row],[Nom]], EDF[Semaine], BD_evo[[#This Row],[Semaine]]), "")</f>
        <v/>
      </c>
      <c r="J1793" s="92" t="str">
        <f>IFERROR(AVERAGEIFS(EDF[Etat Physique], EDF[Nom], BD_evo[[#This Row],[Nom]], EDF[Semaine], BD_evo[[#This Row],[Semaine]]), "")</f>
        <v/>
      </c>
      <c r="K1793" s="92" t="str">
        <f>IFERROR(AVERAGEIFS(EDF[Hydratation], EDF[Nom], BD_evo[[#This Row],[Nom]], EDF[Semaine], BD_evo[[#This Row],[Semaine]]), "")</f>
        <v/>
      </c>
      <c r="L1793" s="92" t="str">
        <f>IFERROR(AVERAGEIFS(EDF[Nutrition], EDF[Nom], BD_evo[[#This Row],[Nom]], EDF[Semaine], BD_evo[[#This Row],[Semaine]]), "")</f>
        <v/>
      </c>
      <c r="M1793" s="92" t="str">
        <f>IFERROR(AVERAGEIFS(RPE[Investissement du jour], RPE[Nom], BD_evo[[#This Row],[Nom]], RPE[Semaine], BD_evo[[#This Row],[Semaine]]), "")</f>
        <v/>
      </c>
    </row>
    <row r="1794" spans="1:13" x14ac:dyDescent="0.2">
      <c r="A1794" s="88" t="s">
        <v>414</v>
      </c>
      <c r="B1794" t="str">
        <f>INDEX(Statut[Profil], MATCH(BD_evo[[#This Row],[Nom]], Statut[Nom], 0))</f>
        <v>Avant</v>
      </c>
      <c r="C1794">
        <f t="shared" si="49"/>
        <v>2024</v>
      </c>
      <c r="D1794">
        <f t="shared" si="50"/>
        <v>19</v>
      </c>
      <c r="E1794" t="str">
        <f>IF(SUMIFS(RPE[sRPE_tot], RPE[Nom], BD_evo[[#This Row],[Nom]], RPE[Semaine], BD_evo[[#This Row],[Semaine]])=0,"",SUMIFS(RPE[sRPE_tot], RPE[Nom], BD_evo[[#This Row],[Nom]], RPE[Semaine], BD_evo[[#This Row],[Semaine]]))</f>
        <v/>
      </c>
      <c r="F1794" s="92" t="str">
        <f>IFERROR(AVERAGEIFS(EDF[Total EDF], EDF[Nom], BD_evo[[#This Row],[Nom]], EDF[Semaine], BD_evo[[#This Row],[Semaine]]), "")</f>
        <v/>
      </c>
      <c r="G1794" s="92" t="str">
        <f>IFERROR(AVERAGEIFS(EDF[Humeur], EDF[Nom], BD_evo[[#This Row],[Nom]], EDF[Semaine], BD_evo[[#This Row],[Semaine]]), "")</f>
        <v/>
      </c>
      <c r="H1794" s="92" t="str">
        <f>IFERROR(AVERAGEIFS(EDF[Stress], EDF[Nom], BD_evo[[#This Row],[Nom]], EDF[Semaine], BD_evo[[#This Row],[Semaine]]), "")</f>
        <v/>
      </c>
      <c r="I1794" s="92" t="str">
        <f>IFERROR(AVERAGEIFS(EDF[Sommeil], EDF[Nom], BD_evo[[#This Row],[Nom]], EDF[Semaine], BD_evo[[#This Row],[Semaine]]), "")</f>
        <v/>
      </c>
      <c r="J1794" s="92" t="str">
        <f>IFERROR(AVERAGEIFS(EDF[Etat Physique], EDF[Nom], BD_evo[[#This Row],[Nom]], EDF[Semaine], BD_evo[[#This Row],[Semaine]]), "")</f>
        <v/>
      </c>
      <c r="K1794" s="92" t="str">
        <f>IFERROR(AVERAGEIFS(EDF[Hydratation], EDF[Nom], BD_evo[[#This Row],[Nom]], EDF[Semaine], BD_evo[[#This Row],[Semaine]]), "")</f>
        <v/>
      </c>
      <c r="L1794" s="92" t="str">
        <f>IFERROR(AVERAGEIFS(EDF[Nutrition], EDF[Nom], BD_evo[[#This Row],[Nom]], EDF[Semaine], BD_evo[[#This Row],[Semaine]]), "")</f>
        <v/>
      </c>
      <c r="M1794" s="92" t="str">
        <f>IFERROR(AVERAGEIFS(RPE[Investissement du jour], RPE[Nom], BD_evo[[#This Row],[Nom]], RPE[Semaine], BD_evo[[#This Row],[Semaine]]), "")</f>
        <v/>
      </c>
    </row>
    <row r="1795" spans="1:13" x14ac:dyDescent="0.2">
      <c r="A1795" s="88" t="s">
        <v>102</v>
      </c>
      <c r="B1795" t="str">
        <f>INDEX(Statut[Profil], MATCH(BD_evo[[#This Row],[Nom]], Statut[Nom], 0))</f>
        <v>Trois Quarts</v>
      </c>
      <c r="C1795">
        <f t="shared" si="49"/>
        <v>2024</v>
      </c>
      <c r="D1795">
        <f t="shared" si="50"/>
        <v>19</v>
      </c>
      <c r="E1795" t="str">
        <f>IF(SUMIFS(RPE[sRPE_tot], RPE[Nom], BD_evo[[#This Row],[Nom]], RPE[Semaine], BD_evo[[#This Row],[Semaine]])=0,"",SUMIFS(RPE[sRPE_tot], RPE[Nom], BD_evo[[#This Row],[Nom]], RPE[Semaine], BD_evo[[#This Row],[Semaine]]))</f>
        <v/>
      </c>
      <c r="F1795" s="92" t="str">
        <f>IFERROR(AVERAGEIFS(EDF[Total EDF], EDF[Nom], BD_evo[[#This Row],[Nom]], EDF[Semaine], BD_evo[[#This Row],[Semaine]]), "")</f>
        <v/>
      </c>
      <c r="G1795" s="92" t="str">
        <f>IFERROR(AVERAGEIFS(EDF[Humeur], EDF[Nom], BD_evo[[#This Row],[Nom]], EDF[Semaine], BD_evo[[#This Row],[Semaine]]), "")</f>
        <v/>
      </c>
      <c r="H1795" s="92" t="str">
        <f>IFERROR(AVERAGEIFS(EDF[Stress], EDF[Nom], BD_evo[[#This Row],[Nom]], EDF[Semaine], BD_evo[[#This Row],[Semaine]]), "")</f>
        <v/>
      </c>
      <c r="I1795" s="92" t="str">
        <f>IFERROR(AVERAGEIFS(EDF[Sommeil], EDF[Nom], BD_evo[[#This Row],[Nom]], EDF[Semaine], BD_evo[[#This Row],[Semaine]]), "")</f>
        <v/>
      </c>
      <c r="J1795" s="92" t="str">
        <f>IFERROR(AVERAGEIFS(EDF[Etat Physique], EDF[Nom], BD_evo[[#This Row],[Nom]], EDF[Semaine], BD_evo[[#This Row],[Semaine]]), "")</f>
        <v/>
      </c>
      <c r="K1795" s="92" t="str">
        <f>IFERROR(AVERAGEIFS(EDF[Hydratation], EDF[Nom], BD_evo[[#This Row],[Nom]], EDF[Semaine], BD_evo[[#This Row],[Semaine]]), "")</f>
        <v/>
      </c>
      <c r="L1795" s="92" t="str">
        <f>IFERROR(AVERAGEIFS(EDF[Nutrition], EDF[Nom], BD_evo[[#This Row],[Nom]], EDF[Semaine], BD_evo[[#This Row],[Semaine]]), "")</f>
        <v/>
      </c>
      <c r="M1795" s="92" t="str">
        <f>IFERROR(AVERAGEIFS(RPE[Investissement du jour], RPE[Nom], BD_evo[[#This Row],[Nom]], RPE[Semaine], BD_evo[[#This Row],[Semaine]]), "")</f>
        <v/>
      </c>
    </row>
    <row r="1796" spans="1:13" x14ac:dyDescent="0.2">
      <c r="A1796" s="88" t="s">
        <v>193</v>
      </c>
      <c r="B1796" t="str">
        <f>INDEX(Statut[Profil], MATCH(BD_evo[[#This Row],[Nom]], Statut[Nom], 0))</f>
        <v>Avant</v>
      </c>
      <c r="C1796">
        <f t="shared" si="49"/>
        <v>2024</v>
      </c>
      <c r="D1796">
        <f t="shared" si="50"/>
        <v>19</v>
      </c>
      <c r="E1796" t="str">
        <f>IF(SUMIFS(RPE[sRPE_tot], RPE[Nom], BD_evo[[#This Row],[Nom]], RPE[Semaine], BD_evo[[#This Row],[Semaine]])=0,"",SUMIFS(RPE[sRPE_tot], RPE[Nom], BD_evo[[#This Row],[Nom]], RPE[Semaine], BD_evo[[#This Row],[Semaine]]))</f>
        <v/>
      </c>
      <c r="F1796" s="92" t="str">
        <f>IFERROR(AVERAGEIFS(EDF[Total EDF], EDF[Nom], BD_evo[[#This Row],[Nom]], EDF[Semaine], BD_evo[[#This Row],[Semaine]]), "")</f>
        <v/>
      </c>
      <c r="G1796" s="92" t="str">
        <f>IFERROR(AVERAGEIFS(EDF[Humeur], EDF[Nom], BD_evo[[#This Row],[Nom]], EDF[Semaine], BD_evo[[#This Row],[Semaine]]), "")</f>
        <v/>
      </c>
      <c r="H1796" s="92" t="str">
        <f>IFERROR(AVERAGEIFS(EDF[Stress], EDF[Nom], BD_evo[[#This Row],[Nom]], EDF[Semaine], BD_evo[[#This Row],[Semaine]]), "")</f>
        <v/>
      </c>
      <c r="I1796" s="92" t="str">
        <f>IFERROR(AVERAGEIFS(EDF[Sommeil], EDF[Nom], BD_evo[[#This Row],[Nom]], EDF[Semaine], BD_evo[[#This Row],[Semaine]]), "")</f>
        <v/>
      </c>
      <c r="J1796" s="92" t="str">
        <f>IFERROR(AVERAGEIFS(EDF[Etat Physique], EDF[Nom], BD_evo[[#This Row],[Nom]], EDF[Semaine], BD_evo[[#This Row],[Semaine]]), "")</f>
        <v/>
      </c>
      <c r="K1796" s="92" t="str">
        <f>IFERROR(AVERAGEIFS(EDF[Hydratation], EDF[Nom], BD_evo[[#This Row],[Nom]], EDF[Semaine], BD_evo[[#This Row],[Semaine]]), "")</f>
        <v/>
      </c>
      <c r="L1796" s="92" t="str">
        <f>IFERROR(AVERAGEIFS(EDF[Nutrition], EDF[Nom], BD_evo[[#This Row],[Nom]], EDF[Semaine], BD_evo[[#This Row],[Semaine]]), "")</f>
        <v/>
      </c>
      <c r="M1796" s="92" t="str">
        <f>IFERROR(AVERAGEIFS(RPE[Investissement du jour], RPE[Nom], BD_evo[[#This Row],[Nom]], RPE[Semaine], BD_evo[[#This Row],[Semaine]]), "")</f>
        <v/>
      </c>
    </row>
    <row r="1797" spans="1:13" x14ac:dyDescent="0.2">
      <c r="A1797" s="88" t="s">
        <v>84</v>
      </c>
      <c r="B1797" t="str">
        <f>INDEX(Statut[Profil], MATCH(BD_evo[[#This Row],[Nom]], Statut[Nom], 0))</f>
        <v>Trois Quarts</v>
      </c>
      <c r="C1797">
        <f t="shared" si="49"/>
        <v>2024</v>
      </c>
      <c r="D1797">
        <f t="shared" si="50"/>
        <v>19</v>
      </c>
      <c r="E1797" t="str">
        <f>IF(SUMIFS(RPE[sRPE_tot], RPE[Nom], BD_evo[[#This Row],[Nom]], RPE[Semaine], BD_evo[[#This Row],[Semaine]])=0,"",SUMIFS(RPE[sRPE_tot], RPE[Nom], BD_evo[[#This Row],[Nom]], RPE[Semaine], BD_evo[[#This Row],[Semaine]]))</f>
        <v/>
      </c>
      <c r="F1797" s="92" t="str">
        <f>IFERROR(AVERAGEIFS(EDF[Total EDF], EDF[Nom], BD_evo[[#This Row],[Nom]], EDF[Semaine], BD_evo[[#This Row],[Semaine]]), "")</f>
        <v/>
      </c>
      <c r="G1797" s="92" t="str">
        <f>IFERROR(AVERAGEIFS(EDF[Humeur], EDF[Nom], BD_evo[[#This Row],[Nom]], EDF[Semaine], BD_evo[[#This Row],[Semaine]]), "")</f>
        <v/>
      </c>
      <c r="H1797" s="92" t="str">
        <f>IFERROR(AVERAGEIFS(EDF[Stress], EDF[Nom], BD_evo[[#This Row],[Nom]], EDF[Semaine], BD_evo[[#This Row],[Semaine]]), "")</f>
        <v/>
      </c>
      <c r="I1797" s="92" t="str">
        <f>IFERROR(AVERAGEIFS(EDF[Sommeil], EDF[Nom], BD_evo[[#This Row],[Nom]], EDF[Semaine], BD_evo[[#This Row],[Semaine]]), "")</f>
        <v/>
      </c>
      <c r="J1797" s="92" t="str">
        <f>IFERROR(AVERAGEIFS(EDF[Etat Physique], EDF[Nom], BD_evo[[#This Row],[Nom]], EDF[Semaine], BD_evo[[#This Row],[Semaine]]), "")</f>
        <v/>
      </c>
      <c r="K1797" s="92" t="str">
        <f>IFERROR(AVERAGEIFS(EDF[Hydratation], EDF[Nom], BD_evo[[#This Row],[Nom]], EDF[Semaine], BD_evo[[#This Row],[Semaine]]), "")</f>
        <v/>
      </c>
      <c r="L1797" s="92" t="str">
        <f>IFERROR(AVERAGEIFS(EDF[Nutrition], EDF[Nom], BD_evo[[#This Row],[Nom]], EDF[Semaine], BD_evo[[#This Row],[Semaine]]), "")</f>
        <v/>
      </c>
      <c r="M1797" s="92" t="str">
        <f>IFERROR(AVERAGEIFS(RPE[Investissement du jour], RPE[Nom], BD_evo[[#This Row],[Nom]], RPE[Semaine], BD_evo[[#This Row],[Semaine]]), "")</f>
        <v/>
      </c>
    </row>
    <row r="1798" spans="1:13" x14ac:dyDescent="0.2">
      <c r="A1798" s="88" t="s">
        <v>106</v>
      </c>
      <c r="B1798" t="str">
        <f>INDEX(Statut[Profil], MATCH(BD_evo[[#This Row],[Nom]], Statut[Nom], 0))</f>
        <v>Avant</v>
      </c>
      <c r="C1798">
        <f t="shared" si="49"/>
        <v>2024</v>
      </c>
      <c r="D1798">
        <f t="shared" si="50"/>
        <v>19</v>
      </c>
      <c r="E1798" t="str">
        <f>IF(SUMIFS(RPE[sRPE_tot], RPE[Nom], BD_evo[[#This Row],[Nom]], RPE[Semaine], BD_evo[[#This Row],[Semaine]])=0,"",SUMIFS(RPE[sRPE_tot], RPE[Nom], BD_evo[[#This Row],[Nom]], RPE[Semaine], BD_evo[[#This Row],[Semaine]]))</f>
        <v/>
      </c>
      <c r="F1798" s="92" t="str">
        <f>IFERROR(AVERAGEIFS(EDF[Total EDF], EDF[Nom], BD_evo[[#This Row],[Nom]], EDF[Semaine], BD_evo[[#This Row],[Semaine]]), "")</f>
        <v/>
      </c>
      <c r="G1798" s="92" t="str">
        <f>IFERROR(AVERAGEIFS(EDF[Humeur], EDF[Nom], BD_evo[[#This Row],[Nom]], EDF[Semaine], BD_evo[[#This Row],[Semaine]]), "")</f>
        <v/>
      </c>
      <c r="H1798" s="92" t="str">
        <f>IFERROR(AVERAGEIFS(EDF[Stress], EDF[Nom], BD_evo[[#This Row],[Nom]], EDF[Semaine], BD_evo[[#This Row],[Semaine]]), "")</f>
        <v/>
      </c>
      <c r="I1798" s="92" t="str">
        <f>IFERROR(AVERAGEIFS(EDF[Sommeil], EDF[Nom], BD_evo[[#This Row],[Nom]], EDF[Semaine], BD_evo[[#This Row],[Semaine]]), "")</f>
        <v/>
      </c>
      <c r="J1798" s="92" t="str">
        <f>IFERROR(AVERAGEIFS(EDF[Etat Physique], EDF[Nom], BD_evo[[#This Row],[Nom]], EDF[Semaine], BD_evo[[#This Row],[Semaine]]), "")</f>
        <v/>
      </c>
      <c r="K1798" s="92" t="str">
        <f>IFERROR(AVERAGEIFS(EDF[Hydratation], EDF[Nom], BD_evo[[#This Row],[Nom]], EDF[Semaine], BD_evo[[#This Row],[Semaine]]), "")</f>
        <v/>
      </c>
      <c r="L1798" s="92" t="str">
        <f>IFERROR(AVERAGEIFS(EDF[Nutrition], EDF[Nom], BD_evo[[#This Row],[Nom]], EDF[Semaine], BD_evo[[#This Row],[Semaine]]), "")</f>
        <v/>
      </c>
      <c r="M1798" s="92" t="str">
        <f>IFERROR(AVERAGEIFS(RPE[Investissement du jour], RPE[Nom], BD_evo[[#This Row],[Nom]], RPE[Semaine], BD_evo[[#This Row],[Semaine]]), "")</f>
        <v/>
      </c>
    </row>
    <row r="1799" spans="1:13" x14ac:dyDescent="0.2">
      <c r="A1799" s="89" t="s">
        <v>171</v>
      </c>
      <c r="B1799" t="str">
        <f>INDEX(Statut[Profil], MATCH(BD_evo[[#This Row],[Nom]], Statut[Nom], 0))</f>
        <v>Avant</v>
      </c>
      <c r="C1799">
        <f t="shared" si="49"/>
        <v>2024</v>
      </c>
      <c r="D1799">
        <f t="shared" si="50"/>
        <v>19</v>
      </c>
      <c r="E1799" t="str">
        <f>IF(SUMIFS(RPE[sRPE_tot], RPE[Nom], BD_evo[[#This Row],[Nom]], RPE[Semaine], BD_evo[[#This Row],[Semaine]])=0,"",SUMIFS(RPE[sRPE_tot], RPE[Nom], BD_evo[[#This Row],[Nom]], RPE[Semaine], BD_evo[[#This Row],[Semaine]]))</f>
        <v/>
      </c>
      <c r="F1799" s="92" t="str">
        <f>IFERROR(AVERAGEIFS(EDF[Total EDF], EDF[Nom], BD_evo[[#This Row],[Nom]], EDF[Semaine], BD_evo[[#This Row],[Semaine]]), "")</f>
        <v/>
      </c>
      <c r="G1799" s="92" t="str">
        <f>IFERROR(AVERAGEIFS(EDF[Humeur], EDF[Nom], BD_evo[[#This Row],[Nom]], EDF[Semaine], BD_evo[[#This Row],[Semaine]]), "")</f>
        <v/>
      </c>
      <c r="H1799" s="92" t="str">
        <f>IFERROR(AVERAGEIFS(EDF[Stress], EDF[Nom], BD_evo[[#This Row],[Nom]], EDF[Semaine], BD_evo[[#This Row],[Semaine]]), "")</f>
        <v/>
      </c>
      <c r="I1799" s="92" t="str">
        <f>IFERROR(AVERAGEIFS(EDF[Sommeil], EDF[Nom], BD_evo[[#This Row],[Nom]], EDF[Semaine], BD_evo[[#This Row],[Semaine]]), "")</f>
        <v/>
      </c>
      <c r="J1799" s="92" t="str">
        <f>IFERROR(AVERAGEIFS(EDF[Etat Physique], EDF[Nom], BD_evo[[#This Row],[Nom]], EDF[Semaine], BD_evo[[#This Row],[Semaine]]), "")</f>
        <v/>
      </c>
      <c r="K1799" s="92" t="str">
        <f>IFERROR(AVERAGEIFS(EDF[Hydratation], EDF[Nom], BD_evo[[#This Row],[Nom]], EDF[Semaine], BD_evo[[#This Row],[Semaine]]), "")</f>
        <v/>
      </c>
      <c r="L1799" s="92" t="str">
        <f>IFERROR(AVERAGEIFS(EDF[Nutrition], EDF[Nom], BD_evo[[#This Row],[Nom]], EDF[Semaine], BD_evo[[#This Row],[Semaine]]), "")</f>
        <v/>
      </c>
      <c r="M1799" s="92" t="str">
        <f>IFERROR(AVERAGEIFS(RPE[Investissement du jour], RPE[Nom], BD_evo[[#This Row],[Nom]], RPE[Semaine], BD_evo[[#This Row],[Semaine]]), "")</f>
        <v/>
      </c>
    </row>
    <row r="1800" spans="1:13" x14ac:dyDescent="0.2">
      <c r="A1800" s="88" t="s">
        <v>77</v>
      </c>
      <c r="B1800" t="str">
        <f>INDEX(Statut[Profil], MATCH(BD_evo[[#This Row],[Nom]], Statut[Nom], 0))</f>
        <v>Avant</v>
      </c>
      <c r="C1800">
        <f t="shared" si="49"/>
        <v>2024</v>
      </c>
      <c r="D1800">
        <f t="shared" si="50"/>
        <v>19</v>
      </c>
      <c r="E1800" t="str">
        <f>IF(SUMIFS(RPE[sRPE_tot], RPE[Nom], BD_evo[[#This Row],[Nom]], RPE[Semaine], BD_evo[[#This Row],[Semaine]])=0,"",SUMIFS(RPE[sRPE_tot], RPE[Nom], BD_evo[[#This Row],[Nom]], RPE[Semaine], BD_evo[[#This Row],[Semaine]]))</f>
        <v/>
      </c>
      <c r="F1800" s="92" t="str">
        <f>IFERROR(AVERAGEIFS(EDF[Total EDF], EDF[Nom], BD_evo[[#This Row],[Nom]], EDF[Semaine], BD_evo[[#This Row],[Semaine]]), "")</f>
        <v/>
      </c>
      <c r="G1800" s="92" t="str">
        <f>IFERROR(AVERAGEIFS(EDF[Humeur], EDF[Nom], BD_evo[[#This Row],[Nom]], EDF[Semaine], BD_evo[[#This Row],[Semaine]]), "")</f>
        <v/>
      </c>
      <c r="H1800" s="92" t="str">
        <f>IFERROR(AVERAGEIFS(EDF[Stress], EDF[Nom], BD_evo[[#This Row],[Nom]], EDF[Semaine], BD_evo[[#This Row],[Semaine]]), "")</f>
        <v/>
      </c>
      <c r="I1800" s="92" t="str">
        <f>IFERROR(AVERAGEIFS(EDF[Sommeil], EDF[Nom], BD_evo[[#This Row],[Nom]], EDF[Semaine], BD_evo[[#This Row],[Semaine]]), "")</f>
        <v/>
      </c>
      <c r="J1800" s="92" t="str">
        <f>IFERROR(AVERAGEIFS(EDF[Etat Physique], EDF[Nom], BD_evo[[#This Row],[Nom]], EDF[Semaine], BD_evo[[#This Row],[Semaine]]), "")</f>
        <v/>
      </c>
      <c r="K1800" s="92" t="str">
        <f>IFERROR(AVERAGEIFS(EDF[Hydratation], EDF[Nom], BD_evo[[#This Row],[Nom]], EDF[Semaine], BD_evo[[#This Row],[Semaine]]), "")</f>
        <v/>
      </c>
      <c r="L1800" s="92" t="str">
        <f>IFERROR(AVERAGEIFS(EDF[Nutrition], EDF[Nom], BD_evo[[#This Row],[Nom]], EDF[Semaine], BD_evo[[#This Row],[Semaine]]), "")</f>
        <v/>
      </c>
      <c r="M1800" s="92" t="str">
        <f>IFERROR(AVERAGEIFS(RPE[Investissement du jour], RPE[Nom], BD_evo[[#This Row],[Nom]], RPE[Semaine], BD_evo[[#This Row],[Semaine]]), "")</f>
        <v/>
      </c>
    </row>
    <row r="1801" spans="1:13" x14ac:dyDescent="0.2">
      <c r="A1801" s="88" t="s">
        <v>135</v>
      </c>
      <c r="B1801" t="str">
        <f>INDEX(Statut[Profil], MATCH(BD_evo[[#This Row],[Nom]], Statut[Nom], 0))</f>
        <v>Trois Quarts</v>
      </c>
      <c r="C1801">
        <f t="shared" si="49"/>
        <v>2024</v>
      </c>
      <c r="D1801">
        <f t="shared" si="50"/>
        <v>19</v>
      </c>
      <c r="E1801" t="str">
        <f>IF(SUMIFS(RPE[sRPE_tot], RPE[Nom], BD_evo[[#This Row],[Nom]], RPE[Semaine], BD_evo[[#This Row],[Semaine]])=0,"",SUMIFS(RPE[sRPE_tot], RPE[Nom], BD_evo[[#This Row],[Nom]], RPE[Semaine], BD_evo[[#This Row],[Semaine]]))</f>
        <v/>
      </c>
      <c r="F1801" s="92" t="str">
        <f>IFERROR(AVERAGEIFS(EDF[Total EDF], EDF[Nom], BD_evo[[#This Row],[Nom]], EDF[Semaine], BD_evo[[#This Row],[Semaine]]), "")</f>
        <v/>
      </c>
      <c r="G1801" s="92" t="str">
        <f>IFERROR(AVERAGEIFS(EDF[Humeur], EDF[Nom], BD_evo[[#This Row],[Nom]], EDF[Semaine], BD_evo[[#This Row],[Semaine]]), "")</f>
        <v/>
      </c>
      <c r="H1801" s="92" t="str">
        <f>IFERROR(AVERAGEIFS(EDF[Stress], EDF[Nom], BD_evo[[#This Row],[Nom]], EDF[Semaine], BD_evo[[#This Row],[Semaine]]), "")</f>
        <v/>
      </c>
      <c r="I1801" s="92" t="str">
        <f>IFERROR(AVERAGEIFS(EDF[Sommeil], EDF[Nom], BD_evo[[#This Row],[Nom]], EDF[Semaine], BD_evo[[#This Row],[Semaine]]), "")</f>
        <v/>
      </c>
      <c r="J1801" s="92" t="str">
        <f>IFERROR(AVERAGEIFS(EDF[Etat Physique], EDF[Nom], BD_evo[[#This Row],[Nom]], EDF[Semaine], BD_evo[[#This Row],[Semaine]]), "")</f>
        <v/>
      </c>
      <c r="K1801" s="92" t="str">
        <f>IFERROR(AVERAGEIFS(EDF[Hydratation], EDF[Nom], BD_evo[[#This Row],[Nom]], EDF[Semaine], BD_evo[[#This Row],[Semaine]]), "")</f>
        <v/>
      </c>
      <c r="L1801" s="92" t="str">
        <f>IFERROR(AVERAGEIFS(EDF[Nutrition], EDF[Nom], BD_evo[[#This Row],[Nom]], EDF[Semaine], BD_evo[[#This Row],[Semaine]]), "")</f>
        <v/>
      </c>
      <c r="M1801" s="92" t="str">
        <f>IFERROR(AVERAGEIFS(RPE[Investissement du jour], RPE[Nom], BD_evo[[#This Row],[Nom]], RPE[Semaine], BD_evo[[#This Row],[Semaine]]), "")</f>
        <v/>
      </c>
    </row>
    <row r="1802" spans="1:13" x14ac:dyDescent="0.2">
      <c r="A1802" s="88" t="s">
        <v>75</v>
      </c>
      <c r="B1802" t="str">
        <f>INDEX(Statut[Profil], MATCH(BD_evo[[#This Row],[Nom]], Statut[Nom], 0))</f>
        <v>Avant</v>
      </c>
      <c r="C1802">
        <f t="shared" si="49"/>
        <v>2024</v>
      </c>
      <c r="D1802">
        <f t="shared" si="50"/>
        <v>19</v>
      </c>
      <c r="E1802" t="str">
        <f>IF(SUMIFS(RPE[sRPE_tot], RPE[Nom], BD_evo[[#This Row],[Nom]], RPE[Semaine], BD_evo[[#This Row],[Semaine]])=0,"",SUMIFS(RPE[sRPE_tot], RPE[Nom], BD_evo[[#This Row],[Nom]], RPE[Semaine], BD_evo[[#This Row],[Semaine]]))</f>
        <v/>
      </c>
      <c r="F1802" s="92" t="str">
        <f>IFERROR(AVERAGEIFS(EDF[Total EDF], EDF[Nom], BD_evo[[#This Row],[Nom]], EDF[Semaine], BD_evo[[#This Row],[Semaine]]), "")</f>
        <v/>
      </c>
      <c r="G1802" s="92" t="str">
        <f>IFERROR(AVERAGEIFS(EDF[Humeur], EDF[Nom], BD_evo[[#This Row],[Nom]], EDF[Semaine], BD_evo[[#This Row],[Semaine]]), "")</f>
        <v/>
      </c>
      <c r="H1802" s="92" t="str">
        <f>IFERROR(AVERAGEIFS(EDF[Stress], EDF[Nom], BD_evo[[#This Row],[Nom]], EDF[Semaine], BD_evo[[#This Row],[Semaine]]), "")</f>
        <v/>
      </c>
      <c r="I1802" s="92" t="str">
        <f>IFERROR(AVERAGEIFS(EDF[Sommeil], EDF[Nom], BD_evo[[#This Row],[Nom]], EDF[Semaine], BD_evo[[#This Row],[Semaine]]), "")</f>
        <v/>
      </c>
      <c r="J1802" s="92" t="str">
        <f>IFERROR(AVERAGEIFS(EDF[Etat Physique], EDF[Nom], BD_evo[[#This Row],[Nom]], EDF[Semaine], BD_evo[[#This Row],[Semaine]]), "")</f>
        <v/>
      </c>
      <c r="K1802" s="92" t="str">
        <f>IFERROR(AVERAGEIFS(EDF[Hydratation], EDF[Nom], BD_evo[[#This Row],[Nom]], EDF[Semaine], BD_evo[[#This Row],[Semaine]]), "")</f>
        <v/>
      </c>
      <c r="L1802" s="92" t="str">
        <f>IFERROR(AVERAGEIFS(EDF[Nutrition], EDF[Nom], BD_evo[[#This Row],[Nom]], EDF[Semaine], BD_evo[[#This Row],[Semaine]]), "")</f>
        <v/>
      </c>
      <c r="M1802" s="92" t="str">
        <f>IFERROR(AVERAGEIFS(RPE[Investissement du jour], RPE[Nom], BD_evo[[#This Row],[Nom]], RPE[Semaine], BD_evo[[#This Row],[Semaine]]), "")</f>
        <v/>
      </c>
    </row>
    <row r="1803" spans="1:13" x14ac:dyDescent="0.2">
      <c r="A1803" s="88" t="s">
        <v>112</v>
      </c>
      <c r="B1803" t="str">
        <f>INDEX(Statut[Profil], MATCH(BD_evo[[#This Row],[Nom]], Statut[Nom], 0))</f>
        <v>Trois Quarts</v>
      </c>
      <c r="C1803">
        <f t="shared" si="49"/>
        <v>2024</v>
      </c>
      <c r="D1803">
        <f t="shared" si="50"/>
        <v>19</v>
      </c>
      <c r="E1803" t="str">
        <f>IF(SUMIFS(RPE[sRPE_tot], RPE[Nom], BD_evo[[#This Row],[Nom]], RPE[Semaine], BD_evo[[#This Row],[Semaine]])=0,"",SUMIFS(RPE[sRPE_tot], RPE[Nom], BD_evo[[#This Row],[Nom]], RPE[Semaine], BD_evo[[#This Row],[Semaine]]))</f>
        <v/>
      </c>
      <c r="F1803" s="92" t="str">
        <f>IFERROR(AVERAGEIFS(EDF[Total EDF], EDF[Nom], BD_evo[[#This Row],[Nom]], EDF[Semaine], BD_evo[[#This Row],[Semaine]]), "")</f>
        <v/>
      </c>
      <c r="G1803" s="92" t="str">
        <f>IFERROR(AVERAGEIFS(EDF[Humeur], EDF[Nom], BD_evo[[#This Row],[Nom]], EDF[Semaine], BD_evo[[#This Row],[Semaine]]), "")</f>
        <v/>
      </c>
      <c r="H1803" s="92" t="str">
        <f>IFERROR(AVERAGEIFS(EDF[Stress], EDF[Nom], BD_evo[[#This Row],[Nom]], EDF[Semaine], BD_evo[[#This Row],[Semaine]]), "")</f>
        <v/>
      </c>
      <c r="I1803" s="92" t="str">
        <f>IFERROR(AVERAGEIFS(EDF[Sommeil], EDF[Nom], BD_evo[[#This Row],[Nom]], EDF[Semaine], BD_evo[[#This Row],[Semaine]]), "")</f>
        <v/>
      </c>
      <c r="J1803" s="92" t="str">
        <f>IFERROR(AVERAGEIFS(EDF[Etat Physique], EDF[Nom], BD_evo[[#This Row],[Nom]], EDF[Semaine], BD_evo[[#This Row],[Semaine]]), "")</f>
        <v/>
      </c>
      <c r="K1803" s="92" t="str">
        <f>IFERROR(AVERAGEIFS(EDF[Hydratation], EDF[Nom], BD_evo[[#This Row],[Nom]], EDF[Semaine], BD_evo[[#This Row],[Semaine]]), "")</f>
        <v/>
      </c>
      <c r="L1803" s="92" t="str">
        <f>IFERROR(AVERAGEIFS(EDF[Nutrition], EDF[Nom], BD_evo[[#This Row],[Nom]], EDF[Semaine], BD_evo[[#This Row],[Semaine]]), "")</f>
        <v/>
      </c>
      <c r="M1803" s="92" t="str">
        <f>IFERROR(AVERAGEIFS(RPE[Investissement du jour], RPE[Nom], BD_evo[[#This Row],[Nom]], RPE[Semaine], BD_evo[[#This Row],[Semaine]]), "")</f>
        <v/>
      </c>
    </row>
    <row r="1804" spans="1:13" x14ac:dyDescent="0.2">
      <c r="A1804" s="88" t="s">
        <v>142</v>
      </c>
      <c r="B1804" t="str">
        <f>INDEX(Statut[Profil], MATCH(BD_evo[[#This Row],[Nom]], Statut[Nom], 0))</f>
        <v>Avant</v>
      </c>
      <c r="C1804">
        <f t="shared" si="49"/>
        <v>2024</v>
      </c>
      <c r="D1804">
        <f t="shared" si="50"/>
        <v>19</v>
      </c>
      <c r="E1804" t="str">
        <f>IF(SUMIFS(RPE[sRPE_tot], RPE[Nom], BD_evo[[#This Row],[Nom]], RPE[Semaine], BD_evo[[#This Row],[Semaine]])=0,"",SUMIFS(RPE[sRPE_tot], RPE[Nom], BD_evo[[#This Row],[Nom]], RPE[Semaine], BD_evo[[#This Row],[Semaine]]))</f>
        <v/>
      </c>
      <c r="F1804" s="92" t="str">
        <f>IFERROR(AVERAGEIFS(EDF[Total EDF], EDF[Nom], BD_evo[[#This Row],[Nom]], EDF[Semaine], BD_evo[[#This Row],[Semaine]]), "")</f>
        <v/>
      </c>
      <c r="G1804" s="92" t="str">
        <f>IFERROR(AVERAGEIFS(EDF[Humeur], EDF[Nom], BD_evo[[#This Row],[Nom]], EDF[Semaine], BD_evo[[#This Row],[Semaine]]), "")</f>
        <v/>
      </c>
      <c r="H1804" s="92" t="str">
        <f>IFERROR(AVERAGEIFS(EDF[Stress], EDF[Nom], BD_evo[[#This Row],[Nom]], EDF[Semaine], BD_evo[[#This Row],[Semaine]]), "")</f>
        <v/>
      </c>
      <c r="I1804" s="92" t="str">
        <f>IFERROR(AVERAGEIFS(EDF[Sommeil], EDF[Nom], BD_evo[[#This Row],[Nom]], EDF[Semaine], BD_evo[[#This Row],[Semaine]]), "")</f>
        <v/>
      </c>
      <c r="J1804" s="92" t="str">
        <f>IFERROR(AVERAGEIFS(EDF[Etat Physique], EDF[Nom], BD_evo[[#This Row],[Nom]], EDF[Semaine], BD_evo[[#This Row],[Semaine]]), "")</f>
        <v/>
      </c>
      <c r="K1804" s="92" t="str">
        <f>IFERROR(AVERAGEIFS(EDF[Hydratation], EDF[Nom], BD_evo[[#This Row],[Nom]], EDF[Semaine], BD_evo[[#This Row],[Semaine]]), "")</f>
        <v/>
      </c>
      <c r="L1804" s="92" t="str">
        <f>IFERROR(AVERAGEIFS(EDF[Nutrition], EDF[Nom], BD_evo[[#This Row],[Nom]], EDF[Semaine], BD_evo[[#This Row],[Semaine]]), "")</f>
        <v/>
      </c>
      <c r="M1804" s="92" t="str">
        <f>IFERROR(AVERAGEIFS(RPE[Investissement du jour], RPE[Nom], BD_evo[[#This Row],[Nom]], RPE[Semaine], BD_evo[[#This Row],[Semaine]]), "")</f>
        <v/>
      </c>
    </row>
    <row r="1805" spans="1:13" x14ac:dyDescent="0.2">
      <c r="A1805" s="88" t="s">
        <v>131</v>
      </c>
      <c r="B1805" t="str">
        <f>INDEX(Statut[Profil], MATCH(BD_evo[[#This Row],[Nom]], Statut[Nom], 0))</f>
        <v>Trois Quarts</v>
      </c>
      <c r="C1805">
        <f t="shared" si="49"/>
        <v>2024</v>
      </c>
      <c r="D1805">
        <f t="shared" si="50"/>
        <v>19</v>
      </c>
      <c r="E1805" t="str">
        <f>IF(SUMIFS(RPE[sRPE_tot], RPE[Nom], BD_evo[[#This Row],[Nom]], RPE[Semaine], BD_evo[[#This Row],[Semaine]])=0,"",SUMIFS(RPE[sRPE_tot], RPE[Nom], BD_evo[[#This Row],[Nom]], RPE[Semaine], BD_evo[[#This Row],[Semaine]]))</f>
        <v/>
      </c>
      <c r="F1805" s="92" t="str">
        <f>IFERROR(AVERAGEIFS(EDF[Total EDF], EDF[Nom], BD_evo[[#This Row],[Nom]], EDF[Semaine], BD_evo[[#This Row],[Semaine]]), "")</f>
        <v/>
      </c>
      <c r="G1805" s="92" t="str">
        <f>IFERROR(AVERAGEIFS(EDF[Humeur], EDF[Nom], BD_evo[[#This Row],[Nom]], EDF[Semaine], BD_evo[[#This Row],[Semaine]]), "")</f>
        <v/>
      </c>
      <c r="H1805" s="92" t="str">
        <f>IFERROR(AVERAGEIFS(EDF[Stress], EDF[Nom], BD_evo[[#This Row],[Nom]], EDF[Semaine], BD_evo[[#This Row],[Semaine]]), "")</f>
        <v/>
      </c>
      <c r="I1805" s="92" t="str">
        <f>IFERROR(AVERAGEIFS(EDF[Sommeil], EDF[Nom], BD_evo[[#This Row],[Nom]], EDF[Semaine], BD_evo[[#This Row],[Semaine]]), "")</f>
        <v/>
      </c>
      <c r="J1805" s="92" t="str">
        <f>IFERROR(AVERAGEIFS(EDF[Etat Physique], EDF[Nom], BD_evo[[#This Row],[Nom]], EDF[Semaine], BD_evo[[#This Row],[Semaine]]), "")</f>
        <v/>
      </c>
      <c r="K1805" s="92" t="str">
        <f>IFERROR(AVERAGEIFS(EDF[Hydratation], EDF[Nom], BD_evo[[#This Row],[Nom]], EDF[Semaine], BD_evo[[#This Row],[Semaine]]), "")</f>
        <v/>
      </c>
      <c r="L1805" s="92" t="str">
        <f>IFERROR(AVERAGEIFS(EDF[Nutrition], EDF[Nom], BD_evo[[#This Row],[Nom]], EDF[Semaine], BD_evo[[#This Row],[Semaine]]), "")</f>
        <v/>
      </c>
      <c r="M1805" s="92" t="str">
        <f>IFERROR(AVERAGEIFS(RPE[Investissement du jour], RPE[Nom], BD_evo[[#This Row],[Nom]], RPE[Semaine], BD_evo[[#This Row],[Semaine]]), "")</f>
        <v/>
      </c>
    </row>
    <row r="1806" spans="1:13" x14ac:dyDescent="0.2">
      <c r="A1806" s="88" t="s">
        <v>83</v>
      </c>
      <c r="B1806" t="str">
        <f>INDEX(Statut[Profil], MATCH(BD_evo[[#This Row],[Nom]], Statut[Nom], 0))</f>
        <v>Avant</v>
      </c>
      <c r="C1806">
        <f t="shared" si="49"/>
        <v>2024</v>
      </c>
      <c r="D1806">
        <f t="shared" si="50"/>
        <v>19</v>
      </c>
      <c r="E1806" t="str">
        <f>IF(SUMIFS(RPE[sRPE_tot], RPE[Nom], BD_evo[[#This Row],[Nom]], RPE[Semaine], BD_evo[[#This Row],[Semaine]])=0,"",SUMIFS(RPE[sRPE_tot], RPE[Nom], BD_evo[[#This Row],[Nom]], RPE[Semaine], BD_evo[[#This Row],[Semaine]]))</f>
        <v/>
      </c>
      <c r="F1806" s="92" t="str">
        <f>IFERROR(AVERAGEIFS(EDF[Total EDF], EDF[Nom], BD_evo[[#This Row],[Nom]], EDF[Semaine], BD_evo[[#This Row],[Semaine]]), "")</f>
        <v/>
      </c>
      <c r="G1806" s="92" t="str">
        <f>IFERROR(AVERAGEIFS(EDF[Humeur], EDF[Nom], BD_evo[[#This Row],[Nom]], EDF[Semaine], BD_evo[[#This Row],[Semaine]]), "")</f>
        <v/>
      </c>
      <c r="H1806" s="92" t="str">
        <f>IFERROR(AVERAGEIFS(EDF[Stress], EDF[Nom], BD_evo[[#This Row],[Nom]], EDF[Semaine], BD_evo[[#This Row],[Semaine]]), "")</f>
        <v/>
      </c>
      <c r="I1806" s="92" t="str">
        <f>IFERROR(AVERAGEIFS(EDF[Sommeil], EDF[Nom], BD_evo[[#This Row],[Nom]], EDF[Semaine], BD_evo[[#This Row],[Semaine]]), "")</f>
        <v/>
      </c>
      <c r="J1806" s="92" t="str">
        <f>IFERROR(AVERAGEIFS(EDF[Etat Physique], EDF[Nom], BD_evo[[#This Row],[Nom]], EDF[Semaine], BD_evo[[#This Row],[Semaine]]), "")</f>
        <v/>
      </c>
      <c r="K1806" s="92" t="str">
        <f>IFERROR(AVERAGEIFS(EDF[Hydratation], EDF[Nom], BD_evo[[#This Row],[Nom]], EDF[Semaine], BD_evo[[#This Row],[Semaine]]), "")</f>
        <v/>
      </c>
      <c r="L1806" s="92" t="str">
        <f>IFERROR(AVERAGEIFS(EDF[Nutrition], EDF[Nom], BD_evo[[#This Row],[Nom]], EDF[Semaine], BD_evo[[#This Row],[Semaine]]), "")</f>
        <v/>
      </c>
      <c r="M1806" s="92" t="str">
        <f>IFERROR(AVERAGEIFS(RPE[Investissement du jour], RPE[Nom], BD_evo[[#This Row],[Nom]], RPE[Semaine], BD_evo[[#This Row],[Semaine]]), "")</f>
        <v/>
      </c>
    </row>
    <row r="1807" spans="1:13" x14ac:dyDescent="0.2">
      <c r="A1807" s="88" t="s">
        <v>100</v>
      </c>
      <c r="B1807" t="str">
        <f>INDEX(Statut[Profil], MATCH(BD_evo[[#This Row],[Nom]], Statut[Nom], 0))</f>
        <v>Trois Quarts</v>
      </c>
      <c r="C1807">
        <f t="shared" si="49"/>
        <v>2024</v>
      </c>
      <c r="D1807">
        <f t="shared" si="50"/>
        <v>19</v>
      </c>
      <c r="E1807" t="str">
        <f>IF(SUMIFS(RPE[sRPE_tot], RPE[Nom], BD_evo[[#This Row],[Nom]], RPE[Semaine], BD_evo[[#This Row],[Semaine]])=0,"",SUMIFS(RPE[sRPE_tot], RPE[Nom], BD_evo[[#This Row],[Nom]], RPE[Semaine], BD_evo[[#This Row],[Semaine]]))</f>
        <v/>
      </c>
      <c r="F1807" s="92" t="str">
        <f>IFERROR(AVERAGEIFS(EDF[Total EDF], EDF[Nom], BD_evo[[#This Row],[Nom]], EDF[Semaine], BD_evo[[#This Row],[Semaine]]), "")</f>
        <v/>
      </c>
      <c r="G1807" s="92" t="str">
        <f>IFERROR(AVERAGEIFS(EDF[Humeur], EDF[Nom], BD_evo[[#This Row],[Nom]], EDF[Semaine], BD_evo[[#This Row],[Semaine]]), "")</f>
        <v/>
      </c>
      <c r="H1807" s="92" t="str">
        <f>IFERROR(AVERAGEIFS(EDF[Stress], EDF[Nom], BD_evo[[#This Row],[Nom]], EDF[Semaine], BD_evo[[#This Row],[Semaine]]), "")</f>
        <v/>
      </c>
      <c r="I1807" s="92" t="str">
        <f>IFERROR(AVERAGEIFS(EDF[Sommeil], EDF[Nom], BD_evo[[#This Row],[Nom]], EDF[Semaine], BD_evo[[#This Row],[Semaine]]), "")</f>
        <v/>
      </c>
      <c r="J1807" s="92" t="str">
        <f>IFERROR(AVERAGEIFS(EDF[Etat Physique], EDF[Nom], BD_evo[[#This Row],[Nom]], EDF[Semaine], BD_evo[[#This Row],[Semaine]]), "")</f>
        <v/>
      </c>
      <c r="K1807" s="92" t="str">
        <f>IFERROR(AVERAGEIFS(EDF[Hydratation], EDF[Nom], BD_evo[[#This Row],[Nom]], EDF[Semaine], BD_evo[[#This Row],[Semaine]]), "")</f>
        <v/>
      </c>
      <c r="L1807" s="92" t="str">
        <f>IFERROR(AVERAGEIFS(EDF[Nutrition], EDF[Nom], BD_evo[[#This Row],[Nom]], EDF[Semaine], BD_evo[[#This Row],[Semaine]]), "")</f>
        <v/>
      </c>
      <c r="M1807" s="92" t="str">
        <f>IFERROR(AVERAGEIFS(RPE[Investissement du jour], RPE[Nom], BD_evo[[#This Row],[Nom]], RPE[Semaine], BD_evo[[#This Row],[Semaine]]), "")</f>
        <v/>
      </c>
    </row>
    <row r="1808" spans="1:13" x14ac:dyDescent="0.2">
      <c r="A1808" s="88" t="s">
        <v>89</v>
      </c>
      <c r="B1808" t="str">
        <f>INDEX(Statut[Profil], MATCH(BD_evo[[#This Row],[Nom]], Statut[Nom], 0))</f>
        <v>Avant</v>
      </c>
      <c r="C1808">
        <f t="shared" si="49"/>
        <v>2024</v>
      </c>
      <c r="D1808">
        <f t="shared" si="50"/>
        <v>19</v>
      </c>
      <c r="E1808" t="str">
        <f>IF(SUMIFS(RPE[sRPE_tot], RPE[Nom], BD_evo[[#This Row],[Nom]], RPE[Semaine], BD_evo[[#This Row],[Semaine]])=0,"",SUMIFS(RPE[sRPE_tot], RPE[Nom], BD_evo[[#This Row],[Nom]], RPE[Semaine], BD_evo[[#This Row],[Semaine]]))</f>
        <v/>
      </c>
      <c r="F1808" s="92" t="str">
        <f>IFERROR(AVERAGEIFS(EDF[Total EDF], EDF[Nom], BD_evo[[#This Row],[Nom]], EDF[Semaine], BD_evo[[#This Row],[Semaine]]), "")</f>
        <v/>
      </c>
      <c r="G1808" s="92" t="str">
        <f>IFERROR(AVERAGEIFS(EDF[Humeur], EDF[Nom], BD_evo[[#This Row],[Nom]], EDF[Semaine], BD_evo[[#This Row],[Semaine]]), "")</f>
        <v/>
      </c>
      <c r="H1808" s="92" t="str">
        <f>IFERROR(AVERAGEIFS(EDF[Stress], EDF[Nom], BD_evo[[#This Row],[Nom]], EDF[Semaine], BD_evo[[#This Row],[Semaine]]), "")</f>
        <v/>
      </c>
      <c r="I1808" s="92" t="str">
        <f>IFERROR(AVERAGEIFS(EDF[Sommeil], EDF[Nom], BD_evo[[#This Row],[Nom]], EDF[Semaine], BD_evo[[#This Row],[Semaine]]), "")</f>
        <v/>
      </c>
      <c r="J1808" s="92" t="str">
        <f>IFERROR(AVERAGEIFS(EDF[Etat Physique], EDF[Nom], BD_evo[[#This Row],[Nom]], EDF[Semaine], BD_evo[[#This Row],[Semaine]]), "")</f>
        <v/>
      </c>
      <c r="K1808" s="92" t="str">
        <f>IFERROR(AVERAGEIFS(EDF[Hydratation], EDF[Nom], BD_evo[[#This Row],[Nom]], EDF[Semaine], BD_evo[[#This Row],[Semaine]]), "")</f>
        <v/>
      </c>
      <c r="L1808" s="92" t="str">
        <f>IFERROR(AVERAGEIFS(EDF[Nutrition], EDF[Nom], BD_evo[[#This Row],[Nom]], EDF[Semaine], BD_evo[[#This Row],[Semaine]]), "")</f>
        <v/>
      </c>
      <c r="M1808" s="92" t="str">
        <f>IFERROR(AVERAGEIFS(RPE[Investissement du jour], RPE[Nom], BD_evo[[#This Row],[Nom]], RPE[Semaine], BD_evo[[#This Row],[Semaine]]), "")</f>
        <v/>
      </c>
    </row>
    <row r="1809" spans="1:13" x14ac:dyDescent="0.2">
      <c r="A1809" s="88" t="s">
        <v>168</v>
      </c>
      <c r="B1809" t="str">
        <f>INDEX(Statut[Profil], MATCH(BD_evo[[#This Row],[Nom]], Statut[Nom], 0))</f>
        <v>Avant</v>
      </c>
      <c r="C1809">
        <f t="shared" si="49"/>
        <v>2024</v>
      </c>
      <c r="D1809">
        <f t="shared" si="50"/>
        <v>19</v>
      </c>
      <c r="E1809" t="str">
        <f>IF(SUMIFS(RPE[sRPE_tot], RPE[Nom], BD_evo[[#This Row],[Nom]], RPE[Semaine], BD_evo[[#This Row],[Semaine]])=0,"",SUMIFS(RPE[sRPE_tot], RPE[Nom], BD_evo[[#This Row],[Nom]], RPE[Semaine], BD_evo[[#This Row],[Semaine]]))</f>
        <v/>
      </c>
      <c r="F1809" s="92" t="str">
        <f>IFERROR(AVERAGEIFS(EDF[Total EDF], EDF[Nom], BD_evo[[#This Row],[Nom]], EDF[Semaine], BD_evo[[#This Row],[Semaine]]), "")</f>
        <v/>
      </c>
      <c r="G1809" s="92" t="str">
        <f>IFERROR(AVERAGEIFS(EDF[Humeur], EDF[Nom], BD_evo[[#This Row],[Nom]], EDF[Semaine], BD_evo[[#This Row],[Semaine]]), "")</f>
        <v/>
      </c>
      <c r="H1809" s="92" t="str">
        <f>IFERROR(AVERAGEIFS(EDF[Stress], EDF[Nom], BD_evo[[#This Row],[Nom]], EDF[Semaine], BD_evo[[#This Row],[Semaine]]), "")</f>
        <v/>
      </c>
      <c r="I1809" s="92" t="str">
        <f>IFERROR(AVERAGEIFS(EDF[Sommeil], EDF[Nom], BD_evo[[#This Row],[Nom]], EDF[Semaine], BD_evo[[#This Row],[Semaine]]), "")</f>
        <v/>
      </c>
      <c r="J1809" s="92" t="str">
        <f>IFERROR(AVERAGEIFS(EDF[Etat Physique], EDF[Nom], BD_evo[[#This Row],[Nom]], EDF[Semaine], BD_evo[[#This Row],[Semaine]]), "")</f>
        <v/>
      </c>
      <c r="K1809" s="92" t="str">
        <f>IFERROR(AVERAGEIFS(EDF[Hydratation], EDF[Nom], BD_evo[[#This Row],[Nom]], EDF[Semaine], BD_evo[[#This Row],[Semaine]]), "")</f>
        <v/>
      </c>
      <c r="L1809" s="92" t="str">
        <f>IFERROR(AVERAGEIFS(EDF[Nutrition], EDF[Nom], BD_evo[[#This Row],[Nom]], EDF[Semaine], BD_evo[[#This Row],[Semaine]]), "")</f>
        <v/>
      </c>
      <c r="M1809" s="92" t="str">
        <f>IFERROR(AVERAGEIFS(RPE[Investissement du jour], RPE[Nom], BD_evo[[#This Row],[Nom]], RPE[Semaine], BD_evo[[#This Row],[Semaine]]), "")</f>
        <v/>
      </c>
    </row>
    <row r="1810" spans="1:13" x14ac:dyDescent="0.2">
      <c r="A1810" s="88" t="s">
        <v>86</v>
      </c>
      <c r="B1810" t="str">
        <f>INDEX(Statut[Profil], MATCH(BD_evo[[#This Row],[Nom]], Statut[Nom], 0))</f>
        <v>Avant</v>
      </c>
      <c r="C1810">
        <f t="shared" si="49"/>
        <v>2024</v>
      </c>
      <c r="D1810">
        <f t="shared" si="50"/>
        <v>19</v>
      </c>
      <c r="E1810" t="str">
        <f>IF(SUMIFS(RPE[sRPE_tot], RPE[Nom], BD_evo[[#This Row],[Nom]], RPE[Semaine], BD_evo[[#This Row],[Semaine]])=0,"",SUMIFS(RPE[sRPE_tot], RPE[Nom], BD_evo[[#This Row],[Nom]], RPE[Semaine], BD_evo[[#This Row],[Semaine]]))</f>
        <v/>
      </c>
      <c r="F1810" s="92" t="str">
        <f>IFERROR(AVERAGEIFS(EDF[Total EDF], EDF[Nom], BD_evo[[#This Row],[Nom]], EDF[Semaine], BD_evo[[#This Row],[Semaine]]), "")</f>
        <v/>
      </c>
      <c r="G1810" s="92" t="str">
        <f>IFERROR(AVERAGEIFS(EDF[Humeur], EDF[Nom], BD_evo[[#This Row],[Nom]], EDF[Semaine], BD_evo[[#This Row],[Semaine]]), "")</f>
        <v/>
      </c>
      <c r="H1810" s="92" t="str">
        <f>IFERROR(AVERAGEIFS(EDF[Stress], EDF[Nom], BD_evo[[#This Row],[Nom]], EDF[Semaine], BD_evo[[#This Row],[Semaine]]), "")</f>
        <v/>
      </c>
      <c r="I1810" s="92" t="str">
        <f>IFERROR(AVERAGEIFS(EDF[Sommeil], EDF[Nom], BD_evo[[#This Row],[Nom]], EDF[Semaine], BD_evo[[#This Row],[Semaine]]), "")</f>
        <v/>
      </c>
      <c r="J1810" s="92" t="str">
        <f>IFERROR(AVERAGEIFS(EDF[Etat Physique], EDF[Nom], BD_evo[[#This Row],[Nom]], EDF[Semaine], BD_evo[[#This Row],[Semaine]]), "")</f>
        <v/>
      </c>
      <c r="K1810" s="92" t="str">
        <f>IFERROR(AVERAGEIFS(EDF[Hydratation], EDF[Nom], BD_evo[[#This Row],[Nom]], EDF[Semaine], BD_evo[[#This Row],[Semaine]]), "")</f>
        <v/>
      </c>
      <c r="L1810" s="92" t="str">
        <f>IFERROR(AVERAGEIFS(EDF[Nutrition], EDF[Nom], BD_evo[[#This Row],[Nom]], EDF[Semaine], BD_evo[[#This Row],[Semaine]]), "")</f>
        <v/>
      </c>
      <c r="M1810" s="92" t="str">
        <f>IFERROR(AVERAGEIFS(RPE[Investissement du jour], RPE[Nom], BD_evo[[#This Row],[Nom]], RPE[Semaine], BD_evo[[#This Row],[Semaine]]), "")</f>
        <v/>
      </c>
    </row>
    <row r="1811" spans="1:13" x14ac:dyDescent="0.2">
      <c r="A1811" s="88" t="s">
        <v>208</v>
      </c>
      <c r="B1811" t="str">
        <f>INDEX(Statut[Profil], MATCH(BD_evo[[#This Row],[Nom]], Statut[Nom], 0))</f>
        <v>Trois Quarts</v>
      </c>
      <c r="C1811">
        <f t="shared" si="49"/>
        <v>2024</v>
      </c>
      <c r="D1811">
        <f t="shared" si="50"/>
        <v>19</v>
      </c>
      <c r="E1811" t="str">
        <f>IF(SUMIFS(RPE[sRPE_tot], RPE[Nom], BD_evo[[#This Row],[Nom]], RPE[Semaine], BD_evo[[#This Row],[Semaine]])=0,"",SUMIFS(RPE[sRPE_tot], RPE[Nom], BD_evo[[#This Row],[Nom]], RPE[Semaine], BD_evo[[#This Row],[Semaine]]))</f>
        <v/>
      </c>
      <c r="F1811" s="92" t="str">
        <f>IFERROR(AVERAGEIFS(EDF[Total EDF], EDF[Nom], BD_evo[[#This Row],[Nom]], EDF[Semaine], BD_evo[[#This Row],[Semaine]]), "")</f>
        <v/>
      </c>
      <c r="G1811" s="92" t="str">
        <f>IFERROR(AVERAGEIFS(EDF[Humeur], EDF[Nom], BD_evo[[#This Row],[Nom]], EDF[Semaine], BD_evo[[#This Row],[Semaine]]), "")</f>
        <v/>
      </c>
      <c r="H1811" s="92" t="str">
        <f>IFERROR(AVERAGEIFS(EDF[Stress], EDF[Nom], BD_evo[[#This Row],[Nom]], EDF[Semaine], BD_evo[[#This Row],[Semaine]]), "")</f>
        <v/>
      </c>
      <c r="I1811" s="92" t="str">
        <f>IFERROR(AVERAGEIFS(EDF[Sommeil], EDF[Nom], BD_evo[[#This Row],[Nom]], EDF[Semaine], BD_evo[[#This Row],[Semaine]]), "")</f>
        <v/>
      </c>
      <c r="J1811" s="92" t="str">
        <f>IFERROR(AVERAGEIFS(EDF[Etat Physique], EDF[Nom], BD_evo[[#This Row],[Nom]], EDF[Semaine], BD_evo[[#This Row],[Semaine]]), "")</f>
        <v/>
      </c>
      <c r="K1811" s="92" t="str">
        <f>IFERROR(AVERAGEIFS(EDF[Hydratation], EDF[Nom], BD_evo[[#This Row],[Nom]], EDF[Semaine], BD_evo[[#This Row],[Semaine]]), "")</f>
        <v/>
      </c>
      <c r="L1811" s="92" t="str">
        <f>IFERROR(AVERAGEIFS(EDF[Nutrition], EDF[Nom], BD_evo[[#This Row],[Nom]], EDF[Semaine], BD_evo[[#This Row],[Semaine]]), "")</f>
        <v/>
      </c>
      <c r="M1811" s="92" t="str">
        <f>IFERROR(AVERAGEIFS(RPE[Investissement du jour], RPE[Nom], BD_evo[[#This Row],[Nom]], RPE[Semaine], BD_evo[[#This Row],[Semaine]]), "")</f>
        <v/>
      </c>
    </row>
    <row r="1812" spans="1:13" x14ac:dyDescent="0.2">
      <c r="A1812" s="88" t="s">
        <v>99</v>
      </c>
      <c r="B1812" t="str">
        <f>INDEX(Statut[Profil], MATCH(BD_evo[[#This Row],[Nom]], Statut[Nom], 0))</f>
        <v>Avant</v>
      </c>
      <c r="C1812">
        <f t="shared" si="49"/>
        <v>2024</v>
      </c>
      <c r="D1812">
        <f t="shared" si="50"/>
        <v>19</v>
      </c>
      <c r="E1812" t="str">
        <f>IF(SUMIFS(RPE[sRPE_tot], RPE[Nom], BD_evo[[#This Row],[Nom]], RPE[Semaine], BD_evo[[#This Row],[Semaine]])=0,"",SUMIFS(RPE[sRPE_tot], RPE[Nom], BD_evo[[#This Row],[Nom]], RPE[Semaine], BD_evo[[#This Row],[Semaine]]))</f>
        <v/>
      </c>
      <c r="F1812" s="92" t="str">
        <f>IFERROR(AVERAGEIFS(EDF[Total EDF], EDF[Nom], BD_evo[[#This Row],[Nom]], EDF[Semaine], BD_evo[[#This Row],[Semaine]]), "")</f>
        <v/>
      </c>
      <c r="G1812" s="92" t="str">
        <f>IFERROR(AVERAGEIFS(EDF[Humeur], EDF[Nom], BD_evo[[#This Row],[Nom]], EDF[Semaine], BD_evo[[#This Row],[Semaine]]), "")</f>
        <v/>
      </c>
      <c r="H1812" s="92" t="str">
        <f>IFERROR(AVERAGEIFS(EDF[Stress], EDF[Nom], BD_evo[[#This Row],[Nom]], EDF[Semaine], BD_evo[[#This Row],[Semaine]]), "")</f>
        <v/>
      </c>
      <c r="I1812" s="92" t="str">
        <f>IFERROR(AVERAGEIFS(EDF[Sommeil], EDF[Nom], BD_evo[[#This Row],[Nom]], EDF[Semaine], BD_evo[[#This Row],[Semaine]]), "")</f>
        <v/>
      </c>
      <c r="J1812" s="92" t="str">
        <f>IFERROR(AVERAGEIFS(EDF[Etat Physique], EDF[Nom], BD_evo[[#This Row],[Nom]], EDF[Semaine], BD_evo[[#This Row],[Semaine]]), "")</f>
        <v/>
      </c>
      <c r="K1812" s="92" t="str">
        <f>IFERROR(AVERAGEIFS(EDF[Hydratation], EDF[Nom], BD_evo[[#This Row],[Nom]], EDF[Semaine], BD_evo[[#This Row],[Semaine]]), "")</f>
        <v/>
      </c>
      <c r="L1812" s="92" t="str">
        <f>IFERROR(AVERAGEIFS(EDF[Nutrition], EDF[Nom], BD_evo[[#This Row],[Nom]], EDF[Semaine], BD_evo[[#This Row],[Semaine]]), "")</f>
        <v/>
      </c>
      <c r="M1812" s="92" t="str">
        <f>IFERROR(AVERAGEIFS(RPE[Investissement du jour], RPE[Nom], BD_evo[[#This Row],[Nom]], RPE[Semaine], BD_evo[[#This Row],[Semaine]]), "")</f>
        <v/>
      </c>
    </row>
    <row r="1813" spans="1:13" x14ac:dyDescent="0.2">
      <c r="A1813" s="88" t="s">
        <v>233</v>
      </c>
      <c r="B1813" t="str">
        <f>INDEX(Statut[Profil], MATCH(BD_evo[[#This Row],[Nom]], Statut[Nom], 0))</f>
        <v>Avant</v>
      </c>
      <c r="C1813">
        <f t="shared" si="49"/>
        <v>2024</v>
      </c>
      <c r="D1813">
        <f t="shared" si="50"/>
        <v>19</v>
      </c>
      <c r="E1813" t="str">
        <f>IF(SUMIFS(RPE[sRPE_tot], RPE[Nom], BD_evo[[#This Row],[Nom]], RPE[Semaine], BD_evo[[#This Row],[Semaine]])=0,"",SUMIFS(RPE[sRPE_tot], RPE[Nom], BD_evo[[#This Row],[Nom]], RPE[Semaine], BD_evo[[#This Row],[Semaine]]))</f>
        <v/>
      </c>
      <c r="F1813" s="92" t="str">
        <f>IFERROR(AVERAGEIFS(EDF[Total EDF], EDF[Nom], BD_evo[[#This Row],[Nom]], EDF[Semaine], BD_evo[[#This Row],[Semaine]]), "")</f>
        <v/>
      </c>
      <c r="G1813" s="92" t="str">
        <f>IFERROR(AVERAGEIFS(EDF[Humeur], EDF[Nom], BD_evo[[#This Row],[Nom]], EDF[Semaine], BD_evo[[#This Row],[Semaine]]), "")</f>
        <v/>
      </c>
      <c r="H1813" s="92" t="str">
        <f>IFERROR(AVERAGEIFS(EDF[Stress], EDF[Nom], BD_evo[[#This Row],[Nom]], EDF[Semaine], BD_evo[[#This Row],[Semaine]]), "")</f>
        <v/>
      </c>
      <c r="I1813" s="92" t="str">
        <f>IFERROR(AVERAGEIFS(EDF[Sommeil], EDF[Nom], BD_evo[[#This Row],[Nom]], EDF[Semaine], BD_evo[[#This Row],[Semaine]]), "")</f>
        <v/>
      </c>
      <c r="J1813" s="92" t="str">
        <f>IFERROR(AVERAGEIFS(EDF[Etat Physique], EDF[Nom], BD_evo[[#This Row],[Nom]], EDF[Semaine], BD_evo[[#This Row],[Semaine]]), "")</f>
        <v/>
      </c>
      <c r="K1813" s="92" t="str">
        <f>IFERROR(AVERAGEIFS(EDF[Hydratation], EDF[Nom], BD_evo[[#This Row],[Nom]], EDF[Semaine], BD_evo[[#This Row],[Semaine]]), "")</f>
        <v/>
      </c>
      <c r="L1813" s="92" t="str">
        <f>IFERROR(AVERAGEIFS(EDF[Nutrition], EDF[Nom], BD_evo[[#This Row],[Nom]], EDF[Semaine], BD_evo[[#This Row],[Semaine]]), "")</f>
        <v/>
      </c>
      <c r="M1813" s="92" t="str">
        <f>IFERROR(AVERAGEIFS(RPE[Investissement du jour], RPE[Nom], BD_evo[[#This Row],[Nom]], RPE[Semaine], BD_evo[[#This Row],[Semaine]]), "")</f>
        <v/>
      </c>
    </row>
    <row r="1814" spans="1:13" x14ac:dyDescent="0.2">
      <c r="A1814" s="88" t="s">
        <v>85</v>
      </c>
      <c r="B1814" t="str">
        <f>INDEX(Statut[Profil], MATCH(BD_evo[[#This Row],[Nom]], Statut[Nom], 0))</f>
        <v>Avant</v>
      </c>
      <c r="C1814">
        <f t="shared" si="49"/>
        <v>2024</v>
      </c>
      <c r="D1814">
        <f t="shared" si="50"/>
        <v>19</v>
      </c>
      <c r="E1814" t="str">
        <f>IF(SUMIFS(RPE[sRPE_tot], RPE[Nom], BD_evo[[#This Row],[Nom]], RPE[Semaine], BD_evo[[#This Row],[Semaine]])=0,"",SUMIFS(RPE[sRPE_tot], RPE[Nom], BD_evo[[#This Row],[Nom]], RPE[Semaine], BD_evo[[#This Row],[Semaine]]))</f>
        <v/>
      </c>
      <c r="F1814" s="92" t="str">
        <f>IFERROR(AVERAGEIFS(EDF[Total EDF], EDF[Nom], BD_evo[[#This Row],[Nom]], EDF[Semaine], BD_evo[[#This Row],[Semaine]]), "")</f>
        <v/>
      </c>
      <c r="G1814" s="92" t="str">
        <f>IFERROR(AVERAGEIFS(EDF[Humeur], EDF[Nom], BD_evo[[#This Row],[Nom]], EDF[Semaine], BD_evo[[#This Row],[Semaine]]), "")</f>
        <v/>
      </c>
      <c r="H1814" s="92" t="str">
        <f>IFERROR(AVERAGEIFS(EDF[Stress], EDF[Nom], BD_evo[[#This Row],[Nom]], EDF[Semaine], BD_evo[[#This Row],[Semaine]]), "")</f>
        <v/>
      </c>
      <c r="I1814" s="92" t="str">
        <f>IFERROR(AVERAGEIFS(EDF[Sommeil], EDF[Nom], BD_evo[[#This Row],[Nom]], EDF[Semaine], BD_evo[[#This Row],[Semaine]]), "")</f>
        <v/>
      </c>
      <c r="J1814" s="92" t="str">
        <f>IFERROR(AVERAGEIFS(EDF[Etat Physique], EDF[Nom], BD_evo[[#This Row],[Nom]], EDF[Semaine], BD_evo[[#This Row],[Semaine]]), "")</f>
        <v/>
      </c>
      <c r="K1814" s="92" t="str">
        <f>IFERROR(AVERAGEIFS(EDF[Hydratation], EDF[Nom], BD_evo[[#This Row],[Nom]], EDF[Semaine], BD_evo[[#This Row],[Semaine]]), "")</f>
        <v/>
      </c>
      <c r="L1814" s="92" t="str">
        <f>IFERROR(AVERAGEIFS(EDF[Nutrition], EDF[Nom], BD_evo[[#This Row],[Nom]], EDF[Semaine], BD_evo[[#This Row],[Semaine]]), "")</f>
        <v/>
      </c>
      <c r="M1814" s="92" t="str">
        <f>IFERROR(AVERAGEIFS(RPE[Investissement du jour], RPE[Nom], BD_evo[[#This Row],[Nom]], RPE[Semaine], BD_evo[[#This Row],[Semaine]]), "")</f>
        <v/>
      </c>
    </row>
    <row r="1815" spans="1:13" x14ac:dyDescent="0.2">
      <c r="A1815" s="88" t="s">
        <v>191</v>
      </c>
      <c r="B1815" t="str">
        <f>INDEX(Statut[Profil], MATCH(BD_evo[[#This Row],[Nom]], Statut[Nom], 0))</f>
        <v>Avant</v>
      </c>
      <c r="C1815">
        <f t="shared" si="49"/>
        <v>2024</v>
      </c>
      <c r="D1815">
        <f t="shared" si="50"/>
        <v>19</v>
      </c>
      <c r="E1815" t="str">
        <f>IF(SUMIFS(RPE[sRPE_tot], RPE[Nom], BD_evo[[#This Row],[Nom]], RPE[Semaine], BD_evo[[#This Row],[Semaine]])=0,"",SUMIFS(RPE[sRPE_tot], RPE[Nom], BD_evo[[#This Row],[Nom]], RPE[Semaine], BD_evo[[#This Row],[Semaine]]))</f>
        <v/>
      </c>
      <c r="F1815" s="92" t="str">
        <f>IFERROR(AVERAGEIFS(EDF[Total EDF], EDF[Nom], BD_evo[[#This Row],[Nom]], EDF[Semaine], BD_evo[[#This Row],[Semaine]]), "")</f>
        <v/>
      </c>
      <c r="G1815" s="92" t="str">
        <f>IFERROR(AVERAGEIFS(EDF[Humeur], EDF[Nom], BD_evo[[#This Row],[Nom]], EDF[Semaine], BD_evo[[#This Row],[Semaine]]), "")</f>
        <v/>
      </c>
      <c r="H1815" s="92" t="str">
        <f>IFERROR(AVERAGEIFS(EDF[Stress], EDF[Nom], BD_evo[[#This Row],[Nom]], EDF[Semaine], BD_evo[[#This Row],[Semaine]]), "")</f>
        <v/>
      </c>
      <c r="I1815" s="92" t="str">
        <f>IFERROR(AVERAGEIFS(EDF[Sommeil], EDF[Nom], BD_evo[[#This Row],[Nom]], EDF[Semaine], BD_evo[[#This Row],[Semaine]]), "")</f>
        <v/>
      </c>
      <c r="J1815" s="92" t="str">
        <f>IFERROR(AVERAGEIFS(EDF[Etat Physique], EDF[Nom], BD_evo[[#This Row],[Nom]], EDF[Semaine], BD_evo[[#This Row],[Semaine]]), "")</f>
        <v/>
      </c>
      <c r="K1815" s="92" t="str">
        <f>IFERROR(AVERAGEIFS(EDF[Hydratation], EDF[Nom], BD_evo[[#This Row],[Nom]], EDF[Semaine], BD_evo[[#This Row],[Semaine]]), "")</f>
        <v/>
      </c>
      <c r="L1815" s="92" t="str">
        <f>IFERROR(AVERAGEIFS(EDF[Nutrition], EDF[Nom], BD_evo[[#This Row],[Nom]], EDF[Semaine], BD_evo[[#This Row],[Semaine]]), "")</f>
        <v/>
      </c>
      <c r="M1815" s="92" t="str">
        <f>IFERROR(AVERAGEIFS(RPE[Investissement du jour], RPE[Nom], BD_evo[[#This Row],[Nom]], RPE[Semaine], BD_evo[[#This Row],[Semaine]]), "")</f>
        <v/>
      </c>
    </row>
    <row r="1816" spans="1:13" x14ac:dyDescent="0.2">
      <c r="A1816" s="89" t="s">
        <v>95</v>
      </c>
      <c r="B1816" t="str">
        <f>INDEX(Statut[Profil], MATCH(BD_evo[[#This Row],[Nom]], Statut[Nom], 0))</f>
        <v>Avant</v>
      </c>
      <c r="C1816">
        <f t="shared" si="49"/>
        <v>2024</v>
      </c>
      <c r="D1816">
        <f t="shared" si="50"/>
        <v>19</v>
      </c>
      <c r="E1816" t="str">
        <f>IF(SUMIFS(RPE[sRPE_tot], RPE[Nom], BD_evo[[#This Row],[Nom]], RPE[Semaine], BD_evo[[#This Row],[Semaine]])=0,"",SUMIFS(RPE[sRPE_tot], RPE[Nom], BD_evo[[#This Row],[Nom]], RPE[Semaine], BD_evo[[#This Row],[Semaine]]))</f>
        <v/>
      </c>
      <c r="F1816" s="92" t="str">
        <f>IFERROR(AVERAGEIFS(EDF[Total EDF], EDF[Nom], BD_evo[[#This Row],[Nom]], EDF[Semaine], BD_evo[[#This Row],[Semaine]]), "")</f>
        <v/>
      </c>
      <c r="G1816" s="92" t="str">
        <f>IFERROR(AVERAGEIFS(EDF[Humeur], EDF[Nom], BD_evo[[#This Row],[Nom]], EDF[Semaine], BD_evo[[#This Row],[Semaine]]), "")</f>
        <v/>
      </c>
      <c r="H1816" s="92" t="str">
        <f>IFERROR(AVERAGEIFS(EDF[Stress], EDF[Nom], BD_evo[[#This Row],[Nom]], EDF[Semaine], BD_evo[[#This Row],[Semaine]]), "")</f>
        <v/>
      </c>
      <c r="I1816" s="92" t="str">
        <f>IFERROR(AVERAGEIFS(EDF[Sommeil], EDF[Nom], BD_evo[[#This Row],[Nom]], EDF[Semaine], BD_evo[[#This Row],[Semaine]]), "")</f>
        <v/>
      </c>
      <c r="J1816" s="92" t="str">
        <f>IFERROR(AVERAGEIFS(EDF[Etat Physique], EDF[Nom], BD_evo[[#This Row],[Nom]], EDF[Semaine], BD_evo[[#This Row],[Semaine]]), "")</f>
        <v/>
      </c>
      <c r="K1816" s="92" t="str">
        <f>IFERROR(AVERAGEIFS(EDF[Hydratation], EDF[Nom], BD_evo[[#This Row],[Nom]], EDF[Semaine], BD_evo[[#This Row],[Semaine]]), "")</f>
        <v/>
      </c>
      <c r="L1816" s="92" t="str">
        <f>IFERROR(AVERAGEIFS(EDF[Nutrition], EDF[Nom], BD_evo[[#This Row],[Nom]], EDF[Semaine], BD_evo[[#This Row],[Semaine]]), "")</f>
        <v/>
      </c>
      <c r="M1816" s="92" t="str">
        <f>IFERROR(AVERAGEIFS(RPE[Investissement du jour], RPE[Nom], BD_evo[[#This Row],[Nom]], RPE[Semaine], BD_evo[[#This Row],[Semaine]]), "")</f>
        <v/>
      </c>
    </row>
    <row r="1817" spans="1:13" x14ac:dyDescent="0.2">
      <c r="A1817" s="89" t="s">
        <v>80</v>
      </c>
      <c r="B1817" t="str">
        <f>INDEX(Statut[Profil], MATCH(BD_evo[[#This Row],[Nom]], Statut[Nom], 0))</f>
        <v>Avant</v>
      </c>
      <c r="C1817">
        <f t="shared" si="49"/>
        <v>2024</v>
      </c>
      <c r="D1817">
        <f t="shared" si="50"/>
        <v>19</v>
      </c>
      <c r="E1817" t="str">
        <f>IF(SUMIFS(RPE[sRPE_tot], RPE[Nom], BD_evo[[#This Row],[Nom]], RPE[Semaine], BD_evo[[#This Row],[Semaine]])=0,"",SUMIFS(RPE[sRPE_tot], RPE[Nom], BD_evo[[#This Row],[Nom]], RPE[Semaine], BD_evo[[#This Row],[Semaine]]))</f>
        <v/>
      </c>
      <c r="F1817" s="92" t="str">
        <f>IFERROR(AVERAGEIFS(EDF[Total EDF], EDF[Nom], BD_evo[[#This Row],[Nom]], EDF[Semaine], BD_evo[[#This Row],[Semaine]]), "")</f>
        <v/>
      </c>
      <c r="G1817" s="92" t="str">
        <f>IFERROR(AVERAGEIFS(EDF[Humeur], EDF[Nom], BD_evo[[#This Row],[Nom]], EDF[Semaine], BD_evo[[#This Row],[Semaine]]), "")</f>
        <v/>
      </c>
      <c r="H1817" s="92" t="str">
        <f>IFERROR(AVERAGEIFS(EDF[Stress], EDF[Nom], BD_evo[[#This Row],[Nom]], EDF[Semaine], BD_evo[[#This Row],[Semaine]]), "")</f>
        <v/>
      </c>
      <c r="I1817" s="92" t="str">
        <f>IFERROR(AVERAGEIFS(EDF[Sommeil], EDF[Nom], BD_evo[[#This Row],[Nom]], EDF[Semaine], BD_evo[[#This Row],[Semaine]]), "")</f>
        <v/>
      </c>
      <c r="J1817" s="92" t="str">
        <f>IFERROR(AVERAGEIFS(EDF[Etat Physique], EDF[Nom], BD_evo[[#This Row],[Nom]], EDF[Semaine], BD_evo[[#This Row],[Semaine]]), "")</f>
        <v/>
      </c>
      <c r="K1817" s="92" t="str">
        <f>IFERROR(AVERAGEIFS(EDF[Hydratation], EDF[Nom], BD_evo[[#This Row],[Nom]], EDF[Semaine], BD_evo[[#This Row],[Semaine]]), "")</f>
        <v/>
      </c>
      <c r="L1817" s="92" t="str">
        <f>IFERROR(AVERAGEIFS(EDF[Nutrition], EDF[Nom], BD_evo[[#This Row],[Nom]], EDF[Semaine], BD_evo[[#This Row],[Semaine]]), "")</f>
        <v/>
      </c>
      <c r="M1817" s="92" t="str">
        <f>IFERROR(AVERAGEIFS(RPE[Investissement du jour], RPE[Nom], BD_evo[[#This Row],[Nom]], RPE[Semaine], BD_evo[[#This Row],[Semaine]]), "")</f>
        <v/>
      </c>
    </row>
    <row r="1818" spans="1:13" x14ac:dyDescent="0.2">
      <c r="A1818" s="88" t="s">
        <v>167</v>
      </c>
      <c r="B1818" t="str">
        <f>INDEX(Statut[Profil], MATCH(BD_evo[[#This Row],[Nom]], Statut[Nom], 0))</f>
        <v>Trois Quarts</v>
      </c>
      <c r="C1818">
        <f t="shared" si="49"/>
        <v>2024</v>
      </c>
      <c r="D1818">
        <f t="shared" si="50"/>
        <v>19</v>
      </c>
      <c r="E1818" t="str">
        <f>IF(SUMIFS(RPE[sRPE_tot], RPE[Nom], BD_evo[[#This Row],[Nom]], RPE[Semaine], BD_evo[[#This Row],[Semaine]])=0,"",SUMIFS(RPE[sRPE_tot], RPE[Nom], BD_evo[[#This Row],[Nom]], RPE[Semaine], BD_evo[[#This Row],[Semaine]]))</f>
        <v/>
      </c>
      <c r="F1818" s="92" t="str">
        <f>IFERROR(AVERAGEIFS(EDF[Total EDF], EDF[Nom], BD_evo[[#This Row],[Nom]], EDF[Semaine], BD_evo[[#This Row],[Semaine]]), "")</f>
        <v/>
      </c>
      <c r="G1818" s="92" t="str">
        <f>IFERROR(AVERAGEIFS(EDF[Humeur], EDF[Nom], BD_evo[[#This Row],[Nom]], EDF[Semaine], BD_evo[[#This Row],[Semaine]]), "")</f>
        <v/>
      </c>
      <c r="H1818" s="92" t="str">
        <f>IFERROR(AVERAGEIFS(EDF[Stress], EDF[Nom], BD_evo[[#This Row],[Nom]], EDF[Semaine], BD_evo[[#This Row],[Semaine]]), "")</f>
        <v/>
      </c>
      <c r="I1818" s="92" t="str">
        <f>IFERROR(AVERAGEIFS(EDF[Sommeil], EDF[Nom], BD_evo[[#This Row],[Nom]], EDF[Semaine], BD_evo[[#This Row],[Semaine]]), "")</f>
        <v/>
      </c>
      <c r="J1818" s="92" t="str">
        <f>IFERROR(AVERAGEIFS(EDF[Etat Physique], EDF[Nom], BD_evo[[#This Row],[Nom]], EDF[Semaine], BD_evo[[#This Row],[Semaine]]), "")</f>
        <v/>
      </c>
      <c r="K1818" s="92" t="str">
        <f>IFERROR(AVERAGEIFS(EDF[Hydratation], EDF[Nom], BD_evo[[#This Row],[Nom]], EDF[Semaine], BD_evo[[#This Row],[Semaine]]), "")</f>
        <v/>
      </c>
      <c r="L1818" s="92" t="str">
        <f>IFERROR(AVERAGEIFS(EDF[Nutrition], EDF[Nom], BD_evo[[#This Row],[Nom]], EDF[Semaine], BD_evo[[#This Row],[Semaine]]), "")</f>
        <v/>
      </c>
      <c r="M1818" s="92" t="str">
        <f>IFERROR(AVERAGEIFS(RPE[Investissement du jour], RPE[Nom], BD_evo[[#This Row],[Nom]], RPE[Semaine], BD_evo[[#This Row],[Semaine]]), "")</f>
        <v/>
      </c>
    </row>
    <row r="1819" spans="1:13" x14ac:dyDescent="0.2">
      <c r="A1819" s="88" t="s">
        <v>240</v>
      </c>
      <c r="B1819" t="str">
        <f>INDEX(Statut[Profil], MATCH(BD_evo[[#This Row],[Nom]], Statut[Nom], 0))</f>
        <v>Trois Quarts</v>
      </c>
      <c r="C1819">
        <f t="shared" si="49"/>
        <v>2024</v>
      </c>
      <c r="D1819">
        <f t="shared" si="50"/>
        <v>19</v>
      </c>
      <c r="E1819" t="str">
        <f>IF(SUMIFS(RPE[sRPE_tot], RPE[Nom], BD_evo[[#This Row],[Nom]], RPE[Semaine], BD_evo[[#This Row],[Semaine]])=0,"",SUMIFS(RPE[sRPE_tot], RPE[Nom], BD_evo[[#This Row],[Nom]], RPE[Semaine], BD_evo[[#This Row],[Semaine]]))</f>
        <v/>
      </c>
      <c r="F1819" s="92" t="str">
        <f>IFERROR(AVERAGEIFS(EDF[Total EDF], EDF[Nom], BD_evo[[#This Row],[Nom]], EDF[Semaine], BD_evo[[#This Row],[Semaine]]), "")</f>
        <v/>
      </c>
      <c r="G1819" s="92" t="str">
        <f>IFERROR(AVERAGEIFS(EDF[Humeur], EDF[Nom], BD_evo[[#This Row],[Nom]], EDF[Semaine], BD_evo[[#This Row],[Semaine]]), "")</f>
        <v/>
      </c>
      <c r="H1819" s="92" t="str">
        <f>IFERROR(AVERAGEIFS(EDF[Stress], EDF[Nom], BD_evo[[#This Row],[Nom]], EDF[Semaine], BD_evo[[#This Row],[Semaine]]), "")</f>
        <v/>
      </c>
      <c r="I1819" s="92" t="str">
        <f>IFERROR(AVERAGEIFS(EDF[Sommeil], EDF[Nom], BD_evo[[#This Row],[Nom]], EDF[Semaine], BD_evo[[#This Row],[Semaine]]), "")</f>
        <v/>
      </c>
      <c r="J1819" s="92" t="str">
        <f>IFERROR(AVERAGEIFS(EDF[Etat Physique], EDF[Nom], BD_evo[[#This Row],[Nom]], EDF[Semaine], BD_evo[[#This Row],[Semaine]]), "")</f>
        <v/>
      </c>
      <c r="K1819" s="92" t="str">
        <f>IFERROR(AVERAGEIFS(EDF[Hydratation], EDF[Nom], BD_evo[[#This Row],[Nom]], EDF[Semaine], BD_evo[[#This Row],[Semaine]]), "")</f>
        <v/>
      </c>
      <c r="L1819" s="92" t="str">
        <f>IFERROR(AVERAGEIFS(EDF[Nutrition], EDF[Nom], BD_evo[[#This Row],[Nom]], EDF[Semaine], BD_evo[[#This Row],[Semaine]]), "")</f>
        <v/>
      </c>
      <c r="M1819" s="92" t="str">
        <f>IFERROR(AVERAGEIFS(RPE[Investissement du jour], RPE[Nom], BD_evo[[#This Row],[Nom]], RPE[Semaine], BD_evo[[#This Row],[Semaine]]), "")</f>
        <v/>
      </c>
    </row>
    <row r="1820" spans="1:13" x14ac:dyDescent="0.2">
      <c r="A1820" s="88" t="s">
        <v>107</v>
      </c>
      <c r="B1820" t="str">
        <f>INDEX(Statut[Profil], MATCH(BD_evo[[#This Row],[Nom]], Statut[Nom], 0))</f>
        <v>Trois Quarts</v>
      </c>
      <c r="C1820">
        <f t="shared" si="49"/>
        <v>2024</v>
      </c>
      <c r="D1820">
        <f t="shared" si="50"/>
        <v>19</v>
      </c>
      <c r="E1820" t="str">
        <f>IF(SUMIFS(RPE[sRPE_tot], RPE[Nom], BD_evo[[#This Row],[Nom]], RPE[Semaine], BD_evo[[#This Row],[Semaine]])=0,"",SUMIFS(RPE[sRPE_tot], RPE[Nom], BD_evo[[#This Row],[Nom]], RPE[Semaine], BD_evo[[#This Row],[Semaine]]))</f>
        <v/>
      </c>
      <c r="F1820" s="92" t="str">
        <f>IFERROR(AVERAGEIFS(EDF[Total EDF], EDF[Nom], BD_evo[[#This Row],[Nom]], EDF[Semaine], BD_evo[[#This Row],[Semaine]]), "")</f>
        <v/>
      </c>
      <c r="G1820" s="92" t="str">
        <f>IFERROR(AVERAGEIFS(EDF[Humeur], EDF[Nom], BD_evo[[#This Row],[Nom]], EDF[Semaine], BD_evo[[#This Row],[Semaine]]), "")</f>
        <v/>
      </c>
      <c r="H1820" s="92" t="str">
        <f>IFERROR(AVERAGEIFS(EDF[Stress], EDF[Nom], BD_evo[[#This Row],[Nom]], EDF[Semaine], BD_evo[[#This Row],[Semaine]]), "")</f>
        <v/>
      </c>
      <c r="I1820" s="92" t="str">
        <f>IFERROR(AVERAGEIFS(EDF[Sommeil], EDF[Nom], BD_evo[[#This Row],[Nom]], EDF[Semaine], BD_evo[[#This Row],[Semaine]]), "")</f>
        <v/>
      </c>
      <c r="J1820" s="92" t="str">
        <f>IFERROR(AVERAGEIFS(EDF[Etat Physique], EDF[Nom], BD_evo[[#This Row],[Nom]], EDF[Semaine], BD_evo[[#This Row],[Semaine]]), "")</f>
        <v/>
      </c>
      <c r="K1820" s="92" t="str">
        <f>IFERROR(AVERAGEIFS(EDF[Hydratation], EDF[Nom], BD_evo[[#This Row],[Nom]], EDF[Semaine], BD_evo[[#This Row],[Semaine]]), "")</f>
        <v/>
      </c>
      <c r="L1820" s="92" t="str">
        <f>IFERROR(AVERAGEIFS(EDF[Nutrition], EDF[Nom], BD_evo[[#This Row],[Nom]], EDF[Semaine], BD_evo[[#This Row],[Semaine]]), "")</f>
        <v/>
      </c>
      <c r="M1820" s="92" t="str">
        <f>IFERROR(AVERAGEIFS(RPE[Investissement du jour], RPE[Nom], BD_evo[[#This Row],[Nom]], RPE[Semaine], BD_evo[[#This Row],[Semaine]]), "")</f>
        <v/>
      </c>
    </row>
    <row r="1821" spans="1:13" x14ac:dyDescent="0.2">
      <c r="A1821" s="88" t="s">
        <v>192</v>
      </c>
      <c r="B1821" t="str">
        <f>INDEX(Statut[Profil], MATCH(BD_evo[[#This Row],[Nom]], Statut[Nom], 0))</f>
        <v>Trois Quarts</v>
      </c>
      <c r="C1821">
        <f t="shared" si="49"/>
        <v>2024</v>
      </c>
      <c r="D1821">
        <f t="shared" si="50"/>
        <v>19</v>
      </c>
      <c r="E1821" t="str">
        <f>IF(SUMIFS(RPE[sRPE_tot], RPE[Nom], BD_evo[[#This Row],[Nom]], RPE[Semaine], BD_evo[[#This Row],[Semaine]])=0,"",SUMIFS(RPE[sRPE_tot], RPE[Nom], BD_evo[[#This Row],[Nom]], RPE[Semaine], BD_evo[[#This Row],[Semaine]]))</f>
        <v/>
      </c>
      <c r="F1821" s="92" t="str">
        <f>IFERROR(AVERAGEIFS(EDF[Total EDF], EDF[Nom], BD_evo[[#This Row],[Nom]], EDF[Semaine], BD_evo[[#This Row],[Semaine]]), "")</f>
        <v/>
      </c>
      <c r="G1821" s="92" t="str">
        <f>IFERROR(AVERAGEIFS(EDF[Humeur], EDF[Nom], BD_evo[[#This Row],[Nom]], EDF[Semaine], BD_evo[[#This Row],[Semaine]]), "")</f>
        <v/>
      </c>
      <c r="H1821" s="92" t="str">
        <f>IFERROR(AVERAGEIFS(EDF[Stress], EDF[Nom], BD_evo[[#This Row],[Nom]], EDF[Semaine], BD_evo[[#This Row],[Semaine]]), "")</f>
        <v/>
      </c>
      <c r="I1821" s="92" t="str">
        <f>IFERROR(AVERAGEIFS(EDF[Sommeil], EDF[Nom], BD_evo[[#This Row],[Nom]], EDF[Semaine], BD_evo[[#This Row],[Semaine]]), "")</f>
        <v/>
      </c>
      <c r="J1821" s="92" t="str">
        <f>IFERROR(AVERAGEIFS(EDF[Etat Physique], EDF[Nom], BD_evo[[#This Row],[Nom]], EDF[Semaine], BD_evo[[#This Row],[Semaine]]), "")</f>
        <v/>
      </c>
      <c r="K1821" s="92" t="str">
        <f>IFERROR(AVERAGEIFS(EDF[Hydratation], EDF[Nom], BD_evo[[#This Row],[Nom]], EDF[Semaine], BD_evo[[#This Row],[Semaine]]), "")</f>
        <v/>
      </c>
      <c r="L1821" s="92" t="str">
        <f>IFERROR(AVERAGEIFS(EDF[Nutrition], EDF[Nom], BD_evo[[#This Row],[Nom]], EDF[Semaine], BD_evo[[#This Row],[Semaine]]), "")</f>
        <v/>
      </c>
      <c r="M1821" s="92" t="str">
        <f>IFERROR(AVERAGEIFS(RPE[Investissement du jour], RPE[Nom], BD_evo[[#This Row],[Nom]], RPE[Semaine], BD_evo[[#This Row],[Semaine]]), "")</f>
        <v/>
      </c>
    </row>
    <row r="1822" spans="1:13" x14ac:dyDescent="0.2">
      <c r="A1822" s="88" t="s">
        <v>496</v>
      </c>
      <c r="B1822" t="str">
        <f>INDEX(Statut[Profil], MATCH(BD_evo[[#This Row],[Nom]], Statut[Nom], 0))</f>
        <v>Trois Quarts</v>
      </c>
      <c r="C1822">
        <f t="shared" si="49"/>
        <v>2024</v>
      </c>
      <c r="D1822">
        <f t="shared" si="50"/>
        <v>19</v>
      </c>
      <c r="E1822" t="str">
        <f>IF(SUMIFS(RPE[sRPE_tot], RPE[Nom], BD_evo[[#This Row],[Nom]], RPE[Semaine], BD_evo[[#This Row],[Semaine]])=0,"",SUMIFS(RPE[sRPE_tot], RPE[Nom], BD_evo[[#This Row],[Nom]], RPE[Semaine], BD_evo[[#This Row],[Semaine]]))</f>
        <v/>
      </c>
      <c r="F1822" s="92" t="str">
        <f>IFERROR(AVERAGEIFS(EDF[Total EDF], EDF[Nom], BD_evo[[#This Row],[Nom]], EDF[Semaine], BD_evo[[#This Row],[Semaine]]), "")</f>
        <v/>
      </c>
      <c r="G1822" s="92" t="str">
        <f>IFERROR(AVERAGEIFS(EDF[Humeur], EDF[Nom], BD_evo[[#This Row],[Nom]], EDF[Semaine], BD_evo[[#This Row],[Semaine]]), "")</f>
        <v/>
      </c>
      <c r="H1822" s="92" t="str">
        <f>IFERROR(AVERAGEIFS(EDF[Stress], EDF[Nom], BD_evo[[#This Row],[Nom]], EDF[Semaine], BD_evo[[#This Row],[Semaine]]), "")</f>
        <v/>
      </c>
      <c r="I1822" s="92" t="str">
        <f>IFERROR(AVERAGEIFS(EDF[Sommeil], EDF[Nom], BD_evo[[#This Row],[Nom]], EDF[Semaine], BD_evo[[#This Row],[Semaine]]), "")</f>
        <v/>
      </c>
      <c r="J1822" s="92" t="str">
        <f>IFERROR(AVERAGEIFS(EDF[Etat Physique], EDF[Nom], BD_evo[[#This Row],[Nom]], EDF[Semaine], BD_evo[[#This Row],[Semaine]]), "")</f>
        <v/>
      </c>
      <c r="K1822" s="92" t="str">
        <f>IFERROR(AVERAGEIFS(EDF[Hydratation], EDF[Nom], BD_evo[[#This Row],[Nom]], EDF[Semaine], BD_evo[[#This Row],[Semaine]]), "")</f>
        <v/>
      </c>
      <c r="L1822" s="92" t="str">
        <f>IFERROR(AVERAGEIFS(EDF[Nutrition], EDF[Nom], BD_evo[[#This Row],[Nom]], EDF[Semaine], BD_evo[[#This Row],[Semaine]]), "")</f>
        <v/>
      </c>
      <c r="M1822" s="92" t="str">
        <f>IFERROR(AVERAGEIFS(RPE[Investissement du jour], RPE[Nom], BD_evo[[#This Row],[Nom]], RPE[Semaine], BD_evo[[#This Row],[Semaine]]), "")</f>
        <v/>
      </c>
    </row>
    <row r="1823" spans="1:13" x14ac:dyDescent="0.2">
      <c r="A1823" s="88" t="s">
        <v>211</v>
      </c>
      <c r="B1823" t="str">
        <f>INDEX(Statut[Profil], MATCH(BD_evo[[#This Row],[Nom]], Statut[Nom], 0))</f>
        <v>Trois Quarts</v>
      </c>
      <c r="C1823">
        <f t="shared" ref="C1823:C1886" si="51">C1822</f>
        <v>2024</v>
      </c>
      <c r="D1823">
        <f t="shared" si="50"/>
        <v>19</v>
      </c>
      <c r="E1823" t="str">
        <f>IF(SUMIFS(RPE[sRPE_tot], RPE[Nom], BD_evo[[#This Row],[Nom]], RPE[Semaine], BD_evo[[#This Row],[Semaine]])=0,"",SUMIFS(RPE[sRPE_tot], RPE[Nom], BD_evo[[#This Row],[Nom]], RPE[Semaine], BD_evo[[#This Row],[Semaine]]))</f>
        <v/>
      </c>
      <c r="F1823" s="92" t="str">
        <f>IFERROR(AVERAGEIFS(EDF[Total EDF], EDF[Nom], BD_evo[[#This Row],[Nom]], EDF[Semaine], BD_evo[[#This Row],[Semaine]]), "")</f>
        <v/>
      </c>
      <c r="G1823" s="92" t="str">
        <f>IFERROR(AVERAGEIFS(EDF[Humeur], EDF[Nom], BD_evo[[#This Row],[Nom]], EDF[Semaine], BD_evo[[#This Row],[Semaine]]), "")</f>
        <v/>
      </c>
      <c r="H1823" s="92" t="str">
        <f>IFERROR(AVERAGEIFS(EDF[Stress], EDF[Nom], BD_evo[[#This Row],[Nom]], EDF[Semaine], BD_evo[[#This Row],[Semaine]]), "")</f>
        <v/>
      </c>
      <c r="I1823" s="92" t="str">
        <f>IFERROR(AVERAGEIFS(EDF[Sommeil], EDF[Nom], BD_evo[[#This Row],[Nom]], EDF[Semaine], BD_evo[[#This Row],[Semaine]]), "")</f>
        <v/>
      </c>
      <c r="J1823" s="92" t="str">
        <f>IFERROR(AVERAGEIFS(EDF[Etat Physique], EDF[Nom], BD_evo[[#This Row],[Nom]], EDF[Semaine], BD_evo[[#This Row],[Semaine]]), "")</f>
        <v/>
      </c>
      <c r="K1823" s="92" t="str">
        <f>IFERROR(AVERAGEIFS(EDF[Hydratation], EDF[Nom], BD_evo[[#This Row],[Nom]], EDF[Semaine], BD_evo[[#This Row],[Semaine]]), "")</f>
        <v/>
      </c>
      <c r="L1823" s="92" t="str">
        <f>IFERROR(AVERAGEIFS(EDF[Nutrition], EDF[Nom], BD_evo[[#This Row],[Nom]], EDF[Semaine], BD_evo[[#This Row],[Semaine]]), "")</f>
        <v/>
      </c>
      <c r="M1823" s="92" t="str">
        <f>IFERROR(AVERAGEIFS(RPE[Investissement du jour], RPE[Nom], BD_evo[[#This Row],[Nom]], RPE[Semaine], BD_evo[[#This Row],[Semaine]]), "")</f>
        <v/>
      </c>
    </row>
    <row r="1824" spans="1:13" x14ac:dyDescent="0.2">
      <c r="A1824" s="88" t="s">
        <v>188</v>
      </c>
      <c r="B1824" t="str">
        <f>INDEX(Statut[Profil], MATCH(BD_evo[[#This Row],[Nom]], Statut[Nom], 0))</f>
        <v>Avant</v>
      </c>
      <c r="C1824">
        <f t="shared" si="51"/>
        <v>2024</v>
      </c>
      <c r="D1824">
        <f t="shared" si="50"/>
        <v>19</v>
      </c>
      <c r="E1824" t="str">
        <f>IF(SUMIFS(RPE[sRPE_tot], RPE[Nom], BD_evo[[#This Row],[Nom]], RPE[Semaine], BD_evo[[#This Row],[Semaine]])=0,"",SUMIFS(RPE[sRPE_tot], RPE[Nom], BD_evo[[#This Row],[Nom]], RPE[Semaine], BD_evo[[#This Row],[Semaine]]))</f>
        <v/>
      </c>
      <c r="F1824" s="92" t="str">
        <f>IFERROR(AVERAGEIFS(EDF[Total EDF], EDF[Nom], BD_evo[[#This Row],[Nom]], EDF[Semaine], BD_evo[[#This Row],[Semaine]]), "")</f>
        <v/>
      </c>
      <c r="G1824" s="92" t="str">
        <f>IFERROR(AVERAGEIFS(EDF[Humeur], EDF[Nom], BD_evo[[#This Row],[Nom]], EDF[Semaine], BD_evo[[#This Row],[Semaine]]), "")</f>
        <v/>
      </c>
      <c r="H1824" s="92" t="str">
        <f>IFERROR(AVERAGEIFS(EDF[Stress], EDF[Nom], BD_evo[[#This Row],[Nom]], EDF[Semaine], BD_evo[[#This Row],[Semaine]]), "")</f>
        <v/>
      </c>
      <c r="I1824" s="92" t="str">
        <f>IFERROR(AVERAGEIFS(EDF[Sommeil], EDF[Nom], BD_evo[[#This Row],[Nom]], EDF[Semaine], BD_evo[[#This Row],[Semaine]]), "")</f>
        <v/>
      </c>
      <c r="J1824" s="92" t="str">
        <f>IFERROR(AVERAGEIFS(EDF[Etat Physique], EDF[Nom], BD_evo[[#This Row],[Nom]], EDF[Semaine], BD_evo[[#This Row],[Semaine]]), "")</f>
        <v/>
      </c>
      <c r="K1824" s="92" t="str">
        <f>IFERROR(AVERAGEIFS(EDF[Hydratation], EDF[Nom], BD_evo[[#This Row],[Nom]], EDF[Semaine], BD_evo[[#This Row],[Semaine]]), "")</f>
        <v/>
      </c>
      <c r="L1824" s="92" t="str">
        <f>IFERROR(AVERAGEIFS(EDF[Nutrition], EDF[Nom], BD_evo[[#This Row],[Nom]], EDF[Semaine], BD_evo[[#This Row],[Semaine]]), "")</f>
        <v/>
      </c>
      <c r="M1824" s="92" t="str">
        <f>IFERROR(AVERAGEIFS(RPE[Investissement du jour], RPE[Nom], BD_evo[[#This Row],[Nom]], RPE[Semaine], BD_evo[[#This Row],[Semaine]]), "")</f>
        <v/>
      </c>
    </row>
    <row r="1825" spans="1:13" x14ac:dyDescent="0.2">
      <c r="A1825" s="88" t="s">
        <v>200</v>
      </c>
      <c r="B1825" t="str">
        <f>INDEX(Statut[Profil], MATCH(BD_evo[[#This Row],[Nom]], Statut[Nom], 0))</f>
        <v>Avant</v>
      </c>
      <c r="C1825">
        <f t="shared" si="51"/>
        <v>2024</v>
      </c>
      <c r="D1825">
        <f t="shared" si="50"/>
        <v>19</v>
      </c>
      <c r="E1825" t="str">
        <f>IF(SUMIFS(RPE[sRPE_tot], RPE[Nom], BD_evo[[#This Row],[Nom]], RPE[Semaine], BD_evo[[#This Row],[Semaine]])=0,"",SUMIFS(RPE[sRPE_tot], RPE[Nom], BD_evo[[#This Row],[Nom]], RPE[Semaine], BD_evo[[#This Row],[Semaine]]))</f>
        <v/>
      </c>
      <c r="F1825" s="92" t="str">
        <f>IFERROR(AVERAGEIFS(EDF[Total EDF], EDF[Nom], BD_evo[[#This Row],[Nom]], EDF[Semaine], BD_evo[[#This Row],[Semaine]]), "")</f>
        <v/>
      </c>
      <c r="G1825" s="92" t="str">
        <f>IFERROR(AVERAGEIFS(EDF[Humeur], EDF[Nom], BD_evo[[#This Row],[Nom]], EDF[Semaine], BD_evo[[#This Row],[Semaine]]), "")</f>
        <v/>
      </c>
      <c r="H1825" s="92" t="str">
        <f>IFERROR(AVERAGEIFS(EDF[Stress], EDF[Nom], BD_evo[[#This Row],[Nom]], EDF[Semaine], BD_evo[[#This Row],[Semaine]]), "")</f>
        <v/>
      </c>
      <c r="I1825" s="92" t="str">
        <f>IFERROR(AVERAGEIFS(EDF[Sommeil], EDF[Nom], BD_evo[[#This Row],[Nom]], EDF[Semaine], BD_evo[[#This Row],[Semaine]]), "")</f>
        <v/>
      </c>
      <c r="J1825" s="92" t="str">
        <f>IFERROR(AVERAGEIFS(EDF[Etat Physique], EDF[Nom], BD_evo[[#This Row],[Nom]], EDF[Semaine], BD_evo[[#This Row],[Semaine]]), "")</f>
        <v/>
      </c>
      <c r="K1825" s="92" t="str">
        <f>IFERROR(AVERAGEIFS(EDF[Hydratation], EDF[Nom], BD_evo[[#This Row],[Nom]], EDF[Semaine], BD_evo[[#This Row],[Semaine]]), "")</f>
        <v/>
      </c>
      <c r="L1825" s="92" t="str">
        <f>IFERROR(AVERAGEIFS(EDF[Nutrition], EDF[Nom], BD_evo[[#This Row],[Nom]], EDF[Semaine], BD_evo[[#This Row],[Semaine]]), "")</f>
        <v/>
      </c>
      <c r="M1825" s="92" t="str">
        <f>IFERROR(AVERAGEIFS(RPE[Investissement du jour], RPE[Nom], BD_evo[[#This Row],[Nom]], RPE[Semaine], BD_evo[[#This Row],[Semaine]]), "")</f>
        <v/>
      </c>
    </row>
    <row r="1826" spans="1:13" x14ac:dyDescent="0.2">
      <c r="A1826" s="88" t="s">
        <v>244</v>
      </c>
      <c r="B1826" t="str">
        <f>INDEX(Statut[Profil], MATCH(BD_evo[[#This Row],[Nom]], Statut[Nom], 0))</f>
        <v>Avant</v>
      </c>
      <c r="C1826">
        <f t="shared" si="51"/>
        <v>2024</v>
      </c>
      <c r="D1826">
        <f t="shared" si="50"/>
        <v>19</v>
      </c>
      <c r="E1826" t="str">
        <f>IF(SUMIFS(RPE[sRPE_tot], RPE[Nom], BD_evo[[#This Row],[Nom]], RPE[Semaine], BD_evo[[#This Row],[Semaine]])=0,"",SUMIFS(RPE[sRPE_tot], RPE[Nom], BD_evo[[#This Row],[Nom]], RPE[Semaine], BD_evo[[#This Row],[Semaine]]))</f>
        <v/>
      </c>
      <c r="F1826" s="92" t="str">
        <f>IFERROR(AVERAGEIFS(EDF[Total EDF], EDF[Nom], BD_evo[[#This Row],[Nom]], EDF[Semaine], BD_evo[[#This Row],[Semaine]]), "")</f>
        <v/>
      </c>
      <c r="G1826" s="92" t="str">
        <f>IFERROR(AVERAGEIFS(EDF[Humeur], EDF[Nom], BD_evo[[#This Row],[Nom]], EDF[Semaine], BD_evo[[#This Row],[Semaine]]), "")</f>
        <v/>
      </c>
      <c r="H1826" s="92" t="str">
        <f>IFERROR(AVERAGEIFS(EDF[Stress], EDF[Nom], BD_evo[[#This Row],[Nom]], EDF[Semaine], BD_evo[[#This Row],[Semaine]]), "")</f>
        <v/>
      </c>
      <c r="I1826" s="92" t="str">
        <f>IFERROR(AVERAGEIFS(EDF[Sommeil], EDF[Nom], BD_evo[[#This Row],[Nom]], EDF[Semaine], BD_evo[[#This Row],[Semaine]]), "")</f>
        <v/>
      </c>
      <c r="J1826" s="92" t="str">
        <f>IFERROR(AVERAGEIFS(EDF[Etat Physique], EDF[Nom], BD_evo[[#This Row],[Nom]], EDF[Semaine], BD_evo[[#This Row],[Semaine]]), "")</f>
        <v/>
      </c>
      <c r="K1826" s="92" t="str">
        <f>IFERROR(AVERAGEIFS(EDF[Hydratation], EDF[Nom], BD_evo[[#This Row],[Nom]], EDF[Semaine], BD_evo[[#This Row],[Semaine]]), "")</f>
        <v/>
      </c>
      <c r="L1826" s="92" t="str">
        <f>IFERROR(AVERAGEIFS(EDF[Nutrition], EDF[Nom], BD_evo[[#This Row],[Nom]], EDF[Semaine], BD_evo[[#This Row],[Semaine]]), "")</f>
        <v/>
      </c>
      <c r="M1826" s="92" t="str">
        <f>IFERROR(AVERAGEIFS(RPE[Investissement du jour], RPE[Nom], BD_evo[[#This Row],[Nom]], RPE[Semaine], BD_evo[[#This Row],[Semaine]]), "")</f>
        <v/>
      </c>
    </row>
    <row r="1827" spans="1:13" x14ac:dyDescent="0.2">
      <c r="A1827" s="89" t="s">
        <v>78</v>
      </c>
      <c r="B1827" t="str">
        <f>INDEX(Statut[Profil], MATCH(BD_evo[[#This Row],[Nom]], Statut[Nom], 0))</f>
        <v>Avant</v>
      </c>
      <c r="C1827">
        <f t="shared" si="51"/>
        <v>2024</v>
      </c>
      <c r="D1827">
        <f t="shared" si="50"/>
        <v>19</v>
      </c>
      <c r="E1827" t="str">
        <f>IF(SUMIFS(RPE[sRPE_tot], RPE[Nom], BD_evo[[#This Row],[Nom]], RPE[Semaine], BD_evo[[#This Row],[Semaine]])=0,"",SUMIFS(RPE[sRPE_tot], RPE[Nom], BD_evo[[#This Row],[Nom]], RPE[Semaine], BD_evo[[#This Row],[Semaine]]))</f>
        <v/>
      </c>
      <c r="F1827" s="92" t="str">
        <f>IFERROR(AVERAGEIFS(EDF[Total EDF], EDF[Nom], BD_evo[[#This Row],[Nom]], EDF[Semaine], BD_evo[[#This Row],[Semaine]]), "")</f>
        <v/>
      </c>
      <c r="G1827" s="92" t="str">
        <f>IFERROR(AVERAGEIFS(EDF[Humeur], EDF[Nom], BD_evo[[#This Row],[Nom]], EDF[Semaine], BD_evo[[#This Row],[Semaine]]), "")</f>
        <v/>
      </c>
      <c r="H1827" s="92" t="str">
        <f>IFERROR(AVERAGEIFS(EDF[Stress], EDF[Nom], BD_evo[[#This Row],[Nom]], EDF[Semaine], BD_evo[[#This Row],[Semaine]]), "")</f>
        <v/>
      </c>
      <c r="I1827" s="92" t="str">
        <f>IFERROR(AVERAGEIFS(EDF[Sommeil], EDF[Nom], BD_evo[[#This Row],[Nom]], EDF[Semaine], BD_evo[[#This Row],[Semaine]]), "")</f>
        <v/>
      </c>
      <c r="J1827" s="92" t="str">
        <f>IFERROR(AVERAGEIFS(EDF[Etat Physique], EDF[Nom], BD_evo[[#This Row],[Nom]], EDF[Semaine], BD_evo[[#This Row],[Semaine]]), "")</f>
        <v/>
      </c>
      <c r="K1827" s="92" t="str">
        <f>IFERROR(AVERAGEIFS(EDF[Hydratation], EDF[Nom], BD_evo[[#This Row],[Nom]], EDF[Semaine], BD_evo[[#This Row],[Semaine]]), "")</f>
        <v/>
      </c>
      <c r="L1827" s="92" t="str">
        <f>IFERROR(AVERAGEIFS(EDF[Nutrition], EDF[Nom], BD_evo[[#This Row],[Nom]], EDF[Semaine], BD_evo[[#This Row],[Semaine]]), "")</f>
        <v/>
      </c>
      <c r="M1827" s="92" t="str">
        <f>IFERROR(AVERAGEIFS(RPE[Investissement du jour], RPE[Nom], BD_evo[[#This Row],[Nom]], RPE[Semaine], BD_evo[[#This Row],[Semaine]]), "")</f>
        <v/>
      </c>
    </row>
    <row r="1828" spans="1:13" x14ac:dyDescent="0.2">
      <c r="A1828" s="88" t="s">
        <v>87</v>
      </c>
      <c r="B1828" t="str">
        <f>INDEX(Statut[Profil], MATCH(BD_evo[[#This Row],[Nom]], Statut[Nom], 0))</f>
        <v>Trois Quarts</v>
      </c>
      <c r="C1828">
        <f t="shared" si="51"/>
        <v>2024</v>
      </c>
      <c r="D1828">
        <f t="shared" si="50"/>
        <v>19</v>
      </c>
      <c r="E1828" t="str">
        <f>IF(SUMIFS(RPE[sRPE_tot], RPE[Nom], BD_evo[[#This Row],[Nom]], RPE[Semaine], BD_evo[[#This Row],[Semaine]])=0,"",SUMIFS(RPE[sRPE_tot], RPE[Nom], BD_evo[[#This Row],[Nom]], RPE[Semaine], BD_evo[[#This Row],[Semaine]]))</f>
        <v/>
      </c>
      <c r="F1828" s="92" t="str">
        <f>IFERROR(AVERAGEIFS(EDF[Total EDF], EDF[Nom], BD_evo[[#This Row],[Nom]], EDF[Semaine], BD_evo[[#This Row],[Semaine]]), "")</f>
        <v/>
      </c>
      <c r="G1828" s="92" t="str">
        <f>IFERROR(AVERAGEIFS(EDF[Humeur], EDF[Nom], BD_evo[[#This Row],[Nom]], EDF[Semaine], BD_evo[[#This Row],[Semaine]]), "")</f>
        <v/>
      </c>
      <c r="H1828" s="92" t="str">
        <f>IFERROR(AVERAGEIFS(EDF[Stress], EDF[Nom], BD_evo[[#This Row],[Nom]], EDF[Semaine], BD_evo[[#This Row],[Semaine]]), "")</f>
        <v/>
      </c>
      <c r="I1828" s="92" t="str">
        <f>IFERROR(AVERAGEIFS(EDF[Sommeil], EDF[Nom], BD_evo[[#This Row],[Nom]], EDF[Semaine], BD_evo[[#This Row],[Semaine]]), "")</f>
        <v/>
      </c>
      <c r="J1828" s="92" t="str">
        <f>IFERROR(AVERAGEIFS(EDF[Etat Physique], EDF[Nom], BD_evo[[#This Row],[Nom]], EDF[Semaine], BD_evo[[#This Row],[Semaine]]), "")</f>
        <v/>
      </c>
      <c r="K1828" s="92" t="str">
        <f>IFERROR(AVERAGEIFS(EDF[Hydratation], EDF[Nom], BD_evo[[#This Row],[Nom]], EDF[Semaine], BD_evo[[#This Row],[Semaine]]), "")</f>
        <v/>
      </c>
      <c r="L1828" s="92" t="str">
        <f>IFERROR(AVERAGEIFS(EDF[Nutrition], EDF[Nom], BD_evo[[#This Row],[Nom]], EDF[Semaine], BD_evo[[#This Row],[Semaine]]), "")</f>
        <v/>
      </c>
      <c r="M1828" s="92" t="str">
        <f>IFERROR(AVERAGEIFS(RPE[Investissement du jour], RPE[Nom], BD_evo[[#This Row],[Nom]], RPE[Semaine], BD_evo[[#This Row],[Semaine]]), "")</f>
        <v/>
      </c>
    </row>
    <row r="1829" spans="1:13" x14ac:dyDescent="0.2">
      <c r="A1829" s="88" t="s">
        <v>212</v>
      </c>
      <c r="B1829" t="str">
        <f>INDEX(Statut[Profil], MATCH(BD_evo[[#This Row],[Nom]], Statut[Nom], 0))</f>
        <v>Avant</v>
      </c>
      <c r="C1829">
        <f t="shared" si="51"/>
        <v>2024</v>
      </c>
      <c r="D1829">
        <f t="shared" si="50"/>
        <v>19</v>
      </c>
      <c r="E1829" t="str">
        <f>IF(SUMIFS(RPE[sRPE_tot], RPE[Nom], BD_evo[[#This Row],[Nom]], RPE[Semaine], BD_evo[[#This Row],[Semaine]])=0,"",SUMIFS(RPE[sRPE_tot], RPE[Nom], BD_evo[[#This Row],[Nom]], RPE[Semaine], BD_evo[[#This Row],[Semaine]]))</f>
        <v/>
      </c>
      <c r="F1829" s="92" t="str">
        <f>IFERROR(AVERAGEIFS(EDF[Total EDF], EDF[Nom], BD_evo[[#This Row],[Nom]], EDF[Semaine], BD_evo[[#This Row],[Semaine]]), "")</f>
        <v/>
      </c>
      <c r="G1829" s="92" t="str">
        <f>IFERROR(AVERAGEIFS(EDF[Humeur], EDF[Nom], BD_evo[[#This Row],[Nom]], EDF[Semaine], BD_evo[[#This Row],[Semaine]]), "")</f>
        <v/>
      </c>
      <c r="H1829" s="92" t="str">
        <f>IFERROR(AVERAGEIFS(EDF[Stress], EDF[Nom], BD_evo[[#This Row],[Nom]], EDF[Semaine], BD_evo[[#This Row],[Semaine]]), "")</f>
        <v/>
      </c>
      <c r="I1829" s="92" t="str">
        <f>IFERROR(AVERAGEIFS(EDF[Sommeil], EDF[Nom], BD_evo[[#This Row],[Nom]], EDF[Semaine], BD_evo[[#This Row],[Semaine]]), "")</f>
        <v/>
      </c>
      <c r="J1829" s="92" t="str">
        <f>IFERROR(AVERAGEIFS(EDF[Etat Physique], EDF[Nom], BD_evo[[#This Row],[Nom]], EDF[Semaine], BD_evo[[#This Row],[Semaine]]), "")</f>
        <v/>
      </c>
      <c r="K1829" s="92" t="str">
        <f>IFERROR(AVERAGEIFS(EDF[Hydratation], EDF[Nom], BD_evo[[#This Row],[Nom]], EDF[Semaine], BD_evo[[#This Row],[Semaine]]), "")</f>
        <v/>
      </c>
      <c r="L1829" s="92" t="str">
        <f>IFERROR(AVERAGEIFS(EDF[Nutrition], EDF[Nom], BD_evo[[#This Row],[Nom]], EDF[Semaine], BD_evo[[#This Row],[Semaine]]), "")</f>
        <v/>
      </c>
      <c r="M1829" s="92" t="str">
        <f>IFERROR(AVERAGEIFS(RPE[Investissement du jour], RPE[Nom], BD_evo[[#This Row],[Nom]], RPE[Semaine], BD_evo[[#This Row],[Semaine]]), "")</f>
        <v/>
      </c>
    </row>
    <row r="1830" spans="1:13" x14ac:dyDescent="0.2">
      <c r="A1830" s="88" t="s">
        <v>243</v>
      </c>
      <c r="B1830" t="str">
        <f>INDEX(Statut[Profil], MATCH(BD_evo[[#This Row],[Nom]], Statut[Nom], 0))</f>
        <v>Trois Quarts</v>
      </c>
      <c r="C1830">
        <f t="shared" si="51"/>
        <v>2024</v>
      </c>
      <c r="D1830">
        <f t="shared" si="50"/>
        <v>19</v>
      </c>
      <c r="E1830" t="str">
        <f>IF(SUMIFS(RPE[sRPE_tot], RPE[Nom], BD_evo[[#This Row],[Nom]], RPE[Semaine], BD_evo[[#This Row],[Semaine]])=0,"",SUMIFS(RPE[sRPE_tot], RPE[Nom], BD_evo[[#This Row],[Nom]], RPE[Semaine], BD_evo[[#This Row],[Semaine]]))</f>
        <v/>
      </c>
      <c r="F1830" s="92" t="str">
        <f>IFERROR(AVERAGEIFS(EDF[Total EDF], EDF[Nom], BD_evo[[#This Row],[Nom]], EDF[Semaine], BD_evo[[#This Row],[Semaine]]), "")</f>
        <v/>
      </c>
      <c r="G1830" s="92" t="str">
        <f>IFERROR(AVERAGEIFS(EDF[Humeur], EDF[Nom], BD_evo[[#This Row],[Nom]], EDF[Semaine], BD_evo[[#This Row],[Semaine]]), "")</f>
        <v/>
      </c>
      <c r="H1830" s="92" t="str">
        <f>IFERROR(AVERAGEIFS(EDF[Stress], EDF[Nom], BD_evo[[#This Row],[Nom]], EDF[Semaine], BD_evo[[#This Row],[Semaine]]), "")</f>
        <v/>
      </c>
      <c r="I1830" s="92" t="str">
        <f>IFERROR(AVERAGEIFS(EDF[Sommeil], EDF[Nom], BD_evo[[#This Row],[Nom]], EDF[Semaine], BD_evo[[#This Row],[Semaine]]), "")</f>
        <v/>
      </c>
      <c r="J1830" s="92" t="str">
        <f>IFERROR(AVERAGEIFS(EDF[Etat Physique], EDF[Nom], BD_evo[[#This Row],[Nom]], EDF[Semaine], BD_evo[[#This Row],[Semaine]]), "")</f>
        <v/>
      </c>
      <c r="K1830" s="92" t="str">
        <f>IFERROR(AVERAGEIFS(EDF[Hydratation], EDF[Nom], BD_evo[[#This Row],[Nom]], EDF[Semaine], BD_evo[[#This Row],[Semaine]]), "")</f>
        <v/>
      </c>
      <c r="L1830" s="92" t="str">
        <f>IFERROR(AVERAGEIFS(EDF[Nutrition], EDF[Nom], BD_evo[[#This Row],[Nom]], EDF[Semaine], BD_evo[[#This Row],[Semaine]]), "")</f>
        <v/>
      </c>
      <c r="M1830" s="92" t="str">
        <f>IFERROR(AVERAGEIFS(RPE[Investissement du jour], RPE[Nom], BD_evo[[#This Row],[Nom]], RPE[Semaine], BD_evo[[#This Row],[Semaine]]), "")</f>
        <v/>
      </c>
    </row>
    <row r="1831" spans="1:13" x14ac:dyDescent="0.2">
      <c r="A1831" s="88" t="s">
        <v>81</v>
      </c>
      <c r="B1831" t="str">
        <f>INDEX(Statut[Profil], MATCH(BD_evo[[#This Row],[Nom]], Statut[Nom], 0))</f>
        <v>Trois Quarts</v>
      </c>
      <c r="C1831">
        <f t="shared" si="51"/>
        <v>2024</v>
      </c>
      <c r="D1831">
        <f t="shared" si="50"/>
        <v>19</v>
      </c>
      <c r="E1831" t="str">
        <f>IF(SUMIFS(RPE[sRPE_tot], RPE[Nom], BD_evo[[#This Row],[Nom]], RPE[Semaine], BD_evo[[#This Row],[Semaine]])=0,"",SUMIFS(RPE[sRPE_tot], RPE[Nom], BD_evo[[#This Row],[Nom]], RPE[Semaine], BD_evo[[#This Row],[Semaine]]))</f>
        <v/>
      </c>
      <c r="F1831" s="92" t="str">
        <f>IFERROR(AVERAGEIFS(EDF[Total EDF], EDF[Nom], BD_evo[[#This Row],[Nom]], EDF[Semaine], BD_evo[[#This Row],[Semaine]]), "")</f>
        <v/>
      </c>
      <c r="G1831" s="92" t="str">
        <f>IFERROR(AVERAGEIFS(EDF[Humeur], EDF[Nom], BD_evo[[#This Row],[Nom]], EDF[Semaine], BD_evo[[#This Row],[Semaine]]), "")</f>
        <v/>
      </c>
      <c r="H1831" s="92" t="str">
        <f>IFERROR(AVERAGEIFS(EDF[Stress], EDF[Nom], BD_evo[[#This Row],[Nom]], EDF[Semaine], BD_evo[[#This Row],[Semaine]]), "")</f>
        <v/>
      </c>
      <c r="I1831" s="92" t="str">
        <f>IFERROR(AVERAGEIFS(EDF[Sommeil], EDF[Nom], BD_evo[[#This Row],[Nom]], EDF[Semaine], BD_evo[[#This Row],[Semaine]]), "")</f>
        <v/>
      </c>
      <c r="J1831" s="92" t="str">
        <f>IFERROR(AVERAGEIFS(EDF[Etat Physique], EDF[Nom], BD_evo[[#This Row],[Nom]], EDF[Semaine], BD_evo[[#This Row],[Semaine]]), "")</f>
        <v/>
      </c>
      <c r="K1831" s="92" t="str">
        <f>IFERROR(AVERAGEIFS(EDF[Hydratation], EDF[Nom], BD_evo[[#This Row],[Nom]], EDF[Semaine], BD_evo[[#This Row],[Semaine]]), "")</f>
        <v/>
      </c>
      <c r="L1831" s="92" t="str">
        <f>IFERROR(AVERAGEIFS(EDF[Nutrition], EDF[Nom], BD_evo[[#This Row],[Nom]], EDF[Semaine], BD_evo[[#This Row],[Semaine]]), "")</f>
        <v/>
      </c>
      <c r="M1831" s="92" t="str">
        <f>IFERROR(AVERAGEIFS(RPE[Investissement du jour], RPE[Nom], BD_evo[[#This Row],[Nom]], RPE[Semaine], BD_evo[[#This Row],[Semaine]]), "")</f>
        <v/>
      </c>
    </row>
    <row r="1832" spans="1:13" x14ac:dyDescent="0.2">
      <c r="A1832" s="88" t="s">
        <v>109</v>
      </c>
      <c r="B1832" t="str">
        <f>INDEX(Statut[Profil], MATCH(BD_evo[[#This Row],[Nom]], Statut[Nom], 0))</f>
        <v>Avant</v>
      </c>
      <c r="C1832">
        <f t="shared" si="51"/>
        <v>2024</v>
      </c>
      <c r="D1832">
        <f t="shared" si="50"/>
        <v>19</v>
      </c>
      <c r="E1832" t="str">
        <f>IF(SUMIFS(RPE[sRPE_tot], RPE[Nom], BD_evo[[#This Row],[Nom]], RPE[Semaine], BD_evo[[#This Row],[Semaine]])=0,"",SUMIFS(RPE[sRPE_tot], RPE[Nom], BD_evo[[#This Row],[Nom]], RPE[Semaine], BD_evo[[#This Row],[Semaine]]))</f>
        <v/>
      </c>
      <c r="F1832" s="92" t="str">
        <f>IFERROR(AVERAGEIFS(EDF[Total EDF], EDF[Nom], BD_evo[[#This Row],[Nom]], EDF[Semaine], BD_evo[[#This Row],[Semaine]]), "")</f>
        <v/>
      </c>
      <c r="G1832" s="92" t="str">
        <f>IFERROR(AVERAGEIFS(EDF[Humeur], EDF[Nom], BD_evo[[#This Row],[Nom]], EDF[Semaine], BD_evo[[#This Row],[Semaine]]), "")</f>
        <v/>
      </c>
      <c r="H1832" s="92" t="str">
        <f>IFERROR(AVERAGEIFS(EDF[Stress], EDF[Nom], BD_evo[[#This Row],[Nom]], EDF[Semaine], BD_evo[[#This Row],[Semaine]]), "")</f>
        <v/>
      </c>
      <c r="I1832" s="92" t="str">
        <f>IFERROR(AVERAGEIFS(EDF[Sommeil], EDF[Nom], BD_evo[[#This Row],[Nom]], EDF[Semaine], BD_evo[[#This Row],[Semaine]]), "")</f>
        <v/>
      </c>
      <c r="J1832" s="92" t="str">
        <f>IFERROR(AVERAGEIFS(EDF[Etat Physique], EDF[Nom], BD_evo[[#This Row],[Nom]], EDF[Semaine], BD_evo[[#This Row],[Semaine]]), "")</f>
        <v/>
      </c>
      <c r="K1832" s="92" t="str">
        <f>IFERROR(AVERAGEIFS(EDF[Hydratation], EDF[Nom], BD_evo[[#This Row],[Nom]], EDF[Semaine], BD_evo[[#This Row],[Semaine]]), "")</f>
        <v/>
      </c>
      <c r="L1832" s="92" t="str">
        <f>IFERROR(AVERAGEIFS(EDF[Nutrition], EDF[Nom], BD_evo[[#This Row],[Nom]], EDF[Semaine], BD_evo[[#This Row],[Semaine]]), "")</f>
        <v/>
      </c>
      <c r="M1832" s="92" t="str">
        <f>IFERROR(AVERAGEIFS(RPE[Investissement du jour], RPE[Nom], BD_evo[[#This Row],[Nom]], RPE[Semaine], BD_evo[[#This Row],[Semaine]]), "")</f>
        <v/>
      </c>
    </row>
    <row r="1833" spans="1:13" x14ac:dyDescent="0.2">
      <c r="A1833" s="88" t="s">
        <v>313</v>
      </c>
      <c r="B1833" t="str">
        <f>INDEX(Statut[Profil], MATCH(BD_evo[[#This Row],[Nom]], Statut[Nom], 0))</f>
        <v>Trois Quarts</v>
      </c>
      <c r="C1833">
        <f t="shared" si="51"/>
        <v>2024</v>
      </c>
      <c r="D1833">
        <f t="shared" si="50"/>
        <v>19</v>
      </c>
      <c r="E1833" t="str">
        <f>IF(SUMIFS(RPE[sRPE_tot], RPE[Nom], BD_evo[[#This Row],[Nom]], RPE[Semaine], BD_evo[[#This Row],[Semaine]])=0,"",SUMIFS(RPE[sRPE_tot], RPE[Nom], BD_evo[[#This Row],[Nom]], RPE[Semaine], BD_evo[[#This Row],[Semaine]]))</f>
        <v/>
      </c>
      <c r="F1833" s="92" t="str">
        <f>IFERROR(AVERAGEIFS(EDF[Total EDF], EDF[Nom], BD_evo[[#This Row],[Nom]], EDF[Semaine], BD_evo[[#This Row],[Semaine]]), "")</f>
        <v/>
      </c>
      <c r="G1833" s="92" t="str">
        <f>IFERROR(AVERAGEIFS(EDF[Humeur], EDF[Nom], BD_evo[[#This Row],[Nom]], EDF[Semaine], BD_evo[[#This Row],[Semaine]]), "")</f>
        <v/>
      </c>
      <c r="H1833" s="92" t="str">
        <f>IFERROR(AVERAGEIFS(EDF[Stress], EDF[Nom], BD_evo[[#This Row],[Nom]], EDF[Semaine], BD_evo[[#This Row],[Semaine]]), "")</f>
        <v/>
      </c>
      <c r="I1833" s="92" t="str">
        <f>IFERROR(AVERAGEIFS(EDF[Sommeil], EDF[Nom], BD_evo[[#This Row],[Nom]], EDF[Semaine], BD_evo[[#This Row],[Semaine]]), "")</f>
        <v/>
      </c>
      <c r="J1833" s="92" t="str">
        <f>IFERROR(AVERAGEIFS(EDF[Etat Physique], EDF[Nom], BD_evo[[#This Row],[Nom]], EDF[Semaine], BD_evo[[#This Row],[Semaine]]), "")</f>
        <v/>
      </c>
      <c r="K1833" s="92" t="str">
        <f>IFERROR(AVERAGEIFS(EDF[Hydratation], EDF[Nom], BD_evo[[#This Row],[Nom]], EDF[Semaine], BD_evo[[#This Row],[Semaine]]), "")</f>
        <v/>
      </c>
      <c r="L1833" s="92" t="str">
        <f>IFERROR(AVERAGEIFS(EDF[Nutrition], EDF[Nom], BD_evo[[#This Row],[Nom]], EDF[Semaine], BD_evo[[#This Row],[Semaine]]), "")</f>
        <v/>
      </c>
      <c r="M1833" s="92" t="str">
        <f>IFERROR(AVERAGEIFS(RPE[Investissement du jour], RPE[Nom], BD_evo[[#This Row],[Nom]], RPE[Semaine], BD_evo[[#This Row],[Semaine]]), "")</f>
        <v/>
      </c>
    </row>
    <row r="1834" spans="1:13" x14ac:dyDescent="0.2">
      <c r="A1834" s="88" t="s">
        <v>88</v>
      </c>
      <c r="B1834" t="str">
        <f>INDEX(Statut[Profil], MATCH(BD_evo[[#This Row],[Nom]], Statut[Nom], 0))</f>
        <v>Avant</v>
      </c>
      <c r="C1834">
        <f t="shared" si="51"/>
        <v>2024</v>
      </c>
      <c r="D1834">
        <f t="shared" si="50"/>
        <v>19</v>
      </c>
      <c r="E1834" t="str">
        <f>IF(SUMIFS(RPE[sRPE_tot], RPE[Nom], BD_evo[[#This Row],[Nom]], RPE[Semaine], BD_evo[[#This Row],[Semaine]])=0,"",SUMIFS(RPE[sRPE_tot], RPE[Nom], BD_evo[[#This Row],[Nom]], RPE[Semaine], BD_evo[[#This Row],[Semaine]]))</f>
        <v/>
      </c>
      <c r="F1834" s="92" t="str">
        <f>IFERROR(AVERAGEIFS(EDF[Total EDF], EDF[Nom], BD_evo[[#This Row],[Nom]], EDF[Semaine], BD_evo[[#This Row],[Semaine]]), "")</f>
        <v/>
      </c>
      <c r="G1834" s="92" t="str">
        <f>IFERROR(AVERAGEIFS(EDF[Humeur], EDF[Nom], BD_evo[[#This Row],[Nom]], EDF[Semaine], BD_evo[[#This Row],[Semaine]]), "")</f>
        <v/>
      </c>
      <c r="H1834" s="92" t="str">
        <f>IFERROR(AVERAGEIFS(EDF[Stress], EDF[Nom], BD_evo[[#This Row],[Nom]], EDF[Semaine], BD_evo[[#This Row],[Semaine]]), "")</f>
        <v/>
      </c>
      <c r="I1834" s="92" t="str">
        <f>IFERROR(AVERAGEIFS(EDF[Sommeil], EDF[Nom], BD_evo[[#This Row],[Nom]], EDF[Semaine], BD_evo[[#This Row],[Semaine]]), "")</f>
        <v/>
      </c>
      <c r="J1834" s="92" t="str">
        <f>IFERROR(AVERAGEIFS(EDF[Etat Physique], EDF[Nom], BD_evo[[#This Row],[Nom]], EDF[Semaine], BD_evo[[#This Row],[Semaine]]), "")</f>
        <v/>
      </c>
      <c r="K1834" s="92" t="str">
        <f>IFERROR(AVERAGEIFS(EDF[Hydratation], EDF[Nom], BD_evo[[#This Row],[Nom]], EDF[Semaine], BD_evo[[#This Row],[Semaine]]), "")</f>
        <v/>
      </c>
      <c r="L1834" s="92" t="str">
        <f>IFERROR(AVERAGEIFS(EDF[Nutrition], EDF[Nom], BD_evo[[#This Row],[Nom]], EDF[Semaine], BD_evo[[#This Row],[Semaine]]), "")</f>
        <v/>
      </c>
      <c r="M1834" s="92" t="str">
        <f>IFERROR(AVERAGEIFS(RPE[Investissement du jour], RPE[Nom], BD_evo[[#This Row],[Nom]], RPE[Semaine], BD_evo[[#This Row],[Semaine]]), "")</f>
        <v/>
      </c>
    </row>
    <row r="1835" spans="1:13" x14ac:dyDescent="0.2">
      <c r="A1835" s="88" t="s">
        <v>134</v>
      </c>
      <c r="B1835" s="90" t="str">
        <f>INDEX(Statut[Profil], MATCH(BD_evo[[#This Row],[Nom]], Statut[Nom], 0))</f>
        <v>Avant</v>
      </c>
      <c r="C1835">
        <f t="shared" si="51"/>
        <v>2024</v>
      </c>
      <c r="D1835">
        <f>D1834+1</f>
        <v>20</v>
      </c>
      <c r="E1835" s="90" t="str">
        <f>IF(SUMIFS(RPE[sRPE_tot], RPE[Nom], BD_evo[[#This Row],[Nom]], RPE[Semaine], BD_evo[[#This Row],[Semaine]])=0,"",SUMIFS(RPE[sRPE_tot], RPE[Nom], BD_evo[[#This Row],[Nom]], RPE[Semaine], BD_evo[[#This Row],[Semaine]]))</f>
        <v/>
      </c>
      <c r="F1835" s="92" t="str">
        <f>IFERROR(AVERAGEIFS(EDF[Total EDF], EDF[Nom], BD_evo[[#This Row],[Nom]], EDF[Semaine], BD_evo[[#This Row],[Semaine]]), "")</f>
        <v/>
      </c>
      <c r="G1835" s="92" t="str">
        <f>IFERROR(AVERAGEIFS(EDF[Humeur], EDF[Nom], BD_evo[[#This Row],[Nom]], EDF[Semaine], BD_evo[[#This Row],[Semaine]]), "")</f>
        <v/>
      </c>
      <c r="H1835" s="92" t="str">
        <f>IFERROR(AVERAGEIFS(EDF[Stress], EDF[Nom], BD_evo[[#This Row],[Nom]], EDF[Semaine], BD_evo[[#This Row],[Semaine]]), "")</f>
        <v/>
      </c>
      <c r="I1835" s="92" t="str">
        <f>IFERROR(AVERAGEIFS(EDF[Sommeil], EDF[Nom], BD_evo[[#This Row],[Nom]], EDF[Semaine], BD_evo[[#This Row],[Semaine]]), "")</f>
        <v/>
      </c>
      <c r="J1835" s="92" t="str">
        <f>IFERROR(AVERAGEIFS(EDF[Etat Physique], EDF[Nom], BD_evo[[#This Row],[Nom]], EDF[Semaine], BD_evo[[#This Row],[Semaine]]), "")</f>
        <v/>
      </c>
      <c r="K1835" s="92" t="str">
        <f>IFERROR(AVERAGEIFS(EDF[Hydratation], EDF[Nom], BD_evo[[#This Row],[Nom]], EDF[Semaine], BD_evo[[#This Row],[Semaine]]), "")</f>
        <v/>
      </c>
      <c r="L1835" s="92" t="str">
        <f>IFERROR(AVERAGEIFS(EDF[Nutrition], EDF[Nom], BD_evo[[#This Row],[Nom]], EDF[Semaine], BD_evo[[#This Row],[Semaine]]), "")</f>
        <v/>
      </c>
      <c r="M1835" s="92" t="str">
        <f>IFERROR(AVERAGEIFS(RPE[Investissement du jour], RPE[Nom], BD_evo[[#This Row],[Nom]], RPE[Semaine], BD_evo[[#This Row],[Semaine]]), "")</f>
        <v/>
      </c>
    </row>
    <row r="1836" spans="1:13" x14ac:dyDescent="0.2">
      <c r="A1836" s="88" t="s">
        <v>76</v>
      </c>
      <c r="B1836" t="str">
        <f>INDEX(Statut[Profil], MATCH(BD_evo[[#This Row],[Nom]], Statut[Nom], 0))</f>
        <v>Trois Quarts</v>
      </c>
      <c r="C1836">
        <f t="shared" si="51"/>
        <v>2024</v>
      </c>
      <c r="D1836">
        <f>D1835</f>
        <v>20</v>
      </c>
      <c r="E1836" t="str">
        <f>IF(SUMIFS(RPE[sRPE_tot], RPE[Nom], BD_evo[[#This Row],[Nom]], RPE[Semaine], BD_evo[[#This Row],[Semaine]])=0,"",SUMIFS(RPE[sRPE_tot], RPE[Nom], BD_evo[[#This Row],[Nom]], RPE[Semaine], BD_evo[[#This Row],[Semaine]]))</f>
        <v/>
      </c>
      <c r="F1836" s="92" t="str">
        <f>IFERROR(AVERAGEIFS(EDF[Total EDF], EDF[Nom], BD_evo[[#This Row],[Nom]], EDF[Semaine], BD_evo[[#This Row],[Semaine]]), "")</f>
        <v/>
      </c>
      <c r="G1836" s="92" t="str">
        <f>IFERROR(AVERAGEIFS(EDF[Humeur], EDF[Nom], BD_evo[[#This Row],[Nom]], EDF[Semaine], BD_evo[[#This Row],[Semaine]]), "")</f>
        <v/>
      </c>
      <c r="H1836" s="92" t="str">
        <f>IFERROR(AVERAGEIFS(EDF[Stress], EDF[Nom], BD_evo[[#This Row],[Nom]], EDF[Semaine], BD_evo[[#This Row],[Semaine]]), "")</f>
        <v/>
      </c>
      <c r="I1836" s="92" t="str">
        <f>IFERROR(AVERAGEIFS(EDF[Sommeil], EDF[Nom], BD_evo[[#This Row],[Nom]], EDF[Semaine], BD_evo[[#This Row],[Semaine]]), "")</f>
        <v/>
      </c>
      <c r="J1836" s="92" t="str">
        <f>IFERROR(AVERAGEIFS(EDF[Etat Physique], EDF[Nom], BD_evo[[#This Row],[Nom]], EDF[Semaine], BD_evo[[#This Row],[Semaine]]), "")</f>
        <v/>
      </c>
      <c r="K1836" s="92" t="str">
        <f>IFERROR(AVERAGEIFS(EDF[Hydratation], EDF[Nom], BD_evo[[#This Row],[Nom]], EDF[Semaine], BD_evo[[#This Row],[Semaine]]), "")</f>
        <v/>
      </c>
      <c r="L1836" s="92" t="str">
        <f>IFERROR(AVERAGEIFS(EDF[Nutrition], EDF[Nom], BD_evo[[#This Row],[Nom]], EDF[Semaine], BD_evo[[#This Row],[Semaine]]), "")</f>
        <v/>
      </c>
      <c r="M1836" s="92" t="str">
        <f>IFERROR(AVERAGEIFS(RPE[Investissement du jour], RPE[Nom], BD_evo[[#This Row],[Nom]], RPE[Semaine], BD_evo[[#This Row],[Semaine]]), "")</f>
        <v/>
      </c>
    </row>
    <row r="1837" spans="1:13" x14ac:dyDescent="0.2">
      <c r="A1837" s="88" t="s">
        <v>367</v>
      </c>
      <c r="B1837" t="str">
        <f>INDEX(Statut[Profil], MATCH(BD_evo[[#This Row],[Nom]], Statut[Nom], 0))</f>
        <v>Avant</v>
      </c>
      <c r="C1837">
        <f t="shared" si="51"/>
        <v>2024</v>
      </c>
      <c r="D1837">
        <f t="shared" ref="D1837:D1881" si="52">D1836</f>
        <v>20</v>
      </c>
      <c r="E1837" t="str">
        <f>IF(SUMIFS(RPE[sRPE_tot], RPE[Nom], BD_evo[[#This Row],[Nom]], RPE[Semaine], BD_evo[[#This Row],[Semaine]])=0,"",SUMIFS(RPE[sRPE_tot], RPE[Nom], BD_evo[[#This Row],[Nom]], RPE[Semaine], BD_evo[[#This Row],[Semaine]]))</f>
        <v/>
      </c>
      <c r="F1837" s="92" t="str">
        <f>IFERROR(AVERAGEIFS(EDF[Total EDF], EDF[Nom], BD_evo[[#This Row],[Nom]], EDF[Semaine], BD_evo[[#This Row],[Semaine]]), "")</f>
        <v/>
      </c>
      <c r="G1837" s="92" t="str">
        <f>IFERROR(AVERAGEIFS(EDF[Humeur], EDF[Nom], BD_evo[[#This Row],[Nom]], EDF[Semaine], BD_evo[[#This Row],[Semaine]]), "")</f>
        <v/>
      </c>
      <c r="H1837" s="92" t="str">
        <f>IFERROR(AVERAGEIFS(EDF[Stress], EDF[Nom], BD_evo[[#This Row],[Nom]], EDF[Semaine], BD_evo[[#This Row],[Semaine]]), "")</f>
        <v/>
      </c>
      <c r="I1837" s="92" t="str">
        <f>IFERROR(AVERAGEIFS(EDF[Sommeil], EDF[Nom], BD_evo[[#This Row],[Nom]], EDF[Semaine], BD_evo[[#This Row],[Semaine]]), "")</f>
        <v/>
      </c>
      <c r="J1837" s="92" t="str">
        <f>IFERROR(AVERAGEIFS(EDF[Etat Physique], EDF[Nom], BD_evo[[#This Row],[Nom]], EDF[Semaine], BD_evo[[#This Row],[Semaine]]), "")</f>
        <v/>
      </c>
      <c r="K1837" s="92" t="str">
        <f>IFERROR(AVERAGEIFS(EDF[Hydratation], EDF[Nom], BD_evo[[#This Row],[Nom]], EDF[Semaine], BD_evo[[#This Row],[Semaine]]), "")</f>
        <v/>
      </c>
      <c r="L1837" s="92" t="str">
        <f>IFERROR(AVERAGEIFS(EDF[Nutrition], EDF[Nom], BD_evo[[#This Row],[Nom]], EDF[Semaine], BD_evo[[#This Row],[Semaine]]), "")</f>
        <v/>
      </c>
      <c r="M1837" s="92" t="str">
        <f>IFERROR(AVERAGEIFS(RPE[Investissement du jour], RPE[Nom], BD_evo[[#This Row],[Nom]], RPE[Semaine], BD_evo[[#This Row],[Semaine]]), "")</f>
        <v/>
      </c>
    </row>
    <row r="1838" spans="1:13" x14ac:dyDescent="0.2">
      <c r="A1838" s="88" t="s">
        <v>93</v>
      </c>
      <c r="B1838" t="str">
        <f>INDEX(Statut[Profil], MATCH(BD_evo[[#This Row],[Nom]], Statut[Nom], 0))</f>
        <v>Avant</v>
      </c>
      <c r="C1838">
        <f t="shared" si="51"/>
        <v>2024</v>
      </c>
      <c r="D1838">
        <f t="shared" si="52"/>
        <v>20</v>
      </c>
      <c r="E1838" t="str">
        <f>IF(SUMIFS(RPE[sRPE_tot], RPE[Nom], BD_evo[[#This Row],[Nom]], RPE[Semaine], BD_evo[[#This Row],[Semaine]])=0,"",SUMIFS(RPE[sRPE_tot], RPE[Nom], BD_evo[[#This Row],[Nom]], RPE[Semaine], BD_evo[[#This Row],[Semaine]]))</f>
        <v/>
      </c>
      <c r="F1838" s="92" t="str">
        <f>IFERROR(AVERAGEIFS(EDF[Total EDF], EDF[Nom], BD_evo[[#This Row],[Nom]], EDF[Semaine], BD_evo[[#This Row],[Semaine]]), "")</f>
        <v/>
      </c>
      <c r="G1838" s="92" t="str">
        <f>IFERROR(AVERAGEIFS(EDF[Humeur], EDF[Nom], BD_evo[[#This Row],[Nom]], EDF[Semaine], BD_evo[[#This Row],[Semaine]]), "")</f>
        <v/>
      </c>
      <c r="H1838" s="92" t="str">
        <f>IFERROR(AVERAGEIFS(EDF[Stress], EDF[Nom], BD_evo[[#This Row],[Nom]], EDF[Semaine], BD_evo[[#This Row],[Semaine]]), "")</f>
        <v/>
      </c>
      <c r="I1838" s="92" t="str">
        <f>IFERROR(AVERAGEIFS(EDF[Sommeil], EDF[Nom], BD_evo[[#This Row],[Nom]], EDF[Semaine], BD_evo[[#This Row],[Semaine]]), "")</f>
        <v/>
      </c>
      <c r="J1838" s="92" t="str">
        <f>IFERROR(AVERAGEIFS(EDF[Etat Physique], EDF[Nom], BD_evo[[#This Row],[Nom]], EDF[Semaine], BD_evo[[#This Row],[Semaine]]), "")</f>
        <v/>
      </c>
      <c r="K1838" s="92" t="str">
        <f>IFERROR(AVERAGEIFS(EDF[Hydratation], EDF[Nom], BD_evo[[#This Row],[Nom]], EDF[Semaine], BD_evo[[#This Row],[Semaine]]), "")</f>
        <v/>
      </c>
      <c r="L1838" s="92" t="str">
        <f>IFERROR(AVERAGEIFS(EDF[Nutrition], EDF[Nom], BD_evo[[#This Row],[Nom]], EDF[Semaine], BD_evo[[#This Row],[Semaine]]), "")</f>
        <v/>
      </c>
      <c r="M1838" s="92" t="str">
        <f>IFERROR(AVERAGEIFS(RPE[Investissement du jour], RPE[Nom], BD_evo[[#This Row],[Nom]], RPE[Semaine], BD_evo[[#This Row],[Semaine]]), "")</f>
        <v/>
      </c>
    </row>
    <row r="1839" spans="1:13" x14ac:dyDescent="0.2">
      <c r="A1839" s="88" t="s">
        <v>230</v>
      </c>
      <c r="B1839" t="str">
        <f>INDEX(Statut[Profil], MATCH(BD_evo[[#This Row],[Nom]], Statut[Nom], 0))</f>
        <v>Avant</v>
      </c>
      <c r="C1839">
        <f t="shared" si="51"/>
        <v>2024</v>
      </c>
      <c r="D1839">
        <f t="shared" si="52"/>
        <v>20</v>
      </c>
      <c r="E1839" t="str">
        <f>IF(SUMIFS(RPE[sRPE_tot], RPE[Nom], BD_evo[[#This Row],[Nom]], RPE[Semaine], BD_evo[[#This Row],[Semaine]])=0,"",SUMIFS(RPE[sRPE_tot], RPE[Nom], BD_evo[[#This Row],[Nom]], RPE[Semaine], BD_evo[[#This Row],[Semaine]]))</f>
        <v/>
      </c>
      <c r="F1839" s="92" t="str">
        <f>IFERROR(AVERAGEIFS(EDF[Total EDF], EDF[Nom], BD_evo[[#This Row],[Nom]], EDF[Semaine], BD_evo[[#This Row],[Semaine]]), "")</f>
        <v/>
      </c>
      <c r="G1839" s="92" t="str">
        <f>IFERROR(AVERAGEIFS(EDF[Humeur], EDF[Nom], BD_evo[[#This Row],[Nom]], EDF[Semaine], BD_evo[[#This Row],[Semaine]]), "")</f>
        <v/>
      </c>
      <c r="H1839" s="92" t="str">
        <f>IFERROR(AVERAGEIFS(EDF[Stress], EDF[Nom], BD_evo[[#This Row],[Nom]], EDF[Semaine], BD_evo[[#This Row],[Semaine]]), "")</f>
        <v/>
      </c>
      <c r="I1839" s="92" t="str">
        <f>IFERROR(AVERAGEIFS(EDF[Sommeil], EDF[Nom], BD_evo[[#This Row],[Nom]], EDF[Semaine], BD_evo[[#This Row],[Semaine]]), "")</f>
        <v/>
      </c>
      <c r="J1839" s="92" t="str">
        <f>IFERROR(AVERAGEIFS(EDF[Etat Physique], EDF[Nom], BD_evo[[#This Row],[Nom]], EDF[Semaine], BD_evo[[#This Row],[Semaine]]), "")</f>
        <v/>
      </c>
      <c r="K1839" s="92" t="str">
        <f>IFERROR(AVERAGEIFS(EDF[Hydratation], EDF[Nom], BD_evo[[#This Row],[Nom]], EDF[Semaine], BD_evo[[#This Row],[Semaine]]), "")</f>
        <v/>
      </c>
      <c r="L1839" s="92" t="str">
        <f>IFERROR(AVERAGEIFS(EDF[Nutrition], EDF[Nom], BD_evo[[#This Row],[Nom]], EDF[Semaine], BD_evo[[#This Row],[Semaine]]), "")</f>
        <v/>
      </c>
      <c r="M1839" s="92" t="str">
        <f>IFERROR(AVERAGEIFS(RPE[Investissement du jour], RPE[Nom], BD_evo[[#This Row],[Nom]], RPE[Semaine], BD_evo[[#This Row],[Semaine]]), "")</f>
        <v/>
      </c>
    </row>
    <row r="1840" spans="1:13" x14ac:dyDescent="0.2">
      <c r="A1840" s="88" t="s">
        <v>181</v>
      </c>
      <c r="B1840" t="str">
        <f>INDEX(Statut[Profil], MATCH(BD_evo[[#This Row],[Nom]], Statut[Nom], 0))</f>
        <v>Trois Quarts</v>
      </c>
      <c r="C1840">
        <f t="shared" si="51"/>
        <v>2024</v>
      </c>
      <c r="D1840">
        <f t="shared" si="52"/>
        <v>20</v>
      </c>
      <c r="E1840" t="str">
        <f>IF(SUMIFS(RPE[sRPE_tot], RPE[Nom], BD_evo[[#This Row],[Nom]], RPE[Semaine], BD_evo[[#This Row],[Semaine]])=0,"",SUMIFS(RPE[sRPE_tot], RPE[Nom], BD_evo[[#This Row],[Nom]], RPE[Semaine], BD_evo[[#This Row],[Semaine]]))</f>
        <v/>
      </c>
      <c r="F1840" s="92" t="str">
        <f>IFERROR(AVERAGEIFS(EDF[Total EDF], EDF[Nom], BD_evo[[#This Row],[Nom]], EDF[Semaine], BD_evo[[#This Row],[Semaine]]), "")</f>
        <v/>
      </c>
      <c r="G1840" s="92" t="str">
        <f>IFERROR(AVERAGEIFS(EDF[Humeur], EDF[Nom], BD_evo[[#This Row],[Nom]], EDF[Semaine], BD_evo[[#This Row],[Semaine]]), "")</f>
        <v/>
      </c>
      <c r="H1840" s="92" t="str">
        <f>IFERROR(AVERAGEIFS(EDF[Stress], EDF[Nom], BD_evo[[#This Row],[Nom]], EDF[Semaine], BD_evo[[#This Row],[Semaine]]), "")</f>
        <v/>
      </c>
      <c r="I1840" s="92" t="str">
        <f>IFERROR(AVERAGEIFS(EDF[Sommeil], EDF[Nom], BD_evo[[#This Row],[Nom]], EDF[Semaine], BD_evo[[#This Row],[Semaine]]), "")</f>
        <v/>
      </c>
      <c r="J1840" s="92" t="str">
        <f>IFERROR(AVERAGEIFS(EDF[Etat Physique], EDF[Nom], BD_evo[[#This Row],[Nom]], EDF[Semaine], BD_evo[[#This Row],[Semaine]]), "")</f>
        <v/>
      </c>
      <c r="K1840" s="92" t="str">
        <f>IFERROR(AVERAGEIFS(EDF[Hydratation], EDF[Nom], BD_evo[[#This Row],[Nom]], EDF[Semaine], BD_evo[[#This Row],[Semaine]]), "")</f>
        <v/>
      </c>
      <c r="L1840" s="92" t="str">
        <f>IFERROR(AVERAGEIFS(EDF[Nutrition], EDF[Nom], BD_evo[[#This Row],[Nom]], EDF[Semaine], BD_evo[[#This Row],[Semaine]]), "")</f>
        <v/>
      </c>
      <c r="M1840" s="92" t="str">
        <f>IFERROR(AVERAGEIFS(RPE[Investissement du jour], RPE[Nom], BD_evo[[#This Row],[Nom]], RPE[Semaine], BD_evo[[#This Row],[Semaine]]), "")</f>
        <v/>
      </c>
    </row>
    <row r="1841" spans="1:13" x14ac:dyDescent="0.2">
      <c r="A1841" s="88" t="s">
        <v>414</v>
      </c>
      <c r="B1841" t="str">
        <f>INDEX(Statut[Profil], MATCH(BD_evo[[#This Row],[Nom]], Statut[Nom], 0))</f>
        <v>Avant</v>
      </c>
      <c r="C1841">
        <f t="shared" si="51"/>
        <v>2024</v>
      </c>
      <c r="D1841">
        <f t="shared" si="52"/>
        <v>20</v>
      </c>
      <c r="E1841" t="str">
        <f>IF(SUMIFS(RPE[sRPE_tot], RPE[Nom], BD_evo[[#This Row],[Nom]], RPE[Semaine], BD_evo[[#This Row],[Semaine]])=0,"",SUMIFS(RPE[sRPE_tot], RPE[Nom], BD_evo[[#This Row],[Nom]], RPE[Semaine], BD_evo[[#This Row],[Semaine]]))</f>
        <v/>
      </c>
      <c r="F1841" s="92" t="str">
        <f>IFERROR(AVERAGEIFS(EDF[Total EDF], EDF[Nom], BD_evo[[#This Row],[Nom]], EDF[Semaine], BD_evo[[#This Row],[Semaine]]), "")</f>
        <v/>
      </c>
      <c r="G1841" s="92" t="str">
        <f>IFERROR(AVERAGEIFS(EDF[Humeur], EDF[Nom], BD_evo[[#This Row],[Nom]], EDF[Semaine], BD_evo[[#This Row],[Semaine]]), "")</f>
        <v/>
      </c>
      <c r="H1841" s="92" t="str">
        <f>IFERROR(AVERAGEIFS(EDF[Stress], EDF[Nom], BD_evo[[#This Row],[Nom]], EDF[Semaine], BD_evo[[#This Row],[Semaine]]), "")</f>
        <v/>
      </c>
      <c r="I1841" s="92" t="str">
        <f>IFERROR(AVERAGEIFS(EDF[Sommeil], EDF[Nom], BD_evo[[#This Row],[Nom]], EDF[Semaine], BD_evo[[#This Row],[Semaine]]), "")</f>
        <v/>
      </c>
      <c r="J1841" s="92" t="str">
        <f>IFERROR(AVERAGEIFS(EDF[Etat Physique], EDF[Nom], BD_evo[[#This Row],[Nom]], EDF[Semaine], BD_evo[[#This Row],[Semaine]]), "")</f>
        <v/>
      </c>
      <c r="K1841" s="92" t="str">
        <f>IFERROR(AVERAGEIFS(EDF[Hydratation], EDF[Nom], BD_evo[[#This Row],[Nom]], EDF[Semaine], BD_evo[[#This Row],[Semaine]]), "")</f>
        <v/>
      </c>
      <c r="L1841" s="92" t="str">
        <f>IFERROR(AVERAGEIFS(EDF[Nutrition], EDF[Nom], BD_evo[[#This Row],[Nom]], EDF[Semaine], BD_evo[[#This Row],[Semaine]]), "")</f>
        <v/>
      </c>
      <c r="M1841" s="92" t="str">
        <f>IFERROR(AVERAGEIFS(RPE[Investissement du jour], RPE[Nom], BD_evo[[#This Row],[Nom]], RPE[Semaine], BD_evo[[#This Row],[Semaine]]), "")</f>
        <v/>
      </c>
    </row>
    <row r="1842" spans="1:13" x14ac:dyDescent="0.2">
      <c r="A1842" s="88" t="s">
        <v>102</v>
      </c>
      <c r="B1842" t="str">
        <f>INDEX(Statut[Profil], MATCH(BD_evo[[#This Row],[Nom]], Statut[Nom], 0))</f>
        <v>Trois Quarts</v>
      </c>
      <c r="C1842">
        <f t="shared" si="51"/>
        <v>2024</v>
      </c>
      <c r="D1842">
        <f t="shared" si="52"/>
        <v>20</v>
      </c>
      <c r="E1842" t="str">
        <f>IF(SUMIFS(RPE[sRPE_tot], RPE[Nom], BD_evo[[#This Row],[Nom]], RPE[Semaine], BD_evo[[#This Row],[Semaine]])=0,"",SUMIFS(RPE[sRPE_tot], RPE[Nom], BD_evo[[#This Row],[Nom]], RPE[Semaine], BD_evo[[#This Row],[Semaine]]))</f>
        <v/>
      </c>
      <c r="F1842" s="92" t="str">
        <f>IFERROR(AVERAGEIFS(EDF[Total EDF], EDF[Nom], BD_evo[[#This Row],[Nom]], EDF[Semaine], BD_evo[[#This Row],[Semaine]]), "")</f>
        <v/>
      </c>
      <c r="G1842" s="92" t="str">
        <f>IFERROR(AVERAGEIFS(EDF[Humeur], EDF[Nom], BD_evo[[#This Row],[Nom]], EDF[Semaine], BD_evo[[#This Row],[Semaine]]), "")</f>
        <v/>
      </c>
      <c r="H1842" s="92" t="str">
        <f>IFERROR(AVERAGEIFS(EDF[Stress], EDF[Nom], BD_evo[[#This Row],[Nom]], EDF[Semaine], BD_evo[[#This Row],[Semaine]]), "")</f>
        <v/>
      </c>
      <c r="I1842" s="92" t="str">
        <f>IFERROR(AVERAGEIFS(EDF[Sommeil], EDF[Nom], BD_evo[[#This Row],[Nom]], EDF[Semaine], BD_evo[[#This Row],[Semaine]]), "")</f>
        <v/>
      </c>
      <c r="J1842" s="92" t="str">
        <f>IFERROR(AVERAGEIFS(EDF[Etat Physique], EDF[Nom], BD_evo[[#This Row],[Nom]], EDF[Semaine], BD_evo[[#This Row],[Semaine]]), "")</f>
        <v/>
      </c>
      <c r="K1842" s="92" t="str">
        <f>IFERROR(AVERAGEIFS(EDF[Hydratation], EDF[Nom], BD_evo[[#This Row],[Nom]], EDF[Semaine], BD_evo[[#This Row],[Semaine]]), "")</f>
        <v/>
      </c>
      <c r="L1842" s="92" t="str">
        <f>IFERROR(AVERAGEIFS(EDF[Nutrition], EDF[Nom], BD_evo[[#This Row],[Nom]], EDF[Semaine], BD_evo[[#This Row],[Semaine]]), "")</f>
        <v/>
      </c>
      <c r="M1842" s="92" t="str">
        <f>IFERROR(AVERAGEIFS(RPE[Investissement du jour], RPE[Nom], BD_evo[[#This Row],[Nom]], RPE[Semaine], BD_evo[[#This Row],[Semaine]]), "")</f>
        <v/>
      </c>
    </row>
    <row r="1843" spans="1:13" x14ac:dyDescent="0.2">
      <c r="A1843" s="88" t="s">
        <v>193</v>
      </c>
      <c r="B1843" t="str">
        <f>INDEX(Statut[Profil], MATCH(BD_evo[[#This Row],[Nom]], Statut[Nom], 0))</f>
        <v>Avant</v>
      </c>
      <c r="C1843">
        <f t="shared" si="51"/>
        <v>2024</v>
      </c>
      <c r="D1843">
        <f t="shared" si="52"/>
        <v>20</v>
      </c>
      <c r="E1843" t="str">
        <f>IF(SUMIFS(RPE[sRPE_tot], RPE[Nom], BD_evo[[#This Row],[Nom]], RPE[Semaine], BD_evo[[#This Row],[Semaine]])=0,"",SUMIFS(RPE[sRPE_tot], RPE[Nom], BD_evo[[#This Row],[Nom]], RPE[Semaine], BD_evo[[#This Row],[Semaine]]))</f>
        <v/>
      </c>
      <c r="F1843" s="92" t="str">
        <f>IFERROR(AVERAGEIFS(EDF[Total EDF], EDF[Nom], BD_evo[[#This Row],[Nom]], EDF[Semaine], BD_evo[[#This Row],[Semaine]]), "")</f>
        <v/>
      </c>
      <c r="G1843" s="92" t="str">
        <f>IFERROR(AVERAGEIFS(EDF[Humeur], EDF[Nom], BD_evo[[#This Row],[Nom]], EDF[Semaine], BD_evo[[#This Row],[Semaine]]), "")</f>
        <v/>
      </c>
      <c r="H1843" s="92" t="str">
        <f>IFERROR(AVERAGEIFS(EDF[Stress], EDF[Nom], BD_evo[[#This Row],[Nom]], EDF[Semaine], BD_evo[[#This Row],[Semaine]]), "")</f>
        <v/>
      </c>
      <c r="I1843" s="92" t="str">
        <f>IFERROR(AVERAGEIFS(EDF[Sommeil], EDF[Nom], BD_evo[[#This Row],[Nom]], EDF[Semaine], BD_evo[[#This Row],[Semaine]]), "")</f>
        <v/>
      </c>
      <c r="J1843" s="92" t="str">
        <f>IFERROR(AVERAGEIFS(EDF[Etat Physique], EDF[Nom], BD_evo[[#This Row],[Nom]], EDF[Semaine], BD_evo[[#This Row],[Semaine]]), "")</f>
        <v/>
      </c>
      <c r="K1843" s="92" t="str">
        <f>IFERROR(AVERAGEIFS(EDF[Hydratation], EDF[Nom], BD_evo[[#This Row],[Nom]], EDF[Semaine], BD_evo[[#This Row],[Semaine]]), "")</f>
        <v/>
      </c>
      <c r="L1843" s="92" t="str">
        <f>IFERROR(AVERAGEIFS(EDF[Nutrition], EDF[Nom], BD_evo[[#This Row],[Nom]], EDF[Semaine], BD_evo[[#This Row],[Semaine]]), "")</f>
        <v/>
      </c>
      <c r="M1843" s="92" t="str">
        <f>IFERROR(AVERAGEIFS(RPE[Investissement du jour], RPE[Nom], BD_evo[[#This Row],[Nom]], RPE[Semaine], BD_evo[[#This Row],[Semaine]]), "")</f>
        <v/>
      </c>
    </row>
    <row r="1844" spans="1:13" x14ac:dyDescent="0.2">
      <c r="A1844" s="88" t="s">
        <v>84</v>
      </c>
      <c r="B1844" t="str">
        <f>INDEX(Statut[Profil], MATCH(BD_evo[[#This Row],[Nom]], Statut[Nom], 0))</f>
        <v>Trois Quarts</v>
      </c>
      <c r="C1844">
        <f t="shared" si="51"/>
        <v>2024</v>
      </c>
      <c r="D1844">
        <f t="shared" si="52"/>
        <v>20</v>
      </c>
      <c r="E1844" t="str">
        <f>IF(SUMIFS(RPE[sRPE_tot], RPE[Nom], BD_evo[[#This Row],[Nom]], RPE[Semaine], BD_evo[[#This Row],[Semaine]])=0,"",SUMIFS(RPE[sRPE_tot], RPE[Nom], BD_evo[[#This Row],[Nom]], RPE[Semaine], BD_evo[[#This Row],[Semaine]]))</f>
        <v/>
      </c>
      <c r="F1844" s="92" t="str">
        <f>IFERROR(AVERAGEIFS(EDF[Total EDF], EDF[Nom], BD_evo[[#This Row],[Nom]], EDF[Semaine], BD_evo[[#This Row],[Semaine]]), "")</f>
        <v/>
      </c>
      <c r="G1844" s="92" t="str">
        <f>IFERROR(AVERAGEIFS(EDF[Humeur], EDF[Nom], BD_evo[[#This Row],[Nom]], EDF[Semaine], BD_evo[[#This Row],[Semaine]]), "")</f>
        <v/>
      </c>
      <c r="H1844" s="92" t="str">
        <f>IFERROR(AVERAGEIFS(EDF[Stress], EDF[Nom], BD_evo[[#This Row],[Nom]], EDF[Semaine], BD_evo[[#This Row],[Semaine]]), "")</f>
        <v/>
      </c>
      <c r="I1844" s="92" t="str">
        <f>IFERROR(AVERAGEIFS(EDF[Sommeil], EDF[Nom], BD_evo[[#This Row],[Nom]], EDF[Semaine], BD_evo[[#This Row],[Semaine]]), "")</f>
        <v/>
      </c>
      <c r="J1844" s="92" t="str">
        <f>IFERROR(AVERAGEIFS(EDF[Etat Physique], EDF[Nom], BD_evo[[#This Row],[Nom]], EDF[Semaine], BD_evo[[#This Row],[Semaine]]), "")</f>
        <v/>
      </c>
      <c r="K1844" s="92" t="str">
        <f>IFERROR(AVERAGEIFS(EDF[Hydratation], EDF[Nom], BD_evo[[#This Row],[Nom]], EDF[Semaine], BD_evo[[#This Row],[Semaine]]), "")</f>
        <v/>
      </c>
      <c r="L1844" s="92" t="str">
        <f>IFERROR(AVERAGEIFS(EDF[Nutrition], EDF[Nom], BD_evo[[#This Row],[Nom]], EDF[Semaine], BD_evo[[#This Row],[Semaine]]), "")</f>
        <v/>
      </c>
      <c r="M1844" s="92" t="str">
        <f>IFERROR(AVERAGEIFS(RPE[Investissement du jour], RPE[Nom], BD_evo[[#This Row],[Nom]], RPE[Semaine], BD_evo[[#This Row],[Semaine]]), "")</f>
        <v/>
      </c>
    </row>
    <row r="1845" spans="1:13" x14ac:dyDescent="0.2">
      <c r="A1845" s="88" t="s">
        <v>106</v>
      </c>
      <c r="B1845" t="str">
        <f>INDEX(Statut[Profil], MATCH(BD_evo[[#This Row],[Nom]], Statut[Nom], 0))</f>
        <v>Avant</v>
      </c>
      <c r="C1845">
        <f t="shared" si="51"/>
        <v>2024</v>
      </c>
      <c r="D1845">
        <f t="shared" si="52"/>
        <v>20</v>
      </c>
      <c r="E1845" t="str">
        <f>IF(SUMIFS(RPE[sRPE_tot], RPE[Nom], BD_evo[[#This Row],[Nom]], RPE[Semaine], BD_evo[[#This Row],[Semaine]])=0,"",SUMIFS(RPE[sRPE_tot], RPE[Nom], BD_evo[[#This Row],[Nom]], RPE[Semaine], BD_evo[[#This Row],[Semaine]]))</f>
        <v/>
      </c>
      <c r="F1845" s="92" t="str">
        <f>IFERROR(AVERAGEIFS(EDF[Total EDF], EDF[Nom], BD_evo[[#This Row],[Nom]], EDF[Semaine], BD_evo[[#This Row],[Semaine]]), "")</f>
        <v/>
      </c>
      <c r="G1845" s="92" t="str">
        <f>IFERROR(AVERAGEIFS(EDF[Humeur], EDF[Nom], BD_evo[[#This Row],[Nom]], EDF[Semaine], BD_evo[[#This Row],[Semaine]]), "")</f>
        <v/>
      </c>
      <c r="H1845" s="92" t="str">
        <f>IFERROR(AVERAGEIFS(EDF[Stress], EDF[Nom], BD_evo[[#This Row],[Nom]], EDF[Semaine], BD_evo[[#This Row],[Semaine]]), "")</f>
        <v/>
      </c>
      <c r="I1845" s="92" t="str">
        <f>IFERROR(AVERAGEIFS(EDF[Sommeil], EDF[Nom], BD_evo[[#This Row],[Nom]], EDF[Semaine], BD_evo[[#This Row],[Semaine]]), "")</f>
        <v/>
      </c>
      <c r="J1845" s="92" t="str">
        <f>IFERROR(AVERAGEIFS(EDF[Etat Physique], EDF[Nom], BD_evo[[#This Row],[Nom]], EDF[Semaine], BD_evo[[#This Row],[Semaine]]), "")</f>
        <v/>
      </c>
      <c r="K1845" s="92" t="str">
        <f>IFERROR(AVERAGEIFS(EDF[Hydratation], EDF[Nom], BD_evo[[#This Row],[Nom]], EDF[Semaine], BD_evo[[#This Row],[Semaine]]), "")</f>
        <v/>
      </c>
      <c r="L1845" s="92" t="str">
        <f>IFERROR(AVERAGEIFS(EDF[Nutrition], EDF[Nom], BD_evo[[#This Row],[Nom]], EDF[Semaine], BD_evo[[#This Row],[Semaine]]), "")</f>
        <v/>
      </c>
      <c r="M1845" s="92" t="str">
        <f>IFERROR(AVERAGEIFS(RPE[Investissement du jour], RPE[Nom], BD_evo[[#This Row],[Nom]], RPE[Semaine], BD_evo[[#This Row],[Semaine]]), "")</f>
        <v/>
      </c>
    </row>
    <row r="1846" spans="1:13" x14ac:dyDescent="0.2">
      <c r="A1846" s="89" t="s">
        <v>171</v>
      </c>
      <c r="B1846" t="str">
        <f>INDEX(Statut[Profil], MATCH(BD_evo[[#This Row],[Nom]], Statut[Nom], 0))</f>
        <v>Avant</v>
      </c>
      <c r="C1846">
        <f t="shared" si="51"/>
        <v>2024</v>
      </c>
      <c r="D1846">
        <f t="shared" si="52"/>
        <v>20</v>
      </c>
      <c r="E1846" t="str">
        <f>IF(SUMIFS(RPE[sRPE_tot], RPE[Nom], BD_evo[[#This Row],[Nom]], RPE[Semaine], BD_evo[[#This Row],[Semaine]])=0,"",SUMIFS(RPE[sRPE_tot], RPE[Nom], BD_evo[[#This Row],[Nom]], RPE[Semaine], BD_evo[[#This Row],[Semaine]]))</f>
        <v/>
      </c>
      <c r="F1846" s="92" t="str">
        <f>IFERROR(AVERAGEIFS(EDF[Total EDF], EDF[Nom], BD_evo[[#This Row],[Nom]], EDF[Semaine], BD_evo[[#This Row],[Semaine]]), "")</f>
        <v/>
      </c>
      <c r="G1846" s="92" t="str">
        <f>IFERROR(AVERAGEIFS(EDF[Humeur], EDF[Nom], BD_evo[[#This Row],[Nom]], EDF[Semaine], BD_evo[[#This Row],[Semaine]]), "")</f>
        <v/>
      </c>
      <c r="H1846" s="92" t="str">
        <f>IFERROR(AVERAGEIFS(EDF[Stress], EDF[Nom], BD_evo[[#This Row],[Nom]], EDF[Semaine], BD_evo[[#This Row],[Semaine]]), "")</f>
        <v/>
      </c>
      <c r="I1846" s="92" t="str">
        <f>IFERROR(AVERAGEIFS(EDF[Sommeil], EDF[Nom], BD_evo[[#This Row],[Nom]], EDF[Semaine], BD_evo[[#This Row],[Semaine]]), "")</f>
        <v/>
      </c>
      <c r="J1846" s="92" t="str">
        <f>IFERROR(AVERAGEIFS(EDF[Etat Physique], EDF[Nom], BD_evo[[#This Row],[Nom]], EDF[Semaine], BD_evo[[#This Row],[Semaine]]), "")</f>
        <v/>
      </c>
      <c r="K1846" s="92" t="str">
        <f>IFERROR(AVERAGEIFS(EDF[Hydratation], EDF[Nom], BD_evo[[#This Row],[Nom]], EDF[Semaine], BD_evo[[#This Row],[Semaine]]), "")</f>
        <v/>
      </c>
      <c r="L1846" s="92" t="str">
        <f>IFERROR(AVERAGEIFS(EDF[Nutrition], EDF[Nom], BD_evo[[#This Row],[Nom]], EDF[Semaine], BD_evo[[#This Row],[Semaine]]), "")</f>
        <v/>
      </c>
      <c r="M1846" s="92" t="str">
        <f>IFERROR(AVERAGEIFS(RPE[Investissement du jour], RPE[Nom], BD_evo[[#This Row],[Nom]], RPE[Semaine], BD_evo[[#This Row],[Semaine]]), "")</f>
        <v/>
      </c>
    </row>
    <row r="1847" spans="1:13" x14ac:dyDescent="0.2">
      <c r="A1847" s="88" t="s">
        <v>77</v>
      </c>
      <c r="B1847" t="str">
        <f>INDEX(Statut[Profil], MATCH(BD_evo[[#This Row],[Nom]], Statut[Nom], 0))</f>
        <v>Avant</v>
      </c>
      <c r="C1847">
        <f t="shared" si="51"/>
        <v>2024</v>
      </c>
      <c r="D1847">
        <f t="shared" si="52"/>
        <v>20</v>
      </c>
      <c r="E1847" t="str">
        <f>IF(SUMIFS(RPE[sRPE_tot], RPE[Nom], BD_evo[[#This Row],[Nom]], RPE[Semaine], BD_evo[[#This Row],[Semaine]])=0,"",SUMIFS(RPE[sRPE_tot], RPE[Nom], BD_evo[[#This Row],[Nom]], RPE[Semaine], BD_evo[[#This Row],[Semaine]]))</f>
        <v/>
      </c>
      <c r="F1847" s="92" t="str">
        <f>IFERROR(AVERAGEIFS(EDF[Total EDF], EDF[Nom], BD_evo[[#This Row],[Nom]], EDF[Semaine], BD_evo[[#This Row],[Semaine]]), "")</f>
        <v/>
      </c>
      <c r="G1847" s="92" t="str">
        <f>IFERROR(AVERAGEIFS(EDF[Humeur], EDF[Nom], BD_evo[[#This Row],[Nom]], EDF[Semaine], BD_evo[[#This Row],[Semaine]]), "")</f>
        <v/>
      </c>
      <c r="H1847" s="92" t="str">
        <f>IFERROR(AVERAGEIFS(EDF[Stress], EDF[Nom], BD_evo[[#This Row],[Nom]], EDF[Semaine], BD_evo[[#This Row],[Semaine]]), "")</f>
        <v/>
      </c>
      <c r="I1847" s="92" t="str">
        <f>IFERROR(AVERAGEIFS(EDF[Sommeil], EDF[Nom], BD_evo[[#This Row],[Nom]], EDF[Semaine], BD_evo[[#This Row],[Semaine]]), "")</f>
        <v/>
      </c>
      <c r="J1847" s="92" t="str">
        <f>IFERROR(AVERAGEIFS(EDF[Etat Physique], EDF[Nom], BD_evo[[#This Row],[Nom]], EDF[Semaine], BD_evo[[#This Row],[Semaine]]), "")</f>
        <v/>
      </c>
      <c r="K1847" s="92" t="str">
        <f>IFERROR(AVERAGEIFS(EDF[Hydratation], EDF[Nom], BD_evo[[#This Row],[Nom]], EDF[Semaine], BD_evo[[#This Row],[Semaine]]), "")</f>
        <v/>
      </c>
      <c r="L1847" s="92" t="str">
        <f>IFERROR(AVERAGEIFS(EDF[Nutrition], EDF[Nom], BD_evo[[#This Row],[Nom]], EDF[Semaine], BD_evo[[#This Row],[Semaine]]), "")</f>
        <v/>
      </c>
      <c r="M1847" s="92" t="str">
        <f>IFERROR(AVERAGEIFS(RPE[Investissement du jour], RPE[Nom], BD_evo[[#This Row],[Nom]], RPE[Semaine], BD_evo[[#This Row],[Semaine]]), "")</f>
        <v/>
      </c>
    </row>
    <row r="1848" spans="1:13" x14ac:dyDescent="0.2">
      <c r="A1848" s="88" t="s">
        <v>135</v>
      </c>
      <c r="B1848" t="str">
        <f>INDEX(Statut[Profil], MATCH(BD_evo[[#This Row],[Nom]], Statut[Nom], 0))</f>
        <v>Trois Quarts</v>
      </c>
      <c r="C1848">
        <f t="shared" si="51"/>
        <v>2024</v>
      </c>
      <c r="D1848">
        <f t="shared" si="52"/>
        <v>20</v>
      </c>
      <c r="E1848" t="str">
        <f>IF(SUMIFS(RPE[sRPE_tot], RPE[Nom], BD_evo[[#This Row],[Nom]], RPE[Semaine], BD_evo[[#This Row],[Semaine]])=0,"",SUMIFS(RPE[sRPE_tot], RPE[Nom], BD_evo[[#This Row],[Nom]], RPE[Semaine], BD_evo[[#This Row],[Semaine]]))</f>
        <v/>
      </c>
      <c r="F1848" s="92" t="str">
        <f>IFERROR(AVERAGEIFS(EDF[Total EDF], EDF[Nom], BD_evo[[#This Row],[Nom]], EDF[Semaine], BD_evo[[#This Row],[Semaine]]), "")</f>
        <v/>
      </c>
      <c r="G1848" s="92" t="str">
        <f>IFERROR(AVERAGEIFS(EDF[Humeur], EDF[Nom], BD_evo[[#This Row],[Nom]], EDF[Semaine], BD_evo[[#This Row],[Semaine]]), "")</f>
        <v/>
      </c>
      <c r="H1848" s="92" t="str">
        <f>IFERROR(AVERAGEIFS(EDF[Stress], EDF[Nom], BD_evo[[#This Row],[Nom]], EDF[Semaine], BD_evo[[#This Row],[Semaine]]), "")</f>
        <v/>
      </c>
      <c r="I1848" s="92" t="str">
        <f>IFERROR(AVERAGEIFS(EDF[Sommeil], EDF[Nom], BD_evo[[#This Row],[Nom]], EDF[Semaine], BD_evo[[#This Row],[Semaine]]), "")</f>
        <v/>
      </c>
      <c r="J1848" s="92" t="str">
        <f>IFERROR(AVERAGEIFS(EDF[Etat Physique], EDF[Nom], BD_evo[[#This Row],[Nom]], EDF[Semaine], BD_evo[[#This Row],[Semaine]]), "")</f>
        <v/>
      </c>
      <c r="K1848" s="92" t="str">
        <f>IFERROR(AVERAGEIFS(EDF[Hydratation], EDF[Nom], BD_evo[[#This Row],[Nom]], EDF[Semaine], BD_evo[[#This Row],[Semaine]]), "")</f>
        <v/>
      </c>
      <c r="L1848" s="92" t="str">
        <f>IFERROR(AVERAGEIFS(EDF[Nutrition], EDF[Nom], BD_evo[[#This Row],[Nom]], EDF[Semaine], BD_evo[[#This Row],[Semaine]]), "")</f>
        <v/>
      </c>
      <c r="M1848" s="92" t="str">
        <f>IFERROR(AVERAGEIFS(RPE[Investissement du jour], RPE[Nom], BD_evo[[#This Row],[Nom]], RPE[Semaine], BD_evo[[#This Row],[Semaine]]), "")</f>
        <v/>
      </c>
    </row>
    <row r="1849" spans="1:13" x14ac:dyDescent="0.2">
      <c r="A1849" s="88" t="s">
        <v>75</v>
      </c>
      <c r="B1849" t="str">
        <f>INDEX(Statut[Profil], MATCH(BD_evo[[#This Row],[Nom]], Statut[Nom], 0))</f>
        <v>Avant</v>
      </c>
      <c r="C1849">
        <f t="shared" si="51"/>
        <v>2024</v>
      </c>
      <c r="D1849">
        <f t="shared" si="52"/>
        <v>20</v>
      </c>
      <c r="E1849" t="str">
        <f>IF(SUMIFS(RPE[sRPE_tot], RPE[Nom], BD_evo[[#This Row],[Nom]], RPE[Semaine], BD_evo[[#This Row],[Semaine]])=0,"",SUMIFS(RPE[sRPE_tot], RPE[Nom], BD_evo[[#This Row],[Nom]], RPE[Semaine], BD_evo[[#This Row],[Semaine]]))</f>
        <v/>
      </c>
      <c r="F1849" s="92" t="str">
        <f>IFERROR(AVERAGEIFS(EDF[Total EDF], EDF[Nom], BD_evo[[#This Row],[Nom]], EDF[Semaine], BD_evo[[#This Row],[Semaine]]), "")</f>
        <v/>
      </c>
      <c r="G1849" s="92" t="str">
        <f>IFERROR(AVERAGEIFS(EDF[Humeur], EDF[Nom], BD_evo[[#This Row],[Nom]], EDF[Semaine], BD_evo[[#This Row],[Semaine]]), "")</f>
        <v/>
      </c>
      <c r="H1849" s="92" t="str">
        <f>IFERROR(AVERAGEIFS(EDF[Stress], EDF[Nom], BD_evo[[#This Row],[Nom]], EDF[Semaine], BD_evo[[#This Row],[Semaine]]), "")</f>
        <v/>
      </c>
      <c r="I1849" s="92" t="str">
        <f>IFERROR(AVERAGEIFS(EDF[Sommeil], EDF[Nom], BD_evo[[#This Row],[Nom]], EDF[Semaine], BD_evo[[#This Row],[Semaine]]), "")</f>
        <v/>
      </c>
      <c r="J1849" s="92" t="str">
        <f>IFERROR(AVERAGEIFS(EDF[Etat Physique], EDF[Nom], BD_evo[[#This Row],[Nom]], EDF[Semaine], BD_evo[[#This Row],[Semaine]]), "")</f>
        <v/>
      </c>
      <c r="K1849" s="92" t="str">
        <f>IFERROR(AVERAGEIFS(EDF[Hydratation], EDF[Nom], BD_evo[[#This Row],[Nom]], EDF[Semaine], BD_evo[[#This Row],[Semaine]]), "")</f>
        <v/>
      </c>
      <c r="L1849" s="92" t="str">
        <f>IFERROR(AVERAGEIFS(EDF[Nutrition], EDF[Nom], BD_evo[[#This Row],[Nom]], EDF[Semaine], BD_evo[[#This Row],[Semaine]]), "")</f>
        <v/>
      </c>
      <c r="M1849" s="92" t="str">
        <f>IFERROR(AVERAGEIFS(RPE[Investissement du jour], RPE[Nom], BD_evo[[#This Row],[Nom]], RPE[Semaine], BD_evo[[#This Row],[Semaine]]), "")</f>
        <v/>
      </c>
    </row>
    <row r="1850" spans="1:13" x14ac:dyDescent="0.2">
      <c r="A1850" s="88" t="s">
        <v>112</v>
      </c>
      <c r="B1850" t="str">
        <f>INDEX(Statut[Profil], MATCH(BD_evo[[#This Row],[Nom]], Statut[Nom], 0))</f>
        <v>Trois Quarts</v>
      </c>
      <c r="C1850">
        <f t="shared" si="51"/>
        <v>2024</v>
      </c>
      <c r="D1850">
        <f t="shared" si="52"/>
        <v>20</v>
      </c>
      <c r="E1850" t="str">
        <f>IF(SUMIFS(RPE[sRPE_tot], RPE[Nom], BD_evo[[#This Row],[Nom]], RPE[Semaine], BD_evo[[#This Row],[Semaine]])=0,"",SUMIFS(RPE[sRPE_tot], RPE[Nom], BD_evo[[#This Row],[Nom]], RPE[Semaine], BD_evo[[#This Row],[Semaine]]))</f>
        <v/>
      </c>
      <c r="F1850" s="92" t="str">
        <f>IFERROR(AVERAGEIFS(EDF[Total EDF], EDF[Nom], BD_evo[[#This Row],[Nom]], EDF[Semaine], BD_evo[[#This Row],[Semaine]]), "")</f>
        <v/>
      </c>
      <c r="G1850" s="92" t="str">
        <f>IFERROR(AVERAGEIFS(EDF[Humeur], EDF[Nom], BD_evo[[#This Row],[Nom]], EDF[Semaine], BD_evo[[#This Row],[Semaine]]), "")</f>
        <v/>
      </c>
      <c r="H1850" s="92" t="str">
        <f>IFERROR(AVERAGEIFS(EDF[Stress], EDF[Nom], BD_evo[[#This Row],[Nom]], EDF[Semaine], BD_evo[[#This Row],[Semaine]]), "")</f>
        <v/>
      </c>
      <c r="I1850" s="92" t="str">
        <f>IFERROR(AVERAGEIFS(EDF[Sommeil], EDF[Nom], BD_evo[[#This Row],[Nom]], EDF[Semaine], BD_evo[[#This Row],[Semaine]]), "")</f>
        <v/>
      </c>
      <c r="J1850" s="92" t="str">
        <f>IFERROR(AVERAGEIFS(EDF[Etat Physique], EDF[Nom], BD_evo[[#This Row],[Nom]], EDF[Semaine], BD_evo[[#This Row],[Semaine]]), "")</f>
        <v/>
      </c>
      <c r="K1850" s="92" t="str">
        <f>IFERROR(AVERAGEIFS(EDF[Hydratation], EDF[Nom], BD_evo[[#This Row],[Nom]], EDF[Semaine], BD_evo[[#This Row],[Semaine]]), "")</f>
        <v/>
      </c>
      <c r="L1850" s="92" t="str">
        <f>IFERROR(AVERAGEIFS(EDF[Nutrition], EDF[Nom], BD_evo[[#This Row],[Nom]], EDF[Semaine], BD_evo[[#This Row],[Semaine]]), "")</f>
        <v/>
      </c>
      <c r="M1850" s="92" t="str">
        <f>IFERROR(AVERAGEIFS(RPE[Investissement du jour], RPE[Nom], BD_evo[[#This Row],[Nom]], RPE[Semaine], BD_evo[[#This Row],[Semaine]]), "")</f>
        <v/>
      </c>
    </row>
    <row r="1851" spans="1:13" x14ac:dyDescent="0.2">
      <c r="A1851" s="88" t="s">
        <v>142</v>
      </c>
      <c r="B1851" t="str">
        <f>INDEX(Statut[Profil], MATCH(BD_evo[[#This Row],[Nom]], Statut[Nom], 0))</f>
        <v>Avant</v>
      </c>
      <c r="C1851">
        <f t="shared" si="51"/>
        <v>2024</v>
      </c>
      <c r="D1851">
        <f t="shared" si="52"/>
        <v>20</v>
      </c>
      <c r="E1851" t="str">
        <f>IF(SUMIFS(RPE[sRPE_tot], RPE[Nom], BD_evo[[#This Row],[Nom]], RPE[Semaine], BD_evo[[#This Row],[Semaine]])=0,"",SUMIFS(RPE[sRPE_tot], RPE[Nom], BD_evo[[#This Row],[Nom]], RPE[Semaine], BD_evo[[#This Row],[Semaine]]))</f>
        <v/>
      </c>
      <c r="F1851" s="92" t="str">
        <f>IFERROR(AVERAGEIFS(EDF[Total EDF], EDF[Nom], BD_evo[[#This Row],[Nom]], EDF[Semaine], BD_evo[[#This Row],[Semaine]]), "")</f>
        <v/>
      </c>
      <c r="G1851" s="92" t="str">
        <f>IFERROR(AVERAGEIFS(EDF[Humeur], EDF[Nom], BD_evo[[#This Row],[Nom]], EDF[Semaine], BD_evo[[#This Row],[Semaine]]), "")</f>
        <v/>
      </c>
      <c r="H1851" s="92" t="str">
        <f>IFERROR(AVERAGEIFS(EDF[Stress], EDF[Nom], BD_evo[[#This Row],[Nom]], EDF[Semaine], BD_evo[[#This Row],[Semaine]]), "")</f>
        <v/>
      </c>
      <c r="I1851" s="92" t="str">
        <f>IFERROR(AVERAGEIFS(EDF[Sommeil], EDF[Nom], BD_evo[[#This Row],[Nom]], EDF[Semaine], BD_evo[[#This Row],[Semaine]]), "")</f>
        <v/>
      </c>
      <c r="J1851" s="92" t="str">
        <f>IFERROR(AVERAGEIFS(EDF[Etat Physique], EDF[Nom], BD_evo[[#This Row],[Nom]], EDF[Semaine], BD_evo[[#This Row],[Semaine]]), "")</f>
        <v/>
      </c>
      <c r="K1851" s="92" t="str">
        <f>IFERROR(AVERAGEIFS(EDF[Hydratation], EDF[Nom], BD_evo[[#This Row],[Nom]], EDF[Semaine], BD_evo[[#This Row],[Semaine]]), "")</f>
        <v/>
      </c>
      <c r="L1851" s="92" t="str">
        <f>IFERROR(AVERAGEIFS(EDF[Nutrition], EDF[Nom], BD_evo[[#This Row],[Nom]], EDF[Semaine], BD_evo[[#This Row],[Semaine]]), "")</f>
        <v/>
      </c>
      <c r="M1851" s="92" t="str">
        <f>IFERROR(AVERAGEIFS(RPE[Investissement du jour], RPE[Nom], BD_evo[[#This Row],[Nom]], RPE[Semaine], BD_evo[[#This Row],[Semaine]]), "")</f>
        <v/>
      </c>
    </row>
    <row r="1852" spans="1:13" x14ac:dyDescent="0.2">
      <c r="A1852" s="88" t="s">
        <v>131</v>
      </c>
      <c r="B1852" t="str">
        <f>INDEX(Statut[Profil], MATCH(BD_evo[[#This Row],[Nom]], Statut[Nom], 0))</f>
        <v>Trois Quarts</v>
      </c>
      <c r="C1852">
        <f t="shared" si="51"/>
        <v>2024</v>
      </c>
      <c r="D1852">
        <f t="shared" si="52"/>
        <v>20</v>
      </c>
      <c r="E1852" t="str">
        <f>IF(SUMIFS(RPE[sRPE_tot], RPE[Nom], BD_evo[[#This Row],[Nom]], RPE[Semaine], BD_evo[[#This Row],[Semaine]])=0,"",SUMIFS(RPE[sRPE_tot], RPE[Nom], BD_evo[[#This Row],[Nom]], RPE[Semaine], BD_evo[[#This Row],[Semaine]]))</f>
        <v/>
      </c>
      <c r="F1852" s="92" t="str">
        <f>IFERROR(AVERAGEIFS(EDF[Total EDF], EDF[Nom], BD_evo[[#This Row],[Nom]], EDF[Semaine], BD_evo[[#This Row],[Semaine]]), "")</f>
        <v/>
      </c>
      <c r="G1852" s="92" t="str">
        <f>IFERROR(AVERAGEIFS(EDF[Humeur], EDF[Nom], BD_evo[[#This Row],[Nom]], EDF[Semaine], BD_evo[[#This Row],[Semaine]]), "")</f>
        <v/>
      </c>
      <c r="H1852" s="92" t="str">
        <f>IFERROR(AVERAGEIFS(EDF[Stress], EDF[Nom], BD_evo[[#This Row],[Nom]], EDF[Semaine], BD_evo[[#This Row],[Semaine]]), "")</f>
        <v/>
      </c>
      <c r="I1852" s="92" t="str">
        <f>IFERROR(AVERAGEIFS(EDF[Sommeil], EDF[Nom], BD_evo[[#This Row],[Nom]], EDF[Semaine], BD_evo[[#This Row],[Semaine]]), "")</f>
        <v/>
      </c>
      <c r="J1852" s="92" t="str">
        <f>IFERROR(AVERAGEIFS(EDF[Etat Physique], EDF[Nom], BD_evo[[#This Row],[Nom]], EDF[Semaine], BD_evo[[#This Row],[Semaine]]), "")</f>
        <v/>
      </c>
      <c r="K1852" s="92" t="str">
        <f>IFERROR(AVERAGEIFS(EDF[Hydratation], EDF[Nom], BD_evo[[#This Row],[Nom]], EDF[Semaine], BD_evo[[#This Row],[Semaine]]), "")</f>
        <v/>
      </c>
      <c r="L1852" s="92" t="str">
        <f>IFERROR(AVERAGEIFS(EDF[Nutrition], EDF[Nom], BD_evo[[#This Row],[Nom]], EDF[Semaine], BD_evo[[#This Row],[Semaine]]), "")</f>
        <v/>
      </c>
      <c r="M1852" s="92" t="str">
        <f>IFERROR(AVERAGEIFS(RPE[Investissement du jour], RPE[Nom], BD_evo[[#This Row],[Nom]], RPE[Semaine], BD_evo[[#This Row],[Semaine]]), "")</f>
        <v/>
      </c>
    </row>
    <row r="1853" spans="1:13" x14ac:dyDescent="0.2">
      <c r="A1853" s="88" t="s">
        <v>83</v>
      </c>
      <c r="B1853" t="str">
        <f>INDEX(Statut[Profil], MATCH(BD_evo[[#This Row],[Nom]], Statut[Nom], 0))</f>
        <v>Avant</v>
      </c>
      <c r="C1853">
        <f t="shared" si="51"/>
        <v>2024</v>
      </c>
      <c r="D1853">
        <f t="shared" si="52"/>
        <v>20</v>
      </c>
      <c r="E1853" t="str">
        <f>IF(SUMIFS(RPE[sRPE_tot], RPE[Nom], BD_evo[[#This Row],[Nom]], RPE[Semaine], BD_evo[[#This Row],[Semaine]])=0,"",SUMIFS(RPE[sRPE_tot], RPE[Nom], BD_evo[[#This Row],[Nom]], RPE[Semaine], BD_evo[[#This Row],[Semaine]]))</f>
        <v/>
      </c>
      <c r="F1853" s="92" t="str">
        <f>IFERROR(AVERAGEIFS(EDF[Total EDF], EDF[Nom], BD_evo[[#This Row],[Nom]], EDF[Semaine], BD_evo[[#This Row],[Semaine]]), "")</f>
        <v/>
      </c>
      <c r="G1853" s="92" t="str">
        <f>IFERROR(AVERAGEIFS(EDF[Humeur], EDF[Nom], BD_evo[[#This Row],[Nom]], EDF[Semaine], BD_evo[[#This Row],[Semaine]]), "")</f>
        <v/>
      </c>
      <c r="H1853" s="92" t="str">
        <f>IFERROR(AVERAGEIFS(EDF[Stress], EDF[Nom], BD_evo[[#This Row],[Nom]], EDF[Semaine], BD_evo[[#This Row],[Semaine]]), "")</f>
        <v/>
      </c>
      <c r="I1853" s="92" t="str">
        <f>IFERROR(AVERAGEIFS(EDF[Sommeil], EDF[Nom], BD_evo[[#This Row],[Nom]], EDF[Semaine], BD_evo[[#This Row],[Semaine]]), "")</f>
        <v/>
      </c>
      <c r="J1853" s="92" t="str">
        <f>IFERROR(AVERAGEIFS(EDF[Etat Physique], EDF[Nom], BD_evo[[#This Row],[Nom]], EDF[Semaine], BD_evo[[#This Row],[Semaine]]), "")</f>
        <v/>
      </c>
      <c r="K1853" s="92" t="str">
        <f>IFERROR(AVERAGEIFS(EDF[Hydratation], EDF[Nom], BD_evo[[#This Row],[Nom]], EDF[Semaine], BD_evo[[#This Row],[Semaine]]), "")</f>
        <v/>
      </c>
      <c r="L1853" s="92" t="str">
        <f>IFERROR(AVERAGEIFS(EDF[Nutrition], EDF[Nom], BD_evo[[#This Row],[Nom]], EDF[Semaine], BD_evo[[#This Row],[Semaine]]), "")</f>
        <v/>
      </c>
      <c r="M1853" s="92" t="str">
        <f>IFERROR(AVERAGEIFS(RPE[Investissement du jour], RPE[Nom], BD_evo[[#This Row],[Nom]], RPE[Semaine], BD_evo[[#This Row],[Semaine]]), "")</f>
        <v/>
      </c>
    </row>
    <row r="1854" spans="1:13" x14ac:dyDescent="0.2">
      <c r="A1854" s="88" t="s">
        <v>100</v>
      </c>
      <c r="B1854" t="str">
        <f>INDEX(Statut[Profil], MATCH(BD_evo[[#This Row],[Nom]], Statut[Nom], 0))</f>
        <v>Trois Quarts</v>
      </c>
      <c r="C1854">
        <f t="shared" si="51"/>
        <v>2024</v>
      </c>
      <c r="D1854">
        <f t="shared" si="52"/>
        <v>20</v>
      </c>
      <c r="E1854" t="str">
        <f>IF(SUMIFS(RPE[sRPE_tot], RPE[Nom], BD_evo[[#This Row],[Nom]], RPE[Semaine], BD_evo[[#This Row],[Semaine]])=0,"",SUMIFS(RPE[sRPE_tot], RPE[Nom], BD_evo[[#This Row],[Nom]], RPE[Semaine], BD_evo[[#This Row],[Semaine]]))</f>
        <v/>
      </c>
      <c r="F1854" s="92" t="str">
        <f>IFERROR(AVERAGEIFS(EDF[Total EDF], EDF[Nom], BD_evo[[#This Row],[Nom]], EDF[Semaine], BD_evo[[#This Row],[Semaine]]), "")</f>
        <v/>
      </c>
      <c r="G1854" s="92" t="str">
        <f>IFERROR(AVERAGEIFS(EDF[Humeur], EDF[Nom], BD_evo[[#This Row],[Nom]], EDF[Semaine], BD_evo[[#This Row],[Semaine]]), "")</f>
        <v/>
      </c>
      <c r="H1854" s="92" t="str">
        <f>IFERROR(AVERAGEIFS(EDF[Stress], EDF[Nom], BD_evo[[#This Row],[Nom]], EDF[Semaine], BD_evo[[#This Row],[Semaine]]), "")</f>
        <v/>
      </c>
      <c r="I1854" s="92" t="str">
        <f>IFERROR(AVERAGEIFS(EDF[Sommeil], EDF[Nom], BD_evo[[#This Row],[Nom]], EDF[Semaine], BD_evo[[#This Row],[Semaine]]), "")</f>
        <v/>
      </c>
      <c r="J1854" s="92" t="str">
        <f>IFERROR(AVERAGEIFS(EDF[Etat Physique], EDF[Nom], BD_evo[[#This Row],[Nom]], EDF[Semaine], BD_evo[[#This Row],[Semaine]]), "")</f>
        <v/>
      </c>
      <c r="K1854" s="92" t="str">
        <f>IFERROR(AVERAGEIFS(EDF[Hydratation], EDF[Nom], BD_evo[[#This Row],[Nom]], EDF[Semaine], BD_evo[[#This Row],[Semaine]]), "")</f>
        <v/>
      </c>
      <c r="L1854" s="92" t="str">
        <f>IFERROR(AVERAGEIFS(EDF[Nutrition], EDF[Nom], BD_evo[[#This Row],[Nom]], EDF[Semaine], BD_evo[[#This Row],[Semaine]]), "")</f>
        <v/>
      </c>
      <c r="M1854" s="92" t="str">
        <f>IFERROR(AVERAGEIFS(RPE[Investissement du jour], RPE[Nom], BD_evo[[#This Row],[Nom]], RPE[Semaine], BD_evo[[#This Row],[Semaine]]), "")</f>
        <v/>
      </c>
    </row>
    <row r="1855" spans="1:13" x14ac:dyDescent="0.2">
      <c r="A1855" s="88" t="s">
        <v>89</v>
      </c>
      <c r="B1855" t="str">
        <f>INDEX(Statut[Profil], MATCH(BD_evo[[#This Row],[Nom]], Statut[Nom], 0))</f>
        <v>Avant</v>
      </c>
      <c r="C1855">
        <f t="shared" si="51"/>
        <v>2024</v>
      </c>
      <c r="D1855">
        <f t="shared" si="52"/>
        <v>20</v>
      </c>
      <c r="E1855" t="str">
        <f>IF(SUMIFS(RPE[sRPE_tot], RPE[Nom], BD_evo[[#This Row],[Nom]], RPE[Semaine], BD_evo[[#This Row],[Semaine]])=0,"",SUMIFS(RPE[sRPE_tot], RPE[Nom], BD_evo[[#This Row],[Nom]], RPE[Semaine], BD_evo[[#This Row],[Semaine]]))</f>
        <v/>
      </c>
      <c r="F1855" s="92" t="str">
        <f>IFERROR(AVERAGEIFS(EDF[Total EDF], EDF[Nom], BD_evo[[#This Row],[Nom]], EDF[Semaine], BD_evo[[#This Row],[Semaine]]), "")</f>
        <v/>
      </c>
      <c r="G1855" s="92" t="str">
        <f>IFERROR(AVERAGEIFS(EDF[Humeur], EDF[Nom], BD_evo[[#This Row],[Nom]], EDF[Semaine], BD_evo[[#This Row],[Semaine]]), "")</f>
        <v/>
      </c>
      <c r="H1855" s="92" t="str">
        <f>IFERROR(AVERAGEIFS(EDF[Stress], EDF[Nom], BD_evo[[#This Row],[Nom]], EDF[Semaine], BD_evo[[#This Row],[Semaine]]), "")</f>
        <v/>
      </c>
      <c r="I1855" s="92" t="str">
        <f>IFERROR(AVERAGEIFS(EDF[Sommeil], EDF[Nom], BD_evo[[#This Row],[Nom]], EDF[Semaine], BD_evo[[#This Row],[Semaine]]), "")</f>
        <v/>
      </c>
      <c r="J1855" s="92" t="str">
        <f>IFERROR(AVERAGEIFS(EDF[Etat Physique], EDF[Nom], BD_evo[[#This Row],[Nom]], EDF[Semaine], BD_evo[[#This Row],[Semaine]]), "")</f>
        <v/>
      </c>
      <c r="K1855" s="92" t="str">
        <f>IFERROR(AVERAGEIFS(EDF[Hydratation], EDF[Nom], BD_evo[[#This Row],[Nom]], EDF[Semaine], BD_evo[[#This Row],[Semaine]]), "")</f>
        <v/>
      </c>
      <c r="L1855" s="92" t="str">
        <f>IFERROR(AVERAGEIFS(EDF[Nutrition], EDF[Nom], BD_evo[[#This Row],[Nom]], EDF[Semaine], BD_evo[[#This Row],[Semaine]]), "")</f>
        <v/>
      </c>
      <c r="M1855" s="92" t="str">
        <f>IFERROR(AVERAGEIFS(RPE[Investissement du jour], RPE[Nom], BD_evo[[#This Row],[Nom]], RPE[Semaine], BD_evo[[#This Row],[Semaine]]), "")</f>
        <v/>
      </c>
    </row>
    <row r="1856" spans="1:13" x14ac:dyDescent="0.2">
      <c r="A1856" s="88" t="s">
        <v>168</v>
      </c>
      <c r="B1856" t="str">
        <f>INDEX(Statut[Profil], MATCH(BD_evo[[#This Row],[Nom]], Statut[Nom], 0))</f>
        <v>Avant</v>
      </c>
      <c r="C1856">
        <f t="shared" si="51"/>
        <v>2024</v>
      </c>
      <c r="D1856">
        <f t="shared" si="52"/>
        <v>20</v>
      </c>
      <c r="E1856" t="str">
        <f>IF(SUMIFS(RPE[sRPE_tot], RPE[Nom], BD_evo[[#This Row],[Nom]], RPE[Semaine], BD_evo[[#This Row],[Semaine]])=0,"",SUMIFS(RPE[sRPE_tot], RPE[Nom], BD_evo[[#This Row],[Nom]], RPE[Semaine], BD_evo[[#This Row],[Semaine]]))</f>
        <v/>
      </c>
      <c r="F1856" s="92" t="str">
        <f>IFERROR(AVERAGEIFS(EDF[Total EDF], EDF[Nom], BD_evo[[#This Row],[Nom]], EDF[Semaine], BD_evo[[#This Row],[Semaine]]), "")</f>
        <v/>
      </c>
      <c r="G1856" s="92" t="str">
        <f>IFERROR(AVERAGEIFS(EDF[Humeur], EDF[Nom], BD_evo[[#This Row],[Nom]], EDF[Semaine], BD_evo[[#This Row],[Semaine]]), "")</f>
        <v/>
      </c>
      <c r="H1856" s="92" t="str">
        <f>IFERROR(AVERAGEIFS(EDF[Stress], EDF[Nom], BD_evo[[#This Row],[Nom]], EDF[Semaine], BD_evo[[#This Row],[Semaine]]), "")</f>
        <v/>
      </c>
      <c r="I1856" s="92" t="str">
        <f>IFERROR(AVERAGEIFS(EDF[Sommeil], EDF[Nom], BD_evo[[#This Row],[Nom]], EDF[Semaine], BD_evo[[#This Row],[Semaine]]), "")</f>
        <v/>
      </c>
      <c r="J1856" s="92" t="str">
        <f>IFERROR(AVERAGEIFS(EDF[Etat Physique], EDF[Nom], BD_evo[[#This Row],[Nom]], EDF[Semaine], BD_evo[[#This Row],[Semaine]]), "")</f>
        <v/>
      </c>
      <c r="K1856" s="92" t="str">
        <f>IFERROR(AVERAGEIFS(EDF[Hydratation], EDF[Nom], BD_evo[[#This Row],[Nom]], EDF[Semaine], BD_evo[[#This Row],[Semaine]]), "")</f>
        <v/>
      </c>
      <c r="L1856" s="92" t="str">
        <f>IFERROR(AVERAGEIFS(EDF[Nutrition], EDF[Nom], BD_evo[[#This Row],[Nom]], EDF[Semaine], BD_evo[[#This Row],[Semaine]]), "")</f>
        <v/>
      </c>
      <c r="M1856" s="92" t="str">
        <f>IFERROR(AVERAGEIFS(RPE[Investissement du jour], RPE[Nom], BD_evo[[#This Row],[Nom]], RPE[Semaine], BD_evo[[#This Row],[Semaine]]), "")</f>
        <v/>
      </c>
    </row>
    <row r="1857" spans="1:13" x14ac:dyDescent="0.2">
      <c r="A1857" s="88" t="s">
        <v>86</v>
      </c>
      <c r="B1857" t="str">
        <f>INDEX(Statut[Profil], MATCH(BD_evo[[#This Row],[Nom]], Statut[Nom], 0))</f>
        <v>Avant</v>
      </c>
      <c r="C1857">
        <f t="shared" si="51"/>
        <v>2024</v>
      </c>
      <c r="D1857">
        <f t="shared" si="52"/>
        <v>20</v>
      </c>
      <c r="E1857" t="str">
        <f>IF(SUMIFS(RPE[sRPE_tot], RPE[Nom], BD_evo[[#This Row],[Nom]], RPE[Semaine], BD_evo[[#This Row],[Semaine]])=0,"",SUMIFS(RPE[sRPE_tot], RPE[Nom], BD_evo[[#This Row],[Nom]], RPE[Semaine], BD_evo[[#This Row],[Semaine]]))</f>
        <v/>
      </c>
      <c r="F1857" s="92" t="str">
        <f>IFERROR(AVERAGEIFS(EDF[Total EDF], EDF[Nom], BD_evo[[#This Row],[Nom]], EDF[Semaine], BD_evo[[#This Row],[Semaine]]), "")</f>
        <v/>
      </c>
      <c r="G1857" s="92" t="str">
        <f>IFERROR(AVERAGEIFS(EDF[Humeur], EDF[Nom], BD_evo[[#This Row],[Nom]], EDF[Semaine], BD_evo[[#This Row],[Semaine]]), "")</f>
        <v/>
      </c>
      <c r="H1857" s="92" t="str">
        <f>IFERROR(AVERAGEIFS(EDF[Stress], EDF[Nom], BD_evo[[#This Row],[Nom]], EDF[Semaine], BD_evo[[#This Row],[Semaine]]), "")</f>
        <v/>
      </c>
      <c r="I1857" s="92" t="str">
        <f>IFERROR(AVERAGEIFS(EDF[Sommeil], EDF[Nom], BD_evo[[#This Row],[Nom]], EDF[Semaine], BD_evo[[#This Row],[Semaine]]), "")</f>
        <v/>
      </c>
      <c r="J1857" s="92" t="str">
        <f>IFERROR(AVERAGEIFS(EDF[Etat Physique], EDF[Nom], BD_evo[[#This Row],[Nom]], EDF[Semaine], BD_evo[[#This Row],[Semaine]]), "")</f>
        <v/>
      </c>
      <c r="K1857" s="92" t="str">
        <f>IFERROR(AVERAGEIFS(EDF[Hydratation], EDF[Nom], BD_evo[[#This Row],[Nom]], EDF[Semaine], BD_evo[[#This Row],[Semaine]]), "")</f>
        <v/>
      </c>
      <c r="L1857" s="92" t="str">
        <f>IFERROR(AVERAGEIFS(EDF[Nutrition], EDF[Nom], BD_evo[[#This Row],[Nom]], EDF[Semaine], BD_evo[[#This Row],[Semaine]]), "")</f>
        <v/>
      </c>
      <c r="M1857" s="92" t="str">
        <f>IFERROR(AVERAGEIFS(RPE[Investissement du jour], RPE[Nom], BD_evo[[#This Row],[Nom]], RPE[Semaine], BD_evo[[#This Row],[Semaine]]), "")</f>
        <v/>
      </c>
    </row>
    <row r="1858" spans="1:13" x14ac:dyDescent="0.2">
      <c r="A1858" s="88" t="s">
        <v>208</v>
      </c>
      <c r="B1858" t="str">
        <f>INDEX(Statut[Profil], MATCH(BD_evo[[#This Row],[Nom]], Statut[Nom], 0))</f>
        <v>Trois Quarts</v>
      </c>
      <c r="C1858">
        <f t="shared" si="51"/>
        <v>2024</v>
      </c>
      <c r="D1858">
        <f t="shared" si="52"/>
        <v>20</v>
      </c>
      <c r="E1858" t="str">
        <f>IF(SUMIFS(RPE[sRPE_tot], RPE[Nom], BD_evo[[#This Row],[Nom]], RPE[Semaine], BD_evo[[#This Row],[Semaine]])=0,"",SUMIFS(RPE[sRPE_tot], RPE[Nom], BD_evo[[#This Row],[Nom]], RPE[Semaine], BD_evo[[#This Row],[Semaine]]))</f>
        <v/>
      </c>
      <c r="F1858" s="92" t="str">
        <f>IFERROR(AVERAGEIFS(EDF[Total EDF], EDF[Nom], BD_evo[[#This Row],[Nom]], EDF[Semaine], BD_evo[[#This Row],[Semaine]]), "")</f>
        <v/>
      </c>
      <c r="G1858" s="92" t="str">
        <f>IFERROR(AVERAGEIFS(EDF[Humeur], EDF[Nom], BD_evo[[#This Row],[Nom]], EDF[Semaine], BD_evo[[#This Row],[Semaine]]), "")</f>
        <v/>
      </c>
      <c r="H1858" s="92" t="str">
        <f>IFERROR(AVERAGEIFS(EDF[Stress], EDF[Nom], BD_evo[[#This Row],[Nom]], EDF[Semaine], BD_evo[[#This Row],[Semaine]]), "")</f>
        <v/>
      </c>
      <c r="I1858" s="92" t="str">
        <f>IFERROR(AVERAGEIFS(EDF[Sommeil], EDF[Nom], BD_evo[[#This Row],[Nom]], EDF[Semaine], BD_evo[[#This Row],[Semaine]]), "")</f>
        <v/>
      </c>
      <c r="J1858" s="92" t="str">
        <f>IFERROR(AVERAGEIFS(EDF[Etat Physique], EDF[Nom], BD_evo[[#This Row],[Nom]], EDF[Semaine], BD_evo[[#This Row],[Semaine]]), "")</f>
        <v/>
      </c>
      <c r="K1858" s="92" t="str">
        <f>IFERROR(AVERAGEIFS(EDF[Hydratation], EDF[Nom], BD_evo[[#This Row],[Nom]], EDF[Semaine], BD_evo[[#This Row],[Semaine]]), "")</f>
        <v/>
      </c>
      <c r="L1858" s="92" t="str">
        <f>IFERROR(AVERAGEIFS(EDF[Nutrition], EDF[Nom], BD_evo[[#This Row],[Nom]], EDF[Semaine], BD_evo[[#This Row],[Semaine]]), "")</f>
        <v/>
      </c>
      <c r="M1858" s="92" t="str">
        <f>IFERROR(AVERAGEIFS(RPE[Investissement du jour], RPE[Nom], BD_evo[[#This Row],[Nom]], RPE[Semaine], BD_evo[[#This Row],[Semaine]]), "")</f>
        <v/>
      </c>
    </row>
    <row r="1859" spans="1:13" x14ac:dyDescent="0.2">
      <c r="A1859" s="88" t="s">
        <v>99</v>
      </c>
      <c r="B1859" t="str">
        <f>INDEX(Statut[Profil], MATCH(BD_evo[[#This Row],[Nom]], Statut[Nom], 0))</f>
        <v>Avant</v>
      </c>
      <c r="C1859">
        <f t="shared" si="51"/>
        <v>2024</v>
      </c>
      <c r="D1859">
        <f t="shared" si="52"/>
        <v>20</v>
      </c>
      <c r="E1859" t="str">
        <f>IF(SUMIFS(RPE[sRPE_tot], RPE[Nom], BD_evo[[#This Row],[Nom]], RPE[Semaine], BD_evo[[#This Row],[Semaine]])=0,"",SUMIFS(RPE[sRPE_tot], RPE[Nom], BD_evo[[#This Row],[Nom]], RPE[Semaine], BD_evo[[#This Row],[Semaine]]))</f>
        <v/>
      </c>
      <c r="F1859" s="92" t="str">
        <f>IFERROR(AVERAGEIFS(EDF[Total EDF], EDF[Nom], BD_evo[[#This Row],[Nom]], EDF[Semaine], BD_evo[[#This Row],[Semaine]]), "")</f>
        <v/>
      </c>
      <c r="G1859" s="92" t="str">
        <f>IFERROR(AVERAGEIFS(EDF[Humeur], EDF[Nom], BD_evo[[#This Row],[Nom]], EDF[Semaine], BD_evo[[#This Row],[Semaine]]), "")</f>
        <v/>
      </c>
      <c r="H1859" s="92" t="str">
        <f>IFERROR(AVERAGEIFS(EDF[Stress], EDF[Nom], BD_evo[[#This Row],[Nom]], EDF[Semaine], BD_evo[[#This Row],[Semaine]]), "")</f>
        <v/>
      </c>
      <c r="I1859" s="92" t="str">
        <f>IFERROR(AVERAGEIFS(EDF[Sommeil], EDF[Nom], BD_evo[[#This Row],[Nom]], EDF[Semaine], BD_evo[[#This Row],[Semaine]]), "")</f>
        <v/>
      </c>
      <c r="J1859" s="92" t="str">
        <f>IFERROR(AVERAGEIFS(EDF[Etat Physique], EDF[Nom], BD_evo[[#This Row],[Nom]], EDF[Semaine], BD_evo[[#This Row],[Semaine]]), "")</f>
        <v/>
      </c>
      <c r="K1859" s="92" t="str">
        <f>IFERROR(AVERAGEIFS(EDF[Hydratation], EDF[Nom], BD_evo[[#This Row],[Nom]], EDF[Semaine], BD_evo[[#This Row],[Semaine]]), "")</f>
        <v/>
      </c>
      <c r="L1859" s="92" t="str">
        <f>IFERROR(AVERAGEIFS(EDF[Nutrition], EDF[Nom], BD_evo[[#This Row],[Nom]], EDF[Semaine], BD_evo[[#This Row],[Semaine]]), "")</f>
        <v/>
      </c>
      <c r="M1859" s="92" t="str">
        <f>IFERROR(AVERAGEIFS(RPE[Investissement du jour], RPE[Nom], BD_evo[[#This Row],[Nom]], RPE[Semaine], BD_evo[[#This Row],[Semaine]]), "")</f>
        <v/>
      </c>
    </row>
    <row r="1860" spans="1:13" x14ac:dyDescent="0.2">
      <c r="A1860" s="88" t="s">
        <v>233</v>
      </c>
      <c r="B1860" t="str">
        <f>INDEX(Statut[Profil], MATCH(BD_evo[[#This Row],[Nom]], Statut[Nom], 0))</f>
        <v>Avant</v>
      </c>
      <c r="C1860">
        <f t="shared" si="51"/>
        <v>2024</v>
      </c>
      <c r="D1860">
        <f t="shared" si="52"/>
        <v>20</v>
      </c>
      <c r="E1860" t="str">
        <f>IF(SUMIFS(RPE[sRPE_tot], RPE[Nom], BD_evo[[#This Row],[Nom]], RPE[Semaine], BD_evo[[#This Row],[Semaine]])=0,"",SUMIFS(RPE[sRPE_tot], RPE[Nom], BD_evo[[#This Row],[Nom]], RPE[Semaine], BD_evo[[#This Row],[Semaine]]))</f>
        <v/>
      </c>
      <c r="F1860" s="92" t="str">
        <f>IFERROR(AVERAGEIFS(EDF[Total EDF], EDF[Nom], BD_evo[[#This Row],[Nom]], EDF[Semaine], BD_evo[[#This Row],[Semaine]]), "")</f>
        <v/>
      </c>
      <c r="G1860" s="92" t="str">
        <f>IFERROR(AVERAGEIFS(EDF[Humeur], EDF[Nom], BD_evo[[#This Row],[Nom]], EDF[Semaine], BD_evo[[#This Row],[Semaine]]), "")</f>
        <v/>
      </c>
      <c r="H1860" s="92" t="str">
        <f>IFERROR(AVERAGEIFS(EDF[Stress], EDF[Nom], BD_evo[[#This Row],[Nom]], EDF[Semaine], BD_evo[[#This Row],[Semaine]]), "")</f>
        <v/>
      </c>
      <c r="I1860" s="92" t="str">
        <f>IFERROR(AVERAGEIFS(EDF[Sommeil], EDF[Nom], BD_evo[[#This Row],[Nom]], EDF[Semaine], BD_evo[[#This Row],[Semaine]]), "")</f>
        <v/>
      </c>
      <c r="J1860" s="92" t="str">
        <f>IFERROR(AVERAGEIFS(EDF[Etat Physique], EDF[Nom], BD_evo[[#This Row],[Nom]], EDF[Semaine], BD_evo[[#This Row],[Semaine]]), "")</f>
        <v/>
      </c>
      <c r="K1860" s="92" t="str">
        <f>IFERROR(AVERAGEIFS(EDF[Hydratation], EDF[Nom], BD_evo[[#This Row],[Nom]], EDF[Semaine], BD_evo[[#This Row],[Semaine]]), "")</f>
        <v/>
      </c>
      <c r="L1860" s="92" t="str">
        <f>IFERROR(AVERAGEIFS(EDF[Nutrition], EDF[Nom], BD_evo[[#This Row],[Nom]], EDF[Semaine], BD_evo[[#This Row],[Semaine]]), "")</f>
        <v/>
      </c>
      <c r="M1860" s="92" t="str">
        <f>IFERROR(AVERAGEIFS(RPE[Investissement du jour], RPE[Nom], BD_evo[[#This Row],[Nom]], RPE[Semaine], BD_evo[[#This Row],[Semaine]]), "")</f>
        <v/>
      </c>
    </row>
    <row r="1861" spans="1:13" x14ac:dyDescent="0.2">
      <c r="A1861" s="88" t="s">
        <v>85</v>
      </c>
      <c r="B1861" t="str">
        <f>INDEX(Statut[Profil], MATCH(BD_evo[[#This Row],[Nom]], Statut[Nom], 0))</f>
        <v>Avant</v>
      </c>
      <c r="C1861">
        <f t="shared" si="51"/>
        <v>2024</v>
      </c>
      <c r="D1861">
        <f t="shared" si="52"/>
        <v>20</v>
      </c>
      <c r="E1861" t="str">
        <f>IF(SUMIFS(RPE[sRPE_tot], RPE[Nom], BD_evo[[#This Row],[Nom]], RPE[Semaine], BD_evo[[#This Row],[Semaine]])=0,"",SUMIFS(RPE[sRPE_tot], RPE[Nom], BD_evo[[#This Row],[Nom]], RPE[Semaine], BD_evo[[#This Row],[Semaine]]))</f>
        <v/>
      </c>
      <c r="F1861" s="92" t="str">
        <f>IFERROR(AVERAGEIFS(EDF[Total EDF], EDF[Nom], BD_evo[[#This Row],[Nom]], EDF[Semaine], BD_evo[[#This Row],[Semaine]]), "")</f>
        <v/>
      </c>
      <c r="G1861" s="92" t="str">
        <f>IFERROR(AVERAGEIFS(EDF[Humeur], EDF[Nom], BD_evo[[#This Row],[Nom]], EDF[Semaine], BD_evo[[#This Row],[Semaine]]), "")</f>
        <v/>
      </c>
      <c r="H1861" s="92" t="str">
        <f>IFERROR(AVERAGEIFS(EDF[Stress], EDF[Nom], BD_evo[[#This Row],[Nom]], EDF[Semaine], BD_evo[[#This Row],[Semaine]]), "")</f>
        <v/>
      </c>
      <c r="I1861" s="92" t="str">
        <f>IFERROR(AVERAGEIFS(EDF[Sommeil], EDF[Nom], BD_evo[[#This Row],[Nom]], EDF[Semaine], BD_evo[[#This Row],[Semaine]]), "")</f>
        <v/>
      </c>
      <c r="J1861" s="92" t="str">
        <f>IFERROR(AVERAGEIFS(EDF[Etat Physique], EDF[Nom], BD_evo[[#This Row],[Nom]], EDF[Semaine], BD_evo[[#This Row],[Semaine]]), "")</f>
        <v/>
      </c>
      <c r="K1861" s="92" t="str">
        <f>IFERROR(AVERAGEIFS(EDF[Hydratation], EDF[Nom], BD_evo[[#This Row],[Nom]], EDF[Semaine], BD_evo[[#This Row],[Semaine]]), "")</f>
        <v/>
      </c>
      <c r="L1861" s="92" t="str">
        <f>IFERROR(AVERAGEIFS(EDF[Nutrition], EDF[Nom], BD_evo[[#This Row],[Nom]], EDF[Semaine], BD_evo[[#This Row],[Semaine]]), "")</f>
        <v/>
      </c>
      <c r="M1861" s="92" t="str">
        <f>IFERROR(AVERAGEIFS(RPE[Investissement du jour], RPE[Nom], BD_evo[[#This Row],[Nom]], RPE[Semaine], BD_evo[[#This Row],[Semaine]]), "")</f>
        <v/>
      </c>
    </row>
    <row r="1862" spans="1:13" x14ac:dyDescent="0.2">
      <c r="A1862" s="88" t="s">
        <v>191</v>
      </c>
      <c r="B1862" t="str">
        <f>INDEX(Statut[Profil], MATCH(BD_evo[[#This Row],[Nom]], Statut[Nom], 0))</f>
        <v>Avant</v>
      </c>
      <c r="C1862">
        <f t="shared" si="51"/>
        <v>2024</v>
      </c>
      <c r="D1862">
        <f t="shared" si="52"/>
        <v>20</v>
      </c>
      <c r="E1862" t="str">
        <f>IF(SUMIFS(RPE[sRPE_tot], RPE[Nom], BD_evo[[#This Row],[Nom]], RPE[Semaine], BD_evo[[#This Row],[Semaine]])=0,"",SUMIFS(RPE[sRPE_tot], RPE[Nom], BD_evo[[#This Row],[Nom]], RPE[Semaine], BD_evo[[#This Row],[Semaine]]))</f>
        <v/>
      </c>
      <c r="F1862" s="92" t="str">
        <f>IFERROR(AVERAGEIFS(EDF[Total EDF], EDF[Nom], BD_evo[[#This Row],[Nom]], EDF[Semaine], BD_evo[[#This Row],[Semaine]]), "")</f>
        <v/>
      </c>
      <c r="G1862" s="92" t="str">
        <f>IFERROR(AVERAGEIFS(EDF[Humeur], EDF[Nom], BD_evo[[#This Row],[Nom]], EDF[Semaine], BD_evo[[#This Row],[Semaine]]), "")</f>
        <v/>
      </c>
      <c r="H1862" s="92" t="str">
        <f>IFERROR(AVERAGEIFS(EDF[Stress], EDF[Nom], BD_evo[[#This Row],[Nom]], EDF[Semaine], BD_evo[[#This Row],[Semaine]]), "")</f>
        <v/>
      </c>
      <c r="I1862" s="92" t="str">
        <f>IFERROR(AVERAGEIFS(EDF[Sommeil], EDF[Nom], BD_evo[[#This Row],[Nom]], EDF[Semaine], BD_evo[[#This Row],[Semaine]]), "")</f>
        <v/>
      </c>
      <c r="J1862" s="92" t="str">
        <f>IFERROR(AVERAGEIFS(EDF[Etat Physique], EDF[Nom], BD_evo[[#This Row],[Nom]], EDF[Semaine], BD_evo[[#This Row],[Semaine]]), "")</f>
        <v/>
      </c>
      <c r="K1862" s="92" t="str">
        <f>IFERROR(AVERAGEIFS(EDF[Hydratation], EDF[Nom], BD_evo[[#This Row],[Nom]], EDF[Semaine], BD_evo[[#This Row],[Semaine]]), "")</f>
        <v/>
      </c>
      <c r="L1862" s="92" t="str">
        <f>IFERROR(AVERAGEIFS(EDF[Nutrition], EDF[Nom], BD_evo[[#This Row],[Nom]], EDF[Semaine], BD_evo[[#This Row],[Semaine]]), "")</f>
        <v/>
      </c>
      <c r="M1862" s="92" t="str">
        <f>IFERROR(AVERAGEIFS(RPE[Investissement du jour], RPE[Nom], BD_evo[[#This Row],[Nom]], RPE[Semaine], BD_evo[[#This Row],[Semaine]]), "")</f>
        <v/>
      </c>
    </row>
    <row r="1863" spans="1:13" x14ac:dyDescent="0.2">
      <c r="A1863" s="89" t="s">
        <v>95</v>
      </c>
      <c r="B1863" t="str">
        <f>INDEX(Statut[Profil], MATCH(BD_evo[[#This Row],[Nom]], Statut[Nom], 0))</f>
        <v>Avant</v>
      </c>
      <c r="C1863">
        <f t="shared" si="51"/>
        <v>2024</v>
      </c>
      <c r="D1863">
        <f t="shared" si="52"/>
        <v>20</v>
      </c>
      <c r="E1863" t="str">
        <f>IF(SUMIFS(RPE[sRPE_tot], RPE[Nom], BD_evo[[#This Row],[Nom]], RPE[Semaine], BD_evo[[#This Row],[Semaine]])=0,"",SUMIFS(RPE[sRPE_tot], RPE[Nom], BD_evo[[#This Row],[Nom]], RPE[Semaine], BD_evo[[#This Row],[Semaine]]))</f>
        <v/>
      </c>
      <c r="F1863" s="92" t="str">
        <f>IFERROR(AVERAGEIFS(EDF[Total EDF], EDF[Nom], BD_evo[[#This Row],[Nom]], EDF[Semaine], BD_evo[[#This Row],[Semaine]]), "")</f>
        <v/>
      </c>
      <c r="G1863" s="92" t="str">
        <f>IFERROR(AVERAGEIFS(EDF[Humeur], EDF[Nom], BD_evo[[#This Row],[Nom]], EDF[Semaine], BD_evo[[#This Row],[Semaine]]), "")</f>
        <v/>
      </c>
      <c r="H1863" s="92" t="str">
        <f>IFERROR(AVERAGEIFS(EDF[Stress], EDF[Nom], BD_evo[[#This Row],[Nom]], EDF[Semaine], BD_evo[[#This Row],[Semaine]]), "")</f>
        <v/>
      </c>
      <c r="I1863" s="92" t="str">
        <f>IFERROR(AVERAGEIFS(EDF[Sommeil], EDF[Nom], BD_evo[[#This Row],[Nom]], EDF[Semaine], BD_evo[[#This Row],[Semaine]]), "")</f>
        <v/>
      </c>
      <c r="J1863" s="92" t="str">
        <f>IFERROR(AVERAGEIFS(EDF[Etat Physique], EDF[Nom], BD_evo[[#This Row],[Nom]], EDF[Semaine], BD_evo[[#This Row],[Semaine]]), "")</f>
        <v/>
      </c>
      <c r="K1863" s="92" t="str">
        <f>IFERROR(AVERAGEIFS(EDF[Hydratation], EDF[Nom], BD_evo[[#This Row],[Nom]], EDF[Semaine], BD_evo[[#This Row],[Semaine]]), "")</f>
        <v/>
      </c>
      <c r="L1863" s="92" t="str">
        <f>IFERROR(AVERAGEIFS(EDF[Nutrition], EDF[Nom], BD_evo[[#This Row],[Nom]], EDF[Semaine], BD_evo[[#This Row],[Semaine]]), "")</f>
        <v/>
      </c>
      <c r="M1863" s="92" t="str">
        <f>IFERROR(AVERAGEIFS(RPE[Investissement du jour], RPE[Nom], BD_evo[[#This Row],[Nom]], RPE[Semaine], BD_evo[[#This Row],[Semaine]]), "")</f>
        <v/>
      </c>
    </row>
    <row r="1864" spans="1:13" x14ac:dyDescent="0.2">
      <c r="A1864" s="89" t="s">
        <v>80</v>
      </c>
      <c r="B1864" t="str">
        <f>INDEX(Statut[Profil], MATCH(BD_evo[[#This Row],[Nom]], Statut[Nom], 0))</f>
        <v>Avant</v>
      </c>
      <c r="C1864">
        <f t="shared" si="51"/>
        <v>2024</v>
      </c>
      <c r="D1864">
        <f t="shared" si="52"/>
        <v>20</v>
      </c>
      <c r="E1864" t="str">
        <f>IF(SUMIFS(RPE[sRPE_tot], RPE[Nom], BD_evo[[#This Row],[Nom]], RPE[Semaine], BD_evo[[#This Row],[Semaine]])=0,"",SUMIFS(RPE[sRPE_tot], RPE[Nom], BD_evo[[#This Row],[Nom]], RPE[Semaine], BD_evo[[#This Row],[Semaine]]))</f>
        <v/>
      </c>
      <c r="F1864" s="92" t="str">
        <f>IFERROR(AVERAGEIFS(EDF[Total EDF], EDF[Nom], BD_evo[[#This Row],[Nom]], EDF[Semaine], BD_evo[[#This Row],[Semaine]]), "")</f>
        <v/>
      </c>
      <c r="G1864" s="92" t="str">
        <f>IFERROR(AVERAGEIFS(EDF[Humeur], EDF[Nom], BD_evo[[#This Row],[Nom]], EDF[Semaine], BD_evo[[#This Row],[Semaine]]), "")</f>
        <v/>
      </c>
      <c r="H1864" s="92" t="str">
        <f>IFERROR(AVERAGEIFS(EDF[Stress], EDF[Nom], BD_evo[[#This Row],[Nom]], EDF[Semaine], BD_evo[[#This Row],[Semaine]]), "")</f>
        <v/>
      </c>
      <c r="I1864" s="92" t="str">
        <f>IFERROR(AVERAGEIFS(EDF[Sommeil], EDF[Nom], BD_evo[[#This Row],[Nom]], EDF[Semaine], BD_evo[[#This Row],[Semaine]]), "")</f>
        <v/>
      </c>
      <c r="J1864" s="92" t="str">
        <f>IFERROR(AVERAGEIFS(EDF[Etat Physique], EDF[Nom], BD_evo[[#This Row],[Nom]], EDF[Semaine], BD_evo[[#This Row],[Semaine]]), "")</f>
        <v/>
      </c>
      <c r="K1864" s="92" t="str">
        <f>IFERROR(AVERAGEIFS(EDF[Hydratation], EDF[Nom], BD_evo[[#This Row],[Nom]], EDF[Semaine], BD_evo[[#This Row],[Semaine]]), "")</f>
        <v/>
      </c>
      <c r="L1864" s="92" t="str">
        <f>IFERROR(AVERAGEIFS(EDF[Nutrition], EDF[Nom], BD_evo[[#This Row],[Nom]], EDF[Semaine], BD_evo[[#This Row],[Semaine]]), "")</f>
        <v/>
      </c>
      <c r="M1864" s="92" t="str">
        <f>IFERROR(AVERAGEIFS(RPE[Investissement du jour], RPE[Nom], BD_evo[[#This Row],[Nom]], RPE[Semaine], BD_evo[[#This Row],[Semaine]]), "")</f>
        <v/>
      </c>
    </row>
    <row r="1865" spans="1:13" x14ac:dyDescent="0.2">
      <c r="A1865" s="88" t="s">
        <v>167</v>
      </c>
      <c r="B1865" t="str">
        <f>INDEX(Statut[Profil], MATCH(BD_evo[[#This Row],[Nom]], Statut[Nom], 0))</f>
        <v>Trois Quarts</v>
      </c>
      <c r="C1865">
        <f t="shared" si="51"/>
        <v>2024</v>
      </c>
      <c r="D1865">
        <f t="shared" si="52"/>
        <v>20</v>
      </c>
      <c r="E1865" t="str">
        <f>IF(SUMIFS(RPE[sRPE_tot], RPE[Nom], BD_evo[[#This Row],[Nom]], RPE[Semaine], BD_evo[[#This Row],[Semaine]])=0,"",SUMIFS(RPE[sRPE_tot], RPE[Nom], BD_evo[[#This Row],[Nom]], RPE[Semaine], BD_evo[[#This Row],[Semaine]]))</f>
        <v/>
      </c>
      <c r="F1865" s="92" t="str">
        <f>IFERROR(AVERAGEIFS(EDF[Total EDF], EDF[Nom], BD_evo[[#This Row],[Nom]], EDF[Semaine], BD_evo[[#This Row],[Semaine]]), "")</f>
        <v/>
      </c>
      <c r="G1865" s="92" t="str">
        <f>IFERROR(AVERAGEIFS(EDF[Humeur], EDF[Nom], BD_evo[[#This Row],[Nom]], EDF[Semaine], BD_evo[[#This Row],[Semaine]]), "")</f>
        <v/>
      </c>
      <c r="H1865" s="92" t="str">
        <f>IFERROR(AVERAGEIFS(EDF[Stress], EDF[Nom], BD_evo[[#This Row],[Nom]], EDF[Semaine], BD_evo[[#This Row],[Semaine]]), "")</f>
        <v/>
      </c>
      <c r="I1865" s="92" t="str">
        <f>IFERROR(AVERAGEIFS(EDF[Sommeil], EDF[Nom], BD_evo[[#This Row],[Nom]], EDF[Semaine], BD_evo[[#This Row],[Semaine]]), "")</f>
        <v/>
      </c>
      <c r="J1865" s="92" t="str">
        <f>IFERROR(AVERAGEIFS(EDF[Etat Physique], EDF[Nom], BD_evo[[#This Row],[Nom]], EDF[Semaine], BD_evo[[#This Row],[Semaine]]), "")</f>
        <v/>
      </c>
      <c r="K1865" s="92" t="str">
        <f>IFERROR(AVERAGEIFS(EDF[Hydratation], EDF[Nom], BD_evo[[#This Row],[Nom]], EDF[Semaine], BD_evo[[#This Row],[Semaine]]), "")</f>
        <v/>
      </c>
      <c r="L1865" s="92" t="str">
        <f>IFERROR(AVERAGEIFS(EDF[Nutrition], EDF[Nom], BD_evo[[#This Row],[Nom]], EDF[Semaine], BD_evo[[#This Row],[Semaine]]), "")</f>
        <v/>
      </c>
      <c r="M1865" s="92" t="str">
        <f>IFERROR(AVERAGEIFS(RPE[Investissement du jour], RPE[Nom], BD_evo[[#This Row],[Nom]], RPE[Semaine], BD_evo[[#This Row],[Semaine]]), "")</f>
        <v/>
      </c>
    </row>
    <row r="1866" spans="1:13" x14ac:dyDescent="0.2">
      <c r="A1866" s="88" t="s">
        <v>240</v>
      </c>
      <c r="B1866" t="str">
        <f>INDEX(Statut[Profil], MATCH(BD_evo[[#This Row],[Nom]], Statut[Nom], 0))</f>
        <v>Trois Quarts</v>
      </c>
      <c r="C1866">
        <f t="shared" si="51"/>
        <v>2024</v>
      </c>
      <c r="D1866">
        <f t="shared" si="52"/>
        <v>20</v>
      </c>
      <c r="E1866" t="str">
        <f>IF(SUMIFS(RPE[sRPE_tot], RPE[Nom], BD_evo[[#This Row],[Nom]], RPE[Semaine], BD_evo[[#This Row],[Semaine]])=0,"",SUMIFS(RPE[sRPE_tot], RPE[Nom], BD_evo[[#This Row],[Nom]], RPE[Semaine], BD_evo[[#This Row],[Semaine]]))</f>
        <v/>
      </c>
      <c r="F1866" s="92" t="str">
        <f>IFERROR(AVERAGEIFS(EDF[Total EDF], EDF[Nom], BD_evo[[#This Row],[Nom]], EDF[Semaine], BD_evo[[#This Row],[Semaine]]), "")</f>
        <v/>
      </c>
      <c r="G1866" s="92" t="str">
        <f>IFERROR(AVERAGEIFS(EDF[Humeur], EDF[Nom], BD_evo[[#This Row],[Nom]], EDF[Semaine], BD_evo[[#This Row],[Semaine]]), "")</f>
        <v/>
      </c>
      <c r="H1866" s="92" t="str">
        <f>IFERROR(AVERAGEIFS(EDF[Stress], EDF[Nom], BD_evo[[#This Row],[Nom]], EDF[Semaine], BD_evo[[#This Row],[Semaine]]), "")</f>
        <v/>
      </c>
      <c r="I1866" s="92" t="str">
        <f>IFERROR(AVERAGEIFS(EDF[Sommeil], EDF[Nom], BD_evo[[#This Row],[Nom]], EDF[Semaine], BD_evo[[#This Row],[Semaine]]), "")</f>
        <v/>
      </c>
      <c r="J1866" s="92" t="str">
        <f>IFERROR(AVERAGEIFS(EDF[Etat Physique], EDF[Nom], BD_evo[[#This Row],[Nom]], EDF[Semaine], BD_evo[[#This Row],[Semaine]]), "")</f>
        <v/>
      </c>
      <c r="K1866" s="92" t="str">
        <f>IFERROR(AVERAGEIFS(EDF[Hydratation], EDF[Nom], BD_evo[[#This Row],[Nom]], EDF[Semaine], BD_evo[[#This Row],[Semaine]]), "")</f>
        <v/>
      </c>
      <c r="L1866" s="92" t="str">
        <f>IFERROR(AVERAGEIFS(EDF[Nutrition], EDF[Nom], BD_evo[[#This Row],[Nom]], EDF[Semaine], BD_evo[[#This Row],[Semaine]]), "")</f>
        <v/>
      </c>
      <c r="M1866" s="92" t="str">
        <f>IFERROR(AVERAGEIFS(RPE[Investissement du jour], RPE[Nom], BD_evo[[#This Row],[Nom]], RPE[Semaine], BD_evo[[#This Row],[Semaine]]), "")</f>
        <v/>
      </c>
    </row>
    <row r="1867" spans="1:13" x14ac:dyDescent="0.2">
      <c r="A1867" s="88" t="s">
        <v>107</v>
      </c>
      <c r="B1867" t="str">
        <f>INDEX(Statut[Profil], MATCH(BD_evo[[#This Row],[Nom]], Statut[Nom], 0))</f>
        <v>Trois Quarts</v>
      </c>
      <c r="C1867">
        <f t="shared" si="51"/>
        <v>2024</v>
      </c>
      <c r="D1867">
        <f t="shared" si="52"/>
        <v>20</v>
      </c>
      <c r="E1867" t="str">
        <f>IF(SUMIFS(RPE[sRPE_tot], RPE[Nom], BD_evo[[#This Row],[Nom]], RPE[Semaine], BD_evo[[#This Row],[Semaine]])=0,"",SUMIFS(RPE[sRPE_tot], RPE[Nom], BD_evo[[#This Row],[Nom]], RPE[Semaine], BD_evo[[#This Row],[Semaine]]))</f>
        <v/>
      </c>
      <c r="F1867" s="92" t="str">
        <f>IFERROR(AVERAGEIFS(EDF[Total EDF], EDF[Nom], BD_evo[[#This Row],[Nom]], EDF[Semaine], BD_evo[[#This Row],[Semaine]]), "")</f>
        <v/>
      </c>
      <c r="G1867" s="92" t="str">
        <f>IFERROR(AVERAGEIFS(EDF[Humeur], EDF[Nom], BD_evo[[#This Row],[Nom]], EDF[Semaine], BD_evo[[#This Row],[Semaine]]), "")</f>
        <v/>
      </c>
      <c r="H1867" s="92" t="str">
        <f>IFERROR(AVERAGEIFS(EDF[Stress], EDF[Nom], BD_evo[[#This Row],[Nom]], EDF[Semaine], BD_evo[[#This Row],[Semaine]]), "")</f>
        <v/>
      </c>
      <c r="I1867" s="92" t="str">
        <f>IFERROR(AVERAGEIFS(EDF[Sommeil], EDF[Nom], BD_evo[[#This Row],[Nom]], EDF[Semaine], BD_evo[[#This Row],[Semaine]]), "")</f>
        <v/>
      </c>
      <c r="J1867" s="92" t="str">
        <f>IFERROR(AVERAGEIFS(EDF[Etat Physique], EDF[Nom], BD_evo[[#This Row],[Nom]], EDF[Semaine], BD_evo[[#This Row],[Semaine]]), "")</f>
        <v/>
      </c>
      <c r="K1867" s="92" t="str">
        <f>IFERROR(AVERAGEIFS(EDF[Hydratation], EDF[Nom], BD_evo[[#This Row],[Nom]], EDF[Semaine], BD_evo[[#This Row],[Semaine]]), "")</f>
        <v/>
      </c>
      <c r="L1867" s="92" t="str">
        <f>IFERROR(AVERAGEIFS(EDF[Nutrition], EDF[Nom], BD_evo[[#This Row],[Nom]], EDF[Semaine], BD_evo[[#This Row],[Semaine]]), "")</f>
        <v/>
      </c>
      <c r="M1867" s="92" t="str">
        <f>IFERROR(AVERAGEIFS(RPE[Investissement du jour], RPE[Nom], BD_evo[[#This Row],[Nom]], RPE[Semaine], BD_evo[[#This Row],[Semaine]]), "")</f>
        <v/>
      </c>
    </row>
    <row r="1868" spans="1:13" x14ac:dyDescent="0.2">
      <c r="A1868" s="88" t="s">
        <v>192</v>
      </c>
      <c r="B1868" t="str">
        <f>INDEX(Statut[Profil], MATCH(BD_evo[[#This Row],[Nom]], Statut[Nom], 0))</f>
        <v>Trois Quarts</v>
      </c>
      <c r="C1868">
        <f t="shared" si="51"/>
        <v>2024</v>
      </c>
      <c r="D1868">
        <f t="shared" si="52"/>
        <v>20</v>
      </c>
      <c r="E1868" t="str">
        <f>IF(SUMIFS(RPE[sRPE_tot], RPE[Nom], BD_evo[[#This Row],[Nom]], RPE[Semaine], BD_evo[[#This Row],[Semaine]])=0,"",SUMIFS(RPE[sRPE_tot], RPE[Nom], BD_evo[[#This Row],[Nom]], RPE[Semaine], BD_evo[[#This Row],[Semaine]]))</f>
        <v/>
      </c>
      <c r="F1868" s="92" t="str">
        <f>IFERROR(AVERAGEIFS(EDF[Total EDF], EDF[Nom], BD_evo[[#This Row],[Nom]], EDF[Semaine], BD_evo[[#This Row],[Semaine]]), "")</f>
        <v/>
      </c>
      <c r="G1868" s="92" t="str">
        <f>IFERROR(AVERAGEIFS(EDF[Humeur], EDF[Nom], BD_evo[[#This Row],[Nom]], EDF[Semaine], BD_evo[[#This Row],[Semaine]]), "")</f>
        <v/>
      </c>
      <c r="H1868" s="92" t="str">
        <f>IFERROR(AVERAGEIFS(EDF[Stress], EDF[Nom], BD_evo[[#This Row],[Nom]], EDF[Semaine], BD_evo[[#This Row],[Semaine]]), "")</f>
        <v/>
      </c>
      <c r="I1868" s="92" t="str">
        <f>IFERROR(AVERAGEIFS(EDF[Sommeil], EDF[Nom], BD_evo[[#This Row],[Nom]], EDF[Semaine], BD_evo[[#This Row],[Semaine]]), "")</f>
        <v/>
      </c>
      <c r="J1868" s="92" t="str">
        <f>IFERROR(AVERAGEIFS(EDF[Etat Physique], EDF[Nom], BD_evo[[#This Row],[Nom]], EDF[Semaine], BD_evo[[#This Row],[Semaine]]), "")</f>
        <v/>
      </c>
      <c r="K1868" s="92" t="str">
        <f>IFERROR(AVERAGEIFS(EDF[Hydratation], EDF[Nom], BD_evo[[#This Row],[Nom]], EDF[Semaine], BD_evo[[#This Row],[Semaine]]), "")</f>
        <v/>
      </c>
      <c r="L1868" s="92" t="str">
        <f>IFERROR(AVERAGEIFS(EDF[Nutrition], EDF[Nom], BD_evo[[#This Row],[Nom]], EDF[Semaine], BD_evo[[#This Row],[Semaine]]), "")</f>
        <v/>
      </c>
      <c r="M1868" s="92" t="str">
        <f>IFERROR(AVERAGEIFS(RPE[Investissement du jour], RPE[Nom], BD_evo[[#This Row],[Nom]], RPE[Semaine], BD_evo[[#This Row],[Semaine]]), "")</f>
        <v/>
      </c>
    </row>
    <row r="1869" spans="1:13" x14ac:dyDescent="0.2">
      <c r="A1869" s="88" t="s">
        <v>496</v>
      </c>
      <c r="B1869" t="str">
        <f>INDEX(Statut[Profil], MATCH(BD_evo[[#This Row],[Nom]], Statut[Nom], 0))</f>
        <v>Trois Quarts</v>
      </c>
      <c r="C1869">
        <f t="shared" si="51"/>
        <v>2024</v>
      </c>
      <c r="D1869">
        <f t="shared" si="52"/>
        <v>20</v>
      </c>
      <c r="E1869" t="str">
        <f>IF(SUMIFS(RPE[sRPE_tot], RPE[Nom], BD_evo[[#This Row],[Nom]], RPE[Semaine], BD_evo[[#This Row],[Semaine]])=0,"",SUMIFS(RPE[sRPE_tot], RPE[Nom], BD_evo[[#This Row],[Nom]], RPE[Semaine], BD_evo[[#This Row],[Semaine]]))</f>
        <v/>
      </c>
      <c r="F1869" s="92" t="str">
        <f>IFERROR(AVERAGEIFS(EDF[Total EDF], EDF[Nom], BD_evo[[#This Row],[Nom]], EDF[Semaine], BD_evo[[#This Row],[Semaine]]), "")</f>
        <v/>
      </c>
      <c r="G1869" s="92" t="str">
        <f>IFERROR(AVERAGEIFS(EDF[Humeur], EDF[Nom], BD_evo[[#This Row],[Nom]], EDF[Semaine], BD_evo[[#This Row],[Semaine]]), "")</f>
        <v/>
      </c>
      <c r="H1869" s="92" t="str">
        <f>IFERROR(AVERAGEIFS(EDF[Stress], EDF[Nom], BD_evo[[#This Row],[Nom]], EDF[Semaine], BD_evo[[#This Row],[Semaine]]), "")</f>
        <v/>
      </c>
      <c r="I1869" s="92" t="str">
        <f>IFERROR(AVERAGEIFS(EDF[Sommeil], EDF[Nom], BD_evo[[#This Row],[Nom]], EDF[Semaine], BD_evo[[#This Row],[Semaine]]), "")</f>
        <v/>
      </c>
      <c r="J1869" s="92" t="str">
        <f>IFERROR(AVERAGEIFS(EDF[Etat Physique], EDF[Nom], BD_evo[[#This Row],[Nom]], EDF[Semaine], BD_evo[[#This Row],[Semaine]]), "")</f>
        <v/>
      </c>
      <c r="K1869" s="92" t="str">
        <f>IFERROR(AVERAGEIFS(EDF[Hydratation], EDF[Nom], BD_evo[[#This Row],[Nom]], EDF[Semaine], BD_evo[[#This Row],[Semaine]]), "")</f>
        <v/>
      </c>
      <c r="L1869" s="92" t="str">
        <f>IFERROR(AVERAGEIFS(EDF[Nutrition], EDF[Nom], BD_evo[[#This Row],[Nom]], EDF[Semaine], BD_evo[[#This Row],[Semaine]]), "")</f>
        <v/>
      </c>
      <c r="M1869" s="92" t="str">
        <f>IFERROR(AVERAGEIFS(RPE[Investissement du jour], RPE[Nom], BD_evo[[#This Row],[Nom]], RPE[Semaine], BD_evo[[#This Row],[Semaine]]), "")</f>
        <v/>
      </c>
    </row>
    <row r="1870" spans="1:13" x14ac:dyDescent="0.2">
      <c r="A1870" s="88" t="s">
        <v>211</v>
      </c>
      <c r="B1870" t="str">
        <f>INDEX(Statut[Profil], MATCH(BD_evo[[#This Row],[Nom]], Statut[Nom], 0))</f>
        <v>Trois Quarts</v>
      </c>
      <c r="C1870">
        <f t="shared" si="51"/>
        <v>2024</v>
      </c>
      <c r="D1870">
        <f t="shared" si="52"/>
        <v>20</v>
      </c>
      <c r="E1870" t="str">
        <f>IF(SUMIFS(RPE[sRPE_tot], RPE[Nom], BD_evo[[#This Row],[Nom]], RPE[Semaine], BD_evo[[#This Row],[Semaine]])=0,"",SUMIFS(RPE[sRPE_tot], RPE[Nom], BD_evo[[#This Row],[Nom]], RPE[Semaine], BD_evo[[#This Row],[Semaine]]))</f>
        <v/>
      </c>
      <c r="F1870" s="92" t="str">
        <f>IFERROR(AVERAGEIFS(EDF[Total EDF], EDF[Nom], BD_evo[[#This Row],[Nom]], EDF[Semaine], BD_evo[[#This Row],[Semaine]]), "")</f>
        <v/>
      </c>
      <c r="G1870" s="92" t="str">
        <f>IFERROR(AVERAGEIFS(EDF[Humeur], EDF[Nom], BD_evo[[#This Row],[Nom]], EDF[Semaine], BD_evo[[#This Row],[Semaine]]), "")</f>
        <v/>
      </c>
      <c r="H1870" s="92" t="str">
        <f>IFERROR(AVERAGEIFS(EDF[Stress], EDF[Nom], BD_evo[[#This Row],[Nom]], EDF[Semaine], BD_evo[[#This Row],[Semaine]]), "")</f>
        <v/>
      </c>
      <c r="I1870" s="92" t="str">
        <f>IFERROR(AVERAGEIFS(EDF[Sommeil], EDF[Nom], BD_evo[[#This Row],[Nom]], EDF[Semaine], BD_evo[[#This Row],[Semaine]]), "")</f>
        <v/>
      </c>
      <c r="J1870" s="92" t="str">
        <f>IFERROR(AVERAGEIFS(EDF[Etat Physique], EDF[Nom], BD_evo[[#This Row],[Nom]], EDF[Semaine], BD_evo[[#This Row],[Semaine]]), "")</f>
        <v/>
      </c>
      <c r="K1870" s="92" t="str">
        <f>IFERROR(AVERAGEIFS(EDF[Hydratation], EDF[Nom], BD_evo[[#This Row],[Nom]], EDF[Semaine], BD_evo[[#This Row],[Semaine]]), "")</f>
        <v/>
      </c>
      <c r="L1870" s="92" t="str">
        <f>IFERROR(AVERAGEIFS(EDF[Nutrition], EDF[Nom], BD_evo[[#This Row],[Nom]], EDF[Semaine], BD_evo[[#This Row],[Semaine]]), "")</f>
        <v/>
      </c>
      <c r="M1870" s="92" t="str">
        <f>IFERROR(AVERAGEIFS(RPE[Investissement du jour], RPE[Nom], BD_evo[[#This Row],[Nom]], RPE[Semaine], BD_evo[[#This Row],[Semaine]]), "")</f>
        <v/>
      </c>
    </row>
    <row r="1871" spans="1:13" x14ac:dyDescent="0.2">
      <c r="A1871" s="88" t="s">
        <v>188</v>
      </c>
      <c r="B1871" t="str">
        <f>INDEX(Statut[Profil], MATCH(BD_evo[[#This Row],[Nom]], Statut[Nom], 0))</f>
        <v>Avant</v>
      </c>
      <c r="C1871">
        <f t="shared" si="51"/>
        <v>2024</v>
      </c>
      <c r="D1871">
        <f t="shared" si="52"/>
        <v>20</v>
      </c>
      <c r="E1871" t="str">
        <f>IF(SUMIFS(RPE[sRPE_tot], RPE[Nom], BD_evo[[#This Row],[Nom]], RPE[Semaine], BD_evo[[#This Row],[Semaine]])=0,"",SUMIFS(RPE[sRPE_tot], RPE[Nom], BD_evo[[#This Row],[Nom]], RPE[Semaine], BD_evo[[#This Row],[Semaine]]))</f>
        <v/>
      </c>
      <c r="F1871" s="92" t="str">
        <f>IFERROR(AVERAGEIFS(EDF[Total EDF], EDF[Nom], BD_evo[[#This Row],[Nom]], EDF[Semaine], BD_evo[[#This Row],[Semaine]]), "")</f>
        <v/>
      </c>
      <c r="G1871" s="92" t="str">
        <f>IFERROR(AVERAGEIFS(EDF[Humeur], EDF[Nom], BD_evo[[#This Row],[Nom]], EDF[Semaine], BD_evo[[#This Row],[Semaine]]), "")</f>
        <v/>
      </c>
      <c r="H1871" s="92" t="str">
        <f>IFERROR(AVERAGEIFS(EDF[Stress], EDF[Nom], BD_evo[[#This Row],[Nom]], EDF[Semaine], BD_evo[[#This Row],[Semaine]]), "")</f>
        <v/>
      </c>
      <c r="I1871" s="92" t="str">
        <f>IFERROR(AVERAGEIFS(EDF[Sommeil], EDF[Nom], BD_evo[[#This Row],[Nom]], EDF[Semaine], BD_evo[[#This Row],[Semaine]]), "")</f>
        <v/>
      </c>
      <c r="J1871" s="92" t="str">
        <f>IFERROR(AVERAGEIFS(EDF[Etat Physique], EDF[Nom], BD_evo[[#This Row],[Nom]], EDF[Semaine], BD_evo[[#This Row],[Semaine]]), "")</f>
        <v/>
      </c>
      <c r="K1871" s="92" t="str">
        <f>IFERROR(AVERAGEIFS(EDF[Hydratation], EDF[Nom], BD_evo[[#This Row],[Nom]], EDF[Semaine], BD_evo[[#This Row],[Semaine]]), "")</f>
        <v/>
      </c>
      <c r="L1871" s="92" t="str">
        <f>IFERROR(AVERAGEIFS(EDF[Nutrition], EDF[Nom], BD_evo[[#This Row],[Nom]], EDF[Semaine], BD_evo[[#This Row],[Semaine]]), "")</f>
        <v/>
      </c>
      <c r="M1871" s="92" t="str">
        <f>IFERROR(AVERAGEIFS(RPE[Investissement du jour], RPE[Nom], BD_evo[[#This Row],[Nom]], RPE[Semaine], BD_evo[[#This Row],[Semaine]]), "")</f>
        <v/>
      </c>
    </row>
    <row r="1872" spans="1:13" x14ac:dyDescent="0.2">
      <c r="A1872" s="88" t="s">
        <v>200</v>
      </c>
      <c r="B1872" t="str">
        <f>INDEX(Statut[Profil], MATCH(BD_evo[[#This Row],[Nom]], Statut[Nom], 0))</f>
        <v>Avant</v>
      </c>
      <c r="C1872">
        <f t="shared" si="51"/>
        <v>2024</v>
      </c>
      <c r="D1872">
        <f t="shared" si="52"/>
        <v>20</v>
      </c>
      <c r="E1872" t="str">
        <f>IF(SUMIFS(RPE[sRPE_tot], RPE[Nom], BD_evo[[#This Row],[Nom]], RPE[Semaine], BD_evo[[#This Row],[Semaine]])=0,"",SUMIFS(RPE[sRPE_tot], RPE[Nom], BD_evo[[#This Row],[Nom]], RPE[Semaine], BD_evo[[#This Row],[Semaine]]))</f>
        <v/>
      </c>
      <c r="F1872" s="92" t="str">
        <f>IFERROR(AVERAGEIFS(EDF[Total EDF], EDF[Nom], BD_evo[[#This Row],[Nom]], EDF[Semaine], BD_evo[[#This Row],[Semaine]]), "")</f>
        <v/>
      </c>
      <c r="G1872" s="92" t="str">
        <f>IFERROR(AVERAGEIFS(EDF[Humeur], EDF[Nom], BD_evo[[#This Row],[Nom]], EDF[Semaine], BD_evo[[#This Row],[Semaine]]), "")</f>
        <v/>
      </c>
      <c r="H1872" s="92" t="str">
        <f>IFERROR(AVERAGEIFS(EDF[Stress], EDF[Nom], BD_evo[[#This Row],[Nom]], EDF[Semaine], BD_evo[[#This Row],[Semaine]]), "")</f>
        <v/>
      </c>
      <c r="I1872" s="92" t="str">
        <f>IFERROR(AVERAGEIFS(EDF[Sommeil], EDF[Nom], BD_evo[[#This Row],[Nom]], EDF[Semaine], BD_evo[[#This Row],[Semaine]]), "")</f>
        <v/>
      </c>
      <c r="J1872" s="92" t="str">
        <f>IFERROR(AVERAGEIFS(EDF[Etat Physique], EDF[Nom], BD_evo[[#This Row],[Nom]], EDF[Semaine], BD_evo[[#This Row],[Semaine]]), "")</f>
        <v/>
      </c>
      <c r="K1872" s="92" t="str">
        <f>IFERROR(AVERAGEIFS(EDF[Hydratation], EDF[Nom], BD_evo[[#This Row],[Nom]], EDF[Semaine], BD_evo[[#This Row],[Semaine]]), "")</f>
        <v/>
      </c>
      <c r="L1872" s="92" t="str">
        <f>IFERROR(AVERAGEIFS(EDF[Nutrition], EDF[Nom], BD_evo[[#This Row],[Nom]], EDF[Semaine], BD_evo[[#This Row],[Semaine]]), "")</f>
        <v/>
      </c>
      <c r="M1872" s="92" t="str">
        <f>IFERROR(AVERAGEIFS(RPE[Investissement du jour], RPE[Nom], BD_evo[[#This Row],[Nom]], RPE[Semaine], BD_evo[[#This Row],[Semaine]]), "")</f>
        <v/>
      </c>
    </row>
    <row r="1873" spans="1:13" x14ac:dyDescent="0.2">
      <c r="A1873" s="88" t="s">
        <v>244</v>
      </c>
      <c r="B1873" t="str">
        <f>INDEX(Statut[Profil], MATCH(BD_evo[[#This Row],[Nom]], Statut[Nom], 0))</f>
        <v>Avant</v>
      </c>
      <c r="C1873">
        <f t="shared" si="51"/>
        <v>2024</v>
      </c>
      <c r="D1873">
        <f t="shared" si="52"/>
        <v>20</v>
      </c>
      <c r="E1873" t="str">
        <f>IF(SUMIFS(RPE[sRPE_tot], RPE[Nom], BD_evo[[#This Row],[Nom]], RPE[Semaine], BD_evo[[#This Row],[Semaine]])=0,"",SUMIFS(RPE[sRPE_tot], RPE[Nom], BD_evo[[#This Row],[Nom]], RPE[Semaine], BD_evo[[#This Row],[Semaine]]))</f>
        <v/>
      </c>
      <c r="F1873" s="92" t="str">
        <f>IFERROR(AVERAGEIFS(EDF[Total EDF], EDF[Nom], BD_evo[[#This Row],[Nom]], EDF[Semaine], BD_evo[[#This Row],[Semaine]]), "")</f>
        <v/>
      </c>
      <c r="G1873" s="92" t="str">
        <f>IFERROR(AVERAGEIFS(EDF[Humeur], EDF[Nom], BD_evo[[#This Row],[Nom]], EDF[Semaine], BD_evo[[#This Row],[Semaine]]), "")</f>
        <v/>
      </c>
      <c r="H1873" s="92" t="str">
        <f>IFERROR(AVERAGEIFS(EDF[Stress], EDF[Nom], BD_evo[[#This Row],[Nom]], EDF[Semaine], BD_evo[[#This Row],[Semaine]]), "")</f>
        <v/>
      </c>
      <c r="I1873" s="92" t="str">
        <f>IFERROR(AVERAGEIFS(EDF[Sommeil], EDF[Nom], BD_evo[[#This Row],[Nom]], EDF[Semaine], BD_evo[[#This Row],[Semaine]]), "")</f>
        <v/>
      </c>
      <c r="J1873" s="92" t="str">
        <f>IFERROR(AVERAGEIFS(EDF[Etat Physique], EDF[Nom], BD_evo[[#This Row],[Nom]], EDF[Semaine], BD_evo[[#This Row],[Semaine]]), "")</f>
        <v/>
      </c>
      <c r="K1873" s="92" t="str">
        <f>IFERROR(AVERAGEIFS(EDF[Hydratation], EDF[Nom], BD_evo[[#This Row],[Nom]], EDF[Semaine], BD_evo[[#This Row],[Semaine]]), "")</f>
        <v/>
      </c>
      <c r="L1873" s="92" t="str">
        <f>IFERROR(AVERAGEIFS(EDF[Nutrition], EDF[Nom], BD_evo[[#This Row],[Nom]], EDF[Semaine], BD_evo[[#This Row],[Semaine]]), "")</f>
        <v/>
      </c>
      <c r="M1873" s="92" t="str">
        <f>IFERROR(AVERAGEIFS(RPE[Investissement du jour], RPE[Nom], BD_evo[[#This Row],[Nom]], RPE[Semaine], BD_evo[[#This Row],[Semaine]]), "")</f>
        <v/>
      </c>
    </row>
    <row r="1874" spans="1:13" x14ac:dyDescent="0.2">
      <c r="A1874" s="89" t="s">
        <v>78</v>
      </c>
      <c r="B1874" t="str">
        <f>INDEX(Statut[Profil], MATCH(BD_evo[[#This Row],[Nom]], Statut[Nom], 0))</f>
        <v>Avant</v>
      </c>
      <c r="C1874">
        <f t="shared" si="51"/>
        <v>2024</v>
      </c>
      <c r="D1874">
        <f t="shared" si="52"/>
        <v>20</v>
      </c>
      <c r="E1874" t="str">
        <f>IF(SUMIFS(RPE[sRPE_tot], RPE[Nom], BD_evo[[#This Row],[Nom]], RPE[Semaine], BD_evo[[#This Row],[Semaine]])=0,"",SUMIFS(RPE[sRPE_tot], RPE[Nom], BD_evo[[#This Row],[Nom]], RPE[Semaine], BD_evo[[#This Row],[Semaine]]))</f>
        <v/>
      </c>
      <c r="F1874" s="92" t="str">
        <f>IFERROR(AVERAGEIFS(EDF[Total EDF], EDF[Nom], BD_evo[[#This Row],[Nom]], EDF[Semaine], BD_evo[[#This Row],[Semaine]]), "")</f>
        <v/>
      </c>
      <c r="G1874" s="92" t="str">
        <f>IFERROR(AVERAGEIFS(EDF[Humeur], EDF[Nom], BD_evo[[#This Row],[Nom]], EDF[Semaine], BD_evo[[#This Row],[Semaine]]), "")</f>
        <v/>
      </c>
      <c r="H1874" s="92" t="str">
        <f>IFERROR(AVERAGEIFS(EDF[Stress], EDF[Nom], BD_evo[[#This Row],[Nom]], EDF[Semaine], BD_evo[[#This Row],[Semaine]]), "")</f>
        <v/>
      </c>
      <c r="I1874" s="92" t="str">
        <f>IFERROR(AVERAGEIFS(EDF[Sommeil], EDF[Nom], BD_evo[[#This Row],[Nom]], EDF[Semaine], BD_evo[[#This Row],[Semaine]]), "")</f>
        <v/>
      </c>
      <c r="J1874" s="92" t="str">
        <f>IFERROR(AVERAGEIFS(EDF[Etat Physique], EDF[Nom], BD_evo[[#This Row],[Nom]], EDF[Semaine], BD_evo[[#This Row],[Semaine]]), "")</f>
        <v/>
      </c>
      <c r="K1874" s="92" t="str">
        <f>IFERROR(AVERAGEIFS(EDF[Hydratation], EDF[Nom], BD_evo[[#This Row],[Nom]], EDF[Semaine], BD_evo[[#This Row],[Semaine]]), "")</f>
        <v/>
      </c>
      <c r="L1874" s="92" t="str">
        <f>IFERROR(AVERAGEIFS(EDF[Nutrition], EDF[Nom], BD_evo[[#This Row],[Nom]], EDF[Semaine], BD_evo[[#This Row],[Semaine]]), "")</f>
        <v/>
      </c>
      <c r="M1874" s="92" t="str">
        <f>IFERROR(AVERAGEIFS(RPE[Investissement du jour], RPE[Nom], BD_evo[[#This Row],[Nom]], RPE[Semaine], BD_evo[[#This Row],[Semaine]]), "")</f>
        <v/>
      </c>
    </row>
    <row r="1875" spans="1:13" x14ac:dyDescent="0.2">
      <c r="A1875" s="88" t="s">
        <v>87</v>
      </c>
      <c r="B1875" t="str">
        <f>INDEX(Statut[Profil], MATCH(BD_evo[[#This Row],[Nom]], Statut[Nom], 0))</f>
        <v>Trois Quarts</v>
      </c>
      <c r="C1875">
        <f t="shared" si="51"/>
        <v>2024</v>
      </c>
      <c r="D1875">
        <f t="shared" si="52"/>
        <v>20</v>
      </c>
      <c r="E1875" t="str">
        <f>IF(SUMIFS(RPE[sRPE_tot], RPE[Nom], BD_evo[[#This Row],[Nom]], RPE[Semaine], BD_evo[[#This Row],[Semaine]])=0,"",SUMIFS(RPE[sRPE_tot], RPE[Nom], BD_evo[[#This Row],[Nom]], RPE[Semaine], BD_evo[[#This Row],[Semaine]]))</f>
        <v/>
      </c>
      <c r="F1875" s="92" t="str">
        <f>IFERROR(AVERAGEIFS(EDF[Total EDF], EDF[Nom], BD_evo[[#This Row],[Nom]], EDF[Semaine], BD_evo[[#This Row],[Semaine]]), "")</f>
        <v/>
      </c>
      <c r="G1875" s="92" t="str">
        <f>IFERROR(AVERAGEIFS(EDF[Humeur], EDF[Nom], BD_evo[[#This Row],[Nom]], EDF[Semaine], BD_evo[[#This Row],[Semaine]]), "")</f>
        <v/>
      </c>
      <c r="H1875" s="92" t="str">
        <f>IFERROR(AVERAGEIFS(EDF[Stress], EDF[Nom], BD_evo[[#This Row],[Nom]], EDF[Semaine], BD_evo[[#This Row],[Semaine]]), "")</f>
        <v/>
      </c>
      <c r="I1875" s="92" t="str">
        <f>IFERROR(AVERAGEIFS(EDF[Sommeil], EDF[Nom], BD_evo[[#This Row],[Nom]], EDF[Semaine], BD_evo[[#This Row],[Semaine]]), "")</f>
        <v/>
      </c>
      <c r="J1875" s="92" t="str">
        <f>IFERROR(AVERAGEIFS(EDF[Etat Physique], EDF[Nom], BD_evo[[#This Row],[Nom]], EDF[Semaine], BD_evo[[#This Row],[Semaine]]), "")</f>
        <v/>
      </c>
      <c r="K1875" s="92" t="str">
        <f>IFERROR(AVERAGEIFS(EDF[Hydratation], EDF[Nom], BD_evo[[#This Row],[Nom]], EDF[Semaine], BD_evo[[#This Row],[Semaine]]), "")</f>
        <v/>
      </c>
      <c r="L1875" s="92" t="str">
        <f>IFERROR(AVERAGEIFS(EDF[Nutrition], EDF[Nom], BD_evo[[#This Row],[Nom]], EDF[Semaine], BD_evo[[#This Row],[Semaine]]), "")</f>
        <v/>
      </c>
      <c r="M1875" s="92" t="str">
        <f>IFERROR(AVERAGEIFS(RPE[Investissement du jour], RPE[Nom], BD_evo[[#This Row],[Nom]], RPE[Semaine], BD_evo[[#This Row],[Semaine]]), "")</f>
        <v/>
      </c>
    </row>
    <row r="1876" spans="1:13" x14ac:dyDescent="0.2">
      <c r="A1876" s="88" t="s">
        <v>212</v>
      </c>
      <c r="B1876" t="str">
        <f>INDEX(Statut[Profil], MATCH(BD_evo[[#This Row],[Nom]], Statut[Nom], 0))</f>
        <v>Avant</v>
      </c>
      <c r="C1876">
        <f t="shared" si="51"/>
        <v>2024</v>
      </c>
      <c r="D1876">
        <f t="shared" si="52"/>
        <v>20</v>
      </c>
      <c r="E1876" t="str">
        <f>IF(SUMIFS(RPE[sRPE_tot], RPE[Nom], BD_evo[[#This Row],[Nom]], RPE[Semaine], BD_evo[[#This Row],[Semaine]])=0,"",SUMIFS(RPE[sRPE_tot], RPE[Nom], BD_evo[[#This Row],[Nom]], RPE[Semaine], BD_evo[[#This Row],[Semaine]]))</f>
        <v/>
      </c>
      <c r="F1876" s="92" t="str">
        <f>IFERROR(AVERAGEIFS(EDF[Total EDF], EDF[Nom], BD_evo[[#This Row],[Nom]], EDF[Semaine], BD_evo[[#This Row],[Semaine]]), "")</f>
        <v/>
      </c>
      <c r="G1876" s="92" t="str">
        <f>IFERROR(AVERAGEIFS(EDF[Humeur], EDF[Nom], BD_evo[[#This Row],[Nom]], EDF[Semaine], BD_evo[[#This Row],[Semaine]]), "")</f>
        <v/>
      </c>
      <c r="H1876" s="92" t="str">
        <f>IFERROR(AVERAGEIFS(EDF[Stress], EDF[Nom], BD_evo[[#This Row],[Nom]], EDF[Semaine], BD_evo[[#This Row],[Semaine]]), "")</f>
        <v/>
      </c>
      <c r="I1876" s="92" t="str">
        <f>IFERROR(AVERAGEIFS(EDF[Sommeil], EDF[Nom], BD_evo[[#This Row],[Nom]], EDF[Semaine], BD_evo[[#This Row],[Semaine]]), "")</f>
        <v/>
      </c>
      <c r="J1876" s="92" t="str">
        <f>IFERROR(AVERAGEIFS(EDF[Etat Physique], EDF[Nom], BD_evo[[#This Row],[Nom]], EDF[Semaine], BD_evo[[#This Row],[Semaine]]), "")</f>
        <v/>
      </c>
      <c r="K1876" s="92" t="str">
        <f>IFERROR(AVERAGEIFS(EDF[Hydratation], EDF[Nom], BD_evo[[#This Row],[Nom]], EDF[Semaine], BD_evo[[#This Row],[Semaine]]), "")</f>
        <v/>
      </c>
      <c r="L1876" s="92" t="str">
        <f>IFERROR(AVERAGEIFS(EDF[Nutrition], EDF[Nom], BD_evo[[#This Row],[Nom]], EDF[Semaine], BD_evo[[#This Row],[Semaine]]), "")</f>
        <v/>
      </c>
      <c r="M1876" s="92" t="str">
        <f>IFERROR(AVERAGEIFS(RPE[Investissement du jour], RPE[Nom], BD_evo[[#This Row],[Nom]], RPE[Semaine], BD_evo[[#This Row],[Semaine]]), "")</f>
        <v/>
      </c>
    </row>
    <row r="1877" spans="1:13" x14ac:dyDescent="0.2">
      <c r="A1877" s="88" t="s">
        <v>243</v>
      </c>
      <c r="B1877" t="str">
        <f>INDEX(Statut[Profil], MATCH(BD_evo[[#This Row],[Nom]], Statut[Nom], 0))</f>
        <v>Trois Quarts</v>
      </c>
      <c r="C1877">
        <f t="shared" si="51"/>
        <v>2024</v>
      </c>
      <c r="D1877">
        <f t="shared" si="52"/>
        <v>20</v>
      </c>
      <c r="E1877" t="str">
        <f>IF(SUMIFS(RPE[sRPE_tot], RPE[Nom], BD_evo[[#This Row],[Nom]], RPE[Semaine], BD_evo[[#This Row],[Semaine]])=0,"",SUMIFS(RPE[sRPE_tot], RPE[Nom], BD_evo[[#This Row],[Nom]], RPE[Semaine], BD_evo[[#This Row],[Semaine]]))</f>
        <v/>
      </c>
      <c r="F1877" s="92" t="str">
        <f>IFERROR(AVERAGEIFS(EDF[Total EDF], EDF[Nom], BD_evo[[#This Row],[Nom]], EDF[Semaine], BD_evo[[#This Row],[Semaine]]), "")</f>
        <v/>
      </c>
      <c r="G1877" s="92" t="str">
        <f>IFERROR(AVERAGEIFS(EDF[Humeur], EDF[Nom], BD_evo[[#This Row],[Nom]], EDF[Semaine], BD_evo[[#This Row],[Semaine]]), "")</f>
        <v/>
      </c>
      <c r="H1877" s="92" t="str">
        <f>IFERROR(AVERAGEIFS(EDF[Stress], EDF[Nom], BD_evo[[#This Row],[Nom]], EDF[Semaine], BD_evo[[#This Row],[Semaine]]), "")</f>
        <v/>
      </c>
      <c r="I1877" s="92" t="str">
        <f>IFERROR(AVERAGEIFS(EDF[Sommeil], EDF[Nom], BD_evo[[#This Row],[Nom]], EDF[Semaine], BD_evo[[#This Row],[Semaine]]), "")</f>
        <v/>
      </c>
      <c r="J1877" s="92" t="str">
        <f>IFERROR(AVERAGEIFS(EDF[Etat Physique], EDF[Nom], BD_evo[[#This Row],[Nom]], EDF[Semaine], BD_evo[[#This Row],[Semaine]]), "")</f>
        <v/>
      </c>
      <c r="K1877" s="92" t="str">
        <f>IFERROR(AVERAGEIFS(EDF[Hydratation], EDF[Nom], BD_evo[[#This Row],[Nom]], EDF[Semaine], BD_evo[[#This Row],[Semaine]]), "")</f>
        <v/>
      </c>
      <c r="L1877" s="92" t="str">
        <f>IFERROR(AVERAGEIFS(EDF[Nutrition], EDF[Nom], BD_evo[[#This Row],[Nom]], EDF[Semaine], BD_evo[[#This Row],[Semaine]]), "")</f>
        <v/>
      </c>
      <c r="M1877" s="92" t="str">
        <f>IFERROR(AVERAGEIFS(RPE[Investissement du jour], RPE[Nom], BD_evo[[#This Row],[Nom]], RPE[Semaine], BD_evo[[#This Row],[Semaine]]), "")</f>
        <v/>
      </c>
    </row>
    <row r="1878" spans="1:13" x14ac:dyDescent="0.2">
      <c r="A1878" s="88" t="s">
        <v>81</v>
      </c>
      <c r="B1878" t="str">
        <f>INDEX(Statut[Profil], MATCH(BD_evo[[#This Row],[Nom]], Statut[Nom], 0))</f>
        <v>Trois Quarts</v>
      </c>
      <c r="C1878">
        <f t="shared" si="51"/>
        <v>2024</v>
      </c>
      <c r="D1878">
        <f t="shared" si="52"/>
        <v>20</v>
      </c>
      <c r="E1878" t="str">
        <f>IF(SUMIFS(RPE[sRPE_tot], RPE[Nom], BD_evo[[#This Row],[Nom]], RPE[Semaine], BD_evo[[#This Row],[Semaine]])=0,"",SUMIFS(RPE[sRPE_tot], RPE[Nom], BD_evo[[#This Row],[Nom]], RPE[Semaine], BD_evo[[#This Row],[Semaine]]))</f>
        <v/>
      </c>
      <c r="F1878" s="92" t="str">
        <f>IFERROR(AVERAGEIFS(EDF[Total EDF], EDF[Nom], BD_evo[[#This Row],[Nom]], EDF[Semaine], BD_evo[[#This Row],[Semaine]]), "")</f>
        <v/>
      </c>
      <c r="G1878" s="92" t="str">
        <f>IFERROR(AVERAGEIFS(EDF[Humeur], EDF[Nom], BD_evo[[#This Row],[Nom]], EDF[Semaine], BD_evo[[#This Row],[Semaine]]), "")</f>
        <v/>
      </c>
      <c r="H1878" s="92" t="str">
        <f>IFERROR(AVERAGEIFS(EDF[Stress], EDF[Nom], BD_evo[[#This Row],[Nom]], EDF[Semaine], BD_evo[[#This Row],[Semaine]]), "")</f>
        <v/>
      </c>
      <c r="I1878" s="92" t="str">
        <f>IFERROR(AVERAGEIFS(EDF[Sommeil], EDF[Nom], BD_evo[[#This Row],[Nom]], EDF[Semaine], BD_evo[[#This Row],[Semaine]]), "")</f>
        <v/>
      </c>
      <c r="J1878" s="92" t="str">
        <f>IFERROR(AVERAGEIFS(EDF[Etat Physique], EDF[Nom], BD_evo[[#This Row],[Nom]], EDF[Semaine], BD_evo[[#This Row],[Semaine]]), "")</f>
        <v/>
      </c>
      <c r="K1878" s="92" t="str">
        <f>IFERROR(AVERAGEIFS(EDF[Hydratation], EDF[Nom], BD_evo[[#This Row],[Nom]], EDF[Semaine], BD_evo[[#This Row],[Semaine]]), "")</f>
        <v/>
      </c>
      <c r="L1878" s="92" t="str">
        <f>IFERROR(AVERAGEIFS(EDF[Nutrition], EDF[Nom], BD_evo[[#This Row],[Nom]], EDF[Semaine], BD_evo[[#This Row],[Semaine]]), "")</f>
        <v/>
      </c>
      <c r="M1878" s="92" t="str">
        <f>IFERROR(AVERAGEIFS(RPE[Investissement du jour], RPE[Nom], BD_evo[[#This Row],[Nom]], RPE[Semaine], BD_evo[[#This Row],[Semaine]]), "")</f>
        <v/>
      </c>
    </row>
    <row r="1879" spans="1:13" x14ac:dyDescent="0.2">
      <c r="A1879" s="88" t="s">
        <v>109</v>
      </c>
      <c r="B1879" t="str">
        <f>INDEX(Statut[Profil], MATCH(BD_evo[[#This Row],[Nom]], Statut[Nom], 0))</f>
        <v>Avant</v>
      </c>
      <c r="C1879">
        <f t="shared" si="51"/>
        <v>2024</v>
      </c>
      <c r="D1879">
        <f t="shared" si="52"/>
        <v>20</v>
      </c>
      <c r="E1879" t="str">
        <f>IF(SUMIFS(RPE[sRPE_tot], RPE[Nom], BD_evo[[#This Row],[Nom]], RPE[Semaine], BD_evo[[#This Row],[Semaine]])=0,"",SUMIFS(RPE[sRPE_tot], RPE[Nom], BD_evo[[#This Row],[Nom]], RPE[Semaine], BD_evo[[#This Row],[Semaine]]))</f>
        <v/>
      </c>
      <c r="F1879" s="92" t="str">
        <f>IFERROR(AVERAGEIFS(EDF[Total EDF], EDF[Nom], BD_evo[[#This Row],[Nom]], EDF[Semaine], BD_evo[[#This Row],[Semaine]]), "")</f>
        <v/>
      </c>
      <c r="G1879" s="92" t="str">
        <f>IFERROR(AVERAGEIFS(EDF[Humeur], EDF[Nom], BD_evo[[#This Row],[Nom]], EDF[Semaine], BD_evo[[#This Row],[Semaine]]), "")</f>
        <v/>
      </c>
      <c r="H1879" s="92" t="str">
        <f>IFERROR(AVERAGEIFS(EDF[Stress], EDF[Nom], BD_evo[[#This Row],[Nom]], EDF[Semaine], BD_evo[[#This Row],[Semaine]]), "")</f>
        <v/>
      </c>
      <c r="I1879" s="92" t="str">
        <f>IFERROR(AVERAGEIFS(EDF[Sommeil], EDF[Nom], BD_evo[[#This Row],[Nom]], EDF[Semaine], BD_evo[[#This Row],[Semaine]]), "")</f>
        <v/>
      </c>
      <c r="J1879" s="92" t="str">
        <f>IFERROR(AVERAGEIFS(EDF[Etat Physique], EDF[Nom], BD_evo[[#This Row],[Nom]], EDF[Semaine], BD_evo[[#This Row],[Semaine]]), "")</f>
        <v/>
      </c>
      <c r="K1879" s="92" t="str">
        <f>IFERROR(AVERAGEIFS(EDF[Hydratation], EDF[Nom], BD_evo[[#This Row],[Nom]], EDF[Semaine], BD_evo[[#This Row],[Semaine]]), "")</f>
        <v/>
      </c>
      <c r="L1879" s="92" t="str">
        <f>IFERROR(AVERAGEIFS(EDF[Nutrition], EDF[Nom], BD_evo[[#This Row],[Nom]], EDF[Semaine], BD_evo[[#This Row],[Semaine]]), "")</f>
        <v/>
      </c>
      <c r="M1879" s="92" t="str">
        <f>IFERROR(AVERAGEIFS(RPE[Investissement du jour], RPE[Nom], BD_evo[[#This Row],[Nom]], RPE[Semaine], BD_evo[[#This Row],[Semaine]]), "")</f>
        <v/>
      </c>
    </row>
    <row r="1880" spans="1:13" x14ac:dyDescent="0.2">
      <c r="A1880" s="88" t="s">
        <v>313</v>
      </c>
      <c r="B1880" t="str">
        <f>INDEX(Statut[Profil], MATCH(BD_evo[[#This Row],[Nom]], Statut[Nom], 0))</f>
        <v>Trois Quarts</v>
      </c>
      <c r="C1880">
        <f t="shared" si="51"/>
        <v>2024</v>
      </c>
      <c r="D1880">
        <f t="shared" si="52"/>
        <v>20</v>
      </c>
      <c r="E1880" t="str">
        <f>IF(SUMIFS(RPE[sRPE_tot], RPE[Nom], BD_evo[[#This Row],[Nom]], RPE[Semaine], BD_evo[[#This Row],[Semaine]])=0,"",SUMIFS(RPE[sRPE_tot], RPE[Nom], BD_evo[[#This Row],[Nom]], RPE[Semaine], BD_evo[[#This Row],[Semaine]]))</f>
        <v/>
      </c>
      <c r="F1880" s="92" t="str">
        <f>IFERROR(AVERAGEIFS(EDF[Total EDF], EDF[Nom], BD_evo[[#This Row],[Nom]], EDF[Semaine], BD_evo[[#This Row],[Semaine]]), "")</f>
        <v/>
      </c>
      <c r="G1880" s="92" t="str">
        <f>IFERROR(AVERAGEIFS(EDF[Humeur], EDF[Nom], BD_evo[[#This Row],[Nom]], EDF[Semaine], BD_evo[[#This Row],[Semaine]]), "")</f>
        <v/>
      </c>
      <c r="H1880" s="92" t="str">
        <f>IFERROR(AVERAGEIFS(EDF[Stress], EDF[Nom], BD_evo[[#This Row],[Nom]], EDF[Semaine], BD_evo[[#This Row],[Semaine]]), "")</f>
        <v/>
      </c>
      <c r="I1880" s="92" t="str">
        <f>IFERROR(AVERAGEIFS(EDF[Sommeil], EDF[Nom], BD_evo[[#This Row],[Nom]], EDF[Semaine], BD_evo[[#This Row],[Semaine]]), "")</f>
        <v/>
      </c>
      <c r="J1880" s="92" t="str">
        <f>IFERROR(AVERAGEIFS(EDF[Etat Physique], EDF[Nom], BD_evo[[#This Row],[Nom]], EDF[Semaine], BD_evo[[#This Row],[Semaine]]), "")</f>
        <v/>
      </c>
      <c r="K1880" s="92" t="str">
        <f>IFERROR(AVERAGEIFS(EDF[Hydratation], EDF[Nom], BD_evo[[#This Row],[Nom]], EDF[Semaine], BD_evo[[#This Row],[Semaine]]), "")</f>
        <v/>
      </c>
      <c r="L1880" s="92" t="str">
        <f>IFERROR(AVERAGEIFS(EDF[Nutrition], EDF[Nom], BD_evo[[#This Row],[Nom]], EDF[Semaine], BD_evo[[#This Row],[Semaine]]), "")</f>
        <v/>
      </c>
      <c r="M1880" s="92" t="str">
        <f>IFERROR(AVERAGEIFS(RPE[Investissement du jour], RPE[Nom], BD_evo[[#This Row],[Nom]], RPE[Semaine], BD_evo[[#This Row],[Semaine]]), "")</f>
        <v/>
      </c>
    </row>
    <row r="1881" spans="1:13" x14ac:dyDescent="0.2">
      <c r="A1881" s="88" t="s">
        <v>88</v>
      </c>
      <c r="B1881" t="str">
        <f>INDEX(Statut[Profil], MATCH(BD_evo[[#This Row],[Nom]], Statut[Nom], 0))</f>
        <v>Avant</v>
      </c>
      <c r="C1881">
        <f t="shared" si="51"/>
        <v>2024</v>
      </c>
      <c r="D1881">
        <f t="shared" si="52"/>
        <v>20</v>
      </c>
      <c r="E1881" t="str">
        <f>IF(SUMIFS(RPE[sRPE_tot], RPE[Nom], BD_evo[[#This Row],[Nom]], RPE[Semaine], BD_evo[[#This Row],[Semaine]])=0,"",SUMIFS(RPE[sRPE_tot], RPE[Nom], BD_evo[[#This Row],[Nom]], RPE[Semaine], BD_evo[[#This Row],[Semaine]]))</f>
        <v/>
      </c>
      <c r="F1881" s="92" t="str">
        <f>IFERROR(AVERAGEIFS(EDF[Total EDF], EDF[Nom], BD_evo[[#This Row],[Nom]], EDF[Semaine], BD_evo[[#This Row],[Semaine]]), "")</f>
        <v/>
      </c>
      <c r="G1881" s="92" t="str">
        <f>IFERROR(AVERAGEIFS(EDF[Humeur], EDF[Nom], BD_evo[[#This Row],[Nom]], EDF[Semaine], BD_evo[[#This Row],[Semaine]]), "")</f>
        <v/>
      </c>
      <c r="H1881" s="92" t="str">
        <f>IFERROR(AVERAGEIFS(EDF[Stress], EDF[Nom], BD_evo[[#This Row],[Nom]], EDF[Semaine], BD_evo[[#This Row],[Semaine]]), "")</f>
        <v/>
      </c>
      <c r="I1881" s="92" t="str">
        <f>IFERROR(AVERAGEIFS(EDF[Sommeil], EDF[Nom], BD_evo[[#This Row],[Nom]], EDF[Semaine], BD_evo[[#This Row],[Semaine]]), "")</f>
        <v/>
      </c>
      <c r="J1881" s="92" t="str">
        <f>IFERROR(AVERAGEIFS(EDF[Etat Physique], EDF[Nom], BD_evo[[#This Row],[Nom]], EDF[Semaine], BD_evo[[#This Row],[Semaine]]), "")</f>
        <v/>
      </c>
      <c r="K1881" s="92" t="str">
        <f>IFERROR(AVERAGEIFS(EDF[Hydratation], EDF[Nom], BD_evo[[#This Row],[Nom]], EDF[Semaine], BD_evo[[#This Row],[Semaine]]), "")</f>
        <v/>
      </c>
      <c r="L1881" s="92" t="str">
        <f>IFERROR(AVERAGEIFS(EDF[Nutrition], EDF[Nom], BD_evo[[#This Row],[Nom]], EDF[Semaine], BD_evo[[#This Row],[Semaine]]), "")</f>
        <v/>
      </c>
      <c r="M1881" s="92" t="str">
        <f>IFERROR(AVERAGEIFS(RPE[Investissement du jour], RPE[Nom], BD_evo[[#This Row],[Nom]], RPE[Semaine], BD_evo[[#This Row],[Semaine]]), "")</f>
        <v/>
      </c>
    </row>
    <row r="1882" spans="1:13" x14ac:dyDescent="0.2">
      <c r="A1882" s="88" t="s">
        <v>134</v>
      </c>
      <c r="B1882" s="90" t="str">
        <f>INDEX(Statut[Profil], MATCH(BD_evo[[#This Row],[Nom]], Statut[Nom], 0))</f>
        <v>Avant</v>
      </c>
      <c r="C1882">
        <f t="shared" si="51"/>
        <v>2024</v>
      </c>
      <c r="D1882">
        <f>D1881+1</f>
        <v>21</v>
      </c>
      <c r="E1882" s="90" t="str">
        <f>IF(SUMIFS(RPE[sRPE_tot], RPE[Nom], BD_evo[[#This Row],[Nom]], RPE[Semaine], BD_evo[[#This Row],[Semaine]])=0,"",SUMIFS(RPE[sRPE_tot], RPE[Nom], BD_evo[[#This Row],[Nom]], RPE[Semaine], BD_evo[[#This Row],[Semaine]]))</f>
        <v/>
      </c>
      <c r="F1882" s="92" t="str">
        <f>IFERROR(AVERAGEIFS(EDF[Total EDF], EDF[Nom], BD_evo[[#This Row],[Nom]], EDF[Semaine], BD_evo[[#This Row],[Semaine]]), "")</f>
        <v/>
      </c>
      <c r="G1882" s="92" t="str">
        <f>IFERROR(AVERAGEIFS(EDF[Humeur], EDF[Nom], BD_evo[[#This Row],[Nom]], EDF[Semaine], BD_evo[[#This Row],[Semaine]]), "")</f>
        <v/>
      </c>
      <c r="H1882" s="92" t="str">
        <f>IFERROR(AVERAGEIFS(EDF[Stress], EDF[Nom], BD_evo[[#This Row],[Nom]], EDF[Semaine], BD_evo[[#This Row],[Semaine]]), "")</f>
        <v/>
      </c>
      <c r="I1882" s="92" t="str">
        <f>IFERROR(AVERAGEIFS(EDF[Sommeil], EDF[Nom], BD_evo[[#This Row],[Nom]], EDF[Semaine], BD_evo[[#This Row],[Semaine]]), "")</f>
        <v/>
      </c>
      <c r="J1882" s="92" t="str">
        <f>IFERROR(AVERAGEIFS(EDF[Etat Physique], EDF[Nom], BD_evo[[#This Row],[Nom]], EDF[Semaine], BD_evo[[#This Row],[Semaine]]), "")</f>
        <v/>
      </c>
      <c r="K1882" s="92" t="str">
        <f>IFERROR(AVERAGEIFS(EDF[Hydratation], EDF[Nom], BD_evo[[#This Row],[Nom]], EDF[Semaine], BD_evo[[#This Row],[Semaine]]), "")</f>
        <v/>
      </c>
      <c r="L1882" s="92" t="str">
        <f>IFERROR(AVERAGEIFS(EDF[Nutrition], EDF[Nom], BD_evo[[#This Row],[Nom]], EDF[Semaine], BD_evo[[#This Row],[Semaine]]), "")</f>
        <v/>
      </c>
      <c r="M1882" s="92" t="str">
        <f>IFERROR(AVERAGEIFS(RPE[Investissement du jour], RPE[Nom], BD_evo[[#This Row],[Nom]], RPE[Semaine], BD_evo[[#This Row],[Semaine]]), "")</f>
        <v/>
      </c>
    </row>
    <row r="1883" spans="1:13" x14ac:dyDescent="0.2">
      <c r="A1883" s="88" t="s">
        <v>76</v>
      </c>
      <c r="B1883" t="str">
        <f>INDEX(Statut[Profil], MATCH(BD_evo[[#This Row],[Nom]], Statut[Nom], 0))</f>
        <v>Trois Quarts</v>
      </c>
      <c r="C1883">
        <f t="shared" si="51"/>
        <v>2024</v>
      </c>
      <c r="D1883">
        <f>D1882</f>
        <v>21</v>
      </c>
      <c r="E1883" t="str">
        <f>IF(SUMIFS(RPE[sRPE_tot], RPE[Nom], BD_evo[[#This Row],[Nom]], RPE[Semaine], BD_evo[[#This Row],[Semaine]])=0,"",SUMIFS(RPE[sRPE_tot], RPE[Nom], BD_evo[[#This Row],[Nom]], RPE[Semaine], BD_evo[[#This Row],[Semaine]]))</f>
        <v/>
      </c>
      <c r="F1883" s="92" t="str">
        <f>IFERROR(AVERAGEIFS(EDF[Total EDF], EDF[Nom], BD_evo[[#This Row],[Nom]], EDF[Semaine], BD_evo[[#This Row],[Semaine]]), "")</f>
        <v/>
      </c>
      <c r="G1883" s="92" t="str">
        <f>IFERROR(AVERAGEIFS(EDF[Humeur], EDF[Nom], BD_evo[[#This Row],[Nom]], EDF[Semaine], BD_evo[[#This Row],[Semaine]]), "")</f>
        <v/>
      </c>
      <c r="H1883" s="92" t="str">
        <f>IFERROR(AVERAGEIFS(EDF[Stress], EDF[Nom], BD_evo[[#This Row],[Nom]], EDF[Semaine], BD_evo[[#This Row],[Semaine]]), "")</f>
        <v/>
      </c>
      <c r="I1883" s="92" t="str">
        <f>IFERROR(AVERAGEIFS(EDF[Sommeil], EDF[Nom], BD_evo[[#This Row],[Nom]], EDF[Semaine], BD_evo[[#This Row],[Semaine]]), "")</f>
        <v/>
      </c>
      <c r="J1883" s="92" t="str">
        <f>IFERROR(AVERAGEIFS(EDF[Etat Physique], EDF[Nom], BD_evo[[#This Row],[Nom]], EDF[Semaine], BD_evo[[#This Row],[Semaine]]), "")</f>
        <v/>
      </c>
      <c r="K1883" s="92" t="str">
        <f>IFERROR(AVERAGEIFS(EDF[Hydratation], EDF[Nom], BD_evo[[#This Row],[Nom]], EDF[Semaine], BD_evo[[#This Row],[Semaine]]), "")</f>
        <v/>
      </c>
      <c r="L1883" s="92" t="str">
        <f>IFERROR(AVERAGEIFS(EDF[Nutrition], EDF[Nom], BD_evo[[#This Row],[Nom]], EDF[Semaine], BD_evo[[#This Row],[Semaine]]), "")</f>
        <v/>
      </c>
      <c r="M1883" s="92" t="str">
        <f>IFERROR(AVERAGEIFS(RPE[Investissement du jour], RPE[Nom], BD_evo[[#This Row],[Nom]], RPE[Semaine], BD_evo[[#This Row],[Semaine]]), "")</f>
        <v/>
      </c>
    </row>
    <row r="1884" spans="1:13" x14ac:dyDescent="0.2">
      <c r="A1884" s="88" t="s">
        <v>367</v>
      </c>
      <c r="B1884" t="str">
        <f>INDEX(Statut[Profil], MATCH(BD_evo[[#This Row],[Nom]], Statut[Nom], 0))</f>
        <v>Avant</v>
      </c>
      <c r="C1884">
        <f t="shared" si="51"/>
        <v>2024</v>
      </c>
      <c r="D1884">
        <f t="shared" ref="D1884:D1928" si="53">D1883</f>
        <v>21</v>
      </c>
      <c r="E1884" t="str">
        <f>IF(SUMIFS(RPE[sRPE_tot], RPE[Nom], BD_evo[[#This Row],[Nom]], RPE[Semaine], BD_evo[[#This Row],[Semaine]])=0,"",SUMIFS(RPE[sRPE_tot], RPE[Nom], BD_evo[[#This Row],[Nom]], RPE[Semaine], BD_evo[[#This Row],[Semaine]]))</f>
        <v/>
      </c>
      <c r="F1884" s="92" t="str">
        <f>IFERROR(AVERAGEIFS(EDF[Total EDF], EDF[Nom], BD_evo[[#This Row],[Nom]], EDF[Semaine], BD_evo[[#This Row],[Semaine]]), "")</f>
        <v/>
      </c>
      <c r="G1884" s="92" t="str">
        <f>IFERROR(AVERAGEIFS(EDF[Humeur], EDF[Nom], BD_evo[[#This Row],[Nom]], EDF[Semaine], BD_evo[[#This Row],[Semaine]]), "")</f>
        <v/>
      </c>
      <c r="H1884" s="92" t="str">
        <f>IFERROR(AVERAGEIFS(EDF[Stress], EDF[Nom], BD_evo[[#This Row],[Nom]], EDF[Semaine], BD_evo[[#This Row],[Semaine]]), "")</f>
        <v/>
      </c>
      <c r="I1884" s="92" t="str">
        <f>IFERROR(AVERAGEIFS(EDF[Sommeil], EDF[Nom], BD_evo[[#This Row],[Nom]], EDF[Semaine], BD_evo[[#This Row],[Semaine]]), "")</f>
        <v/>
      </c>
      <c r="J1884" s="92" t="str">
        <f>IFERROR(AVERAGEIFS(EDF[Etat Physique], EDF[Nom], BD_evo[[#This Row],[Nom]], EDF[Semaine], BD_evo[[#This Row],[Semaine]]), "")</f>
        <v/>
      </c>
      <c r="K1884" s="92" t="str">
        <f>IFERROR(AVERAGEIFS(EDF[Hydratation], EDF[Nom], BD_evo[[#This Row],[Nom]], EDF[Semaine], BD_evo[[#This Row],[Semaine]]), "")</f>
        <v/>
      </c>
      <c r="L1884" s="92" t="str">
        <f>IFERROR(AVERAGEIFS(EDF[Nutrition], EDF[Nom], BD_evo[[#This Row],[Nom]], EDF[Semaine], BD_evo[[#This Row],[Semaine]]), "")</f>
        <v/>
      </c>
      <c r="M1884" s="92" t="str">
        <f>IFERROR(AVERAGEIFS(RPE[Investissement du jour], RPE[Nom], BD_evo[[#This Row],[Nom]], RPE[Semaine], BD_evo[[#This Row],[Semaine]]), "")</f>
        <v/>
      </c>
    </row>
    <row r="1885" spans="1:13" x14ac:dyDescent="0.2">
      <c r="A1885" s="88" t="s">
        <v>93</v>
      </c>
      <c r="B1885" t="str">
        <f>INDEX(Statut[Profil], MATCH(BD_evo[[#This Row],[Nom]], Statut[Nom], 0))</f>
        <v>Avant</v>
      </c>
      <c r="C1885">
        <f t="shared" si="51"/>
        <v>2024</v>
      </c>
      <c r="D1885">
        <f t="shared" si="53"/>
        <v>21</v>
      </c>
      <c r="E1885" t="str">
        <f>IF(SUMIFS(RPE[sRPE_tot], RPE[Nom], BD_evo[[#This Row],[Nom]], RPE[Semaine], BD_evo[[#This Row],[Semaine]])=0,"",SUMIFS(RPE[sRPE_tot], RPE[Nom], BD_evo[[#This Row],[Nom]], RPE[Semaine], BD_evo[[#This Row],[Semaine]]))</f>
        <v/>
      </c>
      <c r="F1885" s="92" t="str">
        <f>IFERROR(AVERAGEIFS(EDF[Total EDF], EDF[Nom], BD_evo[[#This Row],[Nom]], EDF[Semaine], BD_evo[[#This Row],[Semaine]]), "")</f>
        <v/>
      </c>
      <c r="G1885" s="92" t="str">
        <f>IFERROR(AVERAGEIFS(EDF[Humeur], EDF[Nom], BD_evo[[#This Row],[Nom]], EDF[Semaine], BD_evo[[#This Row],[Semaine]]), "")</f>
        <v/>
      </c>
      <c r="H1885" s="92" t="str">
        <f>IFERROR(AVERAGEIFS(EDF[Stress], EDF[Nom], BD_evo[[#This Row],[Nom]], EDF[Semaine], BD_evo[[#This Row],[Semaine]]), "")</f>
        <v/>
      </c>
      <c r="I1885" s="92" t="str">
        <f>IFERROR(AVERAGEIFS(EDF[Sommeil], EDF[Nom], BD_evo[[#This Row],[Nom]], EDF[Semaine], BD_evo[[#This Row],[Semaine]]), "")</f>
        <v/>
      </c>
      <c r="J1885" s="92" t="str">
        <f>IFERROR(AVERAGEIFS(EDF[Etat Physique], EDF[Nom], BD_evo[[#This Row],[Nom]], EDF[Semaine], BD_evo[[#This Row],[Semaine]]), "")</f>
        <v/>
      </c>
      <c r="K1885" s="92" t="str">
        <f>IFERROR(AVERAGEIFS(EDF[Hydratation], EDF[Nom], BD_evo[[#This Row],[Nom]], EDF[Semaine], BD_evo[[#This Row],[Semaine]]), "")</f>
        <v/>
      </c>
      <c r="L1885" s="92" t="str">
        <f>IFERROR(AVERAGEIFS(EDF[Nutrition], EDF[Nom], BD_evo[[#This Row],[Nom]], EDF[Semaine], BD_evo[[#This Row],[Semaine]]), "")</f>
        <v/>
      </c>
      <c r="M1885" s="92" t="str">
        <f>IFERROR(AVERAGEIFS(RPE[Investissement du jour], RPE[Nom], BD_evo[[#This Row],[Nom]], RPE[Semaine], BD_evo[[#This Row],[Semaine]]), "")</f>
        <v/>
      </c>
    </row>
    <row r="1886" spans="1:13" x14ac:dyDescent="0.2">
      <c r="A1886" s="88" t="s">
        <v>230</v>
      </c>
      <c r="B1886" t="str">
        <f>INDEX(Statut[Profil], MATCH(BD_evo[[#This Row],[Nom]], Statut[Nom], 0))</f>
        <v>Avant</v>
      </c>
      <c r="C1886">
        <f t="shared" si="51"/>
        <v>2024</v>
      </c>
      <c r="D1886">
        <f t="shared" si="53"/>
        <v>21</v>
      </c>
      <c r="E1886" t="str">
        <f>IF(SUMIFS(RPE[sRPE_tot], RPE[Nom], BD_evo[[#This Row],[Nom]], RPE[Semaine], BD_evo[[#This Row],[Semaine]])=0,"",SUMIFS(RPE[sRPE_tot], RPE[Nom], BD_evo[[#This Row],[Nom]], RPE[Semaine], BD_evo[[#This Row],[Semaine]]))</f>
        <v/>
      </c>
      <c r="F1886" s="92" t="str">
        <f>IFERROR(AVERAGEIFS(EDF[Total EDF], EDF[Nom], BD_evo[[#This Row],[Nom]], EDF[Semaine], BD_evo[[#This Row],[Semaine]]), "")</f>
        <v/>
      </c>
      <c r="G1886" s="92" t="str">
        <f>IFERROR(AVERAGEIFS(EDF[Humeur], EDF[Nom], BD_evo[[#This Row],[Nom]], EDF[Semaine], BD_evo[[#This Row],[Semaine]]), "")</f>
        <v/>
      </c>
      <c r="H1886" s="92" t="str">
        <f>IFERROR(AVERAGEIFS(EDF[Stress], EDF[Nom], BD_evo[[#This Row],[Nom]], EDF[Semaine], BD_evo[[#This Row],[Semaine]]), "")</f>
        <v/>
      </c>
      <c r="I1886" s="92" t="str">
        <f>IFERROR(AVERAGEIFS(EDF[Sommeil], EDF[Nom], BD_evo[[#This Row],[Nom]], EDF[Semaine], BD_evo[[#This Row],[Semaine]]), "")</f>
        <v/>
      </c>
      <c r="J1886" s="92" t="str">
        <f>IFERROR(AVERAGEIFS(EDF[Etat Physique], EDF[Nom], BD_evo[[#This Row],[Nom]], EDF[Semaine], BD_evo[[#This Row],[Semaine]]), "")</f>
        <v/>
      </c>
      <c r="K1886" s="92" t="str">
        <f>IFERROR(AVERAGEIFS(EDF[Hydratation], EDF[Nom], BD_evo[[#This Row],[Nom]], EDF[Semaine], BD_evo[[#This Row],[Semaine]]), "")</f>
        <v/>
      </c>
      <c r="L1886" s="92" t="str">
        <f>IFERROR(AVERAGEIFS(EDF[Nutrition], EDF[Nom], BD_evo[[#This Row],[Nom]], EDF[Semaine], BD_evo[[#This Row],[Semaine]]), "")</f>
        <v/>
      </c>
      <c r="M1886" s="92" t="str">
        <f>IFERROR(AVERAGEIFS(RPE[Investissement du jour], RPE[Nom], BD_evo[[#This Row],[Nom]], RPE[Semaine], BD_evo[[#This Row],[Semaine]]), "")</f>
        <v/>
      </c>
    </row>
    <row r="1887" spans="1:13" x14ac:dyDescent="0.2">
      <c r="A1887" s="88" t="s">
        <v>181</v>
      </c>
      <c r="B1887" t="str">
        <f>INDEX(Statut[Profil], MATCH(BD_evo[[#This Row],[Nom]], Statut[Nom], 0))</f>
        <v>Trois Quarts</v>
      </c>
      <c r="C1887">
        <f t="shared" ref="C1887:C1950" si="54">C1886</f>
        <v>2024</v>
      </c>
      <c r="D1887">
        <f t="shared" si="53"/>
        <v>21</v>
      </c>
      <c r="E1887" t="str">
        <f>IF(SUMIFS(RPE[sRPE_tot], RPE[Nom], BD_evo[[#This Row],[Nom]], RPE[Semaine], BD_evo[[#This Row],[Semaine]])=0,"",SUMIFS(RPE[sRPE_tot], RPE[Nom], BD_evo[[#This Row],[Nom]], RPE[Semaine], BD_evo[[#This Row],[Semaine]]))</f>
        <v/>
      </c>
      <c r="F1887" s="92" t="str">
        <f>IFERROR(AVERAGEIFS(EDF[Total EDF], EDF[Nom], BD_evo[[#This Row],[Nom]], EDF[Semaine], BD_evo[[#This Row],[Semaine]]), "")</f>
        <v/>
      </c>
      <c r="G1887" s="92" t="str">
        <f>IFERROR(AVERAGEIFS(EDF[Humeur], EDF[Nom], BD_evo[[#This Row],[Nom]], EDF[Semaine], BD_evo[[#This Row],[Semaine]]), "")</f>
        <v/>
      </c>
      <c r="H1887" s="92" t="str">
        <f>IFERROR(AVERAGEIFS(EDF[Stress], EDF[Nom], BD_evo[[#This Row],[Nom]], EDF[Semaine], BD_evo[[#This Row],[Semaine]]), "")</f>
        <v/>
      </c>
      <c r="I1887" s="92" t="str">
        <f>IFERROR(AVERAGEIFS(EDF[Sommeil], EDF[Nom], BD_evo[[#This Row],[Nom]], EDF[Semaine], BD_evo[[#This Row],[Semaine]]), "")</f>
        <v/>
      </c>
      <c r="J1887" s="92" t="str">
        <f>IFERROR(AVERAGEIFS(EDF[Etat Physique], EDF[Nom], BD_evo[[#This Row],[Nom]], EDF[Semaine], BD_evo[[#This Row],[Semaine]]), "")</f>
        <v/>
      </c>
      <c r="K1887" s="92" t="str">
        <f>IFERROR(AVERAGEIFS(EDF[Hydratation], EDF[Nom], BD_evo[[#This Row],[Nom]], EDF[Semaine], BD_evo[[#This Row],[Semaine]]), "")</f>
        <v/>
      </c>
      <c r="L1887" s="92" t="str">
        <f>IFERROR(AVERAGEIFS(EDF[Nutrition], EDF[Nom], BD_evo[[#This Row],[Nom]], EDF[Semaine], BD_evo[[#This Row],[Semaine]]), "")</f>
        <v/>
      </c>
      <c r="M1887" s="92" t="str">
        <f>IFERROR(AVERAGEIFS(RPE[Investissement du jour], RPE[Nom], BD_evo[[#This Row],[Nom]], RPE[Semaine], BD_evo[[#This Row],[Semaine]]), "")</f>
        <v/>
      </c>
    </row>
    <row r="1888" spans="1:13" x14ac:dyDescent="0.2">
      <c r="A1888" s="88" t="s">
        <v>414</v>
      </c>
      <c r="B1888" t="str">
        <f>INDEX(Statut[Profil], MATCH(BD_evo[[#This Row],[Nom]], Statut[Nom], 0))</f>
        <v>Avant</v>
      </c>
      <c r="C1888">
        <f t="shared" si="54"/>
        <v>2024</v>
      </c>
      <c r="D1888">
        <f t="shared" si="53"/>
        <v>21</v>
      </c>
      <c r="E1888" t="str">
        <f>IF(SUMIFS(RPE[sRPE_tot], RPE[Nom], BD_evo[[#This Row],[Nom]], RPE[Semaine], BD_evo[[#This Row],[Semaine]])=0,"",SUMIFS(RPE[sRPE_tot], RPE[Nom], BD_evo[[#This Row],[Nom]], RPE[Semaine], BD_evo[[#This Row],[Semaine]]))</f>
        <v/>
      </c>
      <c r="F1888" s="92" t="str">
        <f>IFERROR(AVERAGEIFS(EDF[Total EDF], EDF[Nom], BD_evo[[#This Row],[Nom]], EDF[Semaine], BD_evo[[#This Row],[Semaine]]), "")</f>
        <v/>
      </c>
      <c r="G1888" s="92" t="str">
        <f>IFERROR(AVERAGEIFS(EDF[Humeur], EDF[Nom], BD_evo[[#This Row],[Nom]], EDF[Semaine], BD_evo[[#This Row],[Semaine]]), "")</f>
        <v/>
      </c>
      <c r="H1888" s="92" t="str">
        <f>IFERROR(AVERAGEIFS(EDF[Stress], EDF[Nom], BD_evo[[#This Row],[Nom]], EDF[Semaine], BD_evo[[#This Row],[Semaine]]), "")</f>
        <v/>
      </c>
      <c r="I1888" s="92" t="str">
        <f>IFERROR(AVERAGEIFS(EDF[Sommeil], EDF[Nom], BD_evo[[#This Row],[Nom]], EDF[Semaine], BD_evo[[#This Row],[Semaine]]), "")</f>
        <v/>
      </c>
      <c r="J1888" s="92" t="str">
        <f>IFERROR(AVERAGEIFS(EDF[Etat Physique], EDF[Nom], BD_evo[[#This Row],[Nom]], EDF[Semaine], BD_evo[[#This Row],[Semaine]]), "")</f>
        <v/>
      </c>
      <c r="K1888" s="92" t="str">
        <f>IFERROR(AVERAGEIFS(EDF[Hydratation], EDF[Nom], BD_evo[[#This Row],[Nom]], EDF[Semaine], BD_evo[[#This Row],[Semaine]]), "")</f>
        <v/>
      </c>
      <c r="L1888" s="92" t="str">
        <f>IFERROR(AVERAGEIFS(EDF[Nutrition], EDF[Nom], BD_evo[[#This Row],[Nom]], EDF[Semaine], BD_evo[[#This Row],[Semaine]]), "")</f>
        <v/>
      </c>
      <c r="M1888" s="92" t="str">
        <f>IFERROR(AVERAGEIFS(RPE[Investissement du jour], RPE[Nom], BD_evo[[#This Row],[Nom]], RPE[Semaine], BD_evo[[#This Row],[Semaine]]), "")</f>
        <v/>
      </c>
    </row>
    <row r="1889" spans="1:13" x14ac:dyDescent="0.2">
      <c r="A1889" s="88" t="s">
        <v>102</v>
      </c>
      <c r="B1889" t="str">
        <f>INDEX(Statut[Profil], MATCH(BD_evo[[#This Row],[Nom]], Statut[Nom], 0))</f>
        <v>Trois Quarts</v>
      </c>
      <c r="C1889">
        <f t="shared" si="54"/>
        <v>2024</v>
      </c>
      <c r="D1889">
        <f t="shared" si="53"/>
        <v>21</v>
      </c>
      <c r="E1889" t="str">
        <f>IF(SUMIFS(RPE[sRPE_tot], RPE[Nom], BD_evo[[#This Row],[Nom]], RPE[Semaine], BD_evo[[#This Row],[Semaine]])=0,"",SUMIFS(RPE[sRPE_tot], RPE[Nom], BD_evo[[#This Row],[Nom]], RPE[Semaine], BD_evo[[#This Row],[Semaine]]))</f>
        <v/>
      </c>
      <c r="F1889" s="92" t="str">
        <f>IFERROR(AVERAGEIFS(EDF[Total EDF], EDF[Nom], BD_evo[[#This Row],[Nom]], EDF[Semaine], BD_evo[[#This Row],[Semaine]]), "")</f>
        <v/>
      </c>
      <c r="G1889" s="92" t="str">
        <f>IFERROR(AVERAGEIFS(EDF[Humeur], EDF[Nom], BD_evo[[#This Row],[Nom]], EDF[Semaine], BD_evo[[#This Row],[Semaine]]), "")</f>
        <v/>
      </c>
      <c r="H1889" s="92" t="str">
        <f>IFERROR(AVERAGEIFS(EDF[Stress], EDF[Nom], BD_evo[[#This Row],[Nom]], EDF[Semaine], BD_evo[[#This Row],[Semaine]]), "")</f>
        <v/>
      </c>
      <c r="I1889" s="92" t="str">
        <f>IFERROR(AVERAGEIFS(EDF[Sommeil], EDF[Nom], BD_evo[[#This Row],[Nom]], EDF[Semaine], BD_evo[[#This Row],[Semaine]]), "")</f>
        <v/>
      </c>
      <c r="J1889" s="92" t="str">
        <f>IFERROR(AVERAGEIFS(EDF[Etat Physique], EDF[Nom], BD_evo[[#This Row],[Nom]], EDF[Semaine], BD_evo[[#This Row],[Semaine]]), "")</f>
        <v/>
      </c>
      <c r="K1889" s="92" t="str">
        <f>IFERROR(AVERAGEIFS(EDF[Hydratation], EDF[Nom], BD_evo[[#This Row],[Nom]], EDF[Semaine], BD_evo[[#This Row],[Semaine]]), "")</f>
        <v/>
      </c>
      <c r="L1889" s="92" t="str">
        <f>IFERROR(AVERAGEIFS(EDF[Nutrition], EDF[Nom], BD_evo[[#This Row],[Nom]], EDF[Semaine], BD_evo[[#This Row],[Semaine]]), "")</f>
        <v/>
      </c>
      <c r="M1889" s="92" t="str">
        <f>IFERROR(AVERAGEIFS(RPE[Investissement du jour], RPE[Nom], BD_evo[[#This Row],[Nom]], RPE[Semaine], BD_evo[[#This Row],[Semaine]]), "")</f>
        <v/>
      </c>
    </row>
    <row r="1890" spans="1:13" x14ac:dyDescent="0.2">
      <c r="A1890" s="88" t="s">
        <v>193</v>
      </c>
      <c r="B1890" t="str">
        <f>INDEX(Statut[Profil], MATCH(BD_evo[[#This Row],[Nom]], Statut[Nom], 0))</f>
        <v>Avant</v>
      </c>
      <c r="C1890">
        <f t="shared" si="54"/>
        <v>2024</v>
      </c>
      <c r="D1890">
        <f t="shared" si="53"/>
        <v>21</v>
      </c>
      <c r="E1890" t="str">
        <f>IF(SUMIFS(RPE[sRPE_tot], RPE[Nom], BD_evo[[#This Row],[Nom]], RPE[Semaine], BD_evo[[#This Row],[Semaine]])=0,"",SUMIFS(RPE[sRPE_tot], RPE[Nom], BD_evo[[#This Row],[Nom]], RPE[Semaine], BD_evo[[#This Row],[Semaine]]))</f>
        <v/>
      </c>
      <c r="F1890" s="92" t="str">
        <f>IFERROR(AVERAGEIFS(EDF[Total EDF], EDF[Nom], BD_evo[[#This Row],[Nom]], EDF[Semaine], BD_evo[[#This Row],[Semaine]]), "")</f>
        <v/>
      </c>
      <c r="G1890" s="92" t="str">
        <f>IFERROR(AVERAGEIFS(EDF[Humeur], EDF[Nom], BD_evo[[#This Row],[Nom]], EDF[Semaine], BD_evo[[#This Row],[Semaine]]), "")</f>
        <v/>
      </c>
      <c r="H1890" s="92" t="str">
        <f>IFERROR(AVERAGEIFS(EDF[Stress], EDF[Nom], BD_evo[[#This Row],[Nom]], EDF[Semaine], BD_evo[[#This Row],[Semaine]]), "")</f>
        <v/>
      </c>
      <c r="I1890" s="92" t="str">
        <f>IFERROR(AVERAGEIFS(EDF[Sommeil], EDF[Nom], BD_evo[[#This Row],[Nom]], EDF[Semaine], BD_evo[[#This Row],[Semaine]]), "")</f>
        <v/>
      </c>
      <c r="J1890" s="92" t="str">
        <f>IFERROR(AVERAGEIFS(EDF[Etat Physique], EDF[Nom], BD_evo[[#This Row],[Nom]], EDF[Semaine], BD_evo[[#This Row],[Semaine]]), "")</f>
        <v/>
      </c>
      <c r="K1890" s="92" t="str">
        <f>IFERROR(AVERAGEIFS(EDF[Hydratation], EDF[Nom], BD_evo[[#This Row],[Nom]], EDF[Semaine], BD_evo[[#This Row],[Semaine]]), "")</f>
        <v/>
      </c>
      <c r="L1890" s="92" t="str">
        <f>IFERROR(AVERAGEIFS(EDF[Nutrition], EDF[Nom], BD_evo[[#This Row],[Nom]], EDF[Semaine], BD_evo[[#This Row],[Semaine]]), "")</f>
        <v/>
      </c>
      <c r="M1890" s="92" t="str">
        <f>IFERROR(AVERAGEIFS(RPE[Investissement du jour], RPE[Nom], BD_evo[[#This Row],[Nom]], RPE[Semaine], BD_evo[[#This Row],[Semaine]]), "")</f>
        <v/>
      </c>
    </row>
    <row r="1891" spans="1:13" x14ac:dyDescent="0.2">
      <c r="A1891" s="88" t="s">
        <v>84</v>
      </c>
      <c r="B1891" t="str">
        <f>INDEX(Statut[Profil], MATCH(BD_evo[[#This Row],[Nom]], Statut[Nom], 0))</f>
        <v>Trois Quarts</v>
      </c>
      <c r="C1891">
        <f t="shared" si="54"/>
        <v>2024</v>
      </c>
      <c r="D1891">
        <f t="shared" si="53"/>
        <v>21</v>
      </c>
      <c r="E1891" t="str">
        <f>IF(SUMIFS(RPE[sRPE_tot], RPE[Nom], BD_evo[[#This Row],[Nom]], RPE[Semaine], BD_evo[[#This Row],[Semaine]])=0,"",SUMIFS(RPE[sRPE_tot], RPE[Nom], BD_evo[[#This Row],[Nom]], RPE[Semaine], BD_evo[[#This Row],[Semaine]]))</f>
        <v/>
      </c>
      <c r="F1891" s="92" t="str">
        <f>IFERROR(AVERAGEIFS(EDF[Total EDF], EDF[Nom], BD_evo[[#This Row],[Nom]], EDF[Semaine], BD_evo[[#This Row],[Semaine]]), "")</f>
        <v/>
      </c>
      <c r="G1891" s="92" t="str">
        <f>IFERROR(AVERAGEIFS(EDF[Humeur], EDF[Nom], BD_evo[[#This Row],[Nom]], EDF[Semaine], BD_evo[[#This Row],[Semaine]]), "")</f>
        <v/>
      </c>
      <c r="H1891" s="92" t="str">
        <f>IFERROR(AVERAGEIFS(EDF[Stress], EDF[Nom], BD_evo[[#This Row],[Nom]], EDF[Semaine], BD_evo[[#This Row],[Semaine]]), "")</f>
        <v/>
      </c>
      <c r="I1891" s="92" t="str">
        <f>IFERROR(AVERAGEIFS(EDF[Sommeil], EDF[Nom], BD_evo[[#This Row],[Nom]], EDF[Semaine], BD_evo[[#This Row],[Semaine]]), "")</f>
        <v/>
      </c>
      <c r="J1891" s="92" t="str">
        <f>IFERROR(AVERAGEIFS(EDF[Etat Physique], EDF[Nom], BD_evo[[#This Row],[Nom]], EDF[Semaine], BD_evo[[#This Row],[Semaine]]), "")</f>
        <v/>
      </c>
      <c r="K1891" s="92" t="str">
        <f>IFERROR(AVERAGEIFS(EDF[Hydratation], EDF[Nom], BD_evo[[#This Row],[Nom]], EDF[Semaine], BD_evo[[#This Row],[Semaine]]), "")</f>
        <v/>
      </c>
      <c r="L1891" s="92" t="str">
        <f>IFERROR(AVERAGEIFS(EDF[Nutrition], EDF[Nom], BD_evo[[#This Row],[Nom]], EDF[Semaine], BD_evo[[#This Row],[Semaine]]), "")</f>
        <v/>
      </c>
      <c r="M1891" s="92" t="str">
        <f>IFERROR(AVERAGEIFS(RPE[Investissement du jour], RPE[Nom], BD_evo[[#This Row],[Nom]], RPE[Semaine], BD_evo[[#This Row],[Semaine]]), "")</f>
        <v/>
      </c>
    </row>
    <row r="1892" spans="1:13" x14ac:dyDescent="0.2">
      <c r="A1892" s="88" t="s">
        <v>106</v>
      </c>
      <c r="B1892" t="str">
        <f>INDEX(Statut[Profil], MATCH(BD_evo[[#This Row],[Nom]], Statut[Nom], 0))</f>
        <v>Avant</v>
      </c>
      <c r="C1892">
        <f t="shared" si="54"/>
        <v>2024</v>
      </c>
      <c r="D1892">
        <f t="shared" si="53"/>
        <v>21</v>
      </c>
      <c r="E1892" t="str">
        <f>IF(SUMIFS(RPE[sRPE_tot], RPE[Nom], BD_evo[[#This Row],[Nom]], RPE[Semaine], BD_evo[[#This Row],[Semaine]])=0,"",SUMIFS(RPE[sRPE_tot], RPE[Nom], BD_evo[[#This Row],[Nom]], RPE[Semaine], BD_evo[[#This Row],[Semaine]]))</f>
        <v/>
      </c>
      <c r="F1892" s="92" t="str">
        <f>IFERROR(AVERAGEIFS(EDF[Total EDF], EDF[Nom], BD_evo[[#This Row],[Nom]], EDF[Semaine], BD_evo[[#This Row],[Semaine]]), "")</f>
        <v/>
      </c>
      <c r="G1892" s="92" t="str">
        <f>IFERROR(AVERAGEIFS(EDF[Humeur], EDF[Nom], BD_evo[[#This Row],[Nom]], EDF[Semaine], BD_evo[[#This Row],[Semaine]]), "")</f>
        <v/>
      </c>
      <c r="H1892" s="92" t="str">
        <f>IFERROR(AVERAGEIFS(EDF[Stress], EDF[Nom], BD_evo[[#This Row],[Nom]], EDF[Semaine], BD_evo[[#This Row],[Semaine]]), "")</f>
        <v/>
      </c>
      <c r="I1892" s="92" t="str">
        <f>IFERROR(AVERAGEIFS(EDF[Sommeil], EDF[Nom], BD_evo[[#This Row],[Nom]], EDF[Semaine], BD_evo[[#This Row],[Semaine]]), "")</f>
        <v/>
      </c>
      <c r="J1892" s="92" t="str">
        <f>IFERROR(AVERAGEIFS(EDF[Etat Physique], EDF[Nom], BD_evo[[#This Row],[Nom]], EDF[Semaine], BD_evo[[#This Row],[Semaine]]), "")</f>
        <v/>
      </c>
      <c r="K1892" s="92" t="str">
        <f>IFERROR(AVERAGEIFS(EDF[Hydratation], EDF[Nom], BD_evo[[#This Row],[Nom]], EDF[Semaine], BD_evo[[#This Row],[Semaine]]), "")</f>
        <v/>
      </c>
      <c r="L1892" s="92" t="str">
        <f>IFERROR(AVERAGEIFS(EDF[Nutrition], EDF[Nom], BD_evo[[#This Row],[Nom]], EDF[Semaine], BD_evo[[#This Row],[Semaine]]), "")</f>
        <v/>
      </c>
      <c r="M1892" s="92" t="str">
        <f>IFERROR(AVERAGEIFS(RPE[Investissement du jour], RPE[Nom], BD_evo[[#This Row],[Nom]], RPE[Semaine], BD_evo[[#This Row],[Semaine]]), "")</f>
        <v/>
      </c>
    </row>
    <row r="1893" spans="1:13" x14ac:dyDescent="0.2">
      <c r="A1893" s="89" t="s">
        <v>171</v>
      </c>
      <c r="B1893" t="str">
        <f>INDEX(Statut[Profil], MATCH(BD_evo[[#This Row],[Nom]], Statut[Nom], 0))</f>
        <v>Avant</v>
      </c>
      <c r="C1893">
        <f t="shared" si="54"/>
        <v>2024</v>
      </c>
      <c r="D1893">
        <f t="shared" si="53"/>
        <v>21</v>
      </c>
      <c r="E1893" t="str">
        <f>IF(SUMIFS(RPE[sRPE_tot], RPE[Nom], BD_evo[[#This Row],[Nom]], RPE[Semaine], BD_evo[[#This Row],[Semaine]])=0,"",SUMIFS(RPE[sRPE_tot], RPE[Nom], BD_evo[[#This Row],[Nom]], RPE[Semaine], BD_evo[[#This Row],[Semaine]]))</f>
        <v/>
      </c>
      <c r="F1893" s="92" t="str">
        <f>IFERROR(AVERAGEIFS(EDF[Total EDF], EDF[Nom], BD_evo[[#This Row],[Nom]], EDF[Semaine], BD_evo[[#This Row],[Semaine]]), "")</f>
        <v/>
      </c>
      <c r="G1893" s="92" t="str">
        <f>IFERROR(AVERAGEIFS(EDF[Humeur], EDF[Nom], BD_evo[[#This Row],[Nom]], EDF[Semaine], BD_evo[[#This Row],[Semaine]]), "")</f>
        <v/>
      </c>
      <c r="H1893" s="92" t="str">
        <f>IFERROR(AVERAGEIFS(EDF[Stress], EDF[Nom], BD_evo[[#This Row],[Nom]], EDF[Semaine], BD_evo[[#This Row],[Semaine]]), "")</f>
        <v/>
      </c>
      <c r="I1893" s="92" t="str">
        <f>IFERROR(AVERAGEIFS(EDF[Sommeil], EDF[Nom], BD_evo[[#This Row],[Nom]], EDF[Semaine], BD_evo[[#This Row],[Semaine]]), "")</f>
        <v/>
      </c>
      <c r="J1893" s="92" t="str">
        <f>IFERROR(AVERAGEIFS(EDF[Etat Physique], EDF[Nom], BD_evo[[#This Row],[Nom]], EDF[Semaine], BD_evo[[#This Row],[Semaine]]), "")</f>
        <v/>
      </c>
      <c r="K1893" s="92" t="str">
        <f>IFERROR(AVERAGEIFS(EDF[Hydratation], EDF[Nom], BD_evo[[#This Row],[Nom]], EDF[Semaine], BD_evo[[#This Row],[Semaine]]), "")</f>
        <v/>
      </c>
      <c r="L1893" s="92" t="str">
        <f>IFERROR(AVERAGEIFS(EDF[Nutrition], EDF[Nom], BD_evo[[#This Row],[Nom]], EDF[Semaine], BD_evo[[#This Row],[Semaine]]), "")</f>
        <v/>
      </c>
      <c r="M1893" s="92" t="str">
        <f>IFERROR(AVERAGEIFS(RPE[Investissement du jour], RPE[Nom], BD_evo[[#This Row],[Nom]], RPE[Semaine], BD_evo[[#This Row],[Semaine]]), "")</f>
        <v/>
      </c>
    </row>
    <row r="1894" spans="1:13" x14ac:dyDescent="0.2">
      <c r="A1894" s="88" t="s">
        <v>77</v>
      </c>
      <c r="B1894" t="str">
        <f>INDEX(Statut[Profil], MATCH(BD_evo[[#This Row],[Nom]], Statut[Nom], 0))</f>
        <v>Avant</v>
      </c>
      <c r="C1894">
        <f t="shared" si="54"/>
        <v>2024</v>
      </c>
      <c r="D1894">
        <f t="shared" si="53"/>
        <v>21</v>
      </c>
      <c r="E1894" t="str">
        <f>IF(SUMIFS(RPE[sRPE_tot], RPE[Nom], BD_evo[[#This Row],[Nom]], RPE[Semaine], BD_evo[[#This Row],[Semaine]])=0,"",SUMIFS(RPE[sRPE_tot], RPE[Nom], BD_evo[[#This Row],[Nom]], RPE[Semaine], BD_evo[[#This Row],[Semaine]]))</f>
        <v/>
      </c>
      <c r="F1894" s="92" t="str">
        <f>IFERROR(AVERAGEIFS(EDF[Total EDF], EDF[Nom], BD_evo[[#This Row],[Nom]], EDF[Semaine], BD_evo[[#This Row],[Semaine]]), "")</f>
        <v/>
      </c>
      <c r="G1894" s="92" t="str">
        <f>IFERROR(AVERAGEIFS(EDF[Humeur], EDF[Nom], BD_evo[[#This Row],[Nom]], EDF[Semaine], BD_evo[[#This Row],[Semaine]]), "")</f>
        <v/>
      </c>
      <c r="H1894" s="92" t="str">
        <f>IFERROR(AVERAGEIFS(EDF[Stress], EDF[Nom], BD_evo[[#This Row],[Nom]], EDF[Semaine], BD_evo[[#This Row],[Semaine]]), "")</f>
        <v/>
      </c>
      <c r="I1894" s="92" t="str">
        <f>IFERROR(AVERAGEIFS(EDF[Sommeil], EDF[Nom], BD_evo[[#This Row],[Nom]], EDF[Semaine], BD_evo[[#This Row],[Semaine]]), "")</f>
        <v/>
      </c>
      <c r="J1894" s="92" t="str">
        <f>IFERROR(AVERAGEIFS(EDF[Etat Physique], EDF[Nom], BD_evo[[#This Row],[Nom]], EDF[Semaine], BD_evo[[#This Row],[Semaine]]), "")</f>
        <v/>
      </c>
      <c r="K1894" s="92" t="str">
        <f>IFERROR(AVERAGEIFS(EDF[Hydratation], EDF[Nom], BD_evo[[#This Row],[Nom]], EDF[Semaine], BD_evo[[#This Row],[Semaine]]), "")</f>
        <v/>
      </c>
      <c r="L1894" s="92" t="str">
        <f>IFERROR(AVERAGEIFS(EDF[Nutrition], EDF[Nom], BD_evo[[#This Row],[Nom]], EDF[Semaine], BD_evo[[#This Row],[Semaine]]), "")</f>
        <v/>
      </c>
      <c r="M1894" s="92" t="str">
        <f>IFERROR(AVERAGEIFS(RPE[Investissement du jour], RPE[Nom], BD_evo[[#This Row],[Nom]], RPE[Semaine], BD_evo[[#This Row],[Semaine]]), "")</f>
        <v/>
      </c>
    </row>
    <row r="1895" spans="1:13" x14ac:dyDescent="0.2">
      <c r="A1895" s="88" t="s">
        <v>135</v>
      </c>
      <c r="B1895" t="str">
        <f>INDEX(Statut[Profil], MATCH(BD_evo[[#This Row],[Nom]], Statut[Nom], 0))</f>
        <v>Trois Quarts</v>
      </c>
      <c r="C1895">
        <f t="shared" si="54"/>
        <v>2024</v>
      </c>
      <c r="D1895">
        <f t="shared" si="53"/>
        <v>21</v>
      </c>
      <c r="E1895" t="str">
        <f>IF(SUMIFS(RPE[sRPE_tot], RPE[Nom], BD_evo[[#This Row],[Nom]], RPE[Semaine], BD_evo[[#This Row],[Semaine]])=0,"",SUMIFS(RPE[sRPE_tot], RPE[Nom], BD_evo[[#This Row],[Nom]], RPE[Semaine], BD_evo[[#This Row],[Semaine]]))</f>
        <v/>
      </c>
      <c r="F1895" s="92" t="str">
        <f>IFERROR(AVERAGEIFS(EDF[Total EDF], EDF[Nom], BD_evo[[#This Row],[Nom]], EDF[Semaine], BD_evo[[#This Row],[Semaine]]), "")</f>
        <v/>
      </c>
      <c r="G1895" s="92" t="str">
        <f>IFERROR(AVERAGEIFS(EDF[Humeur], EDF[Nom], BD_evo[[#This Row],[Nom]], EDF[Semaine], BD_evo[[#This Row],[Semaine]]), "")</f>
        <v/>
      </c>
      <c r="H1895" s="92" t="str">
        <f>IFERROR(AVERAGEIFS(EDF[Stress], EDF[Nom], BD_evo[[#This Row],[Nom]], EDF[Semaine], BD_evo[[#This Row],[Semaine]]), "")</f>
        <v/>
      </c>
      <c r="I1895" s="92" t="str">
        <f>IFERROR(AVERAGEIFS(EDF[Sommeil], EDF[Nom], BD_evo[[#This Row],[Nom]], EDF[Semaine], BD_evo[[#This Row],[Semaine]]), "")</f>
        <v/>
      </c>
      <c r="J1895" s="92" t="str">
        <f>IFERROR(AVERAGEIFS(EDF[Etat Physique], EDF[Nom], BD_evo[[#This Row],[Nom]], EDF[Semaine], BD_evo[[#This Row],[Semaine]]), "")</f>
        <v/>
      </c>
      <c r="K1895" s="92" t="str">
        <f>IFERROR(AVERAGEIFS(EDF[Hydratation], EDF[Nom], BD_evo[[#This Row],[Nom]], EDF[Semaine], BD_evo[[#This Row],[Semaine]]), "")</f>
        <v/>
      </c>
      <c r="L1895" s="92" t="str">
        <f>IFERROR(AVERAGEIFS(EDF[Nutrition], EDF[Nom], BD_evo[[#This Row],[Nom]], EDF[Semaine], BD_evo[[#This Row],[Semaine]]), "")</f>
        <v/>
      </c>
      <c r="M1895" s="92" t="str">
        <f>IFERROR(AVERAGEIFS(RPE[Investissement du jour], RPE[Nom], BD_evo[[#This Row],[Nom]], RPE[Semaine], BD_evo[[#This Row],[Semaine]]), "")</f>
        <v/>
      </c>
    </row>
    <row r="1896" spans="1:13" x14ac:dyDescent="0.2">
      <c r="A1896" s="88" t="s">
        <v>75</v>
      </c>
      <c r="B1896" t="str">
        <f>INDEX(Statut[Profil], MATCH(BD_evo[[#This Row],[Nom]], Statut[Nom], 0))</f>
        <v>Avant</v>
      </c>
      <c r="C1896">
        <f t="shared" si="54"/>
        <v>2024</v>
      </c>
      <c r="D1896">
        <f t="shared" si="53"/>
        <v>21</v>
      </c>
      <c r="E1896" t="str">
        <f>IF(SUMIFS(RPE[sRPE_tot], RPE[Nom], BD_evo[[#This Row],[Nom]], RPE[Semaine], BD_evo[[#This Row],[Semaine]])=0,"",SUMIFS(RPE[sRPE_tot], RPE[Nom], BD_evo[[#This Row],[Nom]], RPE[Semaine], BD_evo[[#This Row],[Semaine]]))</f>
        <v/>
      </c>
      <c r="F1896" s="92" t="str">
        <f>IFERROR(AVERAGEIFS(EDF[Total EDF], EDF[Nom], BD_evo[[#This Row],[Nom]], EDF[Semaine], BD_evo[[#This Row],[Semaine]]), "")</f>
        <v/>
      </c>
      <c r="G1896" s="92" t="str">
        <f>IFERROR(AVERAGEIFS(EDF[Humeur], EDF[Nom], BD_evo[[#This Row],[Nom]], EDF[Semaine], BD_evo[[#This Row],[Semaine]]), "")</f>
        <v/>
      </c>
      <c r="H1896" s="92" t="str">
        <f>IFERROR(AVERAGEIFS(EDF[Stress], EDF[Nom], BD_evo[[#This Row],[Nom]], EDF[Semaine], BD_evo[[#This Row],[Semaine]]), "")</f>
        <v/>
      </c>
      <c r="I1896" s="92" t="str">
        <f>IFERROR(AVERAGEIFS(EDF[Sommeil], EDF[Nom], BD_evo[[#This Row],[Nom]], EDF[Semaine], BD_evo[[#This Row],[Semaine]]), "")</f>
        <v/>
      </c>
      <c r="J1896" s="92" t="str">
        <f>IFERROR(AVERAGEIFS(EDF[Etat Physique], EDF[Nom], BD_evo[[#This Row],[Nom]], EDF[Semaine], BD_evo[[#This Row],[Semaine]]), "")</f>
        <v/>
      </c>
      <c r="K1896" s="92" t="str">
        <f>IFERROR(AVERAGEIFS(EDF[Hydratation], EDF[Nom], BD_evo[[#This Row],[Nom]], EDF[Semaine], BD_evo[[#This Row],[Semaine]]), "")</f>
        <v/>
      </c>
      <c r="L1896" s="92" t="str">
        <f>IFERROR(AVERAGEIFS(EDF[Nutrition], EDF[Nom], BD_evo[[#This Row],[Nom]], EDF[Semaine], BD_evo[[#This Row],[Semaine]]), "")</f>
        <v/>
      </c>
      <c r="M1896" s="92" t="str">
        <f>IFERROR(AVERAGEIFS(RPE[Investissement du jour], RPE[Nom], BD_evo[[#This Row],[Nom]], RPE[Semaine], BD_evo[[#This Row],[Semaine]]), "")</f>
        <v/>
      </c>
    </row>
    <row r="1897" spans="1:13" x14ac:dyDescent="0.2">
      <c r="A1897" s="88" t="s">
        <v>112</v>
      </c>
      <c r="B1897" t="str">
        <f>INDEX(Statut[Profil], MATCH(BD_evo[[#This Row],[Nom]], Statut[Nom], 0))</f>
        <v>Trois Quarts</v>
      </c>
      <c r="C1897">
        <f t="shared" si="54"/>
        <v>2024</v>
      </c>
      <c r="D1897">
        <f t="shared" si="53"/>
        <v>21</v>
      </c>
      <c r="E1897" t="str">
        <f>IF(SUMIFS(RPE[sRPE_tot], RPE[Nom], BD_evo[[#This Row],[Nom]], RPE[Semaine], BD_evo[[#This Row],[Semaine]])=0,"",SUMIFS(RPE[sRPE_tot], RPE[Nom], BD_evo[[#This Row],[Nom]], RPE[Semaine], BD_evo[[#This Row],[Semaine]]))</f>
        <v/>
      </c>
      <c r="F1897" s="92" t="str">
        <f>IFERROR(AVERAGEIFS(EDF[Total EDF], EDF[Nom], BD_evo[[#This Row],[Nom]], EDF[Semaine], BD_evo[[#This Row],[Semaine]]), "")</f>
        <v/>
      </c>
      <c r="G1897" s="92" t="str">
        <f>IFERROR(AVERAGEIFS(EDF[Humeur], EDF[Nom], BD_evo[[#This Row],[Nom]], EDF[Semaine], BD_evo[[#This Row],[Semaine]]), "")</f>
        <v/>
      </c>
      <c r="H1897" s="92" t="str">
        <f>IFERROR(AVERAGEIFS(EDF[Stress], EDF[Nom], BD_evo[[#This Row],[Nom]], EDF[Semaine], BD_evo[[#This Row],[Semaine]]), "")</f>
        <v/>
      </c>
      <c r="I1897" s="92" t="str">
        <f>IFERROR(AVERAGEIFS(EDF[Sommeil], EDF[Nom], BD_evo[[#This Row],[Nom]], EDF[Semaine], BD_evo[[#This Row],[Semaine]]), "")</f>
        <v/>
      </c>
      <c r="J1897" s="92" t="str">
        <f>IFERROR(AVERAGEIFS(EDF[Etat Physique], EDF[Nom], BD_evo[[#This Row],[Nom]], EDF[Semaine], BD_evo[[#This Row],[Semaine]]), "")</f>
        <v/>
      </c>
      <c r="K1897" s="92" t="str">
        <f>IFERROR(AVERAGEIFS(EDF[Hydratation], EDF[Nom], BD_evo[[#This Row],[Nom]], EDF[Semaine], BD_evo[[#This Row],[Semaine]]), "")</f>
        <v/>
      </c>
      <c r="L1897" s="92" t="str">
        <f>IFERROR(AVERAGEIFS(EDF[Nutrition], EDF[Nom], BD_evo[[#This Row],[Nom]], EDF[Semaine], BD_evo[[#This Row],[Semaine]]), "")</f>
        <v/>
      </c>
      <c r="M1897" s="92" t="str">
        <f>IFERROR(AVERAGEIFS(RPE[Investissement du jour], RPE[Nom], BD_evo[[#This Row],[Nom]], RPE[Semaine], BD_evo[[#This Row],[Semaine]]), "")</f>
        <v/>
      </c>
    </row>
    <row r="1898" spans="1:13" x14ac:dyDescent="0.2">
      <c r="A1898" s="88" t="s">
        <v>142</v>
      </c>
      <c r="B1898" t="str">
        <f>INDEX(Statut[Profil], MATCH(BD_evo[[#This Row],[Nom]], Statut[Nom], 0))</f>
        <v>Avant</v>
      </c>
      <c r="C1898">
        <f t="shared" si="54"/>
        <v>2024</v>
      </c>
      <c r="D1898">
        <f t="shared" si="53"/>
        <v>21</v>
      </c>
      <c r="E1898" t="str">
        <f>IF(SUMIFS(RPE[sRPE_tot], RPE[Nom], BD_evo[[#This Row],[Nom]], RPE[Semaine], BD_evo[[#This Row],[Semaine]])=0,"",SUMIFS(RPE[sRPE_tot], RPE[Nom], BD_evo[[#This Row],[Nom]], RPE[Semaine], BD_evo[[#This Row],[Semaine]]))</f>
        <v/>
      </c>
      <c r="F1898" s="92" t="str">
        <f>IFERROR(AVERAGEIFS(EDF[Total EDF], EDF[Nom], BD_evo[[#This Row],[Nom]], EDF[Semaine], BD_evo[[#This Row],[Semaine]]), "")</f>
        <v/>
      </c>
      <c r="G1898" s="92" t="str">
        <f>IFERROR(AVERAGEIFS(EDF[Humeur], EDF[Nom], BD_evo[[#This Row],[Nom]], EDF[Semaine], BD_evo[[#This Row],[Semaine]]), "")</f>
        <v/>
      </c>
      <c r="H1898" s="92" t="str">
        <f>IFERROR(AVERAGEIFS(EDF[Stress], EDF[Nom], BD_evo[[#This Row],[Nom]], EDF[Semaine], BD_evo[[#This Row],[Semaine]]), "")</f>
        <v/>
      </c>
      <c r="I1898" s="92" t="str">
        <f>IFERROR(AVERAGEIFS(EDF[Sommeil], EDF[Nom], BD_evo[[#This Row],[Nom]], EDF[Semaine], BD_evo[[#This Row],[Semaine]]), "")</f>
        <v/>
      </c>
      <c r="J1898" s="92" t="str">
        <f>IFERROR(AVERAGEIFS(EDF[Etat Physique], EDF[Nom], BD_evo[[#This Row],[Nom]], EDF[Semaine], BD_evo[[#This Row],[Semaine]]), "")</f>
        <v/>
      </c>
      <c r="K1898" s="92" t="str">
        <f>IFERROR(AVERAGEIFS(EDF[Hydratation], EDF[Nom], BD_evo[[#This Row],[Nom]], EDF[Semaine], BD_evo[[#This Row],[Semaine]]), "")</f>
        <v/>
      </c>
      <c r="L1898" s="92" t="str">
        <f>IFERROR(AVERAGEIFS(EDF[Nutrition], EDF[Nom], BD_evo[[#This Row],[Nom]], EDF[Semaine], BD_evo[[#This Row],[Semaine]]), "")</f>
        <v/>
      </c>
      <c r="M1898" s="92" t="str">
        <f>IFERROR(AVERAGEIFS(RPE[Investissement du jour], RPE[Nom], BD_evo[[#This Row],[Nom]], RPE[Semaine], BD_evo[[#This Row],[Semaine]]), "")</f>
        <v/>
      </c>
    </row>
    <row r="1899" spans="1:13" x14ac:dyDescent="0.2">
      <c r="A1899" s="88" t="s">
        <v>131</v>
      </c>
      <c r="B1899" t="str">
        <f>INDEX(Statut[Profil], MATCH(BD_evo[[#This Row],[Nom]], Statut[Nom], 0))</f>
        <v>Trois Quarts</v>
      </c>
      <c r="C1899">
        <f t="shared" si="54"/>
        <v>2024</v>
      </c>
      <c r="D1899">
        <f t="shared" si="53"/>
        <v>21</v>
      </c>
      <c r="E1899" t="str">
        <f>IF(SUMIFS(RPE[sRPE_tot], RPE[Nom], BD_evo[[#This Row],[Nom]], RPE[Semaine], BD_evo[[#This Row],[Semaine]])=0,"",SUMIFS(RPE[sRPE_tot], RPE[Nom], BD_evo[[#This Row],[Nom]], RPE[Semaine], BD_evo[[#This Row],[Semaine]]))</f>
        <v/>
      </c>
      <c r="F1899" s="92" t="str">
        <f>IFERROR(AVERAGEIFS(EDF[Total EDF], EDF[Nom], BD_evo[[#This Row],[Nom]], EDF[Semaine], BD_evo[[#This Row],[Semaine]]), "")</f>
        <v/>
      </c>
      <c r="G1899" s="92" t="str">
        <f>IFERROR(AVERAGEIFS(EDF[Humeur], EDF[Nom], BD_evo[[#This Row],[Nom]], EDF[Semaine], BD_evo[[#This Row],[Semaine]]), "")</f>
        <v/>
      </c>
      <c r="H1899" s="92" t="str">
        <f>IFERROR(AVERAGEIFS(EDF[Stress], EDF[Nom], BD_evo[[#This Row],[Nom]], EDF[Semaine], BD_evo[[#This Row],[Semaine]]), "")</f>
        <v/>
      </c>
      <c r="I1899" s="92" t="str">
        <f>IFERROR(AVERAGEIFS(EDF[Sommeil], EDF[Nom], BD_evo[[#This Row],[Nom]], EDF[Semaine], BD_evo[[#This Row],[Semaine]]), "")</f>
        <v/>
      </c>
      <c r="J1899" s="92" t="str">
        <f>IFERROR(AVERAGEIFS(EDF[Etat Physique], EDF[Nom], BD_evo[[#This Row],[Nom]], EDF[Semaine], BD_evo[[#This Row],[Semaine]]), "")</f>
        <v/>
      </c>
      <c r="K1899" s="92" t="str">
        <f>IFERROR(AVERAGEIFS(EDF[Hydratation], EDF[Nom], BD_evo[[#This Row],[Nom]], EDF[Semaine], BD_evo[[#This Row],[Semaine]]), "")</f>
        <v/>
      </c>
      <c r="L1899" s="92" t="str">
        <f>IFERROR(AVERAGEIFS(EDF[Nutrition], EDF[Nom], BD_evo[[#This Row],[Nom]], EDF[Semaine], BD_evo[[#This Row],[Semaine]]), "")</f>
        <v/>
      </c>
      <c r="M1899" s="92" t="str">
        <f>IFERROR(AVERAGEIFS(RPE[Investissement du jour], RPE[Nom], BD_evo[[#This Row],[Nom]], RPE[Semaine], BD_evo[[#This Row],[Semaine]]), "")</f>
        <v/>
      </c>
    </row>
    <row r="1900" spans="1:13" x14ac:dyDescent="0.2">
      <c r="A1900" s="88" t="s">
        <v>83</v>
      </c>
      <c r="B1900" t="str">
        <f>INDEX(Statut[Profil], MATCH(BD_evo[[#This Row],[Nom]], Statut[Nom], 0))</f>
        <v>Avant</v>
      </c>
      <c r="C1900">
        <f t="shared" si="54"/>
        <v>2024</v>
      </c>
      <c r="D1900">
        <f t="shared" si="53"/>
        <v>21</v>
      </c>
      <c r="E1900" t="str">
        <f>IF(SUMIFS(RPE[sRPE_tot], RPE[Nom], BD_evo[[#This Row],[Nom]], RPE[Semaine], BD_evo[[#This Row],[Semaine]])=0,"",SUMIFS(RPE[sRPE_tot], RPE[Nom], BD_evo[[#This Row],[Nom]], RPE[Semaine], BD_evo[[#This Row],[Semaine]]))</f>
        <v/>
      </c>
      <c r="F1900" s="92" t="str">
        <f>IFERROR(AVERAGEIFS(EDF[Total EDF], EDF[Nom], BD_evo[[#This Row],[Nom]], EDF[Semaine], BD_evo[[#This Row],[Semaine]]), "")</f>
        <v/>
      </c>
      <c r="G1900" s="92" t="str">
        <f>IFERROR(AVERAGEIFS(EDF[Humeur], EDF[Nom], BD_evo[[#This Row],[Nom]], EDF[Semaine], BD_evo[[#This Row],[Semaine]]), "")</f>
        <v/>
      </c>
      <c r="H1900" s="92" t="str">
        <f>IFERROR(AVERAGEIFS(EDF[Stress], EDF[Nom], BD_evo[[#This Row],[Nom]], EDF[Semaine], BD_evo[[#This Row],[Semaine]]), "")</f>
        <v/>
      </c>
      <c r="I1900" s="92" t="str">
        <f>IFERROR(AVERAGEIFS(EDF[Sommeil], EDF[Nom], BD_evo[[#This Row],[Nom]], EDF[Semaine], BD_evo[[#This Row],[Semaine]]), "")</f>
        <v/>
      </c>
      <c r="J1900" s="92" t="str">
        <f>IFERROR(AVERAGEIFS(EDF[Etat Physique], EDF[Nom], BD_evo[[#This Row],[Nom]], EDF[Semaine], BD_evo[[#This Row],[Semaine]]), "")</f>
        <v/>
      </c>
      <c r="K1900" s="92" t="str">
        <f>IFERROR(AVERAGEIFS(EDF[Hydratation], EDF[Nom], BD_evo[[#This Row],[Nom]], EDF[Semaine], BD_evo[[#This Row],[Semaine]]), "")</f>
        <v/>
      </c>
      <c r="L1900" s="92" t="str">
        <f>IFERROR(AVERAGEIFS(EDF[Nutrition], EDF[Nom], BD_evo[[#This Row],[Nom]], EDF[Semaine], BD_evo[[#This Row],[Semaine]]), "")</f>
        <v/>
      </c>
      <c r="M1900" s="92" t="str">
        <f>IFERROR(AVERAGEIFS(RPE[Investissement du jour], RPE[Nom], BD_evo[[#This Row],[Nom]], RPE[Semaine], BD_evo[[#This Row],[Semaine]]), "")</f>
        <v/>
      </c>
    </row>
    <row r="1901" spans="1:13" x14ac:dyDescent="0.2">
      <c r="A1901" s="88" t="s">
        <v>100</v>
      </c>
      <c r="B1901" t="str">
        <f>INDEX(Statut[Profil], MATCH(BD_evo[[#This Row],[Nom]], Statut[Nom], 0))</f>
        <v>Trois Quarts</v>
      </c>
      <c r="C1901">
        <f t="shared" si="54"/>
        <v>2024</v>
      </c>
      <c r="D1901">
        <f t="shared" si="53"/>
        <v>21</v>
      </c>
      <c r="E1901" t="str">
        <f>IF(SUMIFS(RPE[sRPE_tot], RPE[Nom], BD_evo[[#This Row],[Nom]], RPE[Semaine], BD_evo[[#This Row],[Semaine]])=0,"",SUMIFS(RPE[sRPE_tot], RPE[Nom], BD_evo[[#This Row],[Nom]], RPE[Semaine], BD_evo[[#This Row],[Semaine]]))</f>
        <v/>
      </c>
      <c r="F1901" s="92" t="str">
        <f>IFERROR(AVERAGEIFS(EDF[Total EDF], EDF[Nom], BD_evo[[#This Row],[Nom]], EDF[Semaine], BD_evo[[#This Row],[Semaine]]), "")</f>
        <v/>
      </c>
      <c r="G1901" s="92" t="str">
        <f>IFERROR(AVERAGEIFS(EDF[Humeur], EDF[Nom], BD_evo[[#This Row],[Nom]], EDF[Semaine], BD_evo[[#This Row],[Semaine]]), "")</f>
        <v/>
      </c>
      <c r="H1901" s="92" t="str">
        <f>IFERROR(AVERAGEIFS(EDF[Stress], EDF[Nom], BD_evo[[#This Row],[Nom]], EDF[Semaine], BD_evo[[#This Row],[Semaine]]), "")</f>
        <v/>
      </c>
      <c r="I1901" s="92" t="str">
        <f>IFERROR(AVERAGEIFS(EDF[Sommeil], EDF[Nom], BD_evo[[#This Row],[Nom]], EDF[Semaine], BD_evo[[#This Row],[Semaine]]), "")</f>
        <v/>
      </c>
      <c r="J1901" s="92" t="str">
        <f>IFERROR(AVERAGEIFS(EDF[Etat Physique], EDF[Nom], BD_evo[[#This Row],[Nom]], EDF[Semaine], BD_evo[[#This Row],[Semaine]]), "")</f>
        <v/>
      </c>
      <c r="K1901" s="92" t="str">
        <f>IFERROR(AVERAGEIFS(EDF[Hydratation], EDF[Nom], BD_evo[[#This Row],[Nom]], EDF[Semaine], BD_evo[[#This Row],[Semaine]]), "")</f>
        <v/>
      </c>
      <c r="L1901" s="92" t="str">
        <f>IFERROR(AVERAGEIFS(EDF[Nutrition], EDF[Nom], BD_evo[[#This Row],[Nom]], EDF[Semaine], BD_evo[[#This Row],[Semaine]]), "")</f>
        <v/>
      </c>
      <c r="M1901" s="92" t="str">
        <f>IFERROR(AVERAGEIFS(RPE[Investissement du jour], RPE[Nom], BD_evo[[#This Row],[Nom]], RPE[Semaine], BD_evo[[#This Row],[Semaine]]), "")</f>
        <v/>
      </c>
    </row>
    <row r="1902" spans="1:13" x14ac:dyDescent="0.2">
      <c r="A1902" s="88" t="s">
        <v>89</v>
      </c>
      <c r="B1902" t="str">
        <f>INDEX(Statut[Profil], MATCH(BD_evo[[#This Row],[Nom]], Statut[Nom], 0))</f>
        <v>Avant</v>
      </c>
      <c r="C1902">
        <f t="shared" si="54"/>
        <v>2024</v>
      </c>
      <c r="D1902">
        <f t="shared" si="53"/>
        <v>21</v>
      </c>
      <c r="E1902" t="str">
        <f>IF(SUMIFS(RPE[sRPE_tot], RPE[Nom], BD_evo[[#This Row],[Nom]], RPE[Semaine], BD_evo[[#This Row],[Semaine]])=0,"",SUMIFS(RPE[sRPE_tot], RPE[Nom], BD_evo[[#This Row],[Nom]], RPE[Semaine], BD_evo[[#This Row],[Semaine]]))</f>
        <v/>
      </c>
      <c r="F1902" s="92" t="str">
        <f>IFERROR(AVERAGEIFS(EDF[Total EDF], EDF[Nom], BD_evo[[#This Row],[Nom]], EDF[Semaine], BD_evo[[#This Row],[Semaine]]), "")</f>
        <v/>
      </c>
      <c r="G1902" s="92" t="str">
        <f>IFERROR(AVERAGEIFS(EDF[Humeur], EDF[Nom], BD_evo[[#This Row],[Nom]], EDF[Semaine], BD_evo[[#This Row],[Semaine]]), "")</f>
        <v/>
      </c>
      <c r="H1902" s="92" t="str">
        <f>IFERROR(AVERAGEIFS(EDF[Stress], EDF[Nom], BD_evo[[#This Row],[Nom]], EDF[Semaine], BD_evo[[#This Row],[Semaine]]), "")</f>
        <v/>
      </c>
      <c r="I1902" s="92" t="str">
        <f>IFERROR(AVERAGEIFS(EDF[Sommeil], EDF[Nom], BD_evo[[#This Row],[Nom]], EDF[Semaine], BD_evo[[#This Row],[Semaine]]), "")</f>
        <v/>
      </c>
      <c r="J1902" s="92" t="str">
        <f>IFERROR(AVERAGEIFS(EDF[Etat Physique], EDF[Nom], BD_evo[[#This Row],[Nom]], EDF[Semaine], BD_evo[[#This Row],[Semaine]]), "")</f>
        <v/>
      </c>
      <c r="K1902" s="92" t="str">
        <f>IFERROR(AVERAGEIFS(EDF[Hydratation], EDF[Nom], BD_evo[[#This Row],[Nom]], EDF[Semaine], BD_evo[[#This Row],[Semaine]]), "")</f>
        <v/>
      </c>
      <c r="L1902" s="92" t="str">
        <f>IFERROR(AVERAGEIFS(EDF[Nutrition], EDF[Nom], BD_evo[[#This Row],[Nom]], EDF[Semaine], BD_evo[[#This Row],[Semaine]]), "")</f>
        <v/>
      </c>
      <c r="M1902" s="92" t="str">
        <f>IFERROR(AVERAGEIFS(RPE[Investissement du jour], RPE[Nom], BD_evo[[#This Row],[Nom]], RPE[Semaine], BD_evo[[#This Row],[Semaine]]), "")</f>
        <v/>
      </c>
    </row>
    <row r="1903" spans="1:13" x14ac:dyDescent="0.2">
      <c r="A1903" s="88" t="s">
        <v>168</v>
      </c>
      <c r="B1903" t="str">
        <f>INDEX(Statut[Profil], MATCH(BD_evo[[#This Row],[Nom]], Statut[Nom], 0))</f>
        <v>Avant</v>
      </c>
      <c r="C1903">
        <f t="shared" si="54"/>
        <v>2024</v>
      </c>
      <c r="D1903">
        <f t="shared" si="53"/>
        <v>21</v>
      </c>
      <c r="E1903" t="str">
        <f>IF(SUMIFS(RPE[sRPE_tot], RPE[Nom], BD_evo[[#This Row],[Nom]], RPE[Semaine], BD_evo[[#This Row],[Semaine]])=0,"",SUMIFS(RPE[sRPE_tot], RPE[Nom], BD_evo[[#This Row],[Nom]], RPE[Semaine], BD_evo[[#This Row],[Semaine]]))</f>
        <v/>
      </c>
      <c r="F1903" s="92" t="str">
        <f>IFERROR(AVERAGEIFS(EDF[Total EDF], EDF[Nom], BD_evo[[#This Row],[Nom]], EDF[Semaine], BD_evo[[#This Row],[Semaine]]), "")</f>
        <v/>
      </c>
      <c r="G1903" s="92" t="str">
        <f>IFERROR(AVERAGEIFS(EDF[Humeur], EDF[Nom], BD_evo[[#This Row],[Nom]], EDF[Semaine], BD_evo[[#This Row],[Semaine]]), "")</f>
        <v/>
      </c>
      <c r="H1903" s="92" t="str">
        <f>IFERROR(AVERAGEIFS(EDF[Stress], EDF[Nom], BD_evo[[#This Row],[Nom]], EDF[Semaine], BD_evo[[#This Row],[Semaine]]), "")</f>
        <v/>
      </c>
      <c r="I1903" s="92" t="str">
        <f>IFERROR(AVERAGEIFS(EDF[Sommeil], EDF[Nom], BD_evo[[#This Row],[Nom]], EDF[Semaine], BD_evo[[#This Row],[Semaine]]), "")</f>
        <v/>
      </c>
      <c r="J1903" s="92" t="str">
        <f>IFERROR(AVERAGEIFS(EDF[Etat Physique], EDF[Nom], BD_evo[[#This Row],[Nom]], EDF[Semaine], BD_evo[[#This Row],[Semaine]]), "")</f>
        <v/>
      </c>
      <c r="K1903" s="92" t="str">
        <f>IFERROR(AVERAGEIFS(EDF[Hydratation], EDF[Nom], BD_evo[[#This Row],[Nom]], EDF[Semaine], BD_evo[[#This Row],[Semaine]]), "")</f>
        <v/>
      </c>
      <c r="L1903" s="92" t="str">
        <f>IFERROR(AVERAGEIFS(EDF[Nutrition], EDF[Nom], BD_evo[[#This Row],[Nom]], EDF[Semaine], BD_evo[[#This Row],[Semaine]]), "")</f>
        <v/>
      </c>
      <c r="M1903" s="92" t="str">
        <f>IFERROR(AVERAGEIFS(RPE[Investissement du jour], RPE[Nom], BD_evo[[#This Row],[Nom]], RPE[Semaine], BD_evo[[#This Row],[Semaine]]), "")</f>
        <v/>
      </c>
    </row>
    <row r="1904" spans="1:13" x14ac:dyDescent="0.2">
      <c r="A1904" s="88" t="s">
        <v>86</v>
      </c>
      <c r="B1904" t="str">
        <f>INDEX(Statut[Profil], MATCH(BD_evo[[#This Row],[Nom]], Statut[Nom], 0))</f>
        <v>Avant</v>
      </c>
      <c r="C1904">
        <f t="shared" si="54"/>
        <v>2024</v>
      </c>
      <c r="D1904">
        <f t="shared" si="53"/>
        <v>21</v>
      </c>
      <c r="E1904" t="str">
        <f>IF(SUMIFS(RPE[sRPE_tot], RPE[Nom], BD_evo[[#This Row],[Nom]], RPE[Semaine], BD_evo[[#This Row],[Semaine]])=0,"",SUMIFS(RPE[sRPE_tot], RPE[Nom], BD_evo[[#This Row],[Nom]], RPE[Semaine], BD_evo[[#This Row],[Semaine]]))</f>
        <v/>
      </c>
      <c r="F1904" s="92" t="str">
        <f>IFERROR(AVERAGEIFS(EDF[Total EDF], EDF[Nom], BD_evo[[#This Row],[Nom]], EDF[Semaine], BD_evo[[#This Row],[Semaine]]), "")</f>
        <v/>
      </c>
      <c r="G1904" s="92" t="str">
        <f>IFERROR(AVERAGEIFS(EDF[Humeur], EDF[Nom], BD_evo[[#This Row],[Nom]], EDF[Semaine], BD_evo[[#This Row],[Semaine]]), "")</f>
        <v/>
      </c>
      <c r="H1904" s="92" t="str">
        <f>IFERROR(AVERAGEIFS(EDF[Stress], EDF[Nom], BD_evo[[#This Row],[Nom]], EDF[Semaine], BD_evo[[#This Row],[Semaine]]), "")</f>
        <v/>
      </c>
      <c r="I1904" s="92" t="str">
        <f>IFERROR(AVERAGEIFS(EDF[Sommeil], EDF[Nom], BD_evo[[#This Row],[Nom]], EDF[Semaine], BD_evo[[#This Row],[Semaine]]), "")</f>
        <v/>
      </c>
      <c r="J1904" s="92" t="str">
        <f>IFERROR(AVERAGEIFS(EDF[Etat Physique], EDF[Nom], BD_evo[[#This Row],[Nom]], EDF[Semaine], BD_evo[[#This Row],[Semaine]]), "")</f>
        <v/>
      </c>
      <c r="K1904" s="92" t="str">
        <f>IFERROR(AVERAGEIFS(EDF[Hydratation], EDF[Nom], BD_evo[[#This Row],[Nom]], EDF[Semaine], BD_evo[[#This Row],[Semaine]]), "")</f>
        <v/>
      </c>
      <c r="L1904" s="92" t="str">
        <f>IFERROR(AVERAGEIFS(EDF[Nutrition], EDF[Nom], BD_evo[[#This Row],[Nom]], EDF[Semaine], BD_evo[[#This Row],[Semaine]]), "")</f>
        <v/>
      </c>
      <c r="M1904" s="92" t="str">
        <f>IFERROR(AVERAGEIFS(RPE[Investissement du jour], RPE[Nom], BD_evo[[#This Row],[Nom]], RPE[Semaine], BD_evo[[#This Row],[Semaine]]), "")</f>
        <v/>
      </c>
    </row>
    <row r="1905" spans="1:13" x14ac:dyDescent="0.2">
      <c r="A1905" s="88" t="s">
        <v>208</v>
      </c>
      <c r="B1905" t="str">
        <f>INDEX(Statut[Profil], MATCH(BD_evo[[#This Row],[Nom]], Statut[Nom], 0))</f>
        <v>Trois Quarts</v>
      </c>
      <c r="C1905">
        <f t="shared" si="54"/>
        <v>2024</v>
      </c>
      <c r="D1905">
        <f t="shared" si="53"/>
        <v>21</v>
      </c>
      <c r="E1905" t="str">
        <f>IF(SUMIFS(RPE[sRPE_tot], RPE[Nom], BD_evo[[#This Row],[Nom]], RPE[Semaine], BD_evo[[#This Row],[Semaine]])=0,"",SUMIFS(RPE[sRPE_tot], RPE[Nom], BD_evo[[#This Row],[Nom]], RPE[Semaine], BD_evo[[#This Row],[Semaine]]))</f>
        <v/>
      </c>
      <c r="F1905" s="92" t="str">
        <f>IFERROR(AVERAGEIFS(EDF[Total EDF], EDF[Nom], BD_evo[[#This Row],[Nom]], EDF[Semaine], BD_evo[[#This Row],[Semaine]]), "")</f>
        <v/>
      </c>
      <c r="G1905" s="92" t="str">
        <f>IFERROR(AVERAGEIFS(EDF[Humeur], EDF[Nom], BD_evo[[#This Row],[Nom]], EDF[Semaine], BD_evo[[#This Row],[Semaine]]), "")</f>
        <v/>
      </c>
      <c r="H1905" s="92" t="str">
        <f>IFERROR(AVERAGEIFS(EDF[Stress], EDF[Nom], BD_evo[[#This Row],[Nom]], EDF[Semaine], BD_evo[[#This Row],[Semaine]]), "")</f>
        <v/>
      </c>
      <c r="I1905" s="92" t="str">
        <f>IFERROR(AVERAGEIFS(EDF[Sommeil], EDF[Nom], BD_evo[[#This Row],[Nom]], EDF[Semaine], BD_evo[[#This Row],[Semaine]]), "")</f>
        <v/>
      </c>
      <c r="J1905" s="92" t="str">
        <f>IFERROR(AVERAGEIFS(EDF[Etat Physique], EDF[Nom], BD_evo[[#This Row],[Nom]], EDF[Semaine], BD_evo[[#This Row],[Semaine]]), "")</f>
        <v/>
      </c>
      <c r="K1905" s="92" t="str">
        <f>IFERROR(AVERAGEIFS(EDF[Hydratation], EDF[Nom], BD_evo[[#This Row],[Nom]], EDF[Semaine], BD_evo[[#This Row],[Semaine]]), "")</f>
        <v/>
      </c>
      <c r="L1905" s="92" t="str">
        <f>IFERROR(AVERAGEIFS(EDF[Nutrition], EDF[Nom], BD_evo[[#This Row],[Nom]], EDF[Semaine], BD_evo[[#This Row],[Semaine]]), "")</f>
        <v/>
      </c>
      <c r="M1905" s="92" t="str">
        <f>IFERROR(AVERAGEIFS(RPE[Investissement du jour], RPE[Nom], BD_evo[[#This Row],[Nom]], RPE[Semaine], BD_evo[[#This Row],[Semaine]]), "")</f>
        <v/>
      </c>
    </row>
    <row r="1906" spans="1:13" x14ac:dyDescent="0.2">
      <c r="A1906" s="88" t="s">
        <v>99</v>
      </c>
      <c r="B1906" t="str">
        <f>INDEX(Statut[Profil], MATCH(BD_evo[[#This Row],[Nom]], Statut[Nom], 0))</f>
        <v>Avant</v>
      </c>
      <c r="C1906">
        <f t="shared" si="54"/>
        <v>2024</v>
      </c>
      <c r="D1906">
        <f t="shared" si="53"/>
        <v>21</v>
      </c>
      <c r="E1906" t="str">
        <f>IF(SUMIFS(RPE[sRPE_tot], RPE[Nom], BD_evo[[#This Row],[Nom]], RPE[Semaine], BD_evo[[#This Row],[Semaine]])=0,"",SUMIFS(RPE[sRPE_tot], RPE[Nom], BD_evo[[#This Row],[Nom]], RPE[Semaine], BD_evo[[#This Row],[Semaine]]))</f>
        <v/>
      </c>
      <c r="F1906" s="92" t="str">
        <f>IFERROR(AVERAGEIFS(EDF[Total EDF], EDF[Nom], BD_evo[[#This Row],[Nom]], EDF[Semaine], BD_evo[[#This Row],[Semaine]]), "")</f>
        <v/>
      </c>
      <c r="G1906" s="92" t="str">
        <f>IFERROR(AVERAGEIFS(EDF[Humeur], EDF[Nom], BD_evo[[#This Row],[Nom]], EDF[Semaine], BD_evo[[#This Row],[Semaine]]), "")</f>
        <v/>
      </c>
      <c r="H1906" s="92" t="str">
        <f>IFERROR(AVERAGEIFS(EDF[Stress], EDF[Nom], BD_evo[[#This Row],[Nom]], EDF[Semaine], BD_evo[[#This Row],[Semaine]]), "")</f>
        <v/>
      </c>
      <c r="I1906" s="92" t="str">
        <f>IFERROR(AVERAGEIFS(EDF[Sommeil], EDF[Nom], BD_evo[[#This Row],[Nom]], EDF[Semaine], BD_evo[[#This Row],[Semaine]]), "")</f>
        <v/>
      </c>
      <c r="J1906" s="92" t="str">
        <f>IFERROR(AVERAGEIFS(EDF[Etat Physique], EDF[Nom], BD_evo[[#This Row],[Nom]], EDF[Semaine], BD_evo[[#This Row],[Semaine]]), "")</f>
        <v/>
      </c>
      <c r="K1906" s="92" t="str">
        <f>IFERROR(AVERAGEIFS(EDF[Hydratation], EDF[Nom], BD_evo[[#This Row],[Nom]], EDF[Semaine], BD_evo[[#This Row],[Semaine]]), "")</f>
        <v/>
      </c>
      <c r="L1906" s="92" t="str">
        <f>IFERROR(AVERAGEIFS(EDF[Nutrition], EDF[Nom], BD_evo[[#This Row],[Nom]], EDF[Semaine], BD_evo[[#This Row],[Semaine]]), "")</f>
        <v/>
      </c>
      <c r="M1906" s="92" t="str">
        <f>IFERROR(AVERAGEIFS(RPE[Investissement du jour], RPE[Nom], BD_evo[[#This Row],[Nom]], RPE[Semaine], BD_evo[[#This Row],[Semaine]]), "")</f>
        <v/>
      </c>
    </row>
    <row r="1907" spans="1:13" x14ac:dyDescent="0.2">
      <c r="A1907" s="88" t="s">
        <v>233</v>
      </c>
      <c r="B1907" t="str">
        <f>INDEX(Statut[Profil], MATCH(BD_evo[[#This Row],[Nom]], Statut[Nom], 0))</f>
        <v>Avant</v>
      </c>
      <c r="C1907">
        <f t="shared" si="54"/>
        <v>2024</v>
      </c>
      <c r="D1907">
        <f t="shared" si="53"/>
        <v>21</v>
      </c>
      <c r="E1907" t="str">
        <f>IF(SUMIFS(RPE[sRPE_tot], RPE[Nom], BD_evo[[#This Row],[Nom]], RPE[Semaine], BD_evo[[#This Row],[Semaine]])=0,"",SUMIFS(RPE[sRPE_tot], RPE[Nom], BD_evo[[#This Row],[Nom]], RPE[Semaine], BD_evo[[#This Row],[Semaine]]))</f>
        <v/>
      </c>
      <c r="F1907" s="92" t="str">
        <f>IFERROR(AVERAGEIFS(EDF[Total EDF], EDF[Nom], BD_evo[[#This Row],[Nom]], EDF[Semaine], BD_evo[[#This Row],[Semaine]]), "")</f>
        <v/>
      </c>
      <c r="G1907" s="92" t="str">
        <f>IFERROR(AVERAGEIFS(EDF[Humeur], EDF[Nom], BD_evo[[#This Row],[Nom]], EDF[Semaine], BD_evo[[#This Row],[Semaine]]), "")</f>
        <v/>
      </c>
      <c r="H1907" s="92" t="str">
        <f>IFERROR(AVERAGEIFS(EDF[Stress], EDF[Nom], BD_evo[[#This Row],[Nom]], EDF[Semaine], BD_evo[[#This Row],[Semaine]]), "")</f>
        <v/>
      </c>
      <c r="I1907" s="92" t="str">
        <f>IFERROR(AVERAGEIFS(EDF[Sommeil], EDF[Nom], BD_evo[[#This Row],[Nom]], EDF[Semaine], BD_evo[[#This Row],[Semaine]]), "")</f>
        <v/>
      </c>
      <c r="J1907" s="92" t="str">
        <f>IFERROR(AVERAGEIFS(EDF[Etat Physique], EDF[Nom], BD_evo[[#This Row],[Nom]], EDF[Semaine], BD_evo[[#This Row],[Semaine]]), "")</f>
        <v/>
      </c>
      <c r="K1907" s="92" t="str">
        <f>IFERROR(AVERAGEIFS(EDF[Hydratation], EDF[Nom], BD_evo[[#This Row],[Nom]], EDF[Semaine], BD_evo[[#This Row],[Semaine]]), "")</f>
        <v/>
      </c>
      <c r="L1907" s="92" t="str">
        <f>IFERROR(AVERAGEIFS(EDF[Nutrition], EDF[Nom], BD_evo[[#This Row],[Nom]], EDF[Semaine], BD_evo[[#This Row],[Semaine]]), "")</f>
        <v/>
      </c>
      <c r="M1907" s="92" t="str">
        <f>IFERROR(AVERAGEIFS(RPE[Investissement du jour], RPE[Nom], BD_evo[[#This Row],[Nom]], RPE[Semaine], BD_evo[[#This Row],[Semaine]]), "")</f>
        <v/>
      </c>
    </row>
    <row r="1908" spans="1:13" x14ac:dyDescent="0.2">
      <c r="A1908" s="88" t="s">
        <v>85</v>
      </c>
      <c r="B1908" t="str">
        <f>INDEX(Statut[Profil], MATCH(BD_evo[[#This Row],[Nom]], Statut[Nom], 0))</f>
        <v>Avant</v>
      </c>
      <c r="C1908">
        <f t="shared" si="54"/>
        <v>2024</v>
      </c>
      <c r="D1908">
        <f t="shared" si="53"/>
        <v>21</v>
      </c>
      <c r="E1908" t="str">
        <f>IF(SUMIFS(RPE[sRPE_tot], RPE[Nom], BD_evo[[#This Row],[Nom]], RPE[Semaine], BD_evo[[#This Row],[Semaine]])=0,"",SUMIFS(RPE[sRPE_tot], RPE[Nom], BD_evo[[#This Row],[Nom]], RPE[Semaine], BD_evo[[#This Row],[Semaine]]))</f>
        <v/>
      </c>
      <c r="F1908" s="92" t="str">
        <f>IFERROR(AVERAGEIFS(EDF[Total EDF], EDF[Nom], BD_evo[[#This Row],[Nom]], EDF[Semaine], BD_evo[[#This Row],[Semaine]]), "")</f>
        <v/>
      </c>
      <c r="G1908" s="92" t="str">
        <f>IFERROR(AVERAGEIFS(EDF[Humeur], EDF[Nom], BD_evo[[#This Row],[Nom]], EDF[Semaine], BD_evo[[#This Row],[Semaine]]), "")</f>
        <v/>
      </c>
      <c r="H1908" s="92" t="str">
        <f>IFERROR(AVERAGEIFS(EDF[Stress], EDF[Nom], BD_evo[[#This Row],[Nom]], EDF[Semaine], BD_evo[[#This Row],[Semaine]]), "")</f>
        <v/>
      </c>
      <c r="I1908" s="92" t="str">
        <f>IFERROR(AVERAGEIFS(EDF[Sommeil], EDF[Nom], BD_evo[[#This Row],[Nom]], EDF[Semaine], BD_evo[[#This Row],[Semaine]]), "")</f>
        <v/>
      </c>
      <c r="J1908" s="92" t="str">
        <f>IFERROR(AVERAGEIFS(EDF[Etat Physique], EDF[Nom], BD_evo[[#This Row],[Nom]], EDF[Semaine], BD_evo[[#This Row],[Semaine]]), "")</f>
        <v/>
      </c>
      <c r="K1908" s="92" t="str">
        <f>IFERROR(AVERAGEIFS(EDF[Hydratation], EDF[Nom], BD_evo[[#This Row],[Nom]], EDF[Semaine], BD_evo[[#This Row],[Semaine]]), "")</f>
        <v/>
      </c>
      <c r="L1908" s="92" t="str">
        <f>IFERROR(AVERAGEIFS(EDF[Nutrition], EDF[Nom], BD_evo[[#This Row],[Nom]], EDF[Semaine], BD_evo[[#This Row],[Semaine]]), "")</f>
        <v/>
      </c>
      <c r="M1908" s="92" t="str">
        <f>IFERROR(AVERAGEIFS(RPE[Investissement du jour], RPE[Nom], BD_evo[[#This Row],[Nom]], RPE[Semaine], BD_evo[[#This Row],[Semaine]]), "")</f>
        <v/>
      </c>
    </row>
    <row r="1909" spans="1:13" x14ac:dyDescent="0.2">
      <c r="A1909" s="88" t="s">
        <v>191</v>
      </c>
      <c r="B1909" t="str">
        <f>INDEX(Statut[Profil], MATCH(BD_evo[[#This Row],[Nom]], Statut[Nom], 0))</f>
        <v>Avant</v>
      </c>
      <c r="C1909">
        <f t="shared" si="54"/>
        <v>2024</v>
      </c>
      <c r="D1909">
        <f t="shared" si="53"/>
        <v>21</v>
      </c>
      <c r="E1909" t="str">
        <f>IF(SUMIFS(RPE[sRPE_tot], RPE[Nom], BD_evo[[#This Row],[Nom]], RPE[Semaine], BD_evo[[#This Row],[Semaine]])=0,"",SUMIFS(RPE[sRPE_tot], RPE[Nom], BD_evo[[#This Row],[Nom]], RPE[Semaine], BD_evo[[#This Row],[Semaine]]))</f>
        <v/>
      </c>
      <c r="F1909" s="92" t="str">
        <f>IFERROR(AVERAGEIFS(EDF[Total EDF], EDF[Nom], BD_evo[[#This Row],[Nom]], EDF[Semaine], BD_evo[[#This Row],[Semaine]]), "")</f>
        <v/>
      </c>
      <c r="G1909" s="92" t="str">
        <f>IFERROR(AVERAGEIFS(EDF[Humeur], EDF[Nom], BD_evo[[#This Row],[Nom]], EDF[Semaine], BD_evo[[#This Row],[Semaine]]), "")</f>
        <v/>
      </c>
      <c r="H1909" s="92" t="str">
        <f>IFERROR(AVERAGEIFS(EDF[Stress], EDF[Nom], BD_evo[[#This Row],[Nom]], EDF[Semaine], BD_evo[[#This Row],[Semaine]]), "")</f>
        <v/>
      </c>
      <c r="I1909" s="92" t="str">
        <f>IFERROR(AVERAGEIFS(EDF[Sommeil], EDF[Nom], BD_evo[[#This Row],[Nom]], EDF[Semaine], BD_evo[[#This Row],[Semaine]]), "")</f>
        <v/>
      </c>
      <c r="J1909" s="92" t="str">
        <f>IFERROR(AVERAGEIFS(EDF[Etat Physique], EDF[Nom], BD_evo[[#This Row],[Nom]], EDF[Semaine], BD_evo[[#This Row],[Semaine]]), "")</f>
        <v/>
      </c>
      <c r="K1909" s="92" t="str">
        <f>IFERROR(AVERAGEIFS(EDF[Hydratation], EDF[Nom], BD_evo[[#This Row],[Nom]], EDF[Semaine], BD_evo[[#This Row],[Semaine]]), "")</f>
        <v/>
      </c>
      <c r="L1909" s="92" t="str">
        <f>IFERROR(AVERAGEIFS(EDF[Nutrition], EDF[Nom], BD_evo[[#This Row],[Nom]], EDF[Semaine], BD_evo[[#This Row],[Semaine]]), "")</f>
        <v/>
      </c>
      <c r="M1909" s="92" t="str">
        <f>IFERROR(AVERAGEIFS(RPE[Investissement du jour], RPE[Nom], BD_evo[[#This Row],[Nom]], RPE[Semaine], BD_evo[[#This Row],[Semaine]]), "")</f>
        <v/>
      </c>
    </row>
    <row r="1910" spans="1:13" x14ac:dyDescent="0.2">
      <c r="A1910" s="89" t="s">
        <v>95</v>
      </c>
      <c r="B1910" t="str">
        <f>INDEX(Statut[Profil], MATCH(BD_evo[[#This Row],[Nom]], Statut[Nom], 0))</f>
        <v>Avant</v>
      </c>
      <c r="C1910">
        <f t="shared" si="54"/>
        <v>2024</v>
      </c>
      <c r="D1910">
        <f t="shared" si="53"/>
        <v>21</v>
      </c>
      <c r="E1910" t="str">
        <f>IF(SUMIFS(RPE[sRPE_tot], RPE[Nom], BD_evo[[#This Row],[Nom]], RPE[Semaine], BD_evo[[#This Row],[Semaine]])=0,"",SUMIFS(RPE[sRPE_tot], RPE[Nom], BD_evo[[#This Row],[Nom]], RPE[Semaine], BD_evo[[#This Row],[Semaine]]))</f>
        <v/>
      </c>
      <c r="F1910" s="92" t="str">
        <f>IFERROR(AVERAGEIFS(EDF[Total EDF], EDF[Nom], BD_evo[[#This Row],[Nom]], EDF[Semaine], BD_evo[[#This Row],[Semaine]]), "")</f>
        <v/>
      </c>
      <c r="G1910" s="92" t="str">
        <f>IFERROR(AVERAGEIFS(EDF[Humeur], EDF[Nom], BD_evo[[#This Row],[Nom]], EDF[Semaine], BD_evo[[#This Row],[Semaine]]), "")</f>
        <v/>
      </c>
      <c r="H1910" s="92" t="str">
        <f>IFERROR(AVERAGEIFS(EDF[Stress], EDF[Nom], BD_evo[[#This Row],[Nom]], EDF[Semaine], BD_evo[[#This Row],[Semaine]]), "")</f>
        <v/>
      </c>
      <c r="I1910" s="92" t="str">
        <f>IFERROR(AVERAGEIFS(EDF[Sommeil], EDF[Nom], BD_evo[[#This Row],[Nom]], EDF[Semaine], BD_evo[[#This Row],[Semaine]]), "")</f>
        <v/>
      </c>
      <c r="J1910" s="92" t="str">
        <f>IFERROR(AVERAGEIFS(EDF[Etat Physique], EDF[Nom], BD_evo[[#This Row],[Nom]], EDF[Semaine], BD_evo[[#This Row],[Semaine]]), "")</f>
        <v/>
      </c>
      <c r="K1910" s="92" t="str">
        <f>IFERROR(AVERAGEIFS(EDF[Hydratation], EDF[Nom], BD_evo[[#This Row],[Nom]], EDF[Semaine], BD_evo[[#This Row],[Semaine]]), "")</f>
        <v/>
      </c>
      <c r="L1910" s="92" t="str">
        <f>IFERROR(AVERAGEIFS(EDF[Nutrition], EDF[Nom], BD_evo[[#This Row],[Nom]], EDF[Semaine], BD_evo[[#This Row],[Semaine]]), "")</f>
        <v/>
      </c>
      <c r="M1910" s="92" t="str">
        <f>IFERROR(AVERAGEIFS(RPE[Investissement du jour], RPE[Nom], BD_evo[[#This Row],[Nom]], RPE[Semaine], BD_evo[[#This Row],[Semaine]]), "")</f>
        <v/>
      </c>
    </row>
    <row r="1911" spans="1:13" x14ac:dyDescent="0.2">
      <c r="A1911" s="89" t="s">
        <v>80</v>
      </c>
      <c r="B1911" t="str">
        <f>INDEX(Statut[Profil], MATCH(BD_evo[[#This Row],[Nom]], Statut[Nom], 0))</f>
        <v>Avant</v>
      </c>
      <c r="C1911">
        <f t="shared" si="54"/>
        <v>2024</v>
      </c>
      <c r="D1911">
        <f t="shared" si="53"/>
        <v>21</v>
      </c>
      <c r="E1911" t="str">
        <f>IF(SUMIFS(RPE[sRPE_tot], RPE[Nom], BD_evo[[#This Row],[Nom]], RPE[Semaine], BD_evo[[#This Row],[Semaine]])=0,"",SUMIFS(RPE[sRPE_tot], RPE[Nom], BD_evo[[#This Row],[Nom]], RPE[Semaine], BD_evo[[#This Row],[Semaine]]))</f>
        <v/>
      </c>
      <c r="F1911" s="92" t="str">
        <f>IFERROR(AVERAGEIFS(EDF[Total EDF], EDF[Nom], BD_evo[[#This Row],[Nom]], EDF[Semaine], BD_evo[[#This Row],[Semaine]]), "")</f>
        <v/>
      </c>
      <c r="G1911" s="92" t="str">
        <f>IFERROR(AVERAGEIFS(EDF[Humeur], EDF[Nom], BD_evo[[#This Row],[Nom]], EDF[Semaine], BD_evo[[#This Row],[Semaine]]), "")</f>
        <v/>
      </c>
      <c r="H1911" s="92" t="str">
        <f>IFERROR(AVERAGEIFS(EDF[Stress], EDF[Nom], BD_evo[[#This Row],[Nom]], EDF[Semaine], BD_evo[[#This Row],[Semaine]]), "")</f>
        <v/>
      </c>
      <c r="I1911" s="92" t="str">
        <f>IFERROR(AVERAGEIFS(EDF[Sommeil], EDF[Nom], BD_evo[[#This Row],[Nom]], EDF[Semaine], BD_evo[[#This Row],[Semaine]]), "")</f>
        <v/>
      </c>
      <c r="J1911" s="92" t="str">
        <f>IFERROR(AVERAGEIFS(EDF[Etat Physique], EDF[Nom], BD_evo[[#This Row],[Nom]], EDF[Semaine], BD_evo[[#This Row],[Semaine]]), "")</f>
        <v/>
      </c>
      <c r="K1911" s="92" t="str">
        <f>IFERROR(AVERAGEIFS(EDF[Hydratation], EDF[Nom], BD_evo[[#This Row],[Nom]], EDF[Semaine], BD_evo[[#This Row],[Semaine]]), "")</f>
        <v/>
      </c>
      <c r="L1911" s="92" t="str">
        <f>IFERROR(AVERAGEIFS(EDF[Nutrition], EDF[Nom], BD_evo[[#This Row],[Nom]], EDF[Semaine], BD_evo[[#This Row],[Semaine]]), "")</f>
        <v/>
      </c>
      <c r="M1911" s="92" t="str">
        <f>IFERROR(AVERAGEIFS(RPE[Investissement du jour], RPE[Nom], BD_evo[[#This Row],[Nom]], RPE[Semaine], BD_evo[[#This Row],[Semaine]]), "")</f>
        <v/>
      </c>
    </row>
    <row r="1912" spans="1:13" x14ac:dyDescent="0.2">
      <c r="A1912" s="88" t="s">
        <v>167</v>
      </c>
      <c r="B1912" t="str">
        <f>INDEX(Statut[Profil], MATCH(BD_evo[[#This Row],[Nom]], Statut[Nom], 0))</f>
        <v>Trois Quarts</v>
      </c>
      <c r="C1912">
        <f t="shared" si="54"/>
        <v>2024</v>
      </c>
      <c r="D1912">
        <f t="shared" si="53"/>
        <v>21</v>
      </c>
      <c r="E1912" t="str">
        <f>IF(SUMIFS(RPE[sRPE_tot], RPE[Nom], BD_evo[[#This Row],[Nom]], RPE[Semaine], BD_evo[[#This Row],[Semaine]])=0,"",SUMIFS(RPE[sRPE_tot], RPE[Nom], BD_evo[[#This Row],[Nom]], RPE[Semaine], BD_evo[[#This Row],[Semaine]]))</f>
        <v/>
      </c>
      <c r="F1912" s="92" t="str">
        <f>IFERROR(AVERAGEIFS(EDF[Total EDF], EDF[Nom], BD_evo[[#This Row],[Nom]], EDF[Semaine], BD_evo[[#This Row],[Semaine]]), "")</f>
        <v/>
      </c>
      <c r="G1912" s="92" t="str">
        <f>IFERROR(AVERAGEIFS(EDF[Humeur], EDF[Nom], BD_evo[[#This Row],[Nom]], EDF[Semaine], BD_evo[[#This Row],[Semaine]]), "")</f>
        <v/>
      </c>
      <c r="H1912" s="92" t="str">
        <f>IFERROR(AVERAGEIFS(EDF[Stress], EDF[Nom], BD_evo[[#This Row],[Nom]], EDF[Semaine], BD_evo[[#This Row],[Semaine]]), "")</f>
        <v/>
      </c>
      <c r="I1912" s="92" t="str">
        <f>IFERROR(AVERAGEIFS(EDF[Sommeil], EDF[Nom], BD_evo[[#This Row],[Nom]], EDF[Semaine], BD_evo[[#This Row],[Semaine]]), "")</f>
        <v/>
      </c>
      <c r="J1912" s="92" t="str">
        <f>IFERROR(AVERAGEIFS(EDF[Etat Physique], EDF[Nom], BD_evo[[#This Row],[Nom]], EDF[Semaine], BD_evo[[#This Row],[Semaine]]), "")</f>
        <v/>
      </c>
      <c r="K1912" s="92" t="str">
        <f>IFERROR(AVERAGEIFS(EDF[Hydratation], EDF[Nom], BD_evo[[#This Row],[Nom]], EDF[Semaine], BD_evo[[#This Row],[Semaine]]), "")</f>
        <v/>
      </c>
      <c r="L1912" s="92" t="str">
        <f>IFERROR(AVERAGEIFS(EDF[Nutrition], EDF[Nom], BD_evo[[#This Row],[Nom]], EDF[Semaine], BD_evo[[#This Row],[Semaine]]), "")</f>
        <v/>
      </c>
      <c r="M1912" s="92" t="str">
        <f>IFERROR(AVERAGEIFS(RPE[Investissement du jour], RPE[Nom], BD_evo[[#This Row],[Nom]], RPE[Semaine], BD_evo[[#This Row],[Semaine]]), "")</f>
        <v/>
      </c>
    </row>
    <row r="1913" spans="1:13" x14ac:dyDescent="0.2">
      <c r="A1913" s="88" t="s">
        <v>240</v>
      </c>
      <c r="B1913" t="str">
        <f>INDEX(Statut[Profil], MATCH(BD_evo[[#This Row],[Nom]], Statut[Nom], 0))</f>
        <v>Trois Quarts</v>
      </c>
      <c r="C1913">
        <f t="shared" si="54"/>
        <v>2024</v>
      </c>
      <c r="D1913">
        <f t="shared" si="53"/>
        <v>21</v>
      </c>
      <c r="E1913" t="str">
        <f>IF(SUMIFS(RPE[sRPE_tot], RPE[Nom], BD_evo[[#This Row],[Nom]], RPE[Semaine], BD_evo[[#This Row],[Semaine]])=0,"",SUMIFS(RPE[sRPE_tot], RPE[Nom], BD_evo[[#This Row],[Nom]], RPE[Semaine], BD_evo[[#This Row],[Semaine]]))</f>
        <v/>
      </c>
      <c r="F1913" s="92" t="str">
        <f>IFERROR(AVERAGEIFS(EDF[Total EDF], EDF[Nom], BD_evo[[#This Row],[Nom]], EDF[Semaine], BD_evo[[#This Row],[Semaine]]), "")</f>
        <v/>
      </c>
      <c r="G1913" s="92" t="str">
        <f>IFERROR(AVERAGEIFS(EDF[Humeur], EDF[Nom], BD_evo[[#This Row],[Nom]], EDF[Semaine], BD_evo[[#This Row],[Semaine]]), "")</f>
        <v/>
      </c>
      <c r="H1913" s="92" t="str">
        <f>IFERROR(AVERAGEIFS(EDF[Stress], EDF[Nom], BD_evo[[#This Row],[Nom]], EDF[Semaine], BD_evo[[#This Row],[Semaine]]), "")</f>
        <v/>
      </c>
      <c r="I1913" s="92" t="str">
        <f>IFERROR(AVERAGEIFS(EDF[Sommeil], EDF[Nom], BD_evo[[#This Row],[Nom]], EDF[Semaine], BD_evo[[#This Row],[Semaine]]), "")</f>
        <v/>
      </c>
      <c r="J1913" s="92" t="str">
        <f>IFERROR(AVERAGEIFS(EDF[Etat Physique], EDF[Nom], BD_evo[[#This Row],[Nom]], EDF[Semaine], BD_evo[[#This Row],[Semaine]]), "")</f>
        <v/>
      </c>
      <c r="K1913" s="92" t="str">
        <f>IFERROR(AVERAGEIFS(EDF[Hydratation], EDF[Nom], BD_evo[[#This Row],[Nom]], EDF[Semaine], BD_evo[[#This Row],[Semaine]]), "")</f>
        <v/>
      </c>
      <c r="L1913" s="92" t="str">
        <f>IFERROR(AVERAGEIFS(EDF[Nutrition], EDF[Nom], BD_evo[[#This Row],[Nom]], EDF[Semaine], BD_evo[[#This Row],[Semaine]]), "")</f>
        <v/>
      </c>
      <c r="M1913" s="92" t="str">
        <f>IFERROR(AVERAGEIFS(RPE[Investissement du jour], RPE[Nom], BD_evo[[#This Row],[Nom]], RPE[Semaine], BD_evo[[#This Row],[Semaine]]), "")</f>
        <v/>
      </c>
    </row>
    <row r="1914" spans="1:13" x14ac:dyDescent="0.2">
      <c r="A1914" s="88" t="s">
        <v>107</v>
      </c>
      <c r="B1914" t="str">
        <f>INDEX(Statut[Profil], MATCH(BD_evo[[#This Row],[Nom]], Statut[Nom], 0))</f>
        <v>Trois Quarts</v>
      </c>
      <c r="C1914">
        <f t="shared" si="54"/>
        <v>2024</v>
      </c>
      <c r="D1914">
        <f t="shared" si="53"/>
        <v>21</v>
      </c>
      <c r="E1914" t="str">
        <f>IF(SUMIFS(RPE[sRPE_tot], RPE[Nom], BD_evo[[#This Row],[Nom]], RPE[Semaine], BD_evo[[#This Row],[Semaine]])=0,"",SUMIFS(RPE[sRPE_tot], RPE[Nom], BD_evo[[#This Row],[Nom]], RPE[Semaine], BD_evo[[#This Row],[Semaine]]))</f>
        <v/>
      </c>
      <c r="F1914" s="92" t="str">
        <f>IFERROR(AVERAGEIFS(EDF[Total EDF], EDF[Nom], BD_evo[[#This Row],[Nom]], EDF[Semaine], BD_evo[[#This Row],[Semaine]]), "")</f>
        <v/>
      </c>
      <c r="G1914" s="92" t="str">
        <f>IFERROR(AVERAGEIFS(EDF[Humeur], EDF[Nom], BD_evo[[#This Row],[Nom]], EDF[Semaine], BD_evo[[#This Row],[Semaine]]), "")</f>
        <v/>
      </c>
      <c r="H1914" s="92" t="str">
        <f>IFERROR(AVERAGEIFS(EDF[Stress], EDF[Nom], BD_evo[[#This Row],[Nom]], EDF[Semaine], BD_evo[[#This Row],[Semaine]]), "")</f>
        <v/>
      </c>
      <c r="I1914" s="92" t="str">
        <f>IFERROR(AVERAGEIFS(EDF[Sommeil], EDF[Nom], BD_evo[[#This Row],[Nom]], EDF[Semaine], BD_evo[[#This Row],[Semaine]]), "")</f>
        <v/>
      </c>
      <c r="J1914" s="92" t="str">
        <f>IFERROR(AVERAGEIFS(EDF[Etat Physique], EDF[Nom], BD_evo[[#This Row],[Nom]], EDF[Semaine], BD_evo[[#This Row],[Semaine]]), "")</f>
        <v/>
      </c>
      <c r="K1914" s="92" t="str">
        <f>IFERROR(AVERAGEIFS(EDF[Hydratation], EDF[Nom], BD_evo[[#This Row],[Nom]], EDF[Semaine], BD_evo[[#This Row],[Semaine]]), "")</f>
        <v/>
      </c>
      <c r="L1914" s="92" t="str">
        <f>IFERROR(AVERAGEIFS(EDF[Nutrition], EDF[Nom], BD_evo[[#This Row],[Nom]], EDF[Semaine], BD_evo[[#This Row],[Semaine]]), "")</f>
        <v/>
      </c>
      <c r="M1914" s="92" t="str">
        <f>IFERROR(AVERAGEIFS(RPE[Investissement du jour], RPE[Nom], BD_evo[[#This Row],[Nom]], RPE[Semaine], BD_evo[[#This Row],[Semaine]]), "")</f>
        <v/>
      </c>
    </row>
    <row r="1915" spans="1:13" x14ac:dyDescent="0.2">
      <c r="A1915" s="88" t="s">
        <v>192</v>
      </c>
      <c r="B1915" t="str">
        <f>INDEX(Statut[Profil], MATCH(BD_evo[[#This Row],[Nom]], Statut[Nom], 0))</f>
        <v>Trois Quarts</v>
      </c>
      <c r="C1915">
        <f t="shared" si="54"/>
        <v>2024</v>
      </c>
      <c r="D1915">
        <f t="shared" si="53"/>
        <v>21</v>
      </c>
      <c r="E1915" t="str">
        <f>IF(SUMIFS(RPE[sRPE_tot], RPE[Nom], BD_evo[[#This Row],[Nom]], RPE[Semaine], BD_evo[[#This Row],[Semaine]])=0,"",SUMIFS(RPE[sRPE_tot], RPE[Nom], BD_evo[[#This Row],[Nom]], RPE[Semaine], BD_evo[[#This Row],[Semaine]]))</f>
        <v/>
      </c>
      <c r="F1915" s="92" t="str">
        <f>IFERROR(AVERAGEIFS(EDF[Total EDF], EDF[Nom], BD_evo[[#This Row],[Nom]], EDF[Semaine], BD_evo[[#This Row],[Semaine]]), "")</f>
        <v/>
      </c>
      <c r="G1915" s="92" t="str">
        <f>IFERROR(AVERAGEIFS(EDF[Humeur], EDF[Nom], BD_evo[[#This Row],[Nom]], EDF[Semaine], BD_evo[[#This Row],[Semaine]]), "")</f>
        <v/>
      </c>
      <c r="H1915" s="92" t="str">
        <f>IFERROR(AVERAGEIFS(EDF[Stress], EDF[Nom], BD_evo[[#This Row],[Nom]], EDF[Semaine], BD_evo[[#This Row],[Semaine]]), "")</f>
        <v/>
      </c>
      <c r="I1915" s="92" t="str">
        <f>IFERROR(AVERAGEIFS(EDF[Sommeil], EDF[Nom], BD_evo[[#This Row],[Nom]], EDF[Semaine], BD_evo[[#This Row],[Semaine]]), "")</f>
        <v/>
      </c>
      <c r="J1915" s="92" t="str">
        <f>IFERROR(AVERAGEIFS(EDF[Etat Physique], EDF[Nom], BD_evo[[#This Row],[Nom]], EDF[Semaine], BD_evo[[#This Row],[Semaine]]), "")</f>
        <v/>
      </c>
      <c r="K1915" s="92" t="str">
        <f>IFERROR(AVERAGEIFS(EDF[Hydratation], EDF[Nom], BD_evo[[#This Row],[Nom]], EDF[Semaine], BD_evo[[#This Row],[Semaine]]), "")</f>
        <v/>
      </c>
      <c r="L1915" s="92" t="str">
        <f>IFERROR(AVERAGEIFS(EDF[Nutrition], EDF[Nom], BD_evo[[#This Row],[Nom]], EDF[Semaine], BD_evo[[#This Row],[Semaine]]), "")</f>
        <v/>
      </c>
      <c r="M1915" s="92" t="str">
        <f>IFERROR(AVERAGEIFS(RPE[Investissement du jour], RPE[Nom], BD_evo[[#This Row],[Nom]], RPE[Semaine], BD_evo[[#This Row],[Semaine]]), "")</f>
        <v/>
      </c>
    </row>
    <row r="1916" spans="1:13" x14ac:dyDescent="0.2">
      <c r="A1916" s="88" t="s">
        <v>496</v>
      </c>
      <c r="B1916" t="str">
        <f>INDEX(Statut[Profil], MATCH(BD_evo[[#This Row],[Nom]], Statut[Nom], 0))</f>
        <v>Trois Quarts</v>
      </c>
      <c r="C1916">
        <f t="shared" si="54"/>
        <v>2024</v>
      </c>
      <c r="D1916">
        <f t="shared" si="53"/>
        <v>21</v>
      </c>
      <c r="E1916" t="str">
        <f>IF(SUMIFS(RPE[sRPE_tot], RPE[Nom], BD_evo[[#This Row],[Nom]], RPE[Semaine], BD_evo[[#This Row],[Semaine]])=0,"",SUMIFS(RPE[sRPE_tot], RPE[Nom], BD_evo[[#This Row],[Nom]], RPE[Semaine], BD_evo[[#This Row],[Semaine]]))</f>
        <v/>
      </c>
      <c r="F1916" s="92" t="str">
        <f>IFERROR(AVERAGEIFS(EDF[Total EDF], EDF[Nom], BD_evo[[#This Row],[Nom]], EDF[Semaine], BD_evo[[#This Row],[Semaine]]), "")</f>
        <v/>
      </c>
      <c r="G1916" s="92" t="str">
        <f>IFERROR(AVERAGEIFS(EDF[Humeur], EDF[Nom], BD_evo[[#This Row],[Nom]], EDF[Semaine], BD_evo[[#This Row],[Semaine]]), "")</f>
        <v/>
      </c>
      <c r="H1916" s="92" t="str">
        <f>IFERROR(AVERAGEIFS(EDF[Stress], EDF[Nom], BD_evo[[#This Row],[Nom]], EDF[Semaine], BD_evo[[#This Row],[Semaine]]), "")</f>
        <v/>
      </c>
      <c r="I1916" s="92" t="str">
        <f>IFERROR(AVERAGEIFS(EDF[Sommeil], EDF[Nom], BD_evo[[#This Row],[Nom]], EDF[Semaine], BD_evo[[#This Row],[Semaine]]), "")</f>
        <v/>
      </c>
      <c r="J1916" s="92" t="str">
        <f>IFERROR(AVERAGEIFS(EDF[Etat Physique], EDF[Nom], BD_evo[[#This Row],[Nom]], EDF[Semaine], BD_evo[[#This Row],[Semaine]]), "")</f>
        <v/>
      </c>
      <c r="K1916" s="92" t="str">
        <f>IFERROR(AVERAGEIFS(EDF[Hydratation], EDF[Nom], BD_evo[[#This Row],[Nom]], EDF[Semaine], BD_evo[[#This Row],[Semaine]]), "")</f>
        <v/>
      </c>
      <c r="L1916" s="92" t="str">
        <f>IFERROR(AVERAGEIFS(EDF[Nutrition], EDF[Nom], BD_evo[[#This Row],[Nom]], EDF[Semaine], BD_evo[[#This Row],[Semaine]]), "")</f>
        <v/>
      </c>
      <c r="M1916" s="92" t="str">
        <f>IFERROR(AVERAGEIFS(RPE[Investissement du jour], RPE[Nom], BD_evo[[#This Row],[Nom]], RPE[Semaine], BD_evo[[#This Row],[Semaine]]), "")</f>
        <v/>
      </c>
    </row>
    <row r="1917" spans="1:13" x14ac:dyDescent="0.2">
      <c r="A1917" s="88" t="s">
        <v>211</v>
      </c>
      <c r="B1917" t="str">
        <f>INDEX(Statut[Profil], MATCH(BD_evo[[#This Row],[Nom]], Statut[Nom], 0))</f>
        <v>Trois Quarts</v>
      </c>
      <c r="C1917">
        <f t="shared" si="54"/>
        <v>2024</v>
      </c>
      <c r="D1917">
        <f t="shared" si="53"/>
        <v>21</v>
      </c>
      <c r="E1917" t="str">
        <f>IF(SUMIFS(RPE[sRPE_tot], RPE[Nom], BD_evo[[#This Row],[Nom]], RPE[Semaine], BD_evo[[#This Row],[Semaine]])=0,"",SUMIFS(RPE[sRPE_tot], RPE[Nom], BD_evo[[#This Row],[Nom]], RPE[Semaine], BD_evo[[#This Row],[Semaine]]))</f>
        <v/>
      </c>
      <c r="F1917" s="92" t="str">
        <f>IFERROR(AVERAGEIFS(EDF[Total EDF], EDF[Nom], BD_evo[[#This Row],[Nom]], EDF[Semaine], BD_evo[[#This Row],[Semaine]]), "")</f>
        <v/>
      </c>
      <c r="G1917" s="92" t="str">
        <f>IFERROR(AVERAGEIFS(EDF[Humeur], EDF[Nom], BD_evo[[#This Row],[Nom]], EDF[Semaine], BD_evo[[#This Row],[Semaine]]), "")</f>
        <v/>
      </c>
      <c r="H1917" s="92" t="str">
        <f>IFERROR(AVERAGEIFS(EDF[Stress], EDF[Nom], BD_evo[[#This Row],[Nom]], EDF[Semaine], BD_evo[[#This Row],[Semaine]]), "")</f>
        <v/>
      </c>
      <c r="I1917" s="92" t="str">
        <f>IFERROR(AVERAGEIFS(EDF[Sommeil], EDF[Nom], BD_evo[[#This Row],[Nom]], EDF[Semaine], BD_evo[[#This Row],[Semaine]]), "")</f>
        <v/>
      </c>
      <c r="J1917" s="92" t="str">
        <f>IFERROR(AVERAGEIFS(EDF[Etat Physique], EDF[Nom], BD_evo[[#This Row],[Nom]], EDF[Semaine], BD_evo[[#This Row],[Semaine]]), "")</f>
        <v/>
      </c>
      <c r="K1917" s="92" t="str">
        <f>IFERROR(AVERAGEIFS(EDF[Hydratation], EDF[Nom], BD_evo[[#This Row],[Nom]], EDF[Semaine], BD_evo[[#This Row],[Semaine]]), "")</f>
        <v/>
      </c>
      <c r="L1917" s="92" t="str">
        <f>IFERROR(AVERAGEIFS(EDF[Nutrition], EDF[Nom], BD_evo[[#This Row],[Nom]], EDF[Semaine], BD_evo[[#This Row],[Semaine]]), "")</f>
        <v/>
      </c>
      <c r="M1917" s="92" t="str">
        <f>IFERROR(AVERAGEIFS(RPE[Investissement du jour], RPE[Nom], BD_evo[[#This Row],[Nom]], RPE[Semaine], BD_evo[[#This Row],[Semaine]]), "")</f>
        <v/>
      </c>
    </row>
    <row r="1918" spans="1:13" x14ac:dyDescent="0.2">
      <c r="A1918" s="88" t="s">
        <v>188</v>
      </c>
      <c r="B1918" t="str">
        <f>INDEX(Statut[Profil], MATCH(BD_evo[[#This Row],[Nom]], Statut[Nom], 0))</f>
        <v>Avant</v>
      </c>
      <c r="C1918">
        <f t="shared" si="54"/>
        <v>2024</v>
      </c>
      <c r="D1918">
        <f t="shared" si="53"/>
        <v>21</v>
      </c>
      <c r="E1918" t="str">
        <f>IF(SUMIFS(RPE[sRPE_tot], RPE[Nom], BD_evo[[#This Row],[Nom]], RPE[Semaine], BD_evo[[#This Row],[Semaine]])=0,"",SUMIFS(RPE[sRPE_tot], RPE[Nom], BD_evo[[#This Row],[Nom]], RPE[Semaine], BD_evo[[#This Row],[Semaine]]))</f>
        <v/>
      </c>
      <c r="F1918" s="92" t="str">
        <f>IFERROR(AVERAGEIFS(EDF[Total EDF], EDF[Nom], BD_evo[[#This Row],[Nom]], EDF[Semaine], BD_evo[[#This Row],[Semaine]]), "")</f>
        <v/>
      </c>
      <c r="G1918" s="92" t="str">
        <f>IFERROR(AVERAGEIFS(EDF[Humeur], EDF[Nom], BD_evo[[#This Row],[Nom]], EDF[Semaine], BD_evo[[#This Row],[Semaine]]), "")</f>
        <v/>
      </c>
      <c r="H1918" s="92" t="str">
        <f>IFERROR(AVERAGEIFS(EDF[Stress], EDF[Nom], BD_evo[[#This Row],[Nom]], EDF[Semaine], BD_evo[[#This Row],[Semaine]]), "")</f>
        <v/>
      </c>
      <c r="I1918" s="92" t="str">
        <f>IFERROR(AVERAGEIFS(EDF[Sommeil], EDF[Nom], BD_evo[[#This Row],[Nom]], EDF[Semaine], BD_evo[[#This Row],[Semaine]]), "")</f>
        <v/>
      </c>
      <c r="J1918" s="92" t="str">
        <f>IFERROR(AVERAGEIFS(EDF[Etat Physique], EDF[Nom], BD_evo[[#This Row],[Nom]], EDF[Semaine], BD_evo[[#This Row],[Semaine]]), "")</f>
        <v/>
      </c>
      <c r="K1918" s="92" t="str">
        <f>IFERROR(AVERAGEIFS(EDF[Hydratation], EDF[Nom], BD_evo[[#This Row],[Nom]], EDF[Semaine], BD_evo[[#This Row],[Semaine]]), "")</f>
        <v/>
      </c>
      <c r="L1918" s="92" t="str">
        <f>IFERROR(AVERAGEIFS(EDF[Nutrition], EDF[Nom], BD_evo[[#This Row],[Nom]], EDF[Semaine], BD_evo[[#This Row],[Semaine]]), "")</f>
        <v/>
      </c>
      <c r="M1918" s="92" t="str">
        <f>IFERROR(AVERAGEIFS(RPE[Investissement du jour], RPE[Nom], BD_evo[[#This Row],[Nom]], RPE[Semaine], BD_evo[[#This Row],[Semaine]]), "")</f>
        <v/>
      </c>
    </row>
    <row r="1919" spans="1:13" x14ac:dyDescent="0.2">
      <c r="A1919" s="88" t="s">
        <v>200</v>
      </c>
      <c r="B1919" t="str">
        <f>INDEX(Statut[Profil], MATCH(BD_evo[[#This Row],[Nom]], Statut[Nom], 0))</f>
        <v>Avant</v>
      </c>
      <c r="C1919">
        <f t="shared" si="54"/>
        <v>2024</v>
      </c>
      <c r="D1919">
        <f t="shared" si="53"/>
        <v>21</v>
      </c>
      <c r="E1919" t="str">
        <f>IF(SUMIFS(RPE[sRPE_tot], RPE[Nom], BD_evo[[#This Row],[Nom]], RPE[Semaine], BD_evo[[#This Row],[Semaine]])=0,"",SUMIFS(RPE[sRPE_tot], RPE[Nom], BD_evo[[#This Row],[Nom]], RPE[Semaine], BD_evo[[#This Row],[Semaine]]))</f>
        <v/>
      </c>
      <c r="F1919" s="92" t="str">
        <f>IFERROR(AVERAGEIFS(EDF[Total EDF], EDF[Nom], BD_evo[[#This Row],[Nom]], EDF[Semaine], BD_evo[[#This Row],[Semaine]]), "")</f>
        <v/>
      </c>
      <c r="G1919" s="92" t="str">
        <f>IFERROR(AVERAGEIFS(EDF[Humeur], EDF[Nom], BD_evo[[#This Row],[Nom]], EDF[Semaine], BD_evo[[#This Row],[Semaine]]), "")</f>
        <v/>
      </c>
      <c r="H1919" s="92" t="str">
        <f>IFERROR(AVERAGEIFS(EDF[Stress], EDF[Nom], BD_evo[[#This Row],[Nom]], EDF[Semaine], BD_evo[[#This Row],[Semaine]]), "")</f>
        <v/>
      </c>
      <c r="I1919" s="92" t="str">
        <f>IFERROR(AVERAGEIFS(EDF[Sommeil], EDF[Nom], BD_evo[[#This Row],[Nom]], EDF[Semaine], BD_evo[[#This Row],[Semaine]]), "")</f>
        <v/>
      </c>
      <c r="J1919" s="92" t="str">
        <f>IFERROR(AVERAGEIFS(EDF[Etat Physique], EDF[Nom], BD_evo[[#This Row],[Nom]], EDF[Semaine], BD_evo[[#This Row],[Semaine]]), "")</f>
        <v/>
      </c>
      <c r="K1919" s="92" t="str">
        <f>IFERROR(AVERAGEIFS(EDF[Hydratation], EDF[Nom], BD_evo[[#This Row],[Nom]], EDF[Semaine], BD_evo[[#This Row],[Semaine]]), "")</f>
        <v/>
      </c>
      <c r="L1919" s="92" t="str">
        <f>IFERROR(AVERAGEIFS(EDF[Nutrition], EDF[Nom], BD_evo[[#This Row],[Nom]], EDF[Semaine], BD_evo[[#This Row],[Semaine]]), "")</f>
        <v/>
      </c>
      <c r="M1919" s="92" t="str">
        <f>IFERROR(AVERAGEIFS(RPE[Investissement du jour], RPE[Nom], BD_evo[[#This Row],[Nom]], RPE[Semaine], BD_evo[[#This Row],[Semaine]]), "")</f>
        <v/>
      </c>
    </row>
    <row r="1920" spans="1:13" x14ac:dyDescent="0.2">
      <c r="A1920" s="88" t="s">
        <v>244</v>
      </c>
      <c r="B1920" t="str">
        <f>INDEX(Statut[Profil], MATCH(BD_evo[[#This Row],[Nom]], Statut[Nom], 0))</f>
        <v>Avant</v>
      </c>
      <c r="C1920">
        <f t="shared" si="54"/>
        <v>2024</v>
      </c>
      <c r="D1920">
        <f t="shared" si="53"/>
        <v>21</v>
      </c>
      <c r="E1920" t="str">
        <f>IF(SUMIFS(RPE[sRPE_tot], RPE[Nom], BD_evo[[#This Row],[Nom]], RPE[Semaine], BD_evo[[#This Row],[Semaine]])=0,"",SUMIFS(RPE[sRPE_tot], RPE[Nom], BD_evo[[#This Row],[Nom]], RPE[Semaine], BD_evo[[#This Row],[Semaine]]))</f>
        <v/>
      </c>
      <c r="F1920" s="92" t="str">
        <f>IFERROR(AVERAGEIFS(EDF[Total EDF], EDF[Nom], BD_evo[[#This Row],[Nom]], EDF[Semaine], BD_evo[[#This Row],[Semaine]]), "")</f>
        <v/>
      </c>
      <c r="G1920" s="92" t="str">
        <f>IFERROR(AVERAGEIFS(EDF[Humeur], EDF[Nom], BD_evo[[#This Row],[Nom]], EDF[Semaine], BD_evo[[#This Row],[Semaine]]), "")</f>
        <v/>
      </c>
      <c r="H1920" s="92" t="str">
        <f>IFERROR(AVERAGEIFS(EDF[Stress], EDF[Nom], BD_evo[[#This Row],[Nom]], EDF[Semaine], BD_evo[[#This Row],[Semaine]]), "")</f>
        <v/>
      </c>
      <c r="I1920" s="92" t="str">
        <f>IFERROR(AVERAGEIFS(EDF[Sommeil], EDF[Nom], BD_evo[[#This Row],[Nom]], EDF[Semaine], BD_evo[[#This Row],[Semaine]]), "")</f>
        <v/>
      </c>
      <c r="J1920" s="92" t="str">
        <f>IFERROR(AVERAGEIFS(EDF[Etat Physique], EDF[Nom], BD_evo[[#This Row],[Nom]], EDF[Semaine], BD_evo[[#This Row],[Semaine]]), "")</f>
        <v/>
      </c>
      <c r="K1920" s="92" t="str">
        <f>IFERROR(AVERAGEIFS(EDF[Hydratation], EDF[Nom], BD_evo[[#This Row],[Nom]], EDF[Semaine], BD_evo[[#This Row],[Semaine]]), "")</f>
        <v/>
      </c>
      <c r="L1920" s="92" t="str">
        <f>IFERROR(AVERAGEIFS(EDF[Nutrition], EDF[Nom], BD_evo[[#This Row],[Nom]], EDF[Semaine], BD_evo[[#This Row],[Semaine]]), "")</f>
        <v/>
      </c>
      <c r="M1920" s="92" t="str">
        <f>IFERROR(AVERAGEIFS(RPE[Investissement du jour], RPE[Nom], BD_evo[[#This Row],[Nom]], RPE[Semaine], BD_evo[[#This Row],[Semaine]]), "")</f>
        <v/>
      </c>
    </row>
    <row r="1921" spans="1:13" x14ac:dyDescent="0.2">
      <c r="A1921" s="89" t="s">
        <v>78</v>
      </c>
      <c r="B1921" t="str">
        <f>INDEX(Statut[Profil], MATCH(BD_evo[[#This Row],[Nom]], Statut[Nom], 0))</f>
        <v>Avant</v>
      </c>
      <c r="C1921">
        <f t="shared" si="54"/>
        <v>2024</v>
      </c>
      <c r="D1921">
        <f t="shared" si="53"/>
        <v>21</v>
      </c>
      <c r="E1921" t="str">
        <f>IF(SUMIFS(RPE[sRPE_tot], RPE[Nom], BD_evo[[#This Row],[Nom]], RPE[Semaine], BD_evo[[#This Row],[Semaine]])=0,"",SUMIFS(RPE[sRPE_tot], RPE[Nom], BD_evo[[#This Row],[Nom]], RPE[Semaine], BD_evo[[#This Row],[Semaine]]))</f>
        <v/>
      </c>
      <c r="F1921" s="92" t="str">
        <f>IFERROR(AVERAGEIFS(EDF[Total EDF], EDF[Nom], BD_evo[[#This Row],[Nom]], EDF[Semaine], BD_evo[[#This Row],[Semaine]]), "")</f>
        <v/>
      </c>
      <c r="G1921" s="92" t="str">
        <f>IFERROR(AVERAGEIFS(EDF[Humeur], EDF[Nom], BD_evo[[#This Row],[Nom]], EDF[Semaine], BD_evo[[#This Row],[Semaine]]), "")</f>
        <v/>
      </c>
      <c r="H1921" s="92" t="str">
        <f>IFERROR(AVERAGEIFS(EDF[Stress], EDF[Nom], BD_evo[[#This Row],[Nom]], EDF[Semaine], BD_evo[[#This Row],[Semaine]]), "")</f>
        <v/>
      </c>
      <c r="I1921" s="92" t="str">
        <f>IFERROR(AVERAGEIFS(EDF[Sommeil], EDF[Nom], BD_evo[[#This Row],[Nom]], EDF[Semaine], BD_evo[[#This Row],[Semaine]]), "")</f>
        <v/>
      </c>
      <c r="J1921" s="92" t="str">
        <f>IFERROR(AVERAGEIFS(EDF[Etat Physique], EDF[Nom], BD_evo[[#This Row],[Nom]], EDF[Semaine], BD_evo[[#This Row],[Semaine]]), "")</f>
        <v/>
      </c>
      <c r="K1921" s="92" t="str">
        <f>IFERROR(AVERAGEIFS(EDF[Hydratation], EDF[Nom], BD_evo[[#This Row],[Nom]], EDF[Semaine], BD_evo[[#This Row],[Semaine]]), "")</f>
        <v/>
      </c>
      <c r="L1921" s="92" t="str">
        <f>IFERROR(AVERAGEIFS(EDF[Nutrition], EDF[Nom], BD_evo[[#This Row],[Nom]], EDF[Semaine], BD_evo[[#This Row],[Semaine]]), "")</f>
        <v/>
      </c>
      <c r="M1921" s="92" t="str">
        <f>IFERROR(AVERAGEIFS(RPE[Investissement du jour], RPE[Nom], BD_evo[[#This Row],[Nom]], RPE[Semaine], BD_evo[[#This Row],[Semaine]]), "")</f>
        <v/>
      </c>
    </row>
    <row r="1922" spans="1:13" x14ac:dyDescent="0.2">
      <c r="A1922" s="88" t="s">
        <v>87</v>
      </c>
      <c r="B1922" t="str">
        <f>INDEX(Statut[Profil], MATCH(BD_evo[[#This Row],[Nom]], Statut[Nom], 0))</f>
        <v>Trois Quarts</v>
      </c>
      <c r="C1922">
        <f t="shared" si="54"/>
        <v>2024</v>
      </c>
      <c r="D1922">
        <f t="shared" si="53"/>
        <v>21</v>
      </c>
      <c r="E1922" t="str">
        <f>IF(SUMIFS(RPE[sRPE_tot], RPE[Nom], BD_evo[[#This Row],[Nom]], RPE[Semaine], BD_evo[[#This Row],[Semaine]])=0,"",SUMIFS(RPE[sRPE_tot], RPE[Nom], BD_evo[[#This Row],[Nom]], RPE[Semaine], BD_evo[[#This Row],[Semaine]]))</f>
        <v/>
      </c>
      <c r="F1922" s="92" t="str">
        <f>IFERROR(AVERAGEIFS(EDF[Total EDF], EDF[Nom], BD_evo[[#This Row],[Nom]], EDF[Semaine], BD_evo[[#This Row],[Semaine]]), "")</f>
        <v/>
      </c>
      <c r="G1922" s="92" t="str">
        <f>IFERROR(AVERAGEIFS(EDF[Humeur], EDF[Nom], BD_evo[[#This Row],[Nom]], EDF[Semaine], BD_evo[[#This Row],[Semaine]]), "")</f>
        <v/>
      </c>
      <c r="H1922" s="92" t="str">
        <f>IFERROR(AVERAGEIFS(EDF[Stress], EDF[Nom], BD_evo[[#This Row],[Nom]], EDF[Semaine], BD_evo[[#This Row],[Semaine]]), "")</f>
        <v/>
      </c>
      <c r="I1922" s="92" t="str">
        <f>IFERROR(AVERAGEIFS(EDF[Sommeil], EDF[Nom], BD_evo[[#This Row],[Nom]], EDF[Semaine], BD_evo[[#This Row],[Semaine]]), "")</f>
        <v/>
      </c>
      <c r="J1922" s="92" t="str">
        <f>IFERROR(AVERAGEIFS(EDF[Etat Physique], EDF[Nom], BD_evo[[#This Row],[Nom]], EDF[Semaine], BD_evo[[#This Row],[Semaine]]), "")</f>
        <v/>
      </c>
      <c r="K1922" s="92" t="str">
        <f>IFERROR(AVERAGEIFS(EDF[Hydratation], EDF[Nom], BD_evo[[#This Row],[Nom]], EDF[Semaine], BD_evo[[#This Row],[Semaine]]), "")</f>
        <v/>
      </c>
      <c r="L1922" s="92" t="str">
        <f>IFERROR(AVERAGEIFS(EDF[Nutrition], EDF[Nom], BD_evo[[#This Row],[Nom]], EDF[Semaine], BD_evo[[#This Row],[Semaine]]), "")</f>
        <v/>
      </c>
      <c r="M1922" s="92" t="str">
        <f>IFERROR(AVERAGEIFS(RPE[Investissement du jour], RPE[Nom], BD_evo[[#This Row],[Nom]], RPE[Semaine], BD_evo[[#This Row],[Semaine]]), "")</f>
        <v/>
      </c>
    </row>
    <row r="1923" spans="1:13" x14ac:dyDescent="0.2">
      <c r="A1923" s="88" t="s">
        <v>212</v>
      </c>
      <c r="B1923" t="str">
        <f>INDEX(Statut[Profil], MATCH(BD_evo[[#This Row],[Nom]], Statut[Nom], 0))</f>
        <v>Avant</v>
      </c>
      <c r="C1923">
        <f t="shared" si="54"/>
        <v>2024</v>
      </c>
      <c r="D1923">
        <f t="shared" si="53"/>
        <v>21</v>
      </c>
      <c r="E1923" t="str">
        <f>IF(SUMIFS(RPE[sRPE_tot], RPE[Nom], BD_evo[[#This Row],[Nom]], RPE[Semaine], BD_evo[[#This Row],[Semaine]])=0,"",SUMIFS(RPE[sRPE_tot], RPE[Nom], BD_evo[[#This Row],[Nom]], RPE[Semaine], BD_evo[[#This Row],[Semaine]]))</f>
        <v/>
      </c>
      <c r="F1923" s="92" t="str">
        <f>IFERROR(AVERAGEIFS(EDF[Total EDF], EDF[Nom], BD_evo[[#This Row],[Nom]], EDF[Semaine], BD_evo[[#This Row],[Semaine]]), "")</f>
        <v/>
      </c>
      <c r="G1923" s="92" t="str">
        <f>IFERROR(AVERAGEIFS(EDF[Humeur], EDF[Nom], BD_evo[[#This Row],[Nom]], EDF[Semaine], BD_evo[[#This Row],[Semaine]]), "")</f>
        <v/>
      </c>
      <c r="H1923" s="92" t="str">
        <f>IFERROR(AVERAGEIFS(EDF[Stress], EDF[Nom], BD_evo[[#This Row],[Nom]], EDF[Semaine], BD_evo[[#This Row],[Semaine]]), "")</f>
        <v/>
      </c>
      <c r="I1923" s="92" t="str">
        <f>IFERROR(AVERAGEIFS(EDF[Sommeil], EDF[Nom], BD_evo[[#This Row],[Nom]], EDF[Semaine], BD_evo[[#This Row],[Semaine]]), "")</f>
        <v/>
      </c>
      <c r="J1923" s="92" t="str">
        <f>IFERROR(AVERAGEIFS(EDF[Etat Physique], EDF[Nom], BD_evo[[#This Row],[Nom]], EDF[Semaine], BD_evo[[#This Row],[Semaine]]), "")</f>
        <v/>
      </c>
      <c r="K1923" s="92" t="str">
        <f>IFERROR(AVERAGEIFS(EDF[Hydratation], EDF[Nom], BD_evo[[#This Row],[Nom]], EDF[Semaine], BD_evo[[#This Row],[Semaine]]), "")</f>
        <v/>
      </c>
      <c r="L1923" s="92" t="str">
        <f>IFERROR(AVERAGEIFS(EDF[Nutrition], EDF[Nom], BD_evo[[#This Row],[Nom]], EDF[Semaine], BD_evo[[#This Row],[Semaine]]), "")</f>
        <v/>
      </c>
      <c r="M1923" s="92" t="str">
        <f>IFERROR(AVERAGEIFS(RPE[Investissement du jour], RPE[Nom], BD_evo[[#This Row],[Nom]], RPE[Semaine], BD_evo[[#This Row],[Semaine]]), "")</f>
        <v/>
      </c>
    </row>
    <row r="1924" spans="1:13" x14ac:dyDescent="0.2">
      <c r="A1924" s="88" t="s">
        <v>243</v>
      </c>
      <c r="B1924" t="str">
        <f>INDEX(Statut[Profil], MATCH(BD_evo[[#This Row],[Nom]], Statut[Nom], 0))</f>
        <v>Trois Quarts</v>
      </c>
      <c r="C1924">
        <f t="shared" si="54"/>
        <v>2024</v>
      </c>
      <c r="D1924">
        <f t="shared" si="53"/>
        <v>21</v>
      </c>
      <c r="E1924" t="str">
        <f>IF(SUMIFS(RPE[sRPE_tot], RPE[Nom], BD_evo[[#This Row],[Nom]], RPE[Semaine], BD_evo[[#This Row],[Semaine]])=0,"",SUMIFS(RPE[sRPE_tot], RPE[Nom], BD_evo[[#This Row],[Nom]], RPE[Semaine], BD_evo[[#This Row],[Semaine]]))</f>
        <v/>
      </c>
      <c r="F1924" s="92" t="str">
        <f>IFERROR(AVERAGEIFS(EDF[Total EDF], EDF[Nom], BD_evo[[#This Row],[Nom]], EDF[Semaine], BD_evo[[#This Row],[Semaine]]), "")</f>
        <v/>
      </c>
      <c r="G1924" s="92" t="str">
        <f>IFERROR(AVERAGEIFS(EDF[Humeur], EDF[Nom], BD_evo[[#This Row],[Nom]], EDF[Semaine], BD_evo[[#This Row],[Semaine]]), "")</f>
        <v/>
      </c>
      <c r="H1924" s="92" t="str">
        <f>IFERROR(AVERAGEIFS(EDF[Stress], EDF[Nom], BD_evo[[#This Row],[Nom]], EDF[Semaine], BD_evo[[#This Row],[Semaine]]), "")</f>
        <v/>
      </c>
      <c r="I1924" s="92" t="str">
        <f>IFERROR(AVERAGEIFS(EDF[Sommeil], EDF[Nom], BD_evo[[#This Row],[Nom]], EDF[Semaine], BD_evo[[#This Row],[Semaine]]), "")</f>
        <v/>
      </c>
      <c r="J1924" s="92" t="str">
        <f>IFERROR(AVERAGEIFS(EDF[Etat Physique], EDF[Nom], BD_evo[[#This Row],[Nom]], EDF[Semaine], BD_evo[[#This Row],[Semaine]]), "")</f>
        <v/>
      </c>
      <c r="K1924" s="92" t="str">
        <f>IFERROR(AVERAGEIFS(EDF[Hydratation], EDF[Nom], BD_evo[[#This Row],[Nom]], EDF[Semaine], BD_evo[[#This Row],[Semaine]]), "")</f>
        <v/>
      </c>
      <c r="L1924" s="92" t="str">
        <f>IFERROR(AVERAGEIFS(EDF[Nutrition], EDF[Nom], BD_evo[[#This Row],[Nom]], EDF[Semaine], BD_evo[[#This Row],[Semaine]]), "")</f>
        <v/>
      </c>
      <c r="M1924" s="92" t="str">
        <f>IFERROR(AVERAGEIFS(RPE[Investissement du jour], RPE[Nom], BD_evo[[#This Row],[Nom]], RPE[Semaine], BD_evo[[#This Row],[Semaine]]), "")</f>
        <v/>
      </c>
    </row>
    <row r="1925" spans="1:13" x14ac:dyDescent="0.2">
      <c r="A1925" s="88" t="s">
        <v>81</v>
      </c>
      <c r="B1925" t="str">
        <f>INDEX(Statut[Profil], MATCH(BD_evo[[#This Row],[Nom]], Statut[Nom], 0))</f>
        <v>Trois Quarts</v>
      </c>
      <c r="C1925">
        <f t="shared" si="54"/>
        <v>2024</v>
      </c>
      <c r="D1925">
        <f t="shared" si="53"/>
        <v>21</v>
      </c>
      <c r="E1925" t="str">
        <f>IF(SUMIFS(RPE[sRPE_tot], RPE[Nom], BD_evo[[#This Row],[Nom]], RPE[Semaine], BD_evo[[#This Row],[Semaine]])=0,"",SUMIFS(RPE[sRPE_tot], RPE[Nom], BD_evo[[#This Row],[Nom]], RPE[Semaine], BD_evo[[#This Row],[Semaine]]))</f>
        <v/>
      </c>
      <c r="F1925" s="92" t="str">
        <f>IFERROR(AVERAGEIFS(EDF[Total EDF], EDF[Nom], BD_evo[[#This Row],[Nom]], EDF[Semaine], BD_evo[[#This Row],[Semaine]]), "")</f>
        <v/>
      </c>
      <c r="G1925" s="92" t="str">
        <f>IFERROR(AVERAGEIFS(EDF[Humeur], EDF[Nom], BD_evo[[#This Row],[Nom]], EDF[Semaine], BD_evo[[#This Row],[Semaine]]), "")</f>
        <v/>
      </c>
      <c r="H1925" s="92" t="str">
        <f>IFERROR(AVERAGEIFS(EDF[Stress], EDF[Nom], BD_evo[[#This Row],[Nom]], EDF[Semaine], BD_evo[[#This Row],[Semaine]]), "")</f>
        <v/>
      </c>
      <c r="I1925" s="92" t="str">
        <f>IFERROR(AVERAGEIFS(EDF[Sommeil], EDF[Nom], BD_evo[[#This Row],[Nom]], EDF[Semaine], BD_evo[[#This Row],[Semaine]]), "")</f>
        <v/>
      </c>
      <c r="J1925" s="92" t="str">
        <f>IFERROR(AVERAGEIFS(EDF[Etat Physique], EDF[Nom], BD_evo[[#This Row],[Nom]], EDF[Semaine], BD_evo[[#This Row],[Semaine]]), "")</f>
        <v/>
      </c>
      <c r="K1925" s="92" t="str">
        <f>IFERROR(AVERAGEIFS(EDF[Hydratation], EDF[Nom], BD_evo[[#This Row],[Nom]], EDF[Semaine], BD_evo[[#This Row],[Semaine]]), "")</f>
        <v/>
      </c>
      <c r="L1925" s="92" t="str">
        <f>IFERROR(AVERAGEIFS(EDF[Nutrition], EDF[Nom], BD_evo[[#This Row],[Nom]], EDF[Semaine], BD_evo[[#This Row],[Semaine]]), "")</f>
        <v/>
      </c>
      <c r="M1925" s="92" t="str">
        <f>IFERROR(AVERAGEIFS(RPE[Investissement du jour], RPE[Nom], BD_evo[[#This Row],[Nom]], RPE[Semaine], BD_evo[[#This Row],[Semaine]]), "")</f>
        <v/>
      </c>
    </row>
    <row r="1926" spans="1:13" x14ac:dyDescent="0.2">
      <c r="A1926" s="88" t="s">
        <v>109</v>
      </c>
      <c r="B1926" t="str">
        <f>INDEX(Statut[Profil], MATCH(BD_evo[[#This Row],[Nom]], Statut[Nom], 0))</f>
        <v>Avant</v>
      </c>
      <c r="C1926">
        <f t="shared" si="54"/>
        <v>2024</v>
      </c>
      <c r="D1926">
        <f t="shared" si="53"/>
        <v>21</v>
      </c>
      <c r="E1926" t="str">
        <f>IF(SUMIFS(RPE[sRPE_tot], RPE[Nom], BD_evo[[#This Row],[Nom]], RPE[Semaine], BD_evo[[#This Row],[Semaine]])=0,"",SUMIFS(RPE[sRPE_tot], RPE[Nom], BD_evo[[#This Row],[Nom]], RPE[Semaine], BD_evo[[#This Row],[Semaine]]))</f>
        <v/>
      </c>
      <c r="F1926" s="92" t="str">
        <f>IFERROR(AVERAGEIFS(EDF[Total EDF], EDF[Nom], BD_evo[[#This Row],[Nom]], EDF[Semaine], BD_evo[[#This Row],[Semaine]]), "")</f>
        <v/>
      </c>
      <c r="G1926" s="92" t="str">
        <f>IFERROR(AVERAGEIFS(EDF[Humeur], EDF[Nom], BD_evo[[#This Row],[Nom]], EDF[Semaine], BD_evo[[#This Row],[Semaine]]), "")</f>
        <v/>
      </c>
      <c r="H1926" s="92" t="str">
        <f>IFERROR(AVERAGEIFS(EDF[Stress], EDF[Nom], BD_evo[[#This Row],[Nom]], EDF[Semaine], BD_evo[[#This Row],[Semaine]]), "")</f>
        <v/>
      </c>
      <c r="I1926" s="92" t="str">
        <f>IFERROR(AVERAGEIFS(EDF[Sommeil], EDF[Nom], BD_evo[[#This Row],[Nom]], EDF[Semaine], BD_evo[[#This Row],[Semaine]]), "")</f>
        <v/>
      </c>
      <c r="J1926" s="92" t="str">
        <f>IFERROR(AVERAGEIFS(EDF[Etat Physique], EDF[Nom], BD_evo[[#This Row],[Nom]], EDF[Semaine], BD_evo[[#This Row],[Semaine]]), "")</f>
        <v/>
      </c>
      <c r="K1926" s="92" t="str">
        <f>IFERROR(AVERAGEIFS(EDF[Hydratation], EDF[Nom], BD_evo[[#This Row],[Nom]], EDF[Semaine], BD_evo[[#This Row],[Semaine]]), "")</f>
        <v/>
      </c>
      <c r="L1926" s="92" t="str">
        <f>IFERROR(AVERAGEIFS(EDF[Nutrition], EDF[Nom], BD_evo[[#This Row],[Nom]], EDF[Semaine], BD_evo[[#This Row],[Semaine]]), "")</f>
        <v/>
      </c>
      <c r="M1926" s="92" t="str">
        <f>IFERROR(AVERAGEIFS(RPE[Investissement du jour], RPE[Nom], BD_evo[[#This Row],[Nom]], RPE[Semaine], BD_evo[[#This Row],[Semaine]]), "")</f>
        <v/>
      </c>
    </row>
    <row r="1927" spans="1:13" x14ac:dyDescent="0.2">
      <c r="A1927" s="88" t="s">
        <v>313</v>
      </c>
      <c r="B1927" t="str">
        <f>INDEX(Statut[Profil], MATCH(BD_evo[[#This Row],[Nom]], Statut[Nom], 0))</f>
        <v>Trois Quarts</v>
      </c>
      <c r="C1927">
        <f t="shared" si="54"/>
        <v>2024</v>
      </c>
      <c r="D1927">
        <f t="shared" si="53"/>
        <v>21</v>
      </c>
      <c r="E1927" t="str">
        <f>IF(SUMIFS(RPE[sRPE_tot], RPE[Nom], BD_evo[[#This Row],[Nom]], RPE[Semaine], BD_evo[[#This Row],[Semaine]])=0,"",SUMIFS(RPE[sRPE_tot], RPE[Nom], BD_evo[[#This Row],[Nom]], RPE[Semaine], BD_evo[[#This Row],[Semaine]]))</f>
        <v/>
      </c>
      <c r="F1927" s="92" t="str">
        <f>IFERROR(AVERAGEIFS(EDF[Total EDF], EDF[Nom], BD_evo[[#This Row],[Nom]], EDF[Semaine], BD_evo[[#This Row],[Semaine]]), "")</f>
        <v/>
      </c>
      <c r="G1927" s="92" t="str">
        <f>IFERROR(AVERAGEIFS(EDF[Humeur], EDF[Nom], BD_evo[[#This Row],[Nom]], EDF[Semaine], BD_evo[[#This Row],[Semaine]]), "")</f>
        <v/>
      </c>
      <c r="H1927" s="92" t="str">
        <f>IFERROR(AVERAGEIFS(EDF[Stress], EDF[Nom], BD_evo[[#This Row],[Nom]], EDF[Semaine], BD_evo[[#This Row],[Semaine]]), "")</f>
        <v/>
      </c>
      <c r="I1927" s="92" t="str">
        <f>IFERROR(AVERAGEIFS(EDF[Sommeil], EDF[Nom], BD_evo[[#This Row],[Nom]], EDF[Semaine], BD_evo[[#This Row],[Semaine]]), "")</f>
        <v/>
      </c>
      <c r="J1927" s="92" t="str">
        <f>IFERROR(AVERAGEIFS(EDF[Etat Physique], EDF[Nom], BD_evo[[#This Row],[Nom]], EDF[Semaine], BD_evo[[#This Row],[Semaine]]), "")</f>
        <v/>
      </c>
      <c r="K1927" s="92" t="str">
        <f>IFERROR(AVERAGEIFS(EDF[Hydratation], EDF[Nom], BD_evo[[#This Row],[Nom]], EDF[Semaine], BD_evo[[#This Row],[Semaine]]), "")</f>
        <v/>
      </c>
      <c r="L1927" s="92" t="str">
        <f>IFERROR(AVERAGEIFS(EDF[Nutrition], EDF[Nom], BD_evo[[#This Row],[Nom]], EDF[Semaine], BD_evo[[#This Row],[Semaine]]), "")</f>
        <v/>
      </c>
      <c r="M1927" s="92" t="str">
        <f>IFERROR(AVERAGEIFS(RPE[Investissement du jour], RPE[Nom], BD_evo[[#This Row],[Nom]], RPE[Semaine], BD_evo[[#This Row],[Semaine]]), "")</f>
        <v/>
      </c>
    </row>
    <row r="1928" spans="1:13" x14ac:dyDescent="0.2">
      <c r="A1928" s="88" t="s">
        <v>88</v>
      </c>
      <c r="B1928" t="str">
        <f>INDEX(Statut[Profil], MATCH(BD_evo[[#This Row],[Nom]], Statut[Nom], 0))</f>
        <v>Avant</v>
      </c>
      <c r="C1928">
        <f t="shared" si="54"/>
        <v>2024</v>
      </c>
      <c r="D1928">
        <f t="shared" si="53"/>
        <v>21</v>
      </c>
      <c r="E1928" t="str">
        <f>IF(SUMIFS(RPE[sRPE_tot], RPE[Nom], BD_evo[[#This Row],[Nom]], RPE[Semaine], BD_evo[[#This Row],[Semaine]])=0,"",SUMIFS(RPE[sRPE_tot], RPE[Nom], BD_evo[[#This Row],[Nom]], RPE[Semaine], BD_evo[[#This Row],[Semaine]]))</f>
        <v/>
      </c>
      <c r="F1928" s="92" t="str">
        <f>IFERROR(AVERAGEIFS(EDF[Total EDF], EDF[Nom], BD_evo[[#This Row],[Nom]], EDF[Semaine], BD_evo[[#This Row],[Semaine]]), "")</f>
        <v/>
      </c>
      <c r="G1928" s="92" t="str">
        <f>IFERROR(AVERAGEIFS(EDF[Humeur], EDF[Nom], BD_evo[[#This Row],[Nom]], EDF[Semaine], BD_evo[[#This Row],[Semaine]]), "")</f>
        <v/>
      </c>
      <c r="H1928" s="92" t="str">
        <f>IFERROR(AVERAGEIFS(EDF[Stress], EDF[Nom], BD_evo[[#This Row],[Nom]], EDF[Semaine], BD_evo[[#This Row],[Semaine]]), "")</f>
        <v/>
      </c>
      <c r="I1928" s="92" t="str">
        <f>IFERROR(AVERAGEIFS(EDF[Sommeil], EDF[Nom], BD_evo[[#This Row],[Nom]], EDF[Semaine], BD_evo[[#This Row],[Semaine]]), "")</f>
        <v/>
      </c>
      <c r="J1928" s="92" t="str">
        <f>IFERROR(AVERAGEIFS(EDF[Etat Physique], EDF[Nom], BD_evo[[#This Row],[Nom]], EDF[Semaine], BD_evo[[#This Row],[Semaine]]), "")</f>
        <v/>
      </c>
      <c r="K1928" s="92" t="str">
        <f>IFERROR(AVERAGEIFS(EDF[Hydratation], EDF[Nom], BD_evo[[#This Row],[Nom]], EDF[Semaine], BD_evo[[#This Row],[Semaine]]), "")</f>
        <v/>
      </c>
      <c r="L1928" s="92" t="str">
        <f>IFERROR(AVERAGEIFS(EDF[Nutrition], EDF[Nom], BD_evo[[#This Row],[Nom]], EDF[Semaine], BD_evo[[#This Row],[Semaine]]), "")</f>
        <v/>
      </c>
      <c r="M1928" s="92" t="str">
        <f>IFERROR(AVERAGEIFS(RPE[Investissement du jour], RPE[Nom], BD_evo[[#This Row],[Nom]], RPE[Semaine], BD_evo[[#This Row],[Semaine]]), "")</f>
        <v/>
      </c>
    </row>
    <row r="1929" spans="1:13" x14ac:dyDescent="0.2">
      <c r="A1929" s="88" t="s">
        <v>134</v>
      </c>
      <c r="B1929" s="90" t="str">
        <f>INDEX(Statut[Profil], MATCH(BD_evo[[#This Row],[Nom]], Statut[Nom], 0))</f>
        <v>Avant</v>
      </c>
      <c r="C1929">
        <f t="shared" si="54"/>
        <v>2024</v>
      </c>
      <c r="D1929">
        <f>D1928+1</f>
        <v>22</v>
      </c>
      <c r="E1929" s="90" t="str">
        <f>IF(SUMIFS(RPE[sRPE_tot], RPE[Nom], BD_evo[[#This Row],[Nom]], RPE[Semaine], BD_evo[[#This Row],[Semaine]])=0,"",SUMIFS(RPE[sRPE_tot], RPE[Nom], BD_evo[[#This Row],[Nom]], RPE[Semaine], BD_evo[[#This Row],[Semaine]]))</f>
        <v/>
      </c>
      <c r="F1929" s="92" t="str">
        <f>IFERROR(AVERAGEIFS(EDF[Total EDF], EDF[Nom], BD_evo[[#This Row],[Nom]], EDF[Semaine], BD_evo[[#This Row],[Semaine]]), "")</f>
        <v/>
      </c>
      <c r="G1929" s="92" t="str">
        <f>IFERROR(AVERAGEIFS(EDF[Humeur], EDF[Nom], BD_evo[[#This Row],[Nom]], EDF[Semaine], BD_evo[[#This Row],[Semaine]]), "")</f>
        <v/>
      </c>
      <c r="H1929" s="92" t="str">
        <f>IFERROR(AVERAGEIFS(EDF[Stress], EDF[Nom], BD_evo[[#This Row],[Nom]], EDF[Semaine], BD_evo[[#This Row],[Semaine]]), "")</f>
        <v/>
      </c>
      <c r="I1929" s="92" t="str">
        <f>IFERROR(AVERAGEIFS(EDF[Sommeil], EDF[Nom], BD_evo[[#This Row],[Nom]], EDF[Semaine], BD_evo[[#This Row],[Semaine]]), "")</f>
        <v/>
      </c>
      <c r="J1929" s="92" t="str">
        <f>IFERROR(AVERAGEIFS(EDF[Etat Physique], EDF[Nom], BD_evo[[#This Row],[Nom]], EDF[Semaine], BD_evo[[#This Row],[Semaine]]), "")</f>
        <v/>
      </c>
      <c r="K1929" s="92" t="str">
        <f>IFERROR(AVERAGEIFS(EDF[Hydratation], EDF[Nom], BD_evo[[#This Row],[Nom]], EDF[Semaine], BD_evo[[#This Row],[Semaine]]), "")</f>
        <v/>
      </c>
      <c r="L1929" s="92" t="str">
        <f>IFERROR(AVERAGEIFS(EDF[Nutrition], EDF[Nom], BD_evo[[#This Row],[Nom]], EDF[Semaine], BD_evo[[#This Row],[Semaine]]), "")</f>
        <v/>
      </c>
      <c r="M1929" s="92" t="str">
        <f>IFERROR(AVERAGEIFS(RPE[Investissement du jour], RPE[Nom], BD_evo[[#This Row],[Nom]], RPE[Semaine], BD_evo[[#This Row],[Semaine]]), "")</f>
        <v/>
      </c>
    </row>
    <row r="1930" spans="1:13" x14ac:dyDescent="0.2">
      <c r="A1930" s="88" t="s">
        <v>76</v>
      </c>
      <c r="B1930" t="str">
        <f>INDEX(Statut[Profil], MATCH(BD_evo[[#This Row],[Nom]], Statut[Nom], 0))</f>
        <v>Trois Quarts</v>
      </c>
      <c r="C1930">
        <f t="shared" si="54"/>
        <v>2024</v>
      </c>
      <c r="D1930">
        <f>D1929</f>
        <v>22</v>
      </c>
      <c r="E1930" t="str">
        <f>IF(SUMIFS(RPE[sRPE_tot], RPE[Nom], BD_evo[[#This Row],[Nom]], RPE[Semaine], BD_evo[[#This Row],[Semaine]])=0,"",SUMIFS(RPE[sRPE_tot], RPE[Nom], BD_evo[[#This Row],[Nom]], RPE[Semaine], BD_evo[[#This Row],[Semaine]]))</f>
        <v/>
      </c>
      <c r="F1930" s="92" t="str">
        <f>IFERROR(AVERAGEIFS(EDF[Total EDF], EDF[Nom], BD_evo[[#This Row],[Nom]], EDF[Semaine], BD_evo[[#This Row],[Semaine]]), "")</f>
        <v/>
      </c>
      <c r="G1930" s="92" t="str">
        <f>IFERROR(AVERAGEIFS(EDF[Humeur], EDF[Nom], BD_evo[[#This Row],[Nom]], EDF[Semaine], BD_evo[[#This Row],[Semaine]]), "")</f>
        <v/>
      </c>
      <c r="H1930" s="92" t="str">
        <f>IFERROR(AVERAGEIFS(EDF[Stress], EDF[Nom], BD_evo[[#This Row],[Nom]], EDF[Semaine], BD_evo[[#This Row],[Semaine]]), "")</f>
        <v/>
      </c>
      <c r="I1930" s="92" t="str">
        <f>IFERROR(AVERAGEIFS(EDF[Sommeil], EDF[Nom], BD_evo[[#This Row],[Nom]], EDF[Semaine], BD_evo[[#This Row],[Semaine]]), "")</f>
        <v/>
      </c>
      <c r="J1930" s="92" t="str">
        <f>IFERROR(AVERAGEIFS(EDF[Etat Physique], EDF[Nom], BD_evo[[#This Row],[Nom]], EDF[Semaine], BD_evo[[#This Row],[Semaine]]), "")</f>
        <v/>
      </c>
      <c r="K1930" s="92" t="str">
        <f>IFERROR(AVERAGEIFS(EDF[Hydratation], EDF[Nom], BD_evo[[#This Row],[Nom]], EDF[Semaine], BD_evo[[#This Row],[Semaine]]), "")</f>
        <v/>
      </c>
      <c r="L1930" s="92" t="str">
        <f>IFERROR(AVERAGEIFS(EDF[Nutrition], EDF[Nom], BD_evo[[#This Row],[Nom]], EDF[Semaine], BD_evo[[#This Row],[Semaine]]), "")</f>
        <v/>
      </c>
      <c r="M1930" s="92" t="str">
        <f>IFERROR(AVERAGEIFS(RPE[Investissement du jour], RPE[Nom], BD_evo[[#This Row],[Nom]], RPE[Semaine], BD_evo[[#This Row],[Semaine]]), "")</f>
        <v/>
      </c>
    </row>
    <row r="1931" spans="1:13" x14ac:dyDescent="0.2">
      <c r="A1931" s="88" t="s">
        <v>367</v>
      </c>
      <c r="B1931" t="str">
        <f>INDEX(Statut[Profil], MATCH(BD_evo[[#This Row],[Nom]], Statut[Nom], 0))</f>
        <v>Avant</v>
      </c>
      <c r="C1931">
        <f t="shared" si="54"/>
        <v>2024</v>
      </c>
      <c r="D1931">
        <f t="shared" ref="D1931:D1975" si="55">D1930</f>
        <v>22</v>
      </c>
      <c r="E1931" t="str">
        <f>IF(SUMIFS(RPE[sRPE_tot], RPE[Nom], BD_evo[[#This Row],[Nom]], RPE[Semaine], BD_evo[[#This Row],[Semaine]])=0,"",SUMIFS(RPE[sRPE_tot], RPE[Nom], BD_evo[[#This Row],[Nom]], RPE[Semaine], BD_evo[[#This Row],[Semaine]]))</f>
        <v/>
      </c>
      <c r="F1931" s="92" t="str">
        <f>IFERROR(AVERAGEIFS(EDF[Total EDF], EDF[Nom], BD_evo[[#This Row],[Nom]], EDF[Semaine], BD_evo[[#This Row],[Semaine]]), "")</f>
        <v/>
      </c>
      <c r="G1931" s="92" t="str">
        <f>IFERROR(AVERAGEIFS(EDF[Humeur], EDF[Nom], BD_evo[[#This Row],[Nom]], EDF[Semaine], BD_evo[[#This Row],[Semaine]]), "")</f>
        <v/>
      </c>
      <c r="H1931" s="92" t="str">
        <f>IFERROR(AVERAGEIFS(EDF[Stress], EDF[Nom], BD_evo[[#This Row],[Nom]], EDF[Semaine], BD_evo[[#This Row],[Semaine]]), "")</f>
        <v/>
      </c>
      <c r="I1931" s="92" t="str">
        <f>IFERROR(AVERAGEIFS(EDF[Sommeil], EDF[Nom], BD_evo[[#This Row],[Nom]], EDF[Semaine], BD_evo[[#This Row],[Semaine]]), "")</f>
        <v/>
      </c>
      <c r="J1931" s="92" t="str">
        <f>IFERROR(AVERAGEIFS(EDF[Etat Physique], EDF[Nom], BD_evo[[#This Row],[Nom]], EDF[Semaine], BD_evo[[#This Row],[Semaine]]), "")</f>
        <v/>
      </c>
      <c r="K1931" s="92" t="str">
        <f>IFERROR(AVERAGEIFS(EDF[Hydratation], EDF[Nom], BD_evo[[#This Row],[Nom]], EDF[Semaine], BD_evo[[#This Row],[Semaine]]), "")</f>
        <v/>
      </c>
      <c r="L1931" s="92" t="str">
        <f>IFERROR(AVERAGEIFS(EDF[Nutrition], EDF[Nom], BD_evo[[#This Row],[Nom]], EDF[Semaine], BD_evo[[#This Row],[Semaine]]), "")</f>
        <v/>
      </c>
      <c r="M1931" s="92" t="str">
        <f>IFERROR(AVERAGEIFS(RPE[Investissement du jour], RPE[Nom], BD_evo[[#This Row],[Nom]], RPE[Semaine], BD_evo[[#This Row],[Semaine]]), "")</f>
        <v/>
      </c>
    </row>
    <row r="1932" spans="1:13" x14ac:dyDescent="0.2">
      <c r="A1932" s="88" t="s">
        <v>93</v>
      </c>
      <c r="B1932" t="str">
        <f>INDEX(Statut[Profil], MATCH(BD_evo[[#This Row],[Nom]], Statut[Nom], 0))</f>
        <v>Avant</v>
      </c>
      <c r="C1932">
        <f t="shared" si="54"/>
        <v>2024</v>
      </c>
      <c r="D1932">
        <f t="shared" si="55"/>
        <v>22</v>
      </c>
      <c r="E1932" t="str">
        <f>IF(SUMIFS(RPE[sRPE_tot], RPE[Nom], BD_evo[[#This Row],[Nom]], RPE[Semaine], BD_evo[[#This Row],[Semaine]])=0,"",SUMIFS(RPE[sRPE_tot], RPE[Nom], BD_evo[[#This Row],[Nom]], RPE[Semaine], BD_evo[[#This Row],[Semaine]]))</f>
        <v/>
      </c>
      <c r="F1932" s="92" t="str">
        <f>IFERROR(AVERAGEIFS(EDF[Total EDF], EDF[Nom], BD_evo[[#This Row],[Nom]], EDF[Semaine], BD_evo[[#This Row],[Semaine]]), "")</f>
        <v/>
      </c>
      <c r="G1932" s="92" t="str">
        <f>IFERROR(AVERAGEIFS(EDF[Humeur], EDF[Nom], BD_evo[[#This Row],[Nom]], EDF[Semaine], BD_evo[[#This Row],[Semaine]]), "")</f>
        <v/>
      </c>
      <c r="H1932" s="92" t="str">
        <f>IFERROR(AVERAGEIFS(EDF[Stress], EDF[Nom], BD_evo[[#This Row],[Nom]], EDF[Semaine], BD_evo[[#This Row],[Semaine]]), "")</f>
        <v/>
      </c>
      <c r="I1932" s="92" t="str">
        <f>IFERROR(AVERAGEIFS(EDF[Sommeil], EDF[Nom], BD_evo[[#This Row],[Nom]], EDF[Semaine], BD_evo[[#This Row],[Semaine]]), "")</f>
        <v/>
      </c>
      <c r="J1932" s="92" t="str">
        <f>IFERROR(AVERAGEIFS(EDF[Etat Physique], EDF[Nom], BD_evo[[#This Row],[Nom]], EDF[Semaine], BD_evo[[#This Row],[Semaine]]), "")</f>
        <v/>
      </c>
      <c r="K1932" s="92" t="str">
        <f>IFERROR(AVERAGEIFS(EDF[Hydratation], EDF[Nom], BD_evo[[#This Row],[Nom]], EDF[Semaine], BD_evo[[#This Row],[Semaine]]), "")</f>
        <v/>
      </c>
      <c r="L1932" s="92" t="str">
        <f>IFERROR(AVERAGEIFS(EDF[Nutrition], EDF[Nom], BD_evo[[#This Row],[Nom]], EDF[Semaine], BD_evo[[#This Row],[Semaine]]), "")</f>
        <v/>
      </c>
      <c r="M1932" s="92" t="str">
        <f>IFERROR(AVERAGEIFS(RPE[Investissement du jour], RPE[Nom], BD_evo[[#This Row],[Nom]], RPE[Semaine], BD_evo[[#This Row],[Semaine]]), "")</f>
        <v/>
      </c>
    </row>
    <row r="1933" spans="1:13" x14ac:dyDescent="0.2">
      <c r="A1933" s="88" t="s">
        <v>230</v>
      </c>
      <c r="B1933" t="str">
        <f>INDEX(Statut[Profil], MATCH(BD_evo[[#This Row],[Nom]], Statut[Nom], 0))</f>
        <v>Avant</v>
      </c>
      <c r="C1933">
        <f t="shared" si="54"/>
        <v>2024</v>
      </c>
      <c r="D1933">
        <f t="shared" si="55"/>
        <v>22</v>
      </c>
      <c r="E1933" t="str">
        <f>IF(SUMIFS(RPE[sRPE_tot], RPE[Nom], BD_evo[[#This Row],[Nom]], RPE[Semaine], BD_evo[[#This Row],[Semaine]])=0,"",SUMIFS(RPE[sRPE_tot], RPE[Nom], BD_evo[[#This Row],[Nom]], RPE[Semaine], BD_evo[[#This Row],[Semaine]]))</f>
        <v/>
      </c>
      <c r="F1933" s="92" t="str">
        <f>IFERROR(AVERAGEIFS(EDF[Total EDF], EDF[Nom], BD_evo[[#This Row],[Nom]], EDF[Semaine], BD_evo[[#This Row],[Semaine]]), "")</f>
        <v/>
      </c>
      <c r="G1933" s="92" t="str">
        <f>IFERROR(AVERAGEIFS(EDF[Humeur], EDF[Nom], BD_evo[[#This Row],[Nom]], EDF[Semaine], BD_evo[[#This Row],[Semaine]]), "")</f>
        <v/>
      </c>
      <c r="H1933" s="92" t="str">
        <f>IFERROR(AVERAGEIFS(EDF[Stress], EDF[Nom], BD_evo[[#This Row],[Nom]], EDF[Semaine], BD_evo[[#This Row],[Semaine]]), "")</f>
        <v/>
      </c>
      <c r="I1933" s="92" t="str">
        <f>IFERROR(AVERAGEIFS(EDF[Sommeil], EDF[Nom], BD_evo[[#This Row],[Nom]], EDF[Semaine], BD_evo[[#This Row],[Semaine]]), "")</f>
        <v/>
      </c>
      <c r="J1933" s="92" t="str">
        <f>IFERROR(AVERAGEIFS(EDF[Etat Physique], EDF[Nom], BD_evo[[#This Row],[Nom]], EDF[Semaine], BD_evo[[#This Row],[Semaine]]), "")</f>
        <v/>
      </c>
      <c r="K1933" s="92" t="str">
        <f>IFERROR(AVERAGEIFS(EDF[Hydratation], EDF[Nom], BD_evo[[#This Row],[Nom]], EDF[Semaine], BD_evo[[#This Row],[Semaine]]), "")</f>
        <v/>
      </c>
      <c r="L1933" s="92" t="str">
        <f>IFERROR(AVERAGEIFS(EDF[Nutrition], EDF[Nom], BD_evo[[#This Row],[Nom]], EDF[Semaine], BD_evo[[#This Row],[Semaine]]), "")</f>
        <v/>
      </c>
      <c r="M1933" s="92" t="str">
        <f>IFERROR(AVERAGEIFS(RPE[Investissement du jour], RPE[Nom], BD_evo[[#This Row],[Nom]], RPE[Semaine], BD_evo[[#This Row],[Semaine]]), "")</f>
        <v/>
      </c>
    </row>
    <row r="1934" spans="1:13" x14ac:dyDescent="0.2">
      <c r="A1934" s="88" t="s">
        <v>181</v>
      </c>
      <c r="B1934" t="str">
        <f>INDEX(Statut[Profil], MATCH(BD_evo[[#This Row],[Nom]], Statut[Nom], 0))</f>
        <v>Trois Quarts</v>
      </c>
      <c r="C1934">
        <f t="shared" si="54"/>
        <v>2024</v>
      </c>
      <c r="D1934">
        <f t="shared" si="55"/>
        <v>22</v>
      </c>
      <c r="E1934" t="str">
        <f>IF(SUMIFS(RPE[sRPE_tot], RPE[Nom], BD_evo[[#This Row],[Nom]], RPE[Semaine], BD_evo[[#This Row],[Semaine]])=0,"",SUMIFS(RPE[sRPE_tot], RPE[Nom], BD_evo[[#This Row],[Nom]], RPE[Semaine], BD_evo[[#This Row],[Semaine]]))</f>
        <v/>
      </c>
      <c r="F1934" s="92" t="str">
        <f>IFERROR(AVERAGEIFS(EDF[Total EDF], EDF[Nom], BD_evo[[#This Row],[Nom]], EDF[Semaine], BD_evo[[#This Row],[Semaine]]), "")</f>
        <v/>
      </c>
      <c r="G1934" s="92" t="str">
        <f>IFERROR(AVERAGEIFS(EDF[Humeur], EDF[Nom], BD_evo[[#This Row],[Nom]], EDF[Semaine], BD_evo[[#This Row],[Semaine]]), "")</f>
        <v/>
      </c>
      <c r="H1934" s="92" t="str">
        <f>IFERROR(AVERAGEIFS(EDF[Stress], EDF[Nom], BD_evo[[#This Row],[Nom]], EDF[Semaine], BD_evo[[#This Row],[Semaine]]), "")</f>
        <v/>
      </c>
      <c r="I1934" s="92" t="str">
        <f>IFERROR(AVERAGEIFS(EDF[Sommeil], EDF[Nom], BD_evo[[#This Row],[Nom]], EDF[Semaine], BD_evo[[#This Row],[Semaine]]), "")</f>
        <v/>
      </c>
      <c r="J1934" s="92" t="str">
        <f>IFERROR(AVERAGEIFS(EDF[Etat Physique], EDF[Nom], BD_evo[[#This Row],[Nom]], EDF[Semaine], BD_evo[[#This Row],[Semaine]]), "")</f>
        <v/>
      </c>
      <c r="K1934" s="92" t="str">
        <f>IFERROR(AVERAGEIFS(EDF[Hydratation], EDF[Nom], BD_evo[[#This Row],[Nom]], EDF[Semaine], BD_evo[[#This Row],[Semaine]]), "")</f>
        <v/>
      </c>
      <c r="L1934" s="92" t="str">
        <f>IFERROR(AVERAGEIFS(EDF[Nutrition], EDF[Nom], BD_evo[[#This Row],[Nom]], EDF[Semaine], BD_evo[[#This Row],[Semaine]]), "")</f>
        <v/>
      </c>
      <c r="M1934" s="92" t="str">
        <f>IFERROR(AVERAGEIFS(RPE[Investissement du jour], RPE[Nom], BD_evo[[#This Row],[Nom]], RPE[Semaine], BD_evo[[#This Row],[Semaine]]), "")</f>
        <v/>
      </c>
    </row>
    <row r="1935" spans="1:13" x14ac:dyDescent="0.2">
      <c r="A1935" s="88" t="s">
        <v>414</v>
      </c>
      <c r="B1935" t="str">
        <f>INDEX(Statut[Profil], MATCH(BD_evo[[#This Row],[Nom]], Statut[Nom], 0))</f>
        <v>Avant</v>
      </c>
      <c r="C1935">
        <f t="shared" si="54"/>
        <v>2024</v>
      </c>
      <c r="D1935">
        <f t="shared" si="55"/>
        <v>22</v>
      </c>
      <c r="E1935" t="str">
        <f>IF(SUMIFS(RPE[sRPE_tot], RPE[Nom], BD_evo[[#This Row],[Nom]], RPE[Semaine], BD_evo[[#This Row],[Semaine]])=0,"",SUMIFS(RPE[sRPE_tot], RPE[Nom], BD_evo[[#This Row],[Nom]], RPE[Semaine], BD_evo[[#This Row],[Semaine]]))</f>
        <v/>
      </c>
      <c r="F1935" s="92" t="str">
        <f>IFERROR(AVERAGEIFS(EDF[Total EDF], EDF[Nom], BD_evo[[#This Row],[Nom]], EDF[Semaine], BD_evo[[#This Row],[Semaine]]), "")</f>
        <v/>
      </c>
      <c r="G1935" s="92" t="str">
        <f>IFERROR(AVERAGEIFS(EDF[Humeur], EDF[Nom], BD_evo[[#This Row],[Nom]], EDF[Semaine], BD_evo[[#This Row],[Semaine]]), "")</f>
        <v/>
      </c>
      <c r="H1935" s="92" t="str">
        <f>IFERROR(AVERAGEIFS(EDF[Stress], EDF[Nom], BD_evo[[#This Row],[Nom]], EDF[Semaine], BD_evo[[#This Row],[Semaine]]), "")</f>
        <v/>
      </c>
      <c r="I1935" s="92" t="str">
        <f>IFERROR(AVERAGEIFS(EDF[Sommeil], EDF[Nom], BD_evo[[#This Row],[Nom]], EDF[Semaine], BD_evo[[#This Row],[Semaine]]), "")</f>
        <v/>
      </c>
      <c r="J1935" s="92" t="str">
        <f>IFERROR(AVERAGEIFS(EDF[Etat Physique], EDF[Nom], BD_evo[[#This Row],[Nom]], EDF[Semaine], BD_evo[[#This Row],[Semaine]]), "")</f>
        <v/>
      </c>
      <c r="K1935" s="92" t="str">
        <f>IFERROR(AVERAGEIFS(EDF[Hydratation], EDF[Nom], BD_evo[[#This Row],[Nom]], EDF[Semaine], BD_evo[[#This Row],[Semaine]]), "")</f>
        <v/>
      </c>
      <c r="L1935" s="92" t="str">
        <f>IFERROR(AVERAGEIFS(EDF[Nutrition], EDF[Nom], BD_evo[[#This Row],[Nom]], EDF[Semaine], BD_evo[[#This Row],[Semaine]]), "")</f>
        <v/>
      </c>
      <c r="M1935" s="92" t="str">
        <f>IFERROR(AVERAGEIFS(RPE[Investissement du jour], RPE[Nom], BD_evo[[#This Row],[Nom]], RPE[Semaine], BD_evo[[#This Row],[Semaine]]), "")</f>
        <v/>
      </c>
    </row>
    <row r="1936" spans="1:13" x14ac:dyDescent="0.2">
      <c r="A1936" s="88" t="s">
        <v>102</v>
      </c>
      <c r="B1936" t="str">
        <f>INDEX(Statut[Profil], MATCH(BD_evo[[#This Row],[Nom]], Statut[Nom], 0))</f>
        <v>Trois Quarts</v>
      </c>
      <c r="C1936">
        <f t="shared" si="54"/>
        <v>2024</v>
      </c>
      <c r="D1936">
        <f t="shared" si="55"/>
        <v>22</v>
      </c>
      <c r="E1936" t="str">
        <f>IF(SUMIFS(RPE[sRPE_tot], RPE[Nom], BD_evo[[#This Row],[Nom]], RPE[Semaine], BD_evo[[#This Row],[Semaine]])=0,"",SUMIFS(RPE[sRPE_tot], RPE[Nom], BD_evo[[#This Row],[Nom]], RPE[Semaine], BD_evo[[#This Row],[Semaine]]))</f>
        <v/>
      </c>
      <c r="F1936" s="92" t="str">
        <f>IFERROR(AVERAGEIFS(EDF[Total EDF], EDF[Nom], BD_evo[[#This Row],[Nom]], EDF[Semaine], BD_evo[[#This Row],[Semaine]]), "")</f>
        <v/>
      </c>
      <c r="G1936" s="92" t="str">
        <f>IFERROR(AVERAGEIFS(EDF[Humeur], EDF[Nom], BD_evo[[#This Row],[Nom]], EDF[Semaine], BD_evo[[#This Row],[Semaine]]), "")</f>
        <v/>
      </c>
      <c r="H1936" s="92" t="str">
        <f>IFERROR(AVERAGEIFS(EDF[Stress], EDF[Nom], BD_evo[[#This Row],[Nom]], EDF[Semaine], BD_evo[[#This Row],[Semaine]]), "")</f>
        <v/>
      </c>
      <c r="I1936" s="92" t="str">
        <f>IFERROR(AVERAGEIFS(EDF[Sommeil], EDF[Nom], BD_evo[[#This Row],[Nom]], EDF[Semaine], BD_evo[[#This Row],[Semaine]]), "")</f>
        <v/>
      </c>
      <c r="J1936" s="92" t="str">
        <f>IFERROR(AVERAGEIFS(EDF[Etat Physique], EDF[Nom], BD_evo[[#This Row],[Nom]], EDF[Semaine], BD_evo[[#This Row],[Semaine]]), "")</f>
        <v/>
      </c>
      <c r="K1936" s="92" t="str">
        <f>IFERROR(AVERAGEIFS(EDF[Hydratation], EDF[Nom], BD_evo[[#This Row],[Nom]], EDF[Semaine], BD_evo[[#This Row],[Semaine]]), "")</f>
        <v/>
      </c>
      <c r="L1936" s="92" t="str">
        <f>IFERROR(AVERAGEIFS(EDF[Nutrition], EDF[Nom], BD_evo[[#This Row],[Nom]], EDF[Semaine], BD_evo[[#This Row],[Semaine]]), "")</f>
        <v/>
      </c>
      <c r="M1936" s="92" t="str">
        <f>IFERROR(AVERAGEIFS(RPE[Investissement du jour], RPE[Nom], BD_evo[[#This Row],[Nom]], RPE[Semaine], BD_evo[[#This Row],[Semaine]]), "")</f>
        <v/>
      </c>
    </row>
    <row r="1937" spans="1:13" x14ac:dyDescent="0.2">
      <c r="A1937" s="88" t="s">
        <v>193</v>
      </c>
      <c r="B1937" t="str">
        <f>INDEX(Statut[Profil], MATCH(BD_evo[[#This Row],[Nom]], Statut[Nom], 0))</f>
        <v>Avant</v>
      </c>
      <c r="C1937">
        <f t="shared" si="54"/>
        <v>2024</v>
      </c>
      <c r="D1937">
        <f t="shared" si="55"/>
        <v>22</v>
      </c>
      <c r="E1937" t="str">
        <f>IF(SUMIFS(RPE[sRPE_tot], RPE[Nom], BD_evo[[#This Row],[Nom]], RPE[Semaine], BD_evo[[#This Row],[Semaine]])=0,"",SUMIFS(RPE[sRPE_tot], RPE[Nom], BD_evo[[#This Row],[Nom]], RPE[Semaine], BD_evo[[#This Row],[Semaine]]))</f>
        <v/>
      </c>
      <c r="F1937" s="92" t="str">
        <f>IFERROR(AVERAGEIFS(EDF[Total EDF], EDF[Nom], BD_evo[[#This Row],[Nom]], EDF[Semaine], BD_evo[[#This Row],[Semaine]]), "")</f>
        <v/>
      </c>
      <c r="G1937" s="92" t="str">
        <f>IFERROR(AVERAGEIFS(EDF[Humeur], EDF[Nom], BD_evo[[#This Row],[Nom]], EDF[Semaine], BD_evo[[#This Row],[Semaine]]), "")</f>
        <v/>
      </c>
      <c r="H1937" s="92" t="str">
        <f>IFERROR(AVERAGEIFS(EDF[Stress], EDF[Nom], BD_evo[[#This Row],[Nom]], EDF[Semaine], BD_evo[[#This Row],[Semaine]]), "")</f>
        <v/>
      </c>
      <c r="I1937" s="92" t="str">
        <f>IFERROR(AVERAGEIFS(EDF[Sommeil], EDF[Nom], BD_evo[[#This Row],[Nom]], EDF[Semaine], BD_evo[[#This Row],[Semaine]]), "")</f>
        <v/>
      </c>
      <c r="J1937" s="92" t="str">
        <f>IFERROR(AVERAGEIFS(EDF[Etat Physique], EDF[Nom], BD_evo[[#This Row],[Nom]], EDF[Semaine], BD_evo[[#This Row],[Semaine]]), "")</f>
        <v/>
      </c>
      <c r="K1937" s="92" t="str">
        <f>IFERROR(AVERAGEIFS(EDF[Hydratation], EDF[Nom], BD_evo[[#This Row],[Nom]], EDF[Semaine], BD_evo[[#This Row],[Semaine]]), "")</f>
        <v/>
      </c>
      <c r="L1937" s="92" t="str">
        <f>IFERROR(AVERAGEIFS(EDF[Nutrition], EDF[Nom], BD_evo[[#This Row],[Nom]], EDF[Semaine], BD_evo[[#This Row],[Semaine]]), "")</f>
        <v/>
      </c>
      <c r="M1937" s="92" t="str">
        <f>IFERROR(AVERAGEIFS(RPE[Investissement du jour], RPE[Nom], BD_evo[[#This Row],[Nom]], RPE[Semaine], BD_evo[[#This Row],[Semaine]]), "")</f>
        <v/>
      </c>
    </row>
    <row r="1938" spans="1:13" x14ac:dyDescent="0.2">
      <c r="A1938" s="88" t="s">
        <v>84</v>
      </c>
      <c r="B1938" t="str">
        <f>INDEX(Statut[Profil], MATCH(BD_evo[[#This Row],[Nom]], Statut[Nom], 0))</f>
        <v>Trois Quarts</v>
      </c>
      <c r="C1938">
        <f t="shared" si="54"/>
        <v>2024</v>
      </c>
      <c r="D1938">
        <f t="shared" si="55"/>
        <v>22</v>
      </c>
      <c r="E1938" t="str">
        <f>IF(SUMIFS(RPE[sRPE_tot], RPE[Nom], BD_evo[[#This Row],[Nom]], RPE[Semaine], BD_evo[[#This Row],[Semaine]])=0,"",SUMIFS(RPE[sRPE_tot], RPE[Nom], BD_evo[[#This Row],[Nom]], RPE[Semaine], BD_evo[[#This Row],[Semaine]]))</f>
        <v/>
      </c>
      <c r="F1938" s="92" t="str">
        <f>IFERROR(AVERAGEIFS(EDF[Total EDF], EDF[Nom], BD_evo[[#This Row],[Nom]], EDF[Semaine], BD_evo[[#This Row],[Semaine]]), "")</f>
        <v/>
      </c>
      <c r="G1938" s="92" t="str">
        <f>IFERROR(AVERAGEIFS(EDF[Humeur], EDF[Nom], BD_evo[[#This Row],[Nom]], EDF[Semaine], BD_evo[[#This Row],[Semaine]]), "")</f>
        <v/>
      </c>
      <c r="H1938" s="92" t="str">
        <f>IFERROR(AVERAGEIFS(EDF[Stress], EDF[Nom], BD_evo[[#This Row],[Nom]], EDF[Semaine], BD_evo[[#This Row],[Semaine]]), "")</f>
        <v/>
      </c>
      <c r="I1938" s="92" t="str">
        <f>IFERROR(AVERAGEIFS(EDF[Sommeil], EDF[Nom], BD_evo[[#This Row],[Nom]], EDF[Semaine], BD_evo[[#This Row],[Semaine]]), "")</f>
        <v/>
      </c>
      <c r="J1938" s="92" t="str">
        <f>IFERROR(AVERAGEIFS(EDF[Etat Physique], EDF[Nom], BD_evo[[#This Row],[Nom]], EDF[Semaine], BD_evo[[#This Row],[Semaine]]), "")</f>
        <v/>
      </c>
      <c r="K1938" s="92" t="str">
        <f>IFERROR(AVERAGEIFS(EDF[Hydratation], EDF[Nom], BD_evo[[#This Row],[Nom]], EDF[Semaine], BD_evo[[#This Row],[Semaine]]), "")</f>
        <v/>
      </c>
      <c r="L1938" s="92" t="str">
        <f>IFERROR(AVERAGEIFS(EDF[Nutrition], EDF[Nom], BD_evo[[#This Row],[Nom]], EDF[Semaine], BD_evo[[#This Row],[Semaine]]), "")</f>
        <v/>
      </c>
      <c r="M1938" s="92" t="str">
        <f>IFERROR(AVERAGEIFS(RPE[Investissement du jour], RPE[Nom], BD_evo[[#This Row],[Nom]], RPE[Semaine], BD_evo[[#This Row],[Semaine]]), "")</f>
        <v/>
      </c>
    </row>
    <row r="1939" spans="1:13" x14ac:dyDescent="0.2">
      <c r="A1939" s="88" t="s">
        <v>106</v>
      </c>
      <c r="B1939" t="str">
        <f>INDEX(Statut[Profil], MATCH(BD_evo[[#This Row],[Nom]], Statut[Nom], 0))</f>
        <v>Avant</v>
      </c>
      <c r="C1939">
        <f t="shared" si="54"/>
        <v>2024</v>
      </c>
      <c r="D1939">
        <f t="shared" si="55"/>
        <v>22</v>
      </c>
      <c r="E1939" t="str">
        <f>IF(SUMIFS(RPE[sRPE_tot], RPE[Nom], BD_evo[[#This Row],[Nom]], RPE[Semaine], BD_evo[[#This Row],[Semaine]])=0,"",SUMIFS(RPE[sRPE_tot], RPE[Nom], BD_evo[[#This Row],[Nom]], RPE[Semaine], BD_evo[[#This Row],[Semaine]]))</f>
        <v/>
      </c>
      <c r="F1939" s="92" t="str">
        <f>IFERROR(AVERAGEIFS(EDF[Total EDF], EDF[Nom], BD_evo[[#This Row],[Nom]], EDF[Semaine], BD_evo[[#This Row],[Semaine]]), "")</f>
        <v/>
      </c>
      <c r="G1939" s="92" t="str">
        <f>IFERROR(AVERAGEIFS(EDF[Humeur], EDF[Nom], BD_evo[[#This Row],[Nom]], EDF[Semaine], BD_evo[[#This Row],[Semaine]]), "")</f>
        <v/>
      </c>
      <c r="H1939" s="92" t="str">
        <f>IFERROR(AVERAGEIFS(EDF[Stress], EDF[Nom], BD_evo[[#This Row],[Nom]], EDF[Semaine], BD_evo[[#This Row],[Semaine]]), "")</f>
        <v/>
      </c>
      <c r="I1939" s="92" t="str">
        <f>IFERROR(AVERAGEIFS(EDF[Sommeil], EDF[Nom], BD_evo[[#This Row],[Nom]], EDF[Semaine], BD_evo[[#This Row],[Semaine]]), "")</f>
        <v/>
      </c>
      <c r="J1939" s="92" t="str">
        <f>IFERROR(AVERAGEIFS(EDF[Etat Physique], EDF[Nom], BD_evo[[#This Row],[Nom]], EDF[Semaine], BD_evo[[#This Row],[Semaine]]), "")</f>
        <v/>
      </c>
      <c r="K1939" s="92" t="str">
        <f>IFERROR(AVERAGEIFS(EDF[Hydratation], EDF[Nom], BD_evo[[#This Row],[Nom]], EDF[Semaine], BD_evo[[#This Row],[Semaine]]), "")</f>
        <v/>
      </c>
      <c r="L1939" s="92" t="str">
        <f>IFERROR(AVERAGEIFS(EDF[Nutrition], EDF[Nom], BD_evo[[#This Row],[Nom]], EDF[Semaine], BD_evo[[#This Row],[Semaine]]), "")</f>
        <v/>
      </c>
      <c r="M1939" s="92" t="str">
        <f>IFERROR(AVERAGEIFS(RPE[Investissement du jour], RPE[Nom], BD_evo[[#This Row],[Nom]], RPE[Semaine], BD_evo[[#This Row],[Semaine]]), "")</f>
        <v/>
      </c>
    </row>
    <row r="1940" spans="1:13" x14ac:dyDescent="0.2">
      <c r="A1940" s="89" t="s">
        <v>171</v>
      </c>
      <c r="B1940" t="str">
        <f>INDEX(Statut[Profil], MATCH(BD_evo[[#This Row],[Nom]], Statut[Nom], 0))</f>
        <v>Avant</v>
      </c>
      <c r="C1940">
        <f t="shared" si="54"/>
        <v>2024</v>
      </c>
      <c r="D1940">
        <f t="shared" si="55"/>
        <v>22</v>
      </c>
      <c r="E1940" t="str">
        <f>IF(SUMIFS(RPE[sRPE_tot], RPE[Nom], BD_evo[[#This Row],[Nom]], RPE[Semaine], BD_evo[[#This Row],[Semaine]])=0,"",SUMIFS(RPE[sRPE_tot], RPE[Nom], BD_evo[[#This Row],[Nom]], RPE[Semaine], BD_evo[[#This Row],[Semaine]]))</f>
        <v/>
      </c>
      <c r="F1940" s="92" t="str">
        <f>IFERROR(AVERAGEIFS(EDF[Total EDF], EDF[Nom], BD_evo[[#This Row],[Nom]], EDF[Semaine], BD_evo[[#This Row],[Semaine]]), "")</f>
        <v/>
      </c>
      <c r="G1940" s="92" t="str">
        <f>IFERROR(AVERAGEIFS(EDF[Humeur], EDF[Nom], BD_evo[[#This Row],[Nom]], EDF[Semaine], BD_evo[[#This Row],[Semaine]]), "")</f>
        <v/>
      </c>
      <c r="H1940" s="92" t="str">
        <f>IFERROR(AVERAGEIFS(EDF[Stress], EDF[Nom], BD_evo[[#This Row],[Nom]], EDF[Semaine], BD_evo[[#This Row],[Semaine]]), "")</f>
        <v/>
      </c>
      <c r="I1940" s="92" t="str">
        <f>IFERROR(AVERAGEIFS(EDF[Sommeil], EDF[Nom], BD_evo[[#This Row],[Nom]], EDF[Semaine], BD_evo[[#This Row],[Semaine]]), "")</f>
        <v/>
      </c>
      <c r="J1940" s="92" t="str">
        <f>IFERROR(AVERAGEIFS(EDF[Etat Physique], EDF[Nom], BD_evo[[#This Row],[Nom]], EDF[Semaine], BD_evo[[#This Row],[Semaine]]), "")</f>
        <v/>
      </c>
      <c r="K1940" s="92" t="str">
        <f>IFERROR(AVERAGEIFS(EDF[Hydratation], EDF[Nom], BD_evo[[#This Row],[Nom]], EDF[Semaine], BD_evo[[#This Row],[Semaine]]), "")</f>
        <v/>
      </c>
      <c r="L1940" s="92" t="str">
        <f>IFERROR(AVERAGEIFS(EDF[Nutrition], EDF[Nom], BD_evo[[#This Row],[Nom]], EDF[Semaine], BD_evo[[#This Row],[Semaine]]), "")</f>
        <v/>
      </c>
      <c r="M1940" s="92" t="str">
        <f>IFERROR(AVERAGEIFS(RPE[Investissement du jour], RPE[Nom], BD_evo[[#This Row],[Nom]], RPE[Semaine], BD_evo[[#This Row],[Semaine]]), "")</f>
        <v/>
      </c>
    </row>
    <row r="1941" spans="1:13" x14ac:dyDescent="0.2">
      <c r="A1941" s="88" t="s">
        <v>77</v>
      </c>
      <c r="B1941" t="str">
        <f>INDEX(Statut[Profil], MATCH(BD_evo[[#This Row],[Nom]], Statut[Nom], 0))</f>
        <v>Avant</v>
      </c>
      <c r="C1941">
        <f t="shared" si="54"/>
        <v>2024</v>
      </c>
      <c r="D1941">
        <f t="shared" si="55"/>
        <v>22</v>
      </c>
      <c r="E1941" t="str">
        <f>IF(SUMIFS(RPE[sRPE_tot], RPE[Nom], BD_evo[[#This Row],[Nom]], RPE[Semaine], BD_evo[[#This Row],[Semaine]])=0,"",SUMIFS(RPE[sRPE_tot], RPE[Nom], BD_evo[[#This Row],[Nom]], RPE[Semaine], BD_evo[[#This Row],[Semaine]]))</f>
        <v/>
      </c>
      <c r="F1941" s="92" t="str">
        <f>IFERROR(AVERAGEIFS(EDF[Total EDF], EDF[Nom], BD_evo[[#This Row],[Nom]], EDF[Semaine], BD_evo[[#This Row],[Semaine]]), "")</f>
        <v/>
      </c>
      <c r="G1941" s="92" t="str">
        <f>IFERROR(AVERAGEIFS(EDF[Humeur], EDF[Nom], BD_evo[[#This Row],[Nom]], EDF[Semaine], BD_evo[[#This Row],[Semaine]]), "")</f>
        <v/>
      </c>
      <c r="H1941" s="92" t="str">
        <f>IFERROR(AVERAGEIFS(EDF[Stress], EDF[Nom], BD_evo[[#This Row],[Nom]], EDF[Semaine], BD_evo[[#This Row],[Semaine]]), "")</f>
        <v/>
      </c>
      <c r="I1941" s="92" t="str">
        <f>IFERROR(AVERAGEIFS(EDF[Sommeil], EDF[Nom], BD_evo[[#This Row],[Nom]], EDF[Semaine], BD_evo[[#This Row],[Semaine]]), "")</f>
        <v/>
      </c>
      <c r="J1941" s="92" t="str">
        <f>IFERROR(AVERAGEIFS(EDF[Etat Physique], EDF[Nom], BD_evo[[#This Row],[Nom]], EDF[Semaine], BD_evo[[#This Row],[Semaine]]), "")</f>
        <v/>
      </c>
      <c r="K1941" s="92" t="str">
        <f>IFERROR(AVERAGEIFS(EDF[Hydratation], EDF[Nom], BD_evo[[#This Row],[Nom]], EDF[Semaine], BD_evo[[#This Row],[Semaine]]), "")</f>
        <v/>
      </c>
      <c r="L1941" s="92" t="str">
        <f>IFERROR(AVERAGEIFS(EDF[Nutrition], EDF[Nom], BD_evo[[#This Row],[Nom]], EDF[Semaine], BD_evo[[#This Row],[Semaine]]), "")</f>
        <v/>
      </c>
      <c r="M1941" s="92" t="str">
        <f>IFERROR(AVERAGEIFS(RPE[Investissement du jour], RPE[Nom], BD_evo[[#This Row],[Nom]], RPE[Semaine], BD_evo[[#This Row],[Semaine]]), "")</f>
        <v/>
      </c>
    </row>
    <row r="1942" spans="1:13" x14ac:dyDescent="0.2">
      <c r="A1942" s="88" t="s">
        <v>135</v>
      </c>
      <c r="B1942" t="str">
        <f>INDEX(Statut[Profil], MATCH(BD_evo[[#This Row],[Nom]], Statut[Nom], 0))</f>
        <v>Trois Quarts</v>
      </c>
      <c r="C1942">
        <f t="shared" si="54"/>
        <v>2024</v>
      </c>
      <c r="D1942">
        <f t="shared" si="55"/>
        <v>22</v>
      </c>
      <c r="E1942" t="str">
        <f>IF(SUMIFS(RPE[sRPE_tot], RPE[Nom], BD_evo[[#This Row],[Nom]], RPE[Semaine], BD_evo[[#This Row],[Semaine]])=0,"",SUMIFS(RPE[sRPE_tot], RPE[Nom], BD_evo[[#This Row],[Nom]], RPE[Semaine], BD_evo[[#This Row],[Semaine]]))</f>
        <v/>
      </c>
      <c r="F1942" s="92" t="str">
        <f>IFERROR(AVERAGEIFS(EDF[Total EDF], EDF[Nom], BD_evo[[#This Row],[Nom]], EDF[Semaine], BD_evo[[#This Row],[Semaine]]), "")</f>
        <v/>
      </c>
      <c r="G1942" s="92" t="str">
        <f>IFERROR(AVERAGEIFS(EDF[Humeur], EDF[Nom], BD_evo[[#This Row],[Nom]], EDF[Semaine], BD_evo[[#This Row],[Semaine]]), "")</f>
        <v/>
      </c>
      <c r="H1942" s="92" t="str">
        <f>IFERROR(AVERAGEIFS(EDF[Stress], EDF[Nom], BD_evo[[#This Row],[Nom]], EDF[Semaine], BD_evo[[#This Row],[Semaine]]), "")</f>
        <v/>
      </c>
      <c r="I1942" s="92" t="str">
        <f>IFERROR(AVERAGEIFS(EDF[Sommeil], EDF[Nom], BD_evo[[#This Row],[Nom]], EDF[Semaine], BD_evo[[#This Row],[Semaine]]), "")</f>
        <v/>
      </c>
      <c r="J1942" s="92" t="str">
        <f>IFERROR(AVERAGEIFS(EDF[Etat Physique], EDF[Nom], BD_evo[[#This Row],[Nom]], EDF[Semaine], BD_evo[[#This Row],[Semaine]]), "")</f>
        <v/>
      </c>
      <c r="K1942" s="92" t="str">
        <f>IFERROR(AVERAGEIFS(EDF[Hydratation], EDF[Nom], BD_evo[[#This Row],[Nom]], EDF[Semaine], BD_evo[[#This Row],[Semaine]]), "")</f>
        <v/>
      </c>
      <c r="L1942" s="92" t="str">
        <f>IFERROR(AVERAGEIFS(EDF[Nutrition], EDF[Nom], BD_evo[[#This Row],[Nom]], EDF[Semaine], BD_evo[[#This Row],[Semaine]]), "")</f>
        <v/>
      </c>
      <c r="M1942" s="92" t="str">
        <f>IFERROR(AVERAGEIFS(RPE[Investissement du jour], RPE[Nom], BD_evo[[#This Row],[Nom]], RPE[Semaine], BD_evo[[#This Row],[Semaine]]), "")</f>
        <v/>
      </c>
    </row>
    <row r="1943" spans="1:13" x14ac:dyDescent="0.2">
      <c r="A1943" s="88" t="s">
        <v>75</v>
      </c>
      <c r="B1943" t="str">
        <f>INDEX(Statut[Profil], MATCH(BD_evo[[#This Row],[Nom]], Statut[Nom], 0))</f>
        <v>Avant</v>
      </c>
      <c r="C1943">
        <f t="shared" si="54"/>
        <v>2024</v>
      </c>
      <c r="D1943">
        <f t="shared" si="55"/>
        <v>22</v>
      </c>
      <c r="E1943" t="str">
        <f>IF(SUMIFS(RPE[sRPE_tot], RPE[Nom], BD_evo[[#This Row],[Nom]], RPE[Semaine], BD_evo[[#This Row],[Semaine]])=0,"",SUMIFS(RPE[sRPE_tot], RPE[Nom], BD_evo[[#This Row],[Nom]], RPE[Semaine], BD_evo[[#This Row],[Semaine]]))</f>
        <v/>
      </c>
      <c r="F1943" s="92" t="str">
        <f>IFERROR(AVERAGEIFS(EDF[Total EDF], EDF[Nom], BD_evo[[#This Row],[Nom]], EDF[Semaine], BD_evo[[#This Row],[Semaine]]), "")</f>
        <v/>
      </c>
      <c r="G1943" s="92" t="str">
        <f>IFERROR(AVERAGEIFS(EDF[Humeur], EDF[Nom], BD_evo[[#This Row],[Nom]], EDF[Semaine], BD_evo[[#This Row],[Semaine]]), "")</f>
        <v/>
      </c>
      <c r="H1943" s="92" t="str">
        <f>IFERROR(AVERAGEIFS(EDF[Stress], EDF[Nom], BD_evo[[#This Row],[Nom]], EDF[Semaine], BD_evo[[#This Row],[Semaine]]), "")</f>
        <v/>
      </c>
      <c r="I1943" s="92" t="str">
        <f>IFERROR(AVERAGEIFS(EDF[Sommeil], EDF[Nom], BD_evo[[#This Row],[Nom]], EDF[Semaine], BD_evo[[#This Row],[Semaine]]), "")</f>
        <v/>
      </c>
      <c r="J1943" s="92" t="str">
        <f>IFERROR(AVERAGEIFS(EDF[Etat Physique], EDF[Nom], BD_evo[[#This Row],[Nom]], EDF[Semaine], BD_evo[[#This Row],[Semaine]]), "")</f>
        <v/>
      </c>
      <c r="K1943" s="92" t="str">
        <f>IFERROR(AVERAGEIFS(EDF[Hydratation], EDF[Nom], BD_evo[[#This Row],[Nom]], EDF[Semaine], BD_evo[[#This Row],[Semaine]]), "")</f>
        <v/>
      </c>
      <c r="L1943" s="92" t="str">
        <f>IFERROR(AVERAGEIFS(EDF[Nutrition], EDF[Nom], BD_evo[[#This Row],[Nom]], EDF[Semaine], BD_evo[[#This Row],[Semaine]]), "")</f>
        <v/>
      </c>
      <c r="M1943" s="92" t="str">
        <f>IFERROR(AVERAGEIFS(RPE[Investissement du jour], RPE[Nom], BD_evo[[#This Row],[Nom]], RPE[Semaine], BD_evo[[#This Row],[Semaine]]), "")</f>
        <v/>
      </c>
    </row>
    <row r="1944" spans="1:13" x14ac:dyDescent="0.2">
      <c r="A1944" s="88" t="s">
        <v>112</v>
      </c>
      <c r="B1944" t="str">
        <f>INDEX(Statut[Profil], MATCH(BD_evo[[#This Row],[Nom]], Statut[Nom], 0))</f>
        <v>Trois Quarts</v>
      </c>
      <c r="C1944">
        <f t="shared" si="54"/>
        <v>2024</v>
      </c>
      <c r="D1944">
        <f t="shared" si="55"/>
        <v>22</v>
      </c>
      <c r="E1944" t="str">
        <f>IF(SUMIFS(RPE[sRPE_tot], RPE[Nom], BD_evo[[#This Row],[Nom]], RPE[Semaine], BD_evo[[#This Row],[Semaine]])=0,"",SUMIFS(RPE[sRPE_tot], RPE[Nom], BD_evo[[#This Row],[Nom]], RPE[Semaine], BD_evo[[#This Row],[Semaine]]))</f>
        <v/>
      </c>
      <c r="F1944" s="92" t="str">
        <f>IFERROR(AVERAGEIFS(EDF[Total EDF], EDF[Nom], BD_evo[[#This Row],[Nom]], EDF[Semaine], BD_evo[[#This Row],[Semaine]]), "")</f>
        <v/>
      </c>
      <c r="G1944" s="92" t="str">
        <f>IFERROR(AVERAGEIFS(EDF[Humeur], EDF[Nom], BD_evo[[#This Row],[Nom]], EDF[Semaine], BD_evo[[#This Row],[Semaine]]), "")</f>
        <v/>
      </c>
      <c r="H1944" s="92" t="str">
        <f>IFERROR(AVERAGEIFS(EDF[Stress], EDF[Nom], BD_evo[[#This Row],[Nom]], EDF[Semaine], BD_evo[[#This Row],[Semaine]]), "")</f>
        <v/>
      </c>
      <c r="I1944" s="92" t="str">
        <f>IFERROR(AVERAGEIFS(EDF[Sommeil], EDF[Nom], BD_evo[[#This Row],[Nom]], EDF[Semaine], BD_evo[[#This Row],[Semaine]]), "")</f>
        <v/>
      </c>
      <c r="J1944" s="92" t="str">
        <f>IFERROR(AVERAGEIFS(EDF[Etat Physique], EDF[Nom], BD_evo[[#This Row],[Nom]], EDF[Semaine], BD_evo[[#This Row],[Semaine]]), "")</f>
        <v/>
      </c>
      <c r="K1944" s="92" t="str">
        <f>IFERROR(AVERAGEIFS(EDF[Hydratation], EDF[Nom], BD_evo[[#This Row],[Nom]], EDF[Semaine], BD_evo[[#This Row],[Semaine]]), "")</f>
        <v/>
      </c>
      <c r="L1944" s="92" t="str">
        <f>IFERROR(AVERAGEIFS(EDF[Nutrition], EDF[Nom], BD_evo[[#This Row],[Nom]], EDF[Semaine], BD_evo[[#This Row],[Semaine]]), "")</f>
        <v/>
      </c>
      <c r="M1944" s="92" t="str">
        <f>IFERROR(AVERAGEIFS(RPE[Investissement du jour], RPE[Nom], BD_evo[[#This Row],[Nom]], RPE[Semaine], BD_evo[[#This Row],[Semaine]]), "")</f>
        <v/>
      </c>
    </row>
    <row r="1945" spans="1:13" x14ac:dyDescent="0.2">
      <c r="A1945" s="88" t="s">
        <v>142</v>
      </c>
      <c r="B1945" t="str">
        <f>INDEX(Statut[Profil], MATCH(BD_evo[[#This Row],[Nom]], Statut[Nom], 0))</f>
        <v>Avant</v>
      </c>
      <c r="C1945">
        <f t="shared" si="54"/>
        <v>2024</v>
      </c>
      <c r="D1945">
        <f t="shared" si="55"/>
        <v>22</v>
      </c>
      <c r="E1945" t="str">
        <f>IF(SUMIFS(RPE[sRPE_tot], RPE[Nom], BD_evo[[#This Row],[Nom]], RPE[Semaine], BD_evo[[#This Row],[Semaine]])=0,"",SUMIFS(RPE[sRPE_tot], RPE[Nom], BD_evo[[#This Row],[Nom]], RPE[Semaine], BD_evo[[#This Row],[Semaine]]))</f>
        <v/>
      </c>
      <c r="F1945" s="92" t="str">
        <f>IFERROR(AVERAGEIFS(EDF[Total EDF], EDF[Nom], BD_evo[[#This Row],[Nom]], EDF[Semaine], BD_evo[[#This Row],[Semaine]]), "")</f>
        <v/>
      </c>
      <c r="G1945" s="92" t="str">
        <f>IFERROR(AVERAGEIFS(EDF[Humeur], EDF[Nom], BD_evo[[#This Row],[Nom]], EDF[Semaine], BD_evo[[#This Row],[Semaine]]), "")</f>
        <v/>
      </c>
      <c r="H1945" s="92" t="str">
        <f>IFERROR(AVERAGEIFS(EDF[Stress], EDF[Nom], BD_evo[[#This Row],[Nom]], EDF[Semaine], BD_evo[[#This Row],[Semaine]]), "")</f>
        <v/>
      </c>
      <c r="I1945" s="92" t="str">
        <f>IFERROR(AVERAGEIFS(EDF[Sommeil], EDF[Nom], BD_evo[[#This Row],[Nom]], EDF[Semaine], BD_evo[[#This Row],[Semaine]]), "")</f>
        <v/>
      </c>
      <c r="J1945" s="92" t="str">
        <f>IFERROR(AVERAGEIFS(EDF[Etat Physique], EDF[Nom], BD_evo[[#This Row],[Nom]], EDF[Semaine], BD_evo[[#This Row],[Semaine]]), "")</f>
        <v/>
      </c>
      <c r="K1945" s="92" t="str">
        <f>IFERROR(AVERAGEIFS(EDF[Hydratation], EDF[Nom], BD_evo[[#This Row],[Nom]], EDF[Semaine], BD_evo[[#This Row],[Semaine]]), "")</f>
        <v/>
      </c>
      <c r="L1945" s="92" t="str">
        <f>IFERROR(AVERAGEIFS(EDF[Nutrition], EDF[Nom], BD_evo[[#This Row],[Nom]], EDF[Semaine], BD_evo[[#This Row],[Semaine]]), "")</f>
        <v/>
      </c>
      <c r="M1945" s="92" t="str">
        <f>IFERROR(AVERAGEIFS(RPE[Investissement du jour], RPE[Nom], BD_evo[[#This Row],[Nom]], RPE[Semaine], BD_evo[[#This Row],[Semaine]]), "")</f>
        <v/>
      </c>
    </row>
    <row r="1946" spans="1:13" x14ac:dyDescent="0.2">
      <c r="A1946" s="88" t="s">
        <v>131</v>
      </c>
      <c r="B1946" t="str">
        <f>INDEX(Statut[Profil], MATCH(BD_evo[[#This Row],[Nom]], Statut[Nom], 0))</f>
        <v>Trois Quarts</v>
      </c>
      <c r="C1946">
        <f t="shared" si="54"/>
        <v>2024</v>
      </c>
      <c r="D1946">
        <f t="shared" si="55"/>
        <v>22</v>
      </c>
      <c r="E1946" t="str">
        <f>IF(SUMIFS(RPE[sRPE_tot], RPE[Nom], BD_evo[[#This Row],[Nom]], RPE[Semaine], BD_evo[[#This Row],[Semaine]])=0,"",SUMIFS(RPE[sRPE_tot], RPE[Nom], BD_evo[[#This Row],[Nom]], RPE[Semaine], BD_evo[[#This Row],[Semaine]]))</f>
        <v/>
      </c>
      <c r="F1946" s="92" t="str">
        <f>IFERROR(AVERAGEIFS(EDF[Total EDF], EDF[Nom], BD_evo[[#This Row],[Nom]], EDF[Semaine], BD_evo[[#This Row],[Semaine]]), "")</f>
        <v/>
      </c>
      <c r="G1946" s="92" t="str">
        <f>IFERROR(AVERAGEIFS(EDF[Humeur], EDF[Nom], BD_evo[[#This Row],[Nom]], EDF[Semaine], BD_evo[[#This Row],[Semaine]]), "")</f>
        <v/>
      </c>
      <c r="H1946" s="92" t="str">
        <f>IFERROR(AVERAGEIFS(EDF[Stress], EDF[Nom], BD_evo[[#This Row],[Nom]], EDF[Semaine], BD_evo[[#This Row],[Semaine]]), "")</f>
        <v/>
      </c>
      <c r="I1946" s="92" t="str">
        <f>IFERROR(AVERAGEIFS(EDF[Sommeil], EDF[Nom], BD_evo[[#This Row],[Nom]], EDF[Semaine], BD_evo[[#This Row],[Semaine]]), "")</f>
        <v/>
      </c>
      <c r="J1946" s="92" t="str">
        <f>IFERROR(AVERAGEIFS(EDF[Etat Physique], EDF[Nom], BD_evo[[#This Row],[Nom]], EDF[Semaine], BD_evo[[#This Row],[Semaine]]), "")</f>
        <v/>
      </c>
      <c r="K1946" s="92" t="str">
        <f>IFERROR(AVERAGEIFS(EDF[Hydratation], EDF[Nom], BD_evo[[#This Row],[Nom]], EDF[Semaine], BD_evo[[#This Row],[Semaine]]), "")</f>
        <v/>
      </c>
      <c r="L1946" s="92" t="str">
        <f>IFERROR(AVERAGEIFS(EDF[Nutrition], EDF[Nom], BD_evo[[#This Row],[Nom]], EDF[Semaine], BD_evo[[#This Row],[Semaine]]), "")</f>
        <v/>
      </c>
      <c r="M1946" s="92" t="str">
        <f>IFERROR(AVERAGEIFS(RPE[Investissement du jour], RPE[Nom], BD_evo[[#This Row],[Nom]], RPE[Semaine], BD_evo[[#This Row],[Semaine]]), "")</f>
        <v/>
      </c>
    </row>
    <row r="1947" spans="1:13" x14ac:dyDescent="0.2">
      <c r="A1947" s="88" t="s">
        <v>83</v>
      </c>
      <c r="B1947" t="str">
        <f>INDEX(Statut[Profil], MATCH(BD_evo[[#This Row],[Nom]], Statut[Nom], 0))</f>
        <v>Avant</v>
      </c>
      <c r="C1947">
        <f t="shared" si="54"/>
        <v>2024</v>
      </c>
      <c r="D1947">
        <f t="shared" si="55"/>
        <v>22</v>
      </c>
      <c r="E1947" t="str">
        <f>IF(SUMIFS(RPE[sRPE_tot], RPE[Nom], BD_evo[[#This Row],[Nom]], RPE[Semaine], BD_evo[[#This Row],[Semaine]])=0,"",SUMIFS(RPE[sRPE_tot], RPE[Nom], BD_evo[[#This Row],[Nom]], RPE[Semaine], BD_evo[[#This Row],[Semaine]]))</f>
        <v/>
      </c>
      <c r="F1947" s="92" t="str">
        <f>IFERROR(AVERAGEIFS(EDF[Total EDF], EDF[Nom], BD_evo[[#This Row],[Nom]], EDF[Semaine], BD_evo[[#This Row],[Semaine]]), "")</f>
        <v/>
      </c>
      <c r="G1947" s="92" t="str">
        <f>IFERROR(AVERAGEIFS(EDF[Humeur], EDF[Nom], BD_evo[[#This Row],[Nom]], EDF[Semaine], BD_evo[[#This Row],[Semaine]]), "")</f>
        <v/>
      </c>
      <c r="H1947" s="92" t="str">
        <f>IFERROR(AVERAGEIFS(EDF[Stress], EDF[Nom], BD_evo[[#This Row],[Nom]], EDF[Semaine], BD_evo[[#This Row],[Semaine]]), "")</f>
        <v/>
      </c>
      <c r="I1947" s="92" t="str">
        <f>IFERROR(AVERAGEIFS(EDF[Sommeil], EDF[Nom], BD_evo[[#This Row],[Nom]], EDF[Semaine], BD_evo[[#This Row],[Semaine]]), "")</f>
        <v/>
      </c>
      <c r="J1947" s="92" t="str">
        <f>IFERROR(AVERAGEIFS(EDF[Etat Physique], EDF[Nom], BD_evo[[#This Row],[Nom]], EDF[Semaine], BD_evo[[#This Row],[Semaine]]), "")</f>
        <v/>
      </c>
      <c r="K1947" s="92" t="str">
        <f>IFERROR(AVERAGEIFS(EDF[Hydratation], EDF[Nom], BD_evo[[#This Row],[Nom]], EDF[Semaine], BD_evo[[#This Row],[Semaine]]), "")</f>
        <v/>
      </c>
      <c r="L1947" s="92" t="str">
        <f>IFERROR(AVERAGEIFS(EDF[Nutrition], EDF[Nom], BD_evo[[#This Row],[Nom]], EDF[Semaine], BD_evo[[#This Row],[Semaine]]), "")</f>
        <v/>
      </c>
      <c r="M1947" s="92" t="str">
        <f>IFERROR(AVERAGEIFS(RPE[Investissement du jour], RPE[Nom], BD_evo[[#This Row],[Nom]], RPE[Semaine], BD_evo[[#This Row],[Semaine]]), "")</f>
        <v/>
      </c>
    </row>
    <row r="1948" spans="1:13" x14ac:dyDescent="0.2">
      <c r="A1948" s="88" t="s">
        <v>100</v>
      </c>
      <c r="B1948" t="str">
        <f>INDEX(Statut[Profil], MATCH(BD_evo[[#This Row],[Nom]], Statut[Nom], 0))</f>
        <v>Trois Quarts</v>
      </c>
      <c r="C1948">
        <f t="shared" si="54"/>
        <v>2024</v>
      </c>
      <c r="D1948">
        <f t="shared" si="55"/>
        <v>22</v>
      </c>
      <c r="E1948" t="str">
        <f>IF(SUMIFS(RPE[sRPE_tot], RPE[Nom], BD_evo[[#This Row],[Nom]], RPE[Semaine], BD_evo[[#This Row],[Semaine]])=0,"",SUMIFS(RPE[sRPE_tot], RPE[Nom], BD_evo[[#This Row],[Nom]], RPE[Semaine], BD_evo[[#This Row],[Semaine]]))</f>
        <v/>
      </c>
      <c r="F1948" s="92" t="str">
        <f>IFERROR(AVERAGEIFS(EDF[Total EDF], EDF[Nom], BD_evo[[#This Row],[Nom]], EDF[Semaine], BD_evo[[#This Row],[Semaine]]), "")</f>
        <v/>
      </c>
      <c r="G1948" s="92" t="str">
        <f>IFERROR(AVERAGEIFS(EDF[Humeur], EDF[Nom], BD_evo[[#This Row],[Nom]], EDF[Semaine], BD_evo[[#This Row],[Semaine]]), "")</f>
        <v/>
      </c>
      <c r="H1948" s="92" t="str">
        <f>IFERROR(AVERAGEIFS(EDF[Stress], EDF[Nom], BD_evo[[#This Row],[Nom]], EDF[Semaine], BD_evo[[#This Row],[Semaine]]), "")</f>
        <v/>
      </c>
      <c r="I1948" s="92" t="str">
        <f>IFERROR(AVERAGEIFS(EDF[Sommeil], EDF[Nom], BD_evo[[#This Row],[Nom]], EDF[Semaine], BD_evo[[#This Row],[Semaine]]), "")</f>
        <v/>
      </c>
      <c r="J1948" s="92" t="str">
        <f>IFERROR(AVERAGEIFS(EDF[Etat Physique], EDF[Nom], BD_evo[[#This Row],[Nom]], EDF[Semaine], BD_evo[[#This Row],[Semaine]]), "")</f>
        <v/>
      </c>
      <c r="K1948" s="92" t="str">
        <f>IFERROR(AVERAGEIFS(EDF[Hydratation], EDF[Nom], BD_evo[[#This Row],[Nom]], EDF[Semaine], BD_evo[[#This Row],[Semaine]]), "")</f>
        <v/>
      </c>
      <c r="L1948" s="92" t="str">
        <f>IFERROR(AVERAGEIFS(EDF[Nutrition], EDF[Nom], BD_evo[[#This Row],[Nom]], EDF[Semaine], BD_evo[[#This Row],[Semaine]]), "")</f>
        <v/>
      </c>
      <c r="M1948" s="92" t="str">
        <f>IFERROR(AVERAGEIFS(RPE[Investissement du jour], RPE[Nom], BD_evo[[#This Row],[Nom]], RPE[Semaine], BD_evo[[#This Row],[Semaine]]), "")</f>
        <v/>
      </c>
    </row>
    <row r="1949" spans="1:13" x14ac:dyDescent="0.2">
      <c r="A1949" s="88" t="s">
        <v>89</v>
      </c>
      <c r="B1949" t="str">
        <f>INDEX(Statut[Profil], MATCH(BD_evo[[#This Row],[Nom]], Statut[Nom], 0))</f>
        <v>Avant</v>
      </c>
      <c r="C1949">
        <f t="shared" si="54"/>
        <v>2024</v>
      </c>
      <c r="D1949">
        <f t="shared" si="55"/>
        <v>22</v>
      </c>
      <c r="E1949" t="str">
        <f>IF(SUMIFS(RPE[sRPE_tot], RPE[Nom], BD_evo[[#This Row],[Nom]], RPE[Semaine], BD_evo[[#This Row],[Semaine]])=0,"",SUMIFS(RPE[sRPE_tot], RPE[Nom], BD_evo[[#This Row],[Nom]], RPE[Semaine], BD_evo[[#This Row],[Semaine]]))</f>
        <v/>
      </c>
      <c r="F1949" s="92" t="str">
        <f>IFERROR(AVERAGEIFS(EDF[Total EDF], EDF[Nom], BD_evo[[#This Row],[Nom]], EDF[Semaine], BD_evo[[#This Row],[Semaine]]), "")</f>
        <v/>
      </c>
      <c r="G1949" s="92" t="str">
        <f>IFERROR(AVERAGEIFS(EDF[Humeur], EDF[Nom], BD_evo[[#This Row],[Nom]], EDF[Semaine], BD_evo[[#This Row],[Semaine]]), "")</f>
        <v/>
      </c>
      <c r="H1949" s="92" t="str">
        <f>IFERROR(AVERAGEIFS(EDF[Stress], EDF[Nom], BD_evo[[#This Row],[Nom]], EDF[Semaine], BD_evo[[#This Row],[Semaine]]), "")</f>
        <v/>
      </c>
      <c r="I1949" s="92" t="str">
        <f>IFERROR(AVERAGEIFS(EDF[Sommeil], EDF[Nom], BD_evo[[#This Row],[Nom]], EDF[Semaine], BD_evo[[#This Row],[Semaine]]), "")</f>
        <v/>
      </c>
      <c r="J1949" s="92" t="str">
        <f>IFERROR(AVERAGEIFS(EDF[Etat Physique], EDF[Nom], BD_evo[[#This Row],[Nom]], EDF[Semaine], BD_evo[[#This Row],[Semaine]]), "")</f>
        <v/>
      </c>
      <c r="K1949" s="92" t="str">
        <f>IFERROR(AVERAGEIFS(EDF[Hydratation], EDF[Nom], BD_evo[[#This Row],[Nom]], EDF[Semaine], BD_evo[[#This Row],[Semaine]]), "")</f>
        <v/>
      </c>
      <c r="L1949" s="92" t="str">
        <f>IFERROR(AVERAGEIFS(EDF[Nutrition], EDF[Nom], BD_evo[[#This Row],[Nom]], EDF[Semaine], BD_evo[[#This Row],[Semaine]]), "")</f>
        <v/>
      </c>
      <c r="M1949" s="92" t="str">
        <f>IFERROR(AVERAGEIFS(RPE[Investissement du jour], RPE[Nom], BD_evo[[#This Row],[Nom]], RPE[Semaine], BD_evo[[#This Row],[Semaine]]), "")</f>
        <v/>
      </c>
    </row>
    <row r="1950" spans="1:13" x14ac:dyDescent="0.2">
      <c r="A1950" s="88" t="s">
        <v>168</v>
      </c>
      <c r="B1950" t="str">
        <f>INDEX(Statut[Profil], MATCH(BD_evo[[#This Row],[Nom]], Statut[Nom], 0))</f>
        <v>Avant</v>
      </c>
      <c r="C1950">
        <f t="shared" si="54"/>
        <v>2024</v>
      </c>
      <c r="D1950">
        <f t="shared" si="55"/>
        <v>22</v>
      </c>
      <c r="E1950" t="str">
        <f>IF(SUMIFS(RPE[sRPE_tot], RPE[Nom], BD_evo[[#This Row],[Nom]], RPE[Semaine], BD_evo[[#This Row],[Semaine]])=0,"",SUMIFS(RPE[sRPE_tot], RPE[Nom], BD_evo[[#This Row],[Nom]], RPE[Semaine], BD_evo[[#This Row],[Semaine]]))</f>
        <v/>
      </c>
      <c r="F1950" s="92" t="str">
        <f>IFERROR(AVERAGEIFS(EDF[Total EDF], EDF[Nom], BD_evo[[#This Row],[Nom]], EDF[Semaine], BD_evo[[#This Row],[Semaine]]), "")</f>
        <v/>
      </c>
      <c r="G1950" s="92" t="str">
        <f>IFERROR(AVERAGEIFS(EDF[Humeur], EDF[Nom], BD_evo[[#This Row],[Nom]], EDF[Semaine], BD_evo[[#This Row],[Semaine]]), "")</f>
        <v/>
      </c>
      <c r="H1950" s="92" t="str">
        <f>IFERROR(AVERAGEIFS(EDF[Stress], EDF[Nom], BD_evo[[#This Row],[Nom]], EDF[Semaine], BD_evo[[#This Row],[Semaine]]), "")</f>
        <v/>
      </c>
      <c r="I1950" s="92" t="str">
        <f>IFERROR(AVERAGEIFS(EDF[Sommeil], EDF[Nom], BD_evo[[#This Row],[Nom]], EDF[Semaine], BD_evo[[#This Row],[Semaine]]), "")</f>
        <v/>
      </c>
      <c r="J1950" s="92" t="str">
        <f>IFERROR(AVERAGEIFS(EDF[Etat Physique], EDF[Nom], BD_evo[[#This Row],[Nom]], EDF[Semaine], BD_evo[[#This Row],[Semaine]]), "")</f>
        <v/>
      </c>
      <c r="K1950" s="92" t="str">
        <f>IFERROR(AVERAGEIFS(EDF[Hydratation], EDF[Nom], BD_evo[[#This Row],[Nom]], EDF[Semaine], BD_evo[[#This Row],[Semaine]]), "")</f>
        <v/>
      </c>
      <c r="L1950" s="92" t="str">
        <f>IFERROR(AVERAGEIFS(EDF[Nutrition], EDF[Nom], BD_evo[[#This Row],[Nom]], EDF[Semaine], BD_evo[[#This Row],[Semaine]]), "")</f>
        <v/>
      </c>
      <c r="M1950" s="92" t="str">
        <f>IFERROR(AVERAGEIFS(RPE[Investissement du jour], RPE[Nom], BD_evo[[#This Row],[Nom]], RPE[Semaine], BD_evo[[#This Row],[Semaine]]), "")</f>
        <v/>
      </c>
    </row>
    <row r="1951" spans="1:13" x14ac:dyDescent="0.2">
      <c r="A1951" s="88" t="s">
        <v>86</v>
      </c>
      <c r="B1951" t="str">
        <f>INDEX(Statut[Profil], MATCH(BD_evo[[#This Row],[Nom]], Statut[Nom], 0))</f>
        <v>Avant</v>
      </c>
      <c r="C1951">
        <f t="shared" ref="C1951:C2014" si="56">C1950</f>
        <v>2024</v>
      </c>
      <c r="D1951">
        <f t="shared" si="55"/>
        <v>22</v>
      </c>
      <c r="E1951" t="str">
        <f>IF(SUMIFS(RPE[sRPE_tot], RPE[Nom], BD_evo[[#This Row],[Nom]], RPE[Semaine], BD_evo[[#This Row],[Semaine]])=0,"",SUMIFS(RPE[sRPE_tot], RPE[Nom], BD_evo[[#This Row],[Nom]], RPE[Semaine], BD_evo[[#This Row],[Semaine]]))</f>
        <v/>
      </c>
      <c r="F1951" s="92" t="str">
        <f>IFERROR(AVERAGEIFS(EDF[Total EDF], EDF[Nom], BD_evo[[#This Row],[Nom]], EDF[Semaine], BD_evo[[#This Row],[Semaine]]), "")</f>
        <v/>
      </c>
      <c r="G1951" s="92" t="str">
        <f>IFERROR(AVERAGEIFS(EDF[Humeur], EDF[Nom], BD_evo[[#This Row],[Nom]], EDF[Semaine], BD_evo[[#This Row],[Semaine]]), "")</f>
        <v/>
      </c>
      <c r="H1951" s="92" t="str">
        <f>IFERROR(AVERAGEIFS(EDF[Stress], EDF[Nom], BD_evo[[#This Row],[Nom]], EDF[Semaine], BD_evo[[#This Row],[Semaine]]), "")</f>
        <v/>
      </c>
      <c r="I1951" s="92" t="str">
        <f>IFERROR(AVERAGEIFS(EDF[Sommeil], EDF[Nom], BD_evo[[#This Row],[Nom]], EDF[Semaine], BD_evo[[#This Row],[Semaine]]), "")</f>
        <v/>
      </c>
      <c r="J1951" s="92" t="str">
        <f>IFERROR(AVERAGEIFS(EDF[Etat Physique], EDF[Nom], BD_evo[[#This Row],[Nom]], EDF[Semaine], BD_evo[[#This Row],[Semaine]]), "")</f>
        <v/>
      </c>
      <c r="K1951" s="92" t="str">
        <f>IFERROR(AVERAGEIFS(EDF[Hydratation], EDF[Nom], BD_evo[[#This Row],[Nom]], EDF[Semaine], BD_evo[[#This Row],[Semaine]]), "")</f>
        <v/>
      </c>
      <c r="L1951" s="92" t="str">
        <f>IFERROR(AVERAGEIFS(EDF[Nutrition], EDF[Nom], BD_evo[[#This Row],[Nom]], EDF[Semaine], BD_evo[[#This Row],[Semaine]]), "")</f>
        <v/>
      </c>
      <c r="M1951" s="92" t="str">
        <f>IFERROR(AVERAGEIFS(RPE[Investissement du jour], RPE[Nom], BD_evo[[#This Row],[Nom]], RPE[Semaine], BD_evo[[#This Row],[Semaine]]), "")</f>
        <v/>
      </c>
    </row>
    <row r="1952" spans="1:13" x14ac:dyDescent="0.2">
      <c r="A1952" s="88" t="s">
        <v>208</v>
      </c>
      <c r="B1952" t="str">
        <f>INDEX(Statut[Profil], MATCH(BD_evo[[#This Row],[Nom]], Statut[Nom], 0))</f>
        <v>Trois Quarts</v>
      </c>
      <c r="C1952">
        <f t="shared" si="56"/>
        <v>2024</v>
      </c>
      <c r="D1952">
        <f t="shared" si="55"/>
        <v>22</v>
      </c>
      <c r="E1952" t="str">
        <f>IF(SUMIFS(RPE[sRPE_tot], RPE[Nom], BD_evo[[#This Row],[Nom]], RPE[Semaine], BD_evo[[#This Row],[Semaine]])=0,"",SUMIFS(RPE[sRPE_tot], RPE[Nom], BD_evo[[#This Row],[Nom]], RPE[Semaine], BD_evo[[#This Row],[Semaine]]))</f>
        <v/>
      </c>
      <c r="F1952" s="92" t="str">
        <f>IFERROR(AVERAGEIFS(EDF[Total EDF], EDF[Nom], BD_evo[[#This Row],[Nom]], EDF[Semaine], BD_evo[[#This Row],[Semaine]]), "")</f>
        <v/>
      </c>
      <c r="G1952" s="92" t="str">
        <f>IFERROR(AVERAGEIFS(EDF[Humeur], EDF[Nom], BD_evo[[#This Row],[Nom]], EDF[Semaine], BD_evo[[#This Row],[Semaine]]), "")</f>
        <v/>
      </c>
      <c r="H1952" s="92" t="str">
        <f>IFERROR(AVERAGEIFS(EDF[Stress], EDF[Nom], BD_evo[[#This Row],[Nom]], EDF[Semaine], BD_evo[[#This Row],[Semaine]]), "")</f>
        <v/>
      </c>
      <c r="I1952" s="92" t="str">
        <f>IFERROR(AVERAGEIFS(EDF[Sommeil], EDF[Nom], BD_evo[[#This Row],[Nom]], EDF[Semaine], BD_evo[[#This Row],[Semaine]]), "")</f>
        <v/>
      </c>
      <c r="J1952" s="92" t="str">
        <f>IFERROR(AVERAGEIFS(EDF[Etat Physique], EDF[Nom], BD_evo[[#This Row],[Nom]], EDF[Semaine], BD_evo[[#This Row],[Semaine]]), "")</f>
        <v/>
      </c>
      <c r="K1952" s="92" t="str">
        <f>IFERROR(AVERAGEIFS(EDF[Hydratation], EDF[Nom], BD_evo[[#This Row],[Nom]], EDF[Semaine], BD_evo[[#This Row],[Semaine]]), "")</f>
        <v/>
      </c>
      <c r="L1952" s="92" t="str">
        <f>IFERROR(AVERAGEIFS(EDF[Nutrition], EDF[Nom], BD_evo[[#This Row],[Nom]], EDF[Semaine], BD_evo[[#This Row],[Semaine]]), "")</f>
        <v/>
      </c>
      <c r="M1952" s="92" t="str">
        <f>IFERROR(AVERAGEIFS(RPE[Investissement du jour], RPE[Nom], BD_evo[[#This Row],[Nom]], RPE[Semaine], BD_evo[[#This Row],[Semaine]]), "")</f>
        <v/>
      </c>
    </row>
    <row r="1953" spans="1:13" x14ac:dyDescent="0.2">
      <c r="A1953" s="88" t="s">
        <v>99</v>
      </c>
      <c r="B1953" t="str">
        <f>INDEX(Statut[Profil], MATCH(BD_evo[[#This Row],[Nom]], Statut[Nom], 0))</f>
        <v>Avant</v>
      </c>
      <c r="C1953">
        <f t="shared" si="56"/>
        <v>2024</v>
      </c>
      <c r="D1953">
        <f t="shared" si="55"/>
        <v>22</v>
      </c>
      <c r="E1953" t="str">
        <f>IF(SUMIFS(RPE[sRPE_tot], RPE[Nom], BD_evo[[#This Row],[Nom]], RPE[Semaine], BD_evo[[#This Row],[Semaine]])=0,"",SUMIFS(RPE[sRPE_tot], RPE[Nom], BD_evo[[#This Row],[Nom]], RPE[Semaine], BD_evo[[#This Row],[Semaine]]))</f>
        <v/>
      </c>
      <c r="F1953" s="92" t="str">
        <f>IFERROR(AVERAGEIFS(EDF[Total EDF], EDF[Nom], BD_evo[[#This Row],[Nom]], EDF[Semaine], BD_evo[[#This Row],[Semaine]]), "")</f>
        <v/>
      </c>
      <c r="G1953" s="92" t="str">
        <f>IFERROR(AVERAGEIFS(EDF[Humeur], EDF[Nom], BD_evo[[#This Row],[Nom]], EDF[Semaine], BD_evo[[#This Row],[Semaine]]), "")</f>
        <v/>
      </c>
      <c r="H1953" s="92" t="str">
        <f>IFERROR(AVERAGEIFS(EDF[Stress], EDF[Nom], BD_evo[[#This Row],[Nom]], EDF[Semaine], BD_evo[[#This Row],[Semaine]]), "")</f>
        <v/>
      </c>
      <c r="I1953" s="92" t="str">
        <f>IFERROR(AVERAGEIFS(EDF[Sommeil], EDF[Nom], BD_evo[[#This Row],[Nom]], EDF[Semaine], BD_evo[[#This Row],[Semaine]]), "")</f>
        <v/>
      </c>
      <c r="J1953" s="92" t="str">
        <f>IFERROR(AVERAGEIFS(EDF[Etat Physique], EDF[Nom], BD_evo[[#This Row],[Nom]], EDF[Semaine], BD_evo[[#This Row],[Semaine]]), "")</f>
        <v/>
      </c>
      <c r="K1953" s="92" t="str">
        <f>IFERROR(AVERAGEIFS(EDF[Hydratation], EDF[Nom], BD_evo[[#This Row],[Nom]], EDF[Semaine], BD_evo[[#This Row],[Semaine]]), "")</f>
        <v/>
      </c>
      <c r="L1953" s="92" t="str">
        <f>IFERROR(AVERAGEIFS(EDF[Nutrition], EDF[Nom], BD_evo[[#This Row],[Nom]], EDF[Semaine], BD_evo[[#This Row],[Semaine]]), "")</f>
        <v/>
      </c>
      <c r="M1953" s="92" t="str">
        <f>IFERROR(AVERAGEIFS(RPE[Investissement du jour], RPE[Nom], BD_evo[[#This Row],[Nom]], RPE[Semaine], BD_evo[[#This Row],[Semaine]]), "")</f>
        <v/>
      </c>
    </row>
    <row r="1954" spans="1:13" x14ac:dyDescent="0.2">
      <c r="A1954" s="88" t="s">
        <v>233</v>
      </c>
      <c r="B1954" t="str">
        <f>INDEX(Statut[Profil], MATCH(BD_evo[[#This Row],[Nom]], Statut[Nom], 0))</f>
        <v>Avant</v>
      </c>
      <c r="C1954">
        <f t="shared" si="56"/>
        <v>2024</v>
      </c>
      <c r="D1954">
        <f t="shared" si="55"/>
        <v>22</v>
      </c>
      <c r="E1954" t="str">
        <f>IF(SUMIFS(RPE[sRPE_tot], RPE[Nom], BD_evo[[#This Row],[Nom]], RPE[Semaine], BD_evo[[#This Row],[Semaine]])=0,"",SUMIFS(RPE[sRPE_tot], RPE[Nom], BD_evo[[#This Row],[Nom]], RPE[Semaine], BD_evo[[#This Row],[Semaine]]))</f>
        <v/>
      </c>
      <c r="F1954" s="92" t="str">
        <f>IFERROR(AVERAGEIFS(EDF[Total EDF], EDF[Nom], BD_evo[[#This Row],[Nom]], EDF[Semaine], BD_evo[[#This Row],[Semaine]]), "")</f>
        <v/>
      </c>
      <c r="G1954" s="92" t="str">
        <f>IFERROR(AVERAGEIFS(EDF[Humeur], EDF[Nom], BD_evo[[#This Row],[Nom]], EDF[Semaine], BD_evo[[#This Row],[Semaine]]), "")</f>
        <v/>
      </c>
      <c r="H1954" s="92" t="str">
        <f>IFERROR(AVERAGEIFS(EDF[Stress], EDF[Nom], BD_evo[[#This Row],[Nom]], EDF[Semaine], BD_evo[[#This Row],[Semaine]]), "")</f>
        <v/>
      </c>
      <c r="I1954" s="92" t="str">
        <f>IFERROR(AVERAGEIFS(EDF[Sommeil], EDF[Nom], BD_evo[[#This Row],[Nom]], EDF[Semaine], BD_evo[[#This Row],[Semaine]]), "")</f>
        <v/>
      </c>
      <c r="J1954" s="92" t="str">
        <f>IFERROR(AVERAGEIFS(EDF[Etat Physique], EDF[Nom], BD_evo[[#This Row],[Nom]], EDF[Semaine], BD_evo[[#This Row],[Semaine]]), "")</f>
        <v/>
      </c>
      <c r="K1954" s="92" t="str">
        <f>IFERROR(AVERAGEIFS(EDF[Hydratation], EDF[Nom], BD_evo[[#This Row],[Nom]], EDF[Semaine], BD_evo[[#This Row],[Semaine]]), "")</f>
        <v/>
      </c>
      <c r="L1954" s="92" t="str">
        <f>IFERROR(AVERAGEIFS(EDF[Nutrition], EDF[Nom], BD_evo[[#This Row],[Nom]], EDF[Semaine], BD_evo[[#This Row],[Semaine]]), "")</f>
        <v/>
      </c>
      <c r="M1954" s="92" t="str">
        <f>IFERROR(AVERAGEIFS(RPE[Investissement du jour], RPE[Nom], BD_evo[[#This Row],[Nom]], RPE[Semaine], BD_evo[[#This Row],[Semaine]]), "")</f>
        <v/>
      </c>
    </row>
    <row r="1955" spans="1:13" x14ac:dyDescent="0.2">
      <c r="A1955" s="88" t="s">
        <v>85</v>
      </c>
      <c r="B1955" t="str">
        <f>INDEX(Statut[Profil], MATCH(BD_evo[[#This Row],[Nom]], Statut[Nom], 0))</f>
        <v>Avant</v>
      </c>
      <c r="C1955">
        <f t="shared" si="56"/>
        <v>2024</v>
      </c>
      <c r="D1955">
        <f t="shared" si="55"/>
        <v>22</v>
      </c>
      <c r="E1955" t="str">
        <f>IF(SUMIFS(RPE[sRPE_tot], RPE[Nom], BD_evo[[#This Row],[Nom]], RPE[Semaine], BD_evo[[#This Row],[Semaine]])=0,"",SUMIFS(RPE[sRPE_tot], RPE[Nom], BD_evo[[#This Row],[Nom]], RPE[Semaine], BD_evo[[#This Row],[Semaine]]))</f>
        <v/>
      </c>
      <c r="F1955" s="92" t="str">
        <f>IFERROR(AVERAGEIFS(EDF[Total EDF], EDF[Nom], BD_evo[[#This Row],[Nom]], EDF[Semaine], BD_evo[[#This Row],[Semaine]]), "")</f>
        <v/>
      </c>
      <c r="G1955" s="92" t="str">
        <f>IFERROR(AVERAGEIFS(EDF[Humeur], EDF[Nom], BD_evo[[#This Row],[Nom]], EDF[Semaine], BD_evo[[#This Row],[Semaine]]), "")</f>
        <v/>
      </c>
      <c r="H1955" s="92" t="str">
        <f>IFERROR(AVERAGEIFS(EDF[Stress], EDF[Nom], BD_evo[[#This Row],[Nom]], EDF[Semaine], BD_evo[[#This Row],[Semaine]]), "")</f>
        <v/>
      </c>
      <c r="I1955" s="92" t="str">
        <f>IFERROR(AVERAGEIFS(EDF[Sommeil], EDF[Nom], BD_evo[[#This Row],[Nom]], EDF[Semaine], BD_evo[[#This Row],[Semaine]]), "")</f>
        <v/>
      </c>
      <c r="J1955" s="92" t="str">
        <f>IFERROR(AVERAGEIFS(EDF[Etat Physique], EDF[Nom], BD_evo[[#This Row],[Nom]], EDF[Semaine], BD_evo[[#This Row],[Semaine]]), "")</f>
        <v/>
      </c>
      <c r="K1955" s="92" t="str">
        <f>IFERROR(AVERAGEIFS(EDF[Hydratation], EDF[Nom], BD_evo[[#This Row],[Nom]], EDF[Semaine], BD_evo[[#This Row],[Semaine]]), "")</f>
        <v/>
      </c>
      <c r="L1955" s="92" t="str">
        <f>IFERROR(AVERAGEIFS(EDF[Nutrition], EDF[Nom], BD_evo[[#This Row],[Nom]], EDF[Semaine], BD_evo[[#This Row],[Semaine]]), "")</f>
        <v/>
      </c>
      <c r="M1955" s="92" t="str">
        <f>IFERROR(AVERAGEIFS(RPE[Investissement du jour], RPE[Nom], BD_evo[[#This Row],[Nom]], RPE[Semaine], BD_evo[[#This Row],[Semaine]]), "")</f>
        <v/>
      </c>
    </row>
    <row r="1956" spans="1:13" x14ac:dyDescent="0.2">
      <c r="A1956" s="88" t="s">
        <v>191</v>
      </c>
      <c r="B1956" t="str">
        <f>INDEX(Statut[Profil], MATCH(BD_evo[[#This Row],[Nom]], Statut[Nom], 0))</f>
        <v>Avant</v>
      </c>
      <c r="C1956">
        <f t="shared" si="56"/>
        <v>2024</v>
      </c>
      <c r="D1956">
        <f t="shared" si="55"/>
        <v>22</v>
      </c>
      <c r="E1956" t="str">
        <f>IF(SUMIFS(RPE[sRPE_tot], RPE[Nom], BD_evo[[#This Row],[Nom]], RPE[Semaine], BD_evo[[#This Row],[Semaine]])=0,"",SUMIFS(RPE[sRPE_tot], RPE[Nom], BD_evo[[#This Row],[Nom]], RPE[Semaine], BD_evo[[#This Row],[Semaine]]))</f>
        <v/>
      </c>
      <c r="F1956" s="92" t="str">
        <f>IFERROR(AVERAGEIFS(EDF[Total EDF], EDF[Nom], BD_evo[[#This Row],[Nom]], EDF[Semaine], BD_evo[[#This Row],[Semaine]]), "")</f>
        <v/>
      </c>
      <c r="G1956" s="92" t="str">
        <f>IFERROR(AVERAGEIFS(EDF[Humeur], EDF[Nom], BD_evo[[#This Row],[Nom]], EDF[Semaine], BD_evo[[#This Row],[Semaine]]), "")</f>
        <v/>
      </c>
      <c r="H1956" s="92" t="str">
        <f>IFERROR(AVERAGEIFS(EDF[Stress], EDF[Nom], BD_evo[[#This Row],[Nom]], EDF[Semaine], BD_evo[[#This Row],[Semaine]]), "")</f>
        <v/>
      </c>
      <c r="I1956" s="92" t="str">
        <f>IFERROR(AVERAGEIFS(EDF[Sommeil], EDF[Nom], BD_evo[[#This Row],[Nom]], EDF[Semaine], BD_evo[[#This Row],[Semaine]]), "")</f>
        <v/>
      </c>
      <c r="J1956" s="92" t="str">
        <f>IFERROR(AVERAGEIFS(EDF[Etat Physique], EDF[Nom], BD_evo[[#This Row],[Nom]], EDF[Semaine], BD_evo[[#This Row],[Semaine]]), "")</f>
        <v/>
      </c>
      <c r="K1956" s="92" t="str">
        <f>IFERROR(AVERAGEIFS(EDF[Hydratation], EDF[Nom], BD_evo[[#This Row],[Nom]], EDF[Semaine], BD_evo[[#This Row],[Semaine]]), "")</f>
        <v/>
      </c>
      <c r="L1956" s="92" t="str">
        <f>IFERROR(AVERAGEIFS(EDF[Nutrition], EDF[Nom], BD_evo[[#This Row],[Nom]], EDF[Semaine], BD_evo[[#This Row],[Semaine]]), "")</f>
        <v/>
      </c>
      <c r="M1956" s="92" t="str">
        <f>IFERROR(AVERAGEIFS(RPE[Investissement du jour], RPE[Nom], BD_evo[[#This Row],[Nom]], RPE[Semaine], BD_evo[[#This Row],[Semaine]]), "")</f>
        <v/>
      </c>
    </row>
    <row r="1957" spans="1:13" x14ac:dyDescent="0.2">
      <c r="A1957" s="89" t="s">
        <v>95</v>
      </c>
      <c r="B1957" t="str">
        <f>INDEX(Statut[Profil], MATCH(BD_evo[[#This Row],[Nom]], Statut[Nom], 0))</f>
        <v>Avant</v>
      </c>
      <c r="C1957">
        <f t="shared" si="56"/>
        <v>2024</v>
      </c>
      <c r="D1957">
        <f t="shared" si="55"/>
        <v>22</v>
      </c>
      <c r="E1957" t="str">
        <f>IF(SUMIFS(RPE[sRPE_tot], RPE[Nom], BD_evo[[#This Row],[Nom]], RPE[Semaine], BD_evo[[#This Row],[Semaine]])=0,"",SUMIFS(RPE[sRPE_tot], RPE[Nom], BD_evo[[#This Row],[Nom]], RPE[Semaine], BD_evo[[#This Row],[Semaine]]))</f>
        <v/>
      </c>
      <c r="F1957" s="92" t="str">
        <f>IFERROR(AVERAGEIFS(EDF[Total EDF], EDF[Nom], BD_evo[[#This Row],[Nom]], EDF[Semaine], BD_evo[[#This Row],[Semaine]]), "")</f>
        <v/>
      </c>
      <c r="G1957" s="92" t="str">
        <f>IFERROR(AVERAGEIFS(EDF[Humeur], EDF[Nom], BD_evo[[#This Row],[Nom]], EDF[Semaine], BD_evo[[#This Row],[Semaine]]), "")</f>
        <v/>
      </c>
      <c r="H1957" s="92" t="str">
        <f>IFERROR(AVERAGEIFS(EDF[Stress], EDF[Nom], BD_evo[[#This Row],[Nom]], EDF[Semaine], BD_evo[[#This Row],[Semaine]]), "")</f>
        <v/>
      </c>
      <c r="I1957" s="92" t="str">
        <f>IFERROR(AVERAGEIFS(EDF[Sommeil], EDF[Nom], BD_evo[[#This Row],[Nom]], EDF[Semaine], BD_evo[[#This Row],[Semaine]]), "")</f>
        <v/>
      </c>
      <c r="J1957" s="92" t="str">
        <f>IFERROR(AVERAGEIFS(EDF[Etat Physique], EDF[Nom], BD_evo[[#This Row],[Nom]], EDF[Semaine], BD_evo[[#This Row],[Semaine]]), "")</f>
        <v/>
      </c>
      <c r="K1957" s="92" t="str">
        <f>IFERROR(AVERAGEIFS(EDF[Hydratation], EDF[Nom], BD_evo[[#This Row],[Nom]], EDF[Semaine], BD_evo[[#This Row],[Semaine]]), "")</f>
        <v/>
      </c>
      <c r="L1957" s="92" t="str">
        <f>IFERROR(AVERAGEIFS(EDF[Nutrition], EDF[Nom], BD_evo[[#This Row],[Nom]], EDF[Semaine], BD_evo[[#This Row],[Semaine]]), "")</f>
        <v/>
      </c>
      <c r="M1957" s="92" t="str">
        <f>IFERROR(AVERAGEIFS(RPE[Investissement du jour], RPE[Nom], BD_evo[[#This Row],[Nom]], RPE[Semaine], BD_evo[[#This Row],[Semaine]]), "")</f>
        <v/>
      </c>
    </row>
    <row r="1958" spans="1:13" x14ac:dyDescent="0.2">
      <c r="A1958" s="89" t="s">
        <v>80</v>
      </c>
      <c r="B1958" t="str">
        <f>INDEX(Statut[Profil], MATCH(BD_evo[[#This Row],[Nom]], Statut[Nom], 0))</f>
        <v>Avant</v>
      </c>
      <c r="C1958">
        <f t="shared" si="56"/>
        <v>2024</v>
      </c>
      <c r="D1958">
        <f t="shared" si="55"/>
        <v>22</v>
      </c>
      <c r="E1958" t="str">
        <f>IF(SUMIFS(RPE[sRPE_tot], RPE[Nom], BD_evo[[#This Row],[Nom]], RPE[Semaine], BD_evo[[#This Row],[Semaine]])=0,"",SUMIFS(RPE[sRPE_tot], RPE[Nom], BD_evo[[#This Row],[Nom]], RPE[Semaine], BD_evo[[#This Row],[Semaine]]))</f>
        <v/>
      </c>
      <c r="F1958" s="92" t="str">
        <f>IFERROR(AVERAGEIFS(EDF[Total EDF], EDF[Nom], BD_evo[[#This Row],[Nom]], EDF[Semaine], BD_evo[[#This Row],[Semaine]]), "")</f>
        <v/>
      </c>
      <c r="G1958" s="92" t="str">
        <f>IFERROR(AVERAGEIFS(EDF[Humeur], EDF[Nom], BD_evo[[#This Row],[Nom]], EDF[Semaine], BD_evo[[#This Row],[Semaine]]), "")</f>
        <v/>
      </c>
      <c r="H1958" s="92" t="str">
        <f>IFERROR(AVERAGEIFS(EDF[Stress], EDF[Nom], BD_evo[[#This Row],[Nom]], EDF[Semaine], BD_evo[[#This Row],[Semaine]]), "")</f>
        <v/>
      </c>
      <c r="I1958" s="92" t="str">
        <f>IFERROR(AVERAGEIFS(EDF[Sommeil], EDF[Nom], BD_evo[[#This Row],[Nom]], EDF[Semaine], BD_evo[[#This Row],[Semaine]]), "")</f>
        <v/>
      </c>
      <c r="J1958" s="92" t="str">
        <f>IFERROR(AVERAGEIFS(EDF[Etat Physique], EDF[Nom], BD_evo[[#This Row],[Nom]], EDF[Semaine], BD_evo[[#This Row],[Semaine]]), "")</f>
        <v/>
      </c>
      <c r="K1958" s="92" t="str">
        <f>IFERROR(AVERAGEIFS(EDF[Hydratation], EDF[Nom], BD_evo[[#This Row],[Nom]], EDF[Semaine], BD_evo[[#This Row],[Semaine]]), "")</f>
        <v/>
      </c>
      <c r="L1958" s="92" t="str">
        <f>IFERROR(AVERAGEIFS(EDF[Nutrition], EDF[Nom], BD_evo[[#This Row],[Nom]], EDF[Semaine], BD_evo[[#This Row],[Semaine]]), "")</f>
        <v/>
      </c>
      <c r="M1958" s="92" t="str">
        <f>IFERROR(AVERAGEIFS(RPE[Investissement du jour], RPE[Nom], BD_evo[[#This Row],[Nom]], RPE[Semaine], BD_evo[[#This Row],[Semaine]]), "")</f>
        <v/>
      </c>
    </row>
    <row r="1959" spans="1:13" x14ac:dyDescent="0.2">
      <c r="A1959" s="88" t="s">
        <v>167</v>
      </c>
      <c r="B1959" t="str">
        <f>INDEX(Statut[Profil], MATCH(BD_evo[[#This Row],[Nom]], Statut[Nom], 0))</f>
        <v>Trois Quarts</v>
      </c>
      <c r="C1959">
        <f t="shared" si="56"/>
        <v>2024</v>
      </c>
      <c r="D1959">
        <f t="shared" si="55"/>
        <v>22</v>
      </c>
      <c r="E1959" t="str">
        <f>IF(SUMIFS(RPE[sRPE_tot], RPE[Nom], BD_evo[[#This Row],[Nom]], RPE[Semaine], BD_evo[[#This Row],[Semaine]])=0,"",SUMIFS(RPE[sRPE_tot], RPE[Nom], BD_evo[[#This Row],[Nom]], RPE[Semaine], BD_evo[[#This Row],[Semaine]]))</f>
        <v/>
      </c>
      <c r="F1959" s="92" t="str">
        <f>IFERROR(AVERAGEIFS(EDF[Total EDF], EDF[Nom], BD_evo[[#This Row],[Nom]], EDF[Semaine], BD_evo[[#This Row],[Semaine]]), "")</f>
        <v/>
      </c>
      <c r="G1959" s="92" t="str">
        <f>IFERROR(AVERAGEIFS(EDF[Humeur], EDF[Nom], BD_evo[[#This Row],[Nom]], EDF[Semaine], BD_evo[[#This Row],[Semaine]]), "")</f>
        <v/>
      </c>
      <c r="H1959" s="92" t="str">
        <f>IFERROR(AVERAGEIFS(EDF[Stress], EDF[Nom], BD_evo[[#This Row],[Nom]], EDF[Semaine], BD_evo[[#This Row],[Semaine]]), "")</f>
        <v/>
      </c>
      <c r="I1959" s="92" t="str">
        <f>IFERROR(AVERAGEIFS(EDF[Sommeil], EDF[Nom], BD_evo[[#This Row],[Nom]], EDF[Semaine], BD_evo[[#This Row],[Semaine]]), "")</f>
        <v/>
      </c>
      <c r="J1959" s="92" t="str">
        <f>IFERROR(AVERAGEIFS(EDF[Etat Physique], EDF[Nom], BD_evo[[#This Row],[Nom]], EDF[Semaine], BD_evo[[#This Row],[Semaine]]), "")</f>
        <v/>
      </c>
      <c r="K1959" s="92" t="str">
        <f>IFERROR(AVERAGEIFS(EDF[Hydratation], EDF[Nom], BD_evo[[#This Row],[Nom]], EDF[Semaine], BD_evo[[#This Row],[Semaine]]), "")</f>
        <v/>
      </c>
      <c r="L1959" s="92" t="str">
        <f>IFERROR(AVERAGEIFS(EDF[Nutrition], EDF[Nom], BD_evo[[#This Row],[Nom]], EDF[Semaine], BD_evo[[#This Row],[Semaine]]), "")</f>
        <v/>
      </c>
      <c r="M1959" s="92" t="str">
        <f>IFERROR(AVERAGEIFS(RPE[Investissement du jour], RPE[Nom], BD_evo[[#This Row],[Nom]], RPE[Semaine], BD_evo[[#This Row],[Semaine]]), "")</f>
        <v/>
      </c>
    </row>
    <row r="1960" spans="1:13" x14ac:dyDescent="0.2">
      <c r="A1960" s="88" t="s">
        <v>240</v>
      </c>
      <c r="B1960" t="str">
        <f>INDEX(Statut[Profil], MATCH(BD_evo[[#This Row],[Nom]], Statut[Nom], 0))</f>
        <v>Trois Quarts</v>
      </c>
      <c r="C1960">
        <f t="shared" si="56"/>
        <v>2024</v>
      </c>
      <c r="D1960">
        <f t="shared" si="55"/>
        <v>22</v>
      </c>
      <c r="E1960" t="str">
        <f>IF(SUMIFS(RPE[sRPE_tot], RPE[Nom], BD_evo[[#This Row],[Nom]], RPE[Semaine], BD_evo[[#This Row],[Semaine]])=0,"",SUMIFS(RPE[sRPE_tot], RPE[Nom], BD_evo[[#This Row],[Nom]], RPE[Semaine], BD_evo[[#This Row],[Semaine]]))</f>
        <v/>
      </c>
      <c r="F1960" s="92" t="str">
        <f>IFERROR(AVERAGEIFS(EDF[Total EDF], EDF[Nom], BD_evo[[#This Row],[Nom]], EDF[Semaine], BD_evo[[#This Row],[Semaine]]), "")</f>
        <v/>
      </c>
      <c r="G1960" s="92" t="str">
        <f>IFERROR(AVERAGEIFS(EDF[Humeur], EDF[Nom], BD_evo[[#This Row],[Nom]], EDF[Semaine], BD_evo[[#This Row],[Semaine]]), "")</f>
        <v/>
      </c>
      <c r="H1960" s="92" t="str">
        <f>IFERROR(AVERAGEIFS(EDF[Stress], EDF[Nom], BD_evo[[#This Row],[Nom]], EDF[Semaine], BD_evo[[#This Row],[Semaine]]), "")</f>
        <v/>
      </c>
      <c r="I1960" s="92" t="str">
        <f>IFERROR(AVERAGEIFS(EDF[Sommeil], EDF[Nom], BD_evo[[#This Row],[Nom]], EDF[Semaine], BD_evo[[#This Row],[Semaine]]), "")</f>
        <v/>
      </c>
      <c r="J1960" s="92" t="str">
        <f>IFERROR(AVERAGEIFS(EDF[Etat Physique], EDF[Nom], BD_evo[[#This Row],[Nom]], EDF[Semaine], BD_evo[[#This Row],[Semaine]]), "")</f>
        <v/>
      </c>
      <c r="K1960" s="92" t="str">
        <f>IFERROR(AVERAGEIFS(EDF[Hydratation], EDF[Nom], BD_evo[[#This Row],[Nom]], EDF[Semaine], BD_evo[[#This Row],[Semaine]]), "")</f>
        <v/>
      </c>
      <c r="L1960" s="92" t="str">
        <f>IFERROR(AVERAGEIFS(EDF[Nutrition], EDF[Nom], BD_evo[[#This Row],[Nom]], EDF[Semaine], BD_evo[[#This Row],[Semaine]]), "")</f>
        <v/>
      </c>
      <c r="M1960" s="92" t="str">
        <f>IFERROR(AVERAGEIFS(RPE[Investissement du jour], RPE[Nom], BD_evo[[#This Row],[Nom]], RPE[Semaine], BD_evo[[#This Row],[Semaine]]), "")</f>
        <v/>
      </c>
    </row>
    <row r="1961" spans="1:13" x14ac:dyDescent="0.2">
      <c r="A1961" s="88" t="s">
        <v>107</v>
      </c>
      <c r="B1961" t="str">
        <f>INDEX(Statut[Profil], MATCH(BD_evo[[#This Row],[Nom]], Statut[Nom], 0))</f>
        <v>Trois Quarts</v>
      </c>
      <c r="C1961">
        <f t="shared" si="56"/>
        <v>2024</v>
      </c>
      <c r="D1961">
        <f t="shared" si="55"/>
        <v>22</v>
      </c>
      <c r="E1961" t="str">
        <f>IF(SUMIFS(RPE[sRPE_tot], RPE[Nom], BD_evo[[#This Row],[Nom]], RPE[Semaine], BD_evo[[#This Row],[Semaine]])=0,"",SUMIFS(RPE[sRPE_tot], RPE[Nom], BD_evo[[#This Row],[Nom]], RPE[Semaine], BD_evo[[#This Row],[Semaine]]))</f>
        <v/>
      </c>
      <c r="F1961" s="92" t="str">
        <f>IFERROR(AVERAGEIFS(EDF[Total EDF], EDF[Nom], BD_evo[[#This Row],[Nom]], EDF[Semaine], BD_evo[[#This Row],[Semaine]]), "")</f>
        <v/>
      </c>
      <c r="G1961" s="92" t="str">
        <f>IFERROR(AVERAGEIFS(EDF[Humeur], EDF[Nom], BD_evo[[#This Row],[Nom]], EDF[Semaine], BD_evo[[#This Row],[Semaine]]), "")</f>
        <v/>
      </c>
      <c r="H1961" s="92" t="str">
        <f>IFERROR(AVERAGEIFS(EDF[Stress], EDF[Nom], BD_evo[[#This Row],[Nom]], EDF[Semaine], BD_evo[[#This Row],[Semaine]]), "")</f>
        <v/>
      </c>
      <c r="I1961" s="92" t="str">
        <f>IFERROR(AVERAGEIFS(EDF[Sommeil], EDF[Nom], BD_evo[[#This Row],[Nom]], EDF[Semaine], BD_evo[[#This Row],[Semaine]]), "")</f>
        <v/>
      </c>
      <c r="J1961" s="92" t="str">
        <f>IFERROR(AVERAGEIFS(EDF[Etat Physique], EDF[Nom], BD_evo[[#This Row],[Nom]], EDF[Semaine], BD_evo[[#This Row],[Semaine]]), "")</f>
        <v/>
      </c>
      <c r="K1961" s="92" t="str">
        <f>IFERROR(AVERAGEIFS(EDF[Hydratation], EDF[Nom], BD_evo[[#This Row],[Nom]], EDF[Semaine], BD_evo[[#This Row],[Semaine]]), "")</f>
        <v/>
      </c>
      <c r="L1961" s="92" t="str">
        <f>IFERROR(AVERAGEIFS(EDF[Nutrition], EDF[Nom], BD_evo[[#This Row],[Nom]], EDF[Semaine], BD_evo[[#This Row],[Semaine]]), "")</f>
        <v/>
      </c>
      <c r="M1961" s="92" t="str">
        <f>IFERROR(AVERAGEIFS(RPE[Investissement du jour], RPE[Nom], BD_evo[[#This Row],[Nom]], RPE[Semaine], BD_evo[[#This Row],[Semaine]]), "")</f>
        <v/>
      </c>
    </row>
    <row r="1962" spans="1:13" x14ac:dyDescent="0.2">
      <c r="A1962" s="88" t="s">
        <v>192</v>
      </c>
      <c r="B1962" t="str">
        <f>INDEX(Statut[Profil], MATCH(BD_evo[[#This Row],[Nom]], Statut[Nom], 0))</f>
        <v>Trois Quarts</v>
      </c>
      <c r="C1962">
        <f t="shared" si="56"/>
        <v>2024</v>
      </c>
      <c r="D1962">
        <f t="shared" si="55"/>
        <v>22</v>
      </c>
      <c r="E1962" t="str">
        <f>IF(SUMIFS(RPE[sRPE_tot], RPE[Nom], BD_evo[[#This Row],[Nom]], RPE[Semaine], BD_evo[[#This Row],[Semaine]])=0,"",SUMIFS(RPE[sRPE_tot], RPE[Nom], BD_evo[[#This Row],[Nom]], RPE[Semaine], BD_evo[[#This Row],[Semaine]]))</f>
        <v/>
      </c>
      <c r="F1962" s="92" t="str">
        <f>IFERROR(AVERAGEIFS(EDF[Total EDF], EDF[Nom], BD_evo[[#This Row],[Nom]], EDF[Semaine], BD_evo[[#This Row],[Semaine]]), "")</f>
        <v/>
      </c>
      <c r="G1962" s="92" t="str">
        <f>IFERROR(AVERAGEIFS(EDF[Humeur], EDF[Nom], BD_evo[[#This Row],[Nom]], EDF[Semaine], BD_evo[[#This Row],[Semaine]]), "")</f>
        <v/>
      </c>
      <c r="H1962" s="92" t="str">
        <f>IFERROR(AVERAGEIFS(EDF[Stress], EDF[Nom], BD_evo[[#This Row],[Nom]], EDF[Semaine], BD_evo[[#This Row],[Semaine]]), "")</f>
        <v/>
      </c>
      <c r="I1962" s="92" t="str">
        <f>IFERROR(AVERAGEIFS(EDF[Sommeil], EDF[Nom], BD_evo[[#This Row],[Nom]], EDF[Semaine], BD_evo[[#This Row],[Semaine]]), "")</f>
        <v/>
      </c>
      <c r="J1962" s="92" t="str">
        <f>IFERROR(AVERAGEIFS(EDF[Etat Physique], EDF[Nom], BD_evo[[#This Row],[Nom]], EDF[Semaine], BD_evo[[#This Row],[Semaine]]), "")</f>
        <v/>
      </c>
      <c r="K1962" s="92" t="str">
        <f>IFERROR(AVERAGEIFS(EDF[Hydratation], EDF[Nom], BD_evo[[#This Row],[Nom]], EDF[Semaine], BD_evo[[#This Row],[Semaine]]), "")</f>
        <v/>
      </c>
      <c r="L1962" s="92" t="str">
        <f>IFERROR(AVERAGEIFS(EDF[Nutrition], EDF[Nom], BD_evo[[#This Row],[Nom]], EDF[Semaine], BD_evo[[#This Row],[Semaine]]), "")</f>
        <v/>
      </c>
      <c r="M1962" s="92" t="str">
        <f>IFERROR(AVERAGEIFS(RPE[Investissement du jour], RPE[Nom], BD_evo[[#This Row],[Nom]], RPE[Semaine], BD_evo[[#This Row],[Semaine]]), "")</f>
        <v/>
      </c>
    </row>
    <row r="1963" spans="1:13" x14ac:dyDescent="0.2">
      <c r="A1963" s="88" t="s">
        <v>496</v>
      </c>
      <c r="B1963" t="str">
        <f>INDEX(Statut[Profil], MATCH(BD_evo[[#This Row],[Nom]], Statut[Nom], 0))</f>
        <v>Trois Quarts</v>
      </c>
      <c r="C1963">
        <f t="shared" si="56"/>
        <v>2024</v>
      </c>
      <c r="D1963">
        <f t="shared" si="55"/>
        <v>22</v>
      </c>
      <c r="E1963" t="str">
        <f>IF(SUMIFS(RPE[sRPE_tot], RPE[Nom], BD_evo[[#This Row],[Nom]], RPE[Semaine], BD_evo[[#This Row],[Semaine]])=0,"",SUMIFS(RPE[sRPE_tot], RPE[Nom], BD_evo[[#This Row],[Nom]], RPE[Semaine], BD_evo[[#This Row],[Semaine]]))</f>
        <v/>
      </c>
      <c r="F1963" s="92" t="str">
        <f>IFERROR(AVERAGEIFS(EDF[Total EDF], EDF[Nom], BD_evo[[#This Row],[Nom]], EDF[Semaine], BD_evo[[#This Row],[Semaine]]), "")</f>
        <v/>
      </c>
      <c r="G1963" s="92" t="str">
        <f>IFERROR(AVERAGEIFS(EDF[Humeur], EDF[Nom], BD_evo[[#This Row],[Nom]], EDF[Semaine], BD_evo[[#This Row],[Semaine]]), "")</f>
        <v/>
      </c>
      <c r="H1963" s="92" t="str">
        <f>IFERROR(AVERAGEIFS(EDF[Stress], EDF[Nom], BD_evo[[#This Row],[Nom]], EDF[Semaine], BD_evo[[#This Row],[Semaine]]), "")</f>
        <v/>
      </c>
      <c r="I1963" s="92" t="str">
        <f>IFERROR(AVERAGEIFS(EDF[Sommeil], EDF[Nom], BD_evo[[#This Row],[Nom]], EDF[Semaine], BD_evo[[#This Row],[Semaine]]), "")</f>
        <v/>
      </c>
      <c r="J1963" s="92" t="str">
        <f>IFERROR(AVERAGEIFS(EDF[Etat Physique], EDF[Nom], BD_evo[[#This Row],[Nom]], EDF[Semaine], BD_evo[[#This Row],[Semaine]]), "")</f>
        <v/>
      </c>
      <c r="K1963" s="92" t="str">
        <f>IFERROR(AVERAGEIFS(EDF[Hydratation], EDF[Nom], BD_evo[[#This Row],[Nom]], EDF[Semaine], BD_evo[[#This Row],[Semaine]]), "")</f>
        <v/>
      </c>
      <c r="L1963" s="92" t="str">
        <f>IFERROR(AVERAGEIFS(EDF[Nutrition], EDF[Nom], BD_evo[[#This Row],[Nom]], EDF[Semaine], BD_evo[[#This Row],[Semaine]]), "")</f>
        <v/>
      </c>
      <c r="M1963" s="92" t="str">
        <f>IFERROR(AVERAGEIFS(RPE[Investissement du jour], RPE[Nom], BD_evo[[#This Row],[Nom]], RPE[Semaine], BD_evo[[#This Row],[Semaine]]), "")</f>
        <v/>
      </c>
    </row>
    <row r="1964" spans="1:13" x14ac:dyDescent="0.2">
      <c r="A1964" s="88" t="s">
        <v>211</v>
      </c>
      <c r="B1964" t="str">
        <f>INDEX(Statut[Profil], MATCH(BD_evo[[#This Row],[Nom]], Statut[Nom], 0))</f>
        <v>Trois Quarts</v>
      </c>
      <c r="C1964">
        <f t="shared" si="56"/>
        <v>2024</v>
      </c>
      <c r="D1964">
        <f t="shared" si="55"/>
        <v>22</v>
      </c>
      <c r="E1964" t="str">
        <f>IF(SUMIFS(RPE[sRPE_tot], RPE[Nom], BD_evo[[#This Row],[Nom]], RPE[Semaine], BD_evo[[#This Row],[Semaine]])=0,"",SUMIFS(RPE[sRPE_tot], RPE[Nom], BD_evo[[#This Row],[Nom]], RPE[Semaine], BD_evo[[#This Row],[Semaine]]))</f>
        <v/>
      </c>
      <c r="F1964" s="92" t="str">
        <f>IFERROR(AVERAGEIFS(EDF[Total EDF], EDF[Nom], BD_evo[[#This Row],[Nom]], EDF[Semaine], BD_evo[[#This Row],[Semaine]]), "")</f>
        <v/>
      </c>
      <c r="G1964" s="92" t="str">
        <f>IFERROR(AVERAGEIFS(EDF[Humeur], EDF[Nom], BD_evo[[#This Row],[Nom]], EDF[Semaine], BD_evo[[#This Row],[Semaine]]), "")</f>
        <v/>
      </c>
      <c r="H1964" s="92" t="str">
        <f>IFERROR(AVERAGEIFS(EDF[Stress], EDF[Nom], BD_evo[[#This Row],[Nom]], EDF[Semaine], BD_evo[[#This Row],[Semaine]]), "")</f>
        <v/>
      </c>
      <c r="I1964" s="92" t="str">
        <f>IFERROR(AVERAGEIFS(EDF[Sommeil], EDF[Nom], BD_evo[[#This Row],[Nom]], EDF[Semaine], BD_evo[[#This Row],[Semaine]]), "")</f>
        <v/>
      </c>
      <c r="J1964" s="92" t="str">
        <f>IFERROR(AVERAGEIFS(EDF[Etat Physique], EDF[Nom], BD_evo[[#This Row],[Nom]], EDF[Semaine], BD_evo[[#This Row],[Semaine]]), "")</f>
        <v/>
      </c>
      <c r="K1964" s="92" t="str">
        <f>IFERROR(AVERAGEIFS(EDF[Hydratation], EDF[Nom], BD_evo[[#This Row],[Nom]], EDF[Semaine], BD_evo[[#This Row],[Semaine]]), "")</f>
        <v/>
      </c>
      <c r="L1964" s="92" t="str">
        <f>IFERROR(AVERAGEIFS(EDF[Nutrition], EDF[Nom], BD_evo[[#This Row],[Nom]], EDF[Semaine], BD_evo[[#This Row],[Semaine]]), "")</f>
        <v/>
      </c>
      <c r="M1964" s="92" t="str">
        <f>IFERROR(AVERAGEIFS(RPE[Investissement du jour], RPE[Nom], BD_evo[[#This Row],[Nom]], RPE[Semaine], BD_evo[[#This Row],[Semaine]]), "")</f>
        <v/>
      </c>
    </row>
    <row r="1965" spans="1:13" x14ac:dyDescent="0.2">
      <c r="A1965" s="88" t="s">
        <v>188</v>
      </c>
      <c r="B1965" t="str">
        <f>INDEX(Statut[Profil], MATCH(BD_evo[[#This Row],[Nom]], Statut[Nom], 0))</f>
        <v>Avant</v>
      </c>
      <c r="C1965">
        <f t="shared" si="56"/>
        <v>2024</v>
      </c>
      <c r="D1965">
        <f t="shared" si="55"/>
        <v>22</v>
      </c>
      <c r="E1965" t="str">
        <f>IF(SUMIFS(RPE[sRPE_tot], RPE[Nom], BD_evo[[#This Row],[Nom]], RPE[Semaine], BD_evo[[#This Row],[Semaine]])=0,"",SUMIFS(RPE[sRPE_tot], RPE[Nom], BD_evo[[#This Row],[Nom]], RPE[Semaine], BD_evo[[#This Row],[Semaine]]))</f>
        <v/>
      </c>
      <c r="F1965" s="92" t="str">
        <f>IFERROR(AVERAGEIFS(EDF[Total EDF], EDF[Nom], BD_evo[[#This Row],[Nom]], EDF[Semaine], BD_evo[[#This Row],[Semaine]]), "")</f>
        <v/>
      </c>
      <c r="G1965" s="92" t="str">
        <f>IFERROR(AVERAGEIFS(EDF[Humeur], EDF[Nom], BD_evo[[#This Row],[Nom]], EDF[Semaine], BD_evo[[#This Row],[Semaine]]), "")</f>
        <v/>
      </c>
      <c r="H1965" s="92" t="str">
        <f>IFERROR(AVERAGEIFS(EDF[Stress], EDF[Nom], BD_evo[[#This Row],[Nom]], EDF[Semaine], BD_evo[[#This Row],[Semaine]]), "")</f>
        <v/>
      </c>
      <c r="I1965" s="92" t="str">
        <f>IFERROR(AVERAGEIFS(EDF[Sommeil], EDF[Nom], BD_evo[[#This Row],[Nom]], EDF[Semaine], BD_evo[[#This Row],[Semaine]]), "")</f>
        <v/>
      </c>
      <c r="J1965" s="92" t="str">
        <f>IFERROR(AVERAGEIFS(EDF[Etat Physique], EDF[Nom], BD_evo[[#This Row],[Nom]], EDF[Semaine], BD_evo[[#This Row],[Semaine]]), "")</f>
        <v/>
      </c>
      <c r="K1965" s="92" t="str">
        <f>IFERROR(AVERAGEIFS(EDF[Hydratation], EDF[Nom], BD_evo[[#This Row],[Nom]], EDF[Semaine], BD_evo[[#This Row],[Semaine]]), "")</f>
        <v/>
      </c>
      <c r="L1965" s="92" t="str">
        <f>IFERROR(AVERAGEIFS(EDF[Nutrition], EDF[Nom], BD_evo[[#This Row],[Nom]], EDF[Semaine], BD_evo[[#This Row],[Semaine]]), "")</f>
        <v/>
      </c>
      <c r="M1965" s="92" t="str">
        <f>IFERROR(AVERAGEIFS(RPE[Investissement du jour], RPE[Nom], BD_evo[[#This Row],[Nom]], RPE[Semaine], BD_evo[[#This Row],[Semaine]]), "")</f>
        <v/>
      </c>
    </row>
    <row r="1966" spans="1:13" x14ac:dyDescent="0.2">
      <c r="A1966" s="88" t="s">
        <v>200</v>
      </c>
      <c r="B1966" t="str">
        <f>INDEX(Statut[Profil], MATCH(BD_evo[[#This Row],[Nom]], Statut[Nom], 0))</f>
        <v>Avant</v>
      </c>
      <c r="C1966">
        <f t="shared" si="56"/>
        <v>2024</v>
      </c>
      <c r="D1966">
        <f t="shared" si="55"/>
        <v>22</v>
      </c>
      <c r="E1966" t="str">
        <f>IF(SUMIFS(RPE[sRPE_tot], RPE[Nom], BD_evo[[#This Row],[Nom]], RPE[Semaine], BD_evo[[#This Row],[Semaine]])=0,"",SUMIFS(RPE[sRPE_tot], RPE[Nom], BD_evo[[#This Row],[Nom]], RPE[Semaine], BD_evo[[#This Row],[Semaine]]))</f>
        <v/>
      </c>
      <c r="F1966" s="92" t="str">
        <f>IFERROR(AVERAGEIFS(EDF[Total EDF], EDF[Nom], BD_evo[[#This Row],[Nom]], EDF[Semaine], BD_evo[[#This Row],[Semaine]]), "")</f>
        <v/>
      </c>
      <c r="G1966" s="92" t="str">
        <f>IFERROR(AVERAGEIFS(EDF[Humeur], EDF[Nom], BD_evo[[#This Row],[Nom]], EDF[Semaine], BD_evo[[#This Row],[Semaine]]), "")</f>
        <v/>
      </c>
      <c r="H1966" s="92" t="str">
        <f>IFERROR(AVERAGEIFS(EDF[Stress], EDF[Nom], BD_evo[[#This Row],[Nom]], EDF[Semaine], BD_evo[[#This Row],[Semaine]]), "")</f>
        <v/>
      </c>
      <c r="I1966" s="92" t="str">
        <f>IFERROR(AVERAGEIFS(EDF[Sommeil], EDF[Nom], BD_evo[[#This Row],[Nom]], EDF[Semaine], BD_evo[[#This Row],[Semaine]]), "")</f>
        <v/>
      </c>
      <c r="J1966" s="92" t="str">
        <f>IFERROR(AVERAGEIFS(EDF[Etat Physique], EDF[Nom], BD_evo[[#This Row],[Nom]], EDF[Semaine], BD_evo[[#This Row],[Semaine]]), "")</f>
        <v/>
      </c>
      <c r="K1966" s="92" t="str">
        <f>IFERROR(AVERAGEIFS(EDF[Hydratation], EDF[Nom], BD_evo[[#This Row],[Nom]], EDF[Semaine], BD_evo[[#This Row],[Semaine]]), "")</f>
        <v/>
      </c>
      <c r="L1966" s="92" t="str">
        <f>IFERROR(AVERAGEIFS(EDF[Nutrition], EDF[Nom], BD_evo[[#This Row],[Nom]], EDF[Semaine], BD_evo[[#This Row],[Semaine]]), "")</f>
        <v/>
      </c>
      <c r="M1966" s="92" t="str">
        <f>IFERROR(AVERAGEIFS(RPE[Investissement du jour], RPE[Nom], BD_evo[[#This Row],[Nom]], RPE[Semaine], BD_evo[[#This Row],[Semaine]]), "")</f>
        <v/>
      </c>
    </row>
    <row r="1967" spans="1:13" x14ac:dyDescent="0.2">
      <c r="A1967" s="88" t="s">
        <v>244</v>
      </c>
      <c r="B1967" t="str">
        <f>INDEX(Statut[Profil], MATCH(BD_evo[[#This Row],[Nom]], Statut[Nom], 0))</f>
        <v>Avant</v>
      </c>
      <c r="C1967">
        <f t="shared" si="56"/>
        <v>2024</v>
      </c>
      <c r="D1967">
        <f t="shared" si="55"/>
        <v>22</v>
      </c>
      <c r="E1967" t="str">
        <f>IF(SUMIFS(RPE[sRPE_tot], RPE[Nom], BD_evo[[#This Row],[Nom]], RPE[Semaine], BD_evo[[#This Row],[Semaine]])=0,"",SUMIFS(RPE[sRPE_tot], RPE[Nom], BD_evo[[#This Row],[Nom]], RPE[Semaine], BD_evo[[#This Row],[Semaine]]))</f>
        <v/>
      </c>
      <c r="F1967" s="92" t="str">
        <f>IFERROR(AVERAGEIFS(EDF[Total EDF], EDF[Nom], BD_evo[[#This Row],[Nom]], EDF[Semaine], BD_evo[[#This Row],[Semaine]]), "")</f>
        <v/>
      </c>
      <c r="G1967" s="92" t="str">
        <f>IFERROR(AVERAGEIFS(EDF[Humeur], EDF[Nom], BD_evo[[#This Row],[Nom]], EDF[Semaine], BD_evo[[#This Row],[Semaine]]), "")</f>
        <v/>
      </c>
      <c r="H1967" s="92" t="str">
        <f>IFERROR(AVERAGEIFS(EDF[Stress], EDF[Nom], BD_evo[[#This Row],[Nom]], EDF[Semaine], BD_evo[[#This Row],[Semaine]]), "")</f>
        <v/>
      </c>
      <c r="I1967" s="92" t="str">
        <f>IFERROR(AVERAGEIFS(EDF[Sommeil], EDF[Nom], BD_evo[[#This Row],[Nom]], EDF[Semaine], BD_evo[[#This Row],[Semaine]]), "")</f>
        <v/>
      </c>
      <c r="J1967" s="92" t="str">
        <f>IFERROR(AVERAGEIFS(EDF[Etat Physique], EDF[Nom], BD_evo[[#This Row],[Nom]], EDF[Semaine], BD_evo[[#This Row],[Semaine]]), "")</f>
        <v/>
      </c>
      <c r="K1967" s="92" t="str">
        <f>IFERROR(AVERAGEIFS(EDF[Hydratation], EDF[Nom], BD_evo[[#This Row],[Nom]], EDF[Semaine], BD_evo[[#This Row],[Semaine]]), "")</f>
        <v/>
      </c>
      <c r="L1967" s="92" t="str">
        <f>IFERROR(AVERAGEIFS(EDF[Nutrition], EDF[Nom], BD_evo[[#This Row],[Nom]], EDF[Semaine], BD_evo[[#This Row],[Semaine]]), "")</f>
        <v/>
      </c>
      <c r="M1967" s="92" t="str">
        <f>IFERROR(AVERAGEIFS(RPE[Investissement du jour], RPE[Nom], BD_evo[[#This Row],[Nom]], RPE[Semaine], BD_evo[[#This Row],[Semaine]]), "")</f>
        <v/>
      </c>
    </row>
    <row r="1968" spans="1:13" x14ac:dyDescent="0.2">
      <c r="A1968" s="89" t="s">
        <v>78</v>
      </c>
      <c r="B1968" t="str">
        <f>INDEX(Statut[Profil], MATCH(BD_evo[[#This Row],[Nom]], Statut[Nom], 0))</f>
        <v>Avant</v>
      </c>
      <c r="C1968">
        <f t="shared" si="56"/>
        <v>2024</v>
      </c>
      <c r="D1968">
        <f t="shared" si="55"/>
        <v>22</v>
      </c>
      <c r="E1968" t="str">
        <f>IF(SUMIFS(RPE[sRPE_tot], RPE[Nom], BD_evo[[#This Row],[Nom]], RPE[Semaine], BD_evo[[#This Row],[Semaine]])=0,"",SUMIFS(RPE[sRPE_tot], RPE[Nom], BD_evo[[#This Row],[Nom]], RPE[Semaine], BD_evo[[#This Row],[Semaine]]))</f>
        <v/>
      </c>
      <c r="F1968" s="92" t="str">
        <f>IFERROR(AVERAGEIFS(EDF[Total EDF], EDF[Nom], BD_evo[[#This Row],[Nom]], EDF[Semaine], BD_evo[[#This Row],[Semaine]]), "")</f>
        <v/>
      </c>
      <c r="G1968" s="92" t="str">
        <f>IFERROR(AVERAGEIFS(EDF[Humeur], EDF[Nom], BD_evo[[#This Row],[Nom]], EDF[Semaine], BD_evo[[#This Row],[Semaine]]), "")</f>
        <v/>
      </c>
      <c r="H1968" s="92" t="str">
        <f>IFERROR(AVERAGEIFS(EDF[Stress], EDF[Nom], BD_evo[[#This Row],[Nom]], EDF[Semaine], BD_evo[[#This Row],[Semaine]]), "")</f>
        <v/>
      </c>
      <c r="I1968" s="92" t="str">
        <f>IFERROR(AVERAGEIFS(EDF[Sommeil], EDF[Nom], BD_evo[[#This Row],[Nom]], EDF[Semaine], BD_evo[[#This Row],[Semaine]]), "")</f>
        <v/>
      </c>
      <c r="J1968" s="92" t="str">
        <f>IFERROR(AVERAGEIFS(EDF[Etat Physique], EDF[Nom], BD_evo[[#This Row],[Nom]], EDF[Semaine], BD_evo[[#This Row],[Semaine]]), "")</f>
        <v/>
      </c>
      <c r="K1968" s="92" t="str">
        <f>IFERROR(AVERAGEIFS(EDF[Hydratation], EDF[Nom], BD_evo[[#This Row],[Nom]], EDF[Semaine], BD_evo[[#This Row],[Semaine]]), "")</f>
        <v/>
      </c>
      <c r="L1968" s="92" t="str">
        <f>IFERROR(AVERAGEIFS(EDF[Nutrition], EDF[Nom], BD_evo[[#This Row],[Nom]], EDF[Semaine], BD_evo[[#This Row],[Semaine]]), "")</f>
        <v/>
      </c>
      <c r="M1968" s="92" t="str">
        <f>IFERROR(AVERAGEIFS(RPE[Investissement du jour], RPE[Nom], BD_evo[[#This Row],[Nom]], RPE[Semaine], BD_evo[[#This Row],[Semaine]]), "")</f>
        <v/>
      </c>
    </row>
    <row r="1969" spans="1:13" x14ac:dyDescent="0.2">
      <c r="A1969" s="88" t="s">
        <v>87</v>
      </c>
      <c r="B1969" t="str">
        <f>INDEX(Statut[Profil], MATCH(BD_evo[[#This Row],[Nom]], Statut[Nom], 0))</f>
        <v>Trois Quarts</v>
      </c>
      <c r="C1969">
        <f t="shared" si="56"/>
        <v>2024</v>
      </c>
      <c r="D1969">
        <f t="shared" si="55"/>
        <v>22</v>
      </c>
      <c r="E1969" t="str">
        <f>IF(SUMIFS(RPE[sRPE_tot], RPE[Nom], BD_evo[[#This Row],[Nom]], RPE[Semaine], BD_evo[[#This Row],[Semaine]])=0,"",SUMIFS(RPE[sRPE_tot], RPE[Nom], BD_evo[[#This Row],[Nom]], RPE[Semaine], BD_evo[[#This Row],[Semaine]]))</f>
        <v/>
      </c>
      <c r="F1969" s="92" t="str">
        <f>IFERROR(AVERAGEIFS(EDF[Total EDF], EDF[Nom], BD_evo[[#This Row],[Nom]], EDF[Semaine], BD_evo[[#This Row],[Semaine]]), "")</f>
        <v/>
      </c>
      <c r="G1969" s="92" t="str">
        <f>IFERROR(AVERAGEIFS(EDF[Humeur], EDF[Nom], BD_evo[[#This Row],[Nom]], EDF[Semaine], BD_evo[[#This Row],[Semaine]]), "")</f>
        <v/>
      </c>
      <c r="H1969" s="92" t="str">
        <f>IFERROR(AVERAGEIFS(EDF[Stress], EDF[Nom], BD_evo[[#This Row],[Nom]], EDF[Semaine], BD_evo[[#This Row],[Semaine]]), "")</f>
        <v/>
      </c>
      <c r="I1969" s="92" t="str">
        <f>IFERROR(AVERAGEIFS(EDF[Sommeil], EDF[Nom], BD_evo[[#This Row],[Nom]], EDF[Semaine], BD_evo[[#This Row],[Semaine]]), "")</f>
        <v/>
      </c>
      <c r="J1969" s="92" t="str">
        <f>IFERROR(AVERAGEIFS(EDF[Etat Physique], EDF[Nom], BD_evo[[#This Row],[Nom]], EDF[Semaine], BD_evo[[#This Row],[Semaine]]), "")</f>
        <v/>
      </c>
      <c r="K1969" s="92" t="str">
        <f>IFERROR(AVERAGEIFS(EDF[Hydratation], EDF[Nom], BD_evo[[#This Row],[Nom]], EDF[Semaine], BD_evo[[#This Row],[Semaine]]), "")</f>
        <v/>
      </c>
      <c r="L1969" s="92" t="str">
        <f>IFERROR(AVERAGEIFS(EDF[Nutrition], EDF[Nom], BD_evo[[#This Row],[Nom]], EDF[Semaine], BD_evo[[#This Row],[Semaine]]), "")</f>
        <v/>
      </c>
      <c r="M1969" s="92" t="str">
        <f>IFERROR(AVERAGEIFS(RPE[Investissement du jour], RPE[Nom], BD_evo[[#This Row],[Nom]], RPE[Semaine], BD_evo[[#This Row],[Semaine]]), "")</f>
        <v/>
      </c>
    </row>
    <row r="1970" spans="1:13" x14ac:dyDescent="0.2">
      <c r="A1970" s="88" t="s">
        <v>212</v>
      </c>
      <c r="B1970" t="str">
        <f>INDEX(Statut[Profil], MATCH(BD_evo[[#This Row],[Nom]], Statut[Nom], 0))</f>
        <v>Avant</v>
      </c>
      <c r="C1970">
        <f t="shared" si="56"/>
        <v>2024</v>
      </c>
      <c r="D1970">
        <f t="shared" si="55"/>
        <v>22</v>
      </c>
      <c r="E1970" t="str">
        <f>IF(SUMIFS(RPE[sRPE_tot], RPE[Nom], BD_evo[[#This Row],[Nom]], RPE[Semaine], BD_evo[[#This Row],[Semaine]])=0,"",SUMIFS(RPE[sRPE_tot], RPE[Nom], BD_evo[[#This Row],[Nom]], RPE[Semaine], BD_evo[[#This Row],[Semaine]]))</f>
        <v/>
      </c>
      <c r="F1970" s="92" t="str">
        <f>IFERROR(AVERAGEIFS(EDF[Total EDF], EDF[Nom], BD_evo[[#This Row],[Nom]], EDF[Semaine], BD_evo[[#This Row],[Semaine]]), "")</f>
        <v/>
      </c>
      <c r="G1970" s="92" t="str">
        <f>IFERROR(AVERAGEIFS(EDF[Humeur], EDF[Nom], BD_evo[[#This Row],[Nom]], EDF[Semaine], BD_evo[[#This Row],[Semaine]]), "")</f>
        <v/>
      </c>
      <c r="H1970" s="92" t="str">
        <f>IFERROR(AVERAGEIFS(EDF[Stress], EDF[Nom], BD_evo[[#This Row],[Nom]], EDF[Semaine], BD_evo[[#This Row],[Semaine]]), "")</f>
        <v/>
      </c>
      <c r="I1970" s="92" t="str">
        <f>IFERROR(AVERAGEIFS(EDF[Sommeil], EDF[Nom], BD_evo[[#This Row],[Nom]], EDF[Semaine], BD_evo[[#This Row],[Semaine]]), "")</f>
        <v/>
      </c>
      <c r="J1970" s="92" t="str">
        <f>IFERROR(AVERAGEIFS(EDF[Etat Physique], EDF[Nom], BD_evo[[#This Row],[Nom]], EDF[Semaine], BD_evo[[#This Row],[Semaine]]), "")</f>
        <v/>
      </c>
      <c r="K1970" s="92" t="str">
        <f>IFERROR(AVERAGEIFS(EDF[Hydratation], EDF[Nom], BD_evo[[#This Row],[Nom]], EDF[Semaine], BD_evo[[#This Row],[Semaine]]), "")</f>
        <v/>
      </c>
      <c r="L1970" s="92" t="str">
        <f>IFERROR(AVERAGEIFS(EDF[Nutrition], EDF[Nom], BD_evo[[#This Row],[Nom]], EDF[Semaine], BD_evo[[#This Row],[Semaine]]), "")</f>
        <v/>
      </c>
      <c r="M1970" s="92" t="str">
        <f>IFERROR(AVERAGEIFS(RPE[Investissement du jour], RPE[Nom], BD_evo[[#This Row],[Nom]], RPE[Semaine], BD_evo[[#This Row],[Semaine]]), "")</f>
        <v/>
      </c>
    </row>
    <row r="1971" spans="1:13" x14ac:dyDescent="0.2">
      <c r="A1971" s="88" t="s">
        <v>243</v>
      </c>
      <c r="B1971" t="str">
        <f>INDEX(Statut[Profil], MATCH(BD_evo[[#This Row],[Nom]], Statut[Nom], 0))</f>
        <v>Trois Quarts</v>
      </c>
      <c r="C1971">
        <f t="shared" si="56"/>
        <v>2024</v>
      </c>
      <c r="D1971">
        <f t="shared" si="55"/>
        <v>22</v>
      </c>
      <c r="E1971" t="str">
        <f>IF(SUMIFS(RPE[sRPE_tot], RPE[Nom], BD_evo[[#This Row],[Nom]], RPE[Semaine], BD_evo[[#This Row],[Semaine]])=0,"",SUMIFS(RPE[sRPE_tot], RPE[Nom], BD_evo[[#This Row],[Nom]], RPE[Semaine], BD_evo[[#This Row],[Semaine]]))</f>
        <v/>
      </c>
      <c r="F1971" s="92" t="str">
        <f>IFERROR(AVERAGEIFS(EDF[Total EDF], EDF[Nom], BD_evo[[#This Row],[Nom]], EDF[Semaine], BD_evo[[#This Row],[Semaine]]), "")</f>
        <v/>
      </c>
      <c r="G1971" s="92" t="str">
        <f>IFERROR(AVERAGEIFS(EDF[Humeur], EDF[Nom], BD_evo[[#This Row],[Nom]], EDF[Semaine], BD_evo[[#This Row],[Semaine]]), "")</f>
        <v/>
      </c>
      <c r="H1971" s="92" t="str">
        <f>IFERROR(AVERAGEIFS(EDF[Stress], EDF[Nom], BD_evo[[#This Row],[Nom]], EDF[Semaine], BD_evo[[#This Row],[Semaine]]), "")</f>
        <v/>
      </c>
      <c r="I1971" s="92" t="str">
        <f>IFERROR(AVERAGEIFS(EDF[Sommeil], EDF[Nom], BD_evo[[#This Row],[Nom]], EDF[Semaine], BD_evo[[#This Row],[Semaine]]), "")</f>
        <v/>
      </c>
      <c r="J1971" s="92" t="str">
        <f>IFERROR(AVERAGEIFS(EDF[Etat Physique], EDF[Nom], BD_evo[[#This Row],[Nom]], EDF[Semaine], BD_evo[[#This Row],[Semaine]]), "")</f>
        <v/>
      </c>
      <c r="K1971" s="92" t="str">
        <f>IFERROR(AVERAGEIFS(EDF[Hydratation], EDF[Nom], BD_evo[[#This Row],[Nom]], EDF[Semaine], BD_evo[[#This Row],[Semaine]]), "")</f>
        <v/>
      </c>
      <c r="L1971" s="92" t="str">
        <f>IFERROR(AVERAGEIFS(EDF[Nutrition], EDF[Nom], BD_evo[[#This Row],[Nom]], EDF[Semaine], BD_evo[[#This Row],[Semaine]]), "")</f>
        <v/>
      </c>
      <c r="M1971" s="92" t="str">
        <f>IFERROR(AVERAGEIFS(RPE[Investissement du jour], RPE[Nom], BD_evo[[#This Row],[Nom]], RPE[Semaine], BD_evo[[#This Row],[Semaine]]), "")</f>
        <v/>
      </c>
    </row>
    <row r="1972" spans="1:13" x14ac:dyDescent="0.2">
      <c r="A1972" s="88" t="s">
        <v>81</v>
      </c>
      <c r="B1972" t="str">
        <f>INDEX(Statut[Profil], MATCH(BD_evo[[#This Row],[Nom]], Statut[Nom], 0))</f>
        <v>Trois Quarts</v>
      </c>
      <c r="C1972">
        <f t="shared" si="56"/>
        <v>2024</v>
      </c>
      <c r="D1972">
        <f t="shared" si="55"/>
        <v>22</v>
      </c>
      <c r="E1972" t="str">
        <f>IF(SUMIFS(RPE[sRPE_tot], RPE[Nom], BD_evo[[#This Row],[Nom]], RPE[Semaine], BD_evo[[#This Row],[Semaine]])=0,"",SUMIFS(RPE[sRPE_tot], RPE[Nom], BD_evo[[#This Row],[Nom]], RPE[Semaine], BD_evo[[#This Row],[Semaine]]))</f>
        <v/>
      </c>
      <c r="F1972" s="92" t="str">
        <f>IFERROR(AVERAGEIFS(EDF[Total EDF], EDF[Nom], BD_evo[[#This Row],[Nom]], EDF[Semaine], BD_evo[[#This Row],[Semaine]]), "")</f>
        <v/>
      </c>
      <c r="G1972" s="92" t="str">
        <f>IFERROR(AVERAGEIFS(EDF[Humeur], EDF[Nom], BD_evo[[#This Row],[Nom]], EDF[Semaine], BD_evo[[#This Row],[Semaine]]), "")</f>
        <v/>
      </c>
      <c r="H1972" s="92" t="str">
        <f>IFERROR(AVERAGEIFS(EDF[Stress], EDF[Nom], BD_evo[[#This Row],[Nom]], EDF[Semaine], BD_evo[[#This Row],[Semaine]]), "")</f>
        <v/>
      </c>
      <c r="I1972" s="92" t="str">
        <f>IFERROR(AVERAGEIFS(EDF[Sommeil], EDF[Nom], BD_evo[[#This Row],[Nom]], EDF[Semaine], BD_evo[[#This Row],[Semaine]]), "")</f>
        <v/>
      </c>
      <c r="J1972" s="92" t="str">
        <f>IFERROR(AVERAGEIFS(EDF[Etat Physique], EDF[Nom], BD_evo[[#This Row],[Nom]], EDF[Semaine], BD_evo[[#This Row],[Semaine]]), "")</f>
        <v/>
      </c>
      <c r="K1972" s="92" t="str">
        <f>IFERROR(AVERAGEIFS(EDF[Hydratation], EDF[Nom], BD_evo[[#This Row],[Nom]], EDF[Semaine], BD_evo[[#This Row],[Semaine]]), "")</f>
        <v/>
      </c>
      <c r="L1972" s="92" t="str">
        <f>IFERROR(AVERAGEIFS(EDF[Nutrition], EDF[Nom], BD_evo[[#This Row],[Nom]], EDF[Semaine], BD_evo[[#This Row],[Semaine]]), "")</f>
        <v/>
      </c>
      <c r="M1972" s="92" t="str">
        <f>IFERROR(AVERAGEIFS(RPE[Investissement du jour], RPE[Nom], BD_evo[[#This Row],[Nom]], RPE[Semaine], BD_evo[[#This Row],[Semaine]]), "")</f>
        <v/>
      </c>
    </row>
    <row r="1973" spans="1:13" x14ac:dyDescent="0.2">
      <c r="A1973" s="88" t="s">
        <v>109</v>
      </c>
      <c r="B1973" t="str">
        <f>INDEX(Statut[Profil], MATCH(BD_evo[[#This Row],[Nom]], Statut[Nom], 0))</f>
        <v>Avant</v>
      </c>
      <c r="C1973">
        <f t="shared" si="56"/>
        <v>2024</v>
      </c>
      <c r="D1973">
        <f t="shared" si="55"/>
        <v>22</v>
      </c>
      <c r="E1973" t="str">
        <f>IF(SUMIFS(RPE[sRPE_tot], RPE[Nom], BD_evo[[#This Row],[Nom]], RPE[Semaine], BD_evo[[#This Row],[Semaine]])=0,"",SUMIFS(RPE[sRPE_tot], RPE[Nom], BD_evo[[#This Row],[Nom]], RPE[Semaine], BD_evo[[#This Row],[Semaine]]))</f>
        <v/>
      </c>
      <c r="F1973" s="92" t="str">
        <f>IFERROR(AVERAGEIFS(EDF[Total EDF], EDF[Nom], BD_evo[[#This Row],[Nom]], EDF[Semaine], BD_evo[[#This Row],[Semaine]]), "")</f>
        <v/>
      </c>
      <c r="G1973" s="92" t="str">
        <f>IFERROR(AVERAGEIFS(EDF[Humeur], EDF[Nom], BD_evo[[#This Row],[Nom]], EDF[Semaine], BD_evo[[#This Row],[Semaine]]), "")</f>
        <v/>
      </c>
      <c r="H1973" s="92" t="str">
        <f>IFERROR(AVERAGEIFS(EDF[Stress], EDF[Nom], BD_evo[[#This Row],[Nom]], EDF[Semaine], BD_evo[[#This Row],[Semaine]]), "")</f>
        <v/>
      </c>
      <c r="I1973" s="92" t="str">
        <f>IFERROR(AVERAGEIFS(EDF[Sommeil], EDF[Nom], BD_evo[[#This Row],[Nom]], EDF[Semaine], BD_evo[[#This Row],[Semaine]]), "")</f>
        <v/>
      </c>
      <c r="J1973" s="92" t="str">
        <f>IFERROR(AVERAGEIFS(EDF[Etat Physique], EDF[Nom], BD_evo[[#This Row],[Nom]], EDF[Semaine], BD_evo[[#This Row],[Semaine]]), "")</f>
        <v/>
      </c>
      <c r="K1973" s="92" t="str">
        <f>IFERROR(AVERAGEIFS(EDF[Hydratation], EDF[Nom], BD_evo[[#This Row],[Nom]], EDF[Semaine], BD_evo[[#This Row],[Semaine]]), "")</f>
        <v/>
      </c>
      <c r="L1973" s="92" t="str">
        <f>IFERROR(AVERAGEIFS(EDF[Nutrition], EDF[Nom], BD_evo[[#This Row],[Nom]], EDF[Semaine], BD_evo[[#This Row],[Semaine]]), "")</f>
        <v/>
      </c>
      <c r="M1973" s="92" t="str">
        <f>IFERROR(AVERAGEIFS(RPE[Investissement du jour], RPE[Nom], BD_evo[[#This Row],[Nom]], RPE[Semaine], BD_evo[[#This Row],[Semaine]]), "")</f>
        <v/>
      </c>
    </row>
    <row r="1974" spans="1:13" x14ac:dyDescent="0.2">
      <c r="A1974" s="88" t="s">
        <v>313</v>
      </c>
      <c r="B1974" t="str">
        <f>INDEX(Statut[Profil], MATCH(BD_evo[[#This Row],[Nom]], Statut[Nom], 0))</f>
        <v>Trois Quarts</v>
      </c>
      <c r="C1974">
        <f t="shared" si="56"/>
        <v>2024</v>
      </c>
      <c r="D1974">
        <f t="shared" si="55"/>
        <v>22</v>
      </c>
      <c r="E1974" t="str">
        <f>IF(SUMIFS(RPE[sRPE_tot], RPE[Nom], BD_evo[[#This Row],[Nom]], RPE[Semaine], BD_evo[[#This Row],[Semaine]])=0,"",SUMIFS(RPE[sRPE_tot], RPE[Nom], BD_evo[[#This Row],[Nom]], RPE[Semaine], BD_evo[[#This Row],[Semaine]]))</f>
        <v/>
      </c>
      <c r="F1974" s="92" t="str">
        <f>IFERROR(AVERAGEIFS(EDF[Total EDF], EDF[Nom], BD_evo[[#This Row],[Nom]], EDF[Semaine], BD_evo[[#This Row],[Semaine]]), "")</f>
        <v/>
      </c>
      <c r="G1974" s="92" t="str">
        <f>IFERROR(AVERAGEIFS(EDF[Humeur], EDF[Nom], BD_evo[[#This Row],[Nom]], EDF[Semaine], BD_evo[[#This Row],[Semaine]]), "")</f>
        <v/>
      </c>
      <c r="H1974" s="92" t="str">
        <f>IFERROR(AVERAGEIFS(EDF[Stress], EDF[Nom], BD_evo[[#This Row],[Nom]], EDF[Semaine], BD_evo[[#This Row],[Semaine]]), "")</f>
        <v/>
      </c>
      <c r="I1974" s="92" t="str">
        <f>IFERROR(AVERAGEIFS(EDF[Sommeil], EDF[Nom], BD_evo[[#This Row],[Nom]], EDF[Semaine], BD_evo[[#This Row],[Semaine]]), "")</f>
        <v/>
      </c>
      <c r="J1974" s="92" t="str">
        <f>IFERROR(AVERAGEIFS(EDF[Etat Physique], EDF[Nom], BD_evo[[#This Row],[Nom]], EDF[Semaine], BD_evo[[#This Row],[Semaine]]), "")</f>
        <v/>
      </c>
      <c r="K1974" s="92" t="str">
        <f>IFERROR(AVERAGEIFS(EDF[Hydratation], EDF[Nom], BD_evo[[#This Row],[Nom]], EDF[Semaine], BD_evo[[#This Row],[Semaine]]), "")</f>
        <v/>
      </c>
      <c r="L1974" s="92" t="str">
        <f>IFERROR(AVERAGEIFS(EDF[Nutrition], EDF[Nom], BD_evo[[#This Row],[Nom]], EDF[Semaine], BD_evo[[#This Row],[Semaine]]), "")</f>
        <v/>
      </c>
      <c r="M1974" s="92" t="str">
        <f>IFERROR(AVERAGEIFS(RPE[Investissement du jour], RPE[Nom], BD_evo[[#This Row],[Nom]], RPE[Semaine], BD_evo[[#This Row],[Semaine]]), "")</f>
        <v/>
      </c>
    </row>
    <row r="1975" spans="1:13" x14ac:dyDescent="0.2">
      <c r="A1975" s="88" t="s">
        <v>88</v>
      </c>
      <c r="B1975" t="str">
        <f>INDEX(Statut[Profil], MATCH(BD_evo[[#This Row],[Nom]], Statut[Nom], 0))</f>
        <v>Avant</v>
      </c>
      <c r="C1975">
        <f t="shared" si="56"/>
        <v>2024</v>
      </c>
      <c r="D1975">
        <f t="shared" si="55"/>
        <v>22</v>
      </c>
      <c r="E1975" t="str">
        <f>IF(SUMIFS(RPE[sRPE_tot], RPE[Nom], BD_evo[[#This Row],[Nom]], RPE[Semaine], BD_evo[[#This Row],[Semaine]])=0,"",SUMIFS(RPE[sRPE_tot], RPE[Nom], BD_evo[[#This Row],[Nom]], RPE[Semaine], BD_evo[[#This Row],[Semaine]]))</f>
        <v/>
      </c>
      <c r="F1975" s="92" t="str">
        <f>IFERROR(AVERAGEIFS(EDF[Total EDF], EDF[Nom], BD_evo[[#This Row],[Nom]], EDF[Semaine], BD_evo[[#This Row],[Semaine]]), "")</f>
        <v/>
      </c>
      <c r="G1975" s="92" t="str">
        <f>IFERROR(AVERAGEIFS(EDF[Humeur], EDF[Nom], BD_evo[[#This Row],[Nom]], EDF[Semaine], BD_evo[[#This Row],[Semaine]]), "")</f>
        <v/>
      </c>
      <c r="H1975" s="92" t="str">
        <f>IFERROR(AVERAGEIFS(EDF[Stress], EDF[Nom], BD_evo[[#This Row],[Nom]], EDF[Semaine], BD_evo[[#This Row],[Semaine]]), "")</f>
        <v/>
      </c>
      <c r="I1975" s="92" t="str">
        <f>IFERROR(AVERAGEIFS(EDF[Sommeil], EDF[Nom], BD_evo[[#This Row],[Nom]], EDF[Semaine], BD_evo[[#This Row],[Semaine]]), "")</f>
        <v/>
      </c>
      <c r="J1975" s="92" t="str">
        <f>IFERROR(AVERAGEIFS(EDF[Etat Physique], EDF[Nom], BD_evo[[#This Row],[Nom]], EDF[Semaine], BD_evo[[#This Row],[Semaine]]), "")</f>
        <v/>
      </c>
      <c r="K1975" s="92" t="str">
        <f>IFERROR(AVERAGEIFS(EDF[Hydratation], EDF[Nom], BD_evo[[#This Row],[Nom]], EDF[Semaine], BD_evo[[#This Row],[Semaine]]), "")</f>
        <v/>
      </c>
      <c r="L1975" s="92" t="str">
        <f>IFERROR(AVERAGEIFS(EDF[Nutrition], EDF[Nom], BD_evo[[#This Row],[Nom]], EDF[Semaine], BD_evo[[#This Row],[Semaine]]), "")</f>
        <v/>
      </c>
      <c r="M1975" s="92" t="str">
        <f>IFERROR(AVERAGEIFS(RPE[Investissement du jour], RPE[Nom], BD_evo[[#This Row],[Nom]], RPE[Semaine], BD_evo[[#This Row],[Semaine]]), "")</f>
        <v/>
      </c>
    </row>
    <row r="1976" spans="1:13" x14ac:dyDescent="0.2">
      <c r="A1976" s="88" t="s">
        <v>134</v>
      </c>
      <c r="B1976" s="90" t="str">
        <f>INDEX(Statut[Profil], MATCH(BD_evo[[#This Row],[Nom]], Statut[Nom], 0))</f>
        <v>Avant</v>
      </c>
      <c r="C1976">
        <f t="shared" si="56"/>
        <v>2024</v>
      </c>
      <c r="D1976">
        <f>D1975+1</f>
        <v>23</v>
      </c>
      <c r="E1976" s="90" t="str">
        <f>IF(SUMIFS(RPE[sRPE_tot], RPE[Nom], BD_evo[[#This Row],[Nom]], RPE[Semaine], BD_evo[[#This Row],[Semaine]])=0,"",SUMIFS(RPE[sRPE_tot], RPE[Nom], BD_evo[[#This Row],[Nom]], RPE[Semaine], BD_evo[[#This Row],[Semaine]]))</f>
        <v/>
      </c>
      <c r="F1976" s="92" t="str">
        <f>IFERROR(AVERAGEIFS(EDF[Total EDF], EDF[Nom], BD_evo[[#This Row],[Nom]], EDF[Semaine], BD_evo[[#This Row],[Semaine]]), "")</f>
        <v/>
      </c>
      <c r="G1976" s="92" t="str">
        <f>IFERROR(AVERAGEIFS(EDF[Humeur], EDF[Nom], BD_evo[[#This Row],[Nom]], EDF[Semaine], BD_evo[[#This Row],[Semaine]]), "")</f>
        <v/>
      </c>
      <c r="H1976" s="92" t="str">
        <f>IFERROR(AVERAGEIFS(EDF[Stress], EDF[Nom], BD_evo[[#This Row],[Nom]], EDF[Semaine], BD_evo[[#This Row],[Semaine]]), "")</f>
        <v/>
      </c>
      <c r="I1976" s="92" t="str">
        <f>IFERROR(AVERAGEIFS(EDF[Sommeil], EDF[Nom], BD_evo[[#This Row],[Nom]], EDF[Semaine], BD_evo[[#This Row],[Semaine]]), "")</f>
        <v/>
      </c>
      <c r="J1976" s="92" t="str">
        <f>IFERROR(AVERAGEIFS(EDF[Etat Physique], EDF[Nom], BD_evo[[#This Row],[Nom]], EDF[Semaine], BD_evo[[#This Row],[Semaine]]), "")</f>
        <v/>
      </c>
      <c r="K1976" s="92" t="str">
        <f>IFERROR(AVERAGEIFS(EDF[Hydratation], EDF[Nom], BD_evo[[#This Row],[Nom]], EDF[Semaine], BD_evo[[#This Row],[Semaine]]), "")</f>
        <v/>
      </c>
      <c r="L1976" s="92" t="str">
        <f>IFERROR(AVERAGEIFS(EDF[Nutrition], EDF[Nom], BD_evo[[#This Row],[Nom]], EDF[Semaine], BD_evo[[#This Row],[Semaine]]), "")</f>
        <v/>
      </c>
      <c r="M1976" s="92" t="str">
        <f>IFERROR(AVERAGEIFS(RPE[Investissement du jour], RPE[Nom], BD_evo[[#This Row],[Nom]], RPE[Semaine], BD_evo[[#This Row],[Semaine]]), "")</f>
        <v/>
      </c>
    </row>
    <row r="1977" spans="1:13" x14ac:dyDescent="0.2">
      <c r="A1977" s="88" t="s">
        <v>76</v>
      </c>
      <c r="B1977" t="str">
        <f>INDEX(Statut[Profil], MATCH(BD_evo[[#This Row],[Nom]], Statut[Nom], 0))</f>
        <v>Trois Quarts</v>
      </c>
      <c r="C1977">
        <f t="shared" si="56"/>
        <v>2024</v>
      </c>
      <c r="D1977">
        <f>D1976</f>
        <v>23</v>
      </c>
      <c r="E1977" t="str">
        <f>IF(SUMIFS(RPE[sRPE_tot], RPE[Nom], BD_evo[[#This Row],[Nom]], RPE[Semaine], BD_evo[[#This Row],[Semaine]])=0,"",SUMIFS(RPE[sRPE_tot], RPE[Nom], BD_evo[[#This Row],[Nom]], RPE[Semaine], BD_evo[[#This Row],[Semaine]]))</f>
        <v/>
      </c>
      <c r="F1977" s="92" t="str">
        <f>IFERROR(AVERAGEIFS(EDF[Total EDF], EDF[Nom], BD_evo[[#This Row],[Nom]], EDF[Semaine], BD_evo[[#This Row],[Semaine]]), "")</f>
        <v/>
      </c>
      <c r="G1977" s="92" t="str">
        <f>IFERROR(AVERAGEIFS(EDF[Humeur], EDF[Nom], BD_evo[[#This Row],[Nom]], EDF[Semaine], BD_evo[[#This Row],[Semaine]]), "")</f>
        <v/>
      </c>
      <c r="H1977" s="92" t="str">
        <f>IFERROR(AVERAGEIFS(EDF[Stress], EDF[Nom], BD_evo[[#This Row],[Nom]], EDF[Semaine], BD_evo[[#This Row],[Semaine]]), "")</f>
        <v/>
      </c>
      <c r="I1977" s="92" t="str">
        <f>IFERROR(AVERAGEIFS(EDF[Sommeil], EDF[Nom], BD_evo[[#This Row],[Nom]], EDF[Semaine], BD_evo[[#This Row],[Semaine]]), "")</f>
        <v/>
      </c>
      <c r="J1977" s="92" t="str">
        <f>IFERROR(AVERAGEIFS(EDF[Etat Physique], EDF[Nom], BD_evo[[#This Row],[Nom]], EDF[Semaine], BD_evo[[#This Row],[Semaine]]), "")</f>
        <v/>
      </c>
      <c r="K1977" s="92" t="str">
        <f>IFERROR(AVERAGEIFS(EDF[Hydratation], EDF[Nom], BD_evo[[#This Row],[Nom]], EDF[Semaine], BD_evo[[#This Row],[Semaine]]), "")</f>
        <v/>
      </c>
      <c r="L1977" s="92" t="str">
        <f>IFERROR(AVERAGEIFS(EDF[Nutrition], EDF[Nom], BD_evo[[#This Row],[Nom]], EDF[Semaine], BD_evo[[#This Row],[Semaine]]), "")</f>
        <v/>
      </c>
      <c r="M1977" s="92" t="str">
        <f>IFERROR(AVERAGEIFS(RPE[Investissement du jour], RPE[Nom], BD_evo[[#This Row],[Nom]], RPE[Semaine], BD_evo[[#This Row],[Semaine]]), "")</f>
        <v/>
      </c>
    </row>
    <row r="1978" spans="1:13" x14ac:dyDescent="0.2">
      <c r="A1978" s="88" t="s">
        <v>367</v>
      </c>
      <c r="B1978" t="str">
        <f>INDEX(Statut[Profil], MATCH(BD_evo[[#This Row],[Nom]], Statut[Nom], 0))</f>
        <v>Avant</v>
      </c>
      <c r="C1978">
        <f t="shared" si="56"/>
        <v>2024</v>
      </c>
      <c r="D1978">
        <f t="shared" ref="D1978:D2022" si="57">D1977</f>
        <v>23</v>
      </c>
      <c r="E1978" t="str">
        <f>IF(SUMIFS(RPE[sRPE_tot], RPE[Nom], BD_evo[[#This Row],[Nom]], RPE[Semaine], BD_evo[[#This Row],[Semaine]])=0,"",SUMIFS(RPE[sRPE_tot], RPE[Nom], BD_evo[[#This Row],[Nom]], RPE[Semaine], BD_evo[[#This Row],[Semaine]]))</f>
        <v/>
      </c>
      <c r="F1978" s="92" t="str">
        <f>IFERROR(AVERAGEIFS(EDF[Total EDF], EDF[Nom], BD_evo[[#This Row],[Nom]], EDF[Semaine], BD_evo[[#This Row],[Semaine]]), "")</f>
        <v/>
      </c>
      <c r="G1978" s="92" t="str">
        <f>IFERROR(AVERAGEIFS(EDF[Humeur], EDF[Nom], BD_evo[[#This Row],[Nom]], EDF[Semaine], BD_evo[[#This Row],[Semaine]]), "")</f>
        <v/>
      </c>
      <c r="H1978" s="92" t="str">
        <f>IFERROR(AVERAGEIFS(EDF[Stress], EDF[Nom], BD_evo[[#This Row],[Nom]], EDF[Semaine], BD_evo[[#This Row],[Semaine]]), "")</f>
        <v/>
      </c>
      <c r="I1978" s="92" t="str">
        <f>IFERROR(AVERAGEIFS(EDF[Sommeil], EDF[Nom], BD_evo[[#This Row],[Nom]], EDF[Semaine], BD_evo[[#This Row],[Semaine]]), "")</f>
        <v/>
      </c>
      <c r="J1978" s="92" t="str">
        <f>IFERROR(AVERAGEIFS(EDF[Etat Physique], EDF[Nom], BD_evo[[#This Row],[Nom]], EDF[Semaine], BD_evo[[#This Row],[Semaine]]), "")</f>
        <v/>
      </c>
      <c r="K1978" s="92" t="str">
        <f>IFERROR(AVERAGEIFS(EDF[Hydratation], EDF[Nom], BD_evo[[#This Row],[Nom]], EDF[Semaine], BD_evo[[#This Row],[Semaine]]), "")</f>
        <v/>
      </c>
      <c r="L1978" s="92" t="str">
        <f>IFERROR(AVERAGEIFS(EDF[Nutrition], EDF[Nom], BD_evo[[#This Row],[Nom]], EDF[Semaine], BD_evo[[#This Row],[Semaine]]), "")</f>
        <v/>
      </c>
      <c r="M1978" s="92" t="str">
        <f>IFERROR(AVERAGEIFS(RPE[Investissement du jour], RPE[Nom], BD_evo[[#This Row],[Nom]], RPE[Semaine], BD_evo[[#This Row],[Semaine]]), "")</f>
        <v/>
      </c>
    </row>
    <row r="1979" spans="1:13" x14ac:dyDescent="0.2">
      <c r="A1979" s="88" t="s">
        <v>93</v>
      </c>
      <c r="B1979" t="str">
        <f>INDEX(Statut[Profil], MATCH(BD_evo[[#This Row],[Nom]], Statut[Nom], 0))</f>
        <v>Avant</v>
      </c>
      <c r="C1979">
        <f t="shared" si="56"/>
        <v>2024</v>
      </c>
      <c r="D1979">
        <f t="shared" si="57"/>
        <v>23</v>
      </c>
      <c r="E1979" t="str">
        <f>IF(SUMIFS(RPE[sRPE_tot], RPE[Nom], BD_evo[[#This Row],[Nom]], RPE[Semaine], BD_evo[[#This Row],[Semaine]])=0,"",SUMIFS(RPE[sRPE_tot], RPE[Nom], BD_evo[[#This Row],[Nom]], RPE[Semaine], BD_evo[[#This Row],[Semaine]]))</f>
        <v/>
      </c>
      <c r="F1979" s="92" t="str">
        <f>IFERROR(AVERAGEIFS(EDF[Total EDF], EDF[Nom], BD_evo[[#This Row],[Nom]], EDF[Semaine], BD_evo[[#This Row],[Semaine]]), "")</f>
        <v/>
      </c>
      <c r="G1979" s="92" t="str">
        <f>IFERROR(AVERAGEIFS(EDF[Humeur], EDF[Nom], BD_evo[[#This Row],[Nom]], EDF[Semaine], BD_evo[[#This Row],[Semaine]]), "")</f>
        <v/>
      </c>
      <c r="H1979" s="92" t="str">
        <f>IFERROR(AVERAGEIFS(EDF[Stress], EDF[Nom], BD_evo[[#This Row],[Nom]], EDF[Semaine], BD_evo[[#This Row],[Semaine]]), "")</f>
        <v/>
      </c>
      <c r="I1979" s="92" t="str">
        <f>IFERROR(AVERAGEIFS(EDF[Sommeil], EDF[Nom], BD_evo[[#This Row],[Nom]], EDF[Semaine], BD_evo[[#This Row],[Semaine]]), "")</f>
        <v/>
      </c>
      <c r="J1979" s="92" t="str">
        <f>IFERROR(AVERAGEIFS(EDF[Etat Physique], EDF[Nom], BD_evo[[#This Row],[Nom]], EDF[Semaine], BD_evo[[#This Row],[Semaine]]), "")</f>
        <v/>
      </c>
      <c r="K1979" s="92" t="str">
        <f>IFERROR(AVERAGEIFS(EDF[Hydratation], EDF[Nom], BD_evo[[#This Row],[Nom]], EDF[Semaine], BD_evo[[#This Row],[Semaine]]), "")</f>
        <v/>
      </c>
      <c r="L1979" s="92" t="str">
        <f>IFERROR(AVERAGEIFS(EDF[Nutrition], EDF[Nom], BD_evo[[#This Row],[Nom]], EDF[Semaine], BD_evo[[#This Row],[Semaine]]), "")</f>
        <v/>
      </c>
      <c r="M1979" s="92" t="str">
        <f>IFERROR(AVERAGEIFS(RPE[Investissement du jour], RPE[Nom], BD_evo[[#This Row],[Nom]], RPE[Semaine], BD_evo[[#This Row],[Semaine]]), "")</f>
        <v/>
      </c>
    </row>
    <row r="1980" spans="1:13" x14ac:dyDescent="0.2">
      <c r="A1980" s="88" t="s">
        <v>230</v>
      </c>
      <c r="B1980" t="str">
        <f>INDEX(Statut[Profil], MATCH(BD_evo[[#This Row],[Nom]], Statut[Nom], 0))</f>
        <v>Avant</v>
      </c>
      <c r="C1980">
        <f t="shared" si="56"/>
        <v>2024</v>
      </c>
      <c r="D1980">
        <f t="shared" si="57"/>
        <v>23</v>
      </c>
      <c r="E1980" t="str">
        <f>IF(SUMIFS(RPE[sRPE_tot], RPE[Nom], BD_evo[[#This Row],[Nom]], RPE[Semaine], BD_evo[[#This Row],[Semaine]])=0,"",SUMIFS(RPE[sRPE_tot], RPE[Nom], BD_evo[[#This Row],[Nom]], RPE[Semaine], BD_evo[[#This Row],[Semaine]]))</f>
        <v/>
      </c>
      <c r="F1980" s="92" t="str">
        <f>IFERROR(AVERAGEIFS(EDF[Total EDF], EDF[Nom], BD_evo[[#This Row],[Nom]], EDF[Semaine], BD_evo[[#This Row],[Semaine]]), "")</f>
        <v/>
      </c>
      <c r="G1980" s="92" t="str">
        <f>IFERROR(AVERAGEIFS(EDF[Humeur], EDF[Nom], BD_evo[[#This Row],[Nom]], EDF[Semaine], BD_evo[[#This Row],[Semaine]]), "")</f>
        <v/>
      </c>
      <c r="H1980" s="92" t="str">
        <f>IFERROR(AVERAGEIFS(EDF[Stress], EDF[Nom], BD_evo[[#This Row],[Nom]], EDF[Semaine], BD_evo[[#This Row],[Semaine]]), "")</f>
        <v/>
      </c>
      <c r="I1980" s="92" t="str">
        <f>IFERROR(AVERAGEIFS(EDF[Sommeil], EDF[Nom], BD_evo[[#This Row],[Nom]], EDF[Semaine], BD_evo[[#This Row],[Semaine]]), "")</f>
        <v/>
      </c>
      <c r="J1980" s="92" t="str">
        <f>IFERROR(AVERAGEIFS(EDF[Etat Physique], EDF[Nom], BD_evo[[#This Row],[Nom]], EDF[Semaine], BD_evo[[#This Row],[Semaine]]), "")</f>
        <v/>
      </c>
      <c r="K1980" s="92" t="str">
        <f>IFERROR(AVERAGEIFS(EDF[Hydratation], EDF[Nom], BD_evo[[#This Row],[Nom]], EDF[Semaine], BD_evo[[#This Row],[Semaine]]), "")</f>
        <v/>
      </c>
      <c r="L1980" s="92" t="str">
        <f>IFERROR(AVERAGEIFS(EDF[Nutrition], EDF[Nom], BD_evo[[#This Row],[Nom]], EDF[Semaine], BD_evo[[#This Row],[Semaine]]), "")</f>
        <v/>
      </c>
      <c r="M1980" s="92" t="str">
        <f>IFERROR(AVERAGEIFS(RPE[Investissement du jour], RPE[Nom], BD_evo[[#This Row],[Nom]], RPE[Semaine], BD_evo[[#This Row],[Semaine]]), "")</f>
        <v/>
      </c>
    </row>
    <row r="1981" spans="1:13" x14ac:dyDescent="0.2">
      <c r="A1981" s="88" t="s">
        <v>181</v>
      </c>
      <c r="B1981" t="str">
        <f>INDEX(Statut[Profil], MATCH(BD_evo[[#This Row],[Nom]], Statut[Nom], 0))</f>
        <v>Trois Quarts</v>
      </c>
      <c r="C1981">
        <f t="shared" si="56"/>
        <v>2024</v>
      </c>
      <c r="D1981">
        <f t="shared" si="57"/>
        <v>23</v>
      </c>
      <c r="E1981" t="str">
        <f>IF(SUMIFS(RPE[sRPE_tot], RPE[Nom], BD_evo[[#This Row],[Nom]], RPE[Semaine], BD_evo[[#This Row],[Semaine]])=0,"",SUMIFS(RPE[sRPE_tot], RPE[Nom], BD_evo[[#This Row],[Nom]], RPE[Semaine], BD_evo[[#This Row],[Semaine]]))</f>
        <v/>
      </c>
      <c r="F1981" s="92" t="str">
        <f>IFERROR(AVERAGEIFS(EDF[Total EDF], EDF[Nom], BD_evo[[#This Row],[Nom]], EDF[Semaine], BD_evo[[#This Row],[Semaine]]), "")</f>
        <v/>
      </c>
      <c r="G1981" s="92" t="str">
        <f>IFERROR(AVERAGEIFS(EDF[Humeur], EDF[Nom], BD_evo[[#This Row],[Nom]], EDF[Semaine], BD_evo[[#This Row],[Semaine]]), "")</f>
        <v/>
      </c>
      <c r="H1981" s="92" t="str">
        <f>IFERROR(AVERAGEIFS(EDF[Stress], EDF[Nom], BD_evo[[#This Row],[Nom]], EDF[Semaine], BD_evo[[#This Row],[Semaine]]), "")</f>
        <v/>
      </c>
      <c r="I1981" s="92" t="str">
        <f>IFERROR(AVERAGEIFS(EDF[Sommeil], EDF[Nom], BD_evo[[#This Row],[Nom]], EDF[Semaine], BD_evo[[#This Row],[Semaine]]), "")</f>
        <v/>
      </c>
      <c r="J1981" s="92" t="str">
        <f>IFERROR(AVERAGEIFS(EDF[Etat Physique], EDF[Nom], BD_evo[[#This Row],[Nom]], EDF[Semaine], BD_evo[[#This Row],[Semaine]]), "")</f>
        <v/>
      </c>
      <c r="K1981" s="92" t="str">
        <f>IFERROR(AVERAGEIFS(EDF[Hydratation], EDF[Nom], BD_evo[[#This Row],[Nom]], EDF[Semaine], BD_evo[[#This Row],[Semaine]]), "")</f>
        <v/>
      </c>
      <c r="L1981" s="92" t="str">
        <f>IFERROR(AVERAGEIFS(EDF[Nutrition], EDF[Nom], BD_evo[[#This Row],[Nom]], EDF[Semaine], BD_evo[[#This Row],[Semaine]]), "")</f>
        <v/>
      </c>
      <c r="M1981" s="92" t="str">
        <f>IFERROR(AVERAGEIFS(RPE[Investissement du jour], RPE[Nom], BD_evo[[#This Row],[Nom]], RPE[Semaine], BD_evo[[#This Row],[Semaine]]), "")</f>
        <v/>
      </c>
    </row>
    <row r="1982" spans="1:13" x14ac:dyDescent="0.2">
      <c r="A1982" s="88" t="s">
        <v>414</v>
      </c>
      <c r="B1982" t="str">
        <f>INDEX(Statut[Profil], MATCH(BD_evo[[#This Row],[Nom]], Statut[Nom], 0))</f>
        <v>Avant</v>
      </c>
      <c r="C1982">
        <f t="shared" si="56"/>
        <v>2024</v>
      </c>
      <c r="D1982">
        <f t="shared" si="57"/>
        <v>23</v>
      </c>
      <c r="E1982" t="str">
        <f>IF(SUMIFS(RPE[sRPE_tot], RPE[Nom], BD_evo[[#This Row],[Nom]], RPE[Semaine], BD_evo[[#This Row],[Semaine]])=0,"",SUMIFS(RPE[sRPE_tot], RPE[Nom], BD_evo[[#This Row],[Nom]], RPE[Semaine], BD_evo[[#This Row],[Semaine]]))</f>
        <v/>
      </c>
      <c r="F1982" s="92" t="str">
        <f>IFERROR(AVERAGEIFS(EDF[Total EDF], EDF[Nom], BD_evo[[#This Row],[Nom]], EDF[Semaine], BD_evo[[#This Row],[Semaine]]), "")</f>
        <v/>
      </c>
      <c r="G1982" s="92" t="str">
        <f>IFERROR(AVERAGEIFS(EDF[Humeur], EDF[Nom], BD_evo[[#This Row],[Nom]], EDF[Semaine], BD_evo[[#This Row],[Semaine]]), "")</f>
        <v/>
      </c>
      <c r="H1982" s="92" t="str">
        <f>IFERROR(AVERAGEIFS(EDF[Stress], EDF[Nom], BD_evo[[#This Row],[Nom]], EDF[Semaine], BD_evo[[#This Row],[Semaine]]), "")</f>
        <v/>
      </c>
      <c r="I1982" s="92" t="str">
        <f>IFERROR(AVERAGEIFS(EDF[Sommeil], EDF[Nom], BD_evo[[#This Row],[Nom]], EDF[Semaine], BD_evo[[#This Row],[Semaine]]), "")</f>
        <v/>
      </c>
      <c r="J1982" s="92" t="str">
        <f>IFERROR(AVERAGEIFS(EDF[Etat Physique], EDF[Nom], BD_evo[[#This Row],[Nom]], EDF[Semaine], BD_evo[[#This Row],[Semaine]]), "")</f>
        <v/>
      </c>
      <c r="K1982" s="92" t="str">
        <f>IFERROR(AVERAGEIFS(EDF[Hydratation], EDF[Nom], BD_evo[[#This Row],[Nom]], EDF[Semaine], BD_evo[[#This Row],[Semaine]]), "")</f>
        <v/>
      </c>
      <c r="L1982" s="92" t="str">
        <f>IFERROR(AVERAGEIFS(EDF[Nutrition], EDF[Nom], BD_evo[[#This Row],[Nom]], EDF[Semaine], BD_evo[[#This Row],[Semaine]]), "")</f>
        <v/>
      </c>
      <c r="M1982" s="92" t="str">
        <f>IFERROR(AVERAGEIFS(RPE[Investissement du jour], RPE[Nom], BD_evo[[#This Row],[Nom]], RPE[Semaine], BD_evo[[#This Row],[Semaine]]), "")</f>
        <v/>
      </c>
    </row>
    <row r="1983" spans="1:13" x14ac:dyDescent="0.2">
      <c r="A1983" s="88" t="s">
        <v>102</v>
      </c>
      <c r="B1983" t="str">
        <f>INDEX(Statut[Profil], MATCH(BD_evo[[#This Row],[Nom]], Statut[Nom], 0))</f>
        <v>Trois Quarts</v>
      </c>
      <c r="C1983">
        <f t="shared" si="56"/>
        <v>2024</v>
      </c>
      <c r="D1983">
        <f t="shared" si="57"/>
        <v>23</v>
      </c>
      <c r="E1983" t="str">
        <f>IF(SUMIFS(RPE[sRPE_tot], RPE[Nom], BD_evo[[#This Row],[Nom]], RPE[Semaine], BD_evo[[#This Row],[Semaine]])=0,"",SUMIFS(RPE[sRPE_tot], RPE[Nom], BD_evo[[#This Row],[Nom]], RPE[Semaine], BD_evo[[#This Row],[Semaine]]))</f>
        <v/>
      </c>
      <c r="F1983" s="92" t="str">
        <f>IFERROR(AVERAGEIFS(EDF[Total EDF], EDF[Nom], BD_evo[[#This Row],[Nom]], EDF[Semaine], BD_evo[[#This Row],[Semaine]]), "")</f>
        <v/>
      </c>
      <c r="G1983" s="92" t="str">
        <f>IFERROR(AVERAGEIFS(EDF[Humeur], EDF[Nom], BD_evo[[#This Row],[Nom]], EDF[Semaine], BD_evo[[#This Row],[Semaine]]), "")</f>
        <v/>
      </c>
      <c r="H1983" s="92" t="str">
        <f>IFERROR(AVERAGEIFS(EDF[Stress], EDF[Nom], BD_evo[[#This Row],[Nom]], EDF[Semaine], BD_evo[[#This Row],[Semaine]]), "")</f>
        <v/>
      </c>
      <c r="I1983" s="92" t="str">
        <f>IFERROR(AVERAGEIFS(EDF[Sommeil], EDF[Nom], BD_evo[[#This Row],[Nom]], EDF[Semaine], BD_evo[[#This Row],[Semaine]]), "")</f>
        <v/>
      </c>
      <c r="J1983" s="92" t="str">
        <f>IFERROR(AVERAGEIFS(EDF[Etat Physique], EDF[Nom], BD_evo[[#This Row],[Nom]], EDF[Semaine], BD_evo[[#This Row],[Semaine]]), "")</f>
        <v/>
      </c>
      <c r="K1983" s="92" t="str">
        <f>IFERROR(AVERAGEIFS(EDF[Hydratation], EDF[Nom], BD_evo[[#This Row],[Nom]], EDF[Semaine], BD_evo[[#This Row],[Semaine]]), "")</f>
        <v/>
      </c>
      <c r="L1983" s="92" t="str">
        <f>IFERROR(AVERAGEIFS(EDF[Nutrition], EDF[Nom], BD_evo[[#This Row],[Nom]], EDF[Semaine], BD_evo[[#This Row],[Semaine]]), "")</f>
        <v/>
      </c>
      <c r="M1983" s="92" t="str">
        <f>IFERROR(AVERAGEIFS(RPE[Investissement du jour], RPE[Nom], BD_evo[[#This Row],[Nom]], RPE[Semaine], BD_evo[[#This Row],[Semaine]]), "")</f>
        <v/>
      </c>
    </row>
    <row r="1984" spans="1:13" x14ac:dyDescent="0.2">
      <c r="A1984" s="88" t="s">
        <v>193</v>
      </c>
      <c r="B1984" t="str">
        <f>INDEX(Statut[Profil], MATCH(BD_evo[[#This Row],[Nom]], Statut[Nom], 0))</f>
        <v>Avant</v>
      </c>
      <c r="C1984">
        <f t="shared" si="56"/>
        <v>2024</v>
      </c>
      <c r="D1984">
        <f t="shared" si="57"/>
        <v>23</v>
      </c>
      <c r="E1984" t="str">
        <f>IF(SUMIFS(RPE[sRPE_tot], RPE[Nom], BD_evo[[#This Row],[Nom]], RPE[Semaine], BD_evo[[#This Row],[Semaine]])=0,"",SUMIFS(RPE[sRPE_tot], RPE[Nom], BD_evo[[#This Row],[Nom]], RPE[Semaine], BD_evo[[#This Row],[Semaine]]))</f>
        <v/>
      </c>
      <c r="F1984" s="92" t="str">
        <f>IFERROR(AVERAGEIFS(EDF[Total EDF], EDF[Nom], BD_evo[[#This Row],[Nom]], EDF[Semaine], BD_evo[[#This Row],[Semaine]]), "")</f>
        <v/>
      </c>
      <c r="G1984" s="92" t="str">
        <f>IFERROR(AVERAGEIFS(EDF[Humeur], EDF[Nom], BD_evo[[#This Row],[Nom]], EDF[Semaine], BD_evo[[#This Row],[Semaine]]), "")</f>
        <v/>
      </c>
      <c r="H1984" s="92" t="str">
        <f>IFERROR(AVERAGEIFS(EDF[Stress], EDF[Nom], BD_evo[[#This Row],[Nom]], EDF[Semaine], BD_evo[[#This Row],[Semaine]]), "")</f>
        <v/>
      </c>
      <c r="I1984" s="92" t="str">
        <f>IFERROR(AVERAGEIFS(EDF[Sommeil], EDF[Nom], BD_evo[[#This Row],[Nom]], EDF[Semaine], BD_evo[[#This Row],[Semaine]]), "")</f>
        <v/>
      </c>
      <c r="J1984" s="92" t="str">
        <f>IFERROR(AVERAGEIFS(EDF[Etat Physique], EDF[Nom], BD_evo[[#This Row],[Nom]], EDF[Semaine], BD_evo[[#This Row],[Semaine]]), "")</f>
        <v/>
      </c>
      <c r="K1984" s="92" t="str">
        <f>IFERROR(AVERAGEIFS(EDF[Hydratation], EDF[Nom], BD_evo[[#This Row],[Nom]], EDF[Semaine], BD_evo[[#This Row],[Semaine]]), "")</f>
        <v/>
      </c>
      <c r="L1984" s="92" t="str">
        <f>IFERROR(AVERAGEIFS(EDF[Nutrition], EDF[Nom], BD_evo[[#This Row],[Nom]], EDF[Semaine], BD_evo[[#This Row],[Semaine]]), "")</f>
        <v/>
      </c>
      <c r="M1984" s="92" t="str">
        <f>IFERROR(AVERAGEIFS(RPE[Investissement du jour], RPE[Nom], BD_evo[[#This Row],[Nom]], RPE[Semaine], BD_evo[[#This Row],[Semaine]]), "")</f>
        <v/>
      </c>
    </row>
    <row r="1985" spans="1:13" x14ac:dyDescent="0.2">
      <c r="A1985" s="88" t="s">
        <v>84</v>
      </c>
      <c r="B1985" t="str">
        <f>INDEX(Statut[Profil], MATCH(BD_evo[[#This Row],[Nom]], Statut[Nom], 0))</f>
        <v>Trois Quarts</v>
      </c>
      <c r="C1985">
        <f t="shared" si="56"/>
        <v>2024</v>
      </c>
      <c r="D1985">
        <f t="shared" si="57"/>
        <v>23</v>
      </c>
      <c r="E1985" t="str">
        <f>IF(SUMIFS(RPE[sRPE_tot], RPE[Nom], BD_evo[[#This Row],[Nom]], RPE[Semaine], BD_evo[[#This Row],[Semaine]])=0,"",SUMIFS(RPE[sRPE_tot], RPE[Nom], BD_evo[[#This Row],[Nom]], RPE[Semaine], BD_evo[[#This Row],[Semaine]]))</f>
        <v/>
      </c>
      <c r="F1985" s="92" t="str">
        <f>IFERROR(AVERAGEIFS(EDF[Total EDF], EDF[Nom], BD_evo[[#This Row],[Nom]], EDF[Semaine], BD_evo[[#This Row],[Semaine]]), "")</f>
        <v/>
      </c>
      <c r="G1985" s="92" t="str">
        <f>IFERROR(AVERAGEIFS(EDF[Humeur], EDF[Nom], BD_evo[[#This Row],[Nom]], EDF[Semaine], BD_evo[[#This Row],[Semaine]]), "")</f>
        <v/>
      </c>
      <c r="H1985" s="92" t="str">
        <f>IFERROR(AVERAGEIFS(EDF[Stress], EDF[Nom], BD_evo[[#This Row],[Nom]], EDF[Semaine], BD_evo[[#This Row],[Semaine]]), "")</f>
        <v/>
      </c>
      <c r="I1985" s="92" t="str">
        <f>IFERROR(AVERAGEIFS(EDF[Sommeil], EDF[Nom], BD_evo[[#This Row],[Nom]], EDF[Semaine], BD_evo[[#This Row],[Semaine]]), "")</f>
        <v/>
      </c>
      <c r="J1985" s="92" t="str">
        <f>IFERROR(AVERAGEIFS(EDF[Etat Physique], EDF[Nom], BD_evo[[#This Row],[Nom]], EDF[Semaine], BD_evo[[#This Row],[Semaine]]), "")</f>
        <v/>
      </c>
      <c r="K1985" s="92" t="str">
        <f>IFERROR(AVERAGEIFS(EDF[Hydratation], EDF[Nom], BD_evo[[#This Row],[Nom]], EDF[Semaine], BD_evo[[#This Row],[Semaine]]), "")</f>
        <v/>
      </c>
      <c r="L1985" s="92" t="str">
        <f>IFERROR(AVERAGEIFS(EDF[Nutrition], EDF[Nom], BD_evo[[#This Row],[Nom]], EDF[Semaine], BD_evo[[#This Row],[Semaine]]), "")</f>
        <v/>
      </c>
      <c r="M1985" s="92" t="str">
        <f>IFERROR(AVERAGEIFS(RPE[Investissement du jour], RPE[Nom], BD_evo[[#This Row],[Nom]], RPE[Semaine], BD_evo[[#This Row],[Semaine]]), "")</f>
        <v/>
      </c>
    </row>
    <row r="1986" spans="1:13" x14ac:dyDescent="0.2">
      <c r="A1986" s="88" t="s">
        <v>106</v>
      </c>
      <c r="B1986" t="str">
        <f>INDEX(Statut[Profil], MATCH(BD_evo[[#This Row],[Nom]], Statut[Nom], 0))</f>
        <v>Avant</v>
      </c>
      <c r="C1986">
        <f t="shared" si="56"/>
        <v>2024</v>
      </c>
      <c r="D1986">
        <f t="shared" si="57"/>
        <v>23</v>
      </c>
      <c r="E1986" t="str">
        <f>IF(SUMIFS(RPE[sRPE_tot], RPE[Nom], BD_evo[[#This Row],[Nom]], RPE[Semaine], BD_evo[[#This Row],[Semaine]])=0,"",SUMIFS(RPE[sRPE_tot], RPE[Nom], BD_evo[[#This Row],[Nom]], RPE[Semaine], BD_evo[[#This Row],[Semaine]]))</f>
        <v/>
      </c>
      <c r="F1986" s="92" t="str">
        <f>IFERROR(AVERAGEIFS(EDF[Total EDF], EDF[Nom], BD_evo[[#This Row],[Nom]], EDF[Semaine], BD_evo[[#This Row],[Semaine]]), "")</f>
        <v/>
      </c>
      <c r="G1986" s="92" t="str">
        <f>IFERROR(AVERAGEIFS(EDF[Humeur], EDF[Nom], BD_evo[[#This Row],[Nom]], EDF[Semaine], BD_evo[[#This Row],[Semaine]]), "")</f>
        <v/>
      </c>
      <c r="H1986" s="92" t="str">
        <f>IFERROR(AVERAGEIFS(EDF[Stress], EDF[Nom], BD_evo[[#This Row],[Nom]], EDF[Semaine], BD_evo[[#This Row],[Semaine]]), "")</f>
        <v/>
      </c>
      <c r="I1986" s="92" t="str">
        <f>IFERROR(AVERAGEIFS(EDF[Sommeil], EDF[Nom], BD_evo[[#This Row],[Nom]], EDF[Semaine], BD_evo[[#This Row],[Semaine]]), "")</f>
        <v/>
      </c>
      <c r="J1986" s="92" t="str">
        <f>IFERROR(AVERAGEIFS(EDF[Etat Physique], EDF[Nom], BD_evo[[#This Row],[Nom]], EDF[Semaine], BD_evo[[#This Row],[Semaine]]), "")</f>
        <v/>
      </c>
      <c r="K1986" s="92" t="str">
        <f>IFERROR(AVERAGEIFS(EDF[Hydratation], EDF[Nom], BD_evo[[#This Row],[Nom]], EDF[Semaine], BD_evo[[#This Row],[Semaine]]), "")</f>
        <v/>
      </c>
      <c r="L1986" s="92" t="str">
        <f>IFERROR(AVERAGEIFS(EDF[Nutrition], EDF[Nom], BD_evo[[#This Row],[Nom]], EDF[Semaine], BD_evo[[#This Row],[Semaine]]), "")</f>
        <v/>
      </c>
      <c r="M1986" s="92" t="str">
        <f>IFERROR(AVERAGEIFS(RPE[Investissement du jour], RPE[Nom], BD_evo[[#This Row],[Nom]], RPE[Semaine], BD_evo[[#This Row],[Semaine]]), "")</f>
        <v/>
      </c>
    </row>
    <row r="1987" spans="1:13" x14ac:dyDescent="0.2">
      <c r="A1987" s="89" t="s">
        <v>171</v>
      </c>
      <c r="B1987" t="str">
        <f>INDEX(Statut[Profil], MATCH(BD_evo[[#This Row],[Nom]], Statut[Nom], 0))</f>
        <v>Avant</v>
      </c>
      <c r="C1987">
        <f t="shared" si="56"/>
        <v>2024</v>
      </c>
      <c r="D1987">
        <f t="shared" si="57"/>
        <v>23</v>
      </c>
      <c r="E1987" t="str">
        <f>IF(SUMIFS(RPE[sRPE_tot], RPE[Nom], BD_evo[[#This Row],[Nom]], RPE[Semaine], BD_evo[[#This Row],[Semaine]])=0,"",SUMIFS(RPE[sRPE_tot], RPE[Nom], BD_evo[[#This Row],[Nom]], RPE[Semaine], BD_evo[[#This Row],[Semaine]]))</f>
        <v/>
      </c>
      <c r="F1987" s="92" t="str">
        <f>IFERROR(AVERAGEIFS(EDF[Total EDF], EDF[Nom], BD_evo[[#This Row],[Nom]], EDF[Semaine], BD_evo[[#This Row],[Semaine]]), "")</f>
        <v/>
      </c>
      <c r="G1987" s="92" t="str">
        <f>IFERROR(AVERAGEIFS(EDF[Humeur], EDF[Nom], BD_evo[[#This Row],[Nom]], EDF[Semaine], BD_evo[[#This Row],[Semaine]]), "")</f>
        <v/>
      </c>
      <c r="H1987" s="92" t="str">
        <f>IFERROR(AVERAGEIFS(EDF[Stress], EDF[Nom], BD_evo[[#This Row],[Nom]], EDF[Semaine], BD_evo[[#This Row],[Semaine]]), "")</f>
        <v/>
      </c>
      <c r="I1987" s="92" t="str">
        <f>IFERROR(AVERAGEIFS(EDF[Sommeil], EDF[Nom], BD_evo[[#This Row],[Nom]], EDF[Semaine], BD_evo[[#This Row],[Semaine]]), "")</f>
        <v/>
      </c>
      <c r="J1987" s="92" t="str">
        <f>IFERROR(AVERAGEIFS(EDF[Etat Physique], EDF[Nom], BD_evo[[#This Row],[Nom]], EDF[Semaine], BD_evo[[#This Row],[Semaine]]), "")</f>
        <v/>
      </c>
      <c r="K1987" s="92" t="str">
        <f>IFERROR(AVERAGEIFS(EDF[Hydratation], EDF[Nom], BD_evo[[#This Row],[Nom]], EDF[Semaine], BD_evo[[#This Row],[Semaine]]), "")</f>
        <v/>
      </c>
      <c r="L1987" s="92" t="str">
        <f>IFERROR(AVERAGEIFS(EDF[Nutrition], EDF[Nom], BD_evo[[#This Row],[Nom]], EDF[Semaine], BD_evo[[#This Row],[Semaine]]), "")</f>
        <v/>
      </c>
      <c r="M1987" s="92" t="str">
        <f>IFERROR(AVERAGEIFS(RPE[Investissement du jour], RPE[Nom], BD_evo[[#This Row],[Nom]], RPE[Semaine], BD_evo[[#This Row],[Semaine]]), "")</f>
        <v/>
      </c>
    </row>
    <row r="1988" spans="1:13" x14ac:dyDescent="0.2">
      <c r="A1988" s="88" t="s">
        <v>77</v>
      </c>
      <c r="B1988" t="str">
        <f>INDEX(Statut[Profil], MATCH(BD_evo[[#This Row],[Nom]], Statut[Nom], 0))</f>
        <v>Avant</v>
      </c>
      <c r="C1988">
        <f t="shared" si="56"/>
        <v>2024</v>
      </c>
      <c r="D1988">
        <f t="shared" si="57"/>
        <v>23</v>
      </c>
      <c r="E1988" t="str">
        <f>IF(SUMIFS(RPE[sRPE_tot], RPE[Nom], BD_evo[[#This Row],[Nom]], RPE[Semaine], BD_evo[[#This Row],[Semaine]])=0,"",SUMIFS(RPE[sRPE_tot], RPE[Nom], BD_evo[[#This Row],[Nom]], RPE[Semaine], BD_evo[[#This Row],[Semaine]]))</f>
        <v/>
      </c>
      <c r="F1988" s="92" t="str">
        <f>IFERROR(AVERAGEIFS(EDF[Total EDF], EDF[Nom], BD_evo[[#This Row],[Nom]], EDF[Semaine], BD_evo[[#This Row],[Semaine]]), "")</f>
        <v/>
      </c>
      <c r="G1988" s="92" t="str">
        <f>IFERROR(AVERAGEIFS(EDF[Humeur], EDF[Nom], BD_evo[[#This Row],[Nom]], EDF[Semaine], BD_evo[[#This Row],[Semaine]]), "")</f>
        <v/>
      </c>
      <c r="H1988" s="92" t="str">
        <f>IFERROR(AVERAGEIFS(EDF[Stress], EDF[Nom], BD_evo[[#This Row],[Nom]], EDF[Semaine], BD_evo[[#This Row],[Semaine]]), "")</f>
        <v/>
      </c>
      <c r="I1988" s="92" t="str">
        <f>IFERROR(AVERAGEIFS(EDF[Sommeil], EDF[Nom], BD_evo[[#This Row],[Nom]], EDF[Semaine], BD_evo[[#This Row],[Semaine]]), "")</f>
        <v/>
      </c>
      <c r="J1988" s="92" t="str">
        <f>IFERROR(AVERAGEIFS(EDF[Etat Physique], EDF[Nom], BD_evo[[#This Row],[Nom]], EDF[Semaine], BD_evo[[#This Row],[Semaine]]), "")</f>
        <v/>
      </c>
      <c r="K1988" s="92" t="str">
        <f>IFERROR(AVERAGEIFS(EDF[Hydratation], EDF[Nom], BD_evo[[#This Row],[Nom]], EDF[Semaine], BD_evo[[#This Row],[Semaine]]), "")</f>
        <v/>
      </c>
      <c r="L1988" s="92" t="str">
        <f>IFERROR(AVERAGEIFS(EDF[Nutrition], EDF[Nom], BD_evo[[#This Row],[Nom]], EDF[Semaine], BD_evo[[#This Row],[Semaine]]), "")</f>
        <v/>
      </c>
      <c r="M1988" s="92" t="str">
        <f>IFERROR(AVERAGEIFS(RPE[Investissement du jour], RPE[Nom], BD_evo[[#This Row],[Nom]], RPE[Semaine], BD_evo[[#This Row],[Semaine]]), "")</f>
        <v/>
      </c>
    </row>
    <row r="1989" spans="1:13" x14ac:dyDescent="0.2">
      <c r="A1989" s="88" t="s">
        <v>135</v>
      </c>
      <c r="B1989" t="str">
        <f>INDEX(Statut[Profil], MATCH(BD_evo[[#This Row],[Nom]], Statut[Nom], 0))</f>
        <v>Trois Quarts</v>
      </c>
      <c r="C1989">
        <f t="shared" si="56"/>
        <v>2024</v>
      </c>
      <c r="D1989">
        <f t="shared" si="57"/>
        <v>23</v>
      </c>
      <c r="E1989" t="str">
        <f>IF(SUMIFS(RPE[sRPE_tot], RPE[Nom], BD_evo[[#This Row],[Nom]], RPE[Semaine], BD_evo[[#This Row],[Semaine]])=0,"",SUMIFS(RPE[sRPE_tot], RPE[Nom], BD_evo[[#This Row],[Nom]], RPE[Semaine], BD_evo[[#This Row],[Semaine]]))</f>
        <v/>
      </c>
      <c r="F1989" s="92" t="str">
        <f>IFERROR(AVERAGEIFS(EDF[Total EDF], EDF[Nom], BD_evo[[#This Row],[Nom]], EDF[Semaine], BD_evo[[#This Row],[Semaine]]), "")</f>
        <v/>
      </c>
      <c r="G1989" s="92" t="str">
        <f>IFERROR(AVERAGEIFS(EDF[Humeur], EDF[Nom], BD_evo[[#This Row],[Nom]], EDF[Semaine], BD_evo[[#This Row],[Semaine]]), "")</f>
        <v/>
      </c>
      <c r="H1989" s="92" t="str">
        <f>IFERROR(AVERAGEIFS(EDF[Stress], EDF[Nom], BD_evo[[#This Row],[Nom]], EDF[Semaine], BD_evo[[#This Row],[Semaine]]), "")</f>
        <v/>
      </c>
      <c r="I1989" s="92" t="str">
        <f>IFERROR(AVERAGEIFS(EDF[Sommeil], EDF[Nom], BD_evo[[#This Row],[Nom]], EDF[Semaine], BD_evo[[#This Row],[Semaine]]), "")</f>
        <v/>
      </c>
      <c r="J1989" s="92" t="str">
        <f>IFERROR(AVERAGEIFS(EDF[Etat Physique], EDF[Nom], BD_evo[[#This Row],[Nom]], EDF[Semaine], BD_evo[[#This Row],[Semaine]]), "")</f>
        <v/>
      </c>
      <c r="K1989" s="92" t="str">
        <f>IFERROR(AVERAGEIFS(EDF[Hydratation], EDF[Nom], BD_evo[[#This Row],[Nom]], EDF[Semaine], BD_evo[[#This Row],[Semaine]]), "")</f>
        <v/>
      </c>
      <c r="L1989" s="92" t="str">
        <f>IFERROR(AVERAGEIFS(EDF[Nutrition], EDF[Nom], BD_evo[[#This Row],[Nom]], EDF[Semaine], BD_evo[[#This Row],[Semaine]]), "")</f>
        <v/>
      </c>
      <c r="M1989" s="92" t="str">
        <f>IFERROR(AVERAGEIFS(RPE[Investissement du jour], RPE[Nom], BD_evo[[#This Row],[Nom]], RPE[Semaine], BD_evo[[#This Row],[Semaine]]), "")</f>
        <v/>
      </c>
    </row>
    <row r="1990" spans="1:13" x14ac:dyDescent="0.2">
      <c r="A1990" s="88" t="s">
        <v>75</v>
      </c>
      <c r="B1990" t="str">
        <f>INDEX(Statut[Profil], MATCH(BD_evo[[#This Row],[Nom]], Statut[Nom], 0))</f>
        <v>Avant</v>
      </c>
      <c r="C1990">
        <f t="shared" si="56"/>
        <v>2024</v>
      </c>
      <c r="D1990">
        <f t="shared" si="57"/>
        <v>23</v>
      </c>
      <c r="E1990" t="str">
        <f>IF(SUMIFS(RPE[sRPE_tot], RPE[Nom], BD_evo[[#This Row],[Nom]], RPE[Semaine], BD_evo[[#This Row],[Semaine]])=0,"",SUMIFS(RPE[sRPE_tot], RPE[Nom], BD_evo[[#This Row],[Nom]], RPE[Semaine], BD_evo[[#This Row],[Semaine]]))</f>
        <v/>
      </c>
      <c r="F1990" s="92" t="str">
        <f>IFERROR(AVERAGEIFS(EDF[Total EDF], EDF[Nom], BD_evo[[#This Row],[Nom]], EDF[Semaine], BD_evo[[#This Row],[Semaine]]), "")</f>
        <v/>
      </c>
      <c r="G1990" s="92" t="str">
        <f>IFERROR(AVERAGEIFS(EDF[Humeur], EDF[Nom], BD_evo[[#This Row],[Nom]], EDF[Semaine], BD_evo[[#This Row],[Semaine]]), "")</f>
        <v/>
      </c>
      <c r="H1990" s="92" t="str">
        <f>IFERROR(AVERAGEIFS(EDF[Stress], EDF[Nom], BD_evo[[#This Row],[Nom]], EDF[Semaine], BD_evo[[#This Row],[Semaine]]), "")</f>
        <v/>
      </c>
      <c r="I1990" s="92" t="str">
        <f>IFERROR(AVERAGEIFS(EDF[Sommeil], EDF[Nom], BD_evo[[#This Row],[Nom]], EDF[Semaine], BD_evo[[#This Row],[Semaine]]), "")</f>
        <v/>
      </c>
      <c r="J1990" s="92" t="str">
        <f>IFERROR(AVERAGEIFS(EDF[Etat Physique], EDF[Nom], BD_evo[[#This Row],[Nom]], EDF[Semaine], BD_evo[[#This Row],[Semaine]]), "")</f>
        <v/>
      </c>
      <c r="K1990" s="92" t="str">
        <f>IFERROR(AVERAGEIFS(EDF[Hydratation], EDF[Nom], BD_evo[[#This Row],[Nom]], EDF[Semaine], BD_evo[[#This Row],[Semaine]]), "")</f>
        <v/>
      </c>
      <c r="L1990" s="92" t="str">
        <f>IFERROR(AVERAGEIFS(EDF[Nutrition], EDF[Nom], BD_evo[[#This Row],[Nom]], EDF[Semaine], BD_evo[[#This Row],[Semaine]]), "")</f>
        <v/>
      </c>
      <c r="M1990" s="92" t="str">
        <f>IFERROR(AVERAGEIFS(RPE[Investissement du jour], RPE[Nom], BD_evo[[#This Row],[Nom]], RPE[Semaine], BD_evo[[#This Row],[Semaine]]), "")</f>
        <v/>
      </c>
    </row>
    <row r="1991" spans="1:13" x14ac:dyDescent="0.2">
      <c r="A1991" s="88" t="s">
        <v>112</v>
      </c>
      <c r="B1991" t="str">
        <f>INDEX(Statut[Profil], MATCH(BD_evo[[#This Row],[Nom]], Statut[Nom], 0))</f>
        <v>Trois Quarts</v>
      </c>
      <c r="C1991">
        <f t="shared" si="56"/>
        <v>2024</v>
      </c>
      <c r="D1991">
        <f t="shared" si="57"/>
        <v>23</v>
      </c>
      <c r="E1991" t="str">
        <f>IF(SUMIFS(RPE[sRPE_tot], RPE[Nom], BD_evo[[#This Row],[Nom]], RPE[Semaine], BD_evo[[#This Row],[Semaine]])=0,"",SUMIFS(RPE[sRPE_tot], RPE[Nom], BD_evo[[#This Row],[Nom]], RPE[Semaine], BD_evo[[#This Row],[Semaine]]))</f>
        <v/>
      </c>
      <c r="F1991" s="92" t="str">
        <f>IFERROR(AVERAGEIFS(EDF[Total EDF], EDF[Nom], BD_evo[[#This Row],[Nom]], EDF[Semaine], BD_evo[[#This Row],[Semaine]]), "")</f>
        <v/>
      </c>
      <c r="G1991" s="92" t="str">
        <f>IFERROR(AVERAGEIFS(EDF[Humeur], EDF[Nom], BD_evo[[#This Row],[Nom]], EDF[Semaine], BD_evo[[#This Row],[Semaine]]), "")</f>
        <v/>
      </c>
      <c r="H1991" s="92" t="str">
        <f>IFERROR(AVERAGEIFS(EDF[Stress], EDF[Nom], BD_evo[[#This Row],[Nom]], EDF[Semaine], BD_evo[[#This Row],[Semaine]]), "")</f>
        <v/>
      </c>
      <c r="I1991" s="92" t="str">
        <f>IFERROR(AVERAGEIFS(EDF[Sommeil], EDF[Nom], BD_evo[[#This Row],[Nom]], EDF[Semaine], BD_evo[[#This Row],[Semaine]]), "")</f>
        <v/>
      </c>
      <c r="J1991" s="92" t="str">
        <f>IFERROR(AVERAGEIFS(EDF[Etat Physique], EDF[Nom], BD_evo[[#This Row],[Nom]], EDF[Semaine], BD_evo[[#This Row],[Semaine]]), "")</f>
        <v/>
      </c>
      <c r="K1991" s="92" t="str">
        <f>IFERROR(AVERAGEIFS(EDF[Hydratation], EDF[Nom], BD_evo[[#This Row],[Nom]], EDF[Semaine], BD_evo[[#This Row],[Semaine]]), "")</f>
        <v/>
      </c>
      <c r="L1991" s="92" t="str">
        <f>IFERROR(AVERAGEIFS(EDF[Nutrition], EDF[Nom], BD_evo[[#This Row],[Nom]], EDF[Semaine], BD_evo[[#This Row],[Semaine]]), "")</f>
        <v/>
      </c>
      <c r="M1991" s="92" t="str">
        <f>IFERROR(AVERAGEIFS(RPE[Investissement du jour], RPE[Nom], BD_evo[[#This Row],[Nom]], RPE[Semaine], BD_evo[[#This Row],[Semaine]]), "")</f>
        <v/>
      </c>
    </row>
    <row r="1992" spans="1:13" x14ac:dyDescent="0.2">
      <c r="A1992" s="88" t="s">
        <v>142</v>
      </c>
      <c r="B1992" t="str">
        <f>INDEX(Statut[Profil], MATCH(BD_evo[[#This Row],[Nom]], Statut[Nom], 0))</f>
        <v>Avant</v>
      </c>
      <c r="C1992">
        <f t="shared" si="56"/>
        <v>2024</v>
      </c>
      <c r="D1992">
        <f t="shared" si="57"/>
        <v>23</v>
      </c>
      <c r="E1992" t="str">
        <f>IF(SUMIFS(RPE[sRPE_tot], RPE[Nom], BD_evo[[#This Row],[Nom]], RPE[Semaine], BD_evo[[#This Row],[Semaine]])=0,"",SUMIFS(RPE[sRPE_tot], RPE[Nom], BD_evo[[#This Row],[Nom]], RPE[Semaine], BD_evo[[#This Row],[Semaine]]))</f>
        <v/>
      </c>
      <c r="F1992" s="92" t="str">
        <f>IFERROR(AVERAGEIFS(EDF[Total EDF], EDF[Nom], BD_evo[[#This Row],[Nom]], EDF[Semaine], BD_evo[[#This Row],[Semaine]]), "")</f>
        <v/>
      </c>
      <c r="G1992" s="92" t="str">
        <f>IFERROR(AVERAGEIFS(EDF[Humeur], EDF[Nom], BD_evo[[#This Row],[Nom]], EDF[Semaine], BD_evo[[#This Row],[Semaine]]), "")</f>
        <v/>
      </c>
      <c r="H1992" s="92" t="str">
        <f>IFERROR(AVERAGEIFS(EDF[Stress], EDF[Nom], BD_evo[[#This Row],[Nom]], EDF[Semaine], BD_evo[[#This Row],[Semaine]]), "")</f>
        <v/>
      </c>
      <c r="I1992" s="92" t="str">
        <f>IFERROR(AVERAGEIFS(EDF[Sommeil], EDF[Nom], BD_evo[[#This Row],[Nom]], EDF[Semaine], BD_evo[[#This Row],[Semaine]]), "")</f>
        <v/>
      </c>
      <c r="J1992" s="92" t="str">
        <f>IFERROR(AVERAGEIFS(EDF[Etat Physique], EDF[Nom], BD_evo[[#This Row],[Nom]], EDF[Semaine], BD_evo[[#This Row],[Semaine]]), "")</f>
        <v/>
      </c>
      <c r="K1992" s="92" t="str">
        <f>IFERROR(AVERAGEIFS(EDF[Hydratation], EDF[Nom], BD_evo[[#This Row],[Nom]], EDF[Semaine], BD_evo[[#This Row],[Semaine]]), "")</f>
        <v/>
      </c>
      <c r="L1992" s="92" t="str">
        <f>IFERROR(AVERAGEIFS(EDF[Nutrition], EDF[Nom], BD_evo[[#This Row],[Nom]], EDF[Semaine], BD_evo[[#This Row],[Semaine]]), "")</f>
        <v/>
      </c>
      <c r="M1992" s="92" t="str">
        <f>IFERROR(AVERAGEIFS(RPE[Investissement du jour], RPE[Nom], BD_evo[[#This Row],[Nom]], RPE[Semaine], BD_evo[[#This Row],[Semaine]]), "")</f>
        <v/>
      </c>
    </row>
    <row r="1993" spans="1:13" x14ac:dyDescent="0.2">
      <c r="A1993" s="88" t="s">
        <v>131</v>
      </c>
      <c r="B1993" t="str">
        <f>INDEX(Statut[Profil], MATCH(BD_evo[[#This Row],[Nom]], Statut[Nom], 0))</f>
        <v>Trois Quarts</v>
      </c>
      <c r="C1993">
        <f t="shared" si="56"/>
        <v>2024</v>
      </c>
      <c r="D1993">
        <f t="shared" si="57"/>
        <v>23</v>
      </c>
      <c r="E1993" t="str">
        <f>IF(SUMIFS(RPE[sRPE_tot], RPE[Nom], BD_evo[[#This Row],[Nom]], RPE[Semaine], BD_evo[[#This Row],[Semaine]])=0,"",SUMIFS(RPE[sRPE_tot], RPE[Nom], BD_evo[[#This Row],[Nom]], RPE[Semaine], BD_evo[[#This Row],[Semaine]]))</f>
        <v/>
      </c>
      <c r="F1993" s="92" t="str">
        <f>IFERROR(AVERAGEIFS(EDF[Total EDF], EDF[Nom], BD_evo[[#This Row],[Nom]], EDF[Semaine], BD_evo[[#This Row],[Semaine]]), "")</f>
        <v/>
      </c>
      <c r="G1993" s="92" t="str">
        <f>IFERROR(AVERAGEIFS(EDF[Humeur], EDF[Nom], BD_evo[[#This Row],[Nom]], EDF[Semaine], BD_evo[[#This Row],[Semaine]]), "")</f>
        <v/>
      </c>
      <c r="H1993" s="92" t="str">
        <f>IFERROR(AVERAGEIFS(EDF[Stress], EDF[Nom], BD_evo[[#This Row],[Nom]], EDF[Semaine], BD_evo[[#This Row],[Semaine]]), "")</f>
        <v/>
      </c>
      <c r="I1993" s="92" t="str">
        <f>IFERROR(AVERAGEIFS(EDF[Sommeil], EDF[Nom], BD_evo[[#This Row],[Nom]], EDF[Semaine], BD_evo[[#This Row],[Semaine]]), "")</f>
        <v/>
      </c>
      <c r="J1993" s="92" t="str">
        <f>IFERROR(AVERAGEIFS(EDF[Etat Physique], EDF[Nom], BD_evo[[#This Row],[Nom]], EDF[Semaine], BD_evo[[#This Row],[Semaine]]), "")</f>
        <v/>
      </c>
      <c r="K1993" s="92" t="str">
        <f>IFERROR(AVERAGEIFS(EDF[Hydratation], EDF[Nom], BD_evo[[#This Row],[Nom]], EDF[Semaine], BD_evo[[#This Row],[Semaine]]), "")</f>
        <v/>
      </c>
      <c r="L1993" s="92" t="str">
        <f>IFERROR(AVERAGEIFS(EDF[Nutrition], EDF[Nom], BD_evo[[#This Row],[Nom]], EDF[Semaine], BD_evo[[#This Row],[Semaine]]), "")</f>
        <v/>
      </c>
      <c r="M1993" s="92" t="str">
        <f>IFERROR(AVERAGEIFS(RPE[Investissement du jour], RPE[Nom], BD_evo[[#This Row],[Nom]], RPE[Semaine], BD_evo[[#This Row],[Semaine]]), "")</f>
        <v/>
      </c>
    </row>
    <row r="1994" spans="1:13" x14ac:dyDescent="0.2">
      <c r="A1994" s="88" t="s">
        <v>83</v>
      </c>
      <c r="B1994" t="str">
        <f>INDEX(Statut[Profil], MATCH(BD_evo[[#This Row],[Nom]], Statut[Nom], 0))</f>
        <v>Avant</v>
      </c>
      <c r="C1994">
        <f t="shared" si="56"/>
        <v>2024</v>
      </c>
      <c r="D1994">
        <f t="shared" si="57"/>
        <v>23</v>
      </c>
      <c r="E1994" t="str">
        <f>IF(SUMIFS(RPE[sRPE_tot], RPE[Nom], BD_evo[[#This Row],[Nom]], RPE[Semaine], BD_evo[[#This Row],[Semaine]])=0,"",SUMIFS(RPE[sRPE_tot], RPE[Nom], BD_evo[[#This Row],[Nom]], RPE[Semaine], BD_evo[[#This Row],[Semaine]]))</f>
        <v/>
      </c>
      <c r="F1994" s="92" t="str">
        <f>IFERROR(AVERAGEIFS(EDF[Total EDF], EDF[Nom], BD_evo[[#This Row],[Nom]], EDF[Semaine], BD_evo[[#This Row],[Semaine]]), "")</f>
        <v/>
      </c>
      <c r="G1994" s="92" t="str">
        <f>IFERROR(AVERAGEIFS(EDF[Humeur], EDF[Nom], BD_evo[[#This Row],[Nom]], EDF[Semaine], BD_evo[[#This Row],[Semaine]]), "")</f>
        <v/>
      </c>
      <c r="H1994" s="92" t="str">
        <f>IFERROR(AVERAGEIFS(EDF[Stress], EDF[Nom], BD_evo[[#This Row],[Nom]], EDF[Semaine], BD_evo[[#This Row],[Semaine]]), "")</f>
        <v/>
      </c>
      <c r="I1994" s="92" t="str">
        <f>IFERROR(AVERAGEIFS(EDF[Sommeil], EDF[Nom], BD_evo[[#This Row],[Nom]], EDF[Semaine], BD_evo[[#This Row],[Semaine]]), "")</f>
        <v/>
      </c>
      <c r="J1994" s="92" t="str">
        <f>IFERROR(AVERAGEIFS(EDF[Etat Physique], EDF[Nom], BD_evo[[#This Row],[Nom]], EDF[Semaine], BD_evo[[#This Row],[Semaine]]), "")</f>
        <v/>
      </c>
      <c r="K1994" s="92" t="str">
        <f>IFERROR(AVERAGEIFS(EDF[Hydratation], EDF[Nom], BD_evo[[#This Row],[Nom]], EDF[Semaine], BD_evo[[#This Row],[Semaine]]), "")</f>
        <v/>
      </c>
      <c r="L1994" s="92" t="str">
        <f>IFERROR(AVERAGEIFS(EDF[Nutrition], EDF[Nom], BD_evo[[#This Row],[Nom]], EDF[Semaine], BD_evo[[#This Row],[Semaine]]), "")</f>
        <v/>
      </c>
      <c r="M1994" s="92" t="str">
        <f>IFERROR(AVERAGEIFS(RPE[Investissement du jour], RPE[Nom], BD_evo[[#This Row],[Nom]], RPE[Semaine], BD_evo[[#This Row],[Semaine]]), "")</f>
        <v/>
      </c>
    </row>
    <row r="1995" spans="1:13" x14ac:dyDescent="0.2">
      <c r="A1995" s="88" t="s">
        <v>100</v>
      </c>
      <c r="B1995" t="str">
        <f>INDEX(Statut[Profil], MATCH(BD_evo[[#This Row],[Nom]], Statut[Nom], 0))</f>
        <v>Trois Quarts</v>
      </c>
      <c r="C1995">
        <f t="shared" si="56"/>
        <v>2024</v>
      </c>
      <c r="D1995">
        <f t="shared" si="57"/>
        <v>23</v>
      </c>
      <c r="E1995" t="str">
        <f>IF(SUMIFS(RPE[sRPE_tot], RPE[Nom], BD_evo[[#This Row],[Nom]], RPE[Semaine], BD_evo[[#This Row],[Semaine]])=0,"",SUMIFS(RPE[sRPE_tot], RPE[Nom], BD_evo[[#This Row],[Nom]], RPE[Semaine], BD_evo[[#This Row],[Semaine]]))</f>
        <v/>
      </c>
      <c r="F1995" s="92" t="str">
        <f>IFERROR(AVERAGEIFS(EDF[Total EDF], EDF[Nom], BD_evo[[#This Row],[Nom]], EDF[Semaine], BD_evo[[#This Row],[Semaine]]), "")</f>
        <v/>
      </c>
      <c r="G1995" s="92" t="str">
        <f>IFERROR(AVERAGEIFS(EDF[Humeur], EDF[Nom], BD_evo[[#This Row],[Nom]], EDF[Semaine], BD_evo[[#This Row],[Semaine]]), "")</f>
        <v/>
      </c>
      <c r="H1995" s="92" t="str">
        <f>IFERROR(AVERAGEIFS(EDF[Stress], EDF[Nom], BD_evo[[#This Row],[Nom]], EDF[Semaine], BD_evo[[#This Row],[Semaine]]), "")</f>
        <v/>
      </c>
      <c r="I1995" s="92" t="str">
        <f>IFERROR(AVERAGEIFS(EDF[Sommeil], EDF[Nom], BD_evo[[#This Row],[Nom]], EDF[Semaine], BD_evo[[#This Row],[Semaine]]), "")</f>
        <v/>
      </c>
      <c r="J1995" s="92" t="str">
        <f>IFERROR(AVERAGEIFS(EDF[Etat Physique], EDF[Nom], BD_evo[[#This Row],[Nom]], EDF[Semaine], BD_evo[[#This Row],[Semaine]]), "")</f>
        <v/>
      </c>
      <c r="K1995" s="92" t="str">
        <f>IFERROR(AVERAGEIFS(EDF[Hydratation], EDF[Nom], BD_evo[[#This Row],[Nom]], EDF[Semaine], BD_evo[[#This Row],[Semaine]]), "")</f>
        <v/>
      </c>
      <c r="L1995" s="92" t="str">
        <f>IFERROR(AVERAGEIFS(EDF[Nutrition], EDF[Nom], BD_evo[[#This Row],[Nom]], EDF[Semaine], BD_evo[[#This Row],[Semaine]]), "")</f>
        <v/>
      </c>
      <c r="M1995" s="92" t="str">
        <f>IFERROR(AVERAGEIFS(RPE[Investissement du jour], RPE[Nom], BD_evo[[#This Row],[Nom]], RPE[Semaine], BD_evo[[#This Row],[Semaine]]), "")</f>
        <v/>
      </c>
    </row>
    <row r="1996" spans="1:13" x14ac:dyDescent="0.2">
      <c r="A1996" s="88" t="s">
        <v>89</v>
      </c>
      <c r="B1996" t="str">
        <f>INDEX(Statut[Profil], MATCH(BD_evo[[#This Row],[Nom]], Statut[Nom], 0))</f>
        <v>Avant</v>
      </c>
      <c r="C1996">
        <f t="shared" si="56"/>
        <v>2024</v>
      </c>
      <c r="D1996">
        <f t="shared" si="57"/>
        <v>23</v>
      </c>
      <c r="E1996" t="str">
        <f>IF(SUMIFS(RPE[sRPE_tot], RPE[Nom], BD_evo[[#This Row],[Nom]], RPE[Semaine], BD_evo[[#This Row],[Semaine]])=0,"",SUMIFS(RPE[sRPE_tot], RPE[Nom], BD_evo[[#This Row],[Nom]], RPE[Semaine], BD_evo[[#This Row],[Semaine]]))</f>
        <v/>
      </c>
      <c r="F1996" s="92" t="str">
        <f>IFERROR(AVERAGEIFS(EDF[Total EDF], EDF[Nom], BD_evo[[#This Row],[Nom]], EDF[Semaine], BD_evo[[#This Row],[Semaine]]), "")</f>
        <v/>
      </c>
      <c r="G1996" s="92" t="str">
        <f>IFERROR(AVERAGEIFS(EDF[Humeur], EDF[Nom], BD_evo[[#This Row],[Nom]], EDF[Semaine], BD_evo[[#This Row],[Semaine]]), "")</f>
        <v/>
      </c>
      <c r="H1996" s="92" t="str">
        <f>IFERROR(AVERAGEIFS(EDF[Stress], EDF[Nom], BD_evo[[#This Row],[Nom]], EDF[Semaine], BD_evo[[#This Row],[Semaine]]), "")</f>
        <v/>
      </c>
      <c r="I1996" s="92" t="str">
        <f>IFERROR(AVERAGEIFS(EDF[Sommeil], EDF[Nom], BD_evo[[#This Row],[Nom]], EDF[Semaine], BD_evo[[#This Row],[Semaine]]), "")</f>
        <v/>
      </c>
      <c r="J1996" s="92" t="str">
        <f>IFERROR(AVERAGEIFS(EDF[Etat Physique], EDF[Nom], BD_evo[[#This Row],[Nom]], EDF[Semaine], BD_evo[[#This Row],[Semaine]]), "")</f>
        <v/>
      </c>
      <c r="K1996" s="92" t="str">
        <f>IFERROR(AVERAGEIFS(EDF[Hydratation], EDF[Nom], BD_evo[[#This Row],[Nom]], EDF[Semaine], BD_evo[[#This Row],[Semaine]]), "")</f>
        <v/>
      </c>
      <c r="L1996" s="92" t="str">
        <f>IFERROR(AVERAGEIFS(EDF[Nutrition], EDF[Nom], BD_evo[[#This Row],[Nom]], EDF[Semaine], BD_evo[[#This Row],[Semaine]]), "")</f>
        <v/>
      </c>
      <c r="M1996" s="92" t="str">
        <f>IFERROR(AVERAGEIFS(RPE[Investissement du jour], RPE[Nom], BD_evo[[#This Row],[Nom]], RPE[Semaine], BD_evo[[#This Row],[Semaine]]), "")</f>
        <v/>
      </c>
    </row>
    <row r="1997" spans="1:13" x14ac:dyDescent="0.2">
      <c r="A1997" s="88" t="s">
        <v>168</v>
      </c>
      <c r="B1997" t="str">
        <f>INDEX(Statut[Profil], MATCH(BD_evo[[#This Row],[Nom]], Statut[Nom], 0))</f>
        <v>Avant</v>
      </c>
      <c r="C1997">
        <f t="shared" si="56"/>
        <v>2024</v>
      </c>
      <c r="D1997">
        <f t="shared" si="57"/>
        <v>23</v>
      </c>
      <c r="E1997" t="str">
        <f>IF(SUMIFS(RPE[sRPE_tot], RPE[Nom], BD_evo[[#This Row],[Nom]], RPE[Semaine], BD_evo[[#This Row],[Semaine]])=0,"",SUMIFS(RPE[sRPE_tot], RPE[Nom], BD_evo[[#This Row],[Nom]], RPE[Semaine], BD_evo[[#This Row],[Semaine]]))</f>
        <v/>
      </c>
      <c r="F1997" s="92" t="str">
        <f>IFERROR(AVERAGEIFS(EDF[Total EDF], EDF[Nom], BD_evo[[#This Row],[Nom]], EDF[Semaine], BD_evo[[#This Row],[Semaine]]), "")</f>
        <v/>
      </c>
      <c r="G1997" s="92" t="str">
        <f>IFERROR(AVERAGEIFS(EDF[Humeur], EDF[Nom], BD_evo[[#This Row],[Nom]], EDF[Semaine], BD_evo[[#This Row],[Semaine]]), "")</f>
        <v/>
      </c>
      <c r="H1997" s="92" t="str">
        <f>IFERROR(AVERAGEIFS(EDF[Stress], EDF[Nom], BD_evo[[#This Row],[Nom]], EDF[Semaine], BD_evo[[#This Row],[Semaine]]), "")</f>
        <v/>
      </c>
      <c r="I1997" s="92" t="str">
        <f>IFERROR(AVERAGEIFS(EDF[Sommeil], EDF[Nom], BD_evo[[#This Row],[Nom]], EDF[Semaine], BD_evo[[#This Row],[Semaine]]), "")</f>
        <v/>
      </c>
      <c r="J1997" s="92" t="str">
        <f>IFERROR(AVERAGEIFS(EDF[Etat Physique], EDF[Nom], BD_evo[[#This Row],[Nom]], EDF[Semaine], BD_evo[[#This Row],[Semaine]]), "")</f>
        <v/>
      </c>
      <c r="K1997" s="92" t="str">
        <f>IFERROR(AVERAGEIFS(EDF[Hydratation], EDF[Nom], BD_evo[[#This Row],[Nom]], EDF[Semaine], BD_evo[[#This Row],[Semaine]]), "")</f>
        <v/>
      </c>
      <c r="L1997" s="92" t="str">
        <f>IFERROR(AVERAGEIFS(EDF[Nutrition], EDF[Nom], BD_evo[[#This Row],[Nom]], EDF[Semaine], BD_evo[[#This Row],[Semaine]]), "")</f>
        <v/>
      </c>
      <c r="M1997" s="92" t="str">
        <f>IFERROR(AVERAGEIFS(RPE[Investissement du jour], RPE[Nom], BD_evo[[#This Row],[Nom]], RPE[Semaine], BD_evo[[#This Row],[Semaine]]), "")</f>
        <v/>
      </c>
    </row>
    <row r="1998" spans="1:13" x14ac:dyDescent="0.2">
      <c r="A1998" s="88" t="s">
        <v>86</v>
      </c>
      <c r="B1998" t="str">
        <f>INDEX(Statut[Profil], MATCH(BD_evo[[#This Row],[Nom]], Statut[Nom], 0))</f>
        <v>Avant</v>
      </c>
      <c r="C1998">
        <f t="shared" si="56"/>
        <v>2024</v>
      </c>
      <c r="D1998">
        <f t="shared" si="57"/>
        <v>23</v>
      </c>
      <c r="E1998" t="str">
        <f>IF(SUMIFS(RPE[sRPE_tot], RPE[Nom], BD_evo[[#This Row],[Nom]], RPE[Semaine], BD_evo[[#This Row],[Semaine]])=0,"",SUMIFS(RPE[sRPE_tot], RPE[Nom], BD_evo[[#This Row],[Nom]], RPE[Semaine], BD_evo[[#This Row],[Semaine]]))</f>
        <v/>
      </c>
      <c r="F1998" s="92" t="str">
        <f>IFERROR(AVERAGEIFS(EDF[Total EDF], EDF[Nom], BD_evo[[#This Row],[Nom]], EDF[Semaine], BD_evo[[#This Row],[Semaine]]), "")</f>
        <v/>
      </c>
      <c r="G1998" s="92" t="str">
        <f>IFERROR(AVERAGEIFS(EDF[Humeur], EDF[Nom], BD_evo[[#This Row],[Nom]], EDF[Semaine], BD_evo[[#This Row],[Semaine]]), "")</f>
        <v/>
      </c>
      <c r="H1998" s="92" t="str">
        <f>IFERROR(AVERAGEIFS(EDF[Stress], EDF[Nom], BD_evo[[#This Row],[Nom]], EDF[Semaine], BD_evo[[#This Row],[Semaine]]), "")</f>
        <v/>
      </c>
      <c r="I1998" s="92" t="str">
        <f>IFERROR(AVERAGEIFS(EDF[Sommeil], EDF[Nom], BD_evo[[#This Row],[Nom]], EDF[Semaine], BD_evo[[#This Row],[Semaine]]), "")</f>
        <v/>
      </c>
      <c r="J1998" s="92" t="str">
        <f>IFERROR(AVERAGEIFS(EDF[Etat Physique], EDF[Nom], BD_evo[[#This Row],[Nom]], EDF[Semaine], BD_evo[[#This Row],[Semaine]]), "")</f>
        <v/>
      </c>
      <c r="K1998" s="92" t="str">
        <f>IFERROR(AVERAGEIFS(EDF[Hydratation], EDF[Nom], BD_evo[[#This Row],[Nom]], EDF[Semaine], BD_evo[[#This Row],[Semaine]]), "")</f>
        <v/>
      </c>
      <c r="L1998" s="92" t="str">
        <f>IFERROR(AVERAGEIFS(EDF[Nutrition], EDF[Nom], BD_evo[[#This Row],[Nom]], EDF[Semaine], BD_evo[[#This Row],[Semaine]]), "")</f>
        <v/>
      </c>
      <c r="M1998" s="92" t="str">
        <f>IFERROR(AVERAGEIFS(RPE[Investissement du jour], RPE[Nom], BD_evo[[#This Row],[Nom]], RPE[Semaine], BD_evo[[#This Row],[Semaine]]), "")</f>
        <v/>
      </c>
    </row>
    <row r="1999" spans="1:13" x14ac:dyDescent="0.2">
      <c r="A1999" s="88" t="s">
        <v>208</v>
      </c>
      <c r="B1999" t="str">
        <f>INDEX(Statut[Profil], MATCH(BD_evo[[#This Row],[Nom]], Statut[Nom], 0))</f>
        <v>Trois Quarts</v>
      </c>
      <c r="C1999">
        <f t="shared" si="56"/>
        <v>2024</v>
      </c>
      <c r="D1999">
        <f t="shared" si="57"/>
        <v>23</v>
      </c>
      <c r="E1999" t="str">
        <f>IF(SUMIFS(RPE[sRPE_tot], RPE[Nom], BD_evo[[#This Row],[Nom]], RPE[Semaine], BD_evo[[#This Row],[Semaine]])=0,"",SUMIFS(RPE[sRPE_tot], RPE[Nom], BD_evo[[#This Row],[Nom]], RPE[Semaine], BD_evo[[#This Row],[Semaine]]))</f>
        <v/>
      </c>
      <c r="F1999" s="92" t="str">
        <f>IFERROR(AVERAGEIFS(EDF[Total EDF], EDF[Nom], BD_evo[[#This Row],[Nom]], EDF[Semaine], BD_evo[[#This Row],[Semaine]]), "")</f>
        <v/>
      </c>
      <c r="G1999" s="92" t="str">
        <f>IFERROR(AVERAGEIFS(EDF[Humeur], EDF[Nom], BD_evo[[#This Row],[Nom]], EDF[Semaine], BD_evo[[#This Row],[Semaine]]), "")</f>
        <v/>
      </c>
      <c r="H1999" s="92" t="str">
        <f>IFERROR(AVERAGEIFS(EDF[Stress], EDF[Nom], BD_evo[[#This Row],[Nom]], EDF[Semaine], BD_evo[[#This Row],[Semaine]]), "")</f>
        <v/>
      </c>
      <c r="I1999" s="92" t="str">
        <f>IFERROR(AVERAGEIFS(EDF[Sommeil], EDF[Nom], BD_evo[[#This Row],[Nom]], EDF[Semaine], BD_evo[[#This Row],[Semaine]]), "")</f>
        <v/>
      </c>
      <c r="J1999" s="92" t="str">
        <f>IFERROR(AVERAGEIFS(EDF[Etat Physique], EDF[Nom], BD_evo[[#This Row],[Nom]], EDF[Semaine], BD_evo[[#This Row],[Semaine]]), "")</f>
        <v/>
      </c>
      <c r="K1999" s="92" t="str">
        <f>IFERROR(AVERAGEIFS(EDF[Hydratation], EDF[Nom], BD_evo[[#This Row],[Nom]], EDF[Semaine], BD_evo[[#This Row],[Semaine]]), "")</f>
        <v/>
      </c>
      <c r="L1999" s="92" t="str">
        <f>IFERROR(AVERAGEIFS(EDF[Nutrition], EDF[Nom], BD_evo[[#This Row],[Nom]], EDF[Semaine], BD_evo[[#This Row],[Semaine]]), "")</f>
        <v/>
      </c>
      <c r="M1999" s="92" t="str">
        <f>IFERROR(AVERAGEIFS(RPE[Investissement du jour], RPE[Nom], BD_evo[[#This Row],[Nom]], RPE[Semaine], BD_evo[[#This Row],[Semaine]]), "")</f>
        <v/>
      </c>
    </row>
    <row r="2000" spans="1:13" x14ac:dyDescent="0.2">
      <c r="A2000" s="88" t="s">
        <v>99</v>
      </c>
      <c r="B2000" t="str">
        <f>INDEX(Statut[Profil], MATCH(BD_evo[[#This Row],[Nom]], Statut[Nom], 0))</f>
        <v>Avant</v>
      </c>
      <c r="C2000">
        <f t="shared" si="56"/>
        <v>2024</v>
      </c>
      <c r="D2000">
        <f t="shared" si="57"/>
        <v>23</v>
      </c>
      <c r="E2000" t="str">
        <f>IF(SUMIFS(RPE[sRPE_tot], RPE[Nom], BD_evo[[#This Row],[Nom]], RPE[Semaine], BD_evo[[#This Row],[Semaine]])=0,"",SUMIFS(RPE[sRPE_tot], RPE[Nom], BD_evo[[#This Row],[Nom]], RPE[Semaine], BD_evo[[#This Row],[Semaine]]))</f>
        <v/>
      </c>
      <c r="F2000" s="92" t="str">
        <f>IFERROR(AVERAGEIFS(EDF[Total EDF], EDF[Nom], BD_evo[[#This Row],[Nom]], EDF[Semaine], BD_evo[[#This Row],[Semaine]]), "")</f>
        <v/>
      </c>
      <c r="G2000" s="92" t="str">
        <f>IFERROR(AVERAGEIFS(EDF[Humeur], EDF[Nom], BD_evo[[#This Row],[Nom]], EDF[Semaine], BD_evo[[#This Row],[Semaine]]), "")</f>
        <v/>
      </c>
      <c r="H2000" s="92" t="str">
        <f>IFERROR(AVERAGEIFS(EDF[Stress], EDF[Nom], BD_evo[[#This Row],[Nom]], EDF[Semaine], BD_evo[[#This Row],[Semaine]]), "")</f>
        <v/>
      </c>
      <c r="I2000" s="92" t="str">
        <f>IFERROR(AVERAGEIFS(EDF[Sommeil], EDF[Nom], BD_evo[[#This Row],[Nom]], EDF[Semaine], BD_evo[[#This Row],[Semaine]]), "")</f>
        <v/>
      </c>
      <c r="J2000" s="92" t="str">
        <f>IFERROR(AVERAGEIFS(EDF[Etat Physique], EDF[Nom], BD_evo[[#This Row],[Nom]], EDF[Semaine], BD_evo[[#This Row],[Semaine]]), "")</f>
        <v/>
      </c>
      <c r="K2000" s="92" t="str">
        <f>IFERROR(AVERAGEIFS(EDF[Hydratation], EDF[Nom], BD_evo[[#This Row],[Nom]], EDF[Semaine], BD_evo[[#This Row],[Semaine]]), "")</f>
        <v/>
      </c>
      <c r="L2000" s="92" t="str">
        <f>IFERROR(AVERAGEIFS(EDF[Nutrition], EDF[Nom], BD_evo[[#This Row],[Nom]], EDF[Semaine], BD_evo[[#This Row],[Semaine]]), "")</f>
        <v/>
      </c>
      <c r="M2000" s="92" t="str">
        <f>IFERROR(AVERAGEIFS(RPE[Investissement du jour], RPE[Nom], BD_evo[[#This Row],[Nom]], RPE[Semaine], BD_evo[[#This Row],[Semaine]]), "")</f>
        <v/>
      </c>
    </row>
    <row r="2001" spans="1:13" x14ac:dyDescent="0.2">
      <c r="A2001" s="88" t="s">
        <v>233</v>
      </c>
      <c r="B2001" t="str">
        <f>INDEX(Statut[Profil], MATCH(BD_evo[[#This Row],[Nom]], Statut[Nom], 0))</f>
        <v>Avant</v>
      </c>
      <c r="C2001">
        <f t="shared" si="56"/>
        <v>2024</v>
      </c>
      <c r="D2001">
        <f t="shared" si="57"/>
        <v>23</v>
      </c>
      <c r="E2001" t="str">
        <f>IF(SUMIFS(RPE[sRPE_tot], RPE[Nom], BD_evo[[#This Row],[Nom]], RPE[Semaine], BD_evo[[#This Row],[Semaine]])=0,"",SUMIFS(RPE[sRPE_tot], RPE[Nom], BD_evo[[#This Row],[Nom]], RPE[Semaine], BD_evo[[#This Row],[Semaine]]))</f>
        <v/>
      </c>
      <c r="F2001" s="92" t="str">
        <f>IFERROR(AVERAGEIFS(EDF[Total EDF], EDF[Nom], BD_evo[[#This Row],[Nom]], EDF[Semaine], BD_evo[[#This Row],[Semaine]]), "")</f>
        <v/>
      </c>
      <c r="G2001" s="92" t="str">
        <f>IFERROR(AVERAGEIFS(EDF[Humeur], EDF[Nom], BD_evo[[#This Row],[Nom]], EDF[Semaine], BD_evo[[#This Row],[Semaine]]), "")</f>
        <v/>
      </c>
      <c r="H2001" s="92" t="str">
        <f>IFERROR(AVERAGEIFS(EDF[Stress], EDF[Nom], BD_evo[[#This Row],[Nom]], EDF[Semaine], BD_evo[[#This Row],[Semaine]]), "")</f>
        <v/>
      </c>
      <c r="I2001" s="92" t="str">
        <f>IFERROR(AVERAGEIFS(EDF[Sommeil], EDF[Nom], BD_evo[[#This Row],[Nom]], EDF[Semaine], BD_evo[[#This Row],[Semaine]]), "")</f>
        <v/>
      </c>
      <c r="J2001" s="92" t="str">
        <f>IFERROR(AVERAGEIFS(EDF[Etat Physique], EDF[Nom], BD_evo[[#This Row],[Nom]], EDF[Semaine], BD_evo[[#This Row],[Semaine]]), "")</f>
        <v/>
      </c>
      <c r="K2001" s="92" t="str">
        <f>IFERROR(AVERAGEIFS(EDF[Hydratation], EDF[Nom], BD_evo[[#This Row],[Nom]], EDF[Semaine], BD_evo[[#This Row],[Semaine]]), "")</f>
        <v/>
      </c>
      <c r="L2001" s="92" t="str">
        <f>IFERROR(AVERAGEIFS(EDF[Nutrition], EDF[Nom], BD_evo[[#This Row],[Nom]], EDF[Semaine], BD_evo[[#This Row],[Semaine]]), "")</f>
        <v/>
      </c>
      <c r="M2001" s="92" t="str">
        <f>IFERROR(AVERAGEIFS(RPE[Investissement du jour], RPE[Nom], BD_evo[[#This Row],[Nom]], RPE[Semaine], BD_evo[[#This Row],[Semaine]]), "")</f>
        <v/>
      </c>
    </row>
    <row r="2002" spans="1:13" x14ac:dyDescent="0.2">
      <c r="A2002" s="88" t="s">
        <v>85</v>
      </c>
      <c r="B2002" t="str">
        <f>INDEX(Statut[Profil], MATCH(BD_evo[[#This Row],[Nom]], Statut[Nom], 0))</f>
        <v>Avant</v>
      </c>
      <c r="C2002">
        <f t="shared" si="56"/>
        <v>2024</v>
      </c>
      <c r="D2002">
        <f t="shared" si="57"/>
        <v>23</v>
      </c>
      <c r="E2002" t="str">
        <f>IF(SUMIFS(RPE[sRPE_tot], RPE[Nom], BD_evo[[#This Row],[Nom]], RPE[Semaine], BD_evo[[#This Row],[Semaine]])=0,"",SUMIFS(RPE[sRPE_tot], RPE[Nom], BD_evo[[#This Row],[Nom]], RPE[Semaine], BD_evo[[#This Row],[Semaine]]))</f>
        <v/>
      </c>
      <c r="F2002" s="92" t="str">
        <f>IFERROR(AVERAGEIFS(EDF[Total EDF], EDF[Nom], BD_evo[[#This Row],[Nom]], EDF[Semaine], BD_evo[[#This Row],[Semaine]]), "")</f>
        <v/>
      </c>
      <c r="G2002" s="92" t="str">
        <f>IFERROR(AVERAGEIFS(EDF[Humeur], EDF[Nom], BD_evo[[#This Row],[Nom]], EDF[Semaine], BD_evo[[#This Row],[Semaine]]), "")</f>
        <v/>
      </c>
      <c r="H2002" s="92" t="str">
        <f>IFERROR(AVERAGEIFS(EDF[Stress], EDF[Nom], BD_evo[[#This Row],[Nom]], EDF[Semaine], BD_evo[[#This Row],[Semaine]]), "")</f>
        <v/>
      </c>
      <c r="I2002" s="92" t="str">
        <f>IFERROR(AVERAGEIFS(EDF[Sommeil], EDF[Nom], BD_evo[[#This Row],[Nom]], EDF[Semaine], BD_evo[[#This Row],[Semaine]]), "")</f>
        <v/>
      </c>
      <c r="J2002" s="92" t="str">
        <f>IFERROR(AVERAGEIFS(EDF[Etat Physique], EDF[Nom], BD_evo[[#This Row],[Nom]], EDF[Semaine], BD_evo[[#This Row],[Semaine]]), "")</f>
        <v/>
      </c>
      <c r="K2002" s="92" t="str">
        <f>IFERROR(AVERAGEIFS(EDF[Hydratation], EDF[Nom], BD_evo[[#This Row],[Nom]], EDF[Semaine], BD_evo[[#This Row],[Semaine]]), "")</f>
        <v/>
      </c>
      <c r="L2002" s="92" t="str">
        <f>IFERROR(AVERAGEIFS(EDF[Nutrition], EDF[Nom], BD_evo[[#This Row],[Nom]], EDF[Semaine], BD_evo[[#This Row],[Semaine]]), "")</f>
        <v/>
      </c>
      <c r="M2002" s="92" t="str">
        <f>IFERROR(AVERAGEIFS(RPE[Investissement du jour], RPE[Nom], BD_evo[[#This Row],[Nom]], RPE[Semaine], BD_evo[[#This Row],[Semaine]]), "")</f>
        <v/>
      </c>
    </row>
    <row r="2003" spans="1:13" x14ac:dyDescent="0.2">
      <c r="A2003" s="88" t="s">
        <v>191</v>
      </c>
      <c r="B2003" t="str">
        <f>INDEX(Statut[Profil], MATCH(BD_evo[[#This Row],[Nom]], Statut[Nom], 0))</f>
        <v>Avant</v>
      </c>
      <c r="C2003">
        <f t="shared" si="56"/>
        <v>2024</v>
      </c>
      <c r="D2003">
        <f t="shared" si="57"/>
        <v>23</v>
      </c>
      <c r="E2003" t="str">
        <f>IF(SUMIFS(RPE[sRPE_tot], RPE[Nom], BD_evo[[#This Row],[Nom]], RPE[Semaine], BD_evo[[#This Row],[Semaine]])=0,"",SUMIFS(RPE[sRPE_tot], RPE[Nom], BD_evo[[#This Row],[Nom]], RPE[Semaine], BD_evo[[#This Row],[Semaine]]))</f>
        <v/>
      </c>
      <c r="F2003" s="92" t="str">
        <f>IFERROR(AVERAGEIFS(EDF[Total EDF], EDF[Nom], BD_evo[[#This Row],[Nom]], EDF[Semaine], BD_evo[[#This Row],[Semaine]]), "")</f>
        <v/>
      </c>
      <c r="G2003" s="92" t="str">
        <f>IFERROR(AVERAGEIFS(EDF[Humeur], EDF[Nom], BD_evo[[#This Row],[Nom]], EDF[Semaine], BD_evo[[#This Row],[Semaine]]), "")</f>
        <v/>
      </c>
      <c r="H2003" s="92" t="str">
        <f>IFERROR(AVERAGEIFS(EDF[Stress], EDF[Nom], BD_evo[[#This Row],[Nom]], EDF[Semaine], BD_evo[[#This Row],[Semaine]]), "")</f>
        <v/>
      </c>
      <c r="I2003" s="92" t="str">
        <f>IFERROR(AVERAGEIFS(EDF[Sommeil], EDF[Nom], BD_evo[[#This Row],[Nom]], EDF[Semaine], BD_evo[[#This Row],[Semaine]]), "")</f>
        <v/>
      </c>
      <c r="J2003" s="92" t="str">
        <f>IFERROR(AVERAGEIFS(EDF[Etat Physique], EDF[Nom], BD_evo[[#This Row],[Nom]], EDF[Semaine], BD_evo[[#This Row],[Semaine]]), "")</f>
        <v/>
      </c>
      <c r="K2003" s="92" t="str">
        <f>IFERROR(AVERAGEIFS(EDF[Hydratation], EDF[Nom], BD_evo[[#This Row],[Nom]], EDF[Semaine], BD_evo[[#This Row],[Semaine]]), "")</f>
        <v/>
      </c>
      <c r="L2003" s="92" t="str">
        <f>IFERROR(AVERAGEIFS(EDF[Nutrition], EDF[Nom], BD_evo[[#This Row],[Nom]], EDF[Semaine], BD_evo[[#This Row],[Semaine]]), "")</f>
        <v/>
      </c>
      <c r="M2003" s="92" t="str">
        <f>IFERROR(AVERAGEIFS(RPE[Investissement du jour], RPE[Nom], BD_evo[[#This Row],[Nom]], RPE[Semaine], BD_evo[[#This Row],[Semaine]]), "")</f>
        <v/>
      </c>
    </row>
    <row r="2004" spans="1:13" x14ac:dyDescent="0.2">
      <c r="A2004" s="89" t="s">
        <v>95</v>
      </c>
      <c r="B2004" t="str">
        <f>INDEX(Statut[Profil], MATCH(BD_evo[[#This Row],[Nom]], Statut[Nom], 0))</f>
        <v>Avant</v>
      </c>
      <c r="C2004">
        <f t="shared" si="56"/>
        <v>2024</v>
      </c>
      <c r="D2004">
        <f t="shared" si="57"/>
        <v>23</v>
      </c>
      <c r="E2004" t="str">
        <f>IF(SUMIFS(RPE[sRPE_tot], RPE[Nom], BD_evo[[#This Row],[Nom]], RPE[Semaine], BD_evo[[#This Row],[Semaine]])=0,"",SUMIFS(RPE[sRPE_tot], RPE[Nom], BD_evo[[#This Row],[Nom]], RPE[Semaine], BD_evo[[#This Row],[Semaine]]))</f>
        <v/>
      </c>
      <c r="F2004" s="92" t="str">
        <f>IFERROR(AVERAGEIFS(EDF[Total EDF], EDF[Nom], BD_evo[[#This Row],[Nom]], EDF[Semaine], BD_evo[[#This Row],[Semaine]]), "")</f>
        <v/>
      </c>
      <c r="G2004" s="92" t="str">
        <f>IFERROR(AVERAGEIFS(EDF[Humeur], EDF[Nom], BD_evo[[#This Row],[Nom]], EDF[Semaine], BD_evo[[#This Row],[Semaine]]), "")</f>
        <v/>
      </c>
      <c r="H2004" s="92" t="str">
        <f>IFERROR(AVERAGEIFS(EDF[Stress], EDF[Nom], BD_evo[[#This Row],[Nom]], EDF[Semaine], BD_evo[[#This Row],[Semaine]]), "")</f>
        <v/>
      </c>
      <c r="I2004" s="92" t="str">
        <f>IFERROR(AVERAGEIFS(EDF[Sommeil], EDF[Nom], BD_evo[[#This Row],[Nom]], EDF[Semaine], BD_evo[[#This Row],[Semaine]]), "")</f>
        <v/>
      </c>
      <c r="J2004" s="92" t="str">
        <f>IFERROR(AVERAGEIFS(EDF[Etat Physique], EDF[Nom], BD_evo[[#This Row],[Nom]], EDF[Semaine], BD_evo[[#This Row],[Semaine]]), "")</f>
        <v/>
      </c>
      <c r="K2004" s="92" t="str">
        <f>IFERROR(AVERAGEIFS(EDF[Hydratation], EDF[Nom], BD_evo[[#This Row],[Nom]], EDF[Semaine], BD_evo[[#This Row],[Semaine]]), "")</f>
        <v/>
      </c>
      <c r="L2004" s="92" t="str">
        <f>IFERROR(AVERAGEIFS(EDF[Nutrition], EDF[Nom], BD_evo[[#This Row],[Nom]], EDF[Semaine], BD_evo[[#This Row],[Semaine]]), "")</f>
        <v/>
      </c>
      <c r="M2004" s="92" t="str">
        <f>IFERROR(AVERAGEIFS(RPE[Investissement du jour], RPE[Nom], BD_evo[[#This Row],[Nom]], RPE[Semaine], BD_evo[[#This Row],[Semaine]]), "")</f>
        <v/>
      </c>
    </row>
    <row r="2005" spans="1:13" x14ac:dyDescent="0.2">
      <c r="A2005" s="89" t="s">
        <v>80</v>
      </c>
      <c r="B2005" t="str">
        <f>INDEX(Statut[Profil], MATCH(BD_evo[[#This Row],[Nom]], Statut[Nom], 0))</f>
        <v>Avant</v>
      </c>
      <c r="C2005">
        <f t="shared" si="56"/>
        <v>2024</v>
      </c>
      <c r="D2005">
        <f t="shared" si="57"/>
        <v>23</v>
      </c>
      <c r="E2005" t="str">
        <f>IF(SUMIFS(RPE[sRPE_tot], RPE[Nom], BD_evo[[#This Row],[Nom]], RPE[Semaine], BD_evo[[#This Row],[Semaine]])=0,"",SUMIFS(RPE[sRPE_tot], RPE[Nom], BD_evo[[#This Row],[Nom]], RPE[Semaine], BD_evo[[#This Row],[Semaine]]))</f>
        <v/>
      </c>
      <c r="F2005" s="92" t="str">
        <f>IFERROR(AVERAGEIFS(EDF[Total EDF], EDF[Nom], BD_evo[[#This Row],[Nom]], EDF[Semaine], BD_evo[[#This Row],[Semaine]]), "")</f>
        <v/>
      </c>
      <c r="G2005" s="92" t="str">
        <f>IFERROR(AVERAGEIFS(EDF[Humeur], EDF[Nom], BD_evo[[#This Row],[Nom]], EDF[Semaine], BD_evo[[#This Row],[Semaine]]), "")</f>
        <v/>
      </c>
      <c r="H2005" s="92" t="str">
        <f>IFERROR(AVERAGEIFS(EDF[Stress], EDF[Nom], BD_evo[[#This Row],[Nom]], EDF[Semaine], BD_evo[[#This Row],[Semaine]]), "")</f>
        <v/>
      </c>
      <c r="I2005" s="92" t="str">
        <f>IFERROR(AVERAGEIFS(EDF[Sommeil], EDF[Nom], BD_evo[[#This Row],[Nom]], EDF[Semaine], BD_evo[[#This Row],[Semaine]]), "")</f>
        <v/>
      </c>
      <c r="J2005" s="92" t="str">
        <f>IFERROR(AVERAGEIFS(EDF[Etat Physique], EDF[Nom], BD_evo[[#This Row],[Nom]], EDF[Semaine], BD_evo[[#This Row],[Semaine]]), "")</f>
        <v/>
      </c>
      <c r="K2005" s="92" t="str">
        <f>IFERROR(AVERAGEIFS(EDF[Hydratation], EDF[Nom], BD_evo[[#This Row],[Nom]], EDF[Semaine], BD_evo[[#This Row],[Semaine]]), "")</f>
        <v/>
      </c>
      <c r="L2005" s="92" t="str">
        <f>IFERROR(AVERAGEIFS(EDF[Nutrition], EDF[Nom], BD_evo[[#This Row],[Nom]], EDF[Semaine], BD_evo[[#This Row],[Semaine]]), "")</f>
        <v/>
      </c>
      <c r="M2005" s="92" t="str">
        <f>IFERROR(AVERAGEIFS(RPE[Investissement du jour], RPE[Nom], BD_evo[[#This Row],[Nom]], RPE[Semaine], BD_evo[[#This Row],[Semaine]]), "")</f>
        <v/>
      </c>
    </row>
    <row r="2006" spans="1:13" x14ac:dyDescent="0.2">
      <c r="A2006" s="88" t="s">
        <v>167</v>
      </c>
      <c r="B2006" t="str">
        <f>INDEX(Statut[Profil], MATCH(BD_evo[[#This Row],[Nom]], Statut[Nom], 0))</f>
        <v>Trois Quarts</v>
      </c>
      <c r="C2006">
        <f t="shared" si="56"/>
        <v>2024</v>
      </c>
      <c r="D2006">
        <f t="shared" si="57"/>
        <v>23</v>
      </c>
      <c r="E2006" t="str">
        <f>IF(SUMIFS(RPE[sRPE_tot], RPE[Nom], BD_evo[[#This Row],[Nom]], RPE[Semaine], BD_evo[[#This Row],[Semaine]])=0,"",SUMIFS(RPE[sRPE_tot], RPE[Nom], BD_evo[[#This Row],[Nom]], RPE[Semaine], BD_evo[[#This Row],[Semaine]]))</f>
        <v/>
      </c>
      <c r="F2006" s="92" t="str">
        <f>IFERROR(AVERAGEIFS(EDF[Total EDF], EDF[Nom], BD_evo[[#This Row],[Nom]], EDF[Semaine], BD_evo[[#This Row],[Semaine]]), "")</f>
        <v/>
      </c>
      <c r="G2006" s="92" t="str">
        <f>IFERROR(AVERAGEIFS(EDF[Humeur], EDF[Nom], BD_evo[[#This Row],[Nom]], EDF[Semaine], BD_evo[[#This Row],[Semaine]]), "")</f>
        <v/>
      </c>
      <c r="H2006" s="92" t="str">
        <f>IFERROR(AVERAGEIFS(EDF[Stress], EDF[Nom], BD_evo[[#This Row],[Nom]], EDF[Semaine], BD_evo[[#This Row],[Semaine]]), "")</f>
        <v/>
      </c>
      <c r="I2006" s="92" t="str">
        <f>IFERROR(AVERAGEIFS(EDF[Sommeil], EDF[Nom], BD_evo[[#This Row],[Nom]], EDF[Semaine], BD_evo[[#This Row],[Semaine]]), "")</f>
        <v/>
      </c>
      <c r="J2006" s="92" t="str">
        <f>IFERROR(AVERAGEIFS(EDF[Etat Physique], EDF[Nom], BD_evo[[#This Row],[Nom]], EDF[Semaine], BD_evo[[#This Row],[Semaine]]), "")</f>
        <v/>
      </c>
      <c r="K2006" s="92" t="str">
        <f>IFERROR(AVERAGEIFS(EDF[Hydratation], EDF[Nom], BD_evo[[#This Row],[Nom]], EDF[Semaine], BD_evo[[#This Row],[Semaine]]), "")</f>
        <v/>
      </c>
      <c r="L2006" s="92" t="str">
        <f>IFERROR(AVERAGEIFS(EDF[Nutrition], EDF[Nom], BD_evo[[#This Row],[Nom]], EDF[Semaine], BD_evo[[#This Row],[Semaine]]), "")</f>
        <v/>
      </c>
      <c r="M2006" s="92" t="str">
        <f>IFERROR(AVERAGEIFS(RPE[Investissement du jour], RPE[Nom], BD_evo[[#This Row],[Nom]], RPE[Semaine], BD_evo[[#This Row],[Semaine]]), "")</f>
        <v/>
      </c>
    </row>
    <row r="2007" spans="1:13" x14ac:dyDescent="0.2">
      <c r="A2007" s="88" t="s">
        <v>240</v>
      </c>
      <c r="B2007" t="str">
        <f>INDEX(Statut[Profil], MATCH(BD_evo[[#This Row],[Nom]], Statut[Nom], 0))</f>
        <v>Trois Quarts</v>
      </c>
      <c r="C2007">
        <f t="shared" si="56"/>
        <v>2024</v>
      </c>
      <c r="D2007">
        <f t="shared" si="57"/>
        <v>23</v>
      </c>
      <c r="E2007" t="str">
        <f>IF(SUMIFS(RPE[sRPE_tot], RPE[Nom], BD_evo[[#This Row],[Nom]], RPE[Semaine], BD_evo[[#This Row],[Semaine]])=0,"",SUMIFS(RPE[sRPE_tot], RPE[Nom], BD_evo[[#This Row],[Nom]], RPE[Semaine], BD_evo[[#This Row],[Semaine]]))</f>
        <v/>
      </c>
      <c r="F2007" s="92" t="str">
        <f>IFERROR(AVERAGEIFS(EDF[Total EDF], EDF[Nom], BD_evo[[#This Row],[Nom]], EDF[Semaine], BD_evo[[#This Row],[Semaine]]), "")</f>
        <v/>
      </c>
      <c r="G2007" s="92" t="str">
        <f>IFERROR(AVERAGEIFS(EDF[Humeur], EDF[Nom], BD_evo[[#This Row],[Nom]], EDF[Semaine], BD_evo[[#This Row],[Semaine]]), "")</f>
        <v/>
      </c>
      <c r="H2007" s="92" t="str">
        <f>IFERROR(AVERAGEIFS(EDF[Stress], EDF[Nom], BD_evo[[#This Row],[Nom]], EDF[Semaine], BD_evo[[#This Row],[Semaine]]), "")</f>
        <v/>
      </c>
      <c r="I2007" s="92" t="str">
        <f>IFERROR(AVERAGEIFS(EDF[Sommeil], EDF[Nom], BD_evo[[#This Row],[Nom]], EDF[Semaine], BD_evo[[#This Row],[Semaine]]), "")</f>
        <v/>
      </c>
      <c r="J2007" s="92" t="str">
        <f>IFERROR(AVERAGEIFS(EDF[Etat Physique], EDF[Nom], BD_evo[[#This Row],[Nom]], EDF[Semaine], BD_evo[[#This Row],[Semaine]]), "")</f>
        <v/>
      </c>
      <c r="K2007" s="92" t="str">
        <f>IFERROR(AVERAGEIFS(EDF[Hydratation], EDF[Nom], BD_evo[[#This Row],[Nom]], EDF[Semaine], BD_evo[[#This Row],[Semaine]]), "")</f>
        <v/>
      </c>
      <c r="L2007" s="92" t="str">
        <f>IFERROR(AVERAGEIFS(EDF[Nutrition], EDF[Nom], BD_evo[[#This Row],[Nom]], EDF[Semaine], BD_evo[[#This Row],[Semaine]]), "")</f>
        <v/>
      </c>
      <c r="M2007" s="92" t="str">
        <f>IFERROR(AVERAGEIFS(RPE[Investissement du jour], RPE[Nom], BD_evo[[#This Row],[Nom]], RPE[Semaine], BD_evo[[#This Row],[Semaine]]), "")</f>
        <v/>
      </c>
    </row>
    <row r="2008" spans="1:13" x14ac:dyDescent="0.2">
      <c r="A2008" s="88" t="s">
        <v>107</v>
      </c>
      <c r="B2008" t="str">
        <f>INDEX(Statut[Profil], MATCH(BD_evo[[#This Row],[Nom]], Statut[Nom], 0))</f>
        <v>Trois Quarts</v>
      </c>
      <c r="C2008">
        <f t="shared" si="56"/>
        <v>2024</v>
      </c>
      <c r="D2008">
        <f t="shared" si="57"/>
        <v>23</v>
      </c>
      <c r="E2008" t="str">
        <f>IF(SUMIFS(RPE[sRPE_tot], RPE[Nom], BD_evo[[#This Row],[Nom]], RPE[Semaine], BD_evo[[#This Row],[Semaine]])=0,"",SUMIFS(RPE[sRPE_tot], RPE[Nom], BD_evo[[#This Row],[Nom]], RPE[Semaine], BD_evo[[#This Row],[Semaine]]))</f>
        <v/>
      </c>
      <c r="F2008" s="92" t="str">
        <f>IFERROR(AVERAGEIFS(EDF[Total EDF], EDF[Nom], BD_evo[[#This Row],[Nom]], EDF[Semaine], BD_evo[[#This Row],[Semaine]]), "")</f>
        <v/>
      </c>
      <c r="G2008" s="92" t="str">
        <f>IFERROR(AVERAGEIFS(EDF[Humeur], EDF[Nom], BD_evo[[#This Row],[Nom]], EDF[Semaine], BD_evo[[#This Row],[Semaine]]), "")</f>
        <v/>
      </c>
      <c r="H2008" s="92" t="str">
        <f>IFERROR(AVERAGEIFS(EDF[Stress], EDF[Nom], BD_evo[[#This Row],[Nom]], EDF[Semaine], BD_evo[[#This Row],[Semaine]]), "")</f>
        <v/>
      </c>
      <c r="I2008" s="92" t="str">
        <f>IFERROR(AVERAGEIFS(EDF[Sommeil], EDF[Nom], BD_evo[[#This Row],[Nom]], EDF[Semaine], BD_evo[[#This Row],[Semaine]]), "")</f>
        <v/>
      </c>
      <c r="J2008" s="92" t="str">
        <f>IFERROR(AVERAGEIFS(EDF[Etat Physique], EDF[Nom], BD_evo[[#This Row],[Nom]], EDF[Semaine], BD_evo[[#This Row],[Semaine]]), "")</f>
        <v/>
      </c>
      <c r="K2008" s="92" t="str">
        <f>IFERROR(AVERAGEIFS(EDF[Hydratation], EDF[Nom], BD_evo[[#This Row],[Nom]], EDF[Semaine], BD_evo[[#This Row],[Semaine]]), "")</f>
        <v/>
      </c>
      <c r="L2008" s="92" t="str">
        <f>IFERROR(AVERAGEIFS(EDF[Nutrition], EDF[Nom], BD_evo[[#This Row],[Nom]], EDF[Semaine], BD_evo[[#This Row],[Semaine]]), "")</f>
        <v/>
      </c>
      <c r="M2008" s="92" t="str">
        <f>IFERROR(AVERAGEIFS(RPE[Investissement du jour], RPE[Nom], BD_evo[[#This Row],[Nom]], RPE[Semaine], BD_evo[[#This Row],[Semaine]]), "")</f>
        <v/>
      </c>
    </row>
    <row r="2009" spans="1:13" x14ac:dyDescent="0.2">
      <c r="A2009" s="88" t="s">
        <v>192</v>
      </c>
      <c r="B2009" t="str">
        <f>INDEX(Statut[Profil], MATCH(BD_evo[[#This Row],[Nom]], Statut[Nom], 0))</f>
        <v>Trois Quarts</v>
      </c>
      <c r="C2009">
        <f t="shared" si="56"/>
        <v>2024</v>
      </c>
      <c r="D2009">
        <f t="shared" si="57"/>
        <v>23</v>
      </c>
      <c r="E2009" t="str">
        <f>IF(SUMIFS(RPE[sRPE_tot], RPE[Nom], BD_evo[[#This Row],[Nom]], RPE[Semaine], BD_evo[[#This Row],[Semaine]])=0,"",SUMIFS(RPE[sRPE_tot], RPE[Nom], BD_evo[[#This Row],[Nom]], RPE[Semaine], BD_evo[[#This Row],[Semaine]]))</f>
        <v/>
      </c>
      <c r="F2009" s="92" t="str">
        <f>IFERROR(AVERAGEIFS(EDF[Total EDF], EDF[Nom], BD_evo[[#This Row],[Nom]], EDF[Semaine], BD_evo[[#This Row],[Semaine]]), "")</f>
        <v/>
      </c>
      <c r="G2009" s="92" t="str">
        <f>IFERROR(AVERAGEIFS(EDF[Humeur], EDF[Nom], BD_evo[[#This Row],[Nom]], EDF[Semaine], BD_evo[[#This Row],[Semaine]]), "")</f>
        <v/>
      </c>
      <c r="H2009" s="92" t="str">
        <f>IFERROR(AVERAGEIFS(EDF[Stress], EDF[Nom], BD_evo[[#This Row],[Nom]], EDF[Semaine], BD_evo[[#This Row],[Semaine]]), "")</f>
        <v/>
      </c>
      <c r="I2009" s="92" t="str">
        <f>IFERROR(AVERAGEIFS(EDF[Sommeil], EDF[Nom], BD_evo[[#This Row],[Nom]], EDF[Semaine], BD_evo[[#This Row],[Semaine]]), "")</f>
        <v/>
      </c>
      <c r="J2009" s="92" t="str">
        <f>IFERROR(AVERAGEIFS(EDF[Etat Physique], EDF[Nom], BD_evo[[#This Row],[Nom]], EDF[Semaine], BD_evo[[#This Row],[Semaine]]), "")</f>
        <v/>
      </c>
      <c r="K2009" s="92" t="str">
        <f>IFERROR(AVERAGEIFS(EDF[Hydratation], EDF[Nom], BD_evo[[#This Row],[Nom]], EDF[Semaine], BD_evo[[#This Row],[Semaine]]), "")</f>
        <v/>
      </c>
      <c r="L2009" s="92" t="str">
        <f>IFERROR(AVERAGEIFS(EDF[Nutrition], EDF[Nom], BD_evo[[#This Row],[Nom]], EDF[Semaine], BD_evo[[#This Row],[Semaine]]), "")</f>
        <v/>
      </c>
      <c r="M2009" s="92" t="str">
        <f>IFERROR(AVERAGEIFS(RPE[Investissement du jour], RPE[Nom], BD_evo[[#This Row],[Nom]], RPE[Semaine], BD_evo[[#This Row],[Semaine]]), "")</f>
        <v/>
      </c>
    </row>
    <row r="2010" spans="1:13" x14ac:dyDescent="0.2">
      <c r="A2010" s="88" t="s">
        <v>496</v>
      </c>
      <c r="B2010" t="str">
        <f>INDEX(Statut[Profil], MATCH(BD_evo[[#This Row],[Nom]], Statut[Nom], 0))</f>
        <v>Trois Quarts</v>
      </c>
      <c r="C2010">
        <f t="shared" si="56"/>
        <v>2024</v>
      </c>
      <c r="D2010">
        <f t="shared" si="57"/>
        <v>23</v>
      </c>
      <c r="E2010" t="str">
        <f>IF(SUMIFS(RPE[sRPE_tot], RPE[Nom], BD_evo[[#This Row],[Nom]], RPE[Semaine], BD_evo[[#This Row],[Semaine]])=0,"",SUMIFS(RPE[sRPE_tot], RPE[Nom], BD_evo[[#This Row],[Nom]], RPE[Semaine], BD_evo[[#This Row],[Semaine]]))</f>
        <v/>
      </c>
      <c r="F2010" s="92" t="str">
        <f>IFERROR(AVERAGEIFS(EDF[Total EDF], EDF[Nom], BD_evo[[#This Row],[Nom]], EDF[Semaine], BD_evo[[#This Row],[Semaine]]), "")</f>
        <v/>
      </c>
      <c r="G2010" s="92" t="str">
        <f>IFERROR(AVERAGEIFS(EDF[Humeur], EDF[Nom], BD_evo[[#This Row],[Nom]], EDF[Semaine], BD_evo[[#This Row],[Semaine]]), "")</f>
        <v/>
      </c>
      <c r="H2010" s="92" t="str">
        <f>IFERROR(AVERAGEIFS(EDF[Stress], EDF[Nom], BD_evo[[#This Row],[Nom]], EDF[Semaine], BD_evo[[#This Row],[Semaine]]), "")</f>
        <v/>
      </c>
      <c r="I2010" s="92" t="str">
        <f>IFERROR(AVERAGEIFS(EDF[Sommeil], EDF[Nom], BD_evo[[#This Row],[Nom]], EDF[Semaine], BD_evo[[#This Row],[Semaine]]), "")</f>
        <v/>
      </c>
      <c r="J2010" s="92" t="str">
        <f>IFERROR(AVERAGEIFS(EDF[Etat Physique], EDF[Nom], BD_evo[[#This Row],[Nom]], EDF[Semaine], BD_evo[[#This Row],[Semaine]]), "")</f>
        <v/>
      </c>
      <c r="K2010" s="92" t="str">
        <f>IFERROR(AVERAGEIFS(EDF[Hydratation], EDF[Nom], BD_evo[[#This Row],[Nom]], EDF[Semaine], BD_evo[[#This Row],[Semaine]]), "")</f>
        <v/>
      </c>
      <c r="L2010" s="92" t="str">
        <f>IFERROR(AVERAGEIFS(EDF[Nutrition], EDF[Nom], BD_evo[[#This Row],[Nom]], EDF[Semaine], BD_evo[[#This Row],[Semaine]]), "")</f>
        <v/>
      </c>
      <c r="M2010" s="92" t="str">
        <f>IFERROR(AVERAGEIFS(RPE[Investissement du jour], RPE[Nom], BD_evo[[#This Row],[Nom]], RPE[Semaine], BD_evo[[#This Row],[Semaine]]), "")</f>
        <v/>
      </c>
    </row>
    <row r="2011" spans="1:13" x14ac:dyDescent="0.2">
      <c r="A2011" s="88" t="s">
        <v>211</v>
      </c>
      <c r="B2011" t="str">
        <f>INDEX(Statut[Profil], MATCH(BD_evo[[#This Row],[Nom]], Statut[Nom], 0))</f>
        <v>Trois Quarts</v>
      </c>
      <c r="C2011">
        <f t="shared" si="56"/>
        <v>2024</v>
      </c>
      <c r="D2011">
        <f t="shared" si="57"/>
        <v>23</v>
      </c>
      <c r="E2011" t="str">
        <f>IF(SUMIFS(RPE[sRPE_tot], RPE[Nom], BD_evo[[#This Row],[Nom]], RPE[Semaine], BD_evo[[#This Row],[Semaine]])=0,"",SUMIFS(RPE[sRPE_tot], RPE[Nom], BD_evo[[#This Row],[Nom]], RPE[Semaine], BD_evo[[#This Row],[Semaine]]))</f>
        <v/>
      </c>
      <c r="F2011" s="92" t="str">
        <f>IFERROR(AVERAGEIFS(EDF[Total EDF], EDF[Nom], BD_evo[[#This Row],[Nom]], EDF[Semaine], BD_evo[[#This Row],[Semaine]]), "")</f>
        <v/>
      </c>
      <c r="G2011" s="92" t="str">
        <f>IFERROR(AVERAGEIFS(EDF[Humeur], EDF[Nom], BD_evo[[#This Row],[Nom]], EDF[Semaine], BD_evo[[#This Row],[Semaine]]), "")</f>
        <v/>
      </c>
      <c r="H2011" s="92" t="str">
        <f>IFERROR(AVERAGEIFS(EDF[Stress], EDF[Nom], BD_evo[[#This Row],[Nom]], EDF[Semaine], BD_evo[[#This Row],[Semaine]]), "")</f>
        <v/>
      </c>
      <c r="I2011" s="92" t="str">
        <f>IFERROR(AVERAGEIFS(EDF[Sommeil], EDF[Nom], BD_evo[[#This Row],[Nom]], EDF[Semaine], BD_evo[[#This Row],[Semaine]]), "")</f>
        <v/>
      </c>
      <c r="J2011" s="92" t="str">
        <f>IFERROR(AVERAGEIFS(EDF[Etat Physique], EDF[Nom], BD_evo[[#This Row],[Nom]], EDF[Semaine], BD_evo[[#This Row],[Semaine]]), "")</f>
        <v/>
      </c>
      <c r="K2011" s="92" t="str">
        <f>IFERROR(AVERAGEIFS(EDF[Hydratation], EDF[Nom], BD_evo[[#This Row],[Nom]], EDF[Semaine], BD_evo[[#This Row],[Semaine]]), "")</f>
        <v/>
      </c>
      <c r="L2011" s="92" t="str">
        <f>IFERROR(AVERAGEIFS(EDF[Nutrition], EDF[Nom], BD_evo[[#This Row],[Nom]], EDF[Semaine], BD_evo[[#This Row],[Semaine]]), "")</f>
        <v/>
      </c>
      <c r="M2011" s="92" t="str">
        <f>IFERROR(AVERAGEIFS(RPE[Investissement du jour], RPE[Nom], BD_evo[[#This Row],[Nom]], RPE[Semaine], BD_evo[[#This Row],[Semaine]]), "")</f>
        <v/>
      </c>
    </row>
    <row r="2012" spans="1:13" x14ac:dyDescent="0.2">
      <c r="A2012" s="88" t="s">
        <v>188</v>
      </c>
      <c r="B2012" t="str">
        <f>INDEX(Statut[Profil], MATCH(BD_evo[[#This Row],[Nom]], Statut[Nom], 0))</f>
        <v>Avant</v>
      </c>
      <c r="C2012">
        <f t="shared" si="56"/>
        <v>2024</v>
      </c>
      <c r="D2012">
        <f t="shared" si="57"/>
        <v>23</v>
      </c>
      <c r="E2012" t="str">
        <f>IF(SUMIFS(RPE[sRPE_tot], RPE[Nom], BD_evo[[#This Row],[Nom]], RPE[Semaine], BD_evo[[#This Row],[Semaine]])=0,"",SUMIFS(RPE[sRPE_tot], RPE[Nom], BD_evo[[#This Row],[Nom]], RPE[Semaine], BD_evo[[#This Row],[Semaine]]))</f>
        <v/>
      </c>
      <c r="F2012" s="92" t="str">
        <f>IFERROR(AVERAGEIFS(EDF[Total EDF], EDF[Nom], BD_evo[[#This Row],[Nom]], EDF[Semaine], BD_evo[[#This Row],[Semaine]]), "")</f>
        <v/>
      </c>
      <c r="G2012" s="92" t="str">
        <f>IFERROR(AVERAGEIFS(EDF[Humeur], EDF[Nom], BD_evo[[#This Row],[Nom]], EDF[Semaine], BD_evo[[#This Row],[Semaine]]), "")</f>
        <v/>
      </c>
      <c r="H2012" s="92" t="str">
        <f>IFERROR(AVERAGEIFS(EDF[Stress], EDF[Nom], BD_evo[[#This Row],[Nom]], EDF[Semaine], BD_evo[[#This Row],[Semaine]]), "")</f>
        <v/>
      </c>
      <c r="I2012" s="92" t="str">
        <f>IFERROR(AVERAGEIFS(EDF[Sommeil], EDF[Nom], BD_evo[[#This Row],[Nom]], EDF[Semaine], BD_evo[[#This Row],[Semaine]]), "")</f>
        <v/>
      </c>
      <c r="J2012" s="92" t="str">
        <f>IFERROR(AVERAGEIFS(EDF[Etat Physique], EDF[Nom], BD_evo[[#This Row],[Nom]], EDF[Semaine], BD_evo[[#This Row],[Semaine]]), "")</f>
        <v/>
      </c>
      <c r="K2012" s="92" t="str">
        <f>IFERROR(AVERAGEIFS(EDF[Hydratation], EDF[Nom], BD_evo[[#This Row],[Nom]], EDF[Semaine], BD_evo[[#This Row],[Semaine]]), "")</f>
        <v/>
      </c>
      <c r="L2012" s="92" t="str">
        <f>IFERROR(AVERAGEIFS(EDF[Nutrition], EDF[Nom], BD_evo[[#This Row],[Nom]], EDF[Semaine], BD_evo[[#This Row],[Semaine]]), "")</f>
        <v/>
      </c>
      <c r="M2012" s="92" t="str">
        <f>IFERROR(AVERAGEIFS(RPE[Investissement du jour], RPE[Nom], BD_evo[[#This Row],[Nom]], RPE[Semaine], BD_evo[[#This Row],[Semaine]]), "")</f>
        <v/>
      </c>
    </row>
    <row r="2013" spans="1:13" x14ac:dyDescent="0.2">
      <c r="A2013" s="88" t="s">
        <v>200</v>
      </c>
      <c r="B2013" t="str">
        <f>INDEX(Statut[Profil], MATCH(BD_evo[[#This Row],[Nom]], Statut[Nom], 0))</f>
        <v>Avant</v>
      </c>
      <c r="C2013">
        <f t="shared" si="56"/>
        <v>2024</v>
      </c>
      <c r="D2013">
        <f t="shared" si="57"/>
        <v>23</v>
      </c>
      <c r="E2013" t="str">
        <f>IF(SUMIFS(RPE[sRPE_tot], RPE[Nom], BD_evo[[#This Row],[Nom]], RPE[Semaine], BD_evo[[#This Row],[Semaine]])=0,"",SUMIFS(RPE[sRPE_tot], RPE[Nom], BD_evo[[#This Row],[Nom]], RPE[Semaine], BD_evo[[#This Row],[Semaine]]))</f>
        <v/>
      </c>
      <c r="F2013" s="92" t="str">
        <f>IFERROR(AVERAGEIFS(EDF[Total EDF], EDF[Nom], BD_evo[[#This Row],[Nom]], EDF[Semaine], BD_evo[[#This Row],[Semaine]]), "")</f>
        <v/>
      </c>
      <c r="G2013" s="92" t="str">
        <f>IFERROR(AVERAGEIFS(EDF[Humeur], EDF[Nom], BD_evo[[#This Row],[Nom]], EDF[Semaine], BD_evo[[#This Row],[Semaine]]), "")</f>
        <v/>
      </c>
      <c r="H2013" s="92" t="str">
        <f>IFERROR(AVERAGEIFS(EDF[Stress], EDF[Nom], BD_evo[[#This Row],[Nom]], EDF[Semaine], BD_evo[[#This Row],[Semaine]]), "")</f>
        <v/>
      </c>
      <c r="I2013" s="92" t="str">
        <f>IFERROR(AVERAGEIFS(EDF[Sommeil], EDF[Nom], BD_evo[[#This Row],[Nom]], EDF[Semaine], BD_evo[[#This Row],[Semaine]]), "")</f>
        <v/>
      </c>
      <c r="J2013" s="92" t="str">
        <f>IFERROR(AVERAGEIFS(EDF[Etat Physique], EDF[Nom], BD_evo[[#This Row],[Nom]], EDF[Semaine], BD_evo[[#This Row],[Semaine]]), "")</f>
        <v/>
      </c>
      <c r="K2013" s="92" t="str">
        <f>IFERROR(AVERAGEIFS(EDF[Hydratation], EDF[Nom], BD_evo[[#This Row],[Nom]], EDF[Semaine], BD_evo[[#This Row],[Semaine]]), "")</f>
        <v/>
      </c>
      <c r="L2013" s="92" t="str">
        <f>IFERROR(AVERAGEIFS(EDF[Nutrition], EDF[Nom], BD_evo[[#This Row],[Nom]], EDF[Semaine], BD_evo[[#This Row],[Semaine]]), "")</f>
        <v/>
      </c>
      <c r="M2013" s="92" t="str">
        <f>IFERROR(AVERAGEIFS(RPE[Investissement du jour], RPE[Nom], BD_evo[[#This Row],[Nom]], RPE[Semaine], BD_evo[[#This Row],[Semaine]]), "")</f>
        <v/>
      </c>
    </row>
    <row r="2014" spans="1:13" x14ac:dyDescent="0.2">
      <c r="A2014" s="88" t="s">
        <v>244</v>
      </c>
      <c r="B2014" t="str">
        <f>INDEX(Statut[Profil], MATCH(BD_evo[[#This Row],[Nom]], Statut[Nom], 0))</f>
        <v>Avant</v>
      </c>
      <c r="C2014">
        <f t="shared" si="56"/>
        <v>2024</v>
      </c>
      <c r="D2014">
        <f t="shared" si="57"/>
        <v>23</v>
      </c>
      <c r="E2014" t="str">
        <f>IF(SUMIFS(RPE[sRPE_tot], RPE[Nom], BD_evo[[#This Row],[Nom]], RPE[Semaine], BD_evo[[#This Row],[Semaine]])=0,"",SUMIFS(RPE[sRPE_tot], RPE[Nom], BD_evo[[#This Row],[Nom]], RPE[Semaine], BD_evo[[#This Row],[Semaine]]))</f>
        <v/>
      </c>
      <c r="F2014" s="92" t="str">
        <f>IFERROR(AVERAGEIFS(EDF[Total EDF], EDF[Nom], BD_evo[[#This Row],[Nom]], EDF[Semaine], BD_evo[[#This Row],[Semaine]]), "")</f>
        <v/>
      </c>
      <c r="G2014" s="92" t="str">
        <f>IFERROR(AVERAGEIFS(EDF[Humeur], EDF[Nom], BD_evo[[#This Row],[Nom]], EDF[Semaine], BD_evo[[#This Row],[Semaine]]), "")</f>
        <v/>
      </c>
      <c r="H2014" s="92" t="str">
        <f>IFERROR(AVERAGEIFS(EDF[Stress], EDF[Nom], BD_evo[[#This Row],[Nom]], EDF[Semaine], BD_evo[[#This Row],[Semaine]]), "")</f>
        <v/>
      </c>
      <c r="I2014" s="92" t="str">
        <f>IFERROR(AVERAGEIFS(EDF[Sommeil], EDF[Nom], BD_evo[[#This Row],[Nom]], EDF[Semaine], BD_evo[[#This Row],[Semaine]]), "")</f>
        <v/>
      </c>
      <c r="J2014" s="92" t="str">
        <f>IFERROR(AVERAGEIFS(EDF[Etat Physique], EDF[Nom], BD_evo[[#This Row],[Nom]], EDF[Semaine], BD_evo[[#This Row],[Semaine]]), "")</f>
        <v/>
      </c>
      <c r="K2014" s="92" t="str">
        <f>IFERROR(AVERAGEIFS(EDF[Hydratation], EDF[Nom], BD_evo[[#This Row],[Nom]], EDF[Semaine], BD_evo[[#This Row],[Semaine]]), "")</f>
        <v/>
      </c>
      <c r="L2014" s="92" t="str">
        <f>IFERROR(AVERAGEIFS(EDF[Nutrition], EDF[Nom], BD_evo[[#This Row],[Nom]], EDF[Semaine], BD_evo[[#This Row],[Semaine]]), "")</f>
        <v/>
      </c>
      <c r="M2014" s="92" t="str">
        <f>IFERROR(AVERAGEIFS(RPE[Investissement du jour], RPE[Nom], BD_evo[[#This Row],[Nom]], RPE[Semaine], BD_evo[[#This Row],[Semaine]]), "")</f>
        <v/>
      </c>
    </row>
    <row r="2015" spans="1:13" x14ac:dyDescent="0.2">
      <c r="A2015" s="89" t="s">
        <v>78</v>
      </c>
      <c r="B2015" t="str">
        <f>INDEX(Statut[Profil], MATCH(BD_evo[[#This Row],[Nom]], Statut[Nom], 0))</f>
        <v>Avant</v>
      </c>
      <c r="C2015">
        <f t="shared" ref="C2015:C2078" si="58">C2014</f>
        <v>2024</v>
      </c>
      <c r="D2015">
        <f t="shared" si="57"/>
        <v>23</v>
      </c>
      <c r="E2015" t="str">
        <f>IF(SUMIFS(RPE[sRPE_tot], RPE[Nom], BD_evo[[#This Row],[Nom]], RPE[Semaine], BD_evo[[#This Row],[Semaine]])=0,"",SUMIFS(RPE[sRPE_tot], RPE[Nom], BD_evo[[#This Row],[Nom]], RPE[Semaine], BD_evo[[#This Row],[Semaine]]))</f>
        <v/>
      </c>
      <c r="F2015" s="92" t="str">
        <f>IFERROR(AVERAGEIFS(EDF[Total EDF], EDF[Nom], BD_evo[[#This Row],[Nom]], EDF[Semaine], BD_evo[[#This Row],[Semaine]]), "")</f>
        <v/>
      </c>
      <c r="G2015" s="92" t="str">
        <f>IFERROR(AVERAGEIFS(EDF[Humeur], EDF[Nom], BD_evo[[#This Row],[Nom]], EDF[Semaine], BD_evo[[#This Row],[Semaine]]), "")</f>
        <v/>
      </c>
      <c r="H2015" s="92" t="str">
        <f>IFERROR(AVERAGEIFS(EDF[Stress], EDF[Nom], BD_evo[[#This Row],[Nom]], EDF[Semaine], BD_evo[[#This Row],[Semaine]]), "")</f>
        <v/>
      </c>
      <c r="I2015" s="92" t="str">
        <f>IFERROR(AVERAGEIFS(EDF[Sommeil], EDF[Nom], BD_evo[[#This Row],[Nom]], EDF[Semaine], BD_evo[[#This Row],[Semaine]]), "")</f>
        <v/>
      </c>
      <c r="J2015" s="92" t="str">
        <f>IFERROR(AVERAGEIFS(EDF[Etat Physique], EDF[Nom], BD_evo[[#This Row],[Nom]], EDF[Semaine], BD_evo[[#This Row],[Semaine]]), "")</f>
        <v/>
      </c>
      <c r="K2015" s="92" t="str">
        <f>IFERROR(AVERAGEIFS(EDF[Hydratation], EDF[Nom], BD_evo[[#This Row],[Nom]], EDF[Semaine], BD_evo[[#This Row],[Semaine]]), "")</f>
        <v/>
      </c>
      <c r="L2015" s="92" t="str">
        <f>IFERROR(AVERAGEIFS(EDF[Nutrition], EDF[Nom], BD_evo[[#This Row],[Nom]], EDF[Semaine], BD_evo[[#This Row],[Semaine]]), "")</f>
        <v/>
      </c>
      <c r="M2015" s="92" t="str">
        <f>IFERROR(AVERAGEIFS(RPE[Investissement du jour], RPE[Nom], BD_evo[[#This Row],[Nom]], RPE[Semaine], BD_evo[[#This Row],[Semaine]]), "")</f>
        <v/>
      </c>
    </row>
    <row r="2016" spans="1:13" x14ac:dyDescent="0.2">
      <c r="A2016" s="88" t="s">
        <v>87</v>
      </c>
      <c r="B2016" t="str">
        <f>INDEX(Statut[Profil], MATCH(BD_evo[[#This Row],[Nom]], Statut[Nom], 0))</f>
        <v>Trois Quarts</v>
      </c>
      <c r="C2016">
        <f t="shared" si="58"/>
        <v>2024</v>
      </c>
      <c r="D2016">
        <f t="shared" si="57"/>
        <v>23</v>
      </c>
      <c r="E2016" t="str">
        <f>IF(SUMIFS(RPE[sRPE_tot], RPE[Nom], BD_evo[[#This Row],[Nom]], RPE[Semaine], BD_evo[[#This Row],[Semaine]])=0,"",SUMIFS(RPE[sRPE_tot], RPE[Nom], BD_evo[[#This Row],[Nom]], RPE[Semaine], BD_evo[[#This Row],[Semaine]]))</f>
        <v/>
      </c>
      <c r="F2016" s="92" t="str">
        <f>IFERROR(AVERAGEIFS(EDF[Total EDF], EDF[Nom], BD_evo[[#This Row],[Nom]], EDF[Semaine], BD_evo[[#This Row],[Semaine]]), "")</f>
        <v/>
      </c>
      <c r="G2016" s="92" t="str">
        <f>IFERROR(AVERAGEIFS(EDF[Humeur], EDF[Nom], BD_evo[[#This Row],[Nom]], EDF[Semaine], BD_evo[[#This Row],[Semaine]]), "")</f>
        <v/>
      </c>
      <c r="H2016" s="92" t="str">
        <f>IFERROR(AVERAGEIFS(EDF[Stress], EDF[Nom], BD_evo[[#This Row],[Nom]], EDF[Semaine], BD_evo[[#This Row],[Semaine]]), "")</f>
        <v/>
      </c>
      <c r="I2016" s="92" t="str">
        <f>IFERROR(AVERAGEIFS(EDF[Sommeil], EDF[Nom], BD_evo[[#This Row],[Nom]], EDF[Semaine], BD_evo[[#This Row],[Semaine]]), "")</f>
        <v/>
      </c>
      <c r="J2016" s="92" t="str">
        <f>IFERROR(AVERAGEIFS(EDF[Etat Physique], EDF[Nom], BD_evo[[#This Row],[Nom]], EDF[Semaine], BD_evo[[#This Row],[Semaine]]), "")</f>
        <v/>
      </c>
      <c r="K2016" s="92" t="str">
        <f>IFERROR(AVERAGEIFS(EDF[Hydratation], EDF[Nom], BD_evo[[#This Row],[Nom]], EDF[Semaine], BD_evo[[#This Row],[Semaine]]), "")</f>
        <v/>
      </c>
      <c r="L2016" s="92" t="str">
        <f>IFERROR(AVERAGEIFS(EDF[Nutrition], EDF[Nom], BD_evo[[#This Row],[Nom]], EDF[Semaine], BD_evo[[#This Row],[Semaine]]), "")</f>
        <v/>
      </c>
      <c r="M2016" s="92" t="str">
        <f>IFERROR(AVERAGEIFS(RPE[Investissement du jour], RPE[Nom], BD_evo[[#This Row],[Nom]], RPE[Semaine], BD_evo[[#This Row],[Semaine]]), "")</f>
        <v/>
      </c>
    </row>
    <row r="2017" spans="1:13" x14ac:dyDescent="0.2">
      <c r="A2017" s="88" t="s">
        <v>212</v>
      </c>
      <c r="B2017" t="str">
        <f>INDEX(Statut[Profil], MATCH(BD_evo[[#This Row],[Nom]], Statut[Nom], 0))</f>
        <v>Avant</v>
      </c>
      <c r="C2017">
        <f t="shared" si="58"/>
        <v>2024</v>
      </c>
      <c r="D2017">
        <f t="shared" si="57"/>
        <v>23</v>
      </c>
      <c r="E2017" t="str">
        <f>IF(SUMIFS(RPE[sRPE_tot], RPE[Nom], BD_evo[[#This Row],[Nom]], RPE[Semaine], BD_evo[[#This Row],[Semaine]])=0,"",SUMIFS(RPE[sRPE_tot], RPE[Nom], BD_evo[[#This Row],[Nom]], RPE[Semaine], BD_evo[[#This Row],[Semaine]]))</f>
        <v/>
      </c>
      <c r="F2017" s="92" t="str">
        <f>IFERROR(AVERAGEIFS(EDF[Total EDF], EDF[Nom], BD_evo[[#This Row],[Nom]], EDF[Semaine], BD_evo[[#This Row],[Semaine]]), "")</f>
        <v/>
      </c>
      <c r="G2017" s="92" t="str">
        <f>IFERROR(AVERAGEIFS(EDF[Humeur], EDF[Nom], BD_evo[[#This Row],[Nom]], EDF[Semaine], BD_evo[[#This Row],[Semaine]]), "")</f>
        <v/>
      </c>
      <c r="H2017" s="92" t="str">
        <f>IFERROR(AVERAGEIFS(EDF[Stress], EDF[Nom], BD_evo[[#This Row],[Nom]], EDF[Semaine], BD_evo[[#This Row],[Semaine]]), "")</f>
        <v/>
      </c>
      <c r="I2017" s="92" t="str">
        <f>IFERROR(AVERAGEIFS(EDF[Sommeil], EDF[Nom], BD_evo[[#This Row],[Nom]], EDF[Semaine], BD_evo[[#This Row],[Semaine]]), "")</f>
        <v/>
      </c>
      <c r="J2017" s="92" t="str">
        <f>IFERROR(AVERAGEIFS(EDF[Etat Physique], EDF[Nom], BD_evo[[#This Row],[Nom]], EDF[Semaine], BD_evo[[#This Row],[Semaine]]), "")</f>
        <v/>
      </c>
      <c r="K2017" s="92" t="str">
        <f>IFERROR(AVERAGEIFS(EDF[Hydratation], EDF[Nom], BD_evo[[#This Row],[Nom]], EDF[Semaine], BD_evo[[#This Row],[Semaine]]), "")</f>
        <v/>
      </c>
      <c r="L2017" s="92" t="str">
        <f>IFERROR(AVERAGEIFS(EDF[Nutrition], EDF[Nom], BD_evo[[#This Row],[Nom]], EDF[Semaine], BD_evo[[#This Row],[Semaine]]), "")</f>
        <v/>
      </c>
      <c r="M2017" s="92" t="str">
        <f>IFERROR(AVERAGEIFS(RPE[Investissement du jour], RPE[Nom], BD_evo[[#This Row],[Nom]], RPE[Semaine], BD_evo[[#This Row],[Semaine]]), "")</f>
        <v/>
      </c>
    </row>
    <row r="2018" spans="1:13" x14ac:dyDescent="0.2">
      <c r="A2018" s="88" t="s">
        <v>243</v>
      </c>
      <c r="B2018" t="str">
        <f>INDEX(Statut[Profil], MATCH(BD_evo[[#This Row],[Nom]], Statut[Nom], 0))</f>
        <v>Trois Quarts</v>
      </c>
      <c r="C2018">
        <f t="shared" si="58"/>
        <v>2024</v>
      </c>
      <c r="D2018">
        <f t="shared" si="57"/>
        <v>23</v>
      </c>
      <c r="E2018" t="str">
        <f>IF(SUMIFS(RPE[sRPE_tot], RPE[Nom], BD_evo[[#This Row],[Nom]], RPE[Semaine], BD_evo[[#This Row],[Semaine]])=0,"",SUMIFS(RPE[sRPE_tot], RPE[Nom], BD_evo[[#This Row],[Nom]], RPE[Semaine], BD_evo[[#This Row],[Semaine]]))</f>
        <v/>
      </c>
      <c r="F2018" s="92" t="str">
        <f>IFERROR(AVERAGEIFS(EDF[Total EDF], EDF[Nom], BD_evo[[#This Row],[Nom]], EDF[Semaine], BD_evo[[#This Row],[Semaine]]), "")</f>
        <v/>
      </c>
      <c r="G2018" s="92" t="str">
        <f>IFERROR(AVERAGEIFS(EDF[Humeur], EDF[Nom], BD_evo[[#This Row],[Nom]], EDF[Semaine], BD_evo[[#This Row],[Semaine]]), "")</f>
        <v/>
      </c>
      <c r="H2018" s="92" t="str">
        <f>IFERROR(AVERAGEIFS(EDF[Stress], EDF[Nom], BD_evo[[#This Row],[Nom]], EDF[Semaine], BD_evo[[#This Row],[Semaine]]), "")</f>
        <v/>
      </c>
      <c r="I2018" s="92" t="str">
        <f>IFERROR(AVERAGEIFS(EDF[Sommeil], EDF[Nom], BD_evo[[#This Row],[Nom]], EDF[Semaine], BD_evo[[#This Row],[Semaine]]), "")</f>
        <v/>
      </c>
      <c r="J2018" s="92" t="str">
        <f>IFERROR(AVERAGEIFS(EDF[Etat Physique], EDF[Nom], BD_evo[[#This Row],[Nom]], EDF[Semaine], BD_evo[[#This Row],[Semaine]]), "")</f>
        <v/>
      </c>
      <c r="K2018" s="92" t="str">
        <f>IFERROR(AVERAGEIFS(EDF[Hydratation], EDF[Nom], BD_evo[[#This Row],[Nom]], EDF[Semaine], BD_evo[[#This Row],[Semaine]]), "")</f>
        <v/>
      </c>
      <c r="L2018" s="92" t="str">
        <f>IFERROR(AVERAGEIFS(EDF[Nutrition], EDF[Nom], BD_evo[[#This Row],[Nom]], EDF[Semaine], BD_evo[[#This Row],[Semaine]]), "")</f>
        <v/>
      </c>
      <c r="M2018" s="92" t="str">
        <f>IFERROR(AVERAGEIFS(RPE[Investissement du jour], RPE[Nom], BD_evo[[#This Row],[Nom]], RPE[Semaine], BD_evo[[#This Row],[Semaine]]), "")</f>
        <v/>
      </c>
    </row>
    <row r="2019" spans="1:13" x14ac:dyDescent="0.2">
      <c r="A2019" s="88" t="s">
        <v>81</v>
      </c>
      <c r="B2019" t="str">
        <f>INDEX(Statut[Profil], MATCH(BD_evo[[#This Row],[Nom]], Statut[Nom], 0))</f>
        <v>Trois Quarts</v>
      </c>
      <c r="C2019">
        <f t="shared" si="58"/>
        <v>2024</v>
      </c>
      <c r="D2019">
        <f t="shared" si="57"/>
        <v>23</v>
      </c>
      <c r="E2019" t="str">
        <f>IF(SUMIFS(RPE[sRPE_tot], RPE[Nom], BD_evo[[#This Row],[Nom]], RPE[Semaine], BD_evo[[#This Row],[Semaine]])=0,"",SUMIFS(RPE[sRPE_tot], RPE[Nom], BD_evo[[#This Row],[Nom]], RPE[Semaine], BD_evo[[#This Row],[Semaine]]))</f>
        <v/>
      </c>
      <c r="F2019" s="92" t="str">
        <f>IFERROR(AVERAGEIFS(EDF[Total EDF], EDF[Nom], BD_evo[[#This Row],[Nom]], EDF[Semaine], BD_evo[[#This Row],[Semaine]]), "")</f>
        <v/>
      </c>
      <c r="G2019" s="92" t="str">
        <f>IFERROR(AVERAGEIFS(EDF[Humeur], EDF[Nom], BD_evo[[#This Row],[Nom]], EDF[Semaine], BD_evo[[#This Row],[Semaine]]), "")</f>
        <v/>
      </c>
      <c r="H2019" s="92" t="str">
        <f>IFERROR(AVERAGEIFS(EDF[Stress], EDF[Nom], BD_evo[[#This Row],[Nom]], EDF[Semaine], BD_evo[[#This Row],[Semaine]]), "")</f>
        <v/>
      </c>
      <c r="I2019" s="92" t="str">
        <f>IFERROR(AVERAGEIFS(EDF[Sommeil], EDF[Nom], BD_evo[[#This Row],[Nom]], EDF[Semaine], BD_evo[[#This Row],[Semaine]]), "")</f>
        <v/>
      </c>
      <c r="J2019" s="92" t="str">
        <f>IFERROR(AVERAGEIFS(EDF[Etat Physique], EDF[Nom], BD_evo[[#This Row],[Nom]], EDF[Semaine], BD_evo[[#This Row],[Semaine]]), "")</f>
        <v/>
      </c>
      <c r="K2019" s="92" t="str">
        <f>IFERROR(AVERAGEIFS(EDF[Hydratation], EDF[Nom], BD_evo[[#This Row],[Nom]], EDF[Semaine], BD_evo[[#This Row],[Semaine]]), "")</f>
        <v/>
      </c>
      <c r="L2019" s="92" t="str">
        <f>IFERROR(AVERAGEIFS(EDF[Nutrition], EDF[Nom], BD_evo[[#This Row],[Nom]], EDF[Semaine], BD_evo[[#This Row],[Semaine]]), "")</f>
        <v/>
      </c>
      <c r="M2019" s="92" t="str">
        <f>IFERROR(AVERAGEIFS(RPE[Investissement du jour], RPE[Nom], BD_evo[[#This Row],[Nom]], RPE[Semaine], BD_evo[[#This Row],[Semaine]]), "")</f>
        <v/>
      </c>
    </row>
    <row r="2020" spans="1:13" x14ac:dyDescent="0.2">
      <c r="A2020" s="88" t="s">
        <v>109</v>
      </c>
      <c r="B2020" t="str">
        <f>INDEX(Statut[Profil], MATCH(BD_evo[[#This Row],[Nom]], Statut[Nom], 0))</f>
        <v>Avant</v>
      </c>
      <c r="C2020">
        <f t="shared" si="58"/>
        <v>2024</v>
      </c>
      <c r="D2020">
        <f t="shared" si="57"/>
        <v>23</v>
      </c>
      <c r="E2020" t="str">
        <f>IF(SUMIFS(RPE[sRPE_tot], RPE[Nom], BD_evo[[#This Row],[Nom]], RPE[Semaine], BD_evo[[#This Row],[Semaine]])=0,"",SUMIFS(RPE[sRPE_tot], RPE[Nom], BD_evo[[#This Row],[Nom]], RPE[Semaine], BD_evo[[#This Row],[Semaine]]))</f>
        <v/>
      </c>
      <c r="F2020" s="92" t="str">
        <f>IFERROR(AVERAGEIFS(EDF[Total EDF], EDF[Nom], BD_evo[[#This Row],[Nom]], EDF[Semaine], BD_evo[[#This Row],[Semaine]]), "")</f>
        <v/>
      </c>
      <c r="G2020" s="92" t="str">
        <f>IFERROR(AVERAGEIFS(EDF[Humeur], EDF[Nom], BD_evo[[#This Row],[Nom]], EDF[Semaine], BD_evo[[#This Row],[Semaine]]), "")</f>
        <v/>
      </c>
      <c r="H2020" s="92" t="str">
        <f>IFERROR(AVERAGEIFS(EDF[Stress], EDF[Nom], BD_evo[[#This Row],[Nom]], EDF[Semaine], BD_evo[[#This Row],[Semaine]]), "")</f>
        <v/>
      </c>
      <c r="I2020" s="92" t="str">
        <f>IFERROR(AVERAGEIFS(EDF[Sommeil], EDF[Nom], BD_evo[[#This Row],[Nom]], EDF[Semaine], BD_evo[[#This Row],[Semaine]]), "")</f>
        <v/>
      </c>
      <c r="J2020" s="92" t="str">
        <f>IFERROR(AVERAGEIFS(EDF[Etat Physique], EDF[Nom], BD_evo[[#This Row],[Nom]], EDF[Semaine], BD_evo[[#This Row],[Semaine]]), "")</f>
        <v/>
      </c>
      <c r="K2020" s="92" t="str">
        <f>IFERROR(AVERAGEIFS(EDF[Hydratation], EDF[Nom], BD_evo[[#This Row],[Nom]], EDF[Semaine], BD_evo[[#This Row],[Semaine]]), "")</f>
        <v/>
      </c>
      <c r="L2020" s="92" t="str">
        <f>IFERROR(AVERAGEIFS(EDF[Nutrition], EDF[Nom], BD_evo[[#This Row],[Nom]], EDF[Semaine], BD_evo[[#This Row],[Semaine]]), "")</f>
        <v/>
      </c>
      <c r="M2020" s="92" t="str">
        <f>IFERROR(AVERAGEIFS(RPE[Investissement du jour], RPE[Nom], BD_evo[[#This Row],[Nom]], RPE[Semaine], BD_evo[[#This Row],[Semaine]]), "")</f>
        <v/>
      </c>
    </row>
    <row r="2021" spans="1:13" x14ac:dyDescent="0.2">
      <c r="A2021" s="88" t="s">
        <v>313</v>
      </c>
      <c r="B2021" t="str">
        <f>INDEX(Statut[Profil], MATCH(BD_evo[[#This Row],[Nom]], Statut[Nom], 0))</f>
        <v>Trois Quarts</v>
      </c>
      <c r="C2021">
        <f t="shared" si="58"/>
        <v>2024</v>
      </c>
      <c r="D2021">
        <f t="shared" si="57"/>
        <v>23</v>
      </c>
      <c r="E2021" t="str">
        <f>IF(SUMIFS(RPE[sRPE_tot], RPE[Nom], BD_evo[[#This Row],[Nom]], RPE[Semaine], BD_evo[[#This Row],[Semaine]])=0,"",SUMIFS(RPE[sRPE_tot], RPE[Nom], BD_evo[[#This Row],[Nom]], RPE[Semaine], BD_evo[[#This Row],[Semaine]]))</f>
        <v/>
      </c>
      <c r="F2021" s="92" t="str">
        <f>IFERROR(AVERAGEIFS(EDF[Total EDF], EDF[Nom], BD_evo[[#This Row],[Nom]], EDF[Semaine], BD_evo[[#This Row],[Semaine]]), "")</f>
        <v/>
      </c>
      <c r="G2021" s="92" t="str">
        <f>IFERROR(AVERAGEIFS(EDF[Humeur], EDF[Nom], BD_evo[[#This Row],[Nom]], EDF[Semaine], BD_evo[[#This Row],[Semaine]]), "")</f>
        <v/>
      </c>
      <c r="H2021" s="92" t="str">
        <f>IFERROR(AVERAGEIFS(EDF[Stress], EDF[Nom], BD_evo[[#This Row],[Nom]], EDF[Semaine], BD_evo[[#This Row],[Semaine]]), "")</f>
        <v/>
      </c>
      <c r="I2021" s="92" t="str">
        <f>IFERROR(AVERAGEIFS(EDF[Sommeil], EDF[Nom], BD_evo[[#This Row],[Nom]], EDF[Semaine], BD_evo[[#This Row],[Semaine]]), "")</f>
        <v/>
      </c>
      <c r="J2021" s="92" t="str">
        <f>IFERROR(AVERAGEIFS(EDF[Etat Physique], EDF[Nom], BD_evo[[#This Row],[Nom]], EDF[Semaine], BD_evo[[#This Row],[Semaine]]), "")</f>
        <v/>
      </c>
      <c r="K2021" s="92" t="str">
        <f>IFERROR(AVERAGEIFS(EDF[Hydratation], EDF[Nom], BD_evo[[#This Row],[Nom]], EDF[Semaine], BD_evo[[#This Row],[Semaine]]), "")</f>
        <v/>
      </c>
      <c r="L2021" s="92" t="str">
        <f>IFERROR(AVERAGEIFS(EDF[Nutrition], EDF[Nom], BD_evo[[#This Row],[Nom]], EDF[Semaine], BD_evo[[#This Row],[Semaine]]), "")</f>
        <v/>
      </c>
      <c r="M2021" s="92" t="str">
        <f>IFERROR(AVERAGEIFS(RPE[Investissement du jour], RPE[Nom], BD_evo[[#This Row],[Nom]], RPE[Semaine], BD_evo[[#This Row],[Semaine]]), "")</f>
        <v/>
      </c>
    </row>
    <row r="2022" spans="1:13" x14ac:dyDescent="0.2">
      <c r="A2022" s="88" t="s">
        <v>88</v>
      </c>
      <c r="B2022" t="str">
        <f>INDEX(Statut[Profil], MATCH(BD_evo[[#This Row],[Nom]], Statut[Nom], 0))</f>
        <v>Avant</v>
      </c>
      <c r="C2022">
        <f t="shared" si="58"/>
        <v>2024</v>
      </c>
      <c r="D2022">
        <f t="shared" si="57"/>
        <v>23</v>
      </c>
      <c r="E2022" t="str">
        <f>IF(SUMIFS(RPE[sRPE_tot], RPE[Nom], BD_evo[[#This Row],[Nom]], RPE[Semaine], BD_evo[[#This Row],[Semaine]])=0,"",SUMIFS(RPE[sRPE_tot], RPE[Nom], BD_evo[[#This Row],[Nom]], RPE[Semaine], BD_evo[[#This Row],[Semaine]]))</f>
        <v/>
      </c>
      <c r="F2022" s="92" t="str">
        <f>IFERROR(AVERAGEIFS(EDF[Total EDF], EDF[Nom], BD_evo[[#This Row],[Nom]], EDF[Semaine], BD_evo[[#This Row],[Semaine]]), "")</f>
        <v/>
      </c>
      <c r="G2022" s="92" t="str">
        <f>IFERROR(AVERAGEIFS(EDF[Humeur], EDF[Nom], BD_evo[[#This Row],[Nom]], EDF[Semaine], BD_evo[[#This Row],[Semaine]]), "")</f>
        <v/>
      </c>
      <c r="H2022" s="92" t="str">
        <f>IFERROR(AVERAGEIFS(EDF[Stress], EDF[Nom], BD_evo[[#This Row],[Nom]], EDF[Semaine], BD_evo[[#This Row],[Semaine]]), "")</f>
        <v/>
      </c>
      <c r="I2022" s="92" t="str">
        <f>IFERROR(AVERAGEIFS(EDF[Sommeil], EDF[Nom], BD_evo[[#This Row],[Nom]], EDF[Semaine], BD_evo[[#This Row],[Semaine]]), "")</f>
        <v/>
      </c>
      <c r="J2022" s="92" t="str">
        <f>IFERROR(AVERAGEIFS(EDF[Etat Physique], EDF[Nom], BD_evo[[#This Row],[Nom]], EDF[Semaine], BD_evo[[#This Row],[Semaine]]), "")</f>
        <v/>
      </c>
      <c r="K2022" s="92" t="str">
        <f>IFERROR(AVERAGEIFS(EDF[Hydratation], EDF[Nom], BD_evo[[#This Row],[Nom]], EDF[Semaine], BD_evo[[#This Row],[Semaine]]), "")</f>
        <v/>
      </c>
      <c r="L2022" s="92" t="str">
        <f>IFERROR(AVERAGEIFS(EDF[Nutrition], EDF[Nom], BD_evo[[#This Row],[Nom]], EDF[Semaine], BD_evo[[#This Row],[Semaine]]), "")</f>
        <v/>
      </c>
      <c r="M2022" s="92" t="str">
        <f>IFERROR(AVERAGEIFS(RPE[Investissement du jour], RPE[Nom], BD_evo[[#This Row],[Nom]], RPE[Semaine], BD_evo[[#This Row],[Semaine]]), "")</f>
        <v/>
      </c>
    </row>
    <row r="2023" spans="1:13" x14ac:dyDescent="0.2">
      <c r="A2023" s="88" t="s">
        <v>134</v>
      </c>
      <c r="B2023" s="90" t="str">
        <f>INDEX(Statut[Profil], MATCH(BD_evo[[#This Row],[Nom]], Statut[Nom], 0))</f>
        <v>Avant</v>
      </c>
      <c r="C2023">
        <f t="shared" si="58"/>
        <v>2024</v>
      </c>
      <c r="D2023">
        <f>D2022+1</f>
        <v>24</v>
      </c>
      <c r="E2023" s="90" t="str">
        <f>IF(SUMIFS(RPE[sRPE_tot], RPE[Nom], BD_evo[[#This Row],[Nom]], RPE[Semaine], BD_evo[[#This Row],[Semaine]])=0,"",SUMIFS(RPE[sRPE_tot], RPE[Nom], BD_evo[[#This Row],[Nom]], RPE[Semaine], BD_evo[[#This Row],[Semaine]]))</f>
        <v/>
      </c>
      <c r="F2023" s="92" t="str">
        <f>IFERROR(AVERAGEIFS(EDF[Total EDF], EDF[Nom], BD_evo[[#This Row],[Nom]], EDF[Semaine], BD_evo[[#This Row],[Semaine]]), "")</f>
        <v/>
      </c>
      <c r="G2023" s="92" t="str">
        <f>IFERROR(AVERAGEIFS(EDF[Humeur], EDF[Nom], BD_evo[[#This Row],[Nom]], EDF[Semaine], BD_evo[[#This Row],[Semaine]]), "")</f>
        <v/>
      </c>
      <c r="H2023" s="92" t="str">
        <f>IFERROR(AVERAGEIFS(EDF[Stress], EDF[Nom], BD_evo[[#This Row],[Nom]], EDF[Semaine], BD_evo[[#This Row],[Semaine]]), "")</f>
        <v/>
      </c>
      <c r="I2023" s="92" t="str">
        <f>IFERROR(AVERAGEIFS(EDF[Sommeil], EDF[Nom], BD_evo[[#This Row],[Nom]], EDF[Semaine], BD_evo[[#This Row],[Semaine]]), "")</f>
        <v/>
      </c>
      <c r="J2023" s="92" t="str">
        <f>IFERROR(AVERAGEIFS(EDF[Etat Physique], EDF[Nom], BD_evo[[#This Row],[Nom]], EDF[Semaine], BD_evo[[#This Row],[Semaine]]), "")</f>
        <v/>
      </c>
      <c r="K2023" s="92" t="str">
        <f>IFERROR(AVERAGEIFS(EDF[Hydratation], EDF[Nom], BD_evo[[#This Row],[Nom]], EDF[Semaine], BD_evo[[#This Row],[Semaine]]), "")</f>
        <v/>
      </c>
      <c r="L2023" s="92" t="str">
        <f>IFERROR(AVERAGEIFS(EDF[Nutrition], EDF[Nom], BD_evo[[#This Row],[Nom]], EDF[Semaine], BD_evo[[#This Row],[Semaine]]), "")</f>
        <v/>
      </c>
      <c r="M2023" s="92" t="str">
        <f>IFERROR(AVERAGEIFS(RPE[Investissement du jour], RPE[Nom], BD_evo[[#This Row],[Nom]], RPE[Semaine], BD_evo[[#This Row],[Semaine]]), "")</f>
        <v/>
      </c>
    </row>
    <row r="2024" spans="1:13" x14ac:dyDescent="0.2">
      <c r="A2024" s="88" t="s">
        <v>76</v>
      </c>
      <c r="B2024" t="str">
        <f>INDEX(Statut[Profil], MATCH(BD_evo[[#This Row],[Nom]], Statut[Nom], 0))</f>
        <v>Trois Quarts</v>
      </c>
      <c r="C2024">
        <f t="shared" si="58"/>
        <v>2024</v>
      </c>
      <c r="D2024">
        <f>D2023</f>
        <v>24</v>
      </c>
      <c r="E2024" t="str">
        <f>IF(SUMIFS(RPE[sRPE_tot], RPE[Nom], BD_evo[[#This Row],[Nom]], RPE[Semaine], BD_evo[[#This Row],[Semaine]])=0,"",SUMIFS(RPE[sRPE_tot], RPE[Nom], BD_evo[[#This Row],[Nom]], RPE[Semaine], BD_evo[[#This Row],[Semaine]]))</f>
        <v/>
      </c>
      <c r="F2024" s="92" t="str">
        <f>IFERROR(AVERAGEIFS(EDF[Total EDF], EDF[Nom], BD_evo[[#This Row],[Nom]], EDF[Semaine], BD_evo[[#This Row],[Semaine]]), "")</f>
        <v/>
      </c>
      <c r="G2024" s="92" t="str">
        <f>IFERROR(AVERAGEIFS(EDF[Humeur], EDF[Nom], BD_evo[[#This Row],[Nom]], EDF[Semaine], BD_evo[[#This Row],[Semaine]]), "")</f>
        <v/>
      </c>
      <c r="H2024" s="92" t="str">
        <f>IFERROR(AVERAGEIFS(EDF[Stress], EDF[Nom], BD_evo[[#This Row],[Nom]], EDF[Semaine], BD_evo[[#This Row],[Semaine]]), "")</f>
        <v/>
      </c>
      <c r="I2024" s="92" t="str">
        <f>IFERROR(AVERAGEIFS(EDF[Sommeil], EDF[Nom], BD_evo[[#This Row],[Nom]], EDF[Semaine], BD_evo[[#This Row],[Semaine]]), "")</f>
        <v/>
      </c>
      <c r="J2024" s="92" t="str">
        <f>IFERROR(AVERAGEIFS(EDF[Etat Physique], EDF[Nom], BD_evo[[#This Row],[Nom]], EDF[Semaine], BD_evo[[#This Row],[Semaine]]), "")</f>
        <v/>
      </c>
      <c r="K2024" s="92" t="str">
        <f>IFERROR(AVERAGEIFS(EDF[Hydratation], EDF[Nom], BD_evo[[#This Row],[Nom]], EDF[Semaine], BD_evo[[#This Row],[Semaine]]), "")</f>
        <v/>
      </c>
      <c r="L2024" s="92" t="str">
        <f>IFERROR(AVERAGEIFS(EDF[Nutrition], EDF[Nom], BD_evo[[#This Row],[Nom]], EDF[Semaine], BD_evo[[#This Row],[Semaine]]), "")</f>
        <v/>
      </c>
      <c r="M2024" s="92" t="str">
        <f>IFERROR(AVERAGEIFS(RPE[Investissement du jour], RPE[Nom], BD_evo[[#This Row],[Nom]], RPE[Semaine], BD_evo[[#This Row],[Semaine]]), "")</f>
        <v/>
      </c>
    </row>
    <row r="2025" spans="1:13" x14ac:dyDescent="0.2">
      <c r="A2025" s="88" t="s">
        <v>367</v>
      </c>
      <c r="B2025" t="str">
        <f>INDEX(Statut[Profil], MATCH(BD_evo[[#This Row],[Nom]], Statut[Nom], 0))</f>
        <v>Avant</v>
      </c>
      <c r="C2025">
        <f t="shared" si="58"/>
        <v>2024</v>
      </c>
      <c r="D2025">
        <f t="shared" ref="D2025:D2069" si="59">D2024</f>
        <v>24</v>
      </c>
      <c r="E2025" t="str">
        <f>IF(SUMIFS(RPE[sRPE_tot], RPE[Nom], BD_evo[[#This Row],[Nom]], RPE[Semaine], BD_evo[[#This Row],[Semaine]])=0,"",SUMIFS(RPE[sRPE_tot], RPE[Nom], BD_evo[[#This Row],[Nom]], RPE[Semaine], BD_evo[[#This Row],[Semaine]]))</f>
        <v/>
      </c>
      <c r="F2025" s="92" t="str">
        <f>IFERROR(AVERAGEIFS(EDF[Total EDF], EDF[Nom], BD_evo[[#This Row],[Nom]], EDF[Semaine], BD_evo[[#This Row],[Semaine]]), "")</f>
        <v/>
      </c>
      <c r="G2025" s="92" t="str">
        <f>IFERROR(AVERAGEIFS(EDF[Humeur], EDF[Nom], BD_evo[[#This Row],[Nom]], EDF[Semaine], BD_evo[[#This Row],[Semaine]]), "")</f>
        <v/>
      </c>
      <c r="H2025" s="92" t="str">
        <f>IFERROR(AVERAGEIFS(EDF[Stress], EDF[Nom], BD_evo[[#This Row],[Nom]], EDF[Semaine], BD_evo[[#This Row],[Semaine]]), "")</f>
        <v/>
      </c>
      <c r="I2025" s="92" t="str">
        <f>IFERROR(AVERAGEIFS(EDF[Sommeil], EDF[Nom], BD_evo[[#This Row],[Nom]], EDF[Semaine], BD_evo[[#This Row],[Semaine]]), "")</f>
        <v/>
      </c>
      <c r="J2025" s="92" t="str">
        <f>IFERROR(AVERAGEIFS(EDF[Etat Physique], EDF[Nom], BD_evo[[#This Row],[Nom]], EDF[Semaine], BD_evo[[#This Row],[Semaine]]), "")</f>
        <v/>
      </c>
      <c r="K2025" s="92" t="str">
        <f>IFERROR(AVERAGEIFS(EDF[Hydratation], EDF[Nom], BD_evo[[#This Row],[Nom]], EDF[Semaine], BD_evo[[#This Row],[Semaine]]), "")</f>
        <v/>
      </c>
      <c r="L2025" s="92" t="str">
        <f>IFERROR(AVERAGEIFS(EDF[Nutrition], EDF[Nom], BD_evo[[#This Row],[Nom]], EDF[Semaine], BD_evo[[#This Row],[Semaine]]), "")</f>
        <v/>
      </c>
      <c r="M2025" s="92" t="str">
        <f>IFERROR(AVERAGEIFS(RPE[Investissement du jour], RPE[Nom], BD_evo[[#This Row],[Nom]], RPE[Semaine], BD_evo[[#This Row],[Semaine]]), "")</f>
        <v/>
      </c>
    </row>
    <row r="2026" spans="1:13" x14ac:dyDescent="0.2">
      <c r="A2026" s="88" t="s">
        <v>93</v>
      </c>
      <c r="B2026" t="str">
        <f>INDEX(Statut[Profil], MATCH(BD_evo[[#This Row],[Nom]], Statut[Nom], 0))</f>
        <v>Avant</v>
      </c>
      <c r="C2026">
        <f t="shared" si="58"/>
        <v>2024</v>
      </c>
      <c r="D2026">
        <f t="shared" si="59"/>
        <v>24</v>
      </c>
      <c r="E2026" t="str">
        <f>IF(SUMIFS(RPE[sRPE_tot], RPE[Nom], BD_evo[[#This Row],[Nom]], RPE[Semaine], BD_evo[[#This Row],[Semaine]])=0,"",SUMIFS(RPE[sRPE_tot], RPE[Nom], BD_evo[[#This Row],[Nom]], RPE[Semaine], BD_evo[[#This Row],[Semaine]]))</f>
        <v/>
      </c>
      <c r="F2026" s="92" t="str">
        <f>IFERROR(AVERAGEIFS(EDF[Total EDF], EDF[Nom], BD_evo[[#This Row],[Nom]], EDF[Semaine], BD_evo[[#This Row],[Semaine]]), "")</f>
        <v/>
      </c>
      <c r="G2026" s="92" t="str">
        <f>IFERROR(AVERAGEIFS(EDF[Humeur], EDF[Nom], BD_evo[[#This Row],[Nom]], EDF[Semaine], BD_evo[[#This Row],[Semaine]]), "")</f>
        <v/>
      </c>
      <c r="H2026" s="92" t="str">
        <f>IFERROR(AVERAGEIFS(EDF[Stress], EDF[Nom], BD_evo[[#This Row],[Nom]], EDF[Semaine], BD_evo[[#This Row],[Semaine]]), "")</f>
        <v/>
      </c>
      <c r="I2026" s="92" t="str">
        <f>IFERROR(AVERAGEIFS(EDF[Sommeil], EDF[Nom], BD_evo[[#This Row],[Nom]], EDF[Semaine], BD_evo[[#This Row],[Semaine]]), "")</f>
        <v/>
      </c>
      <c r="J2026" s="92" t="str">
        <f>IFERROR(AVERAGEIFS(EDF[Etat Physique], EDF[Nom], BD_evo[[#This Row],[Nom]], EDF[Semaine], BD_evo[[#This Row],[Semaine]]), "")</f>
        <v/>
      </c>
      <c r="K2026" s="92" t="str">
        <f>IFERROR(AVERAGEIFS(EDF[Hydratation], EDF[Nom], BD_evo[[#This Row],[Nom]], EDF[Semaine], BD_evo[[#This Row],[Semaine]]), "")</f>
        <v/>
      </c>
      <c r="L2026" s="92" t="str">
        <f>IFERROR(AVERAGEIFS(EDF[Nutrition], EDF[Nom], BD_evo[[#This Row],[Nom]], EDF[Semaine], BD_evo[[#This Row],[Semaine]]), "")</f>
        <v/>
      </c>
      <c r="M2026" s="92" t="str">
        <f>IFERROR(AVERAGEIFS(RPE[Investissement du jour], RPE[Nom], BD_evo[[#This Row],[Nom]], RPE[Semaine], BD_evo[[#This Row],[Semaine]]), "")</f>
        <v/>
      </c>
    </row>
    <row r="2027" spans="1:13" x14ac:dyDescent="0.2">
      <c r="A2027" s="88" t="s">
        <v>230</v>
      </c>
      <c r="B2027" t="str">
        <f>INDEX(Statut[Profil], MATCH(BD_evo[[#This Row],[Nom]], Statut[Nom], 0))</f>
        <v>Avant</v>
      </c>
      <c r="C2027">
        <f t="shared" si="58"/>
        <v>2024</v>
      </c>
      <c r="D2027">
        <f t="shared" si="59"/>
        <v>24</v>
      </c>
      <c r="E2027" t="str">
        <f>IF(SUMIFS(RPE[sRPE_tot], RPE[Nom], BD_evo[[#This Row],[Nom]], RPE[Semaine], BD_evo[[#This Row],[Semaine]])=0,"",SUMIFS(RPE[sRPE_tot], RPE[Nom], BD_evo[[#This Row],[Nom]], RPE[Semaine], BD_evo[[#This Row],[Semaine]]))</f>
        <v/>
      </c>
      <c r="F2027" s="92" t="str">
        <f>IFERROR(AVERAGEIFS(EDF[Total EDF], EDF[Nom], BD_evo[[#This Row],[Nom]], EDF[Semaine], BD_evo[[#This Row],[Semaine]]), "")</f>
        <v/>
      </c>
      <c r="G2027" s="92" t="str">
        <f>IFERROR(AVERAGEIFS(EDF[Humeur], EDF[Nom], BD_evo[[#This Row],[Nom]], EDF[Semaine], BD_evo[[#This Row],[Semaine]]), "")</f>
        <v/>
      </c>
      <c r="H2027" s="92" t="str">
        <f>IFERROR(AVERAGEIFS(EDF[Stress], EDF[Nom], BD_evo[[#This Row],[Nom]], EDF[Semaine], BD_evo[[#This Row],[Semaine]]), "")</f>
        <v/>
      </c>
      <c r="I2027" s="92" t="str">
        <f>IFERROR(AVERAGEIFS(EDF[Sommeil], EDF[Nom], BD_evo[[#This Row],[Nom]], EDF[Semaine], BD_evo[[#This Row],[Semaine]]), "")</f>
        <v/>
      </c>
      <c r="J2027" s="92" t="str">
        <f>IFERROR(AVERAGEIFS(EDF[Etat Physique], EDF[Nom], BD_evo[[#This Row],[Nom]], EDF[Semaine], BD_evo[[#This Row],[Semaine]]), "")</f>
        <v/>
      </c>
      <c r="K2027" s="92" t="str">
        <f>IFERROR(AVERAGEIFS(EDF[Hydratation], EDF[Nom], BD_evo[[#This Row],[Nom]], EDF[Semaine], BD_evo[[#This Row],[Semaine]]), "")</f>
        <v/>
      </c>
      <c r="L2027" s="92" t="str">
        <f>IFERROR(AVERAGEIFS(EDF[Nutrition], EDF[Nom], BD_evo[[#This Row],[Nom]], EDF[Semaine], BD_evo[[#This Row],[Semaine]]), "")</f>
        <v/>
      </c>
      <c r="M2027" s="92" t="str">
        <f>IFERROR(AVERAGEIFS(RPE[Investissement du jour], RPE[Nom], BD_evo[[#This Row],[Nom]], RPE[Semaine], BD_evo[[#This Row],[Semaine]]), "")</f>
        <v/>
      </c>
    </row>
    <row r="2028" spans="1:13" x14ac:dyDescent="0.2">
      <c r="A2028" s="88" t="s">
        <v>181</v>
      </c>
      <c r="B2028" t="str">
        <f>INDEX(Statut[Profil], MATCH(BD_evo[[#This Row],[Nom]], Statut[Nom], 0))</f>
        <v>Trois Quarts</v>
      </c>
      <c r="C2028">
        <f t="shared" si="58"/>
        <v>2024</v>
      </c>
      <c r="D2028">
        <f t="shared" si="59"/>
        <v>24</v>
      </c>
      <c r="E2028" t="str">
        <f>IF(SUMIFS(RPE[sRPE_tot], RPE[Nom], BD_evo[[#This Row],[Nom]], RPE[Semaine], BD_evo[[#This Row],[Semaine]])=0,"",SUMIFS(RPE[sRPE_tot], RPE[Nom], BD_evo[[#This Row],[Nom]], RPE[Semaine], BD_evo[[#This Row],[Semaine]]))</f>
        <v/>
      </c>
      <c r="F2028" s="92" t="str">
        <f>IFERROR(AVERAGEIFS(EDF[Total EDF], EDF[Nom], BD_evo[[#This Row],[Nom]], EDF[Semaine], BD_evo[[#This Row],[Semaine]]), "")</f>
        <v/>
      </c>
      <c r="G2028" s="92" t="str">
        <f>IFERROR(AVERAGEIFS(EDF[Humeur], EDF[Nom], BD_evo[[#This Row],[Nom]], EDF[Semaine], BD_evo[[#This Row],[Semaine]]), "")</f>
        <v/>
      </c>
      <c r="H2028" s="92" t="str">
        <f>IFERROR(AVERAGEIFS(EDF[Stress], EDF[Nom], BD_evo[[#This Row],[Nom]], EDF[Semaine], BD_evo[[#This Row],[Semaine]]), "")</f>
        <v/>
      </c>
      <c r="I2028" s="92" t="str">
        <f>IFERROR(AVERAGEIFS(EDF[Sommeil], EDF[Nom], BD_evo[[#This Row],[Nom]], EDF[Semaine], BD_evo[[#This Row],[Semaine]]), "")</f>
        <v/>
      </c>
      <c r="J2028" s="92" t="str">
        <f>IFERROR(AVERAGEIFS(EDF[Etat Physique], EDF[Nom], BD_evo[[#This Row],[Nom]], EDF[Semaine], BD_evo[[#This Row],[Semaine]]), "")</f>
        <v/>
      </c>
      <c r="K2028" s="92" t="str">
        <f>IFERROR(AVERAGEIFS(EDF[Hydratation], EDF[Nom], BD_evo[[#This Row],[Nom]], EDF[Semaine], BD_evo[[#This Row],[Semaine]]), "")</f>
        <v/>
      </c>
      <c r="L2028" s="92" t="str">
        <f>IFERROR(AVERAGEIFS(EDF[Nutrition], EDF[Nom], BD_evo[[#This Row],[Nom]], EDF[Semaine], BD_evo[[#This Row],[Semaine]]), "")</f>
        <v/>
      </c>
      <c r="M2028" s="92" t="str">
        <f>IFERROR(AVERAGEIFS(RPE[Investissement du jour], RPE[Nom], BD_evo[[#This Row],[Nom]], RPE[Semaine], BD_evo[[#This Row],[Semaine]]), "")</f>
        <v/>
      </c>
    </row>
    <row r="2029" spans="1:13" x14ac:dyDescent="0.2">
      <c r="A2029" s="88" t="s">
        <v>414</v>
      </c>
      <c r="B2029" t="str">
        <f>INDEX(Statut[Profil], MATCH(BD_evo[[#This Row],[Nom]], Statut[Nom], 0))</f>
        <v>Avant</v>
      </c>
      <c r="C2029">
        <f t="shared" si="58"/>
        <v>2024</v>
      </c>
      <c r="D2029">
        <f t="shared" si="59"/>
        <v>24</v>
      </c>
      <c r="E2029" t="str">
        <f>IF(SUMIFS(RPE[sRPE_tot], RPE[Nom], BD_evo[[#This Row],[Nom]], RPE[Semaine], BD_evo[[#This Row],[Semaine]])=0,"",SUMIFS(RPE[sRPE_tot], RPE[Nom], BD_evo[[#This Row],[Nom]], RPE[Semaine], BD_evo[[#This Row],[Semaine]]))</f>
        <v/>
      </c>
      <c r="F2029" s="92" t="str">
        <f>IFERROR(AVERAGEIFS(EDF[Total EDF], EDF[Nom], BD_evo[[#This Row],[Nom]], EDF[Semaine], BD_evo[[#This Row],[Semaine]]), "")</f>
        <v/>
      </c>
      <c r="G2029" s="92" t="str">
        <f>IFERROR(AVERAGEIFS(EDF[Humeur], EDF[Nom], BD_evo[[#This Row],[Nom]], EDF[Semaine], BD_evo[[#This Row],[Semaine]]), "")</f>
        <v/>
      </c>
      <c r="H2029" s="92" t="str">
        <f>IFERROR(AVERAGEIFS(EDF[Stress], EDF[Nom], BD_evo[[#This Row],[Nom]], EDF[Semaine], BD_evo[[#This Row],[Semaine]]), "")</f>
        <v/>
      </c>
      <c r="I2029" s="92" t="str">
        <f>IFERROR(AVERAGEIFS(EDF[Sommeil], EDF[Nom], BD_evo[[#This Row],[Nom]], EDF[Semaine], BD_evo[[#This Row],[Semaine]]), "")</f>
        <v/>
      </c>
      <c r="J2029" s="92" t="str">
        <f>IFERROR(AVERAGEIFS(EDF[Etat Physique], EDF[Nom], BD_evo[[#This Row],[Nom]], EDF[Semaine], BD_evo[[#This Row],[Semaine]]), "")</f>
        <v/>
      </c>
      <c r="K2029" s="92" t="str">
        <f>IFERROR(AVERAGEIFS(EDF[Hydratation], EDF[Nom], BD_evo[[#This Row],[Nom]], EDF[Semaine], BD_evo[[#This Row],[Semaine]]), "")</f>
        <v/>
      </c>
      <c r="L2029" s="92" t="str">
        <f>IFERROR(AVERAGEIFS(EDF[Nutrition], EDF[Nom], BD_evo[[#This Row],[Nom]], EDF[Semaine], BD_evo[[#This Row],[Semaine]]), "")</f>
        <v/>
      </c>
      <c r="M2029" s="92" t="str">
        <f>IFERROR(AVERAGEIFS(RPE[Investissement du jour], RPE[Nom], BD_evo[[#This Row],[Nom]], RPE[Semaine], BD_evo[[#This Row],[Semaine]]), "")</f>
        <v/>
      </c>
    </row>
    <row r="2030" spans="1:13" x14ac:dyDescent="0.2">
      <c r="A2030" s="88" t="s">
        <v>102</v>
      </c>
      <c r="B2030" t="str">
        <f>INDEX(Statut[Profil], MATCH(BD_evo[[#This Row],[Nom]], Statut[Nom], 0))</f>
        <v>Trois Quarts</v>
      </c>
      <c r="C2030">
        <f t="shared" si="58"/>
        <v>2024</v>
      </c>
      <c r="D2030">
        <f t="shared" si="59"/>
        <v>24</v>
      </c>
      <c r="E2030" t="str">
        <f>IF(SUMIFS(RPE[sRPE_tot], RPE[Nom], BD_evo[[#This Row],[Nom]], RPE[Semaine], BD_evo[[#This Row],[Semaine]])=0,"",SUMIFS(RPE[sRPE_tot], RPE[Nom], BD_evo[[#This Row],[Nom]], RPE[Semaine], BD_evo[[#This Row],[Semaine]]))</f>
        <v/>
      </c>
      <c r="F2030" s="92" t="str">
        <f>IFERROR(AVERAGEIFS(EDF[Total EDF], EDF[Nom], BD_evo[[#This Row],[Nom]], EDF[Semaine], BD_evo[[#This Row],[Semaine]]), "")</f>
        <v/>
      </c>
      <c r="G2030" s="92" t="str">
        <f>IFERROR(AVERAGEIFS(EDF[Humeur], EDF[Nom], BD_evo[[#This Row],[Nom]], EDF[Semaine], BD_evo[[#This Row],[Semaine]]), "")</f>
        <v/>
      </c>
      <c r="H2030" s="92" t="str">
        <f>IFERROR(AVERAGEIFS(EDF[Stress], EDF[Nom], BD_evo[[#This Row],[Nom]], EDF[Semaine], BD_evo[[#This Row],[Semaine]]), "")</f>
        <v/>
      </c>
      <c r="I2030" s="92" t="str">
        <f>IFERROR(AVERAGEIFS(EDF[Sommeil], EDF[Nom], BD_evo[[#This Row],[Nom]], EDF[Semaine], BD_evo[[#This Row],[Semaine]]), "")</f>
        <v/>
      </c>
      <c r="J2030" s="92" t="str">
        <f>IFERROR(AVERAGEIFS(EDF[Etat Physique], EDF[Nom], BD_evo[[#This Row],[Nom]], EDF[Semaine], BD_evo[[#This Row],[Semaine]]), "")</f>
        <v/>
      </c>
      <c r="K2030" s="92" t="str">
        <f>IFERROR(AVERAGEIFS(EDF[Hydratation], EDF[Nom], BD_evo[[#This Row],[Nom]], EDF[Semaine], BD_evo[[#This Row],[Semaine]]), "")</f>
        <v/>
      </c>
      <c r="L2030" s="92" t="str">
        <f>IFERROR(AVERAGEIFS(EDF[Nutrition], EDF[Nom], BD_evo[[#This Row],[Nom]], EDF[Semaine], BD_evo[[#This Row],[Semaine]]), "")</f>
        <v/>
      </c>
      <c r="M2030" s="92" t="str">
        <f>IFERROR(AVERAGEIFS(RPE[Investissement du jour], RPE[Nom], BD_evo[[#This Row],[Nom]], RPE[Semaine], BD_evo[[#This Row],[Semaine]]), "")</f>
        <v/>
      </c>
    </row>
    <row r="2031" spans="1:13" x14ac:dyDescent="0.2">
      <c r="A2031" s="88" t="s">
        <v>193</v>
      </c>
      <c r="B2031" t="str">
        <f>INDEX(Statut[Profil], MATCH(BD_evo[[#This Row],[Nom]], Statut[Nom], 0))</f>
        <v>Avant</v>
      </c>
      <c r="C2031">
        <f t="shared" si="58"/>
        <v>2024</v>
      </c>
      <c r="D2031">
        <f t="shared" si="59"/>
        <v>24</v>
      </c>
      <c r="E2031" t="str">
        <f>IF(SUMIFS(RPE[sRPE_tot], RPE[Nom], BD_evo[[#This Row],[Nom]], RPE[Semaine], BD_evo[[#This Row],[Semaine]])=0,"",SUMIFS(RPE[sRPE_tot], RPE[Nom], BD_evo[[#This Row],[Nom]], RPE[Semaine], BD_evo[[#This Row],[Semaine]]))</f>
        <v/>
      </c>
      <c r="F2031" s="92" t="str">
        <f>IFERROR(AVERAGEIFS(EDF[Total EDF], EDF[Nom], BD_evo[[#This Row],[Nom]], EDF[Semaine], BD_evo[[#This Row],[Semaine]]), "")</f>
        <v/>
      </c>
      <c r="G2031" s="92" t="str">
        <f>IFERROR(AVERAGEIFS(EDF[Humeur], EDF[Nom], BD_evo[[#This Row],[Nom]], EDF[Semaine], BD_evo[[#This Row],[Semaine]]), "")</f>
        <v/>
      </c>
      <c r="H2031" s="92" t="str">
        <f>IFERROR(AVERAGEIFS(EDF[Stress], EDF[Nom], BD_evo[[#This Row],[Nom]], EDF[Semaine], BD_evo[[#This Row],[Semaine]]), "")</f>
        <v/>
      </c>
      <c r="I2031" s="92" t="str">
        <f>IFERROR(AVERAGEIFS(EDF[Sommeil], EDF[Nom], BD_evo[[#This Row],[Nom]], EDF[Semaine], BD_evo[[#This Row],[Semaine]]), "")</f>
        <v/>
      </c>
      <c r="J2031" s="92" t="str">
        <f>IFERROR(AVERAGEIFS(EDF[Etat Physique], EDF[Nom], BD_evo[[#This Row],[Nom]], EDF[Semaine], BD_evo[[#This Row],[Semaine]]), "")</f>
        <v/>
      </c>
      <c r="K2031" s="92" t="str">
        <f>IFERROR(AVERAGEIFS(EDF[Hydratation], EDF[Nom], BD_evo[[#This Row],[Nom]], EDF[Semaine], BD_evo[[#This Row],[Semaine]]), "")</f>
        <v/>
      </c>
      <c r="L2031" s="92" t="str">
        <f>IFERROR(AVERAGEIFS(EDF[Nutrition], EDF[Nom], BD_evo[[#This Row],[Nom]], EDF[Semaine], BD_evo[[#This Row],[Semaine]]), "")</f>
        <v/>
      </c>
      <c r="M2031" s="92" t="str">
        <f>IFERROR(AVERAGEIFS(RPE[Investissement du jour], RPE[Nom], BD_evo[[#This Row],[Nom]], RPE[Semaine], BD_evo[[#This Row],[Semaine]]), "")</f>
        <v/>
      </c>
    </row>
    <row r="2032" spans="1:13" x14ac:dyDescent="0.2">
      <c r="A2032" s="88" t="s">
        <v>84</v>
      </c>
      <c r="B2032" t="str">
        <f>INDEX(Statut[Profil], MATCH(BD_evo[[#This Row],[Nom]], Statut[Nom], 0))</f>
        <v>Trois Quarts</v>
      </c>
      <c r="C2032">
        <f t="shared" si="58"/>
        <v>2024</v>
      </c>
      <c r="D2032">
        <f t="shared" si="59"/>
        <v>24</v>
      </c>
      <c r="E2032" t="str">
        <f>IF(SUMIFS(RPE[sRPE_tot], RPE[Nom], BD_evo[[#This Row],[Nom]], RPE[Semaine], BD_evo[[#This Row],[Semaine]])=0,"",SUMIFS(RPE[sRPE_tot], RPE[Nom], BD_evo[[#This Row],[Nom]], RPE[Semaine], BD_evo[[#This Row],[Semaine]]))</f>
        <v/>
      </c>
      <c r="F2032" s="92" t="str">
        <f>IFERROR(AVERAGEIFS(EDF[Total EDF], EDF[Nom], BD_evo[[#This Row],[Nom]], EDF[Semaine], BD_evo[[#This Row],[Semaine]]), "")</f>
        <v/>
      </c>
      <c r="G2032" s="92" t="str">
        <f>IFERROR(AVERAGEIFS(EDF[Humeur], EDF[Nom], BD_evo[[#This Row],[Nom]], EDF[Semaine], BD_evo[[#This Row],[Semaine]]), "")</f>
        <v/>
      </c>
      <c r="H2032" s="92" t="str">
        <f>IFERROR(AVERAGEIFS(EDF[Stress], EDF[Nom], BD_evo[[#This Row],[Nom]], EDF[Semaine], BD_evo[[#This Row],[Semaine]]), "")</f>
        <v/>
      </c>
      <c r="I2032" s="92" t="str">
        <f>IFERROR(AVERAGEIFS(EDF[Sommeil], EDF[Nom], BD_evo[[#This Row],[Nom]], EDF[Semaine], BD_evo[[#This Row],[Semaine]]), "")</f>
        <v/>
      </c>
      <c r="J2032" s="92" t="str">
        <f>IFERROR(AVERAGEIFS(EDF[Etat Physique], EDF[Nom], BD_evo[[#This Row],[Nom]], EDF[Semaine], BD_evo[[#This Row],[Semaine]]), "")</f>
        <v/>
      </c>
      <c r="K2032" s="92" t="str">
        <f>IFERROR(AVERAGEIFS(EDF[Hydratation], EDF[Nom], BD_evo[[#This Row],[Nom]], EDF[Semaine], BD_evo[[#This Row],[Semaine]]), "")</f>
        <v/>
      </c>
      <c r="L2032" s="92" t="str">
        <f>IFERROR(AVERAGEIFS(EDF[Nutrition], EDF[Nom], BD_evo[[#This Row],[Nom]], EDF[Semaine], BD_evo[[#This Row],[Semaine]]), "")</f>
        <v/>
      </c>
      <c r="M2032" s="92" t="str">
        <f>IFERROR(AVERAGEIFS(RPE[Investissement du jour], RPE[Nom], BD_evo[[#This Row],[Nom]], RPE[Semaine], BD_evo[[#This Row],[Semaine]]), "")</f>
        <v/>
      </c>
    </row>
    <row r="2033" spans="1:13" x14ac:dyDescent="0.2">
      <c r="A2033" s="88" t="s">
        <v>106</v>
      </c>
      <c r="B2033" t="str">
        <f>INDEX(Statut[Profil], MATCH(BD_evo[[#This Row],[Nom]], Statut[Nom], 0))</f>
        <v>Avant</v>
      </c>
      <c r="C2033">
        <f t="shared" si="58"/>
        <v>2024</v>
      </c>
      <c r="D2033">
        <f t="shared" si="59"/>
        <v>24</v>
      </c>
      <c r="E2033" t="str">
        <f>IF(SUMIFS(RPE[sRPE_tot], RPE[Nom], BD_evo[[#This Row],[Nom]], RPE[Semaine], BD_evo[[#This Row],[Semaine]])=0,"",SUMIFS(RPE[sRPE_tot], RPE[Nom], BD_evo[[#This Row],[Nom]], RPE[Semaine], BD_evo[[#This Row],[Semaine]]))</f>
        <v/>
      </c>
      <c r="F2033" s="92" t="str">
        <f>IFERROR(AVERAGEIFS(EDF[Total EDF], EDF[Nom], BD_evo[[#This Row],[Nom]], EDF[Semaine], BD_evo[[#This Row],[Semaine]]), "")</f>
        <v/>
      </c>
      <c r="G2033" s="92" t="str">
        <f>IFERROR(AVERAGEIFS(EDF[Humeur], EDF[Nom], BD_evo[[#This Row],[Nom]], EDF[Semaine], BD_evo[[#This Row],[Semaine]]), "")</f>
        <v/>
      </c>
      <c r="H2033" s="92" t="str">
        <f>IFERROR(AVERAGEIFS(EDF[Stress], EDF[Nom], BD_evo[[#This Row],[Nom]], EDF[Semaine], BD_evo[[#This Row],[Semaine]]), "")</f>
        <v/>
      </c>
      <c r="I2033" s="92" t="str">
        <f>IFERROR(AVERAGEIFS(EDF[Sommeil], EDF[Nom], BD_evo[[#This Row],[Nom]], EDF[Semaine], BD_evo[[#This Row],[Semaine]]), "")</f>
        <v/>
      </c>
      <c r="J2033" s="92" t="str">
        <f>IFERROR(AVERAGEIFS(EDF[Etat Physique], EDF[Nom], BD_evo[[#This Row],[Nom]], EDF[Semaine], BD_evo[[#This Row],[Semaine]]), "")</f>
        <v/>
      </c>
      <c r="K2033" s="92" t="str">
        <f>IFERROR(AVERAGEIFS(EDF[Hydratation], EDF[Nom], BD_evo[[#This Row],[Nom]], EDF[Semaine], BD_evo[[#This Row],[Semaine]]), "")</f>
        <v/>
      </c>
      <c r="L2033" s="92" t="str">
        <f>IFERROR(AVERAGEIFS(EDF[Nutrition], EDF[Nom], BD_evo[[#This Row],[Nom]], EDF[Semaine], BD_evo[[#This Row],[Semaine]]), "")</f>
        <v/>
      </c>
      <c r="M2033" s="92" t="str">
        <f>IFERROR(AVERAGEIFS(RPE[Investissement du jour], RPE[Nom], BD_evo[[#This Row],[Nom]], RPE[Semaine], BD_evo[[#This Row],[Semaine]]), "")</f>
        <v/>
      </c>
    </row>
    <row r="2034" spans="1:13" x14ac:dyDescent="0.2">
      <c r="A2034" s="89" t="s">
        <v>171</v>
      </c>
      <c r="B2034" t="str">
        <f>INDEX(Statut[Profil], MATCH(BD_evo[[#This Row],[Nom]], Statut[Nom], 0))</f>
        <v>Avant</v>
      </c>
      <c r="C2034">
        <f t="shared" si="58"/>
        <v>2024</v>
      </c>
      <c r="D2034">
        <f t="shared" si="59"/>
        <v>24</v>
      </c>
      <c r="E2034" t="str">
        <f>IF(SUMIFS(RPE[sRPE_tot], RPE[Nom], BD_evo[[#This Row],[Nom]], RPE[Semaine], BD_evo[[#This Row],[Semaine]])=0,"",SUMIFS(RPE[sRPE_tot], RPE[Nom], BD_evo[[#This Row],[Nom]], RPE[Semaine], BD_evo[[#This Row],[Semaine]]))</f>
        <v/>
      </c>
      <c r="F2034" s="92" t="str">
        <f>IFERROR(AVERAGEIFS(EDF[Total EDF], EDF[Nom], BD_evo[[#This Row],[Nom]], EDF[Semaine], BD_evo[[#This Row],[Semaine]]), "")</f>
        <v/>
      </c>
      <c r="G2034" s="92" t="str">
        <f>IFERROR(AVERAGEIFS(EDF[Humeur], EDF[Nom], BD_evo[[#This Row],[Nom]], EDF[Semaine], BD_evo[[#This Row],[Semaine]]), "")</f>
        <v/>
      </c>
      <c r="H2034" s="92" t="str">
        <f>IFERROR(AVERAGEIFS(EDF[Stress], EDF[Nom], BD_evo[[#This Row],[Nom]], EDF[Semaine], BD_evo[[#This Row],[Semaine]]), "")</f>
        <v/>
      </c>
      <c r="I2034" s="92" t="str">
        <f>IFERROR(AVERAGEIFS(EDF[Sommeil], EDF[Nom], BD_evo[[#This Row],[Nom]], EDF[Semaine], BD_evo[[#This Row],[Semaine]]), "")</f>
        <v/>
      </c>
      <c r="J2034" s="92" t="str">
        <f>IFERROR(AVERAGEIFS(EDF[Etat Physique], EDF[Nom], BD_evo[[#This Row],[Nom]], EDF[Semaine], BD_evo[[#This Row],[Semaine]]), "")</f>
        <v/>
      </c>
      <c r="K2034" s="92" t="str">
        <f>IFERROR(AVERAGEIFS(EDF[Hydratation], EDF[Nom], BD_evo[[#This Row],[Nom]], EDF[Semaine], BD_evo[[#This Row],[Semaine]]), "")</f>
        <v/>
      </c>
      <c r="L2034" s="92" t="str">
        <f>IFERROR(AVERAGEIFS(EDF[Nutrition], EDF[Nom], BD_evo[[#This Row],[Nom]], EDF[Semaine], BD_evo[[#This Row],[Semaine]]), "")</f>
        <v/>
      </c>
      <c r="M2034" s="92" t="str">
        <f>IFERROR(AVERAGEIFS(RPE[Investissement du jour], RPE[Nom], BD_evo[[#This Row],[Nom]], RPE[Semaine], BD_evo[[#This Row],[Semaine]]), "")</f>
        <v/>
      </c>
    </row>
    <row r="2035" spans="1:13" x14ac:dyDescent="0.2">
      <c r="A2035" s="88" t="s">
        <v>77</v>
      </c>
      <c r="B2035" t="str">
        <f>INDEX(Statut[Profil], MATCH(BD_evo[[#This Row],[Nom]], Statut[Nom], 0))</f>
        <v>Avant</v>
      </c>
      <c r="C2035">
        <f t="shared" si="58"/>
        <v>2024</v>
      </c>
      <c r="D2035">
        <f t="shared" si="59"/>
        <v>24</v>
      </c>
      <c r="E2035" t="str">
        <f>IF(SUMIFS(RPE[sRPE_tot], RPE[Nom], BD_evo[[#This Row],[Nom]], RPE[Semaine], BD_evo[[#This Row],[Semaine]])=0,"",SUMIFS(RPE[sRPE_tot], RPE[Nom], BD_evo[[#This Row],[Nom]], RPE[Semaine], BD_evo[[#This Row],[Semaine]]))</f>
        <v/>
      </c>
      <c r="F2035" s="92" t="str">
        <f>IFERROR(AVERAGEIFS(EDF[Total EDF], EDF[Nom], BD_evo[[#This Row],[Nom]], EDF[Semaine], BD_evo[[#This Row],[Semaine]]), "")</f>
        <v/>
      </c>
      <c r="G2035" s="92" t="str">
        <f>IFERROR(AVERAGEIFS(EDF[Humeur], EDF[Nom], BD_evo[[#This Row],[Nom]], EDF[Semaine], BD_evo[[#This Row],[Semaine]]), "")</f>
        <v/>
      </c>
      <c r="H2035" s="92" t="str">
        <f>IFERROR(AVERAGEIFS(EDF[Stress], EDF[Nom], BD_evo[[#This Row],[Nom]], EDF[Semaine], BD_evo[[#This Row],[Semaine]]), "")</f>
        <v/>
      </c>
      <c r="I2035" s="92" t="str">
        <f>IFERROR(AVERAGEIFS(EDF[Sommeil], EDF[Nom], BD_evo[[#This Row],[Nom]], EDF[Semaine], BD_evo[[#This Row],[Semaine]]), "")</f>
        <v/>
      </c>
      <c r="J2035" s="92" t="str">
        <f>IFERROR(AVERAGEIFS(EDF[Etat Physique], EDF[Nom], BD_evo[[#This Row],[Nom]], EDF[Semaine], BD_evo[[#This Row],[Semaine]]), "")</f>
        <v/>
      </c>
      <c r="K2035" s="92" t="str">
        <f>IFERROR(AVERAGEIFS(EDF[Hydratation], EDF[Nom], BD_evo[[#This Row],[Nom]], EDF[Semaine], BD_evo[[#This Row],[Semaine]]), "")</f>
        <v/>
      </c>
      <c r="L2035" s="92" t="str">
        <f>IFERROR(AVERAGEIFS(EDF[Nutrition], EDF[Nom], BD_evo[[#This Row],[Nom]], EDF[Semaine], BD_evo[[#This Row],[Semaine]]), "")</f>
        <v/>
      </c>
      <c r="M2035" s="92" t="str">
        <f>IFERROR(AVERAGEIFS(RPE[Investissement du jour], RPE[Nom], BD_evo[[#This Row],[Nom]], RPE[Semaine], BD_evo[[#This Row],[Semaine]]), "")</f>
        <v/>
      </c>
    </row>
    <row r="2036" spans="1:13" x14ac:dyDescent="0.2">
      <c r="A2036" s="88" t="s">
        <v>135</v>
      </c>
      <c r="B2036" t="str">
        <f>INDEX(Statut[Profil], MATCH(BD_evo[[#This Row],[Nom]], Statut[Nom], 0))</f>
        <v>Trois Quarts</v>
      </c>
      <c r="C2036">
        <f t="shared" si="58"/>
        <v>2024</v>
      </c>
      <c r="D2036">
        <f t="shared" si="59"/>
        <v>24</v>
      </c>
      <c r="E2036" t="str">
        <f>IF(SUMIFS(RPE[sRPE_tot], RPE[Nom], BD_evo[[#This Row],[Nom]], RPE[Semaine], BD_evo[[#This Row],[Semaine]])=0,"",SUMIFS(RPE[sRPE_tot], RPE[Nom], BD_evo[[#This Row],[Nom]], RPE[Semaine], BD_evo[[#This Row],[Semaine]]))</f>
        <v/>
      </c>
      <c r="F2036" s="92" t="str">
        <f>IFERROR(AVERAGEIFS(EDF[Total EDF], EDF[Nom], BD_evo[[#This Row],[Nom]], EDF[Semaine], BD_evo[[#This Row],[Semaine]]), "")</f>
        <v/>
      </c>
      <c r="G2036" s="92" t="str">
        <f>IFERROR(AVERAGEIFS(EDF[Humeur], EDF[Nom], BD_evo[[#This Row],[Nom]], EDF[Semaine], BD_evo[[#This Row],[Semaine]]), "")</f>
        <v/>
      </c>
      <c r="H2036" s="92" t="str">
        <f>IFERROR(AVERAGEIFS(EDF[Stress], EDF[Nom], BD_evo[[#This Row],[Nom]], EDF[Semaine], BD_evo[[#This Row],[Semaine]]), "")</f>
        <v/>
      </c>
      <c r="I2036" s="92" t="str">
        <f>IFERROR(AVERAGEIFS(EDF[Sommeil], EDF[Nom], BD_evo[[#This Row],[Nom]], EDF[Semaine], BD_evo[[#This Row],[Semaine]]), "")</f>
        <v/>
      </c>
      <c r="J2036" s="92" t="str">
        <f>IFERROR(AVERAGEIFS(EDF[Etat Physique], EDF[Nom], BD_evo[[#This Row],[Nom]], EDF[Semaine], BD_evo[[#This Row],[Semaine]]), "")</f>
        <v/>
      </c>
      <c r="K2036" s="92" t="str">
        <f>IFERROR(AVERAGEIFS(EDF[Hydratation], EDF[Nom], BD_evo[[#This Row],[Nom]], EDF[Semaine], BD_evo[[#This Row],[Semaine]]), "")</f>
        <v/>
      </c>
      <c r="L2036" s="92" t="str">
        <f>IFERROR(AVERAGEIFS(EDF[Nutrition], EDF[Nom], BD_evo[[#This Row],[Nom]], EDF[Semaine], BD_evo[[#This Row],[Semaine]]), "")</f>
        <v/>
      </c>
      <c r="M2036" s="92" t="str">
        <f>IFERROR(AVERAGEIFS(RPE[Investissement du jour], RPE[Nom], BD_evo[[#This Row],[Nom]], RPE[Semaine], BD_evo[[#This Row],[Semaine]]), "")</f>
        <v/>
      </c>
    </row>
    <row r="2037" spans="1:13" x14ac:dyDescent="0.2">
      <c r="A2037" s="88" t="s">
        <v>75</v>
      </c>
      <c r="B2037" t="str">
        <f>INDEX(Statut[Profil], MATCH(BD_evo[[#This Row],[Nom]], Statut[Nom], 0))</f>
        <v>Avant</v>
      </c>
      <c r="C2037">
        <f t="shared" si="58"/>
        <v>2024</v>
      </c>
      <c r="D2037">
        <f t="shared" si="59"/>
        <v>24</v>
      </c>
      <c r="E2037" t="str">
        <f>IF(SUMIFS(RPE[sRPE_tot], RPE[Nom], BD_evo[[#This Row],[Nom]], RPE[Semaine], BD_evo[[#This Row],[Semaine]])=0,"",SUMIFS(RPE[sRPE_tot], RPE[Nom], BD_evo[[#This Row],[Nom]], RPE[Semaine], BD_evo[[#This Row],[Semaine]]))</f>
        <v/>
      </c>
      <c r="F2037" s="92" t="str">
        <f>IFERROR(AVERAGEIFS(EDF[Total EDF], EDF[Nom], BD_evo[[#This Row],[Nom]], EDF[Semaine], BD_evo[[#This Row],[Semaine]]), "")</f>
        <v/>
      </c>
      <c r="G2037" s="92" t="str">
        <f>IFERROR(AVERAGEIFS(EDF[Humeur], EDF[Nom], BD_evo[[#This Row],[Nom]], EDF[Semaine], BD_evo[[#This Row],[Semaine]]), "")</f>
        <v/>
      </c>
      <c r="H2037" s="92" t="str">
        <f>IFERROR(AVERAGEIFS(EDF[Stress], EDF[Nom], BD_evo[[#This Row],[Nom]], EDF[Semaine], BD_evo[[#This Row],[Semaine]]), "")</f>
        <v/>
      </c>
      <c r="I2037" s="92" t="str">
        <f>IFERROR(AVERAGEIFS(EDF[Sommeil], EDF[Nom], BD_evo[[#This Row],[Nom]], EDF[Semaine], BD_evo[[#This Row],[Semaine]]), "")</f>
        <v/>
      </c>
      <c r="J2037" s="92" t="str">
        <f>IFERROR(AVERAGEIFS(EDF[Etat Physique], EDF[Nom], BD_evo[[#This Row],[Nom]], EDF[Semaine], BD_evo[[#This Row],[Semaine]]), "")</f>
        <v/>
      </c>
      <c r="K2037" s="92" t="str">
        <f>IFERROR(AVERAGEIFS(EDF[Hydratation], EDF[Nom], BD_evo[[#This Row],[Nom]], EDF[Semaine], BD_evo[[#This Row],[Semaine]]), "")</f>
        <v/>
      </c>
      <c r="L2037" s="92" t="str">
        <f>IFERROR(AVERAGEIFS(EDF[Nutrition], EDF[Nom], BD_evo[[#This Row],[Nom]], EDF[Semaine], BD_evo[[#This Row],[Semaine]]), "")</f>
        <v/>
      </c>
      <c r="M2037" s="92" t="str">
        <f>IFERROR(AVERAGEIFS(RPE[Investissement du jour], RPE[Nom], BD_evo[[#This Row],[Nom]], RPE[Semaine], BD_evo[[#This Row],[Semaine]]), "")</f>
        <v/>
      </c>
    </row>
    <row r="2038" spans="1:13" x14ac:dyDescent="0.2">
      <c r="A2038" s="88" t="s">
        <v>112</v>
      </c>
      <c r="B2038" t="str">
        <f>INDEX(Statut[Profil], MATCH(BD_evo[[#This Row],[Nom]], Statut[Nom], 0))</f>
        <v>Trois Quarts</v>
      </c>
      <c r="C2038">
        <f t="shared" si="58"/>
        <v>2024</v>
      </c>
      <c r="D2038">
        <f t="shared" si="59"/>
        <v>24</v>
      </c>
      <c r="E2038" t="str">
        <f>IF(SUMIFS(RPE[sRPE_tot], RPE[Nom], BD_evo[[#This Row],[Nom]], RPE[Semaine], BD_evo[[#This Row],[Semaine]])=0,"",SUMIFS(RPE[sRPE_tot], RPE[Nom], BD_evo[[#This Row],[Nom]], RPE[Semaine], BD_evo[[#This Row],[Semaine]]))</f>
        <v/>
      </c>
      <c r="F2038" s="92" t="str">
        <f>IFERROR(AVERAGEIFS(EDF[Total EDF], EDF[Nom], BD_evo[[#This Row],[Nom]], EDF[Semaine], BD_evo[[#This Row],[Semaine]]), "")</f>
        <v/>
      </c>
      <c r="G2038" s="92" t="str">
        <f>IFERROR(AVERAGEIFS(EDF[Humeur], EDF[Nom], BD_evo[[#This Row],[Nom]], EDF[Semaine], BD_evo[[#This Row],[Semaine]]), "")</f>
        <v/>
      </c>
      <c r="H2038" s="92" t="str">
        <f>IFERROR(AVERAGEIFS(EDF[Stress], EDF[Nom], BD_evo[[#This Row],[Nom]], EDF[Semaine], BD_evo[[#This Row],[Semaine]]), "")</f>
        <v/>
      </c>
      <c r="I2038" s="92" t="str">
        <f>IFERROR(AVERAGEIFS(EDF[Sommeil], EDF[Nom], BD_evo[[#This Row],[Nom]], EDF[Semaine], BD_evo[[#This Row],[Semaine]]), "")</f>
        <v/>
      </c>
      <c r="J2038" s="92" t="str">
        <f>IFERROR(AVERAGEIFS(EDF[Etat Physique], EDF[Nom], BD_evo[[#This Row],[Nom]], EDF[Semaine], BD_evo[[#This Row],[Semaine]]), "")</f>
        <v/>
      </c>
      <c r="K2038" s="92" t="str">
        <f>IFERROR(AVERAGEIFS(EDF[Hydratation], EDF[Nom], BD_evo[[#This Row],[Nom]], EDF[Semaine], BD_evo[[#This Row],[Semaine]]), "")</f>
        <v/>
      </c>
      <c r="L2038" s="92" t="str">
        <f>IFERROR(AVERAGEIFS(EDF[Nutrition], EDF[Nom], BD_evo[[#This Row],[Nom]], EDF[Semaine], BD_evo[[#This Row],[Semaine]]), "")</f>
        <v/>
      </c>
      <c r="M2038" s="92" t="str">
        <f>IFERROR(AVERAGEIFS(RPE[Investissement du jour], RPE[Nom], BD_evo[[#This Row],[Nom]], RPE[Semaine], BD_evo[[#This Row],[Semaine]]), "")</f>
        <v/>
      </c>
    </row>
    <row r="2039" spans="1:13" x14ac:dyDescent="0.2">
      <c r="A2039" s="88" t="s">
        <v>142</v>
      </c>
      <c r="B2039" t="str">
        <f>INDEX(Statut[Profil], MATCH(BD_evo[[#This Row],[Nom]], Statut[Nom], 0))</f>
        <v>Avant</v>
      </c>
      <c r="C2039">
        <f t="shared" si="58"/>
        <v>2024</v>
      </c>
      <c r="D2039">
        <f t="shared" si="59"/>
        <v>24</v>
      </c>
      <c r="E2039" t="str">
        <f>IF(SUMIFS(RPE[sRPE_tot], RPE[Nom], BD_evo[[#This Row],[Nom]], RPE[Semaine], BD_evo[[#This Row],[Semaine]])=0,"",SUMIFS(RPE[sRPE_tot], RPE[Nom], BD_evo[[#This Row],[Nom]], RPE[Semaine], BD_evo[[#This Row],[Semaine]]))</f>
        <v/>
      </c>
      <c r="F2039" s="92" t="str">
        <f>IFERROR(AVERAGEIFS(EDF[Total EDF], EDF[Nom], BD_evo[[#This Row],[Nom]], EDF[Semaine], BD_evo[[#This Row],[Semaine]]), "")</f>
        <v/>
      </c>
      <c r="G2039" s="92" t="str">
        <f>IFERROR(AVERAGEIFS(EDF[Humeur], EDF[Nom], BD_evo[[#This Row],[Nom]], EDF[Semaine], BD_evo[[#This Row],[Semaine]]), "")</f>
        <v/>
      </c>
      <c r="H2039" s="92" t="str">
        <f>IFERROR(AVERAGEIFS(EDF[Stress], EDF[Nom], BD_evo[[#This Row],[Nom]], EDF[Semaine], BD_evo[[#This Row],[Semaine]]), "")</f>
        <v/>
      </c>
      <c r="I2039" s="92" t="str">
        <f>IFERROR(AVERAGEIFS(EDF[Sommeil], EDF[Nom], BD_evo[[#This Row],[Nom]], EDF[Semaine], BD_evo[[#This Row],[Semaine]]), "")</f>
        <v/>
      </c>
      <c r="J2039" s="92" t="str">
        <f>IFERROR(AVERAGEIFS(EDF[Etat Physique], EDF[Nom], BD_evo[[#This Row],[Nom]], EDF[Semaine], BD_evo[[#This Row],[Semaine]]), "")</f>
        <v/>
      </c>
      <c r="K2039" s="92" t="str">
        <f>IFERROR(AVERAGEIFS(EDF[Hydratation], EDF[Nom], BD_evo[[#This Row],[Nom]], EDF[Semaine], BD_evo[[#This Row],[Semaine]]), "")</f>
        <v/>
      </c>
      <c r="L2039" s="92" t="str">
        <f>IFERROR(AVERAGEIFS(EDF[Nutrition], EDF[Nom], BD_evo[[#This Row],[Nom]], EDF[Semaine], BD_evo[[#This Row],[Semaine]]), "")</f>
        <v/>
      </c>
      <c r="M2039" s="92" t="str">
        <f>IFERROR(AVERAGEIFS(RPE[Investissement du jour], RPE[Nom], BD_evo[[#This Row],[Nom]], RPE[Semaine], BD_evo[[#This Row],[Semaine]]), "")</f>
        <v/>
      </c>
    </row>
    <row r="2040" spans="1:13" x14ac:dyDescent="0.2">
      <c r="A2040" s="88" t="s">
        <v>131</v>
      </c>
      <c r="B2040" t="str">
        <f>INDEX(Statut[Profil], MATCH(BD_evo[[#This Row],[Nom]], Statut[Nom], 0))</f>
        <v>Trois Quarts</v>
      </c>
      <c r="C2040">
        <f t="shared" si="58"/>
        <v>2024</v>
      </c>
      <c r="D2040">
        <f t="shared" si="59"/>
        <v>24</v>
      </c>
      <c r="E2040" t="str">
        <f>IF(SUMIFS(RPE[sRPE_tot], RPE[Nom], BD_evo[[#This Row],[Nom]], RPE[Semaine], BD_evo[[#This Row],[Semaine]])=0,"",SUMIFS(RPE[sRPE_tot], RPE[Nom], BD_evo[[#This Row],[Nom]], RPE[Semaine], BD_evo[[#This Row],[Semaine]]))</f>
        <v/>
      </c>
      <c r="F2040" s="92" t="str">
        <f>IFERROR(AVERAGEIFS(EDF[Total EDF], EDF[Nom], BD_evo[[#This Row],[Nom]], EDF[Semaine], BD_evo[[#This Row],[Semaine]]), "")</f>
        <v/>
      </c>
      <c r="G2040" s="92" t="str">
        <f>IFERROR(AVERAGEIFS(EDF[Humeur], EDF[Nom], BD_evo[[#This Row],[Nom]], EDF[Semaine], BD_evo[[#This Row],[Semaine]]), "")</f>
        <v/>
      </c>
      <c r="H2040" s="92" t="str">
        <f>IFERROR(AVERAGEIFS(EDF[Stress], EDF[Nom], BD_evo[[#This Row],[Nom]], EDF[Semaine], BD_evo[[#This Row],[Semaine]]), "")</f>
        <v/>
      </c>
      <c r="I2040" s="92" t="str">
        <f>IFERROR(AVERAGEIFS(EDF[Sommeil], EDF[Nom], BD_evo[[#This Row],[Nom]], EDF[Semaine], BD_evo[[#This Row],[Semaine]]), "")</f>
        <v/>
      </c>
      <c r="J2040" s="92" t="str">
        <f>IFERROR(AVERAGEIFS(EDF[Etat Physique], EDF[Nom], BD_evo[[#This Row],[Nom]], EDF[Semaine], BD_evo[[#This Row],[Semaine]]), "")</f>
        <v/>
      </c>
      <c r="K2040" s="92" t="str">
        <f>IFERROR(AVERAGEIFS(EDF[Hydratation], EDF[Nom], BD_evo[[#This Row],[Nom]], EDF[Semaine], BD_evo[[#This Row],[Semaine]]), "")</f>
        <v/>
      </c>
      <c r="L2040" s="92" t="str">
        <f>IFERROR(AVERAGEIFS(EDF[Nutrition], EDF[Nom], BD_evo[[#This Row],[Nom]], EDF[Semaine], BD_evo[[#This Row],[Semaine]]), "")</f>
        <v/>
      </c>
      <c r="M2040" s="92" t="str">
        <f>IFERROR(AVERAGEIFS(RPE[Investissement du jour], RPE[Nom], BD_evo[[#This Row],[Nom]], RPE[Semaine], BD_evo[[#This Row],[Semaine]]), "")</f>
        <v/>
      </c>
    </row>
    <row r="2041" spans="1:13" x14ac:dyDescent="0.2">
      <c r="A2041" s="88" t="s">
        <v>83</v>
      </c>
      <c r="B2041" t="str">
        <f>INDEX(Statut[Profil], MATCH(BD_evo[[#This Row],[Nom]], Statut[Nom], 0))</f>
        <v>Avant</v>
      </c>
      <c r="C2041">
        <f t="shared" si="58"/>
        <v>2024</v>
      </c>
      <c r="D2041">
        <f t="shared" si="59"/>
        <v>24</v>
      </c>
      <c r="E2041" t="str">
        <f>IF(SUMIFS(RPE[sRPE_tot], RPE[Nom], BD_evo[[#This Row],[Nom]], RPE[Semaine], BD_evo[[#This Row],[Semaine]])=0,"",SUMIFS(RPE[sRPE_tot], RPE[Nom], BD_evo[[#This Row],[Nom]], RPE[Semaine], BD_evo[[#This Row],[Semaine]]))</f>
        <v/>
      </c>
      <c r="F2041" s="92" t="str">
        <f>IFERROR(AVERAGEIFS(EDF[Total EDF], EDF[Nom], BD_evo[[#This Row],[Nom]], EDF[Semaine], BD_evo[[#This Row],[Semaine]]), "")</f>
        <v/>
      </c>
      <c r="G2041" s="92" t="str">
        <f>IFERROR(AVERAGEIFS(EDF[Humeur], EDF[Nom], BD_evo[[#This Row],[Nom]], EDF[Semaine], BD_evo[[#This Row],[Semaine]]), "")</f>
        <v/>
      </c>
      <c r="H2041" s="92" t="str">
        <f>IFERROR(AVERAGEIFS(EDF[Stress], EDF[Nom], BD_evo[[#This Row],[Nom]], EDF[Semaine], BD_evo[[#This Row],[Semaine]]), "")</f>
        <v/>
      </c>
      <c r="I2041" s="92" t="str">
        <f>IFERROR(AVERAGEIFS(EDF[Sommeil], EDF[Nom], BD_evo[[#This Row],[Nom]], EDF[Semaine], BD_evo[[#This Row],[Semaine]]), "")</f>
        <v/>
      </c>
      <c r="J2041" s="92" t="str">
        <f>IFERROR(AVERAGEIFS(EDF[Etat Physique], EDF[Nom], BD_evo[[#This Row],[Nom]], EDF[Semaine], BD_evo[[#This Row],[Semaine]]), "")</f>
        <v/>
      </c>
      <c r="K2041" s="92" t="str">
        <f>IFERROR(AVERAGEIFS(EDF[Hydratation], EDF[Nom], BD_evo[[#This Row],[Nom]], EDF[Semaine], BD_evo[[#This Row],[Semaine]]), "")</f>
        <v/>
      </c>
      <c r="L2041" s="92" t="str">
        <f>IFERROR(AVERAGEIFS(EDF[Nutrition], EDF[Nom], BD_evo[[#This Row],[Nom]], EDF[Semaine], BD_evo[[#This Row],[Semaine]]), "")</f>
        <v/>
      </c>
      <c r="M2041" s="92" t="str">
        <f>IFERROR(AVERAGEIFS(RPE[Investissement du jour], RPE[Nom], BD_evo[[#This Row],[Nom]], RPE[Semaine], BD_evo[[#This Row],[Semaine]]), "")</f>
        <v/>
      </c>
    </row>
    <row r="2042" spans="1:13" x14ac:dyDescent="0.2">
      <c r="A2042" s="88" t="s">
        <v>100</v>
      </c>
      <c r="B2042" t="str">
        <f>INDEX(Statut[Profil], MATCH(BD_evo[[#This Row],[Nom]], Statut[Nom], 0))</f>
        <v>Trois Quarts</v>
      </c>
      <c r="C2042">
        <f t="shared" si="58"/>
        <v>2024</v>
      </c>
      <c r="D2042">
        <f t="shared" si="59"/>
        <v>24</v>
      </c>
      <c r="E2042" t="str">
        <f>IF(SUMIFS(RPE[sRPE_tot], RPE[Nom], BD_evo[[#This Row],[Nom]], RPE[Semaine], BD_evo[[#This Row],[Semaine]])=0,"",SUMIFS(RPE[sRPE_tot], RPE[Nom], BD_evo[[#This Row],[Nom]], RPE[Semaine], BD_evo[[#This Row],[Semaine]]))</f>
        <v/>
      </c>
      <c r="F2042" s="92" t="str">
        <f>IFERROR(AVERAGEIFS(EDF[Total EDF], EDF[Nom], BD_evo[[#This Row],[Nom]], EDF[Semaine], BD_evo[[#This Row],[Semaine]]), "")</f>
        <v/>
      </c>
      <c r="G2042" s="92" t="str">
        <f>IFERROR(AVERAGEIFS(EDF[Humeur], EDF[Nom], BD_evo[[#This Row],[Nom]], EDF[Semaine], BD_evo[[#This Row],[Semaine]]), "")</f>
        <v/>
      </c>
      <c r="H2042" s="92" t="str">
        <f>IFERROR(AVERAGEIFS(EDF[Stress], EDF[Nom], BD_evo[[#This Row],[Nom]], EDF[Semaine], BD_evo[[#This Row],[Semaine]]), "")</f>
        <v/>
      </c>
      <c r="I2042" s="92" t="str">
        <f>IFERROR(AVERAGEIFS(EDF[Sommeil], EDF[Nom], BD_evo[[#This Row],[Nom]], EDF[Semaine], BD_evo[[#This Row],[Semaine]]), "")</f>
        <v/>
      </c>
      <c r="J2042" s="92" t="str">
        <f>IFERROR(AVERAGEIFS(EDF[Etat Physique], EDF[Nom], BD_evo[[#This Row],[Nom]], EDF[Semaine], BD_evo[[#This Row],[Semaine]]), "")</f>
        <v/>
      </c>
      <c r="K2042" s="92" t="str">
        <f>IFERROR(AVERAGEIFS(EDF[Hydratation], EDF[Nom], BD_evo[[#This Row],[Nom]], EDF[Semaine], BD_evo[[#This Row],[Semaine]]), "")</f>
        <v/>
      </c>
      <c r="L2042" s="92" t="str">
        <f>IFERROR(AVERAGEIFS(EDF[Nutrition], EDF[Nom], BD_evo[[#This Row],[Nom]], EDF[Semaine], BD_evo[[#This Row],[Semaine]]), "")</f>
        <v/>
      </c>
      <c r="M2042" s="92" t="str">
        <f>IFERROR(AVERAGEIFS(RPE[Investissement du jour], RPE[Nom], BD_evo[[#This Row],[Nom]], RPE[Semaine], BD_evo[[#This Row],[Semaine]]), "")</f>
        <v/>
      </c>
    </row>
    <row r="2043" spans="1:13" x14ac:dyDescent="0.2">
      <c r="A2043" s="88" t="s">
        <v>89</v>
      </c>
      <c r="B2043" t="str">
        <f>INDEX(Statut[Profil], MATCH(BD_evo[[#This Row],[Nom]], Statut[Nom], 0))</f>
        <v>Avant</v>
      </c>
      <c r="C2043">
        <f t="shared" si="58"/>
        <v>2024</v>
      </c>
      <c r="D2043">
        <f t="shared" si="59"/>
        <v>24</v>
      </c>
      <c r="E2043" t="str">
        <f>IF(SUMIFS(RPE[sRPE_tot], RPE[Nom], BD_evo[[#This Row],[Nom]], RPE[Semaine], BD_evo[[#This Row],[Semaine]])=0,"",SUMIFS(RPE[sRPE_tot], RPE[Nom], BD_evo[[#This Row],[Nom]], RPE[Semaine], BD_evo[[#This Row],[Semaine]]))</f>
        <v/>
      </c>
      <c r="F2043" s="92" t="str">
        <f>IFERROR(AVERAGEIFS(EDF[Total EDF], EDF[Nom], BD_evo[[#This Row],[Nom]], EDF[Semaine], BD_evo[[#This Row],[Semaine]]), "")</f>
        <v/>
      </c>
      <c r="G2043" s="92" t="str">
        <f>IFERROR(AVERAGEIFS(EDF[Humeur], EDF[Nom], BD_evo[[#This Row],[Nom]], EDF[Semaine], BD_evo[[#This Row],[Semaine]]), "")</f>
        <v/>
      </c>
      <c r="H2043" s="92" t="str">
        <f>IFERROR(AVERAGEIFS(EDF[Stress], EDF[Nom], BD_evo[[#This Row],[Nom]], EDF[Semaine], BD_evo[[#This Row],[Semaine]]), "")</f>
        <v/>
      </c>
      <c r="I2043" s="92" t="str">
        <f>IFERROR(AVERAGEIFS(EDF[Sommeil], EDF[Nom], BD_evo[[#This Row],[Nom]], EDF[Semaine], BD_evo[[#This Row],[Semaine]]), "")</f>
        <v/>
      </c>
      <c r="J2043" s="92" t="str">
        <f>IFERROR(AVERAGEIFS(EDF[Etat Physique], EDF[Nom], BD_evo[[#This Row],[Nom]], EDF[Semaine], BD_evo[[#This Row],[Semaine]]), "")</f>
        <v/>
      </c>
      <c r="K2043" s="92" t="str">
        <f>IFERROR(AVERAGEIFS(EDF[Hydratation], EDF[Nom], BD_evo[[#This Row],[Nom]], EDF[Semaine], BD_evo[[#This Row],[Semaine]]), "")</f>
        <v/>
      </c>
      <c r="L2043" s="92" t="str">
        <f>IFERROR(AVERAGEIFS(EDF[Nutrition], EDF[Nom], BD_evo[[#This Row],[Nom]], EDF[Semaine], BD_evo[[#This Row],[Semaine]]), "")</f>
        <v/>
      </c>
      <c r="M2043" s="92" t="str">
        <f>IFERROR(AVERAGEIFS(RPE[Investissement du jour], RPE[Nom], BD_evo[[#This Row],[Nom]], RPE[Semaine], BD_evo[[#This Row],[Semaine]]), "")</f>
        <v/>
      </c>
    </row>
    <row r="2044" spans="1:13" x14ac:dyDescent="0.2">
      <c r="A2044" s="88" t="s">
        <v>168</v>
      </c>
      <c r="B2044" t="str">
        <f>INDEX(Statut[Profil], MATCH(BD_evo[[#This Row],[Nom]], Statut[Nom], 0))</f>
        <v>Avant</v>
      </c>
      <c r="C2044">
        <f t="shared" si="58"/>
        <v>2024</v>
      </c>
      <c r="D2044">
        <f t="shared" si="59"/>
        <v>24</v>
      </c>
      <c r="E2044" t="str">
        <f>IF(SUMIFS(RPE[sRPE_tot], RPE[Nom], BD_evo[[#This Row],[Nom]], RPE[Semaine], BD_evo[[#This Row],[Semaine]])=0,"",SUMIFS(RPE[sRPE_tot], RPE[Nom], BD_evo[[#This Row],[Nom]], RPE[Semaine], BD_evo[[#This Row],[Semaine]]))</f>
        <v/>
      </c>
      <c r="F2044" s="92" t="str">
        <f>IFERROR(AVERAGEIFS(EDF[Total EDF], EDF[Nom], BD_evo[[#This Row],[Nom]], EDF[Semaine], BD_evo[[#This Row],[Semaine]]), "")</f>
        <v/>
      </c>
      <c r="G2044" s="92" t="str">
        <f>IFERROR(AVERAGEIFS(EDF[Humeur], EDF[Nom], BD_evo[[#This Row],[Nom]], EDF[Semaine], BD_evo[[#This Row],[Semaine]]), "")</f>
        <v/>
      </c>
      <c r="H2044" s="92" t="str">
        <f>IFERROR(AVERAGEIFS(EDF[Stress], EDF[Nom], BD_evo[[#This Row],[Nom]], EDF[Semaine], BD_evo[[#This Row],[Semaine]]), "")</f>
        <v/>
      </c>
      <c r="I2044" s="92" t="str">
        <f>IFERROR(AVERAGEIFS(EDF[Sommeil], EDF[Nom], BD_evo[[#This Row],[Nom]], EDF[Semaine], BD_evo[[#This Row],[Semaine]]), "")</f>
        <v/>
      </c>
      <c r="J2044" s="92" t="str">
        <f>IFERROR(AVERAGEIFS(EDF[Etat Physique], EDF[Nom], BD_evo[[#This Row],[Nom]], EDF[Semaine], BD_evo[[#This Row],[Semaine]]), "")</f>
        <v/>
      </c>
      <c r="K2044" s="92" t="str">
        <f>IFERROR(AVERAGEIFS(EDF[Hydratation], EDF[Nom], BD_evo[[#This Row],[Nom]], EDF[Semaine], BD_evo[[#This Row],[Semaine]]), "")</f>
        <v/>
      </c>
      <c r="L2044" s="92" t="str">
        <f>IFERROR(AVERAGEIFS(EDF[Nutrition], EDF[Nom], BD_evo[[#This Row],[Nom]], EDF[Semaine], BD_evo[[#This Row],[Semaine]]), "")</f>
        <v/>
      </c>
      <c r="M2044" s="92" t="str">
        <f>IFERROR(AVERAGEIFS(RPE[Investissement du jour], RPE[Nom], BD_evo[[#This Row],[Nom]], RPE[Semaine], BD_evo[[#This Row],[Semaine]]), "")</f>
        <v/>
      </c>
    </row>
    <row r="2045" spans="1:13" x14ac:dyDescent="0.2">
      <c r="A2045" s="88" t="s">
        <v>86</v>
      </c>
      <c r="B2045" t="str">
        <f>INDEX(Statut[Profil], MATCH(BD_evo[[#This Row],[Nom]], Statut[Nom], 0))</f>
        <v>Avant</v>
      </c>
      <c r="C2045">
        <f t="shared" si="58"/>
        <v>2024</v>
      </c>
      <c r="D2045">
        <f t="shared" si="59"/>
        <v>24</v>
      </c>
      <c r="E2045" t="str">
        <f>IF(SUMIFS(RPE[sRPE_tot], RPE[Nom], BD_evo[[#This Row],[Nom]], RPE[Semaine], BD_evo[[#This Row],[Semaine]])=0,"",SUMIFS(RPE[sRPE_tot], RPE[Nom], BD_evo[[#This Row],[Nom]], RPE[Semaine], BD_evo[[#This Row],[Semaine]]))</f>
        <v/>
      </c>
      <c r="F2045" s="92" t="str">
        <f>IFERROR(AVERAGEIFS(EDF[Total EDF], EDF[Nom], BD_evo[[#This Row],[Nom]], EDF[Semaine], BD_evo[[#This Row],[Semaine]]), "")</f>
        <v/>
      </c>
      <c r="G2045" s="92" t="str">
        <f>IFERROR(AVERAGEIFS(EDF[Humeur], EDF[Nom], BD_evo[[#This Row],[Nom]], EDF[Semaine], BD_evo[[#This Row],[Semaine]]), "")</f>
        <v/>
      </c>
      <c r="H2045" s="92" t="str">
        <f>IFERROR(AVERAGEIFS(EDF[Stress], EDF[Nom], BD_evo[[#This Row],[Nom]], EDF[Semaine], BD_evo[[#This Row],[Semaine]]), "")</f>
        <v/>
      </c>
      <c r="I2045" s="92" t="str">
        <f>IFERROR(AVERAGEIFS(EDF[Sommeil], EDF[Nom], BD_evo[[#This Row],[Nom]], EDF[Semaine], BD_evo[[#This Row],[Semaine]]), "")</f>
        <v/>
      </c>
      <c r="J2045" s="92" t="str">
        <f>IFERROR(AVERAGEIFS(EDF[Etat Physique], EDF[Nom], BD_evo[[#This Row],[Nom]], EDF[Semaine], BD_evo[[#This Row],[Semaine]]), "")</f>
        <v/>
      </c>
      <c r="K2045" s="92" t="str">
        <f>IFERROR(AVERAGEIFS(EDF[Hydratation], EDF[Nom], BD_evo[[#This Row],[Nom]], EDF[Semaine], BD_evo[[#This Row],[Semaine]]), "")</f>
        <v/>
      </c>
      <c r="L2045" s="92" t="str">
        <f>IFERROR(AVERAGEIFS(EDF[Nutrition], EDF[Nom], BD_evo[[#This Row],[Nom]], EDF[Semaine], BD_evo[[#This Row],[Semaine]]), "")</f>
        <v/>
      </c>
      <c r="M2045" s="92" t="str">
        <f>IFERROR(AVERAGEIFS(RPE[Investissement du jour], RPE[Nom], BD_evo[[#This Row],[Nom]], RPE[Semaine], BD_evo[[#This Row],[Semaine]]), "")</f>
        <v/>
      </c>
    </row>
    <row r="2046" spans="1:13" x14ac:dyDescent="0.2">
      <c r="A2046" s="88" t="s">
        <v>208</v>
      </c>
      <c r="B2046" t="str">
        <f>INDEX(Statut[Profil], MATCH(BD_evo[[#This Row],[Nom]], Statut[Nom], 0))</f>
        <v>Trois Quarts</v>
      </c>
      <c r="C2046">
        <f t="shared" si="58"/>
        <v>2024</v>
      </c>
      <c r="D2046">
        <f t="shared" si="59"/>
        <v>24</v>
      </c>
      <c r="E2046" t="str">
        <f>IF(SUMIFS(RPE[sRPE_tot], RPE[Nom], BD_evo[[#This Row],[Nom]], RPE[Semaine], BD_evo[[#This Row],[Semaine]])=0,"",SUMIFS(RPE[sRPE_tot], RPE[Nom], BD_evo[[#This Row],[Nom]], RPE[Semaine], BD_evo[[#This Row],[Semaine]]))</f>
        <v/>
      </c>
      <c r="F2046" s="92" t="str">
        <f>IFERROR(AVERAGEIFS(EDF[Total EDF], EDF[Nom], BD_evo[[#This Row],[Nom]], EDF[Semaine], BD_evo[[#This Row],[Semaine]]), "")</f>
        <v/>
      </c>
      <c r="G2046" s="92" t="str">
        <f>IFERROR(AVERAGEIFS(EDF[Humeur], EDF[Nom], BD_evo[[#This Row],[Nom]], EDF[Semaine], BD_evo[[#This Row],[Semaine]]), "")</f>
        <v/>
      </c>
      <c r="H2046" s="92" t="str">
        <f>IFERROR(AVERAGEIFS(EDF[Stress], EDF[Nom], BD_evo[[#This Row],[Nom]], EDF[Semaine], BD_evo[[#This Row],[Semaine]]), "")</f>
        <v/>
      </c>
      <c r="I2046" s="92" t="str">
        <f>IFERROR(AVERAGEIFS(EDF[Sommeil], EDF[Nom], BD_evo[[#This Row],[Nom]], EDF[Semaine], BD_evo[[#This Row],[Semaine]]), "")</f>
        <v/>
      </c>
      <c r="J2046" s="92" t="str">
        <f>IFERROR(AVERAGEIFS(EDF[Etat Physique], EDF[Nom], BD_evo[[#This Row],[Nom]], EDF[Semaine], BD_evo[[#This Row],[Semaine]]), "")</f>
        <v/>
      </c>
      <c r="K2046" s="92" t="str">
        <f>IFERROR(AVERAGEIFS(EDF[Hydratation], EDF[Nom], BD_evo[[#This Row],[Nom]], EDF[Semaine], BD_evo[[#This Row],[Semaine]]), "")</f>
        <v/>
      </c>
      <c r="L2046" s="92" t="str">
        <f>IFERROR(AVERAGEIFS(EDF[Nutrition], EDF[Nom], BD_evo[[#This Row],[Nom]], EDF[Semaine], BD_evo[[#This Row],[Semaine]]), "")</f>
        <v/>
      </c>
      <c r="M2046" s="92" t="str">
        <f>IFERROR(AVERAGEIFS(RPE[Investissement du jour], RPE[Nom], BD_evo[[#This Row],[Nom]], RPE[Semaine], BD_evo[[#This Row],[Semaine]]), "")</f>
        <v/>
      </c>
    </row>
    <row r="2047" spans="1:13" x14ac:dyDescent="0.2">
      <c r="A2047" s="88" t="s">
        <v>99</v>
      </c>
      <c r="B2047" t="str">
        <f>INDEX(Statut[Profil], MATCH(BD_evo[[#This Row],[Nom]], Statut[Nom], 0))</f>
        <v>Avant</v>
      </c>
      <c r="C2047">
        <f t="shared" si="58"/>
        <v>2024</v>
      </c>
      <c r="D2047">
        <f t="shared" si="59"/>
        <v>24</v>
      </c>
      <c r="E2047" t="str">
        <f>IF(SUMIFS(RPE[sRPE_tot], RPE[Nom], BD_evo[[#This Row],[Nom]], RPE[Semaine], BD_evo[[#This Row],[Semaine]])=0,"",SUMIFS(RPE[sRPE_tot], RPE[Nom], BD_evo[[#This Row],[Nom]], RPE[Semaine], BD_evo[[#This Row],[Semaine]]))</f>
        <v/>
      </c>
      <c r="F2047" s="92" t="str">
        <f>IFERROR(AVERAGEIFS(EDF[Total EDF], EDF[Nom], BD_evo[[#This Row],[Nom]], EDF[Semaine], BD_evo[[#This Row],[Semaine]]), "")</f>
        <v/>
      </c>
      <c r="G2047" s="92" t="str">
        <f>IFERROR(AVERAGEIFS(EDF[Humeur], EDF[Nom], BD_evo[[#This Row],[Nom]], EDF[Semaine], BD_evo[[#This Row],[Semaine]]), "")</f>
        <v/>
      </c>
      <c r="H2047" s="92" t="str">
        <f>IFERROR(AVERAGEIFS(EDF[Stress], EDF[Nom], BD_evo[[#This Row],[Nom]], EDF[Semaine], BD_evo[[#This Row],[Semaine]]), "")</f>
        <v/>
      </c>
      <c r="I2047" s="92" t="str">
        <f>IFERROR(AVERAGEIFS(EDF[Sommeil], EDF[Nom], BD_evo[[#This Row],[Nom]], EDF[Semaine], BD_evo[[#This Row],[Semaine]]), "")</f>
        <v/>
      </c>
      <c r="J2047" s="92" t="str">
        <f>IFERROR(AVERAGEIFS(EDF[Etat Physique], EDF[Nom], BD_evo[[#This Row],[Nom]], EDF[Semaine], BD_evo[[#This Row],[Semaine]]), "")</f>
        <v/>
      </c>
      <c r="K2047" s="92" t="str">
        <f>IFERROR(AVERAGEIFS(EDF[Hydratation], EDF[Nom], BD_evo[[#This Row],[Nom]], EDF[Semaine], BD_evo[[#This Row],[Semaine]]), "")</f>
        <v/>
      </c>
      <c r="L2047" s="92" t="str">
        <f>IFERROR(AVERAGEIFS(EDF[Nutrition], EDF[Nom], BD_evo[[#This Row],[Nom]], EDF[Semaine], BD_evo[[#This Row],[Semaine]]), "")</f>
        <v/>
      </c>
      <c r="M2047" s="92" t="str">
        <f>IFERROR(AVERAGEIFS(RPE[Investissement du jour], RPE[Nom], BD_evo[[#This Row],[Nom]], RPE[Semaine], BD_evo[[#This Row],[Semaine]]), "")</f>
        <v/>
      </c>
    </row>
    <row r="2048" spans="1:13" x14ac:dyDescent="0.2">
      <c r="A2048" s="88" t="s">
        <v>233</v>
      </c>
      <c r="B2048" t="str">
        <f>INDEX(Statut[Profil], MATCH(BD_evo[[#This Row],[Nom]], Statut[Nom], 0))</f>
        <v>Avant</v>
      </c>
      <c r="C2048">
        <f t="shared" si="58"/>
        <v>2024</v>
      </c>
      <c r="D2048">
        <f t="shared" si="59"/>
        <v>24</v>
      </c>
      <c r="E2048" t="str">
        <f>IF(SUMIFS(RPE[sRPE_tot], RPE[Nom], BD_evo[[#This Row],[Nom]], RPE[Semaine], BD_evo[[#This Row],[Semaine]])=0,"",SUMIFS(RPE[sRPE_tot], RPE[Nom], BD_evo[[#This Row],[Nom]], RPE[Semaine], BD_evo[[#This Row],[Semaine]]))</f>
        <v/>
      </c>
      <c r="F2048" s="92" t="str">
        <f>IFERROR(AVERAGEIFS(EDF[Total EDF], EDF[Nom], BD_evo[[#This Row],[Nom]], EDF[Semaine], BD_evo[[#This Row],[Semaine]]), "")</f>
        <v/>
      </c>
      <c r="G2048" s="92" t="str">
        <f>IFERROR(AVERAGEIFS(EDF[Humeur], EDF[Nom], BD_evo[[#This Row],[Nom]], EDF[Semaine], BD_evo[[#This Row],[Semaine]]), "")</f>
        <v/>
      </c>
      <c r="H2048" s="92" t="str">
        <f>IFERROR(AVERAGEIFS(EDF[Stress], EDF[Nom], BD_evo[[#This Row],[Nom]], EDF[Semaine], BD_evo[[#This Row],[Semaine]]), "")</f>
        <v/>
      </c>
      <c r="I2048" s="92" t="str">
        <f>IFERROR(AVERAGEIFS(EDF[Sommeil], EDF[Nom], BD_evo[[#This Row],[Nom]], EDF[Semaine], BD_evo[[#This Row],[Semaine]]), "")</f>
        <v/>
      </c>
      <c r="J2048" s="92" t="str">
        <f>IFERROR(AVERAGEIFS(EDF[Etat Physique], EDF[Nom], BD_evo[[#This Row],[Nom]], EDF[Semaine], BD_evo[[#This Row],[Semaine]]), "")</f>
        <v/>
      </c>
      <c r="K2048" s="92" t="str">
        <f>IFERROR(AVERAGEIFS(EDF[Hydratation], EDF[Nom], BD_evo[[#This Row],[Nom]], EDF[Semaine], BD_evo[[#This Row],[Semaine]]), "")</f>
        <v/>
      </c>
      <c r="L2048" s="92" t="str">
        <f>IFERROR(AVERAGEIFS(EDF[Nutrition], EDF[Nom], BD_evo[[#This Row],[Nom]], EDF[Semaine], BD_evo[[#This Row],[Semaine]]), "")</f>
        <v/>
      </c>
      <c r="M2048" s="92" t="str">
        <f>IFERROR(AVERAGEIFS(RPE[Investissement du jour], RPE[Nom], BD_evo[[#This Row],[Nom]], RPE[Semaine], BD_evo[[#This Row],[Semaine]]), "")</f>
        <v/>
      </c>
    </row>
    <row r="2049" spans="1:13" x14ac:dyDescent="0.2">
      <c r="A2049" s="88" t="s">
        <v>85</v>
      </c>
      <c r="B2049" t="str">
        <f>INDEX(Statut[Profil], MATCH(BD_evo[[#This Row],[Nom]], Statut[Nom], 0))</f>
        <v>Avant</v>
      </c>
      <c r="C2049">
        <f t="shared" si="58"/>
        <v>2024</v>
      </c>
      <c r="D2049">
        <f t="shared" si="59"/>
        <v>24</v>
      </c>
      <c r="E2049" t="str">
        <f>IF(SUMIFS(RPE[sRPE_tot], RPE[Nom], BD_evo[[#This Row],[Nom]], RPE[Semaine], BD_evo[[#This Row],[Semaine]])=0,"",SUMIFS(RPE[sRPE_tot], RPE[Nom], BD_evo[[#This Row],[Nom]], RPE[Semaine], BD_evo[[#This Row],[Semaine]]))</f>
        <v/>
      </c>
      <c r="F2049" s="92" t="str">
        <f>IFERROR(AVERAGEIFS(EDF[Total EDF], EDF[Nom], BD_evo[[#This Row],[Nom]], EDF[Semaine], BD_evo[[#This Row],[Semaine]]), "")</f>
        <v/>
      </c>
      <c r="G2049" s="92" t="str">
        <f>IFERROR(AVERAGEIFS(EDF[Humeur], EDF[Nom], BD_evo[[#This Row],[Nom]], EDF[Semaine], BD_evo[[#This Row],[Semaine]]), "")</f>
        <v/>
      </c>
      <c r="H2049" s="92" t="str">
        <f>IFERROR(AVERAGEIFS(EDF[Stress], EDF[Nom], BD_evo[[#This Row],[Nom]], EDF[Semaine], BD_evo[[#This Row],[Semaine]]), "")</f>
        <v/>
      </c>
      <c r="I2049" s="92" t="str">
        <f>IFERROR(AVERAGEIFS(EDF[Sommeil], EDF[Nom], BD_evo[[#This Row],[Nom]], EDF[Semaine], BD_evo[[#This Row],[Semaine]]), "")</f>
        <v/>
      </c>
      <c r="J2049" s="92" t="str">
        <f>IFERROR(AVERAGEIFS(EDF[Etat Physique], EDF[Nom], BD_evo[[#This Row],[Nom]], EDF[Semaine], BD_evo[[#This Row],[Semaine]]), "")</f>
        <v/>
      </c>
      <c r="K2049" s="92" t="str">
        <f>IFERROR(AVERAGEIFS(EDF[Hydratation], EDF[Nom], BD_evo[[#This Row],[Nom]], EDF[Semaine], BD_evo[[#This Row],[Semaine]]), "")</f>
        <v/>
      </c>
      <c r="L2049" s="92" t="str">
        <f>IFERROR(AVERAGEIFS(EDF[Nutrition], EDF[Nom], BD_evo[[#This Row],[Nom]], EDF[Semaine], BD_evo[[#This Row],[Semaine]]), "")</f>
        <v/>
      </c>
      <c r="M2049" s="92" t="str">
        <f>IFERROR(AVERAGEIFS(RPE[Investissement du jour], RPE[Nom], BD_evo[[#This Row],[Nom]], RPE[Semaine], BD_evo[[#This Row],[Semaine]]), "")</f>
        <v/>
      </c>
    </row>
    <row r="2050" spans="1:13" x14ac:dyDescent="0.2">
      <c r="A2050" s="88" t="s">
        <v>191</v>
      </c>
      <c r="B2050" t="str">
        <f>INDEX(Statut[Profil], MATCH(BD_evo[[#This Row],[Nom]], Statut[Nom], 0))</f>
        <v>Avant</v>
      </c>
      <c r="C2050">
        <f t="shared" si="58"/>
        <v>2024</v>
      </c>
      <c r="D2050">
        <f t="shared" si="59"/>
        <v>24</v>
      </c>
      <c r="E2050" t="str">
        <f>IF(SUMIFS(RPE[sRPE_tot], RPE[Nom], BD_evo[[#This Row],[Nom]], RPE[Semaine], BD_evo[[#This Row],[Semaine]])=0,"",SUMIFS(RPE[sRPE_tot], RPE[Nom], BD_evo[[#This Row],[Nom]], RPE[Semaine], BD_evo[[#This Row],[Semaine]]))</f>
        <v/>
      </c>
      <c r="F2050" s="92" t="str">
        <f>IFERROR(AVERAGEIFS(EDF[Total EDF], EDF[Nom], BD_evo[[#This Row],[Nom]], EDF[Semaine], BD_evo[[#This Row],[Semaine]]), "")</f>
        <v/>
      </c>
      <c r="G2050" s="92" t="str">
        <f>IFERROR(AVERAGEIFS(EDF[Humeur], EDF[Nom], BD_evo[[#This Row],[Nom]], EDF[Semaine], BD_evo[[#This Row],[Semaine]]), "")</f>
        <v/>
      </c>
      <c r="H2050" s="92" t="str">
        <f>IFERROR(AVERAGEIFS(EDF[Stress], EDF[Nom], BD_evo[[#This Row],[Nom]], EDF[Semaine], BD_evo[[#This Row],[Semaine]]), "")</f>
        <v/>
      </c>
      <c r="I2050" s="92" t="str">
        <f>IFERROR(AVERAGEIFS(EDF[Sommeil], EDF[Nom], BD_evo[[#This Row],[Nom]], EDF[Semaine], BD_evo[[#This Row],[Semaine]]), "")</f>
        <v/>
      </c>
      <c r="J2050" s="92" t="str">
        <f>IFERROR(AVERAGEIFS(EDF[Etat Physique], EDF[Nom], BD_evo[[#This Row],[Nom]], EDF[Semaine], BD_evo[[#This Row],[Semaine]]), "")</f>
        <v/>
      </c>
      <c r="K2050" s="92" t="str">
        <f>IFERROR(AVERAGEIFS(EDF[Hydratation], EDF[Nom], BD_evo[[#This Row],[Nom]], EDF[Semaine], BD_evo[[#This Row],[Semaine]]), "")</f>
        <v/>
      </c>
      <c r="L2050" s="92" t="str">
        <f>IFERROR(AVERAGEIFS(EDF[Nutrition], EDF[Nom], BD_evo[[#This Row],[Nom]], EDF[Semaine], BD_evo[[#This Row],[Semaine]]), "")</f>
        <v/>
      </c>
      <c r="M2050" s="92" t="str">
        <f>IFERROR(AVERAGEIFS(RPE[Investissement du jour], RPE[Nom], BD_evo[[#This Row],[Nom]], RPE[Semaine], BD_evo[[#This Row],[Semaine]]), "")</f>
        <v/>
      </c>
    </row>
    <row r="2051" spans="1:13" x14ac:dyDescent="0.2">
      <c r="A2051" s="89" t="s">
        <v>95</v>
      </c>
      <c r="B2051" t="str">
        <f>INDEX(Statut[Profil], MATCH(BD_evo[[#This Row],[Nom]], Statut[Nom], 0))</f>
        <v>Avant</v>
      </c>
      <c r="C2051">
        <f t="shared" si="58"/>
        <v>2024</v>
      </c>
      <c r="D2051">
        <f t="shared" si="59"/>
        <v>24</v>
      </c>
      <c r="E2051" t="str">
        <f>IF(SUMIFS(RPE[sRPE_tot], RPE[Nom], BD_evo[[#This Row],[Nom]], RPE[Semaine], BD_evo[[#This Row],[Semaine]])=0,"",SUMIFS(RPE[sRPE_tot], RPE[Nom], BD_evo[[#This Row],[Nom]], RPE[Semaine], BD_evo[[#This Row],[Semaine]]))</f>
        <v/>
      </c>
      <c r="F2051" s="92" t="str">
        <f>IFERROR(AVERAGEIFS(EDF[Total EDF], EDF[Nom], BD_evo[[#This Row],[Nom]], EDF[Semaine], BD_evo[[#This Row],[Semaine]]), "")</f>
        <v/>
      </c>
      <c r="G2051" s="92" t="str">
        <f>IFERROR(AVERAGEIFS(EDF[Humeur], EDF[Nom], BD_evo[[#This Row],[Nom]], EDF[Semaine], BD_evo[[#This Row],[Semaine]]), "")</f>
        <v/>
      </c>
      <c r="H2051" s="92" t="str">
        <f>IFERROR(AVERAGEIFS(EDF[Stress], EDF[Nom], BD_evo[[#This Row],[Nom]], EDF[Semaine], BD_evo[[#This Row],[Semaine]]), "")</f>
        <v/>
      </c>
      <c r="I2051" s="92" t="str">
        <f>IFERROR(AVERAGEIFS(EDF[Sommeil], EDF[Nom], BD_evo[[#This Row],[Nom]], EDF[Semaine], BD_evo[[#This Row],[Semaine]]), "")</f>
        <v/>
      </c>
      <c r="J2051" s="92" t="str">
        <f>IFERROR(AVERAGEIFS(EDF[Etat Physique], EDF[Nom], BD_evo[[#This Row],[Nom]], EDF[Semaine], BD_evo[[#This Row],[Semaine]]), "")</f>
        <v/>
      </c>
      <c r="K2051" s="92" t="str">
        <f>IFERROR(AVERAGEIFS(EDF[Hydratation], EDF[Nom], BD_evo[[#This Row],[Nom]], EDF[Semaine], BD_evo[[#This Row],[Semaine]]), "")</f>
        <v/>
      </c>
      <c r="L2051" s="92" t="str">
        <f>IFERROR(AVERAGEIFS(EDF[Nutrition], EDF[Nom], BD_evo[[#This Row],[Nom]], EDF[Semaine], BD_evo[[#This Row],[Semaine]]), "")</f>
        <v/>
      </c>
      <c r="M2051" s="92" t="str">
        <f>IFERROR(AVERAGEIFS(RPE[Investissement du jour], RPE[Nom], BD_evo[[#This Row],[Nom]], RPE[Semaine], BD_evo[[#This Row],[Semaine]]), "")</f>
        <v/>
      </c>
    </row>
    <row r="2052" spans="1:13" x14ac:dyDescent="0.2">
      <c r="A2052" s="89" t="s">
        <v>80</v>
      </c>
      <c r="B2052" t="str">
        <f>INDEX(Statut[Profil], MATCH(BD_evo[[#This Row],[Nom]], Statut[Nom], 0))</f>
        <v>Avant</v>
      </c>
      <c r="C2052">
        <f t="shared" si="58"/>
        <v>2024</v>
      </c>
      <c r="D2052">
        <f t="shared" si="59"/>
        <v>24</v>
      </c>
      <c r="E2052" t="str">
        <f>IF(SUMIFS(RPE[sRPE_tot], RPE[Nom], BD_evo[[#This Row],[Nom]], RPE[Semaine], BD_evo[[#This Row],[Semaine]])=0,"",SUMIFS(RPE[sRPE_tot], RPE[Nom], BD_evo[[#This Row],[Nom]], RPE[Semaine], BD_evo[[#This Row],[Semaine]]))</f>
        <v/>
      </c>
      <c r="F2052" s="92" t="str">
        <f>IFERROR(AVERAGEIFS(EDF[Total EDF], EDF[Nom], BD_evo[[#This Row],[Nom]], EDF[Semaine], BD_evo[[#This Row],[Semaine]]), "")</f>
        <v/>
      </c>
      <c r="G2052" s="92" t="str">
        <f>IFERROR(AVERAGEIFS(EDF[Humeur], EDF[Nom], BD_evo[[#This Row],[Nom]], EDF[Semaine], BD_evo[[#This Row],[Semaine]]), "")</f>
        <v/>
      </c>
      <c r="H2052" s="92" t="str">
        <f>IFERROR(AVERAGEIFS(EDF[Stress], EDF[Nom], BD_evo[[#This Row],[Nom]], EDF[Semaine], BD_evo[[#This Row],[Semaine]]), "")</f>
        <v/>
      </c>
      <c r="I2052" s="92" t="str">
        <f>IFERROR(AVERAGEIFS(EDF[Sommeil], EDF[Nom], BD_evo[[#This Row],[Nom]], EDF[Semaine], BD_evo[[#This Row],[Semaine]]), "")</f>
        <v/>
      </c>
      <c r="J2052" s="92" t="str">
        <f>IFERROR(AVERAGEIFS(EDF[Etat Physique], EDF[Nom], BD_evo[[#This Row],[Nom]], EDF[Semaine], BD_evo[[#This Row],[Semaine]]), "")</f>
        <v/>
      </c>
      <c r="K2052" s="92" t="str">
        <f>IFERROR(AVERAGEIFS(EDF[Hydratation], EDF[Nom], BD_evo[[#This Row],[Nom]], EDF[Semaine], BD_evo[[#This Row],[Semaine]]), "")</f>
        <v/>
      </c>
      <c r="L2052" s="92" t="str">
        <f>IFERROR(AVERAGEIFS(EDF[Nutrition], EDF[Nom], BD_evo[[#This Row],[Nom]], EDF[Semaine], BD_evo[[#This Row],[Semaine]]), "")</f>
        <v/>
      </c>
      <c r="M2052" s="92" t="str">
        <f>IFERROR(AVERAGEIFS(RPE[Investissement du jour], RPE[Nom], BD_evo[[#This Row],[Nom]], RPE[Semaine], BD_evo[[#This Row],[Semaine]]), "")</f>
        <v/>
      </c>
    </row>
    <row r="2053" spans="1:13" x14ac:dyDescent="0.2">
      <c r="A2053" s="88" t="s">
        <v>167</v>
      </c>
      <c r="B2053" t="str">
        <f>INDEX(Statut[Profil], MATCH(BD_evo[[#This Row],[Nom]], Statut[Nom], 0))</f>
        <v>Trois Quarts</v>
      </c>
      <c r="C2053">
        <f t="shared" si="58"/>
        <v>2024</v>
      </c>
      <c r="D2053">
        <f t="shared" si="59"/>
        <v>24</v>
      </c>
      <c r="E2053" t="str">
        <f>IF(SUMIFS(RPE[sRPE_tot], RPE[Nom], BD_evo[[#This Row],[Nom]], RPE[Semaine], BD_evo[[#This Row],[Semaine]])=0,"",SUMIFS(RPE[sRPE_tot], RPE[Nom], BD_evo[[#This Row],[Nom]], RPE[Semaine], BD_evo[[#This Row],[Semaine]]))</f>
        <v/>
      </c>
      <c r="F2053" s="92" t="str">
        <f>IFERROR(AVERAGEIFS(EDF[Total EDF], EDF[Nom], BD_evo[[#This Row],[Nom]], EDF[Semaine], BD_evo[[#This Row],[Semaine]]), "")</f>
        <v/>
      </c>
      <c r="G2053" s="92" t="str">
        <f>IFERROR(AVERAGEIFS(EDF[Humeur], EDF[Nom], BD_evo[[#This Row],[Nom]], EDF[Semaine], BD_evo[[#This Row],[Semaine]]), "")</f>
        <v/>
      </c>
      <c r="H2053" s="92" t="str">
        <f>IFERROR(AVERAGEIFS(EDF[Stress], EDF[Nom], BD_evo[[#This Row],[Nom]], EDF[Semaine], BD_evo[[#This Row],[Semaine]]), "")</f>
        <v/>
      </c>
      <c r="I2053" s="92" t="str">
        <f>IFERROR(AVERAGEIFS(EDF[Sommeil], EDF[Nom], BD_evo[[#This Row],[Nom]], EDF[Semaine], BD_evo[[#This Row],[Semaine]]), "")</f>
        <v/>
      </c>
      <c r="J2053" s="92" t="str">
        <f>IFERROR(AVERAGEIFS(EDF[Etat Physique], EDF[Nom], BD_evo[[#This Row],[Nom]], EDF[Semaine], BD_evo[[#This Row],[Semaine]]), "")</f>
        <v/>
      </c>
      <c r="K2053" s="92" t="str">
        <f>IFERROR(AVERAGEIFS(EDF[Hydratation], EDF[Nom], BD_evo[[#This Row],[Nom]], EDF[Semaine], BD_evo[[#This Row],[Semaine]]), "")</f>
        <v/>
      </c>
      <c r="L2053" s="92" t="str">
        <f>IFERROR(AVERAGEIFS(EDF[Nutrition], EDF[Nom], BD_evo[[#This Row],[Nom]], EDF[Semaine], BD_evo[[#This Row],[Semaine]]), "")</f>
        <v/>
      </c>
      <c r="M2053" s="92" t="str">
        <f>IFERROR(AVERAGEIFS(RPE[Investissement du jour], RPE[Nom], BD_evo[[#This Row],[Nom]], RPE[Semaine], BD_evo[[#This Row],[Semaine]]), "")</f>
        <v/>
      </c>
    </row>
    <row r="2054" spans="1:13" x14ac:dyDescent="0.2">
      <c r="A2054" s="88" t="s">
        <v>240</v>
      </c>
      <c r="B2054" t="str">
        <f>INDEX(Statut[Profil], MATCH(BD_evo[[#This Row],[Nom]], Statut[Nom], 0))</f>
        <v>Trois Quarts</v>
      </c>
      <c r="C2054">
        <f t="shared" si="58"/>
        <v>2024</v>
      </c>
      <c r="D2054">
        <f t="shared" si="59"/>
        <v>24</v>
      </c>
      <c r="E2054" t="str">
        <f>IF(SUMIFS(RPE[sRPE_tot], RPE[Nom], BD_evo[[#This Row],[Nom]], RPE[Semaine], BD_evo[[#This Row],[Semaine]])=0,"",SUMIFS(RPE[sRPE_tot], RPE[Nom], BD_evo[[#This Row],[Nom]], RPE[Semaine], BD_evo[[#This Row],[Semaine]]))</f>
        <v/>
      </c>
      <c r="F2054" s="92" t="str">
        <f>IFERROR(AVERAGEIFS(EDF[Total EDF], EDF[Nom], BD_evo[[#This Row],[Nom]], EDF[Semaine], BD_evo[[#This Row],[Semaine]]), "")</f>
        <v/>
      </c>
      <c r="G2054" s="92" t="str">
        <f>IFERROR(AVERAGEIFS(EDF[Humeur], EDF[Nom], BD_evo[[#This Row],[Nom]], EDF[Semaine], BD_evo[[#This Row],[Semaine]]), "")</f>
        <v/>
      </c>
      <c r="H2054" s="92" t="str">
        <f>IFERROR(AVERAGEIFS(EDF[Stress], EDF[Nom], BD_evo[[#This Row],[Nom]], EDF[Semaine], BD_evo[[#This Row],[Semaine]]), "")</f>
        <v/>
      </c>
      <c r="I2054" s="92" t="str">
        <f>IFERROR(AVERAGEIFS(EDF[Sommeil], EDF[Nom], BD_evo[[#This Row],[Nom]], EDF[Semaine], BD_evo[[#This Row],[Semaine]]), "")</f>
        <v/>
      </c>
      <c r="J2054" s="92" t="str">
        <f>IFERROR(AVERAGEIFS(EDF[Etat Physique], EDF[Nom], BD_evo[[#This Row],[Nom]], EDF[Semaine], BD_evo[[#This Row],[Semaine]]), "")</f>
        <v/>
      </c>
      <c r="K2054" s="92" t="str">
        <f>IFERROR(AVERAGEIFS(EDF[Hydratation], EDF[Nom], BD_evo[[#This Row],[Nom]], EDF[Semaine], BD_evo[[#This Row],[Semaine]]), "")</f>
        <v/>
      </c>
      <c r="L2054" s="92" t="str">
        <f>IFERROR(AVERAGEIFS(EDF[Nutrition], EDF[Nom], BD_evo[[#This Row],[Nom]], EDF[Semaine], BD_evo[[#This Row],[Semaine]]), "")</f>
        <v/>
      </c>
      <c r="M2054" s="92" t="str">
        <f>IFERROR(AVERAGEIFS(RPE[Investissement du jour], RPE[Nom], BD_evo[[#This Row],[Nom]], RPE[Semaine], BD_evo[[#This Row],[Semaine]]), "")</f>
        <v/>
      </c>
    </row>
    <row r="2055" spans="1:13" x14ac:dyDescent="0.2">
      <c r="A2055" s="88" t="s">
        <v>107</v>
      </c>
      <c r="B2055" t="str">
        <f>INDEX(Statut[Profil], MATCH(BD_evo[[#This Row],[Nom]], Statut[Nom], 0))</f>
        <v>Trois Quarts</v>
      </c>
      <c r="C2055">
        <f t="shared" si="58"/>
        <v>2024</v>
      </c>
      <c r="D2055">
        <f t="shared" si="59"/>
        <v>24</v>
      </c>
      <c r="E2055" t="str">
        <f>IF(SUMIFS(RPE[sRPE_tot], RPE[Nom], BD_evo[[#This Row],[Nom]], RPE[Semaine], BD_evo[[#This Row],[Semaine]])=0,"",SUMIFS(RPE[sRPE_tot], RPE[Nom], BD_evo[[#This Row],[Nom]], RPE[Semaine], BD_evo[[#This Row],[Semaine]]))</f>
        <v/>
      </c>
      <c r="F2055" s="92" t="str">
        <f>IFERROR(AVERAGEIFS(EDF[Total EDF], EDF[Nom], BD_evo[[#This Row],[Nom]], EDF[Semaine], BD_evo[[#This Row],[Semaine]]), "")</f>
        <v/>
      </c>
      <c r="G2055" s="92" t="str">
        <f>IFERROR(AVERAGEIFS(EDF[Humeur], EDF[Nom], BD_evo[[#This Row],[Nom]], EDF[Semaine], BD_evo[[#This Row],[Semaine]]), "")</f>
        <v/>
      </c>
      <c r="H2055" s="92" t="str">
        <f>IFERROR(AVERAGEIFS(EDF[Stress], EDF[Nom], BD_evo[[#This Row],[Nom]], EDF[Semaine], BD_evo[[#This Row],[Semaine]]), "")</f>
        <v/>
      </c>
      <c r="I2055" s="92" t="str">
        <f>IFERROR(AVERAGEIFS(EDF[Sommeil], EDF[Nom], BD_evo[[#This Row],[Nom]], EDF[Semaine], BD_evo[[#This Row],[Semaine]]), "")</f>
        <v/>
      </c>
      <c r="J2055" s="92" t="str">
        <f>IFERROR(AVERAGEIFS(EDF[Etat Physique], EDF[Nom], BD_evo[[#This Row],[Nom]], EDF[Semaine], BD_evo[[#This Row],[Semaine]]), "")</f>
        <v/>
      </c>
      <c r="K2055" s="92" t="str">
        <f>IFERROR(AVERAGEIFS(EDF[Hydratation], EDF[Nom], BD_evo[[#This Row],[Nom]], EDF[Semaine], BD_evo[[#This Row],[Semaine]]), "")</f>
        <v/>
      </c>
      <c r="L2055" s="92" t="str">
        <f>IFERROR(AVERAGEIFS(EDF[Nutrition], EDF[Nom], BD_evo[[#This Row],[Nom]], EDF[Semaine], BD_evo[[#This Row],[Semaine]]), "")</f>
        <v/>
      </c>
      <c r="M2055" s="92" t="str">
        <f>IFERROR(AVERAGEIFS(RPE[Investissement du jour], RPE[Nom], BD_evo[[#This Row],[Nom]], RPE[Semaine], BD_evo[[#This Row],[Semaine]]), "")</f>
        <v/>
      </c>
    </row>
    <row r="2056" spans="1:13" x14ac:dyDescent="0.2">
      <c r="A2056" s="88" t="s">
        <v>192</v>
      </c>
      <c r="B2056" t="str">
        <f>INDEX(Statut[Profil], MATCH(BD_evo[[#This Row],[Nom]], Statut[Nom], 0))</f>
        <v>Trois Quarts</v>
      </c>
      <c r="C2056">
        <f t="shared" si="58"/>
        <v>2024</v>
      </c>
      <c r="D2056">
        <f t="shared" si="59"/>
        <v>24</v>
      </c>
      <c r="E2056" t="str">
        <f>IF(SUMIFS(RPE[sRPE_tot], RPE[Nom], BD_evo[[#This Row],[Nom]], RPE[Semaine], BD_evo[[#This Row],[Semaine]])=0,"",SUMIFS(RPE[sRPE_tot], RPE[Nom], BD_evo[[#This Row],[Nom]], RPE[Semaine], BD_evo[[#This Row],[Semaine]]))</f>
        <v/>
      </c>
      <c r="F2056" s="92" t="str">
        <f>IFERROR(AVERAGEIFS(EDF[Total EDF], EDF[Nom], BD_evo[[#This Row],[Nom]], EDF[Semaine], BD_evo[[#This Row],[Semaine]]), "")</f>
        <v/>
      </c>
      <c r="G2056" s="92" t="str">
        <f>IFERROR(AVERAGEIFS(EDF[Humeur], EDF[Nom], BD_evo[[#This Row],[Nom]], EDF[Semaine], BD_evo[[#This Row],[Semaine]]), "")</f>
        <v/>
      </c>
      <c r="H2056" s="92" t="str">
        <f>IFERROR(AVERAGEIFS(EDF[Stress], EDF[Nom], BD_evo[[#This Row],[Nom]], EDF[Semaine], BD_evo[[#This Row],[Semaine]]), "")</f>
        <v/>
      </c>
      <c r="I2056" s="92" t="str">
        <f>IFERROR(AVERAGEIFS(EDF[Sommeil], EDF[Nom], BD_evo[[#This Row],[Nom]], EDF[Semaine], BD_evo[[#This Row],[Semaine]]), "")</f>
        <v/>
      </c>
      <c r="J2056" s="92" t="str">
        <f>IFERROR(AVERAGEIFS(EDF[Etat Physique], EDF[Nom], BD_evo[[#This Row],[Nom]], EDF[Semaine], BD_evo[[#This Row],[Semaine]]), "")</f>
        <v/>
      </c>
      <c r="K2056" s="92" t="str">
        <f>IFERROR(AVERAGEIFS(EDF[Hydratation], EDF[Nom], BD_evo[[#This Row],[Nom]], EDF[Semaine], BD_evo[[#This Row],[Semaine]]), "")</f>
        <v/>
      </c>
      <c r="L2056" s="92" t="str">
        <f>IFERROR(AVERAGEIFS(EDF[Nutrition], EDF[Nom], BD_evo[[#This Row],[Nom]], EDF[Semaine], BD_evo[[#This Row],[Semaine]]), "")</f>
        <v/>
      </c>
      <c r="M2056" s="92" t="str">
        <f>IFERROR(AVERAGEIFS(RPE[Investissement du jour], RPE[Nom], BD_evo[[#This Row],[Nom]], RPE[Semaine], BD_evo[[#This Row],[Semaine]]), "")</f>
        <v/>
      </c>
    </row>
    <row r="2057" spans="1:13" x14ac:dyDescent="0.2">
      <c r="A2057" s="88" t="s">
        <v>496</v>
      </c>
      <c r="B2057" t="str">
        <f>INDEX(Statut[Profil], MATCH(BD_evo[[#This Row],[Nom]], Statut[Nom], 0))</f>
        <v>Trois Quarts</v>
      </c>
      <c r="C2057">
        <f t="shared" si="58"/>
        <v>2024</v>
      </c>
      <c r="D2057">
        <f t="shared" si="59"/>
        <v>24</v>
      </c>
      <c r="E2057" t="str">
        <f>IF(SUMIFS(RPE[sRPE_tot], RPE[Nom], BD_evo[[#This Row],[Nom]], RPE[Semaine], BD_evo[[#This Row],[Semaine]])=0,"",SUMIFS(RPE[sRPE_tot], RPE[Nom], BD_evo[[#This Row],[Nom]], RPE[Semaine], BD_evo[[#This Row],[Semaine]]))</f>
        <v/>
      </c>
      <c r="F2057" s="92" t="str">
        <f>IFERROR(AVERAGEIFS(EDF[Total EDF], EDF[Nom], BD_evo[[#This Row],[Nom]], EDF[Semaine], BD_evo[[#This Row],[Semaine]]), "")</f>
        <v/>
      </c>
      <c r="G2057" s="92" t="str">
        <f>IFERROR(AVERAGEIFS(EDF[Humeur], EDF[Nom], BD_evo[[#This Row],[Nom]], EDF[Semaine], BD_evo[[#This Row],[Semaine]]), "")</f>
        <v/>
      </c>
      <c r="H2057" s="92" t="str">
        <f>IFERROR(AVERAGEIFS(EDF[Stress], EDF[Nom], BD_evo[[#This Row],[Nom]], EDF[Semaine], BD_evo[[#This Row],[Semaine]]), "")</f>
        <v/>
      </c>
      <c r="I2057" s="92" t="str">
        <f>IFERROR(AVERAGEIFS(EDF[Sommeil], EDF[Nom], BD_evo[[#This Row],[Nom]], EDF[Semaine], BD_evo[[#This Row],[Semaine]]), "")</f>
        <v/>
      </c>
      <c r="J2057" s="92" t="str">
        <f>IFERROR(AVERAGEIFS(EDF[Etat Physique], EDF[Nom], BD_evo[[#This Row],[Nom]], EDF[Semaine], BD_evo[[#This Row],[Semaine]]), "")</f>
        <v/>
      </c>
      <c r="K2057" s="92" t="str">
        <f>IFERROR(AVERAGEIFS(EDF[Hydratation], EDF[Nom], BD_evo[[#This Row],[Nom]], EDF[Semaine], BD_evo[[#This Row],[Semaine]]), "")</f>
        <v/>
      </c>
      <c r="L2057" s="92" t="str">
        <f>IFERROR(AVERAGEIFS(EDF[Nutrition], EDF[Nom], BD_evo[[#This Row],[Nom]], EDF[Semaine], BD_evo[[#This Row],[Semaine]]), "")</f>
        <v/>
      </c>
      <c r="M2057" s="92" t="str">
        <f>IFERROR(AVERAGEIFS(RPE[Investissement du jour], RPE[Nom], BD_evo[[#This Row],[Nom]], RPE[Semaine], BD_evo[[#This Row],[Semaine]]), "")</f>
        <v/>
      </c>
    </row>
    <row r="2058" spans="1:13" x14ac:dyDescent="0.2">
      <c r="A2058" s="88" t="s">
        <v>211</v>
      </c>
      <c r="B2058" t="str">
        <f>INDEX(Statut[Profil], MATCH(BD_evo[[#This Row],[Nom]], Statut[Nom], 0))</f>
        <v>Trois Quarts</v>
      </c>
      <c r="C2058">
        <f t="shared" si="58"/>
        <v>2024</v>
      </c>
      <c r="D2058">
        <f t="shared" si="59"/>
        <v>24</v>
      </c>
      <c r="E2058" t="str">
        <f>IF(SUMIFS(RPE[sRPE_tot], RPE[Nom], BD_evo[[#This Row],[Nom]], RPE[Semaine], BD_evo[[#This Row],[Semaine]])=0,"",SUMIFS(RPE[sRPE_tot], RPE[Nom], BD_evo[[#This Row],[Nom]], RPE[Semaine], BD_evo[[#This Row],[Semaine]]))</f>
        <v/>
      </c>
      <c r="F2058" s="92" t="str">
        <f>IFERROR(AVERAGEIFS(EDF[Total EDF], EDF[Nom], BD_evo[[#This Row],[Nom]], EDF[Semaine], BD_evo[[#This Row],[Semaine]]), "")</f>
        <v/>
      </c>
      <c r="G2058" s="92" t="str">
        <f>IFERROR(AVERAGEIFS(EDF[Humeur], EDF[Nom], BD_evo[[#This Row],[Nom]], EDF[Semaine], BD_evo[[#This Row],[Semaine]]), "")</f>
        <v/>
      </c>
      <c r="H2058" s="92" t="str">
        <f>IFERROR(AVERAGEIFS(EDF[Stress], EDF[Nom], BD_evo[[#This Row],[Nom]], EDF[Semaine], BD_evo[[#This Row],[Semaine]]), "")</f>
        <v/>
      </c>
      <c r="I2058" s="92" t="str">
        <f>IFERROR(AVERAGEIFS(EDF[Sommeil], EDF[Nom], BD_evo[[#This Row],[Nom]], EDF[Semaine], BD_evo[[#This Row],[Semaine]]), "")</f>
        <v/>
      </c>
      <c r="J2058" s="92" t="str">
        <f>IFERROR(AVERAGEIFS(EDF[Etat Physique], EDF[Nom], BD_evo[[#This Row],[Nom]], EDF[Semaine], BD_evo[[#This Row],[Semaine]]), "")</f>
        <v/>
      </c>
      <c r="K2058" s="92" t="str">
        <f>IFERROR(AVERAGEIFS(EDF[Hydratation], EDF[Nom], BD_evo[[#This Row],[Nom]], EDF[Semaine], BD_evo[[#This Row],[Semaine]]), "")</f>
        <v/>
      </c>
      <c r="L2058" s="92" t="str">
        <f>IFERROR(AVERAGEIFS(EDF[Nutrition], EDF[Nom], BD_evo[[#This Row],[Nom]], EDF[Semaine], BD_evo[[#This Row],[Semaine]]), "")</f>
        <v/>
      </c>
      <c r="M2058" s="92" t="str">
        <f>IFERROR(AVERAGEIFS(RPE[Investissement du jour], RPE[Nom], BD_evo[[#This Row],[Nom]], RPE[Semaine], BD_evo[[#This Row],[Semaine]]), "")</f>
        <v/>
      </c>
    </row>
    <row r="2059" spans="1:13" x14ac:dyDescent="0.2">
      <c r="A2059" s="88" t="s">
        <v>188</v>
      </c>
      <c r="B2059" t="str">
        <f>INDEX(Statut[Profil], MATCH(BD_evo[[#This Row],[Nom]], Statut[Nom], 0))</f>
        <v>Avant</v>
      </c>
      <c r="C2059">
        <f t="shared" si="58"/>
        <v>2024</v>
      </c>
      <c r="D2059">
        <f t="shared" si="59"/>
        <v>24</v>
      </c>
      <c r="E2059" t="str">
        <f>IF(SUMIFS(RPE[sRPE_tot], RPE[Nom], BD_evo[[#This Row],[Nom]], RPE[Semaine], BD_evo[[#This Row],[Semaine]])=0,"",SUMIFS(RPE[sRPE_tot], RPE[Nom], BD_evo[[#This Row],[Nom]], RPE[Semaine], BD_evo[[#This Row],[Semaine]]))</f>
        <v/>
      </c>
      <c r="F2059" s="92" t="str">
        <f>IFERROR(AVERAGEIFS(EDF[Total EDF], EDF[Nom], BD_evo[[#This Row],[Nom]], EDF[Semaine], BD_evo[[#This Row],[Semaine]]), "")</f>
        <v/>
      </c>
      <c r="G2059" s="92" t="str">
        <f>IFERROR(AVERAGEIFS(EDF[Humeur], EDF[Nom], BD_evo[[#This Row],[Nom]], EDF[Semaine], BD_evo[[#This Row],[Semaine]]), "")</f>
        <v/>
      </c>
      <c r="H2059" s="92" t="str">
        <f>IFERROR(AVERAGEIFS(EDF[Stress], EDF[Nom], BD_evo[[#This Row],[Nom]], EDF[Semaine], BD_evo[[#This Row],[Semaine]]), "")</f>
        <v/>
      </c>
      <c r="I2059" s="92" t="str">
        <f>IFERROR(AVERAGEIFS(EDF[Sommeil], EDF[Nom], BD_evo[[#This Row],[Nom]], EDF[Semaine], BD_evo[[#This Row],[Semaine]]), "")</f>
        <v/>
      </c>
      <c r="J2059" s="92" t="str">
        <f>IFERROR(AVERAGEIFS(EDF[Etat Physique], EDF[Nom], BD_evo[[#This Row],[Nom]], EDF[Semaine], BD_evo[[#This Row],[Semaine]]), "")</f>
        <v/>
      </c>
      <c r="K2059" s="92" t="str">
        <f>IFERROR(AVERAGEIFS(EDF[Hydratation], EDF[Nom], BD_evo[[#This Row],[Nom]], EDF[Semaine], BD_evo[[#This Row],[Semaine]]), "")</f>
        <v/>
      </c>
      <c r="L2059" s="92" t="str">
        <f>IFERROR(AVERAGEIFS(EDF[Nutrition], EDF[Nom], BD_evo[[#This Row],[Nom]], EDF[Semaine], BD_evo[[#This Row],[Semaine]]), "")</f>
        <v/>
      </c>
      <c r="M2059" s="92" t="str">
        <f>IFERROR(AVERAGEIFS(RPE[Investissement du jour], RPE[Nom], BD_evo[[#This Row],[Nom]], RPE[Semaine], BD_evo[[#This Row],[Semaine]]), "")</f>
        <v/>
      </c>
    </row>
    <row r="2060" spans="1:13" x14ac:dyDescent="0.2">
      <c r="A2060" s="88" t="s">
        <v>200</v>
      </c>
      <c r="B2060" t="str">
        <f>INDEX(Statut[Profil], MATCH(BD_evo[[#This Row],[Nom]], Statut[Nom], 0))</f>
        <v>Avant</v>
      </c>
      <c r="C2060">
        <f t="shared" si="58"/>
        <v>2024</v>
      </c>
      <c r="D2060">
        <f t="shared" si="59"/>
        <v>24</v>
      </c>
      <c r="E2060" t="str">
        <f>IF(SUMIFS(RPE[sRPE_tot], RPE[Nom], BD_evo[[#This Row],[Nom]], RPE[Semaine], BD_evo[[#This Row],[Semaine]])=0,"",SUMIFS(RPE[sRPE_tot], RPE[Nom], BD_evo[[#This Row],[Nom]], RPE[Semaine], BD_evo[[#This Row],[Semaine]]))</f>
        <v/>
      </c>
      <c r="F2060" s="92" t="str">
        <f>IFERROR(AVERAGEIFS(EDF[Total EDF], EDF[Nom], BD_evo[[#This Row],[Nom]], EDF[Semaine], BD_evo[[#This Row],[Semaine]]), "")</f>
        <v/>
      </c>
      <c r="G2060" s="92" t="str">
        <f>IFERROR(AVERAGEIFS(EDF[Humeur], EDF[Nom], BD_evo[[#This Row],[Nom]], EDF[Semaine], BD_evo[[#This Row],[Semaine]]), "")</f>
        <v/>
      </c>
      <c r="H2060" s="92" t="str">
        <f>IFERROR(AVERAGEIFS(EDF[Stress], EDF[Nom], BD_evo[[#This Row],[Nom]], EDF[Semaine], BD_evo[[#This Row],[Semaine]]), "")</f>
        <v/>
      </c>
      <c r="I2060" s="92" t="str">
        <f>IFERROR(AVERAGEIFS(EDF[Sommeil], EDF[Nom], BD_evo[[#This Row],[Nom]], EDF[Semaine], BD_evo[[#This Row],[Semaine]]), "")</f>
        <v/>
      </c>
      <c r="J2060" s="92" t="str">
        <f>IFERROR(AVERAGEIFS(EDF[Etat Physique], EDF[Nom], BD_evo[[#This Row],[Nom]], EDF[Semaine], BD_evo[[#This Row],[Semaine]]), "")</f>
        <v/>
      </c>
      <c r="K2060" s="92" t="str">
        <f>IFERROR(AVERAGEIFS(EDF[Hydratation], EDF[Nom], BD_evo[[#This Row],[Nom]], EDF[Semaine], BD_evo[[#This Row],[Semaine]]), "")</f>
        <v/>
      </c>
      <c r="L2060" s="92" t="str">
        <f>IFERROR(AVERAGEIFS(EDF[Nutrition], EDF[Nom], BD_evo[[#This Row],[Nom]], EDF[Semaine], BD_evo[[#This Row],[Semaine]]), "")</f>
        <v/>
      </c>
      <c r="M2060" s="92" t="str">
        <f>IFERROR(AVERAGEIFS(RPE[Investissement du jour], RPE[Nom], BD_evo[[#This Row],[Nom]], RPE[Semaine], BD_evo[[#This Row],[Semaine]]), "")</f>
        <v/>
      </c>
    </row>
    <row r="2061" spans="1:13" x14ac:dyDescent="0.2">
      <c r="A2061" s="88" t="s">
        <v>244</v>
      </c>
      <c r="B2061" t="str">
        <f>INDEX(Statut[Profil], MATCH(BD_evo[[#This Row],[Nom]], Statut[Nom], 0))</f>
        <v>Avant</v>
      </c>
      <c r="C2061">
        <f t="shared" si="58"/>
        <v>2024</v>
      </c>
      <c r="D2061">
        <f t="shared" si="59"/>
        <v>24</v>
      </c>
      <c r="E2061" t="str">
        <f>IF(SUMIFS(RPE[sRPE_tot], RPE[Nom], BD_evo[[#This Row],[Nom]], RPE[Semaine], BD_evo[[#This Row],[Semaine]])=0,"",SUMIFS(RPE[sRPE_tot], RPE[Nom], BD_evo[[#This Row],[Nom]], RPE[Semaine], BD_evo[[#This Row],[Semaine]]))</f>
        <v/>
      </c>
      <c r="F2061" s="92" t="str">
        <f>IFERROR(AVERAGEIFS(EDF[Total EDF], EDF[Nom], BD_evo[[#This Row],[Nom]], EDF[Semaine], BD_evo[[#This Row],[Semaine]]), "")</f>
        <v/>
      </c>
      <c r="G2061" s="92" t="str">
        <f>IFERROR(AVERAGEIFS(EDF[Humeur], EDF[Nom], BD_evo[[#This Row],[Nom]], EDF[Semaine], BD_evo[[#This Row],[Semaine]]), "")</f>
        <v/>
      </c>
      <c r="H2061" s="92" t="str">
        <f>IFERROR(AVERAGEIFS(EDF[Stress], EDF[Nom], BD_evo[[#This Row],[Nom]], EDF[Semaine], BD_evo[[#This Row],[Semaine]]), "")</f>
        <v/>
      </c>
      <c r="I2061" s="92" t="str">
        <f>IFERROR(AVERAGEIFS(EDF[Sommeil], EDF[Nom], BD_evo[[#This Row],[Nom]], EDF[Semaine], BD_evo[[#This Row],[Semaine]]), "")</f>
        <v/>
      </c>
      <c r="J2061" s="92" t="str">
        <f>IFERROR(AVERAGEIFS(EDF[Etat Physique], EDF[Nom], BD_evo[[#This Row],[Nom]], EDF[Semaine], BD_evo[[#This Row],[Semaine]]), "")</f>
        <v/>
      </c>
      <c r="K2061" s="92" t="str">
        <f>IFERROR(AVERAGEIFS(EDF[Hydratation], EDF[Nom], BD_evo[[#This Row],[Nom]], EDF[Semaine], BD_evo[[#This Row],[Semaine]]), "")</f>
        <v/>
      </c>
      <c r="L2061" s="92" t="str">
        <f>IFERROR(AVERAGEIFS(EDF[Nutrition], EDF[Nom], BD_evo[[#This Row],[Nom]], EDF[Semaine], BD_evo[[#This Row],[Semaine]]), "")</f>
        <v/>
      </c>
      <c r="M2061" s="92" t="str">
        <f>IFERROR(AVERAGEIFS(RPE[Investissement du jour], RPE[Nom], BD_evo[[#This Row],[Nom]], RPE[Semaine], BD_evo[[#This Row],[Semaine]]), "")</f>
        <v/>
      </c>
    </row>
    <row r="2062" spans="1:13" x14ac:dyDescent="0.2">
      <c r="A2062" s="89" t="s">
        <v>78</v>
      </c>
      <c r="B2062" t="str">
        <f>INDEX(Statut[Profil], MATCH(BD_evo[[#This Row],[Nom]], Statut[Nom], 0))</f>
        <v>Avant</v>
      </c>
      <c r="C2062">
        <f t="shared" si="58"/>
        <v>2024</v>
      </c>
      <c r="D2062">
        <f t="shared" si="59"/>
        <v>24</v>
      </c>
      <c r="E2062" t="str">
        <f>IF(SUMIFS(RPE[sRPE_tot], RPE[Nom], BD_evo[[#This Row],[Nom]], RPE[Semaine], BD_evo[[#This Row],[Semaine]])=0,"",SUMIFS(RPE[sRPE_tot], RPE[Nom], BD_evo[[#This Row],[Nom]], RPE[Semaine], BD_evo[[#This Row],[Semaine]]))</f>
        <v/>
      </c>
      <c r="F2062" s="92" t="str">
        <f>IFERROR(AVERAGEIFS(EDF[Total EDF], EDF[Nom], BD_evo[[#This Row],[Nom]], EDF[Semaine], BD_evo[[#This Row],[Semaine]]), "")</f>
        <v/>
      </c>
      <c r="G2062" s="92" t="str">
        <f>IFERROR(AVERAGEIFS(EDF[Humeur], EDF[Nom], BD_evo[[#This Row],[Nom]], EDF[Semaine], BD_evo[[#This Row],[Semaine]]), "")</f>
        <v/>
      </c>
      <c r="H2062" s="92" t="str">
        <f>IFERROR(AVERAGEIFS(EDF[Stress], EDF[Nom], BD_evo[[#This Row],[Nom]], EDF[Semaine], BD_evo[[#This Row],[Semaine]]), "")</f>
        <v/>
      </c>
      <c r="I2062" s="92" t="str">
        <f>IFERROR(AVERAGEIFS(EDF[Sommeil], EDF[Nom], BD_evo[[#This Row],[Nom]], EDF[Semaine], BD_evo[[#This Row],[Semaine]]), "")</f>
        <v/>
      </c>
      <c r="J2062" s="92" t="str">
        <f>IFERROR(AVERAGEIFS(EDF[Etat Physique], EDF[Nom], BD_evo[[#This Row],[Nom]], EDF[Semaine], BD_evo[[#This Row],[Semaine]]), "")</f>
        <v/>
      </c>
      <c r="K2062" s="92" t="str">
        <f>IFERROR(AVERAGEIFS(EDF[Hydratation], EDF[Nom], BD_evo[[#This Row],[Nom]], EDF[Semaine], BD_evo[[#This Row],[Semaine]]), "")</f>
        <v/>
      </c>
      <c r="L2062" s="92" t="str">
        <f>IFERROR(AVERAGEIFS(EDF[Nutrition], EDF[Nom], BD_evo[[#This Row],[Nom]], EDF[Semaine], BD_evo[[#This Row],[Semaine]]), "")</f>
        <v/>
      </c>
      <c r="M2062" s="92" t="str">
        <f>IFERROR(AVERAGEIFS(RPE[Investissement du jour], RPE[Nom], BD_evo[[#This Row],[Nom]], RPE[Semaine], BD_evo[[#This Row],[Semaine]]), "")</f>
        <v/>
      </c>
    </row>
    <row r="2063" spans="1:13" x14ac:dyDescent="0.2">
      <c r="A2063" s="88" t="s">
        <v>87</v>
      </c>
      <c r="B2063" t="str">
        <f>INDEX(Statut[Profil], MATCH(BD_evo[[#This Row],[Nom]], Statut[Nom], 0))</f>
        <v>Trois Quarts</v>
      </c>
      <c r="C2063">
        <f t="shared" si="58"/>
        <v>2024</v>
      </c>
      <c r="D2063">
        <f t="shared" si="59"/>
        <v>24</v>
      </c>
      <c r="E2063" t="str">
        <f>IF(SUMIFS(RPE[sRPE_tot], RPE[Nom], BD_evo[[#This Row],[Nom]], RPE[Semaine], BD_evo[[#This Row],[Semaine]])=0,"",SUMIFS(RPE[sRPE_tot], RPE[Nom], BD_evo[[#This Row],[Nom]], RPE[Semaine], BD_evo[[#This Row],[Semaine]]))</f>
        <v/>
      </c>
      <c r="F2063" s="92" t="str">
        <f>IFERROR(AVERAGEIFS(EDF[Total EDF], EDF[Nom], BD_evo[[#This Row],[Nom]], EDF[Semaine], BD_evo[[#This Row],[Semaine]]), "")</f>
        <v/>
      </c>
      <c r="G2063" s="92" t="str">
        <f>IFERROR(AVERAGEIFS(EDF[Humeur], EDF[Nom], BD_evo[[#This Row],[Nom]], EDF[Semaine], BD_evo[[#This Row],[Semaine]]), "")</f>
        <v/>
      </c>
      <c r="H2063" s="92" t="str">
        <f>IFERROR(AVERAGEIFS(EDF[Stress], EDF[Nom], BD_evo[[#This Row],[Nom]], EDF[Semaine], BD_evo[[#This Row],[Semaine]]), "")</f>
        <v/>
      </c>
      <c r="I2063" s="92" t="str">
        <f>IFERROR(AVERAGEIFS(EDF[Sommeil], EDF[Nom], BD_evo[[#This Row],[Nom]], EDF[Semaine], BD_evo[[#This Row],[Semaine]]), "")</f>
        <v/>
      </c>
      <c r="J2063" s="92" t="str">
        <f>IFERROR(AVERAGEIFS(EDF[Etat Physique], EDF[Nom], BD_evo[[#This Row],[Nom]], EDF[Semaine], BD_evo[[#This Row],[Semaine]]), "")</f>
        <v/>
      </c>
      <c r="K2063" s="92" t="str">
        <f>IFERROR(AVERAGEIFS(EDF[Hydratation], EDF[Nom], BD_evo[[#This Row],[Nom]], EDF[Semaine], BD_evo[[#This Row],[Semaine]]), "")</f>
        <v/>
      </c>
      <c r="L2063" s="92" t="str">
        <f>IFERROR(AVERAGEIFS(EDF[Nutrition], EDF[Nom], BD_evo[[#This Row],[Nom]], EDF[Semaine], BD_evo[[#This Row],[Semaine]]), "")</f>
        <v/>
      </c>
      <c r="M2063" s="92" t="str">
        <f>IFERROR(AVERAGEIFS(RPE[Investissement du jour], RPE[Nom], BD_evo[[#This Row],[Nom]], RPE[Semaine], BD_evo[[#This Row],[Semaine]]), "")</f>
        <v/>
      </c>
    </row>
    <row r="2064" spans="1:13" x14ac:dyDescent="0.2">
      <c r="A2064" s="88" t="s">
        <v>212</v>
      </c>
      <c r="B2064" t="str">
        <f>INDEX(Statut[Profil], MATCH(BD_evo[[#This Row],[Nom]], Statut[Nom], 0))</f>
        <v>Avant</v>
      </c>
      <c r="C2064">
        <f t="shared" si="58"/>
        <v>2024</v>
      </c>
      <c r="D2064">
        <f t="shared" si="59"/>
        <v>24</v>
      </c>
      <c r="E2064" t="str">
        <f>IF(SUMIFS(RPE[sRPE_tot], RPE[Nom], BD_evo[[#This Row],[Nom]], RPE[Semaine], BD_evo[[#This Row],[Semaine]])=0,"",SUMIFS(RPE[sRPE_tot], RPE[Nom], BD_evo[[#This Row],[Nom]], RPE[Semaine], BD_evo[[#This Row],[Semaine]]))</f>
        <v/>
      </c>
      <c r="F2064" s="92" t="str">
        <f>IFERROR(AVERAGEIFS(EDF[Total EDF], EDF[Nom], BD_evo[[#This Row],[Nom]], EDF[Semaine], BD_evo[[#This Row],[Semaine]]), "")</f>
        <v/>
      </c>
      <c r="G2064" s="92" t="str">
        <f>IFERROR(AVERAGEIFS(EDF[Humeur], EDF[Nom], BD_evo[[#This Row],[Nom]], EDF[Semaine], BD_evo[[#This Row],[Semaine]]), "")</f>
        <v/>
      </c>
      <c r="H2064" s="92" t="str">
        <f>IFERROR(AVERAGEIFS(EDF[Stress], EDF[Nom], BD_evo[[#This Row],[Nom]], EDF[Semaine], BD_evo[[#This Row],[Semaine]]), "")</f>
        <v/>
      </c>
      <c r="I2064" s="92" t="str">
        <f>IFERROR(AVERAGEIFS(EDF[Sommeil], EDF[Nom], BD_evo[[#This Row],[Nom]], EDF[Semaine], BD_evo[[#This Row],[Semaine]]), "")</f>
        <v/>
      </c>
      <c r="J2064" s="92" t="str">
        <f>IFERROR(AVERAGEIFS(EDF[Etat Physique], EDF[Nom], BD_evo[[#This Row],[Nom]], EDF[Semaine], BD_evo[[#This Row],[Semaine]]), "")</f>
        <v/>
      </c>
      <c r="K2064" s="92" t="str">
        <f>IFERROR(AVERAGEIFS(EDF[Hydratation], EDF[Nom], BD_evo[[#This Row],[Nom]], EDF[Semaine], BD_evo[[#This Row],[Semaine]]), "")</f>
        <v/>
      </c>
      <c r="L2064" s="92" t="str">
        <f>IFERROR(AVERAGEIFS(EDF[Nutrition], EDF[Nom], BD_evo[[#This Row],[Nom]], EDF[Semaine], BD_evo[[#This Row],[Semaine]]), "")</f>
        <v/>
      </c>
      <c r="M2064" s="92" t="str">
        <f>IFERROR(AVERAGEIFS(RPE[Investissement du jour], RPE[Nom], BD_evo[[#This Row],[Nom]], RPE[Semaine], BD_evo[[#This Row],[Semaine]]), "")</f>
        <v/>
      </c>
    </row>
    <row r="2065" spans="1:13" x14ac:dyDescent="0.2">
      <c r="A2065" s="88" t="s">
        <v>243</v>
      </c>
      <c r="B2065" t="str">
        <f>INDEX(Statut[Profil], MATCH(BD_evo[[#This Row],[Nom]], Statut[Nom], 0))</f>
        <v>Trois Quarts</v>
      </c>
      <c r="C2065">
        <f t="shared" si="58"/>
        <v>2024</v>
      </c>
      <c r="D2065">
        <f t="shared" si="59"/>
        <v>24</v>
      </c>
      <c r="E2065" t="str">
        <f>IF(SUMIFS(RPE[sRPE_tot], RPE[Nom], BD_evo[[#This Row],[Nom]], RPE[Semaine], BD_evo[[#This Row],[Semaine]])=0,"",SUMIFS(RPE[sRPE_tot], RPE[Nom], BD_evo[[#This Row],[Nom]], RPE[Semaine], BD_evo[[#This Row],[Semaine]]))</f>
        <v/>
      </c>
      <c r="F2065" s="92" t="str">
        <f>IFERROR(AVERAGEIFS(EDF[Total EDF], EDF[Nom], BD_evo[[#This Row],[Nom]], EDF[Semaine], BD_evo[[#This Row],[Semaine]]), "")</f>
        <v/>
      </c>
      <c r="G2065" s="92" t="str">
        <f>IFERROR(AVERAGEIFS(EDF[Humeur], EDF[Nom], BD_evo[[#This Row],[Nom]], EDF[Semaine], BD_evo[[#This Row],[Semaine]]), "")</f>
        <v/>
      </c>
      <c r="H2065" s="92" t="str">
        <f>IFERROR(AVERAGEIFS(EDF[Stress], EDF[Nom], BD_evo[[#This Row],[Nom]], EDF[Semaine], BD_evo[[#This Row],[Semaine]]), "")</f>
        <v/>
      </c>
      <c r="I2065" s="92" t="str">
        <f>IFERROR(AVERAGEIFS(EDF[Sommeil], EDF[Nom], BD_evo[[#This Row],[Nom]], EDF[Semaine], BD_evo[[#This Row],[Semaine]]), "")</f>
        <v/>
      </c>
      <c r="J2065" s="92" t="str">
        <f>IFERROR(AVERAGEIFS(EDF[Etat Physique], EDF[Nom], BD_evo[[#This Row],[Nom]], EDF[Semaine], BD_evo[[#This Row],[Semaine]]), "")</f>
        <v/>
      </c>
      <c r="K2065" s="92" t="str">
        <f>IFERROR(AVERAGEIFS(EDF[Hydratation], EDF[Nom], BD_evo[[#This Row],[Nom]], EDF[Semaine], BD_evo[[#This Row],[Semaine]]), "")</f>
        <v/>
      </c>
      <c r="L2065" s="92" t="str">
        <f>IFERROR(AVERAGEIFS(EDF[Nutrition], EDF[Nom], BD_evo[[#This Row],[Nom]], EDF[Semaine], BD_evo[[#This Row],[Semaine]]), "")</f>
        <v/>
      </c>
      <c r="M2065" s="92" t="str">
        <f>IFERROR(AVERAGEIFS(RPE[Investissement du jour], RPE[Nom], BD_evo[[#This Row],[Nom]], RPE[Semaine], BD_evo[[#This Row],[Semaine]]), "")</f>
        <v/>
      </c>
    </row>
    <row r="2066" spans="1:13" x14ac:dyDescent="0.2">
      <c r="A2066" s="88" t="s">
        <v>81</v>
      </c>
      <c r="B2066" t="str">
        <f>INDEX(Statut[Profil], MATCH(BD_evo[[#This Row],[Nom]], Statut[Nom], 0))</f>
        <v>Trois Quarts</v>
      </c>
      <c r="C2066">
        <f t="shared" si="58"/>
        <v>2024</v>
      </c>
      <c r="D2066">
        <f t="shared" si="59"/>
        <v>24</v>
      </c>
      <c r="E2066" t="str">
        <f>IF(SUMIFS(RPE[sRPE_tot], RPE[Nom], BD_evo[[#This Row],[Nom]], RPE[Semaine], BD_evo[[#This Row],[Semaine]])=0,"",SUMIFS(RPE[sRPE_tot], RPE[Nom], BD_evo[[#This Row],[Nom]], RPE[Semaine], BD_evo[[#This Row],[Semaine]]))</f>
        <v/>
      </c>
      <c r="F2066" s="92" t="str">
        <f>IFERROR(AVERAGEIFS(EDF[Total EDF], EDF[Nom], BD_evo[[#This Row],[Nom]], EDF[Semaine], BD_evo[[#This Row],[Semaine]]), "")</f>
        <v/>
      </c>
      <c r="G2066" s="92" t="str">
        <f>IFERROR(AVERAGEIFS(EDF[Humeur], EDF[Nom], BD_evo[[#This Row],[Nom]], EDF[Semaine], BD_evo[[#This Row],[Semaine]]), "")</f>
        <v/>
      </c>
      <c r="H2066" s="92" t="str">
        <f>IFERROR(AVERAGEIFS(EDF[Stress], EDF[Nom], BD_evo[[#This Row],[Nom]], EDF[Semaine], BD_evo[[#This Row],[Semaine]]), "")</f>
        <v/>
      </c>
      <c r="I2066" s="92" t="str">
        <f>IFERROR(AVERAGEIFS(EDF[Sommeil], EDF[Nom], BD_evo[[#This Row],[Nom]], EDF[Semaine], BD_evo[[#This Row],[Semaine]]), "")</f>
        <v/>
      </c>
      <c r="J2066" s="92" t="str">
        <f>IFERROR(AVERAGEIFS(EDF[Etat Physique], EDF[Nom], BD_evo[[#This Row],[Nom]], EDF[Semaine], BD_evo[[#This Row],[Semaine]]), "")</f>
        <v/>
      </c>
      <c r="K2066" s="92" t="str">
        <f>IFERROR(AVERAGEIFS(EDF[Hydratation], EDF[Nom], BD_evo[[#This Row],[Nom]], EDF[Semaine], BD_evo[[#This Row],[Semaine]]), "")</f>
        <v/>
      </c>
      <c r="L2066" s="92" t="str">
        <f>IFERROR(AVERAGEIFS(EDF[Nutrition], EDF[Nom], BD_evo[[#This Row],[Nom]], EDF[Semaine], BD_evo[[#This Row],[Semaine]]), "")</f>
        <v/>
      </c>
      <c r="M2066" s="92" t="str">
        <f>IFERROR(AVERAGEIFS(RPE[Investissement du jour], RPE[Nom], BD_evo[[#This Row],[Nom]], RPE[Semaine], BD_evo[[#This Row],[Semaine]]), "")</f>
        <v/>
      </c>
    </row>
    <row r="2067" spans="1:13" x14ac:dyDescent="0.2">
      <c r="A2067" s="88" t="s">
        <v>109</v>
      </c>
      <c r="B2067" t="str">
        <f>INDEX(Statut[Profil], MATCH(BD_evo[[#This Row],[Nom]], Statut[Nom], 0))</f>
        <v>Avant</v>
      </c>
      <c r="C2067">
        <f t="shared" si="58"/>
        <v>2024</v>
      </c>
      <c r="D2067">
        <f t="shared" si="59"/>
        <v>24</v>
      </c>
      <c r="E2067" t="str">
        <f>IF(SUMIFS(RPE[sRPE_tot], RPE[Nom], BD_evo[[#This Row],[Nom]], RPE[Semaine], BD_evo[[#This Row],[Semaine]])=0,"",SUMIFS(RPE[sRPE_tot], RPE[Nom], BD_evo[[#This Row],[Nom]], RPE[Semaine], BD_evo[[#This Row],[Semaine]]))</f>
        <v/>
      </c>
      <c r="F2067" s="92" t="str">
        <f>IFERROR(AVERAGEIFS(EDF[Total EDF], EDF[Nom], BD_evo[[#This Row],[Nom]], EDF[Semaine], BD_evo[[#This Row],[Semaine]]), "")</f>
        <v/>
      </c>
      <c r="G2067" s="92" t="str">
        <f>IFERROR(AVERAGEIFS(EDF[Humeur], EDF[Nom], BD_evo[[#This Row],[Nom]], EDF[Semaine], BD_evo[[#This Row],[Semaine]]), "")</f>
        <v/>
      </c>
      <c r="H2067" s="92" t="str">
        <f>IFERROR(AVERAGEIFS(EDF[Stress], EDF[Nom], BD_evo[[#This Row],[Nom]], EDF[Semaine], BD_evo[[#This Row],[Semaine]]), "")</f>
        <v/>
      </c>
      <c r="I2067" s="92" t="str">
        <f>IFERROR(AVERAGEIFS(EDF[Sommeil], EDF[Nom], BD_evo[[#This Row],[Nom]], EDF[Semaine], BD_evo[[#This Row],[Semaine]]), "")</f>
        <v/>
      </c>
      <c r="J2067" s="92" t="str">
        <f>IFERROR(AVERAGEIFS(EDF[Etat Physique], EDF[Nom], BD_evo[[#This Row],[Nom]], EDF[Semaine], BD_evo[[#This Row],[Semaine]]), "")</f>
        <v/>
      </c>
      <c r="K2067" s="92" t="str">
        <f>IFERROR(AVERAGEIFS(EDF[Hydratation], EDF[Nom], BD_evo[[#This Row],[Nom]], EDF[Semaine], BD_evo[[#This Row],[Semaine]]), "")</f>
        <v/>
      </c>
      <c r="L2067" s="92" t="str">
        <f>IFERROR(AVERAGEIFS(EDF[Nutrition], EDF[Nom], BD_evo[[#This Row],[Nom]], EDF[Semaine], BD_evo[[#This Row],[Semaine]]), "")</f>
        <v/>
      </c>
      <c r="M2067" s="92" t="str">
        <f>IFERROR(AVERAGEIFS(RPE[Investissement du jour], RPE[Nom], BD_evo[[#This Row],[Nom]], RPE[Semaine], BD_evo[[#This Row],[Semaine]]), "")</f>
        <v/>
      </c>
    </row>
    <row r="2068" spans="1:13" x14ac:dyDescent="0.2">
      <c r="A2068" s="88" t="s">
        <v>313</v>
      </c>
      <c r="B2068" t="str">
        <f>INDEX(Statut[Profil], MATCH(BD_evo[[#This Row],[Nom]], Statut[Nom], 0))</f>
        <v>Trois Quarts</v>
      </c>
      <c r="C2068">
        <f t="shared" si="58"/>
        <v>2024</v>
      </c>
      <c r="D2068">
        <f t="shared" si="59"/>
        <v>24</v>
      </c>
      <c r="E2068" t="str">
        <f>IF(SUMIFS(RPE[sRPE_tot], RPE[Nom], BD_evo[[#This Row],[Nom]], RPE[Semaine], BD_evo[[#This Row],[Semaine]])=0,"",SUMIFS(RPE[sRPE_tot], RPE[Nom], BD_evo[[#This Row],[Nom]], RPE[Semaine], BD_evo[[#This Row],[Semaine]]))</f>
        <v/>
      </c>
      <c r="F2068" s="92" t="str">
        <f>IFERROR(AVERAGEIFS(EDF[Total EDF], EDF[Nom], BD_evo[[#This Row],[Nom]], EDF[Semaine], BD_evo[[#This Row],[Semaine]]), "")</f>
        <v/>
      </c>
      <c r="G2068" s="92" t="str">
        <f>IFERROR(AVERAGEIFS(EDF[Humeur], EDF[Nom], BD_evo[[#This Row],[Nom]], EDF[Semaine], BD_evo[[#This Row],[Semaine]]), "")</f>
        <v/>
      </c>
      <c r="H2068" s="92" t="str">
        <f>IFERROR(AVERAGEIFS(EDF[Stress], EDF[Nom], BD_evo[[#This Row],[Nom]], EDF[Semaine], BD_evo[[#This Row],[Semaine]]), "")</f>
        <v/>
      </c>
      <c r="I2068" s="92" t="str">
        <f>IFERROR(AVERAGEIFS(EDF[Sommeil], EDF[Nom], BD_evo[[#This Row],[Nom]], EDF[Semaine], BD_evo[[#This Row],[Semaine]]), "")</f>
        <v/>
      </c>
      <c r="J2068" s="92" t="str">
        <f>IFERROR(AVERAGEIFS(EDF[Etat Physique], EDF[Nom], BD_evo[[#This Row],[Nom]], EDF[Semaine], BD_evo[[#This Row],[Semaine]]), "")</f>
        <v/>
      </c>
      <c r="K2068" s="92" t="str">
        <f>IFERROR(AVERAGEIFS(EDF[Hydratation], EDF[Nom], BD_evo[[#This Row],[Nom]], EDF[Semaine], BD_evo[[#This Row],[Semaine]]), "")</f>
        <v/>
      </c>
      <c r="L2068" s="92" t="str">
        <f>IFERROR(AVERAGEIFS(EDF[Nutrition], EDF[Nom], BD_evo[[#This Row],[Nom]], EDF[Semaine], BD_evo[[#This Row],[Semaine]]), "")</f>
        <v/>
      </c>
      <c r="M2068" s="92" t="str">
        <f>IFERROR(AVERAGEIFS(RPE[Investissement du jour], RPE[Nom], BD_evo[[#This Row],[Nom]], RPE[Semaine], BD_evo[[#This Row],[Semaine]]), "")</f>
        <v/>
      </c>
    </row>
    <row r="2069" spans="1:13" x14ac:dyDescent="0.2">
      <c r="A2069" s="88" t="s">
        <v>88</v>
      </c>
      <c r="B2069" t="str">
        <f>INDEX(Statut[Profil], MATCH(BD_evo[[#This Row],[Nom]], Statut[Nom], 0))</f>
        <v>Avant</v>
      </c>
      <c r="C2069">
        <f t="shared" si="58"/>
        <v>2024</v>
      </c>
      <c r="D2069">
        <f t="shared" si="59"/>
        <v>24</v>
      </c>
      <c r="E2069" t="str">
        <f>IF(SUMIFS(RPE[sRPE_tot], RPE[Nom], BD_evo[[#This Row],[Nom]], RPE[Semaine], BD_evo[[#This Row],[Semaine]])=0,"",SUMIFS(RPE[sRPE_tot], RPE[Nom], BD_evo[[#This Row],[Nom]], RPE[Semaine], BD_evo[[#This Row],[Semaine]]))</f>
        <v/>
      </c>
      <c r="F2069" s="92" t="str">
        <f>IFERROR(AVERAGEIFS(EDF[Total EDF], EDF[Nom], BD_evo[[#This Row],[Nom]], EDF[Semaine], BD_evo[[#This Row],[Semaine]]), "")</f>
        <v/>
      </c>
      <c r="G2069" s="92" t="str">
        <f>IFERROR(AVERAGEIFS(EDF[Humeur], EDF[Nom], BD_evo[[#This Row],[Nom]], EDF[Semaine], BD_evo[[#This Row],[Semaine]]), "")</f>
        <v/>
      </c>
      <c r="H2069" s="92" t="str">
        <f>IFERROR(AVERAGEIFS(EDF[Stress], EDF[Nom], BD_evo[[#This Row],[Nom]], EDF[Semaine], BD_evo[[#This Row],[Semaine]]), "")</f>
        <v/>
      </c>
      <c r="I2069" s="92" t="str">
        <f>IFERROR(AVERAGEIFS(EDF[Sommeil], EDF[Nom], BD_evo[[#This Row],[Nom]], EDF[Semaine], BD_evo[[#This Row],[Semaine]]), "")</f>
        <v/>
      </c>
      <c r="J2069" s="92" t="str">
        <f>IFERROR(AVERAGEIFS(EDF[Etat Physique], EDF[Nom], BD_evo[[#This Row],[Nom]], EDF[Semaine], BD_evo[[#This Row],[Semaine]]), "")</f>
        <v/>
      </c>
      <c r="K2069" s="92" t="str">
        <f>IFERROR(AVERAGEIFS(EDF[Hydratation], EDF[Nom], BD_evo[[#This Row],[Nom]], EDF[Semaine], BD_evo[[#This Row],[Semaine]]), "")</f>
        <v/>
      </c>
      <c r="L2069" s="92" t="str">
        <f>IFERROR(AVERAGEIFS(EDF[Nutrition], EDF[Nom], BD_evo[[#This Row],[Nom]], EDF[Semaine], BD_evo[[#This Row],[Semaine]]), "")</f>
        <v/>
      </c>
      <c r="M2069" s="92" t="str">
        <f>IFERROR(AVERAGEIFS(RPE[Investissement du jour], RPE[Nom], BD_evo[[#This Row],[Nom]], RPE[Semaine], BD_evo[[#This Row],[Semaine]]), "")</f>
        <v/>
      </c>
    </row>
    <row r="2070" spans="1:13" x14ac:dyDescent="0.2">
      <c r="A2070" s="88" t="s">
        <v>134</v>
      </c>
      <c r="B2070" s="90" t="str">
        <f>INDEX(Statut[Profil], MATCH(BD_evo[[#This Row],[Nom]], Statut[Nom], 0))</f>
        <v>Avant</v>
      </c>
      <c r="C2070">
        <f t="shared" si="58"/>
        <v>2024</v>
      </c>
      <c r="D2070">
        <f>D2069+1</f>
        <v>25</v>
      </c>
      <c r="E2070" s="90" t="str">
        <f>IF(SUMIFS(RPE[sRPE_tot], RPE[Nom], BD_evo[[#This Row],[Nom]], RPE[Semaine], BD_evo[[#This Row],[Semaine]])=0,"",SUMIFS(RPE[sRPE_tot], RPE[Nom], BD_evo[[#This Row],[Nom]], RPE[Semaine], BD_evo[[#This Row],[Semaine]]))</f>
        <v/>
      </c>
      <c r="F2070" s="92" t="str">
        <f>IFERROR(AVERAGEIFS(EDF[Total EDF], EDF[Nom], BD_evo[[#This Row],[Nom]], EDF[Semaine], BD_evo[[#This Row],[Semaine]]), "")</f>
        <v/>
      </c>
      <c r="G2070" s="92" t="str">
        <f>IFERROR(AVERAGEIFS(EDF[Humeur], EDF[Nom], BD_evo[[#This Row],[Nom]], EDF[Semaine], BD_evo[[#This Row],[Semaine]]), "")</f>
        <v/>
      </c>
      <c r="H2070" s="92" t="str">
        <f>IFERROR(AVERAGEIFS(EDF[Stress], EDF[Nom], BD_evo[[#This Row],[Nom]], EDF[Semaine], BD_evo[[#This Row],[Semaine]]), "")</f>
        <v/>
      </c>
      <c r="I2070" s="92" t="str">
        <f>IFERROR(AVERAGEIFS(EDF[Sommeil], EDF[Nom], BD_evo[[#This Row],[Nom]], EDF[Semaine], BD_evo[[#This Row],[Semaine]]), "")</f>
        <v/>
      </c>
      <c r="J2070" s="92" t="str">
        <f>IFERROR(AVERAGEIFS(EDF[Etat Physique], EDF[Nom], BD_evo[[#This Row],[Nom]], EDF[Semaine], BD_evo[[#This Row],[Semaine]]), "")</f>
        <v/>
      </c>
      <c r="K2070" s="92" t="str">
        <f>IFERROR(AVERAGEIFS(EDF[Hydratation], EDF[Nom], BD_evo[[#This Row],[Nom]], EDF[Semaine], BD_evo[[#This Row],[Semaine]]), "")</f>
        <v/>
      </c>
      <c r="L2070" s="92" t="str">
        <f>IFERROR(AVERAGEIFS(EDF[Nutrition], EDF[Nom], BD_evo[[#This Row],[Nom]], EDF[Semaine], BD_evo[[#This Row],[Semaine]]), "")</f>
        <v/>
      </c>
      <c r="M2070" s="92" t="str">
        <f>IFERROR(AVERAGEIFS(RPE[Investissement du jour], RPE[Nom], BD_evo[[#This Row],[Nom]], RPE[Semaine], BD_evo[[#This Row],[Semaine]]), "")</f>
        <v/>
      </c>
    </row>
    <row r="2071" spans="1:13" x14ac:dyDescent="0.2">
      <c r="A2071" s="88" t="s">
        <v>76</v>
      </c>
      <c r="B2071" t="str">
        <f>INDEX(Statut[Profil], MATCH(BD_evo[[#This Row],[Nom]], Statut[Nom], 0))</f>
        <v>Trois Quarts</v>
      </c>
      <c r="C2071">
        <f t="shared" si="58"/>
        <v>2024</v>
      </c>
      <c r="D2071">
        <f>D2070</f>
        <v>25</v>
      </c>
      <c r="E2071" t="str">
        <f>IF(SUMIFS(RPE[sRPE_tot], RPE[Nom], BD_evo[[#This Row],[Nom]], RPE[Semaine], BD_evo[[#This Row],[Semaine]])=0,"",SUMIFS(RPE[sRPE_tot], RPE[Nom], BD_evo[[#This Row],[Nom]], RPE[Semaine], BD_evo[[#This Row],[Semaine]]))</f>
        <v/>
      </c>
      <c r="F2071" s="92" t="str">
        <f>IFERROR(AVERAGEIFS(EDF[Total EDF], EDF[Nom], BD_evo[[#This Row],[Nom]], EDF[Semaine], BD_evo[[#This Row],[Semaine]]), "")</f>
        <v/>
      </c>
      <c r="G2071" s="92" t="str">
        <f>IFERROR(AVERAGEIFS(EDF[Humeur], EDF[Nom], BD_evo[[#This Row],[Nom]], EDF[Semaine], BD_evo[[#This Row],[Semaine]]), "")</f>
        <v/>
      </c>
      <c r="H2071" s="92" t="str">
        <f>IFERROR(AVERAGEIFS(EDF[Stress], EDF[Nom], BD_evo[[#This Row],[Nom]], EDF[Semaine], BD_evo[[#This Row],[Semaine]]), "")</f>
        <v/>
      </c>
      <c r="I2071" s="92" t="str">
        <f>IFERROR(AVERAGEIFS(EDF[Sommeil], EDF[Nom], BD_evo[[#This Row],[Nom]], EDF[Semaine], BD_evo[[#This Row],[Semaine]]), "")</f>
        <v/>
      </c>
      <c r="J2071" s="92" t="str">
        <f>IFERROR(AVERAGEIFS(EDF[Etat Physique], EDF[Nom], BD_evo[[#This Row],[Nom]], EDF[Semaine], BD_evo[[#This Row],[Semaine]]), "")</f>
        <v/>
      </c>
      <c r="K2071" s="92" t="str">
        <f>IFERROR(AVERAGEIFS(EDF[Hydratation], EDF[Nom], BD_evo[[#This Row],[Nom]], EDF[Semaine], BD_evo[[#This Row],[Semaine]]), "")</f>
        <v/>
      </c>
      <c r="L2071" s="92" t="str">
        <f>IFERROR(AVERAGEIFS(EDF[Nutrition], EDF[Nom], BD_evo[[#This Row],[Nom]], EDF[Semaine], BD_evo[[#This Row],[Semaine]]), "")</f>
        <v/>
      </c>
      <c r="M2071" s="92" t="str">
        <f>IFERROR(AVERAGEIFS(RPE[Investissement du jour], RPE[Nom], BD_evo[[#This Row],[Nom]], RPE[Semaine], BD_evo[[#This Row],[Semaine]]), "")</f>
        <v/>
      </c>
    </row>
    <row r="2072" spans="1:13" x14ac:dyDescent="0.2">
      <c r="A2072" s="88" t="s">
        <v>367</v>
      </c>
      <c r="B2072" t="str">
        <f>INDEX(Statut[Profil], MATCH(BD_evo[[#This Row],[Nom]], Statut[Nom], 0))</f>
        <v>Avant</v>
      </c>
      <c r="C2072">
        <f t="shared" si="58"/>
        <v>2024</v>
      </c>
      <c r="D2072">
        <f t="shared" ref="D2072:D2116" si="60">D2071</f>
        <v>25</v>
      </c>
      <c r="E2072" t="str">
        <f>IF(SUMIFS(RPE[sRPE_tot], RPE[Nom], BD_evo[[#This Row],[Nom]], RPE[Semaine], BD_evo[[#This Row],[Semaine]])=0,"",SUMIFS(RPE[sRPE_tot], RPE[Nom], BD_evo[[#This Row],[Nom]], RPE[Semaine], BD_evo[[#This Row],[Semaine]]))</f>
        <v/>
      </c>
      <c r="F2072" s="92" t="str">
        <f>IFERROR(AVERAGEIFS(EDF[Total EDF], EDF[Nom], BD_evo[[#This Row],[Nom]], EDF[Semaine], BD_evo[[#This Row],[Semaine]]), "")</f>
        <v/>
      </c>
      <c r="G2072" s="92" t="str">
        <f>IFERROR(AVERAGEIFS(EDF[Humeur], EDF[Nom], BD_evo[[#This Row],[Nom]], EDF[Semaine], BD_evo[[#This Row],[Semaine]]), "")</f>
        <v/>
      </c>
      <c r="H2072" s="92" t="str">
        <f>IFERROR(AVERAGEIFS(EDF[Stress], EDF[Nom], BD_evo[[#This Row],[Nom]], EDF[Semaine], BD_evo[[#This Row],[Semaine]]), "")</f>
        <v/>
      </c>
      <c r="I2072" s="92" t="str">
        <f>IFERROR(AVERAGEIFS(EDF[Sommeil], EDF[Nom], BD_evo[[#This Row],[Nom]], EDF[Semaine], BD_evo[[#This Row],[Semaine]]), "")</f>
        <v/>
      </c>
      <c r="J2072" s="92" t="str">
        <f>IFERROR(AVERAGEIFS(EDF[Etat Physique], EDF[Nom], BD_evo[[#This Row],[Nom]], EDF[Semaine], BD_evo[[#This Row],[Semaine]]), "")</f>
        <v/>
      </c>
      <c r="K2072" s="92" t="str">
        <f>IFERROR(AVERAGEIFS(EDF[Hydratation], EDF[Nom], BD_evo[[#This Row],[Nom]], EDF[Semaine], BD_evo[[#This Row],[Semaine]]), "")</f>
        <v/>
      </c>
      <c r="L2072" s="92" t="str">
        <f>IFERROR(AVERAGEIFS(EDF[Nutrition], EDF[Nom], BD_evo[[#This Row],[Nom]], EDF[Semaine], BD_evo[[#This Row],[Semaine]]), "")</f>
        <v/>
      </c>
      <c r="M2072" s="92" t="str">
        <f>IFERROR(AVERAGEIFS(RPE[Investissement du jour], RPE[Nom], BD_evo[[#This Row],[Nom]], RPE[Semaine], BD_evo[[#This Row],[Semaine]]), "")</f>
        <v/>
      </c>
    </row>
    <row r="2073" spans="1:13" x14ac:dyDescent="0.2">
      <c r="A2073" s="88" t="s">
        <v>93</v>
      </c>
      <c r="B2073" t="str">
        <f>INDEX(Statut[Profil], MATCH(BD_evo[[#This Row],[Nom]], Statut[Nom], 0))</f>
        <v>Avant</v>
      </c>
      <c r="C2073">
        <f t="shared" si="58"/>
        <v>2024</v>
      </c>
      <c r="D2073">
        <f t="shared" si="60"/>
        <v>25</v>
      </c>
      <c r="E2073" t="str">
        <f>IF(SUMIFS(RPE[sRPE_tot], RPE[Nom], BD_evo[[#This Row],[Nom]], RPE[Semaine], BD_evo[[#This Row],[Semaine]])=0,"",SUMIFS(RPE[sRPE_tot], RPE[Nom], BD_evo[[#This Row],[Nom]], RPE[Semaine], BD_evo[[#This Row],[Semaine]]))</f>
        <v/>
      </c>
      <c r="F2073" s="92" t="str">
        <f>IFERROR(AVERAGEIFS(EDF[Total EDF], EDF[Nom], BD_evo[[#This Row],[Nom]], EDF[Semaine], BD_evo[[#This Row],[Semaine]]), "")</f>
        <v/>
      </c>
      <c r="G2073" s="92" t="str">
        <f>IFERROR(AVERAGEIFS(EDF[Humeur], EDF[Nom], BD_evo[[#This Row],[Nom]], EDF[Semaine], BD_evo[[#This Row],[Semaine]]), "")</f>
        <v/>
      </c>
      <c r="H2073" s="92" t="str">
        <f>IFERROR(AVERAGEIFS(EDF[Stress], EDF[Nom], BD_evo[[#This Row],[Nom]], EDF[Semaine], BD_evo[[#This Row],[Semaine]]), "")</f>
        <v/>
      </c>
      <c r="I2073" s="92" t="str">
        <f>IFERROR(AVERAGEIFS(EDF[Sommeil], EDF[Nom], BD_evo[[#This Row],[Nom]], EDF[Semaine], BD_evo[[#This Row],[Semaine]]), "")</f>
        <v/>
      </c>
      <c r="J2073" s="92" t="str">
        <f>IFERROR(AVERAGEIFS(EDF[Etat Physique], EDF[Nom], BD_evo[[#This Row],[Nom]], EDF[Semaine], BD_evo[[#This Row],[Semaine]]), "")</f>
        <v/>
      </c>
      <c r="K2073" s="92" t="str">
        <f>IFERROR(AVERAGEIFS(EDF[Hydratation], EDF[Nom], BD_evo[[#This Row],[Nom]], EDF[Semaine], BD_evo[[#This Row],[Semaine]]), "")</f>
        <v/>
      </c>
      <c r="L2073" s="92" t="str">
        <f>IFERROR(AVERAGEIFS(EDF[Nutrition], EDF[Nom], BD_evo[[#This Row],[Nom]], EDF[Semaine], BD_evo[[#This Row],[Semaine]]), "")</f>
        <v/>
      </c>
      <c r="M2073" s="92" t="str">
        <f>IFERROR(AVERAGEIFS(RPE[Investissement du jour], RPE[Nom], BD_evo[[#This Row],[Nom]], RPE[Semaine], BD_evo[[#This Row],[Semaine]]), "")</f>
        <v/>
      </c>
    </row>
    <row r="2074" spans="1:13" x14ac:dyDescent="0.2">
      <c r="A2074" s="88" t="s">
        <v>230</v>
      </c>
      <c r="B2074" t="str">
        <f>INDEX(Statut[Profil], MATCH(BD_evo[[#This Row],[Nom]], Statut[Nom], 0))</f>
        <v>Avant</v>
      </c>
      <c r="C2074">
        <f t="shared" si="58"/>
        <v>2024</v>
      </c>
      <c r="D2074">
        <f t="shared" si="60"/>
        <v>25</v>
      </c>
      <c r="E2074" t="str">
        <f>IF(SUMIFS(RPE[sRPE_tot], RPE[Nom], BD_evo[[#This Row],[Nom]], RPE[Semaine], BD_evo[[#This Row],[Semaine]])=0,"",SUMIFS(RPE[sRPE_tot], RPE[Nom], BD_evo[[#This Row],[Nom]], RPE[Semaine], BD_evo[[#This Row],[Semaine]]))</f>
        <v/>
      </c>
      <c r="F2074" s="92" t="str">
        <f>IFERROR(AVERAGEIFS(EDF[Total EDF], EDF[Nom], BD_evo[[#This Row],[Nom]], EDF[Semaine], BD_evo[[#This Row],[Semaine]]), "")</f>
        <v/>
      </c>
      <c r="G2074" s="92" t="str">
        <f>IFERROR(AVERAGEIFS(EDF[Humeur], EDF[Nom], BD_evo[[#This Row],[Nom]], EDF[Semaine], BD_evo[[#This Row],[Semaine]]), "")</f>
        <v/>
      </c>
      <c r="H2074" s="92" t="str">
        <f>IFERROR(AVERAGEIFS(EDF[Stress], EDF[Nom], BD_evo[[#This Row],[Nom]], EDF[Semaine], BD_evo[[#This Row],[Semaine]]), "")</f>
        <v/>
      </c>
      <c r="I2074" s="92" t="str">
        <f>IFERROR(AVERAGEIFS(EDF[Sommeil], EDF[Nom], BD_evo[[#This Row],[Nom]], EDF[Semaine], BD_evo[[#This Row],[Semaine]]), "")</f>
        <v/>
      </c>
      <c r="J2074" s="92" t="str">
        <f>IFERROR(AVERAGEIFS(EDF[Etat Physique], EDF[Nom], BD_evo[[#This Row],[Nom]], EDF[Semaine], BD_evo[[#This Row],[Semaine]]), "")</f>
        <v/>
      </c>
      <c r="K2074" s="92" t="str">
        <f>IFERROR(AVERAGEIFS(EDF[Hydratation], EDF[Nom], BD_evo[[#This Row],[Nom]], EDF[Semaine], BD_evo[[#This Row],[Semaine]]), "")</f>
        <v/>
      </c>
      <c r="L2074" s="92" t="str">
        <f>IFERROR(AVERAGEIFS(EDF[Nutrition], EDF[Nom], BD_evo[[#This Row],[Nom]], EDF[Semaine], BD_evo[[#This Row],[Semaine]]), "")</f>
        <v/>
      </c>
      <c r="M2074" s="92" t="str">
        <f>IFERROR(AVERAGEIFS(RPE[Investissement du jour], RPE[Nom], BD_evo[[#This Row],[Nom]], RPE[Semaine], BD_evo[[#This Row],[Semaine]]), "")</f>
        <v/>
      </c>
    </row>
    <row r="2075" spans="1:13" x14ac:dyDescent="0.2">
      <c r="A2075" s="88" t="s">
        <v>181</v>
      </c>
      <c r="B2075" t="str">
        <f>INDEX(Statut[Profil], MATCH(BD_evo[[#This Row],[Nom]], Statut[Nom], 0))</f>
        <v>Trois Quarts</v>
      </c>
      <c r="C2075">
        <f t="shared" si="58"/>
        <v>2024</v>
      </c>
      <c r="D2075">
        <f t="shared" si="60"/>
        <v>25</v>
      </c>
      <c r="E2075" t="str">
        <f>IF(SUMIFS(RPE[sRPE_tot], RPE[Nom], BD_evo[[#This Row],[Nom]], RPE[Semaine], BD_evo[[#This Row],[Semaine]])=0,"",SUMIFS(RPE[sRPE_tot], RPE[Nom], BD_evo[[#This Row],[Nom]], RPE[Semaine], BD_evo[[#This Row],[Semaine]]))</f>
        <v/>
      </c>
      <c r="F2075" s="92" t="str">
        <f>IFERROR(AVERAGEIFS(EDF[Total EDF], EDF[Nom], BD_evo[[#This Row],[Nom]], EDF[Semaine], BD_evo[[#This Row],[Semaine]]), "")</f>
        <v/>
      </c>
      <c r="G2075" s="92" t="str">
        <f>IFERROR(AVERAGEIFS(EDF[Humeur], EDF[Nom], BD_evo[[#This Row],[Nom]], EDF[Semaine], BD_evo[[#This Row],[Semaine]]), "")</f>
        <v/>
      </c>
      <c r="H2075" s="92" t="str">
        <f>IFERROR(AVERAGEIFS(EDF[Stress], EDF[Nom], BD_evo[[#This Row],[Nom]], EDF[Semaine], BD_evo[[#This Row],[Semaine]]), "")</f>
        <v/>
      </c>
      <c r="I2075" s="92" t="str">
        <f>IFERROR(AVERAGEIFS(EDF[Sommeil], EDF[Nom], BD_evo[[#This Row],[Nom]], EDF[Semaine], BD_evo[[#This Row],[Semaine]]), "")</f>
        <v/>
      </c>
      <c r="J2075" s="92" t="str">
        <f>IFERROR(AVERAGEIFS(EDF[Etat Physique], EDF[Nom], BD_evo[[#This Row],[Nom]], EDF[Semaine], BD_evo[[#This Row],[Semaine]]), "")</f>
        <v/>
      </c>
      <c r="K2075" s="92" t="str">
        <f>IFERROR(AVERAGEIFS(EDF[Hydratation], EDF[Nom], BD_evo[[#This Row],[Nom]], EDF[Semaine], BD_evo[[#This Row],[Semaine]]), "")</f>
        <v/>
      </c>
      <c r="L2075" s="92" t="str">
        <f>IFERROR(AVERAGEIFS(EDF[Nutrition], EDF[Nom], BD_evo[[#This Row],[Nom]], EDF[Semaine], BD_evo[[#This Row],[Semaine]]), "")</f>
        <v/>
      </c>
      <c r="M2075" s="92" t="str">
        <f>IFERROR(AVERAGEIFS(RPE[Investissement du jour], RPE[Nom], BD_evo[[#This Row],[Nom]], RPE[Semaine], BD_evo[[#This Row],[Semaine]]), "")</f>
        <v/>
      </c>
    </row>
    <row r="2076" spans="1:13" x14ac:dyDescent="0.2">
      <c r="A2076" s="88" t="s">
        <v>414</v>
      </c>
      <c r="B2076" t="str">
        <f>INDEX(Statut[Profil], MATCH(BD_evo[[#This Row],[Nom]], Statut[Nom], 0))</f>
        <v>Avant</v>
      </c>
      <c r="C2076">
        <f t="shared" si="58"/>
        <v>2024</v>
      </c>
      <c r="D2076">
        <f t="shared" si="60"/>
        <v>25</v>
      </c>
      <c r="E2076" t="str">
        <f>IF(SUMIFS(RPE[sRPE_tot], RPE[Nom], BD_evo[[#This Row],[Nom]], RPE[Semaine], BD_evo[[#This Row],[Semaine]])=0,"",SUMIFS(RPE[sRPE_tot], RPE[Nom], BD_evo[[#This Row],[Nom]], RPE[Semaine], BD_evo[[#This Row],[Semaine]]))</f>
        <v/>
      </c>
      <c r="F2076" s="92" t="str">
        <f>IFERROR(AVERAGEIFS(EDF[Total EDF], EDF[Nom], BD_evo[[#This Row],[Nom]], EDF[Semaine], BD_evo[[#This Row],[Semaine]]), "")</f>
        <v/>
      </c>
      <c r="G2076" s="92" t="str">
        <f>IFERROR(AVERAGEIFS(EDF[Humeur], EDF[Nom], BD_evo[[#This Row],[Nom]], EDF[Semaine], BD_evo[[#This Row],[Semaine]]), "")</f>
        <v/>
      </c>
      <c r="H2076" s="92" t="str">
        <f>IFERROR(AVERAGEIFS(EDF[Stress], EDF[Nom], BD_evo[[#This Row],[Nom]], EDF[Semaine], BD_evo[[#This Row],[Semaine]]), "")</f>
        <v/>
      </c>
      <c r="I2076" s="92" t="str">
        <f>IFERROR(AVERAGEIFS(EDF[Sommeil], EDF[Nom], BD_evo[[#This Row],[Nom]], EDF[Semaine], BD_evo[[#This Row],[Semaine]]), "")</f>
        <v/>
      </c>
      <c r="J2076" s="92" t="str">
        <f>IFERROR(AVERAGEIFS(EDF[Etat Physique], EDF[Nom], BD_evo[[#This Row],[Nom]], EDF[Semaine], BD_evo[[#This Row],[Semaine]]), "")</f>
        <v/>
      </c>
      <c r="K2076" s="92" t="str">
        <f>IFERROR(AVERAGEIFS(EDF[Hydratation], EDF[Nom], BD_evo[[#This Row],[Nom]], EDF[Semaine], BD_evo[[#This Row],[Semaine]]), "")</f>
        <v/>
      </c>
      <c r="L2076" s="92" t="str">
        <f>IFERROR(AVERAGEIFS(EDF[Nutrition], EDF[Nom], BD_evo[[#This Row],[Nom]], EDF[Semaine], BD_evo[[#This Row],[Semaine]]), "")</f>
        <v/>
      </c>
      <c r="M2076" s="92" t="str">
        <f>IFERROR(AVERAGEIFS(RPE[Investissement du jour], RPE[Nom], BD_evo[[#This Row],[Nom]], RPE[Semaine], BD_evo[[#This Row],[Semaine]]), "")</f>
        <v/>
      </c>
    </row>
    <row r="2077" spans="1:13" x14ac:dyDescent="0.2">
      <c r="A2077" s="88" t="s">
        <v>102</v>
      </c>
      <c r="B2077" t="str">
        <f>INDEX(Statut[Profil], MATCH(BD_evo[[#This Row],[Nom]], Statut[Nom], 0))</f>
        <v>Trois Quarts</v>
      </c>
      <c r="C2077">
        <f t="shared" si="58"/>
        <v>2024</v>
      </c>
      <c r="D2077">
        <f t="shared" si="60"/>
        <v>25</v>
      </c>
      <c r="E2077" t="str">
        <f>IF(SUMIFS(RPE[sRPE_tot], RPE[Nom], BD_evo[[#This Row],[Nom]], RPE[Semaine], BD_evo[[#This Row],[Semaine]])=0,"",SUMIFS(RPE[sRPE_tot], RPE[Nom], BD_evo[[#This Row],[Nom]], RPE[Semaine], BD_evo[[#This Row],[Semaine]]))</f>
        <v/>
      </c>
      <c r="F2077" s="92" t="str">
        <f>IFERROR(AVERAGEIFS(EDF[Total EDF], EDF[Nom], BD_evo[[#This Row],[Nom]], EDF[Semaine], BD_evo[[#This Row],[Semaine]]), "")</f>
        <v/>
      </c>
      <c r="G2077" s="92" t="str">
        <f>IFERROR(AVERAGEIFS(EDF[Humeur], EDF[Nom], BD_evo[[#This Row],[Nom]], EDF[Semaine], BD_evo[[#This Row],[Semaine]]), "")</f>
        <v/>
      </c>
      <c r="H2077" s="92" t="str">
        <f>IFERROR(AVERAGEIFS(EDF[Stress], EDF[Nom], BD_evo[[#This Row],[Nom]], EDF[Semaine], BD_evo[[#This Row],[Semaine]]), "")</f>
        <v/>
      </c>
      <c r="I2077" s="92" t="str">
        <f>IFERROR(AVERAGEIFS(EDF[Sommeil], EDF[Nom], BD_evo[[#This Row],[Nom]], EDF[Semaine], BD_evo[[#This Row],[Semaine]]), "")</f>
        <v/>
      </c>
      <c r="J2077" s="92" t="str">
        <f>IFERROR(AVERAGEIFS(EDF[Etat Physique], EDF[Nom], BD_evo[[#This Row],[Nom]], EDF[Semaine], BD_evo[[#This Row],[Semaine]]), "")</f>
        <v/>
      </c>
      <c r="K2077" s="92" t="str">
        <f>IFERROR(AVERAGEIFS(EDF[Hydratation], EDF[Nom], BD_evo[[#This Row],[Nom]], EDF[Semaine], BD_evo[[#This Row],[Semaine]]), "")</f>
        <v/>
      </c>
      <c r="L2077" s="92" t="str">
        <f>IFERROR(AVERAGEIFS(EDF[Nutrition], EDF[Nom], BD_evo[[#This Row],[Nom]], EDF[Semaine], BD_evo[[#This Row],[Semaine]]), "")</f>
        <v/>
      </c>
      <c r="M2077" s="92" t="str">
        <f>IFERROR(AVERAGEIFS(RPE[Investissement du jour], RPE[Nom], BD_evo[[#This Row],[Nom]], RPE[Semaine], BD_evo[[#This Row],[Semaine]]), "")</f>
        <v/>
      </c>
    </row>
    <row r="2078" spans="1:13" x14ac:dyDescent="0.2">
      <c r="A2078" s="88" t="s">
        <v>193</v>
      </c>
      <c r="B2078" t="str">
        <f>INDEX(Statut[Profil], MATCH(BD_evo[[#This Row],[Nom]], Statut[Nom], 0))</f>
        <v>Avant</v>
      </c>
      <c r="C2078">
        <f t="shared" si="58"/>
        <v>2024</v>
      </c>
      <c r="D2078">
        <f t="shared" si="60"/>
        <v>25</v>
      </c>
      <c r="E2078" t="str">
        <f>IF(SUMIFS(RPE[sRPE_tot], RPE[Nom], BD_evo[[#This Row],[Nom]], RPE[Semaine], BD_evo[[#This Row],[Semaine]])=0,"",SUMIFS(RPE[sRPE_tot], RPE[Nom], BD_evo[[#This Row],[Nom]], RPE[Semaine], BD_evo[[#This Row],[Semaine]]))</f>
        <v/>
      </c>
      <c r="F2078" s="92" t="str">
        <f>IFERROR(AVERAGEIFS(EDF[Total EDF], EDF[Nom], BD_evo[[#This Row],[Nom]], EDF[Semaine], BD_evo[[#This Row],[Semaine]]), "")</f>
        <v/>
      </c>
      <c r="G2078" s="92" t="str">
        <f>IFERROR(AVERAGEIFS(EDF[Humeur], EDF[Nom], BD_evo[[#This Row],[Nom]], EDF[Semaine], BD_evo[[#This Row],[Semaine]]), "")</f>
        <v/>
      </c>
      <c r="H2078" s="92" t="str">
        <f>IFERROR(AVERAGEIFS(EDF[Stress], EDF[Nom], BD_evo[[#This Row],[Nom]], EDF[Semaine], BD_evo[[#This Row],[Semaine]]), "")</f>
        <v/>
      </c>
      <c r="I2078" s="92" t="str">
        <f>IFERROR(AVERAGEIFS(EDF[Sommeil], EDF[Nom], BD_evo[[#This Row],[Nom]], EDF[Semaine], BD_evo[[#This Row],[Semaine]]), "")</f>
        <v/>
      </c>
      <c r="J2078" s="92" t="str">
        <f>IFERROR(AVERAGEIFS(EDF[Etat Physique], EDF[Nom], BD_evo[[#This Row],[Nom]], EDF[Semaine], BD_evo[[#This Row],[Semaine]]), "")</f>
        <v/>
      </c>
      <c r="K2078" s="92" t="str">
        <f>IFERROR(AVERAGEIFS(EDF[Hydratation], EDF[Nom], BD_evo[[#This Row],[Nom]], EDF[Semaine], BD_evo[[#This Row],[Semaine]]), "")</f>
        <v/>
      </c>
      <c r="L2078" s="92" t="str">
        <f>IFERROR(AVERAGEIFS(EDF[Nutrition], EDF[Nom], BD_evo[[#This Row],[Nom]], EDF[Semaine], BD_evo[[#This Row],[Semaine]]), "")</f>
        <v/>
      </c>
      <c r="M2078" s="92" t="str">
        <f>IFERROR(AVERAGEIFS(RPE[Investissement du jour], RPE[Nom], BD_evo[[#This Row],[Nom]], RPE[Semaine], BD_evo[[#This Row],[Semaine]]), "")</f>
        <v/>
      </c>
    </row>
    <row r="2079" spans="1:13" x14ac:dyDescent="0.2">
      <c r="A2079" s="88" t="s">
        <v>84</v>
      </c>
      <c r="B2079" t="str">
        <f>INDEX(Statut[Profil], MATCH(BD_evo[[#This Row],[Nom]], Statut[Nom], 0))</f>
        <v>Trois Quarts</v>
      </c>
      <c r="C2079">
        <f t="shared" ref="C2079:C2142" si="61">C2078</f>
        <v>2024</v>
      </c>
      <c r="D2079">
        <f t="shared" si="60"/>
        <v>25</v>
      </c>
      <c r="E2079" t="str">
        <f>IF(SUMIFS(RPE[sRPE_tot], RPE[Nom], BD_evo[[#This Row],[Nom]], RPE[Semaine], BD_evo[[#This Row],[Semaine]])=0,"",SUMIFS(RPE[sRPE_tot], RPE[Nom], BD_evo[[#This Row],[Nom]], RPE[Semaine], BD_evo[[#This Row],[Semaine]]))</f>
        <v/>
      </c>
      <c r="F2079" s="92" t="str">
        <f>IFERROR(AVERAGEIFS(EDF[Total EDF], EDF[Nom], BD_evo[[#This Row],[Nom]], EDF[Semaine], BD_evo[[#This Row],[Semaine]]), "")</f>
        <v/>
      </c>
      <c r="G2079" s="92" t="str">
        <f>IFERROR(AVERAGEIFS(EDF[Humeur], EDF[Nom], BD_evo[[#This Row],[Nom]], EDF[Semaine], BD_evo[[#This Row],[Semaine]]), "")</f>
        <v/>
      </c>
      <c r="H2079" s="92" t="str">
        <f>IFERROR(AVERAGEIFS(EDF[Stress], EDF[Nom], BD_evo[[#This Row],[Nom]], EDF[Semaine], BD_evo[[#This Row],[Semaine]]), "")</f>
        <v/>
      </c>
      <c r="I2079" s="92" t="str">
        <f>IFERROR(AVERAGEIFS(EDF[Sommeil], EDF[Nom], BD_evo[[#This Row],[Nom]], EDF[Semaine], BD_evo[[#This Row],[Semaine]]), "")</f>
        <v/>
      </c>
      <c r="J2079" s="92" t="str">
        <f>IFERROR(AVERAGEIFS(EDF[Etat Physique], EDF[Nom], BD_evo[[#This Row],[Nom]], EDF[Semaine], BD_evo[[#This Row],[Semaine]]), "")</f>
        <v/>
      </c>
      <c r="K2079" s="92" t="str">
        <f>IFERROR(AVERAGEIFS(EDF[Hydratation], EDF[Nom], BD_evo[[#This Row],[Nom]], EDF[Semaine], BD_evo[[#This Row],[Semaine]]), "")</f>
        <v/>
      </c>
      <c r="L2079" s="92" t="str">
        <f>IFERROR(AVERAGEIFS(EDF[Nutrition], EDF[Nom], BD_evo[[#This Row],[Nom]], EDF[Semaine], BD_evo[[#This Row],[Semaine]]), "")</f>
        <v/>
      </c>
      <c r="M2079" s="92" t="str">
        <f>IFERROR(AVERAGEIFS(RPE[Investissement du jour], RPE[Nom], BD_evo[[#This Row],[Nom]], RPE[Semaine], BD_evo[[#This Row],[Semaine]]), "")</f>
        <v/>
      </c>
    </row>
    <row r="2080" spans="1:13" x14ac:dyDescent="0.2">
      <c r="A2080" s="88" t="s">
        <v>106</v>
      </c>
      <c r="B2080" t="str">
        <f>INDEX(Statut[Profil], MATCH(BD_evo[[#This Row],[Nom]], Statut[Nom], 0))</f>
        <v>Avant</v>
      </c>
      <c r="C2080">
        <f t="shared" si="61"/>
        <v>2024</v>
      </c>
      <c r="D2080">
        <f t="shared" si="60"/>
        <v>25</v>
      </c>
      <c r="E2080" t="str">
        <f>IF(SUMIFS(RPE[sRPE_tot], RPE[Nom], BD_evo[[#This Row],[Nom]], RPE[Semaine], BD_evo[[#This Row],[Semaine]])=0,"",SUMIFS(RPE[sRPE_tot], RPE[Nom], BD_evo[[#This Row],[Nom]], RPE[Semaine], BD_evo[[#This Row],[Semaine]]))</f>
        <v/>
      </c>
      <c r="F2080" s="92" t="str">
        <f>IFERROR(AVERAGEIFS(EDF[Total EDF], EDF[Nom], BD_evo[[#This Row],[Nom]], EDF[Semaine], BD_evo[[#This Row],[Semaine]]), "")</f>
        <v/>
      </c>
      <c r="G2080" s="92" t="str">
        <f>IFERROR(AVERAGEIFS(EDF[Humeur], EDF[Nom], BD_evo[[#This Row],[Nom]], EDF[Semaine], BD_evo[[#This Row],[Semaine]]), "")</f>
        <v/>
      </c>
      <c r="H2080" s="92" t="str">
        <f>IFERROR(AVERAGEIFS(EDF[Stress], EDF[Nom], BD_evo[[#This Row],[Nom]], EDF[Semaine], BD_evo[[#This Row],[Semaine]]), "")</f>
        <v/>
      </c>
      <c r="I2080" s="92" t="str">
        <f>IFERROR(AVERAGEIFS(EDF[Sommeil], EDF[Nom], BD_evo[[#This Row],[Nom]], EDF[Semaine], BD_evo[[#This Row],[Semaine]]), "")</f>
        <v/>
      </c>
      <c r="J2080" s="92" t="str">
        <f>IFERROR(AVERAGEIFS(EDF[Etat Physique], EDF[Nom], BD_evo[[#This Row],[Nom]], EDF[Semaine], BD_evo[[#This Row],[Semaine]]), "")</f>
        <v/>
      </c>
      <c r="K2080" s="92" t="str">
        <f>IFERROR(AVERAGEIFS(EDF[Hydratation], EDF[Nom], BD_evo[[#This Row],[Nom]], EDF[Semaine], BD_evo[[#This Row],[Semaine]]), "")</f>
        <v/>
      </c>
      <c r="L2080" s="92" t="str">
        <f>IFERROR(AVERAGEIFS(EDF[Nutrition], EDF[Nom], BD_evo[[#This Row],[Nom]], EDF[Semaine], BD_evo[[#This Row],[Semaine]]), "")</f>
        <v/>
      </c>
      <c r="M2080" s="92" t="str">
        <f>IFERROR(AVERAGEIFS(RPE[Investissement du jour], RPE[Nom], BD_evo[[#This Row],[Nom]], RPE[Semaine], BD_evo[[#This Row],[Semaine]]), "")</f>
        <v/>
      </c>
    </row>
    <row r="2081" spans="1:13" x14ac:dyDescent="0.2">
      <c r="A2081" s="89" t="s">
        <v>171</v>
      </c>
      <c r="B2081" t="str">
        <f>INDEX(Statut[Profil], MATCH(BD_evo[[#This Row],[Nom]], Statut[Nom], 0))</f>
        <v>Avant</v>
      </c>
      <c r="C2081">
        <f t="shared" si="61"/>
        <v>2024</v>
      </c>
      <c r="D2081">
        <f t="shared" si="60"/>
        <v>25</v>
      </c>
      <c r="E2081" t="str">
        <f>IF(SUMIFS(RPE[sRPE_tot], RPE[Nom], BD_evo[[#This Row],[Nom]], RPE[Semaine], BD_evo[[#This Row],[Semaine]])=0,"",SUMIFS(RPE[sRPE_tot], RPE[Nom], BD_evo[[#This Row],[Nom]], RPE[Semaine], BD_evo[[#This Row],[Semaine]]))</f>
        <v/>
      </c>
      <c r="F2081" s="92" t="str">
        <f>IFERROR(AVERAGEIFS(EDF[Total EDF], EDF[Nom], BD_evo[[#This Row],[Nom]], EDF[Semaine], BD_evo[[#This Row],[Semaine]]), "")</f>
        <v/>
      </c>
      <c r="G2081" s="92" t="str">
        <f>IFERROR(AVERAGEIFS(EDF[Humeur], EDF[Nom], BD_evo[[#This Row],[Nom]], EDF[Semaine], BD_evo[[#This Row],[Semaine]]), "")</f>
        <v/>
      </c>
      <c r="H2081" s="92" t="str">
        <f>IFERROR(AVERAGEIFS(EDF[Stress], EDF[Nom], BD_evo[[#This Row],[Nom]], EDF[Semaine], BD_evo[[#This Row],[Semaine]]), "")</f>
        <v/>
      </c>
      <c r="I2081" s="92" t="str">
        <f>IFERROR(AVERAGEIFS(EDF[Sommeil], EDF[Nom], BD_evo[[#This Row],[Nom]], EDF[Semaine], BD_evo[[#This Row],[Semaine]]), "")</f>
        <v/>
      </c>
      <c r="J2081" s="92" t="str">
        <f>IFERROR(AVERAGEIFS(EDF[Etat Physique], EDF[Nom], BD_evo[[#This Row],[Nom]], EDF[Semaine], BD_evo[[#This Row],[Semaine]]), "")</f>
        <v/>
      </c>
      <c r="K2081" s="92" t="str">
        <f>IFERROR(AVERAGEIFS(EDF[Hydratation], EDF[Nom], BD_evo[[#This Row],[Nom]], EDF[Semaine], BD_evo[[#This Row],[Semaine]]), "")</f>
        <v/>
      </c>
      <c r="L2081" s="92" t="str">
        <f>IFERROR(AVERAGEIFS(EDF[Nutrition], EDF[Nom], BD_evo[[#This Row],[Nom]], EDF[Semaine], BD_evo[[#This Row],[Semaine]]), "")</f>
        <v/>
      </c>
      <c r="M2081" s="92" t="str">
        <f>IFERROR(AVERAGEIFS(RPE[Investissement du jour], RPE[Nom], BD_evo[[#This Row],[Nom]], RPE[Semaine], BD_evo[[#This Row],[Semaine]]), "")</f>
        <v/>
      </c>
    </row>
    <row r="2082" spans="1:13" x14ac:dyDescent="0.2">
      <c r="A2082" s="88" t="s">
        <v>77</v>
      </c>
      <c r="B2082" t="str">
        <f>INDEX(Statut[Profil], MATCH(BD_evo[[#This Row],[Nom]], Statut[Nom], 0))</f>
        <v>Avant</v>
      </c>
      <c r="C2082">
        <f t="shared" si="61"/>
        <v>2024</v>
      </c>
      <c r="D2082">
        <f t="shared" si="60"/>
        <v>25</v>
      </c>
      <c r="E2082" t="str">
        <f>IF(SUMIFS(RPE[sRPE_tot], RPE[Nom], BD_evo[[#This Row],[Nom]], RPE[Semaine], BD_evo[[#This Row],[Semaine]])=0,"",SUMIFS(RPE[sRPE_tot], RPE[Nom], BD_evo[[#This Row],[Nom]], RPE[Semaine], BD_evo[[#This Row],[Semaine]]))</f>
        <v/>
      </c>
      <c r="F2082" s="92" t="str">
        <f>IFERROR(AVERAGEIFS(EDF[Total EDF], EDF[Nom], BD_evo[[#This Row],[Nom]], EDF[Semaine], BD_evo[[#This Row],[Semaine]]), "")</f>
        <v/>
      </c>
      <c r="G2082" s="92" t="str">
        <f>IFERROR(AVERAGEIFS(EDF[Humeur], EDF[Nom], BD_evo[[#This Row],[Nom]], EDF[Semaine], BD_evo[[#This Row],[Semaine]]), "")</f>
        <v/>
      </c>
      <c r="H2082" s="92" t="str">
        <f>IFERROR(AVERAGEIFS(EDF[Stress], EDF[Nom], BD_evo[[#This Row],[Nom]], EDF[Semaine], BD_evo[[#This Row],[Semaine]]), "")</f>
        <v/>
      </c>
      <c r="I2082" s="92" t="str">
        <f>IFERROR(AVERAGEIFS(EDF[Sommeil], EDF[Nom], BD_evo[[#This Row],[Nom]], EDF[Semaine], BD_evo[[#This Row],[Semaine]]), "")</f>
        <v/>
      </c>
      <c r="J2082" s="92" t="str">
        <f>IFERROR(AVERAGEIFS(EDF[Etat Physique], EDF[Nom], BD_evo[[#This Row],[Nom]], EDF[Semaine], BD_evo[[#This Row],[Semaine]]), "")</f>
        <v/>
      </c>
      <c r="K2082" s="92" t="str">
        <f>IFERROR(AVERAGEIFS(EDF[Hydratation], EDF[Nom], BD_evo[[#This Row],[Nom]], EDF[Semaine], BD_evo[[#This Row],[Semaine]]), "")</f>
        <v/>
      </c>
      <c r="L2082" s="92" t="str">
        <f>IFERROR(AVERAGEIFS(EDF[Nutrition], EDF[Nom], BD_evo[[#This Row],[Nom]], EDF[Semaine], BD_evo[[#This Row],[Semaine]]), "")</f>
        <v/>
      </c>
      <c r="M2082" s="92" t="str">
        <f>IFERROR(AVERAGEIFS(RPE[Investissement du jour], RPE[Nom], BD_evo[[#This Row],[Nom]], RPE[Semaine], BD_evo[[#This Row],[Semaine]]), "")</f>
        <v/>
      </c>
    </row>
    <row r="2083" spans="1:13" x14ac:dyDescent="0.2">
      <c r="A2083" s="88" t="s">
        <v>135</v>
      </c>
      <c r="B2083" t="str">
        <f>INDEX(Statut[Profil], MATCH(BD_evo[[#This Row],[Nom]], Statut[Nom], 0))</f>
        <v>Trois Quarts</v>
      </c>
      <c r="C2083">
        <f t="shared" si="61"/>
        <v>2024</v>
      </c>
      <c r="D2083">
        <f t="shared" si="60"/>
        <v>25</v>
      </c>
      <c r="E2083" t="str">
        <f>IF(SUMIFS(RPE[sRPE_tot], RPE[Nom], BD_evo[[#This Row],[Nom]], RPE[Semaine], BD_evo[[#This Row],[Semaine]])=0,"",SUMIFS(RPE[sRPE_tot], RPE[Nom], BD_evo[[#This Row],[Nom]], RPE[Semaine], BD_evo[[#This Row],[Semaine]]))</f>
        <v/>
      </c>
      <c r="F2083" s="92" t="str">
        <f>IFERROR(AVERAGEIFS(EDF[Total EDF], EDF[Nom], BD_evo[[#This Row],[Nom]], EDF[Semaine], BD_evo[[#This Row],[Semaine]]), "")</f>
        <v/>
      </c>
      <c r="G2083" s="92" t="str">
        <f>IFERROR(AVERAGEIFS(EDF[Humeur], EDF[Nom], BD_evo[[#This Row],[Nom]], EDF[Semaine], BD_evo[[#This Row],[Semaine]]), "")</f>
        <v/>
      </c>
      <c r="H2083" s="92" t="str">
        <f>IFERROR(AVERAGEIFS(EDF[Stress], EDF[Nom], BD_evo[[#This Row],[Nom]], EDF[Semaine], BD_evo[[#This Row],[Semaine]]), "")</f>
        <v/>
      </c>
      <c r="I2083" s="92" t="str">
        <f>IFERROR(AVERAGEIFS(EDF[Sommeil], EDF[Nom], BD_evo[[#This Row],[Nom]], EDF[Semaine], BD_evo[[#This Row],[Semaine]]), "")</f>
        <v/>
      </c>
      <c r="J2083" s="92" t="str">
        <f>IFERROR(AVERAGEIFS(EDF[Etat Physique], EDF[Nom], BD_evo[[#This Row],[Nom]], EDF[Semaine], BD_evo[[#This Row],[Semaine]]), "")</f>
        <v/>
      </c>
      <c r="K2083" s="92" t="str">
        <f>IFERROR(AVERAGEIFS(EDF[Hydratation], EDF[Nom], BD_evo[[#This Row],[Nom]], EDF[Semaine], BD_evo[[#This Row],[Semaine]]), "")</f>
        <v/>
      </c>
      <c r="L2083" s="92" t="str">
        <f>IFERROR(AVERAGEIFS(EDF[Nutrition], EDF[Nom], BD_evo[[#This Row],[Nom]], EDF[Semaine], BD_evo[[#This Row],[Semaine]]), "")</f>
        <v/>
      </c>
      <c r="M2083" s="92" t="str">
        <f>IFERROR(AVERAGEIFS(RPE[Investissement du jour], RPE[Nom], BD_evo[[#This Row],[Nom]], RPE[Semaine], BD_evo[[#This Row],[Semaine]]), "")</f>
        <v/>
      </c>
    </row>
    <row r="2084" spans="1:13" x14ac:dyDescent="0.2">
      <c r="A2084" s="88" t="s">
        <v>75</v>
      </c>
      <c r="B2084" t="str">
        <f>INDEX(Statut[Profil], MATCH(BD_evo[[#This Row],[Nom]], Statut[Nom], 0))</f>
        <v>Avant</v>
      </c>
      <c r="C2084">
        <f t="shared" si="61"/>
        <v>2024</v>
      </c>
      <c r="D2084">
        <f t="shared" si="60"/>
        <v>25</v>
      </c>
      <c r="E2084" t="str">
        <f>IF(SUMIFS(RPE[sRPE_tot], RPE[Nom], BD_evo[[#This Row],[Nom]], RPE[Semaine], BD_evo[[#This Row],[Semaine]])=0,"",SUMIFS(RPE[sRPE_tot], RPE[Nom], BD_evo[[#This Row],[Nom]], RPE[Semaine], BD_evo[[#This Row],[Semaine]]))</f>
        <v/>
      </c>
      <c r="F2084" s="92" t="str">
        <f>IFERROR(AVERAGEIFS(EDF[Total EDF], EDF[Nom], BD_evo[[#This Row],[Nom]], EDF[Semaine], BD_evo[[#This Row],[Semaine]]), "")</f>
        <v/>
      </c>
      <c r="G2084" s="92" t="str">
        <f>IFERROR(AVERAGEIFS(EDF[Humeur], EDF[Nom], BD_evo[[#This Row],[Nom]], EDF[Semaine], BD_evo[[#This Row],[Semaine]]), "")</f>
        <v/>
      </c>
      <c r="H2084" s="92" t="str">
        <f>IFERROR(AVERAGEIFS(EDF[Stress], EDF[Nom], BD_evo[[#This Row],[Nom]], EDF[Semaine], BD_evo[[#This Row],[Semaine]]), "")</f>
        <v/>
      </c>
      <c r="I2084" s="92" t="str">
        <f>IFERROR(AVERAGEIFS(EDF[Sommeil], EDF[Nom], BD_evo[[#This Row],[Nom]], EDF[Semaine], BD_evo[[#This Row],[Semaine]]), "")</f>
        <v/>
      </c>
      <c r="J2084" s="92" t="str">
        <f>IFERROR(AVERAGEIFS(EDF[Etat Physique], EDF[Nom], BD_evo[[#This Row],[Nom]], EDF[Semaine], BD_evo[[#This Row],[Semaine]]), "")</f>
        <v/>
      </c>
      <c r="K2084" s="92" t="str">
        <f>IFERROR(AVERAGEIFS(EDF[Hydratation], EDF[Nom], BD_evo[[#This Row],[Nom]], EDF[Semaine], BD_evo[[#This Row],[Semaine]]), "")</f>
        <v/>
      </c>
      <c r="L2084" s="92" t="str">
        <f>IFERROR(AVERAGEIFS(EDF[Nutrition], EDF[Nom], BD_evo[[#This Row],[Nom]], EDF[Semaine], BD_evo[[#This Row],[Semaine]]), "")</f>
        <v/>
      </c>
      <c r="M2084" s="92" t="str">
        <f>IFERROR(AVERAGEIFS(RPE[Investissement du jour], RPE[Nom], BD_evo[[#This Row],[Nom]], RPE[Semaine], BD_evo[[#This Row],[Semaine]]), "")</f>
        <v/>
      </c>
    </row>
    <row r="2085" spans="1:13" x14ac:dyDescent="0.2">
      <c r="A2085" s="88" t="s">
        <v>112</v>
      </c>
      <c r="B2085" t="str">
        <f>INDEX(Statut[Profil], MATCH(BD_evo[[#This Row],[Nom]], Statut[Nom], 0))</f>
        <v>Trois Quarts</v>
      </c>
      <c r="C2085">
        <f t="shared" si="61"/>
        <v>2024</v>
      </c>
      <c r="D2085">
        <f t="shared" si="60"/>
        <v>25</v>
      </c>
      <c r="E2085" t="str">
        <f>IF(SUMIFS(RPE[sRPE_tot], RPE[Nom], BD_evo[[#This Row],[Nom]], RPE[Semaine], BD_evo[[#This Row],[Semaine]])=0,"",SUMIFS(RPE[sRPE_tot], RPE[Nom], BD_evo[[#This Row],[Nom]], RPE[Semaine], BD_evo[[#This Row],[Semaine]]))</f>
        <v/>
      </c>
      <c r="F2085" s="92" t="str">
        <f>IFERROR(AVERAGEIFS(EDF[Total EDF], EDF[Nom], BD_evo[[#This Row],[Nom]], EDF[Semaine], BD_evo[[#This Row],[Semaine]]), "")</f>
        <v/>
      </c>
      <c r="G2085" s="92" t="str">
        <f>IFERROR(AVERAGEIFS(EDF[Humeur], EDF[Nom], BD_evo[[#This Row],[Nom]], EDF[Semaine], BD_evo[[#This Row],[Semaine]]), "")</f>
        <v/>
      </c>
      <c r="H2085" s="92" t="str">
        <f>IFERROR(AVERAGEIFS(EDF[Stress], EDF[Nom], BD_evo[[#This Row],[Nom]], EDF[Semaine], BD_evo[[#This Row],[Semaine]]), "")</f>
        <v/>
      </c>
      <c r="I2085" s="92" t="str">
        <f>IFERROR(AVERAGEIFS(EDF[Sommeil], EDF[Nom], BD_evo[[#This Row],[Nom]], EDF[Semaine], BD_evo[[#This Row],[Semaine]]), "")</f>
        <v/>
      </c>
      <c r="J2085" s="92" t="str">
        <f>IFERROR(AVERAGEIFS(EDF[Etat Physique], EDF[Nom], BD_evo[[#This Row],[Nom]], EDF[Semaine], BD_evo[[#This Row],[Semaine]]), "")</f>
        <v/>
      </c>
      <c r="K2085" s="92" t="str">
        <f>IFERROR(AVERAGEIFS(EDF[Hydratation], EDF[Nom], BD_evo[[#This Row],[Nom]], EDF[Semaine], BD_evo[[#This Row],[Semaine]]), "")</f>
        <v/>
      </c>
      <c r="L2085" s="92" t="str">
        <f>IFERROR(AVERAGEIFS(EDF[Nutrition], EDF[Nom], BD_evo[[#This Row],[Nom]], EDF[Semaine], BD_evo[[#This Row],[Semaine]]), "")</f>
        <v/>
      </c>
      <c r="M2085" s="92" t="str">
        <f>IFERROR(AVERAGEIFS(RPE[Investissement du jour], RPE[Nom], BD_evo[[#This Row],[Nom]], RPE[Semaine], BD_evo[[#This Row],[Semaine]]), "")</f>
        <v/>
      </c>
    </row>
    <row r="2086" spans="1:13" x14ac:dyDescent="0.2">
      <c r="A2086" s="88" t="s">
        <v>142</v>
      </c>
      <c r="B2086" t="str">
        <f>INDEX(Statut[Profil], MATCH(BD_evo[[#This Row],[Nom]], Statut[Nom], 0))</f>
        <v>Avant</v>
      </c>
      <c r="C2086">
        <f t="shared" si="61"/>
        <v>2024</v>
      </c>
      <c r="D2086">
        <f t="shared" si="60"/>
        <v>25</v>
      </c>
      <c r="E2086" t="str">
        <f>IF(SUMIFS(RPE[sRPE_tot], RPE[Nom], BD_evo[[#This Row],[Nom]], RPE[Semaine], BD_evo[[#This Row],[Semaine]])=0,"",SUMIFS(RPE[sRPE_tot], RPE[Nom], BD_evo[[#This Row],[Nom]], RPE[Semaine], BD_evo[[#This Row],[Semaine]]))</f>
        <v/>
      </c>
      <c r="F2086" s="92" t="str">
        <f>IFERROR(AVERAGEIFS(EDF[Total EDF], EDF[Nom], BD_evo[[#This Row],[Nom]], EDF[Semaine], BD_evo[[#This Row],[Semaine]]), "")</f>
        <v/>
      </c>
      <c r="G2086" s="92" t="str">
        <f>IFERROR(AVERAGEIFS(EDF[Humeur], EDF[Nom], BD_evo[[#This Row],[Nom]], EDF[Semaine], BD_evo[[#This Row],[Semaine]]), "")</f>
        <v/>
      </c>
      <c r="H2086" s="92" t="str">
        <f>IFERROR(AVERAGEIFS(EDF[Stress], EDF[Nom], BD_evo[[#This Row],[Nom]], EDF[Semaine], BD_evo[[#This Row],[Semaine]]), "")</f>
        <v/>
      </c>
      <c r="I2086" s="92" t="str">
        <f>IFERROR(AVERAGEIFS(EDF[Sommeil], EDF[Nom], BD_evo[[#This Row],[Nom]], EDF[Semaine], BD_evo[[#This Row],[Semaine]]), "")</f>
        <v/>
      </c>
      <c r="J2086" s="92" t="str">
        <f>IFERROR(AVERAGEIFS(EDF[Etat Physique], EDF[Nom], BD_evo[[#This Row],[Nom]], EDF[Semaine], BD_evo[[#This Row],[Semaine]]), "")</f>
        <v/>
      </c>
      <c r="K2086" s="92" t="str">
        <f>IFERROR(AVERAGEIFS(EDF[Hydratation], EDF[Nom], BD_evo[[#This Row],[Nom]], EDF[Semaine], BD_evo[[#This Row],[Semaine]]), "")</f>
        <v/>
      </c>
      <c r="L2086" s="92" t="str">
        <f>IFERROR(AVERAGEIFS(EDF[Nutrition], EDF[Nom], BD_evo[[#This Row],[Nom]], EDF[Semaine], BD_evo[[#This Row],[Semaine]]), "")</f>
        <v/>
      </c>
      <c r="M2086" s="92" t="str">
        <f>IFERROR(AVERAGEIFS(RPE[Investissement du jour], RPE[Nom], BD_evo[[#This Row],[Nom]], RPE[Semaine], BD_evo[[#This Row],[Semaine]]), "")</f>
        <v/>
      </c>
    </row>
    <row r="2087" spans="1:13" x14ac:dyDescent="0.2">
      <c r="A2087" s="88" t="s">
        <v>131</v>
      </c>
      <c r="B2087" t="str">
        <f>INDEX(Statut[Profil], MATCH(BD_evo[[#This Row],[Nom]], Statut[Nom], 0))</f>
        <v>Trois Quarts</v>
      </c>
      <c r="C2087">
        <f t="shared" si="61"/>
        <v>2024</v>
      </c>
      <c r="D2087">
        <f t="shared" si="60"/>
        <v>25</v>
      </c>
      <c r="E2087" t="str">
        <f>IF(SUMIFS(RPE[sRPE_tot], RPE[Nom], BD_evo[[#This Row],[Nom]], RPE[Semaine], BD_evo[[#This Row],[Semaine]])=0,"",SUMIFS(RPE[sRPE_tot], RPE[Nom], BD_evo[[#This Row],[Nom]], RPE[Semaine], BD_evo[[#This Row],[Semaine]]))</f>
        <v/>
      </c>
      <c r="F2087" s="92" t="str">
        <f>IFERROR(AVERAGEIFS(EDF[Total EDF], EDF[Nom], BD_evo[[#This Row],[Nom]], EDF[Semaine], BD_evo[[#This Row],[Semaine]]), "")</f>
        <v/>
      </c>
      <c r="G2087" s="92" t="str">
        <f>IFERROR(AVERAGEIFS(EDF[Humeur], EDF[Nom], BD_evo[[#This Row],[Nom]], EDF[Semaine], BD_evo[[#This Row],[Semaine]]), "")</f>
        <v/>
      </c>
      <c r="H2087" s="92" t="str">
        <f>IFERROR(AVERAGEIFS(EDF[Stress], EDF[Nom], BD_evo[[#This Row],[Nom]], EDF[Semaine], BD_evo[[#This Row],[Semaine]]), "")</f>
        <v/>
      </c>
      <c r="I2087" s="92" t="str">
        <f>IFERROR(AVERAGEIFS(EDF[Sommeil], EDF[Nom], BD_evo[[#This Row],[Nom]], EDF[Semaine], BD_evo[[#This Row],[Semaine]]), "")</f>
        <v/>
      </c>
      <c r="J2087" s="92" t="str">
        <f>IFERROR(AVERAGEIFS(EDF[Etat Physique], EDF[Nom], BD_evo[[#This Row],[Nom]], EDF[Semaine], BD_evo[[#This Row],[Semaine]]), "")</f>
        <v/>
      </c>
      <c r="K2087" s="92" t="str">
        <f>IFERROR(AVERAGEIFS(EDF[Hydratation], EDF[Nom], BD_evo[[#This Row],[Nom]], EDF[Semaine], BD_evo[[#This Row],[Semaine]]), "")</f>
        <v/>
      </c>
      <c r="L2087" s="92" t="str">
        <f>IFERROR(AVERAGEIFS(EDF[Nutrition], EDF[Nom], BD_evo[[#This Row],[Nom]], EDF[Semaine], BD_evo[[#This Row],[Semaine]]), "")</f>
        <v/>
      </c>
      <c r="M2087" s="92" t="str">
        <f>IFERROR(AVERAGEIFS(RPE[Investissement du jour], RPE[Nom], BD_evo[[#This Row],[Nom]], RPE[Semaine], BD_evo[[#This Row],[Semaine]]), "")</f>
        <v/>
      </c>
    </row>
    <row r="2088" spans="1:13" x14ac:dyDescent="0.2">
      <c r="A2088" s="88" t="s">
        <v>83</v>
      </c>
      <c r="B2088" t="str">
        <f>INDEX(Statut[Profil], MATCH(BD_evo[[#This Row],[Nom]], Statut[Nom], 0))</f>
        <v>Avant</v>
      </c>
      <c r="C2088">
        <f t="shared" si="61"/>
        <v>2024</v>
      </c>
      <c r="D2088">
        <f t="shared" si="60"/>
        <v>25</v>
      </c>
      <c r="E2088" t="str">
        <f>IF(SUMIFS(RPE[sRPE_tot], RPE[Nom], BD_evo[[#This Row],[Nom]], RPE[Semaine], BD_evo[[#This Row],[Semaine]])=0,"",SUMIFS(RPE[sRPE_tot], RPE[Nom], BD_evo[[#This Row],[Nom]], RPE[Semaine], BD_evo[[#This Row],[Semaine]]))</f>
        <v/>
      </c>
      <c r="F2088" s="92" t="str">
        <f>IFERROR(AVERAGEIFS(EDF[Total EDF], EDF[Nom], BD_evo[[#This Row],[Nom]], EDF[Semaine], BD_evo[[#This Row],[Semaine]]), "")</f>
        <v/>
      </c>
      <c r="G2088" s="92" t="str">
        <f>IFERROR(AVERAGEIFS(EDF[Humeur], EDF[Nom], BD_evo[[#This Row],[Nom]], EDF[Semaine], BD_evo[[#This Row],[Semaine]]), "")</f>
        <v/>
      </c>
      <c r="H2088" s="92" t="str">
        <f>IFERROR(AVERAGEIFS(EDF[Stress], EDF[Nom], BD_evo[[#This Row],[Nom]], EDF[Semaine], BD_evo[[#This Row],[Semaine]]), "")</f>
        <v/>
      </c>
      <c r="I2088" s="92" t="str">
        <f>IFERROR(AVERAGEIFS(EDF[Sommeil], EDF[Nom], BD_evo[[#This Row],[Nom]], EDF[Semaine], BD_evo[[#This Row],[Semaine]]), "")</f>
        <v/>
      </c>
      <c r="J2088" s="92" t="str">
        <f>IFERROR(AVERAGEIFS(EDF[Etat Physique], EDF[Nom], BD_evo[[#This Row],[Nom]], EDF[Semaine], BD_evo[[#This Row],[Semaine]]), "")</f>
        <v/>
      </c>
      <c r="K2088" s="92" t="str">
        <f>IFERROR(AVERAGEIFS(EDF[Hydratation], EDF[Nom], BD_evo[[#This Row],[Nom]], EDF[Semaine], BD_evo[[#This Row],[Semaine]]), "")</f>
        <v/>
      </c>
      <c r="L2088" s="92" t="str">
        <f>IFERROR(AVERAGEIFS(EDF[Nutrition], EDF[Nom], BD_evo[[#This Row],[Nom]], EDF[Semaine], BD_evo[[#This Row],[Semaine]]), "")</f>
        <v/>
      </c>
      <c r="M2088" s="92" t="str">
        <f>IFERROR(AVERAGEIFS(RPE[Investissement du jour], RPE[Nom], BD_evo[[#This Row],[Nom]], RPE[Semaine], BD_evo[[#This Row],[Semaine]]), "")</f>
        <v/>
      </c>
    </row>
    <row r="2089" spans="1:13" x14ac:dyDescent="0.2">
      <c r="A2089" s="88" t="s">
        <v>100</v>
      </c>
      <c r="B2089" t="str">
        <f>INDEX(Statut[Profil], MATCH(BD_evo[[#This Row],[Nom]], Statut[Nom], 0))</f>
        <v>Trois Quarts</v>
      </c>
      <c r="C2089">
        <f t="shared" si="61"/>
        <v>2024</v>
      </c>
      <c r="D2089">
        <f t="shared" si="60"/>
        <v>25</v>
      </c>
      <c r="E2089" t="str">
        <f>IF(SUMIFS(RPE[sRPE_tot], RPE[Nom], BD_evo[[#This Row],[Nom]], RPE[Semaine], BD_evo[[#This Row],[Semaine]])=0,"",SUMIFS(RPE[sRPE_tot], RPE[Nom], BD_evo[[#This Row],[Nom]], RPE[Semaine], BD_evo[[#This Row],[Semaine]]))</f>
        <v/>
      </c>
      <c r="F2089" s="92" t="str">
        <f>IFERROR(AVERAGEIFS(EDF[Total EDF], EDF[Nom], BD_evo[[#This Row],[Nom]], EDF[Semaine], BD_evo[[#This Row],[Semaine]]), "")</f>
        <v/>
      </c>
      <c r="G2089" s="92" t="str">
        <f>IFERROR(AVERAGEIFS(EDF[Humeur], EDF[Nom], BD_evo[[#This Row],[Nom]], EDF[Semaine], BD_evo[[#This Row],[Semaine]]), "")</f>
        <v/>
      </c>
      <c r="H2089" s="92" t="str">
        <f>IFERROR(AVERAGEIFS(EDF[Stress], EDF[Nom], BD_evo[[#This Row],[Nom]], EDF[Semaine], BD_evo[[#This Row],[Semaine]]), "")</f>
        <v/>
      </c>
      <c r="I2089" s="92" t="str">
        <f>IFERROR(AVERAGEIFS(EDF[Sommeil], EDF[Nom], BD_evo[[#This Row],[Nom]], EDF[Semaine], BD_evo[[#This Row],[Semaine]]), "")</f>
        <v/>
      </c>
      <c r="J2089" s="92" t="str">
        <f>IFERROR(AVERAGEIFS(EDF[Etat Physique], EDF[Nom], BD_evo[[#This Row],[Nom]], EDF[Semaine], BD_evo[[#This Row],[Semaine]]), "")</f>
        <v/>
      </c>
      <c r="K2089" s="92" t="str">
        <f>IFERROR(AVERAGEIFS(EDF[Hydratation], EDF[Nom], BD_evo[[#This Row],[Nom]], EDF[Semaine], BD_evo[[#This Row],[Semaine]]), "")</f>
        <v/>
      </c>
      <c r="L2089" s="92" t="str">
        <f>IFERROR(AVERAGEIFS(EDF[Nutrition], EDF[Nom], BD_evo[[#This Row],[Nom]], EDF[Semaine], BD_evo[[#This Row],[Semaine]]), "")</f>
        <v/>
      </c>
      <c r="M2089" s="92" t="str">
        <f>IFERROR(AVERAGEIFS(RPE[Investissement du jour], RPE[Nom], BD_evo[[#This Row],[Nom]], RPE[Semaine], BD_evo[[#This Row],[Semaine]]), "")</f>
        <v/>
      </c>
    </row>
    <row r="2090" spans="1:13" x14ac:dyDescent="0.2">
      <c r="A2090" s="88" t="s">
        <v>89</v>
      </c>
      <c r="B2090" t="str">
        <f>INDEX(Statut[Profil], MATCH(BD_evo[[#This Row],[Nom]], Statut[Nom], 0))</f>
        <v>Avant</v>
      </c>
      <c r="C2090">
        <f t="shared" si="61"/>
        <v>2024</v>
      </c>
      <c r="D2090">
        <f t="shared" si="60"/>
        <v>25</v>
      </c>
      <c r="E2090" t="str">
        <f>IF(SUMIFS(RPE[sRPE_tot], RPE[Nom], BD_evo[[#This Row],[Nom]], RPE[Semaine], BD_evo[[#This Row],[Semaine]])=0,"",SUMIFS(RPE[sRPE_tot], RPE[Nom], BD_evo[[#This Row],[Nom]], RPE[Semaine], BD_evo[[#This Row],[Semaine]]))</f>
        <v/>
      </c>
      <c r="F2090" s="92" t="str">
        <f>IFERROR(AVERAGEIFS(EDF[Total EDF], EDF[Nom], BD_evo[[#This Row],[Nom]], EDF[Semaine], BD_evo[[#This Row],[Semaine]]), "")</f>
        <v/>
      </c>
      <c r="G2090" s="92" t="str">
        <f>IFERROR(AVERAGEIFS(EDF[Humeur], EDF[Nom], BD_evo[[#This Row],[Nom]], EDF[Semaine], BD_evo[[#This Row],[Semaine]]), "")</f>
        <v/>
      </c>
      <c r="H2090" s="92" t="str">
        <f>IFERROR(AVERAGEIFS(EDF[Stress], EDF[Nom], BD_evo[[#This Row],[Nom]], EDF[Semaine], BD_evo[[#This Row],[Semaine]]), "")</f>
        <v/>
      </c>
      <c r="I2090" s="92" t="str">
        <f>IFERROR(AVERAGEIFS(EDF[Sommeil], EDF[Nom], BD_evo[[#This Row],[Nom]], EDF[Semaine], BD_evo[[#This Row],[Semaine]]), "")</f>
        <v/>
      </c>
      <c r="J2090" s="92" t="str">
        <f>IFERROR(AVERAGEIFS(EDF[Etat Physique], EDF[Nom], BD_evo[[#This Row],[Nom]], EDF[Semaine], BD_evo[[#This Row],[Semaine]]), "")</f>
        <v/>
      </c>
      <c r="K2090" s="92" t="str">
        <f>IFERROR(AVERAGEIFS(EDF[Hydratation], EDF[Nom], BD_evo[[#This Row],[Nom]], EDF[Semaine], BD_evo[[#This Row],[Semaine]]), "")</f>
        <v/>
      </c>
      <c r="L2090" s="92" t="str">
        <f>IFERROR(AVERAGEIFS(EDF[Nutrition], EDF[Nom], BD_evo[[#This Row],[Nom]], EDF[Semaine], BD_evo[[#This Row],[Semaine]]), "")</f>
        <v/>
      </c>
      <c r="M2090" s="92" t="str">
        <f>IFERROR(AVERAGEIFS(RPE[Investissement du jour], RPE[Nom], BD_evo[[#This Row],[Nom]], RPE[Semaine], BD_evo[[#This Row],[Semaine]]), "")</f>
        <v/>
      </c>
    </row>
    <row r="2091" spans="1:13" x14ac:dyDescent="0.2">
      <c r="A2091" s="88" t="s">
        <v>168</v>
      </c>
      <c r="B2091" t="str">
        <f>INDEX(Statut[Profil], MATCH(BD_evo[[#This Row],[Nom]], Statut[Nom], 0))</f>
        <v>Avant</v>
      </c>
      <c r="C2091">
        <f t="shared" si="61"/>
        <v>2024</v>
      </c>
      <c r="D2091">
        <f t="shared" si="60"/>
        <v>25</v>
      </c>
      <c r="E2091" t="str">
        <f>IF(SUMIFS(RPE[sRPE_tot], RPE[Nom], BD_evo[[#This Row],[Nom]], RPE[Semaine], BD_evo[[#This Row],[Semaine]])=0,"",SUMIFS(RPE[sRPE_tot], RPE[Nom], BD_evo[[#This Row],[Nom]], RPE[Semaine], BD_evo[[#This Row],[Semaine]]))</f>
        <v/>
      </c>
      <c r="F2091" s="92" t="str">
        <f>IFERROR(AVERAGEIFS(EDF[Total EDF], EDF[Nom], BD_evo[[#This Row],[Nom]], EDF[Semaine], BD_evo[[#This Row],[Semaine]]), "")</f>
        <v/>
      </c>
      <c r="G2091" s="92" t="str">
        <f>IFERROR(AVERAGEIFS(EDF[Humeur], EDF[Nom], BD_evo[[#This Row],[Nom]], EDF[Semaine], BD_evo[[#This Row],[Semaine]]), "")</f>
        <v/>
      </c>
      <c r="H2091" s="92" t="str">
        <f>IFERROR(AVERAGEIFS(EDF[Stress], EDF[Nom], BD_evo[[#This Row],[Nom]], EDF[Semaine], BD_evo[[#This Row],[Semaine]]), "")</f>
        <v/>
      </c>
      <c r="I2091" s="92" t="str">
        <f>IFERROR(AVERAGEIFS(EDF[Sommeil], EDF[Nom], BD_evo[[#This Row],[Nom]], EDF[Semaine], BD_evo[[#This Row],[Semaine]]), "")</f>
        <v/>
      </c>
      <c r="J2091" s="92" t="str">
        <f>IFERROR(AVERAGEIFS(EDF[Etat Physique], EDF[Nom], BD_evo[[#This Row],[Nom]], EDF[Semaine], BD_evo[[#This Row],[Semaine]]), "")</f>
        <v/>
      </c>
      <c r="K2091" s="92" t="str">
        <f>IFERROR(AVERAGEIFS(EDF[Hydratation], EDF[Nom], BD_evo[[#This Row],[Nom]], EDF[Semaine], BD_evo[[#This Row],[Semaine]]), "")</f>
        <v/>
      </c>
      <c r="L2091" s="92" t="str">
        <f>IFERROR(AVERAGEIFS(EDF[Nutrition], EDF[Nom], BD_evo[[#This Row],[Nom]], EDF[Semaine], BD_evo[[#This Row],[Semaine]]), "")</f>
        <v/>
      </c>
      <c r="M2091" s="92" t="str">
        <f>IFERROR(AVERAGEIFS(RPE[Investissement du jour], RPE[Nom], BD_evo[[#This Row],[Nom]], RPE[Semaine], BD_evo[[#This Row],[Semaine]]), "")</f>
        <v/>
      </c>
    </row>
    <row r="2092" spans="1:13" x14ac:dyDescent="0.2">
      <c r="A2092" s="88" t="s">
        <v>86</v>
      </c>
      <c r="B2092" t="str">
        <f>INDEX(Statut[Profil], MATCH(BD_evo[[#This Row],[Nom]], Statut[Nom], 0))</f>
        <v>Avant</v>
      </c>
      <c r="C2092">
        <f t="shared" si="61"/>
        <v>2024</v>
      </c>
      <c r="D2092">
        <f t="shared" si="60"/>
        <v>25</v>
      </c>
      <c r="E2092" t="str">
        <f>IF(SUMIFS(RPE[sRPE_tot], RPE[Nom], BD_evo[[#This Row],[Nom]], RPE[Semaine], BD_evo[[#This Row],[Semaine]])=0,"",SUMIFS(RPE[sRPE_tot], RPE[Nom], BD_evo[[#This Row],[Nom]], RPE[Semaine], BD_evo[[#This Row],[Semaine]]))</f>
        <v/>
      </c>
      <c r="F2092" s="92" t="str">
        <f>IFERROR(AVERAGEIFS(EDF[Total EDF], EDF[Nom], BD_evo[[#This Row],[Nom]], EDF[Semaine], BD_evo[[#This Row],[Semaine]]), "")</f>
        <v/>
      </c>
      <c r="G2092" s="92" t="str">
        <f>IFERROR(AVERAGEIFS(EDF[Humeur], EDF[Nom], BD_evo[[#This Row],[Nom]], EDF[Semaine], BD_evo[[#This Row],[Semaine]]), "")</f>
        <v/>
      </c>
      <c r="H2092" s="92" t="str">
        <f>IFERROR(AVERAGEIFS(EDF[Stress], EDF[Nom], BD_evo[[#This Row],[Nom]], EDF[Semaine], BD_evo[[#This Row],[Semaine]]), "")</f>
        <v/>
      </c>
      <c r="I2092" s="92" t="str">
        <f>IFERROR(AVERAGEIFS(EDF[Sommeil], EDF[Nom], BD_evo[[#This Row],[Nom]], EDF[Semaine], BD_evo[[#This Row],[Semaine]]), "")</f>
        <v/>
      </c>
      <c r="J2092" s="92" t="str">
        <f>IFERROR(AVERAGEIFS(EDF[Etat Physique], EDF[Nom], BD_evo[[#This Row],[Nom]], EDF[Semaine], BD_evo[[#This Row],[Semaine]]), "")</f>
        <v/>
      </c>
      <c r="K2092" s="92" t="str">
        <f>IFERROR(AVERAGEIFS(EDF[Hydratation], EDF[Nom], BD_evo[[#This Row],[Nom]], EDF[Semaine], BD_evo[[#This Row],[Semaine]]), "")</f>
        <v/>
      </c>
      <c r="L2092" s="92" t="str">
        <f>IFERROR(AVERAGEIFS(EDF[Nutrition], EDF[Nom], BD_evo[[#This Row],[Nom]], EDF[Semaine], BD_evo[[#This Row],[Semaine]]), "")</f>
        <v/>
      </c>
      <c r="M2092" s="92" t="str">
        <f>IFERROR(AVERAGEIFS(RPE[Investissement du jour], RPE[Nom], BD_evo[[#This Row],[Nom]], RPE[Semaine], BD_evo[[#This Row],[Semaine]]), "")</f>
        <v/>
      </c>
    </row>
    <row r="2093" spans="1:13" x14ac:dyDescent="0.2">
      <c r="A2093" s="88" t="s">
        <v>208</v>
      </c>
      <c r="B2093" t="str">
        <f>INDEX(Statut[Profil], MATCH(BD_evo[[#This Row],[Nom]], Statut[Nom], 0))</f>
        <v>Trois Quarts</v>
      </c>
      <c r="C2093">
        <f t="shared" si="61"/>
        <v>2024</v>
      </c>
      <c r="D2093">
        <f t="shared" si="60"/>
        <v>25</v>
      </c>
      <c r="E2093" t="str">
        <f>IF(SUMIFS(RPE[sRPE_tot], RPE[Nom], BD_evo[[#This Row],[Nom]], RPE[Semaine], BD_evo[[#This Row],[Semaine]])=0,"",SUMIFS(RPE[sRPE_tot], RPE[Nom], BD_evo[[#This Row],[Nom]], RPE[Semaine], BD_evo[[#This Row],[Semaine]]))</f>
        <v/>
      </c>
      <c r="F2093" s="92" t="str">
        <f>IFERROR(AVERAGEIFS(EDF[Total EDF], EDF[Nom], BD_evo[[#This Row],[Nom]], EDF[Semaine], BD_evo[[#This Row],[Semaine]]), "")</f>
        <v/>
      </c>
      <c r="G2093" s="92" t="str">
        <f>IFERROR(AVERAGEIFS(EDF[Humeur], EDF[Nom], BD_evo[[#This Row],[Nom]], EDF[Semaine], BD_evo[[#This Row],[Semaine]]), "")</f>
        <v/>
      </c>
      <c r="H2093" s="92" t="str">
        <f>IFERROR(AVERAGEIFS(EDF[Stress], EDF[Nom], BD_evo[[#This Row],[Nom]], EDF[Semaine], BD_evo[[#This Row],[Semaine]]), "")</f>
        <v/>
      </c>
      <c r="I2093" s="92" t="str">
        <f>IFERROR(AVERAGEIFS(EDF[Sommeil], EDF[Nom], BD_evo[[#This Row],[Nom]], EDF[Semaine], BD_evo[[#This Row],[Semaine]]), "")</f>
        <v/>
      </c>
      <c r="J2093" s="92" t="str">
        <f>IFERROR(AVERAGEIFS(EDF[Etat Physique], EDF[Nom], BD_evo[[#This Row],[Nom]], EDF[Semaine], BD_evo[[#This Row],[Semaine]]), "")</f>
        <v/>
      </c>
      <c r="K2093" s="92" t="str">
        <f>IFERROR(AVERAGEIFS(EDF[Hydratation], EDF[Nom], BD_evo[[#This Row],[Nom]], EDF[Semaine], BD_evo[[#This Row],[Semaine]]), "")</f>
        <v/>
      </c>
      <c r="L2093" s="92" t="str">
        <f>IFERROR(AVERAGEIFS(EDF[Nutrition], EDF[Nom], BD_evo[[#This Row],[Nom]], EDF[Semaine], BD_evo[[#This Row],[Semaine]]), "")</f>
        <v/>
      </c>
      <c r="M2093" s="92" t="str">
        <f>IFERROR(AVERAGEIFS(RPE[Investissement du jour], RPE[Nom], BD_evo[[#This Row],[Nom]], RPE[Semaine], BD_evo[[#This Row],[Semaine]]), "")</f>
        <v/>
      </c>
    </row>
    <row r="2094" spans="1:13" x14ac:dyDescent="0.2">
      <c r="A2094" s="88" t="s">
        <v>99</v>
      </c>
      <c r="B2094" t="str">
        <f>INDEX(Statut[Profil], MATCH(BD_evo[[#This Row],[Nom]], Statut[Nom], 0))</f>
        <v>Avant</v>
      </c>
      <c r="C2094">
        <f t="shared" si="61"/>
        <v>2024</v>
      </c>
      <c r="D2094">
        <f t="shared" si="60"/>
        <v>25</v>
      </c>
      <c r="E2094" t="str">
        <f>IF(SUMIFS(RPE[sRPE_tot], RPE[Nom], BD_evo[[#This Row],[Nom]], RPE[Semaine], BD_evo[[#This Row],[Semaine]])=0,"",SUMIFS(RPE[sRPE_tot], RPE[Nom], BD_evo[[#This Row],[Nom]], RPE[Semaine], BD_evo[[#This Row],[Semaine]]))</f>
        <v/>
      </c>
      <c r="F2094" s="92" t="str">
        <f>IFERROR(AVERAGEIFS(EDF[Total EDF], EDF[Nom], BD_evo[[#This Row],[Nom]], EDF[Semaine], BD_evo[[#This Row],[Semaine]]), "")</f>
        <v/>
      </c>
      <c r="G2094" s="92" t="str">
        <f>IFERROR(AVERAGEIFS(EDF[Humeur], EDF[Nom], BD_evo[[#This Row],[Nom]], EDF[Semaine], BD_evo[[#This Row],[Semaine]]), "")</f>
        <v/>
      </c>
      <c r="H2094" s="92" t="str">
        <f>IFERROR(AVERAGEIFS(EDF[Stress], EDF[Nom], BD_evo[[#This Row],[Nom]], EDF[Semaine], BD_evo[[#This Row],[Semaine]]), "")</f>
        <v/>
      </c>
      <c r="I2094" s="92" t="str">
        <f>IFERROR(AVERAGEIFS(EDF[Sommeil], EDF[Nom], BD_evo[[#This Row],[Nom]], EDF[Semaine], BD_evo[[#This Row],[Semaine]]), "")</f>
        <v/>
      </c>
      <c r="J2094" s="92" t="str">
        <f>IFERROR(AVERAGEIFS(EDF[Etat Physique], EDF[Nom], BD_evo[[#This Row],[Nom]], EDF[Semaine], BD_evo[[#This Row],[Semaine]]), "")</f>
        <v/>
      </c>
      <c r="K2094" s="92" t="str">
        <f>IFERROR(AVERAGEIFS(EDF[Hydratation], EDF[Nom], BD_evo[[#This Row],[Nom]], EDF[Semaine], BD_evo[[#This Row],[Semaine]]), "")</f>
        <v/>
      </c>
      <c r="L2094" s="92" t="str">
        <f>IFERROR(AVERAGEIFS(EDF[Nutrition], EDF[Nom], BD_evo[[#This Row],[Nom]], EDF[Semaine], BD_evo[[#This Row],[Semaine]]), "")</f>
        <v/>
      </c>
      <c r="M2094" s="92" t="str">
        <f>IFERROR(AVERAGEIFS(RPE[Investissement du jour], RPE[Nom], BD_evo[[#This Row],[Nom]], RPE[Semaine], BD_evo[[#This Row],[Semaine]]), "")</f>
        <v/>
      </c>
    </row>
    <row r="2095" spans="1:13" x14ac:dyDescent="0.2">
      <c r="A2095" s="88" t="s">
        <v>233</v>
      </c>
      <c r="B2095" t="str">
        <f>INDEX(Statut[Profil], MATCH(BD_evo[[#This Row],[Nom]], Statut[Nom], 0))</f>
        <v>Avant</v>
      </c>
      <c r="C2095">
        <f t="shared" si="61"/>
        <v>2024</v>
      </c>
      <c r="D2095">
        <f t="shared" si="60"/>
        <v>25</v>
      </c>
      <c r="E2095" t="str">
        <f>IF(SUMIFS(RPE[sRPE_tot], RPE[Nom], BD_evo[[#This Row],[Nom]], RPE[Semaine], BD_evo[[#This Row],[Semaine]])=0,"",SUMIFS(RPE[sRPE_tot], RPE[Nom], BD_evo[[#This Row],[Nom]], RPE[Semaine], BD_evo[[#This Row],[Semaine]]))</f>
        <v/>
      </c>
      <c r="F2095" s="92" t="str">
        <f>IFERROR(AVERAGEIFS(EDF[Total EDF], EDF[Nom], BD_evo[[#This Row],[Nom]], EDF[Semaine], BD_evo[[#This Row],[Semaine]]), "")</f>
        <v/>
      </c>
      <c r="G2095" s="92" t="str">
        <f>IFERROR(AVERAGEIFS(EDF[Humeur], EDF[Nom], BD_evo[[#This Row],[Nom]], EDF[Semaine], BD_evo[[#This Row],[Semaine]]), "")</f>
        <v/>
      </c>
      <c r="H2095" s="92" t="str">
        <f>IFERROR(AVERAGEIFS(EDF[Stress], EDF[Nom], BD_evo[[#This Row],[Nom]], EDF[Semaine], BD_evo[[#This Row],[Semaine]]), "")</f>
        <v/>
      </c>
      <c r="I2095" s="92" t="str">
        <f>IFERROR(AVERAGEIFS(EDF[Sommeil], EDF[Nom], BD_evo[[#This Row],[Nom]], EDF[Semaine], BD_evo[[#This Row],[Semaine]]), "")</f>
        <v/>
      </c>
      <c r="J2095" s="92" t="str">
        <f>IFERROR(AVERAGEIFS(EDF[Etat Physique], EDF[Nom], BD_evo[[#This Row],[Nom]], EDF[Semaine], BD_evo[[#This Row],[Semaine]]), "")</f>
        <v/>
      </c>
      <c r="K2095" s="92" t="str">
        <f>IFERROR(AVERAGEIFS(EDF[Hydratation], EDF[Nom], BD_evo[[#This Row],[Nom]], EDF[Semaine], BD_evo[[#This Row],[Semaine]]), "")</f>
        <v/>
      </c>
      <c r="L2095" s="92" t="str">
        <f>IFERROR(AVERAGEIFS(EDF[Nutrition], EDF[Nom], BD_evo[[#This Row],[Nom]], EDF[Semaine], BD_evo[[#This Row],[Semaine]]), "")</f>
        <v/>
      </c>
      <c r="M2095" s="92" t="str">
        <f>IFERROR(AVERAGEIFS(RPE[Investissement du jour], RPE[Nom], BD_evo[[#This Row],[Nom]], RPE[Semaine], BD_evo[[#This Row],[Semaine]]), "")</f>
        <v/>
      </c>
    </row>
    <row r="2096" spans="1:13" x14ac:dyDescent="0.2">
      <c r="A2096" s="88" t="s">
        <v>85</v>
      </c>
      <c r="B2096" t="str">
        <f>INDEX(Statut[Profil], MATCH(BD_evo[[#This Row],[Nom]], Statut[Nom], 0))</f>
        <v>Avant</v>
      </c>
      <c r="C2096">
        <f t="shared" si="61"/>
        <v>2024</v>
      </c>
      <c r="D2096">
        <f t="shared" si="60"/>
        <v>25</v>
      </c>
      <c r="E2096" t="str">
        <f>IF(SUMIFS(RPE[sRPE_tot], RPE[Nom], BD_evo[[#This Row],[Nom]], RPE[Semaine], BD_evo[[#This Row],[Semaine]])=0,"",SUMIFS(RPE[sRPE_tot], RPE[Nom], BD_evo[[#This Row],[Nom]], RPE[Semaine], BD_evo[[#This Row],[Semaine]]))</f>
        <v/>
      </c>
      <c r="F2096" s="92" t="str">
        <f>IFERROR(AVERAGEIFS(EDF[Total EDF], EDF[Nom], BD_evo[[#This Row],[Nom]], EDF[Semaine], BD_evo[[#This Row],[Semaine]]), "")</f>
        <v/>
      </c>
      <c r="G2096" s="92" t="str">
        <f>IFERROR(AVERAGEIFS(EDF[Humeur], EDF[Nom], BD_evo[[#This Row],[Nom]], EDF[Semaine], BD_evo[[#This Row],[Semaine]]), "")</f>
        <v/>
      </c>
      <c r="H2096" s="92" t="str">
        <f>IFERROR(AVERAGEIFS(EDF[Stress], EDF[Nom], BD_evo[[#This Row],[Nom]], EDF[Semaine], BD_evo[[#This Row],[Semaine]]), "")</f>
        <v/>
      </c>
      <c r="I2096" s="92" t="str">
        <f>IFERROR(AVERAGEIFS(EDF[Sommeil], EDF[Nom], BD_evo[[#This Row],[Nom]], EDF[Semaine], BD_evo[[#This Row],[Semaine]]), "")</f>
        <v/>
      </c>
      <c r="J2096" s="92" t="str">
        <f>IFERROR(AVERAGEIFS(EDF[Etat Physique], EDF[Nom], BD_evo[[#This Row],[Nom]], EDF[Semaine], BD_evo[[#This Row],[Semaine]]), "")</f>
        <v/>
      </c>
      <c r="K2096" s="92" t="str">
        <f>IFERROR(AVERAGEIFS(EDF[Hydratation], EDF[Nom], BD_evo[[#This Row],[Nom]], EDF[Semaine], BD_evo[[#This Row],[Semaine]]), "")</f>
        <v/>
      </c>
      <c r="L2096" s="92" t="str">
        <f>IFERROR(AVERAGEIFS(EDF[Nutrition], EDF[Nom], BD_evo[[#This Row],[Nom]], EDF[Semaine], BD_evo[[#This Row],[Semaine]]), "")</f>
        <v/>
      </c>
      <c r="M2096" s="92" t="str">
        <f>IFERROR(AVERAGEIFS(RPE[Investissement du jour], RPE[Nom], BD_evo[[#This Row],[Nom]], RPE[Semaine], BD_evo[[#This Row],[Semaine]]), "")</f>
        <v/>
      </c>
    </row>
    <row r="2097" spans="1:13" x14ac:dyDescent="0.2">
      <c r="A2097" s="88" t="s">
        <v>191</v>
      </c>
      <c r="B2097" t="str">
        <f>INDEX(Statut[Profil], MATCH(BD_evo[[#This Row],[Nom]], Statut[Nom], 0))</f>
        <v>Avant</v>
      </c>
      <c r="C2097">
        <f t="shared" si="61"/>
        <v>2024</v>
      </c>
      <c r="D2097">
        <f t="shared" si="60"/>
        <v>25</v>
      </c>
      <c r="E2097" t="str">
        <f>IF(SUMIFS(RPE[sRPE_tot], RPE[Nom], BD_evo[[#This Row],[Nom]], RPE[Semaine], BD_evo[[#This Row],[Semaine]])=0,"",SUMIFS(RPE[sRPE_tot], RPE[Nom], BD_evo[[#This Row],[Nom]], RPE[Semaine], BD_evo[[#This Row],[Semaine]]))</f>
        <v/>
      </c>
      <c r="F2097" s="92" t="str">
        <f>IFERROR(AVERAGEIFS(EDF[Total EDF], EDF[Nom], BD_evo[[#This Row],[Nom]], EDF[Semaine], BD_evo[[#This Row],[Semaine]]), "")</f>
        <v/>
      </c>
      <c r="G2097" s="92" t="str">
        <f>IFERROR(AVERAGEIFS(EDF[Humeur], EDF[Nom], BD_evo[[#This Row],[Nom]], EDF[Semaine], BD_evo[[#This Row],[Semaine]]), "")</f>
        <v/>
      </c>
      <c r="H2097" s="92" t="str">
        <f>IFERROR(AVERAGEIFS(EDF[Stress], EDF[Nom], BD_evo[[#This Row],[Nom]], EDF[Semaine], BD_evo[[#This Row],[Semaine]]), "")</f>
        <v/>
      </c>
      <c r="I2097" s="92" t="str">
        <f>IFERROR(AVERAGEIFS(EDF[Sommeil], EDF[Nom], BD_evo[[#This Row],[Nom]], EDF[Semaine], BD_evo[[#This Row],[Semaine]]), "")</f>
        <v/>
      </c>
      <c r="J2097" s="92" t="str">
        <f>IFERROR(AVERAGEIFS(EDF[Etat Physique], EDF[Nom], BD_evo[[#This Row],[Nom]], EDF[Semaine], BD_evo[[#This Row],[Semaine]]), "")</f>
        <v/>
      </c>
      <c r="K2097" s="92" t="str">
        <f>IFERROR(AVERAGEIFS(EDF[Hydratation], EDF[Nom], BD_evo[[#This Row],[Nom]], EDF[Semaine], BD_evo[[#This Row],[Semaine]]), "")</f>
        <v/>
      </c>
      <c r="L2097" s="92" t="str">
        <f>IFERROR(AVERAGEIFS(EDF[Nutrition], EDF[Nom], BD_evo[[#This Row],[Nom]], EDF[Semaine], BD_evo[[#This Row],[Semaine]]), "")</f>
        <v/>
      </c>
      <c r="M2097" s="92" t="str">
        <f>IFERROR(AVERAGEIFS(RPE[Investissement du jour], RPE[Nom], BD_evo[[#This Row],[Nom]], RPE[Semaine], BD_evo[[#This Row],[Semaine]]), "")</f>
        <v/>
      </c>
    </row>
    <row r="2098" spans="1:13" x14ac:dyDescent="0.2">
      <c r="A2098" s="89" t="s">
        <v>95</v>
      </c>
      <c r="B2098" t="str">
        <f>INDEX(Statut[Profil], MATCH(BD_evo[[#This Row],[Nom]], Statut[Nom], 0))</f>
        <v>Avant</v>
      </c>
      <c r="C2098">
        <f t="shared" si="61"/>
        <v>2024</v>
      </c>
      <c r="D2098">
        <f t="shared" si="60"/>
        <v>25</v>
      </c>
      <c r="E2098" t="str">
        <f>IF(SUMIFS(RPE[sRPE_tot], RPE[Nom], BD_evo[[#This Row],[Nom]], RPE[Semaine], BD_evo[[#This Row],[Semaine]])=0,"",SUMIFS(RPE[sRPE_tot], RPE[Nom], BD_evo[[#This Row],[Nom]], RPE[Semaine], BD_evo[[#This Row],[Semaine]]))</f>
        <v/>
      </c>
      <c r="F2098" s="92" t="str">
        <f>IFERROR(AVERAGEIFS(EDF[Total EDF], EDF[Nom], BD_evo[[#This Row],[Nom]], EDF[Semaine], BD_evo[[#This Row],[Semaine]]), "")</f>
        <v/>
      </c>
      <c r="G2098" s="92" t="str">
        <f>IFERROR(AVERAGEIFS(EDF[Humeur], EDF[Nom], BD_evo[[#This Row],[Nom]], EDF[Semaine], BD_evo[[#This Row],[Semaine]]), "")</f>
        <v/>
      </c>
      <c r="H2098" s="92" t="str">
        <f>IFERROR(AVERAGEIFS(EDF[Stress], EDF[Nom], BD_evo[[#This Row],[Nom]], EDF[Semaine], BD_evo[[#This Row],[Semaine]]), "")</f>
        <v/>
      </c>
      <c r="I2098" s="92" t="str">
        <f>IFERROR(AVERAGEIFS(EDF[Sommeil], EDF[Nom], BD_evo[[#This Row],[Nom]], EDF[Semaine], BD_evo[[#This Row],[Semaine]]), "")</f>
        <v/>
      </c>
      <c r="J2098" s="92" t="str">
        <f>IFERROR(AVERAGEIFS(EDF[Etat Physique], EDF[Nom], BD_evo[[#This Row],[Nom]], EDF[Semaine], BD_evo[[#This Row],[Semaine]]), "")</f>
        <v/>
      </c>
      <c r="K2098" s="92" t="str">
        <f>IFERROR(AVERAGEIFS(EDF[Hydratation], EDF[Nom], BD_evo[[#This Row],[Nom]], EDF[Semaine], BD_evo[[#This Row],[Semaine]]), "")</f>
        <v/>
      </c>
      <c r="L2098" s="92" t="str">
        <f>IFERROR(AVERAGEIFS(EDF[Nutrition], EDF[Nom], BD_evo[[#This Row],[Nom]], EDF[Semaine], BD_evo[[#This Row],[Semaine]]), "")</f>
        <v/>
      </c>
      <c r="M2098" s="92" t="str">
        <f>IFERROR(AVERAGEIFS(RPE[Investissement du jour], RPE[Nom], BD_evo[[#This Row],[Nom]], RPE[Semaine], BD_evo[[#This Row],[Semaine]]), "")</f>
        <v/>
      </c>
    </row>
    <row r="2099" spans="1:13" x14ac:dyDescent="0.2">
      <c r="A2099" s="89" t="s">
        <v>80</v>
      </c>
      <c r="B2099" t="str">
        <f>INDEX(Statut[Profil], MATCH(BD_evo[[#This Row],[Nom]], Statut[Nom], 0))</f>
        <v>Avant</v>
      </c>
      <c r="C2099">
        <f t="shared" si="61"/>
        <v>2024</v>
      </c>
      <c r="D2099">
        <f t="shared" si="60"/>
        <v>25</v>
      </c>
      <c r="E2099" t="str">
        <f>IF(SUMIFS(RPE[sRPE_tot], RPE[Nom], BD_evo[[#This Row],[Nom]], RPE[Semaine], BD_evo[[#This Row],[Semaine]])=0,"",SUMIFS(RPE[sRPE_tot], RPE[Nom], BD_evo[[#This Row],[Nom]], RPE[Semaine], BD_evo[[#This Row],[Semaine]]))</f>
        <v/>
      </c>
      <c r="F2099" s="92" t="str">
        <f>IFERROR(AVERAGEIFS(EDF[Total EDF], EDF[Nom], BD_evo[[#This Row],[Nom]], EDF[Semaine], BD_evo[[#This Row],[Semaine]]), "")</f>
        <v/>
      </c>
      <c r="G2099" s="92" t="str">
        <f>IFERROR(AVERAGEIFS(EDF[Humeur], EDF[Nom], BD_evo[[#This Row],[Nom]], EDF[Semaine], BD_evo[[#This Row],[Semaine]]), "")</f>
        <v/>
      </c>
      <c r="H2099" s="92" t="str">
        <f>IFERROR(AVERAGEIFS(EDF[Stress], EDF[Nom], BD_evo[[#This Row],[Nom]], EDF[Semaine], BD_evo[[#This Row],[Semaine]]), "")</f>
        <v/>
      </c>
      <c r="I2099" s="92" t="str">
        <f>IFERROR(AVERAGEIFS(EDF[Sommeil], EDF[Nom], BD_evo[[#This Row],[Nom]], EDF[Semaine], BD_evo[[#This Row],[Semaine]]), "")</f>
        <v/>
      </c>
      <c r="J2099" s="92" t="str">
        <f>IFERROR(AVERAGEIFS(EDF[Etat Physique], EDF[Nom], BD_evo[[#This Row],[Nom]], EDF[Semaine], BD_evo[[#This Row],[Semaine]]), "")</f>
        <v/>
      </c>
      <c r="K2099" s="92" t="str">
        <f>IFERROR(AVERAGEIFS(EDF[Hydratation], EDF[Nom], BD_evo[[#This Row],[Nom]], EDF[Semaine], BD_evo[[#This Row],[Semaine]]), "")</f>
        <v/>
      </c>
      <c r="L2099" s="92" t="str">
        <f>IFERROR(AVERAGEIFS(EDF[Nutrition], EDF[Nom], BD_evo[[#This Row],[Nom]], EDF[Semaine], BD_evo[[#This Row],[Semaine]]), "")</f>
        <v/>
      </c>
      <c r="M2099" s="92" t="str">
        <f>IFERROR(AVERAGEIFS(RPE[Investissement du jour], RPE[Nom], BD_evo[[#This Row],[Nom]], RPE[Semaine], BD_evo[[#This Row],[Semaine]]), "")</f>
        <v/>
      </c>
    </row>
    <row r="2100" spans="1:13" x14ac:dyDescent="0.2">
      <c r="A2100" s="88" t="s">
        <v>167</v>
      </c>
      <c r="B2100" t="str">
        <f>INDEX(Statut[Profil], MATCH(BD_evo[[#This Row],[Nom]], Statut[Nom], 0))</f>
        <v>Trois Quarts</v>
      </c>
      <c r="C2100">
        <f t="shared" si="61"/>
        <v>2024</v>
      </c>
      <c r="D2100">
        <f t="shared" si="60"/>
        <v>25</v>
      </c>
      <c r="E2100" t="str">
        <f>IF(SUMIFS(RPE[sRPE_tot], RPE[Nom], BD_evo[[#This Row],[Nom]], RPE[Semaine], BD_evo[[#This Row],[Semaine]])=0,"",SUMIFS(RPE[sRPE_tot], RPE[Nom], BD_evo[[#This Row],[Nom]], RPE[Semaine], BD_evo[[#This Row],[Semaine]]))</f>
        <v/>
      </c>
      <c r="F2100" s="92" t="str">
        <f>IFERROR(AVERAGEIFS(EDF[Total EDF], EDF[Nom], BD_evo[[#This Row],[Nom]], EDF[Semaine], BD_evo[[#This Row],[Semaine]]), "")</f>
        <v/>
      </c>
      <c r="G2100" s="92" t="str">
        <f>IFERROR(AVERAGEIFS(EDF[Humeur], EDF[Nom], BD_evo[[#This Row],[Nom]], EDF[Semaine], BD_evo[[#This Row],[Semaine]]), "")</f>
        <v/>
      </c>
      <c r="H2100" s="92" t="str">
        <f>IFERROR(AVERAGEIFS(EDF[Stress], EDF[Nom], BD_evo[[#This Row],[Nom]], EDF[Semaine], BD_evo[[#This Row],[Semaine]]), "")</f>
        <v/>
      </c>
      <c r="I2100" s="92" t="str">
        <f>IFERROR(AVERAGEIFS(EDF[Sommeil], EDF[Nom], BD_evo[[#This Row],[Nom]], EDF[Semaine], BD_evo[[#This Row],[Semaine]]), "")</f>
        <v/>
      </c>
      <c r="J2100" s="92" t="str">
        <f>IFERROR(AVERAGEIFS(EDF[Etat Physique], EDF[Nom], BD_evo[[#This Row],[Nom]], EDF[Semaine], BD_evo[[#This Row],[Semaine]]), "")</f>
        <v/>
      </c>
      <c r="K2100" s="92" t="str">
        <f>IFERROR(AVERAGEIFS(EDF[Hydratation], EDF[Nom], BD_evo[[#This Row],[Nom]], EDF[Semaine], BD_evo[[#This Row],[Semaine]]), "")</f>
        <v/>
      </c>
      <c r="L2100" s="92" t="str">
        <f>IFERROR(AVERAGEIFS(EDF[Nutrition], EDF[Nom], BD_evo[[#This Row],[Nom]], EDF[Semaine], BD_evo[[#This Row],[Semaine]]), "")</f>
        <v/>
      </c>
      <c r="M2100" s="92" t="str">
        <f>IFERROR(AVERAGEIFS(RPE[Investissement du jour], RPE[Nom], BD_evo[[#This Row],[Nom]], RPE[Semaine], BD_evo[[#This Row],[Semaine]]), "")</f>
        <v/>
      </c>
    </row>
    <row r="2101" spans="1:13" x14ac:dyDescent="0.2">
      <c r="A2101" s="88" t="s">
        <v>240</v>
      </c>
      <c r="B2101" t="str">
        <f>INDEX(Statut[Profil], MATCH(BD_evo[[#This Row],[Nom]], Statut[Nom], 0))</f>
        <v>Trois Quarts</v>
      </c>
      <c r="C2101">
        <f t="shared" si="61"/>
        <v>2024</v>
      </c>
      <c r="D2101">
        <f t="shared" si="60"/>
        <v>25</v>
      </c>
      <c r="E2101" t="str">
        <f>IF(SUMIFS(RPE[sRPE_tot], RPE[Nom], BD_evo[[#This Row],[Nom]], RPE[Semaine], BD_evo[[#This Row],[Semaine]])=0,"",SUMIFS(RPE[sRPE_tot], RPE[Nom], BD_evo[[#This Row],[Nom]], RPE[Semaine], BD_evo[[#This Row],[Semaine]]))</f>
        <v/>
      </c>
      <c r="F2101" s="92" t="str">
        <f>IFERROR(AVERAGEIFS(EDF[Total EDF], EDF[Nom], BD_evo[[#This Row],[Nom]], EDF[Semaine], BD_evo[[#This Row],[Semaine]]), "")</f>
        <v/>
      </c>
      <c r="G2101" s="92" t="str">
        <f>IFERROR(AVERAGEIFS(EDF[Humeur], EDF[Nom], BD_evo[[#This Row],[Nom]], EDF[Semaine], BD_evo[[#This Row],[Semaine]]), "")</f>
        <v/>
      </c>
      <c r="H2101" s="92" t="str">
        <f>IFERROR(AVERAGEIFS(EDF[Stress], EDF[Nom], BD_evo[[#This Row],[Nom]], EDF[Semaine], BD_evo[[#This Row],[Semaine]]), "")</f>
        <v/>
      </c>
      <c r="I2101" s="92" t="str">
        <f>IFERROR(AVERAGEIFS(EDF[Sommeil], EDF[Nom], BD_evo[[#This Row],[Nom]], EDF[Semaine], BD_evo[[#This Row],[Semaine]]), "")</f>
        <v/>
      </c>
      <c r="J2101" s="92" t="str">
        <f>IFERROR(AVERAGEIFS(EDF[Etat Physique], EDF[Nom], BD_evo[[#This Row],[Nom]], EDF[Semaine], BD_evo[[#This Row],[Semaine]]), "")</f>
        <v/>
      </c>
      <c r="K2101" s="92" t="str">
        <f>IFERROR(AVERAGEIFS(EDF[Hydratation], EDF[Nom], BD_evo[[#This Row],[Nom]], EDF[Semaine], BD_evo[[#This Row],[Semaine]]), "")</f>
        <v/>
      </c>
      <c r="L2101" s="92" t="str">
        <f>IFERROR(AVERAGEIFS(EDF[Nutrition], EDF[Nom], BD_evo[[#This Row],[Nom]], EDF[Semaine], BD_evo[[#This Row],[Semaine]]), "")</f>
        <v/>
      </c>
      <c r="M2101" s="92" t="str">
        <f>IFERROR(AVERAGEIFS(RPE[Investissement du jour], RPE[Nom], BD_evo[[#This Row],[Nom]], RPE[Semaine], BD_evo[[#This Row],[Semaine]]), "")</f>
        <v/>
      </c>
    </row>
    <row r="2102" spans="1:13" x14ac:dyDescent="0.2">
      <c r="A2102" s="88" t="s">
        <v>107</v>
      </c>
      <c r="B2102" t="str">
        <f>INDEX(Statut[Profil], MATCH(BD_evo[[#This Row],[Nom]], Statut[Nom], 0))</f>
        <v>Trois Quarts</v>
      </c>
      <c r="C2102">
        <f t="shared" si="61"/>
        <v>2024</v>
      </c>
      <c r="D2102">
        <f t="shared" si="60"/>
        <v>25</v>
      </c>
      <c r="E2102" t="str">
        <f>IF(SUMIFS(RPE[sRPE_tot], RPE[Nom], BD_evo[[#This Row],[Nom]], RPE[Semaine], BD_evo[[#This Row],[Semaine]])=0,"",SUMIFS(RPE[sRPE_tot], RPE[Nom], BD_evo[[#This Row],[Nom]], RPE[Semaine], BD_evo[[#This Row],[Semaine]]))</f>
        <v/>
      </c>
      <c r="F2102" s="92" t="str">
        <f>IFERROR(AVERAGEIFS(EDF[Total EDF], EDF[Nom], BD_evo[[#This Row],[Nom]], EDF[Semaine], BD_evo[[#This Row],[Semaine]]), "")</f>
        <v/>
      </c>
      <c r="G2102" s="92" t="str">
        <f>IFERROR(AVERAGEIFS(EDF[Humeur], EDF[Nom], BD_evo[[#This Row],[Nom]], EDF[Semaine], BD_evo[[#This Row],[Semaine]]), "")</f>
        <v/>
      </c>
      <c r="H2102" s="92" t="str">
        <f>IFERROR(AVERAGEIFS(EDF[Stress], EDF[Nom], BD_evo[[#This Row],[Nom]], EDF[Semaine], BD_evo[[#This Row],[Semaine]]), "")</f>
        <v/>
      </c>
      <c r="I2102" s="92" t="str">
        <f>IFERROR(AVERAGEIFS(EDF[Sommeil], EDF[Nom], BD_evo[[#This Row],[Nom]], EDF[Semaine], BD_evo[[#This Row],[Semaine]]), "")</f>
        <v/>
      </c>
      <c r="J2102" s="92" t="str">
        <f>IFERROR(AVERAGEIFS(EDF[Etat Physique], EDF[Nom], BD_evo[[#This Row],[Nom]], EDF[Semaine], BD_evo[[#This Row],[Semaine]]), "")</f>
        <v/>
      </c>
      <c r="K2102" s="92" t="str">
        <f>IFERROR(AVERAGEIFS(EDF[Hydratation], EDF[Nom], BD_evo[[#This Row],[Nom]], EDF[Semaine], BD_evo[[#This Row],[Semaine]]), "")</f>
        <v/>
      </c>
      <c r="L2102" s="92" t="str">
        <f>IFERROR(AVERAGEIFS(EDF[Nutrition], EDF[Nom], BD_evo[[#This Row],[Nom]], EDF[Semaine], BD_evo[[#This Row],[Semaine]]), "")</f>
        <v/>
      </c>
      <c r="M2102" s="92" t="str">
        <f>IFERROR(AVERAGEIFS(RPE[Investissement du jour], RPE[Nom], BD_evo[[#This Row],[Nom]], RPE[Semaine], BD_evo[[#This Row],[Semaine]]), "")</f>
        <v/>
      </c>
    </row>
    <row r="2103" spans="1:13" x14ac:dyDescent="0.2">
      <c r="A2103" s="88" t="s">
        <v>192</v>
      </c>
      <c r="B2103" t="str">
        <f>INDEX(Statut[Profil], MATCH(BD_evo[[#This Row],[Nom]], Statut[Nom], 0))</f>
        <v>Trois Quarts</v>
      </c>
      <c r="C2103">
        <f t="shared" si="61"/>
        <v>2024</v>
      </c>
      <c r="D2103">
        <f t="shared" si="60"/>
        <v>25</v>
      </c>
      <c r="E2103" t="str">
        <f>IF(SUMIFS(RPE[sRPE_tot], RPE[Nom], BD_evo[[#This Row],[Nom]], RPE[Semaine], BD_evo[[#This Row],[Semaine]])=0,"",SUMIFS(RPE[sRPE_tot], RPE[Nom], BD_evo[[#This Row],[Nom]], RPE[Semaine], BD_evo[[#This Row],[Semaine]]))</f>
        <v/>
      </c>
      <c r="F2103" s="92" t="str">
        <f>IFERROR(AVERAGEIFS(EDF[Total EDF], EDF[Nom], BD_evo[[#This Row],[Nom]], EDF[Semaine], BD_evo[[#This Row],[Semaine]]), "")</f>
        <v/>
      </c>
      <c r="G2103" s="92" t="str">
        <f>IFERROR(AVERAGEIFS(EDF[Humeur], EDF[Nom], BD_evo[[#This Row],[Nom]], EDF[Semaine], BD_evo[[#This Row],[Semaine]]), "")</f>
        <v/>
      </c>
      <c r="H2103" s="92" t="str">
        <f>IFERROR(AVERAGEIFS(EDF[Stress], EDF[Nom], BD_evo[[#This Row],[Nom]], EDF[Semaine], BD_evo[[#This Row],[Semaine]]), "")</f>
        <v/>
      </c>
      <c r="I2103" s="92" t="str">
        <f>IFERROR(AVERAGEIFS(EDF[Sommeil], EDF[Nom], BD_evo[[#This Row],[Nom]], EDF[Semaine], BD_evo[[#This Row],[Semaine]]), "")</f>
        <v/>
      </c>
      <c r="J2103" s="92" t="str">
        <f>IFERROR(AVERAGEIFS(EDF[Etat Physique], EDF[Nom], BD_evo[[#This Row],[Nom]], EDF[Semaine], BD_evo[[#This Row],[Semaine]]), "")</f>
        <v/>
      </c>
      <c r="K2103" s="92" t="str">
        <f>IFERROR(AVERAGEIFS(EDF[Hydratation], EDF[Nom], BD_evo[[#This Row],[Nom]], EDF[Semaine], BD_evo[[#This Row],[Semaine]]), "")</f>
        <v/>
      </c>
      <c r="L2103" s="92" t="str">
        <f>IFERROR(AVERAGEIFS(EDF[Nutrition], EDF[Nom], BD_evo[[#This Row],[Nom]], EDF[Semaine], BD_evo[[#This Row],[Semaine]]), "")</f>
        <v/>
      </c>
      <c r="M2103" s="92" t="str">
        <f>IFERROR(AVERAGEIFS(RPE[Investissement du jour], RPE[Nom], BD_evo[[#This Row],[Nom]], RPE[Semaine], BD_evo[[#This Row],[Semaine]]), "")</f>
        <v/>
      </c>
    </row>
    <row r="2104" spans="1:13" x14ac:dyDescent="0.2">
      <c r="A2104" s="88" t="s">
        <v>496</v>
      </c>
      <c r="B2104" t="str">
        <f>INDEX(Statut[Profil], MATCH(BD_evo[[#This Row],[Nom]], Statut[Nom], 0))</f>
        <v>Trois Quarts</v>
      </c>
      <c r="C2104">
        <f t="shared" si="61"/>
        <v>2024</v>
      </c>
      <c r="D2104">
        <f t="shared" si="60"/>
        <v>25</v>
      </c>
      <c r="E2104" t="str">
        <f>IF(SUMIFS(RPE[sRPE_tot], RPE[Nom], BD_evo[[#This Row],[Nom]], RPE[Semaine], BD_evo[[#This Row],[Semaine]])=0,"",SUMIFS(RPE[sRPE_tot], RPE[Nom], BD_evo[[#This Row],[Nom]], RPE[Semaine], BD_evo[[#This Row],[Semaine]]))</f>
        <v/>
      </c>
      <c r="F2104" s="92" t="str">
        <f>IFERROR(AVERAGEIFS(EDF[Total EDF], EDF[Nom], BD_evo[[#This Row],[Nom]], EDF[Semaine], BD_evo[[#This Row],[Semaine]]), "")</f>
        <v/>
      </c>
      <c r="G2104" s="92" t="str">
        <f>IFERROR(AVERAGEIFS(EDF[Humeur], EDF[Nom], BD_evo[[#This Row],[Nom]], EDF[Semaine], BD_evo[[#This Row],[Semaine]]), "")</f>
        <v/>
      </c>
      <c r="H2104" s="92" t="str">
        <f>IFERROR(AVERAGEIFS(EDF[Stress], EDF[Nom], BD_evo[[#This Row],[Nom]], EDF[Semaine], BD_evo[[#This Row],[Semaine]]), "")</f>
        <v/>
      </c>
      <c r="I2104" s="92" t="str">
        <f>IFERROR(AVERAGEIFS(EDF[Sommeil], EDF[Nom], BD_evo[[#This Row],[Nom]], EDF[Semaine], BD_evo[[#This Row],[Semaine]]), "")</f>
        <v/>
      </c>
      <c r="J2104" s="92" t="str">
        <f>IFERROR(AVERAGEIFS(EDF[Etat Physique], EDF[Nom], BD_evo[[#This Row],[Nom]], EDF[Semaine], BD_evo[[#This Row],[Semaine]]), "")</f>
        <v/>
      </c>
      <c r="K2104" s="92" t="str">
        <f>IFERROR(AVERAGEIFS(EDF[Hydratation], EDF[Nom], BD_evo[[#This Row],[Nom]], EDF[Semaine], BD_evo[[#This Row],[Semaine]]), "")</f>
        <v/>
      </c>
      <c r="L2104" s="92" t="str">
        <f>IFERROR(AVERAGEIFS(EDF[Nutrition], EDF[Nom], BD_evo[[#This Row],[Nom]], EDF[Semaine], BD_evo[[#This Row],[Semaine]]), "")</f>
        <v/>
      </c>
      <c r="M2104" s="92" t="str">
        <f>IFERROR(AVERAGEIFS(RPE[Investissement du jour], RPE[Nom], BD_evo[[#This Row],[Nom]], RPE[Semaine], BD_evo[[#This Row],[Semaine]]), "")</f>
        <v/>
      </c>
    </row>
    <row r="2105" spans="1:13" x14ac:dyDescent="0.2">
      <c r="A2105" s="88" t="s">
        <v>211</v>
      </c>
      <c r="B2105" t="str">
        <f>INDEX(Statut[Profil], MATCH(BD_evo[[#This Row],[Nom]], Statut[Nom], 0))</f>
        <v>Trois Quarts</v>
      </c>
      <c r="C2105">
        <f t="shared" si="61"/>
        <v>2024</v>
      </c>
      <c r="D2105">
        <f t="shared" si="60"/>
        <v>25</v>
      </c>
      <c r="E2105" t="str">
        <f>IF(SUMIFS(RPE[sRPE_tot], RPE[Nom], BD_evo[[#This Row],[Nom]], RPE[Semaine], BD_evo[[#This Row],[Semaine]])=0,"",SUMIFS(RPE[sRPE_tot], RPE[Nom], BD_evo[[#This Row],[Nom]], RPE[Semaine], BD_evo[[#This Row],[Semaine]]))</f>
        <v/>
      </c>
      <c r="F2105" s="92" t="str">
        <f>IFERROR(AVERAGEIFS(EDF[Total EDF], EDF[Nom], BD_evo[[#This Row],[Nom]], EDF[Semaine], BD_evo[[#This Row],[Semaine]]), "")</f>
        <v/>
      </c>
      <c r="G2105" s="92" t="str">
        <f>IFERROR(AVERAGEIFS(EDF[Humeur], EDF[Nom], BD_evo[[#This Row],[Nom]], EDF[Semaine], BD_evo[[#This Row],[Semaine]]), "")</f>
        <v/>
      </c>
      <c r="H2105" s="92" t="str">
        <f>IFERROR(AVERAGEIFS(EDF[Stress], EDF[Nom], BD_evo[[#This Row],[Nom]], EDF[Semaine], BD_evo[[#This Row],[Semaine]]), "")</f>
        <v/>
      </c>
      <c r="I2105" s="92" t="str">
        <f>IFERROR(AVERAGEIFS(EDF[Sommeil], EDF[Nom], BD_evo[[#This Row],[Nom]], EDF[Semaine], BD_evo[[#This Row],[Semaine]]), "")</f>
        <v/>
      </c>
      <c r="J2105" s="92" t="str">
        <f>IFERROR(AVERAGEIFS(EDF[Etat Physique], EDF[Nom], BD_evo[[#This Row],[Nom]], EDF[Semaine], BD_evo[[#This Row],[Semaine]]), "")</f>
        <v/>
      </c>
      <c r="K2105" s="92" t="str">
        <f>IFERROR(AVERAGEIFS(EDF[Hydratation], EDF[Nom], BD_evo[[#This Row],[Nom]], EDF[Semaine], BD_evo[[#This Row],[Semaine]]), "")</f>
        <v/>
      </c>
      <c r="L2105" s="92" t="str">
        <f>IFERROR(AVERAGEIFS(EDF[Nutrition], EDF[Nom], BD_evo[[#This Row],[Nom]], EDF[Semaine], BD_evo[[#This Row],[Semaine]]), "")</f>
        <v/>
      </c>
      <c r="M2105" s="92" t="str">
        <f>IFERROR(AVERAGEIFS(RPE[Investissement du jour], RPE[Nom], BD_evo[[#This Row],[Nom]], RPE[Semaine], BD_evo[[#This Row],[Semaine]]), "")</f>
        <v/>
      </c>
    </row>
    <row r="2106" spans="1:13" x14ac:dyDescent="0.2">
      <c r="A2106" s="88" t="s">
        <v>188</v>
      </c>
      <c r="B2106" t="str">
        <f>INDEX(Statut[Profil], MATCH(BD_evo[[#This Row],[Nom]], Statut[Nom], 0))</f>
        <v>Avant</v>
      </c>
      <c r="C2106">
        <f t="shared" si="61"/>
        <v>2024</v>
      </c>
      <c r="D2106">
        <f t="shared" si="60"/>
        <v>25</v>
      </c>
      <c r="E2106" t="str">
        <f>IF(SUMIFS(RPE[sRPE_tot], RPE[Nom], BD_evo[[#This Row],[Nom]], RPE[Semaine], BD_evo[[#This Row],[Semaine]])=0,"",SUMIFS(RPE[sRPE_tot], RPE[Nom], BD_evo[[#This Row],[Nom]], RPE[Semaine], BD_evo[[#This Row],[Semaine]]))</f>
        <v/>
      </c>
      <c r="F2106" s="92" t="str">
        <f>IFERROR(AVERAGEIFS(EDF[Total EDF], EDF[Nom], BD_evo[[#This Row],[Nom]], EDF[Semaine], BD_evo[[#This Row],[Semaine]]), "")</f>
        <v/>
      </c>
      <c r="G2106" s="92" t="str">
        <f>IFERROR(AVERAGEIFS(EDF[Humeur], EDF[Nom], BD_evo[[#This Row],[Nom]], EDF[Semaine], BD_evo[[#This Row],[Semaine]]), "")</f>
        <v/>
      </c>
      <c r="H2106" s="92" t="str">
        <f>IFERROR(AVERAGEIFS(EDF[Stress], EDF[Nom], BD_evo[[#This Row],[Nom]], EDF[Semaine], BD_evo[[#This Row],[Semaine]]), "")</f>
        <v/>
      </c>
      <c r="I2106" s="92" t="str">
        <f>IFERROR(AVERAGEIFS(EDF[Sommeil], EDF[Nom], BD_evo[[#This Row],[Nom]], EDF[Semaine], BD_evo[[#This Row],[Semaine]]), "")</f>
        <v/>
      </c>
      <c r="J2106" s="92" t="str">
        <f>IFERROR(AVERAGEIFS(EDF[Etat Physique], EDF[Nom], BD_evo[[#This Row],[Nom]], EDF[Semaine], BD_evo[[#This Row],[Semaine]]), "")</f>
        <v/>
      </c>
      <c r="K2106" s="92" t="str">
        <f>IFERROR(AVERAGEIFS(EDF[Hydratation], EDF[Nom], BD_evo[[#This Row],[Nom]], EDF[Semaine], BD_evo[[#This Row],[Semaine]]), "")</f>
        <v/>
      </c>
      <c r="L2106" s="92" t="str">
        <f>IFERROR(AVERAGEIFS(EDF[Nutrition], EDF[Nom], BD_evo[[#This Row],[Nom]], EDF[Semaine], BD_evo[[#This Row],[Semaine]]), "")</f>
        <v/>
      </c>
      <c r="M2106" s="92" t="str">
        <f>IFERROR(AVERAGEIFS(RPE[Investissement du jour], RPE[Nom], BD_evo[[#This Row],[Nom]], RPE[Semaine], BD_evo[[#This Row],[Semaine]]), "")</f>
        <v/>
      </c>
    </row>
    <row r="2107" spans="1:13" x14ac:dyDescent="0.2">
      <c r="A2107" s="88" t="s">
        <v>200</v>
      </c>
      <c r="B2107" t="str">
        <f>INDEX(Statut[Profil], MATCH(BD_evo[[#This Row],[Nom]], Statut[Nom], 0))</f>
        <v>Avant</v>
      </c>
      <c r="C2107">
        <f t="shared" si="61"/>
        <v>2024</v>
      </c>
      <c r="D2107">
        <f t="shared" si="60"/>
        <v>25</v>
      </c>
      <c r="E2107" t="str">
        <f>IF(SUMIFS(RPE[sRPE_tot], RPE[Nom], BD_evo[[#This Row],[Nom]], RPE[Semaine], BD_evo[[#This Row],[Semaine]])=0,"",SUMIFS(RPE[sRPE_tot], RPE[Nom], BD_evo[[#This Row],[Nom]], RPE[Semaine], BD_evo[[#This Row],[Semaine]]))</f>
        <v/>
      </c>
      <c r="F2107" s="92" t="str">
        <f>IFERROR(AVERAGEIFS(EDF[Total EDF], EDF[Nom], BD_evo[[#This Row],[Nom]], EDF[Semaine], BD_evo[[#This Row],[Semaine]]), "")</f>
        <v/>
      </c>
      <c r="G2107" s="92" t="str">
        <f>IFERROR(AVERAGEIFS(EDF[Humeur], EDF[Nom], BD_evo[[#This Row],[Nom]], EDF[Semaine], BD_evo[[#This Row],[Semaine]]), "")</f>
        <v/>
      </c>
      <c r="H2107" s="92" t="str">
        <f>IFERROR(AVERAGEIFS(EDF[Stress], EDF[Nom], BD_evo[[#This Row],[Nom]], EDF[Semaine], BD_evo[[#This Row],[Semaine]]), "")</f>
        <v/>
      </c>
      <c r="I2107" s="92" t="str">
        <f>IFERROR(AVERAGEIFS(EDF[Sommeil], EDF[Nom], BD_evo[[#This Row],[Nom]], EDF[Semaine], BD_evo[[#This Row],[Semaine]]), "")</f>
        <v/>
      </c>
      <c r="J2107" s="92" t="str">
        <f>IFERROR(AVERAGEIFS(EDF[Etat Physique], EDF[Nom], BD_evo[[#This Row],[Nom]], EDF[Semaine], BD_evo[[#This Row],[Semaine]]), "")</f>
        <v/>
      </c>
      <c r="K2107" s="92" t="str">
        <f>IFERROR(AVERAGEIFS(EDF[Hydratation], EDF[Nom], BD_evo[[#This Row],[Nom]], EDF[Semaine], BD_evo[[#This Row],[Semaine]]), "")</f>
        <v/>
      </c>
      <c r="L2107" s="92" t="str">
        <f>IFERROR(AVERAGEIFS(EDF[Nutrition], EDF[Nom], BD_evo[[#This Row],[Nom]], EDF[Semaine], BD_evo[[#This Row],[Semaine]]), "")</f>
        <v/>
      </c>
      <c r="M2107" s="92" t="str">
        <f>IFERROR(AVERAGEIFS(RPE[Investissement du jour], RPE[Nom], BD_evo[[#This Row],[Nom]], RPE[Semaine], BD_evo[[#This Row],[Semaine]]), "")</f>
        <v/>
      </c>
    </row>
    <row r="2108" spans="1:13" x14ac:dyDescent="0.2">
      <c r="A2108" s="88" t="s">
        <v>244</v>
      </c>
      <c r="B2108" t="str">
        <f>INDEX(Statut[Profil], MATCH(BD_evo[[#This Row],[Nom]], Statut[Nom], 0))</f>
        <v>Avant</v>
      </c>
      <c r="C2108">
        <f t="shared" si="61"/>
        <v>2024</v>
      </c>
      <c r="D2108">
        <f t="shared" si="60"/>
        <v>25</v>
      </c>
      <c r="E2108" t="str">
        <f>IF(SUMIFS(RPE[sRPE_tot], RPE[Nom], BD_evo[[#This Row],[Nom]], RPE[Semaine], BD_evo[[#This Row],[Semaine]])=0,"",SUMIFS(RPE[sRPE_tot], RPE[Nom], BD_evo[[#This Row],[Nom]], RPE[Semaine], BD_evo[[#This Row],[Semaine]]))</f>
        <v/>
      </c>
      <c r="F2108" s="92" t="str">
        <f>IFERROR(AVERAGEIFS(EDF[Total EDF], EDF[Nom], BD_evo[[#This Row],[Nom]], EDF[Semaine], BD_evo[[#This Row],[Semaine]]), "")</f>
        <v/>
      </c>
      <c r="G2108" s="92" t="str">
        <f>IFERROR(AVERAGEIFS(EDF[Humeur], EDF[Nom], BD_evo[[#This Row],[Nom]], EDF[Semaine], BD_evo[[#This Row],[Semaine]]), "")</f>
        <v/>
      </c>
      <c r="H2108" s="92" t="str">
        <f>IFERROR(AVERAGEIFS(EDF[Stress], EDF[Nom], BD_evo[[#This Row],[Nom]], EDF[Semaine], BD_evo[[#This Row],[Semaine]]), "")</f>
        <v/>
      </c>
      <c r="I2108" s="92" t="str">
        <f>IFERROR(AVERAGEIFS(EDF[Sommeil], EDF[Nom], BD_evo[[#This Row],[Nom]], EDF[Semaine], BD_evo[[#This Row],[Semaine]]), "")</f>
        <v/>
      </c>
      <c r="J2108" s="92" t="str">
        <f>IFERROR(AVERAGEIFS(EDF[Etat Physique], EDF[Nom], BD_evo[[#This Row],[Nom]], EDF[Semaine], BD_evo[[#This Row],[Semaine]]), "")</f>
        <v/>
      </c>
      <c r="K2108" s="92" t="str">
        <f>IFERROR(AVERAGEIFS(EDF[Hydratation], EDF[Nom], BD_evo[[#This Row],[Nom]], EDF[Semaine], BD_evo[[#This Row],[Semaine]]), "")</f>
        <v/>
      </c>
      <c r="L2108" s="92" t="str">
        <f>IFERROR(AVERAGEIFS(EDF[Nutrition], EDF[Nom], BD_evo[[#This Row],[Nom]], EDF[Semaine], BD_evo[[#This Row],[Semaine]]), "")</f>
        <v/>
      </c>
      <c r="M2108" s="92" t="str">
        <f>IFERROR(AVERAGEIFS(RPE[Investissement du jour], RPE[Nom], BD_evo[[#This Row],[Nom]], RPE[Semaine], BD_evo[[#This Row],[Semaine]]), "")</f>
        <v/>
      </c>
    </row>
    <row r="2109" spans="1:13" x14ac:dyDescent="0.2">
      <c r="A2109" s="89" t="s">
        <v>78</v>
      </c>
      <c r="B2109" t="str">
        <f>INDEX(Statut[Profil], MATCH(BD_evo[[#This Row],[Nom]], Statut[Nom], 0))</f>
        <v>Avant</v>
      </c>
      <c r="C2109">
        <f t="shared" si="61"/>
        <v>2024</v>
      </c>
      <c r="D2109">
        <f t="shared" si="60"/>
        <v>25</v>
      </c>
      <c r="E2109" t="str">
        <f>IF(SUMIFS(RPE[sRPE_tot], RPE[Nom], BD_evo[[#This Row],[Nom]], RPE[Semaine], BD_evo[[#This Row],[Semaine]])=0,"",SUMIFS(RPE[sRPE_tot], RPE[Nom], BD_evo[[#This Row],[Nom]], RPE[Semaine], BD_evo[[#This Row],[Semaine]]))</f>
        <v/>
      </c>
      <c r="F2109" s="92" t="str">
        <f>IFERROR(AVERAGEIFS(EDF[Total EDF], EDF[Nom], BD_evo[[#This Row],[Nom]], EDF[Semaine], BD_evo[[#This Row],[Semaine]]), "")</f>
        <v/>
      </c>
      <c r="G2109" s="92" t="str">
        <f>IFERROR(AVERAGEIFS(EDF[Humeur], EDF[Nom], BD_evo[[#This Row],[Nom]], EDF[Semaine], BD_evo[[#This Row],[Semaine]]), "")</f>
        <v/>
      </c>
      <c r="H2109" s="92" t="str">
        <f>IFERROR(AVERAGEIFS(EDF[Stress], EDF[Nom], BD_evo[[#This Row],[Nom]], EDF[Semaine], BD_evo[[#This Row],[Semaine]]), "")</f>
        <v/>
      </c>
      <c r="I2109" s="92" t="str">
        <f>IFERROR(AVERAGEIFS(EDF[Sommeil], EDF[Nom], BD_evo[[#This Row],[Nom]], EDF[Semaine], BD_evo[[#This Row],[Semaine]]), "")</f>
        <v/>
      </c>
      <c r="J2109" s="92" t="str">
        <f>IFERROR(AVERAGEIFS(EDF[Etat Physique], EDF[Nom], BD_evo[[#This Row],[Nom]], EDF[Semaine], BD_evo[[#This Row],[Semaine]]), "")</f>
        <v/>
      </c>
      <c r="K2109" s="92" t="str">
        <f>IFERROR(AVERAGEIFS(EDF[Hydratation], EDF[Nom], BD_evo[[#This Row],[Nom]], EDF[Semaine], BD_evo[[#This Row],[Semaine]]), "")</f>
        <v/>
      </c>
      <c r="L2109" s="92" t="str">
        <f>IFERROR(AVERAGEIFS(EDF[Nutrition], EDF[Nom], BD_evo[[#This Row],[Nom]], EDF[Semaine], BD_evo[[#This Row],[Semaine]]), "")</f>
        <v/>
      </c>
      <c r="M2109" s="92" t="str">
        <f>IFERROR(AVERAGEIFS(RPE[Investissement du jour], RPE[Nom], BD_evo[[#This Row],[Nom]], RPE[Semaine], BD_evo[[#This Row],[Semaine]]), "")</f>
        <v/>
      </c>
    </row>
    <row r="2110" spans="1:13" x14ac:dyDescent="0.2">
      <c r="A2110" s="88" t="s">
        <v>87</v>
      </c>
      <c r="B2110" t="str">
        <f>INDEX(Statut[Profil], MATCH(BD_evo[[#This Row],[Nom]], Statut[Nom], 0))</f>
        <v>Trois Quarts</v>
      </c>
      <c r="C2110">
        <f t="shared" si="61"/>
        <v>2024</v>
      </c>
      <c r="D2110">
        <f t="shared" si="60"/>
        <v>25</v>
      </c>
      <c r="E2110" t="str">
        <f>IF(SUMIFS(RPE[sRPE_tot], RPE[Nom], BD_evo[[#This Row],[Nom]], RPE[Semaine], BD_evo[[#This Row],[Semaine]])=0,"",SUMIFS(RPE[sRPE_tot], RPE[Nom], BD_evo[[#This Row],[Nom]], RPE[Semaine], BD_evo[[#This Row],[Semaine]]))</f>
        <v/>
      </c>
      <c r="F2110" s="92" t="str">
        <f>IFERROR(AVERAGEIFS(EDF[Total EDF], EDF[Nom], BD_evo[[#This Row],[Nom]], EDF[Semaine], BD_evo[[#This Row],[Semaine]]), "")</f>
        <v/>
      </c>
      <c r="G2110" s="92" t="str">
        <f>IFERROR(AVERAGEIFS(EDF[Humeur], EDF[Nom], BD_evo[[#This Row],[Nom]], EDF[Semaine], BD_evo[[#This Row],[Semaine]]), "")</f>
        <v/>
      </c>
      <c r="H2110" s="92" t="str">
        <f>IFERROR(AVERAGEIFS(EDF[Stress], EDF[Nom], BD_evo[[#This Row],[Nom]], EDF[Semaine], BD_evo[[#This Row],[Semaine]]), "")</f>
        <v/>
      </c>
      <c r="I2110" s="92" t="str">
        <f>IFERROR(AVERAGEIFS(EDF[Sommeil], EDF[Nom], BD_evo[[#This Row],[Nom]], EDF[Semaine], BD_evo[[#This Row],[Semaine]]), "")</f>
        <v/>
      </c>
      <c r="J2110" s="92" t="str">
        <f>IFERROR(AVERAGEIFS(EDF[Etat Physique], EDF[Nom], BD_evo[[#This Row],[Nom]], EDF[Semaine], BD_evo[[#This Row],[Semaine]]), "")</f>
        <v/>
      </c>
      <c r="K2110" s="92" t="str">
        <f>IFERROR(AVERAGEIFS(EDF[Hydratation], EDF[Nom], BD_evo[[#This Row],[Nom]], EDF[Semaine], BD_evo[[#This Row],[Semaine]]), "")</f>
        <v/>
      </c>
      <c r="L2110" s="92" t="str">
        <f>IFERROR(AVERAGEIFS(EDF[Nutrition], EDF[Nom], BD_evo[[#This Row],[Nom]], EDF[Semaine], BD_evo[[#This Row],[Semaine]]), "")</f>
        <v/>
      </c>
      <c r="M2110" s="92" t="str">
        <f>IFERROR(AVERAGEIFS(RPE[Investissement du jour], RPE[Nom], BD_evo[[#This Row],[Nom]], RPE[Semaine], BD_evo[[#This Row],[Semaine]]), "")</f>
        <v/>
      </c>
    </row>
    <row r="2111" spans="1:13" x14ac:dyDescent="0.2">
      <c r="A2111" s="88" t="s">
        <v>212</v>
      </c>
      <c r="B2111" t="str">
        <f>INDEX(Statut[Profil], MATCH(BD_evo[[#This Row],[Nom]], Statut[Nom], 0))</f>
        <v>Avant</v>
      </c>
      <c r="C2111">
        <f t="shared" si="61"/>
        <v>2024</v>
      </c>
      <c r="D2111">
        <f t="shared" si="60"/>
        <v>25</v>
      </c>
      <c r="E2111" t="str">
        <f>IF(SUMIFS(RPE[sRPE_tot], RPE[Nom], BD_evo[[#This Row],[Nom]], RPE[Semaine], BD_evo[[#This Row],[Semaine]])=0,"",SUMIFS(RPE[sRPE_tot], RPE[Nom], BD_evo[[#This Row],[Nom]], RPE[Semaine], BD_evo[[#This Row],[Semaine]]))</f>
        <v/>
      </c>
      <c r="F2111" s="92" t="str">
        <f>IFERROR(AVERAGEIFS(EDF[Total EDF], EDF[Nom], BD_evo[[#This Row],[Nom]], EDF[Semaine], BD_evo[[#This Row],[Semaine]]), "")</f>
        <v/>
      </c>
      <c r="G2111" s="92" t="str">
        <f>IFERROR(AVERAGEIFS(EDF[Humeur], EDF[Nom], BD_evo[[#This Row],[Nom]], EDF[Semaine], BD_evo[[#This Row],[Semaine]]), "")</f>
        <v/>
      </c>
      <c r="H2111" s="92" t="str">
        <f>IFERROR(AVERAGEIFS(EDF[Stress], EDF[Nom], BD_evo[[#This Row],[Nom]], EDF[Semaine], BD_evo[[#This Row],[Semaine]]), "")</f>
        <v/>
      </c>
      <c r="I2111" s="92" t="str">
        <f>IFERROR(AVERAGEIFS(EDF[Sommeil], EDF[Nom], BD_evo[[#This Row],[Nom]], EDF[Semaine], BD_evo[[#This Row],[Semaine]]), "")</f>
        <v/>
      </c>
      <c r="J2111" s="92" t="str">
        <f>IFERROR(AVERAGEIFS(EDF[Etat Physique], EDF[Nom], BD_evo[[#This Row],[Nom]], EDF[Semaine], BD_evo[[#This Row],[Semaine]]), "")</f>
        <v/>
      </c>
      <c r="K2111" s="92" t="str">
        <f>IFERROR(AVERAGEIFS(EDF[Hydratation], EDF[Nom], BD_evo[[#This Row],[Nom]], EDF[Semaine], BD_evo[[#This Row],[Semaine]]), "")</f>
        <v/>
      </c>
      <c r="L2111" s="92" t="str">
        <f>IFERROR(AVERAGEIFS(EDF[Nutrition], EDF[Nom], BD_evo[[#This Row],[Nom]], EDF[Semaine], BD_evo[[#This Row],[Semaine]]), "")</f>
        <v/>
      </c>
      <c r="M2111" s="92" t="str">
        <f>IFERROR(AVERAGEIFS(RPE[Investissement du jour], RPE[Nom], BD_evo[[#This Row],[Nom]], RPE[Semaine], BD_evo[[#This Row],[Semaine]]), "")</f>
        <v/>
      </c>
    </row>
    <row r="2112" spans="1:13" x14ac:dyDescent="0.2">
      <c r="A2112" s="88" t="s">
        <v>243</v>
      </c>
      <c r="B2112" t="str">
        <f>INDEX(Statut[Profil], MATCH(BD_evo[[#This Row],[Nom]], Statut[Nom], 0))</f>
        <v>Trois Quarts</v>
      </c>
      <c r="C2112">
        <f t="shared" si="61"/>
        <v>2024</v>
      </c>
      <c r="D2112">
        <f t="shared" si="60"/>
        <v>25</v>
      </c>
      <c r="E2112" t="str">
        <f>IF(SUMIFS(RPE[sRPE_tot], RPE[Nom], BD_evo[[#This Row],[Nom]], RPE[Semaine], BD_evo[[#This Row],[Semaine]])=0,"",SUMIFS(RPE[sRPE_tot], RPE[Nom], BD_evo[[#This Row],[Nom]], RPE[Semaine], BD_evo[[#This Row],[Semaine]]))</f>
        <v/>
      </c>
      <c r="F2112" s="92" t="str">
        <f>IFERROR(AVERAGEIFS(EDF[Total EDF], EDF[Nom], BD_evo[[#This Row],[Nom]], EDF[Semaine], BD_evo[[#This Row],[Semaine]]), "")</f>
        <v/>
      </c>
      <c r="G2112" s="92" t="str">
        <f>IFERROR(AVERAGEIFS(EDF[Humeur], EDF[Nom], BD_evo[[#This Row],[Nom]], EDF[Semaine], BD_evo[[#This Row],[Semaine]]), "")</f>
        <v/>
      </c>
      <c r="H2112" s="92" t="str">
        <f>IFERROR(AVERAGEIFS(EDF[Stress], EDF[Nom], BD_evo[[#This Row],[Nom]], EDF[Semaine], BD_evo[[#This Row],[Semaine]]), "")</f>
        <v/>
      </c>
      <c r="I2112" s="92" t="str">
        <f>IFERROR(AVERAGEIFS(EDF[Sommeil], EDF[Nom], BD_evo[[#This Row],[Nom]], EDF[Semaine], BD_evo[[#This Row],[Semaine]]), "")</f>
        <v/>
      </c>
      <c r="J2112" s="92" t="str">
        <f>IFERROR(AVERAGEIFS(EDF[Etat Physique], EDF[Nom], BD_evo[[#This Row],[Nom]], EDF[Semaine], BD_evo[[#This Row],[Semaine]]), "")</f>
        <v/>
      </c>
      <c r="K2112" s="92" t="str">
        <f>IFERROR(AVERAGEIFS(EDF[Hydratation], EDF[Nom], BD_evo[[#This Row],[Nom]], EDF[Semaine], BD_evo[[#This Row],[Semaine]]), "")</f>
        <v/>
      </c>
      <c r="L2112" s="92" t="str">
        <f>IFERROR(AVERAGEIFS(EDF[Nutrition], EDF[Nom], BD_evo[[#This Row],[Nom]], EDF[Semaine], BD_evo[[#This Row],[Semaine]]), "")</f>
        <v/>
      </c>
      <c r="M2112" s="92" t="str">
        <f>IFERROR(AVERAGEIFS(RPE[Investissement du jour], RPE[Nom], BD_evo[[#This Row],[Nom]], RPE[Semaine], BD_evo[[#This Row],[Semaine]]), "")</f>
        <v/>
      </c>
    </row>
    <row r="2113" spans="1:13" x14ac:dyDescent="0.2">
      <c r="A2113" s="88" t="s">
        <v>81</v>
      </c>
      <c r="B2113" t="str">
        <f>INDEX(Statut[Profil], MATCH(BD_evo[[#This Row],[Nom]], Statut[Nom], 0))</f>
        <v>Trois Quarts</v>
      </c>
      <c r="C2113">
        <f t="shared" si="61"/>
        <v>2024</v>
      </c>
      <c r="D2113">
        <f t="shared" si="60"/>
        <v>25</v>
      </c>
      <c r="E2113" t="str">
        <f>IF(SUMIFS(RPE[sRPE_tot], RPE[Nom], BD_evo[[#This Row],[Nom]], RPE[Semaine], BD_evo[[#This Row],[Semaine]])=0,"",SUMIFS(RPE[sRPE_tot], RPE[Nom], BD_evo[[#This Row],[Nom]], RPE[Semaine], BD_evo[[#This Row],[Semaine]]))</f>
        <v/>
      </c>
      <c r="F2113" s="92" t="str">
        <f>IFERROR(AVERAGEIFS(EDF[Total EDF], EDF[Nom], BD_evo[[#This Row],[Nom]], EDF[Semaine], BD_evo[[#This Row],[Semaine]]), "")</f>
        <v/>
      </c>
      <c r="G2113" s="92" t="str">
        <f>IFERROR(AVERAGEIFS(EDF[Humeur], EDF[Nom], BD_evo[[#This Row],[Nom]], EDF[Semaine], BD_evo[[#This Row],[Semaine]]), "")</f>
        <v/>
      </c>
      <c r="H2113" s="92" t="str">
        <f>IFERROR(AVERAGEIFS(EDF[Stress], EDF[Nom], BD_evo[[#This Row],[Nom]], EDF[Semaine], BD_evo[[#This Row],[Semaine]]), "")</f>
        <v/>
      </c>
      <c r="I2113" s="92" t="str">
        <f>IFERROR(AVERAGEIFS(EDF[Sommeil], EDF[Nom], BD_evo[[#This Row],[Nom]], EDF[Semaine], BD_evo[[#This Row],[Semaine]]), "")</f>
        <v/>
      </c>
      <c r="J2113" s="92" t="str">
        <f>IFERROR(AVERAGEIFS(EDF[Etat Physique], EDF[Nom], BD_evo[[#This Row],[Nom]], EDF[Semaine], BD_evo[[#This Row],[Semaine]]), "")</f>
        <v/>
      </c>
      <c r="K2113" s="92" t="str">
        <f>IFERROR(AVERAGEIFS(EDF[Hydratation], EDF[Nom], BD_evo[[#This Row],[Nom]], EDF[Semaine], BD_evo[[#This Row],[Semaine]]), "")</f>
        <v/>
      </c>
      <c r="L2113" s="92" t="str">
        <f>IFERROR(AVERAGEIFS(EDF[Nutrition], EDF[Nom], BD_evo[[#This Row],[Nom]], EDF[Semaine], BD_evo[[#This Row],[Semaine]]), "")</f>
        <v/>
      </c>
      <c r="M2113" s="92" t="str">
        <f>IFERROR(AVERAGEIFS(RPE[Investissement du jour], RPE[Nom], BD_evo[[#This Row],[Nom]], RPE[Semaine], BD_evo[[#This Row],[Semaine]]), "")</f>
        <v/>
      </c>
    </row>
    <row r="2114" spans="1:13" x14ac:dyDescent="0.2">
      <c r="A2114" s="88" t="s">
        <v>109</v>
      </c>
      <c r="B2114" t="str">
        <f>INDEX(Statut[Profil], MATCH(BD_evo[[#This Row],[Nom]], Statut[Nom], 0))</f>
        <v>Avant</v>
      </c>
      <c r="C2114">
        <f t="shared" si="61"/>
        <v>2024</v>
      </c>
      <c r="D2114">
        <f t="shared" si="60"/>
        <v>25</v>
      </c>
      <c r="E2114" t="str">
        <f>IF(SUMIFS(RPE[sRPE_tot], RPE[Nom], BD_evo[[#This Row],[Nom]], RPE[Semaine], BD_evo[[#This Row],[Semaine]])=0,"",SUMIFS(RPE[sRPE_tot], RPE[Nom], BD_evo[[#This Row],[Nom]], RPE[Semaine], BD_evo[[#This Row],[Semaine]]))</f>
        <v/>
      </c>
      <c r="F2114" s="92" t="str">
        <f>IFERROR(AVERAGEIFS(EDF[Total EDF], EDF[Nom], BD_evo[[#This Row],[Nom]], EDF[Semaine], BD_evo[[#This Row],[Semaine]]), "")</f>
        <v/>
      </c>
      <c r="G2114" s="92" t="str">
        <f>IFERROR(AVERAGEIFS(EDF[Humeur], EDF[Nom], BD_evo[[#This Row],[Nom]], EDF[Semaine], BD_evo[[#This Row],[Semaine]]), "")</f>
        <v/>
      </c>
      <c r="H2114" s="92" t="str">
        <f>IFERROR(AVERAGEIFS(EDF[Stress], EDF[Nom], BD_evo[[#This Row],[Nom]], EDF[Semaine], BD_evo[[#This Row],[Semaine]]), "")</f>
        <v/>
      </c>
      <c r="I2114" s="92" t="str">
        <f>IFERROR(AVERAGEIFS(EDF[Sommeil], EDF[Nom], BD_evo[[#This Row],[Nom]], EDF[Semaine], BD_evo[[#This Row],[Semaine]]), "")</f>
        <v/>
      </c>
      <c r="J2114" s="92" t="str">
        <f>IFERROR(AVERAGEIFS(EDF[Etat Physique], EDF[Nom], BD_evo[[#This Row],[Nom]], EDF[Semaine], BD_evo[[#This Row],[Semaine]]), "")</f>
        <v/>
      </c>
      <c r="K2114" s="92" t="str">
        <f>IFERROR(AVERAGEIFS(EDF[Hydratation], EDF[Nom], BD_evo[[#This Row],[Nom]], EDF[Semaine], BD_evo[[#This Row],[Semaine]]), "")</f>
        <v/>
      </c>
      <c r="L2114" s="92" t="str">
        <f>IFERROR(AVERAGEIFS(EDF[Nutrition], EDF[Nom], BD_evo[[#This Row],[Nom]], EDF[Semaine], BD_evo[[#This Row],[Semaine]]), "")</f>
        <v/>
      </c>
      <c r="M2114" s="92" t="str">
        <f>IFERROR(AVERAGEIFS(RPE[Investissement du jour], RPE[Nom], BD_evo[[#This Row],[Nom]], RPE[Semaine], BD_evo[[#This Row],[Semaine]]), "")</f>
        <v/>
      </c>
    </row>
    <row r="2115" spans="1:13" x14ac:dyDescent="0.2">
      <c r="A2115" s="88" t="s">
        <v>313</v>
      </c>
      <c r="B2115" t="str">
        <f>INDEX(Statut[Profil], MATCH(BD_evo[[#This Row],[Nom]], Statut[Nom], 0))</f>
        <v>Trois Quarts</v>
      </c>
      <c r="C2115">
        <f t="shared" si="61"/>
        <v>2024</v>
      </c>
      <c r="D2115">
        <f t="shared" si="60"/>
        <v>25</v>
      </c>
      <c r="E2115" t="str">
        <f>IF(SUMIFS(RPE[sRPE_tot], RPE[Nom], BD_evo[[#This Row],[Nom]], RPE[Semaine], BD_evo[[#This Row],[Semaine]])=0,"",SUMIFS(RPE[sRPE_tot], RPE[Nom], BD_evo[[#This Row],[Nom]], RPE[Semaine], BD_evo[[#This Row],[Semaine]]))</f>
        <v/>
      </c>
      <c r="F2115" s="92" t="str">
        <f>IFERROR(AVERAGEIFS(EDF[Total EDF], EDF[Nom], BD_evo[[#This Row],[Nom]], EDF[Semaine], BD_evo[[#This Row],[Semaine]]), "")</f>
        <v/>
      </c>
      <c r="G2115" s="92" t="str">
        <f>IFERROR(AVERAGEIFS(EDF[Humeur], EDF[Nom], BD_evo[[#This Row],[Nom]], EDF[Semaine], BD_evo[[#This Row],[Semaine]]), "")</f>
        <v/>
      </c>
      <c r="H2115" s="92" t="str">
        <f>IFERROR(AVERAGEIFS(EDF[Stress], EDF[Nom], BD_evo[[#This Row],[Nom]], EDF[Semaine], BD_evo[[#This Row],[Semaine]]), "")</f>
        <v/>
      </c>
      <c r="I2115" s="92" t="str">
        <f>IFERROR(AVERAGEIFS(EDF[Sommeil], EDF[Nom], BD_evo[[#This Row],[Nom]], EDF[Semaine], BD_evo[[#This Row],[Semaine]]), "")</f>
        <v/>
      </c>
      <c r="J2115" s="92" t="str">
        <f>IFERROR(AVERAGEIFS(EDF[Etat Physique], EDF[Nom], BD_evo[[#This Row],[Nom]], EDF[Semaine], BD_evo[[#This Row],[Semaine]]), "")</f>
        <v/>
      </c>
      <c r="K2115" s="92" t="str">
        <f>IFERROR(AVERAGEIFS(EDF[Hydratation], EDF[Nom], BD_evo[[#This Row],[Nom]], EDF[Semaine], BD_evo[[#This Row],[Semaine]]), "")</f>
        <v/>
      </c>
      <c r="L2115" s="92" t="str">
        <f>IFERROR(AVERAGEIFS(EDF[Nutrition], EDF[Nom], BD_evo[[#This Row],[Nom]], EDF[Semaine], BD_evo[[#This Row],[Semaine]]), "")</f>
        <v/>
      </c>
      <c r="M2115" s="92" t="str">
        <f>IFERROR(AVERAGEIFS(RPE[Investissement du jour], RPE[Nom], BD_evo[[#This Row],[Nom]], RPE[Semaine], BD_evo[[#This Row],[Semaine]]), "")</f>
        <v/>
      </c>
    </row>
    <row r="2116" spans="1:13" x14ac:dyDescent="0.2">
      <c r="A2116" s="88" t="s">
        <v>88</v>
      </c>
      <c r="B2116" t="str">
        <f>INDEX(Statut[Profil], MATCH(BD_evo[[#This Row],[Nom]], Statut[Nom], 0))</f>
        <v>Avant</v>
      </c>
      <c r="C2116">
        <f t="shared" si="61"/>
        <v>2024</v>
      </c>
      <c r="D2116">
        <f t="shared" si="60"/>
        <v>25</v>
      </c>
      <c r="E2116" t="str">
        <f>IF(SUMIFS(RPE[sRPE_tot], RPE[Nom], BD_evo[[#This Row],[Nom]], RPE[Semaine], BD_evo[[#This Row],[Semaine]])=0,"",SUMIFS(RPE[sRPE_tot], RPE[Nom], BD_evo[[#This Row],[Nom]], RPE[Semaine], BD_evo[[#This Row],[Semaine]]))</f>
        <v/>
      </c>
      <c r="F2116" s="92" t="str">
        <f>IFERROR(AVERAGEIFS(EDF[Total EDF], EDF[Nom], BD_evo[[#This Row],[Nom]], EDF[Semaine], BD_evo[[#This Row],[Semaine]]), "")</f>
        <v/>
      </c>
      <c r="G2116" s="92" t="str">
        <f>IFERROR(AVERAGEIFS(EDF[Humeur], EDF[Nom], BD_evo[[#This Row],[Nom]], EDF[Semaine], BD_evo[[#This Row],[Semaine]]), "")</f>
        <v/>
      </c>
      <c r="H2116" s="92" t="str">
        <f>IFERROR(AVERAGEIFS(EDF[Stress], EDF[Nom], BD_evo[[#This Row],[Nom]], EDF[Semaine], BD_evo[[#This Row],[Semaine]]), "")</f>
        <v/>
      </c>
      <c r="I2116" s="92" t="str">
        <f>IFERROR(AVERAGEIFS(EDF[Sommeil], EDF[Nom], BD_evo[[#This Row],[Nom]], EDF[Semaine], BD_evo[[#This Row],[Semaine]]), "")</f>
        <v/>
      </c>
      <c r="J2116" s="92" t="str">
        <f>IFERROR(AVERAGEIFS(EDF[Etat Physique], EDF[Nom], BD_evo[[#This Row],[Nom]], EDF[Semaine], BD_evo[[#This Row],[Semaine]]), "")</f>
        <v/>
      </c>
      <c r="K2116" s="92" t="str">
        <f>IFERROR(AVERAGEIFS(EDF[Hydratation], EDF[Nom], BD_evo[[#This Row],[Nom]], EDF[Semaine], BD_evo[[#This Row],[Semaine]]), "")</f>
        <v/>
      </c>
      <c r="L2116" s="92" t="str">
        <f>IFERROR(AVERAGEIFS(EDF[Nutrition], EDF[Nom], BD_evo[[#This Row],[Nom]], EDF[Semaine], BD_evo[[#This Row],[Semaine]]), "")</f>
        <v/>
      </c>
      <c r="M2116" s="92" t="str">
        <f>IFERROR(AVERAGEIFS(RPE[Investissement du jour], RPE[Nom], BD_evo[[#This Row],[Nom]], RPE[Semaine], BD_evo[[#This Row],[Semaine]]), "")</f>
        <v/>
      </c>
    </row>
    <row r="2117" spans="1:13" x14ac:dyDescent="0.2">
      <c r="A2117" s="88" t="s">
        <v>134</v>
      </c>
      <c r="B2117" s="90" t="str">
        <f>INDEX(Statut[Profil], MATCH(BD_evo[[#This Row],[Nom]], Statut[Nom], 0))</f>
        <v>Avant</v>
      </c>
      <c r="C2117">
        <f t="shared" si="61"/>
        <v>2024</v>
      </c>
      <c r="D2117">
        <f>D2116+1</f>
        <v>26</v>
      </c>
      <c r="E2117" s="90" t="str">
        <f>IF(SUMIFS(RPE[sRPE_tot], RPE[Nom], BD_evo[[#This Row],[Nom]], RPE[Semaine], BD_evo[[#This Row],[Semaine]])=0,"",SUMIFS(RPE[sRPE_tot], RPE[Nom], BD_evo[[#This Row],[Nom]], RPE[Semaine], BD_evo[[#This Row],[Semaine]]))</f>
        <v/>
      </c>
      <c r="F2117" s="92" t="str">
        <f>IFERROR(AVERAGEIFS(EDF[Total EDF], EDF[Nom], BD_evo[[#This Row],[Nom]], EDF[Semaine], BD_evo[[#This Row],[Semaine]]), "")</f>
        <v/>
      </c>
      <c r="G2117" s="92" t="str">
        <f>IFERROR(AVERAGEIFS(EDF[Humeur], EDF[Nom], BD_evo[[#This Row],[Nom]], EDF[Semaine], BD_evo[[#This Row],[Semaine]]), "")</f>
        <v/>
      </c>
      <c r="H2117" s="92" t="str">
        <f>IFERROR(AVERAGEIFS(EDF[Stress], EDF[Nom], BD_evo[[#This Row],[Nom]], EDF[Semaine], BD_evo[[#This Row],[Semaine]]), "")</f>
        <v/>
      </c>
      <c r="I2117" s="92" t="str">
        <f>IFERROR(AVERAGEIFS(EDF[Sommeil], EDF[Nom], BD_evo[[#This Row],[Nom]], EDF[Semaine], BD_evo[[#This Row],[Semaine]]), "")</f>
        <v/>
      </c>
      <c r="J2117" s="92" t="str">
        <f>IFERROR(AVERAGEIFS(EDF[Etat Physique], EDF[Nom], BD_evo[[#This Row],[Nom]], EDF[Semaine], BD_evo[[#This Row],[Semaine]]), "")</f>
        <v/>
      </c>
      <c r="K2117" s="92" t="str">
        <f>IFERROR(AVERAGEIFS(EDF[Hydratation], EDF[Nom], BD_evo[[#This Row],[Nom]], EDF[Semaine], BD_evo[[#This Row],[Semaine]]), "")</f>
        <v/>
      </c>
      <c r="L2117" s="92" t="str">
        <f>IFERROR(AVERAGEIFS(EDF[Nutrition], EDF[Nom], BD_evo[[#This Row],[Nom]], EDF[Semaine], BD_evo[[#This Row],[Semaine]]), "")</f>
        <v/>
      </c>
      <c r="M2117" s="92" t="str">
        <f>IFERROR(AVERAGEIFS(RPE[Investissement du jour], RPE[Nom], BD_evo[[#This Row],[Nom]], RPE[Semaine], BD_evo[[#This Row],[Semaine]]), "")</f>
        <v/>
      </c>
    </row>
    <row r="2118" spans="1:13" x14ac:dyDescent="0.2">
      <c r="A2118" s="88" t="s">
        <v>76</v>
      </c>
      <c r="B2118" t="str">
        <f>INDEX(Statut[Profil], MATCH(BD_evo[[#This Row],[Nom]], Statut[Nom], 0))</f>
        <v>Trois Quarts</v>
      </c>
      <c r="C2118">
        <f t="shared" si="61"/>
        <v>2024</v>
      </c>
      <c r="D2118">
        <f>D2117</f>
        <v>26</v>
      </c>
      <c r="E2118" t="str">
        <f>IF(SUMIFS(RPE[sRPE_tot], RPE[Nom], BD_evo[[#This Row],[Nom]], RPE[Semaine], BD_evo[[#This Row],[Semaine]])=0,"",SUMIFS(RPE[sRPE_tot], RPE[Nom], BD_evo[[#This Row],[Nom]], RPE[Semaine], BD_evo[[#This Row],[Semaine]]))</f>
        <v/>
      </c>
      <c r="F2118" s="92" t="str">
        <f>IFERROR(AVERAGEIFS(EDF[Total EDF], EDF[Nom], BD_evo[[#This Row],[Nom]], EDF[Semaine], BD_evo[[#This Row],[Semaine]]), "")</f>
        <v/>
      </c>
      <c r="G2118" s="92" t="str">
        <f>IFERROR(AVERAGEIFS(EDF[Humeur], EDF[Nom], BD_evo[[#This Row],[Nom]], EDF[Semaine], BD_evo[[#This Row],[Semaine]]), "")</f>
        <v/>
      </c>
      <c r="H2118" s="92" t="str">
        <f>IFERROR(AVERAGEIFS(EDF[Stress], EDF[Nom], BD_evo[[#This Row],[Nom]], EDF[Semaine], BD_evo[[#This Row],[Semaine]]), "")</f>
        <v/>
      </c>
      <c r="I2118" s="92" t="str">
        <f>IFERROR(AVERAGEIFS(EDF[Sommeil], EDF[Nom], BD_evo[[#This Row],[Nom]], EDF[Semaine], BD_evo[[#This Row],[Semaine]]), "")</f>
        <v/>
      </c>
      <c r="J2118" s="92" t="str">
        <f>IFERROR(AVERAGEIFS(EDF[Etat Physique], EDF[Nom], BD_evo[[#This Row],[Nom]], EDF[Semaine], BD_evo[[#This Row],[Semaine]]), "")</f>
        <v/>
      </c>
      <c r="K2118" s="92" t="str">
        <f>IFERROR(AVERAGEIFS(EDF[Hydratation], EDF[Nom], BD_evo[[#This Row],[Nom]], EDF[Semaine], BD_evo[[#This Row],[Semaine]]), "")</f>
        <v/>
      </c>
      <c r="L2118" s="92" t="str">
        <f>IFERROR(AVERAGEIFS(EDF[Nutrition], EDF[Nom], BD_evo[[#This Row],[Nom]], EDF[Semaine], BD_evo[[#This Row],[Semaine]]), "")</f>
        <v/>
      </c>
      <c r="M2118" s="92" t="str">
        <f>IFERROR(AVERAGEIFS(RPE[Investissement du jour], RPE[Nom], BD_evo[[#This Row],[Nom]], RPE[Semaine], BD_evo[[#This Row],[Semaine]]), "")</f>
        <v/>
      </c>
    </row>
    <row r="2119" spans="1:13" x14ac:dyDescent="0.2">
      <c r="A2119" s="88" t="s">
        <v>367</v>
      </c>
      <c r="B2119" t="str">
        <f>INDEX(Statut[Profil], MATCH(BD_evo[[#This Row],[Nom]], Statut[Nom], 0))</f>
        <v>Avant</v>
      </c>
      <c r="C2119">
        <f t="shared" si="61"/>
        <v>2024</v>
      </c>
      <c r="D2119">
        <f t="shared" ref="D2119:D2163" si="62">D2118</f>
        <v>26</v>
      </c>
      <c r="E2119" t="str">
        <f>IF(SUMIFS(RPE[sRPE_tot], RPE[Nom], BD_evo[[#This Row],[Nom]], RPE[Semaine], BD_evo[[#This Row],[Semaine]])=0,"",SUMIFS(RPE[sRPE_tot], RPE[Nom], BD_evo[[#This Row],[Nom]], RPE[Semaine], BD_evo[[#This Row],[Semaine]]))</f>
        <v/>
      </c>
      <c r="F2119" s="92" t="str">
        <f>IFERROR(AVERAGEIFS(EDF[Total EDF], EDF[Nom], BD_evo[[#This Row],[Nom]], EDF[Semaine], BD_evo[[#This Row],[Semaine]]), "")</f>
        <v/>
      </c>
      <c r="G2119" s="92" t="str">
        <f>IFERROR(AVERAGEIFS(EDF[Humeur], EDF[Nom], BD_evo[[#This Row],[Nom]], EDF[Semaine], BD_evo[[#This Row],[Semaine]]), "")</f>
        <v/>
      </c>
      <c r="H2119" s="92" t="str">
        <f>IFERROR(AVERAGEIFS(EDF[Stress], EDF[Nom], BD_evo[[#This Row],[Nom]], EDF[Semaine], BD_evo[[#This Row],[Semaine]]), "")</f>
        <v/>
      </c>
      <c r="I2119" s="92" t="str">
        <f>IFERROR(AVERAGEIFS(EDF[Sommeil], EDF[Nom], BD_evo[[#This Row],[Nom]], EDF[Semaine], BD_evo[[#This Row],[Semaine]]), "")</f>
        <v/>
      </c>
      <c r="J2119" s="92" t="str">
        <f>IFERROR(AVERAGEIFS(EDF[Etat Physique], EDF[Nom], BD_evo[[#This Row],[Nom]], EDF[Semaine], BD_evo[[#This Row],[Semaine]]), "")</f>
        <v/>
      </c>
      <c r="K2119" s="92" t="str">
        <f>IFERROR(AVERAGEIFS(EDF[Hydratation], EDF[Nom], BD_evo[[#This Row],[Nom]], EDF[Semaine], BD_evo[[#This Row],[Semaine]]), "")</f>
        <v/>
      </c>
      <c r="L2119" s="92" t="str">
        <f>IFERROR(AVERAGEIFS(EDF[Nutrition], EDF[Nom], BD_evo[[#This Row],[Nom]], EDF[Semaine], BD_evo[[#This Row],[Semaine]]), "")</f>
        <v/>
      </c>
      <c r="M2119" s="92" t="str">
        <f>IFERROR(AVERAGEIFS(RPE[Investissement du jour], RPE[Nom], BD_evo[[#This Row],[Nom]], RPE[Semaine], BD_evo[[#This Row],[Semaine]]), "")</f>
        <v/>
      </c>
    </row>
    <row r="2120" spans="1:13" x14ac:dyDescent="0.2">
      <c r="A2120" s="88" t="s">
        <v>93</v>
      </c>
      <c r="B2120" t="str">
        <f>INDEX(Statut[Profil], MATCH(BD_evo[[#This Row],[Nom]], Statut[Nom], 0))</f>
        <v>Avant</v>
      </c>
      <c r="C2120">
        <f t="shared" si="61"/>
        <v>2024</v>
      </c>
      <c r="D2120">
        <f t="shared" si="62"/>
        <v>26</v>
      </c>
      <c r="E2120" t="str">
        <f>IF(SUMIFS(RPE[sRPE_tot], RPE[Nom], BD_evo[[#This Row],[Nom]], RPE[Semaine], BD_evo[[#This Row],[Semaine]])=0,"",SUMIFS(RPE[sRPE_tot], RPE[Nom], BD_evo[[#This Row],[Nom]], RPE[Semaine], BD_evo[[#This Row],[Semaine]]))</f>
        <v/>
      </c>
      <c r="F2120" s="92" t="str">
        <f>IFERROR(AVERAGEIFS(EDF[Total EDF], EDF[Nom], BD_evo[[#This Row],[Nom]], EDF[Semaine], BD_evo[[#This Row],[Semaine]]), "")</f>
        <v/>
      </c>
      <c r="G2120" s="92" t="str">
        <f>IFERROR(AVERAGEIFS(EDF[Humeur], EDF[Nom], BD_evo[[#This Row],[Nom]], EDF[Semaine], BD_evo[[#This Row],[Semaine]]), "")</f>
        <v/>
      </c>
      <c r="H2120" s="92" t="str">
        <f>IFERROR(AVERAGEIFS(EDF[Stress], EDF[Nom], BD_evo[[#This Row],[Nom]], EDF[Semaine], BD_evo[[#This Row],[Semaine]]), "")</f>
        <v/>
      </c>
      <c r="I2120" s="92" t="str">
        <f>IFERROR(AVERAGEIFS(EDF[Sommeil], EDF[Nom], BD_evo[[#This Row],[Nom]], EDF[Semaine], BD_evo[[#This Row],[Semaine]]), "")</f>
        <v/>
      </c>
      <c r="J2120" s="92" t="str">
        <f>IFERROR(AVERAGEIFS(EDF[Etat Physique], EDF[Nom], BD_evo[[#This Row],[Nom]], EDF[Semaine], BD_evo[[#This Row],[Semaine]]), "")</f>
        <v/>
      </c>
      <c r="K2120" s="92" t="str">
        <f>IFERROR(AVERAGEIFS(EDF[Hydratation], EDF[Nom], BD_evo[[#This Row],[Nom]], EDF[Semaine], BD_evo[[#This Row],[Semaine]]), "")</f>
        <v/>
      </c>
      <c r="L2120" s="92" t="str">
        <f>IFERROR(AVERAGEIFS(EDF[Nutrition], EDF[Nom], BD_evo[[#This Row],[Nom]], EDF[Semaine], BD_evo[[#This Row],[Semaine]]), "")</f>
        <v/>
      </c>
      <c r="M2120" s="92" t="str">
        <f>IFERROR(AVERAGEIFS(RPE[Investissement du jour], RPE[Nom], BD_evo[[#This Row],[Nom]], RPE[Semaine], BD_evo[[#This Row],[Semaine]]), "")</f>
        <v/>
      </c>
    </row>
    <row r="2121" spans="1:13" x14ac:dyDescent="0.2">
      <c r="A2121" s="88" t="s">
        <v>230</v>
      </c>
      <c r="B2121" t="str">
        <f>INDEX(Statut[Profil], MATCH(BD_evo[[#This Row],[Nom]], Statut[Nom], 0))</f>
        <v>Avant</v>
      </c>
      <c r="C2121">
        <f t="shared" si="61"/>
        <v>2024</v>
      </c>
      <c r="D2121">
        <f t="shared" si="62"/>
        <v>26</v>
      </c>
      <c r="E2121" t="str">
        <f>IF(SUMIFS(RPE[sRPE_tot], RPE[Nom], BD_evo[[#This Row],[Nom]], RPE[Semaine], BD_evo[[#This Row],[Semaine]])=0,"",SUMIFS(RPE[sRPE_tot], RPE[Nom], BD_evo[[#This Row],[Nom]], RPE[Semaine], BD_evo[[#This Row],[Semaine]]))</f>
        <v/>
      </c>
      <c r="F2121" s="92" t="str">
        <f>IFERROR(AVERAGEIFS(EDF[Total EDF], EDF[Nom], BD_evo[[#This Row],[Nom]], EDF[Semaine], BD_evo[[#This Row],[Semaine]]), "")</f>
        <v/>
      </c>
      <c r="G2121" s="92" t="str">
        <f>IFERROR(AVERAGEIFS(EDF[Humeur], EDF[Nom], BD_evo[[#This Row],[Nom]], EDF[Semaine], BD_evo[[#This Row],[Semaine]]), "")</f>
        <v/>
      </c>
      <c r="H2121" s="92" t="str">
        <f>IFERROR(AVERAGEIFS(EDF[Stress], EDF[Nom], BD_evo[[#This Row],[Nom]], EDF[Semaine], BD_evo[[#This Row],[Semaine]]), "")</f>
        <v/>
      </c>
      <c r="I2121" s="92" t="str">
        <f>IFERROR(AVERAGEIFS(EDF[Sommeil], EDF[Nom], BD_evo[[#This Row],[Nom]], EDF[Semaine], BD_evo[[#This Row],[Semaine]]), "")</f>
        <v/>
      </c>
      <c r="J2121" s="92" t="str">
        <f>IFERROR(AVERAGEIFS(EDF[Etat Physique], EDF[Nom], BD_evo[[#This Row],[Nom]], EDF[Semaine], BD_evo[[#This Row],[Semaine]]), "")</f>
        <v/>
      </c>
      <c r="K2121" s="92" t="str">
        <f>IFERROR(AVERAGEIFS(EDF[Hydratation], EDF[Nom], BD_evo[[#This Row],[Nom]], EDF[Semaine], BD_evo[[#This Row],[Semaine]]), "")</f>
        <v/>
      </c>
      <c r="L2121" s="92" t="str">
        <f>IFERROR(AVERAGEIFS(EDF[Nutrition], EDF[Nom], BD_evo[[#This Row],[Nom]], EDF[Semaine], BD_evo[[#This Row],[Semaine]]), "")</f>
        <v/>
      </c>
      <c r="M2121" s="92" t="str">
        <f>IFERROR(AVERAGEIFS(RPE[Investissement du jour], RPE[Nom], BD_evo[[#This Row],[Nom]], RPE[Semaine], BD_evo[[#This Row],[Semaine]]), "")</f>
        <v/>
      </c>
    </row>
    <row r="2122" spans="1:13" x14ac:dyDescent="0.2">
      <c r="A2122" s="88" t="s">
        <v>181</v>
      </c>
      <c r="B2122" t="str">
        <f>INDEX(Statut[Profil], MATCH(BD_evo[[#This Row],[Nom]], Statut[Nom], 0))</f>
        <v>Trois Quarts</v>
      </c>
      <c r="C2122">
        <f t="shared" si="61"/>
        <v>2024</v>
      </c>
      <c r="D2122">
        <f t="shared" si="62"/>
        <v>26</v>
      </c>
      <c r="E2122" t="str">
        <f>IF(SUMIFS(RPE[sRPE_tot], RPE[Nom], BD_evo[[#This Row],[Nom]], RPE[Semaine], BD_evo[[#This Row],[Semaine]])=0,"",SUMIFS(RPE[sRPE_tot], RPE[Nom], BD_evo[[#This Row],[Nom]], RPE[Semaine], BD_evo[[#This Row],[Semaine]]))</f>
        <v/>
      </c>
      <c r="F2122" s="92" t="str">
        <f>IFERROR(AVERAGEIFS(EDF[Total EDF], EDF[Nom], BD_evo[[#This Row],[Nom]], EDF[Semaine], BD_evo[[#This Row],[Semaine]]), "")</f>
        <v/>
      </c>
      <c r="G2122" s="92" t="str">
        <f>IFERROR(AVERAGEIFS(EDF[Humeur], EDF[Nom], BD_evo[[#This Row],[Nom]], EDF[Semaine], BD_evo[[#This Row],[Semaine]]), "")</f>
        <v/>
      </c>
      <c r="H2122" s="92" t="str">
        <f>IFERROR(AVERAGEIFS(EDF[Stress], EDF[Nom], BD_evo[[#This Row],[Nom]], EDF[Semaine], BD_evo[[#This Row],[Semaine]]), "")</f>
        <v/>
      </c>
      <c r="I2122" s="92" t="str">
        <f>IFERROR(AVERAGEIFS(EDF[Sommeil], EDF[Nom], BD_evo[[#This Row],[Nom]], EDF[Semaine], BD_evo[[#This Row],[Semaine]]), "")</f>
        <v/>
      </c>
      <c r="J2122" s="92" t="str">
        <f>IFERROR(AVERAGEIFS(EDF[Etat Physique], EDF[Nom], BD_evo[[#This Row],[Nom]], EDF[Semaine], BD_evo[[#This Row],[Semaine]]), "")</f>
        <v/>
      </c>
      <c r="K2122" s="92" t="str">
        <f>IFERROR(AVERAGEIFS(EDF[Hydratation], EDF[Nom], BD_evo[[#This Row],[Nom]], EDF[Semaine], BD_evo[[#This Row],[Semaine]]), "")</f>
        <v/>
      </c>
      <c r="L2122" s="92" t="str">
        <f>IFERROR(AVERAGEIFS(EDF[Nutrition], EDF[Nom], BD_evo[[#This Row],[Nom]], EDF[Semaine], BD_evo[[#This Row],[Semaine]]), "")</f>
        <v/>
      </c>
      <c r="M2122" s="92" t="str">
        <f>IFERROR(AVERAGEIFS(RPE[Investissement du jour], RPE[Nom], BD_evo[[#This Row],[Nom]], RPE[Semaine], BD_evo[[#This Row],[Semaine]]), "")</f>
        <v/>
      </c>
    </row>
    <row r="2123" spans="1:13" x14ac:dyDescent="0.2">
      <c r="A2123" s="88" t="s">
        <v>414</v>
      </c>
      <c r="B2123" t="str">
        <f>INDEX(Statut[Profil], MATCH(BD_evo[[#This Row],[Nom]], Statut[Nom], 0))</f>
        <v>Avant</v>
      </c>
      <c r="C2123">
        <f t="shared" si="61"/>
        <v>2024</v>
      </c>
      <c r="D2123">
        <f t="shared" si="62"/>
        <v>26</v>
      </c>
      <c r="E2123" t="str">
        <f>IF(SUMIFS(RPE[sRPE_tot], RPE[Nom], BD_evo[[#This Row],[Nom]], RPE[Semaine], BD_evo[[#This Row],[Semaine]])=0,"",SUMIFS(RPE[sRPE_tot], RPE[Nom], BD_evo[[#This Row],[Nom]], RPE[Semaine], BD_evo[[#This Row],[Semaine]]))</f>
        <v/>
      </c>
      <c r="F2123" s="92" t="str">
        <f>IFERROR(AVERAGEIFS(EDF[Total EDF], EDF[Nom], BD_evo[[#This Row],[Nom]], EDF[Semaine], BD_evo[[#This Row],[Semaine]]), "")</f>
        <v/>
      </c>
      <c r="G2123" s="92" t="str">
        <f>IFERROR(AVERAGEIFS(EDF[Humeur], EDF[Nom], BD_evo[[#This Row],[Nom]], EDF[Semaine], BD_evo[[#This Row],[Semaine]]), "")</f>
        <v/>
      </c>
      <c r="H2123" s="92" t="str">
        <f>IFERROR(AVERAGEIFS(EDF[Stress], EDF[Nom], BD_evo[[#This Row],[Nom]], EDF[Semaine], BD_evo[[#This Row],[Semaine]]), "")</f>
        <v/>
      </c>
      <c r="I2123" s="92" t="str">
        <f>IFERROR(AVERAGEIFS(EDF[Sommeil], EDF[Nom], BD_evo[[#This Row],[Nom]], EDF[Semaine], BD_evo[[#This Row],[Semaine]]), "")</f>
        <v/>
      </c>
      <c r="J2123" s="92" t="str">
        <f>IFERROR(AVERAGEIFS(EDF[Etat Physique], EDF[Nom], BD_evo[[#This Row],[Nom]], EDF[Semaine], BD_evo[[#This Row],[Semaine]]), "")</f>
        <v/>
      </c>
      <c r="K2123" s="92" t="str">
        <f>IFERROR(AVERAGEIFS(EDF[Hydratation], EDF[Nom], BD_evo[[#This Row],[Nom]], EDF[Semaine], BD_evo[[#This Row],[Semaine]]), "")</f>
        <v/>
      </c>
      <c r="L2123" s="92" t="str">
        <f>IFERROR(AVERAGEIFS(EDF[Nutrition], EDF[Nom], BD_evo[[#This Row],[Nom]], EDF[Semaine], BD_evo[[#This Row],[Semaine]]), "")</f>
        <v/>
      </c>
      <c r="M2123" s="92" t="str">
        <f>IFERROR(AVERAGEIFS(RPE[Investissement du jour], RPE[Nom], BD_evo[[#This Row],[Nom]], RPE[Semaine], BD_evo[[#This Row],[Semaine]]), "")</f>
        <v/>
      </c>
    </row>
    <row r="2124" spans="1:13" x14ac:dyDescent="0.2">
      <c r="A2124" s="88" t="s">
        <v>102</v>
      </c>
      <c r="B2124" t="str">
        <f>INDEX(Statut[Profil], MATCH(BD_evo[[#This Row],[Nom]], Statut[Nom], 0))</f>
        <v>Trois Quarts</v>
      </c>
      <c r="C2124">
        <f t="shared" si="61"/>
        <v>2024</v>
      </c>
      <c r="D2124">
        <f t="shared" si="62"/>
        <v>26</v>
      </c>
      <c r="E2124" t="str">
        <f>IF(SUMIFS(RPE[sRPE_tot], RPE[Nom], BD_evo[[#This Row],[Nom]], RPE[Semaine], BD_evo[[#This Row],[Semaine]])=0,"",SUMIFS(RPE[sRPE_tot], RPE[Nom], BD_evo[[#This Row],[Nom]], RPE[Semaine], BD_evo[[#This Row],[Semaine]]))</f>
        <v/>
      </c>
      <c r="F2124" s="92" t="str">
        <f>IFERROR(AVERAGEIFS(EDF[Total EDF], EDF[Nom], BD_evo[[#This Row],[Nom]], EDF[Semaine], BD_evo[[#This Row],[Semaine]]), "")</f>
        <v/>
      </c>
      <c r="G2124" s="92" t="str">
        <f>IFERROR(AVERAGEIFS(EDF[Humeur], EDF[Nom], BD_evo[[#This Row],[Nom]], EDF[Semaine], BD_evo[[#This Row],[Semaine]]), "")</f>
        <v/>
      </c>
      <c r="H2124" s="92" t="str">
        <f>IFERROR(AVERAGEIFS(EDF[Stress], EDF[Nom], BD_evo[[#This Row],[Nom]], EDF[Semaine], BD_evo[[#This Row],[Semaine]]), "")</f>
        <v/>
      </c>
      <c r="I2124" s="92" t="str">
        <f>IFERROR(AVERAGEIFS(EDF[Sommeil], EDF[Nom], BD_evo[[#This Row],[Nom]], EDF[Semaine], BD_evo[[#This Row],[Semaine]]), "")</f>
        <v/>
      </c>
      <c r="J2124" s="92" t="str">
        <f>IFERROR(AVERAGEIFS(EDF[Etat Physique], EDF[Nom], BD_evo[[#This Row],[Nom]], EDF[Semaine], BD_evo[[#This Row],[Semaine]]), "")</f>
        <v/>
      </c>
      <c r="K2124" s="92" t="str">
        <f>IFERROR(AVERAGEIFS(EDF[Hydratation], EDF[Nom], BD_evo[[#This Row],[Nom]], EDF[Semaine], BD_evo[[#This Row],[Semaine]]), "")</f>
        <v/>
      </c>
      <c r="L2124" s="92" t="str">
        <f>IFERROR(AVERAGEIFS(EDF[Nutrition], EDF[Nom], BD_evo[[#This Row],[Nom]], EDF[Semaine], BD_evo[[#This Row],[Semaine]]), "")</f>
        <v/>
      </c>
      <c r="M2124" s="92" t="str">
        <f>IFERROR(AVERAGEIFS(RPE[Investissement du jour], RPE[Nom], BD_evo[[#This Row],[Nom]], RPE[Semaine], BD_evo[[#This Row],[Semaine]]), "")</f>
        <v/>
      </c>
    </row>
    <row r="2125" spans="1:13" x14ac:dyDescent="0.2">
      <c r="A2125" s="88" t="s">
        <v>193</v>
      </c>
      <c r="B2125" t="str">
        <f>INDEX(Statut[Profil], MATCH(BD_evo[[#This Row],[Nom]], Statut[Nom], 0))</f>
        <v>Avant</v>
      </c>
      <c r="C2125">
        <f t="shared" si="61"/>
        <v>2024</v>
      </c>
      <c r="D2125">
        <f t="shared" si="62"/>
        <v>26</v>
      </c>
      <c r="E2125" t="str">
        <f>IF(SUMIFS(RPE[sRPE_tot], RPE[Nom], BD_evo[[#This Row],[Nom]], RPE[Semaine], BD_evo[[#This Row],[Semaine]])=0,"",SUMIFS(RPE[sRPE_tot], RPE[Nom], BD_evo[[#This Row],[Nom]], RPE[Semaine], BD_evo[[#This Row],[Semaine]]))</f>
        <v/>
      </c>
      <c r="F2125" s="92" t="str">
        <f>IFERROR(AVERAGEIFS(EDF[Total EDF], EDF[Nom], BD_evo[[#This Row],[Nom]], EDF[Semaine], BD_evo[[#This Row],[Semaine]]), "")</f>
        <v/>
      </c>
      <c r="G2125" s="92" t="str">
        <f>IFERROR(AVERAGEIFS(EDF[Humeur], EDF[Nom], BD_evo[[#This Row],[Nom]], EDF[Semaine], BD_evo[[#This Row],[Semaine]]), "")</f>
        <v/>
      </c>
      <c r="H2125" s="92" t="str">
        <f>IFERROR(AVERAGEIFS(EDF[Stress], EDF[Nom], BD_evo[[#This Row],[Nom]], EDF[Semaine], BD_evo[[#This Row],[Semaine]]), "")</f>
        <v/>
      </c>
      <c r="I2125" s="92" t="str">
        <f>IFERROR(AVERAGEIFS(EDF[Sommeil], EDF[Nom], BD_evo[[#This Row],[Nom]], EDF[Semaine], BD_evo[[#This Row],[Semaine]]), "")</f>
        <v/>
      </c>
      <c r="J2125" s="92" t="str">
        <f>IFERROR(AVERAGEIFS(EDF[Etat Physique], EDF[Nom], BD_evo[[#This Row],[Nom]], EDF[Semaine], BD_evo[[#This Row],[Semaine]]), "")</f>
        <v/>
      </c>
      <c r="K2125" s="92" t="str">
        <f>IFERROR(AVERAGEIFS(EDF[Hydratation], EDF[Nom], BD_evo[[#This Row],[Nom]], EDF[Semaine], BD_evo[[#This Row],[Semaine]]), "")</f>
        <v/>
      </c>
      <c r="L2125" s="92" t="str">
        <f>IFERROR(AVERAGEIFS(EDF[Nutrition], EDF[Nom], BD_evo[[#This Row],[Nom]], EDF[Semaine], BD_evo[[#This Row],[Semaine]]), "")</f>
        <v/>
      </c>
      <c r="M2125" s="92" t="str">
        <f>IFERROR(AVERAGEIFS(RPE[Investissement du jour], RPE[Nom], BD_evo[[#This Row],[Nom]], RPE[Semaine], BD_evo[[#This Row],[Semaine]]), "")</f>
        <v/>
      </c>
    </row>
    <row r="2126" spans="1:13" x14ac:dyDescent="0.2">
      <c r="A2126" s="88" t="s">
        <v>84</v>
      </c>
      <c r="B2126" t="str">
        <f>INDEX(Statut[Profil], MATCH(BD_evo[[#This Row],[Nom]], Statut[Nom], 0))</f>
        <v>Trois Quarts</v>
      </c>
      <c r="C2126">
        <f t="shared" si="61"/>
        <v>2024</v>
      </c>
      <c r="D2126">
        <f t="shared" si="62"/>
        <v>26</v>
      </c>
      <c r="E2126" t="str">
        <f>IF(SUMIFS(RPE[sRPE_tot], RPE[Nom], BD_evo[[#This Row],[Nom]], RPE[Semaine], BD_evo[[#This Row],[Semaine]])=0,"",SUMIFS(RPE[sRPE_tot], RPE[Nom], BD_evo[[#This Row],[Nom]], RPE[Semaine], BD_evo[[#This Row],[Semaine]]))</f>
        <v/>
      </c>
      <c r="F2126" s="92" t="str">
        <f>IFERROR(AVERAGEIFS(EDF[Total EDF], EDF[Nom], BD_evo[[#This Row],[Nom]], EDF[Semaine], BD_evo[[#This Row],[Semaine]]), "")</f>
        <v/>
      </c>
      <c r="G2126" s="92" t="str">
        <f>IFERROR(AVERAGEIFS(EDF[Humeur], EDF[Nom], BD_evo[[#This Row],[Nom]], EDF[Semaine], BD_evo[[#This Row],[Semaine]]), "")</f>
        <v/>
      </c>
      <c r="H2126" s="92" t="str">
        <f>IFERROR(AVERAGEIFS(EDF[Stress], EDF[Nom], BD_evo[[#This Row],[Nom]], EDF[Semaine], BD_evo[[#This Row],[Semaine]]), "")</f>
        <v/>
      </c>
      <c r="I2126" s="92" t="str">
        <f>IFERROR(AVERAGEIFS(EDF[Sommeil], EDF[Nom], BD_evo[[#This Row],[Nom]], EDF[Semaine], BD_evo[[#This Row],[Semaine]]), "")</f>
        <v/>
      </c>
      <c r="J2126" s="92" t="str">
        <f>IFERROR(AVERAGEIFS(EDF[Etat Physique], EDF[Nom], BD_evo[[#This Row],[Nom]], EDF[Semaine], BD_evo[[#This Row],[Semaine]]), "")</f>
        <v/>
      </c>
      <c r="K2126" s="92" t="str">
        <f>IFERROR(AVERAGEIFS(EDF[Hydratation], EDF[Nom], BD_evo[[#This Row],[Nom]], EDF[Semaine], BD_evo[[#This Row],[Semaine]]), "")</f>
        <v/>
      </c>
      <c r="L2126" s="92" t="str">
        <f>IFERROR(AVERAGEIFS(EDF[Nutrition], EDF[Nom], BD_evo[[#This Row],[Nom]], EDF[Semaine], BD_evo[[#This Row],[Semaine]]), "")</f>
        <v/>
      </c>
      <c r="M2126" s="92" t="str">
        <f>IFERROR(AVERAGEIFS(RPE[Investissement du jour], RPE[Nom], BD_evo[[#This Row],[Nom]], RPE[Semaine], BD_evo[[#This Row],[Semaine]]), "")</f>
        <v/>
      </c>
    </row>
    <row r="2127" spans="1:13" x14ac:dyDescent="0.2">
      <c r="A2127" s="88" t="s">
        <v>106</v>
      </c>
      <c r="B2127" t="str">
        <f>INDEX(Statut[Profil], MATCH(BD_evo[[#This Row],[Nom]], Statut[Nom], 0))</f>
        <v>Avant</v>
      </c>
      <c r="C2127">
        <f t="shared" si="61"/>
        <v>2024</v>
      </c>
      <c r="D2127">
        <f t="shared" si="62"/>
        <v>26</v>
      </c>
      <c r="E2127" t="str">
        <f>IF(SUMIFS(RPE[sRPE_tot], RPE[Nom], BD_evo[[#This Row],[Nom]], RPE[Semaine], BD_evo[[#This Row],[Semaine]])=0,"",SUMIFS(RPE[sRPE_tot], RPE[Nom], BD_evo[[#This Row],[Nom]], RPE[Semaine], BD_evo[[#This Row],[Semaine]]))</f>
        <v/>
      </c>
      <c r="F2127" s="92" t="str">
        <f>IFERROR(AVERAGEIFS(EDF[Total EDF], EDF[Nom], BD_evo[[#This Row],[Nom]], EDF[Semaine], BD_evo[[#This Row],[Semaine]]), "")</f>
        <v/>
      </c>
      <c r="G2127" s="92" t="str">
        <f>IFERROR(AVERAGEIFS(EDF[Humeur], EDF[Nom], BD_evo[[#This Row],[Nom]], EDF[Semaine], BD_evo[[#This Row],[Semaine]]), "")</f>
        <v/>
      </c>
      <c r="H2127" s="92" t="str">
        <f>IFERROR(AVERAGEIFS(EDF[Stress], EDF[Nom], BD_evo[[#This Row],[Nom]], EDF[Semaine], BD_evo[[#This Row],[Semaine]]), "")</f>
        <v/>
      </c>
      <c r="I2127" s="92" t="str">
        <f>IFERROR(AVERAGEIFS(EDF[Sommeil], EDF[Nom], BD_evo[[#This Row],[Nom]], EDF[Semaine], BD_evo[[#This Row],[Semaine]]), "")</f>
        <v/>
      </c>
      <c r="J2127" s="92" t="str">
        <f>IFERROR(AVERAGEIFS(EDF[Etat Physique], EDF[Nom], BD_evo[[#This Row],[Nom]], EDF[Semaine], BD_evo[[#This Row],[Semaine]]), "")</f>
        <v/>
      </c>
      <c r="K2127" s="92" t="str">
        <f>IFERROR(AVERAGEIFS(EDF[Hydratation], EDF[Nom], BD_evo[[#This Row],[Nom]], EDF[Semaine], BD_evo[[#This Row],[Semaine]]), "")</f>
        <v/>
      </c>
      <c r="L2127" s="92" t="str">
        <f>IFERROR(AVERAGEIFS(EDF[Nutrition], EDF[Nom], BD_evo[[#This Row],[Nom]], EDF[Semaine], BD_evo[[#This Row],[Semaine]]), "")</f>
        <v/>
      </c>
      <c r="M2127" s="92" t="str">
        <f>IFERROR(AVERAGEIFS(RPE[Investissement du jour], RPE[Nom], BD_evo[[#This Row],[Nom]], RPE[Semaine], BD_evo[[#This Row],[Semaine]]), "")</f>
        <v/>
      </c>
    </row>
    <row r="2128" spans="1:13" x14ac:dyDescent="0.2">
      <c r="A2128" s="89" t="s">
        <v>171</v>
      </c>
      <c r="B2128" t="str">
        <f>INDEX(Statut[Profil], MATCH(BD_evo[[#This Row],[Nom]], Statut[Nom], 0))</f>
        <v>Avant</v>
      </c>
      <c r="C2128">
        <f t="shared" si="61"/>
        <v>2024</v>
      </c>
      <c r="D2128">
        <f t="shared" si="62"/>
        <v>26</v>
      </c>
      <c r="E2128" t="str">
        <f>IF(SUMIFS(RPE[sRPE_tot], RPE[Nom], BD_evo[[#This Row],[Nom]], RPE[Semaine], BD_evo[[#This Row],[Semaine]])=0,"",SUMIFS(RPE[sRPE_tot], RPE[Nom], BD_evo[[#This Row],[Nom]], RPE[Semaine], BD_evo[[#This Row],[Semaine]]))</f>
        <v/>
      </c>
      <c r="F2128" s="92" t="str">
        <f>IFERROR(AVERAGEIFS(EDF[Total EDF], EDF[Nom], BD_evo[[#This Row],[Nom]], EDF[Semaine], BD_evo[[#This Row],[Semaine]]), "")</f>
        <v/>
      </c>
      <c r="G2128" s="92" t="str">
        <f>IFERROR(AVERAGEIFS(EDF[Humeur], EDF[Nom], BD_evo[[#This Row],[Nom]], EDF[Semaine], BD_evo[[#This Row],[Semaine]]), "")</f>
        <v/>
      </c>
      <c r="H2128" s="92" t="str">
        <f>IFERROR(AVERAGEIFS(EDF[Stress], EDF[Nom], BD_evo[[#This Row],[Nom]], EDF[Semaine], BD_evo[[#This Row],[Semaine]]), "")</f>
        <v/>
      </c>
      <c r="I2128" s="92" t="str">
        <f>IFERROR(AVERAGEIFS(EDF[Sommeil], EDF[Nom], BD_evo[[#This Row],[Nom]], EDF[Semaine], BD_evo[[#This Row],[Semaine]]), "")</f>
        <v/>
      </c>
      <c r="J2128" s="92" t="str">
        <f>IFERROR(AVERAGEIFS(EDF[Etat Physique], EDF[Nom], BD_evo[[#This Row],[Nom]], EDF[Semaine], BD_evo[[#This Row],[Semaine]]), "")</f>
        <v/>
      </c>
      <c r="K2128" s="92" t="str">
        <f>IFERROR(AVERAGEIFS(EDF[Hydratation], EDF[Nom], BD_evo[[#This Row],[Nom]], EDF[Semaine], BD_evo[[#This Row],[Semaine]]), "")</f>
        <v/>
      </c>
      <c r="L2128" s="92" t="str">
        <f>IFERROR(AVERAGEIFS(EDF[Nutrition], EDF[Nom], BD_evo[[#This Row],[Nom]], EDF[Semaine], BD_evo[[#This Row],[Semaine]]), "")</f>
        <v/>
      </c>
      <c r="M2128" s="92" t="str">
        <f>IFERROR(AVERAGEIFS(RPE[Investissement du jour], RPE[Nom], BD_evo[[#This Row],[Nom]], RPE[Semaine], BD_evo[[#This Row],[Semaine]]), "")</f>
        <v/>
      </c>
    </row>
    <row r="2129" spans="1:13" x14ac:dyDescent="0.2">
      <c r="A2129" s="88" t="s">
        <v>77</v>
      </c>
      <c r="B2129" t="str">
        <f>INDEX(Statut[Profil], MATCH(BD_evo[[#This Row],[Nom]], Statut[Nom], 0))</f>
        <v>Avant</v>
      </c>
      <c r="C2129">
        <f t="shared" si="61"/>
        <v>2024</v>
      </c>
      <c r="D2129">
        <f t="shared" si="62"/>
        <v>26</v>
      </c>
      <c r="E2129" t="str">
        <f>IF(SUMIFS(RPE[sRPE_tot], RPE[Nom], BD_evo[[#This Row],[Nom]], RPE[Semaine], BD_evo[[#This Row],[Semaine]])=0,"",SUMIFS(RPE[sRPE_tot], RPE[Nom], BD_evo[[#This Row],[Nom]], RPE[Semaine], BD_evo[[#This Row],[Semaine]]))</f>
        <v/>
      </c>
      <c r="F2129" s="92" t="str">
        <f>IFERROR(AVERAGEIFS(EDF[Total EDF], EDF[Nom], BD_evo[[#This Row],[Nom]], EDF[Semaine], BD_evo[[#This Row],[Semaine]]), "")</f>
        <v/>
      </c>
      <c r="G2129" s="92" t="str">
        <f>IFERROR(AVERAGEIFS(EDF[Humeur], EDF[Nom], BD_evo[[#This Row],[Nom]], EDF[Semaine], BD_evo[[#This Row],[Semaine]]), "")</f>
        <v/>
      </c>
      <c r="H2129" s="92" t="str">
        <f>IFERROR(AVERAGEIFS(EDF[Stress], EDF[Nom], BD_evo[[#This Row],[Nom]], EDF[Semaine], BD_evo[[#This Row],[Semaine]]), "")</f>
        <v/>
      </c>
      <c r="I2129" s="92" t="str">
        <f>IFERROR(AVERAGEIFS(EDF[Sommeil], EDF[Nom], BD_evo[[#This Row],[Nom]], EDF[Semaine], BD_evo[[#This Row],[Semaine]]), "")</f>
        <v/>
      </c>
      <c r="J2129" s="92" t="str">
        <f>IFERROR(AVERAGEIFS(EDF[Etat Physique], EDF[Nom], BD_evo[[#This Row],[Nom]], EDF[Semaine], BD_evo[[#This Row],[Semaine]]), "")</f>
        <v/>
      </c>
      <c r="K2129" s="92" t="str">
        <f>IFERROR(AVERAGEIFS(EDF[Hydratation], EDF[Nom], BD_evo[[#This Row],[Nom]], EDF[Semaine], BD_evo[[#This Row],[Semaine]]), "")</f>
        <v/>
      </c>
      <c r="L2129" s="92" t="str">
        <f>IFERROR(AVERAGEIFS(EDF[Nutrition], EDF[Nom], BD_evo[[#This Row],[Nom]], EDF[Semaine], BD_evo[[#This Row],[Semaine]]), "")</f>
        <v/>
      </c>
      <c r="M2129" s="92" t="str">
        <f>IFERROR(AVERAGEIFS(RPE[Investissement du jour], RPE[Nom], BD_evo[[#This Row],[Nom]], RPE[Semaine], BD_evo[[#This Row],[Semaine]]), "")</f>
        <v/>
      </c>
    </row>
    <row r="2130" spans="1:13" x14ac:dyDescent="0.2">
      <c r="A2130" s="88" t="s">
        <v>135</v>
      </c>
      <c r="B2130" t="str">
        <f>INDEX(Statut[Profil], MATCH(BD_evo[[#This Row],[Nom]], Statut[Nom], 0))</f>
        <v>Trois Quarts</v>
      </c>
      <c r="C2130">
        <f t="shared" si="61"/>
        <v>2024</v>
      </c>
      <c r="D2130">
        <f t="shared" si="62"/>
        <v>26</v>
      </c>
      <c r="E2130" t="str">
        <f>IF(SUMIFS(RPE[sRPE_tot], RPE[Nom], BD_evo[[#This Row],[Nom]], RPE[Semaine], BD_evo[[#This Row],[Semaine]])=0,"",SUMIFS(RPE[sRPE_tot], RPE[Nom], BD_evo[[#This Row],[Nom]], RPE[Semaine], BD_evo[[#This Row],[Semaine]]))</f>
        <v/>
      </c>
      <c r="F2130" s="92" t="str">
        <f>IFERROR(AVERAGEIFS(EDF[Total EDF], EDF[Nom], BD_evo[[#This Row],[Nom]], EDF[Semaine], BD_evo[[#This Row],[Semaine]]), "")</f>
        <v/>
      </c>
      <c r="G2130" s="92" t="str">
        <f>IFERROR(AVERAGEIFS(EDF[Humeur], EDF[Nom], BD_evo[[#This Row],[Nom]], EDF[Semaine], BD_evo[[#This Row],[Semaine]]), "")</f>
        <v/>
      </c>
      <c r="H2130" s="92" t="str">
        <f>IFERROR(AVERAGEIFS(EDF[Stress], EDF[Nom], BD_evo[[#This Row],[Nom]], EDF[Semaine], BD_evo[[#This Row],[Semaine]]), "")</f>
        <v/>
      </c>
      <c r="I2130" s="92" t="str">
        <f>IFERROR(AVERAGEIFS(EDF[Sommeil], EDF[Nom], BD_evo[[#This Row],[Nom]], EDF[Semaine], BD_evo[[#This Row],[Semaine]]), "")</f>
        <v/>
      </c>
      <c r="J2130" s="92" t="str">
        <f>IFERROR(AVERAGEIFS(EDF[Etat Physique], EDF[Nom], BD_evo[[#This Row],[Nom]], EDF[Semaine], BD_evo[[#This Row],[Semaine]]), "")</f>
        <v/>
      </c>
      <c r="K2130" s="92" t="str">
        <f>IFERROR(AVERAGEIFS(EDF[Hydratation], EDF[Nom], BD_evo[[#This Row],[Nom]], EDF[Semaine], BD_evo[[#This Row],[Semaine]]), "")</f>
        <v/>
      </c>
      <c r="L2130" s="92" t="str">
        <f>IFERROR(AVERAGEIFS(EDF[Nutrition], EDF[Nom], BD_evo[[#This Row],[Nom]], EDF[Semaine], BD_evo[[#This Row],[Semaine]]), "")</f>
        <v/>
      </c>
      <c r="M2130" s="92" t="str">
        <f>IFERROR(AVERAGEIFS(RPE[Investissement du jour], RPE[Nom], BD_evo[[#This Row],[Nom]], RPE[Semaine], BD_evo[[#This Row],[Semaine]]), "")</f>
        <v/>
      </c>
    </row>
    <row r="2131" spans="1:13" x14ac:dyDescent="0.2">
      <c r="A2131" s="88" t="s">
        <v>75</v>
      </c>
      <c r="B2131" t="str">
        <f>INDEX(Statut[Profil], MATCH(BD_evo[[#This Row],[Nom]], Statut[Nom], 0))</f>
        <v>Avant</v>
      </c>
      <c r="C2131">
        <f t="shared" si="61"/>
        <v>2024</v>
      </c>
      <c r="D2131">
        <f t="shared" si="62"/>
        <v>26</v>
      </c>
      <c r="E2131" t="str">
        <f>IF(SUMIFS(RPE[sRPE_tot], RPE[Nom], BD_evo[[#This Row],[Nom]], RPE[Semaine], BD_evo[[#This Row],[Semaine]])=0,"",SUMIFS(RPE[sRPE_tot], RPE[Nom], BD_evo[[#This Row],[Nom]], RPE[Semaine], BD_evo[[#This Row],[Semaine]]))</f>
        <v/>
      </c>
      <c r="F2131" s="92" t="str">
        <f>IFERROR(AVERAGEIFS(EDF[Total EDF], EDF[Nom], BD_evo[[#This Row],[Nom]], EDF[Semaine], BD_evo[[#This Row],[Semaine]]), "")</f>
        <v/>
      </c>
      <c r="G2131" s="92" t="str">
        <f>IFERROR(AVERAGEIFS(EDF[Humeur], EDF[Nom], BD_evo[[#This Row],[Nom]], EDF[Semaine], BD_evo[[#This Row],[Semaine]]), "")</f>
        <v/>
      </c>
      <c r="H2131" s="92" t="str">
        <f>IFERROR(AVERAGEIFS(EDF[Stress], EDF[Nom], BD_evo[[#This Row],[Nom]], EDF[Semaine], BD_evo[[#This Row],[Semaine]]), "")</f>
        <v/>
      </c>
      <c r="I2131" s="92" t="str">
        <f>IFERROR(AVERAGEIFS(EDF[Sommeil], EDF[Nom], BD_evo[[#This Row],[Nom]], EDF[Semaine], BD_evo[[#This Row],[Semaine]]), "")</f>
        <v/>
      </c>
      <c r="J2131" s="92" t="str">
        <f>IFERROR(AVERAGEIFS(EDF[Etat Physique], EDF[Nom], BD_evo[[#This Row],[Nom]], EDF[Semaine], BD_evo[[#This Row],[Semaine]]), "")</f>
        <v/>
      </c>
      <c r="K2131" s="92" t="str">
        <f>IFERROR(AVERAGEIFS(EDF[Hydratation], EDF[Nom], BD_evo[[#This Row],[Nom]], EDF[Semaine], BD_evo[[#This Row],[Semaine]]), "")</f>
        <v/>
      </c>
      <c r="L2131" s="92" t="str">
        <f>IFERROR(AVERAGEIFS(EDF[Nutrition], EDF[Nom], BD_evo[[#This Row],[Nom]], EDF[Semaine], BD_evo[[#This Row],[Semaine]]), "")</f>
        <v/>
      </c>
      <c r="M2131" s="92" t="str">
        <f>IFERROR(AVERAGEIFS(RPE[Investissement du jour], RPE[Nom], BD_evo[[#This Row],[Nom]], RPE[Semaine], BD_evo[[#This Row],[Semaine]]), "")</f>
        <v/>
      </c>
    </row>
    <row r="2132" spans="1:13" x14ac:dyDescent="0.2">
      <c r="A2132" s="88" t="s">
        <v>112</v>
      </c>
      <c r="B2132" t="str">
        <f>INDEX(Statut[Profil], MATCH(BD_evo[[#This Row],[Nom]], Statut[Nom], 0))</f>
        <v>Trois Quarts</v>
      </c>
      <c r="C2132">
        <f t="shared" si="61"/>
        <v>2024</v>
      </c>
      <c r="D2132">
        <f t="shared" si="62"/>
        <v>26</v>
      </c>
      <c r="E2132" t="str">
        <f>IF(SUMIFS(RPE[sRPE_tot], RPE[Nom], BD_evo[[#This Row],[Nom]], RPE[Semaine], BD_evo[[#This Row],[Semaine]])=0,"",SUMIFS(RPE[sRPE_tot], RPE[Nom], BD_evo[[#This Row],[Nom]], RPE[Semaine], BD_evo[[#This Row],[Semaine]]))</f>
        <v/>
      </c>
      <c r="F2132" s="92" t="str">
        <f>IFERROR(AVERAGEIFS(EDF[Total EDF], EDF[Nom], BD_evo[[#This Row],[Nom]], EDF[Semaine], BD_evo[[#This Row],[Semaine]]), "")</f>
        <v/>
      </c>
      <c r="G2132" s="92" t="str">
        <f>IFERROR(AVERAGEIFS(EDF[Humeur], EDF[Nom], BD_evo[[#This Row],[Nom]], EDF[Semaine], BD_evo[[#This Row],[Semaine]]), "")</f>
        <v/>
      </c>
      <c r="H2132" s="92" t="str">
        <f>IFERROR(AVERAGEIFS(EDF[Stress], EDF[Nom], BD_evo[[#This Row],[Nom]], EDF[Semaine], BD_evo[[#This Row],[Semaine]]), "")</f>
        <v/>
      </c>
      <c r="I2132" s="92" t="str">
        <f>IFERROR(AVERAGEIFS(EDF[Sommeil], EDF[Nom], BD_evo[[#This Row],[Nom]], EDF[Semaine], BD_evo[[#This Row],[Semaine]]), "")</f>
        <v/>
      </c>
      <c r="J2132" s="92" t="str">
        <f>IFERROR(AVERAGEIFS(EDF[Etat Physique], EDF[Nom], BD_evo[[#This Row],[Nom]], EDF[Semaine], BD_evo[[#This Row],[Semaine]]), "")</f>
        <v/>
      </c>
      <c r="K2132" s="92" t="str">
        <f>IFERROR(AVERAGEIFS(EDF[Hydratation], EDF[Nom], BD_evo[[#This Row],[Nom]], EDF[Semaine], BD_evo[[#This Row],[Semaine]]), "")</f>
        <v/>
      </c>
      <c r="L2132" s="92" t="str">
        <f>IFERROR(AVERAGEIFS(EDF[Nutrition], EDF[Nom], BD_evo[[#This Row],[Nom]], EDF[Semaine], BD_evo[[#This Row],[Semaine]]), "")</f>
        <v/>
      </c>
      <c r="M2132" s="92" t="str">
        <f>IFERROR(AVERAGEIFS(RPE[Investissement du jour], RPE[Nom], BD_evo[[#This Row],[Nom]], RPE[Semaine], BD_evo[[#This Row],[Semaine]]), "")</f>
        <v/>
      </c>
    </row>
    <row r="2133" spans="1:13" x14ac:dyDescent="0.2">
      <c r="A2133" s="88" t="s">
        <v>142</v>
      </c>
      <c r="B2133" t="str">
        <f>INDEX(Statut[Profil], MATCH(BD_evo[[#This Row],[Nom]], Statut[Nom], 0))</f>
        <v>Avant</v>
      </c>
      <c r="C2133">
        <f t="shared" si="61"/>
        <v>2024</v>
      </c>
      <c r="D2133">
        <f t="shared" si="62"/>
        <v>26</v>
      </c>
      <c r="E2133" t="str">
        <f>IF(SUMIFS(RPE[sRPE_tot], RPE[Nom], BD_evo[[#This Row],[Nom]], RPE[Semaine], BD_evo[[#This Row],[Semaine]])=0,"",SUMIFS(RPE[sRPE_tot], RPE[Nom], BD_evo[[#This Row],[Nom]], RPE[Semaine], BD_evo[[#This Row],[Semaine]]))</f>
        <v/>
      </c>
      <c r="F2133" s="92" t="str">
        <f>IFERROR(AVERAGEIFS(EDF[Total EDF], EDF[Nom], BD_evo[[#This Row],[Nom]], EDF[Semaine], BD_evo[[#This Row],[Semaine]]), "")</f>
        <v/>
      </c>
      <c r="G2133" s="92" t="str">
        <f>IFERROR(AVERAGEIFS(EDF[Humeur], EDF[Nom], BD_evo[[#This Row],[Nom]], EDF[Semaine], BD_evo[[#This Row],[Semaine]]), "")</f>
        <v/>
      </c>
      <c r="H2133" s="92" t="str">
        <f>IFERROR(AVERAGEIFS(EDF[Stress], EDF[Nom], BD_evo[[#This Row],[Nom]], EDF[Semaine], BD_evo[[#This Row],[Semaine]]), "")</f>
        <v/>
      </c>
      <c r="I2133" s="92" t="str">
        <f>IFERROR(AVERAGEIFS(EDF[Sommeil], EDF[Nom], BD_evo[[#This Row],[Nom]], EDF[Semaine], BD_evo[[#This Row],[Semaine]]), "")</f>
        <v/>
      </c>
      <c r="J2133" s="92" t="str">
        <f>IFERROR(AVERAGEIFS(EDF[Etat Physique], EDF[Nom], BD_evo[[#This Row],[Nom]], EDF[Semaine], BD_evo[[#This Row],[Semaine]]), "")</f>
        <v/>
      </c>
      <c r="K2133" s="92" t="str">
        <f>IFERROR(AVERAGEIFS(EDF[Hydratation], EDF[Nom], BD_evo[[#This Row],[Nom]], EDF[Semaine], BD_evo[[#This Row],[Semaine]]), "")</f>
        <v/>
      </c>
      <c r="L2133" s="92" t="str">
        <f>IFERROR(AVERAGEIFS(EDF[Nutrition], EDF[Nom], BD_evo[[#This Row],[Nom]], EDF[Semaine], BD_evo[[#This Row],[Semaine]]), "")</f>
        <v/>
      </c>
      <c r="M2133" s="92" t="str">
        <f>IFERROR(AVERAGEIFS(RPE[Investissement du jour], RPE[Nom], BD_evo[[#This Row],[Nom]], RPE[Semaine], BD_evo[[#This Row],[Semaine]]), "")</f>
        <v/>
      </c>
    </row>
    <row r="2134" spans="1:13" x14ac:dyDescent="0.2">
      <c r="A2134" s="88" t="s">
        <v>131</v>
      </c>
      <c r="B2134" t="str">
        <f>INDEX(Statut[Profil], MATCH(BD_evo[[#This Row],[Nom]], Statut[Nom], 0))</f>
        <v>Trois Quarts</v>
      </c>
      <c r="C2134">
        <f t="shared" si="61"/>
        <v>2024</v>
      </c>
      <c r="D2134">
        <f t="shared" si="62"/>
        <v>26</v>
      </c>
      <c r="E2134" t="str">
        <f>IF(SUMIFS(RPE[sRPE_tot], RPE[Nom], BD_evo[[#This Row],[Nom]], RPE[Semaine], BD_evo[[#This Row],[Semaine]])=0,"",SUMIFS(RPE[sRPE_tot], RPE[Nom], BD_evo[[#This Row],[Nom]], RPE[Semaine], BD_evo[[#This Row],[Semaine]]))</f>
        <v/>
      </c>
      <c r="F2134" s="92" t="str">
        <f>IFERROR(AVERAGEIFS(EDF[Total EDF], EDF[Nom], BD_evo[[#This Row],[Nom]], EDF[Semaine], BD_evo[[#This Row],[Semaine]]), "")</f>
        <v/>
      </c>
      <c r="G2134" s="92" t="str">
        <f>IFERROR(AVERAGEIFS(EDF[Humeur], EDF[Nom], BD_evo[[#This Row],[Nom]], EDF[Semaine], BD_evo[[#This Row],[Semaine]]), "")</f>
        <v/>
      </c>
      <c r="H2134" s="92" t="str">
        <f>IFERROR(AVERAGEIFS(EDF[Stress], EDF[Nom], BD_evo[[#This Row],[Nom]], EDF[Semaine], BD_evo[[#This Row],[Semaine]]), "")</f>
        <v/>
      </c>
      <c r="I2134" s="92" t="str">
        <f>IFERROR(AVERAGEIFS(EDF[Sommeil], EDF[Nom], BD_evo[[#This Row],[Nom]], EDF[Semaine], BD_evo[[#This Row],[Semaine]]), "")</f>
        <v/>
      </c>
      <c r="J2134" s="92" t="str">
        <f>IFERROR(AVERAGEIFS(EDF[Etat Physique], EDF[Nom], BD_evo[[#This Row],[Nom]], EDF[Semaine], BD_evo[[#This Row],[Semaine]]), "")</f>
        <v/>
      </c>
      <c r="K2134" s="92" t="str">
        <f>IFERROR(AVERAGEIFS(EDF[Hydratation], EDF[Nom], BD_evo[[#This Row],[Nom]], EDF[Semaine], BD_evo[[#This Row],[Semaine]]), "")</f>
        <v/>
      </c>
      <c r="L2134" s="92" t="str">
        <f>IFERROR(AVERAGEIFS(EDF[Nutrition], EDF[Nom], BD_evo[[#This Row],[Nom]], EDF[Semaine], BD_evo[[#This Row],[Semaine]]), "")</f>
        <v/>
      </c>
      <c r="M2134" s="92" t="str">
        <f>IFERROR(AVERAGEIFS(RPE[Investissement du jour], RPE[Nom], BD_evo[[#This Row],[Nom]], RPE[Semaine], BD_evo[[#This Row],[Semaine]]), "")</f>
        <v/>
      </c>
    </row>
    <row r="2135" spans="1:13" x14ac:dyDescent="0.2">
      <c r="A2135" s="88" t="s">
        <v>83</v>
      </c>
      <c r="B2135" t="str">
        <f>INDEX(Statut[Profil], MATCH(BD_evo[[#This Row],[Nom]], Statut[Nom], 0))</f>
        <v>Avant</v>
      </c>
      <c r="C2135">
        <f t="shared" si="61"/>
        <v>2024</v>
      </c>
      <c r="D2135">
        <f t="shared" si="62"/>
        <v>26</v>
      </c>
      <c r="E2135" t="str">
        <f>IF(SUMIFS(RPE[sRPE_tot], RPE[Nom], BD_evo[[#This Row],[Nom]], RPE[Semaine], BD_evo[[#This Row],[Semaine]])=0,"",SUMIFS(RPE[sRPE_tot], RPE[Nom], BD_evo[[#This Row],[Nom]], RPE[Semaine], BD_evo[[#This Row],[Semaine]]))</f>
        <v/>
      </c>
      <c r="F2135" s="92" t="str">
        <f>IFERROR(AVERAGEIFS(EDF[Total EDF], EDF[Nom], BD_evo[[#This Row],[Nom]], EDF[Semaine], BD_evo[[#This Row],[Semaine]]), "")</f>
        <v/>
      </c>
      <c r="G2135" s="92" t="str">
        <f>IFERROR(AVERAGEIFS(EDF[Humeur], EDF[Nom], BD_evo[[#This Row],[Nom]], EDF[Semaine], BD_evo[[#This Row],[Semaine]]), "")</f>
        <v/>
      </c>
      <c r="H2135" s="92" t="str">
        <f>IFERROR(AVERAGEIFS(EDF[Stress], EDF[Nom], BD_evo[[#This Row],[Nom]], EDF[Semaine], BD_evo[[#This Row],[Semaine]]), "")</f>
        <v/>
      </c>
      <c r="I2135" s="92" t="str">
        <f>IFERROR(AVERAGEIFS(EDF[Sommeil], EDF[Nom], BD_evo[[#This Row],[Nom]], EDF[Semaine], BD_evo[[#This Row],[Semaine]]), "")</f>
        <v/>
      </c>
      <c r="J2135" s="92" t="str">
        <f>IFERROR(AVERAGEIFS(EDF[Etat Physique], EDF[Nom], BD_evo[[#This Row],[Nom]], EDF[Semaine], BD_evo[[#This Row],[Semaine]]), "")</f>
        <v/>
      </c>
      <c r="K2135" s="92" t="str">
        <f>IFERROR(AVERAGEIFS(EDF[Hydratation], EDF[Nom], BD_evo[[#This Row],[Nom]], EDF[Semaine], BD_evo[[#This Row],[Semaine]]), "")</f>
        <v/>
      </c>
      <c r="L2135" s="92" t="str">
        <f>IFERROR(AVERAGEIFS(EDF[Nutrition], EDF[Nom], BD_evo[[#This Row],[Nom]], EDF[Semaine], BD_evo[[#This Row],[Semaine]]), "")</f>
        <v/>
      </c>
      <c r="M2135" s="92" t="str">
        <f>IFERROR(AVERAGEIFS(RPE[Investissement du jour], RPE[Nom], BD_evo[[#This Row],[Nom]], RPE[Semaine], BD_evo[[#This Row],[Semaine]]), "")</f>
        <v/>
      </c>
    </row>
    <row r="2136" spans="1:13" x14ac:dyDescent="0.2">
      <c r="A2136" s="88" t="s">
        <v>100</v>
      </c>
      <c r="B2136" t="str">
        <f>INDEX(Statut[Profil], MATCH(BD_evo[[#This Row],[Nom]], Statut[Nom], 0))</f>
        <v>Trois Quarts</v>
      </c>
      <c r="C2136">
        <f t="shared" si="61"/>
        <v>2024</v>
      </c>
      <c r="D2136">
        <f t="shared" si="62"/>
        <v>26</v>
      </c>
      <c r="E2136" t="str">
        <f>IF(SUMIFS(RPE[sRPE_tot], RPE[Nom], BD_evo[[#This Row],[Nom]], RPE[Semaine], BD_evo[[#This Row],[Semaine]])=0,"",SUMIFS(RPE[sRPE_tot], RPE[Nom], BD_evo[[#This Row],[Nom]], RPE[Semaine], BD_evo[[#This Row],[Semaine]]))</f>
        <v/>
      </c>
      <c r="F2136" s="92" t="str">
        <f>IFERROR(AVERAGEIFS(EDF[Total EDF], EDF[Nom], BD_evo[[#This Row],[Nom]], EDF[Semaine], BD_evo[[#This Row],[Semaine]]), "")</f>
        <v/>
      </c>
      <c r="G2136" s="92" t="str">
        <f>IFERROR(AVERAGEIFS(EDF[Humeur], EDF[Nom], BD_evo[[#This Row],[Nom]], EDF[Semaine], BD_evo[[#This Row],[Semaine]]), "")</f>
        <v/>
      </c>
      <c r="H2136" s="92" t="str">
        <f>IFERROR(AVERAGEIFS(EDF[Stress], EDF[Nom], BD_evo[[#This Row],[Nom]], EDF[Semaine], BD_evo[[#This Row],[Semaine]]), "")</f>
        <v/>
      </c>
      <c r="I2136" s="92" t="str">
        <f>IFERROR(AVERAGEIFS(EDF[Sommeil], EDF[Nom], BD_evo[[#This Row],[Nom]], EDF[Semaine], BD_evo[[#This Row],[Semaine]]), "")</f>
        <v/>
      </c>
      <c r="J2136" s="92" t="str">
        <f>IFERROR(AVERAGEIFS(EDF[Etat Physique], EDF[Nom], BD_evo[[#This Row],[Nom]], EDF[Semaine], BD_evo[[#This Row],[Semaine]]), "")</f>
        <v/>
      </c>
      <c r="K2136" s="92" t="str">
        <f>IFERROR(AVERAGEIFS(EDF[Hydratation], EDF[Nom], BD_evo[[#This Row],[Nom]], EDF[Semaine], BD_evo[[#This Row],[Semaine]]), "")</f>
        <v/>
      </c>
      <c r="L2136" s="92" t="str">
        <f>IFERROR(AVERAGEIFS(EDF[Nutrition], EDF[Nom], BD_evo[[#This Row],[Nom]], EDF[Semaine], BD_evo[[#This Row],[Semaine]]), "")</f>
        <v/>
      </c>
      <c r="M2136" s="92" t="str">
        <f>IFERROR(AVERAGEIFS(RPE[Investissement du jour], RPE[Nom], BD_evo[[#This Row],[Nom]], RPE[Semaine], BD_evo[[#This Row],[Semaine]]), "")</f>
        <v/>
      </c>
    </row>
    <row r="2137" spans="1:13" x14ac:dyDescent="0.2">
      <c r="A2137" s="88" t="s">
        <v>89</v>
      </c>
      <c r="B2137" t="str">
        <f>INDEX(Statut[Profil], MATCH(BD_evo[[#This Row],[Nom]], Statut[Nom], 0))</f>
        <v>Avant</v>
      </c>
      <c r="C2137">
        <f t="shared" si="61"/>
        <v>2024</v>
      </c>
      <c r="D2137">
        <f t="shared" si="62"/>
        <v>26</v>
      </c>
      <c r="E2137" t="str">
        <f>IF(SUMIFS(RPE[sRPE_tot], RPE[Nom], BD_evo[[#This Row],[Nom]], RPE[Semaine], BD_evo[[#This Row],[Semaine]])=0,"",SUMIFS(RPE[sRPE_tot], RPE[Nom], BD_evo[[#This Row],[Nom]], RPE[Semaine], BD_evo[[#This Row],[Semaine]]))</f>
        <v/>
      </c>
      <c r="F2137" s="92" t="str">
        <f>IFERROR(AVERAGEIFS(EDF[Total EDF], EDF[Nom], BD_evo[[#This Row],[Nom]], EDF[Semaine], BD_evo[[#This Row],[Semaine]]), "")</f>
        <v/>
      </c>
      <c r="G2137" s="92" t="str">
        <f>IFERROR(AVERAGEIFS(EDF[Humeur], EDF[Nom], BD_evo[[#This Row],[Nom]], EDF[Semaine], BD_evo[[#This Row],[Semaine]]), "")</f>
        <v/>
      </c>
      <c r="H2137" s="92" t="str">
        <f>IFERROR(AVERAGEIFS(EDF[Stress], EDF[Nom], BD_evo[[#This Row],[Nom]], EDF[Semaine], BD_evo[[#This Row],[Semaine]]), "")</f>
        <v/>
      </c>
      <c r="I2137" s="92" t="str">
        <f>IFERROR(AVERAGEIFS(EDF[Sommeil], EDF[Nom], BD_evo[[#This Row],[Nom]], EDF[Semaine], BD_evo[[#This Row],[Semaine]]), "")</f>
        <v/>
      </c>
      <c r="J2137" s="92" t="str">
        <f>IFERROR(AVERAGEIFS(EDF[Etat Physique], EDF[Nom], BD_evo[[#This Row],[Nom]], EDF[Semaine], BD_evo[[#This Row],[Semaine]]), "")</f>
        <v/>
      </c>
      <c r="K2137" s="92" t="str">
        <f>IFERROR(AVERAGEIFS(EDF[Hydratation], EDF[Nom], BD_evo[[#This Row],[Nom]], EDF[Semaine], BD_evo[[#This Row],[Semaine]]), "")</f>
        <v/>
      </c>
      <c r="L2137" s="92" t="str">
        <f>IFERROR(AVERAGEIFS(EDF[Nutrition], EDF[Nom], BD_evo[[#This Row],[Nom]], EDF[Semaine], BD_evo[[#This Row],[Semaine]]), "")</f>
        <v/>
      </c>
      <c r="M2137" s="92" t="str">
        <f>IFERROR(AVERAGEIFS(RPE[Investissement du jour], RPE[Nom], BD_evo[[#This Row],[Nom]], RPE[Semaine], BD_evo[[#This Row],[Semaine]]), "")</f>
        <v/>
      </c>
    </row>
    <row r="2138" spans="1:13" x14ac:dyDescent="0.2">
      <c r="A2138" s="88" t="s">
        <v>168</v>
      </c>
      <c r="B2138" t="str">
        <f>INDEX(Statut[Profil], MATCH(BD_evo[[#This Row],[Nom]], Statut[Nom], 0))</f>
        <v>Avant</v>
      </c>
      <c r="C2138">
        <f t="shared" si="61"/>
        <v>2024</v>
      </c>
      <c r="D2138">
        <f t="shared" si="62"/>
        <v>26</v>
      </c>
      <c r="E2138" t="str">
        <f>IF(SUMIFS(RPE[sRPE_tot], RPE[Nom], BD_evo[[#This Row],[Nom]], RPE[Semaine], BD_evo[[#This Row],[Semaine]])=0,"",SUMIFS(RPE[sRPE_tot], RPE[Nom], BD_evo[[#This Row],[Nom]], RPE[Semaine], BD_evo[[#This Row],[Semaine]]))</f>
        <v/>
      </c>
      <c r="F2138" s="92" t="str">
        <f>IFERROR(AVERAGEIFS(EDF[Total EDF], EDF[Nom], BD_evo[[#This Row],[Nom]], EDF[Semaine], BD_evo[[#This Row],[Semaine]]), "")</f>
        <v/>
      </c>
      <c r="G2138" s="92" t="str">
        <f>IFERROR(AVERAGEIFS(EDF[Humeur], EDF[Nom], BD_evo[[#This Row],[Nom]], EDF[Semaine], BD_evo[[#This Row],[Semaine]]), "")</f>
        <v/>
      </c>
      <c r="H2138" s="92" t="str">
        <f>IFERROR(AVERAGEIFS(EDF[Stress], EDF[Nom], BD_evo[[#This Row],[Nom]], EDF[Semaine], BD_evo[[#This Row],[Semaine]]), "")</f>
        <v/>
      </c>
      <c r="I2138" s="92" t="str">
        <f>IFERROR(AVERAGEIFS(EDF[Sommeil], EDF[Nom], BD_evo[[#This Row],[Nom]], EDF[Semaine], BD_evo[[#This Row],[Semaine]]), "")</f>
        <v/>
      </c>
      <c r="J2138" s="92" t="str">
        <f>IFERROR(AVERAGEIFS(EDF[Etat Physique], EDF[Nom], BD_evo[[#This Row],[Nom]], EDF[Semaine], BD_evo[[#This Row],[Semaine]]), "")</f>
        <v/>
      </c>
      <c r="K2138" s="92" t="str">
        <f>IFERROR(AVERAGEIFS(EDF[Hydratation], EDF[Nom], BD_evo[[#This Row],[Nom]], EDF[Semaine], BD_evo[[#This Row],[Semaine]]), "")</f>
        <v/>
      </c>
      <c r="L2138" s="92" t="str">
        <f>IFERROR(AVERAGEIFS(EDF[Nutrition], EDF[Nom], BD_evo[[#This Row],[Nom]], EDF[Semaine], BD_evo[[#This Row],[Semaine]]), "")</f>
        <v/>
      </c>
      <c r="M2138" s="92" t="str">
        <f>IFERROR(AVERAGEIFS(RPE[Investissement du jour], RPE[Nom], BD_evo[[#This Row],[Nom]], RPE[Semaine], BD_evo[[#This Row],[Semaine]]), "")</f>
        <v/>
      </c>
    </row>
    <row r="2139" spans="1:13" x14ac:dyDescent="0.2">
      <c r="A2139" s="88" t="s">
        <v>86</v>
      </c>
      <c r="B2139" t="str">
        <f>INDEX(Statut[Profil], MATCH(BD_evo[[#This Row],[Nom]], Statut[Nom], 0))</f>
        <v>Avant</v>
      </c>
      <c r="C2139">
        <f t="shared" si="61"/>
        <v>2024</v>
      </c>
      <c r="D2139">
        <f t="shared" si="62"/>
        <v>26</v>
      </c>
      <c r="E2139" t="str">
        <f>IF(SUMIFS(RPE[sRPE_tot], RPE[Nom], BD_evo[[#This Row],[Nom]], RPE[Semaine], BD_evo[[#This Row],[Semaine]])=0,"",SUMIFS(RPE[sRPE_tot], RPE[Nom], BD_evo[[#This Row],[Nom]], RPE[Semaine], BD_evo[[#This Row],[Semaine]]))</f>
        <v/>
      </c>
      <c r="F2139" s="92" t="str">
        <f>IFERROR(AVERAGEIFS(EDF[Total EDF], EDF[Nom], BD_evo[[#This Row],[Nom]], EDF[Semaine], BD_evo[[#This Row],[Semaine]]), "")</f>
        <v/>
      </c>
      <c r="G2139" s="92" t="str">
        <f>IFERROR(AVERAGEIFS(EDF[Humeur], EDF[Nom], BD_evo[[#This Row],[Nom]], EDF[Semaine], BD_evo[[#This Row],[Semaine]]), "")</f>
        <v/>
      </c>
      <c r="H2139" s="92" t="str">
        <f>IFERROR(AVERAGEIFS(EDF[Stress], EDF[Nom], BD_evo[[#This Row],[Nom]], EDF[Semaine], BD_evo[[#This Row],[Semaine]]), "")</f>
        <v/>
      </c>
      <c r="I2139" s="92" t="str">
        <f>IFERROR(AVERAGEIFS(EDF[Sommeil], EDF[Nom], BD_evo[[#This Row],[Nom]], EDF[Semaine], BD_evo[[#This Row],[Semaine]]), "")</f>
        <v/>
      </c>
      <c r="J2139" s="92" t="str">
        <f>IFERROR(AVERAGEIFS(EDF[Etat Physique], EDF[Nom], BD_evo[[#This Row],[Nom]], EDF[Semaine], BD_evo[[#This Row],[Semaine]]), "")</f>
        <v/>
      </c>
      <c r="K2139" s="92" t="str">
        <f>IFERROR(AVERAGEIFS(EDF[Hydratation], EDF[Nom], BD_evo[[#This Row],[Nom]], EDF[Semaine], BD_evo[[#This Row],[Semaine]]), "")</f>
        <v/>
      </c>
      <c r="L2139" s="92" t="str">
        <f>IFERROR(AVERAGEIFS(EDF[Nutrition], EDF[Nom], BD_evo[[#This Row],[Nom]], EDF[Semaine], BD_evo[[#This Row],[Semaine]]), "")</f>
        <v/>
      </c>
      <c r="M2139" s="92" t="str">
        <f>IFERROR(AVERAGEIFS(RPE[Investissement du jour], RPE[Nom], BD_evo[[#This Row],[Nom]], RPE[Semaine], BD_evo[[#This Row],[Semaine]]), "")</f>
        <v/>
      </c>
    </row>
    <row r="2140" spans="1:13" x14ac:dyDescent="0.2">
      <c r="A2140" s="88" t="s">
        <v>208</v>
      </c>
      <c r="B2140" t="str">
        <f>INDEX(Statut[Profil], MATCH(BD_evo[[#This Row],[Nom]], Statut[Nom], 0))</f>
        <v>Trois Quarts</v>
      </c>
      <c r="C2140">
        <f t="shared" si="61"/>
        <v>2024</v>
      </c>
      <c r="D2140">
        <f t="shared" si="62"/>
        <v>26</v>
      </c>
      <c r="E2140" t="str">
        <f>IF(SUMIFS(RPE[sRPE_tot], RPE[Nom], BD_evo[[#This Row],[Nom]], RPE[Semaine], BD_evo[[#This Row],[Semaine]])=0,"",SUMIFS(RPE[sRPE_tot], RPE[Nom], BD_evo[[#This Row],[Nom]], RPE[Semaine], BD_evo[[#This Row],[Semaine]]))</f>
        <v/>
      </c>
      <c r="F2140" s="92" t="str">
        <f>IFERROR(AVERAGEIFS(EDF[Total EDF], EDF[Nom], BD_evo[[#This Row],[Nom]], EDF[Semaine], BD_evo[[#This Row],[Semaine]]), "")</f>
        <v/>
      </c>
      <c r="G2140" s="92" t="str">
        <f>IFERROR(AVERAGEIFS(EDF[Humeur], EDF[Nom], BD_evo[[#This Row],[Nom]], EDF[Semaine], BD_evo[[#This Row],[Semaine]]), "")</f>
        <v/>
      </c>
      <c r="H2140" s="92" t="str">
        <f>IFERROR(AVERAGEIFS(EDF[Stress], EDF[Nom], BD_evo[[#This Row],[Nom]], EDF[Semaine], BD_evo[[#This Row],[Semaine]]), "")</f>
        <v/>
      </c>
      <c r="I2140" s="92" t="str">
        <f>IFERROR(AVERAGEIFS(EDF[Sommeil], EDF[Nom], BD_evo[[#This Row],[Nom]], EDF[Semaine], BD_evo[[#This Row],[Semaine]]), "")</f>
        <v/>
      </c>
      <c r="J2140" s="92" t="str">
        <f>IFERROR(AVERAGEIFS(EDF[Etat Physique], EDF[Nom], BD_evo[[#This Row],[Nom]], EDF[Semaine], BD_evo[[#This Row],[Semaine]]), "")</f>
        <v/>
      </c>
      <c r="K2140" s="92" t="str">
        <f>IFERROR(AVERAGEIFS(EDF[Hydratation], EDF[Nom], BD_evo[[#This Row],[Nom]], EDF[Semaine], BD_evo[[#This Row],[Semaine]]), "")</f>
        <v/>
      </c>
      <c r="L2140" s="92" t="str">
        <f>IFERROR(AVERAGEIFS(EDF[Nutrition], EDF[Nom], BD_evo[[#This Row],[Nom]], EDF[Semaine], BD_evo[[#This Row],[Semaine]]), "")</f>
        <v/>
      </c>
      <c r="M2140" s="92" t="str">
        <f>IFERROR(AVERAGEIFS(RPE[Investissement du jour], RPE[Nom], BD_evo[[#This Row],[Nom]], RPE[Semaine], BD_evo[[#This Row],[Semaine]]), "")</f>
        <v/>
      </c>
    </row>
    <row r="2141" spans="1:13" x14ac:dyDescent="0.2">
      <c r="A2141" s="88" t="s">
        <v>99</v>
      </c>
      <c r="B2141" t="str">
        <f>INDEX(Statut[Profil], MATCH(BD_evo[[#This Row],[Nom]], Statut[Nom], 0))</f>
        <v>Avant</v>
      </c>
      <c r="C2141">
        <f t="shared" si="61"/>
        <v>2024</v>
      </c>
      <c r="D2141">
        <f t="shared" si="62"/>
        <v>26</v>
      </c>
      <c r="E2141" t="str">
        <f>IF(SUMIFS(RPE[sRPE_tot], RPE[Nom], BD_evo[[#This Row],[Nom]], RPE[Semaine], BD_evo[[#This Row],[Semaine]])=0,"",SUMIFS(RPE[sRPE_tot], RPE[Nom], BD_evo[[#This Row],[Nom]], RPE[Semaine], BD_evo[[#This Row],[Semaine]]))</f>
        <v/>
      </c>
      <c r="F2141" s="92" t="str">
        <f>IFERROR(AVERAGEIFS(EDF[Total EDF], EDF[Nom], BD_evo[[#This Row],[Nom]], EDF[Semaine], BD_evo[[#This Row],[Semaine]]), "")</f>
        <v/>
      </c>
      <c r="G2141" s="92" t="str">
        <f>IFERROR(AVERAGEIFS(EDF[Humeur], EDF[Nom], BD_evo[[#This Row],[Nom]], EDF[Semaine], BD_evo[[#This Row],[Semaine]]), "")</f>
        <v/>
      </c>
      <c r="H2141" s="92" t="str">
        <f>IFERROR(AVERAGEIFS(EDF[Stress], EDF[Nom], BD_evo[[#This Row],[Nom]], EDF[Semaine], BD_evo[[#This Row],[Semaine]]), "")</f>
        <v/>
      </c>
      <c r="I2141" s="92" t="str">
        <f>IFERROR(AVERAGEIFS(EDF[Sommeil], EDF[Nom], BD_evo[[#This Row],[Nom]], EDF[Semaine], BD_evo[[#This Row],[Semaine]]), "")</f>
        <v/>
      </c>
      <c r="J2141" s="92" t="str">
        <f>IFERROR(AVERAGEIFS(EDF[Etat Physique], EDF[Nom], BD_evo[[#This Row],[Nom]], EDF[Semaine], BD_evo[[#This Row],[Semaine]]), "")</f>
        <v/>
      </c>
      <c r="K2141" s="92" t="str">
        <f>IFERROR(AVERAGEIFS(EDF[Hydratation], EDF[Nom], BD_evo[[#This Row],[Nom]], EDF[Semaine], BD_evo[[#This Row],[Semaine]]), "")</f>
        <v/>
      </c>
      <c r="L2141" s="92" t="str">
        <f>IFERROR(AVERAGEIFS(EDF[Nutrition], EDF[Nom], BD_evo[[#This Row],[Nom]], EDF[Semaine], BD_evo[[#This Row],[Semaine]]), "")</f>
        <v/>
      </c>
      <c r="M2141" s="92" t="str">
        <f>IFERROR(AVERAGEIFS(RPE[Investissement du jour], RPE[Nom], BD_evo[[#This Row],[Nom]], RPE[Semaine], BD_evo[[#This Row],[Semaine]]), "")</f>
        <v/>
      </c>
    </row>
    <row r="2142" spans="1:13" x14ac:dyDescent="0.2">
      <c r="A2142" s="88" t="s">
        <v>233</v>
      </c>
      <c r="B2142" t="str">
        <f>INDEX(Statut[Profil], MATCH(BD_evo[[#This Row],[Nom]], Statut[Nom], 0))</f>
        <v>Avant</v>
      </c>
      <c r="C2142">
        <f t="shared" si="61"/>
        <v>2024</v>
      </c>
      <c r="D2142">
        <f t="shared" si="62"/>
        <v>26</v>
      </c>
      <c r="E2142" t="str">
        <f>IF(SUMIFS(RPE[sRPE_tot], RPE[Nom], BD_evo[[#This Row],[Nom]], RPE[Semaine], BD_evo[[#This Row],[Semaine]])=0,"",SUMIFS(RPE[sRPE_tot], RPE[Nom], BD_evo[[#This Row],[Nom]], RPE[Semaine], BD_evo[[#This Row],[Semaine]]))</f>
        <v/>
      </c>
      <c r="F2142" s="92" t="str">
        <f>IFERROR(AVERAGEIFS(EDF[Total EDF], EDF[Nom], BD_evo[[#This Row],[Nom]], EDF[Semaine], BD_evo[[#This Row],[Semaine]]), "")</f>
        <v/>
      </c>
      <c r="G2142" s="92" t="str">
        <f>IFERROR(AVERAGEIFS(EDF[Humeur], EDF[Nom], BD_evo[[#This Row],[Nom]], EDF[Semaine], BD_evo[[#This Row],[Semaine]]), "")</f>
        <v/>
      </c>
      <c r="H2142" s="92" t="str">
        <f>IFERROR(AVERAGEIFS(EDF[Stress], EDF[Nom], BD_evo[[#This Row],[Nom]], EDF[Semaine], BD_evo[[#This Row],[Semaine]]), "")</f>
        <v/>
      </c>
      <c r="I2142" s="92" t="str">
        <f>IFERROR(AVERAGEIFS(EDF[Sommeil], EDF[Nom], BD_evo[[#This Row],[Nom]], EDF[Semaine], BD_evo[[#This Row],[Semaine]]), "")</f>
        <v/>
      </c>
      <c r="J2142" s="92" t="str">
        <f>IFERROR(AVERAGEIFS(EDF[Etat Physique], EDF[Nom], BD_evo[[#This Row],[Nom]], EDF[Semaine], BD_evo[[#This Row],[Semaine]]), "")</f>
        <v/>
      </c>
      <c r="K2142" s="92" t="str">
        <f>IFERROR(AVERAGEIFS(EDF[Hydratation], EDF[Nom], BD_evo[[#This Row],[Nom]], EDF[Semaine], BD_evo[[#This Row],[Semaine]]), "")</f>
        <v/>
      </c>
      <c r="L2142" s="92" t="str">
        <f>IFERROR(AVERAGEIFS(EDF[Nutrition], EDF[Nom], BD_evo[[#This Row],[Nom]], EDF[Semaine], BD_evo[[#This Row],[Semaine]]), "")</f>
        <v/>
      </c>
      <c r="M2142" s="92" t="str">
        <f>IFERROR(AVERAGEIFS(RPE[Investissement du jour], RPE[Nom], BD_evo[[#This Row],[Nom]], RPE[Semaine], BD_evo[[#This Row],[Semaine]]), "")</f>
        <v/>
      </c>
    </row>
    <row r="2143" spans="1:13" x14ac:dyDescent="0.2">
      <c r="A2143" s="88" t="s">
        <v>85</v>
      </c>
      <c r="B2143" t="str">
        <f>INDEX(Statut[Profil], MATCH(BD_evo[[#This Row],[Nom]], Statut[Nom], 0))</f>
        <v>Avant</v>
      </c>
      <c r="C2143">
        <f t="shared" ref="C2143:C2163" si="63">C2142</f>
        <v>2024</v>
      </c>
      <c r="D2143">
        <f t="shared" si="62"/>
        <v>26</v>
      </c>
      <c r="E2143" t="str">
        <f>IF(SUMIFS(RPE[sRPE_tot], RPE[Nom], BD_evo[[#This Row],[Nom]], RPE[Semaine], BD_evo[[#This Row],[Semaine]])=0,"",SUMIFS(RPE[sRPE_tot], RPE[Nom], BD_evo[[#This Row],[Nom]], RPE[Semaine], BD_evo[[#This Row],[Semaine]]))</f>
        <v/>
      </c>
      <c r="F2143" s="92" t="str">
        <f>IFERROR(AVERAGEIFS(EDF[Total EDF], EDF[Nom], BD_evo[[#This Row],[Nom]], EDF[Semaine], BD_evo[[#This Row],[Semaine]]), "")</f>
        <v/>
      </c>
      <c r="G2143" s="92" t="str">
        <f>IFERROR(AVERAGEIFS(EDF[Humeur], EDF[Nom], BD_evo[[#This Row],[Nom]], EDF[Semaine], BD_evo[[#This Row],[Semaine]]), "")</f>
        <v/>
      </c>
      <c r="H2143" s="92" t="str">
        <f>IFERROR(AVERAGEIFS(EDF[Stress], EDF[Nom], BD_evo[[#This Row],[Nom]], EDF[Semaine], BD_evo[[#This Row],[Semaine]]), "")</f>
        <v/>
      </c>
      <c r="I2143" s="92" t="str">
        <f>IFERROR(AVERAGEIFS(EDF[Sommeil], EDF[Nom], BD_evo[[#This Row],[Nom]], EDF[Semaine], BD_evo[[#This Row],[Semaine]]), "")</f>
        <v/>
      </c>
      <c r="J2143" s="92" t="str">
        <f>IFERROR(AVERAGEIFS(EDF[Etat Physique], EDF[Nom], BD_evo[[#This Row],[Nom]], EDF[Semaine], BD_evo[[#This Row],[Semaine]]), "")</f>
        <v/>
      </c>
      <c r="K2143" s="92" t="str">
        <f>IFERROR(AVERAGEIFS(EDF[Hydratation], EDF[Nom], BD_evo[[#This Row],[Nom]], EDF[Semaine], BD_evo[[#This Row],[Semaine]]), "")</f>
        <v/>
      </c>
      <c r="L2143" s="92" t="str">
        <f>IFERROR(AVERAGEIFS(EDF[Nutrition], EDF[Nom], BD_evo[[#This Row],[Nom]], EDF[Semaine], BD_evo[[#This Row],[Semaine]]), "")</f>
        <v/>
      </c>
      <c r="M2143" s="92" t="str">
        <f>IFERROR(AVERAGEIFS(RPE[Investissement du jour], RPE[Nom], BD_evo[[#This Row],[Nom]], RPE[Semaine], BD_evo[[#This Row],[Semaine]]), "")</f>
        <v/>
      </c>
    </row>
    <row r="2144" spans="1:13" x14ac:dyDescent="0.2">
      <c r="A2144" s="88" t="s">
        <v>191</v>
      </c>
      <c r="B2144" t="str">
        <f>INDEX(Statut[Profil], MATCH(BD_evo[[#This Row],[Nom]], Statut[Nom], 0))</f>
        <v>Avant</v>
      </c>
      <c r="C2144">
        <f t="shared" si="63"/>
        <v>2024</v>
      </c>
      <c r="D2144">
        <f t="shared" si="62"/>
        <v>26</v>
      </c>
      <c r="E2144" t="str">
        <f>IF(SUMIFS(RPE[sRPE_tot], RPE[Nom], BD_evo[[#This Row],[Nom]], RPE[Semaine], BD_evo[[#This Row],[Semaine]])=0,"",SUMIFS(RPE[sRPE_tot], RPE[Nom], BD_evo[[#This Row],[Nom]], RPE[Semaine], BD_evo[[#This Row],[Semaine]]))</f>
        <v/>
      </c>
      <c r="F2144" s="92" t="str">
        <f>IFERROR(AVERAGEIFS(EDF[Total EDF], EDF[Nom], BD_evo[[#This Row],[Nom]], EDF[Semaine], BD_evo[[#This Row],[Semaine]]), "")</f>
        <v/>
      </c>
      <c r="G2144" s="92" t="str">
        <f>IFERROR(AVERAGEIFS(EDF[Humeur], EDF[Nom], BD_evo[[#This Row],[Nom]], EDF[Semaine], BD_evo[[#This Row],[Semaine]]), "")</f>
        <v/>
      </c>
      <c r="H2144" s="92" t="str">
        <f>IFERROR(AVERAGEIFS(EDF[Stress], EDF[Nom], BD_evo[[#This Row],[Nom]], EDF[Semaine], BD_evo[[#This Row],[Semaine]]), "")</f>
        <v/>
      </c>
      <c r="I2144" s="92" t="str">
        <f>IFERROR(AVERAGEIFS(EDF[Sommeil], EDF[Nom], BD_evo[[#This Row],[Nom]], EDF[Semaine], BD_evo[[#This Row],[Semaine]]), "")</f>
        <v/>
      </c>
      <c r="J2144" s="92" t="str">
        <f>IFERROR(AVERAGEIFS(EDF[Etat Physique], EDF[Nom], BD_evo[[#This Row],[Nom]], EDF[Semaine], BD_evo[[#This Row],[Semaine]]), "")</f>
        <v/>
      </c>
      <c r="K2144" s="92" t="str">
        <f>IFERROR(AVERAGEIFS(EDF[Hydratation], EDF[Nom], BD_evo[[#This Row],[Nom]], EDF[Semaine], BD_evo[[#This Row],[Semaine]]), "")</f>
        <v/>
      </c>
      <c r="L2144" s="92" t="str">
        <f>IFERROR(AVERAGEIFS(EDF[Nutrition], EDF[Nom], BD_evo[[#This Row],[Nom]], EDF[Semaine], BD_evo[[#This Row],[Semaine]]), "")</f>
        <v/>
      </c>
      <c r="M2144" s="92" t="str">
        <f>IFERROR(AVERAGEIFS(RPE[Investissement du jour], RPE[Nom], BD_evo[[#This Row],[Nom]], RPE[Semaine], BD_evo[[#This Row],[Semaine]]), "")</f>
        <v/>
      </c>
    </row>
    <row r="2145" spans="1:13" x14ac:dyDescent="0.2">
      <c r="A2145" s="89" t="s">
        <v>95</v>
      </c>
      <c r="B2145" t="str">
        <f>INDEX(Statut[Profil], MATCH(BD_evo[[#This Row],[Nom]], Statut[Nom], 0))</f>
        <v>Avant</v>
      </c>
      <c r="C2145">
        <f t="shared" si="63"/>
        <v>2024</v>
      </c>
      <c r="D2145">
        <f t="shared" si="62"/>
        <v>26</v>
      </c>
      <c r="E2145" t="str">
        <f>IF(SUMIFS(RPE[sRPE_tot], RPE[Nom], BD_evo[[#This Row],[Nom]], RPE[Semaine], BD_evo[[#This Row],[Semaine]])=0,"",SUMIFS(RPE[sRPE_tot], RPE[Nom], BD_evo[[#This Row],[Nom]], RPE[Semaine], BD_evo[[#This Row],[Semaine]]))</f>
        <v/>
      </c>
      <c r="F2145" s="92" t="str">
        <f>IFERROR(AVERAGEIFS(EDF[Total EDF], EDF[Nom], BD_evo[[#This Row],[Nom]], EDF[Semaine], BD_evo[[#This Row],[Semaine]]), "")</f>
        <v/>
      </c>
      <c r="G2145" s="92" t="str">
        <f>IFERROR(AVERAGEIFS(EDF[Humeur], EDF[Nom], BD_evo[[#This Row],[Nom]], EDF[Semaine], BD_evo[[#This Row],[Semaine]]), "")</f>
        <v/>
      </c>
      <c r="H2145" s="92" t="str">
        <f>IFERROR(AVERAGEIFS(EDF[Stress], EDF[Nom], BD_evo[[#This Row],[Nom]], EDF[Semaine], BD_evo[[#This Row],[Semaine]]), "")</f>
        <v/>
      </c>
      <c r="I2145" s="92" t="str">
        <f>IFERROR(AVERAGEIFS(EDF[Sommeil], EDF[Nom], BD_evo[[#This Row],[Nom]], EDF[Semaine], BD_evo[[#This Row],[Semaine]]), "")</f>
        <v/>
      </c>
      <c r="J2145" s="92" t="str">
        <f>IFERROR(AVERAGEIFS(EDF[Etat Physique], EDF[Nom], BD_evo[[#This Row],[Nom]], EDF[Semaine], BD_evo[[#This Row],[Semaine]]), "")</f>
        <v/>
      </c>
      <c r="K2145" s="92" t="str">
        <f>IFERROR(AVERAGEIFS(EDF[Hydratation], EDF[Nom], BD_evo[[#This Row],[Nom]], EDF[Semaine], BD_evo[[#This Row],[Semaine]]), "")</f>
        <v/>
      </c>
      <c r="L2145" s="92" t="str">
        <f>IFERROR(AVERAGEIFS(EDF[Nutrition], EDF[Nom], BD_evo[[#This Row],[Nom]], EDF[Semaine], BD_evo[[#This Row],[Semaine]]), "")</f>
        <v/>
      </c>
      <c r="M2145" s="92" t="str">
        <f>IFERROR(AVERAGEIFS(RPE[Investissement du jour], RPE[Nom], BD_evo[[#This Row],[Nom]], RPE[Semaine], BD_evo[[#This Row],[Semaine]]), "")</f>
        <v/>
      </c>
    </row>
    <row r="2146" spans="1:13" x14ac:dyDescent="0.2">
      <c r="A2146" s="89" t="s">
        <v>80</v>
      </c>
      <c r="B2146" t="str">
        <f>INDEX(Statut[Profil], MATCH(BD_evo[[#This Row],[Nom]], Statut[Nom], 0))</f>
        <v>Avant</v>
      </c>
      <c r="C2146">
        <f t="shared" si="63"/>
        <v>2024</v>
      </c>
      <c r="D2146">
        <f t="shared" si="62"/>
        <v>26</v>
      </c>
      <c r="E2146" t="str">
        <f>IF(SUMIFS(RPE[sRPE_tot], RPE[Nom], BD_evo[[#This Row],[Nom]], RPE[Semaine], BD_evo[[#This Row],[Semaine]])=0,"",SUMIFS(RPE[sRPE_tot], RPE[Nom], BD_evo[[#This Row],[Nom]], RPE[Semaine], BD_evo[[#This Row],[Semaine]]))</f>
        <v/>
      </c>
      <c r="F2146" s="92" t="str">
        <f>IFERROR(AVERAGEIFS(EDF[Total EDF], EDF[Nom], BD_evo[[#This Row],[Nom]], EDF[Semaine], BD_evo[[#This Row],[Semaine]]), "")</f>
        <v/>
      </c>
      <c r="G2146" s="92" t="str">
        <f>IFERROR(AVERAGEIFS(EDF[Humeur], EDF[Nom], BD_evo[[#This Row],[Nom]], EDF[Semaine], BD_evo[[#This Row],[Semaine]]), "")</f>
        <v/>
      </c>
      <c r="H2146" s="92" t="str">
        <f>IFERROR(AVERAGEIFS(EDF[Stress], EDF[Nom], BD_evo[[#This Row],[Nom]], EDF[Semaine], BD_evo[[#This Row],[Semaine]]), "")</f>
        <v/>
      </c>
      <c r="I2146" s="92" t="str">
        <f>IFERROR(AVERAGEIFS(EDF[Sommeil], EDF[Nom], BD_evo[[#This Row],[Nom]], EDF[Semaine], BD_evo[[#This Row],[Semaine]]), "")</f>
        <v/>
      </c>
      <c r="J2146" s="92" t="str">
        <f>IFERROR(AVERAGEIFS(EDF[Etat Physique], EDF[Nom], BD_evo[[#This Row],[Nom]], EDF[Semaine], BD_evo[[#This Row],[Semaine]]), "")</f>
        <v/>
      </c>
      <c r="K2146" s="92" t="str">
        <f>IFERROR(AVERAGEIFS(EDF[Hydratation], EDF[Nom], BD_evo[[#This Row],[Nom]], EDF[Semaine], BD_evo[[#This Row],[Semaine]]), "")</f>
        <v/>
      </c>
      <c r="L2146" s="92" t="str">
        <f>IFERROR(AVERAGEIFS(EDF[Nutrition], EDF[Nom], BD_evo[[#This Row],[Nom]], EDF[Semaine], BD_evo[[#This Row],[Semaine]]), "")</f>
        <v/>
      </c>
      <c r="M2146" s="92" t="str">
        <f>IFERROR(AVERAGEIFS(RPE[Investissement du jour], RPE[Nom], BD_evo[[#This Row],[Nom]], RPE[Semaine], BD_evo[[#This Row],[Semaine]]), "")</f>
        <v/>
      </c>
    </row>
    <row r="2147" spans="1:13" x14ac:dyDescent="0.2">
      <c r="A2147" s="88" t="s">
        <v>167</v>
      </c>
      <c r="B2147" t="str">
        <f>INDEX(Statut[Profil], MATCH(BD_evo[[#This Row],[Nom]], Statut[Nom], 0))</f>
        <v>Trois Quarts</v>
      </c>
      <c r="C2147">
        <f t="shared" si="63"/>
        <v>2024</v>
      </c>
      <c r="D2147">
        <f t="shared" si="62"/>
        <v>26</v>
      </c>
      <c r="E2147" t="str">
        <f>IF(SUMIFS(RPE[sRPE_tot], RPE[Nom], BD_evo[[#This Row],[Nom]], RPE[Semaine], BD_evo[[#This Row],[Semaine]])=0,"",SUMIFS(RPE[sRPE_tot], RPE[Nom], BD_evo[[#This Row],[Nom]], RPE[Semaine], BD_evo[[#This Row],[Semaine]]))</f>
        <v/>
      </c>
      <c r="F2147" s="92" t="str">
        <f>IFERROR(AVERAGEIFS(EDF[Total EDF], EDF[Nom], BD_evo[[#This Row],[Nom]], EDF[Semaine], BD_evo[[#This Row],[Semaine]]), "")</f>
        <v/>
      </c>
      <c r="G2147" s="92" t="str">
        <f>IFERROR(AVERAGEIFS(EDF[Humeur], EDF[Nom], BD_evo[[#This Row],[Nom]], EDF[Semaine], BD_evo[[#This Row],[Semaine]]), "")</f>
        <v/>
      </c>
      <c r="H2147" s="92" t="str">
        <f>IFERROR(AVERAGEIFS(EDF[Stress], EDF[Nom], BD_evo[[#This Row],[Nom]], EDF[Semaine], BD_evo[[#This Row],[Semaine]]), "")</f>
        <v/>
      </c>
      <c r="I2147" s="92" t="str">
        <f>IFERROR(AVERAGEIFS(EDF[Sommeil], EDF[Nom], BD_evo[[#This Row],[Nom]], EDF[Semaine], BD_evo[[#This Row],[Semaine]]), "")</f>
        <v/>
      </c>
      <c r="J2147" s="92" t="str">
        <f>IFERROR(AVERAGEIFS(EDF[Etat Physique], EDF[Nom], BD_evo[[#This Row],[Nom]], EDF[Semaine], BD_evo[[#This Row],[Semaine]]), "")</f>
        <v/>
      </c>
      <c r="K2147" s="92" t="str">
        <f>IFERROR(AVERAGEIFS(EDF[Hydratation], EDF[Nom], BD_evo[[#This Row],[Nom]], EDF[Semaine], BD_evo[[#This Row],[Semaine]]), "")</f>
        <v/>
      </c>
      <c r="L2147" s="92" t="str">
        <f>IFERROR(AVERAGEIFS(EDF[Nutrition], EDF[Nom], BD_evo[[#This Row],[Nom]], EDF[Semaine], BD_evo[[#This Row],[Semaine]]), "")</f>
        <v/>
      </c>
      <c r="M2147" s="92" t="str">
        <f>IFERROR(AVERAGEIFS(RPE[Investissement du jour], RPE[Nom], BD_evo[[#This Row],[Nom]], RPE[Semaine], BD_evo[[#This Row],[Semaine]]), "")</f>
        <v/>
      </c>
    </row>
    <row r="2148" spans="1:13" x14ac:dyDescent="0.2">
      <c r="A2148" s="88" t="s">
        <v>240</v>
      </c>
      <c r="B2148" t="str">
        <f>INDEX(Statut[Profil], MATCH(BD_evo[[#This Row],[Nom]], Statut[Nom], 0))</f>
        <v>Trois Quarts</v>
      </c>
      <c r="C2148">
        <f t="shared" si="63"/>
        <v>2024</v>
      </c>
      <c r="D2148">
        <f t="shared" si="62"/>
        <v>26</v>
      </c>
      <c r="E2148" t="str">
        <f>IF(SUMIFS(RPE[sRPE_tot], RPE[Nom], BD_evo[[#This Row],[Nom]], RPE[Semaine], BD_evo[[#This Row],[Semaine]])=0,"",SUMIFS(RPE[sRPE_tot], RPE[Nom], BD_evo[[#This Row],[Nom]], RPE[Semaine], BD_evo[[#This Row],[Semaine]]))</f>
        <v/>
      </c>
      <c r="F2148" s="92" t="str">
        <f>IFERROR(AVERAGEIFS(EDF[Total EDF], EDF[Nom], BD_evo[[#This Row],[Nom]], EDF[Semaine], BD_evo[[#This Row],[Semaine]]), "")</f>
        <v/>
      </c>
      <c r="G2148" s="92" t="str">
        <f>IFERROR(AVERAGEIFS(EDF[Humeur], EDF[Nom], BD_evo[[#This Row],[Nom]], EDF[Semaine], BD_evo[[#This Row],[Semaine]]), "")</f>
        <v/>
      </c>
      <c r="H2148" s="92" t="str">
        <f>IFERROR(AVERAGEIFS(EDF[Stress], EDF[Nom], BD_evo[[#This Row],[Nom]], EDF[Semaine], BD_evo[[#This Row],[Semaine]]), "")</f>
        <v/>
      </c>
      <c r="I2148" s="92" t="str">
        <f>IFERROR(AVERAGEIFS(EDF[Sommeil], EDF[Nom], BD_evo[[#This Row],[Nom]], EDF[Semaine], BD_evo[[#This Row],[Semaine]]), "")</f>
        <v/>
      </c>
      <c r="J2148" s="92" t="str">
        <f>IFERROR(AVERAGEIFS(EDF[Etat Physique], EDF[Nom], BD_evo[[#This Row],[Nom]], EDF[Semaine], BD_evo[[#This Row],[Semaine]]), "")</f>
        <v/>
      </c>
      <c r="K2148" s="92" t="str">
        <f>IFERROR(AVERAGEIFS(EDF[Hydratation], EDF[Nom], BD_evo[[#This Row],[Nom]], EDF[Semaine], BD_evo[[#This Row],[Semaine]]), "")</f>
        <v/>
      </c>
      <c r="L2148" s="92" t="str">
        <f>IFERROR(AVERAGEIFS(EDF[Nutrition], EDF[Nom], BD_evo[[#This Row],[Nom]], EDF[Semaine], BD_evo[[#This Row],[Semaine]]), "")</f>
        <v/>
      </c>
      <c r="M2148" s="92" t="str">
        <f>IFERROR(AVERAGEIFS(RPE[Investissement du jour], RPE[Nom], BD_evo[[#This Row],[Nom]], RPE[Semaine], BD_evo[[#This Row],[Semaine]]), "")</f>
        <v/>
      </c>
    </row>
    <row r="2149" spans="1:13" x14ac:dyDescent="0.2">
      <c r="A2149" s="88" t="s">
        <v>107</v>
      </c>
      <c r="B2149" t="str">
        <f>INDEX(Statut[Profil], MATCH(BD_evo[[#This Row],[Nom]], Statut[Nom], 0))</f>
        <v>Trois Quarts</v>
      </c>
      <c r="C2149">
        <f t="shared" si="63"/>
        <v>2024</v>
      </c>
      <c r="D2149">
        <f t="shared" si="62"/>
        <v>26</v>
      </c>
      <c r="E2149" t="str">
        <f>IF(SUMIFS(RPE[sRPE_tot], RPE[Nom], BD_evo[[#This Row],[Nom]], RPE[Semaine], BD_evo[[#This Row],[Semaine]])=0,"",SUMIFS(RPE[sRPE_tot], RPE[Nom], BD_evo[[#This Row],[Nom]], RPE[Semaine], BD_evo[[#This Row],[Semaine]]))</f>
        <v/>
      </c>
      <c r="F2149" s="92" t="str">
        <f>IFERROR(AVERAGEIFS(EDF[Total EDF], EDF[Nom], BD_evo[[#This Row],[Nom]], EDF[Semaine], BD_evo[[#This Row],[Semaine]]), "")</f>
        <v/>
      </c>
      <c r="G2149" s="92" t="str">
        <f>IFERROR(AVERAGEIFS(EDF[Humeur], EDF[Nom], BD_evo[[#This Row],[Nom]], EDF[Semaine], BD_evo[[#This Row],[Semaine]]), "")</f>
        <v/>
      </c>
      <c r="H2149" s="92" t="str">
        <f>IFERROR(AVERAGEIFS(EDF[Stress], EDF[Nom], BD_evo[[#This Row],[Nom]], EDF[Semaine], BD_evo[[#This Row],[Semaine]]), "")</f>
        <v/>
      </c>
      <c r="I2149" s="92" t="str">
        <f>IFERROR(AVERAGEIFS(EDF[Sommeil], EDF[Nom], BD_evo[[#This Row],[Nom]], EDF[Semaine], BD_evo[[#This Row],[Semaine]]), "")</f>
        <v/>
      </c>
      <c r="J2149" s="92" t="str">
        <f>IFERROR(AVERAGEIFS(EDF[Etat Physique], EDF[Nom], BD_evo[[#This Row],[Nom]], EDF[Semaine], BD_evo[[#This Row],[Semaine]]), "")</f>
        <v/>
      </c>
      <c r="K2149" s="92" t="str">
        <f>IFERROR(AVERAGEIFS(EDF[Hydratation], EDF[Nom], BD_evo[[#This Row],[Nom]], EDF[Semaine], BD_evo[[#This Row],[Semaine]]), "")</f>
        <v/>
      </c>
      <c r="L2149" s="92" t="str">
        <f>IFERROR(AVERAGEIFS(EDF[Nutrition], EDF[Nom], BD_evo[[#This Row],[Nom]], EDF[Semaine], BD_evo[[#This Row],[Semaine]]), "")</f>
        <v/>
      </c>
      <c r="M2149" s="92" t="str">
        <f>IFERROR(AVERAGEIFS(RPE[Investissement du jour], RPE[Nom], BD_evo[[#This Row],[Nom]], RPE[Semaine], BD_evo[[#This Row],[Semaine]]), "")</f>
        <v/>
      </c>
    </row>
    <row r="2150" spans="1:13" x14ac:dyDescent="0.2">
      <c r="A2150" s="88" t="s">
        <v>192</v>
      </c>
      <c r="B2150" t="str">
        <f>INDEX(Statut[Profil], MATCH(BD_evo[[#This Row],[Nom]], Statut[Nom], 0))</f>
        <v>Trois Quarts</v>
      </c>
      <c r="C2150">
        <f t="shared" si="63"/>
        <v>2024</v>
      </c>
      <c r="D2150">
        <f t="shared" si="62"/>
        <v>26</v>
      </c>
      <c r="E2150" t="str">
        <f>IF(SUMIFS(RPE[sRPE_tot], RPE[Nom], BD_evo[[#This Row],[Nom]], RPE[Semaine], BD_evo[[#This Row],[Semaine]])=0,"",SUMIFS(RPE[sRPE_tot], RPE[Nom], BD_evo[[#This Row],[Nom]], RPE[Semaine], BD_evo[[#This Row],[Semaine]]))</f>
        <v/>
      </c>
      <c r="F2150" s="92" t="str">
        <f>IFERROR(AVERAGEIFS(EDF[Total EDF], EDF[Nom], BD_evo[[#This Row],[Nom]], EDF[Semaine], BD_evo[[#This Row],[Semaine]]), "")</f>
        <v/>
      </c>
      <c r="G2150" s="92" t="str">
        <f>IFERROR(AVERAGEIFS(EDF[Humeur], EDF[Nom], BD_evo[[#This Row],[Nom]], EDF[Semaine], BD_evo[[#This Row],[Semaine]]), "")</f>
        <v/>
      </c>
      <c r="H2150" s="92" t="str">
        <f>IFERROR(AVERAGEIFS(EDF[Stress], EDF[Nom], BD_evo[[#This Row],[Nom]], EDF[Semaine], BD_evo[[#This Row],[Semaine]]), "")</f>
        <v/>
      </c>
      <c r="I2150" s="92" t="str">
        <f>IFERROR(AVERAGEIFS(EDF[Sommeil], EDF[Nom], BD_evo[[#This Row],[Nom]], EDF[Semaine], BD_evo[[#This Row],[Semaine]]), "")</f>
        <v/>
      </c>
      <c r="J2150" s="92" t="str">
        <f>IFERROR(AVERAGEIFS(EDF[Etat Physique], EDF[Nom], BD_evo[[#This Row],[Nom]], EDF[Semaine], BD_evo[[#This Row],[Semaine]]), "")</f>
        <v/>
      </c>
      <c r="K2150" s="92" t="str">
        <f>IFERROR(AVERAGEIFS(EDF[Hydratation], EDF[Nom], BD_evo[[#This Row],[Nom]], EDF[Semaine], BD_evo[[#This Row],[Semaine]]), "")</f>
        <v/>
      </c>
      <c r="L2150" s="92" t="str">
        <f>IFERROR(AVERAGEIFS(EDF[Nutrition], EDF[Nom], BD_evo[[#This Row],[Nom]], EDF[Semaine], BD_evo[[#This Row],[Semaine]]), "")</f>
        <v/>
      </c>
      <c r="M2150" s="92" t="str">
        <f>IFERROR(AVERAGEIFS(RPE[Investissement du jour], RPE[Nom], BD_evo[[#This Row],[Nom]], RPE[Semaine], BD_evo[[#This Row],[Semaine]]), "")</f>
        <v/>
      </c>
    </row>
    <row r="2151" spans="1:13" x14ac:dyDescent="0.2">
      <c r="A2151" s="88" t="s">
        <v>496</v>
      </c>
      <c r="B2151" t="str">
        <f>INDEX(Statut[Profil], MATCH(BD_evo[[#This Row],[Nom]], Statut[Nom], 0))</f>
        <v>Trois Quarts</v>
      </c>
      <c r="C2151">
        <f t="shared" si="63"/>
        <v>2024</v>
      </c>
      <c r="D2151">
        <f t="shared" si="62"/>
        <v>26</v>
      </c>
      <c r="E2151" t="str">
        <f>IF(SUMIFS(RPE[sRPE_tot], RPE[Nom], BD_evo[[#This Row],[Nom]], RPE[Semaine], BD_evo[[#This Row],[Semaine]])=0,"",SUMIFS(RPE[sRPE_tot], RPE[Nom], BD_evo[[#This Row],[Nom]], RPE[Semaine], BD_evo[[#This Row],[Semaine]]))</f>
        <v/>
      </c>
      <c r="F2151" s="92" t="str">
        <f>IFERROR(AVERAGEIFS(EDF[Total EDF], EDF[Nom], BD_evo[[#This Row],[Nom]], EDF[Semaine], BD_evo[[#This Row],[Semaine]]), "")</f>
        <v/>
      </c>
      <c r="G2151" s="92" t="str">
        <f>IFERROR(AVERAGEIFS(EDF[Humeur], EDF[Nom], BD_evo[[#This Row],[Nom]], EDF[Semaine], BD_evo[[#This Row],[Semaine]]), "")</f>
        <v/>
      </c>
      <c r="H2151" s="92" t="str">
        <f>IFERROR(AVERAGEIFS(EDF[Stress], EDF[Nom], BD_evo[[#This Row],[Nom]], EDF[Semaine], BD_evo[[#This Row],[Semaine]]), "")</f>
        <v/>
      </c>
      <c r="I2151" s="92" t="str">
        <f>IFERROR(AVERAGEIFS(EDF[Sommeil], EDF[Nom], BD_evo[[#This Row],[Nom]], EDF[Semaine], BD_evo[[#This Row],[Semaine]]), "")</f>
        <v/>
      </c>
      <c r="J2151" s="92" t="str">
        <f>IFERROR(AVERAGEIFS(EDF[Etat Physique], EDF[Nom], BD_evo[[#This Row],[Nom]], EDF[Semaine], BD_evo[[#This Row],[Semaine]]), "")</f>
        <v/>
      </c>
      <c r="K2151" s="92" t="str">
        <f>IFERROR(AVERAGEIFS(EDF[Hydratation], EDF[Nom], BD_evo[[#This Row],[Nom]], EDF[Semaine], BD_evo[[#This Row],[Semaine]]), "")</f>
        <v/>
      </c>
      <c r="L2151" s="92" t="str">
        <f>IFERROR(AVERAGEIFS(EDF[Nutrition], EDF[Nom], BD_evo[[#This Row],[Nom]], EDF[Semaine], BD_evo[[#This Row],[Semaine]]), "")</f>
        <v/>
      </c>
      <c r="M2151" s="92" t="str">
        <f>IFERROR(AVERAGEIFS(RPE[Investissement du jour], RPE[Nom], BD_evo[[#This Row],[Nom]], RPE[Semaine], BD_evo[[#This Row],[Semaine]]), "")</f>
        <v/>
      </c>
    </row>
    <row r="2152" spans="1:13" x14ac:dyDescent="0.2">
      <c r="A2152" s="88" t="s">
        <v>211</v>
      </c>
      <c r="B2152" t="str">
        <f>INDEX(Statut[Profil], MATCH(BD_evo[[#This Row],[Nom]], Statut[Nom], 0))</f>
        <v>Trois Quarts</v>
      </c>
      <c r="C2152">
        <f t="shared" si="63"/>
        <v>2024</v>
      </c>
      <c r="D2152">
        <f t="shared" si="62"/>
        <v>26</v>
      </c>
      <c r="E2152" t="str">
        <f>IF(SUMIFS(RPE[sRPE_tot], RPE[Nom], BD_evo[[#This Row],[Nom]], RPE[Semaine], BD_evo[[#This Row],[Semaine]])=0,"",SUMIFS(RPE[sRPE_tot], RPE[Nom], BD_evo[[#This Row],[Nom]], RPE[Semaine], BD_evo[[#This Row],[Semaine]]))</f>
        <v/>
      </c>
      <c r="F2152" s="92" t="str">
        <f>IFERROR(AVERAGEIFS(EDF[Total EDF], EDF[Nom], BD_evo[[#This Row],[Nom]], EDF[Semaine], BD_evo[[#This Row],[Semaine]]), "")</f>
        <v/>
      </c>
      <c r="G2152" s="92" t="str">
        <f>IFERROR(AVERAGEIFS(EDF[Humeur], EDF[Nom], BD_evo[[#This Row],[Nom]], EDF[Semaine], BD_evo[[#This Row],[Semaine]]), "")</f>
        <v/>
      </c>
      <c r="H2152" s="92" t="str">
        <f>IFERROR(AVERAGEIFS(EDF[Stress], EDF[Nom], BD_evo[[#This Row],[Nom]], EDF[Semaine], BD_evo[[#This Row],[Semaine]]), "")</f>
        <v/>
      </c>
      <c r="I2152" s="92" t="str">
        <f>IFERROR(AVERAGEIFS(EDF[Sommeil], EDF[Nom], BD_evo[[#This Row],[Nom]], EDF[Semaine], BD_evo[[#This Row],[Semaine]]), "")</f>
        <v/>
      </c>
      <c r="J2152" s="92" t="str">
        <f>IFERROR(AVERAGEIFS(EDF[Etat Physique], EDF[Nom], BD_evo[[#This Row],[Nom]], EDF[Semaine], BD_evo[[#This Row],[Semaine]]), "")</f>
        <v/>
      </c>
      <c r="K2152" s="92" t="str">
        <f>IFERROR(AVERAGEIFS(EDF[Hydratation], EDF[Nom], BD_evo[[#This Row],[Nom]], EDF[Semaine], BD_evo[[#This Row],[Semaine]]), "")</f>
        <v/>
      </c>
      <c r="L2152" s="92" t="str">
        <f>IFERROR(AVERAGEIFS(EDF[Nutrition], EDF[Nom], BD_evo[[#This Row],[Nom]], EDF[Semaine], BD_evo[[#This Row],[Semaine]]), "")</f>
        <v/>
      </c>
      <c r="M2152" s="92" t="str">
        <f>IFERROR(AVERAGEIFS(RPE[Investissement du jour], RPE[Nom], BD_evo[[#This Row],[Nom]], RPE[Semaine], BD_evo[[#This Row],[Semaine]]), "")</f>
        <v/>
      </c>
    </row>
    <row r="2153" spans="1:13" x14ac:dyDescent="0.2">
      <c r="A2153" s="88" t="s">
        <v>188</v>
      </c>
      <c r="B2153" t="str">
        <f>INDEX(Statut[Profil], MATCH(BD_evo[[#This Row],[Nom]], Statut[Nom], 0))</f>
        <v>Avant</v>
      </c>
      <c r="C2153">
        <f t="shared" si="63"/>
        <v>2024</v>
      </c>
      <c r="D2153">
        <f t="shared" si="62"/>
        <v>26</v>
      </c>
      <c r="E2153" t="str">
        <f>IF(SUMIFS(RPE[sRPE_tot], RPE[Nom], BD_evo[[#This Row],[Nom]], RPE[Semaine], BD_evo[[#This Row],[Semaine]])=0,"",SUMIFS(RPE[sRPE_tot], RPE[Nom], BD_evo[[#This Row],[Nom]], RPE[Semaine], BD_evo[[#This Row],[Semaine]]))</f>
        <v/>
      </c>
      <c r="F2153" s="92" t="str">
        <f>IFERROR(AVERAGEIFS(EDF[Total EDF], EDF[Nom], BD_evo[[#This Row],[Nom]], EDF[Semaine], BD_evo[[#This Row],[Semaine]]), "")</f>
        <v/>
      </c>
      <c r="G2153" s="92" t="str">
        <f>IFERROR(AVERAGEIFS(EDF[Humeur], EDF[Nom], BD_evo[[#This Row],[Nom]], EDF[Semaine], BD_evo[[#This Row],[Semaine]]), "")</f>
        <v/>
      </c>
      <c r="H2153" s="92" t="str">
        <f>IFERROR(AVERAGEIFS(EDF[Stress], EDF[Nom], BD_evo[[#This Row],[Nom]], EDF[Semaine], BD_evo[[#This Row],[Semaine]]), "")</f>
        <v/>
      </c>
      <c r="I2153" s="92" t="str">
        <f>IFERROR(AVERAGEIFS(EDF[Sommeil], EDF[Nom], BD_evo[[#This Row],[Nom]], EDF[Semaine], BD_evo[[#This Row],[Semaine]]), "")</f>
        <v/>
      </c>
      <c r="J2153" s="92" t="str">
        <f>IFERROR(AVERAGEIFS(EDF[Etat Physique], EDF[Nom], BD_evo[[#This Row],[Nom]], EDF[Semaine], BD_evo[[#This Row],[Semaine]]), "")</f>
        <v/>
      </c>
      <c r="K2153" s="92" t="str">
        <f>IFERROR(AVERAGEIFS(EDF[Hydratation], EDF[Nom], BD_evo[[#This Row],[Nom]], EDF[Semaine], BD_evo[[#This Row],[Semaine]]), "")</f>
        <v/>
      </c>
      <c r="L2153" s="92" t="str">
        <f>IFERROR(AVERAGEIFS(EDF[Nutrition], EDF[Nom], BD_evo[[#This Row],[Nom]], EDF[Semaine], BD_evo[[#This Row],[Semaine]]), "")</f>
        <v/>
      </c>
      <c r="M2153" s="92" t="str">
        <f>IFERROR(AVERAGEIFS(RPE[Investissement du jour], RPE[Nom], BD_evo[[#This Row],[Nom]], RPE[Semaine], BD_evo[[#This Row],[Semaine]]), "")</f>
        <v/>
      </c>
    </row>
    <row r="2154" spans="1:13" x14ac:dyDescent="0.2">
      <c r="A2154" s="88" t="s">
        <v>200</v>
      </c>
      <c r="B2154" t="str">
        <f>INDEX(Statut[Profil], MATCH(BD_evo[[#This Row],[Nom]], Statut[Nom], 0))</f>
        <v>Avant</v>
      </c>
      <c r="C2154">
        <f t="shared" si="63"/>
        <v>2024</v>
      </c>
      <c r="D2154">
        <f t="shared" si="62"/>
        <v>26</v>
      </c>
      <c r="E2154" t="str">
        <f>IF(SUMIFS(RPE[sRPE_tot], RPE[Nom], BD_evo[[#This Row],[Nom]], RPE[Semaine], BD_evo[[#This Row],[Semaine]])=0,"",SUMIFS(RPE[sRPE_tot], RPE[Nom], BD_evo[[#This Row],[Nom]], RPE[Semaine], BD_evo[[#This Row],[Semaine]]))</f>
        <v/>
      </c>
      <c r="F2154" s="92" t="str">
        <f>IFERROR(AVERAGEIFS(EDF[Total EDF], EDF[Nom], BD_evo[[#This Row],[Nom]], EDF[Semaine], BD_evo[[#This Row],[Semaine]]), "")</f>
        <v/>
      </c>
      <c r="G2154" s="92" t="str">
        <f>IFERROR(AVERAGEIFS(EDF[Humeur], EDF[Nom], BD_evo[[#This Row],[Nom]], EDF[Semaine], BD_evo[[#This Row],[Semaine]]), "")</f>
        <v/>
      </c>
      <c r="H2154" s="92" t="str">
        <f>IFERROR(AVERAGEIFS(EDF[Stress], EDF[Nom], BD_evo[[#This Row],[Nom]], EDF[Semaine], BD_evo[[#This Row],[Semaine]]), "")</f>
        <v/>
      </c>
      <c r="I2154" s="92" t="str">
        <f>IFERROR(AVERAGEIFS(EDF[Sommeil], EDF[Nom], BD_evo[[#This Row],[Nom]], EDF[Semaine], BD_evo[[#This Row],[Semaine]]), "")</f>
        <v/>
      </c>
      <c r="J2154" s="92" t="str">
        <f>IFERROR(AVERAGEIFS(EDF[Etat Physique], EDF[Nom], BD_evo[[#This Row],[Nom]], EDF[Semaine], BD_evo[[#This Row],[Semaine]]), "")</f>
        <v/>
      </c>
      <c r="K2154" s="92" t="str">
        <f>IFERROR(AVERAGEIFS(EDF[Hydratation], EDF[Nom], BD_evo[[#This Row],[Nom]], EDF[Semaine], BD_evo[[#This Row],[Semaine]]), "")</f>
        <v/>
      </c>
      <c r="L2154" s="92" t="str">
        <f>IFERROR(AVERAGEIFS(EDF[Nutrition], EDF[Nom], BD_evo[[#This Row],[Nom]], EDF[Semaine], BD_evo[[#This Row],[Semaine]]), "")</f>
        <v/>
      </c>
      <c r="M2154" s="92" t="str">
        <f>IFERROR(AVERAGEIFS(RPE[Investissement du jour], RPE[Nom], BD_evo[[#This Row],[Nom]], RPE[Semaine], BD_evo[[#This Row],[Semaine]]), "")</f>
        <v/>
      </c>
    </row>
    <row r="2155" spans="1:13" x14ac:dyDescent="0.2">
      <c r="A2155" s="88" t="s">
        <v>244</v>
      </c>
      <c r="B2155" t="str">
        <f>INDEX(Statut[Profil], MATCH(BD_evo[[#This Row],[Nom]], Statut[Nom], 0))</f>
        <v>Avant</v>
      </c>
      <c r="C2155">
        <f t="shared" si="63"/>
        <v>2024</v>
      </c>
      <c r="D2155">
        <f t="shared" si="62"/>
        <v>26</v>
      </c>
      <c r="E2155" t="str">
        <f>IF(SUMIFS(RPE[sRPE_tot], RPE[Nom], BD_evo[[#This Row],[Nom]], RPE[Semaine], BD_evo[[#This Row],[Semaine]])=0,"",SUMIFS(RPE[sRPE_tot], RPE[Nom], BD_evo[[#This Row],[Nom]], RPE[Semaine], BD_evo[[#This Row],[Semaine]]))</f>
        <v/>
      </c>
      <c r="F2155" s="92" t="str">
        <f>IFERROR(AVERAGEIFS(EDF[Total EDF], EDF[Nom], BD_evo[[#This Row],[Nom]], EDF[Semaine], BD_evo[[#This Row],[Semaine]]), "")</f>
        <v/>
      </c>
      <c r="G2155" s="92" t="str">
        <f>IFERROR(AVERAGEIFS(EDF[Humeur], EDF[Nom], BD_evo[[#This Row],[Nom]], EDF[Semaine], BD_evo[[#This Row],[Semaine]]), "")</f>
        <v/>
      </c>
      <c r="H2155" s="92" t="str">
        <f>IFERROR(AVERAGEIFS(EDF[Stress], EDF[Nom], BD_evo[[#This Row],[Nom]], EDF[Semaine], BD_evo[[#This Row],[Semaine]]), "")</f>
        <v/>
      </c>
      <c r="I2155" s="92" t="str">
        <f>IFERROR(AVERAGEIFS(EDF[Sommeil], EDF[Nom], BD_evo[[#This Row],[Nom]], EDF[Semaine], BD_evo[[#This Row],[Semaine]]), "")</f>
        <v/>
      </c>
      <c r="J2155" s="92" t="str">
        <f>IFERROR(AVERAGEIFS(EDF[Etat Physique], EDF[Nom], BD_evo[[#This Row],[Nom]], EDF[Semaine], BD_evo[[#This Row],[Semaine]]), "")</f>
        <v/>
      </c>
      <c r="K2155" s="92" t="str">
        <f>IFERROR(AVERAGEIFS(EDF[Hydratation], EDF[Nom], BD_evo[[#This Row],[Nom]], EDF[Semaine], BD_evo[[#This Row],[Semaine]]), "")</f>
        <v/>
      </c>
      <c r="L2155" s="92" t="str">
        <f>IFERROR(AVERAGEIFS(EDF[Nutrition], EDF[Nom], BD_evo[[#This Row],[Nom]], EDF[Semaine], BD_evo[[#This Row],[Semaine]]), "")</f>
        <v/>
      </c>
      <c r="M2155" s="92" t="str">
        <f>IFERROR(AVERAGEIFS(RPE[Investissement du jour], RPE[Nom], BD_evo[[#This Row],[Nom]], RPE[Semaine], BD_evo[[#This Row],[Semaine]]), "")</f>
        <v/>
      </c>
    </row>
    <row r="2156" spans="1:13" x14ac:dyDescent="0.2">
      <c r="A2156" s="89" t="s">
        <v>78</v>
      </c>
      <c r="B2156" t="str">
        <f>INDEX(Statut[Profil], MATCH(BD_evo[[#This Row],[Nom]], Statut[Nom], 0))</f>
        <v>Avant</v>
      </c>
      <c r="C2156">
        <f t="shared" si="63"/>
        <v>2024</v>
      </c>
      <c r="D2156">
        <f t="shared" si="62"/>
        <v>26</v>
      </c>
      <c r="E2156" t="str">
        <f>IF(SUMIFS(RPE[sRPE_tot], RPE[Nom], BD_evo[[#This Row],[Nom]], RPE[Semaine], BD_evo[[#This Row],[Semaine]])=0,"",SUMIFS(RPE[sRPE_tot], RPE[Nom], BD_evo[[#This Row],[Nom]], RPE[Semaine], BD_evo[[#This Row],[Semaine]]))</f>
        <v/>
      </c>
      <c r="F2156" s="92" t="str">
        <f>IFERROR(AVERAGEIFS(EDF[Total EDF], EDF[Nom], BD_evo[[#This Row],[Nom]], EDF[Semaine], BD_evo[[#This Row],[Semaine]]), "")</f>
        <v/>
      </c>
      <c r="G2156" s="92" t="str">
        <f>IFERROR(AVERAGEIFS(EDF[Humeur], EDF[Nom], BD_evo[[#This Row],[Nom]], EDF[Semaine], BD_evo[[#This Row],[Semaine]]), "")</f>
        <v/>
      </c>
      <c r="H2156" s="92" t="str">
        <f>IFERROR(AVERAGEIFS(EDF[Stress], EDF[Nom], BD_evo[[#This Row],[Nom]], EDF[Semaine], BD_evo[[#This Row],[Semaine]]), "")</f>
        <v/>
      </c>
      <c r="I2156" s="92" t="str">
        <f>IFERROR(AVERAGEIFS(EDF[Sommeil], EDF[Nom], BD_evo[[#This Row],[Nom]], EDF[Semaine], BD_evo[[#This Row],[Semaine]]), "")</f>
        <v/>
      </c>
      <c r="J2156" s="92" t="str">
        <f>IFERROR(AVERAGEIFS(EDF[Etat Physique], EDF[Nom], BD_evo[[#This Row],[Nom]], EDF[Semaine], BD_evo[[#This Row],[Semaine]]), "")</f>
        <v/>
      </c>
      <c r="K2156" s="92" t="str">
        <f>IFERROR(AVERAGEIFS(EDF[Hydratation], EDF[Nom], BD_evo[[#This Row],[Nom]], EDF[Semaine], BD_evo[[#This Row],[Semaine]]), "")</f>
        <v/>
      </c>
      <c r="L2156" s="92" t="str">
        <f>IFERROR(AVERAGEIFS(EDF[Nutrition], EDF[Nom], BD_evo[[#This Row],[Nom]], EDF[Semaine], BD_evo[[#This Row],[Semaine]]), "")</f>
        <v/>
      </c>
      <c r="M2156" s="92" t="str">
        <f>IFERROR(AVERAGEIFS(RPE[Investissement du jour], RPE[Nom], BD_evo[[#This Row],[Nom]], RPE[Semaine], BD_evo[[#This Row],[Semaine]]), "")</f>
        <v/>
      </c>
    </row>
    <row r="2157" spans="1:13" x14ac:dyDescent="0.2">
      <c r="A2157" s="88" t="s">
        <v>87</v>
      </c>
      <c r="B2157" t="str">
        <f>INDEX(Statut[Profil], MATCH(BD_evo[[#This Row],[Nom]], Statut[Nom], 0))</f>
        <v>Trois Quarts</v>
      </c>
      <c r="C2157">
        <f t="shared" si="63"/>
        <v>2024</v>
      </c>
      <c r="D2157">
        <f t="shared" si="62"/>
        <v>26</v>
      </c>
      <c r="E2157" t="str">
        <f>IF(SUMIFS(RPE[sRPE_tot], RPE[Nom], BD_evo[[#This Row],[Nom]], RPE[Semaine], BD_evo[[#This Row],[Semaine]])=0,"",SUMIFS(RPE[sRPE_tot], RPE[Nom], BD_evo[[#This Row],[Nom]], RPE[Semaine], BD_evo[[#This Row],[Semaine]]))</f>
        <v/>
      </c>
      <c r="F2157" s="92" t="str">
        <f>IFERROR(AVERAGEIFS(EDF[Total EDF], EDF[Nom], BD_evo[[#This Row],[Nom]], EDF[Semaine], BD_evo[[#This Row],[Semaine]]), "")</f>
        <v/>
      </c>
      <c r="G2157" s="92" t="str">
        <f>IFERROR(AVERAGEIFS(EDF[Humeur], EDF[Nom], BD_evo[[#This Row],[Nom]], EDF[Semaine], BD_evo[[#This Row],[Semaine]]), "")</f>
        <v/>
      </c>
      <c r="H2157" s="92" t="str">
        <f>IFERROR(AVERAGEIFS(EDF[Stress], EDF[Nom], BD_evo[[#This Row],[Nom]], EDF[Semaine], BD_evo[[#This Row],[Semaine]]), "")</f>
        <v/>
      </c>
      <c r="I2157" s="92" t="str">
        <f>IFERROR(AVERAGEIFS(EDF[Sommeil], EDF[Nom], BD_evo[[#This Row],[Nom]], EDF[Semaine], BD_evo[[#This Row],[Semaine]]), "")</f>
        <v/>
      </c>
      <c r="J2157" s="92" t="str">
        <f>IFERROR(AVERAGEIFS(EDF[Etat Physique], EDF[Nom], BD_evo[[#This Row],[Nom]], EDF[Semaine], BD_evo[[#This Row],[Semaine]]), "")</f>
        <v/>
      </c>
      <c r="K2157" s="92" t="str">
        <f>IFERROR(AVERAGEIFS(EDF[Hydratation], EDF[Nom], BD_evo[[#This Row],[Nom]], EDF[Semaine], BD_evo[[#This Row],[Semaine]]), "")</f>
        <v/>
      </c>
      <c r="L2157" s="92" t="str">
        <f>IFERROR(AVERAGEIFS(EDF[Nutrition], EDF[Nom], BD_evo[[#This Row],[Nom]], EDF[Semaine], BD_evo[[#This Row],[Semaine]]), "")</f>
        <v/>
      </c>
      <c r="M2157" s="92" t="str">
        <f>IFERROR(AVERAGEIFS(RPE[Investissement du jour], RPE[Nom], BD_evo[[#This Row],[Nom]], RPE[Semaine], BD_evo[[#This Row],[Semaine]]), "")</f>
        <v/>
      </c>
    </row>
    <row r="2158" spans="1:13" x14ac:dyDescent="0.2">
      <c r="A2158" s="88" t="s">
        <v>212</v>
      </c>
      <c r="B2158" t="str">
        <f>INDEX(Statut[Profil], MATCH(BD_evo[[#This Row],[Nom]], Statut[Nom], 0))</f>
        <v>Avant</v>
      </c>
      <c r="C2158">
        <f t="shared" si="63"/>
        <v>2024</v>
      </c>
      <c r="D2158">
        <f t="shared" si="62"/>
        <v>26</v>
      </c>
      <c r="E2158" t="str">
        <f>IF(SUMIFS(RPE[sRPE_tot], RPE[Nom], BD_evo[[#This Row],[Nom]], RPE[Semaine], BD_evo[[#This Row],[Semaine]])=0,"",SUMIFS(RPE[sRPE_tot], RPE[Nom], BD_evo[[#This Row],[Nom]], RPE[Semaine], BD_evo[[#This Row],[Semaine]]))</f>
        <v/>
      </c>
      <c r="F2158" s="92" t="str">
        <f>IFERROR(AVERAGEIFS(EDF[Total EDF], EDF[Nom], BD_evo[[#This Row],[Nom]], EDF[Semaine], BD_evo[[#This Row],[Semaine]]), "")</f>
        <v/>
      </c>
      <c r="G2158" s="92" t="str">
        <f>IFERROR(AVERAGEIFS(EDF[Humeur], EDF[Nom], BD_evo[[#This Row],[Nom]], EDF[Semaine], BD_evo[[#This Row],[Semaine]]), "")</f>
        <v/>
      </c>
      <c r="H2158" s="92" t="str">
        <f>IFERROR(AVERAGEIFS(EDF[Stress], EDF[Nom], BD_evo[[#This Row],[Nom]], EDF[Semaine], BD_evo[[#This Row],[Semaine]]), "")</f>
        <v/>
      </c>
      <c r="I2158" s="92" t="str">
        <f>IFERROR(AVERAGEIFS(EDF[Sommeil], EDF[Nom], BD_evo[[#This Row],[Nom]], EDF[Semaine], BD_evo[[#This Row],[Semaine]]), "")</f>
        <v/>
      </c>
      <c r="J2158" s="92" t="str">
        <f>IFERROR(AVERAGEIFS(EDF[Etat Physique], EDF[Nom], BD_evo[[#This Row],[Nom]], EDF[Semaine], BD_evo[[#This Row],[Semaine]]), "")</f>
        <v/>
      </c>
      <c r="K2158" s="92" t="str">
        <f>IFERROR(AVERAGEIFS(EDF[Hydratation], EDF[Nom], BD_evo[[#This Row],[Nom]], EDF[Semaine], BD_evo[[#This Row],[Semaine]]), "")</f>
        <v/>
      </c>
      <c r="L2158" s="92" t="str">
        <f>IFERROR(AVERAGEIFS(EDF[Nutrition], EDF[Nom], BD_evo[[#This Row],[Nom]], EDF[Semaine], BD_evo[[#This Row],[Semaine]]), "")</f>
        <v/>
      </c>
      <c r="M2158" s="92" t="str">
        <f>IFERROR(AVERAGEIFS(RPE[Investissement du jour], RPE[Nom], BD_evo[[#This Row],[Nom]], RPE[Semaine], BD_evo[[#This Row],[Semaine]]), "")</f>
        <v/>
      </c>
    </row>
    <row r="2159" spans="1:13" x14ac:dyDescent="0.2">
      <c r="A2159" s="88" t="s">
        <v>243</v>
      </c>
      <c r="B2159" t="str">
        <f>INDEX(Statut[Profil], MATCH(BD_evo[[#This Row],[Nom]], Statut[Nom], 0))</f>
        <v>Trois Quarts</v>
      </c>
      <c r="C2159">
        <f t="shared" si="63"/>
        <v>2024</v>
      </c>
      <c r="D2159">
        <f t="shared" si="62"/>
        <v>26</v>
      </c>
      <c r="E2159" t="str">
        <f>IF(SUMIFS(RPE[sRPE_tot], RPE[Nom], BD_evo[[#This Row],[Nom]], RPE[Semaine], BD_evo[[#This Row],[Semaine]])=0,"",SUMIFS(RPE[sRPE_tot], RPE[Nom], BD_evo[[#This Row],[Nom]], RPE[Semaine], BD_evo[[#This Row],[Semaine]]))</f>
        <v/>
      </c>
      <c r="F2159" s="92" t="str">
        <f>IFERROR(AVERAGEIFS(EDF[Total EDF], EDF[Nom], BD_evo[[#This Row],[Nom]], EDF[Semaine], BD_evo[[#This Row],[Semaine]]), "")</f>
        <v/>
      </c>
      <c r="G2159" s="92" t="str">
        <f>IFERROR(AVERAGEIFS(EDF[Humeur], EDF[Nom], BD_evo[[#This Row],[Nom]], EDF[Semaine], BD_evo[[#This Row],[Semaine]]), "")</f>
        <v/>
      </c>
      <c r="H2159" s="92" t="str">
        <f>IFERROR(AVERAGEIFS(EDF[Stress], EDF[Nom], BD_evo[[#This Row],[Nom]], EDF[Semaine], BD_evo[[#This Row],[Semaine]]), "")</f>
        <v/>
      </c>
      <c r="I2159" s="92" t="str">
        <f>IFERROR(AVERAGEIFS(EDF[Sommeil], EDF[Nom], BD_evo[[#This Row],[Nom]], EDF[Semaine], BD_evo[[#This Row],[Semaine]]), "")</f>
        <v/>
      </c>
      <c r="J2159" s="92" t="str">
        <f>IFERROR(AVERAGEIFS(EDF[Etat Physique], EDF[Nom], BD_evo[[#This Row],[Nom]], EDF[Semaine], BD_evo[[#This Row],[Semaine]]), "")</f>
        <v/>
      </c>
      <c r="K2159" s="92" t="str">
        <f>IFERROR(AVERAGEIFS(EDF[Hydratation], EDF[Nom], BD_evo[[#This Row],[Nom]], EDF[Semaine], BD_evo[[#This Row],[Semaine]]), "")</f>
        <v/>
      </c>
      <c r="L2159" s="92" t="str">
        <f>IFERROR(AVERAGEIFS(EDF[Nutrition], EDF[Nom], BD_evo[[#This Row],[Nom]], EDF[Semaine], BD_evo[[#This Row],[Semaine]]), "")</f>
        <v/>
      </c>
      <c r="M2159" s="92" t="str">
        <f>IFERROR(AVERAGEIFS(RPE[Investissement du jour], RPE[Nom], BD_evo[[#This Row],[Nom]], RPE[Semaine], BD_evo[[#This Row],[Semaine]]), "")</f>
        <v/>
      </c>
    </row>
    <row r="2160" spans="1:13" x14ac:dyDescent="0.2">
      <c r="A2160" s="88" t="s">
        <v>81</v>
      </c>
      <c r="B2160" t="str">
        <f>INDEX(Statut[Profil], MATCH(BD_evo[[#This Row],[Nom]], Statut[Nom], 0))</f>
        <v>Trois Quarts</v>
      </c>
      <c r="C2160">
        <f t="shared" si="63"/>
        <v>2024</v>
      </c>
      <c r="D2160">
        <f t="shared" si="62"/>
        <v>26</v>
      </c>
      <c r="E2160" t="str">
        <f>IF(SUMIFS(RPE[sRPE_tot], RPE[Nom], BD_evo[[#This Row],[Nom]], RPE[Semaine], BD_evo[[#This Row],[Semaine]])=0,"",SUMIFS(RPE[sRPE_tot], RPE[Nom], BD_evo[[#This Row],[Nom]], RPE[Semaine], BD_evo[[#This Row],[Semaine]]))</f>
        <v/>
      </c>
      <c r="F2160" s="92" t="str">
        <f>IFERROR(AVERAGEIFS(EDF[Total EDF], EDF[Nom], BD_evo[[#This Row],[Nom]], EDF[Semaine], BD_evo[[#This Row],[Semaine]]), "")</f>
        <v/>
      </c>
      <c r="G2160" s="92" t="str">
        <f>IFERROR(AVERAGEIFS(EDF[Humeur], EDF[Nom], BD_evo[[#This Row],[Nom]], EDF[Semaine], BD_evo[[#This Row],[Semaine]]), "")</f>
        <v/>
      </c>
      <c r="H2160" s="92" t="str">
        <f>IFERROR(AVERAGEIFS(EDF[Stress], EDF[Nom], BD_evo[[#This Row],[Nom]], EDF[Semaine], BD_evo[[#This Row],[Semaine]]), "")</f>
        <v/>
      </c>
      <c r="I2160" s="92" t="str">
        <f>IFERROR(AVERAGEIFS(EDF[Sommeil], EDF[Nom], BD_evo[[#This Row],[Nom]], EDF[Semaine], BD_evo[[#This Row],[Semaine]]), "")</f>
        <v/>
      </c>
      <c r="J2160" s="92" t="str">
        <f>IFERROR(AVERAGEIFS(EDF[Etat Physique], EDF[Nom], BD_evo[[#This Row],[Nom]], EDF[Semaine], BD_evo[[#This Row],[Semaine]]), "")</f>
        <v/>
      </c>
      <c r="K2160" s="92" t="str">
        <f>IFERROR(AVERAGEIFS(EDF[Hydratation], EDF[Nom], BD_evo[[#This Row],[Nom]], EDF[Semaine], BD_evo[[#This Row],[Semaine]]), "")</f>
        <v/>
      </c>
      <c r="L2160" s="92" t="str">
        <f>IFERROR(AVERAGEIFS(EDF[Nutrition], EDF[Nom], BD_evo[[#This Row],[Nom]], EDF[Semaine], BD_evo[[#This Row],[Semaine]]), "")</f>
        <v/>
      </c>
      <c r="M2160" s="92" t="str">
        <f>IFERROR(AVERAGEIFS(RPE[Investissement du jour], RPE[Nom], BD_evo[[#This Row],[Nom]], RPE[Semaine], BD_evo[[#This Row],[Semaine]]), "")</f>
        <v/>
      </c>
    </row>
    <row r="2161" spans="1:13" x14ac:dyDescent="0.2">
      <c r="A2161" s="88" t="s">
        <v>109</v>
      </c>
      <c r="B2161" t="str">
        <f>INDEX(Statut[Profil], MATCH(BD_evo[[#This Row],[Nom]], Statut[Nom], 0))</f>
        <v>Avant</v>
      </c>
      <c r="C2161">
        <f t="shared" si="63"/>
        <v>2024</v>
      </c>
      <c r="D2161">
        <f t="shared" si="62"/>
        <v>26</v>
      </c>
      <c r="E2161" t="str">
        <f>IF(SUMIFS(RPE[sRPE_tot], RPE[Nom], BD_evo[[#This Row],[Nom]], RPE[Semaine], BD_evo[[#This Row],[Semaine]])=0,"",SUMIFS(RPE[sRPE_tot], RPE[Nom], BD_evo[[#This Row],[Nom]], RPE[Semaine], BD_evo[[#This Row],[Semaine]]))</f>
        <v/>
      </c>
      <c r="F2161" s="92" t="str">
        <f>IFERROR(AVERAGEIFS(EDF[Total EDF], EDF[Nom], BD_evo[[#This Row],[Nom]], EDF[Semaine], BD_evo[[#This Row],[Semaine]]), "")</f>
        <v/>
      </c>
      <c r="G2161" s="92" t="str">
        <f>IFERROR(AVERAGEIFS(EDF[Humeur], EDF[Nom], BD_evo[[#This Row],[Nom]], EDF[Semaine], BD_evo[[#This Row],[Semaine]]), "")</f>
        <v/>
      </c>
      <c r="H2161" s="92" t="str">
        <f>IFERROR(AVERAGEIFS(EDF[Stress], EDF[Nom], BD_evo[[#This Row],[Nom]], EDF[Semaine], BD_evo[[#This Row],[Semaine]]), "")</f>
        <v/>
      </c>
      <c r="I2161" s="92" t="str">
        <f>IFERROR(AVERAGEIFS(EDF[Sommeil], EDF[Nom], BD_evo[[#This Row],[Nom]], EDF[Semaine], BD_evo[[#This Row],[Semaine]]), "")</f>
        <v/>
      </c>
      <c r="J2161" s="92" t="str">
        <f>IFERROR(AVERAGEIFS(EDF[Etat Physique], EDF[Nom], BD_evo[[#This Row],[Nom]], EDF[Semaine], BD_evo[[#This Row],[Semaine]]), "")</f>
        <v/>
      </c>
      <c r="K2161" s="92" t="str">
        <f>IFERROR(AVERAGEIFS(EDF[Hydratation], EDF[Nom], BD_evo[[#This Row],[Nom]], EDF[Semaine], BD_evo[[#This Row],[Semaine]]), "")</f>
        <v/>
      </c>
      <c r="L2161" s="92" t="str">
        <f>IFERROR(AVERAGEIFS(EDF[Nutrition], EDF[Nom], BD_evo[[#This Row],[Nom]], EDF[Semaine], BD_evo[[#This Row],[Semaine]]), "")</f>
        <v/>
      </c>
      <c r="M2161" s="92" t="str">
        <f>IFERROR(AVERAGEIFS(RPE[Investissement du jour], RPE[Nom], BD_evo[[#This Row],[Nom]], RPE[Semaine], BD_evo[[#This Row],[Semaine]]), "")</f>
        <v/>
      </c>
    </row>
    <row r="2162" spans="1:13" x14ac:dyDescent="0.2">
      <c r="A2162" s="88" t="s">
        <v>313</v>
      </c>
      <c r="B2162" t="str">
        <f>INDEX(Statut[Profil], MATCH(BD_evo[[#This Row],[Nom]], Statut[Nom], 0))</f>
        <v>Trois Quarts</v>
      </c>
      <c r="C2162">
        <f t="shared" si="63"/>
        <v>2024</v>
      </c>
      <c r="D2162">
        <f t="shared" si="62"/>
        <v>26</v>
      </c>
      <c r="E2162" t="str">
        <f>IF(SUMIFS(RPE[sRPE_tot], RPE[Nom], BD_evo[[#This Row],[Nom]], RPE[Semaine], BD_evo[[#This Row],[Semaine]])=0,"",SUMIFS(RPE[sRPE_tot], RPE[Nom], BD_evo[[#This Row],[Nom]], RPE[Semaine], BD_evo[[#This Row],[Semaine]]))</f>
        <v/>
      </c>
      <c r="F2162" s="92" t="str">
        <f>IFERROR(AVERAGEIFS(EDF[Total EDF], EDF[Nom], BD_evo[[#This Row],[Nom]], EDF[Semaine], BD_evo[[#This Row],[Semaine]]), "")</f>
        <v/>
      </c>
      <c r="G2162" s="92" t="str">
        <f>IFERROR(AVERAGEIFS(EDF[Humeur], EDF[Nom], BD_evo[[#This Row],[Nom]], EDF[Semaine], BD_evo[[#This Row],[Semaine]]), "")</f>
        <v/>
      </c>
      <c r="H2162" s="92" t="str">
        <f>IFERROR(AVERAGEIFS(EDF[Stress], EDF[Nom], BD_evo[[#This Row],[Nom]], EDF[Semaine], BD_evo[[#This Row],[Semaine]]), "")</f>
        <v/>
      </c>
      <c r="I2162" s="92" t="str">
        <f>IFERROR(AVERAGEIFS(EDF[Sommeil], EDF[Nom], BD_evo[[#This Row],[Nom]], EDF[Semaine], BD_evo[[#This Row],[Semaine]]), "")</f>
        <v/>
      </c>
      <c r="J2162" s="92" t="str">
        <f>IFERROR(AVERAGEIFS(EDF[Etat Physique], EDF[Nom], BD_evo[[#This Row],[Nom]], EDF[Semaine], BD_evo[[#This Row],[Semaine]]), "")</f>
        <v/>
      </c>
      <c r="K2162" s="92" t="str">
        <f>IFERROR(AVERAGEIFS(EDF[Hydratation], EDF[Nom], BD_evo[[#This Row],[Nom]], EDF[Semaine], BD_evo[[#This Row],[Semaine]]), "")</f>
        <v/>
      </c>
      <c r="L2162" s="92" t="str">
        <f>IFERROR(AVERAGEIFS(EDF[Nutrition], EDF[Nom], BD_evo[[#This Row],[Nom]], EDF[Semaine], BD_evo[[#This Row],[Semaine]]), "")</f>
        <v/>
      </c>
      <c r="M2162" s="92" t="str">
        <f>IFERROR(AVERAGEIFS(RPE[Investissement du jour], RPE[Nom], BD_evo[[#This Row],[Nom]], RPE[Semaine], BD_evo[[#This Row],[Semaine]]), "")</f>
        <v/>
      </c>
    </row>
    <row r="2163" spans="1:13" x14ac:dyDescent="0.2">
      <c r="A2163" s="88" t="s">
        <v>88</v>
      </c>
      <c r="B2163" t="str">
        <f>INDEX(Statut[Profil], MATCH(BD_evo[[#This Row],[Nom]], Statut[Nom], 0))</f>
        <v>Avant</v>
      </c>
      <c r="C2163">
        <f t="shared" si="63"/>
        <v>2024</v>
      </c>
      <c r="D2163">
        <f t="shared" si="62"/>
        <v>26</v>
      </c>
      <c r="E2163" t="str">
        <f>IF(SUMIFS(RPE[sRPE_tot], RPE[Nom], BD_evo[[#This Row],[Nom]], RPE[Semaine], BD_evo[[#This Row],[Semaine]])=0,"",SUMIFS(RPE[sRPE_tot], RPE[Nom], BD_evo[[#This Row],[Nom]], RPE[Semaine], BD_evo[[#This Row],[Semaine]]))</f>
        <v/>
      </c>
      <c r="F2163" s="92" t="str">
        <f>IFERROR(AVERAGEIFS(EDF[Total EDF], EDF[Nom], BD_evo[[#This Row],[Nom]], EDF[Semaine], BD_evo[[#This Row],[Semaine]]), "")</f>
        <v/>
      </c>
      <c r="G2163" s="92" t="str">
        <f>IFERROR(AVERAGEIFS(EDF[Humeur], EDF[Nom], BD_evo[[#This Row],[Nom]], EDF[Semaine], BD_evo[[#This Row],[Semaine]]), "")</f>
        <v/>
      </c>
      <c r="H2163" s="92" t="str">
        <f>IFERROR(AVERAGEIFS(EDF[Stress], EDF[Nom], BD_evo[[#This Row],[Nom]], EDF[Semaine], BD_evo[[#This Row],[Semaine]]), "")</f>
        <v/>
      </c>
      <c r="I2163" s="92" t="str">
        <f>IFERROR(AVERAGEIFS(EDF[Sommeil], EDF[Nom], BD_evo[[#This Row],[Nom]], EDF[Semaine], BD_evo[[#This Row],[Semaine]]), "")</f>
        <v/>
      </c>
      <c r="J2163" s="92" t="str">
        <f>IFERROR(AVERAGEIFS(EDF[Etat Physique], EDF[Nom], BD_evo[[#This Row],[Nom]], EDF[Semaine], BD_evo[[#This Row],[Semaine]]), "")</f>
        <v/>
      </c>
      <c r="K2163" s="92" t="str">
        <f>IFERROR(AVERAGEIFS(EDF[Hydratation], EDF[Nom], BD_evo[[#This Row],[Nom]], EDF[Semaine], BD_evo[[#This Row],[Semaine]]), "")</f>
        <v/>
      </c>
      <c r="L2163" s="92" t="str">
        <f>IFERROR(AVERAGEIFS(EDF[Nutrition], EDF[Nom], BD_evo[[#This Row],[Nom]], EDF[Semaine], BD_evo[[#This Row],[Semaine]]), "")</f>
        <v/>
      </c>
      <c r="M2163" s="92" t="str">
        <f>IFERROR(AVERAGEIFS(RPE[Investissement du jour], RPE[Nom], BD_evo[[#This Row],[Nom]], RPE[Semaine], BD_evo[[#This Row],[Semaine]]), "")</f>
        <v/>
      </c>
    </row>
  </sheetData>
  <phoneticPr fontId="3"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A565A1-6467-3942-96C5-EF8E6CBE04F3}">
  <sheetPr codeName="Feuil5">
    <tabColor rgb="FF92D050"/>
  </sheetPr>
  <dimension ref="A1:MC182"/>
  <sheetViews>
    <sheetView zoomScale="80" zoomScaleNormal="80" workbookViewId="0">
      <pane xSplit="1" topLeftCell="B1" activePane="topRight" state="frozen"/>
      <selection pane="topRight" activeCell="I17" sqref="I17"/>
    </sheetView>
  </sheetViews>
  <sheetFormatPr baseColWidth="10" defaultColWidth="10.83203125" defaultRowHeight="16" x14ac:dyDescent="0.2"/>
  <cols>
    <col min="1" max="1" width="20.33203125" style="32" bestFit="1" customWidth="1"/>
    <col min="2" max="2" width="16.5" style="32" customWidth="1"/>
    <col min="3" max="3" width="15.33203125" style="32" hidden="1" customWidth="1"/>
    <col min="4" max="4" width="0" style="32" hidden="1" customWidth="1"/>
    <col min="5" max="5" width="9.6640625" style="32" hidden="1" customWidth="1"/>
    <col min="6" max="6" width="13.5" style="33" bestFit="1" customWidth="1"/>
    <col min="7" max="7" width="12.83203125" style="33" bestFit="1" customWidth="1"/>
    <col min="8" max="8" width="16.1640625" style="33" customWidth="1"/>
    <col min="9" max="9" width="66" style="32" customWidth="1"/>
    <col min="10" max="10" width="12.83203125" style="33" bestFit="1" customWidth="1"/>
    <col min="11" max="11" width="13.5" style="33" bestFit="1" customWidth="1"/>
    <col min="12" max="12" width="13.1640625" style="33" bestFit="1" customWidth="1"/>
    <col min="13" max="13" width="7.33203125" style="33" bestFit="1" customWidth="1"/>
    <col min="14" max="14" width="11.83203125" style="33" bestFit="1" customWidth="1"/>
    <col min="15" max="15" width="12.1640625" style="33" bestFit="1" customWidth="1"/>
    <col min="16" max="16" width="12" style="33" bestFit="1" customWidth="1"/>
    <col min="17" max="17" width="13.6640625" style="32" bestFit="1" customWidth="1"/>
    <col min="18" max="18" width="13.5" style="33" bestFit="1" customWidth="1"/>
    <col min="19" max="19" width="32" style="33" customWidth="1"/>
    <col min="20" max="20" width="8.33203125" style="33" bestFit="1" customWidth="1"/>
    <col min="21" max="21" width="9.83203125" style="33" bestFit="1" customWidth="1"/>
    <col min="22" max="22" width="12" style="33" bestFit="1" customWidth="1"/>
    <col min="23" max="23" width="8.6640625" style="33" bestFit="1" customWidth="1"/>
    <col min="24" max="24" width="7.33203125" style="33" bestFit="1" customWidth="1"/>
    <col min="25" max="25" width="14.1640625" style="33" bestFit="1" customWidth="1"/>
    <col min="26" max="26" width="7.1640625" style="32" bestFit="1" customWidth="1"/>
    <col min="27" max="28" width="8.5" style="32" bestFit="1" customWidth="1"/>
    <col min="29" max="29" width="11.83203125" style="32" bestFit="1" customWidth="1"/>
    <col min="30" max="30" width="9.33203125" style="32" bestFit="1" customWidth="1"/>
    <col min="31" max="31" width="12.83203125" style="32" bestFit="1" customWidth="1"/>
    <col min="32" max="32" width="10.5" style="32" bestFit="1" customWidth="1"/>
    <col min="33" max="33" width="8.33203125" style="32" bestFit="1" customWidth="1"/>
    <col min="34" max="34" width="7" style="32" bestFit="1" customWidth="1"/>
    <col min="35" max="36" width="7" style="32" customWidth="1"/>
    <col min="37" max="37" width="9.83203125" style="32" bestFit="1" customWidth="1"/>
    <col min="38" max="38" width="7.6640625" style="32" bestFit="1" customWidth="1"/>
    <col min="39" max="39" width="7.33203125" style="32" bestFit="1" customWidth="1"/>
    <col min="40" max="40" width="10.1640625" style="32" bestFit="1" customWidth="1"/>
    <col min="41" max="41" width="8" style="32" bestFit="1" customWidth="1"/>
    <col min="42" max="42" width="4.83203125" style="32" bestFit="1" customWidth="1"/>
    <col min="43" max="43" width="5.83203125" style="32" bestFit="1" customWidth="1"/>
    <col min="44" max="44" width="6.1640625" style="32" bestFit="1" customWidth="1"/>
    <col min="45" max="45" width="9.6640625" style="32" bestFit="1" customWidth="1"/>
    <col min="46" max="46" width="11" style="32" bestFit="1" customWidth="1"/>
    <col min="47" max="47" width="8" style="32" bestFit="1" customWidth="1"/>
    <col min="48" max="48" width="6.1640625" style="32" bestFit="1" customWidth="1"/>
    <col min="49" max="49" width="11.1640625" style="32" bestFit="1" customWidth="1"/>
    <col min="50" max="50" width="9.5" style="32" bestFit="1" customWidth="1"/>
    <col min="51" max="51" width="20.83203125" style="32" bestFit="1" customWidth="1"/>
    <col min="52" max="52" width="7.83203125" style="32" bestFit="1" customWidth="1"/>
    <col min="53" max="53" width="8.83203125" style="32" bestFit="1" customWidth="1"/>
    <col min="54" max="54" width="8.5" style="32" bestFit="1" customWidth="1"/>
    <col min="55" max="55" width="8.1640625" style="32" bestFit="1" customWidth="1"/>
    <col min="56" max="56" width="6.33203125" style="32" bestFit="1" customWidth="1"/>
    <col min="57" max="57" width="9" style="32" bestFit="1" customWidth="1"/>
    <col min="58" max="58" width="7.33203125" style="32" bestFit="1" customWidth="1"/>
    <col min="59" max="59" width="10.33203125" style="32" bestFit="1" customWidth="1"/>
    <col min="60" max="60" width="13.83203125" style="32" bestFit="1" customWidth="1"/>
    <col min="61" max="61" width="11.1640625" style="32" bestFit="1" customWidth="1"/>
    <col min="62" max="62" width="12.1640625" style="32" bestFit="1" customWidth="1"/>
    <col min="63" max="63" width="7.6640625" style="32" bestFit="1" customWidth="1"/>
    <col min="64" max="64" width="11.5" style="32" bestFit="1" customWidth="1"/>
    <col min="65" max="65" width="7.5" style="32" bestFit="1" customWidth="1"/>
    <col min="66" max="66" width="4.33203125" style="32" bestFit="1" customWidth="1"/>
    <col min="67" max="67" width="9.5" style="32" bestFit="1" customWidth="1"/>
    <col min="68" max="68" width="8.5" style="32" bestFit="1" customWidth="1"/>
    <col min="69" max="69" width="7.83203125" style="32" bestFit="1" customWidth="1"/>
    <col min="70" max="70" width="6.5" style="32" bestFit="1" customWidth="1"/>
    <col min="71" max="71" width="9.5" style="32" bestFit="1" customWidth="1"/>
    <col min="72" max="73" width="12" style="32" bestFit="1" customWidth="1"/>
    <col min="74" max="331" width="29.6640625" style="32" bestFit="1" customWidth="1"/>
    <col min="332" max="332" width="30" style="32" bestFit="1" customWidth="1"/>
    <col min="333" max="333" width="28.1640625" style="32" bestFit="1" customWidth="1"/>
    <col min="334" max="334" width="30.5" style="32" bestFit="1" customWidth="1"/>
    <col min="335" max="335" width="34.5" style="32" bestFit="1" customWidth="1"/>
    <col min="336" max="336" width="33.1640625" style="32" bestFit="1" customWidth="1"/>
    <col min="337" max="337" width="30.5" style="32" bestFit="1" customWidth="1"/>
    <col min="338" max="474" width="24.5" style="32" bestFit="1" customWidth="1"/>
    <col min="475" max="475" width="24.33203125" style="32" bestFit="1" customWidth="1"/>
    <col min="476" max="476" width="24.83203125" style="32" bestFit="1" customWidth="1"/>
    <col min="477" max="477" width="27.5" style="32" bestFit="1" customWidth="1"/>
    <col min="478" max="479" width="25" style="32" bestFit="1" customWidth="1"/>
    <col min="480" max="480" width="22.83203125" style="32" bestFit="1" customWidth="1"/>
    <col min="481" max="481" width="20.1640625" style="32" bestFit="1" customWidth="1"/>
    <col min="482" max="482" width="19.5" style="32" bestFit="1" customWidth="1"/>
    <col min="483" max="483" width="20" style="32" bestFit="1" customWidth="1"/>
    <col min="484" max="484" width="24.1640625" style="32" bestFit="1" customWidth="1"/>
    <col min="485" max="485" width="22.83203125" style="32" bestFit="1" customWidth="1"/>
    <col min="486" max="486" width="20.1640625" style="32" bestFit="1" customWidth="1"/>
    <col min="487" max="487" width="19.5" style="32" bestFit="1" customWidth="1"/>
    <col min="488" max="488" width="20" style="32" bestFit="1" customWidth="1"/>
    <col min="489" max="489" width="24.1640625" style="32" bestFit="1" customWidth="1"/>
    <col min="490" max="490" width="22.83203125" style="32" bestFit="1" customWidth="1"/>
    <col min="491" max="491" width="20.1640625" style="32" bestFit="1" customWidth="1"/>
    <col min="492" max="492" width="19.5" style="32" bestFit="1" customWidth="1"/>
    <col min="493" max="493" width="20" style="32" bestFit="1" customWidth="1"/>
    <col min="494" max="494" width="24.1640625" style="32" bestFit="1" customWidth="1"/>
    <col min="495" max="495" width="22.83203125" style="32" bestFit="1" customWidth="1"/>
    <col min="496" max="496" width="20.1640625" style="32" bestFit="1" customWidth="1"/>
    <col min="497" max="497" width="19.5" style="32" bestFit="1" customWidth="1"/>
    <col min="498" max="498" width="20" style="32" bestFit="1" customWidth="1"/>
    <col min="499" max="499" width="24.1640625" style="32" bestFit="1" customWidth="1"/>
    <col min="500" max="500" width="22.83203125" style="32" bestFit="1" customWidth="1"/>
    <col min="501" max="501" width="20.1640625" style="32" bestFit="1" customWidth="1"/>
    <col min="502" max="502" width="19.5" style="32" bestFit="1" customWidth="1"/>
    <col min="503" max="503" width="20" style="32" bestFit="1" customWidth="1"/>
    <col min="504" max="504" width="24.1640625" style="32" bestFit="1" customWidth="1"/>
    <col min="505" max="505" width="22.83203125" style="32" bestFit="1" customWidth="1"/>
    <col min="506" max="506" width="20.1640625" style="32" bestFit="1" customWidth="1"/>
    <col min="507" max="507" width="19.5" style="32" bestFit="1" customWidth="1"/>
    <col min="508" max="508" width="20" style="32" bestFit="1" customWidth="1"/>
    <col min="509" max="509" width="24.1640625" style="32" bestFit="1" customWidth="1"/>
    <col min="510" max="510" width="22.83203125" style="32" bestFit="1" customWidth="1"/>
    <col min="511" max="511" width="20.1640625" style="32" bestFit="1" customWidth="1"/>
    <col min="512" max="512" width="19.5" style="32" bestFit="1" customWidth="1"/>
    <col min="513" max="513" width="20" style="32" bestFit="1" customWidth="1"/>
    <col min="514" max="514" width="24.1640625" style="32" bestFit="1" customWidth="1"/>
    <col min="515" max="515" width="22.83203125" style="32" bestFit="1" customWidth="1"/>
    <col min="516" max="516" width="20.1640625" style="32" bestFit="1" customWidth="1"/>
    <col min="517" max="517" width="19.5" style="32" bestFit="1" customWidth="1"/>
    <col min="518" max="518" width="20" style="32" bestFit="1" customWidth="1"/>
    <col min="519" max="519" width="24.1640625" style="32" bestFit="1" customWidth="1"/>
    <col min="520" max="520" width="22.83203125" style="32" bestFit="1" customWidth="1"/>
    <col min="521" max="521" width="20.1640625" style="32" bestFit="1" customWidth="1"/>
    <col min="522" max="522" width="19.5" style="32" bestFit="1" customWidth="1"/>
    <col min="523" max="523" width="20" style="32" bestFit="1" customWidth="1"/>
    <col min="524" max="524" width="24.1640625" style="32" bestFit="1" customWidth="1"/>
    <col min="525" max="525" width="22.83203125" style="32" bestFit="1" customWidth="1"/>
    <col min="526" max="526" width="20.1640625" style="32" bestFit="1" customWidth="1"/>
    <col min="527" max="527" width="19.5" style="32" bestFit="1" customWidth="1"/>
    <col min="528" max="528" width="20" style="32" bestFit="1" customWidth="1"/>
    <col min="529" max="529" width="24.1640625" style="32" bestFit="1" customWidth="1"/>
    <col min="530" max="530" width="22.83203125" style="32" bestFit="1" customWidth="1"/>
    <col min="531" max="531" width="20.1640625" style="32" bestFit="1" customWidth="1"/>
    <col min="532" max="532" width="19.5" style="32" bestFit="1" customWidth="1"/>
    <col min="533" max="533" width="20" style="32" bestFit="1" customWidth="1"/>
    <col min="534" max="534" width="24.1640625" style="32" bestFit="1" customWidth="1"/>
    <col min="535" max="535" width="22.83203125" style="32" bestFit="1" customWidth="1"/>
    <col min="536" max="536" width="20.1640625" style="32" bestFit="1" customWidth="1"/>
    <col min="537" max="537" width="19.5" style="32" bestFit="1" customWidth="1"/>
    <col min="538" max="538" width="20" style="32" bestFit="1" customWidth="1"/>
    <col min="539" max="539" width="24.1640625" style="32" bestFit="1" customWidth="1"/>
    <col min="540" max="540" width="22.83203125" style="32" bestFit="1" customWidth="1"/>
    <col min="541" max="541" width="20.1640625" style="32" bestFit="1" customWidth="1"/>
    <col min="542" max="542" width="19.5" style="32" bestFit="1" customWidth="1"/>
    <col min="543" max="543" width="20" style="32" bestFit="1" customWidth="1"/>
    <col min="544" max="544" width="24.1640625" style="32" bestFit="1" customWidth="1"/>
    <col min="545" max="545" width="22.83203125" style="32" bestFit="1" customWidth="1"/>
    <col min="546" max="546" width="20.1640625" style="32" bestFit="1" customWidth="1"/>
    <col min="547" max="547" width="19.5" style="32" bestFit="1" customWidth="1"/>
    <col min="548" max="548" width="20" style="32" bestFit="1" customWidth="1"/>
    <col min="549" max="549" width="24.1640625" style="32" bestFit="1" customWidth="1"/>
    <col min="550" max="550" width="22.83203125" style="32" bestFit="1" customWidth="1"/>
    <col min="551" max="551" width="20.1640625" style="32" bestFit="1" customWidth="1"/>
    <col min="552" max="552" width="19.5" style="32" bestFit="1" customWidth="1"/>
    <col min="553" max="553" width="20" style="32" bestFit="1" customWidth="1"/>
    <col min="554" max="554" width="24.1640625" style="32" bestFit="1" customWidth="1"/>
    <col min="555" max="555" width="22.83203125" style="32" bestFit="1" customWidth="1"/>
    <col min="556" max="556" width="20.1640625" style="32" bestFit="1" customWidth="1"/>
    <col min="557" max="557" width="19.5" style="32" bestFit="1" customWidth="1"/>
    <col min="558" max="558" width="20" style="32" bestFit="1" customWidth="1"/>
    <col min="559" max="559" width="24.1640625" style="32" bestFit="1" customWidth="1"/>
    <col min="560" max="560" width="22.83203125" style="32" bestFit="1" customWidth="1"/>
    <col min="561" max="561" width="20.1640625" style="32" bestFit="1" customWidth="1"/>
    <col min="562" max="562" width="19.5" style="32" bestFit="1" customWidth="1"/>
    <col min="563" max="563" width="20" style="32" bestFit="1" customWidth="1"/>
    <col min="564" max="564" width="24.1640625" style="32" bestFit="1" customWidth="1"/>
    <col min="565" max="565" width="22.83203125" style="32" bestFit="1" customWidth="1"/>
    <col min="566" max="566" width="20.1640625" style="32" bestFit="1" customWidth="1"/>
    <col min="567" max="567" width="19.5" style="32" bestFit="1" customWidth="1"/>
    <col min="568" max="568" width="20" style="32" bestFit="1" customWidth="1"/>
    <col min="569" max="569" width="24.1640625" style="32" bestFit="1" customWidth="1"/>
    <col min="570" max="570" width="22.83203125" style="32" bestFit="1" customWidth="1"/>
    <col min="571" max="571" width="20.1640625" style="32" bestFit="1" customWidth="1"/>
    <col min="572" max="572" width="19.5" style="32" bestFit="1" customWidth="1"/>
    <col min="573" max="573" width="20" style="32" bestFit="1" customWidth="1"/>
    <col min="574" max="574" width="24.1640625" style="32" bestFit="1" customWidth="1"/>
    <col min="575" max="575" width="22.83203125" style="32" bestFit="1" customWidth="1"/>
    <col min="576" max="576" width="20.1640625" style="32" bestFit="1" customWidth="1"/>
    <col min="577" max="577" width="19.5" style="32" bestFit="1" customWidth="1"/>
    <col min="578" max="578" width="20" style="32" bestFit="1" customWidth="1"/>
    <col min="579" max="579" width="24.1640625" style="32" bestFit="1" customWidth="1"/>
    <col min="580" max="580" width="22.83203125" style="32" bestFit="1" customWidth="1"/>
    <col min="581" max="581" width="20.1640625" style="32" bestFit="1" customWidth="1"/>
    <col min="582" max="582" width="19.5" style="32" bestFit="1" customWidth="1"/>
    <col min="583" max="583" width="20" style="32" bestFit="1" customWidth="1"/>
    <col min="584" max="584" width="24.1640625" style="32" bestFit="1" customWidth="1"/>
    <col min="585" max="585" width="22.83203125" style="32" bestFit="1" customWidth="1"/>
    <col min="586" max="586" width="20.1640625" style="32" bestFit="1" customWidth="1"/>
    <col min="587" max="587" width="19.5" style="32" bestFit="1" customWidth="1"/>
    <col min="588" max="588" width="20" style="32" bestFit="1" customWidth="1"/>
    <col min="589" max="589" width="24.1640625" style="32" bestFit="1" customWidth="1"/>
    <col min="590" max="590" width="22.83203125" style="32" bestFit="1" customWidth="1"/>
    <col min="591" max="591" width="20.1640625" style="32" bestFit="1" customWidth="1"/>
    <col min="592" max="592" width="24.33203125" style="32" bestFit="1" customWidth="1"/>
    <col min="593" max="593" width="24.83203125" style="32" bestFit="1" customWidth="1"/>
    <col min="594" max="594" width="29" style="32" bestFit="1" customWidth="1"/>
    <col min="595" max="595" width="27.5" style="32" bestFit="1" customWidth="1"/>
    <col min="596" max="596" width="25" style="32" bestFit="1" customWidth="1"/>
    <col min="597" max="597" width="24.1640625" style="32" bestFit="1" customWidth="1"/>
    <col min="598" max="598" width="22.83203125" style="32" bestFit="1" customWidth="1"/>
    <col min="599" max="599" width="20.1640625" style="32" bestFit="1" customWidth="1"/>
    <col min="600" max="600" width="19.5" style="32" bestFit="1" customWidth="1"/>
    <col min="601" max="601" width="17.83203125" style="32" bestFit="1" customWidth="1"/>
    <col min="602" max="602" width="20" style="32" bestFit="1" customWidth="1"/>
    <col min="603" max="603" width="24.1640625" style="32" bestFit="1" customWidth="1"/>
    <col min="604" max="604" width="22.83203125" style="32" bestFit="1" customWidth="1"/>
    <col min="605" max="605" width="20.1640625" style="32" bestFit="1" customWidth="1"/>
    <col min="606" max="606" width="19.5" style="32" bestFit="1" customWidth="1"/>
    <col min="607" max="607" width="17.83203125" style="32" bestFit="1" customWidth="1"/>
    <col min="608" max="608" width="20" style="32" bestFit="1" customWidth="1"/>
    <col min="609" max="609" width="24.1640625" style="32" bestFit="1" customWidth="1"/>
    <col min="610" max="610" width="22.83203125" style="32" bestFit="1" customWidth="1"/>
    <col min="611" max="611" width="20.1640625" style="32" bestFit="1" customWidth="1"/>
    <col min="612" max="612" width="19.5" style="32" bestFit="1" customWidth="1"/>
    <col min="613" max="613" width="17.83203125" style="32" bestFit="1" customWidth="1"/>
    <col min="614" max="614" width="20" style="32" bestFit="1" customWidth="1"/>
    <col min="615" max="615" width="24.1640625" style="32" bestFit="1" customWidth="1"/>
    <col min="616" max="616" width="22.83203125" style="32" bestFit="1" customWidth="1"/>
    <col min="617" max="617" width="20.1640625" style="32" bestFit="1" customWidth="1"/>
    <col min="618" max="618" width="19.5" style="32" bestFit="1" customWidth="1"/>
    <col min="619" max="619" width="17.83203125" style="32" bestFit="1" customWidth="1"/>
    <col min="620" max="620" width="20" style="32" bestFit="1" customWidth="1"/>
    <col min="621" max="621" width="24.1640625" style="32" bestFit="1" customWidth="1"/>
    <col min="622" max="622" width="22.83203125" style="32" bestFit="1" customWidth="1"/>
    <col min="623" max="623" width="20.1640625" style="32" bestFit="1" customWidth="1"/>
    <col min="624" max="624" width="19.5" style="32" bestFit="1" customWidth="1"/>
    <col min="625" max="625" width="17.83203125" style="32" bestFit="1" customWidth="1"/>
    <col min="626" max="626" width="20" style="32" bestFit="1" customWidth="1"/>
    <col min="627" max="627" width="24.1640625" style="32" bestFit="1" customWidth="1"/>
    <col min="628" max="628" width="22.83203125" style="32" bestFit="1" customWidth="1"/>
    <col min="629" max="629" width="20.1640625" style="32" bestFit="1" customWidth="1"/>
    <col min="630" max="630" width="19.5" style="32" bestFit="1" customWidth="1"/>
    <col min="631" max="631" width="17.83203125" style="32" bestFit="1" customWidth="1"/>
    <col min="632" max="632" width="20" style="32" bestFit="1" customWidth="1"/>
    <col min="633" max="633" width="24.1640625" style="32" bestFit="1" customWidth="1"/>
    <col min="634" max="634" width="22.83203125" style="32" bestFit="1" customWidth="1"/>
    <col min="635" max="635" width="20.1640625" style="32" bestFit="1" customWidth="1"/>
    <col min="636" max="636" width="19.5" style="32" bestFit="1" customWidth="1"/>
    <col min="637" max="637" width="17.83203125" style="32" bestFit="1" customWidth="1"/>
    <col min="638" max="638" width="20" style="32" bestFit="1" customWidth="1"/>
    <col min="639" max="639" width="24.1640625" style="32" bestFit="1" customWidth="1"/>
    <col min="640" max="640" width="22.83203125" style="32" bestFit="1" customWidth="1"/>
    <col min="641" max="641" width="20.1640625" style="32" bestFit="1" customWidth="1"/>
    <col min="642" max="642" width="19.5" style="32" bestFit="1" customWidth="1"/>
    <col min="643" max="643" width="17.83203125" style="32" bestFit="1" customWidth="1"/>
    <col min="644" max="644" width="20" style="32" bestFit="1" customWidth="1"/>
    <col min="645" max="645" width="24.1640625" style="32" bestFit="1" customWidth="1"/>
    <col min="646" max="646" width="22.83203125" style="32" bestFit="1" customWidth="1"/>
    <col min="647" max="647" width="20.1640625" style="32" bestFit="1" customWidth="1"/>
    <col min="648" max="648" width="19.5" style="32" bestFit="1" customWidth="1"/>
    <col min="649" max="649" width="17.83203125" style="32" bestFit="1" customWidth="1"/>
    <col min="650" max="650" width="20" style="32" bestFit="1" customWidth="1"/>
    <col min="651" max="651" width="24.1640625" style="32" bestFit="1" customWidth="1"/>
    <col min="652" max="652" width="22.83203125" style="32" bestFit="1" customWidth="1"/>
    <col min="653" max="653" width="20.1640625" style="32" bestFit="1" customWidth="1"/>
    <col min="654" max="654" width="19.5" style="32" bestFit="1" customWidth="1"/>
    <col min="655" max="655" width="17.83203125" style="32" bestFit="1" customWidth="1"/>
    <col min="656" max="656" width="20" style="32" bestFit="1" customWidth="1"/>
    <col min="657" max="657" width="24.1640625" style="32" bestFit="1" customWidth="1"/>
    <col min="658" max="658" width="22.83203125" style="32" bestFit="1" customWidth="1"/>
    <col min="659" max="659" width="20.1640625" style="32" bestFit="1" customWidth="1"/>
    <col min="660" max="660" width="19.5" style="32" bestFit="1" customWidth="1"/>
    <col min="661" max="661" width="17.83203125" style="32" bestFit="1" customWidth="1"/>
    <col min="662" max="662" width="20" style="32" bestFit="1" customWidth="1"/>
    <col min="663" max="663" width="24.1640625" style="32" bestFit="1" customWidth="1"/>
    <col min="664" max="664" width="22.83203125" style="32" bestFit="1" customWidth="1"/>
    <col min="665" max="665" width="20.1640625" style="32" bestFit="1" customWidth="1"/>
    <col min="666" max="666" width="19.5" style="32" bestFit="1" customWidth="1"/>
    <col min="667" max="667" width="17.83203125" style="32" bestFit="1" customWidth="1"/>
    <col min="668" max="668" width="20" style="32" bestFit="1" customWidth="1"/>
    <col min="669" max="669" width="24.1640625" style="32" bestFit="1" customWidth="1"/>
    <col min="670" max="670" width="22.83203125" style="32" bestFit="1" customWidth="1"/>
    <col min="671" max="671" width="20.1640625" style="32" bestFit="1" customWidth="1"/>
    <col min="672" max="672" width="19.5" style="32" bestFit="1" customWidth="1"/>
    <col min="673" max="673" width="17.83203125" style="32" bestFit="1" customWidth="1"/>
    <col min="674" max="674" width="20" style="32" bestFit="1" customWidth="1"/>
    <col min="675" max="675" width="24.1640625" style="32" bestFit="1" customWidth="1"/>
    <col min="676" max="676" width="22.83203125" style="32" bestFit="1" customWidth="1"/>
    <col min="677" max="677" width="20.1640625" style="32" bestFit="1" customWidth="1"/>
    <col min="678" max="678" width="19.5" style="32" bestFit="1" customWidth="1"/>
    <col min="679" max="679" width="17.83203125" style="32" bestFit="1" customWidth="1"/>
    <col min="680" max="680" width="20" style="32" bestFit="1" customWidth="1"/>
    <col min="681" max="681" width="24.1640625" style="32" bestFit="1" customWidth="1"/>
    <col min="682" max="682" width="22.83203125" style="32" bestFit="1" customWidth="1"/>
    <col min="683" max="683" width="20.1640625" style="32" bestFit="1" customWidth="1"/>
    <col min="684" max="684" width="19.5" style="32" bestFit="1" customWidth="1"/>
    <col min="685" max="685" width="17.83203125" style="32" bestFit="1" customWidth="1"/>
    <col min="686" max="686" width="20" style="32" bestFit="1" customWidth="1"/>
    <col min="687" max="687" width="24.1640625" style="32" bestFit="1" customWidth="1"/>
    <col min="688" max="688" width="22.83203125" style="32" bestFit="1" customWidth="1"/>
    <col min="689" max="689" width="20.1640625" style="32" bestFit="1" customWidth="1"/>
    <col min="690" max="690" width="19.5" style="32" bestFit="1" customWidth="1"/>
    <col min="691" max="691" width="17.83203125" style="32" bestFit="1" customWidth="1"/>
    <col min="692" max="692" width="20" style="32" bestFit="1" customWidth="1"/>
    <col min="693" max="693" width="24.1640625" style="32" bestFit="1" customWidth="1"/>
    <col min="694" max="694" width="22.83203125" style="32" bestFit="1" customWidth="1"/>
    <col min="695" max="695" width="20.1640625" style="32" bestFit="1" customWidth="1"/>
    <col min="696" max="696" width="19.5" style="32" bestFit="1" customWidth="1"/>
    <col min="697" max="697" width="17.83203125" style="32" bestFit="1" customWidth="1"/>
    <col min="698" max="698" width="20" style="32" bestFit="1" customWidth="1"/>
    <col min="699" max="699" width="24.1640625" style="32" bestFit="1" customWidth="1"/>
    <col min="700" max="700" width="22.83203125" style="32" bestFit="1" customWidth="1"/>
    <col min="701" max="701" width="20.1640625" style="32" bestFit="1" customWidth="1"/>
    <col min="702" max="702" width="19.5" style="32" bestFit="1" customWidth="1"/>
    <col min="703" max="703" width="17.83203125" style="32" bestFit="1" customWidth="1"/>
    <col min="704" max="704" width="20" style="32" bestFit="1" customWidth="1"/>
    <col min="705" max="705" width="24.1640625" style="32" bestFit="1" customWidth="1"/>
    <col min="706" max="706" width="22.83203125" style="32" bestFit="1" customWidth="1"/>
    <col min="707" max="707" width="20.1640625" style="32" bestFit="1" customWidth="1"/>
    <col min="708" max="708" width="24.33203125" style="32" bestFit="1" customWidth="1"/>
    <col min="709" max="709" width="22.6640625" style="32" bestFit="1" customWidth="1"/>
    <col min="710" max="710" width="24.83203125" style="32" bestFit="1" customWidth="1"/>
    <col min="711" max="711" width="29" style="32" bestFit="1" customWidth="1"/>
    <col min="712" max="712" width="27.5" style="32" bestFit="1" customWidth="1"/>
    <col min="713" max="713" width="25" style="32" bestFit="1" customWidth="1"/>
    <col min="714" max="714" width="19.5" style="32" bestFit="1" customWidth="1"/>
    <col min="715" max="715" width="17.83203125" style="32" bestFit="1" customWidth="1"/>
    <col min="716" max="716" width="20" style="32" bestFit="1" customWidth="1"/>
    <col min="717" max="717" width="24.1640625" style="32" bestFit="1" customWidth="1"/>
    <col min="718" max="718" width="22.83203125" style="32" bestFit="1" customWidth="1"/>
    <col min="719" max="719" width="20.1640625" style="32" bestFit="1" customWidth="1"/>
    <col min="720" max="720" width="20.6640625" style="32" bestFit="1" customWidth="1"/>
    <col min="721" max="721" width="19.5" style="32" bestFit="1" customWidth="1"/>
    <col min="722" max="722" width="17.83203125" style="32" bestFit="1" customWidth="1"/>
    <col min="723" max="723" width="20" style="32" bestFit="1" customWidth="1"/>
    <col min="724" max="724" width="24.1640625" style="32" bestFit="1" customWidth="1"/>
    <col min="725" max="725" width="22.83203125" style="32" bestFit="1" customWidth="1"/>
    <col min="726" max="726" width="20.1640625" style="32" bestFit="1" customWidth="1"/>
    <col min="727" max="727" width="20.6640625" style="32" bestFit="1" customWidth="1"/>
    <col min="728" max="728" width="19.5" style="32" bestFit="1" customWidth="1"/>
    <col min="729" max="729" width="17.83203125" style="32" bestFit="1" customWidth="1"/>
    <col min="730" max="730" width="20" style="32" bestFit="1" customWidth="1"/>
    <col min="731" max="731" width="24.1640625" style="32" bestFit="1" customWidth="1"/>
    <col min="732" max="732" width="22.83203125" style="32" bestFit="1" customWidth="1"/>
    <col min="733" max="733" width="20.1640625" style="32" bestFit="1" customWidth="1"/>
    <col min="734" max="734" width="20.6640625" style="32" bestFit="1" customWidth="1"/>
    <col min="735" max="735" width="19.5" style="32" bestFit="1" customWidth="1"/>
    <col min="736" max="736" width="17.83203125" style="32" bestFit="1" customWidth="1"/>
    <col min="737" max="737" width="20" style="32" bestFit="1" customWidth="1"/>
    <col min="738" max="738" width="24.1640625" style="32" bestFit="1" customWidth="1"/>
    <col min="739" max="739" width="22.83203125" style="32" bestFit="1" customWidth="1"/>
    <col min="740" max="740" width="20.1640625" style="32" bestFit="1" customWidth="1"/>
    <col min="741" max="741" width="20.6640625" style="32" bestFit="1" customWidth="1"/>
    <col min="742" max="742" width="19.5" style="32" bestFit="1" customWidth="1"/>
    <col min="743" max="743" width="17.83203125" style="32" bestFit="1" customWidth="1"/>
    <col min="744" max="744" width="20" style="32" bestFit="1" customWidth="1"/>
    <col min="745" max="745" width="24.1640625" style="32" bestFit="1" customWidth="1"/>
    <col min="746" max="746" width="22.83203125" style="32" bestFit="1" customWidth="1"/>
    <col min="747" max="747" width="20.1640625" style="32" bestFit="1" customWidth="1"/>
    <col min="748" max="748" width="20.6640625" style="32" bestFit="1" customWidth="1"/>
    <col min="749" max="749" width="19.5" style="32" bestFit="1" customWidth="1"/>
    <col min="750" max="750" width="17.83203125" style="32" bestFit="1" customWidth="1"/>
    <col min="751" max="751" width="20" style="32" bestFit="1" customWidth="1"/>
    <col min="752" max="752" width="24.1640625" style="32" bestFit="1" customWidth="1"/>
    <col min="753" max="753" width="22.83203125" style="32" bestFit="1" customWidth="1"/>
    <col min="754" max="754" width="20.1640625" style="32" bestFit="1" customWidth="1"/>
    <col min="755" max="755" width="20.6640625" style="32" bestFit="1" customWidth="1"/>
    <col min="756" max="756" width="19.5" style="32" bestFit="1" customWidth="1"/>
    <col min="757" max="757" width="17.83203125" style="32" bestFit="1" customWidth="1"/>
    <col min="758" max="758" width="20" style="32" bestFit="1" customWidth="1"/>
    <col min="759" max="759" width="24.1640625" style="32" bestFit="1" customWidth="1"/>
    <col min="760" max="760" width="22.83203125" style="32" bestFit="1" customWidth="1"/>
    <col min="761" max="761" width="20.1640625" style="32" bestFit="1" customWidth="1"/>
    <col min="762" max="762" width="20.6640625" style="32" bestFit="1" customWidth="1"/>
    <col min="763" max="763" width="19.5" style="32" bestFit="1" customWidth="1"/>
    <col min="764" max="764" width="17.83203125" style="32" bestFit="1" customWidth="1"/>
    <col min="765" max="765" width="20" style="32" bestFit="1" customWidth="1"/>
    <col min="766" max="766" width="24.1640625" style="32" bestFit="1" customWidth="1"/>
    <col min="767" max="767" width="22.83203125" style="32" bestFit="1" customWidth="1"/>
    <col min="768" max="768" width="20.1640625" style="32" bestFit="1" customWidth="1"/>
    <col min="769" max="769" width="20.6640625" style="32" bestFit="1" customWidth="1"/>
    <col min="770" max="770" width="19.5" style="32" bestFit="1" customWidth="1"/>
    <col min="771" max="771" width="17.83203125" style="32" bestFit="1" customWidth="1"/>
    <col min="772" max="772" width="20" style="32" bestFit="1" customWidth="1"/>
    <col min="773" max="773" width="24.1640625" style="32" bestFit="1" customWidth="1"/>
    <col min="774" max="774" width="22.83203125" style="32" bestFit="1" customWidth="1"/>
    <col min="775" max="775" width="20.1640625" style="32" bestFit="1" customWidth="1"/>
    <col min="776" max="776" width="20.6640625" style="32" bestFit="1" customWidth="1"/>
    <col min="777" max="777" width="19.5" style="32" bestFit="1" customWidth="1"/>
    <col min="778" max="778" width="17.83203125" style="32" bestFit="1" customWidth="1"/>
    <col min="779" max="779" width="20" style="32" bestFit="1" customWidth="1"/>
    <col min="780" max="780" width="24.1640625" style="32" bestFit="1" customWidth="1"/>
    <col min="781" max="781" width="22.83203125" style="32" bestFit="1" customWidth="1"/>
    <col min="782" max="782" width="20.1640625" style="32" bestFit="1" customWidth="1"/>
    <col min="783" max="783" width="20.6640625" style="32" bestFit="1" customWidth="1"/>
    <col min="784" max="784" width="19.5" style="32" bestFit="1" customWidth="1"/>
    <col min="785" max="785" width="17.83203125" style="32" bestFit="1" customWidth="1"/>
    <col min="786" max="786" width="20" style="32" bestFit="1" customWidth="1"/>
    <col min="787" max="787" width="24.1640625" style="32" bestFit="1" customWidth="1"/>
    <col min="788" max="788" width="22.83203125" style="32" bestFit="1" customWidth="1"/>
    <col min="789" max="789" width="20.1640625" style="32" bestFit="1" customWidth="1"/>
    <col min="790" max="790" width="20.6640625" style="32" bestFit="1" customWidth="1"/>
    <col min="791" max="791" width="19.5" style="32" bestFit="1" customWidth="1"/>
    <col min="792" max="792" width="17.83203125" style="32" bestFit="1" customWidth="1"/>
    <col min="793" max="793" width="20" style="32" bestFit="1" customWidth="1"/>
    <col min="794" max="794" width="24.1640625" style="32" bestFit="1" customWidth="1"/>
    <col min="795" max="795" width="22.83203125" style="32" bestFit="1" customWidth="1"/>
    <col min="796" max="796" width="20.1640625" style="32" bestFit="1" customWidth="1"/>
    <col min="797" max="797" width="20.6640625" style="32" bestFit="1" customWidth="1"/>
    <col min="798" max="798" width="19.5" style="32" bestFit="1" customWidth="1"/>
    <col min="799" max="799" width="17.83203125" style="32" bestFit="1" customWidth="1"/>
    <col min="800" max="800" width="20" style="32" bestFit="1" customWidth="1"/>
    <col min="801" max="801" width="24.1640625" style="32" bestFit="1" customWidth="1"/>
    <col min="802" max="802" width="22.83203125" style="32" bestFit="1" customWidth="1"/>
    <col min="803" max="803" width="20.1640625" style="32" bestFit="1" customWidth="1"/>
    <col min="804" max="804" width="20.6640625" style="32" bestFit="1" customWidth="1"/>
    <col min="805" max="805" width="19.5" style="32" bestFit="1" customWidth="1"/>
    <col min="806" max="806" width="17.83203125" style="32" bestFit="1" customWidth="1"/>
    <col min="807" max="807" width="20" style="32" bestFit="1" customWidth="1"/>
    <col min="808" max="808" width="24.1640625" style="32" bestFit="1" customWidth="1"/>
    <col min="809" max="809" width="22.83203125" style="32" bestFit="1" customWidth="1"/>
    <col min="810" max="810" width="20.1640625" style="32" bestFit="1" customWidth="1"/>
    <col min="811" max="811" width="20.6640625" style="32" bestFit="1" customWidth="1"/>
    <col min="812" max="812" width="19.5" style="32" bestFit="1" customWidth="1"/>
    <col min="813" max="813" width="17.83203125" style="32" bestFit="1" customWidth="1"/>
    <col min="814" max="814" width="20" style="32" bestFit="1" customWidth="1"/>
    <col min="815" max="815" width="24.1640625" style="32" bestFit="1" customWidth="1"/>
    <col min="816" max="816" width="22.83203125" style="32" bestFit="1" customWidth="1"/>
    <col min="817" max="817" width="20.1640625" style="32" bestFit="1" customWidth="1"/>
    <col min="818" max="818" width="20.6640625" style="32" bestFit="1" customWidth="1"/>
    <col min="819" max="819" width="19.5" style="32" bestFit="1" customWidth="1"/>
    <col min="820" max="820" width="17.83203125" style="32" bestFit="1" customWidth="1"/>
    <col min="821" max="821" width="20" style="32" bestFit="1" customWidth="1"/>
    <col min="822" max="822" width="24.1640625" style="32" bestFit="1" customWidth="1"/>
    <col min="823" max="823" width="22.83203125" style="32" bestFit="1" customWidth="1"/>
    <col min="824" max="824" width="20.1640625" style="32" bestFit="1" customWidth="1"/>
    <col min="825" max="825" width="25.33203125" style="32" bestFit="1" customWidth="1"/>
    <col min="826" max="826" width="24.33203125" style="32" bestFit="1" customWidth="1"/>
    <col min="827" max="827" width="22.6640625" style="32" bestFit="1" customWidth="1"/>
    <col min="828" max="828" width="24.83203125" style="32" bestFit="1" customWidth="1"/>
    <col min="829" max="829" width="29" style="32" bestFit="1" customWidth="1"/>
    <col min="830" max="830" width="27.5" style="32" bestFit="1" customWidth="1"/>
    <col min="831" max="831" width="25" style="32" bestFit="1" customWidth="1"/>
    <col min="832" max="832" width="20.6640625" style="32" bestFit="1" customWidth="1"/>
    <col min="833" max="833" width="19.5" style="32" bestFit="1" customWidth="1"/>
    <col min="834" max="834" width="17.83203125" style="32" bestFit="1" customWidth="1"/>
    <col min="835" max="835" width="20" style="32" bestFit="1" customWidth="1"/>
    <col min="836" max="836" width="24.1640625" style="32" bestFit="1" customWidth="1"/>
    <col min="837" max="837" width="22.83203125" style="32" bestFit="1" customWidth="1"/>
    <col min="838" max="838" width="20.1640625" style="32" bestFit="1" customWidth="1"/>
    <col min="839" max="839" width="20.6640625" style="32" bestFit="1" customWidth="1"/>
    <col min="840" max="840" width="19.5" style="32" bestFit="1" customWidth="1"/>
    <col min="841" max="841" width="17.83203125" style="32" bestFit="1" customWidth="1"/>
    <col min="842" max="842" width="20" style="32" bestFit="1" customWidth="1"/>
    <col min="843" max="843" width="24.1640625" style="32" bestFit="1" customWidth="1"/>
    <col min="844" max="844" width="22.83203125" style="32" bestFit="1" customWidth="1"/>
    <col min="845" max="845" width="20.1640625" style="32" bestFit="1" customWidth="1"/>
    <col min="846" max="846" width="20.6640625" style="32" bestFit="1" customWidth="1"/>
    <col min="847" max="847" width="19.5" style="32" bestFit="1" customWidth="1"/>
    <col min="848" max="848" width="17.83203125" style="32" bestFit="1" customWidth="1"/>
    <col min="849" max="849" width="20" style="32" bestFit="1" customWidth="1"/>
    <col min="850" max="850" width="24.1640625" style="32" bestFit="1" customWidth="1"/>
    <col min="851" max="851" width="22.83203125" style="32" bestFit="1" customWidth="1"/>
    <col min="852" max="852" width="20.1640625" style="32" bestFit="1" customWidth="1"/>
    <col min="853" max="853" width="20.6640625" style="32" bestFit="1" customWidth="1"/>
    <col min="854" max="854" width="19.5" style="32" bestFit="1" customWidth="1"/>
    <col min="855" max="855" width="17.83203125" style="32" bestFit="1" customWidth="1"/>
    <col min="856" max="856" width="20" style="32" bestFit="1" customWidth="1"/>
    <col min="857" max="857" width="24.1640625" style="32" bestFit="1" customWidth="1"/>
    <col min="858" max="858" width="22.83203125" style="32" bestFit="1" customWidth="1"/>
    <col min="859" max="859" width="20.1640625" style="32" bestFit="1" customWidth="1"/>
    <col min="860" max="860" width="25.33203125" style="32" bestFit="1" customWidth="1"/>
    <col min="861" max="861" width="24.33203125" style="32" bestFit="1" customWidth="1"/>
    <col min="862" max="862" width="22.6640625" style="32" bestFit="1" customWidth="1"/>
    <col min="863" max="863" width="24.83203125" style="32" bestFit="1" customWidth="1"/>
    <col min="864" max="864" width="29" style="32" bestFit="1" customWidth="1"/>
    <col min="865" max="865" width="27.5" style="32" bestFit="1" customWidth="1"/>
    <col min="866" max="866" width="25" style="32" bestFit="1" customWidth="1"/>
    <col min="867" max="867" width="20.6640625" style="32" bestFit="1" customWidth="1"/>
    <col min="868" max="868" width="19.5" style="32" bestFit="1" customWidth="1"/>
    <col min="869" max="869" width="17.83203125" style="32" bestFit="1" customWidth="1"/>
    <col min="870" max="870" width="20" style="32" bestFit="1" customWidth="1"/>
    <col min="871" max="871" width="24.1640625" style="32" bestFit="1" customWidth="1"/>
    <col min="872" max="872" width="22.83203125" style="32" bestFit="1" customWidth="1"/>
    <col min="873" max="873" width="20.1640625" style="32" bestFit="1" customWidth="1"/>
    <col min="874" max="874" width="20.6640625" style="32" bestFit="1" customWidth="1"/>
    <col min="875" max="875" width="19.5" style="32" bestFit="1" customWidth="1"/>
    <col min="876" max="876" width="17.83203125" style="32" bestFit="1" customWidth="1"/>
    <col min="877" max="877" width="20" style="32" bestFit="1" customWidth="1"/>
    <col min="878" max="878" width="24.1640625" style="32" bestFit="1" customWidth="1"/>
    <col min="879" max="879" width="22.83203125" style="32" bestFit="1" customWidth="1"/>
    <col min="880" max="880" width="20.1640625" style="32" bestFit="1" customWidth="1"/>
    <col min="881" max="881" width="20.6640625" style="32" bestFit="1" customWidth="1"/>
    <col min="882" max="882" width="19.5" style="32" bestFit="1" customWidth="1"/>
    <col min="883" max="883" width="17.83203125" style="32" bestFit="1" customWidth="1"/>
    <col min="884" max="884" width="20" style="32" bestFit="1" customWidth="1"/>
    <col min="885" max="885" width="24.1640625" style="32" bestFit="1" customWidth="1"/>
    <col min="886" max="886" width="22.83203125" style="32" bestFit="1" customWidth="1"/>
    <col min="887" max="887" width="20.1640625" style="32" bestFit="1" customWidth="1"/>
    <col min="888" max="888" width="20.6640625" style="32" bestFit="1" customWidth="1"/>
    <col min="889" max="889" width="19.5" style="32" bestFit="1" customWidth="1"/>
    <col min="890" max="890" width="17.83203125" style="32" bestFit="1" customWidth="1"/>
    <col min="891" max="891" width="20" style="32" bestFit="1" customWidth="1"/>
    <col min="892" max="892" width="24.1640625" style="32" bestFit="1" customWidth="1"/>
    <col min="893" max="893" width="22.83203125" style="32" bestFit="1" customWidth="1"/>
    <col min="894" max="894" width="20.1640625" style="32" bestFit="1" customWidth="1"/>
    <col min="895" max="895" width="20.6640625" style="32" bestFit="1" customWidth="1"/>
    <col min="896" max="896" width="19.5" style="32" bestFit="1" customWidth="1"/>
    <col min="897" max="897" width="17.83203125" style="32" bestFit="1" customWidth="1"/>
    <col min="898" max="898" width="20" style="32" bestFit="1" customWidth="1"/>
    <col min="899" max="899" width="24.1640625" style="32" bestFit="1" customWidth="1"/>
    <col min="900" max="900" width="22.83203125" style="32" bestFit="1" customWidth="1"/>
    <col min="901" max="901" width="20.1640625" style="32" bestFit="1" customWidth="1"/>
    <col min="902" max="902" width="20.6640625" style="32" bestFit="1" customWidth="1"/>
    <col min="903" max="903" width="19.5" style="32" bestFit="1" customWidth="1"/>
    <col min="904" max="904" width="17.83203125" style="32" bestFit="1" customWidth="1"/>
    <col min="905" max="905" width="20" style="32" bestFit="1" customWidth="1"/>
    <col min="906" max="906" width="24.1640625" style="32" bestFit="1" customWidth="1"/>
    <col min="907" max="907" width="22.83203125" style="32" bestFit="1" customWidth="1"/>
    <col min="908" max="908" width="20.1640625" style="32" bestFit="1" customWidth="1"/>
    <col min="909" max="909" width="25.33203125" style="32" bestFit="1" customWidth="1"/>
    <col min="910" max="910" width="24.33203125" style="32" bestFit="1" customWidth="1"/>
    <col min="911" max="911" width="22.6640625" style="32" bestFit="1" customWidth="1"/>
    <col min="912" max="912" width="24.83203125" style="32" bestFit="1" customWidth="1"/>
    <col min="913" max="913" width="29" style="32" bestFit="1" customWidth="1"/>
    <col min="914" max="914" width="27.5" style="32" bestFit="1" customWidth="1"/>
    <col min="915" max="915" width="25" style="32" bestFit="1" customWidth="1"/>
    <col min="916" max="16384" width="10.83203125" style="32"/>
  </cols>
  <sheetData>
    <row r="1" spans="1:77" x14ac:dyDescent="0.2">
      <c r="A1" s="48"/>
      <c r="B1" s="48"/>
      <c r="C1" s="48"/>
      <c r="D1" s="48"/>
      <c r="E1" s="48"/>
      <c r="F1" s="5"/>
      <c r="G1" s="5"/>
      <c r="H1" s="5"/>
      <c r="I1" s="48"/>
      <c r="J1" s="5"/>
      <c r="K1" s="5"/>
      <c r="L1" s="5"/>
      <c r="M1" s="5"/>
      <c r="N1" s="5"/>
      <c r="O1" s="5"/>
      <c r="P1" s="5"/>
      <c r="Q1" s="48"/>
      <c r="R1" s="5"/>
      <c r="S1" s="5"/>
      <c r="T1" s="5"/>
      <c r="U1" s="5"/>
      <c r="V1" s="5"/>
      <c r="W1" s="5"/>
      <c r="X1" s="5"/>
      <c r="Y1" s="5"/>
      <c r="Z1" s="48"/>
      <c r="AA1" s="48"/>
      <c r="AB1" s="48"/>
      <c r="AC1" s="48"/>
      <c r="AD1" s="48"/>
      <c r="AE1" s="48"/>
      <c r="AF1" s="48"/>
      <c r="AG1" s="48"/>
      <c r="AH1" s="48"/>
      <c r="AI1" s="48"/>
      <c r="AJ1" s="48"/>
      <c r="AK1" s="48"/>
      <c r="AL1" s="48"/>
      <c r="AM1" s="48"/>
      <c r="AN1" s="48"/>
      <c r="AO1" s="48"/>
      <c r="AP1" s="48"/>
      <c r="AQ1" s="48"/>
      <c r="AR1" s="48"/>
      <c r="AS1" s="48"/>
      <c r="AT1" s="48"/>
      <c r="AU1" s="48"/>
      <c r="AV1" s="48"/>
      <c r="AW1" s="48"/>
      <c r="AX1" s="48"/>
      <c r="AY1" s="48"/>
      <c r="AZ1" s="48"/>
      <c r="BA1" s="48"/>
      <c r="BB1" s="48"/>
      <c r="BC1" s="48"/>
      <c r="BD1" s="48"/>
      <c r="BE1" s="48"/>
      <c r="BF1" s="48"/>
      <c r="BG1" s="48"/>
      <c r="BH1" s="48"/>
      <c r="BI1" s="48"/>
      <c r="BJ1" s="48"/>
      <c r="BK1" s="48"/>
      <c r="BL1" s="48"/>
      <c r="BM1" s="48"/>
      <c r="BN1" s="48"/>
      <c r="BO1" s="48"/>
      <c r="BP1" s="48"/>
      <c r="BQ1" s="48"/>
      <c r="BR1" s="48"/>
      <c r="BS1" s="48"/>
      <c r="BT1" s="48"/>
      <c r="BU1" s="48"/>
      <c r="BV1" s="48"/>
      <c r="BW1" s="48"/>
      <c r="BX1" s="48"/>
      <c r="BY1" s="48"/>
    </row>
    <row r="2" spans="1:77" ht="50" customHeight="1" x14ac:dyDescent="0.2">
      <c r="A2" s="48"/>
      <c r="B2" s="143" t="s">
        <v>734</v>
      </c>
      <c r="C2" s="143"/>
      <c r="D2" s="143"/>
      <c r="E2" s="143"/>
      <c r="F2" s="143"/>
      <c r="G2" s="143"/>
      <c r="H2" s="143"/>
      <c r="I2" s="50"/>
      <c r="J2" s="5"/>
      <c r="K2" s="5"/>
      <c r="L2" s="5"/>
      <c r="M2" s="5"/>
      <c r="N2" s="5"/>
      <c r="O2" s="5"/>
      <c r="P2" s="5"/>
      <c r="Q2" s="48"/>
      <c r="R2" s="5"/>
      <c r="S2" s="46" t="s">
        <v>735</v>
      </c>
      <c r="T2" s="55"/>
      <c r="U2" s="55"/>
      <c r="V2" s="55"/>
      <c r="W2" s="55"/>
      <c r="X2" s="55"/>
      <c r="Y2" s="5"/>
      <c r="Z2" s="48"/>
      <c r="AA2" s="48"/>
      <c r="AB2" s="48"/>
      <c r="AC2" s="48"/>
      <c r="AD2" s="48"/>
      <c r="AE2" s="48"/>
      <c r="AF2" s="48"/>
      <c r="AG2" s="48"/>
      <c r="AH2" s="48"/>
      <c r="AI2" s="48"/>
      <c r="AJ2" s="48"/>
      <c r="AK2" s="49"/>
      <c r="AL2" s="49"/>
      <c r="AM2" s="49"/>
      <c r="AN2" s="49"/>
      <c r="AO2" s="49"/>
      <c r="AP2" s="49"/>
      <c r="AQ2" s="49"/>
      <c r="AR2" s="49"/>
      <c r="AS2" s="49"/>
      <c r="AT2" s="49"/>
      <c r="AU2" s="49"/>
      <c r="AV2" s="49"/>
      <c r="AW2" s="49"/>
      <c r="AX2" s="49"/>
      <c r="AY2" s="49"/>
      <c r="AZ2" s="49"/>
      <c r="BA2" s="49"/>
      <c r="BB2" s="49"/>
      <c r="BC2" s="48"/>
      <c r="BD2" s="48"/>
      <c r="BE2" s="48"/>
      <c r="BF2" s="48"/>
      <c r="BG2" s="48"/>
      <c r="BH2" s="48"/>
      <c r="BI2" s="48"/>
      <c r="BJ2" s="48"/>
      <c r="BK2" s="48"/>
      <c r="BL2" s="48"/>
      <c r="BM2" s="48"/>
      <c r="BN2" s="48"/>
      <c r="BO2" s="48"/>
      <c r="BP2" s="48"/>
      <c r="BQ2" s="48"/>
      <c r="BR2" s="48"/>
      <c r="BS2" s="48"/>
      <c r="BT2" s="48"/>
      <c r="BU2" s="48"/>
      <c r="BV2" s="48"/>
      <c r="BW2" s="48"/>
      <c r="BX2" s="48"/>
      <c r="BY2" s="48"/>
    </row>
    <row r="3" spans="1:77" ht="30" customHeight="1" x14ac:dyDescent="0.2">
      <c r="A3" s="83" t="s">
        <v>736</v>
      </c>
      <c r="B3" s="49"/>
      <c r="C3" s="49"/>
      <c r="D3" s="49"/>
      <c r="E3" s="49"/>
      <c r="F3" s="19"/>
      <c r="G3" s="19"/>
      <c r="H3" s="19"/>
      <c r="I3" s="49"/>
      <c r="J3" s="19"/>
      <c r="K3" s="19"/>
      <c r="L3" s="19"/>
      <c r="M3" s="19"/>
      <c r="N3" s="19"/>
      <c r="O3" s="19"/>
      <c r="P3" s="19"/>
      <c r="Q3" s="49"/>
      <c r="R3" s="5"/>
      <c r="S3" s="5"/>
      <c r="T3" s="5"/>
      <c r="U3" s="5"/>
      <c r="V3" s="5"/>
      <c r="W3" s="5"/>
      <c r="X3" s="5"/>
      <c r="Y3" s="5"/>
      <c r="Z3" s="48"/>
      <c r="AA3" s="48"/>
      <c r="AB3" s="48"/>
      <c r="AC3" s="48"/>
      <c r="AD3" s="48"/>
      <c r="AE3" s="48"/>
      <c r="AF3" s="48"/>
      <c r="AG3" s="48"/>
      <c r="AH3" s="48"/>
      <c r="AI3" s="48"/>
      <c r="AJ3" s="48"/>
      <c r="AK3" s="49"/>
      <c r="AL3" s="49"/>
      <c r="AM3" s="49"/>
      <c r="AN3" s="49"/>
      <c r="AO3" s="49"/>
      <c r="AP3" s="49"/>
      <c r="AQ3" s="49"/>
      <c r="AR3" s="49"/>
      <c r="AS3" s="49"/>
      <c r="AT3" s="49"/>
      <c r="AU3" s="49"/>
      <c r="AV3" s="49"/>
      <c r="AW3" s="49"/>
      <c r="AX3" s="49"/>
      <c r="AY3" s="49"/>
      <c r="AZ3" s="49"/>
      <c r="BA3" s="49"/>
      <c r="BB3" s="49"/>
      <c r="BC3" s="48"/>
      <c r="BD3" s="49"/>
      <c r="BE3" s="49"/>
      <c r="BF3" s="49"/>
      <c r="BG3" s="49"/>
      <c r="BH3" s="49"/>
      <c r="BI3" s="48"/>
      <c r="BJ3" s="48"/>
      <c r="BK3" s="48"/>
      <c r="BL3" s="48"/>
      <c r="BM3" s="48"/>
      <c r="BN3" s="48"/>
      <c r="BO3" s="48"/>
      <c r="BP3" s="48"/>
      <c r="BQ3" s="48"/>
      <c r="BR3" s="48"/>
      <c r="BS3" s="48"/>
      <c r="BT3" s="48"/>
      <c r="BU3" s="48"/>
      <c r="BV3" s="48"/>
      <c r="BW3" s="48"/>
      <c r="BX3" s="48"/>
      <c r="BY3" s="48"/>
    </row>
    <row r="4" spans="1:77" ht="20" customHeight="1" x14ac:dyDescent="0.2">
      <c r="A4" s="84">
        <v>45352</v>
      </c>
      <c r="B4" s="49"/>
      <c r="C4" s="49"/>
      <c r="D4" s="49"/>
      <c r="E4" s="49"/>
      <c r="F4" s="19"/>
      <c r="G4" s="19"/>
      <c r="H4" s="19"/>
      <c r="I4" s="49"/>
      <c r="J4" s="19"/>
      <c r="K4" s="19"/>
      <c r="L4" s="19"/>
      <c r="M4" s="19"/>
      <c r="N4" s="19"/>
      <c r="O4" s="19"/>
      <c r="P4" s="19"/>
      <c r="Q4" s="49"/>
      <c r="R4" s="5"/>
      <c r="S4" s="5"/>
      <c r="T4" s="5"/>
      <c r="U4" s="5"/>
      <c r="V4" s="5"/>
      <c r="W4" s="5"/>
      <c r="X4" s="5"/>
      <c r="Y4" s="5"/>
      <c r="Z4" s="48"/>
      <c r="AA4" s="48"/>
      <c r="AB4" s="48"/>
      <c r="AC4" s="48"/>
      <c r="AD4" s="48"/>
      <c r="AE4" s="48"/>
      <c r="AF4" s="48"/>
      <c r="AG4" s="48"/>
      <c r="AH4" s="48"/>
      <c r="AI4" s="48"/>
      <c r="AJ4" s="48"/>
      <c r="AK4" s="49"/>
      <c r="AL4" s="49"/>
      <c r="AM4" s="49"/>
      <c r="AN4" s="49"/>
      <c r="AO4" s="49"/>
      <c r="AP4" s="49"/>
      <c r="AQ4" s="49"/>
      <c r="AR4" s="49"/>
      <c r="AS4" s="49"/>
      <c r="AT4" s="49"/>
      <c r="AU4" s="49"/>
      <c r="AV4" s="49"/>
      <c r="AW4" s="49"/>
      <c r="AX4" s="49"/>
      <c r="AY4" s="49"/>
      <c r="AZ4" s="49"/>
      <c r="BA4" s="49"/>
      <c r="BB4" s="49"/>
      <c r="BC4" s="48"/>
      <c r="BD4" s="49"/>
      <c r="BE4" s="49"/>
      <c r="BF4" s="49"/>
      <c r="BG4" s="49"/>
      <c r="BH4" s="49"/>
      <c r="BI4" s="48"/>
      <c r="BJ4" s="48"/>
      <c r="BK4" s="48"/>
      <c r="BL4" s="48"/>
      <c r="BM4" s="48"/>
      <c r="BN4" s="48"/>
      <c r="BO4" s="48"/>
      <c r="BP4" s="48"/>
      <c r="BQ4" s="48"/>
      <c r="BR4" s="48"/>
      <c r="BS4" s="48"/>
      <c r="BT4" s="48"/>
      <c r="BU4" s="48"/>
      <c r="BV4" s="48"/>
      <c r="BW4" s="48"/>
      <c r="BX4" s="48"/>
      <c r="BY4" s="48"/>
    </row>
    <row r="5" spans="1:77" ht="30" customHeight="1" x14ac:dyDescent="0.2">
      <c r="A5" s="80" t="s">
        <v>737</v>
      </c>
      <c r="B5" s="80" t="s">
        <v>738</v>
      </c>
      <c r="C5" s="42" t="s">
        <v>739</v>
      </c>
      <c r="D5" s="42" t="s">
        <v>740</v>
      </c>
      <c r="E5" s="42" t="s">
        <v>741</v>
      </c>
      <c r="F5" s="80" t="s">
        <v>742</v>
      </c>
      <c r="G5" s="80" t="s">
        <v>743</v>
      </c>
      <c r="H5" s="80" t="s">
        <v>744</v>
      </c>
      <c r="I5" s="80" t="s">
        <v>745</v>
      </c>
      <c r="J5" s="81" t="s">
        <v>45</v>
      </c>
      <c r="K5" s="81" t="s">
        <v>46</v>
      </c>
      <c r="L5" s="81" t="s">
        <v>47</v>
      </c>
      <c r="M5" s="81" t="s">
        <v>746</v>
      </c>
      <c r="N5" s="81" t="s">
        <v>49</v>
      </c>
      <c r="O5" s="81" t="s">
        <v>50</v>
      </c>
      <c r="P5" s="81" t="s">
        <v>747</v>
      </c>
      <c r="Q5" s="81" t="s">
        <v>52</v>
      </c>
      <c r="R5" s="82" t="s">
        <v>51</v>
      </c>
      <c r="S5" s="82" t="s">
        <v>748</v>
      </c>
      <c r="T5" s="82" t="s">
        <v>53</v>
      </c>
      <c r="U5" s="82" t="s">
        <v>55</v>
      </c>
      <c r="V5" s="82" t="s">
        <v>56</v>
      </c>
      <c r="W5" s="82" t="s">
        <v>57</v>
      </c>
      <c r="X5" s="82" t="s">
        <v>66</v>
      </c>
      <c r="Y5" s="82" t="s">
        <v>58</v>
      </c>
      <c r="Z5" s="82" t="s">
        <v>61</v>
      </c>
      <c r="AA5" s="82" t="s">
        <v>62</v>
      </c>
      <c r="AB5" s="82" t="s">
        <v>63</v>
      </c>
      <c r="AC5" s="82" t="s">
        <v>67</v>
      </c>
      <c r="AD5" s="82" t="s">
        <v>68</v>
      </c>
      <c r="AE5" s="82" t="s">
        <v>70</v>
      </c>
      <c r="AF5" s="82" t="s">
        <v>69</v>
      </c>
      <c r="AG5" s="82" t="s">
        <v>64</v>
      </c>
      <c r="AH5" s="82" t="s">
        <v>65</v>
      </c>
      <c r="AI5" s="129" t="s">
        <v>1105</v>
      </c>
      <c r="AJ5" s="129" t="s">
        <v>1106</v>
      </c>
      <c r="AK5" s="51" t="s">
        <v>1104</v>
      </c>
      <c r="AL5" s="51" t="s">
        <v>749</v>
      </c>
      <c r="AM5" s="51" t="s">
        <v>750</v>
      </c>
      <c r="AN5" s="51" t="s">
        <v>751</v>
      </c>
      <c r="AO5" s="51" t="s">
        <v>752</v>
      </c>
      <c r="AP5" s="51" t="s">
        <v>753</v>
      </c>
      <c r="AQ5" s="51" t="s">
        <v>754</v>
      </c>
      <c r="AR5" s="51" t="s">
        <v>755</v>
      </c>
      <c r="AS5" s="51" t="s">
        <v>756</v>
      </c>
      <c r="AT5" s="51" t="s">
        <v>757</v>
      </c>
      <c r="AU5" s="51" t="s">
        <v>758</v>
      </c>
      <c r="AV5" s="51" t="s">
        <v>759</v>
      </c>
      <c r="AW5" s="51" t="s">
        <v>760</v>
      </c>
      <c r="AX5" s="51" t="s">
        <v>761</v>
      </c>
      <c r="AY5" s="51" t="s">
        <v>762</v>
      </c>
      <c r="AZ5" s="51" t="s">
        <v>763</v>
      </c>
      <c r="BA5" s="129" t="s">
        <v>764</v>
      </c>
      <c r="BB5" s="48"/>
      <c r="BC5" s="48"/>
      <c r="BD5" s="48"/>
      <c r="BE5" s="48"/>
      <c r="BF5" s="48"/>
      <c r="BG5" s="48"/>
      <c r="BH5" s="48"/>
      <c r="BI5" s="48"/>
      <c r="BJ5" s="48"/>
      <c r="BK5" s="48"/>
      <c r="BL5" s="48"/>
      <c r="BM5" s="48"/>
      <c r="BN5" s="48"/>
      <c r="BO5" s="48"/>
      <c r="BP5" s="48"/>
      <c r="BQ5" s="48"/>
      <c r="BR5" s="48"/>
      <c r="BS5" s="48"/>
      <c r="BT5" s="48"/>
      <c r="BU5" s="49"/>
      <c r="BV5" s="49"/>
      <c r="BW5" s="49"/>
      <c r="BX5" s="49"/>
      <c r="BY5" s="49"/>
    </row>
    <row r="6" spans="1:77" x14ac:dyDescent="0.2">
      <c r="A6" s="78" t="s">
        <v>131</v>
      </c>
      <c r="B6" s="78" t="s">
        <v>765</v>
      </c>
      <c r="C6" s="40" t="s">
        <v>766</v>
      </c>
      <c r="D6" s="38">
        <v>45385</v>
      </c>
      <c r="E6" s="34"/>
      <c r="F6" s="52" t="s">
        <v>767</v>
      </c>
      <c r="G6" s="53" t="s">
        <v>768</v>
      </c>
      <c r="H6" s="37" t="str" cm="1">
        <f t="array" ref="H6">IF(P6="", "", IF(SUMPRODUCT((EDF_jour[[#This Row],[Humeur]:[Nutrition]]&lt;3)*1)&gt;=3, "Bas", VLOOKUP(P6, $G$67:$H$71, 2, TRUE)))</f>
        <v>Normal</v>
      </c>
      <c r="I6" s="34" t="s">
        <v>769</v>
      </c>
      <c r="J6" s="44" cm="1">
        <f t="array" ref="J6">IF(SUMPRODUCT((EDF[[Date]:[Date]]=$A$4)*(EDF[[Nom]:[Nom]]=A6)*(EDF[[Humeur]:[Humeur]]))=0, "", SUMPRODUCT((EDF[[Date]:[Date]]=$A$4)*(EDF[[Nom]:[Nom]]=A6)*(EDF[[Humeur]:[Humeur]])))</f>
        <v>3</v>
      </c>
      <c r="K6" s="45" cm="1">
        <f t="array" ref="K6">IF(SUMPRODUCT((EDF[[Date]:[Date]]=$A$4)*(EDF[[Nom]:[Nom]]=A6)*(EDF[[Stress]:[Stress]]))=0, "", SUMPRODUCT((EDF[[Date]:[Date]]=$A$4)*(EDF[[Nom]:[Nom]]=A6)*(EDF[[Stress]:[Stress]])))</f>
        <v>3</v>
      </c>
      <c r="L6" s="45" cm="1">
        <f t="array" ref="L6">IF(SUMPRODUCT((EDF[[Date]:[Date]]=$A$4)*(EDF[[Nom]:[Nom]]=A6)*(EDF[[Sommeil]:[Sommeil]]))=0, "", SUMPRODUCT((EDF[[Date]:[Date]]=$A$4)*(EDF[[Nom]:[Nom]]=A6)*(EDF[[Sommeil]:[Sommeil]])))</f>
        <v>2</v>
      </c>
      <c r="M6" s="45" cm="1">
        <f t="array" ref="M6">IF(SUMPRODUCT((EDF[[Date]:[Date]]=$A$4)*(EDF[[Nom]:[Nom]]=A6)*(EDF[[Etat Physique]:[Etat Physique]]))=0, "", SUMPRODUCT((EDF[[Date]:[Date]]=$A$4)*(EDF[[Nom]:[Nom]]=A6)*(EDF[[Etat Physique]:[Etat Physique]])))</f>
        <v>2</v>
      </c>
      <c r="N6" s="45" cm="1">
        <f t="array" ref="N6">IF(SUMPRODUCT((EDF[[Date]:[Date]]=$A$4)*(EDF[[Nom]:[Nom]]=A6)*(EDF[[Hydratation]:[Hydratation]]))=0, "", SUMPRODUCT((EDF[[Date]:[Date]]=$A$4)*(EDF[[Nom]:[Nom]]=A6)*(EDF[[Hydratation]:[Hydratation]])))</f>
        <v>3</v>
      </c>
      <c r="O6" s="45" cm="1">
        <f t="array" ref="O6">IF(SUMPRODUCT((EDF[[Date]:[Date]]=$A$4)*(EDF[[Nom]:[Nom]]=A6)*(EDF[[Nutrition]:[Nutrition]]))=0, "", SUMPRODUCT((EDF[[Date]:[Date]]=$A$4)*(EDF[[Nom]:[Nom]]=A6)*(EDF[[Nutrition]:[Nutrition]])))</f>
        <v>3</v>
      </c>
      <c r="P6" s="45" cm="1">
        <f t="array" ref="P6">IF(SUMPRODUCT((EDF[[Date]:[Date]]=$A$4)*(EDF[[Nom]:[Nom]]=A6)*(EDF[[Total EDF]:[Total EDF]]))=0, "", SUMPRODUCT((EDF[[Date]:[Date]]=$A$4)*(EDF[[Nom]:[Nom]]=A6)*(EDF[[Total EDF]:[Total EDF]])))</f>
        <v>16</v>
      </c>
      <c r="Q6" s="107" t="str" cm="1">
        <f t="array" ref="Q6">IF(SUMPRODUCT((EDF[[Date]:[Date]]=$A$4)*(EDF[[Nom]:[Nom]]=EDF_jour[[#This Row],[NOM]])*(EDF[[Intensité douleur]:[Intensité douleur]]))=0, "", SUMPRODUCT((EDF[[Date]:[Date]]=$A$4)*(EDF[[Nom]:[Nom]]=EDF_jour[[#This Row],[NOM]])*(EDF[[Intensité douleur]:[Intensité douleur]])))</f>
        <v/>
      </c>
      <c r="R6" s="35" t="str" cm="1">
        <f t="array" ref="R6">IF(IFERROR(INDEX(EDF[[Commentaires douleur]:[Commentaires douleur]], MATCH(1, (EDF[[Date]:[Date]]=$A$4)*(EDF[[Nom]:[Nom]]=EDF_jour[[#This Row],[NOM]]), 0)), "")=0, "", IFERROR(INDEX(EDF[[Commentaires douleur]:[Commentaires douleur]], MATCH(1, (EDF[[Date]:[Date]]=$A$4)*(EDF[[Nom]:[Nom]]=EDF_jour[[#This Row],[NOM]]), 0)), ""))</f>
        <v/>
      </c>
      <c r="S6" s="35"/>
      <c r="T6" s="35" t="str" cm="1">
        <f t="array" ref="T6">IF(IFERROR(INDEX(EDF[[Tête]:[Tête]], MATCH(1, (EDF[[Date]:[Date]]=$A$4)*(EDF[[Nom]:[Nom]]=EDF_jour[[#This Row],[NOM]]), 0)), "")=0, "", IFERROR(INDEX(EDF[[Tête]:[Tête]], MATCH(1, (EDF[[Date]:[Date]]=$A$4)*(EDF[[Nom]:[Nom]]=EDF_jour[[#This Row],[NOM]]), 0)), ""))</f>
        <v/>
      </c>
      <c r="U6" s="35" t="str" cm="1">
        <f t="array" ref="U6">IF(IFERROR(INDEX(EDF[[Cervicales]:[Cervicales]], MATCH(1, (EDF[[Date]:[Date]]=$A$4)*(EDF[[Nom]:[Nom]]=EDF_jour[[#This Row],[NOM]]), 0)), "")=0, "", IFERROR(INDEX(EDF[[Cervicales]:[Cervicales]], MATCH(1, (EDF[[Date]:[Date]]=$A$4)*(EDF[[Nom]:[Nom]]=EDF_jour[[#This Row],[NOM]]), 0)), ""))</f>
        <v/>
      </c>
      <c r="V6" s="35" t="str" cm="1">
        <f t="array" ref="V6">IF(IFERROR(INDEX(EDF[[Ceinture scapulaire]:[Ceinture scapulaire]], MATCH(1, (EDF[[Date]:[Date]]=$A$4)*(EDF[[Nom]:[Nom]]=EDF_jour[[#This Row],[NOM]]), 0)), "")=0, "", IFERROR(INDEX(EDF[[Ceinture scapulaire]:[Ceinture scapulaire]], MATCH(1, (EDF[[Date]:[Date]]=$A$4)*(EDF[[Nom]:[Nom]]=EDF_jour[[#This Row],[NOM]]), 0)), ""))</f>
        <v/>
      </c>
      <c r="W6" s="35" t="str" cm="1">
        <f t="array" ref="W6">IF(IFERROR(INDEX(EDF[[Coudes]:[Coudes]], MATCH(1, (EDF[[Date]:[Date]]=$A$4)*(EDF[[Nom]:[Nom]]=EDF_jour[[#This Row],[NOM]]), 0)), "")=0, "", IFERROR(INDEX(EDF[[Coudes]:[Coudes]], MATCH(1, (EDF[[Date]:[Date]]=$A$4)*(EDF[[Nom]:[Nom]]=EDF_jour[[#This Row],[NOM]]), 0)), ""))</f>
        <v/>
      </c>
      <c r="X6" s="35" t="str" cm="1">
        <f t="array" ref="X6">IF(IFERROR(INDEX(EDF[[Mains]:[Mains]], MATCH(1, (EDF[[Date]:[Date]]=$A$4)*(EDF[[Nom]:[Nom]]=EDF_jour[[#This Row],[NOM]]), 0)), "")=0, "", IFERROR(INDEX(EDF[[Mains]:[Mains]], MATCH(1, (EDF[[Date]:[Date]]=$A$4)*(EDF[[Nom]:[Nom]]=EDF_jour[[#This Row],[NOM]]), 0)), ""))</f>
        <v/>
      </c>
      <c r="Y6" s="35" t="str" cm="1">
        <f t="array" ref="Y6">IF(IFERROR(INDEX(EDF[[Dos]:[Dos]], MATCH(1, (EDF[[Date]:[Date]]=$A$4)*(EDF[[Nom]:[Nom]]=EDF_jour[[#This Row],[NOM]]), 0)), "")=0, "", IFERROR(INDEX(EDF[[Dos]:[Dos]], MATCH(1, (EDF[[Date]:[Date]]=$A$4)*(EDF[[Nom]:[Nom]]=EDF_jour[[#This Row],[NOM]]), 0)), ""))</f>
        <v/>
      </c>
      <c r="Z6" s="35" t="str" cm="1">
        <f t="array" ref="Z6">IF(IFERROR(INDEX(EDF[[Abdos]:[Abdos]], MATCH(1, (EDF[[Date]:[Date]]=$A$4)*(EDF[[Nom]:[Nom]]=EDF_jour[[#This Row],[NOM]]), 0)), "")=0, "", IFERROR(INDEX(EDF[[Abdos]:[Abdos]], MATCH(1, (EDF[[Date]:[Date]]=$A$4)*(EDF[[Nom]:[Nom]]=EDF_jour[[#This Row],[NOM]]), 0)), ""))</f>
        <v/>
      </c>
      <c r="AA6" s="35" t="str" cm="1">
        <f t="array" ref="AA6">IF(IFERROR(INDEX(EDF[[Ceinture pelvienne]:[Ceinture pelvienne]], MATCH(1, (EDF[[Date]:[Date]]=$A$4)*(EDF[[Nom]:[Nom]]=EDF_jour[[#This Row],[NOM]]), 0)), "")=0, "", IFERROR(INDEX(EDF[[Ceinture pelvienne]:[Ceinture pelvienne]], MATCH(1, (EDF[[Date]:[Date]]=$A$4)*(EDF[[Nom]:[Nom]]=EDF_jour[[#This Row],[NOM]]), 0)), ""))</f>
        <v/>
      </c>
      <c r="AB6" s="35" t="str" cm="1">
        <f t="array" ref="AB6">IF(IFERROR(INDEX(EDF[[Genou]:[Genou]], MATCH(1, (EDF[[Date]:[Date]]=$A$4)*(EDF[[Nom]:[Nom]]=EDF_jour[[#This Row],[NOM]]), 0)), "")=0, "", IFERROR(INDEX(EDF[[Genou]:[Genou]], MATCH(1, (EDF[[Date]:[Date]]=$A$4)*(EDF[[Nom]:[Nom]]=EDF_jour[[#This Row],[NOM]]), 0)), ""))</f>
        <v/>
      </c>
      <c r="AC6" s="35" t="str" cm="1">
        <f t="array" ref="AC6">IF(IFERROR(INDEX(EDF[[Quadri]:[Quadri]], MATCH(1, (EDF[[Date]:[Date]]=$A$4)*(EDF[[Nom]:[Nom]]=EDF_jour[[#This Row],[NOM]]), 0)), "")=0, "", IFERROR(INDEX(EDF[[Quadri]:[Quadri]], MATCH(1, (EDF[[Date]:[Date]]=$A$4)*(EDF[[Nom]:[Nom]]=EDF_jour[[#This Row],[NOM]]), 0)), ""))</f>
        <v/>
      </c>
      <c r="AD6" s="35" t="str" cm="1">
        <f t="array" ref="AD6">IF(IFERROR(INDEX(EDF[[Ischio]:[Ischio]], MATCH(1, (EDF[[Date]:[Date]]=$A$4)*(EDF[[Nom]:[Nom]]=EDF_jour[[#This Row],[NOM]]), 0)), "")=0, "", IFERROR(INDEX(EDF[[Ischio]:[Ischio]], MATCH(1, (EDF[[Date]:[Date]]=$A$4)*(EDF[[Nom]:[Nom]]=EDF_jour[[#This Row],[NOM]]), 0)), ""))</f>
        <v/>
      </c>
      <c r="AE6" s="35" t="str" cm="1">
        <f t="array" ref="AE6">IF(IFERROR(INDEX(EDF[[Tibia]:[Tibia]], MATCH(1, (EDF[[Date]:[Date]]=$A$4)*(EDF[[Nom]:[Nom]]=EDF_jour[[#This Row],[NOM]]), 0)), "")=0, "", IFERROR(INDEX(EDF[[Tibia]:[Tibia]], MATCH(1, (EDF[[Date]:[Date]]=$A$4)*(EDF[[Nom]:[Nom]]=EDF_jour[[#This Row],[NOM]]), 0)), ""))</f>
        <v/>
      </c>
      <c r="AF6" s="35" t="str" cm="1">
        <f t="array" ref="AF6">IF(IFERROR(INDEX(EDF[[Mollet]:[Mollet]], MATCH(1, (EDF[[Date]:[Date]]=$A$4)*(EDF[[Nom]:[Nom]]=EDF_jour[[#This Row],[NOM]]), 0)), "")=0, "", IFERROR(INDEX(EDF[[Mollet]:[Mollet]], MATCH(1, (EDF[[Date]:[Date]]=$A$4)*(EDF[[Nom]:[Nom]]=EDF_jour[[#This Row],[NOM]]), 0)), ""))</f>
        <v/>
      </c>
      <c r="AG6" s="35" t="str" cm="1">
        <f t="array" ref="AG6">IF(IFERROR(INDEX(EDF[[Chevilles]:[Chevilles]], MATCH(1, (EDF[[Date]:[Date]]=$A$4)*(EDF[[Nom]:[Nom]]=EDF_jour[[#This Row],[NOM]]), 0)), "")=0, "", IFERROR(INDEX(EDF[[Chevilles]:[Chevilles]], MATCH(1, (EDF[[Date]:[Date]]=$A$4)*(EDF[[Nom]:[Nom]]=EDF_jour[[#This Row],[NOM]]), 0)), ""))</f>
        <v/>
      </c>
      <c r="AH6" s="35" t="str" cm="1">
        <f t="array" ref="AH6">IF(IFERROR(INDEX(EDF[[Pieds]:[Pieds]], MATCH(1, (EDF[[Date]:[Date]]=$A$4)*(EDF[[Nom]:[Nom]]=EDF_jour[[#This Row],[NOM]]), 0)), "")=0, "", IFERROR(INDEX(EDF[[Pieds]:[Pieds]], MATCH(1, (EDF[[Date]:[Date]]=$A$4)*(EDF[[Nom]:[Nom]]=EDF_jour[[#This Row],[NOM]]), 0)), ""))</f>
        <v/>
      </c>
      <c r="AI6" s="136">
        <f>IF(COUNTIFS(EDF[Date], "&gt;=" &amp; DATE(YEAR($A$4), MONTH($A$4), DAY($A$4) - 6), EDF[Date], "&lt;=" &amp; $A$4, EDF[Nom], EDF_jour[[#This Row],[NOM]]) = 0, "", SUMIFS(EDF[Total EDF], EDF[Date], "&gt;=" &amp; DATE(YEAR($A$4), MONTH($A$4), DAY($A$4) - 6), EDF[Date], "&lt;=" &amp; $A$4, EDF[Nom], EDF_jour[[#This Row],[NOM]]) / COUNTIFS(EDF[Date], "&gt;=" &amp; DATE(YEAR($A$4), MONTH($A$4), DAY($A$4) - 6), EDF[Date], "&lt;=" &amp; $A$4, EDF[Nom], EDF_jour[[#This Row],[NOM]]))</f>
        <v>16.5</v>
      </c>
      <c r="AJ6" s="136" cm="1">
        <f t="array" ref="AJ6">IF(COUNTIFS(EDF[Date], "&gt;=" &amp; DATE(YEAR($A$4), MONTH($A$4), DAY($A$4) - 6), EDF[Date], "&lt;=" &amp; $A$4, EDF[Nom], EDF_jour[[#This Row],[NOM]]) &gt; 1, SQRT(SUMPRODUCT((EDF[Nom]=EDF_jour[[#This Row],[NOM]]) * (EDF[Date]&gt;=DATE(YEAR($A$4), MONTH($A$4), DAY($A$4)-6)) * (EDF[Date]&lt;=$A$4) * (EDF[Total EDF]-EDF_jour[[#This Row],[Tendance semaine]])^2) / (COUNTIFS(EDF[Date], "&gt;=" &amp; DATE(YEAR($A$4), MONTH($A$4), DAY($A$4) - 6), EDF[Date], "&lt;=" &amp; $A$4, EDF[Nom], EDF_jour[[#This Row],[NOM]]) - 1)), 0)</f>
        <v>0.70710678118654757</v>
      </c>
      <c r="AK6" s="130">
        <f>IF(COUNTIFS(EDF[Date], "&gt;=" &amp; DATE(YEAR($A$4), MONTH($A$4), DAY($A$4) - 20), EDF[Date], "&lt;=" &amp; $A$4, EDF[Nom], EDF_jour[[#This Row],[NOM]]) = 0, "", SUMIFS(EDF[Total EDF], EDF[Date], "&gt;=" &amp; DATE(YEAR($A$4), MONTH($A$4), DAY($A$4) - 20), EDF[Date], "&lt;=" &amp; $A$4, EDF[Nom], EDF_jour[[#This Row],[NOM]]) / COUNTIFS(EDF[Date], "&gt;=" &amp; DATE(YEAR($A$4), MONTH($A$4), DAY($A$4) - 20), EDF[Date], "&lt;=" &amp; $A$4, EDF[Nom], EDF_jour[[#This Row],[NOM]]))</f>
        <v>17</v>
      </c>
      <c r="AL6" s="131">
        <f>IFERROR((EDF_jour[[#This Row],[Score]] - EDF_jour[[#This Row],[Tendance 21j EDF]]) / EDF_jour[[#This Row],[Tendance 21j EDF]], "")</f>
        <v>-5.8823529411764705E-2</v>
      </c>
      <c r="AM6" s="132" cm="1">
        <f t="array" ref="AM6">IF(COUNTIFS(EDF[Date], "&gt;=" &amp; DATE(YEAR($A$4), MONTH($A$4), DAY($A$4) - 20), EDF[Date], "&lt;=" &amp; $A$4, EDF[Nom], EDF_jour[[#This Row],[NOM]]) &gt; 1, SQRT(SUMPRODUCT((EDF[Nom]=EDF_jour[[#This Row],[NOM]]) * (EDF[Date]&gt;=DATE(YEAR($A$4), MONTH($A$4), DAY($A$4)-20)) * (EDF[Date]&lt;=$A$4) * (EDF[Total EDF]-EDF_jour[[#This Row],[Tendance 21j EDF]])^2) / (COUNTIFS(EDF[Date], "&gt;=" &amp; DATE(YEAR($A$4), MONTH($A$4), DAY($A$4) - 20), EDF[Date], "&lt;=" &amp; $A$4, EDF[Nom], EDF_jour[[#This Row],[NOM]]) - 1)), 0)</f>
        <v>0.70710678118654757</v>
      </c>
      <c r="AN6" s="133">
        <f>IF(COUNTIFS(EDF[Date], "&gt;=" &amp; DATE(2023, 7, 17), EDF[Date], "&lt;=" &amp; $A$4, EDF[Nom], EDF_jour[[#This Row],[NOM]]) = 0, "", SUMIFS(EDF[Total EDF], EDF[Date], "&gt;=" &amp; DATE(2023, 7, 17), EDF[Date], "&lt;=" &amp; $A$4, EDF[Nom], EDF_jour[[#This Row],[NOM]]) / COUNTIFS(EDF[Date], "&gt;=" &amp; DATE(2023, 7, 17), EDF[Date], "&lt;=" &amp; $A$4, EDF[Nom], EDF_jour[[#This Row],[NOM]]))</f>
        <v>16.195652173913043</v>
      </c>
      <c r="AO6" s="132" cm="1">
        <f t="array" ref="AO6">IF(COUNTIFS(EDF[Date], "&gt;=" &amp; DATE(2023, 7, 17), EDF[Date], "&lt;=" &amp; $A$4, EDF[Nom], EDF_jour[[#This Row],[NOM]]) &gt; 1, SQRT(SUMPRODUCT((EDF[Nom]=EDF_jour[[#This Row],[NOM]]) * (EDF[Date]&gt;=DATE(2023, 7, 17)) * (EDF[Date]&lt;=$A$4) * (EDF[Total EDF]-EDF_jour[[#This Row],[Tendance saison]])^2) / (COUNTIFS(EDF[Date], "&gt;=" &amp; DATE(2023, 7, 17), EDF[Date], "&lt;=" &amp; $A$4, EDF[Nom], EDF_jour[[#This Row],[NOM]]) - 1)), 0)</f>
        <v>1.9392961520142795</v>
      </c>
      <c r="AP6" s="132">
        <f>IF(COUNTIFS(EDF[Date], "&gt;=" &amp; DATE(YEAR($A$4), MONTH($A$4), DAY($A$4) - 20), EDF[Date], "&lt;=" &amp; $A$4, EDF[Nom], EDF_jour[[#This Row],[NOM]]) = 0, "", SUMIFS(EDF[Humeur], EDF[Date], "&gt;=" &amp; DATE(YEAR($A$4), MONTH($A$4), DAY($A$4) - 20), EDF[Date], "&lt;=" &amp; $A$4, EDF[Nom], EDF_jour[[#This Row],[NOM]]) / COUNTIFS(EDF[Date], "&gt;=" &amp; DATE(YEAR($A$4), MONTH($A$4), DAY($A$4) - 20), EDF[Date], "&lt;=" &amp; $A$4, EDF[Nom], EDF_jour[[#This Row],[NOM]]))</f>
        <v>2.8</v>
      </c>
      <c r="AQ6" s="132">
        <f>IF(COUNTIFS(EDF[Date], "&gt;=" &amp; DATE(2023, 7, 17), EDF[Date], "&lt;=" &amp; $A$4, EDF[Nom], EDF_jour[[#This Row],[NOM]]) = 0, "", SUMIFS(EDF[Humeur], EDF[Date], "&gt;=" &amp; DATE(2023, 7, 17), EDF[Date], "&lt;=" &amp; $A$4, EDF[Nom], EDF_jour[[#This Row],[NOM]]) / COUNTIFS(EDF[Date], "&gt;=" &amp; DATE(2023, 7, 17), EDF[Date], "&lt;=" &amp; $A$4, EDF[Nom], EDF_jour[[#This Row],[NOM]]))</f>
        <v>2.7173913043478262</v>
      </c>
      <c r="AR6" s="132">
        <f>IF(COUNTIFS(EDF[Date], "&gt;=" &amp; DATE(YEAR($A$4), MONTH($A$4), DAY($A$4) - 20), EDF[Date], "&lt;=" &amp; $A$4, EDF[Nom], EDF_jour[[#This Row],[NOM]]) = 0, "", SUMIFS(EDF[Stress], EDF[Date], "&gt;=" &amp; DATE(YEAR($A$4), MONTH($A$4), DAY($A$4) - 20), EDF[Date], "&lt;=" &amp; $A$4, EDF[Nom], EDF_jour[[#This Row],[NOM]]) / COUNTIFS(EDF[Date], "&gt;=" &amp; DATE(YEAR($A$4), MONTH($A$4), DAY($A$4) - 20), EDF[Date], "&lt;=" &amp; $A$4, EDF[Nom], EDF_jour[[#This Row],[NOM]]))</f>
        <v>3</v>
      </c>
      <c r="AS6" s="132">
        <f>IF(COUNTIFS(EDF[Date], "&gt;=" &amp; DATE(2023, 7, 17), EDF[Date], "&lt;=" &amp; $A$4, EDF[Nom], EDF_jour[[#This Row],[NOM]]) = 0, "", SUMIFS(EDF[Stress], EDF[Date], "&gt;=" &amp; DATE(2023, 7, 17), EDF[Date], "&lt;=" &amp; $A$4, EDF[Nom], EDF_jour[[#This Row],[NOM]]) / COUNTIFS(EDF[Date], "&gt;=" &amp; DATE(2023, 7, 17), EDF[Date], "&lt;=" &amp; $A$4, EDF[Nom], EDF_jour[[#This Row],[NOM]]))</f>
        <v>2.6739130434782608</v>
      </c>
      <c r="AT6" s="132">
        <f>IF(COUNTIFS(EDF[Date], "&gt;=" &amp; DATE(YEAR($A$4), MONTH($A$4), DAY($A$4) - 20), EDF[Date], "&lt;=" &amp; $A$4, EDF[Nom], EDF_jour[[#This Row],[NOM]]) = 0, "", SUMIFS(EDF[Sommeil], EDF[Date], "&gt;=" &amp; DATE(YEAR($A$4), MONTH($A$4), DAY($A$4) - 20), EDF[Date], "&lt;=" &amp; $A$4, EDF[Nom], EDF_jour[[#This Row],[NOM]]) / COUNTIFS(EDF[Date], "&gt;=" &amp; DATE(YEAR($A$4), MONTH($A$4), DAY($A$4) - 20), EDF[Date], "&lt;=" &amp; $A$4, EDF[Nom], EDF_jour[[#This Row],[NOM]]))</f>
        <v>2.6</v>
      </c>
      <c r="AU6" s="132">
        <f>IF(COUNTIFS(EDF[Date], "&gt;=" &amp; DATE(2023, 7, 17), EDF[Date], "&lt;=" &amp; $A$4, EDF[Nom], EDF_jour[[#This Row],[NOM]]) = 0, "", SUMIFS(EDF[Sommeil], EDF[Date], "&gt;=" &amp; DATE(2023, 7, 17), EDF[Date], "&lt;=" &amp; $A$4, EDF[Nom], EDF_jour[[#This Row],[NOM]]) / COUNTIFS(EDF[Date], "&gt;=" &amp; DATE(2023, 7, 17), EDF[Date], "&lt;=" &amp; $A$4, EDF[Nom], EDF_jour[[#This Row],[NOM]]))</f>
        <v>2.3695652173913042</v>
      </c>
      <c r="AV6" s="132">
        <f>IF(COUNTIFS(EDF[Date], "&gt;=" &amp; DATE(YEAR($A$4), MONTH($A$4), DAY($A$4) - 20), EDF[Date], "&lt;=" &amp; $A$4, EDF[Nom], EDF_jour[[#This Row],[NOM]]) = 0, "", SUMIFS(EDF[Etat Physique], EDF[Date], "&gt;=" &amp; DATE(YEAR($A$4), MONTH($A$4), DAY($A$4) - 20), EDF[Date], "&lt;=" &amp; $A$4, EDF[Nom], EDF_jour[[#This Row],[NOM]]) / COUNTIFS(EDF[Date], "&gt;=" &amp; DATE(YEAR($A$4), MONTH($A$4), DAY($A$4) - 20), EDF[Date], "&lt;=" &amp; $A$4, EDF[Nom], EDF_jour[[#This Row],[NOM]]))</f>
        <v>2.6</v>
      </c>
      <c r="AW6" s="132">
        <f>IF(COUNTIFS(EDF[Date], "&gt;=" &amp; DATE(2023, 7, 17), EDF[Date], "&lt;=" &amp; $A$4, EDF[Nom], EDF_jour[[#This Row],[NOM]]) = 0, "", SUMIFS(EDF[Etat Physique], EDF[Date], "&gt;=" &amp; DATE(2023, 7, 17), EDF[Date], "&lt;=" &amp; $A$4, EDF[Nom], EDF_jour[[#This Row],[NOM]]) / COUNTIFS(EDF[Date], "&gt;=" &amp; DATE(2023, 7, 17), EDF[Date], "&lt;=" &amp; $A$4, EDF[Nom], EDF_jour[[#This Row],[NOM]]))</f>
        <v>2.7608695652173911</v>
      </c>
      <c r="AX6" s="132">
        <f>IF(COUNTIFS(EDF[Date], "&gt;=" &amp; DATE(YEAR($A$4), MONTH($A$4), DAY($A$4) - 20), EDF[Date], "&lt;=" &amp; $A$4, EDF[Nom], EDF_jour[[#This Row],[NOM]]) = 0, "", SUMIFS(EDF[Hydratation], EDF[Date], "&gt;=" &amp; DATE(YEAR($A$4), MONTH($A$4), DAY($A$4) - 20), EDF[Date], "&lt;=" &amp; $A$4, EDF[Nom], EDF_jour[[#This Row],[NOM]]) / COUNTIFS(EDF[Date], "&gt;=" &amp; DATE(YEAR($A$4), MONTH($A$4), DAY($A$4) - 20), EDF[Date], "&lt;=" &amp; $A$4, EDF[Nom], EDF_jour[[#This Row],[NOM]]))</f>
        <v>3</v>
      </c>
      <c r="AY6" s="132">
        <f>IF(COUNTIFS(EDF[Date], "&gt;=" &amp; DATE(2023, 7, 17), EDF[Date], "&lt;=" &amp; $A$4, EDF[Nom], EDF_jour[[#This Row],[NOM]]) = 0, "", SUMIFS(EDF[Hydratation], EDF[Date], "&gt;=" &amp; DATE(2023, 7, 17), EDF[Date], "&lt;=" &amp; $A$4, EDF[Nom], EDF_jour[[#This Row],[NOM]]) / COUNTIFS(EDF[Date], "&gt;=" &amp; DATE(2023, 7, 17), EDF[Date], "&lt;=" &amp; $A$4, EDF[Nom], EDF_jour[[#This Row],[NOM]]))</f>
        <v>2.7391304347826089</v>
      </c>
      <c r="AZ6" s="132">
        <f>IF(COUNTIFS(EDF[Date], "&gt;=" &amp; DATE(YEAR($A$4), MONTH($A$4), DAY($A$4) - 20), EDF[Date], "&lt;=" &amp; $A$4, EDF[Nom], EDF_jour[[#This Row],[NOM]]) = 0, "", SUMIFS(EDF[Nutrition], EDF[Date], "&gt;=" &amp; DATE(YEAR($A$4), MONTH($A$4), DAY($A$4) - 20), EDF[Date], "&lt;=" &amp; $A$4, EDF[Nom], EDF_jour[[#This Row],[NOM]]) / COUNTIFS(EDF[Date], "&gt;=" &amp; DATE(YEAR($A$4), MONTH($A$4), DAY($A$4) - 20), EDF[Date], "&lt;=" &amp; $A$4, EDF[Nom], EDF_jour[[#This Row],[NOM]]))</f>
        <v>3</v>
      </c>
      <c r="BA6" s="134">
        <f>IF(COUNTIFS(EDF[Date], "&gt;=" &amp; DATE(2023, 7, 17), EDF[Date], "&lt;=" &amp; $A$4, EDF[Nom], EDF_jour[[#This Row],[NOM]]) = 0, "", SUMIFS(EDF[Hydratation], EDF[Date], "&gt;=" &amp; DATE(2023, 7, 17), EDF[Date], "&lt;=" &amp; $A$4, EDF[Nom], EDF_jour[[#This Row],[NOM]]) / COUNTIFS(EDF[Date], "&gt;=" &amp; DATE(2023, 7, 17), EDF[Date], "&lt;=" &amp; $A$4, EDF[Nom], EDF_jour[[#This Row],[NOM]]))</f>
        <v>2.7391304347826089</v>
      </c>
      <c r="BB6" s="48"/>
      <c r="BC6" s="48"/>
      <c r="BD6" s="48"/>
      <c r="BE6" s="48"/>
      <c r="BF6" s="48"/>
      <c r="BG6" s="48"/>
      <c r="BH6" s="48"/>
      <c r="BI6" s="48"/>
      <c r="BJ6" s="48"/>
      <c r="BK6" s="48"/>
      <c r="BL6" s="48"/>
      <c r="BM6" s="48"/>
      <c r="BN6" s="48"/>
      <c r="BO6" s="48"/>
      <c r="BP6" s="48"/>
      <c r="BQ6" s="48"/>
      <c r="BR6" s="48"/>
      <c r="BS6" s="48"/>
      <c r="BT6" s="48"/>
      <c r="BU6" s="49"/>
      <c r="BV6" s="49"/>
      <c r="BW6" s="49"/>
      <c r="BX6" s="49"/>
      <c r="BY6" s="49"/>
    </row>
    <row r="7" spans="1:77" x14ac:dyDescent="0.2">
      <c r="A7" s="78" t="s">
        <v>134</v>
      </c>
      <c r="B7" s="78" t="s">
        <v>770</v>
      </c>
      <c r="C7" s="41" t="s">
        <v>771</v>
      </c>
      <c r="D7" s="40" t="s">
        <v>772</v>
      </c>
      <c r="E7" s="34"/>
      <c r="F7" s="52" t="s">
        <v>767</v>
      </c>
      <c r="G7" s="53" t="s">
        <v>773</v>
      </c>
      <c r="H7" s="37" t="str" cm="1">
        <f t="array" ref="H7">IF(P7="", "", IF(SUMPRODUCT((EDF_jour[[#This Row],[Humeur]:[Nutrition]]&lt;3)*1)&gt;=3, "Bas", VLOOKUP(P7, $G$67:$H$71, 2, TRUE)))</f>
        <v/>
      </c>
      <c r="I7" s="34"/>
      <c r="J7" s="44" t="str" cm="1">
        <f t="array" ref="J7">IF(SUMPRODUCT((EDF[[Date]:[Date]]=$A$4)*(EDF[[Nom]:[Nom]]=A7)*(EDF[[Humeur]:[Humeur]]))=0, "", SUMPRODUCT((EDF[[Date]:[Date]]=$A$4)*(EDF[[Nom]:[Nom]]=A7)*(EDF[[Humeur]:[Humeur]])))</f>
        <v/>
      </c>
      <c r="K7" s="45" t="str" cm="1">
        <f t="array" ref="K7">IF(SUMPRODUCT((EDF[[Date]:[Date]]=$A$4)*(EDF[[Nom]:[Nom]]=A7)*(EDF[[Stress]:[Stress]]))=0, "", SUMPRODUCT((EDF[[Date]:[Date]]=$A$4)*(EDF[[Nom]:[Nom]]=A7)*(EDF[[Stress]:[Stress]])))</f>
        <v/>
      </c>
      <c r="L7" s="45" t="str" cm="1">
        <f t="array" ref="L7">IF(SUMPRODUCT((EDF[[Date]:[Date]]=$A$4)*(EDF[[Nom]:[Nom]]=A7)*(EDF[[Sommeil]:[Sommeil]]))=0, "", SUMPRODUCT((EDF[[Date]:[Date]]=$A$4)*(EDF[[Nom]:[Nom]]=A7)*(EDF[[Sommeil]:[Sommeil]])))</f>
        <v/>
      </c>
      <c r="M7" s="45" t="str" cm="1">
        <f t="array" ref="M7">IF(SUMPRODUCT((EDF[[Date]:[Date]]=$A$4)*(EDF[[Nom]:[Nom]]=A7)*(EDF[[Etat Physique]:[Etat Physique]]))=0, "", SUMPRODUCT((EDF[[Date]:[Date]]=$A$4)*(EDF[[Nom]:[Nom]]=A7)*(EDF[[Etat Physique]:[Etat Physique]])))</f>
        <v/>
      </c>
      <c r="N7" s="45" t="str" cm="1">
        <f t="array" ref="N7">IF(SUMPRODUCT((EDF[[Date]:[Date]]=$A$4)*(EDF[[Nom]:[Nom]]=A7)*(EDF[[Hydratation]:[Hydratation]]))=0, "", SUMPRODUCT((EDF[[Date]:[Date]]=$A$4)*(EDF[[Nom]:[Nom]]=A7)*(EDF[[Hydratation]:[Hydratation]])))</f>
        <v/>
      </c>
      <c r="O7" s="45" t="str" cm="1">
        <f t="array" ref="O7">IF(SUMPRODUCT((EDF[[Date]:[Date]]=$A$4)*(EDF[[Nom]:[Nom]]=A7)*(EDF[[Nutrition]:[Nutrition]]))=0, "", SUMPRODUCT((EDF[[Date]:[Date]]=$A$4)*(EDF[[Nom]:[Nom]]=A7)*(EDF[[Nutrition]:[Nutrition]])))</f>
        <v/>
      </c>
      <c r="P7" s="45" t="str" cm="1">
        <f t="array" ref="P7">IF(SUMPRODUCT((EDF[[Date]:[Date]]=$A$4)*(EDF[[Nom]:[Nom]]=A7)*(EDF[[Total EDF]:[Total EDF]]))=0, "", SUMPRODUCT((EDF[[Date]:[Date]]=$A$4)*(EDF[[Nom]:[Nom]]=A7)*(EDF[[Total EDF]:[Total EDF]])))</f>
        <v/>
      </c>
      <c r="Q7" s="108" t="str" cm="1">
        <f t="array" ref="Q7">IF(SUMPRODUCT((EDF[[Date]:[Date]]=$A$4)*(EDF[[Nom]:[Nom]]=EDF_jour[[#This Row],[NOM]])*(EDF[[Intensité douleur]:[Intensité douleur]]))=0, "", SUMPRODUCT((EDF[[Date]:[Date]]=$A$4)*(EDF[[Nom]:[Nom]]=EDF_jour[[#This Row],[NOM]])*(EDF[[Intensité douleur]:[Intensité douleur]])))</f>
        <v/>
      </c>
      <c r="R7" s="35" t="str" cm="1">
        <f t="array" ref="R7">IF(IFERROR(INDEX(EDF[[Commentaires douleur]:[Commentaires douleur]], MATCH(1, (EDF[[Date]:[Date]]=$A$4)*(EDF[[Nom]:[Nom]]=EDF_jour[[#This Row],[NOM]]), 0)), "")=0, "", IFERROR(INDEX(EDF[[Commentaires douleur]:[Commentaires douleur]], MATCH(1, (EDF[[Date]:[Date]]=$A$4)*(EDF[[Nom]:[Nom]]=EDF_jour[[#This Row],[NOM]]), 0)), ""))</f>
        <v/>
      </c>
      <c r="S7" s="35"/>
      <c r="T7" s="36" t="str" cm="1">
        <f t="array" ref="T7">IF(IFERROR(INDEX(EDF[[Tête]:[Tête]], MATCH(1, (EDF[[Date]:[Date]]=$A$4)*(EDF[[Nom]:[Nom]]=EDF_jour[[#This Row],[NOM]]), 0)), "")=0, "", IFERROR(INDEX(EDF[[Tête]:[Tête]], MATCH(1, (EDF[[Date]:[Date]]=$A$4)*(EDF[[Nom]:[Nom]]=EDF_jour[[#This Row],[NOM]]), 0)), ""))</f>
        <v/>
      </c>
      <c r="U7" s="35" t="str" cm="1">
        <f t="array" ref="U7">IF(IFERROR(INDEX(EDF[[Cervicales]:[Cervicales]], MATCH(1, (EDF[[Date]:[Date]]=$A$4)*(EDF[[Nom]:[Nom]]=EDF_jour[[#This Row],[NOM]]), 0)), "")=0, "", IFERROR(INDEX(EDF[[Cervicales]:[Cervicales]], MATCH(1, (EDF[[Date]:[Date]]=$A$4)*(EDF[[Nom]:[Nom]]=EDF_jour[[#This Row],[NOM]]), 0)), ""))</f>
        <v/>
      </c>
      <c r="V7" s="35" t="str" cm="1">
        <f t="array" ref="V7">IF(IFERROR(INDEX(EDF[[Ceinture scapulaire]:[Ceinture scapulaire]], MATCH(1, (EDF[[Date]:[Date]]=$A$4)*(EDF[[Nom]:[Nom]]=EDF_jour[[#This Row],[NOM]]), 0)), "")=0, "", IFERROR(INDEX(EDF[[Ceinture scapulaire]:[Ceinture scapulaire]], MATCH(1, (EDF[[Date]:[Date]]=$A$4)*(EDF[[Nom]:[Nom]]=EDF_jour[[#This Row],[NOM]]), 0)), ""))</f>
        <v/>
      </c>
      <c r="W7" s="35" t="str" cm="1">
        <f t="array" ref="W7">IF(IFERROR(INDEX(EDF[[Coudes]:[Coudes]], MATCH(1, (EDF[[Date]:[Date]]=$A$4)*(EDF[[Nom]:[Nom]]=EDF_jour[[#This Row],[NOM]]), 0)), "")=0, "", IFERROR(INDEX(EDF[[Coudes]:[Coudes]], MATCH(1, (EDF[[Date]:[Date]]=$A$4)*(EDF[[Nom]:[Nom]]=EDF_jour[[#This Row],[NOM]]), 0)), ""))</f>
        <v/>
      </c>
      <c r="X7" s="35" t="str" cm="1">
        <f t="array" ref="X7">IF(IFERROR(INDEX(EDF[[Mains]:[Mains]], MATCH(1, (EDF[[Date]:[Date]]=$A$4)*(EDF[[Nom]:[Nom]]=EDF_jour[[#This Row],[NOM]]), 0)), "")=0, "", IFERROR(INDEX(EDF[[Mains]:[Mains]], MATCH(1, (EDF[[Date]:[Date]]=$A$4)*(EDF[[Nom]:[Nom]]=EDF_jour[[#This Row],[NOM]]), 0)), ""))</f>
        <v/>
      </c>
      <c r="Y7" s="35" t="str" cm="1">
        <f t="array" ref="Y7">IF(IFERROR(INDEX(EDF[[Dos]:[Dos]], MATCH(1, (EDF[[Date]:[Date]]=$A$4)*(EDF[[Nom]:[Nom]]=EDF_jour[[#This Row],[NOM]]), 0)), "")=0, "", IFERROR(INDEX(EDF[[Dos]:[Dos]], MATCH(1, (EDF[[Date]:[Date]]=$A$4)*(EDF[[Nom]:[Nom]]=EDF_jour[[#This Row],[NOM]]), 0)), ""))</f>
        <v/>
      </c>
      <c r="Z7" s="35" t="str" cm="1">
        <f t="array" ref="Z7">IF(IFERROR(INDEX(EDF[[Abdos]:[Abdos]], MATCH(1, (EDF[[Date]:[Date]]=$A$4)*(EDF[[Nom]:[Nom]]=EDF_jour[[#This Row],[NOM]]), 0)), "")=0, "", IFERROR(INDEX(EDF[[Abdos]:[Abdos]], MATCH(1, (EDF[[Date]:[Date]]=$A$4)*(EDF[[Nom]:[Nom]]=EDF_jour[[#This Row],[NOM]]), 0)), ""))</f>
        <v/>
      </c>
      <c r="AA7" s="35" t="str" cm="1">
        <f t="array" ref="AA7">IF(IFERROR(INDEX(EDF[[Ceinture pelvienne]:[Ceinture pelvienne]], MATCH(1, (EDF[[Date]:[Date]]=$A$4)*(EDF[[Nom]:[Nom]]=EDF_jour[[#This Row],[NOM]]), 0)), "")=0, "", IFERROR(INDEX(EDF[[Ceinture pelvienne]:[Ceinture pelvienne]], MATCH(1, (EDF[[Date]:[Date]]=$A$4)*(EDF[[Nom]:[Nom]]=EDF_jour[[#This Row],[NOM]]), 0)), ""))</f>
        <v/>
      </c>
      <c r="AB7" s="35" t="str" cm="1">
        <f t="array" ref="AB7">IF(IFERROR(INDEX(EDF[[Genou]:[Genou]], MATCH(1, (EDF[[Date]:[Date]]=$A$4)*(EDF[[Nom]:[Nom]]=EDF_jour[[#This Row],[NOM]]), 0)), "")=0, "", IFERROR(INDEX(EDF[[Genou]:[Genou]], MATCH(1, (EDF[[Date]:[Date]]=$A$4)*(EDF[[Nom]:[Nom]]=EDF_jour[[#This Row],[NOM]]), 0)), ""))</f>
        <v/>
      </c>
      <c r="AC7" s="35" t="str" cm="1">
        <f t="array" ref="AC7">IF(IFERROR(INDEX(EDF[[Quadri]:[Quadri]], MATCH(1, (EDF[[Date]:[Date]]=$A$4)*(EDF[[Nom]:[Nom]]=EDF_jour[[#This Row],[NOM]]), 0)), "")=0, "", IFERROR(INDEX(EDF[[Quadri]:[Quadri]], MATCH(1, (EDF[[Date]:[Date]]=$A$4)*(EDF[[Nom]:[Nom]]=EDF_jour[[#This Row],[NOM]]), 0)), ""))</f>
        <v/>
      </c>
      <c r="AD7" s="35" t="str" cm="1">
        <f t="array" ref="AD7">IF(IFERROR(INDEX(EDF[[Ischio]:[Ischio]], MATCH(1, (EDF[[Date]:[Date]]=$A$4)*(EDF[[Nom]:[Nom]]=EDF_jour[[#This Row],[NOM]]), 0)), "")=0, "", IFERROR(INDEX(EDF[[Ischio]:[Ischio]], MATCH(1, (EDF[[Date]:[Date]]=$A$4)*(EDF[[Nom]:[Nom]]=EDF_jour[[#This Row],[NOM]]), 0)), ""))</f>
        <v/>
      </c>
      <c r="AE7" s="35" t="str" cm="1">
        <f t="array" ref="AE7">IF(IFERROR(INDEX(EDF[[Tibia]:[Tibia]], MATCH(1, (EDF[[Date]:[Date]]=$A$4)*(EDF[[Nom]:[Nom]]=EDF_jour[[#This Row],[NOM]]), 0)), "")=0, "", IFERROR(INDEX(EDF[[Tibia]:[Tibia]], MATCH(1, (EDF[[Date]:[Date]]=$A$4)*(EDF[[Nom]:[Nom]]=EDF_jour[[#This Row],[NOM]]), 0)), ""))</f>
        <v/>
      </c>
      <c r="AF7" s="35" t="str" cm="1">
        <f t="array" ref="AF7">IF(IFERROR(INDEX(EDF[[Mollet]:[Mollet]], MATCH(1, (EDF[[Date]:[Date]]=$A$4)*(EDF[[Nom]:[Nom]]=EDF_jour[[#This Row],[NOM]]), 0)), "")=0, "", IFERROR(INDEX(EDF[[Mollet]:[Mollet]], MATCH(1, (EDF[[Date]:[Date]]=$A$4)*(EDF[[Nom]:[Nom]]=EDF_jour[[#This Row],[NOM]]), 0)), ""))</f>
        <v/>
      </c>
      <c r="AG7" s="35" t="str" cm="1">
        <f t="array" ref="AG7">IF(IFERROR(INDEX(EDF[[Chevilles]:[Chevilles]], MATCH(1, (EDF[[Date]:[Date]]=$A$4)*(EDF[[Nom]:[Nom]]=EDF_jour[[#This Row],[NOM]]), 0)), "")=0, "", IFERROR(INDEX(EDF[[Chevilles]:[Chevilles]], MATCH(1, (EDF[[Date]:[Date]]=$A$4)*(EDF[[Nom]:[Nom]]=EDF_jour[[#This Row],[NOM]]), 0)), ""))</f>
        <v/>
      </c>
      <c r="AH7" s="35" t="str" cm="1">
        <f t="array" ref="AH7">IF(IFERROR(INDEX(EDF[[Pieds]:[Pieds]], MATCH(1, (EDF[[Date]:[Date]]=$A$4)*(EDF[[Nom]:[Nom]]=EDF_jour[[#This Row],[NOM]]), 0)), "")=0, "", IFERROR(INDEX(EDF[[Pieds]:[Pieds]], MATCH(1, (EDF[[Date]:[Date]]=$A$4)*(EDF[[Nom]:[Nom]]=EDF_jour[[#This Row],[NOM]]), 0)), ""))</f>
        <v/>
      </c>
      <c r="AI7" s="35" t="str">
        <f>IF(COUNTIFS(EDF[Date], "&gt;=" &amp; DATE(YEAR($A$4), MONTH($A$4), DAY($A$4) - 6), EDF[Date], "&lt;=" &amp; $A$4, EDF[Nom], EDF_jour[[#This Row],[NOM]]) = 0, "", SUMIFS(EDF[Total EDF], EDF[Date], "&gt;=" &amp; DATE(YEAR($A$4), MONTH($A$4), DAY($A$4) - 6), EDF[Date], "&lt;=" &amp; $A$4, EDF[Nom], EDF_jour[[#This Row],[NOM]]) / COUNTIFS(EDF[Date], "&gt;=" &amp; DATE(YEAR($A$4), MONTH($A$4), DAY($A$4) - 6), EDF[Date], "&lt;=" &amp; $A$4, EDF[Nom], EDF_jour[[#This Row],[NOM]]))</f>
        <v/>
      </c>
      <c r="AJ7" s="35" cm="1">
        <f t="array" ref="AJ7">IF(COUNTIFS(EDF[Date], "&gt;=" &amp; DATE(YEAR($A$4), MONTH($A$4), DAY($A$4) - 6), EDF[Date], "&lt;=" &amp; $A$4, EDF[Nom], EDF_jour[[#This Row],[NOM]]) &gt; 1, SQRT(SUMPRODUCT((EDF[Nom]=EDF_jour[[#This Row],[NOM]]) * (EDF[Date]&gt;=DATE(YEAR($A$4), MONTH($A$4), DAY($A$4)-6)) * (EDF[Date]&lt;=$A$4) * (EDF[Total EDF]-EDF_jour[[#This Row],[Tendance semaine]])^2) / (COUNTIFS(EDF[Date], "&gt;=" &amp; DATE(YEAR($A$4), MONTH($A$4), DAY($A$4) - 6), EDF[Date], "&lt;=" &amp; $A$4, EDF[Nom], EDF_jour[[#This Row],[NOM]]) - 1)), 0)</f>
        <v>0</v>
      </c>
      <c r="AK7" s="130" t="str">
        <f>IF(COUNTIFS(EDF[Date], "&gt;=" &amp; DATE(YEAR($A$4), MONTH($A$4), DAY($A$4) - 20), EDF[Date], "&lt;=" &amp; $A$4, EDF[Nom], EDF_jour[[#This Row],[NOM]]) = 0, "", SUMIFS(EDF[Total EDF], EDF[Date], "&gt;=" &amp; DATE(YEAR($A$4), MONTH($A$4), DAY($A$4) - 20), EDF[Date], "&lt;=" &amp; $A$4, EDF[Nom], EDF_jour[[#This Row],[NOM]]) / COUNTIFS(EDF[Date], "&gt;=" &amp; DATE(YEAR($A$4), MONTH($A$4), DAY($A$4) - 20), EDF[Date], "&lt;=" &amp; $A$4, EDF[Nom], EDF_jour[[#This Row],[NOM]]))</f>
        <v/>
      </c>
      <c r="AL7" s="131" t="str">
        <f>IFERROR((EDF_jour[[#This Row],[Score]] - EDF_jour[[#This Row],[Tendance 21j EDF]]) / EDF_jour[[#This Row],[Tendance 21j EDF]], "")</f>
        <v/>
      </c>
      <c r="AM7" s="135" cm="1">
        <f t="array" ref="AM7">IF(COUNTIFS(EDF[Date], "&gt;=" &amp; DATE(YEAR($A$4), MONTH($A$4), DAY($A$4) - 20), EDF[Date], "&lt;=" &amp; $A$4, EDF[Nom], EDF_jour[[#This Row],[NOM]]) &gt; 1, SQRT(SUMPRODUCT((EDF[Nom]=EDF_jour[[#This Row],[NOM]]) * (EDF[Date]&gt;=DATE(YEAR($A$4), MONTH($A$4), DAY($A$4)-20)) * (EDF[Date]&lt;=$A$4) * (EDF[Total EDF]-EDF_jour[[#This Row],[Tendance 21j EDF]])^2) / (COUNTIFS(EDF[Date], "&gt;=" &amp; DATE(YEAR($A$4), MONTH($A$4), DAY($A$4) - 20), EDF[Date], "&lt;=" &amp; $A$4, EDF[Nom], EDF_jour[[#This Row],[NOM]]) - 1)), 0)</f>
        <v>0</v>
      </c>
      <c r="AN7" s="133">
        <f>IF(COUNTIFS(EDF[Date], "&gt;=" &amp; DATE(2023, 7, 17), EDF[Date], "&lt;=" &amp; $A$4, EDF[Nom], EDF_jour[[#This Row],[NOM]]) = 0, "", SUMIFS(EDF[Total EDF], EDF[Date], "&gt;=" &amp; DATE(2023, 7, 17), EDF[Date], "&lt;=" &amp; $A$4, EDF[Nom], EDF_jour[[#This Row],[NOM]]) / COUNTIFS(EDF[Date], "&gt;=" &amp; DATE(2023, 7, 17), EDF[Date], "&lt;=" &amp; $A$4, EDF[Nom], EDF_jour[[#This Row],[NOM]]))</f>
        <v>17.347826086956523</v>
      </c>
      <c r="AO7" s="132" cm="1">
        <f t="array" ref="AO7">IF(COUNTIFS(EDF[Date], "&gt;=" &amp; DATE(2023, 7, 17), EDF[Date], "&lt;=" &amp; $A$4, EDF[Nom], EDF_jour[[#This Row],[NOM]]) &gt; 1, SQRT(SUMPRODUCT((EDF[Nom]=EDF_jour[[#This Row],[NOM]]) * (EDF[Date]&gt;=DATE(2023, 7, 17)) * (EDF[Date]&lt;=$A$4) * (EDF[Total EDF]-EDF_jour[[#This Row],[Tendance saison]])^2) / (COUNTIFS(EDF[Date], "&gt;=" &amp; DATE(2023, 7, 17), EDF[Date], "&lt;=" &amp; $A$4, EDF[Nom], EDF_jour[[#This Row],[NOM]]) - 1)), 0)</f>
        <v>3.1710149744804816</v>
      </c>
      <c r="AP7" s="132" t="str">
        <f>IF(COUNTIFS(EDF[Date], "&gt;=" &amp; DATE(YEAR($A$4), MONTH($A$4), DAY($A$4) - 20), EDF[Date], "&lt;=" &amp; $A$4, EDF[Nom], EDF_jour[[#This Row],[NOM]]) = 0, "", SUMIFS(EDF[Humeur], EDF[Date], "&gt;=" &amp; DATE(YEAR($A$4), MONTH($A$4), DAY($A$4) - 20), EDF[Date], "&lt;=" &amp; $A$4, EDF[Nom], EDF_jour[[#This Row],[NOM]]) / COUNTIFS(EDF[Date], "&gt;=" &amp; DATE(YEAR($A$4), MONTH($A$4), DAY($A$4) - 20), EDF[Date], "&lt;=" &amp; $A$4, EDF[Nom], EDF_jour[[#This Row],[NOM]]))</f>
        <v/>
      </c>
      <c r="AQ7" s="132">
        <f>IF(COUNTIFS(EDF[Date], "&gt;=" &amp; DATE(2023, 7, 17), EDF[Date], "&lt;=" &amp; $A$4, EDF[Nom], EDF_jour[[#This Row],[NOM]]) = 0, "", SUMIFS(EDF[Humeur], EDF[Date], "&gt;=" &amp; DATE(2023, 7, 17), EDF[Date], "&lt;=" &amp; $A$4, EDF[Nom], EDF_jour[[#This Row],[NOM]]) / COUNTIFS(EDF[Date], "&gt;=" &amp; DATE(2023, 7, 17), EDF[Date], "&lt;=" &amp; $A$4, EDF[Nom], EDF_jour[[#This Row],[NOM]]))</f>
        <v>2.8260869565217392</v>
      </c>
      <c r="AR7" s="132" t="str">
        <f>IF(COUNTIFS(EDF[Date], "&gt;=" &amp; DATE(YEAR($A$4), MONTH($A$4), DAY($A$4) - 20), EDF[Date], "&lt;=" &amp; $A$4, EDF[Nom], EDF_jour[[#This Row],[NOM]]) = 0, "", SUMIFS(EDF[Stress], EDF[Date], "&gt;=" &amp; DATE(YEAR($A$4), MONTH($A$4), DAY($A$4) - 20), EDF[Date], "&lt;=" &amp; $A$4, EDF[Nom], EDF_jour[[#This Row],[NOM]]) / COUNTIFS(EDF[Date], "&gt;=" &amp; DATE(YEAR($A$4), MONTH($A$4), DAY($A$4) - 20), EDF[Date], "&lt;=" &amp; $A$4, EDF[Nom], EDF_jour[[#This Row],[NOM]]))</f>
        <v/>
      </c>
      <c r="AS7" s="132">
        <f>IF(COUNTIFS(EDF[Date], "&gt;=" &amp; DATE(2023, 7, 17), EDF[Date], "&lt;=" &amp; $A$4, EDF[Nom], EDF_jour[[#This Row],[NOM]]) = 0, "", SUMIFS(EDF[Stress], EDF[Date], "&gt;=" &amp; DATE(2023, 7, 17), EDF[Date], "&lt;=" &amp; $A$4, EDF[Nom], EDF_jour[[#This Row],[NOM]]) / COUNTIFS(EDF[Date], "&gt;=" &amp; DATE(2023, 7, 17), EDF[Date], "&lt;=" &amp; $A$4, EDF[Nom], EDF_jour[[#This Row],[NOM]]))</f>
        <v>2.9130434782608696</v>
      </c>
      <c r="AT7" s="132" t="str">
        <f>IF(COUNTIFS(EDF[Date], "&gt;=" &amp; DATE(YEAR($A$4), MONTH($A$4), DAY($A$4) - 20), EDF[Date], "&lt;=" &amp; $A$4, EDF[Nom], EDF_jour[[#This Row],[NOM]]) = 0, "", SUMIFS(EDF[Sommeil], EDF[Date], "&gt;=" &amp; DATE(YEAR($A$4), MONTH($A$4), DAY($A$4) - 20), EDF[Date], "&lt;=" &amp; $A$4, EDF[Nom], EDF_jour[[#This Row],[NOM]]) / COUNTIFS(EDF[Date], "&gt;=" &amp; DATE(YEAR($A$4), MONTH($A$4), DAY($A$4) - 20), EDF[Date], "&lt;=" &amp; $A$4, EDF[Nom], EDF_jour[[#This Row],[NOM]]))</f>
        <v/>
      </c>
      <c r="AU7" s="132">
        <f>IF(COUNTIFS(EDF[Date], "&gt;=" &amp; DATE(2023, 7, 17), EDF[Date], "&lt;=" &amp; $A$4, EDF[Nom], EDF_jour[[#This Row],[NOM]]) = 0, "", SUMIFS(EDF[Sommeil], EDF[Date], "&gt;=" &amp; DATE(2023, 7, 17), EDF[Date], "&lt;=" &amp; $A$4, EDF[Nom], EDF_jour[[#This Row],[NOM]]) / COUNTIFS(EDF[Date], "&gt;=" &amp; DATE(2023, 7, 17), EDF[Date], "&lt;=" &amp; $A$4, EDF[Nom], EDF_jour[[#This Row],[NOM]]))</f>
        <v>2.8260869565217392</v>
      </c>
      <c r="AV7" s="132" t="str">
        <f>IF(COUNTIFS(EDF[Date], "&gt;=" &amp; DATE(YEAR($A$4), MONTH($A$4), DAY($A$4) - 20), EDF[Date], "&lt;=" &amp; $A$4, EDF[Nom], EDF_jour[[#This Row],[NOM]]) = 0, "", SUMIFS(EDF[Etat Physique], EDF[Date], "&gt;=" &amp; DATE(YEAR($A$4), MONTH($A$4), DAY($A$4) - 20), EDF[Date], "&lt;=" &amp; $A$4, EDF[Nom], EDF_jour[[#This Row],[NOM]]) / COUNTIFS(EDF[Date], "&gt;=" &amp; DATE(YEAR($A$4), MONTH($A$4), DAY($A$4) - 20), EDF[Date], "&lt;=" &amp; $A$4, EDF[Nom], EDF_jour[[#This Row],[NOM]]))</f>
        <v/>
      </c>
      <c r="AW7" s="132">
        <f>IF(COUNTIFS(EDF[Date], "&gt;=" &amp; DATE(2023, 7, 17), EDF[Date], "&lt;=" &amp; $A$4, EDF[Nom], EDF_jour[[#This Row],[NOM]]) = 0, "", SUMIFS(EDF[Etat Physique], EDF[Date], "&gt;=" &amp; DATE(2023, 7, 17), EDF[Date], "&lt;=" &amp; $A$4, EDF[Nom], EDF_jour[[#This Row],[NOM]]) / COUNTIFS(EDF[Date], "&gt;=" &amp; DATE(2023, 7, 17), EDF[Date], "&lt;=" &amp; $A$4, EDF[Nom], EDF_jour[[#This Row],[NOM]]))</f>
        <v>2.5652173913043477</v>
      </c>
      <c r="AX7" s="132" t="str">
        <f>IF(COUNTIFS(EDF[Date], "&gt;=" &amp; DATE(YEAR($A$4), MONTH($A$4), DAY($A$4) - 20), EDF[Date], "&lt;=" &amp; $A$4, EDF[Nom], EDF_jour[[#This Row],[NOM]]) = 0, "", SUMIFS(EDF[Hydratation], EDF[Date], "&gt;=" &amp; DATE(YEAR($A$4), MONTH($A$4), DAY($A$4) - 20), EDF[Date], "&lt;=" &amp; $A$4, EDF[Nom], EDF_jour[[#This Row],[NOM]]) / COUNTIFS(EDF[Date], "&gt;=" &amp; DATE(YEAR($A$4), MONTH($A$4), DAY($A$4) - 20), EDF[Date], "&lt;=" &amp; $A$4, EDF[Nom], EDF_jour[[#This Row],[NOM]]))</f>
        <v/>
      </c>
      <c r="AY7" s="132">
        <f>IF(COUNTIFS(EDF[Date], "&gt;=" &amp; DATE(2023, 7, 17), EDF[Date], "&lt;=" &amp; $A$4, EDF[Nom], EDF_jour[[#This Row],[NOM]]) = 0, "", SUMIFS(EDF[Hydratation], EDF[Date], "&gt;=" &amp; DATE(2023, 7, 17), EDF[Date], "&lt;=" &amp; $A$4, EDF[Nom], EDF_jour[[#This Row],[NOM]]) / COUNTIFS(EDF[Date], "&gt;=" &amp; DATE(2023, 7, 17), EDF[Date], "&lt;=" &amp; $A$4, EDF[Nom], EDF_jour[[#This Row],[NOM]]))</f>
        <v>3.1304347826086958</v>
      </c>
      <c r="AZ7" s="132" t="str">
        <f>IF(COUNTIFS(EDF[Date], "&gt;=" &amp; DATE(YEAR($A$4), MONTH($A$4), DAY($A$4) - 20), EDF[Date], "&lt;=" &amp; $A$4, EDF[Nom], EDF_jour[[#This Row],[NOM]]) = 0, "", SUMIFS(EDF[Nutrition], EDF[Date], "&gt;=" &amp; DATE(YEAR($A$4), MONTH($A$4), DAY($A$4) - 20), EDF[Date], "&lt;=" &amp; $A$4, EDF[Nom], EDF_jour[[#This Row],[NOM]]) / COUNTIFS(EDF[Date], "&gt;=" &amp; DATE(YEAR($A$4), MONTH($A$4), DAY($A$4) - 20), EDF[Date], "&lt;=" &amp; $A$4, EDF[Nom], EDF_jour[[#This Row],[NOM]]))</f>
        <v/>
      </c>
      <c r="BA7" s="134">
        <f>IF(COUNTIFS(EDF[Date], "&gt;=" &amp; DATE(2023, 7, 17), EDF[Date], "&lt;=" &amp; $A$4, EDF[Nom], EDF_jour[[#This Row],[NOM]]) = 0, "", SUMIFS(EDF[Hydratation], EDF[Date], "&gt;=" &amp; DATE(2023, 7, 17), EDF[Date], "&lt;=" &amp; $A$4, EDF[Nom], EDF_jour[[#This Row],[NOM]]) / COUNTIFS(EDF[Date], "&gt;=" &amp; DATE(2023, 7, 17), EDF[Date], "&lt;=" &amp; $A$4, EDF[Nom], EDF_jour[[#This Row],[NOM]]))</f>
        <v>3.1304347826086958</v>
      </c>
      <c r="BB7" s="48"/>
      <c r="BC7" s="48"/>
      <c r="BD7" s="48"/>
      <c r="BE7" s="48"/>
      <c r="BF7" s="48"/>
      <c r="BG7" s="48"/>
      <c r="BH7" s="48"/>
      <c r="BI7" s="48"/>
      <c r="BJ7" s="48"/>
      <c r="BK7" s="48"/>
      <c r="BL7" s="48"/>
      <c r="BM7" s="48"/>
      <c r="BN7" s="48"/>
      <c r="BO7" s="48"/>
      <c r="BP7" s="48"/>
      <c r="BQ7" s="48"/>
      <c r="BR7" s="48"/>
      <c r="BS7" s="48"/>
      <c r="BT7" s="48"/>
      <c r="BU7" s="49"/>
      <c r="BV7" s="49"/>
      <c r="BW7" s="49"/>
      <c r="BX7" s="49"/>
      <c r="BY7" s="49"/>
    </row>
    <row r="8" spans="1:77" x14ac:dyDescent="0.2">
      <c r="A8" s="78" t="s">
        <v>367</v>
      </c>
      <c r="B8" s="78" t="s">
        <v>774</v>
      </c>
      <c r="C8" s="40" t="s">
        <v>766</v>
      </c>
      <c r="D8" s="40" t="s">
        <v>772</v>
      </c>
      <c r="E8" s="34"/>
      <c r="F8" s="52" t="s">
        <v>767</v>
      </c>
      <c r="G8" s="53" t="s">
        <v>773</v>
      </c>
      <c r="H8" s="37" t="str" cm="1">
        <f t="array" ref="H8">IF(P8="", "", IF(SUMPRODUCT((EDF_jour[[#This Row],[Humeur]:[Nutrition]]&lt;3)*1)&gt;=3, "Bas", VLOOKUP(P8, $G$67:$H$71, 2, TRUE)))</f>
        <v/>
      </c>
      <c r="I8" s="34"/>
      <c r="J8" s="44" t="str" cm="1">
        <f t="array" ref="J8">IF(SUMPRODUCT((EDF[[Date]:[Date]]=$A$4)*(EDF[[Nom]:[Nom]]=A8)*(EDF[[Humeur]:[Humeur]]))=0, "", SUMPRODUCT((EDF[[Date]:[Date]]=$A$4)*(EDF[[Nom]:[Nom]]=A8)*(EDF[[Humeur]:[Humeur]])))</f>
        <v/>
      </c>
      <c r="K8" s="45" t="str" cm="1">
        <f t="array" ref="K8">IF(SUMPRODUCT((EDF[[Date]:[Date]]=$A$4)*(EDF[[Nom]:[Nom]]=A8)*(EDF[[Stress]:[Stress]]))=0, "", SUMPRODUCT((EDF[[Date]:[Date]]=$A$4)*(EDF[[Nom]:[Nom]]=A8)*(EDF[[Stress]:[Stress]])))</f>
        <v/>
      </c>
      <c r="L8" s="45" t="str" cm="1">
        <f t="array" ref="L8">IF(SUMPRODUCT((EDF[[Date]:[Date]]=$A$4)*(EDF[[Nom]:[Nom]]=A8)*(EDF[[Sommeil]:[Sommeil]]))=0, "", SUMPRODUCT((EDF[[Date]:[Date]]=$A$4)*(EDF[[Nom]:[Nom]]=A8)*(EDF[[Sommeil]:[Sommeil]])))</f>
        <v/>
      </c>
      <c r="M8" s="45" t="str" cm="1">
        <f t="array" ref="M8">IF(SUMPRODUCT((EDF[[Date]:[Date]]=$A$4)*(EDF[[Nom]:[Nom]]=A8)*(EDF[[Etat Physique]:[Etat Physique]]))=0, "", SUMPRODUCT((EDF[[Date]:[Date]]=$A$4)*(EDF[[Nom]:[Nom]]=A8)*(EDF[[Etat Physique]:[Etat Physique]])))</f>
        <v/>
      </c>
      <c r="N8" s="45" t="str" cm="1">
        <f t="array" ref="N8">IF(SUMPRODUCT((EDF[[Date]:[Date]]=$A$4)*(EDF[[Nom]:[Nom]]=A8)*(EDF[[Hydratation]:[Hydratation]]))=0, "", SUMPRODUCT((EDF[[Date]:[Date]]=$A$4)*(EDF[[Nom]:[Nom]]=A8)*(EDF[[Hydratation]:[Hydratation]])))</f>
        <v/>
      </c>
      <c r="O8" s="45" t="str" cm="1">
        <f t="array" ref="O8">IF(SUMPRODUCT((EDF[[Date]:[Date]]=$A$4)*(EDF[[Nom]:[Nom]]=A8)*(EDF[[Nutrition]:[Nutrition]]))=0, "", SUMPRODUCT((EDF[[Date]:[Date]]=$A$4)*(EDF[[Nom]:[Nom]]=A8)*(EDF[[Nutrition]:[Nutrition]])))</f>
        <v/>
      </c>
      <c r="P8" s="45" t="str" cm="1">
        <f t="array" ref="P8">IF(SUMPRODUCT((EDF[[Date]:[Date]]=$A$4)*(EDF[[Nom]:[Nom]]=A8)*(EDF[[Total EDF]:[Total EDF]]))=0, "", SUMPRODUCT((EDF[[Date]:[Date]]=$A$4)*(EDF[[Nom]:[Nom]]=A8)*(EDF[[Total EDF]:[Total EDF]])))</f>
        <v/>
      </c>
      <c r="Q8" s="107" t="str" cm="1">
        <f t="array" ref="Q8">IF(SUMPRODUCT((EDF[[Date]:[Date]]=$A$4)*(EDF[[Nom]:[Nom]]=EDF_jour[[#This Row],[NOM]])*(EDF[[Intensité douleur]:[Intensité douleur]]))=0, "", SUMPRODUCT((EDF[[Date]:[Date]]=$A$4)*(EDF[[Nom]:[Nom]]=EDF_jour[[#This Row],[NOM]])*(EDF[[Intensité douleur]:[Intensité douleur]])))</f>
        <v/>
      </c>
      <c r="R8" s="35" t="str" cm="1">
        <f t="array" ref="R8">IF(IFERROR(INDEX(EDF[[Commentaires douleur]:[Commentaires douleur]], MATCH(1, (EDF[[Date]:[Date]]=$A$4)*(EDF[[Nom]:[Nom]]=EDF_jour[[#This Row],[NOM]]), 0)), "")=0, "", IFERROR(INDEX(EDF[[Commentaires douleur]:[Commentaires douleur]], MATCH(1, (EDF[[Date]:[Date]]=$A$4)*(EDF[[Nom]:[Nom]]=EDF_jour[[#This Row],[NOM]]), 0)), ""))</f>
        <v/>
      </c>
      <c r="S8" s="35"/>
      <c r="T8" s="35" t="str" cm="1">
        <f t="array" ref="T8">IF(IFERROR(INDEX(EDF[[Tête]:[Tête]], MATCH(1, (EDF[[Date]:[Date]]=$A$4)*(EDF[[Nom]:[Nom]]=EDF_jour[[#This Row],[NOM]]), 0)), "")=0, "", IFERROR(INDEX(EDF[[Tête]:[Tête]], MATCH(1, (EDF[[Date]:[Date]]=$A$4)*(EDF[[Nom]:[Nom]]=EDF_jour[[#This Row],[NOM]]), 0)), ""))</f>
        <v/>
      </c>
      <c r="U8" s="35" t="str" cm="1">
        <f t="array" ref="U8">IF(IFERROR(INDEX(EDF[[Cervicales]:[Cervicales]], MATCH(1, (EDF[[Date]:[Date]]=$A$4)*(EDF[[Nom]:[Nom]]=EDF_jour[[#This Row],[NOM]]), 0)), "")=0, "", IFERROR(INDEX(EDF[[Cervicales]:[Cervicales]], MATCH(1, (EDF[[Date]:[Date]]=$A$4)*(EDF[[Nom]:[Nom]]=EDF_jour[[#This Row],[NOM]]), 0)), ""))</f>
        <v/>
      </c>
      <c r="V8" s="35" t="str" cm="1">
        <f t="array" ref="V8">IF(IFERROR(INDEX(EDF[[Ceinture scapulaire]:[Ceinture scapulaire]], MATCH(1, (EDF[[Date]:[Date]]=$A$4)*(EDF[[Nom]:[Nom]]=EDF_jour[[#This Row],[NOM]]), 0)), "")=0, "", IFERROR(INDEX(EDF[[Ceinture scapulaire]:[Ceinture scapulaire]], MATCH(1, (EDF[[Date]:[Date]]=$A$4)*(EDF[[Nom]:[Nom]]=EDF_jour[[#This Row],[NOM]]), 0)), ""))</f>
        <v/>
      </c>
      <c r="W8" s="35" t="str" cm="1">
        <f t="array" ref="W8">IF(IFERROR(INDEX(EDF[[Coudes]:[Coudes]], MATCH(1, (EDF[[Date]:[Date]]=$A$4)*(EDF[[Nom]:[Nom]]=EDF_jour[[#This Row],[NOM]]), 0)), "")=0, "", IFERROR(INDEX(EDF[[Coudes]:[Coudes]], MATCH(1, (EDF[[Date]:[Date]]=$A$4)*(EDF[[Nom]:[Nom]]=EDF_jour[[#This Row],[NOM]]), 0)), ""))</f>
        <v/>
      </c>
      <c r="X8" s="35" t="str" cm="1">
        <f t="array" ref="X8">IF(IFERROR(INDEX(EDF[[Mains]:[Mains]], MATCH(1, (EDF[[Date]:[Date]]=$A$4)*(EDF[[Nom]:[Nom]]=EDF_jour[[#This Row],[NOM]]), 0)), "")=0, "", IFERROR(INDEX(EDF[[Mains]:[Mains]], MATCH(1, (EDF[[Date]:[Date]]=$A$4)*(EDF[[Nom]:[Nom]]=EDF_jour[[#This Row],[NOM]]), 0)), ""))</f>
        <v/>
      </c>
      <c r="Y8" s="35" t="str" cm="1">
        <f t="array" ref="Y8">IF(IFERROR(INDEX(EDF[[Dos]:[Dos]], MATCH(1, (EDF[[Date]:[Date]]=$A$4)*(EDF[[Nom]:[Nom]]=EDF_jour[[#This Row],[NOM]]), 0)), "")=0, "", IFERROR(INDEX(EDF[[Dos]:[Dos]], MATCH(1, (EDF[[Date]:[Date]]=$A$4)*(EDF[[Nom]:[Nom]]=EDF_jour[[#This Row],[NOM]]), 0)), ""))</f>
        <v/>
      </c>
      <c r="Z8" s="35" t="str" cm="1">
        <f t="array" ref="Z8">IF(IFERROR(INDEX(EDF[[Abdos]:[Abdos]], MATCH(1, (EDF[[Date]:[Date]]=$A$4)*(EDF[[Nom]:[Nom]]=EDF_jour[[#This Row],[NOM]]), 0)), "")=0, "", IFERROR(INDEX(EDF[[Abdos]:[Abdos]], MATCH(1, (EDF[[Date]:[Date]]=$A$4)*(EDF[[Nom]:[Nom]]=EDF_jour[[#This Row],[NOM]]), 0)), ""))</f>
        <v/>
      </c>
      <c r="AA8" s="35" t="str" cm="1">
        <f t="array" ref="AA8">IF(IFERROR(INDEX(EDF[[Ceinture pelvienne]:[Ceinture pelvienne]], MATCH(1, (EDF[[Date]:[Date]]=$A$4)*(EDF[[Nom]:[Nom]]=EDF_jour[[#This Row],[NOM]]), 0)), "")=0, "", IFERROR(INDEX(EDF[[Ceinture pelvienne]:[Ceinture pelvienne]], MATCH(1, (EDF[[Date]:[Date]]=$A$4)*(EDF[[Nom]:[Nom]]=EDF_jour[[#This Row],[NOM]]), 0)), ""))</f>
        <v/>
      </c>
      <c r="AB8" s="35" t="str" cm="1">
        <f t="array" ref="AB8">IF(IFERROR(INDEX(EDF[[Genou]:[Genou]], MATCH(1, (EDF[[Date]:[Date]]=$A$4)*(EDF[[Nom]:[Nom]]=EDF_jour[[#This Row],[NOM]]), 0)), "")=0, "", IFERROR(INDEX(EDF[[Genou]:[Genou]], MATCH(1, (EDF[[Date]:[Date]]=$A$4)*(EDF[[Nom]:[Nom]]=EDF_jour[[#This Row],[NOM]]), 0)), ""))</f>
        <v/>
      </c>
      <c r="AC8" s="35" t="str" cm="1">
        <f t="array" ref="AC8">IF(IFERROR(INDEX(EDF[[Quadri]:[Quadri]], MATCH(1, (EDF[[Date]:[Date]]=$A$4)*(EDF[[Nom]:[Nom]]=EDF_jour[[#This Row],[NOM]]), 0)), "")=0, "", IFERROR(INDEX(EDF[[Quadri]:[Quadri]], MATCH(1, (EDF[[Date]:[Date]]=$A$4)*(EDF[[Nom]:[Nom]]=EDF_jour[[#This Row],[NOM]]), 0)), ""))</f>
        <v/>
      </c>
      <c r="AD8" s="35" t="str" cm="1">
        <f t="array" ref="AD8">IF(IFERROR(INDEX(EDF[[Ischio]:[Ischio]], MATCH(1, (EDF[[Date]:[Date]]=$A$4)*(EDF[[Nom]:[Nom]]=EDF_jour[[#This Row],[NOM]]), 0)), "")=0, "", IFERROR(INDEX(EDF[[Ischio]:[Ischio]], MATCH(1, (EDF[[Date]:[Date]]=$A$4)*(EDF[[Nom]:[Nom]]=EDF_jour[[#This Row],[NOM]]), 0)), ""))</f>
        <v/>
      </c>
      <c r="AE8" s="35" t="str" cm="1">
        <f t="array" ref="AE8">IF(IFERROR(INDEX(EDF[[Tibia]:[Tibia]], MATCH(1, (EDF[[Date]:[Date]]=$A$4)*(EDF[[Nom]:[Nom]]=EDF_jour[[#This Row],[NOM]]), 0)), "")=0, "", IFERROR(INDEX(EDF[[Tibia]:[Tibia]], MATCH(1, (EDF[[Date]:[Date]]=$A$4)*(EDF[[Nom]:[Nom]]=EDF_jour[[#This Row],[NOM]]), 0)), ""))</f>
        <v/>
      </c>
      <c r="AF8" s="35" t="str" cm="1">
        <f t="array" ref="AF8">IF(IFERROR(INDEX(EDF[[Mollet]:[Mollet]], MATCH(1, (EDF[[Date]:[Date]]=$A$4)*(EDF[[Nom]:[Nom]]=EDF_jour[[#This Row],[NOM]]), 0)), "")=0, "", IFERROR(INDEX(EDF[[Mollet]:[Mollet]], MATCH(1, (EDF[[Date]:[Date]]=$A$4)*(EDF[[Nom]:[Nom]]=EDF_jour[[#This Row],[NOM]]), 0)), ""))</f>
        <v/>
      </c>
      <c r="AG8" s="35" t="str" cm="1">
        <f t="array" ref="AG8">IF(IFERROR(INDEX(EDF[[Chevilles]:[Chevilles]], MATCH(1, (EDF[[Date]:[Date]]=$A$4)*(EDF[[Nom]:[Nom]]=EDF_jour[[#This Row],[NOM]]), 0)), "")=0, "", IFERROR(INDEX(EDF[[Chevilles]:[Chevilles]], MATCH(1, (EDF[[Date]:[Date]]=$A$4)*(EDF[[Nom]:[Nom]]=EDF_jour[[#This Row],[NOM]]), 0)), ""))</f>
        <v/>
      </c>
      <c r="AH8" s="35" t="str" cm="1">
        <f t="array" ref="AH8">IF(IFERROR(INDEX(EDF[[Pieds]:[Pieds]], MATCH(1, (EDF[[Date]:[Date]]=$A$4)*(EDF[[Nom]:[Nom]]=EDF_jour[[#This Row],[NOM]]), 0)), "")=0, "", IFERROR(INDEX(EDF[[Pieds]:[Pieds]], MATCH(1, (EDF[[Date]:[Date]]=$A$4)*(EDF[[Nom]:[Nom]]=EDF_jour[[#This Row],[NOM]]), 0)), ""))</f>
        <v/>
      </c>
      <c r="AI8" s="35" t="str">
        <f>IF(COUNTIFS(EDF[Date], "&gt;=" &amp; DATE(YEAR($A$4), MONTH($A$4), DAY($A$4) - 6), EDF[Date], "&lt;=" &amp; $A$4, EDF[Nom], EDF_jour[[#This Row],[NOM]]) = 0, "", SUMIFS(EDF[Total EDF], EDF[Date], "&gt;=" &amp; DATE(YEAR($A$4), MONTH($A$4), DAY($A$4) - 6), EDF[Date], "&lt;=" &amp; $A$4, EDF[Nom], EDF_jour[[#This Row],[NOM]]) / COUNTIFS(EDF[Date], "&gt;=" &amp; DATE(YEAR($A$4), MONTH($A$4), DAY($A$4) - 6), EDF[Date], "&lt;=" &amp; $A$4, EDF[Nom], EDF_jour[[#This Row],[NOM]]))</f>
        <v/>
      </c>
      <c r="AJ8" s="35" cm="1">
        <f t="array" ref="AJ8">IF(COUNTIFS(EDF[Date], "&gt;=" &amp; DATE(YEAR($A$4), MONTH($A$4), DAY($A$4) - 6), EDF[Date], "&lt;=" &amp; $A$4, EDF[Nom], EDF_jour[[#This Row],[NOM]]) &gt; 1, SQRT(SUMPRODUCT((EDF[Nom]=EDF_jour[[#This Row],[NOM]]) * (EDF[Date]&gt;=DATE(YEAR($A$4), MONTH($A$4), DAY($A$4)-6)) * (EDF[Date]&lt;=$A$4) * (EDF[Total EDF]-EDF_jour[[#This Row],[Tendance semaine]])^2) / (COUNTIFS(EDF[Date], "&gt;=" &amp; DATE(YEAR($A$4), MONTH($A$4), DAY($A$4) - 6), EDF[Date], "&lt;=" &amp; $A$4, EDF[Nom], EDF_jour[[#This Row],[NOM]]) - 1)), 0)</f>
        <v>0</v>
      </c>
      <c r="AK8" s="130" t="str">
        <f>IF(COUNTIFS(EDF[Date], "&gt;=" &amp; DATE(YEAR($A$4), MONTH($A$4), DAY($A$4) - 20), EDF[Date], "&lt;=" &amp; $A$4, EDF[Nom], EDF_jour[[#This Row],[NOM]]) = 0, "", SUMIFS(EDF[Total EDF], EDF[Date], "&gt;=" &amp; DATE(YEAR($A$4), MONTH($A$4), DAY($A$4) - 20), EDF[Date], "&lt;=" &amp; $A$4, EDF[Nom], EDF_jour[[#This Row],[NOM]]) / COUNTIFS(EDF[Date], "&gt;=" &amp; DATE(YEAR($A$4), MONTH($A$4), DAY($A$4) - 20), EDF[Date], "&lt;=" &amp; $A$4, EDF[Nom], EDF_jour[[#This Row],[NOM]]))</f>
        <v/>
      </c>
      <c r="AL8" s="131" t="str">
        <f>IFERROR((EDF_jour[[#This Row],[Score]] - EDF_jour[[#This Row],[Tendance 21j EDF]]) / EDF_jour[[#This Row],[Tendance 21j EDF]], "")</f>
        <v/>
      </c>
      <c r="AM8" s="132" cm="1">
        <f t="array" ref="AM8">IF(COUNTIFS(EDF[Date], "&gt;=" &amp; DATE(YEAR($A$4), MONTH($A$4), DAY($A$4) - 20), EDF[Date], "&lt;=" &amp; $A$4, EDF[Nom], EDF_jour[[#This Row],[NOM]]) &gt; 1, SQRT(SUMPRODUCT((EDF[Nom]=EDF_jour[[#This Row],[NOM]]) * (EDF[Date]&gt;=DATE(YEAR($A$4), MONTH($A$4), DAY($A$4)-20)) * (EDF[Date]&lt;=$A$4) * (EDF[Total EDF]-EDF_jour[[#This Row],[Tendance 21j EDF]])^2) / (COUNTIFS(EDF[Date], "&gt;=" &amp; DATE(YEAR($A$4), MONTH($A$4), DAY($A$4) - 20), EDF[Date], "&lt;=" &amp; $A$4, EDF[Nom], EDF_jour[[#This Row],[NOM]]) - 1)), 0)</f>
        <v>0</v>
      </c>
      <c r="AN8" s="133">
        <f>IF(COUNTIFS(EDF[Date], "&gt;=" &amp; DATE(2023, 7, 17), EDF[Date], "&lt;=" &amp; $A$4, EDF[Nom], EDF_jour[[#This Row],[NOM]]) = 0, "", SUMIFS(EDF[Total EDF], EDF[Date], "&gt;=" &amp; DATE(2023, 7, 17), EDF[Date], "&lt;=" &amp; $A$4, EDF[Nom], EDF_jour[[#This Row],[NOM]]) / COUNTIFS(EDF[Date], "&gt;=" &amp; DATE(2023, 7, 17), EDF[Date], "&lt;=" &amp; $A$4, EDF[Nom], EDF_jour[[#This Row],[NOM]]))</f>
        <v>21.125</v>
      </c>
      <c r="AO8" s="132" cm="1">
        <f t="array" ref="AO8">IF(COUNTIFS(EDF[Date], "&gt;=" &amp; DATE(2023, 7, 17), EDF[Date], "&lt;=" &amp; $A$4, EDF[Nom], EDF_jour[[#This Row],[NOM]]) &gt; 1, SQRT(SUMPRODUCT((EDF[Nom]=EDF_jour[[#This Row],[NOM]]) * (EDF[Date]&gt;=DATE(2023, 7, 17)) * (EDF[Date]&lt;=$A$4) * (EDF[Total EDF]-EDF_jour[[#This Row],[Tendance saison]])^2) / (COUNTIFS(EDF[Date], "&gt;=" &amp; DATE(2023, 7, 17), EDF[Date], "&lt;=" &amp; $A$4, EDF[Nom], EDF_jour[[#This Row],[NOM]]) - 1)), 0)</f>
        <v>4.6425824094539694</v>
      </c>
      <c r="AP8" s="132" t="str">
        <f>IF(COUNTIFS(EDF[Date], "&gt;=" &amp; DATE(YEAR($A$4), MONTH($A$4), DAY($A$4) - 20), EDF[Date], "&lt;=" &amp; $A$4, EDF[Nom], EDF_jour[[#This Row],[NOM]]) = 0, "", SUMIFS(EDF[Humeur], EDF[Date], "&gt;=" &amp; DATE(YEAR($A$4), MONTH($A$4), DAY($A$4) - 20), EDF[Date], "&lt;=" &amp; $A$4, EDF[Nom], EDF_jour[[#This Row],[NOM]]) / COUNTIFS(EDF[Date], "&gt;=" &amp; DATE(YEAR($A$4), MONTH($A$4), DAY($A$4) - 20), EDF[Date], "&lt;=" &amp; $A$4, EDF[Nom], EDF_jour[[#This Row],[NOM]]))</f>
        <v/>
      </c>
      <c r="AQ8" s="132">
        <f>IF(COUNTIFS(EDF[Date], "&gt;=" &amp; DATE(2023, 7, 17), EDF[Date], "&lt;=" &amp; $A$4, EDF[Nom], EDF_jour[[#This Row],[NOM]]) = 0, "", SUMIFS(EDF[Humeur], EDF[Date], "&gt;=" &amp; DATE(2023, 7, 17), EDF[Date], "&lt;=" &amp; $A$4, EDF[Nom], EDF_jour[[#This Row],[NOM]]) / COUNTIFS(EDF[Date], "&gt;=" &amp; DATE(2023, 7, 17), EDF[Date], "&lt;=" &amp; $A$4, EDF[Nom], EDF_jour[[#This Row],[NOM]]))</f>
        <v>4</v>
      </c>
      <c r="AR8" s="132" t="str">
        <f>IF(COUNTIFS(EDF[Date], "&gt;=" &amp; DATE(YEAR($A$4), MONTH($A$4), DAY($A$4) - 20), EDF[Date], "&lt;=" &amp; $A$4, EDF[Nom], EDF_jour[[#This Row],[NOM]]) = 0, "", SUMIFS(EDF[Stress], EDF[Date], "&gt;=" &amp; DATE(YEAR($A$4), MONTH($A$4), DAY($A$4) - 20), EDF[Date], "&lt;=" &amp; $A$4, EDF[Nom], EDF_jour[[#This Row],[NOM]]) / COUNTIFS(EDF[Date], "&gt;=" &amp; DATE(YEAR($A$4), MONTH($A$4), DAY($A$4) - 20), EDF[Date], "&lt;=" &amp; $A$4, EDF[Nom], EDF_jour[[#This Row],[NOM]]))</f>
        <v/>
      </c>
      <c r="AS8" s="132">
        <f>IF(COUNTIFS(EDF[Date], "&gt;=" &amp; DATE(2023, 7, 17), EDF[Date], "&lt;=" &amp; $A$4, EDF[Nom], EDF_jour[[#This Row],[NOM]]) = 0, "", SUMIFS(EDF[Stress], EDF[Date], "&gt;=" &amp; DATE(2023, 7, 17), EDF[Date], "&lt;=" &amp; $A$4, EDF[Nom], EDF_jour[[#This Row],[NOM]]) / COUNTIFS(EDF[Date], "&gt;=" &amp; DATE(2023, 7, 17), EDF[Date], "&lt;=" &amp; $A$4, EDF[Nom], EDF_jour[[#This Row],[NOM]]))</f>
        <v>4</v>
      </c>
      <c r="AT8" s="132" t="str">
        <f>IF(COUNTIFS(EDF[Date], "&gt;=" &amp; DATE(YEAR($A$4), MONTH($A$4), DAY($A$4) - 20), EDF[Date], "&lt;=" &amp; $A$4, EDF[Nom], EDF_jour[[#This Row],[NOM]]) = 0, "", SUMIFS(EDF[Sommeil], EDF[Date], "&gt;=" &amp; DATE(YEAR($A$4), MONTH($A$4), DAY($A$4) - 20), EDF[Date], "&lt;=" &amp; $A$4, EDF[Nom], EDF_jour[[#This Row],[NOM]]) / COUNTIFS(EDF[Date], "&gt;=" &amp; DATE(YEAR($A$4), MONTH($A$4), DAY($A$4) - 20), EDF[Date], "&lt;=" &amp; $A$4, EDF[Nom], EDF_jour[[#This Row],[NOM]]))</f>
        <v/>
      </c>
      <c r="AU8" s="132">
        <f>IF(COUNTIFS(EDF[Date], "&gt;=" &amp; DATE(2023, 7, 17), EDF[Date], "&lt;=" &amp; $A$4, EDF[Nom], EDF_jour[[#This Row],[NOM]]) = 0, "", SUMIFS(EDF[Sommeil], EDF[Date], "&gt;=" &amp; DATE(2023, 7, 17), EDF[Date], "&lt;=" &amp; $A$4, EDF[Nom], EDF_jour[[#This Row],[NOM]]) / COUNTIFS(EDF[Date], "&gt;=" &amp; DATE(2023, 7, 17), EDF[Date], "&lt;=" &amp; $A$4, EDF[Nom], EDF_jour[[#This Row],[NOM]]))</f>
        <v>3.125</v>
      </c>
      <c r="AV8" s="132" t="str">
        <f>IF(COUNTIFS(EDF[Date], "&gt;=" &amp; DATE(YEAR($A$4), MONTH($A$4), DAY($A$4) - 20), EDF[Date], "&lt;=" &amp; $A$4, EDF[Nom], EDF_jour[[#This Row],[NOM]]) = 0, "", SUMIFS(EDF[Etat Physique], EDF[Date], "&gt;=" &amp; DATE(YEAR($A$4), MONTH($A$4), DAY($A$4) - 20), EDF[Date], "&lt;=" &amp; $A$4, EDF[Nom], EDF_jour[[#This Row],[NOM]]) / COUNTIFS(EDF[Date], "&gt;=" &amp; DATE(YEAR($A$4), MONTH($A$4), DAY($A$4) - 20), EDF[Date], "&lt;=" &amp; $A$4, EDF[Nom], EDF_jour[[#This Row],[NOM]]))</f>
        <v/>
      </c>
      <c r="AW8" s="132">
        <f>IF(COUNTIFS(EDF[Date], "&gt;=" &amp; DATE(2023, 7, 17), EDF[Date], "&lt;=" &amp; $A$4, EDF[Nom], EDF_jour[[#This Row],[NOM]]) = 0, "", SUMIFS(EDF[Etat Physique], EDF[Date], "&gt;=" &amp; DATE(2023, 7, 17), EDF[Date], "&lt;=" &amp; $A$4, EDF[Nom], EDF_jour[[#This Row],[NOM]]) / COUNTIFS(EDF[Date], "&gt;=" &amp; DATE(2023, 7, 17), EDF[Date], "&lt;=" &amp; $A$4, EDF[Nom], EDF_jour[[#This Row],[NOM]]))</f>
        <v>3.625</v>
      </c>
      <c r="AX8" s="132" t="str">
        <f>IF(COUNTIFS(EDF[Date], "&gt;=" &amp; DATE(YEAR($A$4), MONTH($A$4), DAY($A$4) - 20), EDF[Date], "&lt;=" &amp; $A$4, EDF[Nom], EDF_jour[[#This Row],[NOM]]) = 0, "", SUMIFS(EDF[Hydratation], EDF[Date], "&gt;=" &amp; DATE(YEAR($A$4), MONTH($A$4), DAY($A$4) - 20), EDF[Date], "&lt;=" &amp; $A$4, EDF[Nom], EDF_jour[[#This Row],[NOM]]) / COUNTIFS(EDF[Date], "&gt;=" &amp; DATE(YEAR($A$4), MONTH($A$4), DAY($A$4) - 20), EDF[Date], "&lt;=" &amp; $A$4, EDF[Nom], EDF_jour[[#This Row],[NOM]]))</f>
        <v/>
      </c>
      <c r="AY8" s="132">
        <f>IF(COUNTIFS(EDF[Date], "&gt;=" &amp; DATE(2023, 7, 17), EDF[Date], "&lt;=" &amp; $A$4, EDF[Nom], EDF_jour[[#This Row],[NOM]]) = 0, "", SUMIFS(EDF[Hydratation], EDF[Date], "&gt;=" &amp; DATE(2023, 7, 17), EDF[Date], "&lt;=" &amp; $A$4, EDF[Nom], EDF_jour[[#This Row],[NOM]]) / COUNTIFS(EDF[Date], "&gt;=" &amp; DATE(2023, 7, 17), EDF[Date], "&lt;=" &amp; $A$4, EDF[Nom], EDF_jour[[#This Row],[NOM]]))</f>
        <v>3</v>
      </c>
      <c r="AZ8" s="132" t="str">
        <f>IF(COUNTIFS(EDF[Date], "&gt;=" &amp; DATE(YEAR($A$4), MONTH($A$4), DAY($A$4) - 20), EDF[Date], "&lt;=" &amp; $A$4, EDF[Nom], EDF_jour[[#This Row],[NOM]]) = 0, "", SUMIFS(EDF[Nutrition], EDF[Date], "&gt;=" &amp; DATE(YEAR($A$4), MONTH($A$4), DAY($A$4) - 20), EDF[Date], "&lt;=" &amp; $A$4, EDF[Nom], EDF_jour[[#This Row],[NOM]]) / COUNTIFS(EDF[Date], "&gt;=" &amp; DATE(YEAR($A$4), MONTH($A$4), DAY($A$4) - 20), EDF[Date], "&lt;=" &amp; $A$4, EDF[Nom], EDF_jour[[#This Row],[NOM]]))</f>
        <v/>
      </c>
      <c r="BA8" s="134">
        <f>IF(COUNTIFS(EDF[Date], "&gt;=" &amp; DATE(2023, 7, 17), EDF[Date], "&lt;=" &amp; $A$4, EDF[Nom], EDF_jour[[#This Row],[NOM]]) = 0, "", SUMIFS(EDF[Hydratation], EDF[Date], "&gt;=" &amp; DATE(2023, 7, 17), EDF[Date], "&lt;=" &amp; $A$4, EDF[Nom], EDF_jour[[#This Row],[NOM]]) / COUNTIFS(EDF[Date], "&gt;=" &amp; DATE(2023, 7, 17), EDF[Date], "&lt;=" &amp; $A$4, EDF[Nom], EDF_jour[[#This Row],[NOM]]))</f>
        <v>3</v>
      </c>
      <c r="BB8" s="48"/>
      <c r="BC8" s="48"/>
      <c r="BD8" s="48"/>
      <c r="BE8" s="48"/>
      <c r="BF8" s="48"/>
      <c r="BG8" s="48"/>
      <c r="BH8" s="48"/>
      <c r="BI8" s="48"/>
      <c r="BJ8" s="48"/>
      <c r="BK8" s="48"/>
      <c r="BL8" s="48"/>
      <c r="BM8" s="48"/>
      <c r="BN8" s="48"/>
      <c r="BO8" s="48"/>
      <c r="BP8" s="48"/>
      <c r="BQ8" s="48"/>
      <c r="BR8" s="48"/>
      <c r="BS8" s="48"/>
      <c r="BT8" s="48"/>
      <c r="BU8" s="49"/>
      <c r="BV8" s="49"/>
      <c r="BW8" s="49"/>
      <c r="BX8" s="49"/>
      <c r="BY8" s="49"/>
    </row>
    <row r="9" spans="1:77" x14ac:dyDescent="0.2">
      <c r="A9" s="78" t="s">
        <v>93</v>
      </c>
      <c r="B9" s="78" t="s">
        <v>775</v>
      </c>
      <c r="C9" s="39" t="s">
        <v>776</v>
      </c>
      <c r="D9" s="40" t="s">
        <v>772</v>
      </c>
      <c r="E9" s="34"/>
      <c r="F9" s="52" t="s">
        <v>767</v>
      </c>
      <c r="G9" s="53" t="s">
        <v>773</v>
      </c>
      <c r="H9" s="37" t="str" cm="1">
        <f t="array" ref="H9">IF(P9="", "", IF(SUMPRODUCT((EDF_jour[[#This Row],[Humeur]:[Nutrition]]&lt;3)*1)&gt;=3, "Bas", VLOOKUP(P9, $G$67:$H$71, 2, TRUE)))</f>
        <v>Normal</v>
      </c>
      <c r="I9" s="34" t="s">
        <v>777</v>
      </c>
      <c r="J9" s="44" cm="1">
        <f t="array" ref="J9">IF(SUMPRODUCT((EDF[[Date]:[Date]]=$A$4)*(EDF[[Nom]:[Nom]]=A9)*(EDF[[Humeur]:[Humeur]]))=0, "", SUMPRODUCT((EDF[[Date]:[Date]]=$A$4)*(EDF[[Nom]:[Nom]]=A9)*(EDF[[Humeur]:[Humeur]])))</f>
        <v>4</v>
      </c>
      <c r="K9" s="45" cm="1">
        <f t="array" ref="K9">IF(SUMPRODUCT((EDF[[Date]:[Date]]=$A$4)*(EDF[[Nom]:[Nom]]=A9)*(EDF[[Stress]:[Stress]]))=0, "", SUMPRODUCT((EDF[[Date]:[Date]]=$A$4)*(EDF[[Nom]:[Nom]]=A9)*(EDF[[Stress]:[Stress]])))</f>
        <v>2</v>
      </c>
      <c r="L9" s="45" cm="1">
        <f t="array" ref="L9">IF(SUMPRODUCT((EDF[[Date]:[Date]]=$A$4)*(EDF[[Nom]:[Nom]]=A9)*(EDF[[Sommeil]:[Sommeil]]))=0, "", SUMPRODUCT((EDF[[Date]:[Date]]=$A$4)*(EDF[[Nom]:[Nom]]=A9)*(EDF[[Sommeil]:[Sommeil]])))</f>
        <v>2</v>
      </c>
      <c r="M9" s="45" cm="1">
        <f t="array" ref="M9">IF(SUMPRODUCT((EDF[[Date]:[Date]]=$A$4)*(EDF[[Nom]:[Nom]]=A9)*(EDF[[Etat Physique]:[Etat Physique]]))=0, "", SUMPRODUCT((EDF[[Date]:[Date]]=$A$4)*(EDF[[Nom]:[Nom]]=A9)*(EDF[[Etat Physique]:[Etat Physique]])))</f>
        <v>3</v>
      </c>
      <c r="N9" s="45" cm="1">
        <f t="array" ref="N9">IF(SUMPRODUCT((EDF[[Date]:[Date]]=$A$4)*(EDF[[Nom]:[Nom]]=A9)*(EDF[[Hydratation]:[Hydratation]]))=0, "", SUMPRODUCT((EDF[[Date]:[Date]]=$A$4)*(EDF[[Nom]:[Nom]]=A9)*(EDF[[Hydratation]:[Hydratation]])))</f>
        <v>4</v>
      </c>
      <c r="O9" s="45" cm="1">
        <f t="array" ref="O9">IF(SUMPRODUCT((EDF[[Date]:[Date]]=$A$4)*(EDF[[Nom]:[Nom]]=A9)*(EDF[[Nutrition]:[Nutrition]]))=0, "", SUMPRODUCT((EDF[[Date]:[Date]]=$A$4)*(EDF[[Nom]:[Nom]]=A9)*(EDF[[Nutrition]:[Nutrition]])))</f>
        <v>4</v>
      </c>
      <c r="P9" s="45" cm="1">
        <f t="array" ref="P9">IF(SUMPRODUCT((EDF[[Date]:[Date]]=$A$4)*(EDF[[Nom]:[Nom]]=A9)*(EDF[[Total EDF]:[Total EDF]]))=0, "", SUMPRODUCT((EDF[[Date]:[Date]]=$A$4)*(EDF[[Nom]:[Nom]]=A9)*(EDF[[Total EDF]:[Total EDF]])))</f>
        <v>19</v>
      </c>
      <c r="Q9" s="108" t="str" cm="1">
        <f t="array" ref="Q9">IF(SUMPRODUCT((EDF[[Date]:[Date]]=$A$4)*(EDF[[Nom]:[Nom]]=EDF_jour[[#This Row],[NOM]])*(EDF[[Intensité douleur]:[Intensité douleur]]))=0, "", SUMPRODUCT((EDF[[Date]:[Date]]=$A$4)*(EDF[[Nom]:[Nom]]=EDF_jour[[#This Row],[NOM]])*(EDF[[Intensité douleur]:[Intensité douleur]])))</f>
        <v/>
      </c>
      <c r="R9" s="36" t="str" cm="1">
        <f t="array" ref="R9">IF(IFERROR(INDEX(EDF[[Commentaires douleur]:[Commentaires douleur]], MATCH(1, (EDF[[Date]:[Date]]=$A$4)*(EDF[[Nom]:[Nom]]=EDF_jour[[#This Row],[NOM]]), 0)), "")=0, "", IFERROR(INDEX(EDF[[Commentaires douleur]:[Commentaires douleur]], MATCH(1, (EDF[[Date]:[Date]]=$A$4)*(EDF[[Nom]:[Nom]]=EDF_jour[[#This Row],[NOM]]), 0)), ""))</f>
        <v/>
      </c>
      <c r="S9" s="36"/>
      <c r="T9" s="36" t="str" cm="1">
        <f t="array" ref="T9">IF(IFERROR(INDEX(EDF[[Tête]:[Tête]], MATCH(1, (EDF[[Date]:[Date]]=$A$4)*(EDF[[Nom]:[Nom]]=EDF_jour[[#This Row],[NOM]]), 0)), "")=0, "", IFERROR(INDEX(EDF[[Tête]:[Tête]], MATCH(1, (EDF[[Date]:[Date]]=$A$4)*(EDF[[Nom]:[Nom]]=EDF_jour[[#This Row],[NOM]]), 0)), ""))</f>
        <v/>
      </c>
      <c r="U9" s="36" t="str" cm="1">
        <f t="array" ref="U9">IF(IFERROR(INDEX(EDF[[Cervicales]:[Cervicales]], MATCH(1, (EDF[[Date]:[Date]]=$A$4)*(EDF[[Nom]:[Nom]]=EDF_jour[[#This Row],[NOM]]), 0)), "")=0, "", IFERROR(INDEX(EDF[[Cervicales]:[Cervicales]], MATCH(1, (EDF[[Date]:[Date]]=$A$4)*(EDF[[Nom]:[Nom]]=EDF_jour[[#This Row],[NOM]]), 0)), ""))</f>
        <v/>
      </c>
      <c r="V9" s="36" t="str" cm="1">
        <f t="array" ref="V9">IF(IFERROR(INDEX(EDF[[Ceinture scapulaire]:[Ceinture scapulaire]], MATCH(1, (EDF[[Date]:[Date]]=$A$4)*(EDF[[Nom]:[Nom]]=EDF_jour[[#This Row],[NOM]]), 0)), "")=0, "", IFERROR(INDEX(EDF[[Ceinture scapulaire]:[Ceinture scapulaire]], MATCH(1, (EDF[[Date]:[Date]]=$A$4)*(EDF[[Nom]:[Nom]]=EDF_jour[[#This Row],[NOM]]), 0)), ""))</f>
        <v/>
      </c>
      <c r="W9" s="36" t="str" cm="1">
        <f t="array" ref="W9">IF(IFERROR(INDEX(EDF[[Coudes]:[Coudes]], MATCH(1, (EDF[[Date]:[Date]]=$A$4)*(EDF[[Nom]:[Nom]]=EDF_jour[[#This Row],[NOM]]), 0)), "")=0, "", IFERROR(INDEX(EDF[[Coudes]:[Coudes]], MATCH(1, (EDF[[Date]:[Date]]=$A$4)*(EDF[[Nom]:[Nom]]=EDF_jour[[#This Row],[NOM]]), 0)), ""))</f>
        <v/>
      </c>
      <c r="X9" s="36" t="str" cm="1">
        <f t="array" ref="X9">IF(IFERROR(INDEX(EDF[[Mains]:[Mains]], MATCH(1, (EDF[[Date]:[Date]]=$A$4)*(EDF[[Nom]:[Nom]]=EDF_jour[[#This Row],[NOM]]), 0)), "")=0, "", IFERROR(INDEX(EDF[[Mains]:[Mains]], MATCH(1, (EDF[[Date]:[Date]]=$A$4)*(EDF[[Nom]:[Nom]]=EDF_jour[[#This Row],[NOM]]), 0)), ""))</f>
        <v/>
      </c>
      <c r="Y9" s="36" t="str" cm="1">
        <f t="array" ref="Y9">IF(IFERROR(INDEX(EDF[[Dos]:[Dos]], MATCH(1, (EDF[[Date]:[Date]]=$A$4)*(EDF[[Nom]:[Nom]]=EDF_jour[[#This Row],[NOM]]), 0)), "")=0, "", IFERROR(INDEX(EDF[[Dos]:[Dos]], MATCH(1, (EDF[[Date]:[Date]]=$A$4)*(EDF[[Nom]:[Nom]]=EDF_jour[[#This Row],[NOM]]), 0)), ""))</f>
        <v/>
      </c>
      <c r="Z9" s="36" t="str" cm="1">
        <f t="array" ref="Z9">IF(IFERROR(INDEX(EDF[[Abdos]:[Abdos]], MATCH(1, (EDF[[Date]:[Date]]=$A$4)*(EDF[[Nom]:[Nom]]=EDF_jour[[#This Row],[NOM]]), 0)), "")=0, "", IFERROR(INDEX(EDF[[Abdos]:[Abdos]], MATCH(1, (EDF[[Date]:[Date]]=$A$4)*(EDF[[Nom]:[Nom]]=EDF_jour[[#This Row],[NOM]]), 0)), ""))</f>
        <v/>
      </c>
      <c r="AA9" s="36" t="str" cm="1">
        <f t="array" ref="AA9">IF(IFERROR(INDEX(EDF[[Ceinture pelvienne]:[Ceinture pelvienne]], MATCH(1, (EDF[[Date]:[Date]]=$A$4)*(EDF[[Nom]:[Nom]]=EDF_jour[[#This Row],[NOM]]), 0)), "")=0, "", IFERROR(INDEX(EDF[[Ceinture pelvienne]:[Ceinture pelvienne]], MATCH(1, (EDF[[Date]:[Date]]=$A$4)*(EDF[[Nom]:[Nom]]=EDF_jour[[#This Row],[NOM]]), 0)), ""))</f>
        <v/>
      </c>
      <c r="AB9" s="36" t="str" cm="1">
        <f t="array" ref="AB9">IF(IFERROR(INDEX(EDF[[Genou]:[Genou]], MATCH(1, (EDF[[Date]:[Date]]=$A$4)*(EDF[[Nom]:[Nom]]=EDF_jour[[#This Row],[NOM]]), 0)), "")=0, "", IFERROR(INDEX(EDF[[Genou]:[Genou]], MATCH(1, (EDF[[Date]:[Date]]=$A$4)*(EDF[[Nom]:[Nom]]=EDF_jour[[#This Row],[NOM]]), 0)), ""))</f>
        <v/>
      </c>
      <c r="AC9" s="36" t="str" cm="1">
        <f t="array" ref="AC9">IF(IFERROR(INDEX(EDF[[Quadri]:[Quadri]], MATCH(1, (EDF[[Date]:[Date]]=$A$4)*(EDF[[Nom]:[Nom]]=EDF_jour[[#This Row],[NOM]]), 0)), "")=0, "", IFERROR(INDEX(EDF[[Quadri]:[Quadri]], MATCH(1, (EDF[[Date]:[Date]]=$A$4)*(EDF[[Nom]:[Nom]]=EDF_jour[[#This Row],[NOM]]), 0)), ""))</f>
        <v/>
      </c>
      <c r="AD9" s="36" t="str" cm="1">
        <f t="array" ref="AD9">IF(IFERROR(INDEX(EDF[[Ischio]:[Ischio]], MATCH(1, (EDF[[Date]:[Date]]=$A$4)*(EDF[[Nom]:[Nom]]=EDF_jour[[#This Row],[NOM]]), 0)), "")=0, "", IFERROR(INDEX(EDF[[Ischio]:[Ischio]], MATCH(1, (EDF[[Date]:[Date]]=$A$4)*(EDF[[Nom]:[Nom]]=EDF_jour[[#This Row],[NOM]]), 0)), ""))</f>
        <v/>
      </c>
      <c r="AE9" s="36" t="str" cm="1">
        <f t="array" ref="AE9">IF(IFERROR(INDEX(EDF[[Tibia]:[Tibia]], MATCH(1, (EDF[[Date]:[Date]]=$A$4)*(EDF[[Nom]:[Nom]]=EDF_jour[[#This Row],[NOM]]), 0)), "")=0, "", IFERROR(INDEX(EDF[[Tibia]:[Tibia]], MATCH(1, (EDF[[Date]:[Date]]=$A$4)*(EDF[[Nom]:[Nom]]=EDF_jour[[#This Row],[NOM]]), 0)), ""))</f>
        <v/>
      </c>
      <c r="AF9" s="36" t="str" cm="1">
        <f t="array" ref="AF9">IF(IFERROR(INDEX(EDF[[Mollet]:[Mollet]], MATCH(1, (EDF[[Date]:[Date]]=$A$4)*(EDF[[Nom]:[Nom]]=EDF_jour[[#This Row],[NOM]]), 0)), "")=0, "", IFERROR(INDEX(EDF[[Mollet]:[Mollet]], MATCH(1, (EDF[[Date]:[Date]]=$A$4)*(EDF[[Nom]:[Nom]]=EDF_jour[[#This Row],[NOM]]), 0)), ""))</f>
        <v/>
      </c>
      <c r="AG9" s="36" t="str" cm="1">
        <f t="array" ref="AG9">IF(IFERROR(INDEX(EDF[[Chevilles]:[Chevilles]], MATCH(1, (EDF[[Date]:[Date]]=$A$4)*(EDF[[Nom]:[Nom]]=EDF_jour[[#This Row],[NOM]]), 0)), "")=0, "", IFERROR(INDEX(EDF[[Chevilles]:[Chevilles]], MATCH(1, (EDF[[Date]:[Date]]=$A$4)*(EDF[[Nom]:[Nom]]=EDF_jour[[#This Row],[NOM]]), 0)), ""))</f>
        <v/>
      </c>
      <c r="AH9" s="36" t="str" cm="1">
        <f t="array" ref="AH9">IF(IFERROR(INDEX(EDF[[Pieds]:[Pieds]], MATCH(1, (EDF[[Date]:[Date]]=$A$4)*(EDF[[Nom]:[Nom]]=EDF_jour[[#This Row],[NOM]]), 0)), "")=0, "", IFERROR(INDEX(EDF[[Pieds]:[Pieds]], MATCH(1, (EDF[[Date]:[Date]]=$A$4)*(EDF[[Nom]:[Nom]]=EDF_jour[[#This Row],[NOM]]), 0)), ""))</f>
        <v/>
      </c>
      <c r="AI9" s="137">
        <f>IF(COUNTIFS(EDF[Date], "&gt;=" &amp; DATE(YEAR($A$4), MONTH($A$4), DAY($A$4) - 6), EDF[Date], "&lt;=" &amp; $A$4, EDF[Nom], EDF_jour[[#This Row],[NOM]]) = 0, "", SUMIFS(EDF[Total EDF], EDF[Date], "&gt;=" &amp; DATE(YEAR($A$4), MONTH($A$4), DAY($A$4) - 6), EDF[Date], "&lt;=" &amp; $A$4, EDF[Nom], EDF_jour[[#This Row],[NOM]]) / COUNTIFS(EDF[Date], "&gt;=" &amp; DATE(YEAR($A$4), MONTH($A$4), DAY($A$4) - 6), EDF[Date], "&lt;=" &amp; $A$4, EDF[Nom], EDF_jour[[#This Row],[NOM]]))</f>
        <v>19.333333333333332</v>
      </c>
      <c r="AJ9" s="137" cm="1">
        <f t="array" ref="AJ9">IF(COUNTIFS(EDF[Date], "&gt;=" &amp; DATE(YEAR($A$4), MONTH($A$4), DAY($A$4) - 6), EDF[Date], "&lt;=" &amp; $A$4, EDF[Nom], EDF_jour[[#This Row],[NOM]]) &gt; 1, SQRT(SUMPRODUCT((EDF[Nom]=EDF_jour[[#This Row],[NOM]]) * (EDF[Date]&gt;=DATE(YEAR($A$4), MONTH($A$4), DAY($A$4)-6)) * (EDF[Date]&lt;=$A$4) * (EDF[Total EDF]-EDF_jour[[#This Row],[Tendance semaine]])^2) / (COUNTIFS(EDF[Date], "&gt;=" &amp; DATE(YEAR($A$4), MONTH($A$4), DAY($A$4) - 6), EDF[Date], "&lt;=" &amp; $A$4, EDF[Nom], EDF_jour[[#This Row],[NOM]]) - 1)), 0)</f>
        <v>0.57735026918962584</v>
      </c>
      <c r="AK9" s="130">
        <f>IF(COUNTIFS(EDF[Date], "&gt;=" &amp; DATE(YEAR($A$4), MONTH($A$4), DAY($A$4) - 20), EDF[Date], "&lt;=" &amp; $A$4, EDF[Nom], EDF_jour[[#This Row],[NOM]]) = 0, "", SUMIFS(EDF[Total EDF], EDF[Date], "&gt;=" &amp; DATE(YEAR($A$4), MONTH($A$4), DAY($A$4) - 20), EDF[Date], "&lt;=" &amp; $A$4, EDF[Nom], EDF_jour[[#This Row],[NOM]]) / COUNTIFS(EDF[Date], "&gt;=" &amp; DATE(YEAR($A$4), MONTH($A$4), DAY($A$4) - 20), EDF[Date], "&lt;=" &amp; $A$4, EDF[Nom], EDF_jour[[#This Row],[NOM]]))</f>
        <v>18.714285714285715</v>
      </c>
      <c r="AL9" s="131">
        <f>IFERROR((EDF_jour[[#This Row],[Score]] - EDF_jour[[#This Row],[Tendance 21j EDF]]) / EDF_jour[[#This Row],[Tendance 21j EDF]], "")</f>
        <v>1.526717557251903E-2</v>
      </c>
      <c r="AM9" s="132" cm="1">
        <f t="array" ref="AM9">IF(COUNTIFS(EDF[Date], "&gt;=" &amp; DATE(YEAR($A$4), MONTH($A$4), DAY($A$4) - 20), EDF[Date], "&lt;=" &amp; $A$4, EDF[Nom], EDF_jour[[#This Row],[NOM]]) &gt; 1, SQRT(SUMPRODUCT((EDF[Nom]=EDF_jour[[#This Row],[NOM]]) * (EDF[Date]&gt;=DATE(YEAR($A$4), MONTH($A$4), DAY($A$4)-20)) * (EDF[Date]&lt;=$A$4) * (EDF[Total EDF]-EDF_jour[[#This Row],[Tendance 21j EDF]])^2) / (COUNTIFS(EDF[Date], "&gt;=" &amp; DATE(YEAR($A$4), MONTH($A$4), DAY($A$4) - 20), EDF[Date], "&lt;=" &amp; $A$4, EDF[Nom], EDF_jour[[#This Row],[NOM]]) - 1)), 0)</f>
        <v>0.95118973121134176</v>
      </c>
      <c r="AN9" s="133">
        <f>IF(COUNTIFS(EDF[Date], "&gt;=" &amp; DATE(2023, 7, 17), EDF[Date], "&lt;=" &amp; $A$4, EDF[Nom], EDF_jour[[#This Row],[NOM]]) = 0, "", SUMIFS(EDF[Total EDF], EDF[Date], "&gt;=" &amp; DATE(2023, 7, 17), EDF[Date], "&lt;=" &amp; $A$4, EDF[Nom], EDF_jour[[#This Row],[NOM]]) / COUNTIFS(EDF[Date], "&gt;=" &amp; DATE(2023, 7, 17), EDF[Date], "&lt;=" &amp; $A$4, EDF[Nom], EDF_jour[[#This Row],[NOM]]))</f>
        <v>17.63013698630137</v>
      </c>
      <c r="AO9" s="132" cm="1">
        <f t="array" ref="AO9">IF(COUNTIFS(EDF[Date], "&gt;=" &amp; DATE(2023, 7, 17), EDF[Date], "&lt;=" &amp; $A$4, EDF[Nom], EDF_jour[[#This Row],[NOM]]) &gt; 1, SQRT(SUMPRODUCT((EDF[Nom]=EDF_jour[[#This Row],[NOM]]) * (EDF[Date]&gt;=DATE(2023, 7, 17)) * (EDF[Date]&lt;=$A$4) * (EDF[Total EDF]-EDF_jour[[#This Row],[Tendance saison]])^2) / (COUNTIFS(EDF[Date], "&gt;=" &amp; DATE(2023, 7, 17), EDF[Date], "&lt;=" &amp; $A$4, EDF[Nom], EDF_jour[[#This Row],[NOM]]) - 1)), 0)</f>
        <v>1.8745877273792206</v>
      </c>
      <c r="AP9" s="132">
        <f>IF(COUNTIFS(EDF[Date], "&gt;=" &amp; DATE(YEAR($A$4), MONTH($A$4), DAY($A$4) - 20), EDF[Date], "&lt;=" &amp; $A$4, EDF[Nom], EDF_jour[[#This Row],[NOM]]) = 0, "", SUMIFS(EDF[Humeur], EDF[Date], "&gt;=" &amp; DATE(YEAR($A$4), MONTH($A$4), DAY($A$4) - 20), EDF[Date], "&lt;=" &amp; $A$4, EDF[Nom], EDF_jour[[#This Row],[NOM]]) / COUNTIFS(EDF[Date], "&gt;=" &amp; DATE(YEAR($A$4), MONTH($A$4), DAY($A$4) - 20), EDF[Date], "&lt;=" &amp; $A$4, EDF[Nom], EDF_jour[[#This Row],[NOM]]))</f>
        <v>3.4285714285714284</v>
      </c>
      <c r="AQ9" s="132">
        <f>IF(COUNTIFS(EDF[Date], "&gt;=" &amp; DATE(2023, 7, 17), EDF[Date], "&lt;=" &amp; $A$4, EDF[Nom], EDF_jour[[#This Row],[NOM]]) = 0, "", SUMIFS(EDF[Humeur], EDF[Date], "&gt;=" &amp; DATE(2023, 7, 17), EDF[Date], "&lt;=" &amp; $A$4, EDF[Nom], EDF_jour[[#This Row],[NOM]]) / COUNTIFS(EDF[Date], "&gt;=" &amp; DATE(2023, 7, 17), EDF[Date], "&lt;=" &amp; $A$4, EDF[Nom], EDF_jour[[#This Row],[NOM]]))</f>
        <v>2.9178082191780823</v>
      </c>
      <c r="AR9" s="132">
        <f>IF(COUNTIFS(EDF[Date], "&gt;=" &amp; DATE(YEAR($A$4), MONTH($A$4), DAY($A$4) - 20), EDF[Date], "&lt;=" &amp; $A$4, EDF[Nom], EDF_jour[[#This Row],[NOM]]) = 0, "", SUMIFS(EDF[Stress], EDF[Date], "&gt;=" &amp; DATE(YEAR($A$4), MONTH($A$4), DAY($A$4) - 20), EDF[Date], "&lt;=" &amp; $A$4, EDF[Nom], EDF_jour[[#This Row],[NOM]]) / COUNTIFS(EDF[Date], "&gt;=" &amp; DATE(YEAR($A$4), MONTH($A$4), DAY($A$4) - 20), EDF[Date], "&lt;=" &amp; $A$4, EDF[Nom], EDF_jour[[#This Row],[NOM]]))</f>
        <v>2.8571428571428572</v>
      </c>
      <c r="AS9" s="132">
        <f>IF(COUNTIFS(EDF[Date], "&gt;=" &amp; DATE(2023, 7, 17), EDF[Date], "&lt;=" &amp; $A$4, EDF[Nom], EDF_jour[[#This Row],[NOM]]) = 0, "", SUMIFS(EDF[Stress], EDF[Date], "&gt;=" &amp; DATE(2023, 7, 17), EDF[Date], "&lt;=" &amp; $A$4, EDF[Nom], EDF_jour[[#This Row],[NOM]]) / COUNTIFS(EDF[Date], "&gt;=" &amp; DATE(2023, 7, 17), EDF[Date], "&lt;=" &amp; $A$4, EDF[Nom], EDF_jour[[#This Row],[NOM]]))</f>
        <v>2.7671232876712328</v>
      </c>
      <c r="AT9" s="132">
        <f>IF(COUNTIFS(EDF[Date], "&gt;=" &amp; DATE(YEAR($A$4), MONTH($A$4), DAY($A$4) - 20), EDF[Date], "&lt;=" &amp; $A$4, EDF[Nom], EDF_jour[[#This Row],[NOM]]) = 0, "", SUMIFS(EDF[Sommeil], EDF[Date], "&gt;=" &amp; DATE(YEAR($A$4), MONTH($A$4), DAY($A$4) - 20), EDF[Date], "&lt;=" &amp; $A$4, EDF[Nom], EDF_jour[[#This Row],[NOM]]) / COUNTIFS(EDF[Date], "&gt;=" &amp; DATE(YEAR($A$4), MONTH($A$4), DAY($A$4) - 20), EDF[Date], "&lt;=" &amp; $A$4, EDF[Nom], EDF_jour[[#This Row],[NOM]]))</f>
        <v>1.8571428571428572</v>
      </c>
      <c r="AU9" s="132">
        <f>IF(COUNTIFS(EDF[Date], "&gt;=" &amp; DATE(2023, 7, 17), EDF[Date], "&lt;=" &amp; $A$4, EDF[Nom], EDF_jour[[#This Row],[NOM]]) = 0, "", SUMIFS(EDF[Sommeil], EDF[Date], "&gt;=" &amp; DATE(2023, 7, 17), EDF[Date], "&lt;=" &amp; $A$4, EDF[Nom], EDF_jour[[#This Row],[NOM]]) / COUNTIFS(EDF[Date], "&gt;=" &amp; DATE(2023, 7, 17), EDF[Date], "&lt;=" &amp; $A$4, EDF[Nom], EDF_jour[[#This Row],[NOM]]))</f>
        <v>2.4246575342465753</v>
      </c>
      <c r="AV9" s="132">
        <f>IF(COUNTIFS(EDF[Date], "&gt;=" &amp; DATE(YEAR($A$4), MONTH($A$4), DAY($A$4) - 20), EDF[Date], "&lt;=" &amp; $A$4, EDF[Nom], EDF_jour[[#This Row],[NOM]]) = 0, "", SUMIFS(EDF[Etat Physique], EDF[Date], "&gt;=" &amp; DATE(YEAR($A$4), MONTH($A$4), DAY($A$4) - 20), EDF[Date], "&lt;=" &amp; $A$4, EDF[Nom], EDF_jour[[#This Row],[NOM]]) / COUNTIFS(EDF[Date], "&gt;=" &amp; DATE(YEAR($A$4), MONTH($A$4), DAY($A$4) - 20), EDF[Date], "&lt;=" &amp; $A$4, EDF[Nom], EDF_jour[[#This Row],[NOM]]))</f>
        <v>3</v>
      </c>
      <c r="AW9" s="132">
        <f>IF(COUNTIFS(EDF[Date], "&gt;=" &amp; DATE(2023, 7, 17), EDF[Date], "&lt;=" &amp; $A$4, EDF[Nom], EDF_jour[[#This Row],[NOM]]) = 0, "", SUMIFS(EDF[Etat Physique], EDF[Date], "&gt;=" &amp; DATE(2023, 7, 17), EDF[Date], "&lt;=" &amp; $A$4, EDF[Nom], EDF_jour[[#This Row],[NOM]]) / COUNTIFS(EDF[Date], "&gt;=" &amp; DATE(2023, 7, 17), EDF[Date], "&lt;=" &amp; $A$4, EDF[Nom], EDF_jour[[#This Row],[NOM]]))</f>
        <v>2.5890410958904111</v>
      </c>
      <c r="AX9" s="132">
        <f>IF(COUNTIFS(EDF[Date], "&gt;=" &amp; DATE(YEAR($A$4), MONTH($A$4), DAY($A$4) - 20), EDF[Date], "&lt;=" &amp; $A$4, EDF[Nom], EDF_jour[[#This Row],[NOM]]) = 0, "", SUMIFS(EDF[Hydratation], EDF[Date], "&gt;=" &amp; DATE(YEAR($A$4), MONTH($A$4), DAY($A$4) - 20), EDF[Date], "&lt;=" &amp; $A$4, EDF[Nom], EDF_jour[[#This Row],[NOM]]) / COUNTIFS(EDF[Date], "&gt;=" &amp; DATE(YEAR($A$4), MONTH($A$4), DAY($A$4) - 20), EDF[Date], "&lt;=" &amp; $A$4, EDF[Nom], EDF_jour[[#This Row],[NOM]]))</f>
        <v>3.8571428571428572</v>
      </c>
      <c r="AY9" s="132">
        <f>IF(COUNTIFS(EDF[Date], "&gt;=" &amp; DATE(2023, 7, 17), EDF[Date], "&lt;=" &amp; $A$4, EDF[Nom], EDF_jour[[#This Row],[NOM]]) = 0, "", SUMIFS(EDF[Hydratation], EDF[Date], "&gt;=" &amp; DATE(2023, 7, 17), EDF[Date], "&lt;=" &amp; $A$4, EDF[Nom], EDF_jour[[#This Row],[NOM]]) / COUNTIFS(EDF[Date], "&gt;=" &amp; DATE(2023, 7, 17), EDF[Date], "&lt;=" &amp; $A$4, EDF[Nom], EDF_jour[[#This Row],[NOM]]))</f>
        <v>3.2191780821917808</v>
      </c>
      <c r="AZ9" s="132">
        <f>IF(COUNTIFS(EDF[Date], "&gt;=" &amp; DATE(YEAR($A$4), MONTH($A$4), DAY($A$4) - 20), EDF[Date], "&lt;=" &amp; $A$4, EDF[Nom], EDF_jour[[#This Row],[NOM]]) = 0, "", SUMIFS(EDF[Nutrition], EDF[Date], "&gt;=" &amp; DATE(YEAR($A$4), MONTH($A$4), DAY($A$4) - 20), EDF[Date], "&lt;=" &amp; $A$4, EDF[Nom], EDF_jour[[#This Row],[NOM]]) / COUNTIFS(EDF[Date], "&gt;=" &amp; DATE(YEAR($A$4), MONTH($A$4), DAY($A$4) - 20), EDF[Date], "&lt;=" &amp; $A$4, EDF[Nom], EDF_jour[[#This Row],[NOM]]))</f>
        <v>3.7142857142857144</v>
      </c>
      <c r="BA9" s="134">
        <f>IF(COUNTIFS(EDF[Date], "&gt;=" &amp; DATE(2023, 7, 17), EDF[Date], "&lt;=" &amp; $A$4, EDF[Nom], EDF_jour[[#This Row],[NOM]]) = 0, "", SUMIFS(EDF[Hydratation], EDF[Date], "&gt;=" &amp; DATE(2023, 7, 17), EDF[Date], "&lt;=" &amp; $A$4, EDF[Nom], EDF_jour[[#This Row],[NOM]]) / COUNTIFS(EDF[Date], "&gt;=" &amp; DATE(2023, 7, 17), EDF[Date], "&lt;=" &amp; $A$4, EDF[Nom], EDF_jour[[#This Row],[NOM]]))</f>
        <v>3.2191780821917808</v>
      </c>
      <c r="BB9" s="48"/>
      <c r="BC9" s="48"/>
      <c r="BD9" s="48"/>
      <c r="BE9" s="48"/>
      <c r="BF9" s="48"/>
      <c r="BG9" s="48"/>
      <c r="BH9" s="48"/>
      <c r="BI9" s="48"/>
      <c r="BJ9" s="48"/>
      <c r="BK9" s="48"/>
      <c r="BL9" s="48"/>
      <c r="BM9" s="48"/>
      <c r="BN9" s="48"/>
      <c r="BO9" s="48"/>
      <c r="BP9" s="48"/>
      <c r="BQ9" s="48"/>
      <c r="BR9" s="48"/>
      <c r="BS9" s="48"/>
      <c r="BT9" s="48"/>
      <c r="BU9" s="49"/>
      <c r="BV9" s="49"/>
      <c r="BW9" s="49"/>
      <c r="BX9" s="49"/>
      <c r="BY9" s="49"/>
    </row>
    <row r="10" spans="1:77" x14ac:dyDescent="0.2">
      <c r="A10" s="78" t="s">
        <v>230</v>
      </c>
      <c r="B10" s="78" t="s">
        <v>778</v>
      </c>
      <c r="C10" s="39" t="s">
        <v>776</v>
      </c>
      <c r="D10" s="40" t="s">
        <v>772</v>
      </c>
      <c r="E10" s="34"/>
      <c r="F10" s="52" t="s">
        <v>767</v>
      </c>
      <c r="G10" s="53" t="s">
        <v>773</v>
      </c>
      <c r="H10" s="37" t="str" cm="1">
        <f t="array" ref="H10">IF(P10="", "", IF(SUMPRODUCT((EDF_jour[[#This Row],[Humeur]:[Nutrition]]&lt;3)*1)&gt;=3, "Bas", VLOOKUP(P10, $G$67:$H$71, 2, TRUE)))</f>
        <v>En forme</v>
      </c>
      <c r="I10" s="34"/>
      <c r="J10" s="44" cm="1">
        <f t="array" ref="J10">IF(SUMPRODUCT((EDF[[Date]:[Date]]=$A$4)*(EDF[[Nom]:[Nom]]=A10)*(EDF[[Humeur]:[Humeur]]))=0, "", SUMPRODUCT((EDF[[Date]:[Date]]=$A$4)*(EDF[[Nom]:[Nom]]=A10)*(EDF[[Humeur]:[Humeur]])))</f>
        <v>5</v>
      </c>
      <c r="K10" s="45" cm="1">
        <f t="array" ref="K10">IF(SUMPRODUCT((EDF[[Date]:[Date]]=$A$4)*(EDF[[Nom]:[Nom]]=A10)*(EDF[[Stress]:[Stress]]))=0, "", SUMPRODUCT((EDF[[Date]:[Date]]=$A$4)*(EDF[[Nom]:[Nom]]=A10)*(EDF[[Stress]:[Stress]])))</f>
        <v>4</v>
      </c>
      <c r="L10" s="45" cm="1">
        <f t="array" ref="L10">IF(SUMPRODUCT((EDF[[Date]:[Date]]=$A$4)*(EDF[[Nom]:[Nom]]=A10)*(EDF[[Sommeil]:[Sommeil]]))=0, "", SUMPRODUCT((EDF[[Date]:[Date]]=$A$4)*(EDF[[Nom]:[Nom]]=A10)*(EDF[[Sommeil]:[Sommeil]])))</f>
        <v>3</v>
      </c>
      <c r="M10" s="45" cm="1">
        <f t="array" ref="M10">IF(SUMPRODUCT((EDF[[Date]:[Date]]=$A$4)*(EDF[[Nom]:[Nom]]=A10)*(EDF[[Etat Physique]:[Etat Physique]]))=0, "", SUMPRODUCT((EDF[[Date]:[Date]]=$A$4)*(EDF[[Nom]:[Nom]]=A10)*(EDF[[Etat Physique]:[Etat Physique]])))</f>
        <v>3</v>
      </c>
      <c r="N10" s="45" cm="1">
        <f t="array" ref="N10">IF(SUMPRODUCT((EDF[[Date]:[Date]]=$A$4)*(EDF[[Nom]:[Nom]]=A10)*(EDF[[Hydratation]:[Hydratation]]))=0, "", SUMPRODUCT((EDF[[Date]:[Date]]=$A$4)*(EDF[[Nom]:[Nom]]=A10)*(EDF[[Hydratation]:[Hydratation]])))</f>
        <v>3</v>
      </c>
      <c r="O10" s="45" cm="1">
        <f t="array" ref="O10">IF(SUMPRODUCT((EDF[[Date]:[Date]]=$A$4)*(EDF[[Nom]:[Nom]]=A10)*(EDF[[Nutrition]:[Nutrition]]))=0, "", SUMPRODUCT((EDF[[Date]:[Date]]=$A$4)*(EDF[[Nom]:[Nom]]=A10)*(EDF[[Nutrition]:[Nutrition]])))</f>
        <v>4</v>
      </c>
      <c r="P10" s="45" cm="1">
        <f t="array" ref="P10">IF(SUMPRODUCT((EDF[[Date]:[Date]]=$A$4)*(EDF[[Nom]:[Nom]]=A10)*(EDF[[Total EDF]:[Total EDF]]))=0, "", SUMPRODUCT((EDF[[Date]:[Date]]=$A$4)*(EDF[[Nom]:[Nom]]=A10)*(EDF[[Total EDF]:[Total EDF]])))</f>
        <v>22</v>
      </c>
      <c r="Q10" s="107" t="str" cm="1">
        <f t="array" ref="Q10">IF(SUMPRODUCT((EDF[[Date]:[Date]]=$A$4)*(EDF[[Nom]:[Nom]]=EDF_jour[[#This Row],[NOM]])*(EDF[[Intensité douleur]:[Intensité douleur]]))=0, "", SUMPRODUCT((EDF[[Date]:[Date]]=$A$4)*(EDF[[Nom]:[Nom]]=EDF_jour[[#This Row],[NOM]])*(EDF[[Intensité douleur]:[Intensité douleur]])))</f>
        <v/>
      </c>
      <c r="R10" s="35" t="str" cm="1">
        <f t="array" ref="R10">IF(IFERROR(INDEX(EDF[[Commentaires douleur]:[Commentaires douleur]], MATCH(1, (EDF[[Date]:[Date]]=$A$4)*(EDF[[Nom]:[Nom]]=EDF_jour[[#This Row],[NOM]]), 0)), "")=0, "", IFERROR(INDEX(EDF[[Commentaires douleur]:[Commentaires douleur]], MATCH(1, (EDF[[Date]:[Date]]=$A$4)*(EDF[[Nom]:[Nom]]=EDF_jour[[#This Row],[NOM]]), 0)), ""))</f>
        <v/>
      </c>
      <c r="S10" s="35"/>
      <c r="T10" s="35" t="str" cm="1">
        <f t="array" ref="T10">IF(IFERROR(INDEX(EDF[[Tête]:[Tête]], MATCH(1, (EDF[[Date]:[Date]]=$A$4)*(EDF[[Nom]:[Nom]]=EDF_jour[[#This Row],[NOM]]), 0)), "")=0, "", IFERROR(INDEX(EDF[[Tête]:[Tête]], MATCH(1, (EDF[[Date]:[Date]]=$A$4)*(EDF[[Nom]:[Nom]]=EDF_jour[[#This Row],[NOM]]), 0)), ""))</f>
        <v/>
      </c>
      <c r="U10" s="35" t="str" cm="1">
        <f t="array" ref="U10">IF(IFERROR(INDEX(EDF[[Cervicales]:[Cervicales]], MATCH(1, (EDF[[Date]:[Date]]=$A$4)*(EDF[[Nom]:[Nom]]=EDF_jour[[#This Row],[NOM]]), 0)), "")=0, "", IFERROR(INDEX(EDF[[Cervicales]:[Cervicales]], MATCH(1, (EDF[[Date]:[Date]]=$A$4)*(EDF[[Nom]:[Nom]]=EDF_jour[[#This Row],[NOM]]), 0)), ""))</f>
        <v/>
      </c>
      <c r="V10" s="35" t="str" cm="1">
        <f t="array" ref="V10">IF(IFERROR(INDEX(EDF[[Ceinture scapulaire]:[Ceinture scapulaire]], MATCH(1, (EDF[[Date]:[Date]]=$A$4)*(EDF[[Nom]:[Nom]]=EDF_jour[[#This Row],[NOM]]), 0)), "")=0, "", IFERROR(INDEX(EDF[[Ceinture scapulaire]:[Ceinture scapulaire]], MATCH(1, (EDF[[Date]:[Date]]=$A$4)*(EDF[[Nom]:[Nom]]=EDF_jour[[#This Row],[NOM]]), 0)), ""))</f>
        <v/>
      </c>
      <c r="W10" s="35" t="str" cm="1">
        <f t="array" ref="W10">IF(IFERROR(INDEX(EDF[[Coudes]:[Coudes]], MATCH(1, (EDF[[Date]:[Date]]=$A$4)*(EDF[[Nom]:[Nom]]=EDF_jour[[#This Row],[NOM]]), 0)), "")=0, "", IFERROR(INDEX(EDF[[Coudes]:[Coudes]], MATCH(1, (EDF[[Date]:[Date]]=$A$4)*(EDF[[Nom]:[Nom]]=EDF_jour[[#This Row],[NOM]]), 0)), ""))</f>
        <v/>
      </c>
      <c r="X10" s="35" t="str" cm="1">
        <f t="array" ref="X10">IF(IFERROR(INDEX(EDF[[Mains]:[Mains]], MATCH(1, (EDF[[Date]:[Date]]=$A$4)*(EDF[[Nom]:[Nom]]=EDF_jour[[#This Row],[NOM]]), 0)), "")=0, "", IFERROR(INDEX(EDF[[Mains]:[Mains]], MATCH(1, (EDF[[Date]:[Date]]=$A$4)*(EDF[[Nom]:[Nom]]=EDF_jour[[#This Row],[NOM]]), 0)), ""))</f>
        <v/>
      </c>
      <c r="Y10" s="35" t="str" cm="1">
        <f t="array" ref="Y10">IF(IFERROR(INDEX(EDF[[Dos]:[Dos]], MATCH(1, (EDF[[Date]:[Date]]=$A$4)*(EDF[[Nom]:[Nom]]=EDF_jour[[#This Row],[NOM]]), 0)), "")=0, "", IFERROR(INDEX(EDF[[Dos]:[Dos]], MATCH(1, (EDF[[Date]:[Date]]=$A$4)*(EDF[[Nom]:[Nom]]=EDF_jour[[#This Row],[NOM]]), 0)), ""))</f>
        <v/>
      </c>
      <c r="Z10" s="35" t="str" cm="1">
        <f t="array" ref="Z10">IF(IFERROR(INDEX(EDF[[Abdos]:[Abdos]], MATCH(1, (EDF[[Date]:[Date]]=$A$4)*(EDF[[Nom]:[Nom]]=EDF_jour[[#This Row],[NOM]]), 0)), "")=0, "", IFERROR(INDEX(EDF[[Abdos]:[Abdos]], MATCH(1, (EDF[[Date]:[Date]]=$A$4)*(EDF[[Nom]:[Nom]]=EDF_jour[[#This Row],[NOM]]), 0)), ""))</f>
        <v/>
      </c>
      <c r="AA10" s="35" t="str" cm="1">
        <f t="array" ref="AA10">IF(IFERROR(INDEX(EDF[[Ceinture pelvienne]:[Ceinture pelvienne]], MATCH(1, (EDF[[Date]:[Date]]=$A$4)*(EDF[[Nom]:[Nom]]=EDF_jour[[#This Row],[NOM]]), 0)), "")=0, "", IFERROR(INDEX(EDF[[Ceinture pelvienne]:[Ceinture pelvienne]], MATCH(1, (EDF[[Date]:[Date]]=$A$4)*(EDF[[Nom]:[Nom]]=EDF_jour[[#This Row],[NOM]]), 0)), ""))</f>
        <v/>
      </c>
      <c r="AB10" s="35" t="str" cm="1">
        <f t="array" ref="AB10">IF(IFERROR(INDEX(EDF[[Genou]:[Genou]], MATCH(1, (EDF[[Date]:[Date]]=$A$4)*(EDF[[Nom]:[Nom]]=EDF_jour[[#This Row],[NOM]]), 0)), "")=0, "", IFERROR(INDEX(EDF[[Genou]:[Genou]], MATCH(1, (EDF[[Date]:[Date]]=$A$4)*(EDF[[Nom]:[Nom]]=EDF_jour[[#This Row],[NOM]]), 0)), ""))</f>
        <v/>
      </c>
      <c r="AC10" s="35" t="str" cm="1">
        <f t="array" ref="AC10">IF(IFERROR(INDEX(EDF[[Quadri]:[Quadri]], MATCH(1, (EDF[[Date]:[Date]]=$A$4)*(EDF[[Nom]:[Nom]]=EDF_jour[[#This Row],[NOM]]), 0)), "")=0, "", IFERROR(INDEX(EDF[[Quadri]:[Quadri]], MATCH(1, (EDF[[Date]:[Date]]=$A$4)*(EDF[[Nom]:[Nom]]=EDF_jour[[#This Row],[NOM]]), 0)), ""))</f>
        <v/>
      </c>
      <c r="AD10" s="35" t="str" cm="1">
        <f t="array" ref="AD10">IF(IFERROR(INDEX(EDF[[Ischio]:[Ischio]], MATCH(1, (EDF[[Date]:[Date]]=$A$4)*(EDF[[Nom]:[Nom]]=EDF_jour[[#This Row],[NOM]]), 0)), "")=0, "", IFERROR(INDEX(EDF[[Ischio]:[Ischio]], MATCH(1, (EDF[[Date]:[Date]]=$A$4)*(EDF[[Nom]:[Nom]]=EDF_jour[[#This Row],[NOM]]), 0)), ""))</f>
        <v/>
      </c>
      <c r="AE10" s="35" t="str" cm="1">
        <f t="array" ref="AE10">IF(IFERROR(INDEX(EDF[[Tibia]:[Tibia]], MATCH(1, (EDF[[Date]:[Date]]=$A$4)*(EDF[[Nom]:[Nom]]=EDF_jour[[#This Row],[NOM]]), 0)), "")=0, "", IFERROR(INDEX(EDF[[Tibia]:[Tibia]], MATCH(1, (EDF[[Date]:[Date]]=$A$4)*(EDF[[Nom]:[Nom]]=EDF_jour[[#This Row],[NOM]]), 0)), ""))</f>
        <v/>
      </c>
      <c r="AF10" s="35" t="str" cm="1">
        <f t="array" ref="AF10">IF(IFERROR(INDEX(EDF[[Mollet]:[Mollet]], MATCH(1, (EDF[[Date]:[Date]]=$A$4)*(EDF[[Nom]:[Nom]]=EDF_jour[[#This Row],[NOM]]), 0)), "")=0, "", IFERROR(INDEX(EDF[[Mollet]:[Mollet]], MATCH(1, (EDF[[Date]:[Date]]=$A$4)*(EDF[[Nom]:[Nom]]=EDF_jour[[#This Row],[NOM]]), 0)), ""))</f>
        <v/>
      </c>
      <c r="AG10" s="35" t="str" cm="1">
        <f t="array" ref="AG10">IF(IFERROR(INDEX(EDF[[Chevilles]:[Chevilles]], MATCH(1, (EDF[[Date]:[Date]]=$A$4)*(EDF[[Nom]:[Nom]]=EDF_jour[[#This Row],[NOM]]), 0)), "")=0, "", IFERROR(INDEX(EDF[[Chevilles]:[Chevilles]], MATCH(1, (EDF[[Date]:[Date]]=$A$4)*(EDF[[Nom]:[Nom]]=EDF_jour[[#This Row],[NOM]]), 0)), ""))</f>
        <v/>
      </c>
      <c r="AH10" s="35" t="str" cm="1">
        <f t="array" ref="AH10">IF(IFERROR(INDEX(EDF[[Pieds]:[Pieds]], MATCH(1, (EDF[[Date]:[Date]]=$A$4)*(EDF[[Nom]:[Nom]]=EDF_jour[[#This Row],[NOM]]), 0)), "")=0, "", IFERROR(INDEX(EDF[[Pieds]:[Pieds]], MATCH(1, (EDF[[Date]:[Date]]=$A$4)*(EDF[[Nom]:[Nom]]=EDF_jour[[#This Row],[NOM]]), 0)), ""))</f>
        <v/>
      </c>
      <c r="AI10" s="136">
        <f>IF(COUNTIFS(EDF[Date], "&gt;=" &amp; DATE(YEAR($A$4), MONTH($A$4), DAY($A$4) - 6), EDF[Date], "&lt;=" &amp; $A$4, EDF[Nom], EDF_jour[[#This Row],[NOM]]) = 0, "", SUMIFS(EDF[Total EDF], EDF[Date], "&gt;=" &amp; DATE(YEAR($A$4), MONTH($A$4), DAY($A$4) - 6), EDF[Date], "&lt;=" &amp; $A$4, EDF[Nom], EDF_jour[[#This Row],[NOM]]) / COUNTIFS(EDF[Date], "&gt;=" &amp; DATE(YEAR($A$4), MONTH($A$4), DAY($A$4) - 6), EDF[Date], "&lt;=" &amp; $A$4, EDF[Nom], EDF_jour[[#This Row],[NOM]]))</f>
        <v>22</v>
      </c>
      <c r="AJ10" s="136" cm="1">
        <f t="array" ref="AJ10">IF(COUNTIFS(EDF[Date], "&gt;=" &amp; DATE(YEAR($A$4), MONTH($A$4), DAY($A$4) - 6), EDF[Date], "&lt;=" &amp; $A$4, EDF[Nom], EDF_jour[[#This Row],[NOM]]) &gt; 1, SQRT(SUMPRODUCT((EDF[Nom]=EDF_jour[[#This Row],[NOM]]) * (EDF[Date]&gt;=DATE(YEAR($A$4), MONTH($A$4), DAY($A$4)-6)) * (EDF[Date]&lt;=$A$4) * (EDF[Total EDF]-EDF_jour[[#This Row],[Tendance semaine]])^2) / (COUNTIFS(EDF[Date], "&gt;=" &amp; DATE(YEAR($A$4), MONTH($A$4), DAY($A$4) - 6), EDF[Date], "&lt;=" &amp; $A$4, EDF[Nom], EDF_jour[[#This Row],[NOM]]) - 1)), 0)</f>
        <v>0</v>
      </c>
      <c r="AK10" s="130">
        <f>IF(COUNTIFS(EDF[Date], "&gt;=" &amp; DATE(YEAR($A$4), MONTH($A$4), DAY($A$4) - 20), EDF[Date], "&lt;=" &amp; $A$4, EDF[Nom], EDF_jour[[#This Row],[NOM]]) = 0, "", SUMIFS(EDF[Total EDF], EDF[Date], "&gt;=" &amp; DATE(YEAR($A$4), MONTH($A$4), DAY($A$4) - 20), EDF[Date], "&lt;=" &amp; $A$4, EDF[Nom], EDF_jour[[#This Row],[NOM]]) / COUNTIFS(EDF[Date], "&gt;=" &amp; DATE(YEAR($A$4), MONTH($A$4), DAY($A$4) - 20), EDF[Date], "&lt;=" &amp; $A$4, EDF[Nom], EDF_jour[[#This Row],[NOM]]))</f>
        <v>24.666666666666668</v>
      </c>
      <c r="AL10" s="131">
        <f>IFERROR((EDF_jour[[#This Row],[Score]] - EDF_jour[[#This Row],[Tendance 21j EDF]]) / EDF_jour[[#This Row],[Tendance 21j EDF]], "")</f>
        <v>-0.10810810810810816</v>
      </c>
      <c r="AM10" s="132" cm="1">
        <f t="array" ref="AM10">IF(COUNTIFS(EDF[Date], "&gt;=" &amp; DATE(YEAR($A$4), MONTH($A$4), DAY($A$4) - 20), EDF[Date], "&lt;=" &amp; $A$4, EDF[Nom], EDF_jour[[#This Row],[NOM]]) &gt; 1, SQRT(SUMPRODUCT((EDF[Nom]=EDF_jour[[#This Row],[NOM]]) * (EDF[Date]&gt;=DATE(YEAR($A$4), MONTH($A$4), DAY($A$4)-20)) * (EDF[Date]&lt;=$A$4) * (EDF[Total EDF]-EDF_jour[[#This Row],[Tendance 21j EDF]])^2) / (COUNTIFS(EDF[Date], "&gt;=" &amp; DATE(YEAR($A$4), MONTH($A$4), DAY($A$4) - 20), EDF[Date], "&lt;=" &amp; $A$4, EDF[Nom], EDF_jour[[#This Row],[NOM]]) - 1)), 0)</f>
        <v>1.7511900715418263</v>
      </c>
      <c r="AN10" s="133">
        <f>IF(COUNTIFS(EDF[Date], "&gt;=" &amp; DATE(2023, 7, 17), EDF[Date], "&lt;=" &amp; $A$4, EDF[Nom], EDF_jour[[#This Row],[NOM]]) = 0, "", SUMIFS(EDF[Total EDF], EDF[Date], "&gt;=" &amp; DATE(2023, 7, 17), EDF[Date], "&lt;=" &amp; $A$4, EDF[Nom], EDF_jour[[#This Row],[NOM]]) / COUNTIFS(EDF[Date], "&gt;=" &amp; DATE(2023, 7, 17), EDF[Date], "&lt;=" &amp; $A$4, EDF[Nom], EDF_jour[[#This Row],[NOM]]))</f>
        <v>22.842105263157894</v>
      </c>
      <c r="AO10" s="132" cm="1">
        <f t="array" ref="AO10">IF(COUNTIFS(EDF[Date], "&gt;=" &amp; DATE(2023, 7, 17), EDF[Date], "&lt;=" &amp; $A$4, EDF[Nom], EDF_jour[[#This Row],[NOM]]) &gt; 1, SQRT(SUMPRODUCT((EDF[Nom]=EDF_jour[[#This Row],[NOM]]) * (EDF[Date]&gt;=DATE(2023, 7, 17)) * (EDF[Date]&lt;=$A$4) * (EDF[Total EDF]-EDF_jour[[#This Row],[Tendance saison]])^2) / (COUNTIFS(EDF[Date], "&gt;=" &amp; DATE(2023, 7, 17), EDF[Date], "&lt;=" &amp; $A$4, EDF[Nom], EDF_jour[[#This Row],[NOM]]) - 1)), 0)</f>
        <v>2.4331751671479807</v>
      </c>
      <c r="AP10" s="132">
        <f>IF(COUNTIFS(EDF[Date], "&gt;=" &amp; DATE(YEAR($A$4), MONTH($A$4), DAY($A$4) - 20), EDF[Date], "&lt;=" &amp; $A$4, EDF[Nom], EDF_jour[[#This Row],[NOM]]) = 0, "", SUMIFS(EDF[Humeur], EDF[Date], "&gt;=" &amp; DATE(YEAR($A$4), MONTH($A$4), DAY($A$4) - 20), EDF[Date], "&lt;=" &amp; $A$4, EDF[Nom], EDF_jour[[#This Row],[NOM]]) / COUNTIFS(EDF[Date], "&gt;=" &amp; DATE(YEAR($A$4), MONTH($A$4), DAY($A$4) - 20), EDF[Date], "&lt;=" &amp; $A$4, EDF[Nom], EDF_jour[[#This Row],[NOM]]))</f>
        <v>4.833333333333333</v>
      </c>
      <c r="AQ10" s="132">
        <f>IF(COUNTIFS(EDF[Date], "&gt;=" &amp; DATE(2023, 7, 17), EDF[Date], "&lt;=" &amp; $A$4, EDF[Nom], EDF_jour[[#This Row],[NOM]]) = 0, "", SUMIFS(EDF[Humeur], EDF[Date], "&gt;=" &amp; DATE(2023, 7, 17), EDF[Date], "&lt;=" &amp; $A$4, EDF[Nom], EDF_jour[[#This Row],[NOM]]) / COUNTIFS(EDF[Date], "&gt;=" &amp; DATE(2023, 7, 17), EDF[Date], "&lt;=" &amp; $A$4, EDF[Nom], EDF_jour[[#This Row],[NOM]]))</f>
        <v>4.1315789473684212</v>
      </c>
      <c r="AR10" s="132">
        <f>IF(COUNTIFS(EDF[Date], "&gt;=" &amp; DATE(YEAR($A$4), MONTH($A$4), DAY($A$4) - 20), EDF[Date], "&lt;=" &amp; $A$4, EDF[Nom], EDF_jour[[#This Row],[NOM]]) = 0, "", SUMIFS(EDF[Stress], EDF[Date], "&gt;=" &amp; DATE(YEAR($A$4), MONTH($A$4), DAY($A$4) - 20), EDF[Date], "&lt;=" &amp; $A$4, EDF[Nom], EDF_jour[[#This Row],[NOM]]) / COUNTIFS(EDF[Date], "&gt;=" &amp; DATE(YEAR($A$4), MONTH($A$4), DAY($A$4) - 20), EDF[Date], "&lt;=" &amp; $A$4, EDF[Nom], EDF_jour[[#This Row],[NOM]]))</f>
        <v>4</v>
      </c>
      <c r="AS10" s="132">
        <f>IF(COUNTIFS(EDF[Date], "&gt;=" &amp; DATE(2023, 7, 17), EDF[Date], "&lt;=" &amp; $A$4, EDF[Nom], EDF_jour[[#This Row],[NOM]]) = 0, "", SUMIFS(EDF[Stress], EDF[Date], "&gt;=" &amp; DATE(2023, 7, 17), EDF[Date], "&lt;=" &amp; $A$4, EDF[Nom], EDF_jour[[#This Row],[NOM]]) / COUNTIFS(EDF[Date], "&gt;=" &amp; DATE(2023, 7, 17), EDF[Date], "&lt;=" &amp; $A$4, EDF[Nom], EDF_jour[[#This Row],[NOM]]))</f>
        <v>3.8947368421052633</v>
      </c>
      <c r="AT10" s="132">
        <f>IF(COUNTIFS(EDF[Date], "&gt;=" &amp; DATE(YEAR($A$4), MONTH($A$4), DAY($A$4) - 20), EDF[Date], "&lt;=" &amp; $A$4, EDF[Nom], EDF_jour[[#This Row],[NOM]]) = 0, "", SUMIFS(EDF[Sommeil], EDF[Date], "&gt;=" &amp; DATE(YEAR($A$4), MONTH($A$4), DAY($A$4) - 20), EDF[Date], "&lt;=" &amp; $A$4, EDF[Nom], EDF_jour[[#This Row],[NOM]]) / COUNTIFS(EDF[Date], "&gt;=" &amp; DATE(YEAR($A$4), MONTH($A$4), DAY($A$4) - 20), EDF[Date], "&lt;=" &amp; $A$4, EDF[Nom], EDF_jour[[#This Row],[NOM]]))</f>
        <v>3.8333333333333335</v>
      </c>
      <c r="AU10" s="132">
        <f>IF(COUNTIFS(EDF[Date], "&gt;=" &amp; DATE(2023, 7, 17), EDF[Date], "&lt;=" &amp; $A$4, EDF[Nom], EDF_jour[[#This Row],[NOM]]) = 0, "", SUMIFS(EDF[Sommeil], EDF[Date], "&gt;=" &amp; DATE(2023, 7, 17), EDF[Date], "&lt;=" &amp; $A$4, EDF[Nom], EDF_jour[[#This Row],[NOM]]) / COUNTIFS(EDF[Date], "&gt;=" &amp; DATE(2023, 7, 17), EDF[Date], "&lt;=" &amp; $A$4, EDF[Nom], EDF_jour[[#This Row],[NOM]]))</f>
        <v>3.6052631578947367</v>
      </c>
      <c r="AV10" s="132">
        <f>IF(COUNTIFS(EDF[Date], "&gt;=" &amp; DATE(YEAR($A$4), MONTH($A$4), DAY($A$4) - 20), EDF[Date], "&lt;=" &amp; $A$4, EDF[Nom], EDF_jour[[#This Row],[NOM]]) = 0, "", SUMIFS(EDF[Etat Physique], EDF[Date], "&gt;=" &amp; DATE(YEAR($A$4), MONTH($A$4), DAY($A$4) - 20), EDF[Date], "&lt;=" &amp; $A$4, EDF[Nom], EDF_jour[[#This Row],[NOM]]) / COUNTIFS(EDF[Date], "&gt;=" &amp; DATE(YEAR($A$4), MONTH($A$4), DAY($A$4) - 20), EDF[Date], "&lt;=" &amp; $A$4, EDF[Nom], EDF_jour[[#This Row],[NOM]]))</f>
        <v>3.5</v>
      </c>
      <c r="AW10" s="132">
        <f>IF(COUNTIFS(EDF[Date], "&gt;=" &amp; DATE(2023, 7, 17), EDF[Date], "&lt;=" &amp; $A$4, EDF[Nom], EDF_jour[[#This Row],[NOM]]) = 0, "", SUMIFS(EDF[Etat Physique], EDF[Date], "&gt;=" &amp; DATE(2023, 7, 17), EDF[Date], "&lt;=" &amp; $A$4, EDF[Nom], EDF_jour[[#This Row],[NOM]]) / COUNTIFS(EDF[Date], "&gt;=" &amp; DATE(2023, 7, 17), EDF[Date], "&lt;=" &amp; $A$4, EDF[Nom], EDF_jour[[#This Row],[NOM]]))</f>
        <v>3.2105263157894739</v>
      </c>
      <c r="AX10" s="132">
        <f>IF(COUNTIFS(EDF[Date], "&gt;=" &amp; DATE(YEAR($A$4), MONTH($A$4), DAY($A$4) - 20), EDF[Date], "&lt;=" &amp; $A$4, EDF[Nom], EDF_jour[[#This Row],[NOM]]) = 0, "", SUMIFS(EDF[Hydratation], EDF[Date], "&gt;=" &amp; DATE(YEAR($A$4), MONTH($A$4), DAY($A$4) - 20), EDF[Date], "&lt;=" &amp; $A$4, EDF[Nom], EDF_jour[[#This Row],[NOM]]) / COUNTIFS(EDF[Date], "&gt;=" &amp; DATE(YEAR($A$4), MONTH($A$4), DAY($A$4) - 20), EDF[Date], "&lt;=" &amp; $A$4, EDF[Nom], EDF_jour[[#This Row],[NOM]]))</f>
        <v>4.166666666666667</v>
      </c>
      <c r="AY10" s="132">
        <f>IF(COUNTIFS(EDF[Date], "&gt;=" &amp; DATE(2023, 7, 17), EDF[Date], "&lt;=" &amp; $A$4, EDF[Nom], EDF_jour[[#This Row],[NOM]]) = 0, "", SUMIFS(EDF[Hydratation], EDF[Date], "&gt;=" &amp; DATE(2023, 7, 17), EDF[Date], "&lt;=" &amp; $A$4, EDF[Nom], EDF_jour[[#This Row],[NOM]]) / COUNTIFS(EDF[Date], "&gt;=" &amp; DATE(2023, 7, 17), EDF[Date], "&lt;=" &amp; $A$4, EDF[Nom], EDF_jour[[#This Row],[NOM]]))</f>
        <v>3.8157894736842106</v>
      </c>
      <c r="AZ10" s="132">
        <f>IF(COUNTIFS(EDF[Date], "&gt;=" &amp; DATE(YEAR($A$4), MONTH($A$4), DAY($A$4) - 20), EDF[Date], "&lt;=" &amp; $A$4, EDF[Nom], EDF_jour[[#This Row],[NOM]]) = 0, "", SUMIFS(EDF[Nutrition], EDF[Date], "&gt;=" &amp; DATE(YEAR($A$4), MONTH($A$4), DAY($A$4) - 20), EDF[Date], "&lt;=" &amp; $A$4, EDF[Nom], EDF_jour[[#This Row],[NOM]]) / COUNTIFS(EDF[Date], "&gt;=" &amp; DATE(YEAR($A$4), MONTH($A$4), DAY($A$4) - 20), EDF[Date], "&lt;=" &amp; $A$4, EDF[Nom], EDF_jour[[#This Row],[NOM]]))</f>
        <v>4.333333333333333</v>
      </c>
      <c r="BA10" s="134">
        <f>IF(COUNTIFS(EDF[Date], "&gt;=" &amp; DATE(2023, 7, 17), EDF[Date], "&lt;=" &amp; $A$4, EDF[Nom], EDF_jour[[#This Row],[NOM]]) = 0, "", SUMIFS(EDF[Hydratation], EDF[Date], "&gt;=" &amp; DATE(2023, 7, 17), EDF[Date], "&lt;=" &amp; $A$4, EDF[Nom], EDF_jour[[#This Row],[NOM]]) / COUNTIFS(EDF[Date], "&gt;=" &amp; DATE(2023, 7, 17), EDF[Date], "&lt;=" &amp; $A$4, EDF[Nom], EDF_jour[[#This Row],[NOM]]))</f>
        <v>3.8157894736842106</v>
      </c>
      <c r="BB10" s="48"/>
      <c r="BC10" s="48"/>
      <c r="BD10" s="48"/>
      <c r="BE10" s="48"/>
      <c r="BF10" s="48"/>
      <c r="BG10" s="48"/>
      <c r="BH10" s="48"/>
      <c r="BI10" s="48"/>
      <c r="BJ10" s="48"/>
      <c r="BK10" s="48"/>
      <c r="BL10" s="48"/>
      <c r="BM10" s="48"/>
      <c r="BN10" s="48"/>
      <c r="BO10" s="48"/>
      <c r="BP10" s="48"/>
      <c r="BQ10" s="48"/>
      <c r="BR10" s="48"/>
      <c r="BS10" s="48"/>
      <c r="BT10" s="48"/>
      <c r="BU10" s="49"/>
      <c r="BV10" s="49"/>
      <c r="BW10" s="49"/>
      <c r="BX10" s="49"/>
      <c r="BY10" s="49"/>
    </row>
    <row r="11" spans="1:77" x14ac:dyDescent="0.2">
      <c r="A11" s="78" t="s">
        <v>414</v>
      </c>
      <c r="B11" s="78" t="s">
        <v>779</v>
      </c>
      <c r="C11" s="39" t="s">
        <v>776</v>
      </c>
      <c r="D11" s="40" t="s">
        <v>772</v>
      </c>
      <c r="E11" s="34"/>
      <c r="F11" s="52" t="s">
        <v>767</v>
      </c>
      <c r="G11" s="53" t="s">
        <v>773</v>
      </c>
      <c r="H11" s="37" t="str" cm="1">
        <f t="array" ref="H11">IF(P11="", "", IF(SUMPRODUCT((EDF_jour[[#This Row],[Humeur]:[Nutrition]]&lt;3)*1)&gt;=3, "Bas", VLOOKUP(P11, $G$67:$H$71, 2, TRUE)))</f>
        <v>Excellente forme</v>
      </c>
      <c r="I11" s="34"/>
      <c r="J11" s="44" cm="1">
        <f t="array" ref="J11">IF(SUMPRODUCT((EDF[[Date]:[Date]]=$A$4)*(EDF[[Nom]:[Nom]]=A11)*(EDF[[Humeur]:[Humeur]]))=0, "", SUMPRODUCT((EDF[[Date]:[Date]]=$A$4)*(EDF[[Nom]:[Nom]]=A11)*(EDF[[Humeur]:[Humeur]])))</f>
        <v>4</v>
      </c>
      <c r="K11" s="45" cm="1">
        <f t="array" ref="K11">IF(SUMPRODUCT((EDF[[Date]:[Date]]=$A$4)*(EDF[[Nom]:[Nom]]=A11)*(EDF[[Stress]:[Stress]]))=0, "", SUMPRODUCT((EDF[[Date]:[Date]]=$A$4)*(EDF[[Nom]:[Nom]]=A11)*(EDF[[Stress]:[Stress]])))</f>
        <v>2</v>
      </c>
      <c r="L11" s="45" cm="1">
        <f t="array" ref="L11">IF(SUMPRODUCT((EDF[[Date]:[Date]]=$A$4)*(EDF[[Nom]:[Nom]]=A11)*(EDF[[Sommeil]:[Sommeil]]))=0, "", SUMPRODUCT((EDF[[Date]:[Date]]=$A$4)*(EDF[[Nom]:[Nom]]=A11)*(EDF[[Sommeil]:[Sommeil]])))</f>
        <v>5</v>
      </c>
      <c r="M11" s="45" cm="1">
        <f t="array" ref="M11">IF(SUMPRODUCT((EDF[[Date]:[Date]]=$A$4)*(EDF[[Nom]:[Nom]]=A11)*(EDF[[Etat Physique]:[Etat Physique]]))=0, "", SUMPRODUCT((EDF[[Date]:[Date]]=$A$4)*(EDF[[Nom]:[Nom]]=A11)*(EDF[[Etat Physique]:[Etat Physique]])))</f>
        <v>4</v>
      </c>
      <c r="N11" s="45" cm="1">
        <f t="array" ref="N11">IF(SUMPRODUCT((EDF[[Date]:[Date]]=$A$4)*(EDF[[Nom]:[Nom]]=A11)*(EDF[[Hydratation]:[Hydratation]]))=0, "", SUMPRODUCT((EDF[[Date]:[Date]]=$A$4)*(EDF[[Nom]:[Nom]]=A11)*(EDF[[Hydratation]:[Hydratation]])))</f>
        <v>5</v>
      </c>
      <c r="O11" s="45" cm="1">
        <f t="array" ref="O11">IF(SUMPRODUCT((EDF[[Date]:[Date]]=$A$4)*(EDF[[Nom]:[Nom]]=A11)*(EDF[[Nutrition]:[Nutrition]]))=0, "", SUMPRODUCT((EDF[[Date]:[Date]]=$A$4)*(EDF[[Nom]:[Nom]]=A11)*(EDF[[Nutrition]:[Nutrition]])))</f>
        <v>5</v>
      </c>
      <c r="P11" s="45" cm="1">
        <f t="array" ref="P11">IF(SUMPRODUCT((EDF[[Date]:[Date]]=$A$4)*(EDF[[Nom]:[Nom]]=A11)*(EDF[[Total EDF]:[Total EDF]]))=0, "", SUMPRODUCT((EDF[[Date]:[Date]]=$A$4)*(EDF[[Nom]:[Nom]]=A11)*(EDF[[Total EDF]:[Total EDF]])))</f>
        <v>25</v>
      </c>
      <c r="Q11" s="107" t="str" cm="1">
        <f t="array" ref="Q11">IF(SUMPRODUCT((EDF[[Date]:[Date]]=$A$4)*(EDF[[Nom]:[Nom]]=EDF_jour[[#This Row],[NOM]])*(EDF[[Intensité douleur]:[Intensité douleur]]))=0, "", SUMPRODUCT((EDF[[Date]:[Date]]=$A$4)*(EDF[[Nom]:[Nom]]=EDF_jour[[#This Row],[NOM]])*(EDF[[Intensité douleur]:[Intensité douleur]])))</f>
        <v/>
      </c>
      <c r="R11" s="35" t="str" cm="1">
        <f t="array" ref="R11">IF(IFERROR(INDEX(EDF[[Commentaires douleur]:[Commentaires douleur]], MATCH(1, (EDF[[Date]:[Date]]=$A$4)*(EDF[[Nom]:[Nom]]=EDF_jour[[#This Row],[NOM]]), 0)), "")=0, "", IFERROR(INDEX(EDF[[Commentaires douleur]:[Commentaires douleur]], MATCH(1, (EDF[[Date]:[Date]]=$A$4)*(EDF[[Nom]:[Nom]]=EDF_jour[[#This Row],[NOM]]), 0)), ""))</f>
        <v/>
      </c>
      <c r="S11" s="35"/>
      <c r="T11" s="35" t="str" cm="1">
        <f t="array" ref="T11">IF(IFERROR(INDEX(EDF[[Tête]:[Tête]], MATCH(1, (EDF[[Date]:[Date]]=$A$4)*(EDF[[Nom]:[Nom]]=EDF_jour[[#This Row],[NOM]]), 0)), "")=0, "", IFERROR(INDEX(EDF[[Tête]:[Tête]], MATCH(1, (EDF[[Date]:[Date]]=$A$4)*(EDF[[Nom]:[Nom]]=EDF_jour[[#This Row],[NOM]]), 0)), ""))</f>
        <v/>
      </c>
      <c r="U11" s="35" t="str" cm="1">
        <f t="array" ref="U11">IF(IFERROR(INDEX(EDF[[Cervicales]:[Cervicales]], MATCH(1, (EDF[[Date]:[Date]]=$A$4)*(EDF[[Nom]:[Nom]]=EDF_jour[[#This Row],[NOM]]), 0)), "")=0, "", IFERROR(INDEX(EDF[[Cervicales]:[Cervicales]], MATCH(1, (EDF[[Date]:[Date]]=$A$4)*(EDF[[Nom]:[Nom]]=EDF_jour[[#This Row],[NOM]]), 0)), ""))</f>
        <v/>
      </c>
      <c r="V11" s="35" t="str" cm="1">
        <f t="array" ref="V11">IF(IFERROR(INDEX(EDF[[Ceinture scapulaire]:[Ceinture scapulaire]], MATCH(1, (EDF[[Date]:[Date]]=$A$4)*(EDF[[Nom]:[Nom]]=EDF_jour[[#This Row],[NOM]]), 0)), "")=0, "", IFERROR(INDEX(EDF[[Ceinture scapulaire]:[Ceinture scapulaire]], MATCH(1, (EDF[[Date]:[Date]]=$A$4)*(EDF[[Nom]:[Nom]]=EDF_jour[[#This Row],[NOM]]), 0)), ""))</f>
        <v/>
      </c>
      <c r="W11" s="35" t="str" cm="1">
        <f t="array" ref="W11">IF(IFERROR(INDEX(EDF[[Coudes]:[Coudes]], MATCH(1, (EDF[[Date]:[Date]]=$A$4)*(EDF[[Nom]:[Nom]]=EDF_jour[[#This Row],[NOM]]), 0)), "")=0, "", IFERROR(INDEX(EDF[[Coudes]:[Coudes]], MATCH(1, (EDF[[Date]:[Date]]=$A$4)*(EDF[[Nom]:[Nom]]=EDF_jour[[#This Row],[NOM]]), 0)), ""))</f>
        <v/>
      </c>
      <c r="X11" s="35" t="str" cm="1">
        <f t="array" ref="X11">IF(IFERROR(INDEX(EDF[[Mains]:[Mains]], MATCH(1, (EDF[[Date]:[Date]]=$A$4)*(EDF[[Nom]:[Nom]]=EDF_jour[[#This Row],[NOM]]), 0)), "")=0, "", IFERROR(INDEX(EDF[[Mains]:[Mains]], MATCH(1, (EDF[[Date]:[Date]]=$A$4)*(EDF[[Nom]:[Nom]]=EDF_jour[[#This Row],[NOM]]), 0)), ""))</f>
        <v/>
      </c>
      <c r="Y11" s="35" t="str" cm="1">
        <f t="array" ref="Y11">IF(IFERROR(INDEX(EDF[[Dos]:[Dos]], MATCH(1, (EDF[[Date]:[Date]]=$A$4)*(EDF[[Nom]:[Nom]]=EDF_jour[[#This Row],[NOM]]), 0)), "")=0, "", IFERROR(INDEX(EDF[[Dos]:[Dos]], MATCH(1, (EDF[[Date]:[Date]]=$A$4)*(EDF[[Nom]:[Nom]]=EDF_jour[[#This Row],[NOM]]), 0)), ""))</f>
        <v/>
      </c>
      <c r="Z11" s="35" t="str" cm="1">
        <f t="array" ref="Z11">IF(IFERROR(INDEX(EDF[[Abdos]:[Abdos]], MATCH(1, (EDF[[Date]:[Date]]=$A$4)*(EDF[[Nom]:[Nom]]=EDF_jour[[#This Row],[NOM]]), 0)), "")=0, "", IFERROR(INDEX(EDF[[Abdos]:[Abdos]], MATCH(1, (EDF[[Date]:[Date]]=$A$4)*(EDF[[Nom]:[Nom]]=EDF_jour[[#This Row],[NOM]]), 0)), ""))</f>
        <v/>
      </c>
      <c r="AA11" s="35" t="str" cm="1">
        <f t="array" ref="AA11">IF(IFERROR(INDEX(EDF[[Ceinture pelvienne]:[Ceinture pelvienne]], MATCH(1, (EDF[[Date]:[Date]]=$A$4)*(EDF[[Nom]:[Nom]]=EDF_jour[[#This Row],[NOM]]), 0)), "")=0, "", IFERROR(INDEX(EDF[[Ceinture pelvienne]:[Ceinture pelvienne]], MATCH(1, (EDF[[Date]:[Date]]=$A$4)*(EDF[[Nom]:[Nom]]=EDF_jour[[#This Row],[NOM]]), 0)), ""))</f>
        <v/>
      </c>
      <c r="AB11" s="35" t="str" cm="1">
        <f t="array" ref="AB11">IF(IFERROR(INDEX(EDF[[Genou]:[Genou]], MATCH(1, (EDF[[Date]:[Date]]=$A$4)*(EDF[[Nom]:[Nom]]=EDF_jour[[#This Row],[NOM]]), 0)), "")=0, "", IFERROR(INDEX(EDF[[Genou]:[Genou]], MATCH(1, (EDF[[Date]:[Date]]=$A$4)*(EDF[[Nom]:[Nom]]=EDF_jour[[#This Row],[NOM]]), 0)), ""))</f>
        <v/>
      </c>
      <c r="AC11" s="35" t="str" cm="1">
        <f t="array" ref="AC11">IF(IFERROR(INDEX(EDF[[Quadri]:[Quadri]], MATCH(1, (EDF[[Date]:[Date]]=$A$4)*(EDF[[Nom]:[Nom]]=EDF_jour[[#This Row],[NOM]]), 0)), "")=0, "", IFERROR(INDEX(EDF[[Quadri]:[Quadri]], MATCH(1, (EDF[[Date]:[Date]]=$A$4)*(EDF[[Nom]:[Nom]]=EDF_jour[[#This Row],[NOM]]), 0)), ""))</f>
        <v/>
      </c>
      <c r="AD11" s="35" t="str" cm="1">
        <f t="array" ref="AD11">IF(IFERROR(INDEX(EDF[[Ischio]:[Ischio]], MATCH(1, (EDF[[Date]:[Date]]=$A$4)*(EDF[[Nom]:[Nom]]=EDF_jour[[#This Row],[NOM]]), 0)), "")=0, "", IFERROR(INDEX(EDF[[Ischio]:[Ischio]], MATCH(1, (EDF[[Date]:[Date]]=$A$4)*(EDF[[Nom]:[Nom]]=EDF_jour[[#This Row],[NOM]]), 0)), ""))</f>
        <v/>
      </c>
      <c r="AE11" s="35" t="str" cm="1">
        <f t="array" ref="AE11">IF(IFERROR(INDEX(EDF[[Tibia]:[Tibia]], MATCH(1, (EDF[[Date]:[Date]]=$A$4)*(EDF[[Nom]:[Nom]]=EDF_jour[[#This Row],[NOM]]), 0)), "")=0, "", IFERROR(INDEX(EDF[[Tibia]:[Tibia]], MATCH(1, (EDF[[Date]:[Date]]=$A$4)*(EDF[[Nom]:[Nom]]=EDF_jour[[#This Row],[NOM]]), 0)), ""))</f>
        <v/>
      </c>
      <c r="AF11" s="35" t="str" cm="1">
        <f t="array" ref="AF11">IF(IFERROR(INDEX(EDF[[Mollet]:[Mollet]], MATCH(1, (EDF[[Date]:[Date]]=$A$4)*(EDF[[Nom]:[Nom]]=EDF_jour[[#This Row],[NOM]]), 0)), "")=0, "", IFERROR(INDEX(EDF[[Mollet]:[Mollet]], MATCH(1, (EDF[[Date]:[Date]]=$A$4)*(EDF[[Nom]:[Nom]]=EDF_jour[[#This Row],[NOM]]), 0)), ""))</f>
        <v/>
      </c>
      <c r="AG11" s="35" t="str" cm="1">
        <f t="array" ref="AG11">IF(IFERROR(INDEX(EDF[[Chevilles]:[Chevilles]], MATCH(1, (EDF[[Date]:[Date]]=$A$4)*(EDF[[Nom]:[Nom]]=EDF_jour[[#This Row],[NOM]]), 0)), "")=0, "", IFERROR(INDEX(EDF[[Chevilles]:[Chevilles]], MATCH(1, (EDF[[Date]:[Date]]=$A$4)*(EDF[[Nom]:[Nom]]=EDF_jour[[#This Row],[NOM]]), 0)), ""))</f>
        <v/>
      </c>
      <c r="AH11" s="35" t="str" cm="1">
        <f t="array" ref="AH11">IF(IFERROR(INDEX(EDF[[Pieds]:[Pieds]], MATCH(1, (EDF[[Date]:[Date]]=$A$4)*(EDF[[Nom]:[Nom]]=EDF_jour[[#This Row],[NOM]]), 0)), "")=0, "", IFERROR(INDEX(EDF[[Pieds]:[Pieds]], MATCH(1, (EDF[[Date]:[Date]]=$A$4)*(EDF[[Nom]:[Nom]]=EDF_jour[[#This Row],[NOM]]), 0)), ""))</f>
        <v/>
      </c>
      <c r="AI11" s="136">
        <f>IF(COUNTIFS(EDF[Date], "&gt;=" &amp; DATE(YEAR($A$4), MONTH($A$4), DAY($A$4) - 6), EDF[Date], "&lt;=" &amp; $A$4, EDF[Nom], EDF_jour[[#This Row],[NOM]]) = 0, "", SUMIFS(EDF[Total EDF], EDF[Date], "&gt;=" &amp; DATE(YEAR($A$4), MONTH($A$4), DAY($A$4) - 6), EDF[Date], "&lt;=" &amp; $A$4, EDF[Nom], EDF_jour[[#This Row],[NOM]]) / COUNTIFS(EDF[Date], "&gt;=" &amp; DATE(YEAR($A$4), MONTH($A$4), DAY($A$4) - 6), EDF[Date], "&lt;=" &amp; $A$4, EDF[Nom], EDF_jour[[#This Row],[NOM]]))</f>
        <v>26.5</v>
      </c>
      <c r="AJ11" s="136" cm="1">
        <f t="array" ref="AJ11">IF(COUNTIFS(EDF[Date], "&gt;=" &amp; DATE(YEAR($A$4), MONTH($A$4), DAY($A$4) - 6), EDF[Date], "&lt;=" &amp; $A$4, EDF[Nom], EDF_jour[[#This Row],[NOM]]) &gt; 1, SQRT(SUMPRODUCT((EDF[Nom]=EDF_jour[[#This Row],[NOM]]) * (EDF[Date]&gt;=DATE(YEAR($A$4), MONTH($A$4), DAY($A$4)-6)) * (EDF[Date]&lt;=$A$4) * (EDF[Total EDF]-EDF_jour[[#This Row],[Tendance semaine]])^2) / (COUNTIFS(EDF[Date], "&gt;=" &amp; DATE(YEAR($A$4), MONTH($A$4), DAY($A$4) - 6), EDF[Date], "&lt;=" &amp; $A$4, EDF[Nom], EDF_jour[[#This Row],[NOM]]) - 1)), 0)</f>
        <v>2.1213203435596424</v>
      </c>
      <c r="AK11" s="130">
        <f>IF(COUNTIFS(EDF[Date], "&gt;=" &amp; DATE(YEAR($A$4), MONTH($A$4), DAY($A$4) - 20), EDF[Date], "&lt;=" &amp; $A$4, EDF[Nom], EDF_jour[[#This Row],[NOM]]) = 0, "", SUMIFS(EDF[Total EDF], EDF[Date], "&gt;=" &amp; DATE(YEAR($A$4), MONTH($A$4), DAY($A$4) - 20), EDF[Date], "&lt;=" &amp; $A$4, EDF[Nom], EDF_jour[[#This Row],[NOM]]) / COUNTIFS(EDF[Date], "&gt;=" &amp; DATE(YEAR($A$4), MONTH($A$4), DAY($A$4) - 20), EDF[Date], "&lt;=" &amp; $A$4, EDF[Nom], EDF_jour[[#This Row],[NOM]]))</f>
        <v>25.375</v>
      </c>
      <c r="AL11" s="131">
        <f>IFERROR((EDF_jour[[#This Row],[Score]] - EDF_jour[[#This Row],[Tendance 21j EDF]]) / EDF_jour[[#This Row],[Tendance 21j EDF]], "")</f>
        <v>-1.4778325123152709E-2</v>
      </c>
      <c r="AM11" s="132" cm="1">
        <f t="array" ref="AM11">IF(COUNTIFS(EDF[Date], "&gt;=" &amp; DATE(YEAR($A$4), MONTH($A$4), DAY($A$4) - 20), EDF[Date], "&lt;=" &amp; $A$4, EDF[Nom], EDF_jour[[#This Row],[NOM]]) &gt; 1, SQRT(SUMPRODUCT((EDF[Nom]=EDF_jour[[#This Row],[NOM]]) * (EDF[Date]&gt;=DATE(YEAR($A$4), MONTH($A$4), DAY($A$4)-20)) * (EDF[Date]&lt;=$A$4) * (EDF[Total EDF]-EDF_jour[[#This Row],[Tendance 21j EDF]])^2) / (COUNTIFS(EDF[Date], "&gt;=" &amp; DATE(YEAR($A$4), MONTH($A$4), DAY($A$4) - 20), EDF[Date], "&lt;=" &amp; $A$4, EDF[Nom], EDF_jour[[#This Row],[NOM]]) - 1)), 0)</f>
        <v>1.7677669529663689</v>
      </c>
      <c r="AN11" s="133">
        <f>IF(COUNTIFS(EDF[Date], "&gt;=" &amp; DATE(2023, 7, 17), EDF[Date], "&lt;=" &amp; $A$4, EDF[Nom], EDF_jour[[#This Row],[NOM]]) = 0, "", SUMIFS(EDF[Total EDF], EDF[Date], "&gt;=" &amp; DATE(2023, 7, 17), EDF[Date], "&lt;=" &amp; $A$4, EDF[Nom], EDF_jour[[#This Row],[NOM]]) / COUNTIFS(EDF[Date], "&gt;=" &amp; DATE(2023, 7, 17), EDF[Date], "&lt;=" &amp; $A$4, EDF[Nom], EDF_jour[[#This Row],[NOM]]))</f>
        <v>24.1</v>
      </c>
      <c r="AO11" s="132" cm="1">
        <f t="array" ref="AO11">IF(COUNTIFS(EDF[Date], "&gt;=" &amp; DATE(2023, 7, 17), EDF[Date], "&lt;=" &amp; $A$4, EDF[Nom], EDF_jour[[#This Row],[NOM]]) &gt; 1, SQRT(SUMPRODUCT((EDF[Nom]=EDF_jour[[#This Row],[NOM]]) * (EDF[Date]&gt;=DATE(2023, 7, 17)) * (EDF[Date]&lt;=$A$4) * (EDF[Total EDF]-EDF_jour[[#This Row],[Tendance saison]])^2) / (COUNTIFS(EDF[Date], "&gt;=" &amp; DATE(2023, 7, 17), EDF[Date], "&lt;=" &amp; $A$4, EDF[Nom], EDF_jour[[#This Row],[NOM]]) - 1)), 0)</f>
        <v>2.3819496658255228</v>
      </c>
      <c r="AP11" s="132">
        <f>IF(COUNTIFS(EDF[Date], "&gt;=" &amp; DATE(YEAR($A$4), MONTH($A$4), DAY($A$4) - 20), EDF[Date], "&lt;=" &amp; $A$4, EDF[Nom], EDF_jour[[#This Row],[NOM]]) = 0, "", SUMIFS(EDF[Humeur], EDF[Date], "&gt;=" &amp; DATE(YEAR($A$4), MONTH($A$4), DAY($A$4) - 20), EDF[Date], "&lt;=" &amp; $A$4, EDF[Nom], EDF_jour[[#This Row],[NOM]]) / COUNTIFS(EDF[Date], "&gt;=" &amp; DATE(YEAR($A$4), MONTH($A$4), DAY($A$4) - 20), EDF[Date], "&lt;=" &amp; $A$4, EDF[Nom], EDF_jour[[#This Row],[NOM]]))</f>
        <v>4</v>
      </c>
      <c r="AQ11" s="132">
        <f>IF(COUNTIFS(EDF[Date], "&gt;=" &amp; DATE(2023, 7, 17), EDF[Date], "&lt;=" &amp; $A$4, EDF[Nom], EDF_jour[[#This Row],[NOM]]) = 0, "", SUMIFS(EDF[Humeur], EDF[Date], "&gt;=" &amp; DATE(2023, 7, 17), EDF[Date], "&lt;=" &amp; $A$4, EDF[Nom], EDF_jour[[#This Row],[NOM]]) / COUNTIFS(EDF[Date], "&gt;=" &amp; DATE(2023, 7, 17), EDF[Date], "&lt;=" &amp; $A$4, EDF[Nom], EDF_jour[[#This Row],[NOM]]))</f>
        <v>3.9</v>
      </c>
      <c r="AR11" s="132">
        <f>IF(COUNTIFS(EDF[Date], "&gt;=" &amp; DATE(YEAR($A$4), MONTH($A$4), DAY($A$4) - 20), EDF[Date], "&lt;=" &amp; $A$4, EDF[Nom], EDF_jour[[#This Row],[NOM]]) = 0, "", SUMIFS(EDF[Stress], EDF[Date], "&gt;=" &amp; DATE(YEAR($A$4), MONTH($A$4), DAY($A$4) - 20), EDF[Date], "&lt;=" &amp; $A$4, EDF[Nom], EDF_jour[[#This Row],[NOM]]) / COUNTIFS(EDF[Date], "&gt;=" &amp; DATE(YEAR($A$4), MONTH($A$4), DAY($A$4) - 20), EDF[Date], "&lt;=" &amp; $A$4, EDF[Nom], EDF_jour[[#This Row],[NOM]]))</f>
        <v>3.125</v>
      </c>
      <c r="AS11" s="132">
        <f>IF(COUNTIFS(EDF[Date], "&gt;=" &amp; DATE(2023, 7, 17), EDF[Date], "&lt;=" &amp; $A$4, EDF[Nom], EDF_jour[[#This Row],[NOM]]) = 0, "", SUMIFS(EDF[Stress], EDF[Date], "&gt;=" &amp; DATE(2023, 7, 17), EDF[Date], "&lt;=" &amp; $A$4, EDF[Nom], EDF_jour[[#This Row],[NOM]]) / COUNTIFS(EDF[Date], "&gt;=" &amp; DATE(2023, 7, 17), EDF[Date], "&lt;=" &amp; $A$4, EDF[Nom], EDF_jour[[#This Row],[NOM]]))</f>
        <v>3.1</v>
      </c>
      <c r="AT11" s="132">
        <f>IF(COUNTIFS(EDF[Date], "&gt;=" &amp; DATE(YEAR($A$4), MONTH($A$4), DAY($A$4) - 20), EDF[Date], "&lt;=" &amp; $A$4, EDF[Nom], EDF_jour[[#This Row],[NOM]]) = 0, "", SUMIFS(EDF[Sommeil], EDF[Date], "&gt;=" &amp; DATE(YEAR($A$4), MONTH($A$4), DAY($A$4) - 20), EDF[Date], "&lt;=" &amp; $A$4, EDF[Nom], EDF_jour[[#This Row],[NOM]]) / COUNTIFS(EDF[Date], "&gt;=" &amp; DATE(YEAR($A$4), MONTH($A$4), DAY($A$4) - 20), EDF[Date], "&lt;=" &amp; $A$4, EDF[Nom], EDF_jour[[#This Row],[NOM]]))</f>
        <v>4.75</v>
      </c>
      <c r="AU11" s="132">
        <f>IF(COUNTIFS(EDF[Date], "&gt;=" &amp; DATE(2023, 7, 17), EDF[Date], "&lt;=" &amp; $A$4, EDF[Nom], EDF_jour[[#This Row],[NOM]]) = 0, "", SUMIFS(EDF[Sommeil], EDF[Date], "&gt;=" &amp; DATE(2023, 7, 17), EDF[Date], "&lt;=" &amp; $A$4, EDF[Nom], EDF_jour[[#This Row],[NOM]]) / COUNTIFS(EDF[Date], "&gt;=" &amp; DATE(2023, 7, 17), EDF[Date], "&lt;=" &amp; $A$4, EDF[Nom], EDF_jour[[#This Row],[NOM]]))</f>
        <v>4.4000000000000004</v>
      </c>
      <c r="AV11" s="132">
        <f>IF(COUNTIFS(EDF[Date], "&gt;=" &amp; DATE(YEAR($A$4), MONTH($A$4), DAY($A$4) - 20), EDF[Date], "&lt;=" &amp; $A$4, EDF[Nom], EDF_jour[[#This Row],[NOM]]) = 0, "", SUMIFS(EDF[Etat Physique], EDF[Date], "&gt;=" &amp; DATE(YEAR($A$4), MONTH($A$4), DAY($A$4) - 20), EDF[Date], "&lt;=" &amp; $A$4, EDF[Nom], EDF_jour[[#This Row],[NOM]]) / COUNTIFS(EDF[Date], "&gt;=" &amp; DATE(YEAR($A$4), MONTH($A$4), DAY($A$4) - 20), EDF[Date], "&lt;=" &amp; $A$4, EDF[Nom], EDF_jour[[#This Row],[NOM]]))</f>
        <v>3.75</v>
      </c>
      <c r="AW11" s="132">
        <f>IF(COUNTIFS(EDF[Date], "&gt;=" &amp; DATE(2023, 7, 17), EDF[Date], "&lt;=" &amp; $A$4, EDF[Nom], EDF_jour[[#This Row],[NOM]]) = 0, "", SUMIFS(EDF[Etat Physique], EDF[Date], "&gt;=" &amp; DATE(2023, 7, 17), EDF[Date], "&lt;=" &amp; $A$4, EDF[Nom], EDF_jour[[#This Row],[NOM]]) / COUNTIFS(EDF[Date], "&gt;=" &amp; DATE(2023, 7, 17), EDF[Date], "&lt;=" &amp; $A$4, EDF[Nom], EDF_jour[[#This Row],[NOM]]))</f>
        <v>3.4</v>
      </c>
      <c r="AX11" s="132">
        <f>IF(COUNTIFS(EDF[Date], "&gt;=" &amp; DATE(YEAR($A$4), MONTH($A$4), DAY($A$4) - 20), EDF[Date], "&lt;=" &amp; $A$4, EDF[Nom], EDF_jour[[#This Row],[NOM]]) = 0, "", SUMIFS(EDF[Hydratation], EDF[Date], "&gt;=" &amp; DATE(YEAR($A$4), MONTH($A$4), DAY($A$4) - 20), EDF[Date], "&lt;=" &amp; $A$4, EDF[Nom], EDF_jour[[#This Row],[NOM]]) / COUNTIFS(EDF[Date], "&gt;=" &amp; DATE(YEAR($A$4), MONTH($A$4), DAY($A$4) - 20), EDF[Date], "&lt;=" &amp; $A$4, EDF[Nom], EDF_jour[[#This Row],[NOM]]))</f>
        <v>4.75</v>
      </c>
      <c r="AY11" s="132">
        <f>IF(COUNTIFS(EDF[Date], "&gt;=" &amp; DATE(2023, 7, 17), EDF[Date], "&lt;=" &amp; $A$4, EDF[Nom], EDF_jour[[#This Row],[NOM]]) = 0, "", SUMIFS(EDF[Hydratation], EDF[Date], "&gt;=" &amp; DATE(2023, 7, 17), EDF[Date], "&lt;=" &amp; $A$4, EDF[Nom], EDF_jour[[#This Row],[NOM]]) / COUNTIFS(EDF[Date], "&gt;=" &amp; DATE(2023, 7, 17), EDF[Date], "&lt;=" &amp; $A$4, EDF[Nom], EDF_jour[[#This Row],[NOM]]))</f>
        <v>4.45</v>
      </c>
      <c r="AZ11" s="132">
        <f>IF(COUNTIFS(EDF[Date], "&gt;=" &amp; DATE(YEAR($A$4), MONTH($A$4), DAY($A$4) - 20), EDF[Date], "&lt;=" &amp; $A$4, EDF[Nom], EDF_jour[[#This Row],[NOM]]) = 0, "", SUMIFS(EDF[Nutrition], EDF[Date], "&gt;=" &amp; DATE(YEAR($A$4), MONTH($A$4), DAY($A$4) - 20), EDF[Date], "&lt;=" &amp; $A$4, EDF[Nom], EDF_jour[[#This Row],[NOM]]) / COUNTIFS(EDF[Date], "&gt;=" &amp; DATE(YEAR($A$4), MONTH($A$4), DAY($A$4) - 20), EDF[Date], "&lt;=" &amp; $A$4, EDF[Nom], EDF_jour[[#This Row],[NOM]]))</f>
        <v>5</v>
      </c>
      <c r="BA11" s="134">
        <f>IF(COUNTIFS(EDF[Date], "&gt;=" &amp; DATE(2023, 7, 17), EDF[Date], "&lt;=" &amp; $A$4, EDF[Nom], EDF_jour[[#This Row],[NOM]]) = 0, "", SUMIFS(EDF[Hydratation], EDF[Date], "&gt;=" &amp; DATE(2023, 7, 17), EDF[Date], "&lt;=" &amp; $A$4, EDF[Nom], EDF_jour[[#This Row],[NOM]]) / COUNTIFS(EDF[Date], "&gt;=" &amp; DATE(2023, 7, 17), EDF[Date], "&lt;=" &amp; $A$4, EDF[Nom], EDF_jour[[#This Row],[NOM]]))</f>
        <v>4.45</v>
      </c>
      <c r="BB11" s="48"/>
      <c r="BC11" s="48"/>
      <c r="BD11" s="48"/>
      <c r="BE11" s="48"/>
      <c r="BF11" s="48"/>
      <c r="BG11" s="48"/>
      <c r="BH11" s="48"/>
      <c r="BI11" s="48"/>
      <c r="BJ11" s="48"/>
      <c r="BK11" s="48"/>
      <c r="BL11" s="48"/>
      <c r="BM11" s="48"/>
      <c r="BN11" s="48"/>
      <c r="BO11" s="48"/>
      <c r="BP11" s="48"/>
      <c r="BQ11" s="48"/>
      <c r="BR11" s="48"/>
      <c r="BS11" s="48"/>
      <c r="BT11" s="48"/>
      <c r="BU11" s="49"/>
      <c r="BV11" s="49"/>
      <c r="BW11" s="49"/>
      <c r="BX11" s="49"/>
      <c r="BY11" s="49"/>
    </row>
    <row r="12" spans="1:77" x14ac:dyDescent="0.2">
      <c r="A12" s="78" t="s">
        <v>102</v>
      </c>
      <c r="B12" s="78" t="s">
        <v>780</v>
      </c>
      <c r="C12" s="40" t="s">
        <v>766</v>
      </c>
      <c r="D12" s="40" t="s">
        <v>772</v>
      </c>
      <c r="E12" s="34"/>
      <c r="F12" s="52" t="s">
        <v>767</v>
      </c>
      <c r="G12" s="53" t="s">
        <v>773</v>
      </c>
      <c r="H12" s="37" t="str" cm="1">
        <f t="array" ref="H12">IF(P12="", "", IF(SUMPRODUCT((EDF_jour[[#This Row],[Humeur]:[Nutrition]]&lt;3)*1)&gt;=3, "Bas", VLOOKUP(P12, $G$67:$H$71, 2, TRUE)))</f>
        <v/>
      </c>
      <c r="I12" s="34"/>
      <c r="J12" s="44" t="str" cm="1">
        <f t="array" ref="J12">IF(SUMPRODUCT((EDF[[Date]:[Date]]=$A$4)*(EDF[[Nom]:[Nom]]=A12)*(EDF[[Humeur]:[Humeur]]))=0, "", SUMPRODUCT((EDF[[Date]:[Date]]=$A$4)*(EDF[[Nom]:[Nom]]=A12)*(EDF[[Humeur]:[Humeur]])))</f>
        <v/>
      </c>
      <c r="K12" s="45" t="str" cm="1">
        <f t="array" ref="K12">IF(SUMPRODUCT((EDF[[Date]:[Date]]=$A$4)*(EDF[[Nom]:[Nom]]=A12)*(EDF[[Stress]:[Stress]]))=0, "", SUMPRODUCT((EDF[[Date]:[Date]]=$A$4)*(EDF[[Nom]:[Nom]]=A12)*(EDF[[Stress]:[Stress]])))</f>
        <v/>
      </c>
      <c r="L12" s="45" t="str" cm="1">
        <f t="array" ref="L12">IF(SUMPRODUCT((EDF[[Date]:[Date]]=$A$4)*(EDF[[Nom]:[Nom]]=A12)*(EDF[[Sommeil]:[Sommeil]]))=0, "", SUMPRODUCT((EDF[[Date]:[Date]]=$A$4)*(EDF[[Nom]:[Nom]]=A12)*(EDF[[Sommeil]:[Sommeil]])))</f>
        <v/>
      </c>
      <c r="M12" s="45" t="str" cm="1">
        <f t="array" ref="M12">IF(SUMPRODUCT((EDF[[Date]:[Date]]=$A$4)*(EDF[[Nom]:[Nom]]=A12)*(EDF[[Etat Physique]:[Etat Physique]]))=0, "", SUMPRODUCT((EDF[[Date]:[Date]]=$A$4)*(EDF[[Nom]:[Nom]]=A12)*(EDF[[Etat Physique]:[Etat Physique]])))</f>
        <v/>
      </c>
      <c r="N12" s="45" t="str" cm="1">
        <f t="array" ref="N12">IF(SUMPRODUCT((EDF[[Date]:[Date]]=$A$4)*(EDF[[Nom]:[Nom]]=A12)*(EDF[[Hydratation]:[Hydratation]]))=0, "", SUMPRODUCT((EDF[[Date]:[Date]]=$A$4)*(EDF[[Nom]:[Nom]]=A12)*(EDF[[Hydratation]:[Hydratation]])))</f>
        <v/>
      </c>
      <c r="O12" s="45" t="str" cm="1">
        <f t="array" ref="O12">IF(SUMPRODUCT((EDF[[Date]:[Date]]=$A$4)*(EDF[[Nom]:[Nom]]=A12)*(EDF[[Nutrition]:[Nutrition]]))=0, "", SUMPRODUCT((EDF[[Date]:[Date]]=$A$4)*(EDF[[Nom]:[Nom]]=A12)*(EDF[[Nutrition]:[Nutrition]])))</f>
        <v/>
      </c>
      <c r="P12" s="45" t="str" cm="1">
        <f t="array" ref="P12">IF(SUMPRODUCT((EDF[[Date]:[Date]]=$A$4)*(EDF[[Nom]:[Nom]]=A12)*(EDF[[Total EDF]:[Total EDF]]))=0, "", SUMPRODUCT((EDF[[Date]:[Date]]=$A$4)*(EDF[[Nom]:[Nom]]=A12)*(EDF[[Total EDF]:[Total EDF]])))</f>
        <v/>
      </c>
      <c r="Q12" s="107" t="str" cm="1">
        <f t="array" ref="Q12">IF(SUMPRODUCT((EDF[[Date]:[Date]]=$A$4)*(EDF[[Nom]:[Nom]]=EDF_jour[[#This Row],[NOM]])*(EDF[[Intensité douleur]:[Intensité douleur]]))=0, "", SUMPRODUCT((EDF[[Date]:[Date]]=$A$4)*(EDF[[Nom]:[Nom]]=EDF_jour[[#This Row],[NOM]])*(EDF[[Intensité douleur]:[Intensité douleur]])))</f>
        <v/>
      </c>
      <c r="R12" s="35" t="str" cm="1">
        <f t="array" ref="R12">IF(IFERROR(INDEX(EDF[[Commentaires douleur]:[Commentaires douleur]], MATCH(1, (EDF[[Date]:[Date]]=$A$4)*(EDF[[Nom]:[Nom]]=EDF_jour[[#This Row],[NOM]]), 0)), "")=0, "", IFERROR(INDEX(EDF[[Commentaires douleur]:[Commentaires douleur]], MATCH(1, (EDF[[Date]:[Date]]=$A$4)*(EDF[[Nom]:[Nom]]=EDF_jour[[#This Row],[NOM]]), 0)), ""))</f>
        <v/>
      </c>
      <c r="S12" s="35"/>
      <c r="T12" s="35" t="str" cm="1">
        <f t="array" ref="T12">IF(IFERROR(INDEX(EDF[[Tête]:[Tête]], MATCH(1, (EDF[[Date]:[Date]]=$A$4)*(EDF[[Nom]:[Nom]]=EDF_jour[[#This Row],[NOM]]), 0)), "")=0, "", IFERROR(INDEX(EDF[[Tête]:[Tête]], MATCH(1, (EDF[[Date]:[Date]]=$A$4)*(EDF[[Nom]:[Nom]]=EDF_jour[[#This Row],[NOM]]), 0)), ""))</f>
        <v/>
      </c>
      <c r="U12" s="35" t="str" cm="1">
        <f t="array" ref="U12">IF(IFERROR(INDEX(EDF[[Cervicales]:[Cervicales]], MATCH(1, (EDF[[Date]:[Date]]=$A$4)*(EDF[[Nom]:[Nom]]=EDF_jour[[#This Row],[NOM]]), 0)), "")=0, "", IFERROR(INDEX(EDF[[Cervicales]:[Cervicales]], MATCH(1, (EDF[[Date]:[Date]]=$A$4)*(EDF[[Nom]:[Nom]]=EDF_jour[[#This Row],[NOM]]), 0)), ""))</f>
        <v/>
      </c>
      <c r="V12" s="35" t="str" cm="1">
        <f t="array" ref="V12">IF(IFERROR(INDEX(EDF[[Ceinture scapulaire]:[Ceinture scapulaire]], MATCH(1, (EDF[[Date]:[Date]]=$A$4)*(EDF[[Nom]:[Nom]]=EDF_jour[[#This Row],[NOM]]), 0)), "")=0, "", IFERROR(INDEX(EDF[[Ceinture scapulaire]:[Ceinture scapulaire]], MATCH(1, (EDF[[Date]:[Date]]=$A$4)*(EDF[[Nom]:[Nom]]=EDF_jour[[#This Row],[NOM]]), 0)), ""))</f>
        <v/>
      </c>
      <c r="W12" s="35" t="str" cm="1">
        <f t="array" ref="W12">IF(IFERROR(INDEX(EDF[[Coudes]:[Coudes]], MATCH(1, (EDF[[Date]:[Date]]=$A$4)*(EDF[[Nom]:[Nom]]=EDF_jour[[#This Row],[NOM]]), 0)), "")=0, "", IFERROR(INDEX(EDF[[Coudes]:[Coudes]], MATCH(1, (EDF[[Date]:[Date]]=$A$4)*(EDF[[Nom]:[Nom]]=EDF_jour[[#This Row],[NOM]]), 0)), ""))</f>
        <v/>
      </c>
      <c r="X12" s="35" t="str" cm="1">
        <f t="array" ref="X12">IF(IFERROR(INDEX(EDF[[Mains]:[Mains]], MATCH(1, (EDF[[Date]:[Date]]=$A$4)*(EDF[[Nom]:[Nom]]=EDF_jour[[#This Row],[NOM]]), 0)), "")=0, "", IFERROR(INDEX(EDF[[Mains]:[Mains]], MATCH(1, (EDF[[Date]:[Date]]=$A$4)*(EDF[[Nom]:[Nom]]=EDF_jour[[#This Row],[NOM]]), 0)), ""))</f>
        <v/>
      </c>
      <c r="Y12" s="35" t="str" cm="1">
        <f t="array" ref="Y12">IF(IFERROR(INDEX(EDF[[Dos]:[Dos]], MATCH(1, (EDF[[Date]:[Date]]=$A$4)*(EDF[[Nom]:[Nom]]=EDF_jour[[#This Row],[NOM]]), 0)), "")=0, "", IFERROR(INDEX(EDF[[Dos]:[Dos]], MATCH(1, (EDF[[Date]:[Date]]=$A$4)*(EDF[[Nom]:[Nom]]=EDF_jour[[#This Row],[NOM]]), 0)), ""))</f>
        <v/>
      </c>
      <c r="Z12" s="35" t="str" cm="1">
        <f t="array" ref="Z12">IF(IFERROR(INDEX(EDF[[Abdos]:[Abdos]], MATCH(1, (EDF[[Date]:[Date]]=$A$4)*(EDF[[Nom]:[Nom]]=EDF_jour[[#This Row],[NOM]]), 0)), "")=0, "", IFERROR(INDEX(EDF[[Abdos]:[Abdos]], MATCH(1, (EDF[[Date]:[Date]]=$A$4)*(EDF[[Nom]:[Nom]]=EDF_jour[[#This Row],[NOM]]), 0)), ""))</f>
        <v/>
      </c>
      <c r="AA12" s="35" t="str" cm="1">
        <f t="array" ref="AA12">IF(IFERROR(INDEX(EDF[[Ceinture pelvienne]:[Ceinture pelvienne]], MATCH(1, (EDF[[Date]:[Date]]=$A$4)*(EDF[[Nom]:[Nom]]=EDF_jour[[#This Row],[NOM]]), 0)), "")=0, "", IFERROR(INDEX(EDF[[Ceinture pelvienne]:[Ceinture pelvienne]], MATCH(1, (EDF[[Date]:[Date]]=$A$4)*(EDF[[Nom]:[Nom]]=EDF_jour[[#This Row],[NOM]]), 0)), ""))</f>
        <v/>
      </c>
      <c r="AB12" s="35" t="str" cm="1">
        <f t="array" ref="AB12">IF(IFERROR(INDEX(EDF[[Genou]:[Genou]], MATCH(1, (EDF[[Date]:[Date]]=$A$4)*(EDF[[Nom]:[Nom]]=EDF_jour[[#This Row],[NOM]]), 0)), "")=0, "", IFERROR(INDEX(EDF[[Genou]:[Genou]], MATCH(1, (EDF[[Date]:[Date]]=$A$4)*(EDF[[Nom]:[Nom]]=EDF_jour[[#This Row],[NOM]]), 0)), ""))</f>
        <v/>
      </c>
      <c r="AC12" s="35" t="str" cm="1">
        <f t="array" ref="AC12">IF(IFERROR(INDEX(EDF[[Quadri]:[Quadri]], MATCH(1, (EDF[[Date]:[Date]]=$A$4)*(EDF[[Nom]:[Nom]]=EDF_jour[[#This Row],[NOM]]), 0)), "")=0, "", IFERROR(INDEX(EDF[[Quadri]:[Quadri]], MATCH(1, (EDF[[Date]:[Date]]=$A$4)*(EDF[[Nom]:[Nom]]=EDF_jour[[#This Row],[NOM]]), 0)), ""))</f>
        <v/>
      </c>
      <c r="AD12" s="35" t="str" cm="1">
        <f t="array" ref="AD12">IF(IFERROR(INDEX(EDF[[Ischio]:[Ischio]], MATCH(1, (EDF[[Date]:[Date]]=$A$4)*(EDF[[Nom]:[Nom]]=EDF_jour[[#This Row],[NOM]]), 0)), "")=0, "", IFERROR(INDEX(EDF[[Ischio]:[Ischio]], MATCH(1, (EDF[[Date]:[Date]]=$A$4)*(EDF[[Nom]:[Nom]]=EDF_jour[[#This Row],[NOM]]), 0)), ""))</f>
        <v/>
      </c>
      <c r="AE12" s="35" t="str" cm="1">
        <f t="array" ref="AE12">IF(IFERROR(INDEX(EDF[[Tibia]:[Tibia]], MATCH(1, (EDF[[Date]:[Date]]=$A$4)*(EDF[[Nom]:[Nom]]=EDF_jour[[#This Row],[NOM]]), 0)), "")=0, "", IFERROR(INDEX(EDF[[Tibia]:[Tibia]], MATCH(1, (EDF[[Date]:[Date]]=$A$4)*(EDF[[Nom]:[Nom]]=EDF_jour[[#This Row],[NOM]]), 0)), ""))</f>
        <v/>
      </c>
      <c r="AF12" s="35" t="str" cm="1">
        <f t="array" ref="AF12">IF(IFERROR(INDEX(EDF[[Mollet]:[Mollet]], MATCH(1, (EDF[[Date]:[Date]]=$A$4)*(EDF[[Nom]:[Nom]]=EDF_jour[[#This Row],[NOM]]), 0)), "")=0, "", IFERROR(INDEX(EDF[[Mollet]:[Mollet]], MATCH(1, (EDF[[Date]:[Date]]=$A$4)*(EDF[[Nom]:[Nom]]=EDF_jour[[#This Row],[NOM]]), 0)), ""))</f>
        <v/>
      </c>
      <c r="AG12" s="35" t="str" cm="1">
        <f t="array" ref="AG12">IF(IFERROR(INDEX(EDF[[Chevilles]:[Chevilles]], MATCH(1, (EDF[[Date]:[Date]]=$A$4)*(EDF[[Nom]:[Nom]]=EDF_jour[[#This Row],[NOM]]), 0)), "")=0, "", IFERROR(INDEX(EDF[[Chevilles]:[Chevilles]], MATCH(1, (EDF[[Date]:[Date]]=$A$4)*(EDF[[Nom]:[Nom]]=EDF_jour[[#This Row],[NOM]]), 0)), ""))</f>
        <v/>
      </c>
      <c r="AH12" s="35" t="str" cm="1">
        <f t="array" ref="AH12">IF(IFERROR(INDEX(EDF[[Pieds]:[Pieds]], MATCH(1, (EDF[[Date]:[Date]]=$A$4)*(EDF[[Nom]:[Nom]]=EDF_jour[[#This Row],[NOM]]), 0)), "")=0, "", IFERROR(INDEX(EDF[[Pieds]:[Pieds]], MATCH(1, (EDF[[Date]:[Date]]=$A$4)*(EDF[[Nom]:[Nom]]=EDF_jour[[#This Row],[NOM]]), 0)), ""))</f>
        <v/>
      </c>
      <c r="AI12" s="35" t="str">
        <f>IF(COUNTIFS(EDF[Date], "&gt;=" &amp; DATE(YEAR($A$4), MONTH($A$4), DAY($A$4) - 6), EDF[Date], "&lt;=" &amp; $A$4, EDF[Nom], EDF_jour[[#This Row],[NOM]]) = 0, "", SUMIFS(EDF[Total EDF], EDF[Date], "&gt;=" &amp; DATE(YEAR($A$4), MONTH($A$4), DAY($A$4) - 6), EDF[Date], "&lt;=" &amp; $A$4, EDF[Nom], EDF_jour[[#This Row],[NOM]]) / COUNTIFS(EDF[Date], "&gt;=" &amp; DATE(YEAR($A$4), MONTH($A$4), DAY($A$4) - 6), EDF[Date], "&lt;=" &amp; $A$4, EDF[Nom], EDF_jour[[#This Row],[NOM]]))</f>
        <v/>
      </c>
      <c r="AJ12" s="35" cm="1">
        <f t="array" ref="AJ12">IF(COUNTIFS(EDF[Date], "&gt;=" &amp; DATE(YEAR($A$4), MONTH($A$4), DAY($A$4) - 6), EDF[Date], "&lt;=" &amp; $A$4, EDF[Nom], EDF_jour[[#This Row],[NOM]]) &gt; 1, SQRT(SUMPRODUCT((EDF[Nom]=EDF_jour[[#This Row],[NOM]]) * (EDF[Date]&gt;=DATE(YEAR($A$4), MONTH($A$4), DAY($A$4)-6)) * (EDF[Date]&lt;=$A$4) * (EDF[Total EDF]-EDF_jour[[#This Row],[Tendance semaine]])^2) / (COUNTIFS(EDF[Date], "&gt;=" &amp; DATE(YEAR($A$4), MONTH($A$4), DAY($A$4) - 6), EDF[Date], "&lt;=" &amp; $A$4, EDF[Nom], EDF_jour[[#This Row],[NOM]]) - 1)), 0)</f>
        <v>0</v>
      </c>
      <c r="AK12" s="130" t="str">
        <f>IF(COUNTIFS(EDF[Date], "&gt;=" &amp; DATE(YEAR($A$4), MONTH($A$4), DAY($A$4) - 20), EDF[Date], "&lt;=" &amp; $A$4, EDF[Nom], EDF_jour[[#This Row],[NOM]]) = 0, "", SUMIFS(EDF[Total EDF], EDF[Date], "&gt;=" &amp; DATE(YEAR($A$4), MONTH($A$4), DAY($A$4) - 20), EDF[Date], "&lt;=" &amp; $A$4, EDF[Nom], EDF_jour[[#This Row],[NOM]]) / COUNTIFS(EDF[Date], "&gt;=" &amp; DATE(YEAR($A$4), MONTH($A$4), DAY($A$4) - 20), EDF[Date], "&lt;=" &amp; $A$4, EDF[Nom], EDF_jour[[#This Row],[NOM]]))</f>
        <v/>
      </c>
      <c r="AL12" s="131" t="str">
        <f>IFERROR((EDF_jour[[#This Row],[Score]] - EDF_jour[[#This Row],[Tendance 21j EDF]]) / EDF_jour[[#This Row],[Tendance 21j EDF]], "")</f>
        <v/>
      </c>
      <c r="AM12" s="132" cm="1">
        <f t="array" ref="AM12">IF(COUNTIFS(EDF[Date], "&gt;=" &amp; DATE(YEAR($A$4), MONTH($A$4), DAY($A$4) - 20), EDF[Date], "&lt;=" &amp; $A$4, EDF[Nom], EDF_jour[[#This Row],[NOM]]) &gt; 1, SQRT(SUMPRODUCT((EDF[Nom]=EDF_jour[[#This Row],[NOM]]) * (EDF[Date]&gt;=DATE(YEAR($A$4), MONTH($A$4), DAY($A$4)-20)) * (EDF[Date]&lt;=$A$4) * (EDF[Total EDF]-EDF_jour[[#This Row],[Tendance 21j EDF]])^2) / (COUNTIFS(EDF[Date], "&gt;=" &amp; DATE(YEAR($A$4), MONTH($A$4), DAY($A$4) - 20), EDF[Date], "&lt;=" &amp; $A$4, EDF[Nom], EDF_jour[[#This Row],[NOM]]) - 1)), 0)</f>
        <v>0</v>
      </c>
      <c r="AN12" s="133">
        <f>IF(COUNTIFS(EDF[Date], "&gt;=" &amp; DATE(2023, 7, 17), EDF[Date], "&lt;=" &amp; $A$4, EDF[Nom], EDF_jour[[#This Row],[NOM]]) = 0, "", SUMIFS(EDF[Total EDF], EDF[Date], "&gt;=" &amp; DATE(2023, 7, 17), EDF[Date], "&lt;=" &amp; $A$4, EDF[Nom], EDF_jour[[#This Row],[NOM]]) / COUNTIFS(EDF[Date], "&gt;=" &amp; DATE(2023, 7, 17), EDF[Date], "&lt;=" &amp; $A$4, EDF[Nom], EDF_jour[[#This Row],[NOM]]))</f>
        <v>20.236842105263158</v>
      </c>
      <c r="AO12" s="132" cm="1">
        <f t="array" ref="AO12">IF(COUNTIFS(EDF[Date], "&gt;=" &amp; DATE(2023, 7, 17), EDF[Date], "&lt;=" &amp; $A$4, EDF[Nom], EDF_jour[[#This Row],[NOM]]) &gt; 1, SQRT(SUMPRODUCT((EDF[Nom]=EDF_jour[[#This Row],[NOM]]) * (EDF[Date]&gt;=DATE(2023, 7, 17)) * (EDF[Date]&lt;=$A$4) * (EDF[Total EDF]-EDF_jour[[#This Row],[Tendance saison]])^2) / (COUNTIFS(EDF[Date], "&gt;=" &amp; DATE(2023, 7, 17), EDF[Date], "&lt;=" &amp; $A$4, EDF[Nom], EDF_jour[[#This Row],[NOM]]) - 1)), 0)</f>
        <v>2.0326285807713176</v>
      </c>
      <c r="AP12" s="132" t="str">
        <f>IF(COUNTIFS(EDF[Date], "&gt;=" &amp; DATE(YEAR($A$4), MONTH($A$4), DAY($A$4) - 20), EDF[Date], "&lt;=" &amp; $A$4, EDF[Nom], EDF_jour[[#This Row],[NOM]]) = 0, "", SUMIFS(EDF[Humeur], EDF[Date], "&gt;=" &amp; DATE(YEAR($A$4), MONTH($A$4), DAY($A$4) - 20), EDF[Date], "&lt;=" &amp; $A$4, EDF[Nom], EDF_jour[[#This Row],[NOM]]) / COUNTIFS(EDF[Date], "&gt;=" &amp; DATE(YEAR($A$4), MONTH($A$4), DAY($A$4) - 20), EDF[Date], "&lt;=" &amp; $A$4, EDF[Nom], EDF_jour[[#This Row],[NOM]]))</f>
        <v/>
      </c>
      <c r="AQ12" s="132">
        <f>IF(COUNTIFS(EDF[Date], "&gt;=" &amp; DATE(2023, 7, 17), EDF[Date], "&lt;=" &amp; $A$4, EDF[Nom], EDF_jour[[#This Row],[NOM]]) = 0, "", SUMIFS(EDF[Humeur], EDF[Date], "&gt;=" &amp; DATE(2023, 7, 17), EDF[Date], "&lt;=" &amp; $A$4, EDF[Nom], EDF_jour[[#This Row],[NOM]]) / COUNTIFS(EDF[Date], "&gt;=" &amp; DATE(2023, 7, 17), EDF[Date], "&lt;=" &amp; $A$4, EDF[Nom], EDF_jour[[#This Row],[NOM]]))</f>
        <v>3.1315789473684212</v>
      </c>
      <c r="AR12" s="132" t="str">
        <f>IF(COUNTIFS(EDF[Date], "&gt;=" &amp; DATE(YEAR($A$4), MONTH($A$4), DAY($A$4) - 20), EDF[Date], "&lt;=" &amp; $A$4, EDF[Nom], EDF_jour[[#This Row],[NOM]]) = 0, "", SUMIFS(EDF[Stress], EDF[Date], "&gt;=" &amp; DATE(YEAR($A$4), MONTH($A$4), DAY($A$4) - 20), EDF[Date], "&lt;=" &amp; $A$4, EDF[Nom], EDF_jour[[#This Row],[NOM]]) / COUNTIFS(EDF[Date], "&gt;=" &amp; DATE(YEAR($A$4), MONTH($A$4), DAY($A$4) - 20), EDF[Date], "&lt;=" &amp; $A$4, EDF[Nom], EDF_jour[[#This Row],[NOM]]))</f>
        <v/>
      </c>
      <c r="AS12" s="132">
        <f>IF(COUNTIFS(EDF[Date], "&gt;=" &amp; DATE(2023, 7, 17), EDF[Date], "&lt;=" &amp; $A$4, EDF[Nom], EDF_jour[[#This Row],[NOM]]) = 0, "", SUMIFS(EDF[Stress], EDF[Date], "&gt;=" &amp; DATE(2023, 7, 17), EDF[Date], "&lt;=" &amp; $A$4, EDF[Nom], EDF_jour[[#This Row],[NOM]]) / COUNTIFS(EDF[Date], "&gt;=" &amp; DATE(2023, 7, 17), EDF[Date], "&lt;=" &amp; $A$4, EDF[Nom], EDF_jour[[#This Row],[NOM]]))</f>
        <v>3.7105263157894739</v>
      </c>
      <c r="AT12" s="132" t="str">
        <f>IF(COUNTIFS(EDF[Date], "&gt;=" &amp; DATE(YEAR($A$4), MONTH($A$4), DAY($A$4) - 20), EDF[Date], "&lt;=" &amp; $A$4, EDF[Nom], EDF_jour[[#This Row],[NOM]]) = 0, "", SUMIFS(EDF[Sommeil], EDF[Date], "&gt;=" &amp; DATE(YEAR($A$4), MONTH($A$4), DAY($A$4) - 20), EDF[Date], "&lt;=" &amp; $A$4, EDF[Nom], EDF_jour[[#This Row],[NOM]]) / COUNTIFS(EDF[Date], "&gt;=" &amp; DATE(YEAR($A$4), MONTH($A$4), DAY($A$4) - 20), EDF[Date], "&lt;=" &amp; $A$4, EDF[Nom], EDF_jour[[#This Row],[NOM]]))</f>
        <v/>
      </c>
      <c r="AU12" s="132">
        <f>IF(COUNTIFS(EDF[Date], "&gt;=" &amp; DATE(2023, 7, 17), EDF[Date], "&lt;=" &amp; $A$4, EDF[Nom], EDF_jour[[#This Row],[NOM]]) = 0, "", SUMIFS(EDF[Sommeil], EDF[Date], "&gt;=" &amp; DATE(2023, 7, 17), EDF[Date], "&lt;=" &amp; $A$4, EDF[Nom], EDF_jour[[#This Row],[NOM]]) / COUNTIFS(EDF[Date], "&gt;=" &amp; DATE(2023, 7, 17), EDF[Date], "&lt;=" &amp; $A$4, EDF[Nom], EDF_jour[[#This Row],[NOM]]))</f>
        <v>2.9473684210526314</v>
      </c>
      <c r="AV12" s="132" t="str">
        <f>IF(COUNTIFS(EDF[Date], "&gt;=" &amp; DATE(YEAR($A$4), MONTH($A$4), DAY($A$4) - 20), EDF[Date], "&lt;=" &amp; $A$4, EDF[Nom], EDF_jour[[#This Row],[NOM]]) = 0, "", SUMIFS(EDF[Etat Physique], EDF[Date], "&gt;=" &amp; DATE(YEAR($A$4), MONTH($A$4), DAY($A$4) - 20), EDF[Date], "&lt;=" &amp; $A$4, EDF[Nom], EDF_jour[[#This Row],[NOM]]) / COUNTIFS(EDF[Date], "&gt;=" &amp; DATE(YEAR($A$4), MONTH($A$4), DAY($A$4) - 20), EDF[Date], "&lt;=" &amp; $A$4, EDF[Nom], EDF_jour[[#This Row],[NOM]]))</f>
        <v/>
      </c>
      <c r="AW12" s="132">
        <f>IF(COUNTIFS(EDF[Date], "&gt;=" &amp; DATE(2023, 7, 17), EDF[Date], "&lt;=" &amp; $A$4, EDF[Nom], EDF_jour[[#This Row],[NOM]]) = 0, "", SUMIFS(EDF[Etat Physique], EDF[Date], "&gt;=" &amp; DATE(2023, 7, 17), EDF[Date], "&lt;=" &amp; $A$4, EDF[Nom], EDF_jour[[#This Row],[NOM]]) / COUNTIFS(EDF[Date], "&gt;=" &amp; DATE(2023, 7, 17), EDF[Date], "&lt;=" &amp; $A$4, EDF[Nom], EDF_jour[[#This Row],[NOM]]))</f>
        <v>2.736842105263158</v>
      </c>
      <c r="AX12" s="132" t="str">
        <f>IF(COUNTIFS(EDF[Date], "&gt;=" &amp; DATE(YEAR($A$4), MONTH($A$4), DAY($A$4) - 20), EDF[Date], "&lt;=" &amp; $A$4, EDF[Nom], EDF_jour[[#This Row],[NOM]]) = 0, "", SUMIFS(EDF[Hydratation], EDF[Date], "&gt;=" &amp; DATE(YEAR($A$4), MONTH($A$4), DAY($A$4) - 20), EDF[Date], "&lt;=" &amp; $A$4, EDF[Nom], EDF_jour[[#This Row],[NOM]]) / COUNTIFS(EDF[Date], "&gt;=" &amp; DATE(YEAR($A$4), MONTH($A$4), DAY($A$4) - 20), EDF[Date], "&lt;=" &amp; $A$4, EDF[Nom], EDF_jour[[#This Row],[NOM]]))</f>
        <v/>
      </c>
      <c r="AY12" s="132">
        <f>IF(COUNTIFS(EDF[Date], "&gt;=" &amp; DATE(2023, 7, 17), EDF[Date], "&lt;=" &amp; $A$4, EDF[Nom], EDF_jour[[#This Row],[NOM]]) = 0, "", SUMIFS(EDF[Hydratation], EDF[Date], "&gt;=" &amp; DATE(2023, 7, 17), EDF[Date], "&lt;=" &amp; $A$4, EDF[Nom], EDF_jour[[#This Row],[NOM]]) / COUNTIFS(EDF[Date], "&gt;=" &amp; DATE(2023, 7, 17), EDF[Date], "&lt;=" &amp; $A$4, EDF[Nom], EDF_jour[[#This Row],[NOM]]))</f>
        <v>3.3947368421052633</v>
      </c>
      <c r="AZ12" s="132" t="str">
        <f>IF(COUNTIFS(EDF[Date], "&gt;=" &amp; DATE(YEAR($A$4), MONTH($A$4), DAY($A$4) - 20), EDF[Date], "&lt;=" &amp; $A$4, EDF[Nom], EDF_jour[[#This Row],[NOM]]) = 0, "", SUMIFS(EDF[Nutrition], EDF[Date], "&gt;=" &amp; DATE(YEAR($A$4), MONTH($A$4), DAY($A$4) - 20), EDF[Date], "&lt;=" &amp; $A$4, EDF[Nom], EDF_jour[[#This Row],[NOM]]) / COUNTIFS(EDF[Date], "&gt;=" &amp; DATE(YEAR($A$4), MONTH($A$4), DAY($A$4) - 20), EDF[Date], "&lt;=" &amp; $A$4, EDF[Nom], EDF_jour[[#This Row],[NOM]]))</f>
        <v/>
      </c>
      <c r="BA12" s="134">
        <f>IF(COUNTIFS(EDF[Date], "&gt;=" &amp; DATE(2023, 7, 17), EDF[Date], "&lt;=" &amp; $A$4, EDF[Nom], EDF_jour[[#This Row],[NOM]]) = 0, "", SUMIFS(EDF[Hydratation], EDF[Date], "&gt;=" &amp; DATE(2023, 7, 17), EDF[Date], "&lt;=" &amp; $A$4, EDF[Nom], EDF_jour[[#This Row],[NOM]]) / COUNTIFS(EDF[Date], "&gt;=" &amp; DATE(2023, 7, 17), EDF[Date], "&lt;=" &amp; $A$4, EDF[Nom], EDF_jour[[#This Row],[NOM]]))</f>
        <v>3.3947368421052633</v>
      </c>
      <c r="BB12" s="48"/>
      <c r="BC12" s="48"/>
      <c r="BD12" s="48"/>
      <c r="BE12" s="48"/>
      <c r="BF12" s="48"/>
      <c r="BG12" s="48"/>
      <c r="BH12" s="48"/>
      <c r="BI12" s="48"/>
      <c r="BJ12" s="48"/>
      <c r="BK12" s="48"/>
      <c r="BL12" s="48"/>
      <c r="BM12" s="48"/>
      <c r="BN12" s="48"/>
      <c r="BO12" s="48"/>
      <c r="BP12" s="48"/>
      <c r="BQ12" s="48"/>
      <c r="BR12" s="48"/>
      <c r="BS12" s="48"/>
      <c r="BT12" s="48"/>
      <c r="BU12" s="49"/>
      <c r="BV12" s="49"/>
      <c r="BW12" s="49"/>
      <c r="BX12" s="49"/>
      <c r="BY12" s="49"/>
    </row>
    <row r="13" spans="1:77" ht="17" customHeight="1" x14ac:dyDescent="0.2">
      <c r="A13" s="78" t="s">
        <v>193</v>
      </c>
      <c r="B13" s="78" t="s">
        <v>781</v>
      </c>
      <c r="C13" s="39" t="s">
        <v>776</v>
      </c>
      <c r="D13" s="38">
        <v>45385</v>
      </c>
      <c r="E13" s="34"/>
      <c r="F13" s="52" t="s">
        <v>767</v>
      </c>
      <c r="G13" s="53" t="s">
        <v>773</v>
      </c>
      <c r="H13" s="37" t="str" cm="1">
        <f t="array" ref="H13">IF(P13="", "", IF(SUMPRODUCT((EDF_jour[[#This Row],[Humeur]:[Nutrition]]&lt;3)*1)&gt;=3, "Bas", VLOOKUP(P13, $G$67:$H$71, 2, TRUE)))</f>
        <v>En forme</v>
      </c>
      <c r="I13" s="34" t="s">
        <v>782</v>
      </c>
      <c r="J13" s="44" cm="1">
        <f t="array" ref="J13">IF(SUMPRODUCT((EDF[[Date]:[Date]]=$A$4)*(EDF[[Nom]:[Nom]]=A13)*(EDF[[Humeur]:[Humeur]]))=0, "", SUMPRODUCT((EDF[[Date]:[Date]]=$A$4)*(EDF[[Nom]:[Nom]]=A13)*(EDF[[Humeur]:[Humeur]])))</f>
        <v>4</v>
      </c>
      <c r="K13" s="45" cm="1">
        <f t="array" ref="K13">IF(SUMPRODUCT((EDF[[Date]:[Date]]=$A$4)*(EDF[[Nom]:[Nom]]=A13)*(EDF[[Stress]:[Stress]]))=0, "", SUMPRODUCT((EDF[[Date]:[Date]]=$A$4)*(EDF[[Nom]:[Nom]]=A13)*(EDF[[Stress]:[Stress]])))</f>
        <v>4</v>
      </c>
      <c r="L13" s="45" cm="1">
        <f t="array" ref="L13">IF(SUMPRODUCT((EDF[[Date]:[Date]]=$A$4)*(EDF[[Nom]:[Nom]]=A13)*(EDF[[Sommeil]:[Sommeil]]))=0, "", SUMPRODUCT((EDF[[Date]:[Date]]=$A$4)*(EDF[[Nom]:[Nom]]=A13)*(EDF[[Sommeil]:[Sommeil]])))</f>
        <v>3</v>
      </c>
      <c r="M13" s="45" cm="1">
        <f t="array" ref="M13">IF(SUMPRODUCT((EDF[[Date]:[Date]]=$A$4)*(EDF[[Nom]:[Nom]]=A13)*(EDF[[Etat Physique]:[Etat Physique]]))=0, "", SUMPRODUCT((EDF[[Date]:[Date]]=$A$4)*(EDF[[Nom]:[Nom]]=A13)*(EDF[[Etat Physique]:[Etat Physique]])))</f>
        <v>4</v>
      </c>
      <c r="N13" s="45" cm="1">
        <f t="array" ref="N13">IF(SUMPRODUCT((EDF[[Date]:[Date]]=$A$4)*(EDF[[Nom]:[Nom]]=A13)*(EDF[[Hydratation]:[Hydratation]]))=0, "", SUMPRODUCT((EDF[[Date]:[Date]]=$A$4)*(EDF[[Nom]:[Nom]]=A13)*(EDF[[Hydratation]:[Hydratation]])))</f>
        <v>4</v>
      </c>
      <c r="O13" s="45" cm="1">
        <f t="array" ref="O13">IF(SUMPRODUCT((EDF[[Date]:[Date]]=$A$4)*(EDF[[Nom]:[Nom]]=A13)*(EDF[[Nutrition]:[Nutrition]]))=0, "", SUMPRODUCT((EDF[[Date]:[Date]]=$A$4)*(EDF[[Nom]:[Nom]]=A13)*(EDF[[Nutrition]:[Nutrition]])))</f>
        <v>3</v>
      </c>
      <c r="P13" s="45" cm="1">
        <f t="array" ref="P13">IF(SUMPRODUCT((EDF[[Date]:[Date]]=$A$4)*(EDF[[Nom]:[Nom]]=A13)*(EDF[[Total EDF]:[Total EDF]]))=0, "", SUMPRODUCT((EDF[[Date]:[Date]]=$A$4)*(EDF[[Nom]:[Nom]]=A13)*(EDF[[Total EDF]:[Total EDF]])))</f>
        <v>22</v>
      </c>
      <c r="Q13" s="107" cm="1">
        <f t="array" ref="Q13">IF(SUMPRODUCT((EDF[[Date]:[Date]]=$A$4)*(EDF[[Nom]:[Nom]]=EDF_jour[[#This Row],[NOM]])*(EDF[[Intensité douleur]:[Intensité douleur]]))=0, "", SUMPRODUCT((EDF[[Date]:[Date]]=$A$4)*(EDF[[Nom]:[Nom]]=EDF_jour[[#This Row],[NOM]])*(EDF[[Intensité douleur]:[Intensité douleur]])))</f>
        <v>1</v>
      </c>
      <c r="R13" s="35" t="str" cm="1">
        <f t="array" ref="R13">IF(IFERROR(INDEX(EDF[[Commentaires douleur]:[Commentaires douleur]], MATCH(1, (EDF[[Date]:[Date]]=$A$4)*(EDF[[Nom]:[Nom]]=EDF_jour[[#This Row],[NOM]]), 0)), "")=0, "", IFERROR(INDEX(EDF[[Commentaires douleur]:[Commentaires douleur]], MATCH(1, (EDF[[Date]:[Date]]=$A$4)*(EDF[[Nom]:[Nom]]=EDF_jour[[#This Row],[NOM]]), 0)), ""))</f>
        <v/>
      </c>
      <c r="S13" s="35" t="s">
        <v>783</v>
      </c>
      <c r="T13" s="35" t="str" cm="1">
        <f t="array" ref="T13">IF(IFERROR(INDEX(EDF[[Tête]:[Tête]], MATCH(1, (EDF[[Date]:[Date]]=$A$4)*(EDF[[Nom]:[Nom]]=EDF_jour[[#This Row],[NOM]]), 0)), "")=0, "", IFERROR(INDEX(EDF[[Tête]:[Tête]], MATCH(1, (EDF[[Date]:[Date]]=$A$4)*(EDF[[Nom]:[Nom]]=EDF_jour[[#This Row],[NOM]]), 0)), ""))</f>
        <v/>
      </c>
      <c r="U13" s="35" t="str" cm="1">
        <f t="array" ref="U13">IF(IFERROR(INDEX(EDF[[Cervicales]:[Cervicales]], MATCH(1, (EDF[[Date]:[Date]]=$A$4)*(EDF[[Nom]:[Nom]]=EDF_jour[[#This Row],[NOM]]), 0)), "")=0, "", IFERROR(INDEX(EDF[[Cervicales]:[Cervicales]], MATCH(1, (EDF[[Date]:[Date]]=$A$4)*(EDF[[Nom]:[Nom]]=EDF_jour[[#This Row],[NOM]]), 0)), ""))</f>
        <v/>
      </c>
      <c r="V13" s="35" t="str" cm="1">
        <f t="array" ref="V13">IF(IFERROR(INDEX(EDF[[Ceinture scapulaire]:[Ceinture scapulaire]], MATCH(1, (EDF[[Date]:[Date]]=$A$4)*(EDF[[Nom]:[Nom]]=EDF_jour[[#This Row],[NOM]]), 0)), "")=0, "", IFERROR(INDEX(EDF[[Ceinture scapulaire]:[Ceinture scapulaire]], MATCH(1, (EDF[[Date]:[Date]]=$A$4)*(EDF[[Nom]:[Nom]]=EDF_jour[[#This Row],[NOM]]), 0)), ""))</f>
        <v/>
      </c>
      <c r="W13" s="35" t="str" cm="1">
        <f t="array" ref="W13">IF(IFERROR(INDEX(EDF[[Coudes]:[Coudes]], MATCH(1, (EDF[[Date]:[Date]]=$A$4)*(EDF[[Nom]:[Nom]]=EDF_jour[[#This Row],[NOM]]), 0)), "")=0, "", IFERROR(INDEX(EDF[[Coudes]:[Coudes]], MATCH(1, (EDF[[Date]:[Date]]=$A$4)*(EDF[[Nom]:[Nom]]=EDF_jour[[#This Row],[NOM]]), 0)), ""))</f>
        <v/>
      </c>
      <c r="X13" s="35" t="str" cm="1">
        <f t="array" ref="X13">IF(IFERROR(INDEX(EDF[[Mains]:[Mains]], MATCH(1, (EDF[[Date]:[Date]]=$A$4)*(EDF[[Nom]:[Nom]]=EDF_jour[[#This Row],[NOM]]), 0)), "")=0, "", IFERROR(INDEX(EDF[[Mains]:[Mains]], MATCH(1, (EDF[[Date]:[Date]]=$A$4)*(EDF[[Nom]:[Nom]]=EDF_jour[[#This Row],[NOM]]), 0)), ""))</f>
        <v/>
      </c>
      <c r="Y13" s="35" t="str" cm="1">
        <f t="array" ref="Y13">IF(IFERROR(INDEX(EDF[[Dos]:[Dos]], MATCH(1, (EDF[[Date]:[Date]]=$A$4)*(EDF[[Nom]:[Nom]]=EDF_jour[[#This Row],[NOM]]), 0)), "")=0, "", IFERROR(INDEX(EDF[[Dos]:[Dos]], MATCH(1, (EDF[[Date]:[Date]]=$A$4)*(EDF[[Nom]:[Nom]]=EDF_jour[[#This Row],[NOM]]), 0)), ""))</f>
        <v/>
      </c>
      <c r="Z13" s="35" t="str" cm="1">
        <f t="array" ref="Z13">IF(IFERROR(INDEX(EDF[[Abdos]:[Abdos]], MATCH(1, (EDF[[Date]:[Date]]=$A$4)*(EDF[[Nom]:[Nom]]=EDF_jour[[#This Row],[NOM]]), 0)), "")=0, "", IFERROR(INDEX(EDF[[Abdos]:[Abdos]], MATCH(1, (EDF[[Date]:[Date]]=$A$4)*(EDF[[Nom]:[Nom]]=EDF_jour[[#This Row],[NOM]]), 0)), ""))</f>
        <v/>
      </c>
      <c r="AA13" s="35" t="str" cm="1">
        <f t="array" ref="AA13">IF(IFERROR(INDEX(EDF[[Ceinture pelvienne]:[Ceinture pelvienne]], MATCH(1, (EDF[[Date]:[Date]]=$A$4)*(EDF[[Nom]:[Nom]]=EDF_jour[[#This Row],[NOM]]), 0)), "")=0, "", IFERROR(INDEX(EDF[[Ceinture pelvienne]:[Ceinture pelvienne]], MATCH(1, (EDF[[Date]:[Date]]=$A$4)*(EDF[[Nom]:[Nom]]=EDF_jour[[#This Row],[NOM]]), 0)), ""))</f>
        <v/>
      </c>
      <c r="AB13" s="35" t="str" cm="1">
        <f t="array" ref="AB13">IF(IFERROR(INDEX(EDF[[Genou]:[Genou]], MATCH(1, (EDF[[Date]:[Date]]=$A$4)*(EDF[[Nom]:[Nom]]=EDF_jour[[#This Row],[NOM]]), 0)), "")=0, "", IFERROR(INDEX(EDF[[Genou]:[Genou]], MATCH(1, (EDF[[Date]:[Date]]=$A$4)*(EDF[[Nom]:[Nom]]=EDF_jour[[#This Row],[NOM]]), 0)), ""))</f>
        <v>Gauche</v>
      </c>
      <c r="AC13" s="35" t="str" cm="1">
        <f t="array" ref="AC13">IF(IFERROR(INDEX(EDF[[Quadri]:[Quadri]], MATCH(1, (EDF[[Date]:[Date]]=$A$4)*(EDF[[Nom]:[Nom]]=EDF_jour[[#This Row],[NOM]]), 0)), "")=0, "", IFERROR(INDEX(EDF[[Quadri]:[Quadri]], MATCH(1, (EDF[[Date]:[Date]]=$A$4)*(EDF[[Nom]:[Nom]]=EDF_jour[[#This Row],[NOM]]), 0)), ""))</f>
        <v/>
      </c>
      <c r="AD13" s="35" t="str" cm="1">
        <f t="array" ref="AD13">IF(IFERROR(INDEX(EDF[[Ischio]:[Ischio]], MATCH(1, (EDF[[Date]:[Date]]=$A$4)*(EDF[[Nom]:[Nom]]=EDF_jour[[#This Row],[NOM]]), 0)), "")=0, "", IFERROR(INDEX(EDF[[Ischio]:[Ischio]], MATCH(1, (EDF[[Date]:[Date]]=$A$4)*(EDF[[Nom]:[Nom]]=EDF_jour[[#This Row],[NOM]]), 0)), ""))</f>
        <v/>
      </c>
      <c r="AE13" s="35" t="str" cm="1">
        <f t="array" ref="AE13">IF(IFERROR(INDEX(EDF[[Tibia]:[Tibia]], MATCH(1, (EDF[[Date]:[Date]]=$A$4)*(EDF[[Nom]:[Nom]]=EDF_jour[[#This Row],[NOM]]), 0)), "")=0, "", IFERROR(INDEX(EDF[[Tibia]:[Tibia]], MATCH(1, (EDF[[Date]:[Date]]=$A$4)*(EDF[[Nom]:[Nom]]=EDF_jour[[#This Row],[NOM]]), 0)), ""))</f>
        <v/>
      </c>
      <c r="AF13" s="35" t="str" cm="1">
        <f t="array" ref="AF13">IF(IFERROR(INDEX(EDF[[Mollet]:[Mollet]], MATCH(1, (EDF[[Date]:[Date]]=$A$4)*(EDF[[Nom]:[Nom]]=EDF_jour[[#This Row],[NOM]]), 0)), "")=0, "", IFERROR(INDEX(EDF[[Mollet]:[Mollet]], MATCH(1, (EDF[[Date]:[Date]]=$A$4)*(EDF[[Nom]:[Nom]]=EDF_jour[[#This Row],[NOM]]), 0)), ""))</f>
        <v/>
      </c>
      <c r="AG13" s="35" t="str" cm="1">
        <f t="array" ref="AG13">IF(IFERROR(INDEX(EDF[[Chevilles]:[Chevilles]], MATCH(1, (EDF[[Date]:[Date]]=$A$4)*(EDF[[Nom]:[Nom]]=EDF_jour[[#This Row],[NOM]]), 0)), "")=0, "", IFERROR(INDEX(EDF[[Chevilles]:[Chevilles]], MATCH(1, (EDF[[Date]:[Date]]=$A$4)*(EDF[[Nom]:[Nom]]=EDF_jour[[#This Row],[NOM]]), 0)), ""))</f>
        <v/>
      </c>
      <c r="AH13" s="35" t="str" cm="1">
        <f t="array" ref="AH13">IF(IFERROR(INDEX(EDF[[Pieds]:[Pieds]], MATCH(1, (EDF[[Date]:[Date]]=$A$4)*(EDF[[Nom]:[Nom]]=EDF_jour[[#This Row],[NOM]]), 0)), "")=0, "", IFERROR(INDEX(EDF[[Pieds]:[Pieds]], MATCH(1, (EDF[[Date]:[Date]]=$A$4)*(EDF[[Nom]:[Nom]]=EDF_jour[[#This Row],[NOM]]), 0)), ""))</f>
        <v/>
      </c>
      <c r="AI13" s="136">
        <f>IF(COUNTIFS(EDF[Date], "&gt;=" &amp; DATE(YEAR($A$4), MONTH($A$4), DAY($A$4) - 6), EDF[Date], "&lt;=" &amp; $A$4, EDF[Nom], EDF_jour[[#This Row],[NOM]]) = 0, "", SUMIFS(EDF[Total EDF], EDF[Date], "&gt;=" &amp; DATE(YEAR($A$4), MONTH($A$4), DAY($A$4) - 6), EDF[Date], "&lt;=" &amp; $A$4, EDF[Nom], EDF_jour[[#This Row],[NOM]]) / COUNTIFS(EDF[Date], "&gt;=" &amp; DATE(YEAR($A$4), MONTH($A$4), DAY($A$4) - 6), EDF[Date], "&lt;=" &amp; $A$4, EDF[Nom], EDF_jour[[#This Row],[NOM]]))</f>
        <v>20</v>
      </c>
      <c r="AJ13" s="136" cm="1">
        <f t="array" ref="AJ13">IF(COUNTIFS(EDF[Date], "&gt;=" &amp; DATE(YEAR($A$4), MONTH($A$4), DAY($A$4) - 6), EDF[Date], "&lt;=" &amp; $A$4, EDF[Nom], EDF_jour[[#This Row],[NOM]]) &gt; 1, SQRT(SUMPRODUCT((EDF[Nom]=EDF_jour[[#This Row],[NOM]]) * (EDF[Date]&gt;=DATE(YEAR($A$4), MONTH($A$4), DAY($A$4)-6)) * (EDF[Date]&lt;=$A$4) * (EDF[Total EDF]-EDF_jour[[#This Row],[Tendance semaine]])^2) / (COUNTIFS(EDF[Date], "&gt;=" &amp; DATE(YEAR($A$4), MONTH($A$4), DAY($A$4) - 6), EDF[Date], "&lt;=" &amp; $A$4, EDF[Nom], EDF_jour[[#This Row],[NOM]]) - 1)), 0)</f>
        <v>1.7320508075688772</v>
      </c>
      <c r="AK13" s="130">
        <f>IF(COUNTIFS(EDF[Date], "&gt;=" &amp; DATE(YEAR($A$4), MONTH($A$4), DAY($A$4) - 20), EDF[Date], "&lt;=" &amp; $A$4, EDF[Nom], EDF_jour[[#This Row],[NOM]]) = 0, "", SUMIFS(EDF[Total EDF], EDF[Date], "&gt;=" &amp; DATE(YEAR($A$4), MONTH($A$4), DAY($A$4) - 20), EDF[Date], "&lt;=" &amp; $A$4, EDF[Nom], EDF_jour[[#This Row],[NOM]]) / COUNTIFS(EDF[Date], "&gt;=" &amp; DATE(YEAR($A$4), MONTH($A$4), DAY($A$4) - 20), EDF[Date], "&lt;=" &amp; $A$4, EDF[Nom], EDF_jour[[#This Row],[NOM]]))</f>
        <v>22.333333333333332</v>
      </c>
      <c r="AL13" s="131">
        <f>IFERROR((EDF_jour[[#This Row],[Score]] - EDF_jour[[#This Row],[Tendance 21j EDF]]) / EDF_jour[[#This Row],[Tendance 21j EDF]], "")</f>
        <v>-1.4925373134328306E-2</v>
      </c>
      <c r="AM13" s="135" cm="1">
        <f t="array" ref="AM13">IF(COUNTIFS(EDF[Date], "&gt;=" &amp; DATE(YEAR($A$4), MONTH($A$4), DAY($A$4) - 20), EDF[Date], "&lt;=" &amp; $A$4, EDF[Nom], EDF_jour[[#This Row],[NOM]]) &gt; 1, SQRT(SUMPRODUCT((EDF[Nom]=EDF_jour[[#This Row],[NOM]]) * (EDF[Date]&gt;=DATE(YEAR($A$4), MONTH($A$4), DAY($A$4)-20)) * (EDF[Date]&lt;=$A$4) * (EDF[Total EDF]-EDF_jour[[#This Row],[Tendance 21j EDF]])^2) / (COUNTIFS(EDF[Date], "&gt;=" &amp; DATE(YEAR($A$4), MONTH($A$4), DAY($A$4) - 20), EDF[Date], "&lt;=" &amp; $A$4, EDF[Nom], EDF_jour[[#This Row],[NOM]]) - 1)), 0)</f>
        <v>2.3452078799117144</v>
      </c>
      <c r="AN13" s="130">
        <f>IF(COUNTIFS(EDF[Date], "&gt;=" &amp; DATE(2023, 7, 17), EDF[Date], "&lt;=" &amp; $A$4, EDF[Nom], EDF_jour[[#This Row],[NOM]]) = 0, "", SUMIFS(EDF[Total EDF], EDF[Date], "&gt;=" &amp; DATE(2023, 7, 17), EDF[Date], "&lt;=" &amp; $A$4, EDF[Nom], EDF_jour[[#This Row],[NOM]]) / COUNTIFS(EDF[Date], "&gt;=" &amp; DATE(2023, 7, 17), EDF[Date], "&lt;=" &amp; $A$4, EDF[Nom], EDF_jour[[#This Row],[NOM]]))</f>
        <v>22.904761904761905</v>
      </c>
      <c r="AO13" s="132" cm="1">
        <f t="array" ref="AO13">IF(COUNTIFS(EDF[Date], "&gt;=" &amp; DATE(2023, 7, 17), EDF[Date], "&lt;=" &amp; $A$4, EDF[Nom], EDF_jour[[#This Row],[NOM]]) &gt; 1, SQRT(SUMPRODUCT((EDF[Nom]=EDF_jour[[#This Row],[NOM]]) * (EDF[Date]&gt;=DATE(2023, 7, 17)) * (EDF[Date]&lt;=$A$4) * (EDF[Total EDF]-EDF_jour[[#This Row],[Tendance saison]])^2) / (COUNTIFS(EDF[Date], "&gt;=" &amp; DATE(2023, 7, 17), EDF[Date], "&lt;=" &amp; $A$4, EDF[Nom], EDF_jour[[#This Row],[NOM]]) - 1)), 0)</f>
        <v>2.3249392733692686</v>
      </c>
      <c r="AP13" s="132">
        <f>IF(COUNTIFS(EDF[Date], "&gt;=" &amp; DATE(YEAR($A$4), MONTH($A$4), DAY($A$4) - 20), EDF[Date], "&lt;=" &amp; $A$4, EDF[Nom], EDF_jour[[#This Row],[NOM]]) = 0, "", SUMIFS(EDF[Humeur], EDF[Date], "&gt;=" &amp; DATE(YEAR($A$4), MONTH($A$4), DAY($A$4) - 20), EDF[Date], "&lt;=" &amp; $A$4, EDF[Nom], EDF_jour[[#This Row],[NOM]]) / COUNTIFS(EDF[Date], "&gt;=" &amp; DATE(YEAR($A$4), MONTH($A$4), DAY($A$4) - 20), EDF[Date], "&lt;=" &amp; $A$4, EDF[Nom], EDF_jour[[#This Row],[NOM]]))</f>
        <v>4.2222222222222223</v>
      </c>
      <c r="AQ13" s="132">
        <f>IF(COUNTIFS(EDF[Date], "&gt;=" &amp; DATE(2023, 7, 17), EDF[Date], "&lt;=" &amp; $A$4, EDF[Nom], EDF_jour[[#This Row],[NOM]]) = 0, "", SUMIFS(EDF[Humeur], EDF[Date], "&gt;=" &amp; DATE(2023, 7, 17), EDF[Date], "&lt;=" &amp; $A$4, EDF[Nom], EDF_jour[[#This Row],[NOM]]) / COUNTIFS(EDF[Date], "&gt;=" &amp; DATE(2023, 7, 17), EDF[Date], "&lt;=" &amp; $A$4, EDF[Nom], EDF_jour[[#This Row],[NOM]]))</f>
        <v>4.1190476190476186</v>
      </c>
      <c r="AR13" s="132">
        <f>IF(COUNTIFS(EDF[Date], "&gt;=" &amp; DATE(YEAR($A$4), MONTH($A$4), DAY($A$4) - 20), EDF[Date], "&lt;=" &amp; $A$4, EDF[Nom], EDF_jour[[#This Row],[NOM]]) = 0, "", SUMIFS(EDF[Stress], EDF[Date], "&gt;=" &amp; DATE(YEAR($A$4), MONTH($A$4), DAY($A$4) - 20), EDF[Date], "&lt;=" &amp; $A$4, EDF[Nom], EDF_jour[[#This Row],[NOM]]) / COUNTIFS(EDF[Date], "&gt;=" &amp; DATE(YEAR($A$4), MONTH($A$4), DAY($A$4) - 20), EDF[Date], "&lt;=" &amp; $A$4, EDF[Nom], EDF_jour[[#This Row],[NOM]]))</f>
        <v>3.8888888888888888</v>
      </c>
      <c r="AS13" s="132">
        <f>IF(COUNTIFS(EDF[Date], "&gt;=" &amp; DATE(2023, 7, 17), EDF[Date], "&lt;=" &amp; $A$4, EDF[Nom], EDF_jour[[#This Row],[NOM]]) = 0, "", SUMIFS(EDF[Stress], EDF[Date], "&gt;=" &amp; DATE(2023, 7, 17), EDF[Date], "&lt;=" &amp; $A$4, EDF[Nom], EDF_jour[[#This Row],[NOM]]) / COUNTIFS(EDF[Date], "&gt;=" &amp; DATE(2023, 7, 17), EDF[Date], "&lt;=" &amp; $A$4, EDF[Nom], EDF_jour[[#This Row],[NOM]]))</f>
        <v>3.7619047619047619</v>
      </c>
      <c r="AT13" s="132">
        <f>IF(COUNTIFS(EDF[Date], "&gt;=" &amp; DATE(YEAR($A$4), MONTH($A$4), DAY($A$4) - 20), EDF[Date], "&lt;=" &amp; $A$4, EDF[Nom], EDF_jour[[#This Row],[NOM]]) = 0, "", SUMIFS(EDF[Sommeil], EDF[Date], "&gt;=" &amp; DATE(YEAR($A$4), MONTH($A$4), DAY($A$4) - 20), EDF[Date], "&lt;=" &amp; $A$4, EDF[Nom], EDF_jour[[#This Row],[NOM]]) / COUNTIFS(EDF[Date], "&gt;=" &amp; DATE(YEAR($A$4), MONTH($A$4), DAY($A$4) - 20), EDF[Date], "&lt;=" &amp; $A$4, EDF[Nom], EDF_jour[[#This Row],[NOM]]))</f>
        <v>3.3333333333333335</v>
      </c>
      <c r="AU13" s="132">
        <f>IF(COUNTIFS(EDF[Date], "&gt;=" &amp; DATE(2023, 7, 17), EDF[Date], "&lt;=" &amp; $A$4, EDF[Nom], EDF_jour[[#This Row],[NOM]]) = 0, "", SUMIFS(EDF[Sommeil], EDF[Date], "&gt;=" &amp; DATE(2023, 7, 17), EDF[Date], "&lt;=" &amp; $A$4, EDF[Nom], EDF_jour[[#This Row],[NOM]]) / COUNTIFS(EDF[Date], "&gt;=" &amp; DATE(2023, 7, 17), EDF[Date], "&lt;=" &amp; $A$4, EDF[Nom], EDF_jour[[#This Row],[NOM]]))</f>
        <v>4.0238095238095237</v>
      </c>
      <c r="AV13" s="132">
        <f>IF(COUNTIFS(EDF[Date], "&gt;=" &amp; DATE(YEAR($A$4), MONTH($A$4), DAY($A$4) - 20), EDF[Date], "&lt;=" &amp; $A$4, EDF[Nom], EDF_jour[[#This Row],[NOM]]) = 0, "", SUMIFS(EDF[Etat Physique], EDF[Date], "&gt;=" &amp; DATE(YEAR($A$4), MONTH($A$4), DAY($A$4) - 20), EDF[Date], "&lt;=" &amp; $A$4, EDF[Nom], EDF_jour[[#This Row],[NOM]]) / COUNTIFS(EDF[Date], "&gt;=" &amp; DATE(YEAR($A$4), MONTH($A$4), DAY($A$4) - 20), EDF[Date], "&lt;=" &amp; $A$4, EDF[Nom], EDF_jour[[#This Row],[NOM]]))</f>
        <v>3.6666666666666665</v>
      </c>
      <c r="AW13" s="132">
        <f>IF(COUNTIFS(EDF[Date], "&gt;=" &amp; DATE(2023, 7, 17), EDF[Date], "&lt;=" &amp; $A$4, EDF[Nom], EDF_jour[[#This Row],[NOM]]) = 0, "", SUMIFS(EDF[Etat Physique], EDF[Date], "&gt;=" &amp; DATE(2023, 7, 17), EDF[Date], "&lt;=" &amp; $A$4, EDF[Nom], EDF_jour[[#This Row],[NOM]]) / COUNTIFS(EDF[Date], "&gt;=" &amp; DATE(2023, 7, 17), EDF[Date], "&lt;=" &amp; $A$4, EDF[Nom], EDF_jour[[#This Row],[NOM]]))</f>
        <v>3.5476190476190474</v>
      </c>
      <c r="AX13" s="132">
        <f>IF(COUNTIFS(EDF[Date], "&gt;=" &amp; DATE(YEAR($A$4), MONTH($A$4), DAY($A$4) - 20), EDF[Date], "&lt;=" &amp; $A$4, EDF[Nom], EDF_jour[[#This Row],[NOM]]) = 0, "", SUMIFS(EDF[Hydratation], EDF[Date], "&gt;=" &amp; DATE(YEAR($A$4), MONTH($A$4), DAY($A$4) - 20), EDF[Date], "&lt;=" &amp; $A$4, EDF[Nom], EDF_jour[[#This Row],[NOM]]) / COUNTIFS(EDF[Date], "&gt;=" &amp; DATE(YEAR($A$4), MONTH($A$4), DAY($A$4) - 20), EDF[Date], "&lt;=" &amp; $A$4, EDF[Nom], EDF_jour[[#This Row],[NOM]]))</f>
        <v>3.6666666666666665</v>
      </c>
      <c r="AY13" s="132">
        <f>IF(COUNTIFS(EDF[Date], "&gt;=" &amp; DATE(2023, 7, 17), EDF[Date], "&lt;=" &amp; $A$4, EDF[Nom], EDF_jour[[#This Row],[NOM]]) = 0, "", SUMIFS(EDF[Hydratation], EDF[Date], "&gt;=" &amp; DATE(2023, 7, 17), EDF[Date], "&lt;=" &amp; $A$4, EDF[Nom], EDF_jour[[#This Row],[NOM]]) / COUNTIFS(EDF[Date], "&gt;=" &amp; DATE(2023, 7, 17), EDF[Date], "&lt;=" &amp; $A$4, EDF[Nom], EDF_jour[[#This Row],[NOM]]))</f>
        <v>3.5476190476190474</v>
      </c>
      <c r="AZ13" s="132">
        <f>IF(COUNTIFS(EDF[Date], "&gt;=" &amp; DATE(YEAR($A$4), MONTH($A$4), DAY($A$4) - 20), EDF[Date], "&lt;=" &amp; $A$4, EDF[Nom], EDF_jour[[#This Row],[NOM]]) = 0, "", SUMIFS(EDF[Nutrition], EDF[Date], "&gt;=" &amp; DATE(YEAR($A$4), MONTH($A$4), DAY($A$4) - 20), EDF[Date], "&lt;=" &amp; $A$4, EDF[Nom], EDF_jour[[#This Row],[NOM]]) / COUNTIFS(EDF[Date], "&gt;=" &amp; DATE(YEAR($A$4), MONTH($A$4), DAY($A$4) - 20), EDF[Date], "&lt;=" &amp; $A$4, EDF[Nom], EDF_jour[[#This Row],[NOM]]))</f>
        <v>3.5555555555555554</v>
      </c>
      <c r="BA13" s="134">
        <f>IF(COUNTIFS(EDF[Date], "&gt;=" &amp; DATE(2023, 7, 17), EDF[Date], "&lt;=" &amp; $A$4, EDF[Nom], EDF_jour[[#This Row],[NOM]]) = 0, "", SUMIFS(EDF[Hydratation], EDF[Date], "&gt;=" &amp; DATE(2023, 7, 17), EDF[Date], "&lt;=" &amp; $A$4, EDF[Nom], EDF_jour[[#This Row],[NOM]]) / COUNTIFS(EDF[Date], "&gt;=" &amp; DATE(2023, 7, 17), EDF[Date], "&lt;=" &amp; $A$4, EDF[Nom], EDF_jour[[#This Row],[NOM]]))</f>
        <v>3.5476190476190474</v>
      </c>
      <c r="BB13" s="48"/>
      <c r="BC13" s="48"/>
      <c r="BD13" s="48"/>
      <c r="BE13" s="48"/>
      <c r="BF13" s="48"/>
      <c r="BG13" s="48"/>
      <c r="BH13" s="48"/>
      <c r="BI13" s="48"/>
      <c r="BJ13" s="48"/>
      <c r="BK13" s="48"/>
      <c r="BL13" s="48"/>
      <c r="BM13" s="48"/>
      <c r="BN13" s="48"/>
      <c r="BO13" s="48"/>
      <c r="BP13" s="48"/>
      <c r="BQ13" s="48"/>
      <c r="BR13" s="48"/>
      <c r="BS13" s="48"/>
      <c r="BT13" s="48"/>
      <c r="BU13" s="49"/>
      <c r="BV13" s="49"/>
      <c r="BW13" s="49"/>
      <c r="BX13" s="49"/>
      <c r="BY13" s="49"/>
    </row>
    <row r="14" spans="1:77" x14ac:dyDescent="0.2">
      <c r="A14" s="78" t="s">
        <v>84</v>
      </c>
      <c r="B14" s="78" t="s">
        <v>784</v>
      </c>
      <c r="C14" s="39" t="s">
        <v>776</v>
      </c>
      <c r="D14" s="38">
        <v>45385</v>
      </c>
      <c r="E14" s="34"/>
      <c r="F14" s="52" t="s">
        <v>767</v>
      </c>
      <c r="G14" s="53" t="s">
        <v>773</v>
      </c>
      <c r="H14" s="37" t="str" cm="1">
        <f t="array" ref="H14">IF(P14="", "", IF(SUMPRODUCT((EDF_jour[[#This Row],[Humeur]:[Nutrition]]&lt;3)*1)&gt;=3, "Bas", VLOOKUP(P14, $G$67:$H$71, 2, TRUE)))</f>
        <v/>
      </c>
      <c r="I14" s="34"/>
      <c r="J14" s="44" t="str" cm="1">
        <f t="array" ref="J14">IF(SUMPRODUCT((EDF[[Date]:[Date]]=$A$4)*(EDF[[Nom]:[Nom]]=A14)*(EDF[[Humeur]:[Humeur]]))=0, "", SUMPRODUCT((EDF[[Date]:[Date]]=$A$4)*(EDF[[Nom]:[Nom]]=A14)*(EDF[[Humeur]:[Humeur]])))</f>
        <v/>
      </c>
      <c r="K14" s="45" t="str" cm="1">
        <f t="array" ref="K14">IF(SUMPRODUCT((EDF[[Date]:[Date]]=$A$4)*(EDF[[Nom]:[Nom]]=A14)*(EDF[[Stress]:[Stress]]))=0, "", SUMPRODUCT((EDF[[Date]:[Date]]=$A$4)*(EDF[[Nom]:[Nom]]=A14)*(EDF[[Stress]:[Stress]])))</f>
        <v/>
      </c>
      <c r="L14" s="45" t="str" cm="1">
        <f t="array" ref="L14">IF(SUMPRODUCT((EDF[[Date]:[Date]]=$A$4)*(EDF[[Nom]:[Nom]]=A14)*(EDF[[Sommeil]:[Sommeil]]))=0, "", SUMPRODUCT((EDF[[Date]:[Date]]=$A$4)*(EDF[[Nom]:[Nom]]=A14)*(EDF[[Sommeil]:[Sommeil]])))</f>
        <v/>
      </c>
      <c r="M14" s="45" t="str" cm="1">
        <f t="array" ref="M14">IF(SUMPRODUCT((EDF[[Date]:[Date]]=$A$4)*(EDF[[Nom]:[Nom]]=A14)*(EDF[[Etat Physique]:[Etat Physique]]))=0, "", SUMPRODUCT((EDF[[Date]:[Date]]=$A$4)*(EDF[[Nom]:[Nom]]=A14)*(EDF[[Etat Physique]:[Etat Physique]])))</f>
        <v/>
      </c>
      <c r="N14" s="45" t="str" cm="1">
        <f t="array" ref="N14">IF(SUMPRODUCT((EDF[[Date]:[Date]]=$A$4)*(EDF[[Nom]:[Nom]]=A14)*(EDF[[Hydratation]:[Hydratation]]))=0, "", SUMPRODUCT((EDF[[Date]:[Date]]=$A$4)*(EDF[[Nom]:[Nom]]=A14)*(EDF[[Hydratation]:[Hydratation]])))</f>
        <v/>
      </c>
      <c r="O14" s="45" t="str" cm="1">
        <f t="array" ref="O14">IF(SUMPRODUCT((EDF[[Date]:[Date]]=$A$4)*(EDF[[Nom]:[Nom]]=A14)*(EDF[[Nutrition]:[Nutrition]]))=0, "", SUMPRODUCT((EDF[[Date]:[Date]]=$A$4)*(EDF[[Nom]:[Nom]]=A14)*(EDF[[Nutrition]:[Nutrition]])))</f>
        <v/>
      </c>
      <c r="P14" s="45" t="str" cm="1">
        <f t="array" ref="P14">IF(SUMPRODUCT((EDF[[Date]:[Date]]=$A$4)*(EDF[[Nom]:[Nom]]=A14)*(EDF[[Total EDF]:[Total EDF]]))=0, "", SUMPRODUCT((EDF[[Date]:[Date]]=$A$4)*(EDF[[Nom]:[Nom]]=A14)*(EDF[[Total EDF]:[Total EDF]])))</f>
        <v/>
      </c>
      <c r="Q14" s="107" t="str" cm="1">
        <f t="array" ref="Q14">IF(SUMPRODUCT((EDF[[Date]:[Date]]=$A$4)*(EDF[[Nom]:[Nom]]=EDF_jour[[#This Row],[NOM]])*(EDF[[Intensité douleur]:[Intensité douleur]]))=0, "", SUMPRODUCT((EDF[[Date]:[Date]]=$A$4)*(EDF[[Nom]:[Nom]]=EDF_jour[[#This Row],[NOM]])*(EDF[[Intensité douleur]:[Intensité douleur]])))</f>
        <v/>
      </c>
      <c r="R14" s="35" t="str" cm="1">
        <f t="array" ref="R14">IF(IFERROR(INDEX(EDF[[Commentaires douleur]:[Commentaires douleur]], MATCH(1, (EDF[[Date]:[Date]]=$A$4)*(EDF[[Nom]:[Nom]]=EDF_jour[[#This Row],[NOM]]), 0)), "")=0, "", IFERROR(INDEX(EDF[[Commentaires douleur]:[Commentaires douleur]], MATCH(1, (EDF[[Date]:[Date]]=$A$4)*(EDF[[Nom]:[Nom]]=EDF_jour[[#This Row],[NOM]]), 0)), ""))</f>
        <v/>
      </c>
      <c r="S14" s="35"/>
      <c r="T14" s="35" t="str" cm="1">
        <f t="array" ref="T14">IF(IFERROR(INDEX(EDF[[Tête]:[Tête]], MATCH(1, (EDF[[Date]:[Date]]=$A$4)*(EDF[[Nom]:[Nom]]=EDF_jour[[#This Row],[NOM]]), 0)), "")=0, "", IFERROR(INDEX(EDF[[Tête]:[Tête]], MATCH(1, (EDF[[Date]:[Date]]=$A$4)*(EDF[[Nom]:[Nom]]=EDF_jour[[#This Row],[NOM]]), 0)), ""))</f>
        <v/>
      </c>
      <c r="U14" s="35" t="str" cm="1">
        <f t="array" ref="U14">IF(IFERROR(INDEX(EDF[[Cervicales]:[Cervicales]], MATCH(1, (EDF[[Date]:[Date]]=$A$4)*(EDF[[Nom]:[Nom]]=EDF_jour[[#This Row],[NOM]]), 0)), "")=0, "", IFERROR(INDEX(EDF[[Cervicales]:[Cervicales]], MATCH(1, (EDF[[Date]:[Date]]=$A$4)*(EDF[[Nom]:[Nom]]=EDF_jour[[#This Row],[NOM]]), 0)), ""))</f>
        <v/>
      </c>
      <c r="V14" s="35" t="str" cm="1">
        <f t="array" ref="V14">IF(IFERROR(INDEX(EDF[[Ceinture scapulaire]:[Ceinture scapulaire]], MATCH(1, (EDF[[Date]:[Date]]=$A$4)*(EDF[[Nom]:[Nom]]=EDF_jour[[#This Row],[NOM]]), 0)), "")=0, "", IFERROR(INDEX(EDF[[Ceinture scapulaire]:[Ceinture scapulaire]], MATCH(1, (EDF[[Date]:[Date]]=$A$4)*(EDF[[Nom]:[Nom]]=EDF_jour[[#This Row],[NOM]]), 0)), ""))</f>
        <v/>
      </c>
      <c r="W14" s="35" t="str" cm="1">
        <f t="array" ref="W14">IF(IFERROR(INDEX(EDF[[Coudes]:[Coudes]], MATCH(1, (EDF[[Date]:[Date]]=$A$4)*(EDF[[Nom]:[Nom]]=EDF_jour[[#This Row],[NOM]]), 0)), "")=0, "", IFERROR(INDEX(EDF[[Coudes]:[Coudes]], MATCH(1, (EDF[[Date]:[Date]]=$A$4)*(EDF[[Nom]:[Nom]]=EDF_jour[[#This Row],[NOM]]), 0)), ""))</f>
        <v/>
      </c>
      <c r="X14" s="35" t="str" cm="1">
        <f t="array" ref="X14">IF(IFERROR(INDEX(EDF[[Mains]:[Mains]], MATCH(1, (EDF[[Date]:[Date]]=$A$4)*(EDF[[Nom]:[Nom]]=EDF_jour[[#This Row],[NOM]]), 0)), "")=0, "", IFERROR(INDEX(EDF[[Mains]:[Mains]], MATCH(1, (EDF[[Date]:[Date]]=$A$4)*(EDF[[Nom]:[Nom]]=EDF_jour[[#This Row],[NOM]]), 0)), ""))</f>
        <v/>
      </c>
      <c r="Y14" s="35" t="str" cm="1">
        <f t="array" ref="Y14">IF(IFERROR(INDEX(EDF[[Dos]:[Dos]], MATCH(1, (EDF[[Date]:[Date]]=$A$4)*(EDF[[Nom]:[Nom]]=EDF_jour[[#This Row],[NOM]]), 0)), "")=0, "", IFERROR(INDEX(EDF[[Dos]:[Dos]], MATCH(1, (EDF[[Date]:[Date]]=$A$4)*(EDF[[Nom]:[Nom]]=EDF_jour[[#This Row],[NOM]]), 0)), ""))</f>
        <v/>
      </c>
      <c r="Z14" s="35" t="str" cm="1">
        <f t="array" ref="Z14">IF(IFERROR(INDEX(EDF[[Abdos]:[Abdos]], MATCH(1, (EDF[[Date]:[Date]]=$A$4)*(EDF[[Nom]:[Nom]]=EDF_jour[[#This Row],[NOM]]), 0)), "")=0, "", IFERROR(INDEX(EDF[[Abdos]:[Abdos]], MATCH(1, (EDF[[Date]:[Date]]=$A$4)*(EDF[[Nom]:[Nom]]=EDF_jour[[#This Row],[NOM]]), 0)), ""))</f>
        <v/>
      </c>
      <c r="AA14" s="35" t="str" cm="1">
        <f t="array" ref="AA14">IF(IFERROR(INDEX(EDF[[Ceinture pelvienne]:[Ceinture pelvienne]], MATCH(1, (EDF[[Date]:[Date]]=$A$4)*(EDF[[Nom]:[Nom]]=EDF_jour[[#This Row],[NOM]]), 0)), "")=0, "", IFERROR(INDEX(EDF[[Ceinture pelvienne]:[Ceinture pelvienne]], MATCH(1, (EDF[[Date]:[Date]]=$A$4)*(EDF[[Nom]:[Nom]]=EDF_jour[[#This Row],[NOM]]), 0)), ""))</f>
        <v/>
      </c>
      <c r="AB14" s="35" t="str" cm="1">
        <f t="array" ref="AB14">IF(IFERROR(INDEX(EDF[[Genou]:[Genou]], MATCH(1, (EDF[[Date]:[Date]]=$A$4)*(EDF[[Nom]:[Nom]]=EDF_jour[[#This Row],[NOM]]), 0)), "")=0, "", IFERROR(INDEX(EDF[[Genou]:[Genou]], MATCH(1, (EDF[[Date]:[Date]]=$A$4)*(EDF[[Nom]:[Nom]]=EDF_jour[[#This Row],[NOM]]), 0)), ""))</f>
        <v/>
      </c>
      <c r="AC14" s="35" t="str" cm="1">
        <f t="array" ref="AC14">IF(IFERROR(INDEX(EDF[[Quadri]:[Quadri]], MATCH(1, (EDF[[Date]:[Date]]=$A$4)*(EDF[[Nom]:[Nom]]=EDF_jour[[#This Row],[NOM]]), 0)), "")=0, "", IFERROR(INDEX(EDF[[Quadri]:[Quadri]], MATCH(1, (EDF[[Date]:[Date]]=$A$4)*(EDF[[Nom]:[Nom]]=EDF_jour[[#This Row],[NOM]]), 0)), ""))</f>
        <v/>
      </c>
      <c r="AD14" s="35" t="str" cm="1">
        <f t="array" ref="AD14">IF(IFERROR(INDEX(EDF[[Ischio]:[Ischio]], MATCH(1, (EDF[[Date]:[Date]]=$A$4)*(EDF[[Nom]:[Nom]]=EDF_jour[[#This Row],[NOM]]), 0)), "")=0, "", IFERROR(INDEX(EDF[[Ischio]:[Ischio]], MATCH(1, (EDF[[Date]:[Date]]=$A$4)*(EDF[[Nom]:[Nom]]=EDF_jour[[#This Row],[NOM]]), 0)), ""))</f>
        <v/>
      </c>
      <c r="AE14" s="35" t="str" cm="1">
        <f t="array" ref="AE14">IF(IFERROR(INDEX(EDF[[Tibia]:[Tibia]], MATCH(1, (EDF[[Date]:[Date]]=$A$4)*(EDF[[Nom]:[Nom]]=EDF_jour[[#This Row],[NOM]]), 0)), "")=0, "", IFERROR(INDEX(EDF[[Tibia]:[Tibia]], MATCH(1, (EDF[[Date]:[Date]]=$A$4)*(EDF[[Nom]:[Nom]]=EDF_jour[[#This Row],[NOM]]), 0)), ""))</f>
        <v/>
      </c>
      <c r="AF14" s="35" t="str" cm="1">
        <f t="array" ref="AF14">IF(IFERROR(INDEX(EDF[[Mollet]:[Mollet]], MATCH(1, (EDF[[Date]:[Date]]=$A$4)*(EDF[[Nom]:[Nom]]=EDF_jour[[#This Row],[NOM]]), 0)), "")=0, "", IFERROR(INDEX(EDF[[Mollet]:[Mollet]], MATCH(1, (EDF[[Date]:[Date]]=$A$4)*(EDF[[Nom]:[Nom]]=EDF_jour[[#This Row],[NOM]]), 0)), ""))</f>
        <v/>
      </c>
      <c r="AG14" s="35" t="str" cm="1">
        <f t="array" ref="AG14">IF(IFERROR(INDEX(EDF[[Chevilles]:[Chevilles]], MATCH(1, (EDF[[Date]:[Date]]=$A$4)*(EDF[[Nom]:[Nom]]=EDF_jour[[#This Row],[NOM]]), 0)), "")=0, "", IFERROR(INDEX(EDF[[Chevilles]:[Chevilles]], MATCH(1, (EDF[[Date]:[Date]]=$A$4)*(EDF[[Nom]:[Nom]]=EDF_jour[[#This Row],[NOM]]), 0)), ""))</f>
        <v/>
      </c>
      <c r="AH14" s="35" t="str" cm="1">
        <f t="array" ref="AH14">IF(IFERROR(INDEX(EDF[[Pieds]:[Pieds]], MATCH(1, (EDF[[Date]:[Date]]=$A$4)*(EDF[[Nom]:[Nom]]=EDF_jour[[#This Row],[NOM]]), 0)), "")=0, "", IFERROR(INDEX(EDF[[Pieds]:[Pieds]], MATCH(1, (EDF[[Date]:[Date]]=$A$4)*(EDF[[Nom]:[Nom]]=EDF_jour[[#This Row],[NOM]]), 0)), ""))</f>
        <v/>
      </c>
      <c r="AI14" s="35" t="str">
        <f>IF(COUNTIFS(EDF[Date], "&gt;=" &amp; DATE(YEAR($A$4), MONTH($A$4), DAY($A$4) - 6), EDF[Date], "&lt;=" &amp; $A$4, EDF[Nom], EDF_jour[[#This Row],[NOM]]) = 0, "", SUMIFS(EDF[Total EDF], EDF[Date], "&gt;=" &amp; DATE(YEAR($A$4), MONTH($A$4), DAY($A$4) - 6), EDF[Date], "&lt;=" &amp; $A$4, EDF[Nom], EDF_jour[[#This Row],[NOM]]) / COUNTIFS(EDF[Date], "&gt;=" &amp; DATE(YEAR($A$4), MONTH($A$4), DAY($A$4) - 6), EDF[Date], "&lt;=" &amp; $A$4, EDF[Nom], EDF_jour[[#This Row],[NOM]]))</f>
        <v/>
      </c>
      <c r="AJ14" s="35" cm="1">
        <f t="array" ref="AJ14">IF(COUNTIFS(EDF[Date], "&gt;=" &amp; DATE(YEAR($A$4), MONTH($A$4), DAY($A$4) - 6), EDF[Date], "&lt;=" &amp; $A$4, EDF[Nom], EDF_jour[[#This Row],[NOM]]) &gt; 1, SQRT(SUMPRODUCT((EDF[Nom]=EDF_jour[[#This Row],[NOM]]) * (EDF[Date]&gt;=DATE(YEAR($A$4), MONTH($A$4), DAY($A$4)-6)) * (EDF[Date]&lt;=$A$4) * (EDF[Total EDF]-EDF_jour[[#This Row],[Tendance semaine]])^2) / (COUNTIFS(EDF[Date], "&gt;=" &amp; DATE(YEAR($A$4), MONTH($A$4), DAY($A$4) - 6), EDF[Date], "&lt;=" &amp; $A$4, EDF[Nom], EDF_jour[[#This Row],[NOM]]) - 1)), 0)</f>
        <v>0</v>
      </c>
      <c r="AK14" s="130" t="str">
        <f>IF(COUNTIFS(EDF[Date], "&gt;=" &amp; DATE(YEAR($A$4), MONTH($A$4), DAY($A$4) - 20), EDF[Date], "&lt;=" &amp; $A$4, EDF[Nom], EDF_jour[[#This Row],[NOM]]) = 0, "", SUMIFS(EDF[Total EDF], EDF[Date], "&gt;=" &amp; DATE(YEAR($A$4), MONTH($A$4), DAY($A$4) - 20), EDF[Date], "&lt;=" &amp; $A$4, EDF[Nom], EDF_jour[[#This Row],[NOM]]) / COUNTIFS(EDF[Date], "&gt;=" &amp; DATE(YEAR($A$4), MONTH($A$4), DAY($A$4) - 20), EDF[Date], "&lt;=" &amp; $A$4, EDF[Nom], EDF_jour[[#This Row],[NOM]]))</f>
        <v/>
      </c>
      <c r="AL14" s="131" t="str">
        <f>IFERROR((EDF_jour[[#This Row],[Score]] - EDF_jour[[#This Row],[Tendance 21j EDF]]) / EDF_jour[[#This Row],[Tendance 21j EDF]], "")</f>
        <v/>
      </c>
      <c r="AM14" s="132" cm="1">
        <f t="array" ref="AM14">IF(COUNTIFS(EDF[Date], "&gt;=" &amp; DATE(YEAR($A$4), MONTH($A$4), DAY($A$4) - 20), EDF[Date], "&lt;=" &amp; $A$4, EDF[Nom], EDF_jour[[#This Row],[NOM]]) &gt; 1, SQRT(SUMPRODUCT((EDF[Nom]=EDF_jour[[#This Row],[NOM]]) * (EDF[Date]&gt;=DATE(YEAR($A$4), MONTH($A$4), DAY($A$4)-20)) * (EDF[Date]&lt;=$A$4) * (EDF[Total EDF]-EDF_jour[[#This Row],[Tendance 21j EDF]])^2) / (COUNTIFS(EDF[Date], "&gt;=" &amp; DATE(YEAR($A$4), MONTH($A$4), DAY($A$4) - 20), EDF[Date], "&lt;=" &amp; $A$4, EDF[Nom], EDF_jour[[#This Row],[NOM]]) - 1)), 0)</f>
        <v>0</v>
      </c>
      <c r="AN14" s="133">
        <f>IF(COUNTIFS(EDF[Date], "&gt;=" &amp; DATE(2023, 7, 17), EDF[Date], "&lt;=" &amp; $A$4, EDF[Nom], EDF_jour[[#This Row],[NOM]]) = 0, "", SUMIFS(EDF[Total EDF], EDF[Date], "&gt;=" &amp; DATE(2023, 7, 17), EDF[Date], "&lt;=" &amp; $A$4, EDF[Nom], EDF_jour[[#This Row],[NOM]]) / COUNTIFS(EDF[Date], "&gt;=" &amp; DATE(2023, 7, 17), EDF[Date], "&lt;=" &amp; $A$4, EDF[Nom], EDF_jour[[#This Row],[NOM]]))</f>
        <v>21.147058823529413</v>
      </c>
      <c r="AO14" s="132" cm="1">
        <f t="array" ref="AO14">IF(COUNTIFS(EDF[Date], "&gt;=" &amp; DATE(2023, 7, 17), EDF[Date], "&lt;=" &amp; $A$4, EDF[Nom], EDF_jour[[#This Row],[NOM]]) &gt; 1, SQRT(SUMPRODUCT((EDF[Nom]=EDF_jour[[#This Row],[NOM]]) * (EDF[Date]&gt;=DATE(2023, 7, 17)) * (EDF[Date]&lt;=$A$4) * (EDF[Total EDF]-EDF_jour[[#This Row],[Tendance saison]])^2) / (COUNTIFS(EDF[Date], "&gt;=" &amp; DATE(2023, 7, 17), EDF[Date], "&lt;=" &amp; $A$4, EDF[Nom], EDF_jour[[#This Row],[NOM]]) - 1)), 0)</f>
        <v>2.4011657893510994</v>
      </c>
      <c r="AP14" s="132" t="str">
        <f>IF(COUNTIFS(EDF[Date], "&gt;=" &amp; DATE(YEAR($A$4), MONTH($A$4), DAY($A$4) - 20), EDF[Date], "&lt;=" &amp; $A$4, EDF[Nom], EDF_jour[[#This Row],[NOM]]) = 0, "", SUMIFS(EDF[Humeur], EDF[Date], "&gt;=" &amp; DATE(YEAR($A$4), MONTH($A$4), DAY($A$4) - 20), EDF[Date], "&lt;=" &amp; $A$4, EDF[Nom], EDF_jour[[#This Row],[NOM]]) / COUNTIFS(EDF[Date], "&gt;=" &amp; DATE(YEAR($A$4), MONTH($A$4), DAY($A$4) - 20), EDF[Date], "&lt;=" &amp; $A$4, EDF[Nom], EDF_jour[[#This Row],[NOM]]))</f>
        <v/>
      </c>
      <c r="AQ14" s="132">
        <f>IF(COUNTIFS(EDF[Date], "&gt;=" &amp; DATE(2023, 7, 17), EDF[Date], "&lt;=" &amp; $A$4, EDF[Nom], EDF_jour[[#This Row],[NOM]]) = 0, "", SUMIFS(EDF[Humeur], EDF[Date], "&gt;=" &amp; DATE(2023, 7, 17), EDF[Date], "&lt;=" &amp; $A$4, EDF[Nom], EDF_jour[[#This Row],[NOM]]) / COUNTIFS(EDF[Date], "&gt;=" &amp; DATE(2023, 7, 17), EDF[Date], "&lt;=" &amp; $A$4, EDF[Nom], EDF_jour[[#This Row],[NOM]]))</f>
        <v>3.1470588235294117</v>
      </c>
      <c r="AR14" s="132" t="str">
        <f>IF(COUNTIFS(EDF[Date], "&gt;=" &amp; DATE(YEAR($A$4), MONTH($A$4), DAY($A$4) - 20), EDF[Date], "&lt;=" &amp; $A$4, EDF[Nom], EDF_jour[[#This Row],[NOM]]) = 0, "", SUMIFS(EDF[Stress], EDF[Date], "&gt;=" &amp; DATE(YEAR($A$4), MONTH($A$4), DAY($A$4) - 20), EDF[Date], "&lt;=" &amp; $A$4, EDF[Nom], EDF_jour[[#This Row],[NOM]]) / COUNTIFS(EDF[Date], "&gt;=" &amp; DATE(YEAR($A$4), MONTH($A$4), DAY($A$4) - 20), EDF[Date], "&lt;=" &amp; $A$4, EDF[Nom], EDF_jour[[#This Row],[NOM]]))</f>
        <v/>
      </c>
      <c r="AS14" s="132">
        <f>IF(COUNTIFS(EDF[Date], "&gt;=" &amp; DATE(2023, 7, 17), EDF[Date], "&lt;=" &amp; $A$4, EDF[Nom], EDF_jour[[#This Row],[NOM]]) = 0, "", SUMIFS(EDF[Stress], EDF[Date], "&gt;=" &amp; DATE(2023, 7, 17), EDF[Date], "&lt;=" &amp; $A$4, EDF[Nom], EDF_jour[[#This Row],[NOM]]) / COUNTIFS(EDF[Date], "&gt;=" &amp; DATE(2023, 7, 17), EDF[Date], "&lt;=" &amp; $A$4, EDF[Nom], EDF_jour[[#This Row],[NOM]]))</f>
        <v>3.8529411764705883</v>
      </c>
      <c r="AT14" s="132" t="str">
        <f>IF(COUNTIFS(EDF[Date], "&gt;=" &amp; DATE(YEAR($A$4), MONTH($A$4), DAY($A$4) - 20), EDF[Date], "&lt;=" &amp; $A$4, EDF[Nom], EDF_jour[[#This Row],[NOM]]) = 0, "", SUMIFS(EDF[Sommeil], EDF[Date], "&gt;=" &amp; DATE(YEAR($A$4), MONTH($A$4), DAY($A$4) - 20), EDF[Date], "&lt;=" &amp; $A$4, EDF[Nom], EDF_jour[[#This Row],[NOM]]) / COUNTIFS(EDF[Date], "&gt;=" &amp; DATE(YEAR($A$4), MONTH($A$4), DAY($A$4) - 20), EDF[Date], "&lt;=" &amp; $A$4, EDF[Nom], EDF_jour[[#This Row],[NOM]]))</f>
        <v/>
      </c>
      <c r="AU14" s="132">
        <f>IF(COUNTIFS(EDF[Date], "&gt;=" &amp; DATE(2023, 7, 17), EDF[Date], "&lt;=" &amp; $A$4, EDF[Nom], EDF_jour[[#This Row],[NOM]]) = 0, "", SUMIFS(EDF[Sommeil], EDF[Date], "&gt;=" &amp; DATE(2023, 7, 17), EDF[Date], "&lt;=" &amp; $A$4, EDF[Nom], EDF_jour[[#This Row],[NOM]]) / COUNTIFS(EDF[Date], "&gt;=" &amp; DATE(2023, 7, 17), EDF[Date], "&lt;=" &amp; $A$4, EDF[Nom], EDF_jour[[#This Row],[NOM]]))</f>
        <v>3.3529411764705883</v>
      </c>
      <c r="AV14" s="132" t="str">
        <f>IF(COUNTIFS(EDF[Date], "&gt;=" &amp; DATE(YEAR($A$4), MONTH($A$4), DAY($A$4) - 20), EDF[Date], "&lt;=" &amp; $A$4, EDF[Nom], EDF_jour[[#This Row],[NOM]]) = 0, "", SUMIFS(EDF[Etat Physique], EDF[Date], "&gt;=" &amp; DATE(YEAR($A$4), MONTH($A$4), DAY($A$4) - 20), EDF[Date], "&lt;=" &amp; $A$4, EDF[Nom], EDF_jour[[#This Row],[NOM]]) / COUNTIFS(EDF[Date], "&gt;=" &amp; DATE(YEAR($A$4), MONTH($A$4), DAY($A$4) - 20), EDF[Date], "&lt;=" &amp; $A$4, EDF[Nom], EDF_jour[[#This Row],[NOM]]))</f>
        <v/>
      </c>
      <c r="AW14" s="132">
        <f>IF(COUNTIFS(EDF[Date], "&gt;=" &amp; DATE(2023, 7, 17), EDF[Date], "&lt;=" &amp; $A$4, EDF[Nom], EDF_jour[[#This Row],[NOM]]) = 0, "", SUMIFS(EDF[Etat Physique], EDF[Date], "&gt;=" &amp; DATE(2023, 7, 17), EDF[Date], "&lt;=" &amp; $A$4, EDF[Nom], EDF_jour[[#This Row],[NOM]]) / COUNTIFS(EDF[Date], "&gt;=" &amp; DATE(2023, 7, 17), EDF[Date], "&lt;=" &amp; $A$4, EDF[Nom], EDF_jour[[#This Row],[NOM]]))</f>
        <v>3.1176470588235294</v>
      </c>
      <c r="AX14" s="132" t="str">
        <f>IF(COUNTIFS(EDF[Date], "&gt;=" &amp; DATE(YEAR($A$4), MONTH($A$4), DAY($A$4) - 20), EDF[Date], "&lt;=" &amp; $A$4, EDF[Nom], EDF_jour[[#This Row],[NOM]]) = 0, "", SUMIFS(EDF[Hydratation], EDF[Date], "&gt;=" &amp; DATE(YEAR($A$4), MONTH($A$4), DAY($A$4) - 20), EDF[Date], "&lt;=" &amp; $A$4, EDF[Nom], EDF_jour[[#This Row],[NOM]]) / COUNTIFS(EDF[Date], "&gt;=" &amp; DATE(YEAR($A$4), MONTH($A$4), DAY($A$4) - 20), EDF[Date], "&lt;=" &amp; $A$4, EDF[Nom], EDF_jour[[#This Row],[NOM]]))</f>
        <v/>
      </c>
      <c r="AY14" s="132">
        <f>IF(COUNTIFS(EDF[Date], "&gt;=" &amp; DATE(2023, 7, 17), EDF[Date], "&lt;=" &amp; $A$4, EDF[Nom], EDF_jour[[#This Row],[NOM]]) = 0, "", SUMIFS(EDF[Hydratation], EDF[Date], "&gt;=" &amp; DATE(2023, 7, 17), EDF[Date], "&lt;=" &amp; $A$4, EDF[Nom], EDF_jour[[#This Row],[NOM]]) / COUNTIFS(EDF[Date], "&gt;=" &amp; DATE(2023, 7, 17), EDF[Date], "&lt;=" &amp; $A$4, EDF[Nom], EDF_jour[[#This Row],[NOM]]))</f>
        <v>3.7941176470588234</v>
      </c>
      <c r="AZ14" s="132" t="str">
        <f>IF(COUNTIFS(EDF[Date], "&gt;=" &amp; DATE(YEAR($A$4), MONTH($A$4), DAY($A$4) - 20), EDF[Date], "&lt;=" &amp; $A$4, EDF[Nom], EDF_jour[[#This Row],[NOM]]) = 0, "", SUMIFS(EDF[Nutrition], EDF[Date], "&gt;=" &amp; DATE(YEAR($A$4), MONTH($A$4), DAY($A$4) - 20), EDF[Date], "&lt;=" &amp; $A$4, EDF[Nom], EDF_jour[[#This Row],[NOM]]) / COUNTIFS(EDF[Date], "&gt;=" &amp; DATE(YEAR($A$4), MONTH($A$4), DAY($A$4) - 20), EDF[Date], "&lt;=" &amp; $A$4, EDF[Nom], EDF_jour[[#This Row],[NOM]]))</f>
        <v/>
      </c>
      <c r="BA14" s="134">
        <f>IF(COUNTIFS(EDF[Date], "&gt;=" &amp; DATE(2023, 7, 17), EDF[Date], "&lt;=" &amp; $A$4, EDF[Nom], EDF_jour[[#This Row],[NOM]]) = 0, "", SUMIFS(EDF[Hydratation], EDF[Date], "&gt;=" &amp; DATE(2023, 7, 17), EDF[Date], "&lt;=" &amp; $A$4, EDF[Nom], EDF_jour[[#This Row],[NOM]]) / COUNTIFS(EDF[Date], "&gt;=" &amp; DATE(2023, 7, 17), EDF[Date], "&lt;=" &amp; $A$4, EDF[Nom], EDF_jour[[#This Row],[NOM]]))</f>
        <v>3.7941176470588234</v>
      </c>
      <c r="BB14" s="48"/>
      <c r="BC14" s="48"/>
      <c r="BD14" s="48"/>
      <c r="BE14" s="48"/>
      <c r="BF14" s="48"/>
      <c r="BG14" s="48"/>
      <c r="BH14" s="48"/>
      <c r="BI14" s="48"/>
      <c r="BJ14" s="48"/>
      <c r="BK14" s="48"/>
      <c r="BL14" s="48"/>
      <c r="BM14" s="48"/>
      <c r="BN14" s="48"/>
      <c r="BO14" s="48"/>
      <c r="BP14" s="48"/>
      <c r="BQ14" s="48"/>
      <c r="BR14" s="48"/>
      <c r="BS14" s="48"/>
      <c r="BT14" s="48"/>
      <c r="BU14" s="49"/>
      <c r="BV14" s="49"/>
      <c r="BW14" s="49"/>
      <c r="BX14" s="49"/>
      <c r="BY14" s="49"/>
    </row>
    <row r="15" spans="1:77" x14ac:dyDescent="0.2">
      <c r="A15" s="78" t="s">
        <v>139</v>
      </c>
      <c r="B15" s="78" t="s">
        <v>785</v>
      </c>
      <c r="C15" s="39"/>
      <c r="D15" s="40"/>
      <c r="E15" s="34"/>
      <c r="F15" s="52" t="s">
        <v>767</v>
      </c>
      <c r="G15" s="53" t="s">
        <v>773</v>
      </c>
      <c r="H15" s="37" t="str" cm="1">
        <f t="array" ref="H15">IF(P15="", "", IF(SUMPRODUCT((EDF_jour[[#This Row],[Humeur]:[Nutrition]]&lt;3)*1)&gt;=3, "Bas", VLOOKUP(P15, $G$67:$H$71, 2, TRUE)))</f>
        <v/>
      </c>
      <c r="I15" s="34"/>
      <c r="J15" s="45" t="str" cm="1">
        <f t="array" ref="J15">IF(SUMPRODUCT((EDF[[Date]:[Date]]=$A$4)*(EDF[[Nom]:[Nom]]=A15)*(EDF[[Humeur]:[Humeur]]))=0, "", SUMPRODUCT((EDF[[Date]:[Date]]=$A$4)*(EDF[[Nom]:[Nom]]=A15)*(EDF[[Humeur]:[Humeur]])))</f>
        <v/>
      </c>
      <c r="K15" s="45" t="str" cm="1">
        <f t="array" ref="K15">IF(SUMPRODUCT((EDF[[Date]:[Date]]=$A$4)*(EDF[[Nom]:[Nom]]=A15)*(EDF[[Stress]:[Stress]]))=0, "", SUMPRODUCT((EDF[[Date]:[Date]]=$A$4)*(EDF[[Nom]:[Nom]]=A15)*(EDF[[Stress]:[Stress]])))</f>
        <v/>
      </c>
      <c r="L15" s="45" t="str" cm="1">
        <f t="array" ref="L15">IF(SUMPRODUCT((EDF[[Date]:[Date]]=$A$4)*(EDF[[Nom]:[Nom]]=A15)*(EDF[[Sommeil]:[Sommeil]]))=0, "", SUMPRODUCT((EDF[[Date]:[Date]]=$A$4)*(EDF[[Nom]:[Nom]]=A15)*(EDF[[Sommeil]:[Sommeil]])))</f>
        <v/>
      </c>
      <c r="M15" s="45" t="str" cm="1">
        <f t="array" ref="M15">IF(SUMPRODUCT((EDF[[Date]:[Date]]=$A$4)*(EDF[[Nom]:[Nom]]=A15)*(EDF[[Etat Physique]:[Etat Physique]]))=0, "", SUMPRODUCT((EDF[[Date]:[Date]]=$A$4)*(EDF[[Nom]:[Nom]]=A15)*(EDF[[Etat Physique]:[Etat Physique]])))</f>
        <v/>
      </c>
      <c r="N15" s="45" t="str" cm="1">
        <f t="array" ref="N15">IF(SUMPRODUCT((EDF[[Date]:[Date]]=$A$4)*(EDF[[Nom]:[Nom]]=A15)*(EDF[[Hydratation]:[Hydratation]]))=0, "", SUMPRODUCT((EDF[[Date]:[Date]]=$A$4)*(EDF[[Nom]:[Nom]]=A15)*(EDF[[Hydratation]:[Hydratation]])))</f>
        <v/>
      </c>
      <c r="O15" s="45" t="str" cm="1">
        <f t="array" ref="O15">IF(SUMPRODUCT((EDF[[Date]:[Date]]=$A$4)*(EDF[[Nom]:[Nom]]=A15)*(EDF[[Nutrition]:[Nutrition]]))=0, "", SUMPRODUCT((EDF[[Date]:[Date]]=$A$4)*(EDF[[Nom]:[Nom]]=A15)*(EDF[[Nutrition]:[Nutrition]])))</f>
        <v/>
      </c>
      <c r="P15" s="45" t="str" cm="1">
        <f t="array" ref="P15">IF(SUMPRODUCT((EDF[[Date]:[Date]]=$A$4)*(EDF[[Nom]:[Nom]]=A15)*(EDF[[Total EDF]:[Total EDF]]))=0, "", SUMPRODUCT((EDF[[Date]:[Date]]=$A$4)*(EDF[[Nom]:[Nom]]=A15)*(EDF[[Total EDF]:[Total EDF]])))</f>
        <v/>
      </c>
      <c r="Q15" s="107" t="str" cm="1">
        <f t="array" ref="Q15">IF(SUMPRODUCT((EDF[[Date]:[Date]]=$A$4)*(EDF[[Nom]:[Nom]]=EDF_jour[[#This Row],[NOM]])*(EDF[[Intensité douleur]:[Intensité douleur]]))=0, "", SUMPRODUCT((EDF[[Date]:[Date]]=$A$4)*(EDF[[Nom]:[Nom]]=EDF_jour[[#This Row],[NOM]])*(EDF[[Intensité douleur]:[Intensité douleur]])))</f>
        <v/>
      </c>
      <c r="R15" s="35" t="str" cm="1">
        <f t="array" ref="R15">IF(IFERROR(INDEX(EDF[[Commentaires douleur]:[Commentaires douleur]], MATCH(1, (EDF[[Date]:[Date]]=$A$4)*(EDF[[Nom]:[Nom]]=EDF_jour[[#This Row],[NOM]]), 0)), "")=0, "", IFERROR(INDEX(EDF[[Commentaires douleur]:[Commentaires douleur]], MATCH(1, (EDF[[Date]:[Date]]=$A$4)*(EDF[[Nom]:[Nom]]=EDF_jour[[#This Row],[NOM]]), 0)), ""))</f>
        <v/>
      </c>
      <c r="S15" s="35"/>
      <c r="T15" s="35" t="str" cm="1">
        <f t="array" ref="T15">IF(IFERROR(INDEX(EDF[[Tête]:[Tête]], MATCH(1, (EDF[[Date]:[Date]]=$A$4)*(EDF[[Nom]:[Nom]]=EDF_jour[[#This Row],[NOM]]), 0)), "")=0, "", IFERROR(INDEX(EDF[[Tête]:[Tête]], MATCH(1, (EDF[[Date]:[Date]]=$A$4)*(EDF[[Nom]:[Nom]]=EDF_jour[[#This Row],[NOM]]), 0)), ""))</f>
        <v/>
      </c>
      <c r="U15" s="35" t="str" cm="1">
        <f t="array" ref="U15">IF(IFERROR(INDEX(EDF[[Cervicales]:[Cervicales]], MATCH(1, (EDF[[Date]:[Date]]=$A$4)*(EDF[[Nom]:[Nom]]=EDF_jour[[#This Row],[NOM]]), 0)), "")=0, "", IFERROR(INDEX(EDF[[Cervicales]:[Cervicales]], MATCH(1, (EDF[[Date]:[Date]]=$A$4)*(EDF[[Nom]:[Nom]]=EDF_jour[[#This Row],[NOM]]), 0)), ""))</f>
        <v/>
      </c>
      <c r="V15" s="35" t="str" cm="1">
        <f t="array" ref="V15">IF(IFERROR(INDEX(EDF[[Ceinture scapulaire]:[Ceinture scapulaire]], MATCH(1, (EDF[[Date]:[Date]]=$A$4)*(EDF[[Nom]:[Nom]]=EDF_jour[[#This Row],[NOM]]), 0)), "")=0, "", IFERROR(INDEX(EDF[[Ceinture scapulaire]:[Ceinture scapulaire]], MATCH(1, (EDF[[Date]:[Date]]=$A$4)*(EDF[[Nom]:[Nom]]=EDF_jour[[#This Row],[NOM]]), 0)), ""))</f>
        <v/>
      </c>
      <c r="W15" s="35" t="str" cm="1">
        <f t="array" ref="W15">IF(IFERROR(INDEX(EDF[[Coudes]:[Coudes]], MATCH(1, (EDF[[Date]:[Date]]=$A$4)*(EDF[[Nom]:[Nom]]=EDF_jour[[#This Row],[NOM]]), 0)), "")=0, "", IFERROR(INDEX(EDF[[Coudes]:[Coudes]], MATCH(1, (EDF[[Date]:[Date]]=$A$4)*(EDF[[Nom]:[Nom]]=EDF_jour[[#This Row],[NOM]]), 0)), ""))</f>
        <v/>
      </c>
      <c r="X15" s="35" t="str" cm="1">
        <f t="array" ref="X15">IF(IFERROR(INDEX(EDF[[Mains]:[Mains]], MATCH(1, (EDF[[Date]:[Date]]=$A$4)*(EDF[[Nom]:[Nom]]=EDF_jour[[#This Row],[NOM]]), 0)), "")=0, "", IFERROR(INDEX(EDF[[Mains]:[Mains]], MATCH(1, (EDF[[Date]:[Date]]=$A$4)*(EDF[[Nom]:[Nom]]=EDF_jour[[#This Row],[NOM]]), 0)), ""))</f>
        <v/>
      </c>
      <c r="Y15" s="35" t="str" cm="1">
        <f t="array" ref="Y15">IF(IFERROR(INDEX(EDF[[Dos]:[Dos]], MATCH(1, (EDF[[Date]:[Date]]=$A$4)*(EDF[[Nom]:[Nom]]=EDF_jour[[#This Row],[NOM]]), 0)), "")=0, "", IFERROR(INDEX(EDF[[Dos]:[Dos]], MATCH(1, (EDF[[Date]:[Date]]=$A$4)*(EDF[[Nom]:[Nom]]=EDF_jour[[#This Row],[NOM]]), 0)), ""))</f>
        <v/>
      </c>
      <c r="Z15" s="35" t="str" cm="1">
        <f t="array" ref="Z15">IF(IFERROR(INDEX(EDF[[Abdos]:[Abdos]], MATCH(1, (EDF[[Date]:[Date]]=$A$4)*(EDF[[Nom]:[Nom]]=EDF_jour[[#This Row],[NOM]]), 0)), "")=0, "", IFERROR(INDEX(EDF[[Abdos]:[Abdos]], MATCH(1, (EDF[[Date]:[Date]]=$A$4)*(EDF[[Nom]:[Nom]]=EDF_jour[[#This Row],[NOM]]), 0)), ""))</f>
        <v/>
      </c>
      <c r="AA15" s="35" t="str" cm="1">
        <f t="array" ref="AA15">IF(IFERROR(INDEX(EDF[[Ceinture pelvienne]:[Ceinture pelvienne]], MATCH(1, (EDF[[Date]:[Date]]=$A$4)*(EDF[[Nom]:[Nom]]=EDF_jour[[#This Row],[NOM]]), 0)), "")=0, "", IFERROR(INDEX(EDF[[Ceinture pelvienne]:[Ceinture pelvienne]], MATCH(1, (EDF[[Date]:[Date]]=$A$4)*(EDF[[Nom]:[Nom]]=EDF_jour[[#This Row],[NOM]]), 0)), ""))</f>
        <v/>
      </c>
      <c r="AB15" s="35" t="str" cm="1">
        <f t="array" ref="AB15">IF(IFERROR(INDEX(EDF[[Genou]:[Genou]], MATCH(1, (EDF[[Date]:[Date]]=$A$4)*(EDF[[Nom]:[Nom]]=EDF_jour[[#This Row],[NOM]]), 0)), "")=0, "", IFERROR(INDEX(EDF[[Genou]:[Genou]], MATCH(1, (EDF[[Date]:[Date]]=$A$4)*(EDF[[Nom]:[Nom]]=EDF_jour[[#This Row],[NOM]]), 0)), ""))</f>
        <v/>
      </c>
      <c r="AC15" s="35" t="str" cm="1">
        <f t="array" ref="AC15">IF(IFERROR(INDEX(EDF[[Quadri]:[Quadri]], MATCH(1, (EDF[[Date]:[Date]]=$A$4)*(EDF[[Nom]:[Nom]]=EDF_jour[[#This Row],[NOM]]), 0)), "")=0, "", IFERROR(INDEX(EDF[[Quadri]:[Quadri]], MATCH(1, (EDF[[Date]:[Date]]=$A$4)*(EDF[[Nom]:[Nom]]=EDF_jour[[#This Row],[NOM]]), 0)), ""))</f>
        <v/>
      </c>
      <c r="AD15" s="35" t="str" cm="1">
        <f t="array" ref="AD15">IF(IFERROR(INDEX(EDF[[Ischio]:[Ischio]], MATCH(1, (EDF[[Date]:[Date]]=$A$4)*(EDF[[Nom]:[Nom]]=EDF_jour[[#This Row],[NOM]]), 0)), "")=0, "", IFERROR(INDEX(EDF[[Ischio]:[Ischio]], MATCH(1, (EDF[[Date]:[Date]]=$A$4)*(EDF[[Nom]:[Nom]]=EDF_jour[[#This Row],[NOM]]), 0)), ""))</f>
        <v/>
      </c>
      <c r="AE15" s="35" t="str" cm="1">
        <f t="array" ref="AE15">IF(IFERROR(INDEX(EDF[[Tibia]:[Tibia]], MATCH(1, (EDF[[Date]:[Date]]=$A$4)*(EDF[[Nom]:[Nom]]=EDF_jour[[#This Row],[NOM]]), 0)), "")=0, "", IFERROR(INDEX(EDF[[Tibia]:[Tibia]], MATCH(1, (EDF[[Date]:[Date]]=$A$4)*(EDF[[Nom]:[Nom]]=EDF_jour[[#This Row],[NOM]]), 0)), ""))</f>
        <v/>
      </c>
      <c r="AF15" s="35" t="str" cm="1">
        <f t="array" ref="AF15">IF(IFERROR(INDEX(EDF[[Mollet]:[Mollet]], MATCH(1, (EDF[[Date]:[Date]]=$A$4)*(EDF[[Nom]:[Nom]]=EDF_jour[[#This Row],[NOM]]), 0)), "")=0, "", IFERROR(INDEX(EDF[[Mollet]:[Mollet]], MATCH(1, (EDF[[Date]:[Date]]=$A$4)*(EDF[[Nom]:[Nom]]=EDF_jour[[#This Row],[NOM]]), 0)), ""))</f>
        <v/>
      </c>
      <c r="AG15" s="35" t="str" cm="1">
        <f t="array" ref="AG15">IF(IFERROR(INDEX(EDF[[Chevilles]:[Chevilles]], MATCH(1, (EDF[[Date]:[Date]]=$A$4)*(EDF[[Nom]:[Nom]]=EDF_jour[[#This Row],[NOM]]), 0)), "")=0, "", IFERROR(INDEX(EDF[[Chevilles]:[Chevilles]], MATCH(1, (EDF[[Date]:[Date]]=$A$4)*(EDF[[Nom]:[Nom]]=EDF_jour[[#This Row],[NOM]]), 0)), ""))</f>
        <v/>
      </c>
      <c r="AH15" s="35" t="str" cm="1">
        <f t="array" ref="AH15">IF(IFERROR(INDEX(EDF[[Pieds]:[Pieds]], MATCH(1, (EDF[[Date]:[Date]]=$A$4)*(EDF[[Nom]:[Nom]]=EDF_jour[[#This Row],[NOM]]), 0)), "")=0, "", IFERROR(INDEX(EDF[[Pieds]:[Pieds]], MATCH(1, (EDF[[Date]:[Date]]=$A$4)*(EDF[[Nom]:[Nom]]=EDF_jour[[#This Row],[NOM]]), 0)), ""))</f>
        <v/>
      </c>
      <c r="AI15" s="35" t="str">
        <f>IF(COUNTIFS(EDF[Date], "&gt;=" &amp; DATE(YEAR($A$4), MONTH($A$4), DAY($A$4) - 6), EDF[Date], "&lt;=" &amp; $A$4, EDF[Nom], EDF_jour[[#This Row],[NOM]]) = 0, "", SUMIFS(EDF[Total EDF], EDF[Date], "&gt;=" &amp; DATE(YEAR($A$4), MONTH($A$4), DAY($A$4) - 6), EDF[Date], "&lt;=" &amp; $A$4, EDF[Nom], EDF_jour[[#This Row],[NOM]]) / COUNTIFS(EDF[Date], "&gt;=" &amp; DATE(YEAR($A$4), MONTH($A$4), DAY($A$4) - 6), EDF[Date], "&lt;=" &amp; $A$4, EDF[Nom], EDF_jour[[#This Row],[NOM]]))</f>
        <v/>
      </c>
      <c r="AJ15" s="35" cm="1">
        <f t="array" ref="AJ15">IF(COUNTIFS(EDF[Date], "&gt;=" &amp; DATE(YEAR($A$4), MONTH($A$4), DAY($A$4) - 6), EDF[Date], "&lt;=" &amp; $A$4, EDF[Nom], EDF_jour[[#This Row],[NOM]]) &gt; 1, SQRT(SUMPRODUCT((EDF[Nom]=EDF_jour[[#This Row],[NOM]]) * (EDF[Date]&gt;=DATE(YEAR($A$4), MONTH($A$4), DAY($A$4)-6)) * (EDF[Date]&lt;=$A$4) * (EDF[Total EDF]-EDF_jour[[#This Row],[Tendance semaine]])^2) / (COUNTIFS(EDF[Date], "&gt;=" &amp; DATE(YEAR($A$4), MONTH($A$4), DAY($A$4) - 6), EDF[Date], "&lt;=" &amp; $A$4, EDF[Nom], EDF_jour[[#This Row],[NOM]]) - 1)), 0)</f>
        <v>0</v>
      </c>
      <c r="AK15" s="133" t="str">
        <f>IF(COUNTIFS(EDF[Date], "&gt;=" &amp; DATE(YEAR($A$4), MONTH($A$4), DAY($A$4) - 20), EDF[Date], "&lt;=" &amp; $A$4, EDF[Nom], EDF_jour[[#This Row],[NOM]]) = 0, "", SUMIFS(EDF[Total EDF], EDF[Date], "&gt;=" &amp; DATE(YEAR($A$4), MONTH($A$4), DAY($A$4) - 20), EDF[Date], "&lt;=" &amp; $A$4, EDF[Nom], EDF_jour[[#This Row],[NOM]]) / COUNTIFS(EDF[Date], "&gt;=" &amp; DATE(YEAR($A$4), MONTH($A$4), DAY($A$4) - 20), EDF[Date], "&lt;=" &amp; $A$4, EDF[Nom], EDF_jour[[#This Row],[NOM]]))</f>
        <v/>
      </c>
      <c r="AL15" s="131" t="str">
        <f>IFERROR((EDF_jour[[#This Row],[Score]] - EDF_jour[[#This Row],[Tendance 21j EDF]]) / EDF_jour[[#This Row],[Tendance 21j EDF]], "")</f>
        <v/>
      </c>
      <c r="AM15" s="132" cm="1">
        <f t="array" ref="AM15">IF(COUNTIFS(EDF[Date], "&gt;=" &amp; DATE(YEAR($A$4), MONTH($A$4), DAY($A$4) - 20), EDF[Date], "&lt;=" &amp; $A$4, EDF[Nom], EDF_jour[[#This Row],[NOM]]) &gt; 1, SQRT(SUMPRODUCT((EDF[Nom]=EDF_jour[[#This Row],[NOM]]) * (EDF[Date]&gt;=DATE(YEAR($A$4), MONTH($A$4), DAY($A$4)-20)) * (EDF[Date]&lt;=$A$4) * (EDF[Total EDF]-EDF_jour[[#This Row],[Tendance 21j EDF]])^2) / (COUNTIFS(EDF[Date], "&gt;=" &amp; DATE(YEAR($A$4), MONTH($A$4), DAY($A$4) - 20), EDF[Date], "&lt;=" &amp; $A$4, EDF[Nom], EDF_jour[[#This Row],[NOM]]) - 1)), 0)</f>
        <v>0</v>
      </c>
      <c r="AN15" s="133">
        <f>IF(COUNTIFS(EDF[Date], "&gt;=" &amp; DATE(2023, 7, 17), EDF[Date], "&lt;=" &amp; $A$4, EDF[Nom], EDF_jour[[#This Row],[NOM]]) = 0, "", SUMIFS(EDF[Total EDF], EDF[Date], "&gt;=" &amp; DATE(2023, 7, 17), EDF[Date], "&lt;=" &amp; $A$4, EDF[Nom], EDF_jour[[#This Row],[NOM]]) / COUNTIFS(EDF[Date], "&gt;=" &amp; DATE(2023, 7, 17), EDF[Date], "&lt;=" &amp; $A$4, EDF[Nom], EDF_jour[[#This Row],[NOM]]))</f>
        <v>16.142857142857142</v>
      </c>
      <c r="AO15" s="132" cm="1">
        <f t="array" ref="AO15">IF(COUNTIFS(EDF[Date], "&gt;=" &amp; DATE(2023, 7, 17), EDF[Date], "&lt;=" &amp; $A$4, EDF[Nom], EDF_jour[[#This Row],[NOM]]) &gt; 1, SQRT(SUMPRODUCT((EDF[Nom]=EDF_jour[[#This Row],[NOM]]) * (EDF[Date]&gt;=DATE(2023, 7, 17)) * (EDF[Date]&lt;=$A$4) * (EDF[Total EDF]-EDF_jour[[#This Row],[Tendance saison]])^2) / (COUNTIFS(EDF[Date], "&gt;=" &amp; DATE(2023, 7, 17), EDF[Date], "&lt;=" &amp; $A$4, EDF[Nom], EDF_jour[[#This Row],[NOM]]) - 1)), 0)</f>
        <v>1.2149857925879117</v>
      </c>
      <c r="AP15" s="132" t="str">
        <f>IF(COUNTIFS(EDF[Date], "&gt;=" &amp; DATE(YEAR($A$4), MONTH($A$4), DAY($A$4) - 20), EDF[Date], "&lt;=" &amp; $A$4, EDF[Nom], EDF_jour[[#This Row],[NOM]]) = 0, "", SUMIFS(EDF[Humeur], EDF[Date], "&gt;=" &amp; DATE(YEAR($A$4), MONTH($A$4), DAY($A$4) - 20), EDF[Date], "&lt;=" &amp; $A$4, EDF[Nom], EDF_jour[[#This Row],[NOM]]) / COUNTIFS(EDF[Date], "&gt;=" &amp; DATE(YEAR($A$4), MONTH($A$4), DAY($A$4) - 20), EDF[Date], "&lt;=" &amp; $A$4, EDF[Nom], EDF_jour[[#This Row],[NOM]]))</f>
        <v/>
      </c>
      <c r="AQ15" s="132">
        <f>IF(COUNTIFS(EDF[Date], "&gt;=" &amp; DATE(2023, 7, 17), EDF[Date], "&lt;=" &amp; $A$4, EDF[Nom], EDF_jour[[#This Row],[NOM]]) = 0, "", SUMIFS(EDF[Humeur], EDF[Date], "&gt;=" &amp; DATE(2023, 7, 17), EDF[Date], "&lt;=" &amp; $A$4, EDF[Nom], EDF_jour[[#This Row],[NOM]]) / COUNTIFS(EDF[Date], "&gt;=" &amp; DATE(2023, 7, 17), EDF[Date], "&lt;=" &amp; $A$4, EDF[Nom], EDF_jour[[#This Row],[NOM]]))</f>
        <v>2.2857142857142856</v>
      </c>
      <c r="AR15" s="132" t="str">
        <f>IF(COUNTIFS(EDF[Date], "&gt;=" &amp; DATE(YEAR($A$4), MONTH($A$4), DAY($A$4) - 20), EDF[Date], "&lt;=" &amp; $A$4, EDF[Nom], EDF_jour[[#This Row],[NOM]]) = 0, "", SUMIFS(EDF[Stress], EDF[Date], "&gt;=" &amp; DATE(YEAR($A$4), MONTH($A$4), DAY($A$4) - 20), EDF[Date], "&lt;=" &amp; $A$4, EDF[Nom], EDF_jour[[#This Row],[NOM]]) / COUNTIFS(EDF[Date], "&gt;=" &amp; DATE(YEAR($A$4), MONTH($A$4), DAY($A$4) - 20), EDF[Date], "&lt;=" &amp; $A$4, EDF[Nom], EDF_jour[[#This Row],[NOM]]))</f>
        <v/>
      </c>
      <c r="AS15" s="132">
        <f>IF(COUNTIFS(EDF[Date], "&gt;=" &amp; DATE(2023, 7, 17), EDF[Date], "&lt;=" &amp; $A$4, EDF[Nom], EDF_jour[[#This Row],[NOM]]) = 0, "", SUMIFS(EDF[Stress], EDF[Date], "&gt;=" &amp; DATE(2023, 7, 17), EDF[Date], "&lt;=" &amp; $A$4, EDF[Nom], EDF_jour[[#This Row],[NOM]]) / COUNTIFS(EDF[Date], "&gt;=" &amp; DATE(2023, 7, 17), EDF[Date], "&lt;=" &amp; $A$4, EDF[Nom], EDF_jour[[#This Row],[NOM]]))</f>
        <v>3.7142857142857144</v>
      </c>
      <c r="AT15" s="132" t="str">
        <f>IF(COUNTIFS(EDF[Date], "&gt;=" &amp; DATE(YEAR($A$4), MONTH($A$4), DAY($A$4) - 20), EDF[Date], "&lt;=" &amp; $A$4, EDF[Nom], EDF_jour[[#This Row],[NOM]]) = 0, "", SUMIFS(EDF[Sommeil], EDF[Date], "&gt;=" &amp; DATE(YEAR($A$4), MONTH($A$4), DAY($A$4) - 20), EDF[Date], "&lt;=" &amp; $A$4, EDF[Nom], EDF_jour[[#This Row],[NOM]]) / COUNTIFS(EDF[Date], "&gt;=" &amp; DATE(YEAR($A$4), MONTH($A$4), DAY($A$4) - 20), EDF[Date], "&lt;=" &amp; $A$4, EDF[Nom], EDF_jour[[#This Row],[NOM]]))</f>
        <v/>
      </c>
      <c r="AU15" s="132">
        <f>IF(COUNTIFS(EDF[Date], "&gt;=" &amp; DATE(2023, 7, 17), EDF[Date], "&lt;=" &amp; $A$4, EDF[Nom], EDF_jour[[#This Row],[NOM]]) = 0, "", SUMIFS(EDF[Sommeil], EDF[Date], "&gt;=" &amp; DATE(2023, 7, 17), EDF[Date], "&lt;=" &amp; $A$4, EDF[Nom], EDF_jour[[#This Row],[NOM]]) / COUNTIFS(EDF[Date], "&gt;=" &amp; DATE(2023, 7, 17), EDF[Date], "&lt;=" &amp; $A$4, EDF[Nom], EDF_jour[[#This Row],[NOM]]))</f>
        <v>1.2857142857142858</v>
      </c>
      <c r="AV15" s="132" t="str">
        <f>IF(COUNTIFS(EDF[Date], "&gt;=" &amp; DATE(YEAR($A$4), MONTH($A$4), DAY($A$4) - 20), EDF[Date], "&lt;=" &amp; $A$4, EDF[Nom], EDF_jour[[#This Row],[NOM]]) = 0, "", SUMIFS(EDF[Etat Physique], EDF[Date], "&gt;=" &amp; DATE(YEAR($A$4), MONTH($A$4), DAY($A$4) - 20), EDF[Date], "&lt;=" &amp; $A$4, EDF[Nom], EDF_jour[[#This Row],[NOM]]) / COUNTIFS(EDF[Date], "&gt;=" &amp; DATE(YEAR($A$4), MONTH($A$4), DAY($A$4) - 20), EDF[Date], "&lt;=" &amp; $A$4, EDF[Nom], EDF_jour[[#This Row],[NOM]]))</f>
        <v/>
      </c>
      <c r="AW15" s="132">
        <f>IF(COUNTIFS(EDF[Date], "&gt;=" &amp; DATE(2023, 7, 17), EDF[Date], "&lt;=" &amp; $A$4, EDF[Nom], EDF_jour[[#This Row],[NOM]]) = 0, "", SUMIFS(EDF[Etat Physique], EDF[Date], "&gt;=" &amp; DATE(2023, 7, 17), EDF[Date], "&lt;=" &amp; $A$4, EDF[Nom], EDF_jour[[#This Row],[NOM]]) / COUNTIFS(EDF[Date], "&gt;=" &amp; DATE(2023, 7, 17), EDF[Date], "&lt;=" &amp; $A$4, EDF[Nom], EDF_jour[[#This Row],[NOM]]))</f>
        <v>1.8571428571428572</v>
      </c>
      <c r="AX15" s="132" t="str">
        <f>IF(COUNTIFS(EDF[Date], "&gt;=" &amp; DATE(YEAR($A$4), MONTH($A$4), DAY($A$4) - 20), EDF[Date], "&lt;=" &amp; $A$4, EDF[Nom], EDF_jour[[#This Row],[NOM]]) = 0, "", SUMIFS(EDF[Hydratation], EDF[Date], "&gt;=" &amp; DATE(YEAR($A$4), MONTH($A$4), DAY($A$4) - 20), EDF[Date], "&lt;=" &amp; $A$4, EDF[Nom], EDF_jour[[#This Row],[NOM]]) / COUNTIFS(EDF[Date], "&gt;=" &amp; DATE(YEAR($A$4), MONTH($A$4), DAY($A$4) - 20), EDF[Date], "&lt;=" &amp; $A$4, EDF[Nom], EDF_jour[[#This Row],[NOM]]))</f>
        <v/>
      </c>
      <c r="AY15" s="132">
        <f>IF(COUNTIFS(EDF[Date], "&gt;=" &amp; DATE(2023, 7, 17), EDF[Date], "&lt;=" &amp; $A$4, EDF[Nom], EDF_jour[[#This Row],[NOM]]) = 0, "", SUMIFS(EDF[Hydratation], EDF[Date], "&gt;=" &amp; DATE(2023, 7, 17), EDF[Date], "&lt;=" &amp; $A$4, EDF[Nom], EDF_jour[[#This Row],[NOM]]) / COUNTIFS(EDF[Date], "&gt;=" &amp; DATE(2023, 7, 17), EDF[Date], "&lt;=" &amp; $A$4, EDF[Nom], EDF_jour[[#This Row],[NOM]]))</f>
        <v>3</v>
      </c>
      <c r="AZ15" s="132" t="str">
        <f>IF(COUNTIFS(EDF[Date], "&gt;=" &amp; DATE(YEAR($A$4), MONTH($A$4), DAY($A$4) - 20), EDF[Date], "&lt;=" &amp; $A$4, EDF[Nom], EDF_jour[[#This Row],[NOM]]) = 0, "", SUMIFS(EDF[Nutrition], EDF[Date], "&gt;=" &amp; DATE(YEAR($A$4), MONTH($A$4), DAY($A$4) - 20), EDF[Date], "&lt;=" &amp; $A$4, EDF[Nom], EDF_jour[[#This Row],[NOM]]) / COUNTIFS(EDF[Date], "&gt;=" &amp; DATE(YEAR($A$4), MONTH($A$4), DAY($A$4) - 20), EDF[Date], "&lt;=" &amp; $A$4, EDF[Nom], EDF_jour[[#This Row],[NOM]]))</f>
        <v/>
      </c>
      <c r="BA15" s="134">
        <f>IF(COUNTIFS(EDF[Date], "&gt;=" &amp; DATE(2023, 7, 17), EDF[Date], "&lt;=" &amp; $A$4, EDF[Nom], EDF_jour[[#This Row],[NOM]]) = 0, "", SUMIFS(EDF[Hydratation], EDF[Date], "&gt;=" &amp; DATE(2023, 7, 17), EDF[Date], "&lt;=" &amp; $A$4, EDF[Nom], EDF_jour[[#This Row],[NOM]]) / COUNTIFS(EDF[Date], "&gt;=" &amp; DATE(2023, 7, 17), EDF[Date], "&lt;=" &amp; $A$4, EDF[Nom], EDF_jour[[#This Row],[NOM]]))</f>
        <v>3</v>
      </c>
      <c r="BB15" s="48"/>
      <c r="BC15" s="48"/>
      <c r="BD15" s="48"/>
      <c r="BE15" s="48"/>
      <c r="BF15" s="48"/>
      <c r="BG15" s="48"/>
      <c r="BH15" s="48"/>
      <c r="BI15" s="48"/>
      <c r="BJ15" s="48"/>
      <c r="BK15" s="48"/>
      <c r="BL15" s="48"/>
      <c r="BM15" s="48"/>
      <c r="BN15" s="48"/>
      <c r="BO15" s="48"/>
      <c r="BP15" s="48"/>
      <c r="BQ15" s="48"/>
      <c r="BR15" s="48"/>
      <c r="BS15" s="48"/>
      <c r="BT15" s="48"/>
      <c r="BU15" s="49"/>
      <c r="BV15" s="49"/>
      <c r="BW15" s="49"/>
      <c r="BX15" s="49"/>
      <c r="BY15" s="49"/>
    </row>
    <row r="16" spans="1:77" x14ac:dyDescent="0.2">
      <c r="A16" s="78" t="s">
        <v>106</v>
      </c>
      <c r="B16" s="78" t="s">
        <v>786</v>
      </c>
      <c r="C16" s="39" t="s">
        <v>776</v>
      </c>
      <c r="D16" s="40" t="s">
        <v>772</v>
      </c>
      <c r="E16" s="34"/>
      <c r="F16" s="52" t="s">
        <v>787</v>
      </c>
      <c r="G16" s="53" t="s">
        <v>773</v>
      </c>
      <c r="H16" s="37" t="str" cm="1">
        <f t="array" ref="H16">IF(P16="", "", IF(SUMPRODUCT((EDF_jour[[#This Row],[Humeur]:[Nutrition]]&lt;3)*1)&gt;=3, "Bas", VLOOKUP(P16, $G$67:$H$71, 2, TRUE)))</f>
        <v/>
      </c>
      <c r="I16" s="77"/>
      <c r="J16" s="44" t="str" cm="1">
        <f t="array" ref="J16">IF(SUMPRODUCT((EDF[[Date]:[Date]]=$A$4)*(EDF[[Nom]:[Nom]]=A16)*(EDF[[Humeur]:[Humeur]]))=0, "", SUMPRODUCT((EDF[[Date]:[Date]]=$A$4)*(EDF[[Nom]:[Nom]]=A16)*(EDF[[Humeur]:[Humeur]])))</f>
        <v/>
      </c>
      <c r="K16" s="45" t="str" cm="1">
        <f t="array" ref="K16">IF(SUMPRODUCT((EDF[[Date]:[Date]]=$A$4)*(EDF[[Nom]:[Nom]]=A16)*(EDF[[Stress]:[Stress]]))=0, "", SUMPRODUCT((EDF[[Date]:[Date]]=$A$4)*(EDF[[Nom]:[Nom]]=A16)*(EDF[[Stress]:[Stress]])))</f>
        <v/>
      </c>
      <c r="L16" s="45" t="str" cm="1">
        <f t="array" ref="L16">IF(SUMPRODUCT((EDF[[Date]:[Date]]=$A$4)*(EDF[[Nom]:[Nom]]=A16)*(EDF[[Sommeil]:[Sommeil]]))=0, "", SUMPRODUCT((EDF[[Date]:[Date]]=$A$4)*(EDF[[Nom]:[Nom]]=A16)*(EDF[[Sommeil]:[Sommeil]])))</f>
        <v/>
      </c>
      <c r="M16" s="45" t="str" cm="1">
        <f t="array" ref="M16">IF(SUMPRODUCT((EDF[[Date]:[Date]]=$A$4)*(EDF[[Nom]:[Nom]]=A16)*(EDF[[Etat Physique]:[Etat Physique]]))=0, "", SUMPRODUCT((EDF[[Date]:[Date]]=$A$4)*(EDF[[Nom]:[Nom]]=A16)*(EDF[[Etat Physique]:[Etat Physique]])))</f>
        <v/>
      </c>
      <c r="N16" s="45" t="str" cm="1">
        <f t="array" ref="N16">IF(SUMPRODUCT((EDF[[Date]:[Date]]=$A$4)*(EDF[[Nom]:[Nom]]=A16)*(EDF[[Hydratation]:[Hydratation]]))=0, "", SUMPRODUCT((EDF[[Date]:[Date]]=$A$4)*(EDF[[Nom]:[Nom]]=A16)*(EDF[[Hydratation]:[Hydratation]])))</f>
        <v/>
      </c>
      <c r="O16" s="45" t="str" cm="1">
        <f t="array" ref="O16">IF(SUMPRODUCT((EDF[[Date]:[Date]]=$A$4)*(EDF[[Nom]:[Nom]]=A16)*(EDF[[Nutrition]:[Nutrition]]))=0, "", SUMPRODUCT((EDF[[Date]:[Date]]=$A$4)*(EDF[[Nom]:[Nom]]=A16)*(EDF[[Nutrition]:[Nutrition]])))</f>
        <v/>
      </c>
      <c r="P16" s="45" t="str" cm="1">
        <f t="array" ref="P16">IF(SUMPRODUCT((EDF[[Date]:[Date]]=$A$4)*(EDF[[Nom]:[Nom]]=A16)*(EDF[[Total EDF]:[Total EDF]]))=0, "", SUMPRODUCT((EDF[[Date]:[Date]]=$A$4)*(EDF[[Nom]:[Nom]]=A16)*(EDF[[Total EDF]:[Total EDF]])))</f>
        <v/>
      </c>
      <c r="Q16" s="45" t="str" cm="1">
        <f t="array" ref="Q16">IF(SUMPRODUCT((EDF[[Date]:[Date]]=$A$4)*(EDF[[Nom]:[Nom]]=EDF_jour[[#This Row],[NOM]])*(EDF[[Intensité douleur]:[Intensité douleur]]))=0, "", SUMPRODUCT((EDF[[Date]:[Date]]=$A$4)*(EDF[[Nom]:[Nom]]=EDF_jour[[#This Row],[NOM]])*(EDF[[Intensité douleur]:[Intensité douleur]])))</f>
        <v/>
      </c>
      <c r="R16" s="35" t="str" cm="1">
        <f t="array" ref="R16">IF(IFERROR(INDEX(EDF[[Commentaires douleur]:[Commentaires douleur]], MATCH(1, (EDF[[Date]:[Date]]=$A$4)*(EDF[[Nom]:[Nom]]=EDF_jour[[#This Row],[NOM]]), 0)), "")=0, "", IFERROR(INDEX(EDF[[Commentaires douleur]:[Commentaires douleur]], MATCH(1, (EDF[[Date]:[Date]]=$A$4)*(EDF[[Nom]:[Nom]]=EDF_jour[[#This Row],[NOM]]), 0)), ""))</f>
        <v/>
      </c>
      <c r="S16" s="35"/>
      <c r="T16" s="35" t="str" cm="1">
        <f t="array" ref="T16">IF(IFERROR(INDEX(EDF[[Tête]:[Tête]], MATCH(1, (EDF[[Date]:[Date]]=$A$4)*(EDF[[Nom]:[Nom]]=EDF_jour[[#This Row],[NOM]]), 0)), "")=0, "", IFERROR(INDEX(EDF[[Tête]:[Tête]], MATCH(1, (EDF[[Date]:[Date]]=$A$4)*(EDF[[Nom]:[Nom]]=EDF_jour[[#This Row],[NOM]]), 0)), ""))</f>
        <v/>
      </c>
      <c r="U16" s="35" t="str" cm="1">
        <f t="array" ref="U16">IF(IFERROR(INDEX(EDF[[Cervicales]:[Cervicales]], MATCH(1, (EDF[[Date]:[Date]]=$A$4)*(EDF[[Nom]:[Nom]]=EDF_jour[[#This Row],[NOM]]), 0)), "")=0, "", IFERROR(INDEX(EDF[[Cervicales]:[Cervicales]], MATCH(1, (EDF[[Date]:[Date]]=$A$4)*(EDF[[Nom]:[Nom]]=EDF_jour[[#This Row],[NOM]]), 0)), ""))</f>
        <v/>
      </c>
      <c r="V16" s="35" t="str" cm="1">
        <f t="array" ref="V16">IF(IFERROR(INDEX(EDF[[Ceinture scapulaire]:[Ceinture scapulaire]], MATCH(1, (EDF[[Date]:[Date]]=$A$4)*(EDF[[Nom]:[Nom]]=EDF_jour[[#This Row],[NOM]]), 0)), "")=0, "", IFERROR(INDEX(EDF[[Ceinture scapulaire]:[Ceinture scapulaire]], MATCH(1, (EDF[[Date]:[Date]]=$A$4)*(EDF[[Nom]:[Nom]]=EDF_jour[[#This Row],[NOM]]), 0)), ""))</f>
        <v/>
      </c>
      <c r="W16" s="35" t="str" cm="1">
        <f t="array" ref="W16">IF(IFERROR(INDEX(EDF[[Coudes]:[Coudes]], MATCH(1, (EDF[[Date]:[Date]]=$A$4)*(EDF[[Nom]:[Nom]]=EDF_jour[[#This Row],[NOM]]), 0)), "")=0, "", IFERROR(INDEX(EDF[[Coudes]:[Coudes]], MATCH(1, (EDF[[Date]:[Date]]=$A$4)*(EDF[[Nom]:[Nom]]=EDF_jour[[#This Row],[NOM]]), 0)), ""))</f>
        <v/>
      </c>
      <c r="X16" s="35" t="str" cm="1">
        <f t="array" ref="X16">IF(IFERROR(INDEX(EDF[[Mains]:[Mains]], MATCH(1, (EDF[[Date]:[Date]]=$A$4)*(EDF[[Nom]:[Nom]]=EDF_jour[[#This Row],[NOM]]), 0)), "")=0, "", IFERROR(INDEX(EDF[[Mains]:[Mains]], MATCH(1, (EDF[[Date]:[Date]]=$A$4)*(EDF[[Nom]:[Nom]]=EDF_jour[[#This Row],[NOM]]), 0)), ""))</f>
        <v/>
      </c>
      <c r="Y16" s="35" t="str" cm="1">
        <f t="array" ref="Y16">IF(IFERROR(INDEX(EDF[[Dos]:[Dos]], MATCH(1, (EDF[[Date]:[Date]]=$A$4)*(EDF[[Nom]:[Nom]]=EDF_jour[[#This Row],[NOM]]), 0)), "")=0, "", IFERROR(INDEX(EDF[[Dos]:[Dos]], MATCH(1, (EDF[[Date]:[Date]]=$A$4)*(EDF[[Nom]:[Nom]]=EDF_jour[[#This Row],[NOM]]), 0)), ""))</f>
        <v/>
      </c>
      <c r="Z16" s="35" t="str" cm="1">
        <f t="array" ref="Z16">IF(IFERROR(INDEX(EDF[[Abdos]:[Abdos]], MATCH(1, (EDF[[Date]:[Date]]=$A$4)*(EDF[[Nom]:[Nom]]=EDF_jour[[#This Row],[NOM]]), 0)), "")=0, "", IFERROR(INDEX(EDF[[Abdos]:[Abdos]], MATCH(1, (EDF[[Date]:[Date]]=$A$4)*(EDF[[Nom]:[Nom]]=EDF_jour[[#This Row],[NOM]]), 0)), ""))</f>
        <v/>
      </c>
      <c r="AA16" s="35" t="str" cm="1">
        <f t="array" ref="AA16">IF(IFERROR(INDEX(EDF[[Ceinture pelvienne]:[Ceinture pelvienne]], MATCH(1, (EDF[[Date]:[Date]]=$A$4)*(EDF[[Nom]:[Nom]]=EDF_jour[[#This Row],[NOM]]), 0)), "")=0, "", IFERROR(INDEX(EDF[[Ceinture pelvienne]:[Ceinture pelvienne]], MATCH(1, (EDF[[Date]:[Date]]=$A$4)*(EDF[[Nom]:[Nom]]=EDF_jour[[#This Row],[NOM]]), 0)), ""))</f>
        <v/>
      </c>
      <c r="AB16" s="35" t="str" cm="1">
        <f t="array" ref="AB16">IF(IFERROR(INDEX(EDF[[Genou]:[Genou]], MATCH(1, (EDF[[Date]:[Date]]=$A$4)*(EDF[[Nom]:[Nom]]=EDF_jour[[#This Row],[NOM]]), 0)), "")=0, "", IFERROR(INDEX(EDF[[Genou]:[Genou]], MATCH(1, (EDF[[Date]:[Date]]=$A$4)*(EDF[[Nom]:[Nom]]=EDF_jour[[#This Row],[NOM]]), 0)), ""))</f>
        <v/>
      </c>
      <c r="AC16" s="35" t="str" cm="1">
        <f t="array" ref="AC16">IF(IFERROR(INDEX(EDF[[Quadri]:[Quadri]], MATCH(1, (EDF[[Date]:[Date]]=$A$4)*(EDF[[Nom]:[Nom]]=EDF_jour[[#This Row],[NOM]]), 0)), "")=0, "", IFERROR(INDEX(EDF[[Quadri]:[Quadri]], MATCH(1, (EDF[[Date]:[Date]]=$A$4)*(EDF[[Nom]:[Nom]]=EDF_jour[[#This Row],[NOM]]), 0)), ""))</f>
        <v/>
      </c>
      <c r="AD16" s="35" t="str" cm="1">
        <f t="array" ref="AD16">IF(IFERROR(INDEX(EDF[[Ischio]:[Ischio]], MATCH(1, (EDF[[Date]:[Date]]=$A$4)*(EDF[[Nom]:[Nom]]=EDF_jour[[#This Row],[NOM]]), 0)), "")=0, "", IFERROR(INDEX(EDF[[Ischio]:[Ischio]], MATCH(1, (EDF[[Date]:[Date]]=$A$4)*(EDF[[Nom]:[Nom]]=EDF_jour[[#This Row],[NOM]]), 0)), ""))</f>
        <v/>
      </c>
      <c r="AE16" s="35" t="str" cm="1">
        <f t="array" ref="AE16">IF(IFERROR(INDEX(EDF[[Tibia]:[Tibia]], MATCH(1, (EDF[[Date]:[Date]]=$A$4)*(EDF[[Nom]:[Nom]]=EDF_jour[[#This Row],[NOM]]), 0)), "")=0, "", IFERROR(INDEX(EDF[[Tibia]:[Tibia]], MATCH(1, (EDF[[Date]:[Date]]=$A$4)*(EDF[[Nom]:[Nom]]=EDF_jour[[#This Row],[NOM]]), 0)), ""))</f>
        <v/>
      </c>
      <c r="AF16" s="35" t="str" cm="1">
        <f t="array" ref="AF16">IF(IFERROR(INDEX(EDF[[Mollet]:[Mollet]], MATCH(1, (EDF[[Date]:[Date]]=$A$4)*(EDF[[Nom]:[Nom]]=EDF_jour[[#This Row],[NOM]]), 0)), "")=0, "", IFERROR(INDEX(EDF[[Mollet]:[Mollet]], MATCH(1, (EDF[[Date]:[Date]]=$A$4)*(EDF[[Nom]:[Nom]]=EDF_jour[[#This Row],[NOM]]), 0)), ""))</f>
        <v/>
      </c>
      <c r="AG16" s="35" t="str" cm="1">
        <f t="array" ref="AG16">IF(IFERROR(INDEX(EDF[[Chevilles]:[Chevilles]], MATCH(1, (EDF[[Date]:[Date]]=$A$4)*(EDF[[Nom]:[Nom]]=EDF_jour[[#This Row],[NOM]]), 0)), "")=0, "", IFERROR(INDEX(EDF[[Chevilles]:[Chevilles]], MATCH(1, (EDF[[Date]:[Date]]=$A$4)*(EDF[[Nom]:[Nom]]=EDF_jour[[#This Row],[NOM]]), 0)), ""))</f>
        <v/>
      </c>
      <c r="AH16" s="35" t="str" cm="1">
        <f t="array" ref="AH16">IF(IFERROR(INDEX(EDF[[Pieds]:[Pieds]], MATCH(1, (EDF[[Date]:[Date]]=$A$4)*(EDF[[Nom]:[Nom]]=EDF_jour[[#This Row],[NOM]]), 0)), "")=0, "", IFERROR(INDEX(EDF[[Pieds]:[Pieds]], MATCH(1, (EDF[[Date]:[Date]]=$A$4)*(EDF[[Nom]:[Nom]]=EDF_jour[[#This Row],[NOM]]), 0)), ""))</f>
        <v/>
      </c>
      <c r="AI16" s="35">
        <f>IF(COUNTIFS(EDF[Date], "&gt;=" &amp; DATE(YEAR($A$4), MONTH($A$4), DAY($A$4) - 6), EDF[Date], "&lt;=" &amp; $A$4, EDF[Nom], EDF_jour[[#This Row],[NOM]]) = 0, "", SUMIFS(EDF[Total EDF], EDF[Date], "&gt;=" &amp; DATE(YEAR($A$4), MONTH($A$4), DAY($A$4) - 6), EDF[Date], "&lt;=" &amp; $A$4, EDF[Nom], EDF_jour[[#This Row],[NOM]]) / COUNTIFS(EDF[Date], "&gt;=" &amp; DATE(YEAR($A$4), MONTH($A$4), DAY($A$4) - 6), EDF[Date], "&lt;=" &amp; $A$4, EDF[Nom], EDF_jour[[#This Row],[NOM]]))</f>
        <v>21.5</v>
      </c>
      <c r="AJ16" s="35" cm="1">
        <f t="array" ref="AJ16">IF(COUNTIFS(EDF[Date], "&gt;=" &amp; DATE(YEAR($A$4), MONTH($A$4), DAY($A$4) - 6), EDF[Date], "&lt;=" &amp; $A$4, EDF[Nom], EDF_jour[[#This Row],[NOM]]) &gt; 1, SQRT(SUMPRODUCT((EDF[Nom]=EDF_jour[[#This Row],[NOM]]) * (EDF[Date]&gt;=DATE(YEAR($A$4), MONTH($A$4), DAY($A$4)-6)) * (EDF[Date]&lt;=$A$4) * (EDF[Total EDF]-EDF_jour[[#This Row],[Tendance semaine]])^2) / (COUNTIFS(EDF[Date], "&gt;=" &amp; DATE(YEAR($A$4), MONTH($A$4), DAY($A$4) - 6), EDF[Date], "&lt;=" &amp; $A$4, EDF[Nom], EDF_jour[[#This Row],[NOM]]) - 1)), 0)</f>
        <v>0.70710678118654757</v>
      </c>
      <c r="AK16" s="71">
        <f>IF(COUNTIFS(EDF[Date], "&gt;=" &amp; DATE(YEAR($A$4), MONTH($A$4), DAY($A$4) - 20), EDF[Date], "&lt;=" &amp; $A$4, EDF[Nom], EDF_jour[[#This Row],[NOM]]) = 0, "", SUMIFS(EDF[Total EDF], EDF[Date], "&gt;=" &amp; DATE(YEAR($A$4), MONTH($A$4), DAY($A$4) - 20), EDF[Date], "&lt;=" &amp; $A$4, EDF[Nom], EDF_jour[[#This Row],[NOM]]) / COUNTIFS(EDF[Date], "&gt;=" &amp; DATE(YEAR($A$4), MONTH($A$4), DAY($A$4) - 20), EDF[Date], "&lt;=" &amp; $A$4, EDF[Nom], EDF_jour[[#This Row],[NOM]]))</f>
        <v>21.6</v>
      </c>
      <c r="AL16" s="72" t="str">
        <f>IFERROR((EDF_jour[[#This Row],[Score]] - EDF_jour[[#This Row],[Tendance 21j EDF]]) / EDF_jour[[#This Row],[Tendance 21j EDF]], "")</f>
        <v/>
      </c>
      <c r="AM16" s="74" cm="1">
        <f t="array" ref="AM16">IF(COUNTIFS(EDF[Date], "&gt;=" &amp; DATE(YEAR($A$4), MONTH($A$4), DAY($A$4) - 20), EDF[Date], "&lt;=" &amp; $A$4, EDF[Nom], EDF_jour[[#This Row],[NOM]]) &gt; 1, SQRT(SUMPRODUCT((EDF[Nom]=EDF_jour[[#This Row],[NOM]]) * (EDF[Date]&gt;=DATE(YEAR($A$4), MONTH($A$4), DAY($A$4)-20)) * (EDF[Date]&lt;=$A$4) * (EDF[Total EDF]-EDF_jour[[#This Row],[Tendance 21j EDF]])^2) / (COUNTIFS(EDF[Date], "&gt;=" &amp; DATE(YEAR($A$4), MONTH($A$4), DAY($A$4) - 20), EDF[Date], "&lt;=" &amp; $A$4, EDF[Nom], EDF_jour[[#This Row],[NOM]]) - 1)), 0)</f>
        <v>0.89442719099991586</v>
      </c>
      <c r="AN16" s="73">
        <f>IF(COUNTIFS(EDF[Date], "&gt;=" &amp; DATE(2023, 7, 17), EDF[Date], "&lt;=" &amp; $A$4, EDF[Nom], EDF_jour[[#This Row],[NOM]]) = 0, "", SUMIFS(EDF[Total EDF], EDF[Date], "&gt;=" &amp; DATE(2023, 7, 17), EDF[Date], "&lt;=" &amp; $A$4, EDF[Nom], EDF_jour[[#This Row],[NOM]]) / COUNTIFS(EDF[Date], "&gt;=" &amp; DATE(2023, 7, 17), EDF[Date], "&lt;=" &amp; $A$4, EDF[Nom], EDF_jour[[#This Row],[NOM]]))</f>
        <v>21.217391304347824</v>
      </c>
      <c r="AO16" s="74" cm="1">
        <f t="array" ref="AO16">IF(COUNTIFS(EDF[Date], "&gt;=" &amp; DATE(2023, 7, 17), EDF[Date], "&lt;=" &amp; $A$4, EDF[Nom], EDF_jour[[#This Row],[NOM]]) &gt; 1, SQRT(SUMPRODUCT((EDF[Nom]=EDF_jour[[#This Row],[NOM]]) * (EDF[Date]&gt;=DATE(2023, 7, 17)) * (EDF[Date]&lt;=$A$4) * (EDF[Total EDF]-EDF_jour[[#This Row],[Tendance saison]])^2) / (COUNTIFS(EDF[Date], "&gt;=" &amp; DATE(2023, 7, 17), EDF[Date], "&lt;=" &amp; $A$4, EDF[Nom], EDF_jour[[#This Row],[NOM]]) - 1)), 0)</f>
        <v>2.9097683615983199</v>
      </c>
      <c r="AP16" s="74">
        <f>IF(COUNTIFS(EDF[Date], "&gt;=" &amp; DATE(YEAR($A$4), MONTH($A$4), DAY($A$4) - 20), EDF[Date], "&lt;=" &amp; $A$4, EDF[Nom], EDF_jour[[#This Row],[NOM]]) = 0, "", SUMIFS(EDF[Humeur], EDF[Date], "&gt;=" &amp; DATE(YEAR($A$4), MONTH($A$4), DAY($A$4) - 20), EDF[Date], "&lt;=" &amp; $A$4, EDF[Nom], EDF_jour[[#This Row],[NOM]]) / COUNTIFS(EDF[Date], "&gt;=" &amp; DATE(YEAR($A$4), MONTH($A$4), DAY($A$4) - 20), EDF[Date], "&lt;=" &amp; $A$4, EDF[Nom], EDF_jour[[#This Row],[NOM]]))</f>
        <v>3.8</v>
      </c>
      <c r="AQ16" s="74">
        <f>IF(COUNTIFS(EDF[Date], "&gt;=" &amp; DATE(2023, 7, 17), EDF[Date], "&lt;=" &amp; $A$4, EDF[Nom], EDF_jour[[#This Row],[NOM]]) = 0, "", SUMIFS(EDF[Humeur], EDF[Date], "&gt;=" &amp; DATE(2023, 7, 17), EDF[Date], "&lt;=" &amp; $A$4, EDF[Nom], EDF_jour[[#This Row],[NOM]]) / COUNTIFS(EDF[Date], "&gt;=" &amp; DATE(2023, 7, 17), EDF[Date], "&lt;=" &amp; $A$4, EDF[Nom], EDF_jour[[#This Row],[NOM]]))</f>
        <v>3.6231884057971016</v>
      </c>
      <c r="AR16" s="74">
        <f>IF(COUNTIFS(EDF[Date], "&gt;=" &amp; DATE(YEAR($A$4), MONTH($A$4), DAY($A$4) - 20), EDF[Date], "&lt;=" &amp; $A$4, EDF[Nom], EDF_jour[[#This Row],[NOM]]) = 0, "", SUMIFS(EDF[Stress], EDF[Date], "&gt;=" &amp; DATE(YEAR($A$4), MONTH($A$4), DAY($A$4) - 20), EDF[Date], "&lt;=" &amp; $A$4, EDF[Nom], EDF_jour[[#This Row],[NOM]]) / COUNTIFS(EDF[Date], "&gt;=" &amp; DATE(YEAR($A$4), MONTH($A$4), DAY($A$4) - 20), EDF[Date], "&lt;=" &amp; $A$4, EDF[Nom], EDF_jour[[#This Row],[NOM]]))</f>
        <v>3.8</v>
      </c>
      <c r="AS16" s="74">
        <f>IF(COUNTIFS(EDF[Date], "&gt;=" &amp; DATE(2023, 7, 17), EDF[Date], "&lt;=" &amp; $A$4, EDF[Nom], EDF_jour[[#This Row],[NOM]]) = 0, "", SUMIFS(EDF[Stress], EDF[Date], "&gt;=" &amp; DATE(2023, 7, 17), EDF[Date], "&lt;=" &amp; $A$4, EDF[Nom], EDF_jour[[#This Row],[NOM]]) / COUNTIFS(EDF[Date], "&gt;=" &amp; DATE(2023, 7, 17), EDF[Date], "&lt;=" &amp; $A$4, EDF[Nom], EDF_jour[[#This Row],[NOM]]))</f>
        <v>3.5797101449275361</v>
      </c>
      <c r="AT16" s="74">
        <f>IF(COUNTIFS(EDF[Date], "&gt;=" &amp; DATE(YEAR($A$4), MONTH($A$4), DAY($A$4) - 20), EDF[Date], "&lt;=" &amp; $A$4, EDF[Nom], EDF_jour[[#This Row],[NOM]]) = 0, "", SUMIFS(EDF[Sommeil], EDF[Date], "&gt;=" &amp; DATE(YEAR($A$4), MONTH($A$4), DAY($A$4) - 20), EDF[Date], "&lt;=" &amp; $A$4, EDF[Nom], EDF_jour[[#This Row],[NOM]]) / COUNTIFS(EDF[Date], "&gt;=" &amp; DATE(YEAR($A$4), MONTH($A$4), DAY($A$4) - 20), EDF[Date], "&lt;=" &amp; $A$4, EDF[Nom], EDF_jour[[#This Row],[NOM]]))</f>
        <v>2.4</v>
      </c>
      <c r="AU16" s="74">
        <f>IF(COUNTIFS(EDF[Date], "&gt;=" &amp; DATE(2023, 7, 17), EDF[Date], "&lt;=" &amp; $A$4, EDF[Nom], EDF_jour[[#This Row],[NOM]]) = 0, "", SUMIFS(EDF[Sommeil], EDF[Date], "&gt;=" &amp; DATE(2023, 7, 17), EDF[Date], "&lt;=" &amp; $A$4, EDF[Nom], EDF_jour[[#This Row],[NOM]]) / COUNTIFS(EDF[Date], "&gt;=" &amp; DATE(2023, 7, 17), EDF[Date], "&lt;=" &amp; $A$4, EDF[Nom], EDF_jour[[#This Row],[NOM]]))</f>
        <v>3.0579710144927534</v>
      </c>
      <c r="AV16" s="74">
        <f>IF(COUNTIFS(EDF[Date], "&gt;=" &amp; DATE(YEAR($A$4), MONTH($A$4), DAY($A$4) - 20), EDF[Date], "&lt;=" &amp; $A$4, EDF[Nom], EDF_jour[[#This Row],[NOM]]) = 0, "", SUMIFS(EDF[Etat Physique], EDF[Date], "&gt;=" &amp; DATE(YEAR($A$4), MONTH($A$4), DAY($A$4) - 20), EDF[Date], "&lt;=" &amp; $A$4, EDF[Nom], EDF_jour[[#This Row],[NOM]]) / COUNTIFS(EDF[Date], "&gt;=" &amp; DATE(YEAR($A$4), MONTH($A$4), DAY($A$4) - 20), EDF[Date], "&lt;=" &amp; $A$4, EDF[Nom], EDF_jour[[#This Row],[NOM]]))</f>
        <v>3.6</v>
      </c>
      <c r="AW16" s="74">
        <f>IF(COUNTIFS(EDF[Date], "&gt;=" &amp; DATE(2023, 7, 17), EDF[Date], "&lt;=" &amp; $A$4, EDF[Nom], EDF_jour[[#This Row],[NOM]]) = 0, "", SUMIFS(EDF[Etat Physique], EDF[Date], "&gt;=" &amp; DATE(2023, 7, 17), EDF[Date], "&lt;=" &amp; $A$4, EDF[Nom], EDF_jour[[#This Row],[NOM]]) / COUNTIFS(EDF[Date], "&gt;=" &amp; DATE(2023, 7, 17), EDF[Date], "&lt;=" &amp; $A$4, EDF[Nom], EDF_jour[[#This Row],[NOM]]))</f>
        <v>3.1014492753623188</v>
      </c>
      <c r="AX16" s="74">
        <f>IF(COUNTIFS(EDF[Date], "&gt;=" &amp; DATE(YEAR($A$4), MONTH($A$4), DAY($A$4) - 20), EDF[Date], "&lt;=" &amp; $A$4, EDF[Nom], EDF_jour[[#This Row],[NOM]]) = 0, "", SUMIFS(EDF[Hydratation], EDF[Date], "&gt;=" &amp; DATE(YEAR($A$4), MONTH($A$4), DAY($A$4) - 20), EDF[Date], "&lt;=" &amp; $A$4, EDF[Nom], EDF_jour[[#This Row],[NOM]]) / COUNTIFS(EDF[Date], "&gt;=" &amp; DATE(YEAR($A$4), MONTH($A$4), DAY($A$4) - 20), EDF[Date], "&lt;=" &amp; $A$4, EDF[Nom], EDF_jour[[#This Row],[NOM]]))</f>
        <v>4</v>
      </c>
      <c r="AY16" s="74">
        <f>IF(COUNTIFS(EDF[Date], "&gt;=" &amp; DATE(2023, 7, 17), EDF[Date], "&lt;=" &amp; $A$4, EDF[Nom], EDF_jour[[#This Row],[NOM]]) = 0, "", SUMIFS(EDF[Hydratation], EDF[Date], "&gt;=" &amp; DATE(2023, 7, 17), EDF[Date], "&lt;=" &amp; $A$4, EDF[Nom], EDF_jour[[#This Row],[NOM]]) / COUNTIFS(EDF[Date], "&gt;=" &amp; DATE(2023, 7, 17), EDF[Date], "&lt;=" &amp; $A$4, EDF[Nom], EDF_jour[[#This Row],[NOM]]))</f>
        <v>3.5652173913043477</v>
      </c>
      <c r="AZ16" s="74">
        <f>IF(COUNTIFS(EDF[Date], "&gt;=" &amp; DATE(YEAR($A$4), MONTH($A$4), DAY($A$4) - 20), EDF[Date], "&lt;=" &amp; $A$4, EDF[Nom], EDF_jour[[#This Row],[NOM]]) = 0, "", SUMIFS(EDF[Nutrition], EDF[Date], "&gt;=" &amp; DATE(YEAR($A$4), MONTH($A$4), DAY($A$4) - 20), EDF[Date], "&lt;=" &amp; $A$4, EDF[Nom], EDF_jour[[#This Row],[NOM]]) / COUNTIFS(EDF[Date], "&gt;=" &amp; DATE(YEAR($A$4), MONTH($A$4), DAY($A$4) - 20), EDF[Date], "&lt;=" &amp; $A$4, EDF[Nom], EDF_jour[[#This Row],[NOM]]))</f>
        <v>4</v>
      </c>
      <c r="BA16" s="75">
        <f>IF(COUNTIFS(EDF[Date], "&gt;=" &amp; DATE(2023, 7, 17), EDF[Date], "&lt;=" &amp; $A$4, EDF[Nom], EDF_jour[[#This Row],[NOM]]) = 0, "", SUMIFS(EDF[Hydratation], EDF[Date], "&gt;=" &amp; DATE(2023, 7, 17), EDF[Date], "&lt;=" &amp; $A$4, EDF[Nom], EDF_jour[[#This Row],[NOM]]) / COUNTIFS(EDF[Date], "&gt;=" &amp; DATE(2023, 7, 17), EDF[Date], "&lt;=" &amp; $A$4, EDF[Nom], EDF_jour[[#This Row],[NOM]]))</f>
        <v>3.5652173913043477</v>
      </c>
      <c r="BB16" s="49"/>
      <c r="BC16" s="48"/>
      <c r="BD16" s="48"/>
      <c r="BE16" s="48"/>
      <c r="BF16" s="48"/>
      <c r="BG16" s="48"/>
      <c r="BH16" s="48"/>
      <c r="BI16" s="48"/>
      <c r="BJ16" s="48"/>
      <c r="BK16" s="48"/>
      <c r="BL16" s="48"/>
      <c r="BM16" s="48"/>
      <c r="BN16" s="48"/>
      <c r="BO16" s="48"/>
      <c r="BP16" s="48"/>
      <c r="BQ16" s="48"/>
      <c r="BR16" s="48"/>
      <c r="BS16" s="48"/>
      <c r="BT16" s="48"/>
      <c r="BU16" s="49"/>
      <c r="BV16" s="49"/>
      <c r="BW16" s="49"/>
      <c r="BX16" s="49"/>
      <c r="BY16" s="49"/>
    </row>
    <row r="17" spans="1:77" x14ac:dyDescent="0.2">
      <c r="A17" s="78" t="s">
        <v>171</v>
      </c>
      <c r="B17" s="78" t="s">
        <v>788</v>
      </c>
      <c r="C17" s="40" t="s">
        <v>766</v>
      </c>
      <c r="D17" s="40" t="s">
        <v>772</v>
      </c>
      <c r="E17" s="34"/>
      <c r="F17" s="52" t="s">
        <v>787</v>
      </c>
      <c r="G17" s="53" t="s">
        <v>773</v>
      </c>
      <c r="H17" s="37" t="str" cm="1">
        <f t="array" ref="H17">IF(P17="", "", IF(SUMPRODUCT((EDF_jour[[#This Row],[Humeur]:[Nutrition]]&lt;3)*1)&gt;=3, "Bas", VLOOKUP(P17, $G$67:$H$71, 2, TRUE)))</f>
        <v/>
      </c>
      <c r="I17" s="77"/>
      <c r="J17" s="44" t="str" cm="1">
        <f t="array" ref="J17">IF(SUMPRODUCT((EDF[[Date]:[Date]]=$A$4)*(EDF[[Nom]:[Nom]]=A17)*(EDF[[Humeur]:[Humeur]]))=0, "", SUMPRODUCT((EDF[[Date]:[Date]]=$A$4)*(EDF[[Nom]:[Nom]]=A17)*(EDF[[Humeur]:[Humeur]])))</f>
        <v/>
      </c>
      <c r="K17" s="45" t="str" cm="1">
        <f t="array" ref="K17">IF(SUMPRODUCT((EDF[[Date]:[Date]]=$A$4)*(EDF[[Nom]:[Nom]]=A17)*(EDF[[Stress]:[Stress]]))=0, "", SUMPRODUCT((EDF[[Date]:[Date]]=$A$4)*(EDF[[Nom]:[Nom]]=A17)*(EDF[[Stress]:[Stress]])))</f>
        <v/>
      </c>
      <c r="L17" s="45" t="str" cm="1">
        <f t="array" ref="L17">IF(SUMPRODUCT((EDF[[Date]:[Date]]=$A$4)*(EDF[[Nom]:[Nom]]=A17)*(EDF[[Sommeil]:[Sommeil]]))=0, "", SUMPRODUCT((EDF[[Date]:[Date]]=$A$4)*(EDF[[Nom]:[Nom]]=A17)*(EDF[[Sommeil]:[Sommeil]])))</f>
        <v/>
      </c>
      <c r="M17" s="45" t="str" cm="1">
        <f t="array" ref="M17">IF(SUMPRODUCT((EDF[[Date]:[Date]]=$A$4)*(EDF[[Nom]:[Nom]]=A17)*(EDF[[Etat Physique]:[Etat Physique]]))=0, "", SUMPRODUCT((EDF[[Date]:[Date]]=$A$4)*(EDF[[Nom]:[Nom]]=A17)*(EDF[[Etat Physique]:[Etat Physique]])))</f>
        <v/>
      </c>
      <c r="N17" s="45" t="str" cm="1">
        <f t="array" ref="N17">IF(SUMPRODUCT((EDF[[Date]:[Date]]=$A$4)*(EDF[[Nom]:[Nom]]=A17)*(EDF[[Hydratation]:[Hydratation]]))=0, "", SUMPRODUCT((EDF[[Date]:[Date]]=$A$4)*(EDF[[Nom]:[Nom]]=A17)*(EDF[[Hydratation]:[Hydratation]])))</f>
        <v/>
      </c>
      <c r="O17" s="45" t="str" cm="1">
        <f t="array" ref="O17">IF(SUMPRODUCT((EDF[[Date]:[Date]]=$A$4)*(EDF[[Nom]:[Nom]]=A17)*(EDF[[Nutrition]:[Nutrition]]))=0, "", SUMPRODUCT((EDF[[Date]:[Date]]=$A$4)*(EDF[[Nom]:[Nom]]=A17)*(EDF[[Nutrition]:[Nutrition]])))</f>
        <v/>
      </c>
      <c r="P17" s="45" t="str" cm="1">
        <f t="array" ref="P17">IF(SUMPRODUCT((EDF[[Date]:[Date]]=$A$4)*(EDF[[Nom]:[Nom]]=A17)*(EDF[[Total EDF]:[Total EDF]]))=0, "", SUMPRODUCT((EDF[[Date]:[Date]]=$A$4)*(EDF[[Nom]:[Nom]]=A17)*(EDF[[Total EDF]:[Total EDF]])))</f>
        <v/>
      </c>
      <c r="Q17" s="45" t="str" cm="1">
        <f t="array" ref="Q17">IF(SUMPRODUCT((EDF[[Date]:[Date]]=$A$4)*(EDF[[Nom]:[Nom]]=EDF_jour[[#This Row],[NOM]])*(EDF[[Intensité douleur]:[Intensité douleur]]))=0, "", SUMPRODUCT((EDF[[Date]:[Date]]=$A$4)*(EDF[[Nom]:[Nom]]=EDF_jour[[#This Row],[NOM]])*(EDF[[Intensité douleur]:[Intensité douleur]])))</f>
        <v/>
      </c>
      <c r="R17" s="35" t="str" cm="1">
        <f t="array" ref="R17">IF(IFERROR(INDEX(EDF[[Commentaires douleur]:[Commentaires douleur]], MATCH(1, (EDF[[Date]:[Date]]=$A$4)*(EDF[[Nom]:[Nom]]=EDF_jour[[#This Row],[NOM]]), 0)), "")=0, "", IFERROR(INDEX(EDF[[Commentaires douleur]:[Commentaires douleur]], MATCH(1, (EDF[[Date]:[Date]]=$A$4)*(EDF[[Nom]:[Nom]]=EDF_jour[[#This Row],[NOM]]), 0)), ""))</f>
        <v/>
      </c>
      <c r="S17" s="35"/>
      <c r="T17" s="35" t="str" cm="1">
        <f t="array" ref="T17">IF(IFERROR(INDEX(EDF[[Tête]:[Tête]], MATCH(1, (EDF[[Date]:[Date]]=$A$4)*(EDF[[Nom]:[Nom]]=EDF_jour[[#This Row],[NOM]]), 0)), "")=0, "", IFERROR(INDEX(EDF[[Tête]:[Tête]], MATCH(1, (EDF[[Date]:[Date]]=$A$4)*(EDF[[Nom]:[Nom]]=EDF_jour[[#This Row],[NOM]]), 0)), ""))</f>
        <v/>
      </c>
      <c r="U17" s="35" t="str" cm="1">
        <f t="array" ref="U17">IF(IFERROR(INDEX(EDF[[Cervicales]:[Cervicales]], MATCH(1, (EDF[[Date]:[Date]]=$A$4)*(EDF[[Nom]:[Nom]]=EDF_jour[[#This Row],[NOM]]), 0)), "")=0, "", IFERROR(INDEX(EDF[[Cervicales]:[Cervicales]], MATCH(1, (EDF[[Date]:[Date]]=$A$4)*(EDF[[Nom]:[Nom]]=EDF_jour[[#This Row],[NOM]]), 0)), ""))</f>
        <v/>
      </c>
      <c r="V17" s="35" t="str" cm="1">
        <f t="array" ref="V17">IF(IFERROR(INDEX(EDF[[Ceinture scapulaire]:[Ceinture scapulaire]], MATCH(1, (EDF[[Date]:[Date]]=$A$4)*(EDF[[Nom]:[Nom]]=EDF_jour[[#This Row],[NOM]]), 0)), "")=0, "", IFERROR(INDEX(EDF[[Ceinture scapulaire]:[Ceinture scapulaire]], MATCH(1, (EDF[[Date]:[Date]]=$A$4)*(EDF[[Nom]:[Nom]]=EDF_jour[[#This Row],[NOM]]), 0)), ""))</f>
        <v/>
      </c>
      <c r="W17" s="35" t="str" cm="1">
        <f t="array" ref="W17">IF(IFERROR(INDEX(EDF[[Coudes]:[Coudes]], MATCH(1, (EDF[[Date]:[Date]]=$A$4)*(EDF[[Nom]:[Nom]]=EDF_jour[[#This Row],[NOM]]), 0)), "")=0, "", IFERROR(INDEX(EDF[[Coudes]:[Coudes]], MATCH(1, (EDF[[Date]:[Date]]=$A$4)*(EDF[[Nom]:[Nom]]=EDF_jour[[#This Row],[NOM]]), 0)), ""))</f>
        <v/>
      </c>
      <c r="X17" s="35" t="str" cm="1">
        <f t="array" ref="X17">IF(IFERROR(INDEX(EDF[[Mains]:[Mains]], MATCH(1, (EDF[[Date]:[Date]]=$A$4)*(EDF[[Nom]:[Nom]]=EDF_jour[[#This Row],[NOM]]), 0)), "")=0, "", IFERROR(INDEX(EDF[[Mains]:[Mains]], MATCH(1, (EDF[[Date]:[Date]]=$A$4)*(EDF[[Nom]:[Nom]]=EDF_jour[[#This Row],[NOM]]), 0)), ""))</f>
        <v/>
      </c>
      <c r="Y17" s="35" t="str" cm="1">
        <f t="array" ref="Y17">IF(IFERROR(INDEX(EDF[[Dos]:[Dos]], MATCH(1, (EDF[[Date]:[Date]]=$A$4)*(EDF[[Nom]:[Nom]]=EDF_jour[[#This Row],[NOM]]), 0)), "")=0, "", IFERROR(INDEX(EDF[[Dos]:[Dos]], MATCH(1, (EDF[[Date]:[Date]]=$A$4)*(EDF[[Nom]:[Nom]]=EDF_jour[[#This Row],[NOM]]), 0)), ""))</f>
        <v/>
      </c>
      <c r="Z17" s="35" t="str" cm="1">
        <f t="array" ref="Z17">IF(IFERROR(INDEX(EDF[[Abdos]:[Abdos]], MATCH(1, (EDF[[Date]:[Date]]=$A$4)*(EDF[[Nom]:[Nom]]=EDF_jour[[#This Row],[NOM]]), 0)), "")=0, "", IFERROR(INDEX(EDF[[Abdos]:[Abdos]], MATCH(1, (EDF[[Date]:[Date]]=$A$4)*(EDF[[Nom]:[Nom]]=EDF_jour[[#This Row],[NOM]]), 0)), ""))</f>
        <v/>
      </c>
      <c r="AA17" s="35" t="str" cm="1">
        <f t="array" ref="AA17">IF(IFERROR(INDEX(EDF[[Ceinture pelvienne]:[Ceinture pelvienne]], MATCH(1, (EDF[[Date]:[Date]]=$A$4)*(EDF[[Nom]:[Nom]]=EDF_jour[[#This Row],[NOM]]), 0)), "")=0, "", IFERROR(INDEX(EDF[[Ceinture pelvienne]:[Ceinture pelvienne]], MATCH(1, (EDF[[Date]:[Date]]=$A$4)*(EDF[[Nom]:[Nom]]=EDF_jour[[#This Row],[NOM]]), 0)), ""))</f>
        <v/>
      </c>
      <c r="AB17" s="35" t="str" cm="1">
        <f t="array" ref="AB17">IF(IFERROR(INDEX(EDF[[Genou]:[Genou]], MATCH(1, (EDF[[Date]:[Date]]=$A$4)*(EDF[[Nom]:[Nom]]=EDF_jour[[#This Row],[NOM]]), 0)), "")=0, "", IFERROR(INDEX(EDF[[Genou]:[Genou]], MATCH(1, (EDF[[Date]:[Date]]=$A$4)*(EDF[[Nom]:[Nom]]=EDF_jour[[#This Row],[NOM]]), 0)), ""))</f>
        <v/>
      </c>
      <c r="AC17" s="35" t="str" cm="1">
        <f t="array" ref="AC17">IF(IFERROR(INDEX(EDF[[Quadri]:[Quadri]], MATCH(1, (EDF[[Date]:[Date]]=$A$4)*(EDF[[Nom]:[Nom]]=EDF_jour[[#This Row],[NOM]]), 0)), "")=0, "", IFERROR(INDEX(EDF[[Quadri]:[Quadri]], MATCH(1, (EDF[[Date]:[Date]]=$A$4)*(EDF[[Nom]:[Nom]]=EDF_jour[[#This Row],[NOM]]), 0)), ""))</f>
        <v/>
      </c>
      <c r="AD17" s="35" t="str" cm="1">
        <f t="array" ref="AD17">IF(IFERROR(INDEX(EDF[[Ischio]:[Ischio]], MATCH(1, (EDF[[Date]:[Date]]=$A$4)*(EDF[[Nom]:[Nom]]=EDF_jour[[#This Row],[NOM]]), 0)), "")=0, "", IFERROR(INDEX(EDF[[Ischio]:[Ischio]], MATCH(1, (EDF[[Date]:[Date]]=$A$4)*(EDF[[Nom]:[Nom]]=EDF_jour[[#This Row],[NOM]]), 0)), ""))</f>
        <v/>
      </c>
      <c r="AE17" s="35" t="str" cm="1">
        <f t="array" ref="AE17">IF(IFERROR(INDEX(EDF[[Tibia]:[Tibia]], MATCH(1, (EDF[[Date]:[Date]]=$A$4)*(EDF[[Nom]:[Nom]]=EDF_jour[[#This Row],[NOM]]), 0)), "")=0, "", IFERROR(INDEX(EDF[[Tibia]:[Tibia]], MATCH(1, (EDF[[Date]:[Date]]=$A$4)*(EDF[[Nom]:[Nom]]=EDF_jour[[#This Row],[NOM]]), 0)), ""))</f>
        <v/>
      </c>
      <c r="AF17" s="35" t="str" cm="1">
        <f t="array" ref="AF17">IF(IFERROR(INDEX(EDF[[Mollet]:[Mollet]], MATCH(1, (EDF[[Date]:[Date]]=$A$4)*(EDF[[Nom]:[Nom]]=EDF_jour[[#This Row],[NOM]]), 0)), "")=0, "", IFERROR(INDEX(EDF[[Mollet]:[Mollet]], MATCH(1, (EDF[[Date]:[Date]]=$A$4)*(EDF[[Nom]:[Nom]]=EDF_jour[[#This Row],[NOM]]), 0)), ""))</f>
        <v/>
      </c>
      <c r="AG17" s="35" t="str" cm="1">
        <f t="array" ref="AG17">IF(IFERROR(INDEX(EDF[[Chevilles]:[Chevilles]], MATCH(1, (EDF[[Date]:[Date]]=$A$4)*(EDF[[Nom]:[Nom]]=EDF_jour[[#This Row],[NOM]]), 0)), "")=0, "", IFERROR(INDEX(EDF[[Chevilles]:[Chevilles]], MATCH(1, (EDF[[Date]:[Date]]=$A$4)*(EDF[[Nom]:[Nom]]=EDF_jour[[#This Row],[NOM]]), 0)), ""))</f>
        <v/>
      </c>
      <c r="AH17" s="35" t="str" cm="1">
        <f t="array" ref="AH17">IF(IFERROR(INDEX(EDF[[Pieds]:[Pieds]], MATCH(1, (EDF[[Date]:[Date]]=$A$4)*(EDF[[Nom]:[Nom]]=EDF_jour[[#This Row],[NOM]]), 0)), "")=0, "", IFERROR(INDEX(EDF[[Pieds]:[Pieds]], MATCH(1, (EDF[[Date]:[Date]]=$A$4)*(EDF[[Nom]:[Nom]]=EDF_jour[[#This Row],[NOM]]), 0)), ""))</f>
        <v/>
      </c>
      <c r="AI17" s="35" t="str">
        <f>IF(COUNTIFS(EDF[Date], "&gt;=" &amp; DATE(YEAR($A$4), MONTH($A$4), DAY($A$4) - 6), EDF[Date], "&lt;=" &amp; $A$4, EDF[Nom], EDF_jour[[#This Row],[NOM]]) = 0, "", SUMIFS(EDF[Total EDF], EDF[Date], "&gt;=" &amp; DATE(YEAR($A$4), MONTH($A$4), DAY($A$4) - 6), EDF[Date], "&lt;=" &amp; $A$4, EDF[Nom], EDF_jour[[#This Row],[NOM]]) / COUNTIFS(EDF[Date], "&gt;=" &amp; DATE(YEAR($A$4), MONTH($A$4), DAY($A$4) - 6), EDF[Date], "&lt;=" &amp; $A$4, EDF[Nom], EDF_jour[[#This Row],[NOM]]))</f>
        <v/>
      </c>
      <c r="AJ17" s="35" cm="1">
        <f t="array" ref="AJ17">IF(COUNTIFS(EDF[Date], "&gt;=" &amp; DATE(YEAR($A$4), MONTH($A$4), DAY($A$4) - 6), EDF[Date], "&lt;=" &amp; $A$4, EDF[Nom], EDF_jour[[#This Row],[NOM]]) &gt; 1, SQRT(SUMPRODUCT((EDF[Nom]=EDF_jour[[#This Row],[NOM]]) * (EDF[Date]&gt;=DATE(YEAR($A$4), MONTH($A$4), DAY($A$4)-6)) * (EDF[Date]&lt;=$A$4) * (EDF[Total EDF]-EDF_jour[[#This Row],[Tendance semaine]])^2) / (COUNTIFS(EDF[Date], "&gt;=" &amp; DATE(YEAR($A$4), MONTH($A$4), DAY($A$4) - 6), EDF[Date], "&lt;=" &amp; $A$4, EDF[Nom], EDF_jour[[#This Row],[NOM]]) - 1)), 0)</f>
        <v>0</v>
      </c>
      <c r="AK17" s="71">
        <f>IF(COUNTIFS(EDF[Date], "&gt;=" &amp; DATE(YEAR($A$4), MONTH($A$4), DAY($A$4) - 20), EDF[Date], "&lt;=" &amp; $A$4, EDF[Nom], EDF_jour[[#This Row],[NOM]]) = 0, "", SUMIFS(EDF[Total EDF], EDF[Date], "&gt;=" &amp; DATE(YEAR($A$4), MONTH($A$4), DAY($A$4) - 20), EDF[Date], "&lt;=" &amp; $A$4, EDF[Nom], EDF_jour[[#This Row],[NOM]]) / COUNTIFS(EDF[Date], "&gt;=" &amp; DATE(YEAR($A$4), MONTH($A$4), DAY($A$4) - 20), EDF[Date], "&lt;=" &amp; $A$4, EDF[Nom], EDF_jour[[#This Row],[NOM]]))</f>
        <v>21</v>
      </c>
      <c r="AL17" s="72" t="str">
        <f>IFERROR((EDF_jour[[#This Row],[Score]] - EDF_jour[[#This Row],[Tendance 21j EDF]]) / EDF_jour[[#This Row],[Tendance 21j EDF]], "")</f>
        <v/>
      </c>
      <c r="AM17" s="74" cm="1">
        <f t="array" ref="AM17">IF(COUNTIFS(EDF[Date], "&gt;=" &amp; DATE(YEAR($A$4), MONTH($A$4), DAY($A$4) - 20), EDF[Date], "&lt;=" &amp; $A$4, EDF[Nom], EDF_jour[[#This Row],[NOM]]) &gt; 1, SQRT(SUMPRODUCT((EDF[Nom]=EDF_jour[[#This Row],[NOM]]) * (EDF[Date]&gt;=DATE(YEAR($A$4), MONTH($A$4), DAY($A$4)-20)) * (EDF[Date]&lt;=$A$4) * (EDF[Total EDF]-EDF_jour[[#This Row],[Tendance 21j EDF]])^2) / (COUNTIFS(EDF[Date], "&gt;=" &amp; DATE(YEAR($A$4), MONTH($A$4), DAY($A$4) - 20), EDF[Date], "&lt;=" &amp; $A$4, EDF[Nom], EDF_jour[[#This Row],[NOM]]) - 1)), 0)</f>
        <v>1.4142135623730951</v>
      </c>
      <c r="AN17" s="73">
        <f>IF(COUNTIFS(EDF[Date], "&gt;=" &amp; DATE(2023, 7, 17), EDF[Date], "&lt;=" &amp; $A$4, EDF[Nom], EDF_jour[[#This Row],[NOM]]) = 0, "", SUMIFS(EDF[Total EDF], EDF[Date], "&gt;=" &amp; DATE(2023, 7, 17), EDF[Date], "&lt;=" &amp; $A$4, EDF[Nom], EDF_jour[[#This Row],[NOM]]) / COUNTIFS(EDF[Date], "&gt;=" &amp; DATE(2023, 7, 17), EDF[Date], "&lt;=" &amp; $A$4, EDF[Nom], EDF_jour[[#This Row],[NOM]]))</f>
        <v>17.172413793103448</v>
      </c>
      <c r="AO17" s="74" cm="1">
        <f t="array" ref="AO17">IF(COUNTIFS(EDF[Date], "&gt;=" &amp; DATE(2023, 7, 17), EDF[Date], "&lt;=" &amp; $A$4, EDF[Nom], EDF_jour[[#This Row],[NOM]]) &gt; 1, SQRT(SUMPRODUCT((EDF[Nom]=EDF_jour[[#This Row],[NOM]]) * (EDF[Date]&gt;=DATE(2023, 7, 17)) * (EDF[Date]&lt;=$A$4) * (EDF[Total EDF]-EDF_jour[[#This Row],[Tendance saison]])^2) / (COUNTIFS(EDF[Date], "&gt;=" &amp; DATE(2023, 7, 17), EDF[Date], "&lt;=" &amp; $A$4, EDF[Nom], EDF_jour[[#This Row],[NOM]]) - 1)), 0)</f>
        <v>2.8418927987879758</v>
      </c>
      <c r="AP17" s="74">
        <f>IF(COUNTIFS(EDF[Date], "&gt;=" &amp; DATE(YEAR($A$4), MONTH($A$4), DAY($A$4) - 20), EDF[Date], "&lt;=" &amp; $A$4, EDF[Nom], EDF_jour[[#This Row],[NOM]]) = 0, "", SUMIFS(EDF[Humeur], EDF[Date], "&gt;=" &amp; DATE(YEAR($A$4), MONTH($A$4), DAY($A$4) - 20), EDF[Date], "&lt;=" &amp; $A$4, EDF[Nom], EDF_jour[[#This Row],[NOM]]) / COUNTIFS(EDF[Date], "&gt;=" &amp; DATE(YEAR($A$4), MONTH($A$4), DAY($A$4) - 20), EDF[Date], "&lt;=" &amp; $A$4, EDF[Nom], EDF_jour[[#This Row],[NOM]]))</f>
        <v>4.5</v>
      </c>
      <c r="AQ17" s="74">
        <f>IF(COUNTIFS(EDF[Date], "&gt;=" &amp; DATE(2023, 7, 17), EDF[Date], "&lt;=" &amp; $A$4, EDF[Nom], EDF_jour[[#This Row],[NOM]]) = 0, "", SUMIFS(EDF[Humeur], EDF[Date], "&gt;=" &amp; DATE(2023, 7, 17), EDF[Date], "&lt;=" &amp; $A$4, EDF[Nom], EDF_jour[[#This Row],[NOM]]) / COUNTIFS(EDF[Date], "&gt;=" &amp; DATE(2023, 7, 17), EDF[Date], "&lt;=" &amp; $A$4, EDF[Nom], EDF_jour[[#This Row],[NOM]]))</f>
        <v>3.2068965517241379</v>
      </c>
      <c r="AR17" s="74">
        <f>IF(COUNTIFS(EDF[Date], "&gt;=" &amp; DATE(YEAR($A$4), MONTH($A$4), DAY($A$4) - 20), EDF[Date], "&lt;=" &amp; $A$4, EDF[Nom], EDF_jour[[#This Row],[NOM]]) = 0, "", SUMIFS(EDF[Stress], EDF[Date], "&gt;=" &amp; DATE(YEAR($A$4), MONTH($A$4), DAY($A$4) - 20), EDF[Date], "&lt;=" &amp; $A$4, EDF[Nom], EDF_jour[[#This Row],[NOM]]) / COUNTIFS(EDF[Date], "&gt;=" &amp; DATE(YEAR($A$4), MONTH($A$4), DAY($A$4) - 20), EDF[Date], "&lt;=" &amp; $A$4, EDF[Nom], EDF_jour[[#This Row],[NOM]]))</f>
        <v>4</v>
      </c>
      <c r="AS17" s="74">
        <f>IF(COUNTIFS(EDF[Date], "&gt;=" &amp; DATE(2023, 7, 17), EDF[Date], "&lt;=" &amp; $A$4, EDF[Nom], EDF_jour[[#This Row],[NOM]]) = 0, "", SUMIFS(EDF[Stress], EDF[Date], "&gt;=" &amp; DATE(2023, 7, 17), EDF[Date], "&lt;=" &amp; $A$4, EDF[Nom], EDF_jour[[#This Row],[NOM]]) / COUNTIFS(EDF[Date], "&gt;=" &amp; DATE(2023, 7, 17), EDF[Date], "&lt;=" &amp; $A$4, EDF[Nom], EDF_jour[[#This Row],[NOM]]))</f>
        <v>3</v>
      </c>
      <c r="AT17" s="74">
        <f>IF(COUNTIFS(EDF[Date], "&gt;=" &amp; DATE(YEAR($A$4), MONTH($A$4), DAY($A$4) - 20), EDF[Date], "&lt;=" &amp; $A$4, EDF[Nom], EDF_jour[[#This Row],[NOM]]) = 0, "", SUMIFS(EDF[Sommeil], EDF[Date], "&gt;=" &amp; DATE(YEAR($A$4), MONTH($A$4), DAY($A$4) - 20), EDF[Date], "&lt;=" &amp; $A$4, EDF[Nom], EDF_jour[[#This Row],[NOM]]) / COUNTIFS(EDF[Date], "&gt;=" &amp; DATE(YEAR($A$4), MONTH($A$4), DAY($A$4) - 20), EDF[Date], "&lt;=" &amp; $A$4, EDF[Nom], EDF_jour[[#This Row],[NOM]]))</f>
        <v>3.5</v>
      </c>
      <c r="AU17" s="74">
        <f>IF(COUNTIFS(EDF[Date], "&gt;=" &amp; DATE(2023, 7, 17), EDF[Date], "&lt;=" &amp; $A$4, EDF[Nom], EDF_jour[[#This Row],[NOM]]) = 0, "", SUMIFS(EDF[Sommeil], EDF[Date], "&gt;=" &amp; DATE(2023, 7, 17), EDF[Date], "&lt;=" &amp; $A$4, EDF[Nom], EDF_jour[[#This Row],[NOM]]) / COUNTIFS(EDF[Date], "&gt;=" &amp; DATE(2023, 7, 17), EDF[Date], "&lt;=" &amp; $A$4, EDF[Nom], EDF_jour[[#This Row],[NOM]]))</f>
        <v>2.5172413793103448</v>
      </c>
      <c r="AV17" s="74">
        <f>IF(COUNTIFS(EDF[Date], "&gt;=" &amp; DATE(YEAR($A$4), MONTH($A$4), DAY($A$4) - 20), EDF[Date], "&lt;=" &amp; $A$4, EDF[Nom], EDF_jour[[#This Row],[NOM]]) = 0, "", SUMIFS(EDF[Etat Physique], EDF[Date], "&gt;=" &amp; DATE(YEAR($A$4), MONTH($A$4), DAY($A$4) - 20), EDF[Date], "&lt;=" &amp; $A$4, EDF[Nom], EDF_jour[[#This Row],[NOM]]) / COUNTIFS(EDF[Date], "&gt;=" &amp; DATE(YEAR($A$4), MONTH($A$4), DAY($A$4) - 20), EDF[Date], "&lt;=" &amp; $A$4, EDF[Nom], EDF_jour[[#This Row],[NOM]]))</f>
        <v>2</v>
      </c>
      <c r="AW17" s="74">
        <f>IF(COUNTIFS(EDF[Date], "&gt;=" &amp; DATE(2023, 7, 17), EDF[Date], "&lt;=" &amp; $A$4, EDF[Nom], EDF_jour[[#This Row],[NOM]]) = 0, "", SUMIFS(EDF[Etat Physique], EDF[Date], "&gt;=" &amp; DATE(2023, 7, 17), EDF[Date], "&lt;=" &amp; $A$4, EDF[Nom], EDF_jour[[#This Row],[NOM]]) / COUNTIFS(EDF[Date], "&gt;=" &amp; DATE(2023, 7, 17), EDF[Date], "&lt;=" &amp; $A$4, EDF[Nom], EDF_jour[[#This Row],[NOM]]))</f>
        <v>2.3793103448275863</v>
      </c>
      <c r="AX17" s="74">
        <f>IF(COUNTIFS(EDF[Date], "&gt;=" &amp; DATE(YEAR($A$4), MONTH($A$4), DAY($A$4) - 20), EDF[Date], "&lt;=" &amp; $A$4, EDF[Nom], EDF_jour[[#This Row],[NOM]]) = 0, "", SUMIFS(EDF[Hydratation], EDF[Date], "&gt;=" &amp; DATE(YEAR($A$4), MONTH($A$4), DAY($A$4) - 20), EDF[Date], "&lt;=" &amp; $A$4, EDF[Nom], EDF_jour[[#This Row],[NOM]]) / COUNTIFS(EDF[Date], "&gt;=" &amp; DATE(YEAR($A$4), MONTH($A$4), DAY($A$4) - 20), EDF[Date], "&lt;=" &amp; $A$4, EDF[Nom], EDF_jour[[#This Row],[NOM]]))</f>
        <v>3</v>
      </c>
      <c r="AY17" s="74">
        <f>IF(COUNTIFS(EDF[Date], "&gt;=" &amp; DATE(2023, 7, 17), EDF[Date], "&lt;=" &amp; $A$4, EDF[Nom], EDF_jour[[#This Row],[NOM]]) = 0, "", SUMIFS(EDF[Hydratation], EDF[Date], "&gt;=" &amp; DATE(2023, 7, 17), EDF[Date], "&lt;=" &amp; $A$4, EDF[Nom], EDF_jour[[#This Row],[NOM]]) / COUNTIFS(EDF[Date], "&gt;=" &amp; DATE(2023, 7, 17), EDF[Date], "&lt;=" &amp; $A$4, EDF[Nom], EDF_jour[[#This Row],[NOM]]))</f>
        <v>2.5862068965517242</v>
      </c>
      <c r="AZ17" s="74">
        <f>IF(COUNTIFS(EDF[Date], "&gt;=" &amp; DATE(YEAR($A$4), MONTH($A$4), DAY($A$4) - 20), EDF[Date], "&lt;=" &amp; $A$4, EDF[Nom], EDF_jour[[#This Row],[NOM]]) = 0, "", SUMIFS(EDF[Nutrition], EDF[Date], "&gt;=" &amp; DATE(YEAR($A$4), MONTH($A$4), DAY($A$4) - 20), EDF[Date], "&lt;=" &amp; $A$4, EDF[Nom], EDF_jour[[#This Row],[NOM]]) / COUNTIFS(EDF[Date], "&gt;=" &amp; DATE(YEAR($A$4), MONTH($A$4), DAY($A$4) - 20), EDF[Date], "&lt;=" &amp; $A$4, EDF[Nom], EDF_jour[[#This Row],[NOM]]))</f>
        <v>4</v>
      </c>
      <c r="BA17" s="75">
        <f>IF(COUNTIFS(EDF[Date], "&gt;=" &amp; DATE(2023, 7, 17), EDF[Date], "&lt;=" &amp; $A$4, EDF[Nom], EDF_jour[[#This Row],[NOM]]) = 0, "", SUMIFS(EDF[Hydratation], EDF[Date], "&gt;=" &amp; DATE(2023, 7, 17), EDF[Date], "&lt;=" &amp; $A$4, EDF[Nom], EDF_jour[[#This Row],[NOM]]) / COUNTIFS(EDF[Date], "&gt;=" &amp; DATE(2023, 7, 17), EDF[Date], "&lt;=" &amp; $A$4, EDF[Nom], EDF_jour[[#This Row],[NOM]]))</f>
        <v>2.5862068965517242</v>
      </c>
      <c r="BB17" s="49"/>
      <c r="BC17" s="48"/>
      <c r="BD17" s="48"/>
      <c r="BE17" s="48"/>
      <c r="BF17" s="48"/>
      <c r="BG17" s="48"/>
      <c r="BH17" s="48"/>
      <c r="BI17" s="48"/>
      <c r="BJ17" s="48"/>
      <c r="BK17" s="48"/>
      <c r="BL17" s="48"/>
      <c r="BM17" s="48"/>
      <c r="BN17" s="48"/>
      <c r="BO17" s="48"/>
      <c r="BP17" s="48"/>
      <c r="BQ17" s="48"/>
      <c r="BR17" s="48"/>
      <c r="BS17" s="48"/>
      <c r="BT17" s="48"/>
      <c r="BU17" s="49"/>
      <c r="BV17" s="49"/>
      <c r="BW17" s="49"/>
      <c r="BX17" s="49"/>
      <c r="BY17" s="49"/>
    </row>
    <row r="18" spans="1:77" ht="16" customHeight="1" x14ac:dyDescent="0.2">
      <c r="A18" s="78" t="s">
        <v>77</v>
      </c>
      <c r="B18" s="78" t="s">
        <v>789</v>
      </c>
      <c r="C18" s="39" t="s">
        <v>776</v>
      </c>
      <c r="D18" s="40" t="s">
        <v>772</v>
      </c>
      <c r="E18" s="34"/>
      <c r="F18" s="52" t="s">
        <v>767</v>
      </c>
      <c r="G18" s="53" t="s">
        <v>773</v>
      </c>
      <c r="H18" s="37" t="str" cm="1">
        <f t="array" ref="H18">IF(P18="", "", IF(SUMPRODUCT((EDF_jour[[#This Row],[Humeur]:[Nutrition]]&lt;3)*1)&gt;=3, "Bas", VLOOKUP(P18, $G$67:$H$71, 2, TRUE)))</f>
        <v/>
      </c>
      <c r="I18" s="35"/>
      <c r="J18" s="44" t="str" cm="1">
        <f t="array" ref="J18">IF(SUMPRODUCT((EDF[[Date]:[Date]]=$A$4)*(EDF[[Nom]:[Nom]]=A18)*(EDF[[Humeur]:[Humeur]]))=0, "", SUMPRODUCT((EDF[[Date]:[Date]]=$A$4)*(EDF[[Nom]:[Nom]]=A18)*(EDF[[Humeur]:[Humeur]])))</f>
        <v/>
      </c>
      <c r="K18" s="45" t="str" cm="1">
        <f t="array" ref="K18">IF(SUMPRODUCT((EDF[[Date]:[Date]]=$A$4)*(EDF[[Nom]:[Nom]]=A18)*(EDF[[Stress]:[Stress]]))=0, "", SUMPRODUCT((EDF[[Date]:[Date]]=$A$4)*(EDF[[Nom]:[Nom]]=A18)*(EDF[[Stress]:[Stress]])))</f>
        <v/>
      </c>
      <c r="L18" s="45" t="str" cm="1">
        <f t="array" ref="L18">IF(SUMPRODUCT((EDF[[Date]:[Date]]=$A$4)*(EDF[[Nom]:[Nom]]=A18)*(EDF[[Sommeil]:[Sommeil]]))=0, "", SUMPRODUCT((EDF[[Date]:[Date]]=$A$4)*(EDF[[Nom]:[Nom]]=A18)*(EDF[[Sommeil]:[Sommeil]])))</f>
        <v/>
      </c>
      <c r="M18" s="45" t="str" cm="1">
        <f t="array" ref="M18">IF(SUMPRODUCT((EDF[[Date]:[Date]]=$A$4)*(EDF[[Nom]:[Nom]]=A18)*(EDF[[Etat Physique]:[Etat Physique]]))=0, "", SUMPRODUCT((EDF[[Date]:[Date]]=$A$4)*(EDF[[Nom]:[Nom]]=A18)*(EDF[[Etat Physique]:[Etat Physique]])))</f>
        <v/>
      </c>
      <c r="N18" s="45" t="str" cm="1">
        <f t="array" ref="N18">IF(SUMPRODUCT((EDF[[Date]:[Date]]=$A$4)*(EDF[[Nom]:[Nom]]=A18)*(EDF[[Hydratation]:[Hydratation]]))=0, "", SUMPRODUCT((EDF[[Date]:[Date]]=$A$4)*(EDF[[Nom]:[Nom]]=A18)*(EDF[[Hydratation]:[Hydratation]])))</f>
        <v/>
      </c>
      <c r="O18" s="45" t="str" cm="1">
        <f t="array" ref="O18">IF(SUMPRODUCT((EDF[[Date]:[Date]]=$A$4)*(EDF[[Nom]:[Nom]]=A18)*(EDF[[Nutrition]:[Nutrition]]))=0, "", SUMPRODUCT((EDF[[Date]:[Date]]=$A$4)*(EDF[[Nom]:[Nom]]=A18)*(EDF[[Nutrition]:[Nutrition]])))</f>
        <v/>
      </c>
      <c r="P18" s="45" t="str" cm="1">
        <f t="array" ref="P18">IF(SUMPRODUCT((EDF[[Date]:[Date]]=$A$4)*(EDF[[Nom]:[Nom]]=A18)*(EDF[[Total EDF]:[Total EDF]]))=0, "", SUMPRODUCT((EDF[[Date]:[Date]]=$A$4)*(EDF[[Nom]:[Nom]]=A18)*(EDF[[Total EDF]:[Total EDF]])))</f>
        <v/>
      </c>
      <c r="Q18" s="107" t="str" cm="1">
        <f t="array" ref="Q18">IF(SUMPRODUCT((EDF[[Date]:[Date]]=$A$4)*(EDF[[Nom]:[Nom]]=EDF_jour[[#This Row],[NOM]])*(EDF[[Intensité douleur]:[Intensité douleur]]))=0, "", SUMPRODUCT((EDF[[Date]:[Date]]=$A$4)*(EDF[[Nom]:[Nom]]=EDF_jour[[#This Row],[NOM]])*(EDF[[Intensité douleur]:[Intensité douleur]])))</f>
        <v/>
      </c>
      <c r="R18" s="35" t="str" cm="1">
        <f t="array" ref="R18">IF(IFERROR(INDEX(EDF[[Commentaires douleur]:[Commentaires douleur]], MATCH(1, (EDF[[Date]:[Date]]=$A$4)*(EDF[[Nom]:[Nom]]=EDF_jour[[#This Row],[NOM]]), 0)), "")=0, "", IFERROR(INDEX(EDF[[Commentaires douleur]:[Commentaires douleur]], MATCH(1, (EDF[[Date]:[Date]]=$A$4)*(EDF[[Nom]:[Nom]]=EDF_jour[[#This Row],[NOM]]), 0)), ""))</f>
        <v/>
      </c>
      <c r="S18" s="35"/>
      <c r="T18" s="35" t="str" cm="1">
        <f t="array" ref="T18">IF(IFERROR(INDEX(EDF[[Tête]:[Tête]], MATCH(1, (EDF[[Date]:[Date]]=$A$4)*(EDF[[Nom]:[Nom]]=EDF_jour[[#This Row],[NOM]]), 0)), "")=0, "", IFERROR(INDEX(EDF[[Tête]:[Tête]], MATCH(1, (EDF[[Date]:[Date]]=$A$4)*(EDF[[Nom]:[Nom]]=EDF_jour[[#This Row],[NOM]]), 0)), ""))</f>
        <v/>
      </c>
      <c r="U18" s="35" t="str" cm="1">
        <f t="array" ref="U18">IF(IFERROR(INDEX(EDF[[Cervicales]:[Cervicales]], MATCH(1, (EDF[[Date]:[Date]]=$A$4)*(EDF[[Nom]:[Nom]]=EDF_jour[[#This Row],[NOM]]), 0)), "")=0, "", IFERROR(INDEX(EDF[[Cervicales]:[Cervicales]], MATCH(1, (EDF[[Date]:[Date]]=$A$4)*(EDF[[Nom]:[Nom]]=EDF_jour[[#This Row],[NOM]]), 0)), ""))</f>
        <v/>
      </c>
      <c r="V18" s="35" t="str" cm="1">
        <f t="array" ref="V18">IF(IFERROR(INDEX(EDF[[Ceinture scapulaire]:[Ceinture scapulaire]], MATCH(1, (EDF[[Date]:[Date]]=$A$4)*(EDF[[Nom]:[Nom]]=EDF_jour[[#This Row],[NOM]]), 0)), "")=0, "", IFERROR(INDEX(EDF[[Ceinture scapulaire]:[Ceinture scapulaire]], MATCH(1, (EDF[[Date]:[Date]]=$A$4)*(EDF[[Nom]:[Nom]]=EDF_jour[[#This Row],[NOM]]), 0)), ""))</f>
        <v/>
      </c>
      <c r="W18" s="35" t="str" cm="1">
        <f t="array" ref="W18">IF(IFERROR(INDEX(EDF[[Coudes]:[Coudes]], MATCH(1, (EDF[[Date]:[Date]]=$A$4)*(EDF[[Nom]:[Nom]]=EDF_jour[[#This Row],[NOM]]), 0)), "")=0, "", IFERROR(INDEX(EDF[[Coudes]:[Coudes]], MATCH(1, (EDF[[Date]:[Date]]=$A$4)*(EDF[[Nom]:[Nom]]=EDF_jour[[#This Row],[NOM]]), 0)), ""))</f>
        <v/>
      </c>
      <c r="X18" s="35" t="str" cm="1">
        <f t="array" ref="X18">IF(IFERROR(INDEX(EDF[[Mains]:[Mains]], MATCH(1, (EDF[[Date]:[Date]]=$A$4)*(EDF[[Nom]:[Nom]]=EDF_jour[[#This Row],[NOM]]), 0)), "")=0, "", IFERROR(INDEX(EDF[[Mains]:[Mains]], MATCH(1, (EDF[[Date]:[Date]]=$A$4)*(EDF[[Nom]:[Nom]]=EDF_jour[[#This Row],[NOM]]), 0)), ""))</f>
        <v/>
      </c>
      <c r="Y18" s="35" t="str" cm="1">
        <f t="array" ref="Y18">IF(IFERROR(INDEX(EDF[[Dos]:[Dos]], MATCH(1, (EDF[[Date]:[Date]]=$A$4)*(EDF[[Nom]:[Nom]]=EDF_jour[[#This Row],[NOM]]), 0)), "")=0, "", IFERROR(INDEX(EDF[[Dos]:[Dos]], MATCH(1, (EDF[[Date]:[Date]]=$A$4)*(EDF[[Nom]:[Nom]]=EDF_jour[[#This Row],[NOM]]), 0)), ""))</f>
        <v/>
      </c>
      <c r="Z18" s="35" t="str" cm="1">
        <f t="array" ref="Z18">IF(IFERROR(INDEX(EDF[[Abdos]:[Abdos]], MATCH(1, (EDF[[Date]:[Date]]=$A$4)*(EDF[[Nom]:[Nom]]=EDF_jour[[#This Row],[NOM]]), 0)), "")=0, "", IFERROR(INDEX(EDF[[Abdos]:[Abdos]], MATCH(1, (EDF[[Date]:[Date]]=$A$4)*(EDF[[Nom]:[Nom]]=EDF_jour[[#This Row],[NOM]]), 0)), ""))</f>
        <v/>
      </c>
      <c r="AA18" s="35" t="str" cm="1">
        <f t="array" ref="AA18">IF(IFERROR(INDEX(EDF[[Ceinture pelvienne]:[Ceinture pelvienne]], MATCH(1, (EDF[[Date]:[Date]]=$A$4)*(EDF[[Nom]:[Nom]]=EDF_jour[[#This Row],[NOM]]), 0)), "")=0, "", IFERROR(INDEX(EDF[[Ceinture pelvienne]:[Ceinture pelvienne]], MATCH(1, (EDF[[Date]:[Date]]=$A$4)*(EDF[[Nom]:[Nom]]=EDF_jour[[#This Row],[NOM]]), 0)), ""))</f>
        <v/>
      </c>
      <c r="AB18" s="35" t="str" cm="1">
        <f t="array" ref="AB18">IF(IFERROR(INDEX(EDF[[Genou]:[Genou]], MATCH(1, (EDF[[Date]:[Date]]=$A$4)*(EDF[[Nom]:[Nom]]=EDF_jour[[#This Row],[NOM]]), 0)), "")=0, "", IFERROR(INDEX(EDF[[Genou]:[Genou]], MATCH(1, (EDF[[Date]:[Date]]=$A$4)*(EDF[[Nom]:[Nom]]=EDF_jour[[#This Row],[NOM]]), 0)), ""))</f>
        <v/>
      </c>
      <c r="AC18" s="35" t="str" cm="1">
        <f t="array" ref="AC18">IF(IFERROR(INDEX(EDF[[Quadri]:[Quadri]], MATCH(1, (EDF[[Date]:[Date]]=$A$4)*(EDF[[Nom]:[Nom]]=EDF_jour[[#This Row],[NOM]]), 0)), "")=0, "", IFERROR(INDEX(EDF[[Quadri]:[Quadri]], MATCH(1, (EDF[[Date]:[Date]]=$A$4)*(EDF[[Nom]:[Nom]]=EDF_jour[[#This Row],[NOM]]), 0)), ""))</f>
        <v/>
      </c>
      <c r="AD18" s="35" t="str" cm="1">
        <f t="array" ref="AD18">IF(IFERROR(INDEX(EDF[[Ischio]:[Ischio]], MATCH(1, (EDF[[Date]:[Date]]=$A$4)*(EDF[[Nom]:[Nom]]=EDF_jour[[#This Row],[NOM]]), 0)), "")=0, "", IFERROR(INDEX(EDF[[Ischio]:[Ischio]], MATCH(1, (EDF[[Date]:[Date]]=$A$4)*(EDF[[Nom]:[Nom]]=EDF_jour[[#This Row],[NOM]]), 0)), ""))</f>
        <v/>
      </c>
      <c r="AE18" s="35" t="str" cm="1">
        <f t="array" ref="AE18">IF(IFERROR(INDEX(EDF[[Tibia]:[Tibia]], MATCH(1, (EDF[[Date]:[Date]]=$A$4)*(EDF[[Nom]:[Nom]]=EDF_jour[[#This Row],[NOM]]), 0)), "")=0, "", IFERROR(INDEX(EDF[[Tibia]:[Tibia]], MATCH(1, (EDF[[Date]:[Date]]=$A$4)*(EDF[[Nom]:[Nom]]=EDF_jour[[#This Row],[NOM]]), 0)), ""))</f>
        <v/>
      </c>
      <c r="AF18" s="35" t="str" cm="1">
        <f t="array" ref="AF18">IF(IFERROR(INDEX(EDF[[Mollet]:[Mollet]], MATCH(1, (EDF[[Date]:[Date]]=$A$4)*(EDF[[Nom]:[Nom]]=EDF_jour[[#This Row],[NOM]]), 0)), "")=0, "", IFERROR(INDEX(EDF[[Mollet]:[Mollet]], MATCH(1, (EDF[[Date]:[Date]]=$A$4)*(EDF[[Nom]:[Nom]]=EDF_jour[[#This Row],[NOM]]), 0)), ""))</f>
        <v/>
      </c>
      <c r="AG18" s="35" t="str" cm="1">
        <f t="array" ref="AG18">IF(IFERROR(INDEX(EDF[[Chevilles]:[Chevilles]], MATCH(1, (EDF[[Date]:[Date]]=$A$4)*(EDF[[Nom]:[Nom]]=EDF_jour[[#This Row],[NOM]]), 0)), "")=0, "", IFERROR(INDEX(EDF[[Chevilles]:[Chevilles]], MATCH(1, (EDF[[Date]:[Date]]=$A$4)*(EDF[[Nom]:[Nom]]=EDF_jour[[#This Row],[NOM]]), 0)), ""))</f>
        <v/>
      </c>
      <c r="AH18" s="35" t="str" cm="1">
        <f t="array" ref="AH18">IF(IFERROR(INDEX(EDF[[Pieds]:[Pieds]], MATCH(1, (EDF[[Date]:[Date]]=$A$4)*(EDF[[Nom]:[Nom]]=EDF_jour[[#This Row],[NOM]]), 0)), "")=0, "", IFERROR(INDEX(EDF[[Pieds]:[Pieds]], MATCH(1, (EDF[[Date]:[Date]]=$A$4)*(EDF[[Nom]:[Nom]]=EDF_jour[[#This Row],[NOM]]), 0)), ""))</f>
        <v/>
      </c>
      <c r="AI18" s="35">
        <f>IF(COUNTIFS(EDF[Date], "&gt;=" &amp; DATE(YEAR($A$4), MONTH($A$4), DAY($A$4) - 6), EDF[Date], "&lt;=" &amp; $A$4, EDF[Nom], EDF_jour[[#This Row],[NOM]]) = 0, "", SUMIFS(EDF[Total EDF], EDF[Date], "&gt;=" &amp; DATE(YEAR($A$4), MONTH($A$4), DAY($A$4) - 6), EDF[Date], "&lt;=" &amp; $A$4, EDF[Nom], EDF_jour[[#This Row],[NOM]]) / COUNTIFS(EDF[Date], "&gt;=" &amp; DATE(YEAR($A$4), MONTH($A$4), DAY($A$4) - 6), EDF[Date], "&lt;=" &amp; $A$4, EDF[Nom], EDF_jour[[#This Row],[NOM]]))</f>
        <v>19.5</v>
      </c>
      <c r="AJ18" s="35" cm="1">
        <f t="array" ref="AJ18">IF(COUNTIFS(EDF[Date], "&gt;=" &amp; DATE(YEAR($A$4), MONTH($A$4), DAY($A$4) - 6), EDF[Date], "&lt;=" &amp; $A$4, EDF[Nom], EDF_jour[[#This Row],[NOM]]) &gt; 1, SQRT(SUMPRODUCT((EDF[Nom]=EDF_jour[[#This Row],[NOM]]) * (EDF[Date]&gt;=DATE(YEAR($A$4), MONTH($A$4), DAY($A$4)-6)) * (EDF[Date]&lt;=$A$4) * (EDF[Total EDF]-EDF_jour[[#This Row],[Tendance semaine]])^2) / (COUNTIFS(EDF[Date], "&gt;=" &amp; DATE(YEAR($A$4), MONTH($A$4), DAY($A$4) - 6), EDF[Date], "&lt;=" &amp; $A$4, EDF[Nom], EDF_jour[[#This Row],[NOM]]) - 1)), 0)</f>
        <v>0.70710678118654757</v>
      </c>
      <c r="AK18" s="130">
        <f>IF(COUNTIFS(EDF[Date], "&gt;=" &amp; DATE(YEAR($A$4), MONTH($A$4), DAY($A$4) - 20), EDF[Date], "&lt;=" &amp; $A$4, EDF[Nom], EDF_jour[[#This Row],[NOM]]) = 0, "", SUMIFS(EDF[Total EDF], EDF[Date], "&gt;=" &amp; DATE(YEAR($A$4), MONTH($A$4), DAY($A$4) - 20), EDF[Date], "&lt;=" &amp; $A$4, EDF[Nom], EDF_jour[[#This Row],[NOM]]) / COUNTIFS(EDF[Date], "&gt;=" &amp; DATE(YEAR($A$4), MONTH($A$4), DAY($A$4) - 20), EDF[Date], "&lt;=" &amp; $A$4, EDF[Nom], EDF_jour[[#This Row],[NOM]]))</f>
        <v>19</v>
      </c>
      <c r="AL18" s="131" t="str">
        <f>IFERROR((EDF_jour[[#This Row],[Score]] - EDF_jour[[#This Row],[Tendance 21j EDF]]) / EDF_jour[[#This Row],[Tendance 21j EDF]], "")</f>
        <v/>
      </c>
      <c r="AM18" s="132" cm="1">
        <f t="array" ref="AM18">IF(COUNTIFS(EDF[Date], "&gt;=" &amp; DATE(YEAR($A$4), MONTH($A$4), DAY($A$4) - 20), EDF[Date], "&lt;=" &amp; $A$4, EDF[Nom], EDF_jour[[#This Row],[NOM]]) &gt; 1, SQRT(SUMPRODUCT((EDF[Nom]=EDF_jour[[#This Row],[NOM]]) * (EDF[Date]&gt;=DATE(YEAR($A$4), MONTH($A$4), DAY($A$4)-20)) * (EDF[Date]&lt;=$A$4) * (EDF[Total EDF]-EDF_jour[[#This Row],[Tendance 21j EDF]])^2) / (COUNTIFS(EDF[Date], "&gt;=" &amp; DATE(YEAR($A$4), MONTH($A$4), DAY($A$4) - 20), EDF[Date], "&lt;=" &amp; $A$4, EDF[Nom], EDF_jour[[#This Row],[NOM]]) - 1)), 0)</f>
        <v>1.6329931618554521</v>
      </c>
      <c r="AN18" s="133">
        <f>IF(COUNTIFS(EDF[Date], "&gt;=" &amp; DATE(2023, 7, 17), EDF[Date], "&lt;=" &amp; $A$4, EDF[Nom], EDF_jour[[#This Row],[NOM]]) = 0, "", SUMIFS(EDF[Total EDF], EDF[Date], "&gt;=" &amp; DATE(2023, 7, 17), EDF[Date], "&lt;=" &amp; $A$4, EDF[Nom], EDF_jour[[#This Row],[NOM]]) / COUNTIFS(EDF[Date], "&gt;=" &amp; DATE(2023, 7, 17), EDF[Date], "&lt;=" &amp; $A$4, EDF[Nom], EDF_jour[[#This Row],[NOM]]))</f>
        <v>17.706666666666667</v>
      </c>
      <c r="AO18" s="132" cm="1">
        <f t="array" ref="AO18">IF(COUNTIFS(EDF[Date], "&gt;=" &amp; DATE(2023, 7, 17), EDF[Date], "&lt;=" &amp; $A$4, EDF[Nom], EDF_jour[[#This Row],[NOM]]) &gt; 1, SQRT(SUMPRODUCT((EDF[Nom]=EDF_jour[[#This Row],[NOM]]) * (EDF[Date]&gt;=DATE(2023, 7, 17)) * (EDF[Date]&lt;=$A$4) * (EDF[Total EDF]-EDF_jour[[#This Row],[Tendance saison]])^2) / (COUNTIFS(EDF[Date], "&gt;=" &amp; DATE(2023, 7, 17), EDF[Date], "&lt;=" &amp; $A$4, EDF[Nom], EDF_jour[[#This Row],[NOM]]) - 1)), 0)</f>
        <v>2.0584258833188809</v>
      </c>
      <c r="AP18" s="132">
        <f>IF(COUNTIFS(EDF[Date], "&gt;=" &amp; DATE(YEAR($A$4), MONTH($A$4), DAY($A$4) - 20), EDF[Date], "&lt;=" &amp; $A$4, EDF[Nom], EDF_jour[[#This Row],[NOM]]) = 0, "", SUMIFS(EDF[Humeur], EDF[Date], "&gt;=" &amp; DATE(YEAR($A$4), MONTH($A$4), DAY($A$4) - 20), EDF[Date], "&lt;=" &amp; $A$4, EDF[Nom], EDF_jour[[#This Row],[NOM]]) / COUNTIFS(EDF[Date], "&gt;=" &amp; DATE(YEAR($A$4), MONTH($A$4), DAY($A$4) - 20), EDF[Date], "&lt;=" &amp; $A$4, EDF[Nom], EDF_jour[[#This Row],[NOM]]))</f>
        <v>3.5714285714285716</v>
      </c>
      <c r="AQ18" s="132">
        <f>IF(COUNTIFS(EDF[Date], "&gt;=" &amp; DATE(2023, 7, 17), EDF[Date], "&lt;=" &amp; $A$4, EDF[Nom], EDF_jour[[#This Row],[NOM]]) = 0, "", SUMIFS(EDF[Humeur], EDF[Date], "&gt;=" &amp; DATE(2023, 7, 17), EDF[Date], "&lt;=" &amp; $A$4, EDF[Nom], EDF_jour[[#This Row],[NOM]]) / COUNTIFS(EDF[Date], "&gt;=" &amp; DATE(2023, 7, 17), EDF[Date], "&lt;=" &amp; $A$4, EDF[Nom], EDF_jour[[#This Row],[NOM]]))</f>
        <v>2.9733333333333332</v>
      </c>
      <c r="AR18" s="132">
        <f>IF(COUNTIFS(EDF[Date], "&gt;=" &amp; DATE(YEAR($A$4), MONTH($A$4), DAY($A$4) - 20), EDF[Date], "&lt;=" &amp; $A$4, EDF[Nom], EDF_jour[[#This Row],[NOM]]) = 0, "", SUMIFS(EDF[Stress], EDF[Date], "&gt;=" &amp; DATE(YEAR($A$4), MONTH($A$4), DAY($A$4) - 20), EDF[Date], "&lt;=" &amp; $A$4, EDF[Nom], EDF_jour[[#This Row],[NOM]]) / COUNTIFS(EDF[Date], "&gt;=" &amp; DATE(YEAR($A$4), MONTH($A$4), DAY($A$4) - 20), EDF[Date], "&lt;=" &amp; $A$4, EDF[Nom], EDF_jour[[#This Row],[NOM]]))</f>
        <v>2.2857142857142856</v>
      </c>
      <c r="AS18" s="132">
        <f>IF(COUNTIFS(EDF[Date], "&gt;=" &amp; DATE(2023, 7, 17), EDF[Date], "&lt;=" &amp; $A$4, EDF[Nom], EDF_jour[[#This Row],[NOM]]) = 0, "", SUMIFS(EDF[Stress], EDF[Date], "&gt;=" &amp; DATE(2023, 7, 17), EDF[Date], "&lt;=" &amp; $A$4, EDF[Nom], EDF_jour[[#This Row],[NOM]]) / COUNTIFS(EDF[Date], "&gt;=" &amp; DATE(2023, 7, 17), EDF[Date], "&lt;=" &amp; $A$4, EDF[Nom], EDF_jour[[#This Row],[NOM]]))</f>
        <v>2.88</v>
      </c>
      <c r="AT18" s="132">
        <f>IF(COUNTIFS(EDF[Date], "&gt;=" &amp; DATE(YEAR($A$4), MONTH($A$4), DAY($A$4) - 20), EDF[Date], "&lt;=" &amp; $A$4, EDF[Nom], EDF_jour[[#This Row],[NOM]]) = 0, "", SUMIFS(EDF[Sommeil], EDF[Date], "&gt;=" &amp; DATE(YEAR($A$4), MONTH($A$4), DAY($A$4) - 20), EDF[Date], "&lt;=" &amp; $A$4, EDF[Nom], EDF_jour[[#This Row],[NOM]]) / COUNTIFS(EDF[Date], "&gt;=" &amp; DATE(YEAR($A$4), MONTH($A$4), DAY($A$4) - 20), EDF[Date], "&lt;=" &amp; $A$4, EDF[Nom], EDF_jour[[#This Row],[NOM]]))</f>
        <v>3</v>
      </c>
      <c r="AU18" s="132">
        <f>IF(COUNTIFS(EDF[Date], "&gt;=" &amp; DATE(2023, 7, 17), EDF[Date], "&lt;=" &amp; $A$4, EDF[Nom], EDF_jour[[#This Row],[NOM]]) = 0, "", SUMIFS(EDF[Sommeil], EDF[Date], "&gt;=" &amp; DATE(2023, 7, 17), EDF[Date], "&lt;=" &amp; $A$4, EDF[Nom], EDF_jour[[#This Row],[NOM]]) / COUNTIFS(EDF[Date], "&gt;=" &amp; DATE(2023, 7, 17), EDF[Date], "&lt;=" &amp; $A$4, EDF[Nom], EDF_jour[[#This Row],[NOM]]))</f>
        <v>2.7866666666666666</v>
      </c>
      <c r="AV18" s="132">
        <f>IF(COUNTIFS(EDF[Date], "&gt;=" &amp; DATE(YEAR($A$4), MONTH($A$4), DAY($A$4) - 20), EDF[Date], "&lt;=" &amp; $A$4, EDF[Nom], EDF_jour[[#This Row],[NOM]]) = 0, "", SUMIFS(EDF[Etat Physique], EDF[Date], "&gt;=" &amp; DATE(YEAR($A$4), MONTH($A$4), DAY($A$4) - 20), EDF[Date], "&lt;=" &amp; $A$4, EDF[Nom], EDF_jour[[#This Row],[NOM]]) / COUNTIFS(EDF[Date], "&gt;=" &amp; DATE(YEAR($A$4), MONTH($A$4), DAY($A$4) - 20), EDF[Date], "&lt;=" &amp; $A$4, EDF[Nom], EDF_jour[[#This Row],[NOM]]))</f>
        <v>3.1428571428571428</v>
      </c>
      <c r="AW18" s="132">
        <f>IF(COUNTIFS(EDF[Date], "&gt;=" &amp; DATE(2023, 7, 17), EDF[Date], "&lt;=" &amp; $A$4, EDF[Nom], EDF_jour[[#This Row],[NOM]]) = 0, "", SUMIFS(EDF[Etat Physique], EDF[Date], "&gt;=" &amp; DATE(2023, 7, 17), EDF[Date], "&lt;=" &amp; $A$4, EDF[Nom], EDF_jour[[#This Row],[NOM]]) / COUNTIFS(EDF[Date], "&gt;=" &amp; DATE(2023, 7, 17), EDF[Date], "&lt;=" &amp; $A$4, EDF[Nom], EDF_jour[[#This Row],[NOM]]))</f>
        <v>2.64</v>
      </c>
      <c r="AX18" s="132">
        <f>IF(COUNTIFS(EDF[Date], "&gt;=" &amp; DATE(YEAR($A$4), MONTH($A$4), DAY($A$4) - 20), EDF[Date], "&lt;=" &amp; $A$4, EDF[Nom], EDF_jour[[#This Row],[NOM]]) = 0, "", SUMIFS(EDF[Hydratation], EDF[Date], "&gt;=" &amp; DATE(YEAR($A$4), MONTH($A$4), DAY($A$4) - 20), EDF[Date], "&lt;=" &amp; $A$4, EDF[Nom], EDF_jour[[#This Row],[NOM]]) / COUNTIFS(EDF[Date], "&gt;=" &amp; DATE(YEAR($A$4), MONTH($A$4), DAY($A$4) - 20), EDF[Date], "&lt;=" &amp; $A$4, EDF[Nom], EDF_jour[[#This Row],[NOM]]))</f>
        <v>3</v>
      </c>
      <c r="AY18" s="132">
        <f>IF(COUNTIFS(EDF[Date], "&gt;=" &amp; DATE(2023, 7, 17), EDF[Date], "&lt;=" &amp; $A$4, EDF[Nom], EDF_jour[[#This Row],[NOM]]) = 0, "", SUMIFS(EDF[Hydratation], EDF[Date], "&gt;=" &amp; DATE(2023, 7, 17), EDF[Date], "&lt;=" &amp; $A$4, EDF[Nom], EDF_jour[[#This Row],[NOM]]) / COUNTIFS(EDF[Date], "&gt;=" &amp; DATE(2023, 7, 17), EDF[Date], "&lt;=" &amp; $A$4, EDF[Nom], EDF_jour[[#This Row],[NOM]]))</f>
        <v>2.56</v>
      </c>
      <c r="AZ18" s="132">
        <f>IF(COUNTIFS(EDF[Date], "&gt;=" &amp; DATE(YEAR($A$4), MONTH($A$4), DAY($A$4) - 20), EDF[Date], "&lt;=" &amp; $A$4, EDF[Nom], EDF_jour[[#This Row],[NOM]]) = 0, "", SUMIFS(EDF[Nutrition], EDF[Date], "&gt;=" &amp; DATE(YEAR($A$4), MONTH($A$4), DAY($A$4) - 20), EDF[Date], "&lt;=" &amp; $A$4, EDF[Nom], EDF_jour[[#This Row],[NOM]]) / COUNTIFS(EDF[Date], "&gt;=" &amp; DATE(YEAR($A$4), MONTH($A$4), DAY($A$4) - 20), EDF[Date], "&lt;=" &amp; $A$4, EDF[Nom], EDF_jour[[#This Row],[NOM]]))</f>
        <v>4</v>
      </c>
      <c r="BA18" s="134">
        <f>IF(COUNTIFS(EDF[Date], "&gt;=" &amp; DATE(2023, 7, 17), EDF[Date], "&lt;=" &amp; $A$4, EDF[Nom], EDF_jour[[#This Row],[NOM]]) = 0, "", SUMIFS(EDF[Hydratation], EDF[Date], "&gt;=" &amp; DATE(2023, 7, 17), EDF[Date], "&lt;=" &amp; $A$4, EDF[Nom], EDF_jour[[#This Row],[NOM]]) / COUNTIFS(EDF[Date], "&gt;=" &amp; DATE(2023, 7, 17), EDF[Date], "&lt;=" &amp; $A$4, EDF[Nom], EDF_jour[[#This Row],[NOM]]))</f>
        <v>2.56</v>
      </c>
      <c r="BB18" s="48"/>
      <c r="BC18" s="48"/>
      <c r="BD18" s="48"/>
      <c r="BE18" s="48"/>
      <c r="BF18" s="48"/>
      <c r="BG18" s="48"/>
      <c r="BH18" s="48"/>
      <c r="BI18" s="48"/>
      <c r="BJ18" s="48"/>
      <c r="BK18" s="48"/>
      <c r="BL18" s="48"/>
      <c r="BM18" s="48"/>
      <c r="BN18" s="48"/>
      <c r="BO18" s="48"/>
      <c r="BP18" s="48"/>
      <c r="BQ18" s="48"/>
      <c r="BR18" s="48"/>
      <c r="BS18" s="48"/>
      <c r="BT18" s="48"/>
      <c r="BU18" s="49"/>
      <c r="BV18" s="49"/>
      <c r="BW18" s="49"/>
      <c r="BX18" s="49"/>
      <c r="BY18" s="49"/>
    </row>
    <row r="19" spans="1:77" x14ac:dyDescent="0.2">
      <c r="A19" s="78" t="s">
        <v>135</v>
      </c>
      <c r="B19" s="78" t="s">
        <v>790</v>
      </c>
      <c r="C19" s="39" t="s">
        <v>776</v>
      </c>
      <c r="D19" s="38">
        <v>45385</v>
      </c>
      <c r="E19" s="34"/>
      <c r="F19" s="52" t="s">
        <v>767</v>
      </c>
      <c r="G19" s="53" t="s">
        <v>773</v>
      </c>
      <c r="H19" s="37" t="str" cm="1">
        <f t="array" ref="H19">IF(P19="", "", IF(SUMPRODUCT((EDF_jour[[#This Row],[Humeur]:[Nutrition]]&lt;3)*1)&gt;=3, "Bas", VLOOKUP(P19, $G$67:$H$71, 2, TRUE)))</f>
        <v>En forme</v>
      </c>
      <c r="I19" s="35"/>
      <c r="J19" s="44" cm="1">
        <f t="array" ref="J19">IF(SUMPRODUCT((EDF[[Date]:[Date]]=$A$4)*(EDF[[Nom]:[Nom]]=A19)*(EDF[[Humeur]:[Humeur]]))=0, "", SUMPRODUCT((EDF[[Date]:[Date]]=$A$4)*(EDF[[Nom]:[Nom]]=A19)*(EDF[[Humeur]:[Humeur]])))</f>
        <v>5</v>
      </c>
      <c r="K19" s="45" cm="1">
        <f t="array" ref="K19">IF(SUMPRODUCT((EDF[[Date]:[Date]]=$A$4)*(EDF[[Nom]:[Nom]]=A19)*(EDF[[Stress]:[Stress]]))=0, "", SUMPRODUCT((EDF[[Date]:[Date]]=$A$4)*(EDF[[Nom]:[Nom]]=A19)*(EDF[[Stress]:[Stress]])))</f>
        <v>5</v>
      </c>
      <c r="L19" s="45" cm="1">
        <f t="array" ref="L19">IF(SUMPRODUCT((EDF[[Date]:[Date]]=$A$4)*(EDF[[Nom]:[Nom]]=A19)*(EDF[[Sommeil]:[Sommeil]]))=0, "", SUMPRODUCT((EDF[[Date]:[Date]]=$A$4)*(EDF[[Nom]:[Nom]]=A19)*(EDF[[Sommeil]:[Sommeil]])))</f>
        <v>3</v>
      </c>
      <c r="M19" s="45" cm="1">
        <f t="array" ref="M19">IF(SUMPRODUCT((EDF[[Date]:[Date]]=$A$4)*(EDF[[Nom]:[Nom]]=A19)*(EDF[[Etat Physique]:[Etat Physique]]))=0, "", SUMPRODUCT((EDF[[Date]:[Date]]=$A$4)*(EDF[[Nom]:[Nom]]=A19)*(EDF[[Etat Physique]:[Etat Physique]])))</f>
        <v>3</v>
      </c>
      <c r="N19" s="45" cm="1">
        <f t="array" ref="N19">IF(SUMPRODUCT((EDF[[Date]:[Date]]=$A$4)*(EDF[[Nom]:[Nom]]=A19)*(EDF[[Hydratation]:[Hydratation]]))=0, "", SUMPRODUCT((EDF[[Date]:[Date]]=$A$4)*(EDF[[Nom]:[Nom]]=A19)*(EDF[[Hydratation]:[Hydratation]])))</f>
        <v>3</v>
      </c>
      <c r="O19" s="45" cm="1">
        <f t="array" ref="O19">IF(SUMPRODUCT((EDF[[Date]:[Date]]=$A$4)*(EDF[[Nom]:[Nom]]=A19)*(EDF[[Nutrition]:[Nutrition]]))=0, "", SUMPRODUCT((EDF[[Date]:[Date]]=$A$4)*(EDF[[Nom]:[Nom]]=A19)*(EDF[[Nutrition]:[Nutrition]])))</f>
        <v>4</v>
      </c>
      <c r="P19" s="45" cm="1">
        <f t="array" ref="P19">IF(SUMPRODUCT((EDF[[Date]:[Date]]=$A$4)*(EDF[[Nom]:[Nom]]=A19)*(EDF[[Total EDF]:[Total EDF]]))=0, "", SUMPRODUCT((EDF[[Date]:[Date]]=$A$4)*(EDF[[Nom]:[Nom]]=A19)*(EDF[[Total EDF]:[Total EDF]])))</f>
        <v>23</v>
      </c>
      <c r="Q19" s="107" t="str" cm="1">
        <f t="array" ref="Q19">IF(SUMPRODUCT((EDF[[Date]:[Date]]=$A$4)*(EDF[[Nom]:[Nom]]=EDF_jour[[#This Row],[NOM]])*(EDF[[Intensité douleur]:[Intensité douleur]]))=0, "", SUMPRODUCT((EDF[[Date]:[Date]]=$A$4)*(EDF[[Nom]:[Nom]]=EDF_jour[[#This Row],[NOM]])*(EDF[[Intensité douleur]:[Intensité douleur]])))</f>
        <v/>
      </c>
      <c r="R19" s="35" t="str" cm="1">
        <f t="array" ref="R19">IF(IFERROR(INDEX(EDF[[Commentaires douleur]:[Commentaires douleur]], MATCH(1, (EDF[[Date]:[Date]]=$A$4)*(EDF[[Nom]:[Nom]]=EDF_jour[[#This Row],[NOM]]), 0)), "")=0, "", IFERROR(INDEX(EDF[[Commentaires douleur]:[Commentaires douleur]], MATCH(1, (EDF[[Date]:[Date]]=$A$4)*(EDF[[Nom]:[Nom]]=EDF_jour[[#This Row],[NOM]]), 0)), ""))</f>
        <v/>
      </c>
      <c r="S19" s="35"/>
      <c r="T19" s="35" t="str" cm="1">
        <f t="array" ref="T19">IF(IFERROR(INDEX(EDF[[Tête]:[Tête]], MATCH(1, (EDF[[Date]:[Date]]=$A$4)*(EDF[[Nom]:[Nom]]=EDF_jour[[#This Row],[NOM]]), 0)), "")=0, "", IFERROR(INDEX(EDF[[Tête]:[Tête]], MATCH(1, (EDF[[Date]:[Date]]=$A$4)*(EDF[[Nom]:[Nom]]=EDF_jour[[#This Row],[NOM]]), 0)), ""))</f>
        <v/>
      </c>
      <c r="U19" s="35" t="str" cm="1">
        <f t="array" ref="U19">IF(IFERROR(INDEX(EDF[[Cervicales]:[Cervicales]], MATCH(1, (EDF[[Date]:[Date]]=$A$4)*(EDF[[Nom]:[Nom]]=EDF_jour[[#This Row],[NOM]]), 0)), "")=0, "", IFERROR(INDEX(EDF[[Cervicales]:[Cervicales]], MATCH(1, (EDF[[Date]:[Date]]=$A$4)*(EDF[[Nom]:[Nom]]=EDF_jour[[#This Row],[NOM]]), 0)), ""))</f>
        <v/>
      </c>
      <c r="V19" s="35" t="str" cm="1">
        <f t="array" ref="V19">IF(IFERROR(INDEX(EDF[[Ceinture scapulaire]:[Ceinture scapulaire]], MATCH(1, (EDF[[Date]:[Date]]=$A$4)*(EDF[[Nom]:[Nom]]=EDF_jour[[#This Row],[NOM]]), 0)), "")=0, "", IFERROR(INDEX(EDF[[Ceinture scapulaire]:[Ceinture scapulaire]], MATCH(1, (EDF[[Date]:[Date]]=$A$4)*(EDF[[Nom]:[Nom]]=EDF_jour[[#This Row],[NOM]]), 0)), ""))</f>
        <v/>
      </c>
      <c r="W19" s="35" t="str" cm="1">
        <f t="array" ref="W19">IF(IFERROR(INDEX(EDF[[Coudes]:[Coudes]], MATCH(1, (EDF[[Date]:[Date]]=$A$4)*(EDF[[Nom]:[Nom]]=EDF_jour[[#This Row],[NOM]]), 0)), "")=0, "", IFERROR(INDEX(EDF[[Coudes]:[Coudes]], MATCH(1, (EDF[[Date]:[Date]]=$A$4)*(EDF[[Nom]:[Nom]]=EDF_jour[[#This Row],[NOM]]), 0)), ""))</f>
        <v/>
      </c>
      <c r="X19" s="35" t="str" cm="1">
        <f t="array" ref="X19">IF(IFERROR(INDEX(EDF[[Mains]:[Mains]], MATCH(1, (EDF[[Date]:[Date]]=$A$4)*(EDF[[Nom]:[Nom]]=EDF_jour[[#This Row],[NOM]]), 0)), "")=0, "", IFERROR(INDEX(EDF[[Mains]:[Mains]], MATCH(1, (EDF[[Date]:[Date]]=$A$4)*(EDF[[Nom]:[Nom]]=EDF_jour[[#This Row],[NOM]]), 0)), ""))</f>
        <v/>
      </c>
      <c r="Y19" s="35" t="str" cm="1">
        <f t="array" ref="Y19">IF(IFERROR(INDEX(EDF[[Dos]:[Dos]], MATCH(1, (EDF[[Date]:[Date]]=$A$4)*(EDF[[Nom]:[Nom]]=EDF_jour[[#This Row],[NOM]]), 0)), "")=0, "", IFERROR(INDEX(EDF[[Dos]:[Dos]], MATCH(1, (EDF[[Date]:[Date]]=$A$4)*(EDF[[Nom]:[Nom]]=EDF_jour[[#This Row],[NOM]]), 0)), ""))</f>
        <v/>
      </c>
      <c r="Z19" s="35" t="str" cm="1">
        <f t="array" ref="Z19">IF(IFERROR(INDEX(EDF[[Abdos]:[Abdos]], MATCH(1, (EDF[[Date]:[Date]]=$A$4)*(EDF[[Nom]:[Nom]]=EDF_jour[[#This Row],[NOM]]), 0)), "")=0, "", IFERROR(INDEX(EDF[[Abdos]:[Abdos]], MATCH(1, (EDF[[Date]:[Date]]=$A$4)*(EDF[[Nom]:[Nom]]=EDF_jour[[#This Row],[NOM]]), 0)), ""))</f>
        <v/>
      </c>
      <c r="AA19" s="35" t="str" cm="1">
        <f t="array" ref="AA19">IF(IFERROR(INDEX(EDF[[Ceinture pelvienne]:[Ceinture pelvienne]], MATCH(1, (EDF[[Date]:[Date]]=$A$4)*(EDF[[Nom]:[Nom]]=EDF_jour[[#This Row],[NOM]]), 0)), "")=0, "", IFERROR(INDEX(EDF[[Ceinture pelvienne]:[Ceinture pelvienne]], MATCH(1, (EDF[[Date]:[Date]]=$A$4)*(EDF[[Nom]:[Nom]]=EDF_jour[[#This Row],[NOM]]), 0)), ""))</f>
        <v/>
      </c>
      <c r="AB19" s="35" t="str" cm="1">
        <f t="array" ref="AB19">IF(IFERROR(INDEX(EDF[[Genou]:[Genou]], MATCH(1, (EDF[[Date]:[Date]]=$A$4)*(EDF[[Nom]:[Nom]]=EDF_jour[[#This Row],[NOM]]), 0)), "")=0, "", IFERROR(INDEX(EDF[[Genou]:[Genou]], MATCH(1, (EDF[[Date]:[Date]]=$A$4)*(EDF[[Nom]:[Nom]]=EDF_jour[[#This Row],[NOM]]), 0)), ""))</f>
        <v/>
      </c>
      <c r="AC19" s="35" t="str" cm="1">
        <f t="array" ref="AC19">IF(IFERROR(INDEX(EDF[[Quadri]:[Quadri]], MATCH(1, (EDF[[Date]:[Date]]=$A$4)*(EDF[[Nom]:[Nom]]=EDF_jour[[#This Row],[NOM]]), 0)), "")=0, "", IFERROR(INDEX(EDF[[Quadri]:[Quadri]], MATCH(1, (EDF[[Date]:[Date]]=$A$4)*(EDF[[Nom]:[Nom]]=EDF_jour[[#This Row],[NOM]]), 0)), ""))</f>
        <v/>
      </c>
      <c r="AD19" s="35" t="str" cm="1">
        <f t="array" ref="AD19">IF(IFERROR(INDEX(EDF[[Ischio]:[Ischio]], MATCH(1, (EDF[[Date]:[Date]]=$A$4)*(EDF[[Nom]:[Nom]]=EDF_jour[[#This Row],[NOM]]), 0)), "")=0, "", IFERROR(INDEX(EDF[[Ischio]:[Ischio]], MATCH(1, (EDF[[Date]:[Date]]=$A$4)*(EDF[[Nom]:[Nom]]=EDF_jour[[#This Row],[NOM]]), 0)), ""))</f>
        <v/>
      </c>
      <c r="AE19" s="35" t="str" cm="1">
        <f t="array" ref="AE19">IF(IFERROR(INDEX(EDF[[Tibia]:[Tibia]], MATCH(1, (EDF[[Date]:[Date]]=$A$4)*(EDF[[Nom]:[Nom]]=EDF_jour[[#This Row],[NOM]]), 0)), "")=0, "", IFERROR(INDEX(EDF[[Tibia]:[Tibia]], MATCH(1, (EDF[[Date]:[Date]]=$A$4)*(EDF[[Nom]:[Nom]]=EDF_jour[[#This Row],[NOM]]), 0)), ""))</f>
        <v/>
      </c>
      <c r="AF19" s="35" t="str" cm="1">
        <f t="array" ref="AF19">IF(IFERROR(INDEX(EDF[[Mollet]:[Mollet]], MATCH(1, (EDF[[Date]:[Date]]=$A$4)*(EDF[[Nom]:[Nom]]=EDF_jour[[#This Row],[NOM]]), 0)), "")=0, "", IFERROR(INDEX(EDF[[Mollet]:[Mollet]], MATCH(1, (EDF[[Date]:[Date]]=$A$4)*(EDF[[Nom]:[Nom]]=EDF_jour[[#This Row],[NOM]]), 0)), ""))</f>
        <v/>
      </c>
      <c r="AG19" s="35" t="str" cm="1">
        <f t="array" ref="AG19">IF(IFERROR(INDEX(EDF[[Chevilles]:[Chevilles]], MATCH(1, (EDF[[Date]:[Date]]=$A$4)*(EDF[[Nom]:[Nom]]=EDF_jour[[#This Row],[NOM]]), 0)), "")=0, "", IFERROR(INDEX(EDF[[Chevilles]:[Chevilles]], MATCH(1, (EDF[[Date]:[Date]]=$A$4)*(EDF[[Nom]:[Nom]]=EDF_jour[[#This Row],[NOM]]), 0)), ""))</f>
        <v/>
      </c>
      <c r="AH19" s="35" t="str" cm="1">
        <f t="array" ref="AH19">IF(IFERROR(INDEX(EDF[[Pieds]:[Pieds]], MATCH(1, (EDF[[Date]:[Date]]=$A$4)*(EDF[[Nom]:[Nom]]=EDF_jour[[#This Row],[NOM]]), 0)), "")=0, "", IFERROR(INDEX(EDF[[Pieds]:[Pieds]], MATCH(1, (EDF[[Date]:[Date]]=$A$4)*(EDF[[Nom]:[Nom]]=EDF_jour[[#This Row],[NOM]]), 0)), ""))</f>
        <v/>
      </c>
      <c r="AI19" s="136">
        <f>IF(COUNTIFS(EDF[Date], "&gt;=" &amp; DATE(YEAR($A$4), MONTH($A$4), DAY($A$4) - 6), EDF[Date], "&lt;=" &amp; $A$4, EDF[Nom], EDF_jour[[#This Row],[NOM]]) = 0, "", SUMIFS(EDF[Total EDF], EDF[Date], "&gt;=" &amp; DATE(YEAR($A$4), MONTH($A$4), DAY($A$4) - 6), EDF[Date], "&lt;=" &amp; $A$4, EDF[Nom], EDF_jour[[#This Row],[NOM]]) / COUNTIFS(EDF[Date], "&gt;=" &amp; DATE(YEAR($A$4), MONTH($A$4), DAY($A$4) - 6), EDF[Date], "&lt;=" &amp; $A$4, EDF[Nom], EDF_jour[[#This Row],[NOM]]))</f>
        <v>23</v>
      </c>
      <c r="AJ19" s="136" cm="1">
        <f t="array" ref="AJ19">IF(COUNTIFS(EDF[Date], "&gt;=" &amp; DATE(YEAR($A$4), MONTH($A$4), DAY($A$4) - 6), EDF[Date], "&lt;=" &amp; $A$4, EDF[Nom], EDF_jour[[#This Row],[NOM]]) &gt; 1, SQRT(SUMPRODUCT((EDF[Nom]=EDF_jour[[#This Row],[NOM]]) * (EDF[Date]&gt;=DATE(YEAR($A$4), MONTH($A$4), DAY($A$4)-6)) * (EDF[Date]&lt;=$A$4) * (EDF[Total EDF]-EDF_jour[[#This Row],[Tendance semaine]])^2) / (COUNTIFS(EDF[Date], "&gt;=" &amp; DATE(YEAR($A$4), MONTH($A$4), DAY($A$4) - 6), EDF[Date], "&lt;=" &amp; $A$4, EDF[Nom], EDF_jour[[#This Row],[NOM]]) - 1)), 0)</f>
        <v>0</v>
      </c>
      <c r="AK19" s="130">
        <f>IF(COUNTIFS(EDF[Date], "&gt;=" &amp; DATE(YEAR($A$4), MONTH($A$4), DAY($A$4) - 20), EDF[Date], "&lt;=" &amp; $A$4, EDF[Nom], EDF_jour[[#This Row],[NOM]]) = 0, "", SUMIFS(EDF[Total EDF], EDF[Date], "&gt;=" &amp; DATE(YEAR($A$4), MONTH($A$4), DAY($A$4) - 20), EDF[Date], "&lt;=" &amp; $A$4, EDF[Nom], EDF_jour[[#This Row],[NOM]]) / COUNTIFS(EDF[Date], "&gt;=" &amp; DATE(YEAR($A$4), MONTH($A$4), DAY($A$4) - 20), EDF[Date], "&lt;=" &amp; $A$4, EDF[Nom], EDF_jour[[#This Row],[NOM]]))</f>
        <v>22</v>
      </c>
      <c r="AL19" s="131">
        <f>IFERROR((EDF_jour[[#This Row],[Score]] - EDF_jour[[#This Row],[Tendance 21j EDF]]) / EDF_jour[[#This Row],[Tendance 21j EDF]], "")</f>
        <v>4.5454545454545456E-2</v>
      </c>
      <c r="AM19" s="132" cm="1">
        <f t="array" ref="AM19">IF(COUNTIFS(EDF[Date], "&gt;=" &amp; DATE(YEAR($A$4), MONTH($A$4), DAY($A$4) - 20), EDF[Date], "&lt;=" &amp; $A$4, EDF[Nom], EDF_jour[[#This Row],[NOM]]) &gt; 1, SQRT(SUMPRODUCT((EDF[Nom]=EDF_jour[[#This Row],[NOM]]) * (EDF[Date]&gt;=DATE(YEAR($A$4), MONTH($A$4), DAY($A$4)-20)) * (EDF[Date]&lt;=$A$4) * (EDF[Total EDF]-EDF_jour[[#This Row],[Tendance 21j EDF]])^2) / (COUNTIFS(EDF[Date], "&gt;=" &amp; DATE(YEAR($A$4), MONTH($A$4), DAY($A$4) - 20), EDF[Date], "&lt;=" &amp; $A$4, EDF[Nom], EDF_jour[[#This Row],[NOM]]) - 1)), 0)</f>
        <v>0.89442719099991586</v>
      </c>
      <c r="AN19" s="133">
        <f>IF(COUNTIFS(EDF[Date], "&gt;=" &amp; DATE(2023, 7, 17), EDF[Date], "&lt;=" &amp; $A$4, EDF[Nom], EDF_jour[[#This Row],[NOM]]) = 0, "", SUMIFS(EDF[Total EDF], EDF[Date], "&gt;=" &amp; DATE(2023, 7, 17), EDF[Date], "&lt;=" &amp; $A$4, EDF[Nom], EDF_jour[[#This Row],[NOM]]) / COUNTIFS(EDF[Date], "&gt;=" &amp; DATE(2023, 7, 17), EDF[Date], "&lt;=" &amp; $A$4, EDF[Nom], EDF_jour[[#This Row],[NOM]]))</f>
        <v>21.071428571428573</v>
      </c>
      <c r="AO19" s="132" cm="1">
        <f t="array" ref="AO19">IF(COUNTIFS(EDF[Date], "&gt;=" &amp; DATE(2023, 7, 17), EDF[Date], "&lt;=" &amp; $A$4, EDF[Nom], EDF_jour[[#This Row],[NOM]]) &gt; 1, SQRT(SUMPRODUCT((EDF[Nom]=EDF_jour[[#This Row],[NOM]]) * (EDF[Date]&gt;=DATE(2023, 7, 17)) * (EDF[Date]&lt;=$A$4) * (EDF[Total EDF]-EDF_jour[[#This Row],[Tendance saison]])^2) / (COUNTIFS(EDF[Date], "&gt;=" &amp; DATE(2023, 7, 17), EDF[Date], "&lt;=" &amp; $A$4, EDF[Nom], EDF_jour[[#This Row],[NOM]]) - 1)), 0)</f>
        <v>2.1286277036206021</v>
      </c>
      <c r="AP19" s="132">
        <f>IF(COUNTIFS(EDF[Date], "&gt;=" &amp; DATE(YEAR($A$4), MONTH($A$4), DAY($A$4) - 20), EDF[Date], "&lt;=" &amp; $A$4, EDF[Nom], EDF_jour[[#This Row],[NOM]]) = 0, "", SUMIFS(EDF[Humeur], EDF[Date], "&gt;=" &amp; DATE(YEAR($A$4), MONTH($A$4), DAY($A$4) - 20), EDF[Date], "&lt;=" &amp; $A$4, EDF[Nom], EDF_jour[[#This Row],[NOM]]) / COUNTIFS(EDF[Date], "&gt;=" &amp; DATE(YEAR($A$4), MONTH($A$4), DAY($A$4) - 20), EDF[Date], "&lt;=" &amp; $A$4, EDF[Nom], EDF_jour[[#This Row],[NOM]]))</f>
        <v>4.166666666666667</v>
      </c>
      <c r="AQ19" s="132">
        <f>IF(COUNTIFS(EDF[Date], "&gt;=" &amp; DATE(2023, 7, 17), EDF[Date], "&lt;=" &amp; $A$4, EDF[Nom], EDF_jour[[#This Row],[NOM]]) = 0, "", SUMIFS(EDF[Humeur], EDF[Date], "&gt;=" &amp; DATE(2023, 7, 17), EDF[Date], "&lt;=" &amp; $A$4, EDF[Nom], EDF_jour[[#This Row],[NOM]]) / COUNTIFS(EDF[Date], "&gt;=" &amp; DATE(2023, 7, 17), EDF[Date], "&lt;=" &amp; $A$4, EDF[Nom], EDF_jour[[#This Row],[NOM]]))</f>
        <v>3.5571428571428569</v>
      </c>
      <c r="AR19" s="132">
        <f>IF(COUNTIFS(EDF[Date], "&gt;=" &amp; DATE(YEAR($A$4), MONTH($A$4), DAY($A$4) - 20), EDF[Date], "&lt;=" &amp; $A$4, EDF[Nom], EDF_jour[[#This Row],[NOM]]) = 0, "", SUMIFS(EDF[Stress], EDF[Date], "&gt;=" &amp; DATE(YEAR($A$4), MONTH($A$4), DAY($A$4) - 20), EDF[Date], "&lt;=" &amp; $A$4, EDF[Nom], EDF_jour[[#This Row],[NOM]]) / COUNTIFS(EDF[Date], "&gt;=" &amp; DATE(YEAR($A$4), MONTH($A$4), DAY($A$4) - 20), EDF[Date], "&lt;=" &amp; $A$4, EDF[Nom], EDF_jour[[#This Row],[NOM]]))</f>
        <v>4.166666666666667</v>
      </c>
      <c r="AS19" s="132">
        <f>IF(COUNTIFS(EDF[Date], "&gt;=" &amp; DATE(2023, 7, 17), EDF[Date], "&lt;=" &amp; $A$4, EDF[Nom], EDF_jour[[#This Row],[NOM]]) = 0, "", SUMIFS(EDF[Stress], EDF[Date], "&gt;=" &amp; DATE(2023, 7, 17), EDF[Date], "&lt;=" &amp; $A$4, EDF[Nom], EDF_jour[[#This Row],[NOM]]) / COUNTIFS(EDF[Date], "&gt;=" &amp; DATE(2023, 7, 17), EDF[Date], "&lt;=" &amp; $A$4, EDF[Nom], EDF_jour[[#This Row],[NOM]]))</f>
        <v>3.8714285714285714</v>
      </c>
      <c r="AT19" s="132">
        <f>IF(COUNTIFS(EDF[Date], "&gt;=" &amp; DATE(YEAR($A$4), MONTH($A$4), DAY($A$4) - 20), EDF[Date], "&lt;=" &amp; $A$4, EDF[Nom], EDF_jour[[#This Row],[NOM]]) = 0, "", SUMIFS(EDF[Sommeil], EDF[Date], "&gt;=" &amp; DATE(YEAR($A$4), MONTH($A$4), DAY($A$4) - 20), EDF[Date], "&lt;=" &amp; $A$4, EDF[Nom], EDF_jour[[#This Row],[NOM]]) / COUNTIFS(EDF[Date], "&gt;=" &amp; DATE(YEAR($A$4), MONTH($A$4), DAY($A$4) - 20), EDF[Date], "&lt;=" &amp; $A$4, EDF[Nom], EDF_jour[[#This Row],[NOM]]))</f>
        <v>3.3333333333333335</v>
      </c>
      <c r="AU19" s="132">
        <f>IF(COUNTIFS(EDF[Date], "&gt;=" &amp; DATE(2023, 7, 17), EDF[Date], "&lt;=" &amp; $A$4, EDF[Nom], EDF_jour[[#This Row],[NOM]]) = 0, "", SUMIFS(EDF[Sommeil], EDF[Date], "&gt;=" &amp; DATE(2023, 7, 17), EDF[Date], "&lt;=" &amp; $A$4, EDF[Nom], EDF_jour[[#This Row],[NOM]]) / COUNTIFS(EDF[Date], "&gt;=" &amp; DATE(2023, 7, 17), EDF[Date], "&lt;=" &amp; $A$4, EDF[Nom], EDF_jour[[#This Row],[NOM]]))</f>
        <v>3.3</v>
      </c>
      <c r="AV19" s="132">
        <f>IF(COUNTIFS(EDF[Date], "&gt;=" &amp; DATE(YEAR($A$4), MONTH($A$4), DAY($A$4) - 20), EDF[Date], "&lt;=" &amp; $A$4, EDF[Nom], EDF_jour[[#This Row],[NOM]]) = 0, "", SUMIFS(EDF[Etat Physique], EDF[Date], "&gt;=" &amp; DATE(YEAR($A$4), MONTH($A$4), DAY($A$4) - 20), EDF[Date], "&lt;=" &amp; $A$4, EDF[Nom], EDF_jour[[#This Row],[NOM]]) / COUNTIFS(EDF[Date], "&gt;=" &amp; DATE(YEAR($A$4), MONTH($A$4), DAY($A$4) - 20), EDF[Date], "&lt;=" &amp; $A$4, EDF[Nom], EDF_jour[[#This Row],[NOM]]))</f>
        <v>3</v>
      </c>
      <c r="AW19" s="132">
        <f>IF(COUNTIFS(EDF[Date], "&gt;=" &amp; DATE(2023, 7, 17), EDF[Date], "&lt;=" &amp; $A$4, EDF[Nom], EDF_jour[[#This Row],[NOM]]) = 0, "", SUMIFS(EDF[Etat Physique], EDF[Date], "&gt;=" &amp; DATE(2023, 7, 17), EDF[Date], "&lt;=" &amp; $A$4, EDF[Nom], EDF_jour[[#This Row],[NOM]]) / COUNTIFS(EDF[Date], "&gt;=" &amp; DATE(2023, 7, 17), EDF[Date], "&lt;=" &amp; $A$4, EDF[Nom], EDF_jour[[#This Row],[NOM]]))</f>
        <v>3</v>
      </c>
      <c r="AX19" s="132">
        <f>IF(COUNTIFS(EDF[Date], "&gt;=" &amp; DATE(YEAR($A$4), MONTH($A$4), DAY($A$4) - 20), EDF[Date], "&lt;=" &amp; $A$4, EDF[Nom], EDF_jour[[#This Row],[NOM]]) = 0, "", SUMIFS(EDF[Hydratation], EDF[Date], "&gt;=" &amp; DATE(YEAR($A$4), MONTH($A$4), DAY($A$4) - 20), EDF[Date], "&lt;=" &amp; $A$4, EDF[Nom], EDF_jour[[#This Row],[NOM]]) / COUNTIFS(EDF[Date], "&gt;=" &amp; DATE(YEAR($A$4), MONTH($A$4), DAY($A$4) - 20), EDF[Date], "&lt;=" &amp; $A$4, EDF[Nom], EDF_jour[[#This Row],[NOM]]))</f>
        <v>3.3333333333333335</v>
      </c>
      <c r="AY19" s="132">
        <f>IF(COUNTIFS(EDF[Date], "&gt;=" &amp; DATE(2023, 7, 17), EDF[Date], "&lt;=" &amp; $A$4, EDF[Nom], EDF_jour[[#This Row],[NOM]]) = 0, "", SUMIFS(EDF[Hydratation], EDF[Date], "&gt;=" &amp; DATE(2023, 7, 17), EDF[Date], "&lt;=" &amp; $A$4, EDF[Nom], EDF_jour[[#This Row],[NOM]]) / COUNTIFS(EDF[Date], "&gt;=" &amp; DATE(2023, 7, 17), EDF[Date], "&lt;=" &amp; $A$4, EDF[Nom], EDF_jour[[#This Row],[NOM]]))</f>
        <v>3.3285714285714287</v>
      </c>
      <c r="AZ19" s="132">
        <f>IF(COUNTIFS(EDF[Date], "&gt;=" &amp; DATE(YEAR($A$4), MONTH($A$4), DAY($A$4) - 20), EDF[Date], "&lt;=" &amp; $A$4, EDF[Nom], EDF_jour[[#This Row],[NOM]]) = 0, "", SUMIFS(EDF[Nutrition], EDF[Date], "&gt;=" &amp; DATE(YEAR($A$4), MONTH($A$4), DAY($A$4) - 20), EDF[Date], "&lt;=" &amp; $A$4, EDF[Nom], EDF_jour[[#This Row],[NOM]]) / COUNTIFS(EDF[Date], "&gt;=" &amp; DATE(YEAR($A$4), MONTH($A$4), DAY($A$4) - 20), EDF[Date], "&lt;=" &amp; $A$4, EDF[Nom], EDF_jour[[#This Row],[NOM]]))</f>
        <v>4</v>
      </c>
      <c r="BA19" s="134">
        <f>IF(COUNTIFS(EDF[Date], "&gt;=" &amp; DATE(2023, 7, 17), EDF[Date], "&lt;=" &amp; $A$4, EDF[Nom], EDF_jour[[#This Row],[NOM]]) = 0, "", SUMIFS(EDF[Hydratation], EDF[Date], "&gt;=" &amp; DATE(2023, 7, 17), EDF[Date], "&lt;=" &amp; $A$4, EDF[Nom], EDF_jour[[#This Row],[NOM]]) / COUNTIFS(EDF[Date], "&gt;=" &amp; DATE(2023, 7, 17), EDF[Date], "&lt;=" &amp; $A$4, EDF[Nom], EDF_jour[[#This Row],[NOM]]))</f>
        <v>3.3285714285714287</v>
      </c>
      <c r="BB19" s="48"/>
      <c r="BC19" s="48"/>
      <c r="BD19" s="48"/>
      <c r="BE19" s="48"/>
      <c r="BF19" s="48"/>
      <c r="BG19" s="48"/>
      <c r="BH19" s="48"/>
      <c r="BI19" s="48"/>
      <c r="BJ19" s="48"/>
      <c r="BK19" s="48"/>
      <c r="BL19" s="48"/>
      <c r="BM19" s="48"/>
      <c r="BN19" s="48"/>
      <c r="BO19" s="48"/>
      <c r="BP19" s="48"/>
      <c r="BQ19" s="48"/>
      <c r="BR19" s="48"/>
      <c r="BS19" s="48"/>
      <c r="BT19" s="48"/>
      <c r="BU19" s="49"/>
      <c r="BV19" s="49"/>
      <c r="BW19" s="49"/>
      <c r="BX19" s="49"/>
      <c r="BY19" s="49"/>
    </row>
    <row r="20" spans="1:77" x14ac:dyDescent="0.2">
      <c r="A20" s="78" t="s">
        <v>112</v>
      </c>
      <c r="B20" s="78" t="s">
        <v>791</v>
      </c>
      <c r="C20" s="40" t="s">
        <v>766</v>
      </c>
      <c r="D20" s="40" t="s">
        <v>772</v>
      </c>
      <c r="E20" s="34"/>
      <c r="F20" s="52" t="s">
        <v>767</v>
      </c>
      <c r="G20" s="53" t="s">
        <v>773</v>
      </c>
      <c r="H20" s="37" t="str" cm="1">
        <f t="array" ref="H20">IF(P20="", "", IF(SUMPRODUCT((EDF_jour[[#This Row],[Humeur]:[Nutrition]]&lt;3)*1)&gt;=3, "Bas", VLOOKUP(P20, $G$67:$H$71, 2, TRUE)))</f>
        <v>Normal</v>
      </c>
      <c r="I20" s="35" t="s">
        <v>777</v>
      </c>
      <c r="J20" s="44" cm="1">
        <f t="array" ref="J20">IF(SUMPRODUCT((EDF[[Date]:[Date]]=$A$4)*(EDF[[Nom]:[Nom]]=A20)*(EDF[[Humeur]:[Humeur]]))=0, "", SUMPRODUCT((EDF[[Date]:[Date]]=$A$4)*(EDF[[Nom]:[Nom]]=A20)*(EDF[[Humeur]:[Humeur]])))</f>
        <v>3</v>
      </c>
      <c r="K20" s="45" cm="1">
        <f t="array" ref="K20">IF(SUMPRODUCT((EDF[[Date]:[Date]]=$A$4)*(EDF[[Nom]:[Nom]]=A20)*(EDF[[Stress]:[Stress]]))=0, "", SUMPRODUCT((EDF[[Date]:[Date]]=$A$4)*(EDF[[Nom]:[Nom]]=A20)*(EDF[[Stress]:[Stress]])))</f>
        <v>3</v>
      </c>
      <c r="L20" s="45" cm="1">
        <f t="array" ref="L20">IF(SUMPRODUCT((EDF[[Date]:[Date]]=$A$4)*(EDF[[Nom]:[Nom]]=A20)*(EDF[[Sommeil]:[Sommeil]]))=0, "", SUMPRODUCT((EDF[[Date]:[Date]]=$A$4)*(EDF[[Nom]:[Nom]]=A20)*(EDF[[Sommeil]:[Sommeil]])))</f>
        <v>2</v>
      </c>
      <c r="M20" s="45" cm="1">
        <f t="array" ref="M20">IF(SUMPRODUCT((EDF[[Date]:[Date]]=$A$4)*(EDF[[Nom]:[Nom]]=A20)*(EDF[[Etat Physique]:[Etat Physique]]))=0, "", SUMPRODUCT((EDF[[Date]:[Date]]=$A$4)*(EDF[[Nom]:[Nom]]=A20)*(EDF[[Etat Physique]:[Etat Physique]])))</f>
        <v>3</v>
      </c>
      <c r="N20" s="45" cm="1">
        <f t="array" ref="N20">IF(SUMPRODUCT((EDF[[Date]:[Date]]=$A$4)*(EDF[[Nom]:[Nom]]=A20)*(EDF[[Hydratation]:[Hydratation]]))=0, "", SUMPRODUCT((EDF[[Date]:[Date]]=$A$4)*(EDF[[Nom]:[Nom]]=A20)*(EDF[[Hydratation]:[Hydratation]])))</f>
        <v>3</v>
      </c>
      <c r="O20" s="45" cm="1">
        <f t="array" ref="O20">IF(SUMPRODUCT((EDF[[Date]:[Date]]=$A$4)*(EDF[[Nom]:[Nom]]=A20)*(EDF[[Nutrition]:[Nutrition]]))=0, "", SUMPRODUCT((EDF[[Date]:[Date]]=$A$4)*(EDF[[Nom]:[Nom]]=A20)*(EDF[[Nutrition]:[Nutrition]])))</f>
        <v>3</v>
      </c>
      <c r="P20" s="45" cm="1">
        <f t="array" ref="P20">IF(SUMPRODUCT((EDF[[Date]:[Date]]=$A$4)*(EDF[[Nom]:[Nom]]=A20)*(EDF[[Total EDF]:[Total EDF]]))=0, "", SUMPRODUCT((EDF[[Date]:[Date]]=$A$4)*(EDF[[Nom]:[Nom]]=A20)*(EDF[[Total EDF]:[Total EDF]])))</f>
        <v>17</v>
      </c>
      <c r="Q20" s="107" t="str" cm="1">
        <f t="array" ref="Q20">IF(SUMPRODUCT((EDF[[Date]:[Date]]=$A$4)*(EDF[[Nom]:[Nom]]=EDF_jour[[#This Row],[NOM]])*(EDF[[Intensité douleur]:[Intensité douleur]]))=0, "", SUMPRODUCT((EDF[[Date]:[Date]]=$A$4)*(EDF[[Nom]:[Nom]]=EDF_jour[[#This Row],[NOM]])*(EDF[[Intensité douleur]:[Intensité douleur]])))</f>
        <v/>
      </c>
      <c r="R20" s="35" t="str" cm="1">
        <f t="array" ref="R20">IF(IFERROR(INDEX(EDF[[Commentaires douleur]:[Commentaires douleur]], MATCH(1, (EDF[[Date]:[Date]]=$A$4)*(EDF[[Nom]:[Nom]]=EDF_jour[[#This Row],[NOM]]), 0)), "")=0, "", IFERROR(INDEX(EDF[[Commentaires douleur]:[Commentaires douleur]], MATCH(1, (EDF[[Date]:[Date]]=$A$4)*(EDF[[Nom]:[Nom]]=EDF_jour[[#This Row],[NOM]]), 0)), ""))</f>
        <v/>
      </c>
      <c r="S20" s="35"/>
      <c r="T20" s="35" t="str" cm="1">
        <f t="array" ref="T20">IF(IFERROR(INDEX(EDF[[Tête]:[Tête]], MATCH(1, (EDF[[Date]:[Date]]=$A$4)*(EDF[[Nom]:[Nom]]=EDF_jour[[#This Row],[NOM]]), 0)), "")=0, "", IFERROR(INDEX(EDF[[Tête]:[Tête]], MATCH(1, (EDF[[Date]:[Date]]=$A$4)*(EDF[[Nom]:[Nom]]=EDF_jour[[#This Row],[NOM]]), 0)), ""))</f>
        <v/>
      </c>
      <c r="U20" s="35" t="str" cm="1">
        <f t="array" ref="U20">IF(IFERROR(INDEX(EDF[[Cervicales]:[Cervicales]], MATCH(1, (EDF[[Date]:[Date]]=$A$4)*(EDF[[Nom]:[Nom]]=EDF_jour[[#This Row],[NOM]]), 0)), "")=0, "", IFERROR(INDEX(EDF[[Cervicales]:[Cervicales]], MATCH(1, (EDF[[Date]:[Date]]=$A$4)*(EDF[[Nom]:[Nom]]=EDF_jour[[#This Row],[NOM]]), 0)), ""))</f>
        <v/>
      </c>
      <c r="V20" s="35" t="str" cm="1">
        <f t="array" ref="V20">IF(IFERROR(INDEX(EDF[[Ceinture scapulaire]:[Ceinture scapulaire]], MATCH(1, (EDF[[Date]:[Date]]=$A$4)*(EDF[[Nom]:[Nom]]=EDF_jour[[#This Row],[NOM]]), 0)), "")=0, "", IFERROR(INDEX(EDF[[Ceinture scapulaire]:[Ceinture scapulaire]], MATCH(1, (EDF[[Date]:[Date]]=$A$4)*(EDF[[Nom]:[Nom]]=EDF_jour[[#This Row],[NOM]]), 0)), ""))</f>
        <v/>
      </c>
      <c r="W20" s="35" t="str" cm="1">
        <f t="array" ref="W20">IF(IFERROR(INDEX(EDF[[Coudes]:[Coudes]], MATCH(1, (EDF[[Date]:[Date]]=$A$4)*(EDF[[Nom]:[Nom]]=EDF_jour[[#This Row],[NOM]]), 0)), "")=0, "", IFERROR(INDEX(EDF[[Coudes]:[Coudes]], MATCH(1, (EDF[[Date]:[Date]]=$A$4)*(EDF[[Nom]:[Nom]]=EDF_jour[[#This Row],[NOM]]), 0)), ""))</f>
        <v/>
      </c>
      <c r="X20" s="35" t="str" cm="1">
        <f t="array" ref="X20">IF(IFERROR(INDEX(EDF[[Mains]:[Mains]], MATCH(1, (EDF[[Date]:[Date]]=$A$4)*(EDF[[Nom]:[Nom]]=EDF_jour[[#This Row],[NOM]]), 0)), "")=0, "", IFERROR(INDEX(EDF[[Mains]:[Mains]], MATCH(1, (EDF[[Date]:[Date]]=$A$4)*(EDF[[Nom]:[Nom]]=EDF_jour[[#This Row],[NOM]]), 0)), ""))</f>
        <v/>
      </c>
      <c r="Y20" s="35" t="str" cm="1">
        <f t="array" ref="Y20">IF(IFERROR(INDEX(EDF[[Dos]:[Dos]], MATCH(1, (EDF[[Date]:[Date]]=$A$4)*(EDF[[Nom]:[Nom]]=EDF_jour[[#This Row],[NOM]]), 0)), "")=0, "", IFERROR(INDEX(EDF[[Dos]:[Dos]], MATCH(1, (EDF[[Date]:[Date]]=$A$4)*(EDF[[Nom]:[Nom]]=EDF_jour[[#This Row],[NOM]]), 0)), ""))</f>
        <v/>
      </c>
      <c r="Z20" s="35" t="str" cm="1">
        <f t="array" ref="Z20">IF(IFERROR(INDEX(EDF[[Abdos]:[Abdos]], MATCH(1, (EDF[[Date]:[Date]]=$A$4)*(EDF[[Nom]:[Nom]]=EDF_jour[[#This Row],[NOM]]), 0)), "")=0, "", IFERROR(INDEX(EDF[[Abdos]:[Abdos]], MATCH(1, (EDF[[Date]:[Date]]=$A$4)*(EDF[[Nom]:[Nom]]=EDF_jour[[#This Row],[NOM]]), 0)), ""))</f>
        <v/>
      </c>
      <c r="AA20" s="35" t="str" cm="1">
        <f t="array" ref="AA20">IF(IFERROR(INDEX(EDF[[Ceinture pelvienne]:[Ceinture pelvienne]], MATCH(1, (EDF[[Date]:[Date]]=$A$4)*(EDF[[Nom]:[Nom]]=EDF_jour[[#This Row],[NOM]]), 0)), "")=0, "", IFERROR(INDEX(EDF[[Ceinture pelvienne]:[Ceinture pelvienne]], MATCH(1, (EDF[[Date]:[Date]]=$A$4)*(EDF[[Nom]:[Nom]]=EDF_jour[[#This Row],[NOM]]), 0)), ""))</f>
        <v/>
      </c>
      <c r="AB20" s="35" t="str" cm="1">
        <f t="array" ref="AB20">IF(IFERROR(INDEX(EDF[[Genou]:[Genou]], MATCH(1, (EDF[[Date]:[Date]]=$A$4)*(EDF[[Nom]:[Nom]]=EDF_jour[[#This Row],[NOM]]), 0)), "")=0, "", IFERROR(INDEX(EDF[[Genou]:[Genou]], MATCH(1, (EDF[[Date]:[Date]]=$A$4)*(EDF[[Nom]:[Nom]]=EDF_jour[[#This Row],[NOM]]), 0)), ""))</f>
        <v/>
      </c>
      <c r="AC20" s="35" t="str" cm="1">
        <f t="array" ref="AC20">IF(IFERROR(INDEX(EDF[[Quadri]:[Quadri]], MATCH(1, (EDF[[Date]:[Date]]=$A$4)*(EDF[[Nom]:[Nom]]=EDF_jour[[#This Row],[NOM]]), 0)), "")=0, "", IFERROR(INDEX(EDF[[Quadri]:[Quadri]], MATCH(1, (EDF[[Date]:[Date]]=$A$4)*(EDF[[Nom]:[Nom]]=EDF_jour[[#This Row],[NOM]]), 0)), ""))</f>
        <v/>
      </c>
      <c r="AD20" s="35" t="str" cm="1">
        <f t="array" ref="AD20">IF(IFERROR(INDEX(EDF[[Ischio]:[Ischio]], MATCH(1, (EDF[[Date]:[Date]]=$A$4)*(EDF[[Nom]:[Nom]]=EDF_jour[[#This Row],[NOM]]), 0)), "")=0, "", IFERROR(INDEX(EDF[[Ischio]:[Ischio]], MATCH(1, (EDF[[Date]:[Date]]=$A$4)*(EDF[[Nom]:[Nom]]=EDF_jour[[#This Row],[NOM]]), 0)), ""))</f>
        <v/>
      </c>
      <c r="AE20" s="35" t="str" cm="1">
        <f t="array" ref="AE20">IF(IFERROR(INDEX(EDF[[Tibia]:[Tibia]], MATCH(1, (EDF[[Date]:[Date]]=$A$4)*(EDF[[Nom]:[Nom]]=EDF_jour[[#This Row],[NOM]]), 0)), "")=0, "", IFERROR(INDEX(EDF[[Tibia]:[Tibia]], MATCH(1, (EDF[[Date]:[Date]]=$A$4)*(EDF[[Nom]:[Nom]]=EDF_jour[[#This Row],[NOM]]), 0)), ""))</f>
        <v/>
      </c>
      <c r="AF20" s="35" t="str" cm="1">
        <f t="array" ref="AF20">IF(IFERROR(INDEX(EDF[[Mollet]:[Mollet]], MATCH(1, (EDF[[Date]:[Date]]=$A$4)*(EDF[[Nom]:[Nom]]=EDF_jour[[#This Row],[NOM]]), 0)), "")=0, "", IFERROR(INDEX(EDF[[Mollet]:[Mollet]], MATCH(1, (EDF[[Date]:[Date]]=$A$4)*(EDF[[Nom]:[Nom]]=EDF_jour[[#This Row],[NOM]]), 0)), ""))</f>
        <v/>
      </c>
      <c r="AG20" s="35" t="str" cm="1">
        <f t="array" ref="AG20">IF(IFERROR(INDEX(EDF[[Chevilles]:[Chevilles]], MATCH(1, (EDF[[Date]:[Date]]=$A$4)*(EDF[[Nom]:[Nom]]=EDF_jour[[#This Row],[NOM]]), 0)), "")=0, "", IFERROR(INDEX(EDF[[Chevilles]:[Chevilles]], MATCH(1, (EDF[[Date]:[Date]]=$A$4)*(EDF[[Nom]:[Nom]]=EDF_jour[[#This Row],[NOM]]), 0)), ""))</f>
        <v/>
      </c>
      <c r="AH20" s="35" t="str" cm="1">
        <f t="array" ref="AH20">IF(IFERROR(INDEX(EDF[[Pieds]:[Pieds]], MATCH(1, (EDF[[Date]:[Date]]=$A$4)*(EDF[[Nom]:[Nom]]=EDF_jour[[#This Row],[NOM]]), 0)), "")=0, "", IFERROR(INDEX(EDF[[Pieds]:[Pieds]], MATCH(1, (EDF[[Date]:[Date]]=$A$4)*(EDF[[Nom]:[Nom]]=EDF_jour[[#This Row],[NOM]]), 0)), ""))</f>
        <v/>
      </c>
      <c r="AI20" s="136">
        <f>IF(COUNTIFS(EDF[Date], "&gt;=" &amp; DATE(YEAR($A$4), MONTH($A$4), DAY($A$4) - 6), EDF[Date], "&lt;=" &amp; $A$4, EDF[Nom], EDF_jour[[#This Row],[NOM]]) = 0, "", SUMIFS(EDF[Total EDF], EDF[Date], "&gt;=" &amp; DATE(YEAR($A$4), MONTH($A$4), DAY($A$4) - 6), EDF[Date], "&lt;=" &amp; $A$4, EDF[Nom], EDF_jour[[#This Row],[NOM]]) / COUNTIFS(EDF[Date], "&gt;=" &amp; DATE(YEAR($A$4), MONTH($A$4), DAY($A$4) - 6), EDF[Date], "&lt;=" &amp; $A$4, EDF[Nom], EDF_jour[[#This Row],[NOM]]))</f>
        <v>17.333333333333332</v>
      </c>
      <c r="AJ20" s="136" cm="1">
        <f t="array" ref="AJ20">IF(COUNTIFS(EDF[Date], "&gt;=" &amp; DATE(YEAR($A$4), MONTH($A$4), DAY($A$4) - 6), EDF[Date], "&lt;=" &amp; $A$4, EDF[Nom], EDF_jour[[#This Row],[NOM]]) &gt; 1, SQRT(SUMPRODUCT((EDF[Nom]=EDF_jour[[#This Row],[NOM]]) * (EDF[Date]&gt;=DATE(YEAR($A$4), MONTH($A$4), DAY($A$4)-6)) * (EDF[Date]&lt;=$A$4) * (EDF[Total EDF]-EDF_jour[[#This Row],[Tendance semaine]])^2) / (COUNTIFS(EDF[Date], "&gt;=" &amp; DATE(YEAR($A$4), MONTH($A$4), DAY($A$4) - 6), EDF[Date], "&lt;=" &amp; $A$4, EDF[Nom], EDF_jour[[#This Row],[NOM]]) - 1)), 0)</f>
        <v>0.57735026918962584</v>
      </c>
      <c r="AK20" s="130">
        <f>IF(COUNTIFS(EDF[Date], "&gt;=" &amp; DATE(YEAR($A$4), MONTH($A$4), DAY($A$4) - 20), EDF[Date], "&lt;=" &amp; $A$4, EDF[Nom], EDF_jour[[#This Row],[NOM]]) = 0, "", SUMIFS(EDF[Total EDF], EDF[Date], "&gt;=" &amp; DATE(YEAR($A$4), MONTH($A$4), DAY($A$4) - 20), EDF[Date], "&lt;=" &amp; $A$4, EDF[Nom], EDF_jour[[#This Row],[NOM]]) / COUNTIFS(EDF[Date], "&gt;=" &amp; DATE(YEAR($A$4), MONTH($A$4), DAY($A$4) - 20), EDF[Date], "&lt;=" &amp; $A$4, EDF[Nom], EDF_jour[[#This Row],[NOM]]))</f>
        <v>16.666666666666668</v>
      </c>
      <c r="AL20" s="131">
        <f>IFERROR((EDF_jour[[#This Row],[Score]] - EDF_jour[[#This Row],[Tendance 21j EDF]]) / EDF_jour[[#This Row],[Tendance 21j EDF]], "")</f>
        <v>1.9999999999999928E-2</v>
      </c>
      <c r="AM20" s="132" cm="1">
        <f t="array" ref="AM20">IF(COUNTIFS(EDF[Date], "&gt;=" &amp; DATE(YEAR($A$4), MONTH($A$4), DAY($A$4) - 20), EDF[Date], "&lt;=" &amp; $A$4, EDF[Nom], EDF_jour[[#This Row],[NOM]]) &gt; 1, SQRT(SUMPRODUCT((EDF[Nom]=EDF_jour[[#This Row],[NOM]]) * (EDF[Date]&gt;=DATE(YEAR($A$4), MONTH($A$4), DAY($A$4)-20)) * (EDF[Date]&lt;=$A$4) * (EDF[Total EDF]-EDF_jour[[#This Row],[Tendance 21j EDF]])^2) / (COUNTIFS(EDF[Date], "&gt;=" &amp; DATE(YEAR($A$4), MONTH($A$4), DAY($A$4) - 20), EDF[Date], "&lt;=" &amp; $A$4, EDF[Nom], EDF_jour[[#This Row],[NOM]]) - 1)), 0)</f>
        <v>0.70710678118654757</v>
      </c>
      <c r="AN20" s="133">
        <f>IF(COUNTIFS(EDF[Date], "&gt;=" &amp; DATE(2023, 7, 17), EDF[Date], "&lt;=" &amp; $A$4, EDF[Nom], EDF_jour[[#This Row],[NOM]]) = 0, "", SUMIFS(EDF[Total EDF], EDF[Date], "&gt;=" &amp; DATE(2023, 7, 17), EDF[Date], "&lt;=" &amp; $A$4, EDF[Nom], EDF_jour[[#This Row],[NOM]]) / COUNTIFS(EDF[Date], "&gt;=" &amp; DATE(2023, 7, 17), EDF[Date], "&lt;=" &amp; $A$4, EDF[Nom], EDF_jour[[#This Row],[NOM]]))</f>
        <v>18.236111111111111</v>
      </c>
      <c r="AO20" s="132" cm="1">
        <f t="array" ref="AO20">IF(COUNTIFS(EDF[Date], "&gt;=" &amp; DATE(2023, 7, 17), EDF[Date], "&lt;=" &amp; $A$4, EDF[Nom], EDF_jour[[#This Row],[NOM]]) &gt; 1, SQRT(SUMPRODUCT((EDF[Nom]=EDF_jour[[#This Row],[NOM]]) * (EDF[Date]&gt;=DATE(2023, 7, 17)) * (EDF[Date]&lt;=$A$4) * (EDF[Total EDF]-EDF_jour[[#This Row],[Tendance saison]])^2) / (COUNTIFS(EDF[Date], "&gt;=" &amp; DATE(2023, 7, 17), EDF[Date], "&lt;=" &amp; $A$4, EDF[Nom], EDF_jour[[#This Row],[NOM]]) - 1)), 0)</f>
        <v>1.6741031280226095</v>
      </c>
      <c r="AP20" s="132">
        <f>IF(COUNTIFS(EDF[Date], "&gt;=" &amp; DATE(YEAR($A$4), MONTH($A$4), DAY($A$4) - 20), EDF[Date], "&lt;=" &amp; $A$4, EDF[Nom], EDF_jour[[#This Row],[NOM]]) = 0, "", SUMIFS(EDF[Humeur], EDF[Date], "&gt;=" &amp; DATE(YEAR($A$4), MONTH($A$4), DAY($A$4) - 20), EDF[Date], "&lt;=" &amp; $A$4, EDF[Nom], EDF_jour[[#This Row],[NOM]]) / COUNTIFS(EDF[Date], "&gt;=" &amp; DATE(YEAR($A$4), MONTH($A$4), DAY($A$4) - 20), EDF[Date], "&lt;=" &amp; $A$4, EDF[Nom], EDF_jour[[#This Row],[NOM]]))</f>
        <v>3</v>
      </c>
      <c r="AQ20" s="132">
        <f>IF(COUNTIFS(EDF[Date], "&gt;=" &amp; DATE(2023, 7, 17), EDF[Date], "&lt;=" &amp; $A$4, EDF[Nom], EDF_jour[[#This Row],[NOM]]) = 0, "", SUMIFS(EDF[Humeur], EDF[Date], "&gt;=" &amp; DATE(2023, 7, 17), EDF[Date], "&lt;=" &amp; $A$4, EDF[Nom], EDF_jour[[#This Row],[NOM]]) / COUNTIFS(EDF[Date], "&gt;=" &amp; DATE(2023, 7, 17), EDF[Date], "&lt;=" &amp; $A$4, EDF[Nom], EDF_jour[[#This Row],[NOM]]))</f>
        <v>2.875</v>
      </c>
      <c r="AR20" s="132">
        <f>IF(COUNTIFS(EDF[Date], "&gt;=" &amp; DATE(YEAR($A$4), MONTH($A$4), DAY($A$4) - 20), EDF[Date], "&lt;=" &amp; $A$4, EDF[Nom], EDF_jour[[#This Row],[NOM]]) = 0, "", SUMIFS(EDF[Stress], EDF[Date], "&gt;=" &amp; DATE(YEAR($A$4), MONTH($A$4), DAY($A$4) - 20), EDF[Date], "&lt;=" &amp; $A$4, EDF[Nom], EDF_jour[[#This Row],[NOM]]) / COUNTIFS(EDF[Date], "&gt;=" &amp; DATE(YEAR($A$4), MONTH($A$4), DAY($A$4) - 20), EDF[Date], "&lt;=" &amp; $A$4, EDF[Nom], EDF_jour[[#This Row],[NOM]]))</f>
        <v>3</v>
      </c>
      <c r="AS20" s="132">
        <f>IF(COUNTIFS(EDF[Date], "&gt;=" &amp; DATE(2023, 7, 17), EDF[Date], "&lt;=" &amp; $A$4, EDF[Nom], EDF_jour[[#This Row],[NOM]]) = 0, "", SUMIFS(EDF[Stress], EDF[Date], "&gt;=" &amp; DATE(2023, 7, 17), EDF[Date], "&lt;=" &amp; $A$4, EDF[Nom], EDF_jour[[#This Row],[NOM]]) / COUNTIFS(EDF[Date], "&gt;=" &amp; DATE(2023, 7, 17), EDF[Date], "&lt;=" &amp; $A$4, EDF[Nom], EDF_jour[[#This Row],[NOM]]))</f>
        <v>3.2361111111111112</v>
      </c>
      <c r="AT20" s="132">
        <f>IF(COUNTIFS(EDF[Date], "&gt;=" &amp; DATE(YEAR($A$4), MONTH($A$4), DAY($A$4) - 20), EDF[Date], "&lt;=" &amp; $A$4, EDF[Nom], EDF_jour[[#This Row],[NOM]]) = 0, "", SUMIFS(EDF[Sommeil], EDF[Date], "&gt;=" &amp; DATE(YEAR($A$4), MONTH($A$4), DAY($A$4) - 20), EDF[Date], "&lt;=" &amp; $A$4, EDF[Nom], EDF_jour[[#This Row],[NOM]]) / COUNTIFS(EDF[Date], "&gt;=" &amp; DATE(YEAR($A$4), MONTH($A$4), DAY($A$4) - 20), EDF[Date], "&lt;=" &amp; $A$4, EDF[Nom], EDF_jour[[#This Row],[NOM]]))</f>
        <v>2.1111111111111112</v>
      </c>
      <c r="AU20" s="132">
        <f>IF(COUNTIFS(EDF[Date], "&gt;=" &amp; DATE(2023, 7, 17), EDF[Date], "&lt;=" &amp; $A$4, EDF[Nom], EDF_jour[[#This Row],[NOM]]) = 0, "", SUMIFS(EDF[Sommeil], EDF[Date], "&gt;=" &amp; DATE(2023, 7, 17), EDF[Date], "&lt;=" &amp; $A$4, EDF[Nom], EDF_jour[[#This Row],[NOM]]) / COUNTIFS(EDF[Date], "&gt;=" &amp; DATE(2023, 7, 17), EDF[Date], "&lt;=" &amp; $A$4, EDF[Nom], EDF_jour[[#This Row],[NOM]]))</f>
        <v>2.7222222222222223</v>
      </c>
      <c r="AV20" s="132">
        <f>IF(COUNTIFS(EDF[Date], "&gt;=" &amp; DATE(YEAR($A$4), MONTH($A$4), DAY($A$4) - 20), EDF[Date], "&lt;=" &amp; $A$4, EDF[Nom], EDF_jour[[#This Row],[NOM]]) = 0, "", SUMIFS(EDF[Etat Physique], EDF[Date], "&gt;=" &amp; DATE(YEAR($A$4), MONTH($A$4), DAY($A$4) - 20), EDF[Date], "&lt;=" &amp; $A$4, EDF[Nom], EDF_jour[[#This Row],[NOM]]) / COUNTIFS(EDF[Date], "&gt;=" &amp; DATE(YEAR($A$4), MONTH($A$4), DAY($A$4) - 20), EDF[Date], "&lt;=" &amp; $A$4, EDF[Nom], EDF_jour[[#This Row],[NOM]]))</f>
        <v>2.5555555555555554</v>
      </c>
      <c r="AW20" s="132">
        <f>IF(COUNTIFS(EDF[Date], "&gt;=" &amp; DATE(2023, 7, 17), EDF[Date], "&lt;=" &amp; $A$4, EDF[Nom], EDF_jour[[#This Row],[NOM]]) = 0, "", SUMIFS(EDF[Etat Physique], EDF[Date], "&gt;=" &amp; DATE(2023, 7, 17), EDF[Date], "&lt;=" &amp; $A$4, EDF[Nom], EDF_jour[[#This Row],[NOM]]) / COUNTIFS(EDF[Date], "&gt;=" &amp; DATE(2023, 7, 17), EDF[Date], "&lt;=" &amp; $A$4, EDF[Nom], EDF_jour[[#This Row],[NOM]]))</f>
        <v>2.6944444444444446</v>
      </c>
      <c r="AX20" s="132">
        <f>IF(COUNTIFS(EDF[Date], "&gt;=" &amp; DATE(YEAR($A$4), MONTH($A$4), DAY($A$4) - 20), EDF[Date], "&lt;=" &amp; $A$4, EDF[Nom], EDF_jour[[#This Row],[NOM]]) = 0, "", SUMIFS(EDF[Hydratation], EDF[Date], "&gt;=" &amp; DATE(YEAR($A$4), MONTH($A$4), DAY($A$4) - 20), EDF[Date], "&lt;=" &amp; $A$4, EDF[Nom], EDF_jour[[#This Row],[NOM]]) / COUNTIFS(EDF[Date], "&gt;=" &amp; DATE(YEAR($A$4), MONTH($A$4), DAY($A$4) - 20), EDF[Date], "&lt;=" &amp; $A$4, EDF[Nom], EDF_jour[[#This Row],[NOM]]))</f>
        <v>3</v>
      </c>
      <c r="AY20" s="132">
        <f>IF(COUNTIFS(EDF[Date], "&gt;=" &amp; DATE(2023, 7, 17), EDF[Date], "&lt;=" &amp; $A$4, EDF[Nom], EDF_jour[[#This Row],[NOM]]) = 0, "", SUMIFS(EDF[Hydratation], EDF[Date], "&gt;=" &amp; DATE(2023, 7, 17), EDF[Date], "&lt;=" &amp; $A$4, EDF[Nom], EDF_jour[[#This Row],[NOM]]) / COUNTIFS(EDF[Date], "&gt;=" &amp; DATE(2023, 7, 17), EDF[Date], "&lt;=" &amp; $A$4, EDF[Nom], EDF_jour[[#This Row],[NOM]]))</f>
        <v>3.1111111111111112</v>
      </c>
      <c r="AZ20" s="132">
        <f>IF(COUNTIFS(EDF[Date], "&gt;=" &amp; DATE(YEAR($A$4), MONTH($A$4), DAY($A$4) - 20), EDF[Date], "&lt;=" &amp; $A$4, EDF[Nom], EDF_jour[[#This Row],[NOM]]) = 0, "", SUMIFS(EDF[Nutrition], EDF[Date], "&gt;=" &amp; DATE(YEAR($A$4), MONTH($A$4), DAY($A$4) - 20), EDF[Date], "&lt;=" &amp; $A$4, EDF[Nom], EDF_jour[[#This Row],[NOM]]) / COUNTIFS(EDF[Date], "&gt;=" &amp; DATE(YEAR($A$4), MONTH($A$4), DAY($A$4) - 20), EDF[Date], "&lt;=" &amp; $A$4, EDF[Nom], EDF_jour[[#This Row],[NOM]]))</f>
        <v>3</v>
      </c>
      <c r="BA20" s="134">
        <f>IF(COUNTIFS(EDF[Date], "&gt;=" &amp; DATE(2023, 7, 17), EDF[Date], "&lt;=" &amp; $A$4, EDF[Nom], EDF_jour[[#This Row],[NOM]]) = 0, "", SUMIFS(EDF[Hydratation], EDF[Date], "&gt;=" &amp; DATE(2023, 7, 17), EDF[Date], "&lt;=" &amp; $A$4, EDF[Nom], EDF_jour[[#This Row],[NOM]]) / COUNTIFS(EDF[Date], "&gt;=" &amp; DATE(2023, 7, 17), EDF[Date], "&lt;=" &amp; $A$4, EDF[Nom], EDF_jour[[#This Row],[NOM]]))</f>
        <v>3.1111111111111112</v>
      </c>
      <c r="BB20" s="48"/>
      <c r="BC20" s="48"/>
      <c r="BD20" s="48"/>
      <c r="BE20" s="48"/>
      <c r="BF20" s="48"/>
      <c r="BG20" s="48"/>
      <c r="BH20" s="48"/>
      <c r="BI20" s="48"/>
      <c r="BJ20" s="48"/>
      <c r="BK20" s="48"/>
      <c r="BL20" s="48"/>
      <c r="BM20" s="48"/>
      <c r="BN20" s="48"/>
      <c r="BO20" s="48"/>
      <c r="BP20" s="48"/>
      <c r="BQ20" s="48"/>
      <c r="BR20" s="48"/>
      <c r="BS20" s="48"/>
      <c r="BT20" s="48"/>
      <c r="BU20" s="49"/>
      <c r="BV20" s="49"/>
      <c r="BW20" s="49"/>
      <c r="BX20" s="49"/>
      <c r="BY20" s="49"/>
    </row>
    <row r="21" spans="1:77" x14ac:dyDescent="0.2">
      <c r="A21" s="78" t="s">
        <v>142</v>
      </c>
      <c r="B21" s="78" t="s">
        <v>792</v>
      </c>
      <c r="C21" s="40" t="s">
        <v>766</v>
      </c>
      <c r="D21" s="40" t="s">
        <v>772</v>
      </c>
      <c r="E21" s="34"/>
      <c r="F21" s="52" t="s">
        <v>767</v>
      </c>
      <c r="G21" s="53" t="s">
        <v>773</v>
      </c>
      <c r="H21" s="37" t="str" cm="1">
        <f t="array" ref="H21">IF(P21="", "", IF(SUMPRODUCT((EDF_jour[[#This Row],[Humeur]:[Nutrition]]&lt;3)*1)&gt;=3, "Bas", VLOOKUP(P21, $G$67:$H$71, 2, TRUE)))</f>
        <v>En forme</v>
      </c>
      <c r="I21" s="35"/>
      <c r="J21" s="44" cm="1">
        <f t="array" ref="J21">IF(SUMPRODUCT((EDF[[Date]:[Date]]=$A$4)*(EDF[[Nom]:[Nom]]=A21)*(EDF[[Humeur]:[Humeur]]))=0, "", SUMPRODUCT((EDF[[Date]:[Date]]=$A$4)*(EDF[[Nom]:[Nom]]=A21)*(EDF[[Humeur]:[Humeur]])))</f>
        <v>3</v>
      </c>
      <c r="K21" s="45" cm="1">
        <f t="array" ref="K21">IF(SUMPRODUCT((EDF[[Date]:[Date]]=$A$4)*(EDF[[Nom]:[Nom]]=A21)*(EDF[[Stress]:[Stress]]))=0, "", SUMPRODUCT((EDF[[Date]:[Date]]=$A$4)*(EDF[[Nom]:[Nom]]=A21)*(EDF[[Stress]:[Stress]])))</f>
        <v>3</v>
      </c>
      <c r="L21" s="45" cm="1">
        <f t="array" ref="L21">IF(SUMPRODUCT((EDF[[Date]:[Date]]=$A$4)*(EDF[[Nom]:[Nom]]=A21)*(EDF[[Sommeil]:[Sommeil]]))=0, "", SUMPRODUCT((EDF[[Date]:[Date]]=$A$4)*(EDF[[Nom]:[Nom]]=A21)*(EDF[[Sommeil]:[Sommeil]])))</f>
        <v>3</v>
      </c>
      <c r="M21" s="45" cm="1">
        <f t="array" ref="M21">IF(SUMPRODUCT((EDF[[Date]:[Date]]=$A$4)*(EDF[[Nom]:[Nom]]=A21)*(EDF[[Etat Physique]:[Etat Physique]]))=0, "", SUMPRODUCT((EDF[[Date]:[Date]]=$A$4)*(EDF[[Nom]:[Nom]]=A21)*(EDF[[Etat Physique]:[Etat Physique]])))</f>
        <v>4</v>
      </c>
      <c r="N21" s="45" cm="1">
        <f t="array" ref="N21">IF(SUMPRODUCT((EDF[[Date]:[Date]]=$A$4)*(EDF[[Nom]:[Nom]]=A21)*(EDF[[Hydratation]:[Hydratation]]))=0, "", SUMPRODUCT((EDF[[Date]:[Date]]=$A$4)*(EDF[[Nom]:[Nom]]=A21)*(EDF[[Hydratation]:[Hydratation]])))</f>
        <v>3</v>
      </c>
      <c r="O21" s="45" cm="1">
        <f t="array" ref="O21">IF(SUMPRODUCT((EDF[[Date]:[Date]]=$A$4)*(EDF[[Nom]:[Nom]]=A21)*(EDF[[Nutrition]:[Nutrition]]))=0, "", SUMPRODUCT((EDF[[Date]:[Date]]=$A$4)*(EDF[[Nom]:[Nom]]=A21)*(EDF[[Nutrition]:[Nutrition]])))</f>
        <v>4</v>
      </c>
      <c r="P21" s="45" cm="1">
        <f t="array" ref="P21">IF(SUMPRODUCT((EDF[[Date]:[Date]]=$A$4)*(EDF[[Nom]:[Nom]]=A21)*(EDF[[Total EDF]:[Total EDF]]))=0, "", SUMPRODUCT((EDF[[Date]:[Date]]=$A$4)*(EDF[[Nom]:[Nom]]=A21)*(EDF[[Total EDF]:[Total EDF]])))</f>
        <v>20</v>
      </c>
      <c r="Q21" s="107" t="str" cm="1">
        <f t="array" ref="Q21">IF(SUMPRODUCT((EDF[[Date]:[Date]]=$A$4)*(EDF[[Nom]:[Nom]]=EDF_jour[[#This Row],[NOM]])*(EDF[[Intensité douleur]:[Intensité douleur]]))=0, "", SUMPRODUCT((EDF[[Date]:[Date]]=$A$4)*(EDF[[Nom]:[Nom]]=EDF_jour[[#This Row],[NOM]])*(EDF[[Intensité douleur]:[Intensité douleur]])))</f>
        <v/>
      </c>
      <c r="R21" s="35" t="str" cm="1">
        <f t="array" ref="R21">IF(IFERROR(INDEX(EDF[[Commentaires douleur]:[Commentaires douleur]], MATCH(1, (EDF[[Date]:[Date]]=$A$4)*(EDF[[Nom]:[Nom]]=EDF_jour[[#This Row],[NOM]]), 0)), "")=0, "", IFERROR(INDEX(EDF[[Commentaires douleur]:[Commentaires douleur]], MATCH(1, (EDF[[Date]:[Date]]=$A$4)*(EDF[[Nom]:[Nom]]=EDF_jour[[#This Row],[NOM]]), 0)), ""))</f>
        <v/>
      </c>
      <c r="S21" s="35"/>
      <c r="T21" s="35" t="str" cm="1">
        <f t="array" ref="T21">IF(IFERROR(INDEX(EDF[[Tête]:[Tête]], MATCH(1, (EDF[[Date]:[Date]]=$A$4)*(EDF[[Nom]:[Nom]]=EDF_jour[[#This Row],[NOM]]), 0)), "")=0, "", IFERROR(INDEX(EDF[[Tête]:[Tête]], MATCH(1, (EDF[[Date]:[Date]]=$A$4)*(EDF[[Nom]:[Nom]]=EDF_jour[[#This Row],[NOM]]), 0)), ""))</f>
        <v/>
      </c>
      <c r="U21" s="35" t="str" cm="1">
        <f t="array" ref="U21">IF(IFERROR(INDEX(EDF[[Cervicales]:[Cervicales]], MATCH(1, (EDF[[Date]:[Date]]=$A$4)*(EDF[[Nom]:[Nom]]=EDF_jour[[#This Row],[NOM]]), 0)), "")=0, "", IFERROR(INDEX(EDF[[Cervicales]:[Cervicales]], MATCH(1, (EDF[[Date]:[Date]]=$A$4)*(EDF[[Nom]:[Nom]]=EDF_jour[[#This Row],[NOM]]), 0)), ""))</f>
        <v/>
      </c>
      <c r="V21" s="35" t="str" cm="1">
        <f t="array" ref="V21">IF(IFERROR(INDEX(EDF[[Ceinture scapulaire]:[Ceinture scapulaire]], MATCH(1, (EDF[[Date]:[Date]]=$A$4)*(EDF[[Nom]:[Nom]]=EDF_jour[[#This Row],[NOM]]), 0)), "")=0, "", IFERROR(INDEX(EDF[[Ceinture scapulaire]:[Ceinture scapulaire]], MATCH(1, (EDF[[Date]:[Date]]=$A$4)*(EDF[[Nom]:[Nom]]=EDF_jour[[#This Row],[NOM]]), 0)), ""))</f>
        <v/>
      </c>
      <c r="W21" s="35" t="str" cm="1">
        <f t="array" ref="W21">IF(IFERROR(INDEX(EDF[[Coudes]:[Coudes]], MATCH(1, (EDF[[Date]:[Date]]=$A$4)*(EDF[[Nom]:[Nom]]=EDF_jour[[#This Row],[NOM]]), 0)), "")=0, "", IFERROR(INDEX(EDF[[Coudes]:[Coudes]], MATCH(1, (EDF[[Date]:[Date]]=$A$4)*(EDF[[Nom]:[Nom]]=EDF_jour[[#This Row],[NOM]]), 0)), ""))</f>
        <v/>
      </c>
      <c r="X21" s="35" t="str" cm="1">
        <f t="array" ref="X21">IF(IFERROR(INDEX(EDF[[Mains]:[Mains]], MATCH(1, (EDF[[Date]:[Date]]=$A$4)*(EDF[[Nom]:[Nom]]=EDF_jour[[#This Row],[NOM]]), 0)), "")=0, "", IFERROR(INDEX(EDF[[Mains]:[Mains]], MATCH(1, (EDF[[Date]:[Date]]=$A$4)*(EDF[[Nom]:[Nom]]=EDF_jour[[#This Row],[NOM]]), 0)), ""))</f>
        <v/>
      </c>
      <c r="Y21" s="35" t="str" cm="1">
        <f t="array" ref="Y21">IF(IFERROR(INDEX(EDF[[Dos]:[Dos]], MATCH(1, (EDF[[Date]:[Date]]=$A$4)*(EDF[[Nom]:[Nom]]=EDF_jour[[#This Row],[NOM]]), 0)), "")=0, "", IFERROR(INDEX(EDF[[Dos]:[Dos]], MATCH(1, (EDF[[Date]:[Date]]=$A$4)*(EDF[[Nom]:[Nom]]=EDF_jour[[#This Row],[NOM]]), 0)), ""))</f>
        <v/>
      </c>
      <c r="Z21" s="35" t="str" cm="1">
        <f t="array" ref="Z21">IF(IFERROR(INDEX(EDF[[Abdos]:[Abdos]], MATCH(1, (EDF[[Date]:[Date]]=$A$4)*(EDF[[Nom]:[Nom]]=EDF_jour[[#This Row],[NOM]]), 0)), "")=0, "", IFERROR(INDEX(EDF[[Abdos]:[Abdos]], MATCH(1, (EDF[[Date]:[Date]]=$A$4)*(EDF[[Nom]:[Nom]]=EDF_jour[[#This Row],[NOM]]), 0)), ""))</f>
        <v/>
      </c>
      <c r="AA21" s="35" t="str" cm="1">
        <f t="array" ref="AA21">IF(IFERROR(INDEX(EDF[[Ceinture pelvienne]:[Ceinture pelvienne]], MATCH(1, (EDF[[Date]:[Date]]=$A$4)*(EDF[[Nom]:[Nom]]=EDF_jour[[#This Row],[NOM]]), 0)), "")=0, "", IFERROR(INDEX(EDF[[Ceinture pelvienne]:[Ceinture pelvienne]], MATCH(1, (EDF[[Date]:[Date]]=$A$4)*(EDF[[Nom]:[Nom]]=EDF_jour[[#This Row],[NOM]]), 0)), ""))</f>
        <v/>
      </c>
      <c r="AB21" s="35" t="str" cm="1">
        <f t="array" ref="AB21">IF(IFERROR(INDEX(EDF[[Genou]:[Genou]], MATCH(1, (EDF[[Date]:[Date]]=$A$4)*(EDF[[Nom]:[Nom]]=EDF_jour[[#This Row],[NOM]]), 0)), "")=0, "", IFERROR(INDEX(EDF[[Genou]:[Genou]], MATCH(1, (EDF[[Date]:[Date]]=$A$4)*(EDF[[Nom]:[Nom]]=EDF_jour[[#This Row],[NOM]]), 0)), ""))</f>
        <v/>
      </c>
      <c r="AC21" s="35" t="str" cm="1">
        <f t="array" ref="AC21">IF(IFERROR(INDEX(EDF[[Quadri]:[Quadri]], MATCH(1, (EDF[[Date]:[Date]]=$A$4)*(EDF[[Nom]:[Nom]]=EDF_jour[[#This Row],[NOM]]), 0)), "")=0, "", IFERROR(INDEX(EDF[[Quadri]:[Quadri]], MATCH(1, (EDF[[Date]:[Date]]=$A$4)*(EDF[[Nom]:[Nom]]=EDF_jour[[#This Row],[NOM]]), 0)), ""))</f>
        <v/>
      </c>
      <c r="AD21" s="35" t="str" cm="1">
        <f t="array" ref="AD21">IF(IFERROR(INDEX(EDF[[Ischio]:[Ischio]], MATCH(1, (EDF[[Date]:[Date]]=$A$4)*(EDF[[Nom]:[Nom]]=EDF_jour[[#This Row],[NOM]]), 0)), "")=0, "", IFERROR(INDEX(EDF[[Ischio]:[Ischio]], MATCH(1, (EDF[[Date]:[Date]]=$A$4)*(EDF[[Nom]:[Nom]]=EDF_jour[[#This Row],[NOM]]), 0)), ""))</f>
        <v/>
      </c>
      <c r="AE21" s="35" t="str" cm="1">
        <f t="array" ref="AE21">IF(IFERROR(INDEX(EDF[[Tibia]:[Tibia]], MATCH(1, (EDF[[Date]:[Date]]=$A$4)*(EDF[[Nom]:[Nom]]=EDF_jour[[#This Row],[NOM]]), 0)), "")=0, "", IFERROR(INDEX(EDF[[Tibia]:[Tibia]], MATCH(1, (EDF[[Date]:[Date]]=$A$4)*(EDF[[Nom]:[Nom]]=EDF_jour[[#This Row],[NOM]]), 0)), ""))</f>
        <v/>
      </c>
      <c r="AF21" s="35" t="str" cm="1">
        <f t="array" ref="AF21">IF(IFERROR(INDEX(EDF[[Mollet]:[Mollet]], MATCH(1, (EDF[[Date]:[Date]]=$A$4)*(EDF[[Nom]:[Nom]]=EDF_jour[[#This Row],[NOM]]), 0)), "")=0, "", IFERROR(INDEX(EDF[[Mollet]:[Mollet]], MATCH(1, (EDF[[Date]:[Date]]=$A$4)*(EDF[[Nom]:[Nom]]=EDF_jour[[#This Row],[NOM]]), 0)), ""))</f>
        <v/>
      </c>
      <c r="AG21" s="35" t="str" cm="1">
        <f t="array" ref="AG21">IF(IFERROR(INDEX(EDF[[Chevilles]:[Chevilles]], MATCH(1, (EDF[[Date]:[Date]]=$A$4)*(EDF[[Nom]:[Nom]]=EDF_jour[[#This Row],[NOM]]), 0)), "")=0, "", IFERROR(INDEX(EDF[[Chevilles]:[Chevilles]], MATCH(1, (EDF[[Date]:[Date]]=$A$4)*(EDF[[Nom]:[Nom]]=EDF_jour[[#This Row],[NOM]]), 0)), ""))</f>
        <v/>
      </c>
      <c r="AH21" s="35" t="str" cm="1">
        <f t="array" ref="AH21">IF(IFERROR(INDEX(EDF[[Pieds]:[Pieds]], MATCH(1, (EDF[[Date]:[Date]]=$A$4)*(EDF[[Nom]:[Nom]]=EDF_jour[[#This Row],[NOM]]), 0)), "")=0, "", IFERROR(INDEX(EDF[[Pieds]:[Pieds]], MATCH(1, (EDF[[Date]:[Date]]=$A$4)*(EDF[[Nom]:[Nom]]=EDF_jour[[#This Row],[NOM]]), 0)), ""))</f>
        <v/>
      </c>
      <c r="AI21" s="136">
        <f>IF(COUNTIFS(EDF[Date], "&gt;=" &amp; DATE(YEAR($A$4), MONTH($A$4), DAY($A$4) - 6), EDF[Date], "&lt;=" &amp; $A$4, EDF[Nom], EDF_jour[[#This Row],[NOM]]) = 0, "", SUMIFS(EDF[Total EDF], EDF[Date], "&gt;=" &amp; DATE(YEAR($A$4), MONTH($A$4), DAY($A$4) - 6), EDF[Date], "&lt;=" &amp; $A$4, EDF[Nom], EDF_jour[[#This Row],[NOM]]) / COUNTIFS(EDF[Date], "&gt;=" &amp; DATE(YEAR($A$4), MONTH($A$4), DAY($A$4) - 6), EDF[Date], "&lt;=" &amp; $A$4, EDF[Nom], EDF_jour[[#This Row],[NOM]]))</f>
        <v>22</v>
      </c>
      <c r="AJ21" s="136" cm="1">
        <f t="array" ref="AJ21">IF(COUNTIFS(EDF[Date], "&gt;=" &amp; DATE(YEAR($A$4), MONTH($A$4), DAY($A$4) - 6), EDF[Date], "&lt;=" &amp; $A$4, EDF[Nom], EDF_jour[[#This Row],[NOM]]) &gt; 1, SQRT(SUMPRODUCT((EDF[Nom]=EDF_jour[[#This Row],[NOM]]) * (EDF[Date]&gt;=DATE(YEAR($A$4), MONTH($A$4), DAY($A$4)-6)) * (EDF[Date]&lt;=$A$4) * (EDF[Total EDF]-EDF_jour[[#This Row],[Tendance semaine]])^2) / (COUNTIFS(EDF[Date], "&gt;=" &amp; DATE(YEAR($A$4), MONTH($A$4), DAY($A$4) - 6), EDF[Date], "&lt;=" &amp; $A$4, EDF[Nom], EDF_jour[[#This Row],[NOM]]) - 1)), 0)</f>
        <v>1.7320508075688772</v>
      </c>
      <c r="AK21" s="130">
        <f>IF(COUNTIFS(EDF[Date], "&gt;=" &amp; DATE(YEAR($A$4), MONTH($A$4), DAY($A$4) - 20), EDF[Date], "&lt;=" &amp; $A$4, EDF[Nom], EDF_jour[[#This Row],[NOM]]) = 0, "", SUMIFS(EDF[Total EDF], EDF[Date], "&gt;=" &amp; DATE(YEAR($A$4), MONTH($A$4), DAY($A$4) - 20), EDF[Date], "&lt;=" &amp; $A$4, EDF[Nom], EDF_jour[[#This Row],[NOM]]) / COUNTIFS(EDF[Date], "&gt;=" &amp; DATE(YEAR($A$4), MONTH($A$4), DAY($A$4) - 20), EDF[Date], "&lt;=" &amp; $A$4, EDF[Nom], EDF_jour[[#This Row],[NOM]]))</f>
        <v>20.285714285714285</v>
      </c>
      <c r="AL21" s="131">
        <f>IFERROR((EDF_jour[[#This Row],[Score]] - EDF_jour[[#This Row],[Tendance 21j EDF]]) / EDF_jour[[#This Row],[Tendance 21j EDF]], "")</f>
        <v>-1.4084507042253471E-2</v>
      </c>
      <c r="AM21" s="132" cm="1">
        <f t="array" ref="AM21">IF(COUNTIFS(EDF[Date], "&gt;=" &amp; DATE(YEAR($A$4), MONTH($A$4), DAY($A$4) - 20), EDF[Date], "&lt;=" &amp; $A$4, EDF[Nom], EDF_jour[[#This Row],[NOM]]) &gt; 1, SQRT(SUMPRODUCT((EDF[Nom]=EDF_jour[[#This Row],[NOM]]) * (EDF[Date]&gt;=DATE(YEAR($A$4), MONTH($A$4), DAY($A$4)-20)) * (EDF[Date]&lt;=$A$4) * (EDF[Total EDF]-EDF_jour[[#This Row],[Tendance 21j EDF]])^2) / (COUNTIFS(EDF[Date], "&gt;=" &amp; DATE(YEAR($A$4), MONTH($A$4), DAY($A$4) - 20), EDF[Date], "&lt;=" &amp; $A$4, EDF[Nom], EDF_jour[[#This Row],[NOM]]) - 1)), 0)</f>
        <v>3.1471831698777724</v>
      </c>
      <c r="AN21" s="133">
        <f>IF(COUNTIFS(EDF[Date], "&gt;=" &amp; DATE(2023, 7, 17), EDF[Date], "&lt;=" &amp; $A$4, EDF[Nom], EDF_jour[[#This Row],[NOM]]) = 0, "", SUMIFS(EDF[Total EDF], EDF[Date], "&gt;=" &amp; DATE(2023, 7, 17), EDF[Date], "&lt;=" &amp; $A$4, EDF[Nom], EDF_jour[[#This Row],[NOM]]) / COUNTIFS(EDF[Date], "&gt;=" &amp; DATE(2023, 7, 17), EDF[Date], "&lt;=" &amp; $A$4, EDF[Nom], EDF_jour[[#This Row],[NOM]]))</f>
        <v>19.09090909090909</v>
      </c>
      <c r="AO21" s="132" cm="1">
        <f t="array" ref="AO21">IF(COUNTIFS(EDF[Date], "&gt;=" &amp; DATE(2023, 7, 17), EDF[Date], "&lt;=" &amp; $A$4, EDF[Nom], EDF_jour[[#This Row],[NOM]]) &gt; 1, SQRT(SUMPRODUCT((EDF[Nom]=EDF_jour[[#This Row],[NOM]]) * (EDF[Date]&gt;=DATE(2023, 7, 17)) * (EDF[Date]&lt;=$A$4) * (EDF[Total EDF]-EDF_jour[[#This Row],[Tendance saison]])^2) / (COUNTIFS(EDF[Date], "&gt;=" &amp; DATE(2023, 7, 17), EDF[Date], "&lt;=" &amp; $A$4, EDF[Nom], EDF_jour[[#This Row],[NOM]]) - 1)), 0)</f>
        <v>3.3819760847413209</v>
      </c>
      <c r="AP21" s="132">
        <f>IF(COUNTIFS(EDF[Date], "&gt;=" &amp; DATE(YEAR($A$4), MONTH($A$4), DAY($A$4) - 20), EDF[Date], "&lt;=" &amp; $A$4, EDF[Nom], EDF_jour[[#This Row],[NOM]]) = 0, "", SUMIFS(EDF[Humeur], EDF[Date], "&gt;=" &amp; DATE(YEAR($A$4), MONTH($A$4), DAY($A$4) - 20), EDF[Date], "&lt;=" &amp; $A$4, EDF[Nom], EDF_jour[[#This Row],[NOM]]) / COUNTIFS(EDF[Date], "&gt;=" &amp; DATE(YEAR($A$4), MONTH($A$4), DAY($A$4) - 20), EDF[Date], "&lt;=" &amp; $A$4, EDF[Nom], EDF_jour[[#This Row],[NOM]]))</f>
        <v>3.2857142857142856</v>
      </c>
      <c r="AQ21" s="132">
        <f>IF(COUNTIFS(EDF[Date], "&gt;=" &amp; DATE(2023, 7, 17), EDF[Date], "&lt;=" &amp; $A$4, EDF[Nom], EDF_jour[[#This Row],[NOM]]) = 0, "", SUMIFS(EDF[Humeur], EDF[Date], "&gt;=" &amp; DATE(2023, 7, 17), EDF[Date], "&lt;=" &amp; $A$4, EDF[Nom], EDF_jour[[#This Row],[NOM]]) / COUNTIFS(EDF[Date], "&gt;=" &amp; DATE(2023, 7, 17), EDF[Date], "&lt;=" &amp; $A$4, EDF[Nom], EDF_jour[[#This Row],[NOM]]))</f>
        <v>3.3484848484848486</v>
      </c>
      <c r="AR21" s="132">
        <f>IF(COUNTIFS(EDF[Date], "&gt;=" &amp; DATE(YEAR($A$4), MONTH($A$4), DAY($A$4) - 20), EDF[Date], "&lt;=" &amp; $A$4, EDF[Nom], EDF_jour[[#This Row],[NOM]]) = 0, "", SUMIFS(EDF[Stress], EDF[Date], "&gt;=" &amp; DATE(YEAR($A$4), MONTH($A$4), DAY($A$4) - 20), EDF[Date], "&lt;=" &amp; $A$4, EDF[Nom], EDF_jour[[#This Row],[NOM]]) / COUNTIFS(EDF[Date], "&gt;=" &amp; DATE(YEAR($A$4), MONTH($A$4), DAY($A$4) - 20), EDF[Date], "&lt;=" &amp; $A$4, EDF[Nom], EDF_jour[[#This Row],[NOM]]))</f>
        <v>3.1428571428571428</v>
      </c>
      <c r="AS21" s="132">
        <f>IF(COUNTIFS(EDF[Date], "&gt;=" &amp; DATE(2023, 7, 17), EDF[Date], "&lt;=" &amp; $A$4, EDF[Nom], EDF_jour[[#This Row],[NOM]]) = 0, "", SUMIFS(EDF[Stress], EDF[Date], "&gt;=" &amp; DATE(2023, 7, 17), EDF[Date], "&lt;=" &amp; $A$4, EDF[Nom], EDF_jour[[#This Row],[NOM]]) / COUNTIFS(EDF[Date], "&gt;=" &amp; DATE(2023, 7, 17), EDF[Date], "&lt;=" &amp; $A$4, EDF[Nom], EDF_jour[[#This Row],[NOM]]))</f>
        <v>3.2424242424242422</v>
      </c>
      <c r="AT21" s="132">
        <f>IF(COUNTIFS(EDF[Date], "&gt;=" &amp; DATE(YEAR($A$4), MONTH($A$4), DAY($A$4) - 20), EDF[Date], "&lt;=" &amp; $A$4, EDF[Nom], EDF_jour[[#This Row],[NOM]]) = 0, "", SUMIFS(EDF[Sommeil], EDF[Date], "&gt;=" &amp; DATE(YEAR($A$4), MONTH($A$4), DAY($A$4) - 20), EDF[Date], "&lt;=" &amp; $A$4, EDF[Nom], EDF_jour[[#This Row],[NOM]]) / COUNTIFS(EDF[Date], "&gt;=" &amp; DATE(YEAR($A$4), MONTH($A$4), DAY($A$4) - 20), EDF[Date], "&lt;=" &amp; $A$4, EDF[Nom], EDF_jour[[#This Row],[NOM]]))</f>
        <v>3.1428571428571428</v>
      </c>
      <c r="AU21" s="132">
        <f>IF(COUNTIFS(EDF[Date], "&gt;=" &amp; DATE(2023, 7, 17), EDF[Date], "&lt;=" &amp; $A$4, EDF[Nom], EDF_jour[[#This Row],[NOM]]) = 0, "", SUMIFS(EDF[Sommeil], EDF[Date], "&gt;=" &amp; DATE(2023, 7, 17), EDF[Date], "&lt;=" &amp; $A$4, EDF[Nom], EDF_jour[[#This Row],[NOM]]) / COUNTIFS(EDF[Date], "&gt;=" &amp; DATE(2023, 7, 17), EDF[Date], "&lt;=" &amp; $A$4, EDF[Nom], EDF_jour[[#This Row],[NOM]]))</f>
        <v>3.0303030303030303</v>
      </c>
      <c r="AV21" s="132">
        <f>IF(COUNTIFS(EDF[Date], "&gt;=" &amp; DATE(YEAR($A$4), MONTH($A$4), DAY($A$4) - 20), EDF[Date], "&lt;=" &amp; $A$4, EDF[Nom], EDF_jour[[#This Row],[NOM]]) = 0, "", SUMIFS(EDF[Etat Physique], EDF[Date], "&gt;=" &amp; DATE(YEAR($A$4), MONTH($A$4), DAY($A$4) - 20), EDF[Date], "&lt;=" &amp; $A$4, EDF[Nom], EDF_jour[[#This Row],[NOM]]) / COUNTIFS(EDF[Date], "&gt;=" &amp; DATE(YEAR($A$4), MONTH($A$4), DAY($A$4) - 20), EDF[Date], "&lt;=" &amp; $A$4, EDF[Nom], EDF_jour[[#This Row],[NOM]]))</f>
        <v>3.5714285714285716</v>
      </c>
      <c r="AW21" s="132">
        <f>IF(COUNTIFS(EDF[Date], "&gt;=" &amp; DATE(2023, 7, 17), EDF[Date], "&lt;=" &amp; $A$4, EDF[Nom], EDF_jour[[#This Row],[NOM]]) = 0, "", SUMIFS(EDF[Etat Physique], EDF[Date], "&gt;=" &amp; DATE(2023, 7, 17), EDF[Date], "&lt;=" &amp; $A$4, EDF[Nom], EDF_jour[[#This Row],[NOM]]) / COUNTIFS(EDF[Date], "&gt;=" &amp; DATE(2023, 7, 17), EDF[Date], "&lt;=" &amp; $A$4, EDF[Nom], EDF_jour[[#This Row],[NOM]]))</f>
        <v>3.1666666666666665</v>
      </c>
      <c r="AX21" s="132">
        <f>IF(COUNTIFS(EDF[Date], "&gt;=" &amp; DATE(YEAR($A$4), MONTH($A$4), DAY($A$4) - 20), EDF[Date], "&lt;=" &amp; $A$4, EDF[Nom], EDF_jour[[#This Row],[NOM]]) = 0, "", SUMIFS(EDF[Hydratation], EDF[Date], "&gt;=" &amp; DATE(YEAR($A$4), MONTH($A$4), DAY($A$4) - 20), EDF[Date], "&lt;=" &amp; $A$4, EDF[Nom], EDF_jour[[#This Row],[NOM]]) / COUNTIFS(EDF[Date], "&gt;=" &amp; DATE(YEAR($A$4), MONTH($A$4), DAY($A$4) - 20), EDF[Date], "&lt;=" &amp; $A$4, EDF[Nom], EDF_jour[[#This Row],[NOM]]))</f>
        <v>3.2857142857142856</v>
      </c>
      <c r="AY21" s="132">
        <f>IF(COUNTIFS(EDF[Date], "&gt;=" &amp; DATE(2023, 7, 17), EDF[Date], "&lt;=" &amp; $A$4, EDF[Nom], EDF_jour[[#This Row],[NOM]]) = 0, "", SUMIFS(EDF[Hydratation], EDF[Date], "&gt;=" &amp; DATE(2023, 7, 17), EDF[Date], "&lt;=" &amp; $A$4, EDF[Nom], EDF_jour[[#This Row],[NOM]]) / COUNTIFS(EDF[Date], "&gt;=" &amp; DATE(2023, 7, 17), EDF[Date], "&lt;=" &amp; $A$4, EDF[Nom], EDF_jour[[#This Row],[NOM]]))</f>
        <v>2.7121212121212119</v>
      </c>
      <c r="AZ21" s="132">
        <f>IF(COUNTIFS(EDF[Date], "&gt;=" &amp; DATE(YEAR($A$4), MONTH($A$4), DAY($A$4) - 20), EDF[Date], "&lt;=" &amp; $A$4, EDF[Nom], EDF_jour[[#This Row],[NOM]]) = 0, "", SUMIFS(EDF[Nutrition], EDF[Date], "&gt;=" &amp; DATE(YEAR($A$4), MONTH($A$4), DAY($A$4) - 20), EDF[Date], "&lt;=" &amp; $A$4, EDF[Nom], EDF_jour[[#This Row],[NOM]]) / COUNTIFS(EDF[Date], "&gt;=" &amp; DATE(YEAR($A$4), MONTH($A$4), DAY($A$4) - 20), EDF[Date], "&lt;=" &amp; $A$4, EDF[Nom], EDF_jour[[#This Row],[NOM]]))</f>
        <v>3.8571428571428572</v>
      </c>
      <c r="BA21" s="134">
        <f>IF(COUNTIFS(EDF[Date], "&gt;=" &amp; DATE(2023, 7, 17), EDF[Date], "&lt;=" &amp; $A$4, EDF[Nom], EDF_jour[[#This Row],[NOM]]) = 0, "", SUMIFS(EDF[Hydratation], EDF[Date], "&gt;=" &amp; DATE(2023, 7, 17), EDF[Date], "&lt;=" &amp; $A$4, EDF[Nom], EDF_jour[[#This Row],[NOM]]) / COUNTIFS(EDF[Date], "&gt;=" &amp; DATE(2023, 7, 17), EDF[Date], "&lt;=" &amp; $A$4, EDF[Nom], EDF_jour[[#This Row],[NOM]]))</f>
        <v>2.7121212121212119</v>
      </c>
      <c r="BB21" s="48"/>
      <c r="BC21" s="48"/>
      <c r="BD21" s="48"/>
      <c r="BE21" s="48"/>
      <c r="BF21" s="48"/>
      <c r="BG21" s="48"/>
      <c r="BH21" s="48"/>
      <c r="BI21" s="48"/>
      <c r="BJ21" s="48"/>
      <c r="BK21" s="48"/>
      <c r="BL21" s="48"/>
      <c r="BM21" s="48"/>
      <c r="BN21" s="48"/>
      <c r="BO21" s="48"/>
      <c r="BP21" s="48"/>
      <c r="BQ21" s="48"/>
      <c r="BR21" s="48"/>
      <c r="BS21" s="48"/>
      <c r="BT21" s="48"/>
      <c r="BU21" s="49"/>
      <c r="BV21" s="49"/>
      <c r="BW21" s="49"/>
      <c r="BX21" s="49"/>
      <c r="BY21" s="49"/>
    </row>
    <row r="22" spans="1:77" x14ac:dyDescent="0.2">
      <c r="A22" s="78" t="s">
        <v>137</v>
      </c>
      <c r="B22" s="78" t="s">
        <v>793</v>
      </c>
      <c r="C22" s="39"/>
      <c r="D22" s="40"/>
      <c r="E22" s="34"/>
      <c r="F22" s="52" t="s">
        <v>767</v>
      </c>
      <c r="G22" s="53" t="s">
        <v>773</v>
      </c>
      <c r="H22" s="37" t="str" cm="1">
        <f t="array" ref="H22">IF(P22="", "", IF(SUMPRODUCT((EDF_jour[[#This Row],[Humeur]:[Nutrition]]&lt;3)*1)&gt;=3, "Bas", VLOOKUP(P22, $G$67:$H$71, 2, TRUE)))</f>
        <v/>
      </c>
      <c r="I22" s="34"/>
      <c r="J22" s="45" t="str" cm="1">
        <f t="array" ref="J22">IF(SUMPRODUCT((EDF[[Date]:[Date]]=$A$4)*(EDF[[Nom]:[Nom]]=A22)*(EDF[[Humeur]:[Humeur]]))=0, "", SUMPRODUCT((EDF[[Date]:[Date]]=$A$4)*(EDF[[Nom]:[Nom]]=A22)*(EDF[[Humeur]:[Humeur]])))</f>
        <v/>
      </c>
      <c r="K22" s="45" t="str" cm="1">
        <f t="array" ref="K22">IF(SUMPRODUCT((EDF[[Date]:[Date]]=$A$4)*(EDF[[Nom]:[Nom]]=A22)*(EDF[[Stress]:[Stress]]))=0, "", SUMPRODUCT((EDF[[Date]:[Date]]=$A$4)*(EDF[[Nom]:[Nom]]=A22)*(EDF[[Stress]:[Stress]])))</f>
        <v/>
      </c>
      <c r="L22" s="45" t="str" cm="1">
        <f t="array" ref="L22">IF(SUMPRODUCT((EDF[[Date]:[Date]]=$A$4)*(EDF[[Nom]:[Nom]]=A22)*(EDF[[Sommeil]:[Sommeil]]))=0, "", SUMPRODUCT((EDF[[Date]:[Date]]=$A$4)*(EDF[[Nom]:[Nom]]=A22)*(EDF[[Sommeil]:[Sommeil]])))</f>
        <v/>
      </c>
      <c r="M22" s="45" t="str" cm="1">
        <f t="array" ref="M22">IF(SUMPRODUCT((EDF[[Date]:[Date]]=$A$4)*(EDF[[Nom]:[Nom]]=A22)*(EDF[[Etat Physique]:[Etat Physique]]))=0, "", SUMPRODUCT((EDF[[Date]:[Date]]=$A$4)*(EDF[[Nom]:[Nom]]=A22)*(EDF[[Etat Physique]:[Etat Physique]])))</f>
        <v/>
      </c>
      <c r="N22" s="45" t="str" cm="1">
        <f t="array" ref="N22">IF(SUMPRODUCT((EDF[[Date]:[Date]]=$A$4)*(EDF[[Nom]:[Nom]]=A22)*(EDF[[Hydratation]:[Hydratation]]))=0, "", SUMPRODUCT((EDF[[Date]:[Date]]=$A$4)*(EDF[[Nom]:[Nom]]=A22)*(EDF[[Hydratation]:[Hydratation]])))</f>
        <v/>
      </c>
      <c r="O22" s="45" t="str" cm="1">
        <f t="array" ref="O22">IF(SUMPRODUCT((EDF[[Date]:[Date]]=$A$4)*(EDF[[Nom]:[Nom]]=A22)*(EDF[[Nutrition]:[Nutrition]]))=0, "", SUMPRODUCT((EDF[[Date]:[Date]]=$A$4)*(EDF[[Nom]:[Nom]]=A22)*(EDF[[Nutrition]:[Nutrition]])))</f>
        <v/>
      </c>
      <c r="P22" s="45" t="str" cm="1">
        <f t="array" ref="P22">IF(SUMPRODUCT((EDF[[Date]:[Date]]=$A$4)*(EDF[[Nom]:[Nom]]=A22)*(EDF[[Total EDF]:[Total EDF]]))=0, "", SUMPRODUCT((EDF[[Date]:[Date]]=$A$4)*(EDF[[Nom]:[Nom]]=A22)*(EDF[[Total EDF]:[Total EDF]])))</f>
        <v/>
      </c>
      <c r="Q22" s="107" t="str" cm="1">
        <f t="array" ref="Q22">IF(SUMPRODUCT((EDF[[Date]:[Date]]=$A$4)*(EDF[[Nom]:[Nom]]=EDF_jour[[#This Row],[NOM]])*(EDF[[Intensité douleur]:[Intensité douleur]]))=0, "", SUMPRODUCT((EDF[[Date]:[Date]]=$A$4)*(EDF[[Nom]:[Nom]]=EDF_jour[[#This Row],[NOM]])*(EDF[[Intensité douleur]:[Intensité douleur]])))</f>
        <v/>
      </c>
      <c r="R22" s="35" t="str" cm="1">
        <f t="array" ref="R22">IF(IFERROR(INDEX(EDF[[Commentaires douleur]:[Commentaires douleur]], MATCH(1, (EDF[[Date]:[Date]]=$A$4)*(EDF[[Nom]:[Nom]]=EDF_jour[[#This Row],[NOM]]), 0)), "")=0, "", IFERROR(INDEX(EDF[[Commentaires douleur]:[Commentaires douleur]], MATCH(1, (EDF[[Date]:[Date]]=$A$4)*(EDF[[Nom]:[Nom]]=EDF_jour[[#This Row],[NOM]]), 0)), ""))</f>
        <v/>
      </c>
      <c r="S22" s="35"/>
      <c r="T22" s="35" t="str" cm="1">
        <f t="array" ref="T22">IF(IFERROR(INDEX(EDF[[Tête]:[Tête]], MATCH(1, (EDF[[Date]:[Date]]=$A$4)*(EDF[[Nom]:[Nom]]=EDF_jour[[#This Row],[NOM]]), 0)), "")=0, "", IFERROR(INDEX(EDF[[Tête]:[Tête]], MATCH(1, (EDF[[Date]:[Date]]=$A$4)*(EDF[[Nom]:[Nom]]=EDF_jour[[#This Row],[NOM]]), 0)), ""))</f>
        <v/>
      </c>
      <c r="U22" s="35" t="str" cm="1">
        <f t="array" ref="U22">IF(IFERROR(INDEX(EDF[[Cervicales]:[Cervicales]], MATCH(1, (EDF[[Date]:[Date]]=$A$4)*(EDF[[Nom]:[Nom]]=EDF_jour[[#This Row],[NOM]]), 0)), "")=0, "", IFERROR(INDEX(EDF[[Cervicales]:[Cervicales]], MATCH(1, (EDF[[Date]:[Date]]=$A$4)*(EDF[[Nom]:[Nom]]=EDF_jour[[#This Row],[NOM]]), 0)), ""))</f>
        <v/>
      </c>
      <c r="V22" s="35" t="str" cm="1">
        <f t="array" ref="V22">IF(IFERROR(INDEX(EDF[[Ceinture scapulaire]:[Ceinture scapulaire]], MATCH(1, (EDF[[Date]:[Date]]=$A$4)*(EDF[[Nom]:[Nom]]=EDF_jour[[#This Row],[NOM]]), 0)), "")=0, "", IFERROR(INDEX(EDF[[Ceinture scapulaire]:[Ceinture scapulaire]], MATCH(1, (EDF[[Date]:[Date]]=$A$4)*(EDF[[Nom]:[Nom]]=EDF_jour[[#This Row],[NOM]]), 0)), ""))</f>
        <v/>
      </c>
      <c r="W22" s="35" t="str" cm="1">
        <f t="array" ref="W22">IF(IFERROR(INDEX(EDF[[Coudes]:[Coudes]], MATCH(1, (EDF[[Date]:[Date]]=$A$4)*(EDF[[Nom]:[Nom]]=EDF_jour[[#This Row],[NOM]]), 0)), "")=0, "", IFERROR(INDEX(EDF[[Coudes]:[Coudes]], MATCH(1, (EDF[[Date]:[Date]]=$A$4)*(EDF[[Nom]:[Nom]]=EDF_jour[[#This Row],[NOM]]), 0)), ""))</f>
        <v/>
      </c>
      <c r="X22" s="35" t="str" cm="1">
        <f t="array" ref="X22">IF(IFERROR(INDEX(EDF[[Mains]:[Mains]], MATCH(1, (EDF[[Date]:[Date]]=$A$4)*(EDF[[Nom]:[Nom]]=EDF_jour[[#This Row],[NOM]]), 0)), "")=0, "", IFERROR(INDEX(EDF[[Mains]:[Mains]], MATCH(1, (EDF[[Date]:[Date]]=$A$4)*(EDF[[Nom]:[Nom]]=EDF_jour[[#This Row],[NOM]]), 0)), ""))</f>
        <v/>
      </c>
      <c r="Y22" s="35" t="str" cm="1">
        <f t="array" ref="Y22">IF(IFERROR(INDEX(EDF[[Dos]:[Dos]], MATCH(1, (EDF[[Date]:[Date]]=$A$4)*(EDF[[Nom]:[Nom]]=EDF_jour[[#This Row],[NOM]]), 0)), "")=0, "", IFERROR(INDEX(EDF[[Dos]:[Dos]], MATCH(1, (EDF[[Date]:[Date]]=$A$4)*(EDF[[Nom]:[Nom]]=EDF_jour[[#This Row],[NOM]]), 0)), ""))</f>
        <v/>
      </c>
      <c r="Z22" s="35" t="str" cm="1">
        <f t="array" ref="Z22">IF(IFERROR(INDEX(EDF[[Abdos]:[Abdos]], MATCH(1, (EDF[[Date]:[Date]]=$A$4)*(EDF[[Nom]:[Nom]]=EDF_jour[[#This Row],[NOM]]), 0)), "")=0, "", IFERROR(INDEX(EDF[[Abdos]:[Abdos]], MATCH(1, (EDF[[Date]:[Date]]=$A$4)*(EDF[[Nom]:[Nom]]=EDF_jour[[#This Row],[NOM]]), 0)), ""))</f>
        <v/>
      </c>
      <c r="AA22" s="35" t="str" cm="1">
        <f t="array" ref="AA22">IF(IFERROR(INDEX(EDF[[Ceinture pelvienne]:[Ceinture pelvienne]], MATCH(1, (EDF[[Date]:[Date]]=$A$4)*(EDF[[Nom]:[Nom]]=EDF_jour[[#This Row],[NOM]]), 0)), "")=0, "", IFERROR(INDEX(EDF[[Ceinture pelvienne]:[Ceinture pelvienne]], MATCH(1, (EDF[[Date]:[Date]]=$A$4)*(EDF[[Nom]:[Nom]]=EDF_jour[[#This Row],[NOM]]), 0)), ""))</f>
        <v/>
      </c>
      <c r="AB22" s="35" t="str" cm="1">
        <f t="array" ref="AB22">IF(IFERROR(INDEX(EDF[[Genou]:[Genou]], MATCH(1, (EDF[[Date]:[Date]]=$A$4)*(EDF[[Nom]:[Nom]]=EDF_jour[[#This Row],[NOM]]), 0)), "")=0, "", IFERROR(INDEX(EDF[[Genou]:[Genou]], MATCH(1, (EDF[[Date]:[Date]]=$A$4)*(EDF[[Nom]:[Nom]]=EDF_jour[[#This Row],[NOM]]), 0)), ""))</f>
        <v/>
      </c>
      <c r="AC22" s="35" t="str" cm="1">
        <f t="array" ref="AC22">IF(IFERROR(INDEX(EDF[[Quadri]:[Quadri]], MATCH(1, (EDF[[Date]:[Date]]=$A$4)*(EDF[[Nom]:[Nom]]=EDF_jour[[#This Row],[NOM]]), 0)), "")=0, "", IFERROR(INDEX(EDF[[Quadri]:[Quadri]], MATCH(1, (EDF[[Date]:[Date]]=$A$4)*(EDF[[Nom]:[Nom]]=EDF_jour[[#This Row],[NOM]]), 0)), ""))</f>
        <v/>
      </c>
      <c r="AD22" s="35" t="str" cm="1">
        <f t="array" ref="AD22">IF(IFERROR(INDEX(EDF[[Ischio]:[Ischio]], MATCH(1, (EDF[[Date]:[Date]]=$A$4)*(EDF[[Nom]:[Nom]]=EDF_jour[[#This Row],[NOM]]), 0)), "")=0, "", IFERROR(INDEX(EDF[[Ischio]:[Ischio]], MATCH(1, (EDF[[Date]:[Date]]=$A$4)*(EDF[[Nom]:[Nom]]=EDF_jour[[#This Row],[NOM]]), 0)), ""))</f>
        <v/>
      </c>
      <c r="AE22" s="35" t="str" cm="1">
        <f t="array" ref="AE22">IF(IFERROR(INDEX(EDF[[Tibia]:[Tibia]], MATCH(1, (EDF[[Date]:[Date]]=$A$4)*(EDF[[Nom]:[Nom]]=EDF_jour[[#This Row],[NOM]]), 0)), "")=0, "", IFERROR(INDEX(EDF[[Tibia]:[Tibia]], MATCH(1, (EDF[[Date]:[Date]]=$A$4)*(EDF[[Nom]:[Nom]]=EDF_jour[[#This Row],[NOM]]), 0)), ""))</f>
        <v/>
      </c>
      <c r="AF22" s="35" t="str" cm="1">
        <f t="array" ref="AF22">IF(IFERROR(INDEX(EDF[[Mollet]:[Mollet]], MATCH(1, (EDF[[Date]:[Date]]=$A$4)*(EDF[[Nom]:[Nom]]=EDF_jour[[#This Row],[NOM]]), 0)), "")=0, "", IFERROR(INDEX(EDF[[Mollet]:[Mollet]], MATCH(1, (EDF[[Date]:[Date]]=$A$4)*(EDF[[Nom]:[Nom]]=EDF_jour[[#This Row],[NOM]]), 0)), ""))</f>
        <v/>
      </c>
      <c r="AG22" s="35" t="str" cm="1">
        <f t="array" ref="AG22">IF(IFERROR(INDEX(EDF[[Chevilles]:[Chevilles]], MATCH(1, (EDF[[Date]:[Date]]=$A$4)*(EDF[[Nom]:[Nom]]=EDF_jour[[#This Row],[NOM]]), 0)), "")=0, "", IFERROR(INDEX(EDF[[Chevilles]:[Chevilles]], MATCH(1, (EDF[[Date]:[Date]]=$A$4)*(EDF[[Nom]:[Nom]]=EDF_jour[[#This Row],[NOM]]), 0)), ""))</f>
        <v/>
      </c>
      <c r="AH22" s="35" t="str" cm="1">
        <f t="array" ref="AH22">IF(IFERROR(INDEX(EDF[[Pieds]:[Pieds]], MATCH(1, (EDF[[Date]:[Date]]=$A$4)*(EDF[[Nom]:[Nom]]=EDF_jour[[#This Row],[NOM]]), 0)), "")=0, "", IFERROR(INDEX(EDF[[Pieds]:[Pieds]], MATCH(1, (EDF[[Date]:[Date]]=$A$4)*(EDF[[Nom]:[Nom]]=EDF_jour[[#This Row],[NOM]]), 0)), ""))</f>
        <v/>
      </c>
      <c r="AI22" s="35" t="str">
        <f>IF(COUNTIFS(EDF[Date], "&gt;=" &amp; DATE(YEAR($A$4), MONTH($A$4), DAY($A$4) - 6), EDF[Date], "&lt;=" &amp; $A$4, EDF[Nom], EDF_jour[[#This Row],[NOM]]) = 0, "", SUMIFS(EDF[Total EDF], EDF[Date], "&gt;=" &amp; DATE(YEAR($A$4), MONTH($A$4), DAY($A$4) - 6), EDF[Date], "&lt;=" &amp; $A$4, EDF[Nom], EDF_jour[[#This Row],[NOM]]) / COUNTIFS(EDF[Date], "&gt;=" &amp; DATE(YEAR($A$4), MONTH($A$4), DAY($A$4) - 6), EDF[Date], "&lt;=" &amp; $A$4, EDF[Nom], EDF_jour[[#This Row],[NOM]]))</f>
        <v/>
      </c>
      <c r="AJ22" s="35" cm="1">
        <f t="array" ref="AJ22">IF(COUNTIFS(EDF[Date], "&gt;=" &amp; DATE(YEAR($A$4), MONTH($A$4), DAY($A$4) - 6), EDF[Date], "&lt;=" &amp; $A$4, EDF[Nom], EDF_jour[[#This Row],[NOM]]) &gt; 1, SQRT(SUMPRODUCT((EDF[Nom]=EDF_jour[[#This Row],[NOM]]) * (EDF[Date]&gt;=DATE(YEAR($A$4), MONTH($A$4), DAY($A$4)-6)) * (EDF[Date]&lt;=$A$4) * (EDF[Total EDF]-EDF_jour[[#This Row],[Tendance semaine]])^2) / (COUNTIFS(EDF[Date], "&gt;=" &amp; DATE(YEAR($A$4), MONTH($A$4), DAY($A$4) - 6), EDF[Date], "&lt;=" &amp; $A$4, EDF[Nom], EDF_jour[[#This Row],[NOM]]) - 1)), 0)</f>
        <v>0</v>
      </c>
      <c r="AK22" s="133" t="str">
        <f>IF(COUNTIFS(EDF[Date], "&gt;=" &amp; DATE(YEAR($A$4), MONTH($A$4), DAY($A$4) - 20), EDF[Date], "&lt;=" &amp; $A$4, EDF[Nom], EDF_jour[[#This Row],[NOM]]) = 0, "", SUMIFS(EDF[Total EDF], EDF[Date], "&gt;=" &amp; DATE(YEAR($A$4), MONTH($A$4), DAY($A$4) - 20), EDF[Date], "&lt;=" &amp; $A$4, EDF[Nom], EDF_jour[[#This Row],[NOM]]) / COUNTIFS(EDF[Date], "&gt;=" &amp; DATE(YEAR($A$4), MONTH($A$4), DAY($A$4) - 20), EDF[Date], "&lt;=" &amp; $A$4, EDF[Nom], EDF_jour[[#This Row],[NOM]]))</f>
        <v/>
      </c>
      <c r="AL22" s="131" t="str">
        <f>IFERROR((EDF_jour[[#This Row],[Score]] - EDF_jour[[#This Row],[Tendance 21j EDF]]) / EDF_jour[[#This Row],[Tendance 21j EDF]], "")</f>
        <v/>
      </c>
      <c r="AM22" s="132" cm="1">
        <f t="array" ref="AM22">IF(COUNTIFS(EDF[Date], "&gt;=" &amp; DATE(YEAR($A$4), MONTH($A$4), DAY($A$4) - 20), EDF[Date], "&lt;=" &amp; $A$4, EDF[Nom], EDF_jour[[#This Row],[NOM]]) &gt; 1, SQRT(SUMPRODUCT((EDF[Nom]=EDF_jour[[#This Row],[NOM]]) * (EDF[Date]&gt;=DATE(YEAR($A$4), MONTH($A$4), DAY($A$4)-20)) * (EDF[Date]&lt;=$A$4) * (EDF[Total EDF]-EDF_jour[[#This Row],[Tendance 21j EDF]])^2) / (COUNTIFS(EDF[Date], "&gt;=" &amp; DATE(YEAR($A$4), MONTH($A$4), DAY($A$4) - 20), EDF[Date], "&lt;=" &amp; $A$4, EDF[Nom], EDF_jour[[#This Row],[NOM]]) - 1)), 0)</f>
        <v>0</v>
      </c>
      <c r="AN22" s="133">
        <f>IF(COUNTIFS(EDF[Date], "&gt;=" &amp; DATE(2023, 7, 17), EDF[Date], "&lt;=" &amp; $A$4, EDF[Nom], EDF_jour[[#This Row],[NOM]]) = 0, "", SUMIFS(EDF[Total EDF], EDF[Date], "&gt;=" &amp; DATE(2023, 7, 17), EDF[Date], "&lt;=" &amp; $A$4, EDF[Nom], EDF_jour[[#This Row],[NOM]]) / COUNTIFS(EDF[Date], "&gt;=" &amp; DATE(2023, 7, 17), EDF[Date], "&lt;=" &amp; $A$4, EDF[Nom], EDF_jour[[#This Row],[NOM]]))</f>
        <v>18.25</v>
      </c>
      <c r="AO22" s="132" cm="1">
        <f t="array" ref="AO22">IF(COUNTIFS(EDF[Date], "&gt;=" &amp; DATE(2023, 7, 17), EDF[Date], "&lt;=" &amp; $A$4, EDF[Nom], EDF_jour[[#This Row],[NOM]]) &gt; 1, SQRT(SUMPRODUCT((EDF[Nom]=EDF_jour[[#This Row],[NOM]]) * (EDF[Date]&gt;=DATE(2023, 7, 17)) * (EDF[Date]&lt;=$A$4) * (EDF[Total EDF]-EDF_jour[[#This Row],[Tendance saison]])^2) / (COUNTIFS(EDF[Date], "&gt;=" &amp; DATE(2023, 7, 17), EDF[Date], "&lt;=" &amp; $A$4, EDF[Nom], EDF_jour[[#This Row],[NOM]]) - 1)), 0)</f>
        <v>1.2583057392117916</v>
      </c>
      <c r="AP22" s="132" t="str">
        <f>IF(COUNTIFS(EDF[Date], "&gt;=" &amp; DATE(YEAR($A$4), MONTH($A$4), DAY($A$4) - 20), EDF[Date], "&lt;=" &amp; $A$4, EDF[Nom], EDF_jour[[#This Row],[NOM]]) = 0, "", SUMIFS(EDF[Humeur], EDF[Date], "&gt;=" &amp; DATE(YEAR($A$4), MONTH($A$4), DAY($A$4) - 20), EDF[Date], "&lt;=" &amp; $A$4, EDF[Nom], EDF_jour[[#This Row],[NOM]]) / COUNTIFS(EDF[Date], "&gt;=" &amp; DATE(YEAR($A$4), MONTH($A$4), DAY($A$4) - 20), EDF[Date], "&lt;=" &amp; $A$4, EDF[Nom], EDF_jour[[#This Row],[NOM]]))</f>
        <v/>
      </c>
      <c r="AQ22" s="132">
        <f>IF(COUNTIFS(EDF[Date], "&gt;=" &amp; DATE(2023, 7, 17), EDF[Date], "&lt;=" &amp; $A$4, EDF[Nom], EDF_jour[[#This Row],[NOM]]) = 0, "", SUMIFS(EDF[Humeur], EDF[Date], "&gt;=" &amp; DATE(2023, 7, 17), EDF[Date], "&lt;=" &amp; $A$4, EDF[Nom], EDF_jour[[#This Row],[NOM]]) / COUNTIFS(EDF[Date], "&gt;=" &amp; DATE(2023, 7, 17), EDF[Date], "&lt;=" &amp; $A$4, EDF[Nom], EDF_jour[[#This Row],[NOM]]))</f>
        <v>2.75</v>
      </c>
      <c r="AR22" s="132" t="str">
        <f>IF(COUNTIFS(EDF[Date], "&gt;=" &amp; DATE(YEAR($A$4), MONTH($A$4), DAY($A$4) - 20), EDF[Date], "&lt;=" &amp; $A$4, EDF[Nom], EDF_jour[[#This Row],[NOM]]) = 0, "", SUMIFS(EDF[Stress], EDF[Date], "&gt;=" &amp; DATE(YEAR($A$4), MONTH($A$4), DAY($A$4) - 20), EDF[Date], "&lt;=" &amp; $A$4, EDF[Nom], EDF_jour[[#This Row],[NOM]]) / COUNTIFS(EDF[Date], "&gt;=" &amp; DATE(YEAR($A$4), MONTH($A$4), DAY($A$4) - 20), EDF[Date], "&lt;=" &amp; $A$4, EDF[Nom], EDF_jour[[#This Row],[NOM]]))</f>
        <v/>
      </c>
      <c r="AS22" s="132">
        <f>IF(COUNTIFS(EDF[Date], "&gt;=" &amp; DATE(2023, 7, 17), EDF[Date], "&lt;=" &amp; $A$4, EDF[Nom], EDF_jour[[#This Row],[NOM]]) = 0, "", SUMIFS(EDF[Stress], EDF[Date], "&gt;=" &amp; DATE(2023, 7, 17), EDF[Date], "&lt;=" &amp; $A$4, EDF[Nom], EDF_jour[[#This Row],[NOM]]) / COUNTIFS(EDF[Date], "&gt;=" &amp; DATE(2023, 7, 17), EDF[Date], "&lt;=" &amp; $A$4, EDF[Nom], EDF_jour[[#This Row],[NOM]]))</f>
        <v>3.5</v>
      </c>
      <c r="AT22" s="132" t="str">
        <f>IF(COUNTIFS(EDF[Date], "&gt;=" &amp; DATE(YEAR($A$4), MONTH($A$4), DAY($A$4) - 20), EDF[Date], "&lt;=" &amp; $A$4, EDF[Nom], EDF_jour[[#This Row],[NOM]]) = 0, "", SUMIFS(EDF[Sommeil], EDF[Date], "&gt;=" &amp; DATE(YEAR($A$4), MONTH($A$4), DAY($A$4) - 20), EDF[Date], "&lt;=" &amp; $A$4, EDF[Nom], EDF_jour[[#This Row],[NOM]]) / COUNTIFS(EDF[Date], "&gt;=" &amp; DATE(YEAR($A$4), MONTH($A$4), DAY($A$4) - 20), EDF[Date], "&lt;=" &amp; $A$4, EDF[Nom], EDF_jour[[#This Row],[NOM]]))</f>
        <v/>
      </c>
      <c r="AU22" s="132">
        <f>IF(COUNTIFS(EDF[Date], "&gt;=" &amp; DATE(2023, 7, 17), EDF[Date], "&lt;=" &amp; $A$4, EDF[Nom], EDF_jour[[#This Row],[NOM]]) = 0, "", SUMIFS(EDF[Sommeil], EDF[Date], "&gt;=" &amp; DATE(2023, 7, 17), EDF[Date], "&lt;=" &amp; $A$4, EDF[Nom], EDF_jour[[#This Row],[NOM]]) / COUNTIFS(EDF[Date], "&gt;=" &amp; DATE(2023, 7, 17), EDF[Date], "&lt;=" &amp; $A$4, EDF[Nom], EDF_jour[[#This Row],[NOM]]))</f>
        <v>2.75</v>
      </c>
      <c r="AV22" s="132" t="str">
        <f>IF(COUNTIFS(EDF[Date], "&gt;=" &amp; DATE(YEAR($A$4), MONTH($A$4), DAY($A$4) - 20), EDF[Date], "&lt;=" &amp; $A$4, EDF[Nom], EDF_jour[[#This Row],[NOM]]) = 0, "", SUMIFS(EDF[Etat Physique], EDF[Date], "&gt;=" &amp; DATE(YEAR($A$4), MONTH($A$4), DAY($A$4) - 20), EDF[Date], "&lt;=" &amp; $A$4, EDF[Nom], EDF_jour[[#This Row],[NOM]]) / COUNTIFS(EDF[Date], "&gt;=" &amp; DATE(YEAR($A$4), MONTH($A$4), DAY($A$4) - 20), EDF[Date], "&lt;=" &amp; $A$4, EDF[Nom], EDF_jour[[#This Row],[NOM]]))</f>
        <v/>
      </c>
      <c r="AW22" s="132">
        <f>IF(COUNTIFS(EDF[Date], "&gt;=" &amp; DATE(2023, 7, 17), EDF[Date], "&lt;=" &amp; $A$4, EDF[Nom], EDF_jour[[#This Row],[NOM]]) = 0, "", SUMIFS(EDF[Etat Physique], EDF[Date], "&gt;=" &amp; DATE(2023, 7, 17), EDF[Date], "&lt;=" &amp; $A$4, EDF[Nom], EDF_jour[[#This Row],[NOM]]) / COUNTIFS(EDF[Date], "&gt;=" &amp; DATE(2023, 7, 17), EDF[Date], "&lt;=" &amp; $A$4, EDF[Nom], EDF_jour[[#This Row],[NOM]]))</f>
        <v>2.25</v>
      </c>
      <c r="AX22" s="132" t="str">
        <f>IF(COUNTIFS(EDF[Date], "&gt;=" &amp; DATE(YEAR($A$4), MONTH($A$4), DAY($A$4) - 20), EDF[Date], "&lt;=" &amp; $A$4, EDF[Nom], EDF_jour[[#This Row],[NOM]]) = 0, "", SUMIFS(EDF[Hydratation], EDF[Date], "&gt;=" &amp; DATE(YEAR($A$4), MONTH($A$4), DAY($A$4) - 20), EDF[Date], "&lt;=" &amp; $A$4, EDF[Nom], EDF_jour[[#This Row],[NOM]]) / COUNTIFS(EDF[Date], "&gt;=" &amp; DATE(YEAR($A$4), MONTH($A$4), DAY($A$4) - 20), EDF[Date], "&lt;=" &amp; $A$4, EDF[Nom], EDF_jour[[#This Row],[NOM]]))</f>
        <v/>
      </c>
      <c r="AY22" s="132">
        <f>IF(COUNTIFS(EDF[Date], "&gt;=" &amp; DATE(2023, 7, 17), EDF[Date], "&lt;=" &amp; $A$4, EDF[Nom], EDF_jour[[#This Row],[NOM]]) = 0, "", SUMIFS(EDF[Hydratation], EDF[Date], "&gt;=" &amp; DATE(2023, 7, 17), EDF[Date], "&lt;=" &amp; $A$4, EDF[Nom], EDF_jour[[#This Row],[NOM]]) / COUNTIFS(EDF[Date], "&gt;=" &amp; DATE(2023, 7, 17), EDF[Date], "&lt;=" &amp; $A$4, EDF[Nom], EDF_jour[[#This Row],[NOM]]))</f>
        <v>3</v>
      </c>
      <c r="AZ22" s="132" t="str">
        <f>IF(COUNTIFS(EDF[Date], "&gt;=" &amp; DATE(YEAR($A$4), MONTH($A$4), DAY($A$4) - 20), EDF[Date], "&lt;=" &amp; $A$4, EDF[Nom], EDF_jour[[#This Row],[NOM]]) = 0, "", SUMIFS(EDF[Nutrition], EDF[Date], "&gt;=" &amp; DATE(YEAR($A$4), MONTH($A$4), DAY($A$4) - 20), EDF[Date], "&lt;=" &amp; $A$4, EDF[Nom], EDF_jour[[#This Row],[NOM]]) / COUNTIFS(EDF[Date], "&gt;=" &amp; DATE(YEAR($A$4), MONTH($A$4), DAY($A$4) - 20), EDF[Date], "&lt;=" &amp; $A$4, EDF[Nom], EDF_jour[[#This Row],[NOM]]))</f>
        <v/>
      </c>
      <c r="BA22" s="134">
        <f>IF(COUNTIFS(EDF[Date], "&gt;=" &amp; DATE(2023, 7, 17), EDF[Date], "&lt;=" &amp; $A$4, EDF[Nom], EDF_jour[[#This Row],[NOM]]) = 0, "", SUMIFS(EDF[Hydratation], EDF[Date], "&gt;=" &amp; DATE(2023, 7, 17), EDF[Date], "&lt;=" &amp; $A$4, EDF[Nom], EDF_jour[[#This Row],[NOM]]) / COUNTIFS(EDF[Date], "&gt;=" &amp; DATE(2023, 7, 17), EDF[Date], "&lt;=" &amp; $A$4, EDF[Nom], EDF_jour[[#This Row],[NOM]]))</f>
        <v>3</v>
      </c>
      <c r="BB22" s="48"/>
      <c r="BC22" s="48"/>
      <c r="BD22" s="48"/>
      <c r="BE22" s="48"/>
      <c r="BF22" s="48"/>
      <c r="BG22" s="48"/>
      <c r="BH22" s="48"/>
      <c r="BI22" s="48"/>
      <c r="BJ22" s="48"/>
      <c r="BK22" s="48"/>
      <c r="BL22" s="48"/>
      <c r="BM22" s="48"/>
      <c r="BN22" s="48"/>
      <c r="BO22" s="48"/>
      <c r="BP22" s="48"/>
      <c r="BQ22" s="48"/>
      <c r="BR22" s="48"/>
      <c r="BS22" s="48"/>
      <c r="BT22" s="48"/>
      <c r="BU22" s="49"/>
      <c r="BV22" s="49"/>
      <c r="BW22" s="49"/>
      <c r="BX22" s="49"/>
      <c r="BY22" s="49"/>
    </row>
    <row r="23" spans="1:77" x14ac:dyDescent="0.2">
      <c r="A23" s="78" t="s">
        <v>83</v>
      </c>
      <c r="B23" s="78" t="s">
        <v>794</v>
      </c>
      <c r="C23" s="39" t="s">
        <v>776</v>
      </c>
      <c r="D23" s="38">
        <v>45385</v>
      </c>
      <c r="E23" s="34"/>
      <c r="F23" s="52" t="s">
        <v>767</v>
      </c>
      <c r="G23" s="53" t="s">
        <v>773</v>
      </c>
      <c r="H23" s="37" t="str" cm="1">
        <f t="array" ref="H23">IF(P23="", "", IF(SUMPRODUCT((EDF_jour[[#This Row],[Humeur]:[Nutrition]]&lt;3)*1)&gt;=3, "Bas", VLOOKUP(P23, $G$67:$H$71, 2, TRUE)))</f>
        <v/>
      </c>
      <c r="I23" s="35"/>
      <c r="J23" s="44" t="str" cm="1">
        <f t="array" ref="J23">IF(SUMPRODUCT((EDF[[Date]:[Date]]=$A$4)*(EDF[[Nom]:[Nom]]=A23)*(EDF[[Humeur]:[Humeur]]))=0, "", SUMPRODUCT((EDF[[Date]:[Date]]=$A$4)*(EDF[[Nom]:[Nom]]=A23)*(EDF[[Humeur]:[Humeur]])))</f>
        <v/>
      </c>
      <c r="K23" s="45" t="str" cm="1">
        <f t="array" ref="K23">IF(SUMPRODUCT((EDF[[Date]:[Date]]=$A$4)*(EDF[[Nom]:[Nom]]=A23)*(EDF[[Stress]:[Stress]]))=0, "", SUMPRODUCT((EDF[[Date]:[Date]]=$A$4)*(EDF[[Nom]:[Nom]]=A23)*(EDF[[Stress]:[Stress]])))</f>
        <v/>
      </c>
      <c r="L23" s="45" t="str" cm="1">
        <f t="array" ref="L23">IF(SUMPRODUCT((EDF[[Date]:[Date]]=$A$4)*(EDF[[Nom]:[Nom]]=A23)*(EDF[[Sommeil]:[Sommeil]]))=0, "", SUMPRODUCT((EDF[[Date]:[Date]]=$A$4)*(EDF[[Nom]:[Nom]]=A23)*(EDF[[Sommeil]:[Sommeil]])))</f>
        <v/>
      </c>
      <c r="M23" s="45" t="str" cm="1">
        <f t="array" ref="M23">IF(SUMPRODUCT((EDF[[Date]:[Date]]=$A$4)*(EDF[[Nom]:[Nom]]=A23)*(EDF[[Etat Physique]:[Etat Physique]]))=0, "", SUMPRODUCT((EDF[[Date]:[Date]]=$A$4)*(EDF[[Nom]:[Nom]]=A23)*(EDF[[Etat Physique]:[Etat Physique]])))</f>
        <v/>
      </c>
      <c r="N23" s="45" t="str" cm="1">
        <f t="array" ref="N23">IF(SUMPRODUCT((EDF[[Date]:[Date]]=$A$4)*(EDF[[Nom]:[Nom]]=A23)*(EDF[[Hydratation]:[Hydratation]]))=0, "", SUMPRODUCT((EDF[[Date]:[Date]]=$A$4)*(EDF[[Nom]:[Nom]]=A23)*(EDF[[Hydratation]:[Hydratation]])))</f>
        <v/>
      </c>
      <c r="O23" s="45" t="str" cm="1">
        <f t="array" ref="O23">IF(SUMPRODUCT((EDF[[Date]:[Date]]=$A$4)*(EDF[[Nom]:[Nom]]=A23)*(EDF[[Nutrition]:[Nutrition]]))=0, "", SUMPRODUCT((EDF[[Date]:[Date]]=$A$4)*(EDF[[Nom]:[Nom]]=A23)*(EDF[[Nutrition]:[Nutrition]])))</f>
        <v/>
      </c>
      <c r="P23" s="45" t="str" cm="1">
        <f t="array" ref="P23">IF(SUMPRODUCT((EDF[[Date]:[Date]]=$A$4)*(EDF[[Nom]:[Nom]]=A23)*(EDF[[Total EDF]:[Total EDF]]))=0, "", SUMPRODUCT((EDF[[Date]:[Date]]=$A$4)*(EDF[[Nom]:[Nom]]=A23)*(EDF[[Total EDF]:[Total EDF]])))</f>
        <v/>
      </c>
      <c r="Q23" s="107" t="str" cm="1">
        <f t="array" ref="Q23">IF(SUMPRODUCT((EDF[[Date]:[Date]]=$A$4)*(EDF[[Nom]:[Nom]]=EDF_jour[[#This Row],[NOM]])*(EDF[[Intensité douleur]:[Intensité douleur]]))=0, "", SUMPRODUCT((EDF[[Date]:[Date]]=$A$4)*(EDF[[Nom]:[Nom]]=EDF_jour[[#This Row],[NOM]])*(EDF[[Intensité douleur]:[Intensité douleur]])))</f>
        <v/>
      </c>
      <c r="R23" s="35" t="str" cm="1">
        <f t="array" ref="R23">IF(IFERROR(INDEX(EDF[[Commentaires douleur]:[Commentaires douleur]], MATCH(1, (EDF[[Date]:[Date]]=$A$4)*(EDF[[Nom]:[Nom]]=EDF_jour[[#This Row],[NOM]]), 0)), "")=0, "", IFERROR(INDEX(EDF[[Commentaires douleur]:[Commentaires douleur]], MATCH(1, (EDF[[Date]:[Date]]=$A$4)*(EDF[[Nom]:[Nom]]=EDF_jour[[#This Row],[NOM]]), 0)), ""))</f>
        <v/>
      </c>
      <c r="S23" s="35"/>
      <c r="T23" s="35" t="str" cm="1">
        <f t="array" ref="T23">IF(IFERROR(INDEX(EDF[[Tête]:[Tête]], MATCH(1, (EDF[[Date]:[Date]]=$A$4)*(EDF[[Nom]:[Nom]]=EDF_jour[[#This Row],[NOM]]), 0)), "")=0, "", IFERROR(INDEX(EDF[[Tête]:[Tête]], MATCH(1, (EDF[[Date]:[Date]]=$A$4)*(EDF[[Nom]:[Nom]]=EDF_jour[[#This Row],[NOM]]), 0)), ""))</f>
        <v/>
      </c>
      <c r="U23" s="35" t="str" cm="1">
        <f t="array" ref="U23">IF(IFERROR(INDEX(EDF[[Cervicales]:[Cervicales]], MATCH(1, (EDF[[Date]:[Date]]=$A$4)*(EDF[[Nom]:[Nom]]=EDF_jour[[#This Row],[NOM]]), 0)), "")=0, "", IFERROR(INDEX(EDF[[Cervicales]:[Cervicales]], MATCH(1, (EDF[[Date]:[Date]]=$A$4)*(EDF[[Nom]:[Nom]]=EDF_jour[[#This Row],[NOM]]), 0)), ""))</f>
        <v/>
      </c>
      <c r="V23" s="35" t="str" cm="1">
        <f t="array" ref="V23">IF(IFERROR(INDEX(EDF[[Ceinture scapulaire]:[Ceinture scapulaire]], MATCH(1, (EDF[[Date]:[Date]]=$A$4)*(EDF[[Nom]:[Nom]]=EDF_jour[[#This Row],[NOM]]), 0)), "")=0, "", IFERROR(INDEX(EDF[[Ceinture scapulaire]:[Ceinture scapulaire]], MATCH(1, (EDF[[Date]:[Date]]=$A$4)*(EDF[[Nom]:[Nom]]=EDF_jour[[#This Row],[NOM]]), 0)), ""))</f>
        <v/>
      </c>
      <c r="W23" s="35" t="str" cm="1">
        <f t="array" ref="W23">IF(IFERROR(INDEX(EDF[[Coudes]:[Coudes]], MATCH(1, (EDF[[Date]:[Date]]=$A$4)*(EDF[[Nom]:[Nom]]=EDF_jour[[#This Row],[NOM]]), 0)), "")=0, "", IFERROR(INDEX(EDF[[Coudes]:[Coudes]], MATCH(1, (EDF[[Date]:[Date]]=$A$4)*(EDF[[Nom]:[Nom]]=EDF_jour[[#This Row],[NOM]]), 0)), ""))</f>
        <v/>
      </c>
      <c r="X23" s="35" t="str" cm="1">
        <f t="array" ref="X23">IF(IFERROR(INDEX(EDF[[Mains]:[Mains]], MATCH(1, (EDF[[Date]:[Date]]=$A$4)*(EDF[[Nom]:[Nom]]=EDF_jour[[#This Row],[NOM]]), 0)), "")=0, "", IFERROR(INDEX(EDF[[Mains]:[Mains]], MATCH(1, (EDF[[Date]:[Date]]=$A$4)*(EDF[[Nom]:[Nom]]=EDF_jour[[#This Row],[NOM]]), 0)), ""))</f>
        <v/>
      </c>
      <c r="Y23" s="35" t="str" cm="1">
        <f t="array" ref="Y23">IF(IFERROR(INDEX(EDF[[Dos]:[Dos]], MATCH(1, (EDF[[Date]:[Date]]=$A$4)*(EDF[[Nom]:[Nom]]=EDF_jour[[#This Row],[NOM]]), 0)), "")=0, "", IFERROR(INDEX(EDF[[Dos]:[Dos]], MATCH(1, (EDF[[Date]:[Date]]=$A$4)*(EDF[[Nom]:[Nom]]=EDF_jour[[#This Row],[NOM]]), 0)), ""))</f>
        <v/>
      </c>
      <c r="Z23" s="35" t="str" cm="1">
        <f t="array" ref="Z23">IF(IFERROR(INDEX(EDF[[Abdos]:[Abdos]], MATCH(1, (EDF[[Date]:[Date]]=$A$4)*(EDF[[Nom]:[Nom]]=EDF_jour[[#This Row],[NOM]]), 0)), "")=0, "", IFERROR(INDEX(EDF[[Abdos]:[Abdos]], MATCH(1, (EDF[[Date]:[Date]]=$A$4)*(EDF[[Nom]:[Nom]]=EDF_jour[[#This Row],[NOM]]), 0)), ""))</f>
        <v/>
      </c>
      <c r="AA23" s="35" t="str" cm="1">
        <f t="array" ref="AA23">IF(IFERROR(INDEX(EDF[[Ceinture pelvienne]:[Ceinture pelvienne]], MATCH(1, (EDF[[Date]:[Date]]=$A$4)*(EDF[[Nom]:[Nom]]=EDF_jour[[#This Row],[NOM]]), 0)), "")=0, "", IFERROR(INDEX(EDF[[Ceinture pelvienne]:[Ceinture pelvienne]], MATCH(1, (EDF[[Date]:[Date]]=$A$4)*(EDF[[Nom]:[Nom]]=EDF_jour[[#This Row],[NOM]]), 0)), ""))</f>
        <v/>
      </c>
      <c r="AB23" s="35" t="str" cm="1">
        <f t="array" ref="AB23">IF(IFERROR(INDEX(EDF[[Genou]:[Genou]], MATCH(1, (EDF[[Date]:[Date]]=$A$4)*(EDF[[Nom]:[Nom]]=EDF_jour[[#This Row],[NOM]]), 0)), "")=0, "", IFERROR(INDEX(EDF[[Genou]:[Genou]], MATCH(1, (EDF[[Date]:[Date]]=$A$4)*(EDF[[Nom]:[Nom]]=EDF_jour[[#This Row],[NOM]]), 0)), ""))</f>
        <v/>
      </c>
      <c r="AC23" s="35" t="str" cm="1">
        <f t="array" ref="AC23">IF(IFERROR(INDEX(EDF[[Quadri]:[Quadri]], MATCH(1, (EDF[[Date]:[Date]]=$A$4)*(EDF[[Nom]:[Nom]]=EDF_jour[[#This Row],[NOM]]), 0)), "")=0, "", IFERROR(INDEX(EDF[[Quadri]:[Quadri]], MATCH(1, (EDF[[Date]:[Date]]=$A$4)*(EDF[[Nom]:[Nom]]=EDF_jour[[#This Row],[NOM]]), 0)), ""))</f>
        <v/>
      </c>
      <c r="AD23" s="35" t="str" cm="1">
        <f t="array" ref="AD23">IF(IFERROR(INDEX(EDF[[Ischio]:[Ischio]], MATCH(1, (EDF[[Date]:[Date]]=$A$4)*(EDF[[Nom]:[Nom]]=EDF_jour[[#This Row],[NOM]]), 0)), "")=0, "", IFERROR(INDEX(EDF[[Ischio]:[Ischio]], MATCH(1, (EDF[[Date]:[Date]]=$A$4)*(EDF[[Nom]:[Nom]]=EDF_jour[[#This Row],[NOM]]), 0)), ""))</f>
        <v/>
      </c>
      <c r="AE23" s="35" t="str" cm="1">
        <f t="array" ref="AE23">IF(IFERROR(INDEX(EDF[[Tibia]:[Tibia]], MATCH(1, (EDF[[Date]:[Date]]=$A$4)*(EDF[[Nom]:[Nom]]=EDF_jour[[#This Row],[NOM]]), 0)), "")=0, "", IFERROR(INDEX(EDF[[Tibia]:[Tibia]], MATCH(1, (EDF[[Date]:[Date]]=$A$4)*(EDF[[Nom]:[Nom]]=EDF_jour[[#This Row],[NOM]]), 0)), ""))</f>
        <v/>
      </c>
      <c r="AF23" s="35" t="str" cm="1">
        <f t="array" ref="AF23">IF(IFERROR(INDEX(EDF[[Mollet]:[Mollet]], MATCH(1, (EDF[[Date]:[Date]]=$A$4)*(EDF[[Nom]:[Nom]]=EDF_jour[[#This Row],[NOM]]), 0)), "")=0, "", IFERROR(INDEX(EDF[[Mollet]:[Mollet]], MATCH(1, (EDF[[Date]:[Date]]=$A$4)*(EDF[[Nom]:[Nom]]=EDF_jour[[#This Row],[NOM]]), 0)), ""))</f>
        <v/>
      </c>
      <c r="AG23" s="35" t="str" cm="1">
        <f t="array" ref="AG23">IF(IFERROR(INDEX(EDF[[Chevilles]:[Chevilles]], MATCH(1, (EDF[[Date]:[Date]]=$A$4)*(EDF[[Nom]:[Nom]]=EDF_jour[[#This Row],[NOM]]), 0)), "")=0, "", IFERROR(INDEX(EDF[[Chevilles]:[Chevilles]], MATCH(1, (EDF[[Date]:[Date]]=$A$4)*(EDF[[Nom]:[Nom]]=EDF_jour[[#This Row],[NOM]]), 0)), ""))</f>
        <v/>
      </c>
      <c r="AH23" s="35" t="str" cm="1">
        <f t="array" ref="AH23">IF(IFERROR(INDEX(EDF[[Pieds]:[Pieds]], MATCH(1, (EDF[[Date]:[Date]]=$A$4)*(EDF[[Nom]:[Nom]]=EDF_jour[[#This Row],[NOM]]), 0)), "")=0, "", IFERROR(INDEX(EDF[[Pieds]:[Pieds]], MATCH(1, (EDF[[Date]:[Date]]=$A$4)*(EDF[[Nom]:[Nom]]=EDF_jour[[#This Row],[NOM]]), 0)), ""))</f>
        <v/>
      </c>
      <c r="AI23" s="35">
        <f>IF(COUNTIFS(EDF[Date], "&gt;=" &amp; DATE(YEAR($A$4), MONTH($A$4), DAY($A$4) - 6), EDF[Date], "&lt;=" &amp; $A$4, EDF[Nom], EDF_jour[[#This Row],[NOM]]) = 0, "", SUMIFS(EDF[Total EDF], EDF[Date], "&gt;=" &amp; DATE(YEAR($A$4), MONTH($A$4), DAY($A$4) - 6), EDF[Date], "&lt;=" &amp; $A$4, EDF[Nom], EDF_jour[[#This Row],[NOM]]) / COUNTIFS(EDF[Date], "&gt;=" &amp; DATE(YEAR($A$4), MONTH($A$4), DAY($A$4) - 6), EDF[Date], "&lt;=" &amp; $A$4, EDF[Nom], EDF_jour[[#This Row],[NOM]]))</f>
        <v>23</v>
      </c>
      <c r="AJ23" s="35" cm="1">
        <f t="array" ref="AJ23">IF(COUNTIFS(EDF[Date], "&gt;=" &amp; DATE(YEAR($A$4), MONTH($A$4), DAY($A$4) - 6), EDF[Date], "&lt;=" &amp; $A$4, EDF[Nom], EDF_jour[[#This Row],[NOM]]) &gt; 1, SQRT(SUMPRODUCT((EDF[Nom]=EDF_jour[[#This Row],[NOM]]) * (EDF[Date]&gt;=DATE(YEAR($A$4), MONTH($A$4), DAY($A$4)-6)) * (EDF[Date]&lt;=$A$4) * (EDF[Total EDF]-EDF_jour[[#This Row],[Tendance semaine]])^2) / (COUNTIFS(EDF[Date], "&gt;=" &amp; DATE(YEAR($A$4), MONTH($A$4), DAY($A$4) - 6), EDF[Date], "&lt;=" &amp; $A$4, EDF[Nom], EDF_jour[[#This Row],[NOM]]) - 1)), 0)</f>
        <v>2.8284271247461903</v>
      </c>
      <c r="AK23" s="130">
        <f>IF(COUNTIFS(EDF[Date], "&gt;=" &amp; DATE(YEAR($A$4), MONTH($A$4), DAY($A$4) - 20), EDF[Date], "&lt;=" &amp; $A$4, EDF[Nom], EDF_jour[[#This Row],[NOM]]) = 0, "", SUMIFS(EDF[Total EDF], EDF[Date], "&gt;=" &amp; DATE(YEAR($A$4), MONTH($A$4), DAY($A$4) - 20), EDF[Date], "&lt;=" &amp; $A$4, EDF[Nom], EDF_jour[[#This Row],[NOM]]) / COUNTIFS(EDF[Date], "&gt;=" &amp; DATE(YEAR($A$4), MONTH($A$4), DAY($A$4) - 20), EDF[Date], "&lt;=" &amp; $A$4, EDF[Nom], EDF_jour[[#This Row],[NOM]]))</f>
        <v>23.25</v>
      </c>
      <c r="AL23" s="131" t="str">
        <f>IFERROR((EDF_jour[[#This Row],[Score]] - EDF_jour[[#This Row],[Tendance 21j EDF]]) / EDF_jour[[#This Row],[Tendance 21j EDF]], "")</f>
        <v/>
      </c>
      <c r="AM23" s="132" cm="1">
        <f t="array" ref="AM23">IF(COUNTIFS(EDF[Date], "&gt;=" &amp; DATE(YEAR($A$4), MONTH($A$4), DAY($A$4) - 20), EDF[Date], "&lt;=" &amp; $A$4, EDF[Nom], EDF_jour[[#This Row],[NOM]]) &gt; 1, SQRT(SUMPRODUCT((EDF[Nom]=EDF_jour[[#This Row],[NOM]]) * (EDF[Date]&gt;=DATE(YEAR($A$4), MONTH($A$4), DAY($A$4)-20)) * (EDF[Date]&lt;=$A$4) * (EDF[Total EDF]-EDF_jour[[#This Row],[Tendance 21j EDF]])^2) / (COUNTIFS(EDF[Date], "&gt;=" &amp; DATE(YEAR($A$4), MONTH($A$4), DAY($A$4) - 20), EDF[Date], "&lt;=" &amp; $A$4, EDF[Nom], EDF_jour[[#This Row],[NOM]]) - 1)), 0)</f>
        <v>1.9820624179302297</v>
      </c>
      <c r="AN23" s="133">
        <f>IF(COUNTIFS(EDF[Date], "&gt;=" &amp; DATE(2023, 7, 17), EDF[Date], "&lt;=" &amp; $A$4, EDF[Nom], EDF_jour[[#This Row],[NOM]]) = 0, "", SUMIFS(EDF[Total EDF], EDF[Date], "&gt;=" &amp; DATE(2023, 7, 17), EDF[Date], "&lt;=" &amp; $A$4, EDF[Nom], EDF_jour[[#This Row],[NOM]]) / COUNTIFS(EDF[Date], "&gt;=" &amp; DATE(2023, 7, 17), EDF[Date], "&lt;=" &amp; $A$4, EDF[Nom], EDF_jour[[#This Row],[NOM]]))</f>
        <v>20.121621621621621</v>
      </c>
      <c r="AO23" s="132" cm="1">
        <f t="array" ref="AO23">IF(COUNTIFS(EDF[Date], "&gt;=" &amp; DATE(2023, 7, 17), EDF[Date], "&lt;=" &amp; $A$4, EDF[Nom], EDF_jour[[#This Row],[NOM]]) &gt; 1, SQRT(SUMPRODUCT((EDF[Nom]=EDF_jour[[#This Row],[NOM]]) * (EDF[Date]&gt;=DATE(2023, 7, 17)) * (EDF[Date]&lt;=$A$4) * (EDF[Total EDF]-EDF_jour[[#This Row],[Tendance saison]])^2) / (COUNTIFS(EDF[Date], "&gt;=" &amp; DATE(2023, 7, 17), EDF[Date], "&lt;=" &amp; $A$4, EDF[Nom], EDF_jour[[#This Row],[NOM]]) - 1)), 0)</f>
        <v>3.5767617661204238</v>
      </c>
      <c r="AP23" s="132">
        <f>IF(COUNTIFS(EDF[Date], "&gt;=" &amp; DATE(YEAR($A$4), MONTH($A$4), DAY($A$4) - 20), EDF[Date], "&lt;=" &amp; $A$4, EDF[Nom], EDF_jour[[#This Row],[NOM]]) = 0, "", SUMIFS(EDF[Humeur], EDF[Date], "&gt;=" &amp; DATE(YEAR($A$4), MONTH($A$4), DAY($A$4) - 20), EDF[Date], "&lt;=" &amp; $A$4, EDF[Nom], EDF_jour[[#This Row],[NOM]]) / COUNTIFS(EDF[Date], "&gt;=" &amp; DATE(YEAR($A$4), MONTH($A$4), DAY($A$4) - 20), EDF[Date], "&lt;=" &amp; $A$4, EDF[Nom], EDF_jour[[#This Row],[NOM]]))</f>
        <v>4.75</v>
      </c>
      <c r="AQ23" s="132">
        <f>IF(COUNTIFS(EDF[Date], "&gt;=" &amp; DATE(2023, 7, 17), EDF[Date], "&lt;=" &amp; $A$4, EDF[Nom], EDF_jour[[#This Row],[NOM]]) = 0, "", SUMIFS(EDF[Humeur], EDF[Date], "&gt;=" &amp; DATE(2023, 7, 17), EDF[Date], "&lt;=" &amp; $A$4, EDF[Nom], EDF_jour[[#This Row],[NOM]]) / COUNTIFS(EDF[Date], "&gt;=" &amp; DATE(2023, 7, 17), EDF[Date], "&lt;=" &amp; $A$4, EDF[Nom], EDF_jour[[#This Row],[NOM]]))</f>
        <v>3.4864864864864864</v>
      </c>
      <c r="AR23" s="132">
        <f>IF(COUNTIFS(EDF[Date], "&gt;=" &amp; DATE(YEAR($A$4), MONTH($A$4), DAY($A$4) - 20), EDF[Date], "&lt;=" &amp; $A$4, EDF[Nom], EDF_jour[[#This Row],[NOM]]) = 0, "", SUMIFS(EDF[Stress], EDF[Date], "&gt;=" &amp; DATE(YEAR($A$4), MONTH($A$4), DAY($A$4) - 20), EDF[Date], "&lt;=" &amp; $A$4, EDF[Nom], EDF_jour[[#This Row],[NOM]]) / COUNTIFS(EDF[Date], "&gt;=" &amp; DATE(YEAR($A$4), MONTH($A$4), DAY($A$4) - 20), EDF[Date], "&lt;=" &amp; $A$4, EDF[Nom], EDF_jour[[#This Row],[NOM]]))</f>
        <v>4.25</v>
      </c>
      <c r="AS23" s="132">
        <f>IF(COUNTIFS(EDF[Date], "&gt;=" &amp; DATE(2023, 7, 17), EDF[Date], "&lt;=" &amp; $A$4, EDF[Nom], EDF_jour[[#This Row],[NOM]]) = 0, "", SUMIFS(EDF[Stress], EDF[Date], "&gt;=" &amp; DATE(2023, 7, 17), EDF[Date], "&lt;=" &amp; $A$4, EDF[Nom], EDF_jour[[#This Row],[NOM]]) / COUNTIFS(EDF[Date], "&gt;=" &amp; DATE(2023, 7, 17), EDF[Date], "&lt;=" &amp; $A$4, EDF[Nom], EDF_jour[[#This Row],[NOM]]))</f>
        <v>3.7162162162162162</v>
      </c>
      <c r="AT23" s="132">
        <f>IF(COUNTIFS(EDF[Date], "&gt;=" &amp; DATE(YEAR($A$4), MONTH($A$4), DAY($A$4) - 20), EDF[Date], "&lt;=" &amp; $A$4, EDF[Nom], EDF_jour[[#This Row],[NOM]]) = 0, "", SUMIFS(EDF[Sommeil], EDF[Date], "&gt;=" &amp; DATE(YEAR($A$4), MONTH($A$4), DAY($A$4) - 20), EDF[Date], "&lt;=" &amp; $A$4, EDF[Nom], EDF_jour[[#This Row],[NOM]]) / COUNTIFS(EDF[Date], "&gt;=" &amp; DATE(YEAR($A$4), MONTH($A$4), DAY($A$4) - 20), EDF[Date], "&lt;=" &amp; $A$4, EDF[Nom], EDF_jour[[#This Row],[NOM]]))</f>
        <v>3.5</v>
      </c>
      <c r="AU23" s="132">
        <f>IF(COUNTIFS(EDF[Date], "&gt;=" &amp; DATE(2023, 7, 17), EDF[Date], "&lt;=" &amp; $A$4, EDF[Nom], EDF_jour[[#This Row],[NOM]]) = 0, "", SUMIFS(EDF[Sommeil], EDF[Date], "&gt;=" &amp; DATE(2023, 7, 17), EDF[Date], "&lt;=" &amp; $A$4, EDF[Nom], EDF_jour[[#This Row],[NOM]]) / COUNTIFS(EDF[Date], "&gt;=" &amp; DATE(2023, 7, 17), EDF[Date], "&lt;=" &amp; $A$4, EDF[Nom], EDF_jour[[#This Row],[NOM]]))</f>
        <v>3.2972972972972974</v>
      </c>
      <c r="AV23" s="132">
        <f>IF(COUNTIFS(EDF[Date], "&gt;=" &amp; DATE(YEAR($A$4), MONTH($A$4), DAY($A$4) - 20), EDF[Date], "&lt;=" &amp; $A$4, EDF[Nom], EDF_jour[[#This Row],[NOM]]) = 0, "", SUMIFS(EDF[Etat Physique], EDF[Date], "&gt;=" &amp; DATE(YEAR($A$4), MONTH($A$4), DAY($A$4) - 20), EDF[Date], "&lt;=" &amp; $A$4, EDF[Nom], EDF_jour[[#This Row],[NOM]]) / COUNTIFS(EDF[Date], "&gt;=" &amp; DATE(YEAR($A$4), MONTH($A$4), DAY($A$4) - 20), EDF[Date], "&lt;=" &amp; $A$4, EDF[Nom], EDF_jour[[#This Row],[NOM]]))</f>
        <v>3</v>
      </c>
      <c r="AW23" s="132">
        <f>IF(COUNTIFS(EDF[Date], "&gt;=" &amp; DATE(2023, 7, 17), EDF[Date], "&lt;=" &amp; $A$4, EDF[Nom], EDF_jour[[#This Row],[NOM]]) = 0, "", SUMIFS(EDF[Etat Physique], EDF[Date], "&gt;=" &amp; DATE(2023, 7, 17), EDF[Date], "&lt;=" &amp; $A$4, EDF[Nom], EDF_jour[[#This Row],[NOM]]) / COUNTIFS(EDF[Date], "&gt;=" &amp; DATE(2023, 7, 17), EDF[Date], "&lt;=" &amp; $A$4, EDF[Nom], EDF_jour[[#This Row],[NOM]]))</f>
        <v>2.8783783783783785</v>
      </c>
      <c r="AX23" s="132">
        <f>IF(COUNTIFS(EDF[Date], "&gt;=" &amp; DATE(YEAR($A$4), MONTH($A$4), DAY($A$4) - 20), EDF[Date], "&lt;=" &amp; $A$4, EDF[Nom], EDF_jour[[#This Row],[NOM]]) = 0, "", SUMIFS(EDF[Hydratation], EDF[Date], "&gt;=" &amp; DATE(YEAR($A$4), MONTH($A$4), DAY($A$4) - 20), EDF[Date], "&lt;=" &amp; $A$4, EDF[Nom], EDF_jour[[#This Row],[NOM]]) / COUNTIFS(EDF[Date], "&gt;=" &amp; DATE(YEAR($A$4), MONTH($A$4), DAY($A$4) - 20), EDF[Date], "&lt;=" &amp; $A$4, EDF[Nom], EDF_jour[[#This Row],[NOM]]))</f>
        <v>3.75</v>
      </c>
      <c r="AY23" s="132">
        <f>IF(COUNTIFS(EDF[Date], "&gt;=" &amp; DATE(2023, 7, 17), EDF[Date], "&lt;=" &amp; $A$4, EDF[Nom], EDF_jour[[#This Row],[NOM]]) = 0, "", SUMIFS(EDF[Hydratation], EDF[Date], "&gt;=" &amp; DATE(2023, 7, 17), EDF[Date], "&lt;=" &amp; $A$4, EDF[Nom], EDF_jour[[#This Row],[NOM]]) / COUNTIFS(EDF[Date], "&gt;=" &amp; DATE(2023, 7, 17), EDF[Date], "&lt;=" &amp; $A$4, EDF[Nom], EDF_jour[[#This Row],[NOM]]))</f>
        <v>3.0540540540540539</v>
      </c>
      <c r="AZ23" s="132">
        <f>IF(COUNTIFS(EDF[Date], "&gt;=" &amp; DATE(YEAR($A$4), MONTH($A$4), DAY($A$4) - 20), EDF[Date], "&lt;=" &amp; $A$4, EDF[Nom], EDF_jour[[#This Row],[NOM]]) = 0, "", SUMIFS(EDF[Nutrition], EDF[Date], "&gt;=" &amp; DATE(YEAR($A$4), MONTH($A$4), DAY($A$4) - 20), EDF[Date], "&lt;=" &amp; $A$4, EDF[Nom], EDF_jour[[#This Row],[NOM]]) / COUNTIFS(EDF[Date], "&gt;=" &amp; DATE(YEAR($A$4), MONTH($A$4), DAY($A$4) - 20), EDF[Date], "&lt;=" &amp; $A$4, EDF[Nom], EDF_jour[[#This Row],[NOM]]))</f>
        <v>4</v>
      </c>
      <c r="BA23" s="134">
        <f>IF(COUNTIFS(EDF[Date], "&gt;=" &amp; DATE(2023, 7, 17), EDF[Date], "&lt;=" &amp; $A$4, EDF[Nom], EDF_jour[[#This Row],[NOM]]) = 0, "", SUMIFS(EDF[Hydratation], EDF[Date], "&gt;=" &amp; DATE(2023, 7, 17), EDF[Date], "&lt;=" &amp; $A$4, EDF[Nom], EDF_jour[[#This Row],[NOM]]) / COUNTIFS(EDF[Date], "&gt;=" &amp; DATE(2023, 7, 17), EDF[Date], "&lt;=" &amp; $A$4, EDF[Nom], EDF_jour[[#This Row],[NOM]]))</f>
        <v>3.0540540540540539</v>
      </c>
      <c r="BB23" s="48"/>
      <c r="BC23" s="48"/>
      <c r="BD23" s="48"/>
      <c r="BE23" s="48"/>
      <c r="BF23" s="48"/>
      <c r="BG23" s="48"/>
      <c r="BH23" s="48"/>
      <c r="BI23" s="48"/>
      <c r="BJ23" s="48"/>
      <c r="BK23" s="48"/>
      <c r="BL23" s="48"/>
      <c r="BM23" s="48"/>
      <c r="BN23" s="48"/>
      <c r="BO23" s="48"/>
      <c r="BP23" s="48"/>
      <c r="BQ23" s="48"/>
      <c r="BR23" s="48"/>
      <c r="BS23" s="48"/>
      <c r="BT23" s="48"/>
      <c r="BU23" s="49"/>
      <c r="BV23" s="49"/>
      <c r="BW23" s="49"/>
      <c r="BX23" s="49"/>
      <c r="BY23" s="49"/>
    </row>
    <row r="24" spans="1:77" x14ac:dyDescent="0.2">
      <c r="A24" s="78" t="s">
        <v>168</v>
      </c>
      <c r="B24" s="78" t="s">
        <v>765</v>
      </c>
      <c r="C24" s="39" t="s">
        <v>776</v>
      </c>
      <c r="D24" s="38">
        <v>45385</v>
      </c>
      <c r="E24" s="34"/>
      <c r="F24" s="52" t="s">
        <v>767</v>
      </c>
      <c r="G24" s="53" t="s">
        <v>773</v>
      </c>
      <c r="H24" s="37" t="str" cm="1">
        <f t="array" ref="H24">IF(P24="", "", IF(SUMPRODUCT((EDF_jour[[#This Row],[Humeur]:[Nutrition]]&lt;3)*1)&gt;=3, "Bas", VLOOKUP(P24, $G$67:$H$71, 2, TRUE)))</f>
        <v/>
      </c>
      <c r="I24" s="34"/>
      <c r="J24" s="44" t="str" cm="1">
        <f t="array" ref="J24">IF(SUMPRODUCT((EDF[[Date]:[Date]]=$A$4)*(EDF[[Nom]:[Nom]]=A24)*(EDF[[Humeur]:[Humeur]]))=0, "", SUMPRODUCT((EDF[[Date]:[Date]]=$A$4)*(EDF[[Nom]:[Nom]]=A24)*(EDF[[Humeur]:[Humeur]])))</f>
        <v/>
      </c>
      <c r="K24" s="45" t="str" cm="1">
        <f t="array" ref="K24">IF(SUMPRODUCT((EDF[[Date]:[Date]]=$A$4)*(EDF[[Nom]:[Nom]]=A24)*(EDF[[Stress]:[Stress]]))=0, "", SUMPRODUCT((EDF[[Date]:[Date]]=$A$4)*(EDF[[Nom]:[Nom]]=A24)*(EDF[[Stress]:[Stress]])))</f>
        <v/>
      </c>
      <c r="L24" s="45" t="str" cm="1">
        <f t="array" ref="L24">IF(SUMPRODUCT((EDF[[Date]:[Date]]=$A$4)*(EDF[[Nom]:[Nom]]=A24)*(EDF[[Sommeil]:[Sommeil]]))=0, "", SUMPRODUCT((EDF[[Date]:[Date]]=$A$4)*(EDF[[Nom]:[Nom]]=A24)*(EDF[[Sommeil]:[Sommeil]])))</f>
        <v/>
      </c>
      <c r="M24" s="45" t="str" cm="1">
        <f t="array" ref="M24">IF(SUMPRODUCT((EDF[[Date]:[Date]]=$A$4)*(EDF[[Nom]:[Nom]]=A24)*(EDF[[Etat Physique]:[Etat Physique]]))=0, "", SUMPRODUCT((EDF[[Date]:[Date]]=$A$4)*(EDF[[Nom]:[Nom]]=A24)*(EDF[[Etat Physique]:[Etat Physique]])))</f>
        <v/>
      </c>
      <c r="N24" s="45" t="str" cm="1">
        <f t="array" ref="N24">IF(SUMPRODUCT((EDF[[Date]:[Date]]=$A$4)*(EDF[[Nom]:[Nom]]=A24)*(EDF[[Hydratation]:[Hydratation]]))=0, "", SUMPRODUCT((EDF[[Date]:[Date]]=$A$4)*(EDF[[Nom]:[Nom]]=A24)*(EDF[[Hydratation]:[Hydratation]])))</f>
        <v/>
      </c>
      <c r="O24" s="45" t="str" cm="1">
        <f t="array" ref="O24">IF(SUMPRODUCT((EDF[[Date]:[Date]]=$A$4)*(EDF[[Nom]:[Nom]]=A24)*(EDF[[Nutrition]:[Nutrition]]))=0, "", SUMPRODUCT((EDF[[Date]:[Date]]=$A$4)*(EDF[[Nom]:[Nom]]=A24)*(EDF[[Nutrition]:[Nutrition]])))</f>
        <v/>
      </c>
      <c r="P24" s="45" t="str" cm="1">
        <f t="array" ref="P24">IF(SUMPRODUCT((EDF[[Date]:[Date]]=$A$4)*(EDF[[Nom]:[Nom]]=A24)*(EDF[[Total EDF]:[Total EDF]]))=0, "", SUMPRODUCT((EDF[[Date]:[Date]]=$A$4)*(EDF[[Nom]:[Nom]]=A24)*(EDF[[Total EDF]:[Total EDF]])))</f>
        <v/>
      </c>
      <c r="Q24" s="107" t="str" cm="1">
        <f t="array" ref="Q24">IF(SUMPRODUCT((EDF[[Date]:[Date]]=$A$4)*(EDF[[Nom]:[Nom]]=EDF_jour[[#This Row],[NOM]])*(EDF[[Intensité douleur]:[Intensité douleur]]))=0, "", SUMPRODUCT((EDF[[Date]:[Date]]=$A$4)*(EDF[[Nom]:[Nom]]=EDF_jour[[#This Row],[NOM]])*(EDF[[Intensité douleur]:[Intensité douleur]])))</f>
        <v/>
      </c>
      <c r="R24" s="35" t="str" cm="1">
        <f t="array" ref="R24">IF(IFERROR(INDEX(EDF[[Commentaires douleur]:[Commentaires douleur]], MATCH(1, (EDF[[Date]:[Date]]=$A$4)*(EDF[[Nom]:[Nom]]=EDF_jour[[#This Row],[NOM]]), 0)), "")=0, "", IFERROR(INDEX(EDF[[Commentaires douleur]:[Commentaires douleur]], MATCH(1, (EDF[[Date]:[Date]]=$A$4)*(EDF[[Nom]:[Nom]]=EDF_jour[[#This Row],[NOM]]), 0)), ""))</f>
        <v/>
      </c>
      <c r="S24" s="35"/>
      <c r="T24" s="35" t="str" cm="1">
        <f t="array" ref="T24">IF(IFERROR(INDEX(EDF[[Tête]:[Tête]], MATCH(1, (EDF[[Date]:[Date]]=$A$4)*(EDF[[Nom]:[Nom]]=EDF_jour[[#This Row],[NOM]]), 0)), "")=0, "", IFERROR(INDEX(EDF[[Tête]:[Tête]], MATCH(1, (EDF[[Date]:[Date]]=$A$4)*(EDF[[Nom]:[Nom]]=EDF_jour[[#This Row],[NOM]]), 0)), ""))</f>
        <v/>
      </c>
      <c r="U24" s="35" t="str" cm="1">
        <f t="array" ref="U24">IF(IFERROR(INDEX(EDF[[Cervicales]:[Cervicales]], MATCH(1, (EDF[[Date]:[Date]]=$A$4)*(EDF[[Nom]:[Nom]]=EDF_jour[[#This Row],[NOM]]), 0)), "")=0, "", IFERROR(INDEX(EDF[[Cervicales]:[Cervicales]], MATCH(1, (EDF[[Date]:[Date]]=$A$4)*(EDF[[Nom]:[Nom]]=EDF_jour[[#This Row],[NOM]]), 0)), ""))</f>
        <v/>
      </c>
      <c r="V24" s="35" t="str" cm="1">
        <f t="array" ref="V24">IF(IFERROR(INDEX(EDF[[Ceinture scapulaire]:[Ceinture scapulaire]], MATCH(1, (EDF[[Date]:[Date]]=$A$4)*(EDF[[Nom]:[Nom]]=EDF_jour[[#This Row],[NOM]]), 0)), "")=0, "", IFERROR(INDEX(EDF[[Ceinture scapulaire]:[Ceinture scapulaire]], MATCH(1, (EDF[[Date]:[Date]]=$A$4)*(EDF[[Nom]:[Nom]]=EDF_jour[[#This Row],[NOM]]), 0)), ""))</f>
        <v/>
      </c>
      <c r="W24" s="35" t="str" cm="1">
        <f t="array" ref="W24">IF(IFERROR(INDEX(EDF[[Coudes]:[Coudes]], MATCH(1, (EDF[[Date]:[Date]]=$A$4)*(EDF[[Nom]:[Nom]]=EDF_jour[[#This Row],[NOM]]), 0)), "")=0, "", IFERROR(INDEX(EDF[[Coudes]:[Coudes]], MATCH(1, (EDF[[Date]:[Date]]=$A$4)*(EDF[[Nom]:[Nom]]=EDF_jour[[#This Row],[NOM]]), 0)), ""))</f>
        <v/>
      </c>
      <c r="X24" s="35" t="str" cm="1">
        <f t="array" ref="X24">IF(IFERROR(INDEX(EDF[[Mains]:[Mains]], MATCH(1, (EDF[[Date]:[Date]]=$A$4)*(EDF[[Nom]:[Nom]]=EDF_jour[[#This Row],[NOM]]), 0)), "")=0, "", IFERROR(INDEX(EDF[[Mains]:[Mains]], MATCH(1, (EDF[[Date]:[Date]]=$A$4)*(EDF[[Nom]:[Nom]]=EDF_jour[[#This Row],[NOM]]), 0)), ""))</f>
        <v/>
      </c>
      <c r="Y24" s="35" t="str" cm="1">
        <f t="array" ref="Y24">IF(IFERROR(INDEX(EDF[[Dos]:[Dos]], MATCH(1, (EDF[[Date]:[Date]]=$A$4)*(EDF[[Nom]:[Nom]]=EDF_jour[[#This Row],[NOM]]), 0)), "")=0, "", IFERROR(INDEX(EDF[[Dos]:[Dos]], MATCH(1, (EDF[[Date]:[Date]]=$A$4)*(EDF[[Nom]:[Nom]]=EDF_jour[[#This Row],[NOM]]), 0)), ""))</f>
        <v/>
      </c>
      <c r="Z24" s="35" t="str" cm="1">
        <f t="array" ref="Z24">IF(IFERROR(INDEX(EDF[[Abdos]:[Abdos]], MATCH(1, (EDF[[Date]:[Date]]=$A$4)*(EDF[[Nom]:[Nom]]=EDF_jour[[#This Row],[NOM]]), 0)), "")=0, "", IFERROR(INDEX(EDF[[Abdos]:[Abdos]], MATCH(1, (EDF[[Date]:[Date]]=$A$4)*(EDF[[Nom]:[Nom]]=EDF_jour[[#This Row],[NOM]]), 0)), ""))</f>
        <v/>
      </c>
      <c r="AA24" s="35" t="str" cm="1">
        <f t="array" ref="AA24">IF(IFERROR(INDEX(EDF[[Ceinture pelvienne]:[Ceinture pelvienne]], MATCH(1, (EDF[[Date]:[Date]]=$A$4)*(EDF[[Nom]:[Nom]]=EDF_jour[[#This Row],[NOM]]), 0)), "")=0, "", IFERROR(INDEX(EDF[[Ceinture pelvienne]:[Ceinture pelvienne]], MATCH(1, (EDF[[Date]:[Date]]=$A$4)*(EDF[[Nom]:[Nom]]=EDF_jour[[#This Row],[NOM]]), 0)), ""))</f>
        <v/>
      </c>
      <c r="AB24" s="35" t="str" cm="1">
        <f t="array" ref="AB24">IF(IFERROR(INDEX(EDF[[Genou]:[Genou]], MATCH(1, (EDF[[Date]:[Date]]=$A$4)*(EDF[[Nom]:[Nom]]=EDF_jour[[#This Row],[NOM]]), 0)), "")=0, "", IFERROR(INDEX(EDF[[Genou]:[Genou]], MATCH(1, (EDF[[Date]:[Date]]=$A$4)*(EDF[[Nom]:[Nom]]=EDF_jour[[#This Row],[NOM]]), 0)), ""))</f>
        <v/>
      </c>
      <c r="AC24" s="35" t="str" cm="1">
        <f t="array" ref="AC24">IF(IFERROR(INDEX(EDF[[Quadri]:[Quadri]], MATCH(1, (EDF[[Date]:[Date]]=$A$4)*(EDF[[Nom]:[Nom]]=EDF_jour[[#This Row],[NOM]]), 0)), "")=0, "", IFERROR(INDEX(EDF[[Quadri]:[Quadri]], MATCH(1, (EDF[[Date]:[Date]]=$A$4)*(EDF[[Nom]:[Nom]]=EDF_jour[[#This Row],[NOM]]), 0)), ""))</f>
        <v/>
      </c>
      <c r="AD24" s="35" t="str" cm="1">
        <f t="array" ref="AD24">IF(IFERROR(INDEX(EDF[[Ischio]:[Ischio]], MATCH(1, (EDF[[Date]:[Date]]=$A$4)*(EDF[[Nom]:[Nom]]=EDF_jour[[#This Row],[NOM]]), 0)), "")=0, "", IFERROR(INDEX(EDF[[Ischio]:[Ischio]], MATCH(1, (EDF[[Date]:[Date]]=$A$4)*(EDF[[Nom]:[Nom]]=EDF_jour[[#This Row],[NOM]]), 0)), ""))</f>
        <v/>
      </c>
      <c r="AE24" s="35" t="str" cm="1">
        <f t="array" ref="AE24">IF(IFERROR(INDEX(EDF[[Tibia]:[Tibia]], MATCH(1, (EDF[[Date]:[Date]]=$A$4)*(EDF[[Nom]:[Nom]]=EDF_jour[[#This Row],[NOM]]), 0)), "")=0, "", IFERROR(INDEX(EDF[[Tibia]:[Tibia]], MATCH(1, (EDF[[Date]:[Date]]=$A$4)*(EDF[[Nom]:[Nom]]=EDF_jour[[#This Row],[NOM]]), 0)), ""))</f>
        <v/>
      </c>
      <c r="AF24" s="35" t="str" cm="1">
        <f t="array" ref="AF24">IF(IFERROR(INDEX(EDF[[Mollet]:[Mollet]], MATCH(1, (EDF[[Date]:[Date]]=$A$4)*(EDF[[Nom]:[Nom]]=EDF_jour[[#This Row],[NOM]]), 0)), "")=0, "", IFERROR(INDEX(EDF[[Mollet]:[Mollet]], MATCH(1, (EDF[[Date]:[Date]]=$A$4)*(EDF[[Nom]:[Nom]]=EDF_jour[[#This Row],[NOM]]), 0)), ""))</f>
        <v/>
      </c>
      <c r="AG24" s="35" t="str" cm="1">
        <f t="array" ref="AG24">IF(IFERROR(INDEX(EDF[[Chevilles]:[Chevilles]], MATCH(1, (EDF[[Date]:[Date]]=$A$4)*(EDF[[Nom]:[Nom]]=EDF_jour[[#This Row],[NOM]]), 0)), "")=0, "", IFERROR(INDEX(EDF[[Chevilles]:[Chevilles]], MATCH(1, (EDF[[Date]:[Date]]=$A$4)*(EDF[[Nom]:[Nom]]=EDF_jour[[#This Row],[NOM]]), 0)), ""))</f>
        <v/>
      </c>
      <c r="AH24" s="35" t="str" cm="1">
        <f t="array" ref="AH24">IF(IFERROR(INDEX(EDF[[Pieds]:[Pieds]], MATCH(1, (EDF[[Date]:[Date]]=$A$4)*(EDF[[Nom]:[Nom]]=EDF_jour[[#This Row],[NOM]]), 0)), "")=0, "", IFERROR(INDEX(EDF[[Pieds]:[Pieds]], MATCH(1, (EDF[[Date]:[Date]]=$A$4)*(EDF[[Nom]:[Nom]]=EDF_jour[[#This Row],[NOM]]), 0)), ""))</f>
        <v/>
      </c>
      <c r="AI24" s="35" t="str">
        <f>IF(COUNTIFS(EDF[Date], "&gt;=" &amp; DATE(YEAR($A$4), MONTH($A$4), DAY($A$4) - 6), EDF[Date], "&lt;=" &amp; $A$4, EDF[Nom], EDF_jour[[#This Row],[NOM]]) = 0, "", SUMIFS(EDF[Total EDF], EDF[Date], "&gt;=" &amp; DATE(YEAR($A$4), MONTH($A$4), DAY($A$4) - 6), EDF[Date], "&lt;=" &amp; $A$4, EDF[Nom], EDF_jour[[#This Row],[NOM]]) / COUNTIFS(EDF[Date], "&gt;=" &amp; DATE(YEAR($A$4), MONTH($A$4), DAY($A$4) - 6), EDF[Date], "&lt;=" &amp; $A$4, EDF[Nom], EDF_jour[[#This Row],[NOM]]))</f>
        <v/>
      </c>
      <c r="AJ24" s="35" cm="1">
        <f t="array" ref="AJ24">IF(COUNTIFS(EDF[Date], "&gt;=" &amp; DATE(YEAR($A$4), MONTH($A$4), DAY($A$4) - 6), EDF[Date], "&lt;=" &amp; $A$4, EDF[Nom], EDF_jour[[#This Row],[NOM]]) &gt; 1, SQRT(SUMPRODUCT((EDF[Nom]=EDF_jour[[#This Row],[NOM]]) * (EDF[Date]&gt;=DATE(YEAR($A$4), MONTH($A$4), DAY($A$4)-6)) * (EDF[Date]&lt;=$A$4) * (EDF[Total EDF]-EDF_jour[[#This Row],[Tendance semaine]])^2) / (COUNTIFS(EDF[Date], "&gt;=" &amp; DATE(YEAR($A$4), MONTH($A$4), DAY($A$4) - 6), EDF[Date], "&lt;=" &amp; $A$4, EDF[Nom], EDF_jour[[#This Row],[NOM]]) - 1)), 0)</f>
        <v>0</v>
      </c>
      <c r="AK24" s="130">
        <f>IF(COUNTIFS(EDF[Date], "&gt;=" &amp; DATE(YEAR($A$4), MONTH($A$4), DAY($A$4) - 20), EDF[Date], "&lt;=" &amp; $A$4, EDF[Nom], EDF_jour[[#This Row],[NOM]]) = 0, "", SUMIFS(EDF[Total EDF], EDF[Date], "&gt;=" &amp; DATE(YEAR($A$4), MONTH($A$4), DAY($A$4) - 20), EDF[Date], "&lt;=" &amp; $A$4, EDF[Nom], EDF_jour[[#This Row],[NOM]]) / COUNTIFS(EDF[Date], "&gt;=" &amp; DATE(YEAR($A$4), MONTH($A$4), DAY($A$4) - 20), EDF[Date], "&lt;=" &amp; $A$4, EDF[Nom], EDF_jour[[#This Row],[NOM]]))</f>
        <v>21</v>
      </c>
      <c r="AL24" s="131" t="str">
        <f>IFERROR((EDF_jour[[#This Row],[Score]] - EDF_jour[[#This Row],[Tendance 21j EDF]]) / EDF_jour[[#This Row],[Tendance 21j EDF]], "")</f>
        <v/>
      </c>
      <c r="AM24" s="132" cm="1">
        <f t="array" ref="AM24">IF(COUNTIFS(EDF[Date], "&gt;=" &amp; DATE(YEAR($A$4), MONTH($A$4), DAY($A$4) - 20), EDF[Date], "&lt;=" &amp; $A$4, EDF[Nom], EDF_jour[[#This Row],[NOM]]) &gt; 1, SQRT(SUMPRODUCT((EDF[Nom]=EDF_jour[[#This Row],[NOM]]) * (EDF[Date]&gt;=DATE(YEAR($A$4), MONTH($A$4), DAY($A$4)-20)) * (EDF[Date]&lt;=$A$4) * (EDF[Total EDF]-EDF_jour[[#This Row],[Tendance 21j EDF]])^2) / (COUNTIFS(EDF[Date], "&gt;=" &amp; DATE(YEAR($A$4), MONTH($A$4), DAY($A$4) - 20), EDF[Date], "&lt;=" &amp; $A$4, EDF[Nom], EDF_jour[[#This Row],[NOM]]) - 1)), 0)</f>
        <v>0</v>
      </c>
      <c r="AN24" s="133">
        <f>IF(COUNTIFS(EDF[Date], "&gt;=" &amp; DATE(2023, 7, 17), EDF[Date], "&lt;=" &amp; $A$4, EDF[Nom], EDF_jour[[#This Row],[NOM]]) = 0, "", SUMIFS(EDF[Total EDF], EDF[Date], "&gt;=" &amp; DATE(2023, 7, 17), EDF[Date], "&lt;=" &amp; $A$4, EDF[Nom], EDF_jour[[#This Row],[NOM]]) / COUNTIFS(EDF[Date], "&gt;=" &amp; DATE(2023, 7, 17), EDF[Date], "&lt;=" &amp; $A$4, EDF[Nom], EDF_jour[[#This Row],[NOM]]))</f>
        <v>20.274509803921568</v>
      </c>
      <c r="AO24" s="132" cm="1">
        <f t="array" ref="AO24">IF(COUNTIFS(EDF[Date], "&gt;=" &amp; DATE(2023, 7, 17), EDF[Date], "&lt;=" &amp; $A$4, EDF[Nom], EDF_jour[[#This Row],[NOM]]) &gt; 1, SQRT(SUMPRODUCT((EDF[Nom]=EDF_jour[[#This Row],[NOM]]) * (EDF[Date]&gt;=DATE(2023, 7, 17)) * (EDF[Date]&lt;=$A$4) * (EDF[Total EDF]-EDF_jour[[#This Row],[Tendance saison]])^2) / (COUNTIFS(EDF[Date], "&gt;=" &amp; DATE(2023, 7, 17), EDF[Date], "&lt;=" &amp; $A$4, EDF[Nom], EDF_jour[[#This Row],[NOM]]) - 1)), 0)</f>
        <v>2.2278099683101251</v>
      </c>
      <c r="AP24" s="132">
        <f>IF(COUNTIFS(EDF[Date], "&gt;=" &amp; DATE(YEAR($A$4), MONTH($A$4), DAY($A$4) - 20), EDF[Date], "&lt;=" &amp; $A$4, EDF[Nom], EDF_jour[[#This Row],[NOM]]) = 0, "", SUMIFS(EDF[Humeur], EDF[Date], "&gt;=" &amp; DATE(YEAR($A$4), MONTH($A$4), DAY($A$4) - 20), EDF[Date], "&lt;=" &amp; $A$4, EDF[Nom], EDF_jour[[#This Row],[NOM]]) / COUNTIFS(EDF[Date], "&gt;=" &amp; DATE(YEAR($A$4), MONTH($A$4), DAY($A$4) - 20), EDF[Date], "&lt;=" &amp; $A$4, EDF[Nom], EDF_jour[[#This Row],[NOM]]))</f>
        <v>3</v>
      </c>
      <c r="AQ24" s="132">
        <f>IF(COUNTIFS(EDF[Date], "&gt;=" &amp; DATE(2023, 7, 17), EDF[Date], "&lt;=" &amp; $A$4, EDF[Nom], EDF_jour[[#This Row],[NOM]]) = 0, "", SUMIFS(EDF[Humeur], EDF[Date], "&gt;=" &amp; DATE(2023, 7, 17), EDF[Date], "&lt;=" &amp; $A$4, EDF[Nom], EDF_jour[[#This Row],[NOM]]) / COUNTIFS(EDF[Date], "&gt;=" &amp; DATE(2023, 7, 17), EDF[Date], "&lt;=" &amp; $A$4, EDF[Nom], EDF_jour[[#This Row],[NOM]]))</f>
        <v>3.4901960784313726</v>
      </c>
      <c r="AR24" s="132">
        <f>IF(COUNTIFS(EDF[Date], "&gt;=" &amp; DATE(YEAR($A$4), MONTH($A$4), DAY($A$4) - 20), EDF[Date], "&lt;=" &amp; $A$4, EDF[Nom], EDF_jour[[#This Row],[NOM]]) = 0, "", SUMIFS(EDF[Stress], EDF[Date], "&gt;=" &amp; DATE(YEAR($A$4), MONTH($A$4), DAY($A$4) - 20), EDF[Date], "&lt;=" &amp; $A$4, EDF[Nom], EDF_jour[[#This Row],[NOM]]) / COUNTIFS(EDF[Date], "&gt;=" &amp; DATE(YEAR($A$4), MONTH($A$4), DAY($A$4) - 20), EDF[Date], "&lt;=" &amp; $A$4, EDF[Nom], EDF_jour[[#This Row],[NOM]]))</f>
        <v>2</v>
      </c>
      <c r="AS24" s="132">
        <f>IF(COUNTIFS(EDF[Date], "&gt;=" &amp; DATE(2023, 7, 17), EDF[Date], "&lt;=" &amp; $A$4, EDF[Nom], EDF_jour[[#This Row],[NOM]]) = 0, "", SUMIFS(EDF[Stress], EDF[Date], "&gt;=" &amp; DATE(2023, 7, 17), EDF[Date], "&lt;=" &amp; $A$4, EDF[Nom], EDF_jour[[#This Row],[NOM]]) / COUNTIFS(EDF[Date], "&gt;=" &amp; DATE(2023, 7, 17), EDF[Date], "&lt;=" &amp; $A$4, EDF[Nom], EDF_jour[[#This Row],[NOM]]))</f>
        <v>2.8823529411764706</v>
      </c>
      <c r="AT24" s="132">
        <f>IF(COUNTIFS(EDF[Date], "&gt;=" &amp; DATE(YEAR($A$4), MONTH($A$4), DAY($A$4) - 20), EDF[Date], "&lt;=" &amp; $A$4, EDF[Nom], EDF_jour[[#This Row],[NOM]]) = 0, "", SUMIFS(EDF[Sommeil], EDF[Date], "&gt;=" &amp; DATE(YEAR($A$4), MONTH($A$4), DAY($A$4) - 20), EDF[Date], "&lt;=" &amp; $A$4, EDF[Nom], EDF_jour[[#This Row],[NOM]]) / COUNTIFS(EDF[Date], "&gt;=" &amp; DATE(YEAR($A$4), MONTH($A$4), DAY($A$4) - 20), EDF[Date], "&lt;=" &amp; $A$4, EDF[Nom], EDF_jour[[#This Row],[NOM]]))</f>
        <v>3</v>
      </c>
      <c r="AU24" s="132">
        <f>IF(COUNTIFS(EDF[Date], "&gt;=" &amp; DATE(2023, 7, 17), EDF[Date], "&lt;=" &amp; $A$4, EDF[Nom], EDF_jour[[#This Row],[NOM]]) = 0, "", SUMIFS(EDF[Sommeil], EDF[Date], "&gt;=" &amp; DATE(2023, 7, 17), EDF[Date], "&lt;=" &amp; $A$4, EDF[Nom], EDF_jour[[#This Row],[NOM]]) / COUNTIFS(EDF[Date], "&gt;=" &amp; DATE(2023, 7, 17), EDF[Date], "&lt;=" &amp; $A$4, EDF[Nom], EDF_jour[[#This Row],[NOM]]))</f>
        <v>3.2941176470588234</v>
      </c>
      <c r="AV24" s="132">
        <f>IF(COUNTIFS(EDF[Date], "&gt;=" &amp; DATE(YEAR($A$4), MONTH($A$4), DAY($A$4) - 20), EDF[Date], "&lt;=" &amp; $A$4, EDF[Nom], EDF_jour[[#This Row],[NOM]]) = 0, "", SUMIFS(EDF[Etat Physique], EDF[Date], "&gt;=" &amp; DATE(YEAR($A$4), MONTH($A$4), DAY($A$4) - 20), EDF[Date], "&lt;=" &amp; $A$4, EDF[Nom], EDF_jour[[#This Row],[NOM]]) / COUNTIFS(EDF[Date], "&gt;=" &amp; DATE(YEAR($A$4), MONTH($A$4), DAY($A$4) - 20), EDF[Date], "&lt;=" &amp; $A$4, EDF[Nom], EDF_jour[[#This Row],[NOM]]))</f>
        <v>4</v>
      </c>
      <c r="AW24" s="132">
        <f>IF(COUNTIFS(EDF[Date], "&gt;=" &amp; DATE(2023, 7, 17), EDF[Date], "&lt;=" &amp; $A$4, EDF[Nom], EDF_jour[[#This Row],[NOM]]) = 0, "", SUMIFS(EDF[Etat Physique], EDF[Date], "&gt;=" &amp; DATE(2023, 7, 17), EDF[Date], "&lt;=" &amp; $A$4, EDF[Nom], EDF_jour[[#This Row],[NOM]]) / COUNTIFS(EDF[Date], "&gt;=" &amp; DATE(2023, 7, 17), EDF[Date], "&lt;=" &amp; $A$4, EDF[Nom], EDF_jour[[#This Row],[NOM]]))</f>
        <v>3.3137254901960786</v>
      </c>
      <c r="AX24" s="132">
        <f>IF(COUNTIFS(EDF[Date], "&gt;=" &amp; DATE(YEAR($A$4), MONTH($A$4), DAY($A$4) - 20), EDF[Date], "&lt;=" &amp; $A$4, EDF[Nom], EDF_jour[[#This Row],[NOM]]) = 0, "", SUMIFS(EDF[Hydratation], EDF[Date], "&gt;=" &amp; DATE(YEAR($A$4), MONTH($A$4), DAY($A$4) - 20), EDF[Date], "&lt;=" &amp; $A$4, EDF[Nom], EDF_jour[[#This Row],[NOM]]) / COUNTIFS(EDF[Date], "&gt;=" &amp; DATE(YEAR($A$4), MONTH($A$4), DAY($A$4) - 20), EDF[Date], "&lt;=" &amp; $A$4, EDF[Nom], EDF_jour[[#This Row],[NOM]]))</f>
        <v>4</v>
      </c>
      <c r="AY24" s="132">
        <f>IF(COUNTIFS(EDF[Date], "&gt;=" &amp; DATE(2023, 7, 17), EDF[Date], "&lt;=" &amp; $A$4, EDF[Nom], EDF_jour[[#This Row],[NOM]]) = 0, "", SUMIFS(EDF[Hydratation], EDF[Date], "&gt;=" &amp; DATE(2023, 7, 17), EDF[Date], "&lt;=" &amp; $A$4, EDF[Nom], EDF_jour[[#This Row],[NOM]]) / COUNTIFS(EDF[Date], "&gt;=" &amp; DATE(2023, 7, 17), EDF[Date], "&lt;=" &amp; $A$4, EDF[Nom], EDF_jour[[#This Row],[NOM]]))</f>
        <v>3.0784313725490198</v>
      </c>
      <c r="AZ24" s="132">
        <f>IF(COUNTIFS(EDF[Date], "&gt;=" &amp; DATE(YEAR($A$4), MONTH($A$4), DAY($A$4) - 20), EDF[Date], "&lt;=" &amp; $A$4, EDF[Nom], EDF_jour[[#This Row],[NOM]]) = 0, "", SUMIFS(EDF[Nutrition], EDF[Date], "&gt;=" &amp; DATE(YEAR($A$4), MONTH($A$4), DAY($A$4) - 20), EDF[Date], "&lt;=" &amp; $A$4, EDF[Nom], EDF_jour[[#This Row],[NOM]]) / COUNTIFS(EDF[Date], "&gt;=" &amp; DATE(YEAR($A$4), MONTH($A$4), DAY($A$4) - 20), EDF[Date], "&lt;=" &amp; $A$4, EDF[Nom], EDF_jour[[#This Row],[NOM]]))</f>
        <v>5</v>
      </c>
      <c r="BA24" s="134">
        <f>IF(COUNTIFS(EDF[Date], "&gt;=" &amp; DATE(2023, 7, 17), EDF[Date], "&lt;=" &amp; $A$4, EDF[Nom], EDF_jour[[#This Row],[NOM]]) = 0, "", SUMIFS(EDF[Hydratation], EDF[Date], "&gt;=" &amp; DATE(2023, 7, 17), EDF[Date], "&lt;=" &amp; $A$4, EDF[Nom], EDF_jour[[#This Row],[NOM]]) / COUNTIFS(EDF[Date], "&gt;=" &amp; DATE(2023, 7, 17), EDF[Date], "&lt;=" &amp; $A$4, EDF[Nom], EDF_jour[[#This Row],[NOM]]))</f>
        <v>3.0784313725490198</v>
      </c>
      <c r="BB24" s="48"/>
      <c r="BC24" s="48"/>
      <c r="BD24" s="48"/>
      <c r="BE24" s="48"/>
      <c r="BF24" s="48"/>
      <c r="BG24" s="48"/>
      <c r="BH24" s="48"/>
      <c r="BI24" s="48"/>
      <c r="BJ24" s="48"/>
      <c r="BK24" s="48"/>
      <c r="BL24" s="48"/>
      <c r="BM24" s="48"/>
      <c r="BN24" s="48"/>
      <c r="BO24" s="48"/>
      <c r="BP24" s="48"/>
      <c r="BQ24" s="48"/>
      <c r="BR24" s="48"/>
      <c r="BS24" s="48"/>
      <c r="BT24" s="48"/>
      <c r="BU24" s="49"/>
      <c r="BV24" s="49"/>
      <c r="BW24" s="49"/>
      <c r="BX24" s="49"/>
      <c r="BY24" s="49"/>
    </row>
    <row r="25" spans="1:77" x14ac:dyDescent="0.2">
      <c r="A25" s="78" t="s">
        <v>99</v>
      </c>
      <c r="B25" s="78" t="s">
        <v>795</v>
      </c>
      <c r="C25" s="39" t="s">
        <v>776</v>
      </c>
      <c r="D25" s="40" t="s">
        <v>772</v>
      </c>
      <c r="E25" s="34"/>
      <c r="F25" s="52" t="s">
        <v>767</v>
      </c>
      <c r="G25" s="53" t="s">
        <v>773</v>
      </c>
      <c r="H25" s="37" t="str" cm="1">
        <f t="array" ref="H25">IF(P25="", "", IF(SUMPRODUCT((EDF_jour[[#This Row],[Humeur]:[Nutrition]]&lt;3)*1)&gt;=3, "Bas", VLOOKUP(P25, $G$67:$H$71, 2, TRUE)))</f>
        <v>En forme</v>
      </c>
      <c r="I25" s="34"/>
      <c r="J25" s="44" cm="1">
        <f t="array" ref="J25">IF(SUMPRODUCT((EDF[[Date]:[Date]]=$A$4)*(EDF[[Nom]:[Nom]]=A25)*(EDF[[Humeur]:[Humeur]]))=0, "", SUMPRODUCT((EDF[[Date]:[Date]]=$A$4)*(EDF[[Nom]:[Nom]]=A25)*(EDF[[Humeur]:[Humeur]])))</f>
        <v>4</v>
      </c>
      <c r="K25" s="45" cm="1">
        <f t="array" ref="K25">IF(SUMPRODUCT((EDF[[Date]:[Date]]=$A$4)*(EDF[[Nom]:[Nom]]=A25)*(EDF[[Stress]:[Stress]]))=0, "", SUMPRODUCT((EDF[[Date]:[Date]]=$A$4)*(EDF[[Nom]:[Nom]]=A25)*(EDF[[Stress]:[Stress]])))</f>
        <v>2</v>
      </c>
      <c r="L25" s="45" cm="1">
        <f t="array" ref="L25">IF(SUMPRODUCT((EDF[[Date]:[Date]]=$A$4)*(EDF[[Nom]:[Nom]]=A25)*(EDF[[Sommeil]:[Sommeil]]))=0, "", SUMPRODUCT((EDF[[Date]:[Date]]=$A$4)*(EDF[[Nom]:[Nom]]=A25)*(EDF[[Sommeil]:[Sommeil]])))</f>
        <v>4</v>
      </c>
      <c r="M25" s="45" cm="1">
        <f t="array" ref="M25">IF(SUMPRODUCT((EDF[[Date]:[Date]]=$A$4)*(EDF[[Nom]:[Nom]]=A25)*(EDF[[Etat Physique]:[Etat Physique]]))=0, "", SUMPRODUCT((EDF[[Date]:[Date]]=$A$4)*(EDF[[Nom]:[Nom]]=A25)*(EDF[[Etat Physique]:[Etat Physique]])))</f>
        <v>4</v>
      </c>
      <c r="N25" s="45" cm="1">
        <f t="array" ref="N25">IF(SUMPRODUCT((EDF[[Date]:[Date]]=$A$4)*(EDF[[Nom]:[Nom]]=A25)*(EDF[[Hydratation]:[Hydratation]]))=0, "", SUMPRODUCT((EDF[[Date]:[Date]]=$A$4)*(EDF[[Nom]:[Nom]]=A25)*(EDF[[Hydratation]:[Hydratation]])))</f>
        <v>4</v>
      </c>
      <c r="O25" s="45" cm="1">
        <f t="array" ref="O25">IF(SUMPRODUCT((EDF[[Date]:[Date]]=$A$4)*(EDF[[Nom]:[Nom]]=A25)*(EDF[[Nutrition]:[Nutrition]]))=0, "", SUMPRODUCT((EDF[[Date]:[Date]]=$A$4)*(EDF[[Nom]:[Nom]]=A25)*(EDF[[Nutrition]:[Nutrition]])))</f>
        <v>4</v>
      </c>
      <c r="P25" s="45" cm="1">
        <f t="array" ref="P25">IF(SUMPRODUCT((EDF[[Date]:[Date]]=$A$4)*(EDF[[Nom]:[Nom]]=A25)*(EDF[[Total EDF]:[Total EDF]]))=0, "", SUMPRODUCT((EDF[[Date]:[Date]]=$A$4)*(EDF[[Nom]:[Nom]]=A25)*(EDF[[Total EDF]:[Total EDF]])))</f>
        <v>22</v>
      </c>
      <c r="Q25" s="107" t="str" cm="1">
        <f t="array" ref="Q25">IF(SUMPRODUCT((EDF[[Date]:[Date]]=$A$4)*(EDF[[Nom]:[Nom]]=EDF_jour[[#This Row],[NOM]])*(EDF[[Intensité douleur]:[Intensité douleur]]))=0, "", SUMPRODUCT((EDF[[Date]:[Date]]=$A$4)*(EDF[[Nom]:[Nom]]=EDF_jour[[#This Row],[NOM]])*(EDF[[Intensité douleur]:[Intensité douleur]])))</f>
        <v/>
      </c>
      <c r="R25" s="35" t="str" cm="1">
        <f t="array" ref="R25">IF(IFERROR(INDEX(EDF[[Commentaires douleur]:[Commentaires douleur]], MATCH(1, (EDF[[Date]:[Date]]=$A$4)*(EDF[[Nom]:[Nom]]=EDF_jour[[#This Row],[NOM]]), 0)), "")=0, "", IFERROR(INDEX(EDF[[Commentaires douleur]:[Commentaires douleur]], MATCH(1, (EDF[[Date]:[Date]]=$A$4)*(EDF[[Nom]:[Nom]]=EDF_jour[[#This Row],[NOM]]), 0)), ""))</f>
        <v/>
      </c>
      <c r="S25" s="35"/>
      <c r="T25" s="35" t="str" cm="1">
        <f t="array" ref="T25">IF(IFERROR(INDEX(EDF[[Tête]:[Tête]], MATCH(1, (EDF[[Date]:[Date]]=$A$4)*(EDF[[Nom]:[Nom]]=EDF_jour[[#This Row],[NOM]]), 0)), "")=0, "", IFERROR(INDEX(EDF[[Tête]:[Tête]], MATCH(1, (EDF[[Date]:[Date]]=$A$4)*(EDF[[Nom]:[Nom]]=EDF_jour[[#This Row],[NOM]]), 0)), ""))</f>
        <v/>
      </c>
      <c r="U25" s="35" t="str" cm="1">
        <f t="array" ref="U25">IF(IFERROR(INDEX(EDF[[Cervicales]:[Cervicales]], MATCH(1, (EDF[[Date]:[Date]]=$A$4)*(EDF[[Nom]:[Nom]]=EDF_jour[[#This Row],[NOM]]), 0)), "")=0, "", IFERROR(INDEX(EDF[[Cervicales]:[Cervicales]], MATCH(1, (EDF[[Date]:[Date]]=$A$4)*(EDF[[Nom]:[Nom]]=EDF_jour[[#This Row],[NOM]]), 0)), ""))</f>
        <v/>
      </c>
      <c r="V25" s="35" t="str" cm="1">
        <f t="array" ref="V25">IF(IFERROR(INDEX(EDF[[Ceinture scapulaire]:[Ceinture scapulaire]], MATCH(1, (EDF[[Date]:[Date]]=$A$4)*(EDF[[Nom]:[Nom]]=EDF_jour[[#This Row],[NOM]]), 0)), "")=0, "", IFERROR(INDEX(EDF[[Ceinture scapulaire]:[Ceinture scapulaire]], MATCH(1, (EDF[[Date]:[Date]]=$A$4)*(EDF[[Nom]:[Nom]]=EDF_jour[[#This Row],[NOM]]), 0)), ""))</f>
        <v/>
      </c>
      <c r="W25" s="35" t="str" cm="1">
        <f t="array" ref="W25">IF(IFERROR(INDEX(EDF[[Coudes]:[Coudes]], MATCH(1, (EDF[[Date]:[Date]]=$A$4)*(EDF[[Nom]:[Nom]]=EDF_jour[[#This Row],[NOM]]), 0)), "")=0, "", IFERROR(INDEX(EDF[[Coudes]:[Coudes]], MATCH(1, (EDF[[Date]:[Date]]=$A$4)*(EDF[[Nom]:[Nom]]=EDF_jour[[#This Row],[NOM]]), 0)), ""))</f>
        <v/>
      </c>
      <c r="X25" s="35" t="str" cm="1">
        <f t="array" ref="X25">IF(IFERROR(INDEX(EDF[[Mains]:[Mains]], MATCH(1, (EDF[[Date]:[Date]]=$A$4)*(EDF[[Nom]:[Nom]]=EDF_jour[[#This Row],[NOM]]), 0)), "")=0, "", IFERROR(INDEX(EDF[[Mains]:[Mains]], MATCH(1, (EDF[[Date]:[Date]]=$A$4)*(EDF[[Nom]:[Nom]]=EDF_jour[[#This Row],[NOM]]), 0)), ""))</f>
        <v/>
      </c>
      <c r="Y25" s="35" t="str" cm="1">
        <f t="array" ref="Y25">IF(IFERROR(INDEX(EDF[[Dos]:[Dos]], MATCH(1, (EDF[[Date]:[Date]]=$A$4)*(EDF[[Nom]:[Nom]]=EDF_jour[[#This Row],[NOM]]), 0)), "")=0, "", IFERROR(INDEX(EDF[[Dos]:[Dos]], MATCH(1, (EDF[[Date]:[Date]]=$A$4)*(EDF[[Nom]:[Nom]]=EDF_jour[[#This Row],[NOM]]), 0)), ""))</f>
        <v/>
      </c>
      <c r="Z25" s="35" t="str" cm="1">
        <f t="array" ref="Z25">IF(IFERROR(INDEX(EDF[[Abdos]:[Abdos]], MATCH(1, (EDF[[Date]:[Date]]=$A$4)*(EDF[[Nom]:[Nom]]=EDF_jour[[#This Row],[NOM]]), 0)), "")=0, "", IFERROR(INDEX(EDF[[Abdos]:[Abdos]], MATCH(1, (EDF[[Date]:[Date]]=$A$4)*(EDF[[Nom]:[Nom]]=EDF_jour[[#This Row],[NOM]]), 0)), ""))</f>
        <v/>
      </c>
      <c r="AA25" s="35" t="str" cm="1">
        <f t="array" ref="AA25">IF(IFERROR(INDEX(EDF[[Ceinture pelvienne]:[Ceinture pelvienne]], MATCH(1, (EDF[[Date]:[Date]]=$A$4)*(EDF[[Nom]:[Nom]]=EDF_jour[[#This Row],[NOM]]), 0)), "")=0, "", IFERROR(INDEX(EDF[[Ceinture pelvienne]:[Ceinture pelvienne]], MATCH(1, (EDF[[Date]:[Date]]=$A$4)*(EDF[[Nom]:[Nom]]=EDF_jour[[#This Row],[NOM]]), 0)), ""))</f>
        <v/>
      </c>
      <c r="AB25" s="35" t="str" cm="1">
        <f t="array" ref="AB25">IF(IFERROR(INDEX(EDF[[Genou]:[Genou]], MATCH(1, (EDF[[Date]:[Date]]=$A$4)*(EDF[[Nom]:[Nom]]=EDF_jour[[#This Row],[NOM]]), 0)), "")=0, "", IFERROR(INDEX(EDF[[Genou]:[Genou]], MATCH(1, (EDF[[Date]:[Date]]=$A$4)*(EDF[[Nom]:[Nom]]=EDF_jour[[#This Row],[NOM]]), 0)), ""))</f>
        <v/>
      </c>
      <c r="AC25" s="35" t="str" cm="1">
        <f t="array" ref="AC25">IF(IFERROR(INDEX(EDF[[Quadri]:[Quadri]], MATCH(1, (EDF[[Date]:[Date]]=$A$4)*(EDF[[Nom]:[Nom]]=EDF_jour[[#This Row],[NOM]]), 0)), "")=0, "", IFERROR(INDEX(EDF[[Quadri]:[Quadri]], MATCH(1, (EDF[[Date]:[Date]]=$A$4)*(EDF[[Nom]:[Nom]]=EDF_jour[[#This Row],[NOM]]), 0)), ""))</f>
        <v/>
      </c>
      <c r="AD25" s="35" t="str" cm="1">
        <f t="array" ref="AD25">IF(IFERROR(INDEX(EDF[[Ischio]:[Ischio]], MATCH(1, (EDF[[Date]:[Date]]=$A$4)*(EDF[[Nom]:[Nom]]=EDF_jour[[#This Row],[NOM]]), 0)), "")=0, "", IFERROR(INDEX(EDF[[Ischio]:[Ischio]], MATCH(1, (EDF[[Date]:[Date]]=$A$4)*(EDF[[Nom]:[Nom]]=EDF_jour[[#This Row],[NOM]]), 0)), ""))</f>
        <v/>
      </c>
      <c r="AE25" s="35" t="str" cm="1">
        <f t="array" ref="AE25">IF(IFERROR(INDEX(EDF[[Tibia]:[Tibia]], MATCH(1, (EDF[[Date]:[Date]]=$A$4)*(EDF[[Nom]:[Nom]]=EDF_jour[[#This Row],[NOM]]), 0)), "")=0, "", IFERROR(INDEX(EDF[[Tibia]:[Tibia]], MATCH(1, (EDF[[Date]:[Date]]=$A$4)*(EDF[[Nom]:[Nom]]=EDF_jour[[#This Row],[NOM]]), 0)), ""))</f>
        <v/>
      </c>
      <c r="AF25" s="35" t="str" cm="1">
        <f t="array" ref="AF25">IF(IFERROR(INDEX(EDF[[Mollet]:[Mollet]], MATCH(1, (EDF[[Date]:[Date]]=$A$4)*(EDF[[Nom]:[Nom]]=EDF_jour[[#This Row],[NOM]]), 0)), "")=0, "", IFERROR(INDEX(EDF[[Mollet]:[Mollet]], MATCH(1, (EDF[[Date]:[Date]]=$A$4)*(EDF[[Nom]:[Nom]]=EDF_jour[[#This Row],[NOM]]), 0)), ""))</f>
        <v/>
      </c>
      <c r="AG25" s="35" t="str" cm="1">
        <f t="array" ref="AG25">IF(IFERROR(INDEX(EDF[[Chevilles]:[Chevilles]], MATCH(1, (EDF[[Date]:[Date]]=$A$4)*(EDF[[Nom]:[Nom]]=EDF_jour[[#This Row],[NOM]]), 0)), "")=0, "", IFERROR(INDEX(EDF[[Chevilles]:[Chevilles]], MATCH(1, (EDF[[Date]:[Date]]=$A$4)*(EDF[[Nom]:[Nom]]=EDF_jour[[#This Row],[NOM]]), 0)), ""))</f>
        <v/>
      </c>
      <c r="AH25" s="35" t="str" cm="1">
        <f t="array" ref="AH25">IF(IFERROR(INDEX(EDF[[Pieds]:[Pieds]], MATCH(1, (EDF[[Date]:[Date]]=$A$4)*(EDF[[Nom]:[Nom]]=EDF_jour[[#This Row],[NOM]]), 0)), "")=0, "", IFERROR(INDEX(EDF[[Pieds]:[Pieds]], MATCH(1, (EDF[[Date]:[Date]]=$A$4)*(EDF[[Nom]:[Nom]]=EDF_jour[[#This Row],[NOM]]), 0)), ""))</f>
        <v/>
      </c>
      <c r="AI25" s="136">
        <f>IF(COUNTIFS(EDF[Date], "&gt;=" &amp; DATE(YEAR($A$4), MONTH($A$4), DAY($A$4) - 6), EDF[Date], "&lt;=" &amp; $A$4, EDF[Nom], EDF_jour[[#This Row],[NOM]]) = 0, "", SUMIFS(EDF[Total EDF], EDF[Date], "&gt;=" &amp; DATE(YEAR($A$4), MONTH($A$4), DAY($A$4) - 6), EDF[Date], "&lt;=" &amp; $A$4, EDF[Nom], EDF_jour[[#This Row],[NOM]]) / COUNTIFS(EDF[Date], "&gt;=" &amp; DATE(YEAR($A$4), MONTH($A$4), DAY($A$4) - 6), EDF[Date], "&lt;=" &amp; $A$4, EDF[Nom], EDF_jour[[#This Row],[NOM]]))</f>
        <v>19.666666666666668</v>
      </c>
      <c r="AJ25" s="136" cm="1">
        <f t="array" ref="AJ25">IF(COUNTIFS(EDF[Date], "&gt;=" &amp; DATE(YEAR($A$4), MONTH($A$4), DAY($A$4) - 6), EDF[Date], "&lt;=" &amp; $A$4, EDF[Nom], EDF_jour[[#This Row],[NOM]]) &gt; 1, SQRT(SUMPRODUCT((EDF[Nom]=EDF_jour[[#This Row],[NOM]]) * (EDF[Date]&gt;=DATE(YEAR($A$4), MONTH($A$4), DAY($A$4)-6)) * (EDF[Date]&lt;=$A$4) * (EDF[Total EDF]-EDF_jour[[#This Row],[Tendance semaine]])^2) / (COUNTIFS(EDF[Date], "&gt;=" &amp; DATE(YEAR($A$4), MONTH($A$4), DAY($A$4) - 6), EDF[Date], "&lt;=" &amp; $A$4, EDF[Nom], EDF_jour[[#This Row],[NOM]]) - 1)), 0)</f>
        <v>2.5166114784235836</v>
      </c>
      <c r="AK25" s="130">
        <f>IF(COUNTIFS(EDF[Date], "&gt;=" &amp; DATE(YEAR($A$4), MONTH($A$4), DAY($A$4) - 20), EDF[Date], "&lt;=" &amp; $A$4, EDF[Nom], EDF_jour[[#This Row],[NOM]]) = 0, "", SUMIFS(EDF[Total EDF], EDF[Date], "&gt;=" &amp; DATE(YEAR($A$4), MONTH($A$4), DAY($A$4) - 20), EDF[Date], "&lt;=" &amp; $A$4, EDF[Nom], EDF_jour[[#This Row],[NOM]]) / COUNTIFS(EDF[Date], "&gt;=" &amp; DATE(YEAR($A$4), MONTH($A$4), DAY($A$4) - 20), EDF[Date], "&lt;=" &amp; $A$4, EDF[Nom], EDF_jour[[#This Row],[NOM]]))</f>
        <v>20.5</v>
      </c>
      <c r="AL25" s="131">
        <f>IFERROR((EDF_jour[[#This Row],[Score]] - EDF_jour[[#This Row],[Tendance 21j EDF]]) / EDF_jour[[#This Row],[Tendance 21j EDF]], "")</f>
        <v>7.3170731707317069E-2</v>
      </c>
      <c r="AM25" s="132" cm="1">
        <f t="array" ref="AM25">IF(COUNTIFS(EDF[Date], "&gt;=" &amp; DATE(YEAR($A$4), MONTH($A$4), DAY($A$4) - 20), EDF[Date], "&lt;=" &amp; $A$4, EDF[Nom], EDF_jour[[#This Row],[NOM]]) &gt; 1, SQRT(SUMPRODUCT((EDF[Nom]=EDF_jour[[#This Row],[NOM]]) * (EDF[Date]&gt;=DATE(YEAR($A$4), MONTH($A$4), DAY($A$4)-20)) * (EDF[Date]&lt;=$A$4) * (EDF[Total EDF]-EDF_jour[[#This Row],[Tendance 21j EDF]])^2) / (COUNTIFS(EDF[Date], "&gt;=" &amp; DATE(YEAR($A$4), MONTH($A$4), DAY($A$4) - 20), EDF[Date], "&lt;=" &amp; $A$4, EDF[Nom], EDF_jour[[#This Row],[NOM]]) - 1)), 0)</f>
        <v>1.8516401995451028</v>
      </c>
      <c r="AN25" s="133">
        <f>IF(COUNTIFS(EDF[Date], "&gt;=" &amp; DATE(2023, 7, 17), EDF[Date], "&lt;=" &amp; $A$4, EDF[Nom], EDF_jour[[#This Row],[NOM]]) = 0, "", SUMIFS(EDF[Total EDF], EDF[Date], "&gt;=" &amp; DATE(2023, 7, 17), EDF[Date], "&lt;=" &amp; $A$4, EDF[Nom], EDF_jour[[#This Row],[NOM]]) / COUNTIFS(EDF[Date], "&gt;=" &amp; DATE(2023, 7, 17), EDF[Date], "&lt;=" &amp; $A$4, EDF[Nom], EDF_jour[[#This Row],[NOM]]))</f>
        <v>20.3</v>
      </c>
      <c r="AO25" s="132" cm="1">
        <f t="array" ref="AO25">IF(COUNTIFS(EDF[Date], "&gt;=" &amp; DATE(2023, 7, 17), EDF[Date], "&lt;=" &amp; $A$4, EDF[Nom], EDF_jour[[#This Row],[NOM]]) &gt; 1, SQRT(SUMPRODUCT((EDF[Nom]=EDF_jour[[#This Row],[NOM]]) * (EDF[Date]&gt;=DATE(2023, 7, 17)) * (EDF[Date]&lt;=$A$4) * (EDF[Total EDF]-EDF_jour[[#This Row],[Tendance saison]])^2) / (COUNTIFS(EDF[Date], "&gt;=" &amp; DATE(2023, 7, 17), EDF[Date], "&lt;=" &amp; $A$4, EDF[Nom], EDF_jour[[#This Row],[NOM]]) - 1)), 0)</f>
        <v>1.7603221799475204</v>
      </c>
      <c r="AP25" s="132">
        <f>IF(COUNTIFS(EDF[Date], "&gt;=" &amp; DATE(YEAR($A$4), MONTH($A$4), DAY($A$4) - 20), EDF[Date], "&lt;=" &amp; $A$4, EDF[Nom], EDF_jour[[#This Row],[NOM]]) = 0, "", SUMIFS(EDF[Humeur], EDF[Date], "&gt;=" &amp; DATE(YEAR($A$4), MONTH($A$4), DAY($A$4) - 20), EDF[Date], "&lt;=" &amp; $A$4, EDF[Nom], EDF_jour[[#This Row],[NOM]]) / COUNTIFS(EDF[Date], "&gt;=" &amp; DATE(YEAR($A$4), MONTH($A$4), DAY($A$4) - 20), EDF[Date], "&lt;=" &amp; $A$4, EDF[Nom], EDF_jour[[#This Row],[NOM]]))</f>
        <v>3.75</v>
      </c>
      <c r="AQ25" s="132">
        <f>IF(COUNTIFS(EDF[Date], "&gt;=" &amp; DATE(2023, 7, 17), EDF[Date], "&lt;=" &amp; $A$4, EDF[Nom], EDF_jour[[#This Row],[NOM]]) = 0, "", SUMIFS(EDF[Humeur], EDF[Date], "&gt;=" &amp; DATE(2023, 7, 17), EDF[Date], "&lt;=" &amp; $A$4, EDF[Nom], EDF_jour[[#This Row],[NOM]]) / COUNTIFS(EDF[Date], "&gt;=" &amp; DATE(2023, 7, 17), EDF[Date], "&lt;=" &amp; $A$4, EDF[Nom], EDF_jour[[#This Row],[NOM]]))</f>
        <v>3.4375</v>
      </c>
      <c r="AR25" s="132">
        <f>IF(COUNTIFS(EDF[Date], "&gt;=" &amp; DATE(YEAR($A$4), MONTH($A$4), DAY($A$4) - 20), EDF[Date], "&lt;=" &amp; $A$4, EDF[Nom], EDF_jour[[#This Row],[NOM]]) = 0, "", SUMIFS(EDF[Stress], EDF[Date], "&gt;=" &amp; DATE(YEAR($A$4), MONTH($A$4), DAY($A$4) - 20), EDF[Date], "&lt;=" &amp; $A$4, EDF[Nom], EDF_jour[[#This Row],[NOM]]) / COUNTIFS(EDF[Date], "&gt;=" &amp; DATE(YEAR($A$4), MONTH($A$4), DAY($A$4) - 20), EDF[Date], "&lt;=" &amp; $A$4, EDF[Nom], EDF_jour[[#This Row],[NOM]]))</f>
        <v>2</v>
      </c>
      <c r="AS25" s="132">
        <f>IF(COUNTIFS(EDF[Date], "&gt;=" &amp; DATE(2023, 7, 17), EDF[Date], "&lt;=" &amp; $A$4, EDF[Nom], EDF_jour[[#This Row],[NOM]]) = 0, "", SUMIFS(EDF[Stress], EDF[Date], "&gt;=" &amp; DATE(2023, 7, 17), EDF[Date], "&lt;=" &amp; $A$4, EDF[Nom], EDF_jour[[#This Row],[NOM]]) / COUNTIFS(EDF[Date], "&gt;=" &amp; DATE(2023, 7, 17), EDF[Date], "&lt;=" &amp; $A$4, EDF[Nom], EDF_jour[[#This Row],[NOM]]))</f>
        <v>2.8875000000000002</v>
      </c>
      <c r="AT25" s="132">
        <f>IF(COUNTIFS(EDF[Date], "&gt;=" &amp; DATE(YEAR($A$4), MONTH($A$4), DAY($A$4) - 20), EDF[Date], "&lt;=" &amp; $A$4, EDF[Nom], EDF_jour[[#This Row],[NOM]]) = 0, "", SUMIFS(EDF[Sommeil], EDF[Date], "&gt;=" &amp; DATE(YEAR($A$4), MONTH($A$4), DAY($A$4) - 20), EDF[Date], "&lt;=" &amp; $A$4, EDF[Nom], EDF_jour[[#This Row],[NOM]]) / COUNTIFS(EDF[Date], "&gt;=" &amp; DATE(YEAR($A$4), MONTH($A$4), DAY($A$4) - 20), EDF[Date], "&lt;=" &amp; $A$4, EDF[Nom], EDF_jour[[#This Row],[NOM]]))</f>
        <v>3.75</v>
      </c>
      <c r="AU25" s="132">
        <f>IF(COUNTIFS(EDF[Date], "&gt;=" &amp; DATE(2023, 7, 17), EDF[Date], "&lt;=" &amp; $A$4, EDF[Nom], EDF_jour[[#This Row],[NOM]]) = 0, "", SUMIFS(EDF[Sommeil], EDF[Date], "&gt;=" &amp; DATE(2023, 7, 17), EDF[Date], "&lt;=" &amp; $A$4, EDF[Nom], EDF_jour[[#This Row],[NOM]]) / COUNTIFS(EDF[Date], "&gt;=" &amp; DATE(2023, 7, 17), EDF[Date], "&lt;=" &amp; $A$4, EDF[Nom], EDF_jour[[#This Row],[NOM]]))</f>
        <v>3.7250000000000001</v>
      </c>
      <c r="AV25" s="132">
        <f>IF(COUNTIFS(EDF[Date], "&gt;=" &amp; DATE(YEAR($A$4), MONTH($A$4), DAY($A$4) - 20), EDF[Date], "&lt;=" &amp; $A$4, EDF[Nom], EDF_jour[[#This Row],[NOM]]) = 0, "", SUMIFS(EDF[Etat Physique], EDF[Date], "&gt;=" &amp; DATE(YEAR($A$4), MONTH($A$4), DAY($A$4) - 20), EDF[Date], "&lt;=" &amp; $A$4, EDF[Nom], EDF_jour[[#This Row],[NOM]]) / COUNTIFS(EDF[Date], "&gt;=" &amp; DATE(YEAR($A$4), MONTH($A$4), DAY($A$4) - 20), EDF[Date], "&lt;=" &amp; $A$4, EDF[Nom], EDF_jour[[#This Row],[NOM]]))</f>
        <v>3.875</v>
      </c>
      <c r="AW25" s="132">
        <f>IF(COUNTIFS(EDF[Date], "&gt;=" &amp; DATE(2023, 7, 17), EDF[Date], "&lt;=" &amp; $A$4, EDF[Nom], EDF_jour[[#This Row],[NOM]]) = 0, "", SUMIFS(EDF[Etat Physique], EDF[Date], "&gt;=" &amp; DATE(2023, 7, 17), EDF[Date], "&lt;=" &amp; $A$4, EDF[Nom], EDF_jour[[#This Row],[NOM]]) / COUNTIFS(EDF[Date], "&gt;=" &amp; DATE(2023, 7, 17), EDF[Date], "&lt;=" &amp; $A$4, EDF[Nom], EDF_jour[[#This Row],[NOM]]))</f>
        <v>3.4125000000000001</v>
      </c>
      <c r="AX25" s="132">
        <f>IF(COUNTIFS(EDF[Date], "&gt;=" &amp; DATE(YEAR($A$4), MONTH($A$4), DAY($A$4) - 20), EDF[Date], "&lt;=" &amp; $A$4, EDF[Nom], EDF_jour[[#This Row],[NOM]]) = 0, "", SUMIFS(EDF[Hydratation], EDF[Date], "&gt;=" &amp; DATE(YEAR($A$4), MONTH($A$4), DAY($A$4) - 20), EDF[Date], "&lt;=" &amp; $A$4, EDF[Nom], EDF_jour[[#This Row],[NOM]]) / COUNTIFS(EDF[Date], "&gt;=" &amp; DATE(YEAR($A$4), MONTH($A$4), DAY($A$4) - 20), EDF[Date], "&lt;=" &amp; $A$4, EDF[Nom], EDF_jour[[#This Row],[NOM]]))</f>
        <v>3.375</v>
      </c>
      <c r="AY25" s="132">
        <f>IF(COUNTIFS(EDF[Date], "&gt;=" &amp; DATE(2023, 7, 17), EDF[Date], "&lt;=" &amp; $A$4, EDF[Nom], EDF_jour[[#This Row],[NOM]]) = 0, "", SUMIFS(EDF[Hydratation], EDF[Date], "&gt;=" &amp; DATE(2023, 7, 17), EDF[Date], "&lt;=" &amp; $A$4, EDF[Nom], EDF_jour[[#This Row],[NOM]]) / COUNTIFS(EDF[Date], "&gt;=" &amp; DATE(2023, 7, 17), EDF[Date], "&lt;=" &amp; $A$4, EDF[Nom], EDF_jour[[#This Row],[NOM]]))</f>
        <v>3.1625000000000001</v>
      </c>
      <c r="AZ25" s="132">
        <f>IF(COUNTIFS(EDF[Date], "&gt;=" &amp; DATE(YEAR($A$4), MONTH($A$4), DAY($A$4) - 20), EDF[Date], "&lt;=" &amp; $A$4, EDF[Nom], EDF_jour[[#This Row],[NOM]]) = 0, "", SUMIFS(EDF[Nutrition], EDF[Date], "&gt;=" &amp; DATE(YEAR($A$4), MONTH($A$4), DAY($A$4) - 20), EDF[Date], "&lt;=" &amp; $A$4, EDF[Nom], EDF_jour[[#This Row],[NOM]]) / COUNTIFS(EDF[Date], "&gt;=" &amp; DATE(YEAR($A$4), MONTH($A$4), DAY($A$4) - 20), EDF[Date], "&lt;=" &amp; $A$4, EDF[Nom], EDF_jour[[#This Row],[NOM]]))</f>
        <v>3.75</v>
      </c>
      <c r="BA25" s="134">
        <f>IF(COUNTIFS(EDF[Date], "&gt;=" &amp; DATE(2023, 7, 17), EDF[Date], "&lt;=" &amp; $A$4, EDF[Nom], EDF_jour[[#This Row],[NOM]]) = 0, "", SUMIFS(EDF[Hydratation], EDF[Date], "&gt;=" &amp; DATE(2023, 7, 17), EDF[Date], "&lt;=" &amp; $A$4, EDF[Nom], EDF_jour[[#This Row],[NOM]]) / COUNTIFS(EDF[Date], "&gt;=" &amp; DATE(2023, 7, 17), EDF[Date], "&lt;=" &amp; $A$4, EDF[Nom], EDF_jour[[#This Row],[NOM]]))</f>
        <v>3.1625000000000001</v>
      </c>
      <c r="BB25" s="48"/>
      <c r="BC25" s="48"/>
      <c r="BD25" s="48"/>
      <c r="BE25" s="48"/>
      <c r="BF25" s="48"/>
      <c r="BG25" s="48"/>
      <c r="BH25" s="48"/>
      <c r="BI25" s="48"/>
      <c r="BJ25" s="48"/>
      <c r="BK25" s="48"/>
      <c r="BL25" s="48"/>
      <c r="BM25" s="48"/>
      <c r="BN25" s="48"/>
      <c r="BO25" s="48"/>
      <c r="BP25" s="48"/>
      <c r="BQ25" s="48"/>
      <c r="BR25" s="48"/>
      <c r="BS25" s="48"/>
      <c r="BT25" s="48"/>
      <c r="BU25" s="49"/>
      <c r="BV25" s="49"/>
      <c r="BW25" s="49"/>
      <c r="BX25" s="49"/>
      <c r="BY25" s="49"/>
    </row>
    <row r="26" spans="1:77" x14ac:dyDescent="0.2">
      <c r="A26" s="78" t="s">
        <v>233</v>
      </c>
      <c r="B26" s="78" t="s">
        <v>796</v>
      </c>
      <c r="C26" s="39" t="s">
        <v>776</v>
      </c>
      <c r="D26" s="38">
        <v>45385</v>
      </c>
      <c r="E26" s="34"/>
      <c r="F26" s="52" t="s">
        <v>767</v>
      </c>
      <c r="G26" s="53" t="s">
        <v>773</v>
      </c>
      <c r="H26" s="37" t="str" cm="1">
        <f t="array" ref="H26">IF(P26="", "", IF(SUMPRODUCT((EDF_jour[[#This Row],[Humeur]:[Nutrition]]&lt;3)*1)&gt;=3, "Bas", VLOOKUP(P26, $G$67:$H$71, 2, TRUE)))</f>
        <v>En forme</v>
      </c>
      <c r="I26" s="77"/>
      <c r="J26" s="44" cm="1">
        <f t="array" ref="J26">IF(SUMPRODUCT((EDF[[Date]:[Date]]=$A$4)*(EDF[[Nom]:[Nom]]=A26)*(EDF[[Humeur]:[Humeur]]))=0, "", SUMPRODUCT((EDF[[Date]:[Date]]=$A$4)*(EDF[[Nom]:[Nom]]=A26)*(EDF[[Humeur]:[Humeur]])))</f>
        <v>4</v>
      </c>
      <c r="K26" s="45" cm="1">
        <f t="array" ref="K26">IF(SUMPRODUCT((EDF[[Date]:[Date]]=$A$4)*(EDF[[Nom]:[Nom]]=A26)*(EDF[[Stress]:[Stress]]))=0, "", SUMPRODUCT((EDF[[Date]:[Date]]=$A$4)*(EDF[[Nom]:[Nom]]=A26)*(EDF[[Stress]:[Stress]])))</f>
        <v>4</v>
      </c>
      <c r="L26" s="45" cm="1">
        <f t="array" ref="L26">IF(SUMPRODUCT((EDF[[Date]:[Date]]=$A$4)*(EDF[[Nom]:[Nom]]=A26)*(EDF[[Sommeil]:[Sommeil]]))=0, "", SUMPRODUCT((EDF[[Date]:[Date]]=$A$4)*(EDF[[Nom]:[Nom]]=A26)*(EDF[[Sommeil]:[Sommeil]])))</f>
        <v>4</v>
      </c>
      <c r="M26" s="45" cm="1">
        <f t="array" ref="M26">IF(SUMPRODUCT((EDF[[Date]:[Date]]=$A$4)*(EDF[[Nom]:[Nom]]=A26)*(EDF[[Etat Physique]:[Etat Physique]]))=0, "", SUMPRODUCT((EDF[[Date]:[Date]]=$A$4)*(EDF[[Nom]:[Nom]]=A26)*(EDF[[Etat Physique]:[Etat Physique]])))</f>
        <v>3</v>
      </c>
      <c r="N26" s="45" cm="1">
        <f t="array" ref="N26">IF(SUMPRODUCT((EDF[[Date]:[Date]]=$A$4)*(EDF[[Nom]:[Nom]]=A26)*(EDF[[Hydratation]:[Hydratation]]))=0, "", SUMPRODUCT((EDF[[Date]:[Date]]=$A$4)*(EDF[[Nom]:[Nom]]=A26)*(EDF[[Hydratation]:[Hydratation]])))</f>
        <v>4</v>
      </c>
      <c r="O26" s="45" cm="1">
        <f t="array" ref="O26">IF(SUMPRODUCT((EDF[[Date]:[Date]]=$A$4)*(EDF[[Nom]:[Nom]]=A26)*(EDF[[Nutrition]:[Nutrition]]))=0, "", SUMPRODUCT((EDF[[Date]:[Date]]=$A$4)*(EDF[[Nom]:[Nom]]=A26)*(EDF[[Nutrition]:[Nutrition]])))</f>
        <v>4</v>
      </c>
      <c r="P26" s="45" cm="1">
        <f t="array" ref="P26">IF(SUMPRODUCT((EDF[[Date]:[Date]]=$A$4)*(EDF[[Nom]:[Nom]]=A26)*(EDF[[Total EDF]:[Total EDF]]))=0, "", SUMPRODUCT((EDF[[Date]:[Date]]=$A$4)*(EDF[[Nom]:[Nom]]=A26)*(EDF[[Total EDF]:[Total EDF]])))</f>
        <v>23</v>
      </c>
      <c r="Q26" s="107" t="str" cm="1">
        <f t="array" ref="Q26">IF(SUMPRODUCT((EDF[[Date]:[Date]]=$A$4)*(EDF[[Nom]:[Nom]]=EDF_jour[[#This Row],[NOM]])*(EDF[[Intensité douleur]:[Intensité douleur]]))=0, "", SUMPRODUCT((EDF[[Date]:[Date]]=$A$4)*(EDF[[Nom]:[Nom]]=EDF_jour[[#This Row],[NOM]])*(EDF[[Intensité douleur]:[Intensité douleur]])))</f>
        <v/>
      </c>
      <c r="R26" s="35" t="str" cm="1">
        <f t="array" ref="R26">IF(IFERROR(INDEX(EDF[[Commentaires douleur]:[Commentaires douleur]], MATCH(1, (EDF[[Date]:[Date]]=$A$4)*(EDF[[Nom]:[Nom]]=EDF_jour[[#This Row],[NOM]]), 0)), "")=0, "", IFERROR(INDEX(EDF[[Commentaires douleur]:[Commentaires douleur]], MATCH(1, (EDF[[Date]:[Date]]=$A$4)*(EDF[[Nom]:[Nom]]=EDF_jour[[#This Row],[NOM]]), 0)), ""))</f>
        <v/>
      </c>
      <c r="S26" s="35"/>
      <c r="T26" s="35" t="str" cm="1">
        <f t="array" ref="T26">IF(IFERROR(INDEX(EDF[[Tête]:[Tête]], MATCH(1, (EDF[[Date]:[Date]]=$A$4)*(EDF[[Nom]:[Nom]]=EDF_jour[[#This Row],[NOM]]), 0)), "")=0, "", IFERROR(INDEX(EDF[[Tête]:[Tête]], MATCH(1, (EDF[[Date]:[Date]]=$A$4)*(EDF[[Nom]:[Nom]]=EDF_jour[[#This Row],[NOM]]), 0)), ""))</f>
        <v/>
      </c>
      <c r="U26" s="35" t="str" cm="1">
        <f t="array" ref="U26">IF(IFERROR(INDEX(EDF[[Cervicales]:[Cervicales]], MATCH(1, (EDF[[Date]:[Date]]=$A$4)*(EDF[[Nom]:[Nom]]=EDF_jour[[#This Row],[NOM]]), 0)), "")=0, "", IFERROR(INDEX(EDF[[Cervicales]:[Cervicales]], MATCH(1, (EDF[[Date]:[Date]]=$A$4)*(EDF[[Nom]:[Nom]]=EDF_jour[[#This Row],[NOM]]), 0)), ""))</f>
        <v/>
      </c>
      <c r="V26" s="35" t="str" cm="1">
        <f t="array" ref="V26">IF(IFERROR(INDEX(EDF[[Ceinture scapulaire]:[Ceinture scapulaire]], MATCH(1, (EDF[[Date]:[Date]]=$A$4)*(EDF[[Nom]:[Nom]]=EDF_jour[[#This Row],[NOM]]), 0)), "")=0, "", IFERROR(INDEX(EDF[[Ceinture scapulaire]:[Ceinture scapulaire]], MATCH(1, (EDF[[Date]:[Date]]=$A$4)*(EDF[[Nom]:[Nom]]=EDF_jour[[#This Row],[NOM]]), 0)), ""))</f>
        <v/>
      </c>
      <c r="W26" s="35" t="str" cm="1">
        <f t="array" ref="W26">IF(IFERROR(INDEX(EDF[[Coudes]:[Coudes]], MATCH(1, (EDF[[Date]:[Date]]=$A$4)*(EDF[[Nom]:[Nom]]=EDF_jour[[#This Row],[NOM]]), 0)), "")=0, "", IFERROR(INDEX(EDF[[Coudes]:[Coudes]], MATCH(1, (EDF[[Date]:[Date]]=$A$4)*(EDF[[Nom]:[Nom]]=EDF_jour[[#This Row],[NOM]]), 0)), ""))</f>
        <v/>
      </c>
      <c r="X26" s="35" t="str" cm="1">
        <f t="array" ref="X26">IF(IFERROR(INDEX(EDF[[Mains]:[Mains]], MATCH(1, (EDF[[Date]:[Date]]=$A$4)*(EDF[[Nom]:[Nom]]=EDF_jour[[#This Row],[NOM]]), 0)), "")=0, "", IFERROR(INDEX(EDF[[Mains]:[Mains]], MATCH(1, (EDF[[Date]:[Date]]=$A$4)*(EDF[[Nom]:[Nom]]=EDF_jour[[#This Row],[NOM]]), 0)), ""))</f>
        <v/>
      </c>
      <c r="Y26" s="35" t="str" cm="1">
        <f t="array" ref="Y26">IF(IFERROR(INDEX(EDF[[Dos]:[Dos]], MATCH(1, (EDF[[Date]:[Date]]=$A$4)*(EDF[[Nom]:[Nom]]=EDF_jour[[#This Row],[NOM]]), 0)), "")=0, "", IFERROR(INDEX(EDF[[Dos]:[Dos]], MATCH(1, (EDF[[Date]:[Date]]=$A$4)*(EDF[[Nom]:[Nom]]=EDF_jour[[#This Row],[NOM]]), 0)), ""))</f>
        <v/>
      </c>
      <c r="Z26" s="35" t="str" cm="1">
        <f t="array" ref="Z26">IF(IFERROR(INDEX(EDF[[Abdos]:[Abdos]], MATCH(1, (EDF[[Date]:[Date]]=$A$4)*(EDF[[Nom]:[Nom]]=EDF_jour[[#This Row],[NOM]]), 0)), "")=0, "", IFERROR(INDEX(EDF[[Abdos]:[Abdos]], MATCH(1, (EDF[[Date]:[Date]]=$A$4)*(EDF[[Nom]:[Nom]]=EDF_jour[[#This Row],[NOM]]), 0)), ""))</f>
        <v/>
      </c>
      <c r="AA26" s="35" t="str" cm="1">
        <f t="array" ref="AA26">IF(IFERROR(INDEX(EDF[[Ceinture pelvienne]:[Ceinture pelvienne]], MATCH(1, (EDF[[Date]:[Date]]=$A$4)*(EDF[[Nom]:[Nom]]=EDF_jour[[#This Row],[NOM]]), 0)), "")=0, "", IFERROR(INDEX(EDF[[Ceinture pelvienne]:[Ceinture pelvienne]], MATCH(1, (EDF[[Date]:[Date]]=$A$4)*(EDF[[Nom]:[Nom]]=EDF_jour[[#This Row],[NOM]]), 0)), ""))</f>
        <v/>
      </c>
      <c r="AB26" s="35" t="str" cm="1">
        <f t="array" ref="AB26">IF(IFERROR(INDEX(EDF[[Genou]:[Genou]], MATCH(1, (EDF[[Date]:[Date]]=$A$4)*(EDF[[Nom]:[Nom]]=EDF_jour[[#This Row],[NOM]]), 0)), "")=0, "", IFERROR(INDEX(EDF[[Genou]:[Genou]], MATCH(1, (EDF[[Date]:[Date]]=$A$4)*(EDF[[Nom]:[Nom]]=EDF_jour[[#This Row],[NOM]]), 0)), ""))</f>
        <v/>
      </c>
      <c r="AC26" s="35" t="str" cm="1">
        <f t="array" ref="AC26">IF(IFERROR(INDEX(EDF[[Quadri]:[Quadri]], MATCH(1, (EDF[[Date]:[Date]]=$A$4)*(EDF[[Nom]:[Nom]]=EDF_jour[[#This Row],[NOM]]), 0)), "")=0, "", IFERROR(INDEX(EDF[[Quadri]:[Quadri]], MATCH(1, (EDF[[Date]:[Date]]=$A$4)*(EDF[[Nom]:[Nom]]=EDF_jour[[#This Row],[NOM]]), 0)), ""))</f>
        <v/>
      </c>
      <c r="AD26" s="35" t="str" cm="1">
        <f t="array" ref="AD26">IF(IFERROR(INDEX(EDF[[Ischio]:[Ischio]], MATCH(1, (EDF[[Date]:[Date]]=$A$4)*(EDF[[Nom]:[Nom]]=EDF_jour[[#This Row],[NOM]]), 0)), "")=0, "", IFERROR(INDEX(EDF[[Ischio]:[Ischio]], MATCH(1, (EDF[[Date]:[Date]]=$A$4)*(EDF[[Nom]:[Nom]]=EDF_jour[[#This Row],[NOM]]), 0)), ""))</f>
        <v/>
      </c>
      <c r="AE26" s="35" t="str" cm="1">
        <f t="array" ref="AE26">IF(IFERROR(INDEX(EDF[[Tibia]:[Tibia]], MATCH(1, (EDF[[Date]:[Date]]=$A$4)*(EDF[[Nom]:[Nom]]=EDF_jour[[#This Row],[NOM]]), 0)), "")=0, "", IFERROR(INDEX(EDF[[Tibia]:[Tibia]], MATCH(1, (EDF[[Date]:[Date]]=$A$4)*(EDF[[Nom]:[Nom]]=EDF_jour[[#This Row],[NOM]]), 0)), ""))</f>
        <v/>
      </c>
      <c r="AF26" s="35" t="str" cm="1">
        <f t="array" ref="AF26">IF(IFERROR(INDEX(EDF[[Mollet]:[Mollet]], MATCH(1, (EDF[[Date]:[Date]]=$A$4)*(EDF[[Nom]:[Nom]]=EDF_jour[[#This Row],[NOM]]), 0)), "")=0, "", IFERROR(INDEX(EDF[[Mollet]:[Mollet]], MATCH(1, (EDF[[Date]:[Date]]=$A$4)*(EDF[[Nom]:[Nom]]=EDF_jour[[#This Row],[NOM]]), 0)), ""))</f>
        <v/>
      </c>
      <c r="AG26" s="35" t="str" cm="1">
        <f t="array" ref="AG26">IF(IFERROR(INDEX(EDF[[Chevilles]:[Chevilles]], MATCH(1, (EDF[[Date]:[Date]]=$A$4)*(EDF[[Nom]:[Nom]]=EDF_jour[[#This Row],[NOM]]), 0)), "")=0, "", IFERROR(INDEX(EDF[[Chevilles]:[Chevilles]], MATCH(1, (EDF[[Date]:[Date]]=$A$4)*(EDF[[Nom]:[Nom]]=EDF_jour[[#This Row],[NOM]]), 0)), ""))</f>
        <v/>
      </c>
      <c r="AH26" s="35" t="str" cm="1">
        <f t="array" ref="AH26">IF(IFERROR(INDEX(EDF[[Pieds]:[Pieds]], MATCH(1, (EDF[[Date]:[Date]]=$A$4)*(EDF[[Nom]:[Nom]]=EDF_jour[[#This Row],[NOM]]), 0)), "")=0, "", IFERROR(INDEX(EDF[[Pieds]:[Pieds]], MATCH(1, (EDF[[Date]:[Date]]=$A$4)*(EDF[[Nom]:[Nom]]=EDF_jour[[#This Row],[NOM]]), 0)), ""))</f>
        <v/>
      </c>
      <c r="AI26" s="136">
        <f>IF(COUNTIFS(EDF[Date], "&gt;=" &amp; DATE(YEAR($A$4), MONTH($A$4), DAY($A$4) - 6), EDF[Date], "&lt;=" &amp; $A$4, EDF[Nom], EDF_jour[[#This Row],[NOM]]) = 0, "", SUMIFS(EDF[Total EDF], EDF[Date], "&gt;=" &amp; DATE(YEAR($A$4), MONTH($A$4), DAY($A$4) - 6), EDF[Date], "&lt;=" &amp; $A$4, EDF[Nom], EDF_jour[[#This Row],[NOM]]) / COUNTIFS(EDF[Date], "&gt;=" &amp; DATE(YEAR($A$4), MONTH($A$4), DAY($A$4) - 6), EDF[Date], "&lt;=" &amp; $A$4, EDF[Nom], EDF_jour[[#This Row],[NOM]]))</f>
        <v>21.666666666666668</v>
      </c>
      <c r="AJ26" s="136" cm="1">
        <f t="array" ref="AJ26">IF(COUNTIFS(EDF[Date], "&gt;=" &amp; DATE(YEAR($A$4), MONTH($A$4), DAY($A$4) - 6), EDF[Date], "&lt;=" &amp; $A$4, EDF[Nom], EDF_jour[[#This Row],[NOM]]) &gt; 1, SQRT(SUMPRODUCT((EDF[Nom]=EDF_jour[[#This Row],[NOM]]) * (EDF[Date]&gt;=DATE(YEAR($A$4), MONTH($A$4), DAY($A$4)-6)) * (EDF[Date]&lt;=$A$4) * (EDF[Total EDF]-EDF_jour[[#This Row],[Tendance semaine]])^2) / (COUNTIFS(EDF[Date], "&gt;=" &amp; DATE(YEAR($A$4), MONTH($A$4), DAY($A$4) - 6), EDF[Date], "&lt;=" &amp; $A$4, EDF[Nom], EDF_jour[[#This Row],[NOM]]) - 1)), 0)</f>
        <v>1.5275252316519465</v>
      </c>
      <c r="AK26" s="130">
        <f>IF(COUNTIFS(EDF[Date], "&gt;=" &amp; DATE(YEAR($A$4), MONTH($A$4), DAY($A$4) - 20), EDF[Date], "&lt;=" &amp; $A$4, EDF[Nom], EDF_jour[[#This Row],[NOM]]) = 0, "", SUMIFS(EDF[Total EDF], EDF[Date], "&gt;=" &amp; DATE(YEAR($A$4), MONTH($A$4), DAY($A$4) - 20), EDF[Date], "&lt;=" &amp; $A$4, EDF[Nom], EDF_jour[[#This Row],[NOM]]) / COUNTIFS(EDF[Date], "&gt;=" &amp; DATE(YEAR($A$4), MONTH($A$4), DAY($A$4) - 20), EDF[Date], "&lt;=" &amp; $A$4, EDF[Nom], EDF_jour[[#This Row],[NOM]]))</f>
        <v>21.428571428571427</v>
      </c>
      <c r="AL26" s="131">
        <f>IFERROR((EDF_jour[[#This Row],[Score]] - EDF_jour[[#This Row],[Tendance 21j EDF]]) / EDF_jour[[#This Row],[Tendance 21j EDF]], "")</f>
        <v>7.3333333333333403E-2</v>
      </c>
      <c r="AM26" s="132" cm="1">
        <f t="array" ref="AM26">IF(COUNTIFS(EDF[Date], "&gt;=" &amp; DATE(YEAR($A$4), MONTH($A$4), DAY($A$4) - 20), EDF[Date], "&lt;=" &amp; $A$4, EDF[Nom], EDF_jour[[#This Row],[NOM]]) &gt; 1, SQRT(SUMPRODUCT((EDF[Nom]=EDF_jour[[#This Row],[NOM]]) * (EDF[Date]&gt;=DATE(YEAR($A$4), MONTH($A$4), DAY($A$4)-20)) * (EDF[Date]&lt;=$A$4) * (EDF[Total EDF]-EDF_jour[[#This Row],[Tendance 21j EDF]])^2) / (COUNTIFS(EDF[Date], "&gt;=" &amp; DATE(YEAR($A$4), MONTH($A$4), DAY($A$4) - 20), EDF[Date], "&lt;=" &amp; $A$4, EDF[Nom], EDF_jour[[#This Row],[NOM]]) - 1)), 0)</f>
        <v>1.511857892036909</v>
      </c>
      <c r="AN26" s="133">
        <f>IF(COUNTIFS(EDF[Date], "&gt;=" &amp; DATE(2023, 7, 17), EDF[Date], "&lt;=" &amp; $A$4, EDF[Nom], EDF_jour[[#This Row],[NOM]]) = 0, "", SUMIFS(EDF[Total EDF], EDF[Date], "&gt;=" &amp; DATE(2023, 7, 17), EDF[Date], "&lt;=" &amp; $A$4, EDF[Nom], EDF_jour[[#This Row],[NOM]]) / COUNTIFS(EDF[Date], "&gt;=" &amp; DATE(2023, 7, 17), EDF[Date], "&lt;=" &amp; $A$4, EDF[Nom], EDF_jour[[#This Row],[NOM]]))</f>
        <v>21.673913043478262</v>
      </c>
      <c r="AO26" s="132" cm="1">
        <f t="array" ref="AO26">IF(COUNTIFS(EDF[Date], "&gt;=" &amp; DATE(2023, 7, 17), EDF[Date], "&lt;=" &amp; $A$4, EDF[Nom], EDF_jour[[#This Row],[NOM]]) &gt; 1, SQRT(SUMPRODUCT((EDF[Nom]=EDF_jour[[#This Row],[NOM]]) * (EDF[Date]&gt;=DATE(2023, 7, 17)) * (EDF[Date]&lt;=$A$4) * (EDF[Total EDF]-EDF_jour[[#This Row],[Tendance saison]])^2) / (COUNTIFS(EDF[Date], "&gt;=" &amp; DATE(2023, 7, 17), EDF[Date], "&lt;=" &amp; $A$4, EDF[Nom], EDF_jour[[#This Row],[NOM]]) - 1)), 0)</f>
        <v>2.5651887331568757</v>
      </c>
      <c r="AP26" s="132">
        <f>IF(COUNTIFS(EDF[Date], "&gt;=" &amp; DATE(YEAR($A$4), MONTH($A$4), DAY($A$4) - 20), EDF[Date], "&lt;=" &amp; $A$4, EDF[Nom], EDF_jour[[#This Row],[NOM]]) = 0, "", SUMIFS(EDF[Humeur], EDF[Date], "&gt;=" &amp; DATE(YEAR($A$4), MONTH($A$4), DAY($A$4) - 20), EDF[Date], "&lt;=" &amp; $A$4, EDF[Nom], EDF_jour[[#This Row],[NOM]]) / COUNTIFS(EDF[Date], "&gt;=" &amp; DATE(YEAR($A$4), MONTH($A$4), DAY($A$4) - 20), EDF[Date], "&lt;=" &amp; $A$4, EDF[Nom], EDF_jour[[#This Row],[NOM]]))</f>
        <v>3.7142857142857144</v>
      </c>
      <c r="AQ26" s="132">
        <f>IF(COUNTIFS(EDF[Date], "&gt;=" &amp; DATE(2023, 7, 17), EDF[Date], "&lt;=" &amp; $A$4, EDF[Nom], EDF_jour[[#This Row],[NOM]]) = 0, "", SUMIFS(EDF[Humeur], EDF[Date], "&gt;=" &amp; DATE(2023, 7, 17), EDF[Date], "&lt;=" &amp; $A$4, EDF[Nom], EDF_jour[[#This Row],[NOM]]) / COUNTIFS(EDF[Date], "&gt;=" &amp; DATE(2023, 7, 17), EDF[Date], "&lt;=" &amp; $A$4, EDF[Nom], EDF_jour[[#This Row],[NOM]]))</f>
        <v>3.652173913043478</v>
      </c>
      <c r="AR26" s="132">
        <f>IF(COUNTIFS(EDF[Date], "&gt;=" &amp; DATE(YEAR($A$4), MONTH($A$4), DAY($A$4) - 20), EDF[Date], "&lt;=" &amp; $A$4, EDF[Nom], EDF_jour[[#This Row],[NOM]]) = 0, "", SUMIFS(EDF[Stress], EDF[Date], "&gt;=" &amp; DATE(YEAR($A$4), MONTH($A$4), DAY($A$4) - 20), EDF[Date], "&lt;=" &amp; $A$4, EDF[Nom], EDF_jour[[#This Row],[NOM]]) / COUNTIFS(EDF[Date], "&gt;=" &amp; DATE(YEAR($A$4), MONTH($A$4), DAY($A$4) - 20), EDF[Date], "&lt;=" &amp; $A$4, EDF[Nom], EDF_jour[[#This Row],[NOM]]))</f>
        <v>3.4285714285714284</v>
      </c>
      <c r="AS26" s="132">
        <f>IF(COUNTIFS(EDF[Date], "&gt;=" &amp; DATE(2023, 7, 17), EDF[Date], "&lt;=" &amp; $A$4, EDF[Nom], EDF_jour[[#This Row],[NOM]]) = 0, "", SUMIFS(EDF[Stress], EDF[Date], "&gt;=" &amp; DATE(2023, 7, 17), EDF[Date], "&lt;=" &amp; $A$4, EDF[Nom], EDF_jour[[#This Row],[NOM]]) / COUNTIFS(EDF[Date], "&gt;=" &amp; DATE(2023, 7, 17), EDF[Date], "&lt;=" &amp; $A$4, EDF[Nom], EDF_jour[[#This Row],[NOM]]))</f>
        <v>3.7173913043478262</v>
      </c>
      <c r="AT26" s="132">
        <f>IF(COUNTIFS(EDF[Date], "&gt;=" &amp; DATE(YEAR($A$4), MONTH($A$4), DAY($A$4) - 20), EDF[Date], "&lt;=" &amp; $A$4, EDF[Nom], EDF_jour[[#This Row],[NOM]]) = 0, "", SUMIFS(EDF[Sommeil], EDF[Date], "&gt;=" &amp; DATE(YEAR($A$4), MONTH($A$4), DAY($A$4) - 20), EDF[Date], "&lt;=" &amp; $A$4, EDF[Nom], EDF_jour[[#This Row],[NOM]]) / COUNTIFS(EDF[Date], "&gt;=" &amp; DATE(YEAR($A$4), MONTH($A$4), DAY($A$4) - 20), EDF[Date], "&lt;=" &amp; $A$4, EDF[Nom], EDF_jour[[#This Row],[NOM]]))</f>
        <v>3.2857142857142856</v>
      </c>
      <c r="AU26" s="132">
        <f>IF(COUNTIFS(EDF[Date], "&gt;=" &amp; DATE(2023, 7, 17), EDF[Date], "&lt;=" &amp; $A$4, EDF[Nom], EDF_jour[[#This Row],[NOM]]) = 0, "", SUMIFS(EDF[Sommeil], EDF[Date], "&gt;=" &amp; DATE(2023, 7, 17), EDF[Date], "&lt;=" &amp; $A$4, EDF[Nom], EDF_jour[[#This Row],[NOM]]) / COUNTIFS(EDF[Date], "&gt;=" &amp; DATE(2023, 7, 17), EDF[Date], "&lt;=" &amp; $A$4, EDF[Nom], EDF_jour[[#This Row],[NOM]]))</f>
        <v>3.5869565217391304</v>
      </c>
      <c r="AV26" s="132">
        <f>IF(COUNTIFS(EDF[Date], "&gt;=" &amp; DATE(YEAR($A$4), MONTH($A$4), DAY($A$4) - 20), EDF[Date], "&lt;=" &amp; $A$4, EDF[Nom], EDF_jour[[#This Row],[NOM]]) = 0, "", SUMIFS(EDF[Etat Physique], EDF[Date], "&gt;=" &amp; DATE(YEAR($A$4), MONTH($A$4), DAY($A$4) - 20), EDF[Date], "&lt;=" &amp; $A$4, EDF[Nom], EDF_jour[[#This Row],[NOM]]) / COUNTIFS(EDF[Date], "&gt;=" &amp; DATE(YEAR($A$4), MONTH($A$4), DAY($A$4) - 20), EDF[Date], "&lt;=" &amp; $A$4, EDF[Nom], EDF_jour[[#This Row],[NOM]]))</f>
        <v>2.8571428571428572</v>
      </c>
      <c r="AW26" s="132">
        <f>IF(COUNTIFS(EDF[Date], "&gt;=" &amp; DATE(2023, 7, 17), EDF[Date], "&lt;=" &amp; $A$4, EDF[Nom], EDF_jour[[#This Row],[NOM]]) = 0, "", SUMIFS(EDF[Etat Physique], EDF[Date], "&gt;=" &amp; DATE(2023, 7, 17), EDF[Date], "&lt;=" &amp; $A$4, EDF[Nom], EDF_jour[[#This Row],[NOM]]) / COUNTIFS(EDF[Date], "&gt;=" &amp; DATE(2023, 7, 17), EDF[Date], "&lt;=" &amp; $A$4, EDF[Nom], EDF_jour[[#This Row],[NOM]]))</f>
        <v>3.0869565217391304</v>
      </c>
      <c r="AX26" s="132">
        <f>IF(COUNTIFS(EDF[Date], "&gt;=" &amp; DATE(YEAR($A$4), MONTH($A$4), DAY($A$4) - 20), EDF[Date], "&lt;=" &amp; $A$4, EDF[Nom], EDF_jour[[#This Row],[NOM]]) = 0, "", SUMIFS(EDF[Hydratation], EDF[Date], "&gt;=" &amp; DATE(YEAR($A$4), MONTH($A$4), DAY($A$4) - 20), EDF[Date], "&lt;=" &amp; $A$4, EDF[Nom], EDF_jour[[#This Row],[NOM]]) / COUNTIFS(EDF[Date], "&gt;=" &amp; DATE(YEAR($A$4), MONTH($A$4), DAY($A$4) - 20), EDF[Date], "&lt;=" &amp; $A$4, EDF[Nom], EDF_jour[[#This Row],[NOM]]))</f>
        <v>4.1428571428571432</v>
      </c>
      <c r="AY26" s="132">
        <f>IF(COUNTIFS(EDF[Date], "&gt;=" &amp; DATE(2023, 7, 17), EDF[Date], "&lt;=" &amp; $A$4, EDF[Nom], EDF_jour[[#This Row],[NOM]]) = 0, "", SUMIFS(EDF[Hydratation], EDF[Date], "&gt;=" &amp; DATE(2023, 7, 17), EDF[Date], "&lt;=" &amp; $A$4, EDF[Nom], EDF_jour[[#This Row],[NOM]]) / COUNTIFS(EDF[Date], "&gt;=" &amp; DATE(2023, 7, 17), EDF[Date], "&lt;=" &amp; $A$4, EDF[Nom], EDF_jour[[#This Row],[NOM]]))</f>
        <v>3.7608695652173911</v>
      </c>
      <c r="AZ26" s="132">
        <f>IF(COUNTIFS(EDF[Date], "&gt;=" &amp; DATE(YEAR($A$4), MONTH($A$4), DAY($A$4) - 20), EDF[Date], "&lt;=" &amp; $A$4, EDF[Nom], EDF_jour[[#This Row],[NOM]]) = 0, "", SUMIFS(EDF[Nutrition], EDF[Date], "&gt;=" &amp; DATE(YEAR($A$4), MONTH($A$4), DAY($A$4) - 20), EDF[Date], "&lt;=" &amp; $A$4, EDF[Nom], EDF_jour[[#This Row],[NOM]]) / COUNTIFS(EDF[Date], "&gt;=" &amp; DATE(YEAR($A$4), MONTH($A$4), DAY($A$4) - 20), EDF[Date], "&lt;=" &amp; $A$4, EDF[Nom], EDF_jour[[#This Row],[NOM]]))</f>
        <v>4</v>
      </c>
      <c r="BA26" s="134">
        <f>IF(COUNTIFS(EDF[Date], "&gt;=" &amp; DATE(2023, 7, 17), EDF[Date], "&lt;=" &amp; $A$4, EDF[Nom], EDF_jour[[#This Row],[NOM]]) = 0, "", SUMIFS(EDF[Hydratation], EDF[Date], "&gt;=" &amp; DATE(2023, 7, 17), EDF[Date], "&lt;=" &amp; $A$4, EDF[Nom], EDF_jour[[#This Row],[NOM]]) / COUNTIFS(EDF[Date], "&gt;=" &amp; DATE(2023, 7, 17), EDF[Date], "&lt;=" &amp; $A$4, EDF[Nom], EDF_jour[[#This Row],[NOM]]))</f>
        <v>3.7608695652173911</v>
      </c>
      <c r="BB26" s="48"/>
      <c r="BC26" s="48"/>
      <c r="BD26" s="48"/>
      <c r="BE26" s="48"/>
      <c r="BF26" s="48"/>
      <c r="BG26" s="48"/>
      <c r="BH26" s="48"/>
      <c r="BI26" s="48"/>
      <c r="BJ26" s="48"/>
      <c r="BK26" s="48"/>
      <c r="BL26" s="48"/>
      <c r="BM26" s="48"/>
      <c r="BN26" s="48"/>
      <c r="BO26" s="48"/>
      <c r="BP26" s="48"/>
      <c r="BQ26" s="48"/>
      <c r="BR26" s="48"/>
      <c r="BS26" s="48"/>
      <c r="BT26" s="48"/>
      <c r="BU26" s="49"/>
      <c r="BV26" s="49"/>
      <c r="BW26" s="49"/>
      <c r="BX26" s="49"/>
      <c r="BY26" s="49"/>
    </row>
    <row r="27" spans="1:77" x14ac:dyDescent="0.2">
      <c r="A27" s="78" t="s">
        <v>797</v>
      </c>
      <c r="B27" s="78" t="s">
        <v>789</v>
      </c>
      <c r="C27" s="39"/>
      <c r="D27" s="40"/>
      <c r="E27" s="34"/>
      <c r="F27" s="52" t="s">
        <v>767</v>
      </c>
      <c r="G27" s="53" t="s">
        <v>773</v>
      </c>
      <c r="H27" s="37" t="str" cm="1">
        <f t="array" ref="H27">IF(P27="", "", IF(SUMPRODUCT((EDF_jour[[#This Row],[Humeur]:[Nutrition]]&lt;3)*1)&gt;=3, "Bas", VLOOKUP(P27, $G$67:$H$71, 2, TRUE)))</f>
        <v/>
      </c>
      <c r="I27" s="34"/>
      <c r="J27" s="45" t="str" cm="1">
        <f t="array" ref="J27">IF(SUMPRODUCT((EDF[[Date]:[Date]]=$A$4)*(EDF[[Nom]:[Nom]]=A27)*(EDF[[Humeur]:[Humeur]]))=0, "", SUMPRODUCT((EDF[[Date]:[Date]]=$A$4)*(EDF[[Nom]:[Nom]]=A27)*(EDF[[Humeur]:[Humeur]])))</f>
        <v/>
      </c>
      <c r="K27" s="45" t="str" cm="1">
        <f t="array" ref="K27">IF(SUMPRODUCT((EDF[[Date]:[Date]]=$A$4)*(EDF[[Nom]:[Nom]]=A27)*(EDF[[Stress]:[Stress]]))=0, "", SUMPRODUCT((EDF[[Date]:[Date]]=$A$4)*(EDF[[Nom]:[Nom]]=A27)*(EDF[[Stress]:[Stress]])))</f>
        <v/>
      </c>
      <c r="L27" s="45" t="str" cm="1">
        <f t="array" ref="L27">IF(SUMPRODUCT((EDF[[Date]:[Date]]=$A$4)*(EDF[[Nom]:[Nom]]=A27)*(EDF[[Sommeil]:[Sommeil]]))=0, "", SUMPRODUCT((EDF[[Date]:[Date]]=$A$4)*(EDF[[Nom]:[Nom]]=A27)*(EDF[[Sommeil]:[Sommeil]])))</f>
        <v/>
      </c>
      <c r="M27" s="45" t="str" cm="1">
        <f t="array" ref="M27">IF(SUMPRODUCT((EDF[[Date]:[Date]]=$A$4)*(EDF[[Nom]:[Nom]]=A27)*(EDF[[Etat Physique]:[Etat Physique]]))=0, "", SUMPRODUCT((EDF[[Date]:[Date]]=$A$4)*(EDF[[Nom]:[Nom]]=A27)*(EDF[[Etat Physique]:[Etat Physique]])))</f>
        <v/>
      </c>
      <c r="N27" s="45" t="str" cm="1">
        <f t="array" ref="N27">IF(SUMPRODUCT((EDF[[Date]:[Date]]=$A$4)*(EDF[[Nom]:[Nom]]=A27)*(EDF[[Hydratation]:[Hydratation]]))=0, "", SUMPRODUCT((EDF[[Date]:[Date]]=$A$4)*(EDF[[Nom]:[Nom]]=A27)*(EDF[[Hydratation]:[Hydratation]])))</f>
        <v/>
      </c>
      <c r="O27" s="45" t="str" cm="1">
        <f t="array" ref="O27">IF(SUMPRODUCT((EDF[[Date]:[Date]]=$A$4)*(EDF[[Nom]:[Nom]]=A27)*(EDF[[Nutrition]:[Nutrition]]))=0, "", SUMPRODUCT((EDF[[Date]:[Date]]=$A$4)*(EDF[[Nom]:[Nom]]=A27)*(EDF[[Nutrition]:[Nutrition]])))</f>
        <v/>
      </c>
      <c r="P27" s="45" t="str" cm="1">
        <f t="array" ref="P27">IF(SUMPRODUCT((EDF[[Date]:[Date]]=$A$4)*(EDF[[Nom]:[Nom]]=A27)*(EDF[[Total EDF]:[Total EDF]]))=0, "", SUMPRODUCT((EDF[[Date]:[Date]]=$A$4)*(EDF[[Nom]:[Nom]]=A27)*(EDF[[Total EDF]:[Total EDF]])))</f>
        <v/>
      </c>
      <c r="Q27" s="107" t="str" cm="1">
        <f t="array" ref="Q27">IF(SUMPRODUCT((EDF[[Date]:[Date]]=$A$4)*(EDF[[Nom]:[Nom]]=EDF_jour[[#This Row],[NOM]])*(EDF[[Intensité douleur]:[Intensité douleur]]))=0, "", SUMPRODUCT((EDF[[Date]:[Date]]=$A$4)*(EDF[[Nom]:[Nom]]=EDF_jour[[#This Row],[NOM]])*(EDF[[Intensité douleur]:[Intensité douleur]])))</f>
        <v/>
      </c>
      <c r="R27" s="35" t="str" cm="1">
        <f t="array" ref="R27">IF(IFERROR(INDEX(EDF[[Commentaires douleur]:[Commentaires douleur]], MATCH(1, (EDF[[Date]:[Date]]=$A$4)*(EDF[[Nom]:[Nom]]=EDF_jour[[#This Row],[NOM]]), 0)), "")=0, "", IFERROR(INDEX(EDF[[Commentaires douleur]:[Commentaires douleur]], MATCH(1, (EDF[[Date]:[Date]]=$A$4)*(EDF[[Nom]:[Nom]]=EDF_jour[[#This Row],[NOM]]), 0)), ""))</f>
        <v/>
      </c>
      <c r="S27" s="35"/>
      <c r="T27" s="35" t="str" cm="1">
        <f t="array" ref="T27">IF(IFERROR(INDEX(EDF[[Tête]:[Tête]], MATCH(1, (EDF[[Date]:[Date]]=$A$4)*(EDF[[Nom]:[Nom]]=EDF_jour[[#This Row],[NOM]]), 0)), "")=0, "", IFERROR(INDEX(EDF[[Tête]:[Tête]], MATCH(1, (EDF[[Date]:[Date]]=$A$4)*(EDF[[Nom]:[Nom]]=EDF_jour[[#This Row],[NOM]]), 0)), ""))</f>
        <v/>
      </c>
      <c r="U27" s="35" t="str" cm="1">
        <f t="array" ref="U27">IF(IFERROR(INDEX(EDF[[Cervicales]:[Cervicales]], MATCH(1, (EDF[[Date]:[Date]]=$A$4)*(EDF[[Nom]:[Nom]]=EDF_jour[[#This Row],[NOM]]), 0)), "")=0, "", IFERROR(INDEX(EDF[[Cervicales]:[Cervicales]], MATCH(1, (EDF[[Date]:[Date]]=$A$4)*(EDF[[Nom]:[Nom]]=EDF_jour[[#This Row],[NOM]]), 0)), ""))</f>
        <v/>
      </c>
      <c r="V27" s="35" t="str" cm="1">
        <f t="array" ref="V27">IF(IFERROR(INDEX(EDF[[Ceinture scapulaire]:[Ceinture scapulaire]], MATCH(1, (EDF[[Date]:[Date]]=$A$4)*(EDF[[Nom]:[Nom]]=EDF_jour[[#This Row],[NOM]]), 0)), "")=0, "", IFERROR(INDEX(EDF[[Ceinture scapulaire]:[Ceinture scapulaire]], MATCH(1, (EDF[[Date]:[Date]]=$A$4)*(EDF[[Nom]:[Nom]]=EDF_jour[[#This Row],[NOM]]), 0)), ""))</f>
        <v/>
      </c>
      <c r="W27" s="35" t="str" cm="1">
        <f t="array" ref="W27">IF(IFERROR(INDEX(EDF[[Coudes]:[Coudes]], MATCH(1, (EDF[[Date]:[Date]]=$A$4)*(EDF[[Nom]:[Nom]]=EDF_jour[[#This Row],[NOM]]), 0)), "")=0, "", IFERROR(INDEX(EDF[[Coudes]:[Coudes]], MATCH(1, (EDF[[Date]:[Date]]=$A$4)*(EDF[[Nom]:[Nom]]=EDF_jour[[#This Row],[NOM]]), 0)), ""))</f>
        <v/>
      </c>
      <c r="X27" s="35" t="str" cm="1">
        <f t="array" ref="X27">IF(IFERROR(INDEX(EDF[[Mains]:[Mains]], MATCH(1, (EDF[[Date]:[Date]]=$A$4)*(EDF[[Nom]:[Nom]]=EDF_jour[[#This Row],[NOM]]), 0)), "")=0, "", IFERROR(INDEX(EDF[[Mains]:[Mains]], MATCH(1, (EDF[[Date]:[Date]]=$A$4)*(EDF[[Nom]:[Nom]]=EDF_jour[[#This Row],[NOM]]), 0)), ""))</f>
        <v/>
      </c>
      <c r="Y27" s="35" t="str" cm="1">
        <f t="array" ref="Y27">IF(IFERROR(INDEX(EDF[[Dos]:[Dos]], MATCH(1, (EDF[[Date]:[Date]]=$A$4)*(EDF[[Nom]:[Nom]]=EDF_jour[[#This Row],[NOM]]), 0)), "")=0, "", IFERROR(INDEX(EDF[[Dos]:[Dos]], MATCH(1, (EDF[[Date]:[Date]]=$A$4)*(EDF[[Nom]:[Nom]]=EDF_jour[[#This Row],[NOM]]), 0)), ""))</f>
        <v/>
      </c>
      <c r="Z27" s="35" t="str" cm="1">
        <f t="array" ref="Z27">IF(IFERROR(INDEX(EDF[[Abdos]:[Abdos]], MATCH(1, (EDF[[Date]:[Date]]=$A$4)*(EDF[[Nom]:[Nom]]=EDF_jour[[#This Row],[NOM]]), 0)), "")=0, "", IFERROR(INDEX(EDF[[Abdos]:[Abdos]], MATCH(1, (EDF[[Date]:[Date]]=$A$4)*(EDF[[Nom]:[Nom]]=EDF_jour[[#This Row],[NOM]]), 0)), ""))</f>
        <v/>
      </c>
      <c r="AA27" s="35" t="str" cm="1">
        <f t="array" ref="AA27">IF(IFERROR(INDEX(EDF[[Ceinture pelvienne]:[Ceinture pelvienne]], MATCH(1, (EDF[[Date]:[Date]]=$A$4)*(EDF[[Nom]:[Nom]]=EDF_jour[[#This Row],[NOM]]), 0)), "")=0, "", IFERROR(INDEX(EDF[[Ceinture pelvienne]:[Ceinture pelvienne]], MATCH(1, (EDF[[Date]:[Date]]=$A$4)*(EDF[[Nom]:[Nom]]=EDF_jour[[#This Row],[NOM]]), 0)), ""))</f>
        <v/>
      </c>
      <c r="AB27" s="35" t="str" cm="1">
        <f t="array" ref="AB27">IF(IFERROR(INDEX(EDF[[Genou]:[Genou]], MATCH(1, (EDF[[Date]:[Date]]=$A$4)*(EDF[[Nom]:[Nom]]=EDF_jour[[#This Row],[NOM]]), 0)), "")=0, "", IFERROR(INDEX(EDF[[Genou]:[Genou]], MATCH(1, (EDF[[Date]:[Date]]=$A$4)*(EDF[[Nom]:[Nom]]=EDF_jour[[#This Row],[NOM]]), 0)), ""))</f>
        <v/>
      </c>
      <c r="AC27" s="35" t="str" cm="1">
        <f t="array" ref="AC27">IF(IFERROR(INDEX(EDF[[Quadri]:[Quadri]], MATCH(1, (EDF[[Date]:[Date]]=$A$4)*(EDF[[Nom]:[Nom]]=EDF_jour[[#This Row],[NOM]]), 0)), "")=0, "", IFERROR(INDEX(EDF[[Quadri]:[Quadri]], MATCH(1, (EDF[[Date]:[Date]]=$A$4)*(EDF[[Nom]:[Nom]]=EDF_jour[[#This Row],[NOM]]), 0)), ""))</f>
        <v/>
      </c>
      <c r="AD27" s="35" t="str" cm="1">
        <f t="array" ref="AD27">IF(IFERROR(INDEX(EDF[[Ischio]:[Ischio]], MATCH(1, (EDF[[Date]:[Date]]=$A$4)*(EDF[[Nom]:[Nom]]=EDF_jour[[#This Row],[NOM]]), 0)), "")=0, "", IFERROR(INDEX(EDF[[Ischio]:[Ischio]], MATCH(1, (EDF[[Date]:[Date]]=$A$4)*(EDF[[Nom]:[Nom]]=EDF_jour[[#This Row],[NOM]]), 0)), ""))</f>
        <v/>
      </c>
      <c r="AE27" s="35" t="str" cm="1">
        <f t="array" ref="AE27">IF(IFERROR(INDEX(EDF[[Tibia]:[Tibia]], MATCH(1, (EDF[[Date]:[Date]]=$A$4)*(EDF[[Nom]:[Nom]]=EDF_jour[[#This Row],[NOM]]), 0)), "")=0, "", IFERROR(INDEX(EDF[[Tibia]:[Tibia]], MATCH(1, (EDF[[Date]:[Date]]=$A$4)*(EDF[[Nom]:[Nom]]=EDF_jour[[#This Row],[NOM]]), 0)), ""))</f>
        <v/>
      </c>
      <c r="AF27" s="35" t="str" cm="1">
        <f t="array" ref="AF27">IF(IFERROR(INDEX(EDF[[Mollet]:[Mollet]], MATCH(1, (EDF[[Date]:[Date]]=$A$4)*(EDF[[Nom]:[Nom]]=EDF_jour[[#This Row],[NOM]]), 0)), "")=0, "", IFERROR(INDEX(EDF[[Mollet]:[Mollet]], MATCH(1, (EDF[[Date]:[Date]]=$A$4)*(EDF[[Nom]:[Nom]]=EDF_jour[[#This Row],[NOM]]), 0)), ""))</f>
        <v/>
      </c>
      <c r="AG27" s="35" t="str" cm="1">
        <f t="array" ref="AG27">IF(IFERROR(INDEX(EDF[[Chevilles]:[Chevilles]], MATCH(1, (EDF[[Date]:[Date]]=$A$4)*(EDF[[Nom]:[Nom]]=EDF_jour[[#This Row],[NOM]]), 0)), "")=0, "", IFERROR(INDEX(EDF[[Chevilles]:[Chevilles]], MATCH(1, (EDF[[Date]:[Date]]=$A$4)*(EDF[[Nom]:[Nom]]=EDF_jour[[#This Row],[NOM]]), 0)), ""))</f>
        <v/>
      </c>
      <c r="AH27" s="35" t="str" cm="1">
        <f t="array" ref="AH27">IF(IFERROR(INDEX(EDF[[Pieds]:[Pieds]], MATCH(1, (EDF[[Date]:[Date]]=$A$4)*(EDF[[Nom]:[Nom]]=EDF_jour[[#This Row],[NOM]]), 0)), "")=0, "", IFERROR(INDEX(EDF[[Pieds]:[Pieds]], MATCH(1, (EDF[[Date]:[Date]]=$A$4)*(EDF[[Nom]:[Nom]]=EDF_jour[[#This Row],[NOM]]), 0)), ""))</f>
        <v/>
      </c>
      <c r="AI27" s="35" t="str">
        <f>IF(COUNTIFS(EDF[Date], "&gt;=" &amp; DATE(YEAR($A$4), MONTH($A$4), DAY($A$4) - 6), EDF[Date], "&lt;=" &amp; $A$4, EDF[Nom], EDF_jour[[#This Row],[NOM]]) = 0, "", SUMIFS(EDF[Total EDF], EDF[Date], "&gt;=" &amp; DATE(YEAR($A$4), MONTH($A$4), DAY($A$4) - 6), EDF[Date], "&lt;=" &amp; $A$4, EDF[Nom], EDF_jour[[#This Row],[NOM]]) / COUNTIFS(EDF[Date], "&gt;=" &amp; DATE(YEAR($A$4), MONTH($A$4), DAY($A$4) - 6), EDF[Date], "&lt;=" &amp; $A$4, EDF[Nom], EDF_jour[[#This Row],[NOM]]))</f>
        <v/>
      </c>
      <c r="AJ27" s="35" cm="1">
        <f t="array" ref="AJ27">IF(COUNTIFS(EDF[Date], "&gt;=" &amp; DATE(YEAR($A$4), MONTH($A$4), DAY($A$4) - 6), EDF[Date], "&lt;=" &amp; $A$4, EDF[Nom], EDF_jour[[#This Row],[NOM]]) &gt; 1, SQRT(SUMPRODUCT((EDF[Nom]=EDF_jour[[#This Row],[NOM]]) * (EDF[Date]&gt;=DATE(YEAR($A$4), MONTH($A$4), DAY($A$4)-6)) * (EDF[Date]&lt;=$A$4) * (EDF[Total EDF]-EDF_jour[[#This Row],[Tendance semaine]])^2) / (COUNTIFS(EDF[Date], "&gt;=" &amp; DATE(YEAR($A$4), MONTH($A$4), DAY($A$4) - 6), EDF[Date], "&lt;=" &amp; $A$4, EDF[Nom], EDF_jour[[#This Row],[NOM]]) - 1)), 0)</f>
        <v>0</v>
      </c>
      <c r="AK27" s="133" t="str">
        <f>IF(COUNTIFS(EDF[Date], "&gt;=" &amp; DATE(YEAR($A$4), MONTH($A$4), DAY($A$4) - 20), EDF[Date], "&lt;=" &amp; $A$4, EDF[Nom], EDF_jour[[#This Row],[NOM]]) = 0, "", SUMIFS(EDF[Total EDF], EDF[Date], "&gt;=" &amp; DATE(YEAR($A$4), MONTH($A$4), DAY($A$4) - 20), EDF[Date], "&lt;=" &amp; $A$4, EDF[Nom], EDF_jour[[#This Row],[NOM]]) / COUNTIFS(EDF[Date], "&gt;=" &amp; DATE(YEAR($A$4), MONTH($A$4), DAY($A$4) - 20), EDF[Date], "&lt;=" &amp; $A$4, EDF[Nom], EDF_jour[[#This Row],[NOM]]))</f>
        <v/>
      </c>
      <c r="AL27" s="131" t="str">
        <f>IFERROR((EDF_jour[[#This Row],[Score]] - EDF_jour[[#This Row],[Tendance 21j EDF]]) / EDF_jour[[#This Row],[Tendance 21j EDF]], "")</f>
        <v/>
      </c>
      <c r="AM27" s="132" cm="1">
        <f t="array" ref="AM27">IF(COUNTIFS(EDF[Date], "&gt;=" &amp; DATE(YEAR($A$4), MONTH($A$4), DAY($A$4) - 20), EDF[Date], "&lt;=" &amp; $A$4, EDF[Nom], EDF_jour[[#This Row],[NOM]]) &gt; 1, SQRT(SUMPRODUCT((EDF[Nom]=EDF_jour[[#This Row],[NOM]]) * (EDF[Date]&gt;=DATE(YEAR($A$4), MONTH($A$4), DAY($A$4)-20)) * (EDF[Date]&lt;=$A$4) * (EDF[Total EDF]-EDF_jour[[#This Row],[Tendance 21j EDF]])^2) / (COUNTIFS(EDF[Date], "&gt;=" &amp; DATE(YEAR($A$4), MONTH($A$4), DAY($A$4) - 20), EDF[Date], "&lt;=" &amp; $A$4, EDF[Nom], EDF_jour[[#This Row],[NOM]]) - 1)), 0)</f>
        <v>0</v>
      </c>
      <c r="AN27" s="133" t="str">
        <f>IF(COUNTIFS(EDF[Date], "&gt;=" &amp; DATE(2023, 7, 17), EDF[Date], "&lt;=" &amp; $A$4, EDF[Nom], EDF_jour[[#This Row],[NOM]]) = 0, "", SUMIFS(EDF[Total EDF], EDF[Date], "&gt;=" &amp; DATE(2023, 7, 17), EDF[Date], "&lt;=" &amp; $A$4, EDF[Nom], EDF_jour[[#This Row],[NOM]]) / COUNTIFS(EDF[Date], "&gt;=" &amp; DATE(2023, 7, 17), EDF[Date], "&lt;=" &amp; $A$4, EDF[Nom], EDF_jour[[#This Row],[NOM]]))</f>
        <v/>
      </c>
      <c r="AO27" s="132" cm="1">
        <f t="array" ref="AO27">IF(COUNTIFS(EDF[Date], "&gt;=" &amp; DATE(2023, 7, 17), EDF[Date], "&lt;=" &amp; $A$4, EDF[Nom], EDF_jour[[#This Row],[NOM]]) &gt; 1, SQRT(SUMPRODUCT((EDF[Nom]=EDF_jour[[#This Row],[NOM]]) * (EDF[Date]&gt;=DATE(2023, 7, 17)) * (EDF[Date]&lt;=$A$4) * (EDF[Total EDF]-EDF_jour[[#This Row],[Tendance saison]])^2) / (COUNTIFS(EDF[Date], "&gt;=" &amp; DATE(2023, 7, 17), EDF[Date], "&lt;=" &amp; $A$4, EDF[Nom], EDF_jour[[#This Row],[NOM]]) - 1)), 0)</f>
        <v>0</v>
      </c>
      <c r="AP27" s="132" t="str">
        <f>IF(COUNTIFS(EDF[Date], "&gt;=" &amp; DATE(YEAR($A$4), MONTH($A$4), DAY($A$4) - 20), EDF[Date], "&lt;=" &amp; $A$4, EDF[Nom], EDF_jour[[#This Row],[NOM]]) = 0, "", SUMIFS(EDF[Humeur], EDF[Date], "&gt;=" &amp; DATE(YEAR($A$4), MONTH($A$4), DAY($A$4) - 20), EDF[Date], "&lt;=" &amp; $A$4, EDF[Nom], EDF_jour[[#This Row],[NOM]]) / COUNTIFS(EDF[Date], "&gt;=" &amp; DATE(YEAR($A$4), MONTH($A$4), DAY($A$4) - 20), EDF[Date], "&lt;=" &amp; $A$4, EDF[Nom], EDF_jour[[#This Row],[NOM]]))</f>
        <v/>
      </c>
      <c r="AQ27" s="132" t="str">
        <f>IF(COUNTIFS(EDF[Date], "&gt;=" &amp; DATE(2023, 7, 17), EDF[Date], "&lt;=" &amp; $A$4, EDF[Nom], EDF_jour[[#This Row],[NOM]]) = 0, "", SUMIFS(EDF[Humeur], EDF[Date], "&gt;=" &amp; DATE(2023, 7, 17), EDF[Date], "&lt;=" &amp; $A$4, EDF[Nom], EDF_jour[[#This Row],[NOM]]) / COUNTIFS(EDF[Date], "&gt;=" &amp; DATE(2023, 7, 17), EDF[Date], "&lt;=" &amp; $A$4, EDF[Nom], EDF_jour[[#This Row],[NOM]]))</f>
        <v/>
      </c>
      <c r="AR27" s="132" t="str">
        <f>IF(COUNTIFS(EDF[Date], "&gt;=" &amp; DATE(YEAR($A$4), MONTH($A$4), DAY($A$4) - 20), EDF[Date], "&lt;=" &amp; $A$4, EDF[Nom], EDF_jour[[#This Row],[NOM]]) = 0, "", SUMIFS(EDF[Stress], EDF[Date], "&gt;=" &amp; DATE(YEAR($A$4), MONTH($A$4), DAY($A$4) - 20), EDF[Date], "&lt;=" &amp; $A$4, EDF[Nom], EDF_jour[[#This Row],[NOM]]) / COUNTIFS(EDF[Date], "&gt;=" &amp; DATE(YEAR($A$4), MONTH($A$4), DAY($A$4) - 20), EDF[Date], "&lt;=" &amp; $A$4, EDF[Nom], EDF_jour[[#This Row],[NOM]]))</f>
        <v/>
      </c>
      <c r="AS27" s="132" t="str">
        <f>IF(COUNTIFS(EDF[Date], "&gt;=" &amp; DATE(2023, 7, 17), EDF[Date], "&lt;=" &amp; $A$4, EDF[Nom], EDF_jour[[#This Row],[NOM]]) = 0, "", SUMIFS(EDF[Stress], EDF[Date], "&gt;=" &amp; DATE(2023, 7, 17), EDF[Date], "&lt;=" &amp; $A$4, EDF[Nom], EDF_jour[[#This Row],[NOM]]) / COUNTIFS(EDF[Date], "&gt;=" &amp; DATE(2023, 7, 17), EDF[Date], "&lt;=" &amp; $A$4, EDF[Nom], EDF_jour[[#This Row],[NOM]]))</f>
        <v/>
      </c>
      <c r="AT27" s="132" t="str">
        <f>IF(COUNTIFS(EDF[Date], "&gt;=" &amp; DATE(YEAR($A$4), MONTH($A$4), DAY($A$4) - 20), EDF[Date], "&lt;=" &amp; $A$4, EDF[Nom], EDF_jour[[#This Row],[NOM]]) = 0, "", SUMIFS(EDF[Sommeil], EDF[Date], "&gt;=" &amp; DATE(YEAR($A$4), MONTH($A$4), DAY($A$4) - 20), EDF[Date], "&lt;=" &amp; $A$4, EDF[Nom], EDF_jour[[#This Row],[NOM]]) / COUNTIFS(EDF[Date], "&gt;=" &amp; DATE(YEAR($A$4), MONTH($A$4), DAY($A$4) - 20), EDF[Date], "&lt;=" &amp; $A$4, EDF[Nom], EDF_jour[[#This Row],[NOM]]))</f>
        <v/>
      </c>
      <c r="AU27" s="132" t="str">
        <f>IF(COUNTIFS(EDF[Date], "&gt;=" &amp; DATE(2023, 7, 17), EDF[Date], "&lt;=" &amp; $A$4, EDF[Nom], EDF_jour[[#This Row],[NOM]]) = 0, "", SUMIFS(EDF[Sommeil], EDF[Date], "&gt;=" &amp; DATE(2023, 7, 17), EDF[Date], "&lt;=" &amp; $A$4, EDF[Nom], EDF_jour[[#This Row],[NOM]]) / COUNTIFS(EDF[Date], "&gt;=" &amp; DATE(2023, 7, 17), EDF[Date], "&lt;=" &amp; $A$4, EDF[Nom], EDF_jour[[#This Row],[NOM]]))</f>
        <v/>
      </c>
      <c r="AV27" s="132" t="str">
        <f>IF(COUNTIFS(EDF[Date], "&gt;=" &amp; DATE(YEAR($A$4), MONTH($A$4), DAY($A$4) - 20), EDF[Date], "&lt;=" &amp; $A$4, EDF[Nom], EDF_jour[[#This Row],[NOM]]) = 0, "", SUMIFS(EDF[Etat Physique], EDF[Date], "&gt;=" &amp; DATE(YEAR($A$4), MONTH($A$4), DAY($A$4) - 20), EDF[Date], "&lt;=" &amp; $A$4, EDF[Nom], EDF_jour[[#This Row],[NOM]]) / COUNTIFS(EDF[Date], "&gt;=" &amp; DATE(YEAR($A$4), MONTH($A$4), DAY($A$4) - 20), EDF[Date], "&lt;=" &amp; $A$4, EDF[Nom], EDF_jour[[#This Row],[NOM]]))</f>
        <v/>
      </c>
      <c r="AW27" s="132" t="str">
        <f>IF(COUNTIFS(EDF[Date], "&gt;=" &amp; DATE(2023, 7, 17), EDF[Date], "&lt;=" &amp; $A$4, EDF[Nom], EDF_jour[[#This Row],[NOM]]) = 0, "", SUMIFS(EDF[Etat Physique], EDF[Date], "&gt;=" &amp; DATE(2023, 7, 17), EDF[Date], "&lt;=" &amp; $A$4, EDF[Nom], EDF_jour[[#This Row],[NOM]]) / COUNTIFS(EDF[Date], "&gt;=" &amp; DATE(2023, 7, 17), EDF[Date], "&lt;=" &amp; $A$4, EDF[Nom], EDF_jour[[#This Row],[NOM]]))</f>
        <v/>
      </c>
      <c r="AX27" s="132" t="str">
        <f>IF(COUNTIFS(EDF[Date], "&gt;=" &amp; DATE(YEAR($A$4), MONTH($A$4), DAY($A$4) - 20), EDF[Date], "&lt;=" &amp; $A$4, EDF[Nom], EDF_jour[[#This Row],[NOM]]) = 0, "", SUMIFS(EDF[Hydratation], EDF[Date], "&gt;=" &amp; DATE(YEAR($A$4), MONTH($A$4), DAY($A$4) - 20), EDF[Date], "&lt;=" &amp; $A$4, EDF[Nom], EDF_jour[[#This Row],[NOM]]) / COUNTIFS(EDF[Date], "&gt;=" &amp; DATE(YEAR($A$4), MONTH($A$4), DAY($A$4) - 20), EDF[Date], "&lt;=" &amp; $A$4, EDF[Nom], EDF_jour[[#This Row],[NOM]]))</f>
        <v/>
      </c>
      <c r="AY27" s="132" t="str">
        <f>IF(COUNTIFS(EDF[Date], "&gt;=" &amp; DATE(2023, 7, 17), EDF[Date], "&lt;=" &amp; $A$4, EDF[Nom], EDF_jour[[#This Row],[NOM]]) = 0, "", SUMIFS(EDF[Hydratation], EDF[Date], "&gt;=" &amp; DATE(2023, 7, 17), EDF[Date], "&lt;=" &amp; $A$4, EDF[Nom], EDF_jour[[#This Row],[NOM]]) / COUNTIFS(EDF[Date], "&gt;=" &amp; DATE(2023, 7, 17), EDF[Date], "&lt;=" &amp; $A$4, EDF[Nom], EDF_jour[[#This Row],[NOM]]))</f>
        <v/>
      </c>
      <c r="AZ27" s="132" t="str">
        <f>IF(COUNTIFS(EDF[Date], "&gt;=" &amp; DATE(YEAR($A$4), MONTH($A$4), DAY($A$4) - 20), EDF[Date], "&lt;=" &amp; $A$4, EDF[Nom], EDF_jour[[#This Row],[NOM]]) = 0, "", SUMIFS(EDF[Nutrition], EDF[Date], "&gt;=" &amp; DATE(YEAR($A$4), MONTH($A$4), DAY($A$4) - 20), EDF[Date], "&lt;=" &amp; $A$4, EDF[Nom], EDF_jour[[#This Row],[NOM]]) / COUNTIFS(EDF[Date], "&gt;=" &amp; DATE(YEAR($A$4), MONTH($A$4), DAY($A$4) - 20), EDF[Date], "&lt;=" &amp; $A$4, EDF[Nom], EDF_jour[[#This Row],[NOM]]))</f>
        <v/>
      </c>
      <c r="BA27" s="134" t="str">
        <f>IF(COUNTIFS(EDF[Date], "&gt;=" &amp; DATE(2023, 7, 17), EDF[Date], "&lt;=" &amp; $A$4, EDF[Nom], EDF_jour[[#This Row],[NOM]]) = 0, "", SUMIFS(EDF[Hydratation], EDF[Date], "&gt;=" &amp; DATE(2023, 7, 17), EDF[Date], "&lt;=" &amp; $A$4, EDF[Nom], EDF_jour[[#This Row],[NOM]]) / COUNTIFS(EDF[Date], "&gt;=" &amp; DATE(2023, 7, 17), EDF[Date], "&lt;=" &amp; $A$4, EDF[Nom], EDF_jour[[#This Row],[NOM]]))</f>
        <v/>
      </c>
      <c r="BB27" s="48"/>
      <c r="BC27" s="48"/>
      <c r="BD27" s="48"/>
      <c r="BE27" s="48"/>
      <c r="BF27" s="48"/>
      <c r="BG27" s="48"/>
      <c r="BH27" s="48"/>
      <c r="BI27" s="48"/>
      <c r="BJ27" s="48"/>
      <c r="BK27" s="48"/>
      <c r="BL27" s="48"/>
      <c r="BM27" s="48"/>
      <c r="BN27" s="48"/>
      <c r="BO27" s="48"/>
      <c r="BP27" s="48"/>
      <c r="BQ27" s="48"/>
      <c r="BR27" s="48"/>
      <c r="BS27" s="48"/>
      <c r="BT27" s="48"/>
      <c r="BU27" s="49"/>
      <c r="BV27" s="49"/>
      <c r="BW27" s="49"/>
      <c r="BX27" s="49"/>
      <c r="BY27" s="49"/>
    </row>
    <row r="28" spans="1:77" ht="42" customHeight="1" x14ac:dyDescent="0.2">
      <c r="A28" s="78" t="s">
        <v>85</v>
      </c>
      <c r="B28" s="78" t="s">
        <v>798</v>
      </c>
      <c r="C28" s="39" t="s">
        <v>776</v>
      </c>
      <c r="D28" s="40" t="s">
        <v>772</v>
      </c>
      <c r="E28" s="34"/>
      <c r="F28" s="52" t="s">
        <v>767</v>
      </c>
      <c r="G28" s="53" t="s">
        <v>773</v>
      </c>
      <c r="H28" s="37" t="str" cm="1">
        <f t="array" ref="H28">IF(P28="", "", IF(SUMPRODUCT((EDF_jour[[#This Row],[Humeur]:[Nutrition]]&lt;3)*1)&gt;=3, "Bas", VLOOKUP(P28, $G$67:$H$71, 2, TRUE)))</f>
        <v>Bas</v>
      </c>
      <c r="I28" s="77" t="s">
        <v>799</v>
      </c>
      <c r="J28" s="44" cm="1">
        <f t="array" ref="J28">IF(SUMPRODUCT((EDF[[Date]:[Date]]=$A$4)*(EDF[[Nom]:[Nom]]=A28)*(EDF[[Humeur]:[Humeur]]))=0, "", SUMPRODUCT((EDF[[Date]:[Date]]=$A$4)*(EDF[[Nom]:[Nom]]=A28)*(EDF[[Humeur]:[Humeur]])))</f>
        <v>3</v>
      </c>
      <c r="K28" s="45" cm="1">
        <f t="array" ref="K28">IF(SUMPRODUCT((EDF[[Date]:[Date]]=$A$4)*(EDF[[Nom]:[Nom]]=A28)*(EDF[[Stress]:[Stress]]))=0, "", SUMPRODUCT((EDF[[Date]:[Date]]=$A$4)*(EDF[[Nom]:[Nom]]=A28)*(EDF[[Stress]:[Stress]])))</f>
        <v>3</v>
      </c>
      <c r="L28" s="45" cm="1">
        <f t="array" ref="L28">IF(SUMPRODUCT((EDF[[Date]:[Date]]=$A$4)*(EDF[[Nom]:[Nom]]=A28)*(EDF[[Sommeil]:[Sommeil]]))=0, "", SUMPRODUCT((EDF[[Date]:[Date]]=$A$4)*(EDF[[Nom]:[Nom]]=A28)*(EDF[[Sommeil]:[Sommeil]])))</f>
        <v>1</v>
      </c>
      <c r="M28" s="45" cm="1">
        <f t="array" ref="M28">IF(SUMPRODUCT((EDF[[Date]:[Date]]=$A$4)*(EDF[[Nom]:[Nom]]=A28)*(EDF[[Etat Physique]:[Etat Physique]]))=0, "", SUMPRODUCT((EDF[[Date]:[Date]]=$A$4)*(EDF[[Nom]:[Nom]]=A28)*(EDF[[Etat Physique]:[Etat Physique]])))</f>
        <v>2</v>
      </c>
      <c r="N28" s="45" cm="1">
        <f t="array" ref="N28">IF(SUMPRODUCT((EDF[[Date]:[Date]]=$A$4)*(EDF[[Nom]:[Nom]]=A28)*(EDF[[Hydratation]:[Hydratation]]))=0, "", SUMPRODUCT((EDF[[Date]:[Date]]=$A$4)*(EDF[[Nom]:[Nom]]=A28)*(EDF[[Hydratation]:[Hydratation]])))</f>
        <v>3</v>
      </c>
      <c r="O28" s="45" cm="1">
        <f t="array" ref="O28">IF(SUMPRODUCT((EDF[[Date]:[Date]]=$A$4)*(EDF[[Nom]:[Nom]]=A28)*(EDF[[Nutrition]:[Nutrition]]))=0, "", SUMPRODUCT((EDF[[Date]:[Date]]=$A$4)*(EDF[[Nom]:[Nom]]=A28)*(EDF[[Nutrition]:[Nutrition]])))</f>
        <v>2</v>
      </c>
      <c r="P28" s="45" cm="1">
        <f t="array" ref="P28">IF(SUMPRODUCT((EDF[[Date]:[Date]]=$A$4)*(EDF[[Nom]:[Nom]]=A28)*(EDF[[Total EDF]:[Total EDF]]))=0, "", SUMPRODUCT((EDF[[Date]:[Date]]=$A$4)*(EDF[[Nom]:[Nom]]=A28)*(EDF[[Total EDF]:[Total EDF]])))</f>
        <v>14</v>
      </c>
      <c r="Q28" s="107" t="str" cm="1">
        <f t="array" ref="Q28">IF(SUMPRODUCT((EDF[[Date]:[Date]]=$A$4)*(EDF[[Nom]:[Nom]]=EDF_jour[[#This Row],[NOM]])*(EDF[[Intensité douleur]:[Intensité douleur]]))=0, "", SUMPRODUCT((EDF[[Date]:[Date]]=$A$4)*(EDF[[Nom]:[Nom]]=EDF_jour[[#This Row],[NOM]])*(EDF[[Intensité douleur]:[Intensité douleur]])))</f>
        <v/>
      </c>
      <c r="R28" s="35" t="str" cm="1">
        <f t="array" ref="R28">IF(IFERROR(INDEX(EDF[[Commentaires douleur]:[Commentaires douleur]], MATCH(1, (EDF[[Date]:[Date]]=$A$4)*(EDF[[Nom]:[Nom]]=EDF_jour[[#This Row],[NOM]]), 0)), "")=0, "", IFERROR(INDEX(EDF[[Commentaires douleur]:[Commentaires douleur]], MATCH(1, (EDF[[Date]:[Date]]=$A$4)*(EDF[[Nom]:[Nom]]=EDF_jour[[#This Row],[NOM]]), 0)), ""))</f>
        <v/>
      </c>
      <c r="S28" s="35"/>
      <c r="T28" s="35" t="str" cm="1">
        <f t="array" ref="T28">IF(IFERROR(INDEX(EDF[[Tête]:[Tête]], MATCH(1, (EDF[[Date]:[Date]]=$A$4)*(EDF[[Nom]:[Nom]]=EDF_jour[[#This Row],[NOM]]), 0)), "")=0, "", IFERROR(INDEX(EDF[[Tête]:[Tête]], MATCH(1, (EDF[[Date]:[Date]]=$A$4)*(EDF[[Nom]:[Nom]]=EDF_jour[[#This Row],[NOM]]), 0)), ""))</f>
        <v/>
      </c>
      <c r="U28" s="35" t="str" cm="1">
        <f t="array" ref="U28">IF(IFERROR(INDEX(EDF[[Cervicales]:[Cervicales]], MATCH(1, (EDF[[Date]:[Date]]=$A$4)*(EDF[[Nom]:[Nom]]=EDF_jour[[#This Row],[NOM]]), 0)), "")=0, "", IFERROR(INDEX(EDF[[Cervicales]:[Cervicales]], MATCH(1, (EDF[[Date]:[Date]]=$A$4)*(EDF[[Nom]:[Nom]]=EDF_jour[[#This Row],[NOM]]), 0)), ""))</f>
        <v/>
      </c>
      <c r="V28" s="35" t="str" cm="1">
        <f t="array" ref="V28">IF(IFERROR(INDEX(EDF[[Ceinture scapulaire]:[Ceinture scapulaire]], MATCH(1, (EDF[[Date]:[Date]]=$A$4)*(EDF[[Nom]:[Nom]]=EDF_jour[[#This Row],[NOM]]), 0)), "")=0, "", IFERROR(INDEX(EDF[[Ceinture scapulaire]:[Ceinture scapulaire]], MATCH(1, (EDF[[Date]:[Date]]=$A$4)*(EDF[[Nom]:[Nom]]=EDF_jour[[#This Row],[NOM]]), 0)), ""))</f>
        <v/>
      </c>
      <c r="W28" s="35" t="str" cm="1">
        <f t="array" ref="W28">IF(IFERROR(INDEX(EDF[[Coudes]:[Coudes]], MATCH(1, (EDF[[Date]:[Date]]=$A$4)*(EDF[[Nom]:[Nom]]=EDF_jour[[#This Row],[NOM]]), 0)), "")=0, "", IFERROR(INDEX(EDF[[Coudes]:[Coudes]], MATCH(1, (EDF[[Date]:[Date]]=$A$4)*(EDF[[Nom]:[Nom]]=EDF_jour[[#This Row],[NOM]]), 0)), ""))</f>
        <v/>
      </c>
      <c r="X28" s="35" t="str" cm="1">
        <f t="array" ref="X28">IF(IFERROR(INDEX(EDF[[Mains]:[Mains]], MATCH(1, (EDF[[Date]:[Date]]=$A$4)*(EDF[[Nom]:[Nom]]=EDF_jour[[#This Row],[NOM]]), 0)), "")=0, "", IFERROR(INDEX(EDF[[Mains]:[Mains]], MATCH(1, (EDF[[Date]:[Date]]=$A$4)*(EDF[[Nom]:[Nom]]=EDF_jour[[#This Row],[NOM]]), 0)), ""))</f>
        <v/>
      </c>
      <c r="Y28" s="35" t="str" cm="1">
        <f t="array" ref="Y28">IF(IFERROR(INDEX(EDF[[Dos]:[Dos]], MATCH(1, (EDF[[Date]:[Date]]=$A$4)*(EDF[[Nom]:[Nom]]=EDF_jour[[#This Row],[NOM]]), 0)), "")=0, "", IFERROR(INDEX(EDF[[Dos]:[Dos]], MATCH(1, (EDF[[Date]:[Date]]=$A$4)*(EDF[[Nom]:[Nom]]=EDF_jour[[#This Row],[NOM]]), 0)), ""))</f>
        <v/>
      </c>
      <c r="Z28" s="35" t="str" cm="1">
        <f t="array" ref="Z28">IF(IFERROR(INDEX(EDF[[Abdos]:[Abdos]], MATCH(1, (EDF[[Date]:[Date]]=$A$4)*(EDF[[Nom]:[Nom]]=EDF_jour[[#This Row],[NOM]]), 0)), "")=0, "", IFERROR(INDEX(EDF[[Abdos]:[Abdos]], MATCH(1, (EDF[[Date]:[Date]]=$A$4)*(EDF[[Nom]:[Nom]]=EDF_jour[[#This Row],[NOM]]), 0)), ""))</f>
        <v/>
      </c>
      <c r="AA28" s="35" t="str" cm="1">
        <f t="array" ref="AA28">IF(IFERROR(INDEX(EDF[[Ceinture pelvienne]:[Ceinture pelvienne]], MATCH(1, (EDF[[Date]:[Date]]=$A$4)*(EDF[[Nom]:[Nom]]=EDF_jour[[#This Row],[NOM]]), 0)), "")=0, "", IFERROR(INDEX(EDF[[Ceinture pelvienne]:[Ceinture pelvienne]], MATCH(1, (EDF[[Date]:[Date]]=$A$4)*(EDF[[Nom]:[Nom]]=EDF_jour[[#This Row],[NOM]]), 0)), ""))</f>
        <v/>
      </c>
      <c r="AB28" s="35" t="str" cm="1">
        <f t="array" ref="AB28">IF(IFERROR(INDEX(EDF[[Genou]:[Genou]], MATCH(1, (EDF[[Date]:[Date]]=$A$4)*(EDF[[Nom]:[Nom]]=EDF_jour[[#This Row],[NOM]]), 0)), "")=0, "", IFERROR(INDEX(EDF[[Genou]:[Genou]], MATCH(1, (EDF[[Date]:[Date]]=$A$4)*(EDF[[Nom]:[Nom]]=EDF_jour[[#This Row],[NOM]]), 0)), ""))</f>
        <v/>
      </c>
      <c r="AC28" s="35" t="str" cm="1">
        <f t="array" ref="AC28">IF(IFERROR(INDEX(EDF[[Quadri]:[Quadri]], MATCH(1, (EDF[[Date]:[Date]]=$A$4)*(EDF[[Nom]:[Nom]]=EDF_jour[[#This Row],[NOM]]), 0)), "")=0, "", IFERROR(INDEX(EDF[[Quadri]:[Quadri]], MATCH(1, (EDF[[Date]:[Date]]=$A$4)*(EDF[[Nom]:[Nom]]=EDF_jour[[#This Row],[NOM]]), 0)), ""))</f>
        <v/>
      </c>
      <c r="AD28" s="35" t="str" cm="1">
        <f t="array" ref="AD28">IF(IFERROR(INDEX(EDF[[Ischio]:[Ischio]], MATCH(1, (EDF[[Date]:[Date]]=$A$4)*(EDF[[Nom]:[Nom]]=EDF_jour[[#This Row],[NOM]]), 0)), "")=0, "", IFERROR(INDEX(EDF[[Ischio]:[Ischio]], MATCH(1, (EDF[[Date]:[Date]]=$A$4)*(EDF[[Nom]:[Nom]]=EDF_jour[[#This Row],[NOM]]), 0)), ""))</f>
        <v/>
      </c>
      <c r="AE28" s="35" t="str" cm="1">
        <f t="array" ref="AE28">IF(IFERROR(INDEX(EDF[[Tibia]:[Tibia]], MATCH(1, (EDF[[Date]:[Date]]=$A$4)*(EDF[[Nom]:[Nom]]=EDF_jour[[#This Row],[NOM]]), 0)), "")=0, "", IFERROR(INDEX(EDF[[Tibia]:[Tibia]], MATCH(1, (EDF[[Date]:[Date]]=$A$4)*(EDF[[Nom]:[Nom]]=EDF_jour[[#This Row],[NOM]]), 0)), ""))</f>
        <v/>
      </c>
      <c r="AF28" s="35" t="str" cm="1">
        <f t="array" ref="AF28">IF(IFERROR(INDEX(EDF[[Mollet]:[Mollet]], MATCH(1, (EDF[[Date]:[Date]]=$A$4)*(EDF[[Nom]:[Nom]]=EDF_jour[[#This Row],[NOM]]), 0)), "")=0, "", IFERROR(INDEX(EDF[[Mollet]:[Mollet]], MATCH(1, (EDF[[Date]:[Date]]=$A$4)*(EDF[[Nom]:[Nom]]=EDF_jour[[#This Row],[NOM]]), 0)), ""))</f>
        <v/>
      </c>
      <c r="AG28" s="35" t="str" cm="1">
        <f t="array" ref="AG28">IF(IFERROR(INDEX(EDF[[Chevilles]:[Chevilles]], MATCH(1, (EDF[[Date]:[Date]]=$A$4)*(EDF[[Nom]:[Nom]]=EDF_jour[[#This Row],[NOM]]), 0)), "")=0, "", IFERROR(INDEX(EDF[[Chevilles]:[Chevilles]], MATCH(1, (EDF[[Date]:[Date]]=$A$4)*(EDF[[Nom]:[Nom]]=EDF_jour[[#This Row],[NOM]]), 0)), ""))</f>
        <v/>
      </c>
      <c r="AH28" s="35" t="str" cm="1">
        <f t="array" ref="AH28">IF(IFERROR(INDEX(EDF[[Pieds]:[Pieds]], MATCH(1, (EDF[[Date]:[Date]]=$A$4)*(EDF[[Nom]:[Nom]]=EDF_jour[[#This Row],[NOM]]), 0)), "")=0, "", IFERROR(INDEX(EDF[[Pieds]:[Pieds]], MATCH(1, (EDF[[Date]:[Date]]=$A$4)*(EDF[[Nom]:[Nom]]=EDF_jour[[#This Row],[NOM]]), 0)), ""))</f>
        <v/>
      </c>
      <c r="AI28" s="136">
        <f>IF(COUNTIFS(EDF[Date], "&gt;=" &amp; DATE(YEAR($A$4), MONTH($A$4), DAY($A$4) - 6), EDF[Date], "&lt;=" &amp; $A$4, EDF[Nom], EDF_jour[[#This Row],[NOM]]) = 0, "", SUMIFS(EDF[Total EDF], EDF[Date], "&gt;=" &amp; DATE(YEAR($A$4), MONTH($A$4), DAY($A$4) - 6), EDF[Date], "&lt;=" &amp; $A$4, EDF[Nom], EDF_jour[[#This Row],[NOM]]) / COUNTIFS(EDF[Date], "&gt;=" &amp; DATE(YEAR($A$4), MONTH($A$4), DAY($A$4) - 6), EDF[Date], "&lt;=" &amp; $A$4, EDF[Nom], EDF_jour[[#This Row],[NOM]]))</f>
        <v>14</v>
      </c>
      <c r="AJ28" s="136" cm="1">
        <f t="array" ref="AJ28">IF(COUNTIFS(EDF[Date], "&gt;=" &amp; DATE(YEAR($A$4), MONTH($A$4), DAY($A$4) - 6), EDF[Date], "&lt;=" &amp; $A$4, EDF[Nom], EDF_jour[[#This Row],[NOM]]) &gt; 1, SQRT(SUMPRODUCT((EDF[Nom]=EDF_jour[[#This Row],[NOM]]) * (EDF[Date]&gt;=DATE(YEAR($A$4), MONTH($A$4), DAY($A$4)-6)) * (EDF[Date]&lt;=$A$4) * (EDF[Total EDF]-EDF_jour[[#This Row],[Tendance semaine]])^2) / (COUNTIFS(EDF[Date], "&gt;=" &amp; DATE(YEAR($A$4), MONTH($A$4), DAY($A$4) - 6), EDF[Date], "&lt;=" &amp; $A$4, EDF[Nom], EDF_jour[[#This Row],[NOM]]) - 1)), 0)</f>
        <v>0</v>
      </c>
      <c r="AK28" s="130">
        <f>IF(COUNTIFS(EDF[Date], "&gt;=" &amp; DATE(YEAR($A$4), MONTH($A$4), DAY($A$4) - 20), EDF[Date], "&lt;=" &amp; $A$4, EDF[Nom], EDF_jour[[#This Row],[NOM]]) = 0, "", SUMIFS(EDF[Total EDF], EDF[Date], "&gt;=" &amp; DATE(YEAR($A$4), MONTH($A$4), DAY($A$4) - 20), EDF[Date], "&lt;=" &amp; $A$4, EDF[Nom], EDF_jour[[#This Row],[NOM]]) / COUNTIFS(EDF[Date], "&gt;=" &amp; DATE(YEAR($A$4), MONTH($A$4), DAY($A$4) - 20), EDF[Date], "&lt;=" &amp; $A$4, EDF[Nom], EDF_jour[[#This Row],[NOM]]))</f>
        <v>14</v>
      </c>
      <c r="AL28" s="131">
        <f>IFERROR((EDF_jour[[#This Row],[Score]] - EDF_jour[[#This Row],[Tendance 21j EDF]]) / EDF_jour[[#This Row],[Tendance 21j EDF]], "")</f>
        <v>0</v>
      </c>
      <c r="AM28" s="132" cm="1">
        <f t="array" ref="AM28">IF(COUNTIFS(EDF[Date], "&gt;=" &amp; DATE(YEAR($A$4), MONTH($A$4), DAY($A$4) - 20), EDF[Date], "&lt;=" &amp; $A$4, EDF[Nom], EDF_jour[[#This Row],[NOM]]) &gt; 1, SQRT(SUMPRODUCT((EDF[Nom]=EDF_jour[[#This Row],[NOM]]) * (EDF[Date]&gt;=DATE(YEAR($A$4), MONTH($A$4), DAY($A$4)-20)) * (EDF[Date]&lt;=$A$4) * (EDF[Total EDF]-EDF_jour[[#This Row],[Tendance 21j EDF]])^2) / (COUNTIFS(EDF[Date], "&gt;=" &amp; DATE(YEAR($A$4), MONTH($A$4), DAY($A$4) - 20), EDF[Date], "&lt;=" &amp; $A$4, EDF[Nom], EDF_jour[[#This Row],[NOM]]) - 1)), 0)</f>
        <v>0</v>
      </c>
      <c r="AN28" s="133">
        <f>IF(COUNTIFS(EDF[Date], "&gt;=" &amp; DATE(2023, 7, 17), EDF[Date], "&lt;=" &amp; $A$4, EDF[Nom], EDF_jour[[#This Row],[NOM]]) = 0, "", SUMIFS(EDF[Total EDF], EDF[Date], "&gt;=" &amp; DATE(2023, 7, 17), EDF[Date], "&lt;=" &amp; $A$4, EDF[Nom], EDF_jour[[#This Row],[NOM]]) / COUNTIFS(EDF[Date], "&gt;=" &amp; DATE(2023, 7, 17), EDF[Date], "&lt;=" &amp; $A$4, EDF[Nom], EDF_jour[[#This Row],[NOM]]))</f>
        <v>15.32258064516129</v>
      </c>
      <c r="AO28" s="132" cm="1">
        <f t="array" ref="AO28">IF(COUNTIFS(EDF[Date], "&gt;=" &amp; DATE(2023, 7, 17), EDF[Date], "&lt;=" &amp; $A$4, EDF[Nom], EDF_jour[[#This Row],[NOM]]) &gt; 1, SQRT(SUMPRODUCT((EDF[Nom]=EDF_jour[[#This Row],[NOM]]) * (EDF[Date]&gt;=DATE(2023, 7, 17)) * (EDF[Date]&lt;=$A$4) * (EDF[Total EDF]-EDF_jour[[#This Row],[Tendance saison]])^2) / (COUNTIFS(EDF[Date], "&gt;=" &amp; DATE(2023, 7, 17), EDF[Date], "&lt;=" &amp; $A$4, EDF[Nom], EDF_jour[[#This Row],[NOM]]) - 1)), 0)</f>
        <v>2.8211947442433392</v>
      </c>
      <c r="AP28" s="132">
        <f>IF(COUNTIFS(EDF[Date], "&gt;=" &amp; DATE(YEAR($A$4), MONTH($A$4), DAY($A$4) - 20), EDF[Date], "&lt;=" &amp; $A$4, EDF[Nom], EDF_jour[[#This Row],[NOM]]) = 0, "", SUMIFS(EDF[Humeur], EDF[Date], "&gt;=" &amp; DATE(YEAR($A$4), MONTH($A$4), DAY($A$4) - 20), EDF[Date], "&lt;=" &amp; $A$4, EDF[Nom], EDF_jour[[#This Row],[NOM]]) / COUNTIFS(EDF[Date], "&gt;=" &amp; DATE(YEAR($A$4), MONTH($A$4), DAY($A$4) - 20), EDF[Date], "&lt;=" &amp; $A$4, EDF[Nom], EDF_jour[[#This Row],[NOM]]))</f>
        <v>3</v>
      </c>
      <c r="AQ28" s="132">
        <f>IF(COUNTIFS(EDF[Date], "&gt;=" &amp; DATE(2023, 7, 17), EDF[Date], "&lt;=" &amp; $A$4, EDF[Nom], EDF_jour[[#This Row],[NOM]]) = 0, "", SUMIFS(EDF[Humeur], EDF[Date], "&gt;=" &amp; DATE(2023, 7, 17), EDF[Date], "&lt;=" &amp; $A$4, EDF[Nom], EDF_jour[[#This Row],[NOM]]) / COUNTIFS(EDF[Date], "&gt;=" &amp; DATE(2023, 7, 17), EDF[Date], "&lt;=" &amp; $A$4, EDF[Nom], EDF_jour[[#This Row],[NOM]]))</f>
        <v>2.7096774193548385</v>
      </c>
      <c r="AR28" s="132">
        <f>IF(COUNTIFS(EDF[Date], "&gt;=" &amp; DATE(YEAR($A$4), MONTH($A$4), DAY($A$4) - 20), EDF[Date], "&lt;=" &amp; $A$4, EDF[Nom], EDF_jour[[#This Row],[NOM]]) = 0, "", SUMIFS(EDF[Stress], EDF[Date], "&gt;=" &amp; DATE(YEAR($A$4), MONTH($A$4), DAY($A$4) - 20), EDF[Date], "&lt;=" &amp; $A$4, EDF[Nom], EDF_jour[[#This Row],[NOM]]) / COUNTIFS(EDF[Date], "&gt;=" &amp; DATE(YEAR($A$4), MONTH($A$4), DAY($A$4) - 20), EDF[Date], "&lt;=" &amp; $A$4, EDF[Nom], EDF_jour[[#This Row],[NOM]]))</f>
        <v>3</v>
      </c>
      <c r="AS28" s="132">
        <f>IF(COUNTIFS(EDF[Date], "&gt;=" &amp; DATE(2023, 7, 17), EDF[Date], "&lt;=" &amp; $A$4, EDF[Nom], EDF_jour[[#This Row],[NOM]]) = 0, "", SUMIFS(EDF[Stress], EDF[Date], "&gt;=" &amp; DATE(2023, 7, 17), EDF[Date], "&lt;=" &amp; $A$4, EDF[Nom], EDF_jour[[#This Row],[NOM]]) / COUNTIFS(EDF[Date], "&gt;=" &amp; DATE(2023, 7, 17), EDF[Date], "&lt;=" &amp; $A$4, EDF[Nom], EDF_jour[[#This Row],[NOM]]))</f>
        <v>2.806451612903226</v>
      </c>
      <c r="AT28" s="132">
        <f>IF(COUNTIFS(EDF[Date], "&gt;=" &amp; DATE(YEAR($A$4), MONTH($A$4), DAY($A$4) - 20), EDF[Date], "&lt;=" &amp; $A$4, EDF[Nom], EDF_jour[[#This Row],[NOM]]) = 0, "", SUMIFS(EDF[Sommeil], EDF[Date], "&gt;=" &amp; DATE(YEAR($A$4), MONTH($A$4), DAY($A$4) - 20), EDF[Date], "&lt;=" &amp; $A$4, EDF[Nom], EDF_jour[[#This Row],[NOM]]) / COUNTIFS(EDF[Date], "&gt;=" &amp; DATE(YEAR($A$4), MONTH($A$4), DAY($A$4) - 20), EDF[Date], "&lt;=" &amp; $A$4, EDF[Nom], EDF_jour[[#This Row],[NOM]]))</f>
        <v>1</v>
      </c>
      <c r="AU28" s="132">
        <f>IF(COUNTIFS(EDF[Date], "&gt;=" &amp; DATE(2023, 7, 17), EDF[Date], "&lt;=" &amp; $A$4, EDF[Nom], EDF_jour[[#This Row],[NOM]]) = 0, "", SUMIFS(EDF[Sommeil], EDF[Date], "&gt;=" &amp; DATE(2023, 7, 17), EDF[Date], "&lt;=" &amp; $A$4, EDF[Nom], EDF_jour[[#This Row],[NOM]]) / COUNTIFS(EDF[Date], "&gt;=" &amp; DATE(2023, 7, 17), EDF[Date], "&lt;=" &amp; $A$4, EDF[Nom], EDF_jour[[#This Row],[NOM]]))</f>
        <v>2.4516129032258065</v>
      </c>
      <c r="AV28" s="132">
        <f>IF(COUNTIFS(EDF[Date], "&gt;=" &amp; DATE(YEAR($A$4), MONTH($A$4), DAY($A$4) - 20), EDF[Date], "&lt;=" &amp; $A$4, EDF[Nom], EDF_jour[[#This Row],[NOM]]) = 0, "", SUMIFS(EDF[Etat Physique], EDF[Date], "&gt;=" &amp; DATE(YEAR($A$4), MONTH($A$4), DAY($A$4) - 20), EDF[Date], "&lt;=" &amp; $A$4, EDF[Nom], EDF_jour[[#This Row],[NOM]]) / COUNTIFS(EDF[Date], "&gt;=" &amp; DATE(YEAR($A$4), MONTH($A$4), DAY($A$4) - 20), EDF[Date], "&lt;=" &amp; $A$4, EDF[Nom], EDF_jour[[#This Row],[NOM]]))</f>
        <v>2</v>
      </c>
      <c r="AW28" s="132">
        <f>IF(COUNTIFS(EDF[Date], "&gt;=" &amp; DATE(2023, 7, 17), EDF[Date], "&lt;=" &amp; $A$4, EDF[Nom], EDF_jour[[#This Row],[NOM]]) = 0, "", SUMIFS(EDF[Etat Physique], EDF[Date], "&gt;=" &amp; DATE(2023, 7, 17), EDF[Date], "&lt;=" &amp; $A$4, EDF[Nom], EDF_jour[[#This Row],[NOM]]) / COUNTIFS(EDF[Date], "&gt;=" &amp; DATE(2023, 7, 17), EDF[Date], "&lt;=" &amp; $A$4, EDF[Nom], EDF_jour[[#This Row],[NOM]]))</f>
        <v>2.5161290322580645</v>
      </c>
      <c r="AX28" s="132">
        <f>IF(COUNTIFS(EDF[Date], "&gt;=" &amp; DATE(YEAR($A$4), MONTH($A$4), DAY($A$4) - 20), EDF[Date], "&lt;=" &amp; $A$4, EDF[Nom], EDF_jour[[#This Row],[NOM]]) = 0, "", SUMIFS(EDF[Hydratation], EDF[Date], "&gt;=" &amp; DATE(YEAR($A$4), MONTH($A$4), DAY($A$4) - 20), EDF[Date], "&lt;=" &amp; $A$4, EDF[Nom], EDF_jour[[#This Row],[NOM]]) / COUNTIFS(EDF[Date], "&gt;=" &amp; DATE(YEAR($A$4), MONTH($A$4), DAY($A$4) - 20), EDF[Date], "&lt;=" &amp; $A$4, EDF[Nom], EDF_jour[[#This Row],[NOM]]))</f>
        <v>3</v>
      </c>
      <c r="AY28" s="132">
        <f>IF(COUNTIFS(EDF[Date], "&gt;=" &amp; DATE(2023, 7, 17), EDF[Date], "&lt;=" &amp; $A$4, EDF[Nom], EDF_jour[[#This Row],[NOM]]) = 0, "", SUMIFS(EDF[Hydratation], EDF[Date], "&gt;=" &amp; DATE(2023, 7, 17), EDF[Date], "&lt;=" &amp; $A$4, EDF[Nom], EDF_jour[[#This Row],[NOM]]) / COUNTIFS(EDF[Date], "&gt;=" &amp; DATE(2023, 7, 17), EDF[Date], "&lt;=" &amp; $A$4, EDF[Nom], EDF_jour[[#This Row],[NOM]]))</f>
        <v>2.3548387096774195</v>
      </c>
      <c r="AZ28" s="132">
        <f>IF(COUNTIFS(EDF[Date], "&gt;=" &amp; DATE(YEAR($A$4), MONTH($A$4), DAY($A$4) - 20), EDF[Date], "&lt;=" &amp; $A$4, EDF[Nom], EDF_jour[[#This Row],[NOM]]) = 0, "", SUMIFS(EDF[Nutrition], EDF[Date], "&gt;=" &amp; DATE(YEAR($A$4), MONTH($A$4), DAY($A$4) - 20), EDF[Date], "&lt;=" &amp; $A$4, EDF[Nom], EDF_jour[[#This Row],[NOM]]) / COUNTIFS(EDF[Date], "&gt;=" &amp; DATE(YEAR($A$4), MONTH($A$4), DAY($A$4) - 20), EDF[Date], "&lt;=" &amp; $A$4, EDF[Nom], EDF_jour[[#This Row],[NOM]]))</f>
        <v>2</v>
      </c>
      <c r="BA28" s="134">
        <f>IF(COUNTIFS(EDF[Date], "&gt;=" &amp; DATE(2023, 7, 17), EDF[Date], "&lt;=" &amp; $A$4, EDF[Nom], EDF_jour[[#This Row],[NOM]]) = 0, "", SUMIFS(EDF[Hydratation], EDF[Date], "&gt;=" &amp; DATE(2023, 7, 17), EDF[Date], "&lt;=" &amp; $A$4, EDF[Nom], EDF_jour[[#This Row],[NOM]]) / COUNTIFS(EDF[Date], "&gt;=" &amp; DATE(2023, 7, 17), EDF[Date], "&lt;=" &amp; $A$4, EDF[Nom], EDF_jour[[#This Row],[NOM]]))</f>
        <v>2.3548387096774195</v>
      </c>
      <c r="BB28" s="48"/>
      <c r="BC28" s="48"/>
      <c r="BD28" s="48"/>
      <c r="BE28" s="48"/>
      <c r="BF28" s="48"/>
      <c r="BG28" s="48"/>
      <c r="BH28" s="48"/>
      <c r="BI28" s="48"/>
      <c r="BJ28" s="48"/>
      <c r="BK28" s="48"/>
      <c r="BL28" s="48"/>
      <c r="BM28" s="48"/>
      <c r="BN28" s="48"/>
      <c r="BO28" s="48"/>
      <c r="BP28" s="48"/>
      <c r="BQ28" s="48"/>
      <c r="BR28" s="48"/>
      <c r="BS28" s="48"/>
      <c r="BT28" s="48"/>
      <c r="BU28" s="49"/>
      <c r="BV28" s="49"/>
      <c r="BW28" s="49"/>
      <c r="BX28" s="49"/>
      <c r="BY28" s="49"/>
    </row>
    <row r="29" spans="1:77" x14ac:dyDescent="0.2">
      <c r="A29" s="78" t="s">
        <v>208</v>
      </c>
      <c r="B29" s="78" t="s">
        <v>800</v>
      </c>
      <c r="C29" s="39" t="s">
        <v>776</v>
      </c>
      <c r="D29" s="38">
        <v>45385</v>
      </c>
      <c r="E29" s="34"/>
      <c r="F29" s="52" t="s">
        <v>787</v>
      </c>
      <c r="G29" s="53" t="s">
        <v>773</v>
      </c>
      <c r="H29" s="37" t="str" cm="1">
        <f t="array" ref="H29">IF(P29="", "", IF(SUMPRODUCT((EDF_jour[[#This Row],[Humeur]:[Nutrition]]&lt;3)*1)&gt;=3, "Bas", VLOOKUP(P29, $G$67:$H$71, 2, TRUE)))</f>
        <v/>
      </c>
      <c r="I29" s="34"/>
      <c r="J29" s="44" t="str" cm="1">
        <f t="array" ref="J29">IF(SUMPRODUCT((EDF[[Date]:[Date]]=$A$4)*(EDF[[Nom]:[Nom]]=A29)*(EDF[[Humeur]:[Humeur]]))=0, "", SUMPRODUCT((EDF[[Date]:[Date]]=$A$4)*(EDF[[Nom]:[Nom]]=A29)*(EDF[[Humeur]:[Humeur]])))</f>
        <v/>
      </c>
      <c r="K29" s="45" t="str" cm="1">
        <f t="array" ref="K29">IF(SUMPRODUCT((EDF[[Date]:[Date]]=$A$4)*(EDF[[Nom]:[Nom]]=A29)*(EDF[[Stress]:[Stress]]))=0, "", SUMPRODUCT((EDF[[Date]:[Date]]=$A$4)*(EDF[[Nom]:[Nom]]=A29)*(EDF[[Stress]:[Stress]])))</f>
        <v/>
      </c>
      <c r="L29" s="45" t="str" cm="1">
        <f t="array" ref="L29">IF(SUMPRODUCT((EDF[[Date]:[Date]]=$A$4)*(EDF[[Nom]:[Nom]]=A29)*(EDF[[Sommeil]:[Sommeil]]))=0, "", SUMPRODUCT((EDF[[Date]:[Date]]=$A$4)*(EDF[[Nom]:[Nom]]=A29)*(EDF[[Sommeil]:[Sommeil]])))</f>
        <v/>
      </c>
      <c r="M29" s="45" t="str" cm="1">
        <f t="array" ref="M29">IF(SUMPRODUCT((EDF[[Date]:[Date]]=$A$4)*(EDF[[Nom]:[Nom]]=A29)*(EDF[[Etat Physique]:[Etat Physique]]))=0, "", SUMPRODUCT((EDF[[Date]:[Date]]=$A$4)*(EDF[[Nom]:[Nom]]=A29)*(EDF[[Etat Physique]:[Etat Physique]])))</f>
        <v/>
      </c>
      <c r="N29" s="45" t="str" cm="1">
        <f t="array" ref="N29">IF(SUMPRODUCT((EDF[[Date]:[Date]]=$A$4)*(EDF[[Nom]:[Nom]]=A29)*(EDF[[Hydratation]:[Hydratation]]))=0, "", SUMPRODUCT((EDF[[Date]:[Date]]=$A$4)*(EDF[[Nom]:[Nom]]=A29)*(EDF[[Hydratation]:[Hydratation]])))</f>
        <v/>
      </c>
      <c r="O29" s="45" t="str" cm="1">
        <f t="array" ref="O29">IF(SUMPRODUCT((EDF[[Date]:[Date]]=$A$4)*(EDF[[Nom]:[Nom]]=A29)*(EDF[[Nutrition]:[Nutrition]]))=0, "", SUMPRODUCT((EDF[[Date]:[Date]]=$A$4)*(EDF[[Nom]:[Nom]]=A29)*(EDF[[Nutrition]:[Nutrition]])))</f>
        <v/>
      </c>
      <c r="P29" s="45" t="str" cm="1">
        <f t="array" ref="P29">IF(SUMPRODUCT((EDF[[Date]:[Date]]=$A$4)*(EDF[[Nom]:[Nom]]=A29)*(EDF[[Total EDF]:[Total EDF]]))=0, "", SUMPRODUCT((EDF[[Date]:[Date]]=$A$4)*(EDF[[Nom]:[Nom]]=A29)*(EDF[[Total EDF]:[Total EDF]])))</f>
        <v/>
      </c>
      <c r="Q29" s="45" t="str" cm="1">
        <f t="array" ref="Q29">IF(SUMPRODUCT((EDF[[Date]:[Date]]=$A$4)*(EDF[[Nom]:[Nom]]=EDF_jour[[#This Row],[NOM]])*(EDF[[Intensité douleur]:[Intensité douleur]]))=0, "", SUMPRODUCT((EDF[[Date]:[Date]]=$A$4)*(EDF[[Nom]:[Nom]]=EDF_jour[[#This Row],[NOM]])*(EDF[[Intensité douleur]:[Intensité douleur]])))</f>
        <v/>
      </c>
      <c r="R29" s="35" t="str" cm="1">
        <f t="array" ref="R29">IF(IFERROR(INDEX(EDF[[Commentaires douleur]:[Commentaires douleur]], MATCH(1, (EDF[[Date]:[Date]]=$A$4)*(EDF[[Nom]:[Nom]]=EDF_jour[[#This Row],[NOM]]), 0)), "")=0, "", IFERROR(INDEX(EDF[[Commentaires douleur]:[Commentaires douleur]], MATCH(1, (EDF[[Date]:[Date]]=$A$4)*(EDF[[Nom]:[Nom]]=EDF_jour[[#This Row],[NOM]]), 0)), ""))</f>
        <v/>
      </c>
      <c r="S29" s="35"/>
      <c r="T29" s="35" t="str" cm="1">
        <f t="array" ref="T29">IF(IFERROR(INDEX(EDF[[Tête]:[Tête]], MATCH(1, (EDF[[Date]:[Date]]=$A$4)*(EDF[[Nom]:[Nom]]=EDF_jour[[#This Row],[NOM]]), 0)), "")=0, "", IFERROR(INDEX(EDF[[Tête]:[Tête]], MATCH(1, (EDF[[Date]:[Date]]=$A$4)*(EDF[[Nom]:[Nom]]=EDF_jour[[#This Row],[NOM]]), 0)), ""))</f>
        <v/>
      </c>
      <c r="U29" s="35" t="str" cm="1">
        <f t="array" ref="U29">IF(IFERROR(INDEX(EDF[[Cervicales]:[Cervicales]], MATCH(1, (EDF[[Date]:[Date]]=$A$4)*(EDF[[Nom]:[Nom]]=EDF_jour[[#This Row],[NOM]]), 0)), "")=0, "", IFERROR(INDEX(EDF[[Cervicales]:[Cervicales]], MATCH(1, (EDF[[Date]:[Date]]=$A$4)*(EDF[[Nom]:[Nom]]=EDF_jour[[#This Row],[NOM]]), 0)), ""))</f>
        <v/>
      </c>
      <c r="V29" s="35" t="str" cm="1">
        <f t="array" ref="V29">IF(IFERROR(INDEX(EDF[[Ceinture scapulaire]:[Ceinture scapulaire]], MATCH(1, (EDF[[Date]:[Date]]=$A$4)*(EDF[[Nom]:[Nom]]=EDF_jour[[#This Row],[NOM]]), 0)), "")=0, "", IFERROR(INDEX(EDF[[Ceinture scapulaire]:[Ceinture scapulaire]], MATCH(1, (EDF[[Date]:[Date]]=$A$4)*(EDF[[Nom]:[Nom]]=EDF_jour[[#This Row],[NOM]]), 0)), ""))</f>
        <v/>
      </c>
      <c r="W29" s="35" t="str" cm="1">
        <f t="array" ref="W29">IF(IFERROR(INDEX(EDF[[Coudes]:[Coudes]], MATCH(1, (EDF[[Date]:[Date]]=$A$4)*(EDF[[Nom]:[Nom]]=EDF_jour[[#This Row],[NOM]]), 0)), "")=0, "", IFERROR(INDEX(EDF[[Coudes]:[Coudes]], MATCH(1, (EDF[[Date]:[Date]]=$A$4)*(EDF[[Nom]:[Nom]]=EDF_jour[[#This Row],[NOM]]), 0)), ""))</f>
        <v/>
      </c>
      <c r="X29" s="35" t="str" cm="1">
        <f t="array" ref="X29">IF(IFERROR(INDEX(EDF[[Mains]:[Mains]], MATCH(1, (EDF[[Date]:[Date]]=$A$4)*(EDF[[Nom]:[Nom]]=EDF_jour[[#This Row],[NOM]]), 0)), "")=0, "", IFERROR(INDEX(EDF[[Mains]:[Mains]], MATCH(1, (EDF[[Date]:[Date]]=$A$4)*(EDF[[Nom]:[Nom]]=EDF_jour[[#This Row],[NOM]]), 0)), ""))</f>
        <v/>
      </c>
      <c r="Y29" s="35" t="str" cm="1">
        <f t="array" ref="Y29">IF(IFERROR(INDEX(EDF[[Dos]:[Dos]], MATCH(1, (EDF[[Date]:[Date]]=$A$4)*(EDF[[Nom]:[Nom]]=EDF_jour[[#This Row],[NOM]]), 0)), "")=0, "", IFERROR(INDEX(EDF[[Dos]:[Dos]], MATCH(1, (EDF[[Date]:[Date]]=$A$4)*(EDF[[Nom]:[Nom]]=EDF_jour[[#This Row],[NOM]]), 0)), ""))</f>
        <v/>
      </c>
      <c r="Z29" s="35" t="str" cm="1">
        <f t="array" ref="Z29">IF(IFERROR(INDEX(EDF[[Abdos]:[Abdos]], MATCH(1, (EDF[[Date]:[Date]]=$A$4)*(EDF[[Nom]:[Nom]]=EDF_jour[[#This Row],[NOM]]), 0)), "")=0, "", IFERROR(INDEX(EDF[[Abdos]:[Abdos]], MATCH(1, (EDF[[Date]:[Date]]=$A$4)*(EDF[[Nom]:[Nom]]=EDF_jour[[#This Row],[NOM]]), 0)), ""))</f>
        <v/>
      </c>
      <c r="AA29" s="35" t="str" cm="1">
        <f t="array" ref="AA29">IF(IFERROR(INDEX(EDF[[Ceinture pelvienne]:[Ceinture pelvienne]], MATCH(1, (EDF[[Date]:[Date]]=$A$4)*(EDF[[Nom]:[Nom]]=EDF_jour[[#This Row],[NOM]]), 0)), "")=0, "", IFERROR(INDEX(EDF[[Ceinture pelvienne]:[Ceinture pelvienne]], MATCH(1, (EDF[[Date]:[Date]]=$A$4)*(EDF[[Nom]:[Nom]]=EDF_jour[[#This Row],[NOM]]), 0)), ""))</f>
        <v/>
      </c>
      <c r="AB29" s="35" t="str" cm="1">
        <f t="array" ref="AB29">IF(IFERROR(INDEX(EDF[[Genou]:[Genou]], MATCH(1, (EDF[[Date]:[Date]]=$A$4)*(EDF[[Nom]:[Nom]]=EDF_jour[[#This Row],[NOM]]), 0)), "")=0, "", IFERROR(INDEX(EDF[[Genou]:[Genou]], MATCH(1, (EDF[[Date]:[Date]]=$A$4)*(EDF[[Nom]:[Nom]]=EDF_jour[[#This Row],[NOM]]), 0)), ""))</f>
        <v/>
      </c>
      <c r="AC29" s="35" t="str" cm="1">
        <f t="array" ref="AC29">IF(IFERROR(INDEX(EDF[[Quadri]:[Quadri]], MATCH(1, (EDF[[Date]:[Date]]=$A$4)*(EDF[[Nom]:[Nom]]=EDF_jour[[#This Row],[NOM]]), 0)), "")=0, "", IFERROR(INDEX(EDF[[Quadri]:[Quadri]], MATCH(1, (EDF[[Date]:[Date]]=$A$4)*(EDF[[Nom]:[Nom]]=EDF_jour[[#This Row],[NOM]]), 0)), ""))</f>
        <v/>
      </c>
      <c r="AD29" s="35" t="str" cm="1">
        <f t="array" ref="AD29">IF(IFERROR(INDEX(EDF[[Ischio]:[Ischio]], MATCH(1, (EDF[[Date]:[Date]]=$A$4)*(EDF[[Nom]:[Nom]]=EDF_jour[[#This Row],[NOM]]), 0)), "")=0, "", IFERROR(INDEX(EDF[[Ischio]:[Ischio]], MATCH(1, (EDF[[Date]:[Date]]=$A$4)*(EDF[[Nom]:[Nom]]=EDF_jour[[#This Row],[NOM]]), 0)), ""))</f>
        <v/>
      </c>
      <c r="AE29" s="35" t="str" cm="1">
        <f t="array" ref="AE29">IF(IFERROR(INDEX(EDF[[Tibia]:[Tibia]], MATCH(1, (EDF[[Date]:[Date]]=$A$4)*(EDF[[Nom]:[Nom]]=EDF_jour[[#This Row],[NOM]]), 0)), "")=0, "", IFERROR(INDEX(EDF[[Tibia]:[Tibia]], MATCH(1, (EDF[[Date]:[Date]]=$A$4)*(EDF[[Nom]:[Nom]]=EDF_jour[[#This Row],[NOM]]), 0)), ""))</f>
        <v/>
      </c>
      <c r="AF29" s="35" t="str" cm="1">
        <f t="array" ref="AF29">IF(IFERROR(INDEX(EDF[[Mollet]:[Mollet]], MATCH(1, (EDF[[Date]:[Date]]=$A$4)*(EDF[[Nom]:[Nom]]=EDF_jour[[#This Row],[NOM]]), 0)), "")=0, "", IFERROR(INDEX(EDF[[Mollet]:[Mollet]], MATCH(1, (EDF[[Date]:[Date]]=$A$4)*(EDF[[Nom]:[Nom]]=EDF_jour[[#This Row],[NOM]]), 0)), ""))</f>
        <v/>
      </c>
      <c r="AG29" s="35" t="str" cm="1">
        <f t="array" ref="AG29">IF(IFERROR(INDEX(EDF[[Chevilles]:[Chevilles]], MATCH(1, (EDF[[Date]:[Date]]=$A$4)*(EDF[[Nom]:[Nom]]=EDF_jour[[#This Row],[NOM]]), 0)), "")=0, "", IFERROR(INDEX(EDF[[Chevilles]:[Chevilles]], MATCH(1, (EDF[[Date]:[Date]]=$A$4)*(EDF[[Nom]:[Nom]]=EDF_jour[[#This Row],[NOM]]), 0)), ""))</f>
        <v/>
      </c>
      <c r="AH29" s="35" t="str" cm="1">
        <f t="array" ref="AH29">IF(IFERROR(INDEX(EDF[[Pieds]:[Pieds]], MATCH(1, (EDF[[Date]:[Date]]=$A$4)*(EDF[[Nom]:[Nom]]=EDF_jour[[#This Row],[NOM]]), 0)), "")=0, "", IFERROR(INDEX(EDF[[Pieds]:[Pieds]], MATCH(1, (EDF[[Date]:[Date]]=$A$4)*(EDF[[Nom]:[Nom]]=EDF_jour[[#This Row],[NOM]]), 0)), ""))</f>
        <v/>
      </c>
      <c r="AI29" s="35" t="str">
        <f>IF(COUNTIFS(EDF[Date], "&gt;=" &amp; DATE(YEAR($A$4), MONTH($A$4), DAY($A$4) - 6), EDF[Date], "&lt;=" &amp; $A$4, EDF[Nom], EDF_jour[[#This Row],[NOM]]) = 0, "", SUMIFS(EDF[Total EDF], EDF[Date], "&gt;=" &amp; DATE(YEAR($A$4), MONTH($A$4), DAY($A$4) - 6), EDF[Date], "&lt;=" &amp; $A$4, EDF[Nom], EDF_jour[[#This Row],[NOM]]) / COUNTIFS(EDF[Date], "&gt;=" &amp; DATE(YEAR($A$4), MONTH($A$4), DAY($A$4) - 6), EDF[Date], "&lt;=" &amp; $A$4, EDF[Nom], EDF_jour[[#This Row],[NOM]]))</f>
        <v/>
      </c>
      <c r="AJ29" s="35" cm="1">
        <f t="array" ref="AJ29">IF(COUNTIFS(EDF[Date], "&gt;=" &amp; DATE(YEAR($A$4), MONTH($A$4), DAY($A$4) - 6), EDF[Date], "&lt;=" &amp; $A$4, EDF[Nom], EDF_jour[[#This Row],[NOM]]) &gt; 1, SQRT(SUMPRODUCT((EDF[Nom]=EDF_jour[[#This Row],[NOM]]) * (EDF[Date]&gt;=DATE(YEAR($A$4), MONTH($A$4), DAY($A$4)-6)) * (EDF[Date]&lt;=$A$4) * (EDF[Total EDF]-EDF_jour[[#This Row],[Tendance semaine]])^2) / (COUNTIFS(EDF[Date], "&gt;=" &amp; DATE(YEAR($A$4), MONTH($A$4), DAY($A$4) - 6), EDF[Date], "&lt;=" &amp; $A$4, EDF[Nom], EDF_jour[[#This Row],[NOM]]) - 1)), 0)</f>
        <v>0</v>
      </c>
      <c r="AK29" s="71" t="str">
        <f>IF(COUNTIFS(EDF[Date], "&gt;=" &amp; DATE(YEAR($A$4), MONTH($A$4), DAY($A$4) - 20), EDF[Date], "&lt;=" &amp; $A$4, EDF[Nom], EDF_jour[[#This Row],[NOM]]) = 0, "", SUMIFS(EDF[Total EDF], EDF[Date], "&gt;=" &amp; DATE(YEAR($A$4), MONTH($A$4), DAY($A$4) - 20), EDF[Date], "&lt;=" &amp; $A$4, EDF[Nom], EDF_jour[[#This Row],[NOM]]) / COUNTIFS(EDF[Date], "&gt;=" &amp; DATE(YEAR($A$4), MONTH($A$4), DAY($A$4) - 20), EDF[Date], "&lt;=" &amp; $A$4, EDF[Nom], EDF_jour[[#This Row],[NOM]]))</f>
        <v/>
      </c>
      <c r="AL29" s="72" t="str">
        <f>IFERROR((EDF_jour[[#This Row],[Score]] - EDF_jour[[#This Row],[Tendance 21j EDF]]) / EDF_jour[[#This Row],[Tendance 21j EDF]], "")</f>
        <v/>
      </c>
      <c r="AM29" s="74" cm="1">
        <f t="array" ref="AM29">IF(COUNTIFS(EDF[Date], "&gt;=" &amp; DATE(YEAR($A$4), MONTH($A$4), DAY($A$4) - 20), EDF[Date], "&lt;=" &amp; $A$4, EDF[Nom], EDF_jour[[#This Row],[NOM]]) &gt; 1, SQRT(SUMPRODUCT((EDF[Nom]=EDF_jour[[#This Row],[NOM]]) * (EDF[Date]&gt;=DATE(YEAR($A$4), MONTH($A$4), DAY($A$4)-20)) * (EDF[Date]&lt;=$A$4) * (EDF[Total EDF]-EDF_jour[[#This Row],[Tendance 21j EDF]])^2) / (COUNTIFS(EDF[Date], "&gt;=" &amp; DATE(YEAR($A$4), MONTH($A$4), DAY($A$4) - 20), EDF[Date], "&lt;=" &amp; $A$4, EDF[Nom], EDF_jour[[#This Row],[NOM]]) - 1)), 0)</f>
        <v>0</v>
      </c>
      <c r="AN29" s="73">
        <f>IF(COUNTIFS(EDF[Date], "&gt;=" &amp; DATE(2023, 7, 17), EDF[Date], "&lt;=" &amp; $A$4, EDF[Nom], EDF_jour[[#This Row],[NOM]]) = 0, "", SUMIFS(EDF[Total EDF], EDF[Date], "&gt;=" &amp; DATE(2023, 7, 17), EDF[Date], "&lt;=" &amp; $A$4, EDF[Nom], EDF_jour[[#This Row],[NOM]]) / COUNTIFS(EDF[Date], "&gt;=" &amp; DATE(2023, 7, 17), EDF[Date], "&lt;=" &amp; $A$4, EDF[Nom], EDF_jour[[#This Row],[NOM]]))</f>
        <v>24.277777777777779</v>
      </c>
      <c r="AO29" s="74" cm="1">
        <f t="array" ref="AO29">IF(COUNTIFS(EDF[Date], "&gt;=" &amp; DATE(2023, 7, 17), EDF[Date], "&lt;=" &amp; $A$4, EDF[Nom], EDF_jour[[#This Row],[NOM]]) &gt; 1, SQRT(SUMPRODUCT((EDF[Nom]=EDF_jour[[#This Row],[NOM]]) * (EDF[Date]&gt;=DATE(2023, 7, 17)) * (EDF[Date]&lt;=$A$4) * (EDF[Total EDF]-EDF_jour[[#This Row],[Tendance saison]])^2) / (COUNTIFS(EDF[Date], "&gt;=" &amp; DATE(2023, 7, 17), EDF[Date], "&lt;=" &amp; $A$4, EDF[Nom], EDF_jour[[#This Row],[NOM]]) - 1)), 0)</f>
        <v>3.544765080668137</v>
      </c>
      <c r="AP29" s="74" t="str">
        <f>IF(COUNTIFS(EDF[Date], "&gt;=" &amp; DATE(YEAR($A$4), MONTH($A$4), DAY($A$4) - 20), EDF[Date], "&lt;=" &amp; $A$4, EDF[Nom], EDF_jour[[#This Row],[NOM]]) = 0, "", SUMIFS(EDF[Humeur], EDF[Date], "&gt;=" &amp; DATE(YEAR($A$4), MONTH($A$4), DAY($A$4) - 20), EDF[Date], "&lt;=" &amp; $A$4, EDF[Nom], EDF_jour[[#This Row],[NOM]]) / COUNTIFS(EDF[Date], "&gt;=" &amp; DATE(YEAR($A$4), MONTH($A$4), DAY($A$4) - 20), EDF[Date], "&lt;=" &amp; $A$4, EDF[Nom], EDF_jour[[#This Row],[NOM]]))</f>
        <v/>
      </c>
      <c r="AQ29" s="74">
        <f>IF(COUNTIFS(EDF[Date], "&gt;=" &amp; DATE(2023, 7, 17), EDF[Date], "&lt;=" &amp; $A$4, EDF[Nom], EDF_jour[[#This Row],[NOM]]) = 0, "", SUMIFS(EDF[Humeur], EDF[Date], "&gt;=" &amp; DATE(2023, 7, 17), EDF[Date], "&lt;=" &amp; $A$4, EDF[Nom], EDF_jour[[#This Row],[NOM]]) / COUNTIFS(EDF[Date], "&gt;=" &amp; DATE(2023, 7, 17), EDF[Date], "&lt;=" &amp; $A$4, EDF[Nom], EDF_jour[[#This Row],[NOM]]))</f>
        <v>4.5555555555555554</v>
      </c>
      <c r="AR29" s="74" t="str">
        <f>IF(COUNTIFS(EDF[Date], "&gt;=" &amp; DATE(YEAR($A$4), MONTH($A$4), DAY($A$4) - 20), EDF[Date], "&lt;=" &amp; $A$4, EDF[Nom], EDF_jour[[#This Row],[NOM]]) = 0, "", SUMIFS(EDF[Stress], EDF[Date], "&gt;=" &amp; DATE(YEAR($A$4), MONTH($A$4), DAY($A$4) - 20), EDF[Date], "&lt;=" &amp; $A$4, EDF[Nom], EDF_jour[[#This Row],[NOM]]) / COUNTIFS(EDF[Date], "&gt;=" &amp; DATE(YEAR($A$4), MONTH($A$4), DAY($A$4) - 20), EDF[Date], "&lt;=" &amp; $A$4, EDF[Nom], EDF_jour[[#This Row],[NOM]]))</f>
        <v/>
      </c>
      <c r="AS29" s="74">
        <f>IF(COUNTIFS(EDF[Date], "&gt;=" &amp; DATE(2023, 7, 17), EDF[Date], "&lt;=" &amp; $A$4, EDF[Nom], EDF_jour[[#This Row],[NOM]]) = 0, "", SUMIFS(EDF[Stress], EDF[Date], "&gt;=" &amp; DATE(2023, 7, 17), EDF[Date], "&lt;=" &amp; $A$4, EDF[Nom], EDF_jour[[#This Row],[NOM]]) / COUNTIFS(EDF[Date], "&gt;=" &amp; DATE(2023, 7, 17), EDF[Date], "&lt;=" &amp; $A$4, EDF[Nom], EDF_jour[[#This Row],[NOM]]))</f>
        <v>4.333333333333333</v>
      </c>
      <c r="AT29" s="74" t="str">
        <f>IF(COUNTIFS(EDF[Date], "&gt;=" &amp; DATE(YEAR($A$4), MONTH($A$4), DAY($A$4) - 20), EDF[Date], "&lt;=" &amp; $A$4, EDF[Nom], EDF_jour[[#This Row],[NOM]]) = 0, "", SUMIFS(EDF[Sommeil], EDF[Date], "&gt;=" &amp; DATE(YEAR($A$4), MONTH($A$4), DAY($A$4) - 20), EDF[Date], "&lt;=" &amp; $A$4, EDF[Nom], EDF_jour[[#This Row],[NOM]]) / COUNTIFS(EDF[Date], "&gt;=" &amp; DATE(YEAR($A$4), MONTH($A$4), DAY($A$4) - 20), EDF[Date], "&lt;=" &amp; $A$4, EDF[Nom], EDF_jour[[#This Row],[NOM]]))</f>
        <v/>
      </c>
      <c r="AU29" s="74">
        <f>IF(COUNTIFS(EDF[Date], "&gt;=" &amp; DATE(2023, 7, 17), EDF[Date], "&lt;=" &amp; $A$4, EDF[Nom], EDF_jour[[#This Row],[NOM]]) = 0, "", SUMIFS(EDF[Sommeil], EDF[Date], "&gt;=" &amp; DATE(2023, 7, 17), EDF[Date], "&lt;=" &amp; $A$4, EDF[Nom], EDF_jour[[#This Row],[NOM]]) / COUNTIFS(EDF[Date], "&gt;=" &amp; DATE(2023, 7, 17), EDF[Date], "&lt;=" &amp; $A$4, EDF[Nom], EDF_jour[[#This Row],[NOM]]))</f>
        <v>4</v>
      </c>
      <c r="AV29" s="74" t="str">
        <f>IF(COUNTIFS(EDF[Date], "&gt;=" &amp; DATE(YEAR($A$4), MONTH($A$4), DAY($A$4) - 20), EDF[Date], "&lt;=" &amp; $A$4, EDF[Nom], EDF_jour[[#This Row],[NOM]]) = 0, "", SUMIFS(EDF[Etat Physique], EDF[Date], "&gt;=" &amp; DATE(YEAR($A$4), MONTH($A$4), DAY($A$4) - 20), EDF[Date], "&lt;=" &amp; $A$4, EDF[Nom], EDF_jour[[#This Row],[NOM]]) / COUNTIFS(EDF[Date], "&gt;=" &amp; DATE(YEAR($A$4), MONTH($A$4), DAY($A$4) - 20), EDF[Date], "&lt;=" &amp; $A$4, EDF[Nom], EDF_jour[[#This Row],[NOM]]))</f>
        <v/>
      </c>
      <c r="AW29" s="74">
        <f>IF(COUNTIFS(EDF[Date], "&gt;=" &amp; DATE(2023, 7, 17), EDF[Date], "&lt;=" &amp; $A$4, EDF[Nom], EDF_jour[[#This Row],[NOM]]) = 0, "", SUMIFS(EDF[Etat Physique], EDF[Date], "&gt;=" &amp; DATE(2023, 7, 17), EDF[Date], "&lt;=" &amp; $A$4, EDF[Nom], EDF_jour[[#This Row],[NOM]]) / COUNTIFS(EDF[Date], "&gt;=" &amp; DATE(2023, 7, 17), EDF[Date], "&lt;=" &amp; $A$4, EDF[Nom], EDF_jour[[#This Row],[NOM]]))</f>
        <v>3.7222222222222223</v>
      </c>
      <c r="AX29" s="74" t="str">
        <f>IF(COUNTIFS(EDF[Date], "&gt;=" &amp; DATE(YEAR($A$4), MONTH($A$4), DAY($A$4) - 20), EDF[Date], "&lt;=" &amp; $A$4, EDF[Nom], EDF_jour[[#This Row],[NOM]]) = 0, "", SUMIFS(EDF[Hydratation], EDF[Date], "&gt;=" &amp; DATE(YEAR($A$4), MONTH($A$4), DAY($A$4) - 20), EDF[Date], "&lt;=" &amp; $A$4, EDF[Nom], EDF_jour[[#This Row],[NOM]]) / COUNTIFS(EDF[Date], "&gt;=" &amp; DATE(YEAR($A$4), MONTH($A$4), DAY($A$4) - 20), EDF[Date], "&lt;=" &amp; $A$4, EDF[Nom], EDF_jour[[#This Row],[NOM]]))</f>
        <v/>
      </c>
      <c r="AY29" s="74">
        <f>IF(COUNTIFS(EDF[Date], "&gt;=" &amp; DATE(2023, 7, 17), EDF[Date], "&lt;=" &amp; $A$4, EDF[Nom], EDF_jour[[#This Row],[NOM]]) = 0, "", SUMIFS(EDF[Hydratation], EDF[Date], "&gt;=" &amp; DATE(2023, 7, 17), EDF[Date], "&lt;=" &amp; $A$4, EDF[Nom], EDF_jour[[#This Row],[NOM]]) / COUNTIFS(EDF[Date], "&gt;=" &amp; DATE(2023, 7, 17), EDF[Date], "&lt;=" &amp; $A$4, EDF[Nom], EDF_jour[[#This Row],[NOM]]))</f>
        <v>3.7222222222222223</v>
      </c>
      <c r="AZ29" s="74" t="str">
        <f>IF(COUNTIFS(EDF[Date], "&gt;=" &amp; DATE(YEAR($A$4), MONTH($A$4), DAY($A$4) - 20), EDF[Date], "&lt;=" &amp; $A$4, EDF[Nom], EDF_jour[[#This Row],[NOM]]) = 0, "", SUMIFS(EDF[Nutrition], EDF[Date], "&gt;=" &amp; DATE(YEAR($A$4), MONTH($A$4), DAY($A$4) - 20), EDF[Date], "&lt;=" &amp; $A$4, EDF[Nom], EDF_jour[[#This Row],[NOM]]) / COUNTIFS(EDF[Date], "&gt;=" &amp; DATE(YEAR($A$4), MONTH($A$4), DAY($A$4) - 20), EDF[Date], "&lt;=" &amp; $A$4, EDF[Nom], EDF_jour[[#This Row],[NOM]]))</f>
        <v/>
      </c>
      <c r="BA29" s="75">
        <f>IF(COUNTIFS(EDF[Date], "&gt;=" &amp; DATE(2023, 7, 17), EDF[Date], "&lt;=" &amp; $A$4, EDF[Nom], EDF_jour[[#This Row],[NOM]]) = 0, "", SUMIFS(EDF[Hydratation], EDF[Date], "&gt;=" &amp; DATE(2023, 7, 17), EDF[Date], "&lt;=" &amp; $A$4, EDF[Nom], EDF_jour[[#This Row],[NOM]]) / COUNTIFS(EDF[Date], "&gt;=" &amp; DATE(2023, 7, 17), EDF[Date], "&lt;=" &amp; $A$4, EDF[Nom], EDF_jour[[#This Row],[NOM]]))</f>
        <v>3.7222222222222223</v>
      </c>
      <c r="BB29" s="49"/>
      <c r="BC29" s="48"/>
      <c r="BD29" s="48"/>
      <c r="BE29" s="48"/>
      <c r="BF29" s="48"/>
      <c r="BG29" s="48"/>
      <c r="BH29" s="48"/>
      <c r="BI29" s="48"/>
      <c r="BJ29" s="48"/>
      <c r="BK29" s="48"/>
      <c r="BL29" s="48"/>
      <c r="BM29" s="48"/>
      <c r="BN29" s="48"/>
      <c r="BO29" s="48"/>
      <c r="BP29" s="48"/>
      <c r="BQ29" s="48"/>
      <c r="BR29" s="48"/>
      <c r="BS29" s="48"/>
      <c r="BT29" s="48"/>
      <c r="BU29" s="49"/>
      <c r="BV29" s="49"/>
      <c r="BW29" s="49"/>
      <c r="BX29" s="49"/>
      <c r="BY29" s="49"/>
    </row>
    <row r="30" spans="1:77" x14ac:dyDescent="0.2">
      <c r="A30" s="78" t="s">
        <v>191</v>
      </c>
      <c r="B30" s="78" t="s">
        <v>801</v>
      </c>
      <c r="C30" s="40" t="s">
        <v>766</v>
      </c>
      <c r="D30" s="40" t="s">
        <v>772</v>
      </c>
      <c r="E30" s="34"/>
      <c r="F30" s="52" t="s">
        <v>767</v>
      </c>
      <c r="G30" s="53" t="s">
        <v>773</v>
      </c>
      <c r="H30" s="37" t="str" cm="1">
        <f t="array" ref="H30">IF(P30="", "", IF(SUMPRODUCT((EDF_jour[[#This Row],[Humeur]:[Nutrition]]&lt;3)*1)&gt;=3, "Bas", VLOOKUP(P30, $G$67:$H$71, 2, TRUE)))</f>
        <v>Excellente forme</v>
      </c>
      <c r="I30" s="34"/>
      <c r="J30" s="44" cm="1">
        <f t="array" ref="J30">IF(SUMPRODUCT((EDF[[Date]:[Date]]=$A$4)*(EDF[[Nom]:[Nom]]=A30)*(EDF[[Humeur]:[Humeur]]))=0, "", SUMPRODUCT((EDF[[Date]:[Date]]=$A$4)*(EDF[[Nom]:[Nom]]=A30)*(EDF[[Humeur]:[Humeur]])))</f>
        <v>4</v>
      </c>
      <c r="K30" s="45" cm="1">
        <f t="array" ref="K30">IF(SUMPRODUCT((EDF[[Date]:[Date]]=$A$4)*(EDF[[Nom]:[Nom]]=A30)*(EDF[[Stress]:[Stress]]))=0, "", SUMPRODUCT((EDF[[Date]:[Date]]=$A$4)*(EDF[[Nom]:[Nom]]=A30)*(EDF[[Stress]:[Stress]])))</f>
        <v>3</v>
      </c>
      <c r="L30" s="45" cm="1">
        <f t="array" ref="L30">IF(SUMPRODUCT((EDF[[Date]:[Date]]=$A$4)*(EDF[[Nom]:[Nom]]=A30)*(EDF[[Sommeil]:[Sommeil]]))=0, "", SUMPRODUCT((EDF[[Date]:[Date]]=$A$4)*(EDF[[Nom]:[Nom]]=A30)*(EDF[[Sommeil]:[Sommeil]])))</f>
        <v>4</v>
      </c>
      <c r="M30" s="45" cm="1">
        <f t="array" ref="M30">IF(SUMPRODUCT((EDF[[Date]:[Date]]=$A$4)*(EDF[[Nom]:[Nom]]=A30)*(EDF[[Etat Physique]:[Etat Physique]]))=0, "", SUMPRODUCT((EDF[[Date]:[Date]]=$A$4)*(EDF[[Nom]:[Nom]]=A30)*(EDF[[Etat Physique]:[Etat Physique]])))</f>
        <v>4</v>
      </c>
      <c r="N30" s="45" cm="1">
        <f t="array" ref="N30">IF(SUMPRODUCT((EDF[[Date]:[Date]]=$A$4)*(EDF[[Nom]:[Nom]]=A30)*(EDF[[Hydratation]:[Hydratation]]))=0, "", SUMPRODUCT((EDF[[Date]:[Date]]=$A$4)*(EDF[[Nom]:[Nom]]=A30)*(EDF[[Hydratation]:[Hydratation]])))</f>
        <v>5</v>
      </c>
      <c r="O30" s="45" cm="1">
        <f t="array" ref="O30">IF(SUMPRODUCT((EDF[[Date]:[Date]]=$A$4)*(EDF[[Nom]:[Nom]]=A30)*(EDF[[Nutrition]:[Nutrition]]))=0, "", SUMPRODUCT((EDF[[Date]:[Date]]=$A$4)*(EDF[[Nom]:[Nom]]=A30)*(EDF[[Nutrition]:[Nutrition]])))</f>
        <v>5</v>
      </c>
      <c r="P30" s="45" cm="1">
        <f t="array" ref="P30">IF(SUMPRODUCT((EDF[[Date]:[Date]]=$A$4)*(EDF[[Nom]:[Nom]]=A30)*(EDF[[Total EDF]:[Total EDF]]))=0, "", SUMPRODUCT((EDF[[Date]:[Date]]=$A$4)*(EDF[[Nom]:[Nom]]=A30)*(EDF[[Total EDF]:[Total EDF]])))</f>
        <v>25</v>
      </c>
      <c r="Q30" s="107" t="str" cm="1">
        <f t="array" ref="Q30">IF(SUMPRODUCT((EDF[[Date]:[Date]]=$A$4)*(EDF[[Nom]:[Nom]]=EDF_jour[[#This Row],[NOM]])*(EDF[[Intensité douleur]:[Intensité douleur]]))=0, "", SUMPRODUCT((EDF[[Date]:[Date]]=$A$4)*(EDF[[Nom]:[Nom]]=EDF_jour[[#This Row],[NOM]])*(EDF[[Intensité douleur]:[Intensité douleur]])))</f>
        <v/>
      </c>
      <c r="R30" s="35" t="str" cm="1">
        <f t="array" ref="R30">IF(IFERROR(INDEX(EDF[[Commentaires douleur]:[Commentaires douleur]], MATCH(1, (EDF[[Date]:[Date]]=$A$4)*(EDF[[Nom]:[Nom]]=EDF_jour[[#This Row],[NOM]]), 0)), "")=0, "", IFERROR(INDEX(EDF[[Commentaires douleur]:[Commentaires douleur]], MATCH(1, (EDF[[Date]:[Date]]=$A$4)*(EDF[[Nom]:[Nom]]=EDF_jour[[#This Row],[NOM]]), 0)), ""))</f>
        <v/>
      </c>
      <c r="S30" s="35"/>
      <c r="T30" s="35" t="str" cm="1">
        <f t="array" ref="T30">IF(IFERROR(INDEX(EDF[[Tête]:[Tête]], MATCH(1, (EDF[[Date]:[Date]]=$A$4)*(EDF[[Nom]:[Nom]]=EDF_jour[[#This Row],[NOM]]), 0)), "")=0, "", IFERROR(INDEX(EDF[[Tête]:[Tête]], MATCH(1, (EDF[[Date]:[Date]]=$A$4)*(EDF[[Nom]:[Nom]]=EDF_jour[[#This Row],[NOM]]), 0)), ""))</f>
        <v/>
      </c>
      <c r="U30" s="35" t="str" cm="1">
        <f t="array" ref="U30">IF(IFERROR(INDEX(EDF[[Cervicales]:[Cervicales]], MATCH(1, (EDF[[Date]:[Date]]=$A$4)*(EDF[[Nom]:[Nom]]=EDF_jour[[#This Row],[NOM]]), 0)), "")=0, "", IFERROR(INDEX(EDF[[Cervicales]:[Cervicales]], MATCH(1, (EDF[[Date]:[Date]]=$A$4)*(EDF[[Nom]:[Nom]]=EDF_jour[[#This Row],[NOM]]), 0)), ""))</f>
        <v/>
      </c>
      <c r="V30" s="35" t="str" cm="1">
        <f t="array" ref="V30">IF(IFERROR(INDEX(EDF[[Ceinture scapulaire]:[Ceinture scapulaire]], MATCH(1, (EDF[[Date]:[Date]]=$A$4)*(EDF[[Nom]:[Nom]]=EDF_jour[[#This Row],[NOM]]), 0)), "")=0, "", IFERROR(INDEX(EDF[[Ceinture scapulaire]:[Ceinture scapulaire]], MATCH(1, (EDF[[Date]:[Date]]=$A$4)*(EDF[[Nom]:[Nom]]=EDF_jour[[#This Row],[NOM]]), 0)), ""))</f>
        <v/>
      </c>
      <c r="W30" s="35" t="str" cm="1">
        <f t="array" ref="W30">IF(IFERROR(INDEX(EDF[[Coudes]:[Coudes]], MATCH(1, (EDF[[Date]:[Date]]=$A$4)*(EDF[[Nom]:[Nom]]=EDF_jour[[#This Row],[NOM]]), 0)), "")=0, "", IFERROR(INDEX(EDF[[Coudes]:[Coudes]], MATCH(1, (EDF[[Date]:[Date]]=$A$4)*(EDF[[Nom]:[Nom]]=EDF_jour[[#This Row],[NOM]]), 0)), ""))</f>
        <v/>
      </c>
      <c r="X30" s="35" t="str" cm="1">
        <f t="array" ref="X30">IF(IFERROR(INDEX(EDF[[Mains]:[Mains]], MATCH(1, (EDF[[Date]:[Date]]=$A$4)*(EDF[[Nom]:[Nom]]=EDF_jour[[#This Row],[NOM]]), 0)), "")=0, "", IFERROR(INDEX(EDF[[Mains]:[Mains]], MATCH(1, (EDF[[Date]:[Date]]=$A$4)*(EDF[[Nom]:[Nom]]=EDF_jour[[#This Row],[NOM]]), 0)), ""))</f>
        <v/>
      </c>
      <c r="Y30" s="35" t="str" cm="1">
        <f t="array" ref="Y30">IF(IFERROR(INDEX(EDF[[Dos]:[Dos]], MATCH(1, (EDF[[Date]:[Date]]=$A$4)*(EDF[[Nom]:[Nom]]=EDF_jour[[#This Row],[NOM]]), 0)), "")=0, "", IFERROR(INDEX(EDF[[Dos]:[Dos]], MATCH(1, (EDF[[Date]:[Date]]=$A$4)*(EDF[[Nom]:[Nom]]=EDF_jour[[#This Row],[NOM]]), 0)), ""))</f>
        <v/>
      </c>
      <c r="Z30" s="35" t="str" cm="1">
        <f t="array" ref="Z30">IF(IFERROR(INDEX(EDF[[Abdos]:[Abdos]], MATCH(1, (EDF[[Date]:[Date]]=$A$4)*(EDF[[Nom]:[Nom]]=EDF_jour[[#This Row],[NOM]]), 0)), "")=0, "", IFERROR(INDEX(EDF[[Abdos]:[Abdos]], MATCH(1, (EDF[[Date]:[Date]]=$A$4)*(EDF[[Nom]:[Nom]]=EDF_jour[[#This Row],[NOM]]), 0)), ""))</f>
        <v/>
      </c>
      <c r="AA30" s="35" t="str" cm="1">
        <f t="array" ref="AA30">IF(IFERROR(INDEX(EDF[[Ceinture pelvienne]:[Ceinture pelvienne]], MATCH(1, (EDF[[Date]:[Date]]=$A$4)*(EDF[[Nom]:[Nom]]=EDF_jour[[#This Row],[NOM]]), 0)), "")=0, "", IFERROR(INDEX(EDF[[Ceinture pelvienne]:[Ceinture pelvienne]], MATCH(1, (EDF[[Date]:[Date]]=$A$4)*(EDF[[Nom]:[Nom]]=EDF_jour[[#This Row],[NOM]]), 0)), ""))</f>
        <v/>
      </c>
      <c r="AB30" s="35" t="str" cm="1">
        <f t="array" ref="AB30">IF(IFERROR(INDEX(EDF[[Genou]:[Genou]], MATCH(1, (EDF[[Date]:[Date]]=$A$4)*(EDF[[Nom]:[Nom]]=EDF_jour[[#This Row],[NOM]]), 0)), "")=0, "", IFERROR(INDEX(EDF[[Genou]:[Genou]], MATCH(1, (EDF[[Date]:[Date]]=$A$4)*(EDF[[Nom]:[Nom]]=EDF_jour[[#This Row],[NOM]]), 0)), ""))</f>
        <v/>
      </c>
      <c r="AC30" s="35" t="str" cm="1">
        <f t="array" ref="AC30">IF(IFERROR(INDEX(EDF[[Quadri]:[Quadri]], MATCH(1, (EDF[[Date]:[Date]]=$A$4)*(EDF[[Nom]:[Nom]]=EDF_jour[[#This Row],[NOM]]), 0)), "")=0, "", IFERROR(INDEX(EDF[[Quadri]:[Quadri]], MATCH(1, (EDF[[Date]:[Date]]=$A$4)*(EDF[[Nom]:[Nom]]=EDF_jour[[#This Row],[NOM]]), 0)), ""))</f>
        <v/>
      </c>
      <c r="AD30" s="35" t="str" cm="1">
        <f t="array" ref="AD30">IF(IFERROR(INDEX(EDF[[Ischio]:[Ischio]], MATCH(1, (EDF[[Date]:[Date]]=$A$4)*(EDF[[Nom]:[Nom]]=EDF_jour[[#This Row],[NOM]]), 0)), "")=0, "", IFERROR(INDEX(EDF[[Ischio]:[Ischio]], MATCH(1, (EDF[[Date]:[Date]]=$A$4)*(EDF[[Nom]:[Nom]]=EDF_jour[[#This Row],[NOM]]), 0)), ""))</f>
        <v/>
      </c>
      <c r="AE30" s="35" t="str" cm="1">
        <f t="array" ref="AE30">IF(IFERROR(INDEX(EDF[[Tibia]:[Tibia]], MATCH(1, (EDF[[Date]:[Date]]=$A$4)*(EDF[[Nom]:[Nom]]=EDF_jour[[#This Row],[NOM]]), 0)), "")=0, "", IFERROR(INDEX(EDF[[Tibia]:[Tibia]], MATCH(1, (EDF[[Date]:[Date]]=$A$4)*(EDF[[Nom]:[Nom]]=EDF_jour[[#This Row],[NOM]]), 0)), ""))</f>
        <v/>
      </c>
      <c r="AF30" s="35" t="str" cm="1">
        <f t="array" ref="AF30">IF(IFERROR(INDEX(EDF[[Mollet]:[Mollet]], MATCH(1, (EDF[[Date]:[Date]]=$A$4)*(EDF[[Nom]:[Nom]]=EDF_jour[[#This Row],[NOM]]), 0)), "")=0, "", IFERROR(INDEX(EDF[[Mollet]:[Mollet]], MATCH(1, (EDF[[Date]:[Date]]=$A$4)*(EDF[[Nom]:[Nom]]=EDF_jour[[#This Row],[NOM]]), 0)), ""))</f>
        <v/>
      </c>
      <c r="AG30" s="35" t="str" cm="1">
        <f t="array" ref="AG30">IF(IFERROR(INDEX(EDF[[Chevilles]:[Chevilles]], MATCH(1, (EDF[[Date]:[Date]]=$A$4)*(EDF[[Nom]:[Nom]]=EDF_jour[[#This Row],[NOM]]), 0)), "")=0, "", IFERROR(INDEX(EDF[[Chevilles]:[Chevilles]], MATCH(1, (EDF[[Date]:[Date]]=$A$4)*(EDF[[Nom]:[Nom]]=EDF_jour[[#This Row],[NOM]]), 0)), ""))</f>
        <v/>
      </c>
      <c r="AH30" s="35" t="str" cm="1">
        <f t="array" ref="AH30">IF(IFERROR(INDEX(EDF[[Pieds]:[Pieds]], MATCH(1, (EDF[[Date]:[Date]]=$A$4)*(EDF[[Nom]:[Nom]]=EDF_jour[[#This Row],[NOM]]), 0)), "")=0, "", IFERROR(INDEX(EDF[[Pieds]:[Pieds]], MATCH(1, (EDF[[Date]:[Date]]=$A$4)*(EDF[[Nom]:[Nom]]=EDF_jour[[#This Row],[NOM]]), 0)), ""))</f>
        <v/>
      </c>
      <c r="AI30" s="136">
        <f>IF(COUNTIFS(EDF[Date], "&gt;=" &amp; DATE(YEAR($A$4), MONTH($A$4), DAY($A$4) - 6), EDF[Date], "&lt;=" &amp; $A$4, EDF[Nom], EDF_jour[[#This Row],[NOM]]) = 0, "", SUMIFS(EDF[Total EDF], EDF[Date], "&gt;=" &amp; DATE(YEAR($A$4), MONTH($A$4), DAY($A$4) - 6), EDF[Date], "&lt;=" &amp; $A$4, EDF[Nom], EDF_jour[[#This Row],[NOM]]) / COUNTIFS(EDF[Date], "&gt;=" &amp; DATE(YEAR($A$4), MONTH($A$4), DAY($A$4) - 6), EDF[Date], "&lt;=" &amp; $A$4, EDF[Nom], EDF_jour[[#This Row],[NOM]]))</f>
        <v>23.333333333333332</v>
      </c>
      <c r="AJ30" s="136" cm="1">
        <f t="array" ref="AJ30">IF(COUNTIFS(EDF[Date], "&gt;=" &amp; DATE(YEAR($A$4), MONTH($A$4), DAY($A$4) - 6), EDF[Date], "&lt;=" &amp; $A$4, EDF[Nom], EDF_jour[[#This Row],[NOM]]) &gt; 1, SQRT(SUMPRODUCT((EDF[Nom]=EDF_jour[[#This Row],[NOM]]) * (EDF[Date]&gt;=DATE(YEAR($A$4), MONTH($A$4), DAY($A$4)-6)) * (EDF[Date]&lt;=$A$4) * (EDF[Total EDF]-EDF_jour[[#This Row],[Tendance semaine]])^2) / (COUNTIFS(EDF[Date], "&gt;=" &amp; DATE(YEAR($A$4), MONTH($A$4), DAY($A$4) - 6), EDF[Date], "&lt;=" &amp; $A$4, EDF[Nom], EDF_jour[[#This Row],[NOM]]) - 1)), 0)</f>
        <v>1.5275252316519465</v>
      </c>
      <c r="AK30" s="130">
        <f>IF(COUNTIFS(EDF[Date], "&gt;=" &amp; DATE(YEAR($A$4), MONTH($A$4), DAY($A$4) - 20), EDF[Date], "&lt;=" &amp; $A$4, EDF[Nom], EDF_jour[[#This Row],[NOM]]) = 0, "", SUMIFS(EDF[Total EDF], EDF[Date], "&gt;=" &amp; DATE(YEAR($A$4), MONTH($A$4), DAY($A$4) - 20), EDF[Date], "&lt;=" &amp; $A$4, EDF[Nom], EDF_jour[[#This Row],[NOM]]) / COUNTIFS(EDF[Date], "&gt;=" &amp; DATE(YEAR($A$4), MONTH($A$4), DAY($A$4) - 20), EDF[Date], "&lt;=" &amp; $A$4, EDF[Nom], EDF_jour[[#This Row],[NOM]]))</f>
        <v>23.666666666666668</v>
      </c>
      <c r="AL30" s="131">
        <f>IFERROR((EDF_jour[[#This Row],[Score]] - EDF_jour[[#This Row],[Tendance 21j EDF]]) / EDF_jour[[#This Row],[Tendance 21j EDF]], "")</f>
        <v>5.633802816901403E-2</v>
      </c>
      <c r="AM30" s="132" cm="1">
        <f t="array" ref="AM30">IF(COUNTIFS(EDF[Date], "&gt;=" &amp; DATE(YEAR($A$4), MONTH($A$4), DAY($A$4) - 20), EDF[Date], "&lt;=" &amp; $A$4, EDF[Nom], EDF_jour[[#This Row],[NOM]]) &gt; 1, SQRT(SUMPRODUCT((EDF[Nom]=EDF_jour[[#This Row],[NOM]]) * (EDF[Date]&gt;=DATE(YEAR($A$4), MONTH($A$4), DAY($A$4)-20)) * (EDF[Date]&lt;=$A$4) * (EDF[Total EDF]-EDF_jour[[#This Row],[Tendance 21j EDF]])^2) / (COUNTIFS(EDF[Date], "&gt;=" &amp; DATE(YEAR($A$4), MONTH($A$4), DAY($A$4) - 20), EDF[Date], "&lt;=" &amp; $A$4, EDF[Nom], EDF_jour[[#This Row],[NOM]]) - 1)), 0)</f>
        <v>1.2247448713915892</v>
      </c>
      <c r="AN30" s="133">
        <f>IF(COUNTIFS(EDF[Date], "&gt;=" &amp; DATE(2023, 7, 17), EDF[Date], "&lt;=" &amp; $A$4, EDF[Nom], EDF_jour[[#This Row],[NOM]]) = 0, "", SUMIFS(EDF[Total EDF], EDF[Date], "&gt;=" &amp; DATE(2023, 7, 17), EDF[Date], "&lt;=" &amp; $A$4, EDF[Nom], EDF_jour[[#This Row],[NOM]]) / COUNTIFS(EDF[Date], "&gt;=" &amp; DATE(2023, 7, 17), EDF[Date], "&lt;=" &amp; $A$4, EDF[Nom], EDF_jour[[#This Row],[NOM]]))</f>
        <v>25.089285714285715</v>
      </c>
      <c r="AO30" s="132" cm="1">
        <f t="array" ref="AO30">IF(COUNTIFS(EDF[Date], "&gt;=" &amp; DATE(2023, 7, 17), EDF[Date], "&lt;=" &amp; $A$4, EDF[Nom], EDF_jour[[#This Row],[NOM]]) &gt; 1, SQRT(SUMPRODUCT((EDF[Nom]=EDF_jour[[#This Row],[NOM]]) * (EDF[Date]&gt;=DATE(2023, 7, 17)) * (EDF[Date]&lt;=$A$4) * (EDF[Total EDF]-EDF_jour[[#This Row],[Tendance saison]])^2) / (COUNTIFS(EDF[Date], "&gt;=" &amp; DATE(2023, 7, 17), EDF[Date], "&lt;=" &amp; $A$4, EDF[Nom], EDF_jour[[#This Row],[NOM]]) - 1)), 0)</f>
        <v>2.2097040996007142</v>
      </c>
      <c r="AP30" s="132">
        <f>IF(COUNTIFS(EDF[Date], "&gt;=" &amp; DATE(YEAR($A$4), MONTH($A$4), DAY($A$4) - 20), EDF[Date], "&lt;=" &amp; $A$4, EDF[Nom], EDF_jour[[#This Row],[NOM]]) = 0, "", SUMIFS(EDF[Humeur], EDF[Date], "&gt;=" &amp; DATE(YEAR($A$4), MONTH($A$4), DAY($A$4) - 20), EDF[Date], "&lt;=" &amp; $A$4, EDF[Nom], EDF_jour[[#This Row],[NOM]]) / COUNTIFS(EDF[Date], "&gt;=" &amp; DATE(YEAR($A$4), MONTH($A$4), DAY($A$4) - 20), EDF[Date], "&lt;=" &amp; $A$4, EDF[Nom], EDF_jour[[#This Row],[NOM]]))</f>
        <v>3.7777777777777777</v>
      </c>
      <c r="AQ30" s="132">
        <f>IF(COUNTIFS(EDF[Date], "&gt;=" &amp; DATE(2023, 7, 17), EDF[Date], "&lt;=" &amp; $A$4, EDF[Nom], EDF_jour[[#This Row],[NOM]]) = 0, "", SUMIFS(EDF[Humeur], EDF[Date], "&gt;=" &amp; DATE(2023, 7, 17), EDF[Date], "&lt;=" &amp; $A$4, EDF[Nom], EDF_jour[[#This Row],[NOM]]) / COUNTIFS(EDF[Date], "&gt;=" &amp; DATE(2023, 7, 17), EDF[Date], "&lt;=" &amp; $A$4, EDF[Nom], EDF_jour[[#This Row],[NOM]]))</f>
        <v>4.25</v>
      </c>
      <c r="AR30" s="132">
        <f>IF(COUNTIFS(EDF[Date], "&gt;=" &amp; DATE(YEAR($A$4), MONTH($A$4), DAY($A$4) - 20), EDF[Date], "&lt;=" &amp; $A$4, EDF[Nom], EDF_jour[[#This Row],[NOM]]) = 0, "", SUMIFS(EDF[Stress], EDF[Date], "&gt;=" &amp; DATE(YEAR($A$4), MONTH($A$4), DAY($A$4) - 20), EDF[Date], "&lt;=" &amp; $A$4, EDF[Nom], EDF_jour[[#This Row],[NOM]]) / COUNTIFS(EDF[Date], "&gt;=" &amp; DATE(YEAR($A$4), MONTH($A$4), DAY($A$4) - 20), EDF[Date], "&lt;=" &amp; $A$4, EDF[Nom], EDF_jour[[#This Row],[NOM]]))</f>
        <v>3.5555555555555554</v>
      </c>
      <c r="AS30" s="132">
        <f>IF(COUNTIFS(EDF[Date], "&gt;=" &amp; DATE(2023, 7, 17), EDF[Date], "&lt;=" &amp; $A$4, EDF[Nom], EDF_jour[[#This Row],[NOM]]) = 0, "", SUMIFS(EDF[Stress], EDF[Date], "&gt;=" &amp; DATE(2023, 7, 17), EDF[Date], "&lt;=" &amp; $A$4, EDF[Nom], EDF_jour[[#This Row],[NOM]]) / COUNTIFS(EDF[Date], "&gt;=" &amp; DATE(2023, 7, 17), EDF[Date], "&lt;=" &amp; $A$4, EDF[Nom], EDF_jour[[#This Row],[NOM]]))</f>
        <v>4.0178571428571432</v>
      </c>
      <c r="AT30" s="132">
        <f>IF(COUNTIFS(EDF[Date], "&gt;=" &amp; DATE(YEAR($A$4), MONTH($A$4), DAY($A$4) - 20), EDF[Date], "&lt;=" &amp; $A$4, EDF[Nom], EDF_jour[[#This Row],[NOM]]) = 0, "", SUMIFS(EDF[Sommeil], EDF[Date], "&gt;=" &amp; DATE(YEAR($A$4), MONTH($A$4), DAY($A$4) - 20), EDF[Date], "&lt;=" &amp; $A$4, EDF[Nom], EDF_jour[[#This Row],[NOM]]) / COUNTIFS(EDF[Date], "&gt;=" &amp; DATE(YEAR($A$4), MONTH($A$4), DAY($A$4) - 20), EDF[Date], "&lt;=" &amp; $A$4, EDF[Nom], EDF_jour[[#This Row],[NOM]]))</f>
        <v>3.8888888888888888</v>
      </c>
      <c r="AU30" s="132">
        <f>IF(COUNTIFS(EDF[Date], "&gt;=" &amp; DATE(2023, 7, 17), EDF[Date], "&lt;=" &amp; $A$4, EDF[Nom], EDF_jour[[#This Row],[NOM]]) = 0, "", SUMIFS(EDF[Sommeil], EDF[Date], "&gt;=" &amp; DATE(2023, 7, 17), EDF[Date], "&lt;=" &amp; $A$4, EDF[Nom], EDF_jour[[#This Row],[NOM]]) / COUNTIFS(EDF[Date], "&gt;=" &amp; DATE(2023, 7, 17), EDF[Date], "&lt;=" &amp; $A$4, EDF[Nom], EDF_jour[[#This Row],[NOM]]))</f>
        <v>4.25</v>
      </c>
      <c r="AV30" s="132">
        <f>IF(COUNTIFS(EDF[Date], "&gt;=" &amp; DATE(YEAR($A$4), MONTH($A$4), DAY($A$4) - 20), EDF[Date], "&lt;=" &amp; $A$4, EDF[Nom], EDF_jour[[#This Row],[NOM]]) = 0, "", SUMIFS(EDF[Etat Physique], EDF[Date], "&gt;=" &amp; DATE(YEAR($A$4), MONTH($A$4), DAY($A$4) - 20), EDF[Date], "&lt;=" &amp; $A$4, EDF[Nom], EDF_jour[[#This Row],[NOM]]) / COUNTIFS(EDF[Date], "&gt;=" &amp; DATE(YEAR($A$4), MONTH($A$4), DAY($A$4) - 20), EDF[Date], "&lt;=" &amp; $A$4, EDF[Nom], EDF_jour[[#This Row],[NOM]]))</f>
        <v>3.4444444444444446</v>
      </c>
      <c r="AW30" s="132">
        <f>IF(COUNTIFS(EDF[Date], "&gt;=" &amp; DATE(2023, 7, 17), EDF[Date], "&lt;=" &amp; $A$4, EDF[Nom], EDF_jour[[#This Row],[NOM]]) = 0, "", SUMIFS(EDF[Etat Physique], EDF[Date], "&gt;=" &amp; DATE(2023, 7, 17), EDF[Date], "&lt;=" &amp; $A$4, EDF[Nom], EDF_jour[[#This Row],[NOM]]) / COUNTIFS(EDF[Date], "&gt;=" &amp; DATE(2023, 7, 17), EDF[Date], "&lt;=" &amp; $A$4, EDF[Nom], EDF_jour[[#This Row],[NOM]]))</f>
        <v>3.8392857142857144</v>
      </c>
      <c r="AX30" s="132">
        <f>IF(COUNTIFS(EDF[Date], "&gt;=" &amp; DATE(YEAR($A$4), MONTH($A$4), DAY($A$4) - 20), EDF[Date], "&lt;=" &amp; $A$4, EDF[Nom], EDF_jour[[#This Row],[NOM]]) = 0, "", SUMIFS(EDF[Hydratation], EDF[Date], "&gt;=" &amp; DATE(YEAR($A$4), MONTH($A$4), DAY($A$4) - 20), EDF[Date], "&lt;=" &amp; $A$4, EDF[Nom], EDF_jour[[#This Row],[NOM]]) / COUNTIFS(EDF[Date], "&gt;=" &amp; DATE(YEAR($A$4), MONTH($A$4), DAY($A$4) - 20), EDF[Date], "&lt;=" &amp; $A$4, EDF[Nom], EDF_jour[[#This Row],[NOM]]))</f>
        <v>4.4444444444444446</v>
      </c>
      <c r="AY30" s="132">
        <f>IF(COUNTIFS(EDF[Date], "&gt;=" &amp; DATE(2023, 7, 17), EDF[Date], "&lt;=" &amp; $A$4, EDF[Nom], EDF_jour[[#This Row],[NOM]]) = 0, "", SUMIFS(EDF[Hydratation], EDF[Date], "&gt;=" &amp; DATE(2023, 7, 17), EDF[Date], "&lt;=" &amp; $A$4, EDF[Nom], EDF_jour[[#This Row],[NOM]]) / COUNTIFS(EDF[Date], "&gt;=" &amp; DATE(2023, 7, 17), EDF[Date], "&lt;=" &amp; $A$4, EDF[Nom], EDF_jour[[#This Row],[NOM]]))</f>
        <v>4.2321428571428568</v>
      </c>
      <c r="AZ30" s="132">
        <f>IF(COUNTIFS(EDF[Date], "&gt;=" &amp; DATE(YEAR($A$4), MONTH($A$4), DAY($A$4) - 20), EDF[Date], "&lt;=" &amp; $A$4, EDF[Nom], EDF_jour[[#This Row],[NOM]]) = 0, "", SUMIFS(EDF[Nutrition], EDF[Date], "&gt;=" &amp; DATE(YEAR($A$4), MONTH($A$4), DAY($A$4) - 20), EDF[Date], "&lt;=" &amp; $A$4, EDF[Nom], EDF_jour[[#This Row],[NOM]]) / COUNTIFS(EDF[Date], "&gt;=" &amp; DATE(YEAR($A$4), MONTH($A$4), DAY($A$4) - 20), EDF[Date], "&lt;=" &amp; $A$4, EDF[Nom], EDF_jour[[#This Row],[NOM]]))</f>
        <v>4.5555555555555554</v>
      </c>
      <c r="BA30" s="134">
        <f>IF(COUNTIFS(EDF[Date], "&gt;=" &amp; DATE(2023, 7, 17), EDF[Date], "&lt;=" &amp; $A$4, EDF[Nom], EDF_jour[[#This Row],[NOM]]) = 0, "", SUMIFS(EDF[Hydratation], EDF[Date], "&gt;=" &amp; DATE(2023, 7, 17), EDF[Date], "&lt;=" &amp; $A$4, EDF[Nom], EDF_jour[[#This Row],[NOM]]) / COUNTIFS(EDF[Date], "&gt;=" &amp; DATE(2023, 7, 17), EDF[Date], "&lt;=" &amp; $A$4, EDF[Nom], EDF_jour[[#This Row],[NOM]]))</f>
        <v>4.2321428571428568</v>
      </c>
      <c r="BB30" s="48"/>
      <c r="BC30" s="48"/>
      <c r="BD30" s="48"/>
      <c r="BE30" s="48"/>
      <c r="BF30" s="48"/>
      <c r="BG30" s="48"/>
      <c r="BH30" s="48"/>
      <c r="BI30" s="48"/>
      <c r="BJ30" s="48"/>
      <c r="BK30" s="48"/>
      <c r="BL30" s="48"/>
      <c r="BM30" s="48"/>
      <c r="BN30" s="48"/>
      <c r="BO30" s="48"/>
      <c r="BP30" s="48"/>
      <c r="BQ30" s="48"/>
      <c r="BR30" s="48"/>
      <c r="BS30" s="48"/>
      <c r="BT30" s="48"/>
      <c r="BU30" s="49"/>
      <c r="BV30" s="49"/>
      <c r="BW30" s="49"/>
      <c r="BX30" s="49"/>
      <c r="BY30" s="49"/>
    </row>
    <row r="31" spans="1:77" ht="21" customHeight="1" x14ac:dyDescent="0.2">
      <c r="A31" s="78" t="s">
        <v>80</v>
      </c>
      <c r="B31" s="78" t="s">
        <v>802</v>
      </c>
      <c r="C31" s="40" t="s">
        <v>766</v>
      </c>
      <c r="D31" s="40" t="s">
        <v>772</v>
      </c>
      <c r="E31" s="34"/>
      <c r="F31" s="52" t="s">
        <v>767</v>
      </c>
      <c r="G31" s="53" t="s">
        <v>773</v>
      </c>
      <c r="H31" s="37" t="str" cm="1">
        <f t="array" ref="H31">IF(P31="", "", IF(SUMPRODUCT((EDF_jour[[#This Row],[Humeur]:[Nutrition]]&lt;3)*1)&gt;=3, "Bas", VLOOKUP(P31, $G$67:$H$71, 2, TRUE)))</f>
        <v/>
      </c>
      <c r="I31" s="87"/>
      <c r="J31" s="44" t="str" cm="1">
        <f t="array" ref="J31">IF(SUMPRODUCT((EDF[[Date]:[Date]]=$A$4)*(EDF[[Nom]:[Nom]]=A31)*(EDF[[Humeur]:[Humeur]]))=0, "", SUMPRODUCT((EDF[[Date]:[Date]]=$A$4)*(EDF[[Nom]:[Nom]]=A31)*(EDF[[Humeur]:[Humeur]])))</f>
        <v/>
      </c>
      <c r="K31" s="45" t="str" cm="1">
        <f t="array" ref="K31">IF(SUMPRODUCT((EDF[[Date]:[Date]]=$A$4)*(EDF[[Nom]:[Nom]]=A31)*(EDF[[Stress]:[Stress]]))=0, "", SUMPRODUCT((EDF[[Date]:[Date]]=$A$4)*(EDF[[Nom]:[Nom]]=A31)*(EDF[[Stress]:[Stress]])))</f>
        <v/>
      </c>
      <c r="L31" s="45" t="str" cm="1">
        <f t="array" ref="L31">IF(SUMPRODUCT((EDF[[Date]:[Date]]=$A$4)*(EDF[[Nom]:[Nom]]=A31)*(EDF[[Sommeil]:[Sommeil]]))=0, "", SUMPRODUCT((EDF[[Date]:[Date]]=$A$4)*(EDF[[Nom]:[Nom]]=A31)*(EDF[[Sommeil]:[Sommeil]])))</f>
        <v/>
      </c>
      <c r="M31" s="45" t="str" cm="1">
        <f t="array" ref="M31">IF(SUMPRODUCT((EDF[[Date]:[Date]]=$A$4)*(EDF[[Nom]:[Nom]]=A31)*(EDF[[Etat Physique]:[Etat Physique]]))=0, "", SUMPRODUCT((EDF[[Date]:[Date]]=$A$4)*(EDF[[Nom]:[Nom]]=A31)*(EDF[[Etat Physique]:[Etat Physique]])))</f>
        <v/>
      </c>
      <c r="N31" s="45" t="str" cm="1">
        <f t="array" ref="N31">IF(SUMPRODUCT((EDF[[Date]:[Date]]=$A$4)*(EDF[[Nom]:[Nom]]=A31)*(EDF[[Hydratation]:[Hydratation]]))=0, "", SUMPRODUCT((EDF[[Date]:[Date]]=$A$4)*(EDF[[Nom]:[Nom]]=A31)*(EDF[[Hydratation]:[Hydratation]])))</f>
        <v/>
      </c>
      <c r="O31" s="45" t="str" cm="1">
        <f t="array" ref="O31">IF(SUMPRODUCT((EDF[[Date]:[Date]]=$A$4)*(EDF[[Nom]:[Nom]]=A31)*(EDF[[Nutrition]:[Nutrition]]))=0, "", SUMPRODUCT((EDF[[Date]:[Date]]=$A$4)*(EDF[[Nom]:[Nom]]=A31)*(EDF[[Nutrition]:[Nutrition]])))</f>
        <v/>
      </c>
      <c r="P31" s="45" t="str" cm="1">
        <f t="array" ref="P31">IF(SUMPRODUCT((EDF[[Date]:[Date]]=$A$4)*(EDF[[Nom]:[Nom]]=A31)*(EDF[[Total EDF]:[Total EDF]]))=0, "", SUMPRODUCT((EDF[[Date]:[Date]]=$A$4)*(EDF[[Nom]:[Nom]]=A31)*(EDF[[Total EDF]:[Total EDF]])))</f>
        <v/>
      </c>
      <c r="Q31" s="107" t="str" cm="1">
        <f t="array" ref="Q31">IF(SUMPRODUCT((EDF[[Date]:[Date]]=$A$4)*(EDF[[Nom]:[Nom]]=EDF_jour[[#This Row],[NOM]])*(EDF[[Intensité douleur]:[Intensité douleur]]))=0, "", SUMPRODUCT((EDF[[Date]:[Date]]=$A$4)*(EDF[[Nom]:[Nom]]=EDF_jour[[#This Row],[NOM]])*(EDF[[Intensité douleur]:[Intensité douleur]])))</f>
        <v/>
      </c>
      <c r="R31" s="35" t="str" cm="1">
        <f t="array" ref="R31">IF(IFERROR(INDEX(EDF[[Commentaires douleur]:[Commentaires douleur]], MATCH(1, (EDF[[Date]:[Date]]=$A$4)*(EDF[[Nom]:[Nom]]=EDF_jour[[#This Row],[NOM]]), 0)), "")=0, "", IFERROR(INDEX(EDF[[Commentaires douleur]:[Commentaires douleur]], MATCH(1, (EDF[[Date]:[Date]]=$A$4)*(EDF[[Nom]:[Nom]]=EDF_jour[[#This Row],[NOM]]), 0)), ""))</f>
        <v/>
      </c>
      <c r="S31" s="35"/>
      <c r="T31" s="35" t="str" cm="1">
        <f t="array" ref="T31">IF(IFERROR(INDEX(EDF[[Tête]:[Tête]], MATCH(1, (EDF[[Date]:[Date]]=$A$4)*(EDF[[Nom]:[Nom]]=EDF_jour[[#This Row],[NOM]]), 0)), "")=0, "", IFERROR(INDEX(EDF[[Tête]:[Tête]], MATCH(1, (EDF[[Date]:[Date]]=$A$4)*(EDF[[Nom]:[Nom]]=EDF_jour[[#This Row],[NOM]]), 0)), ""))</f>
        <v/>
      </c>
      <c r="U31" s="35" t="str" cm="1">
        <f t="array" ref="U31">IF(IFERROR(INDEX(EDF[[Cervicales]:[Cervicales]], MATCH(1, (EDF[[Date]:[Date]]=$A$4)*(EDF[[Nom]:[Nom]]=EDF_jour[[#This Row],[NOM]]), 0)), "")=0, "", IFERROR(INDEX(EDF[[Cervicales]:[Cervicales]], MATCH(1, (EDF[[Date]:[Date]]=$A$4)*(EDF[[Nom]:[Nom]]=EDF_jour[[#This Row],[NOM]]), 0)), ""))</f>
        <v/>
      </c>
      <c r="V31" s="35" t="str" cm="1">
        <f t="array" ref="V31">IF(IFERROR(INDEX(EDF[[Ceinture scapulaire]:[Ceinture scapulaire]], MATCH(1, (EDF[[Date]:[Date]]=$A$4)*(EDF[[Nom]:[Nom]]=EDF_jour[[#This Row],[NOM]]), 0)), "")=0, "", IFERROR(INDEX(EDF[[Ceinture scapulaire]:[Ceinture scapulaire]], MATCH(1, (EDF[[Date]:[Date]]=$A$4)*(EDF[[Nom]:[Nom]]=EDF_jour[[#This Row],[NOM]]), 0)), ""))</f>
        <v/>
      </c>
      <c r="W31" s="35" t="str" cm="1">
        <f t="array" ref="W31">IF(IFERROR(INDEX(EDF[[Coudes]:[Coudes]], MATCH(1, (EDF[[Date]:[Date]]=$A$4)*(EDF[[Nom]:[Nom]]=EDF_jour[[#This Row],[NOM]]), 0)), "")=0, "", IFERROR(INDEX(EDF[[Coudes]:[Coudes]], MATCH(1, (EDF[[Date]:[Date]]=$A$4)*(EDF[[Nom]:[Nom]]=EDF_jour[[#This Row],[NOM]]), 0)), ""))</f>
        <v/>
      </c>
      <c r="X31" s="35" t="str" cm="1">
        <f t="array" ref="X31">IF(IFERROR(INDEX(EDF[[Mains]:[Mains]], MATCH(1, (EDF[[Date]:[Date]]=$A$4)*(EDF[[Nom]:[Nom]]=EDF_jour[[#This Row],[NOM]]), 0)), "")=0, "", IFERROR(INDEX(EDF[[Mains]:[Mains]], MATCH(1, (EDF[[Date]:[Date]]=$A$4)*(EDF[[Nom]:[Nom]]=EDF_jour[[#This Row],[NOM]]), 0)), ""))</f>
        <v/>
      </c>
      <c r="Y31" s="35" t="str" cm="1">
        <f t="array" ref="Y31">IF(IFERROR(INDEX(EDF[[Dos]:[Dos]], MATCH(1, (EDF[[Date]:[Date]]=$A$4)*(EDF[[Nom]:[Nom]]=EDF_jour[[#This Row],[NOM]]), 0)), "")=0, "", IFERROR(INDEX(EDF[[Dos]:[Dos]], MATCH(1, (EDF[[Date]:[Date]]=$A$4)*(EDF[[Nom]:[Nom]]=EDF_jour[[#This Row],[NOM]]), 0)), ""))</f>
        <v/>
      </c>
      <c r="Z31" s="35" t="str" cm="1">
        <f t="array" ref="Z31">IF(IFERROR(INDEX(EDF[[Abdos]:[Abdos]], MATCH(1, (EDF[[Date]:[Date]]=$A$4)*(EDF[[Nom]:[Nom]]=EDF_jour[[#This Row],[NOM]]), 0)), "")=0, "", IFERROR(INDEX(EDF[[Abdos]:[Abdos]], MATCH(1, (EDF[[Date]:[Date]]=$A$4)*(EDF[[Nom]:[Nom]]=EDF_jour[[#This Row],[NOM]]), 0)), ""))</f>
        <v/>
      </c>
      <c r="AA31" s="35" t="str" cm="1">
        <f t="array" ref="AA31">IF(IFERROR(INDEX(EDF[[Ceinture pelvienne]:[Ceinture pelvienne]], MATCH(1, (EDF[[Date]:[Date]]=$A$4)*(EDF[[Nom]:[Nom]]=EDF_jour[[#This Row],[NOM]]), 0)), "")=0, "", IFERROR(INDEX(EDF[[Ceinture pelvienne]:[Ceinture pelvienne]], MATCH(1, (EDF[[Date]:[Date]]=$A$4)*(EDF[[Nom]:[Nom]]=EDF_jour[[#This Row],[NOM]]), 0)), ""))</f>
        <v/>
      </c>
      <c r="AB31" s="35" t="str" cm="1">
        <f t="array" ref="AB31">IF(IFERROR(INDEX(EDF[[Genou]:[Genou]], MATCH(1, (EDF[[Date]:[Date]]=$A$4)*(EDF[[Nom]:[Nom]]=EDF_jour[[#This Row],[NOM]]), 0)), "")=0, "", IFERROR(INDEX(EDF[[Genou]:[Genou]], MATCH(1, (EDF[[Date]:[Date]]=$A$4)*(EDF[[Nom]:[Nom]]=EDF_jour[[#This Row],[NOM]]), 0)), ""))</f>
        <v/>
      </c>
      <c r="AC31" s="35" t="str" cm="1">
        <f t="array" ref="AC31">IF(IFERROR(INDEX(EDF[[Quadri]:[Quadri]], MATCH(1, (EDF[[Date]:[Date]]=$A$4)*(EDF[[Nom]:[Nom]]=EDF_jour[[#This Row],[NOM]]), 0)), "")=0, "", IFERROR(INDEX(EDF[[Quadri]:[Quadri]], MATCH(1, (EDF[[Date]:[Date]]=$A$4)*(EDF[[Nom]:[Nom]]=EDF_jour[[#This Row],[NOM]]), 0)), ""))</f>
        <v/>
      </c>
      <c r="AD31" s="35" t="str" cm="1">
        <f t="array" ref="AD31">IF(IFERROR(INDEX(EDF[[Ischio]:[Ischio]], MATCH(1, (EDF[[Date]:[Date]]=$A$4)*(EDF[[Nom]:[Nom]]=EDF_jour[[#This Row],[NOM]]), 0)), "")=0, "", IFERROR(INDEX(EDF[[Ischio]:[Ischio]], MATCH(1, (EDF[[Date]:[Date]]=$A$4)*(EDF[[Nom]:[Nom]]=EDF_jour[[#This Row],[NOM]]), 0)), ""))</f>
        <v/>
      </c>
      <c r="AE31" s="35" t="str" cm="1">
        <f t="array" ref="AE31">IF(IFERROR(INDEX(EDF[[Tibia]:[Tibia]], MATCH(1, (EDF[[Date]:[Date]]=$A$4)*(EDF[[Nom]:[Nom]]=EDF_jour[[#This Row],[NOM]]), 0)), "")=0, "", IFERROR(INDEX(EDF[[Tibia]:[Tibia]], MATCH(1, (EDF[[Date]:[Date]]=$A$4)*(EDF[[Nom]:[Nom]]=EDF_jour[[#This Row],[NOM]]), 0)), ""))</f>
        <v/>
      </c>
      <c r="AF31" s="35" t="str" cm="1">
        <f t="array" ref="AF31">IF(IFERROR(INDEX(EDF[[Mollet]:[Mollet]], MATCH(1, (EDF[[Date]:[Date]]=$A$4)*(EDF[[Nom]:[Nom]]=EDF_jour[[#This Row],[NOM]]), 0)), "")=0, "", IFERROR(INDEX(EDF[[Mollet]:[Mollet]], MATCH(1, (EDF[[Date]:[Date]]=$A$4)*(EDF[[Nom]:[Nom]]=EDF_jour[[#This Row],[NOM]]), 0)), ""))</f>
        <v/>
      </c>
      <c r="AG31" s="35" t="str" cm="1">
        <f t="array" ref="AG31">IF(IFERROR(INDEX(EDF[[Chevilles]:[Chevilles]], MATCH(1, (EDF[[Date]:[Date]]=$A$4)*(EDF[[Nom]:[Nom]]=EDF_jour[[#This Row],[NOM]]), 0)), "")=0, "", IFERROR(INDEX(EDF[[Chevilles]:[Chevilles]], MATCH(1, (EDF[[Date]:[Date]]=$A$4)*(EDF[[Nom]:[Nom]]=EDF_jour[[#This Row],[NOM]]), 0)), ""))</f>
        <v/>
      </c>
      <c r="AH31" s="35" t="str" cm="1">
        <f t="array" ref="AH31">IF(IFERROR(INDEX(EDF[[Pieds]:[Pieds]], MATCH(1, (EDF[[Date]:[Date]]=$A$4)*(EDF[[Nom]:[Nom]]=EDF_jour[[#This Row],[NOM]]), 0)), "")=0, "", IFERROR(INDEX(EDF[[Pieds]:[Pieds]], MATCH(1, (EDF[[Date]:[Date]]=$A$4)*(EDF[[Nom]:[Nom]]=EDF_jour[[#This Row],[NOM]]), 0)), ""))</f>
        <v/>
      </c>
      <c r="AI31" s="35" t="str">
        <f>IF(COUNTIFS(EDF[Date], "&gt;=" &amp; DATE(YEAR($A$4), MONTH($A$4), DAY($A$4) - 6), EDF[Date], "&lt;=" &amp; $A$4, EDF[Nom], EDF_jour[[#This Row],[NOM]]) = 0, "", SUMIFS(EDF[Total EDF], EDF[Date], "&gt;=" &amp; DATE(YEAR($A$4), MONTH($A$4), DAY($A$4) - 6), EDF[Date], "&lt;=" &amp; $A$4, EDF[Nom], EDF_jour[[#This Row],[NOM]]) / COUNTIFS(EDF[Date], "&gt;=" &amp; DATE(YEAR($A$4), MONTH($A$4), DAY($A$4) - 6), EDF[Date], "&lt;=" &amp; $A$4, EDF[Nom], EDF_jour[[#This Row],[NOM]]))</f>
        <v/>
      </c>
      <c r="AJ31" s="35" cm="1">
        <f t="array" ref="AJ31">IF(COUNTIFS(EDF[Date], "&gt;=" &amp; DATE(YEAR($A$4), MONTH($A$4), DAY($A$4) - 6), EDF[Date], "&lt;=" &amp; $A$4, EDF[Nom], EDF_jour[[#This Row],[NOM]]) &gt; 1, SQRT(SUMPRODUCT((EDF[Nom]=EDF_jour[[#This Row],[NOM]]) * (EDF[Date]&gt;=DATE(YEAR($A$4), MONTH($A$4), DAY($A$4)-6)) * (EDF[Date]&lt;=$A$4) * (EDF[Total EDF]-EDF_jour[[#This Row],[Tendance semaine]])^2) / (COUNTIFS(EDF[Date], "&gt;=" &amp; DATE(YEAR($A$4), MONTH($A$4), DAY($A$4) - 6), EDF[Date], "&lt;=" &amp; $A$4, EDF[Nom], EDF_jour[[#This Row],[NOM]]) - 1)), 0)</f>
        <v>0</v>
      </c>
      <c r="AK31" s="130">
        <f>IF(COUNTIFS(EDF[Date], "&gt;=" &amp; DATE(YEAR($A$4), MONTH($A$4), DAY($A$4) - 20), EDF[Date], "&lt;=" &amp; $A$4, EDF[Nom], EDF_jour[[#This Row],[NOM]]) = 0, "", SUMIFS(EDF[Total EDF], EDF[Date], "&gt;=" &amp; DATE(YEAR($A$4), MONTH($A$4), DAY($A$4) - 20), EDF[Date], "&lt;=" &amp; $A$4, EDF[Nom], EDF_jour[[#This Row],[NOM]]) / COUNTIFS(EDF[Date], "&gt;=" &amp; DATE(YEAR($A$4), MONTH($A$4), DAY($A$4) - 20), EDF[Date], "&lt;=" &amp; $A$4, EDF[Nom], EDF_jour[[#This Row],[NOM]]))</f>
        <v>15.666666666666666</v>
      </c>
      <c r="AL31" s="131" t="str">
        <f>IFERROR((EDF_jour[[#This Row],[Score]] - EDF_jour[[#This Row],[Tendance 21j EDF]]) / EDF_jour[[#This Row],[Tendance 21j EDF]], "")</f>
        <v/>
      </c>
      <c r="AM31" s="132" cm="1">
        <f t="array" ref="AM31">IF(COUNTIFS(EDF[Date], "&gt;=" &amp; DATE(YEAR($A$4), MONTH($A$4), DAY($A$4) - 20), EDF[Date], "&lt;=" &amp; $A$4, EDF[Nom], EDF_jour[[#This Row],[NOM]]) &gt; 1, SQRT(SUMPRODUCT((EDF[Nom]=EDF_jour[[#This Row],[NOM]]) * (EDF[Date]&gt;=DATE(YEAR($A$4), MONTH($A$4), DAY($A$4)-20)) * (EDF[Date]&lt;=$A$4) * (EDF[Total EDF]-EDF_jour[[#This Row],[Tendance 21j EDF]])^2) / (COUNTIFS(EDF[Date], "&gt;=" &amp; DATE(YEAR($A$4), MONTH($A$4), DAY($A$4) - 20), EDF[Date], "&lt;=" &amp; $A$4, EDF[Nom], EDF_jour[[#This Row],[NOM]]) - 1)), 0)</f>
        <v>2.3094010767585034</v>
      </c>
      <c r="AN31" s="133">
        <f>IF(COUNTIFS(EDF[Date], "&gt;=" &amp; DATE(2023, 7, 17), EDF[Date], "&lt;=" &amp; $A$4, EDF[Nom], EDF_jour[[#This Row],[NOM]]) = 0, "", SUMIFS(EDF[Total EDF], EDF[Date], "&gt;=" &amp; DATE(2023, 7, 17), EDF[Date], "&lt;=" &amp; $A$4, EDF[Nom], EDF_jour[[#This Row],[NOM]]) / COUNTIFS(EDF[Date], "&gt;=" &amp; DATE(2023, 7, 17), EDF[Date], "&lt;=" &amp; $A$4, EDF[Nom], EDF_jour[[#This Row],[NOM]]))</f>
        <v>18.056603773584907</v>
      </c>
      <c r="AO31" s="132" cm="1">
        <f t="array" ref="AO31">IF(COUNTIFS(EDF[Date], "&gt;=" &amp; DATE(2023, 7, 17), EDF[Date], "&lt;=" &amp; $A$4, EDF[Nom], EDF_jour[[#This Row],[NOM]]) &gt; 1, SQRT(SUMPRODUCT((EDF[Nom]=EDF_jour[[#This Row],[NOM]]) * (EDF[Date]&gt;=DATE(2023, 7, 17)) * (EDF[Date]&lt;=$A$4) * (EDF[Total EDF]-EDF_jour[[#This Row],[Tendance saison]])^2) / (COUNTIFS(EDF[Date], "&gt;=" &amp; DATE(2023, 7, 17), EDF[Date], "&lt;=" &amp; $A$4, EDF[Nom], EDF_jour[[#This Row],[NOM]]) - 1)), 0)</f>
        <v>3.9194539177112944</v>
      </c>
      <c r="AP31" s="132">
        <f>IF(COUNTIFS(EDF[Date], "&gt;=" &amp; DATE(YEAR($A$4), MONTH($A$4), DAY($A$4) - 20), EDF[Date], "&lt;=" &amp; $A$4, EDF[Nom], EDF_jour[[#This Row],[NOM]]) = 0, "", SUMIFS(EDF[Humeur], EDF[Date], "&gt;=" &amp; DATE(YEAR($A$4), MONTH($A$4), DAY($A$4) - 20), EDF[Date], "&lt;=" &amp; $A$4, EDF[Nom], EDF_jour[[#This Row],[NOM]]) / COUNTIFS(EDF[Date], "&gt;=" &amp; DATE(YEAR($A$4), MONTH($A$4), DAY($A$4) - 20), EDF[Date], "&lt;=" &amp; $A$4, EDF[Nom], EDF_jour[[#This Row],[NOM]]))</f>
        <v>3</v>
      </c>
      <c r="AQ31" s="132">
        <f>IF(COUNTIFS(EDF[Date], "&gt;=" &amp; DATE(2023, 7, 17), EDF[Date], "&lt;=" &amp; $A$4, EDF[Nom], EDF_jour[[#This Row],[NOM]]) = 0, "", SUMIFS(EDF[Humeur], EDF[Date], "&gt;=" &amp; DATE(2023, 7, 17), EDF[Date], "&lt;=" &amp; $A$4, EDF[Nom], EDF_jour[[#This Row],[NOM]]) / COUNTIFS(EDF[Date], "&gt;=" &amp; DATE(2023, 7, 17), EDF[Date], "&lt;=" &amp; $A$4, EDF[Nom], EDF_jour[[#This Row],[NOM]]))</f>
        <v>3.2830188679245285</v>
      </c>
      <c r="AR31" s="132">
        <f>IF(COUNTIFS(EDF[Date], "&gt;=" &amp; DATE(YEAR($A$4), MONTH($A$4), DAY($A$4) - 20), EDF[Date], "&lt;=" &amp; $A$4, EDF[Nom], EDF_jour[[#This Row],[NOM]]) = 0, "", SUMIFS(EDF[Stress], EDF[Date], "&gt;=" &amp; DATE(YEAR($A$4), MONTH($A$4), DAY($A$4) - 20), EDF[Date], "&lt;=" &amp; $A$4, EDF[Nom], EDF_jour[[#This Row],[NOM]]) / COUNTIFS(EDF[Date], "&gt;=" &amp; DATE(YEAR($A$4), MONTH($A$4), DAY($A$4) - 20), EDF[Date], "&lt;=" &amp; $A$4, EDF[Nom], EDF_jour[[#This Row],[NOM]]))</f>
        <v>2</v>
      </c>
      <c r="AS31" s="132">
        <f>IF(COUNTIFS(EDF[Date], "&gt;=" &amp; DATE(2023, 7, 17), EDF[Date], "&lt;=" &amp; $A$4, EDF[Nom], EDF_jour[[#This Row],[NOM]]) = 0, "", SUMIFS(EDF[Stress], EDF[Date], "&gt;=" &amp; DATE(2023, 7, 17), EDF[Date], "&lt;=" &amp; $A$4, EDF[Nom], EDF_jour[[#This Row],[NOM]]) / COUNTIFS(EDF[Date], "&gt;=" &amp; DATE(2023, 7, 17), EDF[Date], "&lt;=" &amp; $A$4, EDF[Nom], EDF_jour[[#This Row],[NOM]]))</f>
        <v>3</v>
      </c>
      <c r="AT31" s="132">
        <f>IF(COUNTIFS(EDF[Date], "&gt;=" &amp; DATE(YEAR($A$4), MONTH($A$4), DAY($A$4) - 20), EDF[Date], "&lt;=" &amp; $A$4, EDF[Nom], EDF_jour[[#This Row],[NOM]]) = 0, "", SUMIFS(EDF[Sommeil], EDF[Date], "&gt;=" &amp; DATE(YEAR($A$4), MONTH($A$4), DAY($A$4) - 20), EDF[Date], "&lt;=" &amp; $A$4, EDF[Nom], EDF_jour[[#This Row],[NOM]]) / COUNTIFS(EDF[Date], "&gt;=" &amp; DATE(YEAR($A$4), MONTH($A$4), DAY($A$4) - 20), EDF[Date], "&lt;=" &amp; $A$4, EDF[Nom], EDF_jour[[#This Row],[NOM]]))</f>
        <v>2.6666666666666665</v>
      </c>
      <c r="AU31" s="132">
        <f>IF(COUNTIFS(EDF[Date], "&gt;=" &amp; DATE(2023, 7, 17), EDF[Date], "&lt;=" &amp; $A$4, EDF[Nom], EDF_jour[[#This Row],[NOM]]) = 0, "", SUMIFS(EDF[Sommeil], EDF[Date], "&gt;=" &amp; DATE(2023, 7, 17), EDF[Date], "&lt;=" &amp; $A$4, EDF[Nom], EDF_jour[[#This Row],[NOM]]) / COUNTIFS(EDF[Date], "&gt;=" &amp; DATE(2023, 7, 17), EDF[Date], "&lt;=" &amp; $A$4, EDF[Nom], EDF_jour[[#This Row],[NOM]]))</f>
        <v>3.0377358490566038</v>
      </c>
      <c r="AV31" s="132">
        <f>IF(COUNTIFS(EDF[Date], "&gt;=" &amp; DATE(YEAR($A$4), MONTH($A$4), DAY($A$4) - 20), EDF[Date], "&lt;=" &amp; $A$4, EDF[Nom], EDF_jour[[#This Row],[NOM]]) = 0, "", SUMIFS(EDF[Etat Physique], EDF[Date], "&gt;=" &amp; DATE(YEAR($A$4), MONTH($A$4), DAY($A$4) - 20), EDF[Date], "&lt;=" &amp; $A$4, EDF[Nom], EDF_jour[[#This Row],[NOM]]) / COUNTIFS(EDF[Date], "&gt;=" &amp; DATE(YEAR($A$4), MONTH($A$4), DAY($A$4) - 20), EDF[Date], "&lt;=" &amp; $A$4, EDF[Nom], EDF_jour[[#This Row],[NOM]]))</f>
        <v>2.3333333333333335</v>
      </c>
      <c r="AW31" s="132">
        <f>IF(COUNTIFS(EDF[Date], "&gt;=" &amp; DATE(2023, 7, 17), EDF[Date], "&lt;=" &amp; $A$4, EDF[Nom], EDF_jour[[#This Row],[NOM]]) = 0, "", SUMIFS(EDF[Etat Physique], EDF[Date], "&gt;=" &amp; DATE(2023, 7, 17), EDF[Date], "&lt;=" &amp; $A$4, EDF[Nom], EDF_jour[[#This Row],[NOM]]) / COUNTIFS(EDF[Date], "&gt;=" &amp; DATE(2023, 7, 17), EDF[Date], "&lt;=" &amp; $A$4, EDF[Nom], EDF_jour[[#This Row],[NOM]]))</f>
        <v>2.8679245283018866</v>
      </c>
      <c r="AX31" s="132">
        <f>IF(COUNTIFS(EDF[Date], "&gt;=" &amp; DATE(YEAR($A$4), MONTH($A$4), DAY($A$4) - 20), EDF[Date], "&lt;=" &amp; $A$4, EDF[Nom], EDF_jour[[#This Row],[NOM]]) = 0, "", SUMIFS(EDF[Hydratation], EDF[Date], "&gt;=" &amp; DATE(YEAR($A$4), MONTH($A$4), DAY($A$4) - 20), EDF[Date], "&lt;=" &amp; $A$4, EDF[Nom], EDF_jour[[#This Row],[NOM]]) / COUNTIFS(EDF[Date], "&gt;=" &amp; DATE(YEAR($A$4), MONTH($A$4), DAY($A$4) - 20), EDF[Date], "&lt;=" &amp; $A$4, EDF[Nom], EDF_jour[[#This Row],[NOM]]))</f>
        <v>2</v>
      </c>
      <c r="AY31" s="132">
        <f>IF(COUNTIFS(EDF[Date], "&gt;=" &amp; DATE(2023, 7, 17), EDF[Date], "&lt;=" &amp; $A$4, EDF[Nom], EDF_jour[[#This Row],[NOM]]) = 0, "", SUMIFS(EDF[Hydratation], EDF[Date], "&gt;=" &amp; DATE(2023, 7, 17), EDF[Date], "&lt;=" &amp; $A$4, EDF[Nom], EDF_jour[[#This Row],[NOM]]) / COUNTIFS(EDF[Date], "&gt;=" &amp; DATE(2023, 7, 17), EDF[Date], "&lt;=" &amp; $A$4, EDF[Nom], EDF_jour[[#This Row],[NOM]]))</f>
        <v>2.5849056603773586</v>
      </c>
      <c r="AZ31" s="132">
        <f>IF(COUNTIFS(EDF[Date], "&gt;=" &amp; DATE(YEAR($A$4), MONTH($A$4), DAY($A$4) - 20), EDF[Date], "&lt;=" &amp; $A$4, EDF[Nom], EDF_jour[[#This Row],[NOM]]) = 0, "", SUMIFS(EDF[Nutrition], EDF[Date], "&gt;=" &amp; DATE(YEAR($A$4), MONTH($A$4), DAY($A$4) - 20), EDF[Date], "&lt;=" &amp; $A$4, EDF[Nom], EDF_jour[[#This Row],[NOM]]) / COUNTIFS(EDF[Date], "&gt;=" &amp; DATE(YEAR($A$4), MONTH($A$4), DAY($A$4) - 20), EDF[Date], "&lt;=" &amp; $A$4, EDF[Nom], EDF_jour[[#This Row],[NOM]]))</f>
        <v>3.6666666666666665</v>
      </c>
      <c r="BA31" s="134">
        <f>IF(COUNTIFS(EDF[Date], "&gt;=" &amp; DATE(2023, 7, 17), EDF[Date], "&lt;=" &amp; $A$4, EDF[Nom], EDF_jour[[#This Row],[NOM]]) = 0, "", SUMIFS(EDF[Hydratation], EDF[Date], "&gt;=" &amp; DATE(2023, 7, 17), EDF[Date], "&lt;=" &amp; $A$4, EDF[Nom], EDF_jour[[#This Row],[NOM]]) / COUNTIFS(EDF[Date], "&gt;=" &amp; DATE(2023, 7, 17), EDF[Date], "&lt;=" &amp; $A$4, EDF[Nom], EDF_jour[[#This Row],[NOM]]))</f>
        <v>2.5849056603773586</v>
      </c>
      <c r="BB31" s="48"/>
      <c r="BC31" s="48"/>
      <c r="BD31" s="48"/>
      <c r="BE31" s="48"/>
      <c r="BF31" s="48"/>
      <c r="BG31" s="48"/>
      <c r="BH31" s="48"/>
      <c r="BI31" s="48"/>
      <c r="BJ31" s="48"/>
      <c r="BK31" s="48"/>
      <c r="BL31" s="48"/>
      <c r="BM31" s="48"/>
      <c r="BN31" s="48"/>
      <c r="BO31" s="48"/>
      <c r="BP31" s="48"/>
      <c r="BQ31" s="48"/>
      <c r="BR31" s="48"/>
      <c r="BS31" s="48"/>
      <c r="BT31" s="48"/>
      <c r="BU31" s="49"/>
      <c r="BV31" s="49"/>
      <c r="BW31" s="49"/>
      <c r="BX31" s="49"/>
      <c r="BY31" s="49"/>
    </row>
    <row r="32" spans="1:77" x14ac:dyDescent="0.2">
      <c r="A32" s="78" t="s">
        <v>803</v>
      </c>
      <c r="B32" s="78" t="s">
        <v>804</v>
      </c>
      <c r="C32" s="39"/>
      <c r="D32" s="40"/>
      <c r="E32" s="34"/>
      <c r="F32" s="52" t="s">
        <v>787</v>
      </c>
      <c r="G32" s="53" t="s">
        <v>773</v>
      </c>
      <c r="H32" s="37" t="str" cm="1">
        <f t="array" ref="H32">IF(P32="", "", IF(SUMPRODUCT((EDF_jour[[#This Row],[Humeur]:[Nutrition]]&lt;3)*1)&gt;=3, "Bas", VLOOKUP(P32, $G$67:$H$71, 2, TRUE)))</f>
        <v/>
      </c>
      <c r="I32" s="34"/>
      <c r="J32" s="45" t="str" cm="1">
        <f t="array" ref="J32">IF(SUMPRODUCT((EDF[[Date]:[Date]]=$A$4)*(EDF[[Nom]:[Nom]]=A32)*(EDF[[Humeur]:[Humeur]]))=0, "", SUMPRODUCT((EDF[[Date]:[Date]]=$A$4)*(EDF[[Nom]:[Nom]]=A32)*(EDF[[Humeur]:[Humeur]])))</f>
        <v/>
      </c>
      <c r="K32" s="45" t="str" cm="1">
        <f t="array" ref="K32">IF(SUMPRODUCT((EDF[[Date]:[Date]]=$A$4)*(EDF[[Nom]:[Nom]]=A32)*(EDF[[Stress]:[Stress]]))=0, "", SUMPRODUCT((EDF[[Date]:[Date]]=$A$4)*(EDF[[Nom]:[Nom]]=A32)*(EDF[[Stress]:[Stress]])))</f>
        <v/>
      </c>
      <c r="L32" s="45" t="str" cm="1">
        <f t="array" ref="L32">IF(SUMPRODUCT((EDF[[Date]:[Date]]=$A$4)*(EDF[[Nom]:[Nom]]=A32)*(EDF[[Sommeil]:[Sommeil]]))=0, "", SUMPRODUCT((EDF[[Date]:[Date]]=$A$4)*(EDF[[Nom]:[Nom]]=A32)*(EDF[[Sommeil]:[Sommeil]])))</f>
        <v/>
      </c>
      <c r="M32" s="45" t="str" cm="1">
        <f t="array" ref="M32">IF(SUMPRODUCT((EDF[[Date]:[Date]]=$A$4)*(EDF[[Nom]:[Nom]]=A32)*(EDF[[Etat Physique]:[Etat Physique]]))=0, "", SUMPRODUCT((EDF[[Date]:[Date]]=$A$4)*(EDF[[Nom]:[Nom]]=A32)*(EDF[[Etat Physique]:[Etat Physique]])))</f>
        <v/>
      </c>
      <c r="N32" s="45" t="str" cm="1">
        <f t="array" ref="N32">IF(SUMPRODUCT((EDF[[Date]:[Date]]=$A$4)*(EDF[[Nom]:[Nom]]=A32)*(EDF[[Hydratation]:[Hydratation]]))=0, "", SUMPRODUCT((EDF[[Date]:[Date]]=$A$4)*(EDF[[Nom]:[Nom]]=A32)*(EDF[[Hydratation]:[Hydratation]])))</f>
        <v/>
      </c>
      <c r="O32" s="45" t="str" cm="1">
        <f t="array" ref="O32">IF(SUMPRODUCT((EDF[[Date]:[Date]]=$A$4)*(EDF[[Nom]:[Nom]]=A32)*(EDF[[Nutrition]:[Nutrition]]))=0, "", SUMPRODUCT((EDF[[Date]:[Date]]=$A$4)*(EDF[[Nom]:[Nom]]=A32)*(EDF[[Nutrition]:[Nutrition]])))</f>
        <v/>
      </c>
      <c r="P32" s="45" t="str" cm="1">
        <f t="array" ref="P32">IF(SUMPRODUCT((EDF[[Date]:[Date]]=$A$4)*(EDF[[Nom]:[Nom]]=A32)*(EDF[[Total EDF]:[Total EDF]]))=0, "", SUMPRODUCT((EDF[[Date]:[Date]]=$A$4)*(EDF[[Nom]:[Nom]]=A32)*(EDF[[Total EDF]:[Total EDF]])))</f>
        <v/>
      </c>
      <c r="Q32" s="45" t="str" cm="1">
        <f t="array" ref="Q32">IF(SUMPRODUCT((EDF[[Date]:[Date]]=$A$4)*(EDF[[Nom]:[Nom]]=EDF_jour[[#This Row],[NOM]])*(EDF[[Intensité douleur]:[Intensité douleur]]))=0, "", SUMPRODUCT((EDF[[Date]:[Date]]=$A$4)*(EDF[[Nom]:[Nom]]=EDF_jour[[#This Row],[NOM]])*(EDF[[Intensité douleur]:[Intensité douleur]])))</f>
        <v/>
      </c>
      <c r="R32" s="35" t="str" cm="1">
        <f t="array" ref="R32">IF(IFERROR(INDEX(EDF[[Commentaires douleur]:[Commentaires douleur]], MATCH(1, (EDF[[Date]:[Date]]=$A$4)*(EDF[[Nom]:[Nom]]=EDF_jour[[#This Row],[NOM]]), 0)), "")=0, "", IFERROR(INDEX(EDF[[Commentaires douleur]:[Commentaires douleur]], MATCH(1, (EDF[[Date]:[Date]]=$A$4)*(EDF[[Nom]:[Nom]]=EDF_jour[[#This Row],[NOM]]), 0)), ""))</f>
        <v/>
      </c>
      <c r="S32" s="35"/>
      <c r="T32" s="35" t="str" cm="1">
        <f t="array" ref="T32">IF(IFERROR(INDEX(EDF[[Tête]:[Tête]], MATCH(1, (EDF[[Date]:[Date]]=$A$4)*(EDF[[Nom]:[Nom]]=EDF_jour[[#This Row],[NOM]]), 0)), "")=0, "", IFERROR(INDEX(EDF[[Tête]:[Tête]], MATCH(1, (EDF[[Date]:[Date]]=$A$4)*(EDF[[Nom]:[Nom]]=EDF_jour[[#This Row],[NOM]]), 0)), ""))</f>
        <v/>
      </c>
      <c r="U32" s="35" t="str" cm="1">
        <f t="array" ref="U32">IF(IFERROR(INDEX(EDF[[Cervicales]:[Cervicales]], MATCH(1, (EDF[[Date]:[Date]]=$A$4)*(EDF[[Nom]:[Nom]]=EDF_jour[[#This Row],[NOM]]), 0)), "")=0, "", IFERROR(INDEX(EDF[[Cervicales]:[Cervicales]], MATCH(1, (EDF[[Date]:[Date]]=$A$4)*(EDF[[Nom]:[Nom]]=EDF_jour[[#This Row],[NOM]]), 0)), ""))</f>
        <v/>
      </c>
      <c r="V32" s="35" t="str" cm="1">
        <f t="array" ref="V32">IF(IFERROR(INDEX(EDF[[Ceinture scapulaire]:[Ceinture scapulaire]], MATCH(1, (EDF[[Date]:[Date]]=$A$4)*(EDF[[Nom]:[Nom]]=EDF_jour[[#This Row],[NOM]]), 0)), "")=0, "", IFERROR(INDEX(EDF[[Ceinture scapulaire]:[Ceinture scapulaire]], MATCH(1, (EDF[[Date]:[Date]]=$A$4)*(EDF[[Nom]:[Nom]]=EDF_jour[[#This Row],[NOM]]), 0)), ""))</f>
        <v/>
      </c>
      <c r="W32" s="35" t="str" cm="1">
        <f t="array" ref="W32">IF(IFERROR(INDEX(EDF[[Coudes]:[Coudes]], MATCH(1, (EDF[[Date]:[Date]]=$A$4)*(EDF[[Nom]:[Nom]]=EDF_jour[[#This Row],[NOM]]), 0)), "")=0, "", IFERROR(INDEX(EDF[[Coudes]:[Coudes]], MATCH(1, (EDF[[Date]:[Date]]=$A$4)*(EDF[[Nom]:[Nom]]=EDF_jour[[#This Row],[NOM]]), 0)), ""))</f>
        <v/>
      </c>
      <c r="X32" s="35" t="str" cm="1">
        <f t="array" ref="X32">IF(IFERROR(INDEX(EDF[[Mains]:[Mains]], MATCH(1, (EDF[[Date]:[Date]]=$A$4)*(EDF[[Nom]:[Nom]]=EDF_jour[[#This Row],[NOM]]), 0)), "")=0, "", IFERROR(INDEX(EDF[[Mains]:[Mains]], MATCH(1, (EDF[[Date]:[Date]]=$A$4)*(EDF[[Nom]:[Nom]]=EDF_jour[[#This Row],[NOM]]), 0)), ""))</f>
        <v/>
      </c>
      <c r="Y32" s="35" t="str" cm="1">
        <f t="array" ref="Y32">IF(IFERROR(INDEX(EDF[[Dos]:[Dos]], MATCH(1, (EDF[[Date]:[Date]]=$A$4)*(EDF[[Nom]:[Nom]]=EDF_jour[[#This Row],[NOM]]), 0)), "")=0, "", IFERROR(INDEX(EDF[[Dos]:[Dos]], MATCH(1, (EDF[[Date]:[Date]]=$A$4)*(EDF[[Nom]:[Nom]]=EDF_jour[[#This Row],[NOM]]), 0)), ""))</f>
        <v/>
      </c>
      <c r="Z32" s="35" t="str" cm="1">
        <f t="array" ref="Z32">IF(IFERROR(INDEX(EDF[[Abdos]:[Abdos]], MATCH(1, (EDF[[Date]:[Date]]=$A$4)*(EDF[[Nom]:[Nom]]=EDF_jour[[#This Row],[NOM]]), 0)), "")=0, "", IFERROR(INDEX(EDF[[Abdos]:[Abdos]], MATCH(1, (EDF[[Date]:[Date]]=$A$4)*(EDF[[Nom]:[Nom]]=EDF_jour[[#This Row],[NOM]]), 0)), ""))</f>
        <v/>
      </c>
      <c r="AA32" s="35" t="str" cm="1">
        <f t="array" ref="AA32">IF(IFERROR(INDEX(EDF[[Ceinture pelvienne]:[Ceinture pelvienne]], MATCH(1, (EDF[[Date]:[Date]]=$A$4)*(EDF[[Nom]:[Nom]]=EDF_jour[[#This Row],[NOM]]), 0)), "")=0, "", IFERROR(INDEX(EDF[[Ceinture pelvienne]:[Ceinture pelvienne]], MATCH(1, (EDF[[Date]:[Date]]=$A$4)*(EDF[[Nom]:[Nom]]=EDF_jour[[#This Row],[NOM]]), 0)), ""))</f>
        <v/>
      </c>
      <c r="AB32" s="35" t="str" cm="1">
        <f t="array" ref="AB32">IF(IFERROR(INDEX(EDF[[Genou]:[Genou]], MATCH(1, (EDF[[Date]:[Date]]=$A$4)*(EDF[[Nom]:[Nom]]=EDF_jour[[#This Row],[NOM]]), 0)), "")=0, "", IFERROR(INDEX(EDF[[Genou]:[Genou]], MATCH(1, (EDF[[Date]:[Date]]=$A$4)*(EDF[[Nom]:[Nom]]=EDF_jour[[#This Row],[NOM]]), 0)), ""))</f>
        <v/>
      </c>
      <c r="AC32" s="35" t="str" cm="1">
        <f t="array" ref="AC32">IF(IFERROR(INDEX(EDF[[Quadri]:[Quadri]], MATCH(1, (EDF[[Date]:[Date]]=$A$4)*(EDF[[Nom]:[Nom]]=EDF_jour[[#This Row],[NOM]]), 0)), "")=0, "", IFERROR(INDEX(EDF[[Quadri]:[Quadri]], MATCH(1, (EDF[[Date]:[Date]]=$A$4)*(EDF[[Nom]:[Nom]]=EDF_jour[[#This Row],[NOM]]), 0)), ""))</f>
        <v/>
      </c>
      <c r="AD32" s="35" t="str" cm="1">
        <f t="array" ref="AD32">IF(IFERROR(INDEX(EDF[[Ischio]:[Ischio]], MATCH(1, (EDF[[Date]:[Date]]=$A$4)*(EDF[[Nom]:[Nom]]=EDF_jour[[#This Row],[NOM]]), 0)), "")=0, "", IFERROR(INDEX(EDF[[Ischio]:[Ischio]], MATCH(1, (EDF[[Date]:[Date]]=$A$4)*(EDF[[Nom]:[Nom]]=EDF_jour[[#This Row],[NOM]]), 0)), ""))</f>
        <v/>
      </c>
      <c r="AE32" s="35" t="str" cm="1">
        <f t="array" ref="AE32">IF(IFERROR(INDEX(EDF[[Tibia]:[Tibia]], MATCH(1, (EDF[[Date]:[Date]]=$A$4)*(EDF[[Nom]:[Nom]]=EDF_jour[[#This Row],[NOM]]), 0)), "")=0, "", IFERROR(INDEX(EDF[[Tibia]:[Tibia]], MATCH(1, (EDF[[Date]:[Date]]=$A$4)*(EDF[[Nom]:[Nom]]=EDF_jour[[#This Row],[NOM]]), 0)), ""))</f>
        <v/>
      </c>
      <c r="AF32" s="35" t="str" cm="1">
        <f t="array" ref="AF32">IF(IFERROR(INDEX(EDF[[Mollet]:[Mollet]], MATCH(1, (EDF[[Date]:[Date]]=$A$4)*(EDF[[Nom]:[Nom]]=EDF_jour[[#This Row],[NOM]]), 0)), "")=0, "", IFERROR(INDEX(EDF[[Mollet]:[Mollet]], MATCH(1, (EDF[[Date]:[Date]]=$A$4)*(EDF[[Nom]:[Nom]]=EDF_jour[[#This Row],[NOM]]), 0)), ""))</f>
        <v/>
      </c>
      <c r="AG32" s="35" t="str" cm="1">
        <f t="array" ref="AG32">IF(IFERROR(INDEX(EDF[[Chevilles]:[Chevilles]], MATCH(1, (EDF[[Date]:[Date]]=$A$4)*(EDF[[Nom]:[Nom]]=EDF_jour[[#This Row],[NOM]]), 0)), "")=0, "", IFERROR(INDEX(EDF[[Chevilles]:[Chevilles]], MATCH(1, (EDF[[Date]:[Date]]=$A$4)*(EDF[[Nom]:[Nom]]=EDF_jour[[#This Row],[NOM]]), 0)), ""))</f>
        <v/>
      </c>
      <c r="AH32" s="35" t="str" cm="1">
        <f t="array" ref="AH32">IF(IFERROR(INDEX(EDF[[Pieds]:[Pieds]], MATCH(1, (EDF[[Date]:[Date]]=$A$4)*(EDF[[Nom]:[Nom]]=EDF_jour[[#This Row],[NOM]]), 0)), "")=0, "", IFERROR(INDEX(EDF[[Pieds]:[Pieds]], MATCH(1, (EDF[[Date]:[Date]]=$A$4)*(EDF[[Nom]:[Nom]]=EDF_jour[[#This Row],[NOM]]), 0)), ""))</f>
        <v/>
      </c>
      <c r="AI32" s="35" t="str">
        <f>IF(COUNTIFS(EDF[Date], "&gt;=" &amp; DATE(YEAR($A$4), MONTH($A$4), DAY($A$4) - 6), EDF[Date], "&lt;=" &amp; $A$4, EDF[Nom], EDF_jour[[#This Row],[NOM]]) = 0, "", SUMIFS(EDF[Total EDF], EDF[Date], "&gt;=" &amp; DATE(YEAR($A$4), MONTH($A$4), DAY($A$4) - 6), EDF[Date], "&lt;=" &amp; $A$4, EDF[Nom], EDF_jour[[#This Row],[NOM]]) / COUNTIFS(EDF[Date], "&gt;=" &amp; DATE(YEAR($A$4), MONTH($A$4), DAY($A$4) - 6), EDF[Date], "&lt;=" &amp; $A$4, EDF[Nom], EDF_jour[[#This Row],[NOM]]))</f>
        <v/>
      </c>
      <c r="AJ32" s="35" cm="1">
        <f t="array" ref="AJ32">IF(COUNTIFS(EDF[Date], "&gt;=" &amp; DATE(YEAR($A$4), MONTH($A$4), DAY($A$4) - 6), EDF[Date], "&lt;=" &amp; $A$4, EDF[Nom], EDF_jour[[#This Row],[NOM]]) &gt; 1, SQRT(SUMPRODUCT((EDF[Nom]=EDF_jour[[#This Row],[NOM]]) * (EDF[Date]&gt;=DATE(YEAR($A$4), MONTH($A$4), DAY($A$4)-6)) * (EDF[Date]&lt;=$A$4) * (EDF[Total EDF]-EDF_jour[[#This Row],[Tendance semaine]])^2) / (COUNTIFS(EDF[Date], "&gt;=" &amp; DATE(YEAR($A$4), MONTH($A$4), DAY($A$4) - 6), EDF[Date], "&lt;=" &amp; $A$4, EDF[Nom], EDF_jour[[#This Row],[NOM]]) - 1)), 0)</f>
        <v>0</v>
      </c>
      <c r="AK32" s="73" t="str">
        <f>IF(COUNTIFS(EDF[Date], "&gt;=" &amp; DATE(YEAR($A$4), MONTH($A$4), DAY($A$4) - 20), EDF[Date], "&lt;=" &amp; $A$4, EDF[Nom], EDF_jour[[#This Row],[NOM]]) = 0, "", SUMIFS(EDF[Total EDF], EDF[Date], "&gt;=" &amp; DATE(YEAR($A$4), MONTH($A$4), DAY($A$4) - 20), EDF[Date], "&lt;=" &amp; $A$4, EDF[Nom], EDF_jour[[#This Row],[NOM]]) / COUNTIFS(EDF[Date], "&gt;=" &amp; DATE(YEAR($A$4), MONTH($A$4), DAY($A$4) - 20), EDF[Date], "&lt;=" &amp; $A$4, EDF[Nom], EDF_jour[[#This Row],[NOM]]))</f>
        <v/>
      </c>
      <c r="AL32" s="72" t="str">
        <f>IFERROR((EDF_jour[[#This Row],[Score]] - EDF_jour[[#This Row],[Tendance 21j EDF]]) / EDF_jour[[#This Row],[Tendance 21j EDF]], "")</f>
        <v/>
      </c>
      <c r="AM32" s="74" cm="1">
        <f t="array" ref="AM32">IF(COUNTIFS(EDF[Date], "&gt;=" &amp; DATE(YEAR($A$4), MONTH($A$4), DAY($A$4) - 20), EDF[Date], "&lt;=" &amp; $A$4, EDF[Nom], EDF_jour[[#This Row],[NOM]]) &gt; 1, SQRT(SUMPRODUCT((EDF[Nom]=EDF_jour[[#This Row],[NOM]]) * (EDF[Date]&gt;=DATE(YEAR($A$4), MONTH($A$4), DAY($A$4)-20)) * (EDF[Date]&lt;=$A$4) * (EDF[Total EDF]-EDF_jour[[#This Row],[Tendance 21j EDF]])^2) / (COUNTIFS(EDF[Date], "&gt;=" &amp; DATE(YEAR($A$4), MONTH($A$4), DAY($A$4) - 20), EDF[Date], "&lt;=" &amp; $A$4, EDF[Nom], EDF_jour[[#This Row],[NOM]]) - 1)), 0)</f>
        <v>0</v>
      </c>
      <c r="AN32" s="73" t="str">
        <f>IF(COUNTIFS(EDF[Date], "&gt;=" &amp; DATE(2023, 7, 17), EDF[Date], "&lt;=" &amp; $A$4, EDF[Nom], EDF_jour[[#This Row],[NOM]]) = 0, "", SUMIFS(EDF[Total EDF], EDF[Date], "&gt;=" &amp; DATE(2023, 7, 17), EDF[Date], "&lt;=" &amp; $A$4, EDF[Nom], EDF_jour[[#This Row],[NOM]]) / COUNTIFS(EDF[Date], "&gt;=" &amp; DATE(2023, 7, 17), EDF[Date], "&lt;=" &amp; $A$4, EDF[Nom], EDF_jour[[#This Row],[NOM]]))</f>
        <v/>
      </c>
      <c r="AO32" s="74" cm="1">
        <f t="array" ref="AO32">IF(COUNTIFS(EDF[Date], "&gt;=" &amp; DATE(2023, 7, 17), EDF[Date], "&lt;=" &amp; $A$4, EDF[Nom], EDF_jour[[#This Row],[NOM]]) &gt; 1, SQRT(SUMPRODUCT((EDF[Nom]=EDF_jour[[#This Row],[NOM]]) * (EDF[Date]&gt;=DATE(2023, 7, 17)) * (EDF[Date]&lt;=$A$4) * (EDF[Total EDF]-EDF_jour[[#This Row],[Tendance saison]])^2) / (COUNTIFS(EDF[Date], "&gt;=" &amp; DATE(2023, 7, 17), EDF[Date], "&lt;=" &amp; $A$4, EDF[Nom], EDF_jour[[#This Row],[NOM]]) - 1)), 0)</f>
        <v>0</v>
      </c>
      <c r="AP32" s="74" t="str">
        <f>IF(COUNTIFS(EDF[Date], "&gt;=" &amp; DATE(YEAR($A$4), MONTH($A$4), DAY($A$4) - 20), EDF[Date], "&lt;=" &amp; $A$4, EDF[Nom], EDF_jour[[#This Row],[NOM]]) = 0, "", SUMIFS(EDF[Humeur], EDF[Date], "&gt;=" &amp; DATE(YEAR($A$4), MONTH($A$4), DAY($A$4) - 20), EDF[Date], "&lt;=" &amp; $A$4, EDF[Nom], EDF_jour[[#This Row],[NOM]]) / COUNTIFS(EDF[Date], "&gt;=" &amp; DATE(YEAR($A$4), MONTH($A$4), DAY($A$4) - 20), EDF[Date], "&lt;=" &amp; $A$4, EDF[Nom], EDF_jour[[#This Row],[NOM]]))</f>
        <v/>
      </c>
      <c r="AQ32" s="74" t="str">
        <f>IF(COUNTIFS(EDF[Date], "&gt;=" &amp; DATE(2023, 7, 17), EDF[Date], "&lt;=" &amp; $A$4, EDF[Nom], EDF_jour[[#This Row],[NOM]]) = 0, "", SUMIFS(EDF[Humeur], EDF[Date], "&gt;=" &amp; DATE(2023, 7, 17), EDF[Date], "&lt;=" &amp; $A$4, EDF[Nom], EDF_jour[[#This Row],[NOM]]) / COUNTIFS(EDF[Date], "&gt;=" &amp; DATE(2023, 7, 17), EDF[Date], "&lt;=" &amp; $A$4, EDF[Nom], EDF_jour[[#This Row],[NOM]]))</f>
        <v/>
      </c>
      <c r="AR32" s="74" t="str">
        <f>IF(COUNTIFS(EDF[Date], "&gt;=" &amp; DATE(YEAR($A$4), MONTH($A$4), DAY($A$4) - 20), EDF[Date], "&lt;=" &amp; $A$4, EDF[Nom], EDF_jour[[#This Row],[NOM]]) = 0, "", SUMIFS(EDF[Stress], EDF[Date], "&gt;=" &amp; DATE(YEAR($A$4), MONTH($A$4), DAY($A$4) - 20), EDF[Date], "&lt;=" &amp; $A$4, EDF[Nom], EDF_jour[[#This Row],[NOM]]) / COUNTIFS(EDF[Date], "&gt;=" &amp; DATE(YEAR($A$4), MONTH($A$4), DAY($A$4) - 20), EDF[Date], "&lt;=" &amp; $A$4, EDF[Nom], EDF_jour[[#This Row],[NOM]]))</f>
        <v/>
      </c>
      <c r="AS32" s="74" t="str">
        <f>IF(COUNTIFS(EDF[Date], "&gt;=" &amp; DATE(2023, 7, 17), EDF[Date], "&lt;=" &amp; $A$4, EDF[Nom], EDF_jour[[#This Row],[NOM]]) = 0, "", SUMIFS(EDF[Stress], EDF[Date], "&gt;=" &amp; DATE(2023, 7, 17), EDF[Date], "&lt;=" &amp; $A$4, EDF[Nom], EDF_jour[[#This Row],[NOM]]) / COUNTIFS(EDF[Date], "&gt;=" &amp; DATE(2023, 7, 17), EDF[Date], "&lt;=" &amp; $A$4, EDF[Nom], EDF_jour[[#This Row],[NOM]]))</f>
        <v/>
      </c>
      <c r="AT32" s="74" t="str">
        <f>IF(COUNTIFS(EDF[Date], "&gt;=" &amp; DATE(YEAR($A$4), MONTH($A$4), DAY($A$4) - 20), EDF[Date], "&lt;=" &amp; $A$4, EDF[Nom], EDF_jour[[#This Row],[NOM]]) = 0, "", SUMIFS(EDF[Sommeil], EDF[Date], "&gt;=" &amp; DATE(YEAR($A$4), MONTH($A$4), DAY($A$4) - 20), EDF[Date], "&lt;=" &amp; $A$4, EDF[Nom], EDF_jour[[#This Row],[NOM]]) / COUNTIFS(EDF[Date], "&gt;=" &amp; DATE(YEAR($A$4), MONTH($A$4), DAY($A$4) - 20), EDF[Date], "&lt;=" &amp; $A$4, EDF[Nom], EDF_jour[[#This Row],[NOM]]))</f>
        <v/>
      </c>
      <c r="AU32" s="74" t="str">
        <f>IF(COUNTIFS(EDF[Date], "&gt;=" &amp; DATE(2023, 7, 17), EDF[Date], "&lt;=" &amp; $A$4, EDF[Nom], EDF_jour[[#This Row],[NOM]]) = 0, "", SUMIFS(EDF[Sommeil], EDF[Date], "&gt;=" &amp; DATE(2023, 7, 17), EDF[Date], "&lt;=" &amp; $A$4, EDF[Nom], EDF_jour[[#This Row],[NOM]]) / COUNTIFS(EDF[Date], "&gt;=" &amp; DATE(2023, 7, 17), EDF[Date], "&lt;=" &amp; $A$4, EDF[Nom], EDF_jour[[#This Row],[NOM]]))</f>
        <v/>
      </c>
      <c r="AV32" s="74" t="str">
        <f>IF(COUNTIFS(EDF[Date], "&gt;=" &amp; DATE(YEAR($A$4), MONTH($A$4), DAY($A$4) - 20), EDF[Date], "&lt;=" &amp; $A$4, EDF[Nom], EDF_jour[[#This Row],[NOM]]) = 0, "", SUMIFS(EDF[Etat Physique], EDF[Date], "&gt;=" &amp; DATE(YEAR($A$4), MONTH($A$4), DAY($A$4) - 20), EDF[Date], "&lt;=" &amp; $A$4, EDF[Nom], EDF_jour[[#This Row],[NOM]]) / COUNTIFS(EDF[Date], "&gt;=" &amp; DATE(YEAR($A$4), MONTH($A$4), DAY($A$4) - 20), EDF[Date], "&lt;=" &amp; $A$4, EDF[Nom], EDF_jour[[#This Row],[NOM]]))</f>
        <v/>
      </c>
      <c r="AW32" s="74" t="str">
        <f>IF(COUNTIFS(EDF[Date], "&gt;=" &amp; DATE(2023, 7, 17), EDF[Date], "&lt;=" &amp; $A$4, EDF[Nom], EDF_jour[[#This Row],[NOM]]) = 0, "", SUMIFS(EDF[Etat Physique], EDF[Date], "&gt;=" &amp; DATE(2023, 7, 17), EDF[Date], "&lt;=" &amp; $A$4, EDF[Nom], EDF_jour[[#This Row],[NOM]]) / COUNTIFS(EDF[Date], "&gt;=" &amp; DATE(2023, 7, 17), EDF[Date], "&lt;=" &amp; $A$4, EDF[Nom], EDF_jour[[#This Row],[NOM]]))</f>
        <v/>
      </c>
      <c r="AX32" s="74" t="str">
        <f>IF(COUNTIFS(EDF[Date], "&gt;=" &amp; DATE(YEAR($A$4), MONTH($A$4), DAY($A$4) - 20), EDF[Date], "&lt;=" &amp; $A$4, EDF[Nom], EDF_jour[[#This Row],[NOM]]) = 0, "", SUMIFS(EDF[Hydratation], EDF[Date], "&gt;=" &amp; DATE(YEAR($A$4), MONTH($A$4), DAY($A$4) - 20), EDF[Date], "&lt;=" &amp; $A$4, EDF[Nom], EDF_jour[[#This Row],[NOM]]) / COUNTIFS(EDF[Date], "&gt;=" &amp; DATE(YEAR($A$4), MONTH($A$4), DAY($A$4) - 20), EDF[Date], "&lt;=" &amp; $A$4, EDF[Nom], EDF_jour[[#This Row],[NOM]]))</f>
        <v/>
      </c>
      <c r="AY32" s="74" t="str">
        <f>IF(COUNTIFS(EDF[Date], "&gt;=" &amp; DATE(2023, 7, 17), EDF[Date], "&lt;=" &amp; $A$4, EDF[Nom], EDF_jour[[#This Row],[NOM]]) = 0, "", SUMIFS(EDF[Hydratation], EDF[Date], "&gt;=" &amp; DATE(2023, 7, 17), EDF[Date], "&lt;=" &amp; $A$4, EDF[Nom], EDF_jour[[#This Row],[NOM]]) / COUNTIFS(EDF[Date], "&gt;=" &amp; DATE(2023, 7, 17), EDF[Date], "&lt;=" &amp; $A$4, EDF[Nom], EDF_jour[[#This Row],[NOM]]))</f>
        <v/>
      </c>
      <c r="AZ32" s="74" t="str">
        <f>IF(COUNTIFS(EDF[Date], "&gt;=" &amp; DATE(YEAR($A$4), MONTH($A$4), DAY($A$4) - 20), EDF[Date], "&lt;=" &amp; $A$4, EDF[Nom], EDF_jour[[#This Row],[NOM]]) = 0, "", SUMIFS(EDF[Nutrition], EDF[Date], "&gt;=" &amp; DATE(YEAR($A$4), MONTH($A$4), DAY($A$4) - 20), EDF[Date], "&lt;=" &amp; $A$4, EDF[Nom], EDF_jour[[#This Row],[NOM]]) / COUNTIFS(EDF[Date], "&gt;=" &amp; DATE(YEAR($A$4), MONTH($A$4), DAY($A$4) - 20), EDF[Date], "&lt;=" &amp; $A$4, EDF[Nom], EDF_jour[[#This Row],[NOM]]))</f>
        <v/>
      </c>
      <c r="BA32" s="75" t="str">
        <f>IF(COUNTIFS(EDF[Date], "&gt;=" &amp; DATE(2023, 7, 17), EDF[Date], "&lt;=" &amp; $A$4, EDF[Nom], EDF_jour[[#This Row],[NOM]]) = 0, "", SUMIFS(EDF[Hydratation], EDF[Date], "&gt;=" &amp; DATE(2023, 7, 17), EDF[Date], "&lt;=" &amp; $A$4, EDF[Nom], EDF_jour[[#This Row],[NOM]]) / COUNTIFS(EDF[Date], "&gt;=" &amp; DATE(2023, 7, 17), EDF[Date], "&lt;=" &amp; $A$4, EDF[Nom], EDF_jour[[#This Row],[NOM]]))</f>
        <v/>
      </c>
      <c r="BB32" s="49"/>
      <c r="BC32" s="48"/>
      <c r="BD32" s="48"/>
      <c r="BE32" s="48"/>
      <c r="BF32" s="48"/>
      <c r="BG32" s="48"/>
      <c r="BH32" s="48"/>
      <c r="BI32" s="48"/>
      <c r="BJ32" s="48"/>
      <c r="BK32" s="48"/>
      <c r="BL32" s="48"/>
      <c r="BM32" s="48"/>
      <c r="BN32" s="48"/>
      <c r="BO32" s="48"/>
      <c r="BP32" s="48"/>
      <c r="BQ32" s="48"/>
      <c r="BR32" s="48"/>
      <c r="BS32" s="48"/>
      <c r="BT32" s="48"/>
      <c r="BU32" s="49"/>
      <c r="BV32" s="49"/>
      <c r="BW32" s="49"/>
      <c r="BX32" s="49"/>
      <c r="BY32" s="49"/>
    </row>
    <row r="33" spans="1:77" x14ac:dyDescent="0.2">
      <c r="A33" s="78" t="s">
        <v>167</v>
      </c>
      <c r="B33" s="78" t="s">
        <v>805</v>
      </c>
      <c r="C33" s="40" t="s">
        <v>766</v>
      </c>
      <c r="D33" s="38">
        <v>45385</v>
      </c>
      <c r="E33" s="34"/>
      <c r="F33" s="52" t="s">
        <v>767</v>
      </c>
      <c r="G33" s="53" t="s">
        <v>773</v>
      </c>
      <c r="H33" s="37" t="str" cm="1">
        <f t="array" ref="H33">IF(P33="", "", IF(SUMPRODUCT((EDF_jour[[#This Row],[Humeur]:[Nutrition]]&lt;3)*1)&gt;=3, "Bas", VLOOKUP(P33, $G$67:$H$71, 2, TRUE)))</f>
        <v>Excellente forme</v>
      </c>
      <c r="I33" s="34"/>
      <c r="J33" s="44" cm="1">
        <f t="array" ref="J33">IF(SUMPRODUCT((EDF[[Date]:[Date]]=$A$4)*(EDF[[Nom]:[Nom]]=A33)*(EDF[[Humeur]:[Humeur]]))=0, "", SUMPRODUCT((EDF[[Date]:[Date]]=$A$4)*(EDF[[Nom]:[Nom]]=A33)*(EDF[[Humeur]:[Humeur]])))</f>
        <v>5</v>
      </c>
      <c r="K33" s="45" cm="1">
        <f t="array" ref="K33">IF(SUMPRODUCT((EDF[[Date]:[Date]]=$A$4)*(EDF[[Nom]:[Nom]]=A33)*(EDF[[Stress]:[Stress]]))=0, "", SUMPRODUCT((EDF[[Date]:[Date]]=$A$4)*(EDF[[Nom]:[Nom]]=A33)*(EDF[[Stress]:[Stress]])))</f>
        <v>4</v>
      </c>
      <c r="L33" s="45" cm="1">
        <f t="array" ref="L33">IF(SUMPRODUCT((EDF[[Date]:[Date]]=$A$4)*(EDF[[Nom]:[Nom]]=A33)*(EDF[[Sommeil]:[Sommeil]]))=0, "", SUMPRODUCT((EDF[[Date]:[Date]]=$A$4)*(EDF[[Nom]:[Nom]]=A33)*(EDF[[Sommeil]:[Sommeil]])))</f>
        <v>3</v>
      </c>
      <c r="M33" s="45" cm="1">
        <f t="array" ref="M33">IF(SUMPRODUCT((EDF[[Date]:[Date]]=$A$4)*(EDF[[Nom]:[Nom]]=A33)*(EDF[[Etat Physique]:[Etat Physique]]))=0, "", SUMPRODUCT((EDF[[Date]:[Date]]=$A$4)*(EDF[[Nom]:[Nom]]=A33)*(EDF[[Etat Physique]:[Etat Physique]])))</f>
        <v>4</v>
      </c>
      <c r="N33" s="45" cm="1">
        <f t="array" ref="N33">IF(SUMPRODUCT((EDF[[Date]:[Date]]=$A$4)*(EDF[[Nom]:[Nom]]=A33)*(EDF[[Hydratation]:[Hydratation]]))=0, "", SUMPRODUCT((EDF[[Date]:[Date]]=$A$4)*(EDF[[Nom]:[Nom]]=A33)*(EDF[[Hydratation]:[Hydratation]])))</f>
        <v>4</v>
      </c>
      <c r="O33" s="45" cm="1">
        <f t="array" ref="O33">IF(SUMPRODUCT((EDF[[Date]:[Date]]=$A$4)*(EDF[[Nom]:[Nom]]=A33)*(EDF[[Nutrition]:[Nutrition]]))=0, "", SUMPRODUCT((EDF[[Date]:[Date]]=$A$4)*(EDF[[Nom]:[Nom]]=A33)*(EDF[[Nutrition]:[Nutrition]])))</f>
        <v>5</v>
      </c>
      <c r="P33" s="45" cm="1">
        <f t="array" ref="P33">IF(SUMPRODUCT((EDF[[Date]:[Date]]=$A$4)*(EDF[[Nom]:[Nom]]=A33)*(EDF[[Total EDF]:[Total EDF]]))=0, "", SUMPRODUCT((EDF[[Date]:[Date]]=$A$4)*(EDF[[Nom]:[Nom]]=A33)*(EDF[[Total EDF]:[Total EDF]])))</f>
        <v>25</v>
      </c>
      <c r="Q33" s="107" t="str" cm="1">
        <f t="array" ref="Q33">IF(SUMPRODUCT((EDF[[Date]:[Date]]=$A$4)*(EDF[[Nom]:[Nom]]=EDF_jour[[#This Row],[NOM]])*(EDF[[Intensité douleur]:[Intensité douleur]]))=0, "", SUMPRODUCT((EDF[[Date]:[Date]]=$A$4)*(EDF[[Nom]:[Nom]]=EDF_jour[[#This Row],[NOM]])*(EDF[[Intensité douleur]:[Intensité douleur]])))</f>
        <v/>
      </c>
      <c r="R33" s="35" t="str" cm="1">
        <f t="array" ref="R33">IF(IFERROR(INDEX(EDF[[Commentaires douleur]:[Commentaires douleur]], MATCH(1, (EDF[[Date]:[Date]]=$A$4)*(EDF[[Nom]:[Nom]]=EDF_jour[[#This Row],[NOM]]), 0)), "")=0, "", IFERROR(INDEX(EDF[[Commentaires douleur]:[Commentaires douleur]], MATCH(1, (EDF[[Date]:[Date]]=$A$4)*(EDF[[Nom]:[Nom]]=EDF_jour[[#This Row],[NOM]]), 0)), ""))</f>
        <v/>
      </c>
      <c r="S33" s="35"/>
      <c r="T33" s="35" t="str" cm="1">
        <f t="array" ref="T33">IF(IFERROR(INDEX(EDF[[Tête]:[Tête]], MATCH(1, (EDF[[Date]:[Date]]=$A$4)*(EDF[[Nom]:[Nom]]=EDF_jour[[#This Row],[NOM]]), 0)), "")=0, "", IFERROR(INDEX(EDF[[Tête]:[Tête]], MATCH(1, (EDF[[Date]:[Date]]=$A$4)*(EDF[[Nom]:[Nom]]=EDF_jour[[#This Row],[NOM]]), 0)), ""))</f>
        <v/>
      </c>
      <c r="U33" s="35" t="str" cm="1">
        <f t="array" ref="U33">IF(IFERROR(INDEX(EDF[[Cervicales]:[Cervicales]], MATCH(1, (EDF[[Date]:[Date]]=$A$4)*(EDF[[Nom]:[Nom]]=EDF_jour[[#This Row],[NOM]]), 0)), "")=0, "", IFERROR(INDEX(EDF[[Cervicales]:[Cervicales]], MATCH(1, (EDF[[Date]:[Date]]=$A$4)*(EDF[[Nom]:[Nom]]=EDF_jour[[#This Row],[NOM]]), 0)), ""))</f>
        <v/>
      </c>
      <c r="V33" s="35" t="str" cm="1">
        <f t="array" ref="V33">IF(IFERROR(INDEX(EDF[[Ceinture scapulaire]:[Ceinture scapulaire]], MATCH(1, (EDF[[Date]:[Date]]=$A$4)*(EDF[[Nom]:[Nom]]=EDF_jour[[#This Row],[NOM]]), 0)), "")=0, "", IFERROR(INDEX(EDF[[Ceinture scapulaire]:[Ceinture scapulaire]], MATCH(1, (EDF[[Date]:[Date]]=$A$4)*(EDF[[Nom]:[Nom]]=EDF_jour[[#This Row],[NOM]]), 0)), ""))</f>
        <v/>
      </c>
      <c r="W33" s="35" t="str" cm="1">
        <f t="array" ref="W33">IF(IFERROR(INDEX(EDF[[Coudes]:[Coudes]], MATCH(1, (EDF[[Date]:[Date]]=$A$4)*(EDF[[Nom]:[Nom]]=EDF_jour[[#This Row],[NOM]]), 0)), "")=0, "", IFERROR(INDEX(EDF[[Coudes]:[Coudes]], MATCH(1, (EDF[[Date]:[Date]]=$A$4)*(EDF[[Nom]:[Nom]]=EDF_jour[[#This Row],[NOM]]), 0)), ""))</f>
        <v/>
      </c>
      <c r="X33" s="35" t="str" cm="1">
        <f t="array" ref="X33">IF(IFERROR(INDEX(EDF[[Mains]:[Mains]], MATCH(1, (EDF[[Date]:[Date]]=$A$4)*(EDF[[Nom]:[Nom]]=EDF_jour[[#This Row],[NOM]]), 0)), "")=0, "", IFERROR(INDEX(EDF[[Mains]:[Mains]], MATCH(1, (EDF[[Date]:[Date]]=$A$4)*(EDF[[Nom]:[Nom]]=EDF_jour[[#This Row],[NOM]]), 0)), ""))</f>
        <v/>
      </c>
      <c r="Y33" s="35" t="str" cm="1">
        <f t="array" ref="Y33">IF(IFERROR(INDEX(EDF[[Dos]:[Dos]], MATCH(1, (EDF[[Date]:[Date]]=$A$4)*(EDF[[Nom]:[Nom]]=EDF_jour[[#This Row],[NOM]]), 0)), "")=0, "", IFERROR(INDEX(EDF[[Dos]:[Dos]], MATCH(1, (EDF[[Date]:[Date]]=$A$4)*(EDF[[Nom]:[Nom]]=EDF_jour[[#This Row],[NOM]]), 0)), ""))</f>
        <v/>
      </c>
      <c r="Z33" s="35" t="str" cm="1">
        <f t="array" ref="Z33">IF(IFERROR(INDEX(EDF[[Abdos]:[Abdos]], MATCH(1, (EDF[[Date]:[Date]]=$A$4)*(EDF[[Nom]:[Nom]]=EDF_jour[[#This Row],[NOM]]), 0)), "")=0, "", IFERROR(INDEX(EDF[[Abdos]:[Abdos]], MATCH(1, (EDF[[Date]:[Date]]=$A$4)*(EDF[[Nom]:[Nom]]=EDF_jour[[#This Row],[NOM]]), 0)), ""))</f>
        <v/>
      </c>
      <c r="AA33" s="35" t="str" cm="1">
        <f t="array" ref="AA33">IF(IFERROR(INDEX(EDF[[Ceinture pelvienne]:[Ceinture pelvienne]], MATCH(1, (EDF[[Date]:[Date]]=$A$4)*(EDF[[Nom]:[Nom]]=EDF_jour[[#This Row],[NOM]]), 0)), "")=0, "", IFERROR(INDEX(EDF[[Ceinture pelvienne]:[Ceinture pelvienne]], MATCH(1, (EDF[[Date]:[Date]]=$A$4)*(EDF[[Nom]:[Nom]]=EDF_jour[[#This Row],[NOM]]), 0)), ""))</f>
        <v/>
      </c>
      <c r="AB33" s="35" t="str" cm="1">
        <f t="array" ref="AB33">IF(IFERROR(INDEX(EDF[[Genou]:[Genou]], MATCH(1, (EDF[[Date]:[Date]]=$A$4)*(EDF[[Nom]:[Nom]]=EDF_jour[[#This Row],[NOM]]), 0)), "")=0, "", IFERROR(INDEX(EDF[[Genou]:[Genou]], MATCH(1, (EDF[[Date]:[Date]]=$A$4)*(EDF[[Nom]:[Nom]]=EDF_jour[[#This Row],[NOM]]), 0)), ""))</f>
        <v/>
      </c>
      <c r="AC33" s="35" t="str" cm="1">
        <f t="array" ref="AC33">IF(IFERROR(INDEX(EDF[[Quadri]:[Quadri]], MATCH(1, (EDF[[Date]:[Date]]=$A$4)*(EDF[[Nom]:[Nom]]=EDF_jour[[#This Row],[NOM]]), 0)), "")=0, "", IFERROR(INDEX(EDF[[Quadri]:[Quadri]], MATCH(1, (EDF[[Date]:[Date]]=$A$4)*(EDF[[Nom]:[Nom]]=EDF_jour[[#This Row],[NOM]]), 0)), ""))</f>
        <v/>
      </c>
      <c r="AD33" s="35" t="str" cm="1">
        <f t="array" ref="AD33">IF(IFERROR(INDEX(EDF[[Ischio]:[Ischio]], MATCH(1, (EDF[[Date]:[Date]]=$A$4)*(EDF[[Nom]:[Nom]]=EDF_jour[[#This Row],[NOM]]), 0)), "")=0, "", IFERROR(INDEX(EDF[[Ischio]:[Ischio]], MATCH(1, (EDF[[Date]:[Date]]=$A$4)*(EDF[[Nom]:[Nom]]=EDF_jour[[#This Row],[NOM]]), 0)), ""))</f>
        <v/>
      </c>
      <c r="AE33" s="35" t="str" cm="1">
        <f t="array" ref="AE33">IF(IFERROR(INDEX(EDF[[Tibia]:[Tibia]], MATCH(1, (EDF[[Date]:[Date]]=$A$4)*(EDF[[Nom]:[Nom]]=EDF_jour[[#This Row],[NOM]]), 0)), "")=0, "", IFERROR(INDEX(EDF[[Tibia]:[Tibia]], MATCH(1, (EDF[[Date]:[Date]]=$A$4)*(EDF[[Nom]:[Nom]]=EDF_jour[[#This Row],[NOM]]), 0)), ""))</f>
        <v/>
      </c>
      <c r="AF33" s="35" t="str" cm="1">
        <f t="array" ref="AF33">IF(IFERROR(INDEX(EDF[[Mollet]:[Mollet]], MATCH(1, (EDF[[Date]:[Date]]=$A$4)*(EDF[[Nom]:[Nom]]=EDF_jour[[#This Row],[NOM]]), 0)), "")=0, "", IFERROR(INDEX(EDF[[Mollet]:[Mollet]], MATCH(1, (EDF[[Date]:[Date]]=$A$4)*(EDF[[Nom]:[Nom]]=EDF_jour[[#This Row],[NOM]]), 0)), ""))</f>
        <v/>
      </c>
      <c r="AG33" s="35" t="str" cm="1">
        <f t="array" ref="AG33">IF(IFERROR(INDEX(EDF[[Chevilles]:[Chevilles]], MATCH(1, (EDF[[Date]:[Date]]=$A$4)*(EDF[[Nom]:[Nom]]=EDF_jour[[#This Row],[NOM]]), 0)), "")=0, "", IFERROR(INDEX(EDF[[Chevilles]:[Chevilles]], MATCH(1, (EDF[[Date]:[Date]]=$A$4)*(EDF[[Nom]:[Nom]]=EDF_jour[[#This Row],[NOM]]), 0)), ""))</f>
        <v/>
      </c>
      <c r="AH33" s="35" t="str" cm="1">
        <f t="array" ref="AH33">IF(IFERROR(INDEX(EDF[[Pieds]:[Pieds]], MATCH(1, (EDF[[Date]:[Date]]=$A$4)*(EDF[[Nom]:[Nom]]=EDF_jour[[#This Row],[NOM]]), 0)), "")=0, "", IFERROR(INDEX(EDF[[Pieds]:[Pieds]], MATCH(1, (EDF[[Date]:[Date]]=$A$4)*(EDF[[Nom]:[Nom]]=EDF_jour[[#This Row],[NOM]]), 0)), ""))</f>
        <v/>
      </c>
      <c r="AI33" s="136">
        <f>IF(COUNTIFS(EDF[Date], "&gt;=" &amp; DATE(YEAR($A$4), MONTH($A$4), DAY($A$4) - 6), EDF[Date], "&lt;=" &amp; $A$4, EDF[Nom], EDF_jour[[#This Row],[NOM]]) = 0, "", SUMIFS(EDF[Total EDF], EDF[Date], "&gt;=" &amp; DATE(YEAR($A$4), MONTH($A$4), DAY($A$4) - 6), EDF[Date], "&lt;=" &amp; $A$4, EDF[Nom], EDF_jour[[#This Row],[NOM]]) / COUNTIFS(EDF[Date], "&gt;=" &amp; DATE(YEAR($A$4), MONTH($A$4), DAY($A$4) - 6), EDF[Date], "&lt;=" &amp; $A$4, EDF[Nom], EDF_jour[[#This Row],[NOM]]))</f>
        <v>25</v>
      </c>
      <c r="AJ33" s="136" cm="1">
        <f t="array" ref="AJ33">IF(COUNTIFS(EDF[Date], "&gt;=" &amp; DATE(YEAR($A$4), MONTH($A$4), DAY($A$4) - 6), EDF[Date], "&lt;=" &amp; $A$4, EDF[Nom], EDF_jour[[#This Row],[NOM]]) &gt; 1, SQRT(SUMPRODUCT((EDF[Nom]=EDF_jour[[#This Row],[NOM]]) * (EDF[Date]&gt;=DATE(YEAR($A$4), MONTH($A$4), DAY($A$4)-6)) * (EDF[Date]&lt;=$A$4) * (EDF[Total EDF]-EDF_jour[[#This Row],[Tendance semaine]])^2) / (COUNTIFS(EDF[Date], "&gt;=" &amp; DATE(YEAR($A$4), MONTH($A$4), DAY($A$4) - 6), EDF[Date], "&lt;=" &amp; $A$4, EDF[Nom], EDF_jour[[#This Row],[NOM]]) - 1)), 0)</f>
        <v>0</v>
      </c>
      <c r="AK33" s="130">
        <f>IF(COUNTIFS(EDF[Date], "&gt;=" &amp; DATE(YEAR($A$4), MONTH($A$4), DAY($A$4) - 20), EDF[Date], "&lt;=" &amp; $A$4, EDF[Nom], EDF_jour[[#This Row],[NOM]]) = 0, "", SUMIFS(EDF[Total EDF], EDF[Date], "&gt;=" &amp; DATE(YEAR($A$4), MONTH($A$4), DAY($A$4) - 20), EDF[Date], "&lt;=" &amp; $A$4, EDF[Nom], EDF_jour[[#This Row],[NOM]]) / COUNTIFS(EDF[Date], "&gt;=" &amp; DATE(YEAR($A$4), MONTH($A$4), DAY($A$4) - 20), EDF[Date], "&lt;=" &amp; $A$4, EDF[Nom], EDF_jour[[#This Row],[NOM]]))</f>
        <v>21.8</v>
      </c>
      <c r="AL33" s="131">
        <f>IFERROR((EDF_jour[[#This Row],[Score]] - EDF_jour[[#This Row],[Tendance 21j EDF]]) / EDF_jour[[#This Row],[Tendance 21j EDF]], "")</f>
        <v>0.14678899082568803</v>
      </c>
      <c r="AM33" s="132" cm="1">
        <f t="array" ref="AM33">IF(COUNTIFS(EDF[Date], "&gt;=" &amp; DATE(YEAR($A$4), MONTH($A$4), DAY($A$4) - 20), EDF[Date], "&lt;=" &amp; $A$4, EDF[Nom], EDF_jour[[#This Row],[NOM]]) &gt; 1, SQRT(SUMPRODUCT((EDF[Nom]=EDF_jour[[#This Row],[NOM]]) * (EDF[Date]&gt;=DATE(YEAR($A$4), MONTH($A$4), DAY($A$4)-20)) * (EDF[Date]&lt;=$A$4) * (EDF[Total EDF]-EDF_jour[[#This Row],[Tendance 21j EDF]])^2) / (COUNTIFS(EDF[Date], "&gt;=" &amp; DATE(YEAR($A$4), MONTH($A$4), DAY($A$4) - 20), EDF[Date], "&lt;=" &amp; $A$4, EDF[Nom], EDF_jour[[#This Row],[NOM]]) - 1)), 0)</f>
        <v>1.9235384061671346</v>
      </c>
      <c r="AN33" s="133">
        <f>IF(COUNTIFS(EDF[Date], "&gt;=" &amp; DATE(2023, 7, 17), EDF[Date], "&lt;=" &amp; $A$4, EDF[Nom], EDF_jour[[#This Row],[NOM]]) = 0, "", SUMIFS(EDF[Total EDF], EDF[Date], "&gt;=" &amp; DATE(2023, 7, 17), EDF[Date], "&lt;=" &amp; $A$4, EDF[Nom], EDF_jour[[#This Row],[NOM]]) / COUNTIFS(EDF[Date], "&gt;=" &amp; DATE(2023, 7, 17), EDF[Date], "&lt;=" &amp; $A$4, EDF[Nom], EDF_jour[[#This Row],[NOM]]))</f>
        <v>19.93548387096774</v>
      </c>
      <c r="AO33" s="132" cm="1">
        <f t="array" ref="AO33">IF(COUNTIFS(EDF[Date], "&gt;=" &amp; DATE(2023, 7, 17), EDF[Date], "&lt;=" &amp; $A$4, EDF[Nom], EDF_jour[[#This Row],[NOM]]) &gt; 1, SQRT(SUMPRODUCT((EDF[Nom]=EDF_jour[[#This Row],[NOM]]) * (EDF[Date]&gt;=DATE(2023, 7, 17)) * (EDF[Date]&lt;=$A$4) * (EDF[Total EDF]-EDF_jour[[#This Row],[Tendance saison]])^2) / (COUNTIFS(EDF[Date], "&gt;=" &amp; DATE(2023, 7, 17), EDF[Date], "&lt;=" &amp; $A$4, EDF[Nom], EDF_jour[[#This Row],[NOM]]) - 1)), 0)</f>
        <v>2.53416632097393</v>
      </c>
      <c r="AP33" s="132">
        <f>IF(COUNTIFS(EDF[Date], "&gt;=" &amp; DATE(YEAR($A$4), MONTH($A$4), DAY($A$4) - 20), EDF[Date], "&lt;=" &amp; $A$4, EDF[Nom], EDF_jour[[#This Row],[NOM]]) = 0, "", SUMIFS(EDF[Humeur], EDF[Date], "&gt;=" &amp; DATE(YEAR($A$4), MONTH($A$4), DAY($A$4) - 20), EDF[Date], "&lt;=" &amp; $A$4, EDF[Nom], EDF_jour[[#This Row],[NOM]]) / COUNTIFS(EDF[Date], "&gt;=" &amp; DATE(YEAR($A$4), MONTH($A$4), DAY($A$4) - 20), EDF[Date], "&lt;=" &amp; $A$4, EDF[Nom], EDF_jour[[#This Row],[NOM]]))</f>
        <v>3.6</v>
      </c>
      <c r="AQ33" s="132">
        <f>IF(COUNTIFS(EDF[Date], "&gt;=" &amp; DATE(2023, 7, 17), EDF[Date], "&lt;=" &amp; $A$4, EDF[Nom], EDF_jour[[#This Row],[NOM]]) = 0, "", SUMIFS(EDF[Humeur], EDF[Date], "&gt;=" &amp; DATE(2023, 7, 17), EDF[Date], "&lt;=" &amp; $A$4, EDF[Nom], EDF_jour[[#This Row],[NOM]]) / COUNTIFS(EDF[Date], "&gt;=" &amp; DATE(2023, 7, 17), EDF[Date], "&lt;=" &amp; $A$4, EDF[Nom], EDF_jour[[#This Row],[NOM]]))</f>
        <v>3.225806451612903</v>
      </c>
      <c r="AR33" s="132">
        <f>IF(COUNTIFS(EDF[Date], "&gt;=" &amp; DATE(YEAR($A$4), MONTH($A$4), DAY($A$4) - 20), EDF[Date], "&lt;=" &amp; $A$4, EDF[Nom], EDF_jour[[#This Row],[NOM]]) = 0, "", SUMIFS(EDF[Stress], EDF[Date], "&gt;=" &amp; DATE(YEAR($A$4), MONTH($A$4), DAY($A$4) - 20), EDF[Date], "&lt;=" &amp; $A$4, EDF[Nom], EDF_jour[[#This Row],[NOM]]) / COUNTIFS(EDF[Date], "&gt;=" &amp; DATE(YEAR($A$4), MONTH($A$4), DAY($A$4) - 20), EDF[Date], "&lt;=" &amp; $A$4, EDF[Nom], EDF_jour[[#This Row],[NOM]]))</f>
        <v>3.2</v>
      </c>
      <c r="AS33" s="132">
        <f>IF(COUNTIFS(EDF[Date], "&gt;=" &amp; DATE(2023, 7, 17), EDF[Date], "&lt;=" &amp; $A$4, EDF[Nom], EDF_jour[[#This Row],[NOM]]) = 0, "", SUMIFS(EDF[Stress], EDF[Date], "&gt;=" &amp; DATE(2023, 7, 17), EDF[Date], "&lt;=" &amp; $A$4, EDF[Nom], EDF_jour[[#This Row],[NOM]]) / COUNTIFS(EDF[Date], "&gt;=" &amp; DATE(2023, 7, 17), EDF[Date], "&lt;=" &amp; $A$4, EDF[Nom], EDF_jour[[#This Row],[NOM]]))</f>
        <v>3.2419354838709675</v>
      </c>
      <c r="AT33" s="132">
        <f>IF(COUNTIFS(EDF[Date], "&gt;=" &amp; DATE(YEAR($A$4), MONTH($A$4), DAY($A$4) - 20), EDF[Date], "&lt;=" &amp; $A$4, EDF[Nom], EDF_jour[[#This Row],[NOM]]) = 0, "", SUMIFS(EDF[Sommeil], EDF[Date], "&gt;=" &amp; DATE(YEAR($A$4), MONTH($A$4), DAY($A$4) - 20), EDF[Date], "&lt;=" &amp; $A$4, EDF[Nom], EDF_jour[[#This Row],[NOM]]) / COUNTIFS(EDF[Date], "&gt;=" &amp; DATE(YEAR($A$4), MONTH($A$4), DAY($A$4) - 20), EDF[Date], "&lt;=" &amp; $A$4, EDF[Nom], EDF_jour[[#This Row],[NOM]]))</f>
        <v>3.8</v>
      </c>
      <c r="AU33" s="132">
        <f>IF(COUNTIFS(EDF[Date], "&gt;=" &amp; DATE(2023, 7, 17), EDF[Date], "&lt;=" &amp; $A$4, EDF[Nom], EDF_jour[[#This Row],[NOM]]) = 0, "", SUMIFS(EDF[Sommeil], EDF[Date], "&gt;=" &amp; DATE(2023, 7, 17), EDF[Date], "&lt;=" &amp; $A$4, EDF[Nom], EDF_jour[[#This Row],[NOM]]) / COUNTIFS(EDF[Date], "&gt;=" &amp; DATE(2023, 7, 17), EDF[Date], "&lt;=" &amp; $A$4, EDF[Nom], EDF_jour[[#This Row],[NOM]]))</f>
        <v>3.032258064516129</v>
      </c>
      <c r="AV33" s="132">
        <f>IF(COUNTIFS(EDF[Date], "&gt;=" &amp; DATE(YEAR($A$4), MONTH($A$4), DAY($A$4) - 20), EDF[Date], "&lt;=" &amp; $A$4, EDF[Nom], EDF_jour[[#This Row],[NOM]]) = 0, "", SUMIFS(EDF[Etat Physique], EDF[Date], "&gt;=" &amp; DATE(YEAR($A$4), MONTH($A$4), DAY($A$4) - 20), EDF[Date], "&lt;=" &amp; $A$4, EDF[Nom], EDF_jour[[#This Row],[NOM]]) / COUNTIFS(EDF[Date], "&gt;=" &amp; DATE(YEAR($A$4), MONTH($A$4), DAY($A$4) - 20), EDF[Date], "&lt;=" &amp; $A$4, EDF[Nom], EDF_jour[[#This Row],[NOM]]))</f>
        <v>3.4</v>
      </c>
      <c r="AW33" s="132">
        <f>IF(COUNTIFS(EDF[Date], "&gt;=" &amp; DATE(2023, 7, 17), EDF[Date], "&lt;=" &amp; $A$4, EDF[Nom], EDF_jour[[#This Row],[NOM]]) = 0, "", SUMIFS(EDF[Etat Physique], EDF[Date], "&gt;=" &amp; DATE(2023, 7, 17), EDF[Date], "&lt;=" &amp; $A$4, EDF[Nom], EDF_jour[[#This Row],[NOM]]) / COUNTIFS(EDF[Date], "&gt;=" &amp; DATE(2023, 7, 17), EDF[Date], "&lt;=" &amp; $A$4, EDF[Nom], EDF_jour[[#This Row],[NOM]]))</f>
        <v>3.096774193548387</v>
      </c>
      <c r="AX33" s="132">
        <f>IF(COUNTIFS(EDF[Date], "&gt;=" &amp; DATE(YEAR($A$4), MONTH($A$4), DAY($A$4) - 20), EDF[Date], "&lt;=" &amp; $A$4, EDF[Nom], EDF_jour[[#This Row],[NOM]]) = 0, "", SUMIFS(EDF[Hydratation], EDF[Date], "&gt;=" &amp; DATE(YEAR($A$4), MONTH($A$4), DAY($A$4) - 20), EDF[Date], "&lt;=" &amp; $A$4, EDF[Nom], EDF_jour[[#This Row],[NOM]]) / COUNTIFS(EDF[Date], "&gt;=" &amp; DATE(YEAR($A$4), MONTH($A$4), DAY($A$4) - 20), EDF[Date], "&lt;=" &amp; $A$4, EDF[Nom], EDF_jour[[#This Row],[NOM]]))</f>
        <v>3.6</v>
      </c>
      <c r="AY33" s="132">
        <f>IF(COUNTIFS(EDF[Date], "&gt;=" &amp; DATE(2023, 7, 17), EDF[Date], "&lt;=" &amp; $A$4, EDF[Nom], EDF_jour[[#This Row],[NOM]]) = 0, "", SUMIFS(EDF[Hydratation], EDF[Date], "&gt;=" &amp; DATE(2023, 7, 17), EDF[Date], "&lt;=" &amp; $A$4, EDF[Nom], EDF_jour[[#This Row],[NOM]]) / COUNTIFS(EDF[Date], "&gt;=" &amp; DATE(2023, 7, 17), EDF[Date], "&lt;=" &amp; $A$4, EDF[Nom], EDF_jour[[#This Row],[NOM]]))</f>
        <v>3.274193548387097</v>
      </c>
      <c r="AZ33" s="132">
        <f>IF(COUNTIFS(EDF[Date], "&gt;=" &amp; DATE(YEAR($A$4), MONTH($A$4), DAY($A$4) - 20), EDF[Date], "&lt;=" &amp; $A$4, EDF[Nom], EDF_jour[[#This Row],[NOM]]) = 0, "", SUMIFS(EDF[Nutrition], EDF[Date], "&gt;=" &amp; DATE(YEAR($A$4), MONTH($A$4), DAY($A$4) - 20), EDF[Date], "&lt;=" &amp; $A$4, EDF[Nom], EDF_jour[[#This Row],[NOM]]) / COUNTIFS(EDF[Date], "&gt;=" &amp; DATE(YEAR($A$4), MONTH($A$4), DAY($A$4) - 20), EDF[Date], "&lt;=" &amp; $A$4, EDF[Nom], EDF_jour[[#This Row],[NOM]]))</f>
        <v>4.2</v>
      </c>
      <c r="BA33" s="134">
        <f>IF(COUNTIFS(EDF[Date], "&gt;=" &amp; DATE(2023, 7, 17), EDF[Date], "&lt;=" &amp; $A$4, EDF[Nom], EDF_jour[[#This Row],[NOM]]) = 0, "", SUMIFS(EDF[Hydratation], EDF[Date], "&gt;=" &amp; DATE(2023, 7, 17), EDF[Date], "&lt;=" &amp; $A$4, EDF[Nom], EDF_jour[[#This Row],[NOM]]) / COUNTIFS(EDF[Date], "&gt;=" &amp; DATE(2023, 7, 17), EDF[Date], "&lt;=" &amp; $A$4, EDF[Nom], EDF_jour[[#This Row],[NOM]]))</f>
        <v>3.274193548387097</v>
      </c>
      <c r="BB33" s="48"/>
      <c r="BC33" s="48"/>
      <c r="BD33" s="48"/>
      <c r="BE33" s="48"/>
      <c r="BF33" s="48"/>
      <c r="BG33" s="48"/>
      <c r="BH33" s="48"/>
      <c r="BI33" s="48"/>
      <c r="BJ33" s="48"/>
      <c r="BK33" s="48"/>
      <c r="BL33" s="48"/>
      <c r="BM33" s="48"/>
      <c r="BN33" s="48"/>
      <c r="BO33" s="48"/>
      <c r="BP33" s="48"/>
      <c r="BQ33" s="48"/>
      <c r="BR33" s="48"/>
      <c r="BS33" s="48"/>
      <c r="BT33" s="48"/>
      <c r="BU33" s="49"/>
      <c r="BV33" s="49"/>
      <c r="BW33" s="49"/>
      <c r="BX33" s="49"/>
      <c r="BY33" s="49"/>
    </row>
    <row r="34" spans="1:77" x14ac:dyDescent="0.2">
      <c r="A34" s="78" t="s">
        <v>240</v>
      </c>
      <c r="B34" s="78" t="s">
        <v>806</v>
      </c>
      <c r="C34" s="39" t="s">
        <v>776</v>
      </c>
      <c r="D34" s="40" t="s">
        <v>772</v>
      </c>
      <c r="E34" s="34"/>
      <c r="F34" s="52" t="s">
        <v>767</v>
      </c>
      <c r="G34" s="53" t="s">
        <v>773</v>
      </c>
      <c r="H34" s="37" t="str" cm="1">
        <f t="array" ref="H34">IF(P34="", "", IF(SUMPRODUCT((EDF_jour[[#This Row],[Humeur]:[Nutrition]]&lt;3)*1)&gt;=3, "Bas", VLOOKUP(P34, $G$67:$H$71, 2, TRUE)))</f>
        <v/>
      </c>
      <c r="I34" s="34"/>
      <c r="J34" s="44" t="str" cm="1">
        <f t="array" ref="J34">IF(SUMPRODUCT((EDF[[Date]:[Date]]=$A$4)*(EDF[[Nom]:[Nom]]=A34)*(EDF[[Humeur]:[Humeur]]))=0, "", SUMPRODUCT((EDF[[Date]:[Date]]=$A$4)*(EDF[[Nom]:[Nom]]=A34)*(EDF[[Humeur]:[Humeur]])))</f>
        <v/>
      </c>
      <c r="K34" s="45" t="str" cm="1">
        <f t="array" ref="K34">IF(SUMPRODUCT((EDF[[Date]:[Date]]=$A$4)*(EDF[[Nom]:[Nom]]=A34)*(EDF[[Stress]:[Stress]]))=0, "", SUMPRODUCT((EDF[[Date]:[Date]]=$A$4)*(EDF[[Nom]:[Nom]]=A34)*(EDF[[Stress]:[Stress]])))</f>
        <v/>
      </c>
      <c r="L34" s="45" t="str" cm="1">
        <f t="array" ref="L34">IF(SUMPRODUCT((EDF[[Date]:[Date]]=$A$4)*(EDF[[Nom]:[Nom]]=A34)*(EDF[[Sommeil]:[Sommeil]]))=0, "", SUMPRODUCT((EDF[[Date]:[Date]]=$A$4)*(EDF[[Nom]:[Nom]]=A34)*(EDF[[Sommeil]:[Sommeil]])))</f>
        <v/>
      </c>
      <c r="M34" s="45" t="str" cm="1">
        <f t="array" ref="M34">IF(SUMPRODUCT((EDF[[Date]:[Date]]=$A$4)*(EDF[[Nom]:[Nom]]=A34)*(EDF[[Etat Physique]:[Etat Physique]]))=0, "", SUMPRODUCT((EDF[[Date]:[Date]]=$A$4)*(EDF[[Nom]:[Nom]]=A34)*(EDF[[Etat Physique]:[Etat Physique]])))</f>
        <v/>
      </c>
      <c r="N34" s="45" t="str" cm="1">
        <f t="array" ref="N34">IF(SUMPRODUCT((EDF[[Date]:[Date]]=$A$4)*(EDF[[Nom]:[Nom]]=A34)*(EDF[[Hydratation]:[Hydratation]]))=0, "", SUMPRODUCT((EDF[[Date]:[Date]]=$A$4)*(EDF[[Nom]:[Nom]]=A34)*(EDF[[Hydratation]:[Hydratation]])))</f>
        <v/>
      </c>
      <c r="O34" s="45" t="str" cm="1">
        <f t="array" ref="O34">IF(SUMPRODUCT((EDF[[Date]:[Date]]=$A$4)*(EDF[[Nom]:[Nom]]=A34)*(EDF[[Nutrition]:[Nutrition]]))=0, "", SUMPRODUCT((EDF[[Date]:[Date]]=$A$4)*(EDF[[Nom]:[Nom]]=A34)*(EDF[[Nutrition]:[Nutrition]])))</f>
        <v/>
      </c>
      <c r="P34" s="45" t="str" cm="1">
        <f t="array" ref="P34">IF(SUMPRODUCT((EDF[[Date]:[Date]]=$A$4)*(EDF[[Nom]:[Nom]]=A34)*(EDF[[Total EDF]:[Total EDF]]))=0, "", SUMPRODUCT((EDF[[Date]:[Date]]=$A$4)*(EDF[[Nom]:[Nom]]=A34)*(EDF[[Total EDF]:[Total EDF]])))</f>
        <v/>
      </c>
      <c r="Q34" s="107" t="str" cm="1">
        <f t="array" ref="Q34">IF(SUMPRODUCT((EDF[[Date]:[Date]]=$A$4)*(EDF[[Nom]:[Nom]]=EDF_jour[[#This Row],[NOM]])*(EDF[[Intensité douleur]:[Intensité douleur]]))=0, "", SUMPRODUCT((EDF[[Date]:[Date]]=$A$4)*(EDF[[Nom]:[Nom]]=EDF_jour[[#This Row],[NOM]])*(EDF[[Intensité douleur]:[Intensité douleur]])))</f>
        <v/>
      </c>
      <c r="R34" s="35" t="str" cm="1">
        <f t="array" ref="R34">IF(IFERROR(INDEX(EDF[[Commentaires douleur]:[Commentaires douleur]], MATCH(1, (EDF[[Date]:[Date]]=$A$4)*(EDF[[Nom]:[Nom]]=EDF_jour[[#This Row],[NOM]]), 0)), "")=0, "", IFERROR(INDEX(EDF[[Commentaires douleur]:[Commentaires douleur]], MATCH(1, (EDF[[Date]:[Date]]=$A$4)*(EDF[[Nom]:[Nom]]=EDF_jour[[#This Row],[NOM]]), 0)), ""))</f>
        <v/>
      </c>
      <c r="S34" s="35"/>
      <c r="T34" s="35" t="str" cm="1">
        <f t="array" ref="T34">IF(IFERROR(INDEX(EDF[[Tête]:[Tête]], MATCH(1, (EDF[[Date]:[Date]]=$A$4)*(EDF[[Nom]:[Nom]]=EDF_jour[[#This Row],[NOM]]), 0)), "")=0, "", IFERROR(INDEX(EDF[[Tête]:[Tête]], MATCH(1, (EDF[[Date]:[Date]]=$A$4)*(EDF[[Nom]:[Nom]]=EDF_jour[[#This Row],[NOM]]), 0)), ""))</f>
        <v/>
      </c>
      <c r="U34" s="35" t="str" cm="1">
        <f t="array" ref="U34">IF(IFERROR(INDEX(EDF[[Cervicales]:[Cervicales]], MATCH(1, (EDF[[Date]:[Date]]=$A$4)*(EDF[[Nom]:[Nom]]=EDF_jour[[#This Row],[NOM]]), 0)), "")=0, "", IFERROR(INDEX(EDF[[Cervicales]:[Cervicales]], MATCH(1, (EDF[[Date]:[Date]]=$A$4)*(EDF[[Nom]:[Nom]]=EDF_jour[[#This Row],[NOM]]), 0)), ""))</f>
        <v/>
      </c>
      <c r="V34" s="35" t="str" cm="1">
        <f t="array" ref="V34">IF(IFERROR(INDEX(EDF[[Ceinture scapulaire]:[Ceinture scapulaire]], MATCH(1, (EDF[[Date]:[Date]]=$A$4)*(EDF[[Nom]:[Nom]]=EDF_jour[[#This Row],[NOM]]), 0)), "")=0, "", IFERROR(INDEX(EDF[[Ceinture scapulaire]:[Ceinture scapulaire]], MATCH(1, (EDF[[Date]:[Date]]=$A$4)*(EDF[[Nom]:[Nom]]=EDF_jour[[#This Row],[NOM]]), 0)), ""))</f>
        <v/>
      </c>
      <c r="W34" s="35" t="str" cm="1">
        <f t="array" ref="W34">IF(IFERROR(INDEX(EDF[[Coudes]:[Coudes]], MATCH(1, (EDF[[Date]:[Date]]=$A$4)*(EDF[[Nom]:[Nom]]=EDF_jour[[#This Row],[NOM]]), 0)), "")=0, "", IFERROR(INDEX(EDF[[Coudes]:[Coudes]], MATCH(1, (EDF[[Date]:[Date]]=$A$4)*(EDF[[Nom]:[Nom]]=EDF_jour[[#This Row],[NOM]]), 0)), ""))</f>
        <v/>
      </c>
      <c r="X34" s="35" t="str" cm="1">
        <f t="array" ref="X34">IF(IFERROR(INDEX(EDF[[Mains]:[Mains]], MATCH(1, (EDF[[Date]:[Date]]=$A$4)*(EDF[[Nom]:[Nom]]=EDF_jour[[#This Row],[NOM]]), 0)), "")=0, "", IFERROR(INDEX(EDF[[Mains]:[Mains]], MATCH(1, (EDF[[Date]:[Date]]=$A$4)*(EDF[[Nom]:[Nom]]=EDF_jour[[#This Row],[NOM]]), 0)), ""))</f>
        <v/>
      </c>
      <c r="Y34" s="35" t="str" cm="1">
        <f t="array" ref="Y34">IF(IFERROR(INDEX(EDF[[Dos]:[Dos]], MATCH(1, (EDF[[Date]:[Date]]=$A$4)*(EDF[[Nom]:[Nom]]=EDF_jour[[#This Row],[NOM]]), 0)), "")=0, "", IFERROR(INDEX(EDF[[Dos]:[Dos]], MATCH(1, (EDF[[Date]:[Date]]=$A$4)*(EDF[[Nom]:[Nom]]=EDF_jour[[#This Row],[NOM]]), 0)), ""))</f>
        <v/>
      </c>
      <c r="Z34" s="35" t="str" cm="1">
        <f t="array" ref="Z34">IF(IFERROR(INDEX(EDF[[Abdos]:[Abdos]], MATCH(1, (EDF[[Date]:[Date]]=$A$4)*(EDF[[Nom]:[Nom]]=EDF_jour[[#This Row],[NOM]]), 0)), "")=0, "", IFERROR(INDEX(EDF[[Abdos]:[Abdos]], MATCH(1, (EDF[[Date]:[Date]]=$A$4)*(EDF[[Nom]:[Nom]]=EDF_jour[[#This Row],[NOM]]), 0)), ""))</f>
        <v/>
      </c>
      <c r="AA34" s="35" t="str" cm="1">
        <f t="array" ref="AA34">IF(IFERROR(INDEX(EDF[[Ceinture pelvienne]:[Ceinture pelvienne]], MATCH(1, (EDF[[Date]:[Date]]=$A$4)*(EDF[[Nom]:[Nom]]=EDF_jour[[#This Row],[NOM]]), 0)), "")=0, "", IFERROR(INDEX(EDF[[Ceinture pelvienne]:[Ceinture pelvienne]], MATCH(1, (EDF[[Date]:[Date]]=$A$4)*(EDF[[Nom]:[Nom]]=EDF_jour[[#This Row],[NOM]]), 0)), ""))</f>
        <v/>
      </c>
      <c r="AB34" s="35" t="str" cm="1">
        <f t="array" ref="AB34">IF(IFERROR(INDEX(EDF[[Genou]:[Genou]], MATCH(1, (EDF[[Date]:[Date]]=$A$4)*(EDF[[Nom]:[Nom]]=EDF_jour[[#This Row],[NOM]]), 0)), "")=0, "", IFERROR(INDEX(EDF[[Genou]:[Genou]], MATCH(1, (EDF[[Date]:[Date]]=$A$4)*(EDF[[Nom]:[Nom]]=EDF_jour[[#This Row],[NOM]]), 0)), ""))</f>
        <v/>
      </c>
      <c r="AC34" s="35" t="str" cm="1">
        <f t="array" ref="AC34">IF(IFERROR(INDEX(EDF[[Quadri]:[Quadri]], MATCH(1, (EDF[[Date]:[Date]]=$A$4)*(EDF[[Nom]:[Nom]]=EDF_jour[[#This Row],[NOM]]), 0)), "")=0, "", IFERROR(INDEX(EDF[[Quadri]:[Quadri]], MATCH(1, (EDF[[Date]:[Date]]=$A$4)*(EDF[[Nom]:[Nom]]=EDF_jour[[#This Row],[NOM]]), 0)), ""))</f>
        <v/>
      </c>
      <c r="AD34" s="35" t="str" cm="1">
        <f t="array" ref="AD34">IF(IFERROR(INDEX(EDF[[Ischio]:[Ischio]], MATCH(1, (EDF[[Date]:[Date]]=$A$4)*(EDF[[Nom]:[Nom]]=EDF_jour[[#This Row],[NOM]]), 0)), "")=0, "", IFERROR(INDEX(EDF[[Ischio]:[Ischio]], MATCH(1, (EDF[[Date]:[Date]]=$A$4)*(EDF[[Nom]:[Nom]]=EDF_jour[[#This Row],[NOM]]), 0)), ""))</f>
        <v/>
      </c>
      <c r="AE34" s="35" t="str" cm="1">
        <f t="array" ref="AE34">IF(IFERROR(INDEX(EDF[[Tibia]:[Tibia]], MATCH(1, (EDF[[Date]:[Date]]=$A$4)*(EDF[[Nom]:[Nom]]=EDF_jour[[#This Row],[NOM]]), 0)), "")=0, "", IFERROR(INDEX(EDF[[Tibia]:[Tibia]], MATCH(1, (EDF[[Date]:[Date]]=$A$4)*(EDF[[Nom]:[Nom]]=EDF_jour[[#This Row],[NOM]]), 0)), ""))</f>
        <v/>
      </c>
      <c r="AF34" s="35" t="str" cm="1">
        <f t="array" ref="AF34">IF(IFERROR(INDEX(EDF[[Mollet]:[Mollet]], MATCH(1, (EDF[[Date]:[Date]]=$A$4)*(EDF[[Nom]:[Nom]]=EDF_jour[[#This Row],[NOM]]), 0)), "")=0, "", IFERROR(INDEX(EDF[[Mollet]:[Mollet]], MATCH(1, (EDF[[Date]:[Date]]=$A$4)*(EDF[[Nom]:[Nom]]=EDF_jour[[#This Row],[NOM]]), 0)), ""))</f>
        <v/>
      </c>
      <c r="AG34" s="35" t="str" cm="1">
        <f t="array" ref="AG34">IF(IFERROR(INDEX(EDF[[Chevilles]:[Chevilles]], MATCH(1, (EDF[[Date]:[Date]]=$A$4)*(EDF[[Nom]:[Nom]]=EDF_jour[[#This Row],[NOM]]), 0)), "")=0, "", IFERROR(INDEX(EDF[[Chevilles]:[Chevilles]], MATCH(1, (EDF[[Date]:[Date]]=$A$4)*(EDF[[Nom]:[Nom]]=EDF_jour[[#This Row],[NOM]]), 0)), ""))</f>
        <v/>
      </c>
      <c r="AH34" s="35" t="str" cm="1">
        <f t="array" ref="AH34">IF(IFERROR(INDEX(EDF[[Pieds]:[Pieds]], MATCH(1, (EDF[[Date]:[Date]]=$A$4)*(EDF[[Nom]:[Nom]]=EDF_jour[[#This Row],[NOM]]), 0)), "")=0, "", IFERROR(INDEX(EDF[[Pieds]:[Pieds]], MATCH(1, (EDF[[Date]:[Date]]=$A$4)*(EDF[[Nom]:[Nom]]=EDF_jour[[#This Row],[NOM]]), 0)), ""))</f>
        <v/>
      </c>
      <c r="AI34" s="35" t="str">
        <f>IF(COUNTIFS(EDF[Date], "&gt;=" &amp; DATE(YEAR($A$4), MONTH($A$4), DAY($A$4) - 6), EDF[Date], "&lt;=" &amp; $A$4, EDF[Nom], EDF_jour[[#This Row],[NOM]]) = 0, "", SUMIFS(EDF[Total EDF], EDF[Date], "&gt;=" &amp; DATE(YEAR($A$4), MONTH($A$4), DAY($A$4) - 6), EDF[Date], "&lt;=" &amp; $A$4, EDF[Nom], EDF_jour[[#This Row],[NOM]]) / COUNTIFS(EDF[Date], "&gt;=" &amp; DATE(YEAR($A$4), MONTH($A$4), DAY($A$4) - 6), EDF[Date], "&lt;=" &amp; $A$4, EDF[Nom], EDF_jour[[#This Row],[NOM]]))</f>
        <v/>
      </c>
      <c r="AJ34" s="35" cm="1">
        <f t="array" ref="AJ34">IF(COUNTIFS(EDF[Date], "&gt;=" &amp; DATE(YEAR($A$4), MONTH($A$4), DAY($A$4) - 6), EDF[Date], "&lt;=" &amp; $A$4, EDF[Nom], EDF_jour[[#This Row],[NOM]]) &gt; 1, SQRT(SUMPRODUCT((EDF[Nom]=EDF_jour[[#This Row],[NOM]]) * (EDF[Date]&gt;=DATE(YEAR($A$4), MONTH($A$4), DAY($A$4)-6)) * (EDF[Date]&lt;=$A$4) * (EDF[Total EDF]-EDF_jour[[#This Row],[Tendance semaine]])^2) / (COUNTIFS(EDF[Date], "&gt;=" &amp; DATE(YEAR($A$4), MONTH($A$4), DAY($A$4) - 6), EDF[Date], "&lt;=" &amp; $A$4, EDF[Nom], EDF_jour[[#This Row],[NOM]]) - 1)), 0)</f>
        <v>0</v>
      </c>
      <c r="AK34" s="130" t="str">
        <f>IF(COUNTIFS(EDF[Date], "&gt;=" &amp; DATE(YEAR($A$4), MONTH($A$4), DAY($A$4) - 20), EDF[Date], "&lt;=" &amp; $A$4, EDF[Nom], EDF_jour[[#This Row],[NOM]]) = 0, "", SUMIFS(EDF[Total EDF], EDF[Date], "&gt;=" &amp; DATE(YEAR($A$4), MONTH($A$4), DAY($A$4) - 20), EDF[Date], "&lt;=" &amp; $A$4, EDF[Nom], EDF_jour[[#This Row],[NOM]]) / COUNTIFS(EDF[Date], "&gt;=" &amp; DATE(YEAR($A$4), MONTH($A$4), DAY($A$4) - 20), EDF[Date], "&lt;=" &amp; $A$4, EDF[Nom], EDF_jour[[#This Row],[NOM]]))</f>
        <v/>
      </c>
      <c r="AL34" s="131" t="str">
        <f>IFERROR((EDF_jour[[#This Row],[Score]] - EDF_jour[[#This Row],[Tendance 21j EDF]]) / EDF_jour[[#This Row],[Tendance 21j EDF]], "")</f>
        <v/>
      </c>
      <c r="AM34" s="132" cm="1">
        <f t="array" ref="AM34">IF(COUNTIFS(EDF[Date], "&gt;=" &amp; DATE(YEAR($A$4), MONTH($A$4), DAY($A$4) - 20), EDF[Date], "&lt;=" &amp; $A$4, EDF[Nom], EDF_jour[[#This Row],[NOM]]) &gt; 1, SQRT(SUMPRODUCT((EDF[Nom]=EDF_jour[[#This Row],[NOM]]) * (EDF[Date]&gt;=DATE(YEAR($A$4), MONTH($A$4), DAY($A$4)-20)) * (EDF[Date]&lt;=$A$4) * (EDF[Total EDF]-EDF_jour[[#This Row],[Tendance 21j EDF]])^2) / (COUNTIFS(EDF[Date], "&gt;=" &amp; DATE(YEAR($A$4), MONTH($A$4), DAY($A$4) - 20), EDF[Date], "&lt;=" &amp; $A$4, EDF[Nom], EDF_jour[[#This Row],[NOM]]) - 1)), 0)</f>
        <v>0</v>
      </c>
      <c r="AN34" s="133">
        <f>IF(COUNTIFS(EDF[Date], "&gt;=" &amp; DATE(2023, 7, 17), EDF[Date], "&lt;=" &amp; $A$4, EDF[Nom], EDF_jour[[#This Row],[NOM]]) = 0, "", SUMIFS(EDF[Total EDF], EDF[Date], "&gt;=" &amp; DATE(2023, 7, 17), EDF[Date], "&lt;=" &amp; $A$4, EDF[Nom], EDF_jour[[#This Row],[NOM]]) / COUNTIFS(EDF[Date], "&gt;=" &amp; DATE(2023, 7, 17), EDF[Date], "&lt;=" &amp; $A$4, EDF[Nom], EDF_jour[[#This Row],[NOM]]))</f>
        <v>20.620689655172413</v>
      </c>
      <c r="AO34" s="132" cm="1">
        <f t="array" ref="AO34">IF(COUNTIFS(EDF[Date], "&gt;=" &amp; DATE(2023, 7, 17), EDF[Date], "&lt;=" &amp; $A$4, EDF[Nom], EDF_jour[[#This Row],[NOM]]) &gt; 1, SQRT(SUMPRODUCT((EDF[Nom]=EDF_jour[[#This Row],[NOM]]) * (EDF[Date]&gt;=DATE(2023, 7, 17)) * (EDF[Date]&lt;=$A$4) * (EDF[Total EDF]-EDF_jour[[#This Row],[Tendance saison]])^2) / (COUNTIFS(EDF[Date], "&gt;=" &amp; DATE(2023, 7, 17), EDF[Date], "&lt;=" &amp; $A$4, EDF[Nom], EDF_jour[[#This Row],[NOM]]) - 1)), 0)</f>
        <v>1.8207885478442003</v>
      </c>
      <c r="AP34" s="132" t="str">
        <f>IF(COUNTIFS(EDF[Date], "&gt;=" &amp; DATE(YEAR($A$4), MONTH($A$4), DAY($A$4) - 20), EDF[Date], "&lt;=" &amp; $A$4, EDF[Nom], EDF_jour[[#This Row],[NOM]]) = 0, "", SUMIFS(EDF[Humeur], EDF[Date], "&gt;=" &amp; DATE(YEAR($A$4), MONTH($A$4), DAY($A$4) - 20), EDF[Date], "&lt;=" &amp; $A$4, EDF[Nom], EDF_jour[[#This Row],[NOM]]) / COUNTIFS(EDF[Date], "&gt;=" &amp; DATE(YEAR($A$4), MONTH($A$4), DAY($A$4) - 20), EDF[Date], "&lt;=" &amp; $A$4, EDF[Nom], EDF_jour[[#This Row],[NOM]]))</f>
        <v/>
      </c>
      <c r="AQ34" s="132">
        <f>IF(COUNTIFS(EDF[Date], "&gt;=" &amp; DATE(2023, 7, 17), EDF[Date], "&lt;=" &amp; $A$4, EDF[Nom], EDF_jour[[#This Row],[NOM]]) = 0, "", SUMIFS(EDF[Humeur], EDF[Date], "&gt;=" &amp; DATE(2023, 7, 17), EDF[Date], "&lt;=" &amp; $A$4, EDF[Nom], EDF_jour[[#This Row],[NOM]]) / COUNTIFS(EDF[Date], "&gt;=" &amp; DATE(2023, 7, 17), EDF[Date], "&lt;=" &amp; $A$4, EDF[Nom], EDF_jour[[#This Row],[NOM]]))</f>
        <v>3</v>
      </c>
      <c r="AR34" s="132" t="str">
        <f>IF(COUNTIFS(EDF[Date], "&gt;=" &amp; DATE(YEAR($A$4), MONTH($A$4), DAY($A$4) - 20), EDF[Date], "&lt;=" &amp; $A$4, EDF[Nom], EDF_jour[[#This Row],[NOM]]) = 0, "", SUMIFS(EDF[Stress], EDF[Date], "&gt;=" &amp; DATE(YEAR($A$4), MONTH($A$4), DAY($A$4) - 20), EDF[Date], "&lt;=" &amp; $A$4, EDF[Nom], EDF_jour[[#This Row],[NOM]]) / COUNTIFS(EDF[Date], "&gt;=" &amp; DATE(YEAR($A$4), MONTH($A$4), DAY($A$4) - 20), EDF[Date], "&lt;=" &amp; $A$4, EDF[Nom], EDF_jour[[#This Row],[NOM]]))</f>
        <v/>
      </c>
      <c r="AS34" s="132">
        <f>IF(COUNTIFS(EDF[Date], "&gt;=" &amp; DATE(2023, 7, 17), EDF[Date], "&lt;=" &amp; $A$4, EDF[Nom], EDF_jour[[#This Row],[NOM]]) = 0, "", SUMIFS(EDF[Stress], EDF[Date], "&gt;=" &amp; DATE(2023, 7, 17), EDF[Date], "&lt;=" &amp; $A$4, EDF[Nom], EDF_jour[[#This Row],[NOM]]) / COUNTIFS(EDF[Date], "&gt;=" &amp; DATE(2023, 7, 17), EDF[Date], "&lt;=" &amp; $A$4, EDF[Nom], EDF_jour[[#This Row],[NOM]]))</f>
        <v>3.0689655172413794</v>
      </c>
      <c r="AT34" s="132" t="str">
        <f>IF(COUNTIFS(EDF[Date], "&gt;=" &amp; DATE(YEAR($A$4), MONTH($A$4), DAY($A$4) - 20), EDF[Date], "&lt;=" &amp; $A$4, EDF[Nom], EDF_jour[[#This Row],[NOM]]) = 0, "", SUMIFS(EDF[Sommeil], EDF[Date], "&gt;=" &amp; DATE(YEAR($A$4), MONTH($A$4), DAY($A$4) - 20), EDF[Date], "&lt;=" &amp; $A$4, EDF[Nom], EDF_jour[[#This Row],[NOM]]) / COUNTIFS(EDF[Date], "&gt;=" &amp; DATE(YEAR($A$4), MONTH($A$4), DAY($A$4) - 20), EDF[Date], "&lt;=" &amp; $A$4, EDF[Nom], EDF_jour[[#This Row],[NOM]]))</f>
        <v/>
      </c>
      <c r="AU34" s="132">
        <f>IF(COUNTIFS(EDF[Date], "&gt;=" &amp; DATE(2023, 7, 17), EDF[Date], "&lt;=" &amp; $A$4, EDF[Nom], EDF_jour[[#This Row],[NOM]]) = 0, "", SUMIFS(EDF[Sommeil], EDF[Date], "&gt;=" &amp; DATE(2023, 7, 17), EDF[Date], "&lt;=" &amp; $A$4, EDF[Nom], EDF_jour[[#This Row],[NOM]]) / COUNTIFS(EDF[Date], "&gt;=" &amp; DATE(2023, 7, 17), EDF[Date], "&lt;=" &amp; $A$4, EDF[Nom], EDF_jour[[#This Row],[NOM]]))</f>
        <v>3.4137931034482758</v>
      </c>
      <c r="AV34" s="132" t="str">
        <f>IF(COUNTIFS(EDF[Date], "&gt;=" &amp; DATE(YEAR($A$4), MONTH($A$4), DAY($A$4) - 20), EDF[Date], "&lt;=" &amp; $A$4, EDF[Nom], EDF_jour[[#This Row],[NOM]]) = 0, "", SUMIFS(EDF[Etat Physique], EDF[Date], "&gt;=" &amp; DATE(YEAR($A$4), MONTH($A$4), DAY($A$4) - 20), EDF[Date], "&lt;=" &amp; $A$4, EDF[Nom], EDF_jour[[#This Row],[NOM]]) / COUNTIFS(EDF[Date], "&gt;=" &amp; DATE(YEAR($A$4), MONTH($A$4), DAY($A$4) - 20), EDF[Date], "&lt;=" &amp; $A$4, EDF[Nom], EDF_jour[[#This Row],[NOM]]))</f>
        <v/>
      </c>
      <c r="AW34" s="132">
        <f>IF(COUNTIFS(EDF[Date], "&gt;=" &amp; DATE(2023, 7, 17), EDF[Date], "&lt;=" &amp; $A$4, EDF[Nom], EDF_jour[[#This Row],[NOM]]) = 0, "", SUMIFS(EDF[Etat Physique], EDF[Date], "&gt;=" &amp; DATE(2023, 7, 17), EDF[Date], "&lt;=" &amp; $A$4, EDF[Nom], EDF_jour[[#This Row],[NOM]]) / COUNTIFS(EDF[Date], "&gt;=" &amp; DATE(2023, 7, 17), EDF[Date], "&lt;=" &amp; $A$4, EDF[Nom], EDF_jour[[#This Row],[NOM]]))</f>
        <v>2.6551724137931036</v>
      </c>
      <c r="AX34" s="132" t="str">
        <f>IF(COUNTIFS(EDF[Date], "&gt;=" &amp; DATE(YEAR($A$4), MONTH($A$4), DAY($A$4) - 20), EDF[Date], "&lt;=" &amp; $A$4, EDF[Nom], EDF_jour[[#This Row],[NOM]]) = 0, "", SUMIFS(EDF[Hydratation], EDF[Date], "&gt;=" &amp; DATE(YEAR($A$4), MONTH($A$4), DAY($A$4) - 20), EDF[Date], "&lt;=" &amp; $A$4, EDF[Nom], EDF_jour[[#This Row],[NOM]]) / COUNTIFS(EDF[Date], "&gt;=" &amp; DATE(YEAR($A$4), MONTH($A$4), DAY($A$4) - 20), EDF[Date], "&lt;=" &amp; $A$4, EDF[Nom], EDF_jour[[#This Row],[NOM]]))</f>
        <v/>
      </c>
      <c r="AY34" s="132">
        <f>IF(COUNTIFS(EDF[Date], "&gt;=" &amp; DATE(2023, 7, 17), EDF[Date], "&lt;=" &amp; $A$4, EDF[Nom], EDF_jour[[#This Row],[NOM]]) = 0, "", SUMIFS(EDF[Hydratation], EDF[Date], "&gt;=" &amp; DATE(2023, 7, 17), EDF[Date], "&lt;=" &amp; $A$4, EDF[Nom], EDF_jour[[#This Row],[NOM]]) / COUNTIFS(EDF[Date], "&gt;=" &amp; DATE(2023, 7, 17), EDF[Date], "&lt;=" &amp; $A$4, EDF[Nom], EDF_jour[[#This Row],[NOM]]))</f>
        <v>4.1379310344827589</v>
      </c>
      <c r="AZ34" s="132" t="str">
        <f>IF(COUNTIFS(EDF[Date], "&gt;=" &amp; DATE(YEAR($A$4), MONTH($A$4), DAY($A$4) - 20), EDF[Date], "&lt;=" &amp; $A$4, EDF[Nom], EDF_jour[[#This Row],[NOM]]) = 0, "", SUMIFS(EDF[Nutrition], EDF[Date], "&gt;=" &amp; DATE(YEAR($A$4), MONTH($A$4), DAY($A$4) - 20), EDF[Date], "&lt;=" &amp; $A$4, EDF[Nom], EDF_jour[[#This Row],[NOM]]) / COUNTIFS(EDF[Date], "&gt;=" &amp; DATE(YEAR($A$4), MONTH($A$4), DAY($A$4) - 20), EDF[Date], "&lt;=" &amp; $A$4, EDF[Nom], EDF_jour[[#This Row],[NOM]]))</f>
        <v/>
      </c>
      <c r="BA34" s="134">
        <f>IF(COUNTIFS(EDF[Date], "&gt;=" &amp; DATE(2023, 7, 17), EDF[Date], "&lt;=" &amp; $A$4, EDF[Nom], EDF_jour[[#This Row],[NOM]]) = 0, "", SUMIFS(EDF[Hydratation], EDF[Date], "&gt;=" &amp; DATE(2023, 7, 17), EDF[Date], "&lt;=" &amp; $A$4, EDF[Nom], EDF_jour[[#This Row],[NOM]]) / COUNTIFS(EDF[Date], "&gt;=" &amp; DATE(2023, 7, 17), EDF[Date], "&lt;=" &amp; $A$4, EDF[Nom], EDF_jour[[#This Row],[NOM]]))</f>
        <v>4.1379310344827589</v>
      </c>
      <c r="BB34" s="48"/>
      <c r="BC34" s="48"/>
      <c r="BD34" s="48"/>
      <c r="BE34" s="48"/>
      <c r="BF34" s="48"/>
      <c r="BG34" s="48"/>
      <c r="BH34" s="48"/>
      <c r="BI34" s="48"/>
      <c r="BJ34" s="48"/>
      <c r="BK34" s="48"/>
      <c r="BL34" s="48"/>
      <c r="BM34" s="48"/>
      <c r="BN34" s="48"/>
      <c r="BO34" s="48"/>
      <c r="BP34" s="48"/>
      <c r="BQ34" s="48"/>
      <c r="BR34" s="48"/>
      <c r="BS34" s="48"/>
      <c r="BT34" s="48"/>
      <c r="BU34" s="49"/>
      <c r="BV34" s="49"/>
      <c r="BW34" s="49"/>
      <c r="BX34" s="49"/>
      <c r="BY34" s="49"/>
    </row>
    <row r="35" spans="1:77" x14ac:dyDescent="0.2">
      <c r="A35" s="78" t="s">
        <v>192</v>
      </c>
      <c r="B35" s="78" t="s">
        <v>807</v>
      </c>
      <c r="C35" s="40" t="s">
        <v>766</v>
      </c>
      <c r="D35" s="40" t="s">
        <v>772</v>
      </c>
      <c r="E35" s="34"/>
      <c r="F35" s="52" t="s">
        <v>767</v>
      </c>
      <c r="G35" s="53" t="s">
        <v>773</v>
      </c>
      <c r="H35" s="37" t="str" cm="1">
        <f t="array" ref="H35">IF(P35="", "", IF(SUMPRODUCT((EDF_jour[[#This Row],[Humeur]:[Nutrition]]&lt;3)*1)&gt;=3, "Bas", VLOOKUP(P35, $G$67:$H$71, 2, TRUE)))</f>
        <v>En forme</v>
      </c>
      <c r="I35" s="78"/>
      <c r="J35" s="44" cm="1">
        <f t="array" ref="J35">IF(SUMPRODUCT((EDF[[Date]:[Date]]=$A$4)*(EDF[[Nom]:[Nom]]=A35)*(EDF[[Humeur]:[Humeur]]))=0, "", SUMPRODUCT((EDF[[Date]:[Date]]=$A$4)*(EDF[[Nom]:[Nom]]=A35)*(EDF[[Humeur]:[Humeur]])))</f>
        <v>3</v>
      </c>
      <c r="K35" s="45" cm="1">
        <f t="array" ref="K35">IF(SUMPRODUCT((EDF[[Date]:[Date]]=$A$4)*(EDF[[Nom]:[Nom]]=A35)*(EDF[[Stress]:[Stress]]))=0, "", SUMPRODUCT((EDF[[Date]:[Date]]=$A$4)*(EDF[[Nom]:[Nom]]=A35)*(EDF[[Stress]:[Stress]])))</f>
        <v>3</v>
      </c>
      <c r="L35" s="45" cm="1">
        <f t="array" ref="L35">IF(SUMPRODUCT((EDF[[Date]:[Date]]=$A$4)*(EDF[[Nom]:[Nom]]=A35)*(EDF[[Sommeil]:[Sommeil]]))=0, "", SUMPRODUCT((EDF[[Date]:[Date]]=$A$4)*(EDF[[Nom]:[Nom]]=A35)*(EDF[[Sommeil]:[Sommeil]])))</f>
        <v>2</v>
      </c>
      <c r="M35" s="45" cm="1">
        <f t="array" ref="M35">IF(SUMPRODUCT((EDF[[Date]:[Date]]=$A$4)*(EDF[[Nom]:[Nom]]=A35)*(EDF[[Etat Physique]:[Etat Physique]]))=0, "", SUMPRODUCT((EDF[[Date]:[Date]]=$A$4)*(EDF[[Nom]:[Nom]]=A35)*(EDF[[Etat Physique]:[Etat Physique]])))</f>
        <v>4</v>
      </c>
      <c r="N35" s="45" cm="1">
        <f t="array" ref="N35">IF(SUMPRODUCT((EDF[[Date]:[Date]]=$A$4)*(EDF[[Nom]:[Nom]]=A35)*(EDF[[Hydratation]:[Hydratation]]))=0, "", SUMPRODUCT((EDF[[Date]:[Date]]=$A$4)*(EDF[[Nom]:[Nom]]=A35)*(EDF[[Hydratation]:[Hydratation]])))</f>
        <v>4</v>
      </c>
      <c r="O35" s="45" cm="1">
        <f t="array" ref="O35">IF(SUMPRODUCT((EDF[[Date]:[Date]]=$A$4)*(EDF[[Nom]:[Nom]]=A35)*(EDF[[Nutrition]:[Nutrition]]))=0, "", SUMPRODUCT((EDF[[Date]:[Date]]=$A$4)*(EDF[[Nom]:[Nom]]=A35)*(EDF[[Nutrition]:[Nutrition]])))</f>
        <v>4</v>
      </c>
      <c r="P35" s="45" cm="1">
        <f t="array" ref="P35">IF(SUMPRODUCT((EDF[[Date]:[Date]]=$A$4)*(EDF[[Nom]:[Nom]]=A35)*(EDF[[Total EDF]:[Total EDF]]))=0, "", SUMPRODUCT((EDF[[Date]:[Date]]=$A$4)*(EDF[[Nom]:[Nom]]=A35)*(EDF[[Total EDF]:[Total EDF]])))</f>
        <v>20</v>
      </c>
      <c r="Q35" s="107" t="str" cm="1">
        <f t="array" ref="Q35">IF(SUMPRODUCT((EDF[[Date]:[Date]]=$A$4)*(EDF[[Nom]:[Nom]]=EDF_jour[[#This Row],[NOM]])*(EDF[[Intensité douleur]:[Intensité douleur]]))=0, "", SUMPRODUCT((EDF[[Date]:[Date]]=$A$4)*(EDF[[Nom]:[Nom]]=EDF_jour[[#This Row],[NOM]])*(EDF[[Intensité douleur]:[Intensité douleur]])))</f>
        <v/>
      </c>
      <c r="R35" s="35" t="str" cm="1">
        <f t="array" ref="R35">IF(IFERROR(INDEX(EDF[[Commentaires douleur]:[Commentaires douleur]], MATCH(1, (EDF[[Date]:[Date]]=$A$4)*(EDF[[Nom]:[Nom]]=EDF_jour[[#This Row],[NOM]]), 0)), "")=0, "", IFERROR(INDEX(EDF[[Commentaires douleur]:[Commentaires douleur]], MATCH(1, (EDF[[Date]:[Date]]=$A$4)*(EDF[[Nom]:[Nom]]=EDF_jour[[#This Row],[NOM]]), 0)), ""))</f>
        <v/>
      </c>
      <c r="S35" s="35"/>
      <c r="T35" s="35" t="str" cm="1">
        <f t="array" ref="T35">IF(IFERROR(INDEX(EDF[[Tête]:[Tête]], MATCH(1, (EDF[[Date]:[Date]]=$A$4)*(EDF[[Nom]:[Nom]]=EDF_jour[[#This Row],[NOM]]), 0)), "")=0, "", IFERROR(INDEX(EDF[[Tête]:[Tête]], MATCH(1, (EDF[[Date]:[Date]]=$A$4)*(EDF[[Nom]:[Nom]]=EDF_jour[[#This Row],[NOM]]), 0)), ""))</f>
        <v/>
      </c>
      <c r="U35" s="35" t="str" cm="1">
        <f t="array" ref="U35">IF(IFERROR(INDEX(EDF[[Cervicales]:[Cervicales]], MATCH(1, (EDF[[Date]:[Date]]=$A$4)*(EDF[[Nom]:[Nom]]=EDF_jour[[#This Row],[NOM]]), 0)), "")=0, "", IFERROR(INDEX(EDF[[Cervicales]:[Cervicales]], MATCH(1, (EDF[[Date]:[Date]]=$A$4)*(EDF[[Nom]:[Nom]]=EDF_jour[[#This Row],[NOM]]), 0)), ""))</f>
        <v/>
      </c>
      <c r="V35" s="35" t="str" cm="1">
        <f t="array" ref="V35">IF(IFERROR(INDEX(EDF[[Ceinture scapulaire]:[Ceinture scapulaire]], MATCH(1, (EDF[[Date]:[Date]]=$A$4)*(EDF[[Nom]:[Nom]]=EDF_jour[[#This Row],[NOM]]), 0)), "")=0, "", IFERROR(INDEX(EDF[[Ceinture scapulaire]:[Ceinture scapulaire]], MATCH(1, (EDF[[Date]:[Date]]=$A$4)*(EDF[[Nom]:[Nom]]=EDF_jour[[#This Row],[NOM]]), 0)), ""))</f>
        <v/>
      </c>
      <c r="W35" s="35" t="str" cm="1">
        <f t="array" ref="W35">IF(IFERROR(INDEX(EDF[[Coudes]:[Coudes]], MATCH(1, (EDF[[Date]:[Date]]=$A$4)*(EDF[[Nom]:[Nom]]=EDF_jour[[#This Row],[NOM]]), 0)), "")=0, "", IFERROR(INDEX(EDF[[Coudes]:[Coudes]], MATCH(1, (EDF[[Date]:[Date]]=$A$4)*(EDF[[Nom]:[Nom]]=EDF_jour[[#This Row],[NOM]]), 0)), ""))</f>
        <v/>
      </c>
      <c r="X35" s="35" t="str" cm="1">
        <f t="array" ref="X35">IF(IFERROR(INDEX(EDF[[Mains]:[Mains]], MATCH(1, (EDF[[Date]:[Date]]=$A$4)*(EDF[[Nom]:[Nom]]=EDF_jour[[#This Row],[NOM]]), 0)), "")=0, "", IFERROR(INDEX(EDF[[Mains]:[Mains]], MATCH(1, (EDF[[Date]:[Date]]=$A$4)*(EDF[[Nom]:[Nom]]=EDF_jour[[#This Row],[NOM]]), 0)), ""))</f>
        <v/>
      </c>
      <c r="Y35" s="35" t="str" cm="1">
        <f t="array" ref="Y35">IF(IFERROR(INDEX(EDF[[Dos]:[Dos]], MATCH(1, (EDF[[Date]:[Date]]=$A$4)*(EDF[[Nom]:[Nom]]=EDF_jour[[#This Row],[NOM]]), 0)), "")=0, "", IFERROR(INDEX(EDF[[Dos]:[Dos]], MATCH(1, (EDF[[Date]:[Date]]=$A$4)*(EDF[[Nom]:[Nom]]=EDF_jour[[#This Row],[NOM]]), 0)), ""))</f>
        <v/>
      </c>
      <c r="Z35" s="35" t="str" cm="1">
        <f t="array" ref="Z35">IF(IFERROR(INDEX(EDF[[Abdos]:[Abdos]], MATCH(1, (EDF[[Date]:[Date]]=$A$4)*(EDF[[Nom]:[Nom]]=EDF_jour[[#This Row],[NOM]]), 0)), "")=0, "", IFERROR(INDEX(EDF[[Abdos]:[Abdos]], MATCH(1, (EDF[[Date]:[Date]]=$A$4)*(EDF[[Nom]:[Nom]]=EDF_jour[[#This Row],[NOM]]), 0)), ""))</f>
        <v/>
      </c>
      <c r="AA35" s="35" t="str" cm="1">
        <f t="array" ref="AA35">IF(IFERROR(INDEX(EDF[[Ceinture pelvienne]:[Ceinture pelvienne]], MATCH(1, (EDF[[Date]:[Date]]=$A$4)*(EDF[[Nom]:[Nom]]=EDF_jour[[#This Row],[NOM]]), 0)), "")=0, "", IFERROR(INDEX(EDF[[Ceinture pelvienne]:[Ceinture pelvienne]], MATCH(1, (EDF[[Date]:[Date]]=$A$4)*(EDF[[Nom]:[Nom]]=EDF_jour[[#This Row],[NOM]]), 0)), ""))</f>
        <v/>
      </c>
      <c r="AB35" s="35" t="str" cm="1">
        <f t="array" ref="AB35">IF(IFERROR(INDEX(EDF[[Genou]:[Genou]], MATCH(1, (EDF[[Date]:[Date]]=$A$4)*(EDF[[Nom]:[Nom]]=EDF_jour[[#This Row],[NOM]]), 0)), "")=0, "", IFERROR(INDEX(EDF[[Genou]:[Genou]], MATCH(1, (EDF[[Date]:[Date]]=$A$4)*(EDF[[Nom]:[Nom]]=EDF_jour[[#This Row],[NOM]]), 0)), ""))</f>
        <v/>
      </c>
      <c r="AC35" s="35" t="str" cm="1">
        <f t="array" ref="AC35">IF(IFERROR(INDEX(EDF[[Quadri]:[Quadri]], MATCH(1, (EDF[[Date]:[Date]]=$A$4)*(EDF[[Nom]:[Nom]]=EDF_jour[[#This Row],[NOM]]), 0)), "")=0, "", IFERROR(INDEX(EDF[[Quadri]:[Quadri]], MATCH(1, (EDF[[Date]:[Date]]=$A$4)*(EDF[[Nom]:[Nom]]=EDF_jour[[#This Row],[NOM]]), 0)), ""))</f>
        <v/>
      </c>
      <c r="AD35" s="35" t="str" cm="1">
        <f t="array" ref="AD35">IF(IFERROR(INDEX(EDF[[Ischio]:[Ischio]], MATCH(1, (EDF[[Date]:[Date]]=$A$4)*(EDF[[Nom]:[Nom]]=EDF_jour[[#This Row],[NOM]]), 0)), "")=0, "", IFERROR(INDEX(EDF[[Ischio]:[Ischio]], MATCH(1, (EDF[[Date]:[Date]]=$A$4)*(EDF[[Nom]:[Nom]]=EDF_jour[[#This Row],[NOM]]), 0)), ""))</f>
        <v/>
      </c>
      <c r="AE35" s="35" t="str" cm="1">
        <f t="array" ref="AE35">IF(IFERROR(INDEX(EDF[[Tibia]:[Tibia]], MATCH(1, (EDF[[Date]:[Date]]=$A$4)*(EDF[[Nom]:[Nom]]=EDF_jour[[#This Row],[NOM]]), 0)), "")=0, "", IFERROR(INDEX(EDF[[Tibia]:[Tibia]], MATCH(1, (EDF[[Date]:[Date]]=$A$4)*(EDF[[Nom]:[Nom]]=EDF_jour[[#This Row],[NOM]]), 0)), ""))</f>
        <v/>
      </c>
      <c r="AF35" s="35" t="str" cm="1">
        <f t="array" ref="AF35">IF(IFERROR(INDEX(EDF[[Mollet]:[Mollet]], MATCH(1, (EDF[[Date]:[Date]]=$A$4)*(EDF[[Nom]:[Nom]]=EDF_jour[[#This Row],[NOM]]), 0)), "")=0, "", IFERROR(INDEX(EDF[[Mollet]:[Mollet]], MATCH(1, (EDF[[Date]:[Date]]=$A$4)*(EDF[[Nom]:[Nom]]=EDF_jour[[#This Row],[NOM]]), 0)), ""))</f>
        <v/>
      </c>
      <c r="AG35" s="35" t="str" cm="1">
        <f t="array" ref="AG35">IF(IFERROR(INDEX(EDF[[Chevilles]:[Chevilles]], MATCH(1, (EDF[[Date]:[Date]]=$A$4)*(EDF[[Nom]:[Nom]]=EDF_jour[[#This Row],[NOM]]), 0)), "")=0, "", IFERROR(INDEX(EDF[[Chevilles]:[Chevilles]], MATCH(1, (EDF[[Date]:[Date]]=$A$4)*(EDF[[Nom]:[Nom]]=EDF_jour[[#This Row],[NOM]]), 0)), ""))</f>
        <v/>
      </c>
      <c r="AH35" s="35" t="str" cm="1">
        <f t="array" ref="AH35">IF(IFERROR(INDEX(EDF[[Pieds]:[Pieds]], MATCH(1, (EDF[[Date]:[Date]]=$A$4)*(EDF[[Nom]:[Nom]]=EDF_jour[[#This Row],[NOM]]), 0)), "")=0, "", IFERROR(INDEX(EDF[[Pieds]:[Pieds]], MATCH(1, (EDF[[Date]:[Date]]=$A$4)*(EDF[[Nom]:[Nom]]=EDF_jour[[#This Row],[NOM]]), 0)), ""))</f>
        <v/>
      </c>
      <c r="AI35" s="136">
        <f>IF(COUNTIFS(EDF[Date], "&gt;=" &amp; DATE(YEAR($A$4), MONTH($A$4), DAY($A$4) - 6), EDF[Date], "&lt;=" &amp; $A$4, EDF[Nom], EDF_jour[[#This Row],[NOM]]) = 0, "", SUMIFS(EDF[Total EDF], EDF[Date], "&gt;=" &amp; DATE(YEAR($A$4), MONTH($A$4), DAY($A$4) - 6), EDF[Date], "&lt;=" &amp; $A$4, EDF[Nom], EDF_jour[[#This Row],[NOM]]) / COUNTIFS(EDF[Date], "&gt;=" &amp; DATE(YEAR($A$4), MONTH($A$4), DAY($A$4) - 6), EDF[Date], "&lt;=" &amp; $A$4, EDF[Nom], EDF_jour[[#This Row],[NOM]]))</f>
        <v>20</v>
      </c>
      <c r="AJ35" s="136" cm="1">
        <f t="array" ref="AJ35">IF(COUNTIFS(EDF[Date], "&gt;=" &amp; DATE(YEAR($A$4), MONTH($A$4), DAY($A$4) - 6), EDF[Date], "&lt;=" &amp; $A$4, EDF[Nom], EDF_jour[[#This Row],[NOM]]) &gt; 1, SQRT(SUMPRODUCT((EDF[Nom]=EDF_jour[[#This Row],[NOM]]) * (EDF[Date]&gt;=DATE(YEAR($A$4), MONTH($A$4), DAY($A$4)-6)) * (EDF[Date]&lt;=$A$4) * (EDF[Total EDF]-EDF_jour[[#This Row],[Tendance semaine]])^2) / (COUNTIFS(EDF[Date], "&gt;=" &amp; DATE(YEAR($A$4), MONTH($A$4), DAY($A$4) - 6), EDF[Date], "&lt;=" &amp; $A$4, EDF[Nom], EDF_jour[[#This Row],[NOM]]) - 1)), 0)</f>
        <v>0</v>
      </c>
      <c r="AK35" s="130">
        <f>IF(COUNTIFS(EDF[Date], "&gt;=" &amp; DATE(YEAR($A$4), MONTH($A$4), DAY($A$4) - 20), EDF[Date], "&lt;=" &amp; $A$4, EDF[Nom], EDF_jour[[#This Row],[NOM]]) = 0, "", SUMIFS(EDF[Total EDF], EDF[Date], "&gt;=" &amp; DATE(YEAR($A$4), MONTH($A$4), DAY($A$4) - 20), EDF[Date], "&lt;=" &amp; $A$4, EDF[Nom], EDF_jour[[#This Row],[NOM]]) / COUNTIFS(EDF[Date], "&gt;=" &amp; DATE(YEAR($A$4), MONTH($A$4), DAY($A$4) - 20), EDF[Date], "&lt;=" &amp; $A$4, EDF[Nom], EDF_jour[[#This Row],[NOM]]))</f>
        <v>20.142857142857142</v>
      </c>
      <c r="AL35" s="131">
        <f>IFERROR((EDF_jour[[#This Row],[Score]] - EDF_jour[[#This Row],[Tendance 21j EDF]]) / EDF_jour[[#This Row],[Tendance 21j EDF]], "")</f>
        <v>-7.0921985815602584E-3</v>
      </c>
      <c r="AM35" s="132" cm="1">
        <f t="array" ref="AM35">IF(COUNTIFS(EDF[Date], "&gt;=" &amp; DATE(YEAR($A$4), MONTH($A$4), DAY($A$4) - 20), EDF[Date], "&lt;=" &amp; $A$4, EDF[Nom], EDF_jour[[#This Row],[NOM]]) &gt; 1, SQRT(SUMPRODUCT((EDF[Nom]=EDF_jour[[#This Row],[NOM]]) * (EDF[Date]&gt;=DATE(YEAR($A$4), MONTH($A$4), DAY($A$4)-20)) * (EDF[Date]&lt;=$A$4) * (EDF[Total EDF]-EDF_jour[[#This Row],[Tendance 21j EDF]])^2) / (COUNTIFS(EDF[Date], "&gt;=" &amp; DATE(YEAR($A$4), MONTH($A$4), DAY($A$4) - 20), EDF[Date], "&lt;=" &amp; $A$4, EDF[Nom], EDF_jour[[#This Row],[NOM]]) - 1)), 0)</f>
        <v>0.69006555934235414</v>
      </c>
      <c r="AN35" s="133">
        <f>IF(COUNTIFS(EDF[Date], "&gt;=" &amp; DATE(2023, 7, 17), EDF[Date], "&lt;=" &amp; $A$4, EDF[Nom], EDF_jour[[#This Row],[NOM]]) = 0, "", SUMIFS(EDF[Total EDF], EDF[Date], "&gt;=" &amp; DATE(2023, 7, 17), EDF[Date], "&lt;=" &amp; $A$4, EDF[Nom], EDF_jour[[#This Row],[NOM]]) / COUNTIFS(EDF[Date], "&gt;=" &amp; DATE(2023, 7, 17), EDF[Date], "&lt;=" &amp; $A$4, EDF[Nom], EDF_jour[[#This Row],[NOM]]))</f>
        <v>19.88</v>
      </c>
      <c r="AO35" s="132" cm="1">
        <f t="array" ref="AO35">IF(COUNTIFS(EDF[Date], "&gt;=" &amp; DATE(2023, 7, 17), EDF[Date], "&lt;=" &amp; $A$4, EDF[Nom], EDF_jour[[#This Row],[NOM]]) &gt; 1, SQRT(SUMPRODUCT((EDF[Nom]=EDF_jour[[#This Row],[NOM]]) * (EDF[Date]&gt;=DATE(2023, 7, 17)) * (EDF[Date]&lt;=$A$4) * (EDF[Total EDF]-EDF_jour[[#This Row],[Tendance saison]])^2) / (COUNTIFS(EDF[Date], "&gt;=" &amp; DATE(2023, 7, 17), EDF[Date], "&lt;=" &amp; $A$4, EDF[Nom], EDF_jour[[#This Row],[NOM]]) - 1)), 0)</f>
        <v>2.1441900616335672</v>
      </c>
      <c r="AP35" s="132">
        <f>IF(COUNTIFS(EDF[Date], "&gt;=" &amp; DATE(YEAR($A$4), MONTH($A$4), DAY($A$4) - 20), EDF[Date], "&lt;=" &amp; $A$4, EDF[Nom], EDF_jour[[#This Row],[NOM]]) = 0, "", SUMIFS(EDF[Humeur], EDF[Date], "&gt;=" &amp; DATE(YEAR($A$4), MONTH($A$4), DAY($A$4) - 20), EDF[Date], "&lt;=" &amp; $A$4, EDF[Nom], EDF_jour[[#This Row],[NOM]]) / COUNTIFS(EDF[Date], "&gt;=" &amp; DATE(YEAR($A$4), MONTH($A$4), DAY($A$4) - 20), EDF[Date], "&lt;=" &amp; $A$4, EDF[Nom], EDF_jour[[#This Row],[NOM]]))</f>
        <v>3</v>
      </c>
      <c r="AQ35" s="132">
        <f>IF(COUNTIFS(EDF[Date], "&gt;=" &amp; DATE(2023, 7, 17), EDF[Date], "&lt;=" &amp; $A$4, EDF[Nom], EDF_jour[[#This Row],[NOM]]) = 0, "", SUMIFS(EDF[Humeur], EDF[Date], "&gt;=" &amp; DATE(2023, 7, 17), EDF[Date], "&lt;=" &amp; $A$4, EDF[Nom], EDF_jour[[#This Row],[NOM]]) / COUNTIFS(EDF[Date], "&gt;=" &amp; DATE(2023, 7, 17), EDF[Date], "&lt;=" &amp; $A$4, EDF[Nom], EDF_jour[[#This Row],[NOM]]))</f>
        <v>3.16</v>
      </c>
      <c r="AR35" s="132">
        <f>IF(COUNTIFS(EDF[Date], "&gt;=" &amp; DATE(YEAR($A$4), MONTH($A$4), DAY($A$4) - 20), EDF[Date], "&lt;=" &amp; $A$4, EDF[Nom], EDF_jour[[#This Row],[NOM]]) = 0, "", SUMIFS(EDF[Stress], EDF[Date], "&gt;=" &amp; DATE(YEAR($A$4), MONTH($A$4), DAY($A$4) - 20), EDF[Date], "&lt;=" &amp; $A$4, EDF[Nom], EDF_jour[[#This Row],[NOM]]) / COUNTIFS(EDF[Date], "&gt;=" &amp; DATE(YEAR($A$4), MONTH($A$4), DAY($A$4) - 20), EDF[Date], "&lt;=" &amp; $A$4, EDF[Nom], EDF_jour[[#This Row],[NOM]]))</f>
        <v>2.8571428571428572</v>
      </c>
      <c r="AS35" s="132">
        <f>IF(COUNTIFS(EDF[Date], "&gt;=" &amp; DATE(2023, 7, 17), EDF[Date], "&lt;=" &amp; $A$4, EDF[Nom], EDF_jour[[#This Row],[NOM]]) = 0, "", SUMIFS(EDF[Stress], EDF[Date], "&gt;=" &amp; DATE(2023, 7, 17), EDF[Date], "&lt;=" &amp; $A$4, EDF[Nom], EDF_jour[[#This Row],[NOM]]) / COUNTIFS(EDF[Date], "&gt;=" &amp; DATE(2023, 7, 17), EDF[Date], "&lt;=" &amp; $A$4, EDF[Nom], EDF_jour[[#This Row],[NOM]]))</f>
        <v>3.08</v>
      </c>
      <c r="AT35" s="132">
        <f>IF(COUNTIFS(EDF[Date], "&gt;=" &amp; DATE(YEAR($A$4), MONTH($A$4), DAY($A$4) - 20), EDF[Date], "&lt;=" &amp; $A$4, EDF[Nom], EDF_jour[[#This Row],[NOM]]) = 0, "", SUMIFS(EDF[Sommeil], EDF[Date], "&gt;=" &amp; DATE(YEAR($A$4), MONTH($A$4), DAY($A$4) - 20), EDF[Date], "&lt;=" &amp; $A$4, EDF[Nom], EDF_jour[[#This Row],[NOM]]) / COUNTIFS(EDF[Date], "&gt;=" &amp; DATE(YEAR($A$4), MONTH($A$4), DAY($A$4) - 20), EDF[Date], "&lt;=" &amp; $A$4, EDF[Nom], EDF_jour[[#This Row],[NOM]]))</f>
        <v>2.7142857142857144</v>
      </c>
      <c r="AU35" s="132">
        <f>IF(COUNTIFS(EDF[Date], "&gt;=" &amp; DATE(2023, 7, 17), EDF[Date], "&lt;=" &amp; $A$4, EDF[Nom], EDF_jour[[#This Row],[NOM]]) = 0, "", SUMIFS(EDF[Sommeil], EDF[Date], "&gt;=" &amp; DATE(2023, 7, 17), EDF[Date], "&lt;=" &amp; $A$4, EDF[Nom], EDF_jour[[#This Row],[NOM]]) / COUNTIFS(EDF[Date], "&gt;=" &amp; DATE(2023, 7, 17), EDF[Date], "&lt;=" &amp; $A$4, EDF[Nom], EDF_jour[[#This Row],[NOM]]))</f>
        <v>2.82</v>
      </c>
      <c r="AV35" s="132">
        <f>IF(COUNTIFS(EDF[Date], "&gt;=" &amp; DATE(YEAR($A$4), MONTH($A$4), DAY($A$4) - 20), EDF[Date], "&lt;=" &amp; $A$4, EDF[Nom], EDF_jour[[#This Row],[NOM]]) = 0, "", SUMIFS(EDF[Etat Physique], EDF[Date], "&gt;=" &amp; DATE(YEAR($A$4), MONTH($A$4), DAY($A$4) - 20), EDF[Date], "&lt;=" &amp; $A$4, EDF[Nom], EDF_jour[[#This Row],[NOM]]) / COUNTIFS(EDF[Date], "&gt;=" &amp; DATE(YEAR($A$4), MONTH($A$4), DAY($A$4) - 20), EDF[Date], "&lt;=" &amp; $A$4, EDF[Nom], EDF_jour[[#This Row],[NOM]]))</f>
        <v>3.5714285714285716</v>
      </c>
      <c r="AW35" s="132">
        <f>IF(COUNTIFS(EDF[Date], "&gt;=" &amp; DATE(2023, 7, 17), EDF[Date], "&lt;=" &amp; $A$4, EDF[Nom], EDF_jour[[#This Row],[NOM]]) = 0, "", SUMIFS(EDF[Etat Physique], EDF[Date], "&gt;=" &amp; DATE(2023, 7, 17), EDF[Date], "&lt;=" &amp; $A$4, EDF[Nom], EDF_jour[[#This Row],[NOM]]) / COUNTIFS(EDF[Date], "&gt;=" &amp; DATE(2023, 7, 17), EDF[Date], "&lt;=" &amp; $A$4, EDF[Nom], EDF_jour[[#This Row],[NOM]]))</f>
        <v>3.22</v>
      </c>
      <c r="AX35" s="132">
        <f>IF(COUNTIFS(EDF[Date], "&gt;=" &amp; DATE(YEAR($A$4), MONTH($A$4), DAY($A$4) - 20), EDF[Date], "&lt;=" &amp; $A$4, EDF[Nom], EDF_jour[[#This Row],[NOM]]) = 0, "", SUMIFS(EDF[Hydratation], EDF[Date], "&gt;=" &amp; DATE(YEAR($A$4), MONTH($A$4), DAY($A$4) - 20), EDF[Date], "&lt;=" &amp; $A$4, EDF[Nom], EDF_jour[[#This Row],[NOM]]) / COUNTIFS(EDF[Date], "&gt;=" &amp; DATE(YEAR($A$4), MONTH($A$4), DAY($A$4) - 20), EDF[Date], "&lt;=" &amp; $A$4, EDF[Nom], EDF_jour[[#This Row],[NOM]]))</f>
        <v>4</v>
      </c>
      <c r="AY35" s="132">
        <f>IF(COUNTIFS(EDF[Date], "&gt;=" &amp; DATE(2023, 7, 17), EDF[Date], "&lt;=" &amp; $A$4, EDF[Nom], EDF_jour[[#This Row],[NOM]]) = 0, "", SUMIFS(EDF[Hydratation], EDF[Date], "&gt;=" &amp; DATE(2023, 7, 17), EDF[Date], "&lt;=" &amp; $A$4, EDF[Nom], EDF_jour[[#This Row],[NOM]]) / COUNTIFS(EDF[Date], "&gt;=" &amp; DATE(2023, 7, 17), EDF[Date], "&lt;=" &amp; $A$4, EDF[Nom], EDF_jour[[#This Row],[NOM]]))</f>
        <v>3.62</v>
      </c>
      <c r="AZ35" s="132">
        <f>IF(COUNTIFS(EDF[Date], "&gt;=" &amp; DATE(YEAR($A$4), MONTH($A$4), DAY($A$4) - 20), EDF[Date], "&lt;=" &amp; $A$4, EDF[Nom], EDF_jour[[#This Row],[NOM]]) = 0, "", SUMIFS(EDF[Nutrition], EDF[Date], "&gt;=" &amp; DATE(YEAR($A$4), MONTH($A$4), DAY($A$4) - 20), EDF[Date], "&lt;=" &amp; $A$4, EDF[Nom], EDF_jour[[#This Row],[NOM]]) / COUNTIFS(EDF[Date], "&gt;=" &amp; DATE(YEAR($A$4), MONTH($A$4), DAY($A$4) - 20), EDF[Date], "&lt;=" &amp; $A$4, EDF[Nom], EDF_jour[[#This Row],[NOM]]))</f>
        <v>4</v>
      </c>
      <c r="BA35" s="134">
        <f>IF(COUNTIFS(EDF[Date], "&gt;=" &amp; DATE(2023, 7, 17), EDF[Date], "&lt;=" &amp; $A$4, EDF[Nom], EDF_jour[[#This Row],[NOM]]) = 0, "", SUMIFS(EDF[Hydratation], EDF[Date], "&gt;=" &amp; DATE(2023, 7, 17), EDF[Date], "&lt;=" &amp; $A$4, EDF[Nom], EDF_jour[[#This Row],[NOM]]) / COUNTIFS(EDF[Date], "&gt;=" &amp; DATE(2023, 7, 17), EDF[Date], "&lt;=" &amp; $A$4, EDF[Nom], EDF_jour[[#This Row],[NOM]]))</f>
        <v>3.62</v>
      </c>
      <c r="BB35" s="48"/>
      <c r="BC35" s="48"/>
      <c r="BD35" s="48"/>
      <c r="BE35" s="48"/>
      <c r="BF35" s="48"/>
      <c r="BG35" s="48"/>
      <c r="BH35" s="48"/>
      <c r="BI35" s="48"/>
      <c r="BJ35" s="48"/>
      <c r="BK35" s="48"/>
      <c r="BL35" s="48"/>
      <c r="BM35" s="48"/>
      <c r="BN35" s="48"/>
      <c r="BO35" s="48"/>
      <c r="BP35" s="48"/>
      <c r="BQ35" s="48"/>
      <c r="BR35" s="48"/>
      <c r="BS35" s="48"/>
      <c r="BT35" s="48"/>
      <c r="BU35" s="49"/>
      <c r="BV35" s="49"/>
      <c r="BW35" s="49"/>
      <c r="BX35" s="49"/>
      <c r="BY35" s="49"/>
    </row>
    <row r="36" spans="1:77" x14ac:dyDescent="0.2">
      <c r="A36" s="78" t="s">
        <v>808</v>
      </c>
      <c r="B36" s="78" t="s">
        <v>809</v>
      </c>
      <c r="C36" s="39"/>
      <c r="D36" s="40"/>
      <c r="E36" s="34"/>
      <c r="F36" s="52" t="s">
        <v>767</v>
      </c>
      <c r="G36" s="53" t="s">
        <v>773</v>
      </c>
      <c r="H36" s="37" t="str" cm="1">
        <f t="array" ref="H36">IF(P36="", "", IF(SUMPRODUCT((EDF_jour[[#This Row],[Humeur]:[Nutrition]]&lt;3)*1)&gt;=3, "Bas", VLOOKUP(P36, $G$67:$H$71, 2, TRUE)))</f>
        <v/>
      </c>
      <c r="I36" s="34"/>
      <c r="J36" s="45" t="str" cm="1">
        <f t="array" ref="J36">IF(SUMPRODUCT((EDF[[Date]:[Date]]=$A$4)*(EDF[[Nom]:[Nom]]=A36)*(EDF[[Humeur]:[Humeur]]))=0, "", SUMPRODUCT((EDF[[Date]:[Date]]=$A$4)*(EDF[[Nom]:[Nom]]=A36)*(EDF[[Humeur]:[Humeur]])))</f>
        <v/>
      </c>
      <c r="K36" s="45" t="str" cm="1">
        <f t="array" ref="K36">IF(SUMPRODUCT((EDF[[Date]:[Date]]=$A$4)*(EDF[[Nom]:[Nom]]=A36)*(EDF[[Stress]:[Stress]]))=0, "", SUMPRODUCT((EDF[[Date]:[Date]]=$A$4)*(EDF[[Nom]:[Nom]]=A36)*(EDF[[Stress]:[Stress]])))</f>
        <v/>
      </c>
      <c r="L36" s="45" t="str" cm="1">
        <f t="array" ref="L36">IF(SUMPRODUCT((EDF[[Date]:[Date]]=$A$4)*(EDF[[Nom]:[Nom]]=A36)*(EDF[[Sommeil]:[Sommeil]]))=0, "", SUMPRODUCT((EDF[[Date]:[Date]]=$A$4)*(EDF[[Nom]:[Nom]]=A36)*(EDF[[Sommeil]:[Sommeil]])))</f>
        <v/>
      </c>
      <c r="M36" s="45" t="str" cm="1">
        <f t="array" ref="M36">IF(SUMPRODUCT((EDF[[Date]:[Date]]=$A$4)*(EDF[[Nom]:[Nom]]=A36)*(EDF[[Etat Physique]:[Etat Physique]]))=0, "", SUMPRODUCT((EDF[[Date]:[Date]]=$A$4)*(EDF[[Nom]:[Nom]]=A36)*(EDF[[Etat Physique]:[Etat Physique]])))</f>
        <v/>
      </c>
      <c r="N36" s="45" t="str" cm="1">
        <f t="array" ref="N36">IF(SUMPRODUCT((EDF[[Date]:[Date]]=$A$4)*(EDF[[Nom]:[Nom]]=A36)*(EDF[[Hydratation]:[Hydratation]]))=0, "", SUMPRODUCT((EDF[[Date]:[Date]]=$A$4)*(EDF[[Nom]:[Nom]]=A36)*(EDF[[Hydratation]:[Hydratation]])))</f>
        <v/>
      </c>
      <c r="O36" s="45" t="str" cm="1">
        <f t="array" ref="O36">IF(SUMPRODUCT((EDF[[Date]:[Date]]=$A$4)*(EDF[[Nom]:[Nom]]=A36)*(EDF[[Nutrition]:[Nutrition]]))=0, "", SUMPRODUCT((EDF[[Date]:[Date]]=$A$4)*(EDF[[Nom]:[Nom]]=A36)*(EDF[[Nutrition]:[Nutrition]])))</f>
        <v/>
      </c>
      <c r="P36" s="45" t="str" cm="1">
        <f t="array" ref="P36">IF(SUMPRODUCT((EDF[[Date]:[Date]]=$A$4)*(EDF[[Nom]:[Nom]]=A36)*(EDF[[Total EDF]:[Total EDF]]))=0, "", SUMPRODUCT((EDF[[Date]:[Date]]=$A$4)*(EDF[[Nom]:[Nom]]=A36)*(EDF[[Total EDF]:[Total EDF]])))</f>
        <v/>
      </c>
      <c r="Q36" s="107" t="str" cm="1">
        <f t="array" ref="Q36">IF(SUMPRODUCT((EDF[[Date]:[Date]]=$A$4)*(EDF[[Nom]:[Nom]]=EDF_jour[[#This Row],[NOM]])*(EDF[[Intensité douleur]:[Intensité douleur]]))=0, "", SUMPRODUCT((EDF[[Date]:[Date]]=$A$4)*(EDF[[Nom]:[Nom]]=EDF_jour[[#This Row],[NOM]])*(EDF[[Intensité douleur]:[Intensité douleur]])))</f>
        <v/>
      </c>
      <c r="R36" s="35" t="str" cm="1">
        <f t="array" ref="R36">IF(IFERROR(INDEX(EDF[[Commentaires douleur]:[Commentaires douleur]], MATCH(1, (EDF[[Date]:[Date]]=$A$4)*(EDF[[Nom]:[Nom]]=EDF_jour[[#This Row],[NOM]]), 0)), "")=0, "", IFERROR(INDEX(EDF[[Commentaires douleur]:[Commentaires douleur]], MATCH(1, (EDF[[Date]:[Date]]=$A$4)*(EDF[[Nom]:[Nom]]=EDF_jour[[#This Row],[NOM]]), 0)), ""))</f>
        <v/>
      </c>
      <c r="S36" s="35"/>
      <c r="T36" s="35" t="str" cm="1">
        <f t="array" ref="T36">IF(IFERROR(INDEX(EDF[[Tête]:[Tête]], MATCH(1, (EDF[[Date]:[Date]]=$A$4)*(EDF[[Nom]:[Nom]]=EDF_jour[[#This Row],[NOM]]), 0)), "")=0, "", IFERROR(INDEX(EDF[[Tête]:[Tête]], MATCH(1, (EDF[[Date]:[Date]]=$A$4)*(EDF[[Nom]:[Nom]]=EDF_jour[[#This Row],[NOM]]), 0)), ""))</f>
        <v/>
      </c>
      <c r="U36" s="35" t="str" cm="1">
        <f t="array" ref="U36">IF(IFERROR(INDEX(EDF[[Cervicales]:[Cervicales]], MATCH(1, (EDF[[Date]:[Date]]=$A$4)*(EDF[[Nom]:[Nom]]=EDF_jour[[#This Row],[NOM]]), 0)), "")=0, "", IFERROR(INDEX(EDF[[Cervicales]:[Cervicales]], MATCH(1, (EDF[[Date]:[Date]]=$A$4)*(EDF[[Nom]:[Nom]]=EDF_jour[[#This Row],[NOM]]), 0)), ""))</f>
        <v/>
      </c>
      <c r="V36" s="35" t="str" cm="1">
        <f t="array" ref="V36">IF(IFERROR(INDEX(EDF[[Ceinture scapulaire]:[Ceinture scapulaire]], MATCH(1, (EDF[[Date]:[Date]]=$A$4)*(EDF[[Nom]:[Nom]]=EDF_jour[[#This Row],[NOM]]), 0)), "")=0, "", IFERROR(INDEX(EDF[[Ceinture scapulaire]:[Ceinture scapulaire]], MATCH(1, (EDF[[Date]:[Date]]=$A$4)*(EDF[[Nom]:[Nom]]=EDF_jour[[#This Row],[NOM]]), 0)), ""))</f>
        <v/>
      </c>
      <c r="W36" s="35" t="str" cm="1">
        <f t="array" ref="W36">IF(IFERROR(INDEX(EDF[[Coudes]:[Coudes]], MATCH(1, (EDF[[Date]:[Date]]=$A$4)*(EDF[[Nom]:[Nom]]=EDF_jour[[#This Row],[NOM]]), 0)), "")=0, "", IFERROR(INDEX(EDF[[Coudes]:[Coudes]], MATCH(1, (EDF[[Date]:[Date]]=$A$4)*(EDF[[Nom]:[Nom]]=EDF_jour[[#This Row],[NOM]]), 0)), ""))</f>
        <v/>
      </c>
      <c r="X36" s="35" t="str" cm="1">
        <f t="array" ref="X36">IF(IFERROR(INDEX(EDF[[Mains]:[Mains]], MATCH(1, (EDF[[Date]:[Date]]=$A$4)*(EDF[[Nom]:[Nom]]=EDF_jour[[#This Row],[NOM]]), 0)), "")=0, "", IFERROR(INDEX(EDF[[Mains]:[Mains]], MATCH(1, (EDF[[Date]:[Date]]=$A$4)*(EDF[[Nom]:[Nom]]=EDF_jour[[#This Row],[NOM]]), 0)), ""))</f>
        <v/>
      </c>
      <c r="Y36" s="35" t="str" cm="1">
        <f t="array" ref="Y36">IF(IFERROR(INDEX(EDF[[Dos]:[Dos]], MATCH(1, (EDF[[Date]:[Date]]=$A$4)*(EDF[[Nom]:[Nom]]=EDF_jour[[#This Row],[NOM]]), 0)), "")=0, "", IFERROR(INDEX(EDF[[Dos]:[Dos]], MATCH(1, (EDF[[Date]:[Date]]=$A$4)*(EDF[[Nom]:[Nom]]=EDF_jour[[#This Row],[NOM]]), 0)), ""))</f>
        <v/>
      </c>
      <c r="Z36" s="35" t="str" cm="1">
        <f t="array" ref="Z36">IF(IFERROR(INDEX(EDF[[Abdos]:[Abdos]], MATCH(1, (EDF[[Date]:[Date]]=$A$4)*(EDF[[Nom]:[Nom]]=EDF_jour[[#This Row],[NOM]]), 0)), "")=0, "", IFERROR(INDEX(EDF[[Abdos]:[Abdos]], MATCH(1, (EDF[[Date]:[Date]]=$A$4)*(EDF[[Nom]:[Nom]]=EDF_jour[[#This Row],[NOM]]), 0)), ""))</f>
        <v/>
      </c>
      <c r="AA36" s="35" t="str" cm="1">
        <f t="array" ref="AA36">IF(IFERROR(INDEX(EDF[[Ceinture pelvienne]:[Ceinture pelvienne]], MATCH(1, (EDF[[Date]:[Date]]=$A$4)*(EDF[[Nom]:[Nom]]=EDF_jour[[#This Row],[NOM]]), 0)), "")=0, "", IFERROR(INDEX(EDF[[Ceinture pelvienne]:[Ceinture pelvienne]], MATCH(1, (EDF[[Date]:[Date]]=$A$4)*(EDF[[Nom]:[Nom]]=EDF_jour[[#This Row],[NOM]]), 0)), ""))</f>
        <v/>
      </c>
      <c r="AB36" s="35" t="str" cm="1">
        <f t="array" ref="AB36">IF(IFERROR(INDEX(EDF[[Genou]:[Genou]], MATCH(1, (EDF[[Date]:[Date]]=$A$4)*(EDF[[Nom]:[Nom]]=EDF_jour[[#This Row],[NOM]]), 0)), "")=0, "", IFERROR(INDEX(EDF[[Genou]:[Genou]], MATCH(1, (EDF[[Date]:[Date]]=$A$4)*(EDF[[Nom]:[Nom]]=EDF_jour[[#This Row],[NOM]]), 0)), ""))</f>
        <v/>
      </c>
      <c r="AC36" s="35" t="str" cm="1">
        <f t="array" ref="AC36">IF(IFERROR(INDEX(EDF[[Quadri]:[Quadri]], MATCH(1, (EDF[[Date]:[Date]]=$A$4)*(EDF[[Nom]:[Nom]]=EDF_jour[[#This Row],[NOM]]), 0)), "")=0, "", IFERROR(INDEX(EDF[[Quadri]:[Quadri]], MATCH(1, (EDF[[Date]:[Date]]=$A$4)*(EDF[[Nom]:[Nom]]=EDF_jour[[#This Row],[NOM]]), 0)), ""))</f>
        <v/>
      </c>
      <c r="AD36" s="35" t="str" cm="1">
        <f t="array" ref="AD36">IF(IFERROR(INDEX(EDF[[Ischio]:[Ischio]], MATCH(1, (EDF[[Date]:[Date]]=$A$4)*(EDF[[Nom]:[Nom]]=EDF_jour[[#This Row],[NOM]]), 0)), "")=0, "", IFERROR(INDEX(EDF[[Ischio]:[Ischio]], MATCH(1, (EDF[[Date]:[Date]]=$A$4)*(EDF[[Nom]:[Nom]]=EDF_jour[[#This Row],[NOM]]), 0)), ""))</f>
        <v/>
      </c>
      <c r="AE36" s="35" t="str" cm="1">
        <f t="array" ref="AE36">IF(IFERROR(INDEX(EDF[[Tibia]:[Tibia]], MATCH(1, (EDF[[Date]:[Date]]=$A$4)*(EDF[[Nom]:[Nom]]=EDF_jour[[#This Row],[NOM]]), 0)), "")=0, "", IFERROR(INDEX(EDF[[Tibia]:[Tibia]], MATCH(1, (EDF[[Date]:[Date]]=$A$4)*(EDF[[Nom]:[Nom]]=EDF_jour[[#This Row],[NOM]]), 0)), ""))</f>
        <v/>
      </c>
      <c r="AF36" s="35" t="str" cm="1">
        <f t="array" ref="AF36">IF(IFERROR(INDEX(EDF[[Mollet]:[Mollet]], MATCH(1, (EDF[[Date]:[Date]]=$A$4)*(EDF[[Nom]:[Nom]]=EDF_jour[[#This Row],[NOM]]), 0)), "")=0, "", IFERROR(INDEX(EDF[[Mollet]:[Mollet]], MATCH(1, (EDF[[Date]:[Date]]=$A$4)*(EDF[[Nom]:[Nom]]=EDF_jour[[#This Row],[NOM]]), 0)), ""))</f>
        <v/>
      </c>
      <c r="AG36" s="35" t="str" cm="1">
        <f t="array" ref="AG36">IF(IFERROR(INDEX(EDF[[Chevilles]:[Chevilles]], MATCH(1, (EDF[[Date]:[Date]]=$A$4)*(EDF[[Nom]:[Nom]]=EDF_jour[[#This Row],[NOM]]), 0)), "")=0, "", IFERROR(INDEX(EDF[[Chevilles]:[Chevilles]], MATCH(1, (EDF[[Date]:[Date]]=$A$4)*(EDF[[Nom]:[Nom]]=EDF_jour[[#This Row],[NOM]]), 0)), ""))</f>
        <v/>
      </c>
      <c r="AH36" s="35" t="str" cm="1">
        <f t="array" ref="AH36">IF(IFERROR(INDEX(EDF[[Pieds]:[Pieds]], MATCH(1, (EDF[[Date]:[Date]]=$A$4)*(EDF[[Nom]:[Nom]]=EDF_jour[[#This Row],[NOM]]), 0)), "")=0, "", IFERROR(INDEX(EDF[[Pieds]:[Pieds]], MATCH(1, (EDF[[Date]:[Date]]=$A$4)*(EDF[[Nom]:[Nom]]=EDF_jour[[#This Row],[NOM]]), 0)), ""))</f>
        <v/>
      </c>
      <c r="AI36" s="35" t="str">
        <f>IF(COUNTIFS(EDF[Date], "&gt;=" &amp; DATE(YEAR($A$4), MONTH($A$4), DAY($A$4) - 6), EDF[Date], "&lt;=" &amp; $A$4, EDF[Nom], EDF_jour[[#This Row],[NOM]]) = 0, "", SUMIFS(EDF[Total EDF], EDF[Date], "&gt;=" &amp; DATE(YEAR($A$4), MONTH($A$4), DAY($A$4) - 6), EDF[Date], "&lt;=" &amp; $A$4, EDF[Nom], EDF_jour[[#This Row],[NOM]]) / COUNTIFS(EDF[Date], "&gt;=" &amp; DATE(YEAR($A$4), MONTH($A$4), DAY($A$4) - 6), EDF[Date], "&lt;=" &amp; $A$4, EDF[Nom], EDF_jour[[#This Row],[NOM]]))</f>
        <v/>
      </c>
      <c r="AJ36" s="35" cm="1">
        <f t="array" ref="AJ36">IF(COUNTIFS(EDF[Date], "&gt;=" &amp; DATE(YEAR($A$4), MONTH($A$4), DAY($A$4) - 6), EDF[Date], "&lt;=" &amp; $A$4, EDF[Nom], EDF_jour[[#This Row],[NOM]]) &gt; 1, SQRT(SUMPRODUCT((EDF[Nom]=EDF_jour[[#This Row],[NOM]]) * (EDF[Date]&gt;=DATE(YEAR($A$4), MONTH($A$4), DAY($A$4)-6)) * (EDF[Date]&lt;=$A$4) * (EDF[Total EDF]-EDF_jour[[#This Row],[Tendance semaine]])^2) / (COUNTIFS(EDF[Date], "&gt;=" &amp; DATE(YEAR($A$4), MONTH($A$4), DAY($A$4) - 6), EDF[Date], "&lt;=" &amp; $A$4, EDF[Nom], EDF_jour[[#This Row],[NOM]]) - 1)), 0)</f>
        <v>0</v>
      </c>
      <c r="AK36" s="133" t="str">
        <f>IF(COUNTIFS(EDF[Date], "&gt;=" &amp; DATE(YEAR($A$4), MONTH($A$4), DAY($A$4) - 20), EDF[Date], "&lt;=" &amp; $A$4, EDF[Nom], EDF_jour[[#This Row],[NOM]]) = 0, "", SUMIFS(EDF[Total EDF], EDF[Date], "&gt;=" &amp; DATE(YEAR($A$4), MONTH($A$4), DAY($A$4) - 20), EDF[Date], "&lt;=" &amp; $A$4, EDF[Nom], EDF_jour[[#This Row],[NOM]]) / COUNTIFS(EDF[Date], "&gt;=" &amp; DATE(YEAR($A$4), MONTH($A$4), DAY($A$4) - 20), EDF[Date], "&lt;=" &amp; $A$4, EDF[Nom], EDF_jour[[#This Row],[NOM]]))</f>
        <v/>
      </c>
      <c r="AL36" s="131" t="str">
        <f>IFERROR((EDF_jour[[#This Row],[Score]] - EDF_jour[[#This Row],[Tendance 21j EDF]]) / EDF_jour[[#This Row],[Tendance 21j EDF]], "")</f>
        <v/>
      </c>
      <c r="AM36" s="132" cm="1">
        <f t="array" ref="AM36">IF(COUNTIFS(EDF[Date], "&gt;=" &amp; DATE(YEAR($A$4), MONTH($A$4), DAY($A$4) - 20), EDF[Date], "&lt;=" &amp; $A$4, EDF[Nom], EDF_jour[[#This Row],[NOM]]) &gt; 1, SQRT(SUMPRODUCT((EDF[Nom]=EDF_jour[[#This Row],[NOM]]) * (EDF[Date]&gt;=DATE(YEAR($A$4), MONTH($A$4), DAY($A$4)-20)) * (EDF[Date]&lt;=$A$4) * (EDF[Total EDF]-EDF_jour[[#This Row],[Tendance 21j EDF]])^2) / (COUNTIFS(EDF[Date], "&gt;=" &amp; DATE(YEAR($A$4), MONTH($A$4), DAY($A$4) - 20), EDF[Date], "&lt;=" &amp; $A$4, EDF[Nom], EDF_jour[[#This Row],[NOM]]) - 1)), 0)</f>
        <v>0</v>
      </c>
      <c r="AN36" s="133" t="str">
        <f>IF(COUNTIFS(EDF[Date], "&gt;=" &amp; DATE(2023, 7, 17), EDF[Date], "&lt;=" &amp; $A$4, EDF[Nom], EDF_jour[[#This Row],[NOM]]) = 0, "", SUMIFS(EDF[Total EDF], EDF[Date], "&gt;=" &amp; DATE(2023, 7, 17), EDF[Date], "&lt;=" &amp; $A$4, EDF[Nom], EDF_jour[[#This Row],[NOM]]) / COUNTIFS(EDF[Date], "&gt;=" &amp; DATE(2023, 7, 17), EDF[Date], "&lt;=" &amp; $A$4, EDF[Nom], EDF_jour[[#This Row],[NOM]]))</f>
        <v/>
      </c>
      <c r="AO36" s="132" cm="1">
        <f t="array" ref="AO36">IF(COUNTIFS(EDF[Date], "&gt;=" &amp; DATE(2023, 7, 17), EDF[Date], "&lt;=" &amp; $A$4, EDF[Nom], EDF_jour[[#This Row],[NOM]]) &gt; 1, SQRT(SUMPRODUCT((EDF[Nom]=EDF_jour[[#This Row],[NOM]]) * (EDF[Date]&gt;=DATE(2023, 7, 17)) * (EDF[Date]&lt;=$A$4) * (EDF[Total EDF]-EDF_jour[[#This Row],[Tendance saison]])^2) / (COUNTIFS(EDF[Date], "&gt;=" &amp; DATE(2023, 7, 17), EDF[Date], "&lt;=" &amp; $A$4, EDF[Nom], EDF_jour[[#This Row],[NOM]]) - 1)), 0)</f>
        <v>0</v>
      </c>
      <c r="AP36" s="132" t="str">
        <f>IF(COUNTIFS(EDF[Date], "&gt;=" &amp; DATE(YEAR($A$4), MONTH($A$4), DAY($A$4) - 20), EDF[Date], "&lt;=" &amp; $A$4, EDF[Nom], EDF_jour[[#This Row],[NOM]]) = 0, "", SUMIFS(EDF[Humeur], EDF[Date], "&gt;=" &amp; DATE(YEAR($A$4), MONTH($A$4), DAY($A$4) - 20), EDF[Date], "&lt;=" &amp; $A$4, EDF[Nom], EDF_jour[[#This Row],[NOM]]) / COUNTIFS(EDF[Date], "&gt;=" &amp; DATE(YEAR($A$4), MONTH($A$4), DAY($A$4) - 20), EDF[Date], "&lt;=" &amp; $A$4, EDF[Nom], EDF_jour[[#This Row],[NOM]]))</f>
        <v/>
      </c>
      <c r="AQ36" s="132" t="str">
        <f>IF(COUNTIFS(EDF[Date], "&gt;=" &amp; DATE(2023, 7, 17), EDF[Date], "&lt;=" &amp; $A$4, EDF[Nom], EDF_jour[[#This Row],[NOM]]) = 0, "", SUMIFS(EDF[Humeur], EDF[Date], "&gt;=" &amp; DATE(2023, 7, 17), EDF[Date], "&lt;=" &amp; $A$4, EDF[Nom], EDF_jour[[#This Row],[NOM]]) / COUNTIFS(EDF[Date], "&gt;=" &amp; DATE(2023, 7, 17), EDF[Date], "&lt;=" &amp; $A$4, EDF[Nom], EDF_jour[[#This Row],[NOM]]))</f>
        <v/>
      </c>
      <c r="AR36" s="132" t="str">
        <f>IF(COUNTIFS(EDF[Date], "&gt;=" &amp; DATE(YEAR($A$4), MONTH($A$4), DAY($A$4) - 20), EDF[Date], "&lt;=" &amp; $A$4, EDF[Nom], EDF_jour[[#This Row],[NOM]]) = 0, "", SUMIFS(EDF[Stress], EDF[Date], "&gt;=" &amp; DATE(YEAR($A$4), MONTH($A$4), DAY($A$4) - 20), EDF[Date], "&lt;=" &amp; $A$4, EDF[Nom], EDF_jour[[#This Row],[NOM]]) / COUNTIFS(EDF[Date], "&gt;=" &amp; DATE(YEAR($A$4), MONTH($A$4), DAY($A$4) - 20), EDF[Date], "&lt;=" &amp; $A$4, EDF[Nom], EDF_jour[[#This Row],[NOM]]))</f>
        <v/>
      </c>
      <c r="AS36" s="132" t="str">
        <f>IF(COUNTIFS(EDF[Date], "&gt;=" &amp; DATE(2023, 7, 17), EDF[Date], "&lt;=" &amp; $A$4, EDF[Nom], EDF_jour[[#This Row],[NOM]]) = 0, "", SUMIFS(EDF[Stress], EDF[Date], "&gt;=" &amp; DATE(2023, 7, 17), EDF[Date], "&lt;=" &amp; $A$4, EDF[Nom], EDF_jour[[#This Row],[NOM]]) / COUNTIFS(EDF[Date], "&gt;=" &amp; DATE(2023, 7, 17), EDF[Date], "&lt;=" &amp; $A$4, EDF[Nom], EDF_jour[[#This Row],[NOM]]))</f>
        <v/>
      </c>
      <c r="AT36" s="132" t="str">
        <f>IF(COUNTIFS(EDF[Date], "&gt;=" &amp; DATE(YEAR($A$4), MONTH($A$4), DAY($A$4) - 20), EDF[Date], "&lt;=" &amp; $A$4, EDF[Nom], EDF_jour[[#This Row],[NOM]]) = 0, "", SUMIFS(EDF[Sommeil], EDF[Date], "&gt;=" &amp; DATE(YEAR($A$4), MONTH($A$4), DAY($A$4) - 20), EDF[Date], "&lt;=" &amp; $A$4, EDF[Nom], EDF_jour[[#This Row],[NOM]]) / COUNTIFS(EDF[Date], "&gt;=" &amp; DATE(YEAR($A$4), MONTH($A$4), DAY($A$4) - 20), EDF[Date], "&lt;=" &amp; $A$4, EDF[Nom], EDF_jour[[#This Row],[NOM]]))</f>
        <v/>
      </c>
      <c r="AU36" s="132" t="str">
        <f>IF(COUNTIFS(EDF[Date], "&gt;=" &amp; DATE(2023, 7, 17), EDF[Date], "&lt;=" &amp; $A$4, EDF[Nom], EDF_jour[[#This Row],[NOM]]) = 0, "", SUMIFS(EDF[Sommeil], EDF[Date], "&gt;=" &amp; DATE(2023, 7, 17), EDF[Date], "&lt;=" &amp; $A$4, EDF[Nom], EDF_jour[[#This Row],[NOM]]) / COUNTIFS(EDF[Date], "&gt;=" &amp; DATE(2023, 7, 17), EDF[Date], "&lt;=" &amp; $A$4, EDF[Nom], EDF_jour[[#This Row],[NOM]]))</f>
        <v/>
      </c>
      <c r="AV36" s="132" t="str">
        <f>IF(COUNTIFS(EDF[Date], "&gt;=" &amp; DATE(YEAR($A$4), MONTH($A$4), DAY($A$4) - 20), EDF[Date], "&lt;=" &amp; $A$4, EDF[Nom], EDF_jour[[#This Row],[NOM]]) = 0, "", SUMIFS(EDF[Etat Physique], EDF[Date], "&gt;=" &amp; DATE(YEAR($A$4), MONTH($A$4), DAY($A$4) - 20), EDF[Date], "&lt;=" &amp; $A$4, EDF[Nom], EDF_jour[[#This Row],[NOM]]) / COUNTIFS(EDF[Date], "&gt;=" &amp; DATE(YEAR($A$4), MONTH($A$4), DAY($A$4) - 20), EDF[Date], "&lt;=" &amp; $A$4, EDF[Nom], EDF_jour[[#This Row],[NOM]]))</f>
        <v/>
      </c>
      <c r="AW36" s="132" t="str">
        <f>IF(COUNTIFS(EDF[Date], "&gt;=" &amp; DATE(2023, 7, 17), EDF[Date], "&lt;=" &amp; $A$4, EDF[Nom], EDF_jour[[#This Row],[NOM]]) = 0, "", SUMIFS(EDF[Etat Physique], EDF[Date], "&gt;=" &amp; DATE(2023, 7, 17), EDF[Date], "&lt;=" &amp; $A$4, EDF[Nom], EDF_jour[[#This Row],[NOM]]) / COUNTIFS(EDF[Date], "&gt;=" &amp; DATE(2023, 7, 17), EDF[Date], "&lt;=" &amp; $A$4, EDF[Nom], EDF_jour[[#This Row],[NOM]]))</f>
        <v/>
      </c>
      <c r="AX36" s="132" t="str">
        <f>IF(COUNTIFS(EDF[Date], "&gt;=" &amp; DATE(YEAR($A$4), MONTH($A$4), DAY($A$4) - 20), EDF[Date], "&lt;=" &amp; $A$4, EDF[Nom], EDF_jour[[#This Row],[NOM]]) = 0, "", SUMIFS(EDF[Hydratation], EDF[Date], "&gt;=" &amp; DATE(YEAR($A$4), MONTH($A$4), DAY($A$4) - 20), EDF[Date], "&lt;=" &amp; $A$4, EDF[Nom], EDF_jour[[#This Row],[NOM]]) / COUNTIFS(EDF[Date], "&gt;=" &amp; DATE(YEAR($A$4), MONTH($A$4), DAY($A$4) - 20), EDF[Date], "&lt;=" &amp; $A$4, EDF[Nom], EDF_jour[[#This Row],[NOM]]))</f>
        <v/>
      </c>
      <c r="AY36" s="132" t="str">
        <f>IF(COUNTIFS(EDF[Date], "&gt;=" &amp; DATE(2023, 7, 17), EDF[Date], "&lt;=" &amp; $A$4, EDF[Nom], EDF_jour[[#This Row],[NOM]]) = 0, "", SUMIFS(EDF[Hydratation], EDF[Date], "&gt;=" &amp; DATE(2023, 7, 17), EDF[Date], "&lt;=" &amp; $A$4, EDF[Nom], EDF_jour[[#This Row],[NOM]]) / COUNTIFS(EDF[Date], "&gt;=" &amp; DATE(2023, 7, 17), EDF[Date], "&lt;=" &amp; $A$4, EDF[Nom], EDF_jour[[#This Row],[NOM]]))</f>
        <v/>
      </c>
      <c r="AZ36" s="132" t="str">
        <f>IF(COUNTIFS(EDF[Date], "&gt;=" &amp; DATE(YEAR($A$4), MONTH($A$4), DAY($A$4) - 20), EDF[Date], "&lt;=" &amp; $A$4, EDF[Nom], EDF_jour[[#This Row],[NOM]]) = 0, "", SUMIFS(EDF[Nutrition], EDF[Date], "&gt;=" &amp; DATE(YEAR($A$4), MONTH($A$4), DAY($A$4) - 20), EDF[Date], "&lt;=" &amp; $A$4, EDF[Nom], EDF_jour[[#This Row],[NOM]]) / COUNTIFS(EDF[Date], "&gt;=" &amp; DATE(YEAR($A$4), MONTH($A$4), DAY($A$4) - 20), EDF[Date], "&lt;=" &amp; $A$4, EDF[Nom], EDF_jour[[#This Row],[NOM]]))</f>
        <v/>
      </c>
      <c r="BA36" s="134" t="str">
        <f>IF(COUNTIFS(EDF[Date], "&gt;=" &amp; DATE(2023, 7, 17), EDF[Date], "&lt;=" &amp; $A$4, EDF[Nom], EDF_jour[[#This Row],[NOM]]) = 0, "", SUMIFS(EDF[Hydratation], EDF[Date], "&gt;=" &amp; DATE(2023, 7, 17), EDF[Date], "&lt;=" &amp; $A$4, EDF[Nom], EDF_jour[[#This Row],[NOM]]) / COUNTIFS(EDF[Date], "&gt;=" &amp; DATE(2023, 7, 17), EDF[Date], "&lt;=" &amp; $A$4, EDF[Nom], EDF_jour[[#This Row],[NOM]]))</f>
        <v/>
      </c>
      <c r="BB36" s="48"/>
      <c r="BC36" s="48"/>
      <c r="BD36" s="48"/>
      <c r="BE36" s="48"/>
      <c r="BF36" s="48"/>
      <c r="BG36" s="48"/>
      <c r="BH36" s="48"/>
      <c r="BI36" s="48"/>
      <c r="BJ36" s="48"/>
      <c r="BK36" s="48"/>
      <c r="BL36" s="48"/>
      <c r="BM36" s="48"/>
      <c r="BN36" s="48"/>
      <c r="BO36" s="48"/>
      <c r="BP36" s="48"/>
      <c r="BQ36" s="48"/>
      <c r="BR36" s="48"/>
      <c r="BS36" s="48"/>
      <c r="BT36" s="48"/>
      <c r="BU36" s="49"/>
      <c r="BV36" s="49"/>
      <c r="BW36" s="49"/>
      <c r="BX36" s="49"/>
      <c r="BY36" s="49"/>
    </row>
    <row r="37" spans="1:77" x14ac:dyDescent="0.2">
      <c r="A37" s="78" t="s">
        <v>496</v>
      </c>
      <c r="B37" s="78" t="s">
        <v>810</v>
      </c>
      <c r="C37" s="39" t="s">
        <v>776</v>
      </c>
      <c r="D37" s="40" t="s">
        <v>772</v>
      </c>
      <c r="E37" s="34"/>
      <c r="F37" s="52" t="s">
        <v>767</v>
      </c>
      <c r="G37" s="53" t="s">
        <v>773</v>
      </c>
      <c r="H37" s="37" t="str" cm="1">
        <f t="array" ref="H37">IF(P37="", "", IF(SUMPRODUCT((EDF_jour[[#This Row],[Humeur]:[Nutrition]]&lt;3)*1)&gt;=3, "Bas", VLOOKUP(P37, $G$67:$H$71, 2, TRUE)))</f>
        <v>Normal</v>
      </c>
      <c r="I37" s="77"/>
      <c r="J37" s="44" cm="1">
        <f t="array" ref="J37">IF(SUMPRODUCT((EDF[[Date]:[Date]]=$A$4)*(EDF[[Nom]:[Nom]]=A37)*(EDF[[Humeur]:[Humeur]]))=0, "", SUMPRODUCT((EDF[[Date]:[Date]]=$A$4)*(EDF[[Nom]:[Nom]]=A37)*(EDF[[Humeur]:[Humeur]])))</f>
        <v>3</v>
      </c>
      <c r="K37" s="45" cm="1">
        <f t="array" ref="K37">IF(SUMPRODUCT((EDF[[Date]:[Date]]=$A$4)*(EDF[[Nom]:[Nom]]=A37)*(EDF[[Stress]:[Stress]]))=0, "", SUMPRODUCT((EDF[[Date]:[Date]]=$A$4)*(EDF[[Nom]:[Nom]]=A37)*(EDF[[Stress]:[Stress]])))</f>
        <v>3</v>
      </c>
      <c r="L37" s="45" cm="1">
        <f t="array" ref="L37">IF(SUMPRODUCT((EDF[[Date]:[Date]]=$A$4)*(EDF[[Nom]:[Nom]]=A37)*(EDF[[Sommeil]:[Sommeil]]))=0, "", SUMPRODUCT((EDF[[Date]:[Date]]=$A$4)*(EDF[[Nom]:[Nom]]=A37)*(EDF[[Sommeil]:[Sommeil]])))</f>
        <v>3</v>
      </c>
      <c r="M37" s="45" cm="1">
        <f t="array" ref="M37">IF(SUMPRODUCT((EDF[[Date]:[Date]]=$A$4)*(EDF[[Nom]:[Nom]]=A37)*(EDF[[Etat Physique]:[Etat Physique]]))=0, "", SUMPRODUCT((EDF[[Date]:[Date]]=$A$4)*(EDF[[Nom]:[Nom]]=A37)*(EDF[[Etat Physique]:[Etat Physique]])))</f>
        <v>3</v>
      </c>
      <c r="N37" s="45" cm="1">
        <f t="array" ref="N37">IF(SUMPRODUCT((EDF[[Date]:[Date]]=$A$4)*(EDF[[Nom]:[Nom]]=A37)*(EDF[[Hydratation]:[Hydratation]]))=0, "", SUMPRODUCT((EDF[[Date]:[Date]]=$A$4)*(EDF[[Nom]:[Nom]]=A37)*(EDF[[Hydratation]:[Hydratation]])))</f>
        <v>3</v>
      </c>
      <c r="O37" s="45" cm="1">
        <f t="array" ref="O37">IF(SUMPRODUCT((EDF[[Date]:[Date]]=$A$4)*(EDF[[Nom]:[Nom]]=A37)*(EDF[[Nutrition]:[Nutrition]]))=0, "", SUMPRODUCT((EDF[[Date]:[Date]]=$A$4)*(EDF[[Nom]:[Nom]]=A37)*(EDF[[Nutrition]:[Nutrition]])))</f>
        <v>3</v>
      </c>
      <c r="P37" s="45" cm="1">
        <f t="array" ref="P37">IF(SUMPRODUCT((EDF[[Date]:[Date]]=$A$4)*(EDF[[Nom]:[Nom]]=A37)*(EDF[[Total EDF]:[Total EDF]]))=0, "", SUMPRODUCT((EDF[[Date]:[Date]]=$A$4)*(EDF[[Nom]:[Nom]]=A37)*(EDF[[Total EDF]:[Total EDF]])))</f>
        <v>18</v>
      </c>
      <c r="Q37" s="107" cm="1">
        <f t="array" ref="Q37">IF(SUMPRODUCT((EDF[[Date]:[Date]]=$A$4)*(EDF[[Nom]:[Nom]]=EDF_jour[[#This Row],[NOM]])*(EDF[[Intensité douleur]:[Intensité douleur]]))=0, "", SUMPRODUCT((EDF[[Date]:[Date]]=$A$4)*(EDF[[Nom]:[Nom]]=EDF_jour[[#This Row],[NOM]])*(EDF[[Intensité douleur]:[Intensité douleur]])))</f>
        <v>5</v>
      </c>
      <c r="R37" s="35" t="str" cm="1">
        <f t="array" ref="R37">IF(IFERROR(INDEX(EDF[[Commentaires douleur]:[Commentaires douleur]], MATCH(1, (EDF[[Date]:[Date]]=$A$4)*(EDF[[Nom]:[Nom]]=EDF_jour[[#This Row],[NOM]]), 0)), "")=0, "", IFERROR(INDEX(EDF[[Commentaires douleur]:[Commentaires douleur]], MATCH(1, (EDF[[Date]:[Date]]=$A$4)*(EDF[[Nom]:[Nom]]=EDF_jour[[#This Row],[NOM]]), 0)), ""))</f>
        <v/>
      </c>
      <c r="S37" s="35" t="s">
        <v>69</v>
      </c>
      <c r="T37" s="35" t="str" cm="1">
        <f t="array" ref="T37">IF(IFERROR(INDEX(EDF[[Tête]:[Tête]], MATCH(1, (EDF[[Date]:[Date]]=$A$4)*(EDF[[Nom]:[Nom]]=EDF_jour[[#This Row],[NOM]]), 0)), "")=0, "", IFERROR(INDEX(EDF[[Tête]:[Tête]], MATCH(1, (EDF[[Date]:[Date]]=$A$4)*(EDF[[Nom]:[Nom]]=EDF_jour[[#This Row],[NOM]]), 0)), ""))</f>
        <v/>
      </c>
      <c r="U37" s="35" t="str" cm="1">
        <f t="array" ref="U37">IF(IFERROR(INDEX(EDF[[Cervicales]:[Cervicales]], MATCH(1, (EDF[[Date]:[Date]]=$A$4)*(EDF[[Nom]:[Nom]]=EDF_jour[[#This Row],[NOM]]), 0)), "")=0, "", IFERROR(INDEX(EDF[[Cervicales]:[Cervicales]], MATCH(1, (EDF[[Date]:[Date]]=$A$4)*(EDF[[Nom]:[Nom]]=EDF_jour[[#This Row],[NOM]]), 0)), ""))</f>
        <v/>
      </c>
      <c r="V37" s="35" t="str" cm="1">
        <f t="array" ref="V37">IF(IFERROR(INDEX(EDF[[Ceinture scapulaire]:[Ceinture scapulaire]], MATCH(1, (EDF[[Date]:[Date]]=$A$4)*(EDF[[Nom]:[Nom]]=EDF_jour[[#This Row],[NOM]]), 0)), "")=0, "", IFERROR(INDEX(EDF[[Ceinture scapulaire]:[Ceinture scapulaire]], MATCH(1, (EDF[[Date]:[Date]]=$A$4)*(EDF[[Nom]:[Nom]]=EDF_jour[[#This Row],[NOM]]), 0)), ""))</f>
        <v/>
      </c>
      <c r="W37" s="35" t="str" cm="1">
        <f t="array" ref="W37">IF(IFERROR(INDEX(EDF[[Coudes]:[Coudes]], MATCH(1, (EDF[[Date]:[Date]]=$A$4)*(EDF[[Nom]:[Nom]]=EDF_jour[[#This Row],[NOM]]), 0)), "")=0, "", IFERROR(INDEX(EDF[[Coudes]:[Coudes]], MATCH(1, (EDF[[Date]:[Date]]=$A$4)*(EDF[[Nom]:[Nom]]=EDF_jour[[#This Row],[NOM]]), 0)), ""))</f>
        <v/>
      </c>
      <c r="X37" s="35" t="str" cm="1">
        <f t="array" ref="X37">IF(IFERROR(INDEX(EDF[[Mains]:[Mains]], MATCH(1, (EDF[[Date]:[Date]]=$A$4)*(EDF[[Nom]:[Nom]]=EDF_jour[[#This Row],[NOM]]), 0)), "")=0, "", IFERROR(INDEX(EDF[[Mains]:[Mains]], MATCH(1, (EDF[[Date]:[Date]]=$A$4)*(EDF[[Nom]:[Nom]]=EDF_jour[[#This Row],[NOM]]), 0)), ""))</f>
        <v/>
      </c>
      <c r="Y37" s="35" t="str" cm="1">
        <f t="array" ref="Y37">IF(IFERROR(INDEX(EDF[[Dos]:[Dos]], MATCH(1, (EDF[[Date]:[Date]]=$A$4)*(EDF[[Nom]:[Nom]]=EDF_jour[[#This Row],[NOM]]), 0)), "")=0, "", IFERROR(INDEX(EDF[[Dos]:[Dos]], MATCH(1, (EDF[[Date]:[Date]]=$A$4)*(EDF[[Nom]:[Nom]]=EDF_jour[[#This Row],[NOM]]), 0)), ""))</f>
        <v/>
      </c>
      <c r="Z37" s="35" t="str" cm="1">
        <f t="array" ref="Z37">IF(IFERROR(INDEX(EDF[[Abdos]:[Abdos]], MATCH(1, (EDF[[Date]:[Date]]=$A$4)*(EDF[[Nom]:[Nom]]=EDF_jour[[#This Row],[NOM]]), 0)), "")=0, "", IFERROR(INDEX(EDF[[Abdos]:[Abdos]], MATCH(1, (EDF[[Date]:[Date]]=$A$4)*(EDF[[Nom]:[Nom]]=EDF_jour[[#This Row],[NOM]]), 0)), ""))</f>
        <v/>
      </c>
      <c r="AA37" s="35" t="str" cm="1">
        <f t="array" ref="AA37">IF(IFERROR(INDEX(EDF[[Ceinture pelvienne]:[Ceinture pelvienne]], MATCH(1, (EDF[[Date]:[Date]]=$A$4)*(EDF[[Nom]:[Nom]]=EDF_jour[[#This Row],[NOM]]), 0)), "")=0, "", IFERROR(INDEX(EDF[[Ceinture pelvienne]:[Ceinture pelvienne]], MATCH(1, (EDF[[Date]:[Date]]=$A$4)*(EDF[[Nom]:[Nom]]=EDF_jour[[#This Row],[NOM]]), 0)), ""))</f>
        <v/>
      </c>
      <c r="AB37" s="35" t="str" cm="1">
        <f t="array" ref="AB37">IF(IFERROR(INDEX(EDF[[Genou]:[Genou]], MATCH(1, (EDF[[Date]:[Date]]=$A$4)*(EDF[[Nom]:[Nom]]=EDF_jour[[#This Row],[NOM]]), 0)), "")=0, "", IFERROR(INDEX(EDF[[Genou]:[Genou]], MATCH(1, (EDF[[Date]:[Date]]=$A$4)*(EDF[[Nom]:[Nom]]=EDF_jour[[#This Row],[NOM]]), 0)), ""))</f>
        <v/>
      </c>
      <c r="AC37" s="35" t="str" cm="1">
        <f t="array" ref="AC37">IF(IFERROR(INDEX(EDF[[Quadri]:[Quadri]], MATCH(1, (EDF[[Date]:[Date]]=$A$4)*(EDF[[Nom]:[Nom]]=EDF_jour[[#This Row],[NOM]]), 0)), "")=0, "", IFERROR(INDEX(EDF[[Quadri]:[Quadri]], MATCH(1, (EDF[[Date]:[Date]]=$A$4)*(EDF[[Nom]:[Nom]]=EDF_jour[[#This Row],[NOM]]), 0)), ""))</f>
        <v/>
      </c>
      <c r="AD37" s="35" t="str" cm="1">
        <f t="array" ref="AD37">IF(IFERROR(INDEX(EDF[[Ischio]:[Ischio]], MATCH(1, (EDF[[Date]:[Date]]=$A$4)*(EDF[[Nom]:[Nom]]=EDF_jour[[#This Row],[NOM]]), 0)), "")=0, "", IFERROR(INDEX(EDF[[Ischio]:[Ischio]], MATCH(1, (EDF[[Date]:[Date]]=$A$4)*(EDF[[Nom]:[Nom]]=EDF_jour[[#This Row],[NOM]]), 0)), ""))</f>
        <v/>
      </c>
      <c r="AE37" s="35" t="str" cm="1">
        <f t="array" ref="AE37">IF(IFERROR(INDEX(EDF[[Tibia]:[Tibia]], MATCH(1, (EDF[[Date]:[Date]]=$A$4)*(EDF[[Nom]:[Nom]]=EDF_jour[[#This Row],[NOM]]), 0)), "")=0, "", IFERROR(INDEX(EDF[[Tibia]:[Tibia]], MATCH(1, (EDF[[Date]:[Date]]=$A$4)*(EDF[[Nom]:[Nom]]=EDF_jour[[#This Row],[NOM]]), 0)), ""))</f>
        <v/>
      </c>
      <c r="AF37" s="35" t="str" cm="1">
        <f t="array" ref="AF37">IF(IFERROR(INDEX(EDF[[Mollet]:[Mollet]], MATCH(1, (EDF[[Date]:[Date]]=$A$4)*(EDF[[Nom]:[Nom]]=EDF_jour[[#This Row],[NOM]]), 0)), "")=0, "", IFERROR(INDEX(EDF[[Mollet]:[Mollet]], MATCH(1, (EDF[[Date]:[Date]]=$A$4)*(EDF[[Nom]:[Nom]]=EDF_jour[[#This Row],[NOM]]), 0)), ""))</f>
        <v>Gauche</v>
      </c>
      <c r="AG37" s="35" t="str" cm="1">
        <f t="array" ref="AG37">IF(IFERROR(INDEX(EDF[[Chevilles]:[Chevilles]], MATCH(1, (EDF[[Date]:[Date]]=$A$4)*(EDF[[Nom]:[Nom]]=EDF_jour[[#This Row],[NOM]]), 0)), "")=0, "", IFERROR(INDEX(EDF[[Chevilles]:[Chevilles]], MATCH(1, (EDF[[Date]:[Date]]=$A$4)*(EDF[[Nom]:[Nom]]=EDF_jour[[#This Row],[NOM]]), 0)), ""))</f>
        <v/>
      </c>
      <c r="AH37" s="35" t="str" cm="1">
        <f t="array" ref="AH37">IF(IFERROR(INDEX(EDF[[Pieds]:[Pieds]], MATCH(1, (EDF[[Date]:[Date]]=$A$4)*(EDF[[Nom]:[Nom]]=EDF_jour[[#This Row],[NOM]]), 0)), "")=0, "", IFERROR(INDEX(EDF[[Pieds]:[Pieds]], MATCH(1, (EDF[[Date]:[Date]]=$A$4)*(EDF[[Nom]:[Nom]]=EDF_jour[[#This Row],[NOM]]), 0)), ""))</f>
        <v/>
      </c>
      <c r="AI37" s="136">
        <f>IF(COUNTIFS(EDF[Date], "&gt;=" &amp; DATE(YEAR($A$4), MONTH($A$4), DAY($A$4) - 6), EDF[Date], "&lt;=" &amp; $A$4, EDF[Nom], EDF_jour[[#This Row],[NOM]]) = 0, "", SUMIFS(EDF[Total EDF], EDF[Date], "&gt;=" &amp; DATE(YEAR($A$4), MONTH($A$4), DAY($A$4) - 6), EDF[Date], "&lt;=" &amp; $A$4, EDF[Nom], EDF_jour[[#This Row],[NOM]]) / COUNTIFS(EDF[Date], "&gt;=" &amp; DATE(YEAR($A$4), MONTH($A$4), DAY($A$4) - 6), EDF[Date], "&lt;=" &amp; $A$4, EDF[Nom], EDF_jour[[#This Row],[NOM]]))</f>
        <v>18</v>
      </c>
      <c r="AJ37" s="136" cm="1">
        <f t="array" ref="AJ37">IF(COUNTIFS(EDF[Date], "&gt;=" &amp; DATE(YEAR($A$4), MONTH($A$4), DAY($A$4) - 6), EDF[Date], "&lt;=" &amp; $A$4, EDF[Nom], EDF_jour[[#This Row],[NOM]]) &gt; 1, SQRT(SUMPRODUCT((EDF[Nom]=EDF_jour[[#This Row],[NOM]]) * (EDF[Date]&gt;=DATE(YEAR($A$4), MONTH($A$4), DAY($A$4)-6)) * (EDF[Date]&lt;=$A$4) * (EDF[Total EDF]-EDF_jour[[#This Row],[Tendance semaine]])^2) / (COUNTIFS(EDF[Date], "&gt;=" &amp; DATE(YEAR($A$4), MONTH($A$4), DAY($A$4) - 6), EDF[Date], "&lt;=" &amp; $A$4, EDF[Nom], EDF_jour[[#This Row],[NOM]]) - 1)), 0)</f>
        <v>0</v>
      </c>
      <c r="AK37" s="130">
        <f>IF(COUNTIFS(EDF[Date], "&gt;=" &amp; DATE(YEAR($A$4), MONTH($A$4), DAY($A$4) - 20), EDF[Date], "&lt;=" &amp; $A$4, EDF[Nom], EDF_jour[[#This Row],[NOM]]) = 0, "", SUMIFS(EDF[Total EDF], EDF[Date], "&gt;=" &amp; DATE(YEAR($A$4), MONTH($A$4), DAY($A$4) - 20), EDF[Date], "&lt;=" &amp; $A$4, EDF[Nom], EDF_jour[[#This Row],[NOM]]) / COUNTIFS(EDF[Date], "&gt;=" &amp; DATE(YEAR($A$4), MONTH($A$4), DAY($A$4) - 20), EDF[Date], "&lt;=" &amp; $A$4, EDF[Nom], EDF_jour[[#This Row],[NOM]]))</f>
        <v>18</v>
      </c>
      <c r="AL37" s="131">
        <f>IFERROR((EDF_jour[[#This Row],[Score]] - EDF_jour[[#This Row],[Tendance 21j EDF]]) / EDF_jour[[#This Row],[Tendance 21j EDF]], "")</f>
        <v>0</v>
      </c>
      <c r="AM37" s="132" cm="1">
        <f t="array" ref="AM37">IF(COUNTIFS(EDF[Date], "&gt;=" &amp; DATE(YEAR($A$4), MONTH($A$4), DAY($A$4) - 20), EDF[Date], "&lt;=" &amp; $A$4, EDF[Nom], EDF_jour[[#This Row],[NOM]]) &gt; 1, SQRT(SUMPRODUCT((EDF[Nom]=EDF_jour[[#This Row],[NOM]]) * (EDF[Date]&gt;=DATE(YEAR($A$4), MONTH($A$4), DAY($A$4)-20)) * (EDF[Date]&lt;=$A$4) * (EDF[Total EDF]-EDF_jour[[#This Row],[Tendance 21j EDF]])^2) / (COUNTIFS(EDF[Date], "&gt;=" &amp; DATE(YEAR($A$4), MONTH($A$4), DAY($A$4) - 20), EDF[Date], "&lt;=" &amp; $A$4, EDF[Nom], EDF_jour[[#This Row],[NOM]]) - 1)), 0)</f>
        <v>0</v>
      </c>
      <c r="AN37" s="133">
        <f>IF(COUNTIFS(EDF[Date], "&gt;=" &amp; DATE(2023, 7, 17), EDF[Date], "&lt;=" &amp; $A$4, EDF[Nom], EDF_jour[[#This Row],[NOM]]) = 0, "", SUMIFS(EDF[Total EDF], EDF[Date], "&gt;=" &amp; DATE(2023, 7, 17), EDF[Date], "&lt;=" &amp; $A$4, EDF[Nom], EDF_jour[[#This Row],[NOM]]) / COUNTIFS(EDF[Date], "&gt;=" &amp; DATE(2023, 7, 17), EDF[Date], "&lt;=" &amp; $A$4, EDF[Nom], EDF_jour[[#This Row],[NOM]]))</f>
        <v>18.4375</v>
      </c>
      <c r="AO37" s="132" cm="1">
        <f t="array" ref="AO37">IF(COUNTIFS(EDF[Date], "&gt;=" &amp; DATE(2023, 7, 17), EDF[Date], "&lt;=" &amp; $A$4, EDF[Nom], EDF_jour[[#This Row],[NOM]]) &gt; 1, SQRT(SUMPRODUCT((EDF[Nom]=EDF_jour[[#This Row],[NOM]]) * (EDF[Date]&gt;=DATE(2023, 7, 17)) * (EDF[Date]&lt;=$A$4) * (EDF[Total EDF]-EDF_jour[[#This Row],[Tendance saison]])^2) / (COUNTIFS(EDF[Date], "&gt;=" &amp; DATE(2023, 7, 17), EDF[Date], "&lt;=" &amp; $A$4, EDF[Nom], EDF_jour[[#This Row],[NOM]]) - 1)), 0)</f>
        <v>1.50134348437142</v>
      </c>
      <c r="AP37" s="132">
        <f>IF(COUNTIFS(EDF[Date], "&gt;=" &amp; DATE(YEAR($A$4), MONTH($A$4), DAY($A$4) - 20), EDF[Date], "&lt;=" &amp; $A$4, EDF[Nom], EDF_jour[[#This Row],[NOM]]) = 0, "", SUMIFS(EDF[Humeur], EDF[Date], "&gt;=" &amp; DATE(YEAR($A$4), MONTH($A$4), DAY($A$4) - 20), EDF[Date], "&lt;=" &amp; $A$4, EDF[Nom], EDF_jour[[#This Row],[NOM]]) / COUNTIFS(EDF[Date], "&gt;=" &amp; DATE(YEAR($A$4), MONTH($A$4), DAY($A$4) - 20), EDF[Date], "&lt;=" &amp; $A$4, EDF[Nom], EDF_jour[[#This Row],[NOM]]))</f>
        <v>3</v>
      </c>
      <c r="AQ37" s="132">
        <f>IF(COUNTIFS(EDF[Date], "&gt;=" &amp; DATE(2023, 7, 17), EDF[Date], "&lt;=" &amp; $A$4, EDF[Nom], EDF_jour[[#This Row],[NOM]]) = 0, "", SUMIFS(EDF[Humeur], EDF[Date], "&gt;=" &amp; DATE(2023, 7, 17), EDF[Date], "&lt;=" &amp; $A$4, EDF[Nom], EDF_jour[[#This Row],[NOM]]) / COUNTIFS(EDF[Date], "&gt;=" &amp; DATE(2023, 7, 17), EDF[Date], "&lt;=" &amp; $A$4, EDF[Nom], EDF_jour[[#This Row],[NOM]]))</f>
        <v>3.09375</v>
      </c>
      <c r="AR37" s="132">
        <f>IF(COUNTIFS(EDF[Date], "&gt;=" &amp; DATE(YEAR($A$4), MONTH($A$4), DAY($A$4) - 20), EDF[Date], "&lt;=" &amp; $A$4, EDF[Nom], EDF_jour[[#This Row],[NOM]]) = 0, "", SUMIFS(EDF[Stress], EDF[Date], "&gt;=" &amp; DATE(YEAR($A$4), MONTH($A$4), DAY($A$4) - 20), EDF[Date], "&lt;=" &amp; $A$4, EDF[Nom], EDF_jour[[#This Row],[NOM]]) / COUNTIFS(EDF[Date], "&gt;=" &amp; DATE(YEAR($A$4), MONTH($A$4), DAY($A$4) - 20), EDF[Date], "&lt;=" &amp; $A$4, EDF[Nom], EDF_jour[[#This Row],[NOM]]))</f>
        <v>3</v>
      </c>
      <c r="AS37" s="132">
        <f>IF(COUNTIFS(EDF[Date], "&gt;=" &amp; DATE(2023, 7, 17), EDF[Date], "&lt;=" &amp; $A$4, EDF[Nom], EDF_jour[[#This Row],[NOM]]) = 0, "", SUMIFS(EDF[Stress], EDF[Date], "&gt;=" &amp; DATE(2023, 7, 17), EDF[Date], "&lt;=" &amp; $A$4, EDF[Nom], EDF_jour[[#This Row],[NOM]]) / COUNTIFS(EDF[Date], "&gt;=" &amp; DATE(2023, 7, 17), EDF[Date], "&lt;=" &amp; $A$4, EDF[Nom], EDF_jour[[#This Row],[NOM]]))</f>
        <v>3.09375</v>
      </c>
      <c r="AT37" s="132">
        <f>IF(COUNTIFS(EDF[Date], "&gt;=" &amp; DATE(YEAR($A$4), MONTH($A$4), DAY($A$4) - 20), EDF[Date], "&lt;=" &amp; $A$4, EDF[Nom], EDF_jour[[#This Row],[NOM]]) = 0, "", SUMIFS(EDF[Sommeil], EDF[Date], "&gt;=" &amp; DATE(YEAR($A$4), MONTH($A$4), DAY($A$4) - 20), EDF[Date], "&lt;=" &amp; $A$4, EDF[Nom], EDF_jour[[#This Row],[NOM]]) / COUNTIFS(EDF[Date], "&gt;=" &amp; DATE(YEAR($A$4), MONTH($A$4), DAY($A$4) - 20), EDF[Date], "&lt;=" &amp; $A$4, EDF[Nom], EDF_jour[[#This Row],[NOM]]))</f>
        <v>3</v>
      </c>
      <c r="AU37" s="132">
        <f>IF(COUNTIFS(EDF[Date], "&gt;=" &amp; DATE(2023, 7, 17), EDF[Date], "&lt;=" &amp; $A$4, EDF[Nom], EDF_jour[[#This Row],[NOM]]) = 0, "", SUMIFS(EDF[Sommeil], EDF[Date], "&gt;=" &amp; DATE(2023, 7, 17), EDF[Date], "&lt;=" &amp; $A$4, EDF[Nom], EDF_jour[[#This Row],[NOM]]) / COUNTIFS(EDF[Date], "&gt;=" &amp; DATE(2023, 7, 17), EDF[Date], "&lt;=" &amp; $A$4, EDF[Nom], EDF_jour[[#This Row],[NOM]]))</f>
        <v>3.0625</v>
      </c>
      <c r="AV37" s="132">
        <f>IF(COUNTIFS(EDF[Date], "&gt;=" &amp; DATE(YEAR($A$4), MONTH($A$4), DAY($A$4) - 20), EDF[Date], "&lt;=" &amp; $A$4, EDF[Nom], EDF_jour[[#This Row],[NOM]]) = 0, "", SUMIFS(EDF[Etat Physique], EDF[Date], "&gt;=" &amp; DATE(YEAR($A$4), MONTH($A$4), DAY($A$4) - 20), EDF[Date], "&lt;=" &amp; $A$4, EDF[Nom], EDF_jour[[#This Row],[NOM]]) / COUNTIFS(EDF[Date], "&gt;=" &amp; DATE(YEAR($A$4), MONTH($A$4), DAY($A$4) - 20), EDF[Date], "&lt;=" &amp; $A$4, EDF[Nom], EDF_jour[[#This Row],[NOM]]))</f>
        <v>3</v>
      </c>
      <c r="AW37" s="132">
        <f>IF(COUNTIFS(EDF[Date], "&gt;=" &amp; DATE(2023, 7, 17), EDF[Date], "&lt;=" &amp; $A$4, EDF[Nom], EDF_jour[[#This Row],[NOM]]) = 0, "", SUMIFS(EDF[Etat Physique], EDF[Date], "&gt;=" &amp; DATE(2023, 7, 17), EDF[Date], "&lt;=" &amp; $A$4, EDF[Nom], EDF_jour[[#This Row],[NOM]]) / COUNTIFS(EDF[Date], "&gt;=" &amp; DATE(2023, 7, 17), EDF[Date], "&lt;=" &amp; $A$4, EDF[Nom], EDF_jour[[#This Row],[NOM]]))</f>
        <v>3.09375</v>
      </c>
      <c r="AX37" s="132">
        <f>IF(COUNTIFS(EDF[Date], "&gt;=" &amp; DATE(YEAR($A$4), MONTH($A$4), DAY($A$4) - 20), EDF[Date], "&lt;=" &amp; $A$4, EDF[Nom], EDF_jour[[#This Row],[NOM]]) = 0, "", SUMIFS(EDF[Hydratation], EDF[Date], "&gt;=" &amp; DATE(YEAR($A$4), MONTH($A$4), DAY($A$4) - 20), EDF[Date], "&lt;=" &amp; $A$4, EDF[Nom], EDF_jour[[#This Row],[NOM]]) / COUNTIFS(EDF[Date], "&gt;=" &amp; DATE(YEAR($A$4), MONTH($A$4), DAY($A$4) - 20), EDF[Date], "&lt;=" &amp; $A$4, EDF[Nom], EDF_jour[[#This Row],[NOM]]))</f>
        <v>3</v>
      </c>
      <c r="AY37" s="132">
        <f>IF(COUNTIFS(EDF[Date], "&gt;=" &amp; DATE(2023, 7, 17), EDF[Date], "&lt;=" &amp; $A$4, EDF[Nom], EDF_jour[[#This Row],[NOM]]) = 0, "", SUMIFS(EDF[Hydratation], EDF[Date], "&gt;=" &amp; DATE(2023, 7, 17), EDF[Date], "&lt;=" &amp; $A$4, EDF[Nom], EDF_jour[[#This Row],[NOM]]) / COUNTIFS(EDF[Date], "&gt;=" &amp; DATE(2023, 7, 17), EDF[Date], "&lt;=" &amp; $A$4, EDF[Nom], EDF_jour[[#This Row],[NOM]]))</f>
        <v>3.03125</v>
      </c>
      <c r="AZ37" s="132">
        <f>IF(COUNTIFS(EDF[Date], "&gt;=" &amp; DATE(YEAR($A$4), MONTH($A$4), DAY($A$4) - 20), EDF[Date], "&lt;=" &amp; $A$4, EDF[Nom], EDF_jour[[#This Row],[NOM]]) = 0, "", SUMIFS(EDF[Nutrition], EDF[Date], "&gt;=" &amp; DATE(YEAR($A$4), MONTH($A$4), DAY($A$4) - 20), EDF[Date], "&lt;=" &amp; $A$4, EDF[Nom], EDF_jour[[#This Row],[NOM]]) / COUNTIFS(EDF[Date], "&gt;=" &amp; DATE(YEAR($A$4), MONTH($A$4), DAY($A$4) - 20), EDF[Date], "&lt;=" &amp; $A$4, EDF[Nom], EDF_jour[[#This Row],[NOM]]))</f>
        <v>3</v>
      </c>
      <c r="BA37" s="134">
        <f>IF(COUNTIFS(EDF[Date], "&gt;=" &amp; DATE(2023, 7, 17), EDF[Date], "&lt;=" &amp; $A$4, EDF[Nom], EDF_jour[[#This Row],[NOM]]) = 0, "", SUMIFS(EDF[Hydratation], EDF[Date], "&gt;=" &amp; DATE(2023, 7, 17), EDF[Date], "&lt;=" &amp; $A$4, EDF[Nom], EDF_jour[[#This Row],[NOM]]) / COUNTIFS(EDF[Date], "&gt;=" &amp; DATE(2023, 7, 17), EDF[Date], "&lt;=" &amp; $A$4, EDF[Nom], EDF_jour[[#This Row],[NOM]]))</f>
        <v>3.03125</v>
      </c>
      <c r="BB37" s="48"/>
      <c r="BC37" s="48"/>
      <c r="BD37" s="48"/>
      <c r="BE37" s="48"/>
      <c r="BF37" s="48"/>
      <c r="BG37" s="48"/>
      <c r="BH37" s="48"/>
      <c r="BI37" s="48"/>
      <c r="BJ37" s="48"/>
      <c r="BK37" s="48"/>
      <c r="BL37" s="48"/>
      <c r="BM37" s="48"/>
      <c r="BN37" s="48"/>
      <c r="BO37" s="48"/>
      <c r="BP37" s="48"/>
      <c r="BQ37" s="48"/>
      <c r="BR37" s="48"/>
      <c r="BS37" s="48"/>
      <c r="BT37" s="48"/>
      <c r="BU37" s="49"/>
      <c r="BV37" s="49"/>
      <c r="BW37" s="49"/>
      <c r="BX37" s="49"/>
      <c r="BY37" s="49"/>
    </row>
    <row r="38" spans="1:77" x14ac:dyDescent="0.2">
      <c r="A38" s="78" t="s">
        <v>811</v>
      </c>
      <c r="B38" s="78" t="s">
        <v>812</v>
      </c>
      <c r="C38" s="39"/>
      <c r="D38" s="40"/>
      <c r="E38" s="34"/>
      <c r="F38" s="52" t="s">
        <v>787</v>
      </c>
      <c r="G38" s="53" t="s">
        <v>773</v>
      </c>
      <c r="H38" s="37" t="str" cm="1">
        <f t="array" ref="H38">IF(P38="", "", IF(SUMPRODUCT((EDF_jour[[#This Row],[Humeur]:[Nutrition]]&lt;3)*1)&gt;=3, "Bas", VLOOKUP(P38, $G$67:$H$71, 2, TRUE)))</f>
        <v/>
      </c>
      <c r="I38" s="34"/>
      <c r="J38" s="45" t="str" cm="1">
        <f t="array" ref="J38">IF(SUMPRODUCT((EDF[[Date]:[Date]]=$A$4)*(EDF[[Nom]:[Nom]]=A38)*(EDF[[Humeur]:[Humeur]]))=0, "", SUMPRODUCT((EDF[[Date]:[Date]]=$A$4)*(EDF[[Nom]:[Nom]]=A38)*(EDF[[Humeur]:[Humeur]])))</f>
        <v/>
      </c>
      <c r="K38" s="45" t="str" cm="1">
        <f t="array" ref="K38">IF(SUMPRODUCT((EDF[[Date]:[Date]]=$A$4)*(EDF[[Nom]:[Nom]]=A38)*(EDF[[Stress]:[Stress]]))=0, "", SUMPRODUCT((EDF[[Date]:[Date]]=$A$4)*(EDF[[Nom]:[Nom]]=A38)*(EDF[[Stress]:[Stress]])))</f>
        <v/>
      </c>
      <c r="L38" s="45" t="str" cm="1">
        <f t="array" ref="L38">IF(SUMPRODUCT((EDF[[Date]:[Date]]=$A$4)*(EDF[[Nom]:[Nom]]=A38)*(EDF[[Sommeil]:[Sommeil]]))=0, "", SUMPRODUCT((EDF[[Date]:[Date]]=$A$4)*(EDF[[Nom]:[Nom]]=A38)*(EDF[[Sommeil]:[Sommeil]])))</f>
        <v/>
      </c>
      <c r="M38" s="45" t="str" cm="1">
        <f t="array" ref="M38">IF(SUMPRODUCT((EDF[[Date]:[Date]]=$A$4)*(EDF[[Nom]:[Nom]]=A38)*(EDF[[Etat Physique]:[Etat Physique]]))=0, "", SUMPRODUCT((EDF[[Date]:[Date]]=$A$4)*(EDF[[Nom]:[Nom]]=A38)*(EDF[[Etat Physique]:[Etat Physique]])))</f>
        <v/>
      </c>
      <c r="N38" s="45" t="str" cm="1">
        <f t="array" ref="N38">IF(SUMPRODUCT((EDF[[Date]:[Date]]=$A$4)*(EDF[[Nom]:[Nom]]=A38)*(EDF[[Hydratation]:[Hydratation]]))=0, "", SUMPRODUCT((EDF[[Date]:[Date]]=$A$4)*(EDF[[Nom]:[Nom]]=A38)*(EDF[[Hydratation]:[Hydratation]])))</f>
        <v/>
      </c>
      <c r="O38" s="45" t="str" cm="1">
        <f t="array" ref="O38">IF(SUMPRODUCT((EDF[[Date]:[Date]]=$A$4)*(EDF[[Nom]:[Nom]]=A38)*(EDF[[Nutrition]:[Nutrition]]))=0, "", SUMPRODUCT((EDF[[Date]:[Date]]=$A$4)*(EDF[[Nom]:[Nom]]=A38)*(EDF[[Nutrition]:[Nutrition]])))</f>
        <v/>
      </c>
      <c r="P38" s="45" t="str" cm="1">
        <f t="array" ref="P38">IF(SUMPRODUCT((EDF[[Date]:[Date]]=$A$4)*(EDF[[Nom]:[Nom]]=A38)*(EDF[[Total EDF]:[Total EDF]]))=0, "", SUMPRODUCT((EDF[[Date]:[Date]]=$A$4)*(EDF[[Nom]:[Nom]]=A38)*(EDF[[Total EDF]:[Total EDF]])))</f>
        <v/>
      </c>
      <c r="Q38" s="45" t="str" cm="1">
        <f t="array" ref="Q38">IF(SUMPRODUCT((EDF[[Date]:[Date]]=$A$4)*(EDF[[Nom]:[Nom]]=EDF_jour[[#This Row],[NOM]])*(EDF[[Intensité douleur]:[Intensité douleur]]))=0, "", SUMPRODUCT((EDF[[Date]:[Date]]=$A$4)*(EDF[[Nom]:[Nom]]=EDF_jour[[#This Row],[NOM]])*(EDF[[Intensité douleur]:[Intensité douleur]])))</f>
        <v/>
      </c>
      <c r="R38" s="35" t="str" cm="1">
        <f t="array" ref="R38">IF(IFERROR(INDEX(EDF[[Commentaires douleur]:[Commentaires douleur]], MATCH(1, (EDF[[Date]:[Date]]=$A$4)*(EDF[[Nom]:[Nom]]=EDF_jour[[#This Row],[NOM]]), 0)), "")=0, "", IFERROR(INDEX(EDF[[Commentaires douleur]:[Commentaires douleur]], MATCH(1, (EDF[[Date]:[Date]]=$A$4)*(EDF[[Nom]:[Nom]]=EDF_jour[[#This Row],[NOM]]), 0)), ""))</f>
        <v/>
      </c>
      <c r="S38" s="35"/>
      <c r="T38" s="35" t="str" cm="1">
        <f t="array" ref="T38">IF(IFERROR(INDEX(EDF[[Tête]:[Tête]], MATCH(1, (EDF[[Date]:[Date]]=$A$4)*(EDF[[Nom]:[Nom]]=EDF_jour[[#This Row],[NOM]]), 0)), "")=0, "", IFERROR(INDEX(EDF[[Tête]:[Tête]], MATCH(1, (EDF[[Date]:[Date]]=$A$4)*(EDF[[Nom]:[Nom]]=EDF_jour[[#This Row],[NOM]]), 0)), ""))</f>
        <v/>
      </c>
      <c r="U38" s="35" t="str" cm="1">
        <f t="array" ref="U38">IF(IFERROR(INDEX(EDF[[Cervicales]:[Cervicales]], MATCH(1, (EDF[[Date]:[Date]]=$A$4)*(EDF[[Nom]:[Nom]]=EDF_jour[[#This Row],[NOM]]), 0)), "")=0, "", IFERROR(INDEX(EDF[[Cervicales]:[Cervicales]], MATCH(1, (EDF[[Date]:[Date]]=$A$4)*(EDF[[Nom]:[Nom]]=EDF_jour[[#This Row],[NOM]]), 0)), ""))</f>
        <v/>
      </c>
      <c r="V38" s="35" t="str" cm="1">
        <f t="array" ref="V38">IF(IFERROR(INDEX(EDF[[Ceinture scapulaire]:[Ceinture scapulaire]], MATCH(1, (EDF[[Date]:[Date]]=$A$4)*(EDF[[Nom]:[Nom]]=EDF_jour[[#This Row],[NOM]]), 0)), "")=0, "", IFERROR(INDEX(EDF[[Ceinture scapulaire]:[Ceinture scapulaire]], MATCH(1, (EDF[[Date]:[Date]]=$A$4)*(EDF[[Nom]:[Nom]]=EDF_jour[[#This Row],[NOM]]), 0)), ""))</f>
        <v/>
      </c>
      <c r="W38" s="35" t="str" cm="1">
        <f t="array" ref="W38">IF(IFERROR(INDEX(EDF[[Coudes]:[Coudes]], MATCH(1, (EDF[[Date]:[Date]]=$A$4)*(EDF[[Nom]:[Nom]]=EDF_jour[[#This Row],[NOM]]), 0)), "")=0, "", IFERROR(INDEX(EDF[[Coudes]:[Coudes]], MATCH(1, (EDF[[Date]:[Date]]=$A$4)*(EDF[[Nom]:[Nom]]=EDF_jour[[#This Row],[NOM]]), 0)), ""))</f>
        <v/>
      </c>
      <c r="X38" s="35" t="str" cm="1">
        <f t="array" ref="X38">IF(IFERROR(INDEX(EDF[[Mains]:[Mains]], MATCH(1, (EDF[[Date]:[Date]]=$A$4)*(EDF[[Nom]:[Nom]]=EDF_jour[[#This Row],[NOM]]), 0)), "")=0, "", IFERROR(INDEX(EDF[[Mains]:[Mains]], MATCH(1, (EDF[[Date]:[Date]]=$A$4)*(EDF[[Nom]:[Nom]]=EDF_jour[[#This Row],[NOM]]), 0)), ""))</f>
        <v/>
      </c>
      <c r="Y38" s="35" t="str" cm="1">
        <f t="array" ref="Y38">IF(IFERROR(INDEX(EDF[[Dos]:[Dos]], MATCH(1, (EDF[[Date]:[Date]]=$A$4)*(EDF[[Nom]:[Nom]]=EDF_jour[[#This Row],[NOM]]), 0)), "")=0, "", IFERROR(INDEX(EDF[[Dos]:[Dos]], MATCH(1, (EDF[[Date]:[Date]]=$A$4)*(EDF[[Nom]:[Nom]]=EDF_jour[[#This Row],[NOM]]), 0)), ""))</f>
        <v/>
      </c>
      <c r="Z38" s="35" t="str" cm="1">
        <f t="array" ref="Z38">IF(IFERROR(INDEX(EDF[[Abdos]:[Abdos]], MATCH(1, (EDF[[Date]:[Date]]=$A$4)*(EDF[[Nom]:[Nom]]=EDF_jour[[#This Row],[NOM]]), 0)), "")=0, "", IFERROR(INDEX(EDF[[Abdos]:[Abdos]], MATCH(1, (EDF[[Date]:[Date]]=$A$4)*(EDF[[Nom]:[Nom]]=EDF_jour[[#This Row],[NOM]]), 0)), ""))</f>
        <v/>
      </c>
      <c r="AA38" s="35" t="str" cm="1">
        <f t="array" ref="AA38">IF(IFERROR(INDEX(EDF[[Ceinture pelvienne]:[Ceinture pelvienne]], MATCH(1, (EDF[[Date]:[Date]]=$A$4)*(EDF[[Nom]:[Nom]]=EDF_jour[[#This Row],[NOM]]), 0)), "")=0, "", IFERROR(INDEX(EDF[[Ceinture pelvienne]:[Ceinture pelvienne]], MATCH(1, (EDF[[Date]:[Date]]=$A$4)*(EDF[[Nom]:[Nom]]=EDF_jour[[#This Row],[NOM]]), 0)), ""))</f>
        <v/>
      </c>
      <c r="AB38" s="35" t="str" cm="1">
        <f t="array" ref="AB38">IF(IFERROR(INDEX(EDF[[Genou]:[Genou]], MATCH(1, (EDF[[Date]:[Date]]=$A$4)*(EDF[[Nom]:[Nom]]=EDF_jour[[#This Row],[NOM]]), 0)), "")=0, "", IFERROR(INDEX(EDF[[Genou]:[Genou]], MATCH(1, (EDF[[Date]:[Date]]=$A$4)*(EDF[[Nom]:[Nom]]=EDF_jour[[#This Row],[NOM]]), 0)), ""))</f>
        <v/>
      </c>
      <c r="AC38" s="35" t="str" cm="1">
        <f t="array" ref="AC38">IF(IFERROR(INDEX(EDF[[Quadri]:[Quadri]], MATCH(1, (EDF[[Date]:[Date]]=$A$4)*(EDF[[Nom]:[Nom]]=EDF_jour[[#This Row],[NOM]]), 0)), "")=0, "", IFERROR(INDEX(EDF[[Quadri]:[Quadri]], MATCH(1, (EDF[[Date]:[Date]]=$A$4)*(EDF[[Nom]:[Nom]]=EDF_jour[[#This Row],[NOM]]), 0)), ""))</f>
        <v/>
      </c>
      <c r="AD38" s="35" t="str" cm="1">
        <f t="array" ref="AD38">IF(IFERROR(INDEX(EDF[[Ischio]:[Ischio]], MATCH(1, (EDF[[Date]:[Date]]=$A$4)*(EDF[[Nom]:[Nom]]=EDF_jour[[#This Row],[NOM]]), 0)), "")=0, "", IFERROR(INDEX(EDF[[Ischio]:[Ischio]], MATCH(1, (EDF[[Date]:[Date]]=$A$4)*(EDF[[Nom]:[Nom]]=EDF_jour[[#This Row],[NOM]]), 0)), ""))</f>
        <v/>
      </c>
      <c r="AE38" s="35" t="str" cm="1">
        <f t="array" ref="AE38">IF(IFERROR(INDEX(EDF[[Tibia]:[Tibia]], MATCH(1, (EDF[[Date]:[Date]]=$A$4)*(EDF[[Nom]:[Nom]]=EDF_jour[[#This Row],[NOM]]), 0)), "")=0, "", IFERROR(INDEX(EDF[[Tibia]:[Tibia]], MATCH(1, (EDF[[Date]:[Date]]=$A$4)*(EDF[[Nom]:[Nom]]=EDF_jour[[#This Row],[NOM]]), 0)), ""))</f>
        <v/>
      </c>
      <c r="AF38" s="35" t="str" cm="1">
        <f t="array" ref="AF38">IF(IFERROR(INDEX(EDF[[Mollet]:[Mollet]], MATCH(1, (EDF[[Date]:[Date]]=$A$4)*(EDF[[Nom]:[Nom]]=EDF_jour[[#This Row],[NOM]]), 0)), "")=0, "", IFERROR(INDEX(EDF[[Mollet]:[Mollet]], MATCH(1, (EDF[[Date]:[Date]]=$A$4)*(EDF[[Nom]:[Nom]]=EDF_jour[[#This Row],[NOM]]), 0)), ""))</f>
        <v/>
      </c>
      <c r="AG38" s="35" t="str" cm="1">
        <f t="array" ref="AG38">IF(IFERROR(INDEX(EDF[[Chevilles]:[Chevilles]], MATCH(1, (EDF[[Date]:[Date]]=$A$4)*(EDF[[Nom]:[Nom]]=EDF_jour[[#This Row],[NOM]]), 0)), "")=0, "", IFERROR(INDEX(EDF[[Chevilles]:[Chevilles]], MATCH(1, (EDF[[Date]:[Date]]=$A$4)*(EDF[[Nom]:[Nom]]=EDF_jour[[#This Row],[NOM]]), 0)), ""))</f>
        <v/>
      </c>
      <c r="AH38" s="35" t="str" cm="1">
        <f t="array" ref="AH38">IF(IFERROR(INDEX(EDF[[Pieds]:[Pieds]], MATCH(1, (EDF[[Date]:[Date]]=$A$4)*(EDF[[Nom]:[Nom]]=EDF_jour[[#This Row],[NOM]]), 0)), "")=0, "", IFERROR(INDEX(EDF[[Pieds]:[Pieds]], MATCH(1, (EDF[[Date]:[Date]]=$A$4)*(EDF[[Nom]:[Nom]]=EDF_jour[[#This Row],[NOM]]), 0)), ""))</f>
        <v/>
      </c>
      <c r="AI38" s="35" t="str">
        <f>IF(COUNTIFS(EDF[Date], "&gt;=" &amp; DATE(YEAR($A$4), MONTH($A$4), DAY($A$4) - 6), EDF[Date], "&lt;=" &amp; $A$4, EDF[Nom], EDF_jour[[#This Row],[NOM]]) = 0, "", SUMIFS(EDF[Total EDF], EDF[Date], "&gt;=" &amp; DATE(YEAR($A$4), MONTH($A$4), DAY($A$4) - 6), EDF[Date], "&lt;=" &amp; $A$4, EDF[Nom], EDF_jour[[#This Row],[NOM]]) / COUNTIFS(EDF[Date], "&gt;=" &amp; DATE(YEAR($A$4), MONTH($A$4), DAY($A$4) - 6), EDF[Date], "&lt;=" &amp; $A$4, EDF[Nom], EDF_jour[[#This Row],[NOM]]))</f>
        <v/>
      </c>
      <c r="AJ38" s="35" cm="1">
        <f t="array" ref="AJ38">IF(COUNTIFS(EDF[Date], "&gt;=" &amp; DATE(YEAR($A$4), MONTH($A$4), DAY($A$4) - 6), EDF[Date], "&lt;=" &amp; $A$4, EDF[Nom], EDF_jour[[#This Row],[NOM]]) &gt; 1, SQRT(SUMPRODUCT((EDF[Nom]=EDF_jour[[#This Row],[NOM]]) * (EDF[Date]&gt;=DATE(YEAR($A$4), MONTH($A$4), DAY($A$4)-6)) * (EDF[Date]&lt;=$A$4) * (EDF[Total EDF]-EDF_jour[[#This Row],[Tendance semaine]])^2) / (COUNTIFS(EDF[Date], "&gt;=" &amp; DATE(YEAR($A$4), MONTH($A$4), DAY($A$4) - 6), EDF[Date], "&lt;=" &amp; $A$4, EDF[Nom], EDF_jour[[#This Row],[NOM]]) - 1)), 0)</f>
        <v>0</v>
      </c>
      <c r="AK38" s="73" t="str">
        <f>IF(COUNTIFS(EDF[Date], "&gt;=" &amp; DATE(YEAR($A$4), MONTH($A$4), DAY($A$4) - 20), EDF[Date], "&lt;=" &amp; $A$4, EDF[Nom], EDF_jour[[#This Row],[NOM]]) = 0, "", SUMIFS(EDF[Total EDF], EDF[Date], "&gt;=" &amp; DATE(YEAR($A$4), MONTH($A$4), DAY($A$4) - 20), EDF[Date], "&lt;=" &amp; $A$4, EDF[Nom], EDF_jour[[#This Row],[NOM]]) / COUNTIFS(EDF[Date], "&gt;=" &amp; DATE(YEAR($A$4), MONTH($A$4), DAY($A$4) - 20), EDF[Date], "&lt;=" &amp; $A$4, EDF[Nom], EDF_jour[[#This Row],[NOM]]))</f>
        <v/>
      </c>
      <c r="AL38" s="72" t="str">
        <f>IFERROR((EDF_jour[[#This Row],[Score]] - EDF_jour[[#This Row],[Tendance 21j EDF]]) / EDF_jour[[#This Row],[Tendance 21j EDF]], "")</f>
        <v/>
      </c>
      <c r="AM38" s="74" cm="1">
        <f t="array" ref="AM38">IF(COUNTIFS(EDF[Date], "&gt;=" &amp; DATE(YEAR($A$4), MONTH($A$4), DAY($A$4) - 20), EDF[Date], "&lt;=" &amp; $A$4, EDF[Nom], EDF_jour[[#This Row],[NOM]]) &gt; 1, SQRT(SUMPRODUCT((EDF[Nom]=EDF_jour[[#This Row],[NOM]]) * (EDF[Date]&gt;=DATE(YEAR($A$4), MONTH($A$4), DAY($A$4)-20)) * (EDF[Date]&lt;=$A$4) * (EDF[Total EDF]-EDF_jour[[#This Row],[Tendance 21j EDF]])^2) / (COUNTIFS(EDF[Date], "&gt;=" &amp; DATE(YEAR($A$4), MONTH($A$4), DAY($A$4) - 20), EDF[Date], "&lt;=" &amp; $A$4, EDF[Nom], EDF_jour[[#This Row],[NOM]]) - 1)), 0)</f>
        <v>0</v>
      </c>
      <c r="AN38" s="73" t="str">
        <f>IF(COUNTIFS(EDF[Date], "&gt;=" &amp; DATE(2023, 7, 17), EDF[Date], "&lt;=" &amp; $A$4, EDF[Nom], EDF_jour[[#This Row],[NOM]]) = 0, "", SUMIFS(EDF[Total EDF], EDF[Date], "&gt;=" &amp; DATE(2023, 7, 17), EDF[Date], "&lt;=" &amp; $A$4, EDF[Nom], EDF_jour[[#This Row],[NOM]]) / COUNTIFS(EDF[Date], "&gt;=" &amp; DATE(2023, 7, 17), EDF[Date], "&lt;=" &amp; $A$4, EDF[Nom], EDF_jour[[#This Row],[NOM]]))</f>
        <v/>
      </c>
      <c r="AO38" s="74" cm="1">
        <f t="array" ref="AO38">IF(COUNTIFS(EDF[Date], "&gt;=" &amp; DATE(2023, 7, 17), EDF[Date], "&lt;=" &amp; $A$4, EDF[Nom], EDF_jour[[#This Row],[NOM]]) &gt; 1, SQRT(SUMPRODUCT((EDF[Nom]=EDF_jour[[#This Row],[NOM]]) * (EDF[Date]&gt;=DATE(2023, 7, 17)) * (EDF[Date]&lt;=$A$4) * (EDF[Total EDF]-EDF_jour[[#This Row],[Tendance saison]])^2) / (COUNTIFS(EDF[Date], "&gt;=" &amp; DATE(2023, 7, 17), EDF[Date], "&lt;=" &amp; $A$4, EDF[Nom], EDF_jour[[#This Row],[NOM]]) - 1)), 0)</f>
        <v>0</v>
      </c>
      <c r="AP38" s="74" t="str">
        <f>IF(COUNTIFS(EDF[Date], "&gt;=" &amp; DATE(YEAR($A$4), MONTH($A$4), DAY($A$4) - 20), EDF[Date], "&lt;=" &amp; $A$4, EDF[Nom], EDF_jour[[#This Row],[NOM]]) = 0, "", SUMIFS(EDF[Humeur], EDF[Date], "&gt;=" &amp; DATE(YEAR($A$4), MONTH($A$4), DAY($A$4) - 20), EDF[Date], "&lt;=" &amp; $A$4, EDF[Nom], EDF_jour[[#This Row],[NOM]]) / COUNTIFS(EDF[Date], "&gt;=" &amp; DATE(YEAR($A$4), MONTH($A$4), DAY($A$4) - 20), EDF[Date], "&lt;=" &amp; $A$4, EDF[Nom], EDF_jour[[#This Row],[NOM]]))</f>
        <v/>
      </c>
      <c r="AQ38" s="74" t="str">
        <f>IF(COUNTIFS(EDF[Date], "&gt;=" &amp; DATE(2023, 7, 17), EDF[Date], "&lt;=" &amp; $A$4, EDF[Nom], EDF_jour[[#This Row],[NOM]]) = 0, "", SUMIFS(EDF[Humeur], EDF[Date], "&gt;=" &amp; DATE(2023, 7, 17), EDF[Date], "&lt;=" &amp; $A$4, EDF[Nom], EDF_jour[[#This Row],[NOM]]) / COUNTIFS(EDF[Date], "&gt;=" &amp; DATE(2023, 7, 17), EDF[Date], "&lt;=" &amp; $A$4, EDF[Nom], EDF_jour[[#This Row],[NOM]]))</f>
        <v/>
      </c>
      <c r="AR38" s="74" t="str">
        <f>IF(COUNTIFS(EDF[Date], "&gt;=" &amp; DATE(YEAR($A$4), MONTH($A$4), DAY($A$4) - 20), EDF[Date], "&lt;=" &amp; $A$4, EDF[Nom], EDF_jour[[#This Row],[NOM]]) = 0, "", SUMIFS(EDF[Stress], EDF[Date], "&gt;=" &amp; DATE(YEAR($A$4), MONTH($A$4), DAY($A$4) - 20), EDF[Date], "&lt;=" &amp; $A$4, EDF[Nom], EDF_jour[[#This Row],[NOM]]) / COUNTIFS(EDF[Date], "&gt;=" &amp; DATE(YEAR($A$4), MONTH($A$4), DAY($A$4) - 20), EDF[Date], "&lt;=" &amp; $A$4, EDF[Nom], EDF_jour[[#This Row],[NOM]]))</f>
        <v/>
      </c>
      <c r="AS38" s="74" t="str">
        <f>IF(COUNTIFS(EDF[Date], "&gt;=" &amp; DATE(2023, 7, 17), EDF[Date], "&lt;=" &amp; $A$4, EDF[Nom], EDF_jour[[#This Row],[NOM]]) = 0, "", SUMIFS(EDF[Stress], EDF[Date], "&gt;=" &amp; DATE(2023, 7, 17), EDF[Date], "&lt;=" &amp; $A$4, EDF[Nom], EDF_jour[[#This Row],[NOM]]) / COUNTIFS(EDF[Date], "&gt;=" &amp; DATE(2023, 7, 17), EDF[Date], "&lt;=" &amp; $A$4, EDF[Nom], EDF_jour[[#This Row],[NOM]]))</f>
        <v/>
      </c>
      <c r="AT38" s="74" t="str">
        <f>IF(COUNTIFS(EDF[Date], "&gt;=" &amp; DATE(YEAR($A$4), MONTH($A$4), DAY($A$4) - 20), EDF[Date], "&lt;=" &amp; $A$4, EDF[Nom], EDF_jour[[#This Row],[NOM]]) = 0, "", SUMIFS(EDF[Sommeil], EDF[Date], "&gt;=" &amp; DATE(YEAR($A$4), MONTH($A$4), DAY($A$4) - 20), EDF[Date], "&lt;=" &amp; $A$4, EDF[Nom], EDF_jour[[#This Row],[NOM]]) / COUNTIFS(EDF[Date], "&gt;=" &amp; DATE(YEAR($A$4), MONTH($A$4), DAY($A$4) - 20), EDF[Date], "&lt;=" &amp; $A$4, EDF[Nom], EDF_jour[[#This Row],[NOM]]))</f>
        <v/>
      </c>
      <c r="AU38" s="74" t="str">
        <f>IF(COUNTIFS(EDF[Date], "&gt;=" &amp; DATE(2023, 7, 17), EDF[Date], "&lt;=" &amp; $A$4, EDF[Nom], EDF_jour[[#This Row],[NOM]]) = 0, "", SUMIFS(EDF[Sommeil], EDF[Date], "&gt;=" &amp; DATE(2023, 7, 17), EDF[Date], "&lt;=" &amp; $A$4, EDF[Nom], EDF_jour[[#This Row],[NOM]]) / COUNTIFS(EDF[Date], "&gt;=" &amp; DATE(2023, 7, 17), EDF[Date], "&lt;=" &amp; $A$4, EDF[Nom], EDF_jour[[#This Row],[NOM]]))</f>
        <v/>
      </c>
      <c r="AV38" s="74" t="str">
        <f>IF(COUNTIFS(EDF[Date], "&gt;=" &amp; DATE(YEAR($A$4), MONTH($A$4), DAY($A$4) - 20), EDF[Date], "&lt;=" &amp; $A$4, EDF[Nom], EDF_jour[[#This Row],[NOM]]) = 0, "", SUMIFS(EDF[Etat Physique], EDF[Date], "&gt;=" &amp; DATE(YEAR($A$4), MONTH($A$4), DAY($A$4) - 20), EDF[Date], "&lt;=" &amp; $A$4, EDF[Nom], EDF_jour[[#This Row],[NOM]]) / COUNTIFS(EDF[Date], "&gt;=" &amp; DATE(YEAR($A$4), MONTH($A$4), DAY($A$4) - 20), EDF[Date], "&lt;=" &amp; $A$4, EDF[Nom], EDF_jour[[#This Row],[NOM]]))</f>
        <v/>
      </c>
      <c r="AW38" s="74" t="str">
        <f>IF(COUNTIFS(EDF[Date], "&gt;=" &amp; DATE(2023, 7, 17), EDF[Date], "&lt;=" &amp; $A$4, EDF[Nom], EDF_jour[[#This Row],[NOM]]) = 0, "", SUMIFS(EDF[Etat Physique], EDF[Date], "&gt;=" &amp; DATE(2023, 7, 17), EDF[Date], "&lt;=" &amp; $A$4, EDF[Nom], EDF_jour[[#This Row],[NOM]]) / COUNTIFS(EDF[Date], "&gt;=" &amp; DATE(2023, 7, 17), EDF[Date], "&lt;=" &amp; $A$4, EDF[Nom], EDF_jour[[#This Row],[NOM]]))</f>
        <v/>
      </c>
      <c r="AX38" s="74" t="str">
        <f>IF(COUNTIFS(EDF[Date], "&gt;=" &amp; DATE(YEAR($A$4), MONTH($A$4), DAY($A$4) - 20), EDF[Date], "&lt;=" &amp; $A$4, EDF[Nom], EDF_jour[[#This Row],[NOM]]) = 0, "", SUMIFS(EDF[Hydratation], EDF[Date], "&gt;=" &amp; DATE(YEAR($A$4), MONTH($A$4), DAY($A$4) - 20), EDF[Date], "&lt;=" &amp; $A$4, EDF[Nom], EDF_jour[[#This Row],[NOM]]) / COUNTIFS(EDF[Date], "&gt;=" &amp; DATE(YEAR($A$4), MONTH($A$4), DAY($A$4) - 20), EDF[Date], "&lt;=" &amp; $A$4, EDF[Nom], EDF_jour[[#This Row],[NOM]]))</f>
        <v/>
      </c>
      <c r="AY38" s="74" t="str">
        <f>IF(COUNTIFS(EDF[Date], "&gt;=" &amp; DATE(2023, 7, 17), EDF[Date], "&lt;=" &amp; $A$4, EDF[Nom], EDF_jour[[#This Row],[NOM]]) = 0, "", SUMIFS(EDF[Hydratation], EDF[Date], "&gt;=" &amp; DATE(2023, 7, 17), EDF[Date], "&lt;=" &amp; $A$4, EDF[Nom], EDF_jour[[#This Row],[NOM]]) / COUNTIFS(EDF[Date], "&gt;=" &amp; DATE(2023, 7, 17), EDF[Date], "&lt;=" &amp; $A$4, EDF[Nom], EDF_jour[[#This Row],[NOM]]))</f>
        <v/>
      </c>
      <c r="AZ38" s="74" t="str">
        <f>IF(COUNTIFS(EDF[Date], "&gt;=" &amp; DATE(YEAR($A$4), MONTH($A$4), DAY($A$4) - 20), EDF[Date], "&lt;=" &amp; $A$4, EDF[Nom], EDF_jour[[#This Row],[NOM]]) = 0, "", SUMIFS(EDF[Nutrition], EDF[Date], "&gt;=" &amp; DATE(YEAR($A$4), MONTH($A$4), DAY($A$4) - 20), EDF[Date], "&lt;=" &amp; $A$4, EDF[Nom], EDF_jour[[#This Row],[NOM]]) / COUNTIFS(EDF[Date], "&gt;=" &amp; DATE(YEAR($A$4), MONTH($A$4), DAY($A$4) - 20), EDF[Date], "&lt;=" &amp; $A$4, EDF[Nom], EDF_jour[[#This Row],[NOM]]))</f>
        <v/>
      </c>
      <c r="BA38" s="75" t="str">
        <f>IF(COUNTIFS(EDF[Date], "&gt;=" &amp; DATE(2023, 7, 17), EDF[Date], "&lt;=" &amp; $A$4, EDF[Nom], EDF_jour[[#This Row],[NOM]]) = 0, "", SUMIFS(EDF[Hydratation], EDF[Date], "&gt;=" &amp; DATE(2023, 7, 17), EDF[Date], "&lt;=" &amp; $A$4, EDF[Nom], EDF_jour[[#This Row],[NOM]]) / COUNTIFS(EDF[Date], "&gt;=" &amp; DATE(2023, 7, 17), EDF[Date], "&lt;=" &amp; $A$4, EDF[Nom], EDF_jour[[#This Row],[NOM]]))</f>
        <v/>
      </c>
      <c r="BB38" s="49"/>
      <c r="BC38" s="48"/>
      <c r="BD38" s="48"/>
      <c r="BE38" s="48"/>
      <c r="BF38" s="48"/>
      <c r="BG38" s="48"/>
      <c r="BH38" s="48"/>
      <c r="BI38" s="48"/>
      <c r="BJ38" s="48"/>
      <c r="BK38" s="48"/>
      <c r="BL38" s="48"/>
      <c r="BM38" s="48"/>
      <c r="BN38" s="48"/>
      <c r="BO38" s="48"/>
      <c r="BP38" s="48"/>
      <c r="BQ38" s="48"/>
      <c r="BR38" s="48"/>
      <c r="BS38" s="48"/>
      <c r="BT38" s="48"/>
      <c r="BU38" s="49"/>
      <c r="BV38" s="49"/>
      <c r="BW38" s="49"/>
      <c r="BX38" s="49"/>
      <c r="BY38" s="49"/>
    </row>
    <row r="39" spans="1:77" x14ac:dyDescent="0.2">
      <c r="A39" s="78" t="s">
        <v>211</v>
      </c>
      <c r="B39" s="78" t="s">
        <v>813</v>
      </c>
      <c r="C39" s="39" t="s">
        <v>776</v>
      </c>
      <c r="D39" s="38">
        <v>45385</v>
      </c>
      <c r="E39" s="34"/>
      <c r="F39" s="52" t="s">
        <v>767</v>
      </c>
      <c r="G39" s="53" t="s">
        <v>773</v>
      </c>
      <c r="H39" s="37" t="str" cm="1">
        <f t="array" ref="H39">IF(P39="", "", IF(SUMPRODUCT((EDF_jour[[#This Row],[Humeur]:[Nutrition]]&lt;3)*1)&gt;=3, "Bas", VLOOKUP(P39, $G$67:$H$71, 2, TRUE)))</f>
        <v>En forme</v>
      </c>
      <c r="I39" s="78"/>
      <c r="J39" s="44" cm="1">
        <f t="array" ref="J39">IF(SUMPRODUCT((EDF[[Date]:[Date]]=$A$4)*(EDF[[Nom]:[Nom]]=A39)*(EDF[[Humeur]:[Humeur]]))=0, "", SUMPRODUCT((EDF[[Date]:[Date]]=$A$4)*(EDF[[Nom]:[Nom]]=A39)*(EDF[[Humeur]:[Humeur]])))</f>
        <v>4</v>
      </c>
      <c r="K39" s="45" cm="1">
        <f t="array" ref="K39">IF(SUMPRODUCT((EDF[[Date]:[Date]]=$A$4)*(EDF[[Nom]:[Nom]]=A39)*(EDF[[Stress]:[Stress]]))=0, "", SUMPRODUCT((EDF[[Date]:[Date]]=$A$4)*(EDF[[Nom]:[Nom]]=A39)*(EDF[[Stress]:[Stress]])))</f>
        <v>3</v>
      </c>
      <c r="L39" s="45" cm="1">
        <f t="array" ref="L39">IF(SUMPRODUCT((EDF[[Date]:[Date]]=$A$4)*(EDF[[Nom]:[Nom]]=A39)*(EDF[[Sommeil]:[Sommeil]]))=0, "", SUMPRODUCT((EDF[[Date]:[Date]]=$A$4)*(EDF[[Nom]:[Nom]]=A39)*(EDF[[Sommeil]:[Sommeil]])))</f>
        <v>4</v>
      </c>
      <c r="M39" s="45" cm="1">
        <f t="array" ref="M39">IF(SUMPRODUCT((EDF[[Date]:[Date]]=$A$4)*(EDF[[Nom]:[Nom]]=A39)*(EDF[[Etat Physique]:[Etat Physique]]))=0, "", SUMPRODUCT((EDF[[Date]:[Date]]=$A$4)*(EDF[[Nom]:[Nom]]=A39)*(EDF[[Etat Physique]:[Etat Physique]])))</f>
        <v>4</v>
      </c>
      <c r="N39" s="45" cm="1">
        <f t="array" ref="N39">IF(SUMPRODUCT((EDF[[Date]:[Date]]=$A$4)*(EDF[[Nom]:[Nom]]=A39)*(EDF[[Hydratation]:[Hydratation]]))=0, "", SUMPRODUCT((EDF[[Date]:[Date]]=$A$4)*(EDF[[Nom]:[Nom]]=A39)*(EDF[[Hydratation]:[Hydratation]])))</f>
        <v>4</v>
      </c>
      <c r="O39" s="45" cm="1">
        <f t="array" ref="O39">IF(SUMPRODUCT((EDF[[Date]:[Date]]=$A$4)*(EDF[[Nom]:[Nom]]=A39)*(EDF[[Nutrition]:[Nutrition]]))=0, "", SUMPRODUCT((EDF[[Date]:[Date]]=$A$4)*(EDF[[Nom]:[Nom]]=A39)*(EDF[[Nutrition]:[Nutrition]])))</f>
        <v>4</v>
      </c>
      <c r="P39" s="45" cm="1">
        <f t="array" ref="P39">IF(SUMPRODUCT((EDF[[Date]:[Date]]=$A$4)*(EDF[[Nom]:[Nom]]=A39)*(EDF[[Total EDF]:[Total EDF]]))=0, "", SUMPRODUCT((EDF[[Date]:[Date]]=$A$4)*(EDF[[Nom]:[Nom]]=A39)*(EDF[[Total EDF]:[Total EDF]])))</f>
        <v>23</v>
      </c>
      <c r="Q39" s="107" t="str" cm="1">
        <f t="array" ref="Q39">IF(SUMPRODUCT((EDF[[Date]:[Date]]=$A$4)*(EDF[[Nom]:[Nom]]=EDF_jour[[#This Row],[NOM]])*(EDF[[Intensité douleur]:[Intensité douleur]]))=0, "", SUMPRODUCT((EDF[[Date]:[Date]]=$A$4)*(EDF[[Nom]:[Nom]]=EDF_jour[[#This Row],[NOM]])*(EDF[[Intensité douleur]:[Intensité douleur]])))</f>
        <v/>
      </c>
      <c r="R39" s="35" t="str" cm="1">
        <f t="array" ref="R39">IF(IFERROR(INDEX(EDF[[Commentaires douleur]:[Commentaires douleur]], MATCH(1, (EDF[[Date]:[Date]]=$A$4)*(EDF[[Nom]:[Nom]]=EDF_jour[[#This Row],[NOM]]), 0)), "")=0, "", IFERROR(INDEX(EDF[[Commentaires douleur]:[Commentaires douleur]], MATCH(1, (EDF[[Date]:[Date]]=$A$4)*(EDF[[Nom]:[Nom]]=EDF_jour[[#This Row],[NOM]]), 0)), ""))</f>
        <v/>
      </c>
      <c r="S39" s="35"/>
      <c r="T39" s="35" t="str" cm="1">
        <f t="array" ref="T39">IF(IFERROR(INDEX(EDF[[Tête]:[Tête]], MATCH(1, (EDF[[Date]:[Date]]=$A$4)*(EDF[[Nom]:[Nom]]=EDF_jour[[#This Row],[NOM]]), 0)), "")=0, "", IFERROR(INDEX(EDF[[Tête]:[Tête]], MATCH(1, (EDF[[Date]:[Date]]=$A$4)*(EDF[[Nom]:[Nom]]=EDF_jour[[#This Row],[NOM]]), 0)), ""))</f>
        <v/>
      </c>
      <c r="U39" s="35" t="str" cm="1">
        <f t="array" ref="U39">IF(IFERROR(INDEX(EDF[[Cervicales]:[Cervicales]], MATCH(1, (EDF[[Date]:[Date]]=$A$4)*(EDF[[Nom]:[Nom]]=EDF_jour[[#This Row],[NOM]]), 0)), "")=0, "", IFERROR(INDEX(EDF[[Cervicales]:[Cervicales]], MATCH(1, (EDF[[Date]:[Date]]=$A$4)*(EDF[[Nom]:[Nom]]=EDF_jour[[#This Row],[NOM]]), 0)), ""))</f>
        <v/>
      </c>
      <c r="V39" s="35" t="str" cm="1">
        <f t="array" ref="V39">IF(IFERROR(INDEX(EDF[[Ceinture scapulaire]:[Ceinture scapulaire]], MATCH(1, (EDF[[Date]:[Date]]=$A$4)*(EDF[[Nom]:[Nom]]=EDF_jour[[#This Row],[NOM]]), 0)), "")=0, "", IFERROR(INDEX(EDF[[Ceinture scapulaire]:[Ceinture scapulaire]], MATCH(1, (EDF[[Date]:[Date]]=$A$4)*(EDF[[Nom]:[Nom]]=EDF_jour[[#This Row],[NOM]]), 0)), ""))</f>
        <v/>
      </c>
      <c r="W39" s="35" t="str" cm="1">
        <f t="array" ref="W39">IF(IFERROR(INDEX(EDF[[Coudes]:[Coudes]], MATCH(1, (EDF[[Date]:[Date]]=$A$4)*(EDF[[Nom]:[Nom]]=EDF_jour[[#This Row],[NOM]]), 0)), "")=0, "", IFERROR(INDEX(EDF[[Coudes]:[Coudes]], MATCH(1, (EDF[[Date]:[Date]]=$A$4)*(EDF[[Nom]:[Nom]]=EDF_jour[[#This Row],[NOM]]), 0)), ""))</f>
        <v/>
      </c>
      <c r="X39" s="35" t="str" cm="1">
        <f t="array" ref="X39">IF(IFERROR(INDEX(EDF[[Mains]:[Mains]], MATCH(1, (EDF[[Date]:[Date]]=$A$4)*(EDF[[Nom]:[Nom]]=EDF_jour[[#This Row],[NOM]]), 0)), "")=0, "", IFERROR(INDEX(EDF[[Mains]:[Mains]], MATCH(1, (EDF[[Date]:[Date]]=$A$4)*(EDF[[Nom]:[Nom]]=EDF_jour[[#This Row],[NOM]]), 0)), ""))</f>
        <v/>
      </c>
      <c r="Y39" s="35" t="str" cm="1">
        <f t="array" ref="Y39">IF(IFERROR(INDEX(EDF[[Dos]:[Dos]], MATCH(1, (EDF[[Date]:[Date]]=$A$4)*(EDF[[Nom]:[Nom]]=EDF_jour[[#This Row],[NOM]]), 0)), "")=0, "", IFERROR(INDEX(EDF[[Dos]:[Dos]], MATCH(1, (EDF[[Date]:[Date]]=$A$4)*(EDF[[Nom]:[Nom]]=EDF_jour[[#This Row],[NOM]]), 0)), ""))</f>
        <v/>
      </c>
      <c r="Z39" s="35" t="str" cm="1">
        <f t="array" ref="Z39">IF(IFERROR(INDEX(EDF[[Abdos]:[Abdos]], MATCH(1, (EDF[[Date]:[Date]]=$A$4)*(EDF[[Nom]:[Nom]]=EDF_jour[[#This Row],[NOM]]), 0)), "")=0, "", IFERROR(INDEX(EDF[[Abdos]:[Abdos]], MATCH(1, (EDF[[Date]:[Date]]=$A$4)*(EDF[[Nom]:[Nom]]=EDF_jour[[#This Row],[NOM]]), 0)), ""))</f>
        <v/>
      </c>
      <c r="AA39" s="35" t="str" cm="1">
        <f t="array" ref="AA39">IF(IFERROR(INDEX(EDF[[Ceinture pelvienne]:[Ceinture pelvienne]], MATCH(1, (EDF[[Date]:[Date]]=$A$4)*(EDF[[Nom]:[Nom]]=EDF_jour[[#This Row],[NOM]]), 0)), "")=0, "", IFERROR(INDEX(EDF[[Ceinture pelvienne]:[Ceinture pelvienne]], MATCH(1, (EDF[[Date]:[Date]]=$A$4)*(EDF[[Nom]:[Nom]]=EDF_jour[[#This Row],[NOM]]), 0)), ""))</f>
        <v/>
      </c>
      <c r="AB39" s="35" t="str" cm="1">
        <f t="array" ref="AB39">IF(IFERROR(INDEX(EDF[[Genou]:[Genou]], MATCH(1, (EDF[[Date]:[Date]]=$A$4)*(EDF[[Nom]:[Nom]]=EDF_jour[[#This Row],[NOM]]), 0)), "")=0, "", IFERROR(INDEX(EDF[[Genou]:[Genou]], MATCH(1, (EDF[[Date]:[Date]]=$A$4)*(EDF[[Nom]:[Nom]]=EDF_jour[[#This Row],[NOM]]), 0)), ""))</f>
        <v/>
      </c>
      <c r="AC39" s="35" t="str" cm="1">
        <f t="array" ref="AC39">IF(IFERROR(INDEX(EDF[[Quadri]:[Quadri]], MATCH(1, (EDF[[Date]:[Date]]=$A$4)*(EDF[[Nom]:[Nom]]=EDF_jour[[#This Row],[NOM]]), 0)), "")=0, "", IFERROR(INDEX(EDF[[Quadri]:[Quadri]], MATCH(1, (EDF[[Date]:[Date]]=$A$4)*(EDF[[Nom]:[Nom]]=EDF_jour[[#This Row],[NOM]]), 0)), ""))</f>
        <v/>
      </c>
      <c r="AD39" s="35" t="str" cm="1">
        <f t="array" ref="AD39">IF(IFERROR(INDEX(EDF[[Ischio]:[Ischio]], MATCH(1, (EDF[[Date]:[Date]]=$A$4)*(EDF[[Nom]:[Nom]]=EDF_jour[[#This Row],[NOM]]), 0)), "")=0, "", IFERROR(INDEX(EDF[[Ischio]:[Ischio]], MATCH(1, (EDF[[Date]:[Date]]=$A$4)*(EDF[[Nom]:[Nom]]=EDF_jour[[#This Row],[NOM]]), 0)), ""))</f>
        <v/>
      </c>
      <c r="AE39" s="35" t="str" cm="1">
        <f t="array" ref="AE39">IF(IFERROR(INDEX(EDF[[Tibia]:[Tibia]], MATCH(1, (EDF[[Date]:[Date]]=$A$4)*(EDF[[Nom]:[Nom]]=EDF_jour[[#This Row],[NOM]]), 0)), "")=0, "", IFERROR(INDEX(EDF[[Tibia]:[Tibia]], MATCH(1, (EDF[[Date]:[Date]]=$A$4)*(EDF[[Nom]:[Nom]]=EDF_jour[[#This Row],[NOM]]), 0)), ""))</f>
        <v/>
      </c>
      <c r="AF39" s="35" t="str" cm="1">
        <f t="array" ref="AF39">IF(IFERROR(INDEX(EDF[[Mollet]:[Mollet]], MATCH(1, (EDF[[Date]:[Date]]=$A$4)*(EDF[[Nom]:[Nom]]=EDF_jour[[#This Row],[NOM]]), 0)), "")=0, "", IFERROR(INDEX(EDF[[Mollet]:[Mollet]], MATCH(1, (EDF[[Date]:[Date]]=$A$4)*(EDF[[Nom]:[Nom]]=EDF_jour[[#This Row],[NOM]]), 0)), ""))</f>
        <v/>
      </c>
      <c r="AG39" s="35" t="str" cm="1">
        <f t="array" ref="AG39">IF(IFERROR(INDEX(EDF[[Chevilles]:[Chevilles]], MATCH(1, (EDF[[Date]:[Date]]=$A$4)*(EDF[[Nom]:[Nom]]=EDF_jour[[#This Row],[NOM]]), 0)), "")=0, "", IFERROR(INDEX(EDF[[Chevilles]:[Chevilles]], MATCH(1, (EDF[[Date]:[Date]]=$A$4)*(EDF[[Nom]:[Nom]]=EDF_jour[[#This Row],[NOM]]), 0)), ""))</f>
        <v/>
      </c>
      <c r="AH39" s="35" t="str" cm="1">
        <f t="array" ref="AH39">IF(IFERROR(INDEX(EDF[[Pieds]:[Pieds]], MATCH(1, (EDF[[Date]:[Date]]=$A$4)*(EDF[[Nom]:[Nom]]=EDF_jour[[#This Row],[NOM]]), 0)), "")=0, "", IFERROR(INDEX(EDF[[Pieds]:[Pieds]], MATCH(1, (EDF[[Date]:[Date]]=$A$4)*(EDF[[Nom]:[Nom]]=EDF_jour[[#This Row],[NOM]]), 0)), ""))</f>
        <v/>
      </c>
      <c r="AI39" s="136">
        <f>IF(COUNTIFS(EDF[Date], "&gt;=" &amp; DATE(YEAR($A$4), MONTH($A$4), DAY($A$4) - 6), EDF[Date], "&lt;=" &amp; $A$4, EDF[Nom], EDF_jour[[#This Row],[NOM]]) = 0, "", SUMIFS(EDF[Total EDF], EDF[Date], "&gt;=" &amp; DATE(YEAR($A$4), MONTH($A$4), DAY($A$4) - 6), EDF[Date], "&lt;=" &amp; $A$4, EDF[Nom], EDF_jour[[#This Row],[NOM]]) / COUNTIFS(EDF[Date], "&gt;=" &amp; DATE(YEAR($A$4), MONTH($A$4), DAY($A$4) - 6), EDF[Date], "&lt;=" &amp; $A$4, EDF[Nom], EDF_jour[[#This Row],[NOM]]))</f>
        <v>21.333333333333332</v>
      </c>
      <c r="AJ39" s="136" cm="1">
        <f t="array" ref="AJ39">IF(COUNTIFS(EDF[Date], "&gt;=" &amp; DATE(YEAR($A$4), MONTH($A$4), DAY($A$4) - 6), EDF[Date], "&lt;=" &amp; $A$4, EDF[Nom], EDF_jour[[#This Row],[NOM]]) &gt; 1, SQRT(SUMPRODUCT((EDF[Nom]=EDF_jour[[#This Row],[NOM]]) * (EDF[Date]&gt;=DATE(YEAR($A$4), MONTH($A$4), DAY($A$4)-6)) * (EDF[Date]&lt;=$A$4) * (EDF[Total EDF]-EDF_jour[[#This Row],[Tendance semaine]])^2) / (COUNTIFS(EDF[Date], "&gt;=" &amp; DATE(YEAR($A$4), MONTH($A$4), DAY($A$4) - 6), EDF[Date], "&lt;=" &amp; $A$4, EDF[Nom], EDF_jour[[#This Row],[NOM]]) - 1)), 0)</f>
        <v>1.5275252316519465</v>
      </c>
      <c r="AK39" s="130">
        <f>IF(COUNTIFS(EDF[Date], "&gt;=" &amp; DATE(YEAR($A$4), MONTH($A$4), DAY($A$4) - 20), EDF[Date], "&lt;=" &amp; $A$4, EDF[Nom], EDF_jour[[#This Row],[NOM]]) = 0, "", SUMIFS(EDF[Total EDF], EDF[Date], "&gt;=" &amp; DATE(YEAR($A$4), MONTH($A$4), DAY($A$4) - 20), EDF[Date], "&lt;=" &amp; $A$4, EDF[Nom], EDF_jour[[#This Row],[NOM]]) / COUNTIFS(EDF[Date], "&gt;=" &amp; DATE(YEAR($A$4), MONTH($A$4), DAY($A$4) - 20), EDF[Date], "&lt;=" &amp; $A$4, EDF[Nom], EDF_jour[[#This Row],[NOM]]))</f>
        <v>21</v>
      </c>
      <c r="AL39" s="131">
        <f>IFERROR((EDF_jour[[#This Row],[Score]] - EDF_jour[[#This Row],[Tendance 21j EDF]]) / EDF_jour[[#This Row],[Tendance 21j EDF]], "")</f>
        <v>9.5238095238095233E-2</v>
      </c>
      <c r="AM39" s="132" cm="1">
        <f t="array" ref="AM39">IF(COUNTIFS(EDF[Date], "&gt;=" &amp; DATE(YEAR($A$4), MONTH($A$4), DAY($A$4) - 20), EDF[Date], "&lt;=" &amp; $A$4, EDF[Nom], EDF_jour[[#This Row],[NOM]]) &gt; 1, SQRT(SUMPRODUCT((EDF[Nom]=EDF_jour[[#This Row],[NOM]]) * (EDF[Date]&gt;=DATE(YEAR($A$4), MONTH($A$4), DAY($A$4)-20)) * (EDF[Date]&lt;=$A$4) * (EDF[Total EDF]-EDF_jour[[#This Row],[Tendance 21j EDF]])^2) / (COUNTIFS(EDF[Date], "&gt;=" &amp; DATE(YEAR($A$4), MONTH($A$4), DAY($A$4) - 20), EDF[Date], "&lt;=" &amp; $A$4, EDF[Nom], EDF_jour[[#This Row],[NOM]]) - 1)), 0)</f>
        <v>1.3093073414159542</v>
      </c>
      <c r="AN39" s="133">
        <f>IF(COUNTIFS(EDF[Date], "&gt;=" &amp; DATE(2023, 7, 17), EDF[Date], "&lt;=" &amp; $A$4, EDF[Nom], EDF_jour[[#This Row],[NOM]]) = 0, "", SUMIFS(EDF[Total EDF], EDF[Date], "&gt;=" &amp; DATE(2023, 7, 17), EDF[Date], "&lt;=" &amp; $A$4, EDF[Nom], EDF_jour[[#This Row],[NOM]]) / COUNTIFS(EDF[Date], "&gt;=" &amp; DATE(2023, 7, 17), EDF[Date], "&lt;=" &amp; $A$4, EDF[Nom], EDF_jour[[#This Row],[NOM]]))</f>
        <v>20.061538461538461</v>
      </c>
      <c r="AO39" s="132" cm="1">
        <f t="array" ref="AO39">IF(COUNTIFS(EDF[Date], "&gt;=" &amp; DATE(2023, 7, 17), EDF[Date], "&lt;=" &amp; $A$4, EDF[Nom], EDF_jour[[#This Row],[NOM]]) &gt; 1, SQRT(SUMPRODUCT((EDF[Nom]=EDF_jour[[#This Row],[NOM]]) * (EDF[Date]&gt;=DATE(2023, 7, 17)) * (EDF[Date]&lt;=$A$4) * (EDF[Total EDF]-EDF_jour[[#This Row],[Tendance saison]])^2) / (COUNTIFS(EDF[Date], "&gt;=" &amp; DATE(2023, 7, 17), EDF[Date], "&lt;=" &amp; $A$4, EDF[Nom], EDF_jour[[#This Row],[NOM]]) - 1)), 0)</f>
        <v>1.9515772713766297</v>
      </c>
      <c r="AP39" s="132">
        <f>IF(COUNTIFS(EDF[Date], "&gt;=" &amp; DATE(YEAR($A$4), MONTH($A$4), DAY($A$4) - 20), EDF[Date], "&lt;=" &amp; $A$4, EDF[Nom], EDF_jour[[#This Row],[NOM]]) = 0, "", SUMIFS(EDF[Humeur], EDF[Date], "&gt;=" &amp; DATE(YEAR($A$4), MONTH($A$4), DAY($A$4) - 20), EDF[Date], "&lt;=" &amp; $A$4, EDF[Nom], EDF_jour[[#This Row],[NOM]]) / COUNTIFS(EDF[Date], "&gt;=" &amp; DATE(YEAR($A$4), MONTH($A$4), DAY($A$4) - 20), EDF[Date], "&lt;=" &amp; $A$4, EDF[Nom], EDF_jour[[#This Row],[NOM]]))</f>
        <v>3.875</v>
      </c>
      <c r="AQ39" s="132">
        <f>IF(COUNTIFS(EDF[Date], "&gt;=" &amp; DATE(2023, 7, 17), EDF[Date], "&lt;=" &amp; $A$4, EDF[Nom], EDF_jour[[#This Row],[NOM]]) = 0, "", SUMIFS(EDF[Humeur], EDF[Date], "&gt;=" &amp; DATE(2023, 7, 17), EDF[Date], "&lt;=" &amp; $A$4, EDF[Nom], EDF_jour[[#This Row],[NOM]]) / COUNTIFS(EDF[Date], "&gt;=" &amp; DATE(2023, 7, 17), EDF[Date], "&lt;=" &amp; $A$4, EDF[Nom], EDF_jour[[#This Row],[NOM]]))</f>
        <v>3.7076923076923078</v>
      </c>
      <c r="AR39" s="132">
        <f>IF(COUNTIFS(EDF[Date], "&gt;=" &amp; DATE(YEAR($A$4), MONTH($A$4), DAY($A$4) - 20), EDF[Date], "&lt;=" &amp; $A$4, EDF[Nom], EDF_jour[[#This Row],[NOM]]) = 0, "", SUMIFS(EDF[Stress], EDF[Date], "&gt;=" &amp; DATE(YEAR($A$4), MONTH($A$4), DAY($A$4) - 20), EDF[Date], "&lt;=" &amp; $A$4, EDF[Nom], EDF_jour[[#This Row],[NOM]]) / COUNTIFS(EDF[Date], "&gt;=" &amp; DATE(YEAR($A$4), MONTH($A$4), DAY($A$4) - 20), EDF[Date], "&lt;=" &amp; $A$4, EDF[Nom], EDF_jour[[#This Row],[NOM]]))</f>
        <v>3</v>
      </c>
      <c r="AS39" s="132">
        <f>IF(COUNTIFS(EDF[Date], "&gt;=" &amp; DATE(2023, 7, 17), EDF[Date], "&lt;=" &amp; $A$4, EDF[Nom], EDF_jour[[#This Row],[NOM]]) = 0, "", SUMIFS(EDF[Stress], EDF[Date], "&gt;=" &amp; DATE(2023, 7, 17), EDF[Date], "&lt;=" &amp; $A$4, EDF[Nom], EDF_jour[[#This Row],[NOM]]) / COUNTIFS(EDF[Date], "&gt;=" &amp; DATE(2023, 7, 17), EDF[Date], "&lt;=" &amp; $A$4, EDF[Nom], EDF_jour[[#This Row],[NOM]]))</f>
        <v>3.046153846153846</v>
      </c>
      <c r="AT39" s="132">
        <f>IF(COUNTIFS(EDF[Date], "&gt;=" &amp; DATE(YEAR($A$4), MONTH($A$4), DAY($A$4) - 20), EDF[Date], "&lt;=" &amp; $A$4, EDF[Nom], EDF_jour[[#This Row],[NOM]]) = 0, "", SUMIFS(EDF[Sommeil], EDF[Date], "&gt;=" &amp; DATE(YEAR($A$4), MONTH($A$4), DAY($A$4) - 20), EDF[Date], "&lt;=" &amp; $A$4, EDF[Nom], EDF_jour[[#This Row],[NOM]]) / COUNTIFS(EDF[Date], "&gt;=" &amp; DATE(YEAR($A$4), MONTH($A$4), DAY($A$4) - 20), EDF[Date], "&lt;=" &amp; $A$4, EDF[Nom], EDF_jour[[#This Row],[NOM]]))</f>
        <v>3.5</v>
      </c>
      <c r="AU39" s="132">
        <f>IF(COUNTIFS(EDF[Date], "&gt;=" &amp; DATE(2023, 7, 17), EDF[Date], "&lt;=" &amp; $A$4, EDF[Nom], EDF_jour[[#This Row],[NOM]]) = 0, "", SUMIFS(EDF[Sommeil], EDF[Date], "&gt;=" &amp; DATE(2023, 7, 17), EDF[Date], "&lt;=" &amp; $A$4, EDF[Nom], EDF_jour[[#This Row],[NOM]]) / COUNTIFS(EDF[Date], "&gt;=" &amp; DATE(2023, 7, 17), EDF[Date], "&lt;=" &amp; $A$4, EDF[Nom], EDF_jour[[#This Row],[NOM]]))</f>
        <v>3.4461538461538463</v>
      </c>
      <c r="AV39" s="132">
        <f>IF(COUNTIFS(EDF[Date], "&gt;=" &amp; DATE(YEAR($A$4), MONTH($A$4), DAY($A$4) - 20), EDF[Date], "&lt;=" &amp; $A$4, EDF[Nom], EDF_jour[[#This Row],[NOM]]) = 0, "", SUMIFS(EDF[Etat Physique], EDF[Date], "&gt;=" &amp; DATE(YEAR($A$4), MONTH($A$4), DAY($A$4) - 20), EDF[Date], "&lt;=" &amp; $A$4, EDF[Nom], EDF_jour[[#This Row],[NOM]]) / COUNTIFS(EDF[Date], "&gt;=" &amp; DATE(YEAR($A$4), MONTH($A$4), DAY($A$4) - 20), EDF[Date], "&lt;=" &amp; $A$4, EDF[Nom], EDF_jour[[#This Row],[NOM]]))</f>
        <v>3.375</v>
      </c>
      <c r="AW39" s="132">
        <f>IF(COUNTIFS(EDF[Date], "&gt;=" &amp; DATE(2023, 7, 17), EDF[Date], "&lt;=" &amp; $A$4, EDF[Nom], EDF_jour[[#This Row],[NOM]]) = 0, "", SUMIFS(EDF[Etat Physique], EDF[Date], "&gt;=" &amp; DATE(2023, 7, 17), EDF[Date], "&lt;=" &amp; $A$4, EDF[Nom], EDF_jour[[#This Row],[NOM]]) / COUNTIFS(EDF[Date], "&gt;=" &amp; DATE(2023, 7, 17), EDF[Date], "&lt;=" &amp; $A$4, EDF[Nom], EDF_jour[[#This Row],[NOM]]))</f>
        <v>3.3692307692307693</v>
      </c>
      <c r="AX39" s="132">
        <f>IF(COUNTIFS(EDF[Date], "&gt;=" &amp; DATE(YEAR($A$4), MONTH($A$4), DAY($A$4) - 20), EDF[Date], "&lt;=" &amp; $A$4, EDF[Nom], EDF_jour[[#This Row],[NOM]]) = 0, "", SUMIFS(EDF[Hydratation], EDF[Date], "&gt;=" &amp; DATE(YEAR($A$4), MONTH($A$4), DAY($A$4) - 20), EDF[Date], "&lt;=" &amp; $A$4, EDF[Nom], EDF_jour[[#This Row],[NOM]]) / COUNTIFS(EDF[Date], "&gt;=" &amp; DATE(YEAR($A$4), MONTH($A$4), DAY($A$4) - 20), EDF[Date], "&lt;=" &amp; $A$4, EDF[Nom], EDF_jour[[#This Row],[NOM]]))</f>
        <v>3.5</v>
      </c>
      <c r="AY39" s="132">
        <f>IF(COUNTIFS(EDF[Date], "&gt;=" &amp; DATE(2023, 7, 17), EDF[Date], "&lt;=" &amp; $A$4, EDF[Nom], EDF_jour[[#This Row],[NOM]]) = 0, "", SUMIFS(EDF[Hydratation], EDF[Date], "&gt;=" &amp; DATE(2023, 7, 17), EDF[Date], "&lt;=" &amp; $A$4, EDF[Nom], EDF_jour[[#This Row],[NOM]]) / COUNTIFS(EDF[Date], "&gt;=" &amp; DATE(2023, 7, 17), EDF[Date], "&lt;=" &amp; $A$4, EDF[Nom], EDF_jour[[#This Row],[NOM]]))</f>
        <v>3.0153846153846153</v>
      </c>
      <c r="AZ39" s="132">
        <f>IF(COUNTIFS(EDF[Date], "&gt;=" &amp; DATE(YEAR($A$4), MONTH($A$4), DAY($A$4) - 20), EDF[Date], "&lt;=" &amp; $A$4, EDF[Nom], EDF_jour[[#This Row],[NOM]]) = 0, "", SUMIFS(EDF[Nutrition], EDF[Date], "&gt;=" &amp; DATE(YEAR($A$4), MONTH($A$4), DAY($A$4) - 20), EDF[Date], "&lt;=" &amp; $A$4, EDF[Nom], EDF_jour[[#This Row],[NOM]]) / COUNTIFS(EDF[Date], "&gt;=" &amp; DATE(YEAR($A$4), MONTH($A$4), DAY($A$4) - 20), EDF[Date], "&lt;=" &amp; $A$4, EDF[Nom], EDF_jour[[#This Row],[NOM]]))</f>
        <v>3.75</v>
      </c>
      <c r="BA39" s="134">
        <f>IF(COUNTIFS(EDF[Date], "&gt;=" &amp; DATE(2023, 7, 17), EDF[Date], "&lt;=" &amp; $A$4, EDF[Nom], EDF_jour[[#This Row],[NOM]]) = 0, "", SUMIFS(EDF[Hydratation], EDF[Date], "&gt;=" &amp; DATE(2023, 7, 17), EDF[Date], "&lt;=" &amp; $A$4, EDF[Nom], EDF_jour[[#This Row],[NOM]]) / COUNTIFS(EDF[Date], "&gt;=" &amp; DATE(2023, 7, 17), EDF[Date], "&lt;=" &amp; $A$4, EDF[Nom], EDF_jour[[#This Row],[NOM]]))</f>
        <v>3.0153846153846153</v>
      </c>
      <c r="BB39" s="48"/>
      <c r="BC39" s="48"/>
      <c r="BD39" s="48"/>
      <c r="BE39" s="48"/>
      <c r="BF39" s="48"/>
      <c r="BG39" s="48"/>
      <c r="BH39" s="48"/>
      <c r="BI39" s="48"/>
      <c r="BJ39" s="48"/>
      <c r="BK39" s="48"/>
      <c r="BL39" s="48"/>
      <c r="BM39" s="48"/>
      <c r="BN39" s="48"/>
      <c r="BO39" s="48"/>
      <c r="BP39" s="48"/>
      <c r="BQ39" s="48"/>
      <c r="BR39" s="48"/>
      <c r="BS39" s="48"/>
      <c r="BT39" s="48"/>
      <c r="BU39" s="49"/>
      <c r="BV39" s="49"/>
      <c r="BW39" s="49"/>
      <c r="BX39" s="49"/>
      <c r="BY39" s="49"/>
    </row>
    <row r="40" spans="1:77" x14ac:dyDescent="0.2">
      <c r="A40" s="78" t="s">
        <v>78</v>
      </c>
      <c r="B40" s="78" t="s">
        <v>814</v>
      </c>
      <c r="C40" s="40" t="s">
        <v>766</v>
      </c>
      <c r="D40" s="40" t="s">
        <v>772</v>
      </c>
      <c r="E40" s="34"/>
      <c r="F40" s="52" t="s">
        <v>767</v>
      </c>
      <c r="G40" s="53" t="s">
        <v>773</v>
      </c>
      <c r="H40" s="37" t="str" cm="1">
        <f t="array" ref="H40">IF(P40="", "", IF(SUMPRODUCT((EDF_jour[[#This Row],[Humeur]:[Nutrition]]&lt;3)*1)&gt;=3, "Bas", VLOOKUP(P40, $G$67:$H$71, 2, TRUE)))</f>
        <v>Normal</v>
      </c>
      <c r="I40" s="78" t="s">
        <v>777</v>
      </c>
      <c r="J40" s="44" cm="1">
        <f t="array" ref="J40">IF(SUMPRODUCT((EDF[[Date]:[Date]]=$A$4)*(EDF[[Nom]:[Nom]]=A40)*(EDF[[Humeur]:[Humeur]]))=0, "", SUMPRODUCT((EDF[[Date]:[Date]]=$A$4)*(EDF[[Nom]:[Nom]]=A40)*(EDF[[Humeur]:[Humeur]])))</f>
        <v>3</v>
      </c>
      <c r="K40" s="45" cm="1">
        <f t="array" ref="K40">IF(SUMPRODUCT((EDF[[Date]:[Date]]=$A$4)*(EDF[[Nom]:[Nom]]=A40)*(EDF[[Stress]:[Stress]]))=0, "", SUMPRODUCT((EDF[[Date]:[Date]]=$A$4)*(EDF[[Nom]:[Nom]]=A40)*(EDF[[Stress]:[Stress]])))</f>
        <v>3</v>
      </c>
      <c r="L40" s="45" cm="1">
        <f t="array" ref="L40">IF(SUMPRODUCT((EDF[[Date]:[Date]]=$A$4)*(EDF[[Nom]:[Nom]]=A40)*(EDF[[Sommeil]:[Sommeil]]))=0, "", SUMPRODUCT((EDF[[Date]:[Date]]=$A$4)*(EDF[[Nom]:[Nom]]=A40)*(EDF[[Sommeil]:[Sommeil]])))</f>
        <v>2</v>
      </c>
      <c r="M40" s="45" cm="1">
        <f t="array" ref="M40">IF(SUMPRODUCT((EDF[[Date]:[Date]]=$A$4)*(EDF[[Nom]:[Nom]]=A40)*(EDF[[Etat Physique]:[Etat Physique]]))=0, "", SUMPRODUCT((EDF[[Date]:[Date]]=$A$4)*(EDF[[Nom]:[Nom]]=A40)*(EDF[[Etat Physique]:[Etat Physique]])))</f>
        <v>3</v>
      </c>
      <c r="N40" s="45" cm="1">
        <f t="array" ref="N40">IF(SUMPRODUCT((EDF[[Date]:[Date]]=$A$4)*(EDF[[Nom]:[Nom]]=A40)*(EDF[[Hydratation]:[Hydratation]]))=0, "", SUMPRODUCT((EDF[[Date]:[Date]]=$A$4)*(EDF[[Nom]:[Nom]]=A40)*(EDF[[Hydratation]:[Hydratation]])))</f>
        <v>2</v>
      </c>
      <c r="O40" s="45" cm="1">
        <f t="array" ref="O40">IF(SUMPRODUCT((EDF[[Date]:[Date]]=$A$4)*(EDF[[Nom]:[Nom]]=A40)*(EDF[[Nutrition]:[Nutrition]]))=0, "", SUMPRODUCT((EDF[[Date]:[Date]]=$A$4)*(EDF[[Nom]:[Nom]]=A40)*(EDF[[Nutrition]:[Nutrition]])))</f>
        <v>4</v>
      </c>
      <c r="P40" s="45" cm="1">
        <f t="array" ref="P40">IF(SUMPRODUCT((EDF[[Date]:[Date]]=$A$4)*(EDF[[Nom]:[Nom]]=A40)*(EDF[[Total EDF]:[Total EDF]]))=0, "", SUMPRODUCT((EDF[[Date]:[Date]]=$A$4)*(EDF[[Nom]:[Nom]]=A40)*(EDF[[Total EDF]:[Total EDF]])))</f>
        <v>17</v>
      </c>
      <c r="Q40" s="107" t="str" cm="1">
        <f t="array" ref="Q40">IF(SUMPRODUCT((EDF[[Date]:[Date]]=$A$4)*(EDF[[Nom]:[Nom]]=EDF_jour[[#This Row],[NOM]])*(EDF[[Intensité douleur]:[Intensité douleur]]))=0, "", SUMPRODUCT((EDF[[Date]:[Date]]=$A$4)*(EDF[[Nom]:[Nom]]=EDF_jour[[#This Row],[NOM]])*(EDF[[Intensité douleur]:[Intensité douleur]])))</f>
        <v/>
      </c>
      <c r="R40" s="35" t="str" cm="1">
        <f t="array" ref="R40">IF(IFERROR(INDEX(EDF[[Commentaires douleur]:[Commentaires douleur]], MATCH(1, (EDF[[Date]:[Date]]=$A$4)*(EDF[[Nom]:[Nom]]=EDF_jour[[#This Row],[NOM]]), 0)), "")=0, "", IFERROR(INDEX(EDF[[Commentaires douleur]:[Commentaires douleur]], MATCH(1, (EDF[[Date]:[Date]]=$A$4)*(EDF[[Nom]:[Nom]]=EDF_jour[[#This Row],[NOM]]), 0)), ""))</f>
        <v/>
      </c>
      <c r="S40" s="35"/>
      <c r="T40" s="35" t="str" cm="1">
        <f t="array" ref="T40">IF(IFERROR(INDEX(EDF[[Tête]:[Tête]], MATCH(1, (EDF[[Date]:[Date]]=$A$4)*(EDF[[Nom]:[Nom]]=EDF_jour[[#This Row],[NOM]]), 0)), "")=0, "", IFERROR(INDEX(EDF[[Tête]:[Tête]], MATCH(1, (EDF[[Date]:[Date]]=$A$4)*(EDF[[Nom]:[Nom]]=EDF_jour[[#This Row],[NOM]]), 0)), ""))</f>
        <v/>
      </c>
      <c r="U40" s="35" t="str" cm="1">
        <f t="array" ref="U40">IF(IFERROR(INDEX(EDF[[Cervicales]:[Cervicales]], MATCH(1, (EDF[[Date]:[Date]]=$A$4)*(EDF[[Nom]:[Nom]]=EDF_jour[[#This Row],[NOM]]), 0)), "")=0, "", IFERROR(INDEX(EDF[[Cervicales]:[Cervicales]], MATCH(1, (EDF[[Date]:[Date]]=$A$4)*(EDF[[Nom]:[Nom]]=EDF_jour[[#This Row],[NOM]]), 0)), ""))</f>
        <v/>
      </c>
      <c r="V40" s="35" t="str" cm="1">
        <f t="array" ref="V40">IF(IFERROR(INDEX(EDF[[Ceinture scapulaire]:[Ceinture scapulaire]], MATCH(1, (EDF[[Date]:[Date]]=$A$4)*(EDF[[Nom]:[Nom]]=EDF_jour[[#This Row],[NOM]]), 0)), "")=0, "", IFERROR(INDEX(EDF[[Ceinture scapulaire]:[Ceinture scapulaire]], MATCH(1, (EDF[[Date]:[Date]]=$A$4)*(EDF[[Nom]:[Nom]]=EDF_jour[[#This Row],[NOM]]), 0)), ""))</f>
        <v/>
      </c>
      <c r="W40" s="35" t="str" cm="1">
        <f t="array" ref="W40">IF(IFERROR(INDEX(EDF[[Coudes]:[Coudes]], MATCH(1, (EDF[[Date]:[Date]]=$A$4)*(EDF[[Nom]:[Nom]]=EDF_jour[[#This Row],[NOM]]), 0)), "")=0, "", IFERROR(INDEX(EDF[[Coudes]:[Coudes]], MATCH(1, (EDF[[Date]:[Date]]=$A$4)*(EDF[[Nom]:[Nom]]=EDF_jour[[#This Row],[NOM]]), 0)), ""))</f>
        <v/>
      </c>
      <c r="X40" s="35" t="str" cm="1">
        <f t="array" ref="X40">IF(IFERROR(INDEX(EDF[[Mains]:[Mains]], MATCH(1, (EDF[[Date]:[Date]]=$A$4)*(EDF[[Nom]:[Nom]]=EDF_jour[[#This Row],[NOM]]), 0)), "")=0, "", IFERROR(INDEX(EDF[[Mains]:[Mains]], MATCH(1, (EDF[[Date]:[Date]]=$A$4)*(EDF[[Nom]:[Nom]]=EDF_jour[[#This Row],[NOM]]), 0)), ""))</f>
        <v/>
      </c>
      <c r="Y40" s="35" t="str" cm="1">
        <f t="array" ref="Y40">IF(IFERROR(INDEX(EDF[[Dos]:[Dos]], MATCH(1, (EDF[[Date]:[Date]]=$A$4)*(EDF[[Nom]:[Nom]]=EDF_jour[[#This Row],[NOM]]), 0)), "")=0, "", IFERROR(INDEX(EDF[[Dos]:[Dos]], MATCH(1, (EDF[[Date]:[Date]]=$A$4)*(EDF[[Nom]:[Nom]]=EDF_jour[[#This Row],[NOM]]), 0)), ""))</f>
        <v/>
      </c>
      <c r="Z40" s="35" t="str" cm="1">
        <f t="array" ref="Z40">IF(IFERROR(INDEX(EDF[[Abdos]:[Abdos]], MATCH(1, (EDF[[Date]:[Date]]=$A$4)*(EDF[[Nom]:[Nom]]=EDF_jour[[#This Row],[NOM]]), 0)), "")=0, "", IFERROR(INDEX(EDF[[Abdos]:[Abdos]], MATCH(1, (EDF[[Date]:[Date]]=$A$4)*(EDF[[Nom]:[Nom]]=EDF_jour[[#This Row],[NOM]]), 0)), ""))</f>
        <v/>
      </c>
      <c r="AA40" s="35" t="str" cm="1">
        <f t="array" ref="AA40">IF(IFERROR(INDEX(EDF[[Ceinture pelvienne]:[Ceinture pelvienne]], MATCH(1, (EDF[[Date]:[Date]]=$A$4)*(EDF[[Nom]:[Nom]]=EDF_jour[[#This Row],[NOM]]), 0)), "")=0, "", IFERROR(INDEX(EDF[[Ceinture pelvienne]:[Ceinture pelvienne]], MATCH(1, (EDF[[Date]:[Date]]=$A$4)*(EDF[[Nom]:[Nom]]=EDF_jour[[#This Row],[NOM]]), 0)), ""))</f>
        <v/>
      </c>
      <c r="AB40" s="35" t="str" cm="1">
        <f t="array" ref="AB40">IF(IFERROR(INDEX(EDF[[Genou]:[Genou]], MATCH(1, (EDF[[Date]:[Date]]=$A$4)*(EDF[[Nom]:[Nom]]=EDF_jour[[#This Row],[NOM]]), 0)), "")=0, "", IFERROR(INDEX(EDF[[Genou]:[Genou]], MATCH(1, (EDF[[Date]:[Date]]=$A$4)*(EDF[[Nom]:[Nom]]=EDF_jour[[#This Row],[NOM]]), 0)), ""))</f>
        <v/>
      </c>
      <c r="AC40" s="35" t="str" cm="1">
        <f t="array" ref="AC40">IF(IFERROR(INDEX(EDF[[Quadri]:[Quadri]], MATCH(1, (EDF[[Date]:[Date]]=$A$4)*(EDF[[Nom]:[Nom]]=EDF_jour[[#This Row],[NOM]]), 0)), "")=0, "", IFERROR(INDEX(EDF[[Quadri]:[Quadri]], MATCH(1, (EDF[[Date]:[Date]]=$A$4)*(EDF[[Nom]:[Nom]]=EDF_jour[[#This Row],[NOM]]), 0)), ""))</f>
        <v/>
      </c>
      <c r="AD40" s="35" t="str" cm="1">
        <f t="array" ref="AD40">IF(IFERROR(INDEX(EDF[[Ischio]:[Ischio]], MATCH(1, (EDF[[Date]:[Date]]=$A$4)*(EDF[[Nom]:[Nom]]=EDF_jour[[#This Row],[NOM]]), 0)), "")=0, "", IFERROR(INDEX(EDF[[Ischio]:[Ischio]], MATCH(1, (EDF[[Date]:[Date]]=$A$4)*(EDF[[Nom]:[Nom]]=EDF_jour[[#This Row],[NOM]]), 0)), ""))</f>
        <v/>
      </c>
      <c r="AE40" s="35" t="str" cm="1">
        <f t="array" ref="AE40">IF(IFERROR(INDEX(EDF[[Tibia]:[Tibia]], MATCH(1, (EDF[[Date]:[Date]]=$A$4)*(EDF[[Nom]:[Nom]]=EDF_jour[[#This Row],[NOM]]), 0)), "")=0, "", IFERROR(INDEX(EDF[[Tibia]:[Tibia]], MATCH(1, (EDF[[Date]:[Date]]=$A$4)*(EDF[[Nom]:[Nom]]=EDF_jour[[#This Row],[NOM]]), 0)), ""))</f>
        <v/>
      </c>
      <c r="AF40" s="35" t="str" cm="1">
        <f t="array" ref="AF40">IF(IFERROR(INDEX(EDF[[Mollet]:[Mollet]], MATCH(1, (EDF[[Date]:[Date]]=$A$4)*(EDF[[Nom]:[Nom]]=EDF_jour[[#This Row],[NOM]]), 0)), "")=0, "", IFERROR(INDEX(EDF[[Mollet]:[Mollet]], MATCH(1, (EDF[[Date]:[Date]]=$A$4)*(EDF[[Nom]:[Nom]]=EDF_jour[[#This Row],[NOM]]), 0)), ""))</f>
        <v/>
      </c>
      <c r="AG40" s="35" t="str" cm="1">
        <f t="array" ref="AG40">IF(IFERROR(INDEX(EDF[[Chevilles]:[Chevilles]], MATCH(1, (EDF[[Date]:[Date]]=$A$4)*(EDF[[Nom]:[Nom]]=EDF_jour[[#This Row],[NOM]]), 0)), "")=0, "", IFERROR(INDEX(EDF[[Chevilles]:[Chevilles]], MATCH(1, (EDF[[Date]:[Date]]=$A$4)*(EDF[[Nom]:[Nom]]=EDF_jour[[#This Row],[NOM]]), 0)), ""))</f>
        <v/>
      </c>
      <c r="AH40" s="35" t="str" cm="1">
        <f t="array" ref="AH40">IF(IFERROR(INDEX(EDF[[Pieds]:[Pieds]], MATCH(1, (EDF[[Date]:[Date]]=$A$4)*(EDF[[Nom]:[Nom]]=EDF_jour[[#This Row],[NOM]]), 0)), "")=0, "", IFERROR(INDEX(EDF[[Pieds]:[Pieds]], MATCH(1, (EDF[[Date]:[Date]]=$A$4)*(EDF[[Nom]:[Nom]]=EDF_jour[[#This Row],[NOM]]), 0)), ""))</f>
        <v/>
      </c>
      <c r="AI40" s="136">
        <f>IF(COUNTIFS(EDF[Date], "&gt;=" &amp; DATE(YEAR($A$4), MONTH($A$4), DAY($A$4) - 6), EDF[Date], "&lt;=" &amp; $A$4, EDF[Nom], EDF_jour[[#This Row],[NOM]]) = 0, "", SUMIFS(EDF[Total EDF], EDF[Date], "&gt;=" &amp; DATE(YEAR($A$4), MONTH($A$4), DAY($A$4) - 6), EDF[Date], "&lt;=" &amp; $A$4, EDF[Nom], EDF_jour[[#This Row],[NOM]]) / COUNTIFS(EDF[Date], "&gt;=" &amp; DATE(YEAR($A$4), MONTH($A$4), DAY($A$4) - 6), EDF[Date], "&lt;=" &amp; $A$4, EDF[Nom], EDF_jour[[#This Row],[NOM]]))</f>
        <v>17.25</v>
      </c>
      <c r="AJ40" s="136" cm="1">
        <f t="array" ref="AJ40">IF(COUNTIFS(EDF[Date], "&gt;=" &amp; DATE(YEAR($A$4), MONTH($A$4), DAY($A$4) - 6), EDF[Date], "&lt;=" &amp; $A$4, EDF[Nom], EDF_jour[[#This Row],[NOM]]) &gt; 1, SQRT(SUMPRODUCT((EDF[Nom]=EDF_jour[[#This Row],[NOM]]) * (EDF[Date]&gt;=DATE(YEAR($A$4), MONTH($A$4), DAY($A$4)-6)) * (EDF[Date]&lt;=$A$4) * (EDF[Total EDF]-EDF_jour[[#This Row],[Tendance semaine]])^2) / (COUNTIFS(EDF[Date], "&gt;=" &amp; DATE(YEAR($A$4), MONTH($A$4), DAY($A$4) - 6), EDF[Date], "&lt;=" &amp; $A$4, EDF[Nom], EDF_jour[[#This Row],[NOM]]) - 1)), 0)</f>
        <v>1.2583057392117916</v>
      </c>
      <c r="AK40" s="130">
        <f>IF(COUNTIFS(EDF[Date], "&gt;=" &amp; DATE(YEAR($A$4), MONTH($A$4), DAY($A$4) - 20), EDF[Date], "&lt;=" &amp; $A$4, EDF[Nom], EDF_jour[[#This Row],[NOM]]) = 0, "", SUMIFS(EDF[Total EDF], EDF[Date], "&gt;=" &amp; DATE(YEAR($A$4), MONTH($A$4), DAY($A$4) - 20), EDF[Date], "&lt;=" &amp; $A$4, EDF[Nom], EDF_jour[[#This Row],[NOM]]) / COUNTIFS(EDF[Date], "&gt;=" &amp; DATE(YEAR($A$4), MONTH($A$4), DAY($A$4) - 20), EDF[Date], "&lt;=" &amp; $A$4, EDF[Nom], EDF_jour[[#This Row],[NOM]]))</f>
        <v>17.100000000000001</v>
      </c>
      <c r="AL40" s="131">
        <f>IFERROR((EDF_jour[[#This Row],[Score]] - EDF_jour[[#This Row],[Tendance 21j EDF]]) / EDF_jour[[#This Row],[Tendance 21j EDF]], "")</f>
        <v>-5.8479532163743519E-3</v>
      </c>
      <c r="AM40" s="132" cm="1">
        <f t="array" ref="AM40">IF(COUNTIFS(EDF[Date], "&gt;=" &amp; DATE(YEAR($A$4), MONTH($A$4), DAY($A$4) - 20), EDF[Date], "&lt;=" &amp; $A$4, EDF[Nom], EDF_jour[[#This Row],[NOM]]) &gt; 1, SQRT(SUMPRODUCT((EDF[Nom]=EDF_jour[[#This Row],[NOM]]) * (EDF[Date]&gt;=DATE(YEAR($A$4), MONTH($A$4), DAY($A$4)-20)) * (EDF[Date]&lt;=$A$4) * (EDF[Total EDF]-EDF_jour[[#This Row],[Tendance 21j EDF]])^2) / (COUNTIFS(EDF[Date], "&gt;=" &amp; DATE(YEAR($A$4), MONTH($A$4), DAY($A$4) - 20), EDF[Date], "&lt;=" &amp; $A$4, EDF[Nom], EDF_jour[[#This Row],[NOM]]) - 1)), 0)</f>
        <v>1.7288403306519924</v>
      </c>
      <c r="AN40" s="133">
        <f>IF(COUNTIFS(EDF[Date], "&gt;=" &amp; DATE(2023, 7, 17), EDF[Date], "&lt;=" &amp; $A$4, EDF[Nom], EDF_jour[[#This Row],[NOM]]) = 0, "", SUMIFS(EDF[Total EDF], EDF[Date], "&gt;=" &amp; DATE(2023, 7, 17), EDF[Date], "&lt;=" &amp; $A$4, EDF[Nom], EDF_jour[[#This Row],[NOM]]) / COUNTIFS(EDF[Date], "&gt;=" &amp; DATE(2023, 7, 17), EDF[Date], "&lt;=" &amp; $A$4, EDF[Nom], EDF_jour[[#This Row],[NOM]]))</f>
        <v>17.543859649122808</v>
      </c>
      <c r="AO40" s="132" cm="1">
        <f t="array" ref="AO40">IF(COUNTIFS(EDF[Date], "&gt;=" &amp; DATE(2023, 7, 17), EDF[Date], "&lt;=" &amp; $A$4, EDF[Nom], EDF_jour[[#This Row],[NOM]]) &gt; 1, SQRT(SUMPRODUCT((EDF[Nom]=EDF_jour[[#This Row],[NOM]]) * (EDF[Date]&gt;=DATE(2023, 7, 17)) * (EDF[Date]&lt;=$A$4) * (EDF[Total EDF]-EDF_jour[[#This Row],[Tendance saison]])^2) / (COUNTIFS(EDF[Date], "&gt;=" &amp; DATE(2023, 7, 17), EDF[Date], "&lt;=" &amp; $A$4, EDF[Nom], EDF_jour[[#This Row],[NOM]]) - 1)), 0)</f>
        <v>2.2147548292257171</v>
      </c>
      <c r="AP40" s="132">
        <f>IF(COUNTIFS(EDF[Date], "&gt;=" &amp; DATE(YEAR($A$4), MONTH($A$4), DAY($A$4) - 20), EDF[Date], "&lt;=" &amp; $A$4, EDF[Nom], EDF_jour[[#This Row],[NOM]]) = 0, "", SUMIFS(EDF[Humeur], EDF[Date], "&gt;=" &amp; DATE(YEAR($A$4), MONTH($A$4), DAY($A$4) - 20), EDF[Date], "&lt;=" &amp; $A$4, EDF[Nom], EDF_jour[[#This Row],[NOM]]) / COUNTIFS(EDF[Date], "&gt;=" &amp; DATE(YEAR($A$4), MONTH($A$4), DAY($A$4) - 20), EDF[Date], "&lt;=" &amp; $A$4, EDF[Nom], EDF_jour[[#This Row],[NOM]]))</f>
        <v>2.7</v>
      </c>
      <c r="AQ40" s="132">
        <f>IF(COUNTIFS(EDF[Date], "&gt;=" &amp; DATE(2023, 7, 17), EDF[Date], "&lt;=" &amp; $A$4, EDF[Nom], EDF_jour[[#This Row],[NOM]]) = 0, "", SUMIFS(EDF[Humeur], EDF[Date], "&gt;=" &amp; DATE(2023, 7, 17), EDF[Date], "&lt;=" &amp; $A$4, EDF[Nom], EDF_jour[[#This Row],[NOM]]) / COUNTIFS(EDF[Date], "&gt;=" &amp; DATE(2023, 7, 17), EDF[Date], "&lt;=" &amp; $A$4, EDF[Nom], EDF_jour[[#This Row],[NOM]]))</f>
        <v>2.4912280701754388</v>
      </c>
      <c r="AR40" s="132">
        <f>IF(COUNTIFS(EDF[Date], "&gt;=" &amp; DATE(YEAR($A$4), MONTH($A$4), DAY($A$4) - 20), EDF[Date], "&lt;=" &amp; $A$4, EDF[Nom], EDF_jour[[#This Row],[NOM]]) = 0, "", SUMIFS(EDF[Stress], EDF[Date], "&gt;=" &amp; DATE(YEAR($A$4), MONTH($A$4), DAY($A$4) - 20), EDF[Date], "&lt;=" &amp; $A$4, EDF[Nom], EDF_jour[[#This Row],[NOM]]) / COUNTIFS(EDF[Date], "&gt;=" &amp; DATE(YEAR($A$4), MONTH($A$4), DAY($A$4) - 20), EDF[Date], "&lt;=" &amp; $A$4, EDF[Nom], EDF_jour[[#This Row],[NOM]]))</f>
        <v>2.7</v>
      </c>
      <c r="AS40" s="132">
        <f>IF(COUNTIFS(EDF[Date], "&gt;=" &amp; DATE(2023, 7, 17), EDF[Date], "&lt;=" &amp; $A$4, EDF[Nom], EDF_jour[[#This Row],[NOM]]) = 0, "", SUMIFS(EDF[Stress], EDF[Date], "&gt;=" &amp; DATE(2023, 7, 17), EDF[Date], "&lt;=" &amp; $A$4, EDF[Nom], EDF_jour[[#This Row],[NOM]]) / COUNTIFS(EDF[Date], "&gt;=" &amp; DATE(2023, 7, 17), EDF[Date], "&lt;=" &amp; $A$4, EDF[Nom], EDF_jour[[#This Row],[NOM]]))</f>
        <v>2.7280701754385963</v>
      </c>
      <c r="AT40" s="132">
        <f>IF(COUNTIFS(EDF[Date], "&gt;=" &amp; DATE(YEAR($A$4), MONTH($A$4), DAY($A$4) - 20), EDF[Date], "&lt;=" &amp; $A$4, EDF[Nom], EDF_jour[[#This Row],[NOM]]) = 0, "", SUMIFS(EDF[Sommeil], EDF[Date], "&gt;=" &amp; DATE(YEAR($A$4), MONTH($A$4), DAY($A$4) - 20), EDF[Date], "&lt;=" &amp; $A$4, EDF[Nom], EDF_jour[[#This Row],[NOM]]) / COUNTIFS(EDF[Date], "&gt;=" &amp; DATE(YEAR($A$4), MONTH($A$4), DAY($A$4) - 20), EDF[Date], "&lt;=" &amp; $A$4, EDF[Nom], EDF_jour[[#This Row],[NOM]]))</f>
        <v>2.5</v>
      </c>
      <c r="AU40" s="132">
        <f>IF(COUNTIFS(EDF[Date], "&gt;=" &amp; DATE(2023, 7, 17), EDF[Date], "&lt;=" &amp; $A$4, EDF[Nom], EDF_jour[[#This Row],[NOM]]) = 0, "", SUMIFS(EDF[Sommeil], EDF[Date], "&gt;=" &amp; DATE(2023, 7, 17), EDF[Date], "&lt;=" &amp; $A$4, EDF[Nom], EDF_jour[[#This Row],[NOM]]) / COUNTIFS(EDF[Date], "&gt;=" &amp; DATE(2023, 7, 17), EDF[Date], "&lt;=" &amp; $A$4, EDF[Nom], EDF_jour[[#This Row],[NOM]]))</f>
        <v>2.4473684210526314</v>
      </c>
      <c r="AV40" s="132">
        <f>IF(COUNTIFS(EDF[Date], "&gt;=" &amp; DATE(YEAR($A$4), MONTH($A$4), DAY($A$4) - 20), EDF[Date], "&lt;=" &amp; $A$4, EDF[Nom], EDF_jour[[#This Row],[NOM]]) = 0, "", SUMIFS(EDF[Etat Physique], EDF[Date], "&gt;=" &amp; DATE(YEAR($A$4), MONTH($A$4), DAY($A$4) - 20), EDF[Date], "&lt;=" &amp; $A$4, EDF[Nom], EDF_jour[[#This Row],[NOM]]) / COUNTIFS(EDF[Date], "&gt;=" &amp; DATE(YEAR($A$4), MONTH($A$4), DAY($A$4) - 20), EDF[Date], "&lt;=" &amp; $A$4, EDF[Nom], EDF_jour[[#This Row],[NOM]]))</f>
        <v>2.7</v>
      </c>
      <c r="AW40" s="132">
        <f>IF(COUNTIFS(EDF[Date], "&gt;=" &amp; DATE(2023, 7, 17), EDF[Date], "&lt;=" &amp; $A$4, EDF[Nom], EDF_jour[[#This Row],[NOM]]) = 0, "", SUMIFS(EDF[Etat Physique], EDF[Date], "&gt;=" &amp; DATE(2023, 7, 17), EDF[Date], "&lt;=" &amp; $A$4, EDF[Nom], EDF_jour[[#This Row],[NOM]]) / COUNTIFS(EDF[Date], "&gt;=" &amp; DATE(2023, 7, 17), EDF[Date], "&lt;=" &amp; $A$4, EDF[Nom], EDF_jour[[#This Row],[NOM]]))</f>
        <v>2.6578947368421053</v>
      </c>
      <c r="AX40" s="132">
        <f>IF(COUNTIFS(EDF[Date], "&gt;=" &amp; DATE(YEAR($A$4), MONTH($A$4), DAY($A$4) - 20), EDF[Date], "&lt;=" &amp; $A$4, EDF[Nom], EDF_jour[[#This Row],[NOM]]) = 0, "", SUMIFS(EDF[Hydratation], EDF[Date], "&gt;=" &amp; DATE(YEAR($A$4), MONTH($A$4), DAY($A$4) - 20), EDF[Date], "&lt;=" &amp; $A$4, EDF[Nom], EDF_jour[[#This Row],[NOM]]) / COUNTIFS(EDF[Date], "&gt;=" &amp; DATE(YEAR($A$4), MONTH($A$4), DAY($A$4) - 20), EDF[Date], "&lt;=" &amp; $A$4, EDF[Nom], EDF_jour[[#This Row],[NOM]]))</f>
        <v>2.5</v>
      </c>
      <c r="AY40" s="132">
        <f>IF(COUNTIFS(EDF[Date], "&gt;=" &amp; DATE(2023, 7, 17), EDF[Date], "&lt;=" &amp; $A$4, EDF[Nom], EDF_jour[[#This Row],[NOM]]) = 0, "", SUMIFS(EDF[Hydratation], EDF[Date], "&gt;=" &amp; DATE(2023, 7, 17), EDF[Date], "&lt;=" &amp; $A$4, EDF[Nom], EDF_jour[[#This Row],[NOM]]) / COUNTIFS(EDF[Date], "&gt;=" &amp; DATE(2023, 7, 17), EDF[Date], "&lt;=" &amp; $A$4, EDF[Nom], EDF_jour[[#This Row],[NOM]]))</f>
        <v>3.3684210526315788</v>
      </c>
      <c r="AZ40" s="132">
        <f>IF(COUNTIFS(EDF[Date], "&gt;=" &amp; DATE(YEAR($A$4), MONTH($A$4), DAY($A$4) - 20), EDF[Date], "&lt;=" &amp; $A$4, EDF[Nom], EDF_jour[[#This Row],[NOM]]) = 0, "", SUMIFS(EDF[Nutrition], EDF[Date], "&gt;=" &amp; DATE(YEAR($A$4), MONTH($A$4), DAY($A$4) - 20), EDF[Date], "&lt;=" &amp; $A$4, EDF[Nom], EDF_jour[[#This Row],[NOM]]) / COUNTIFS(EDF[Date], "&gt;=" &amp; DATE(YEAR($A$4), MONTH($A$4), DAY($A$4) - 20), EDF[Date], "&lt;=" &amp; $A$4, EDF[Nom], EDF_jour[[#This Row],[NOM]]))</f>
        <v>4</v>
      </c>
      <c r="BA40" s="134">
        <f>IF(COUNTIFS(EDF[Date], "&gt;=" &amp; DATE(2023, 7, 17), EDF[Date], "&lt;=" &amp; $A$4, EDF[Nom], EDF_jour[[#This Row],[NOM]]) = 0, "", SUMIFS(EDF[Hydratation], EDF[Date], "&gt;=" &amp; DATE(2023, 7, 17), EDF[Date], "&lt;=" &amp; $A$4, EDF[Nom], EDF_jour[[#This Row],[NOM]]) / COUNTIFS(EDF[Date], "&gt;=" &amp; DATE(2023, 7, 17), EDF[Date], "&lt;=" &amp; $A$4, EDF[Nom], EDF_jour[[#This Row],[NOM]]))</f>
        <v>3.3684210526315788</v>
      </c>
      <c r="BB40" s="48"/>
      <c r="BC40" s="48"/>
      <c r="BD40" s="48"/>
      <c r="BE40" s="48"/>
      <c r="BF40" s="48"/>
      <c r="BG40" s="48"/>
      <c r="BH40" s="48"/>
      <c r="BI40" s="48"/>
      <c r="BJ40" s="48"/>
      <c r="BK40" s="48"/>
      <c r="BL40" s="48"/>
      <c r="BM40" s="48"/>
      <c r="BN40" s="48"/>
      <c r="BO40" s="48"/>
      <c r="BP40" s="48"/>
      <c r="BQ40" s="48"/>
      <c r="BR40" s="48"/>
      <c r="BS40" s="48"/>
      <c r="BT40" s="48"/>
      <c r="BU40" s="49"/>
      <c r="BV40" s="49"/>
      <c r="BW40" s="49"/>
      <c r="BX40" s="49"/>
      <c r="BY40" s="49"/>
    </row>
    <row r="41" spans="1:77" ht="17" customHeight="1" x14ac:dyDescent="0.2">
      <c r="A41" s="78" t="s">
        <v>95</v>
      </c>
      <c r="B41" s="78" t="s">
        <v>815</v>
      </c>
      <c r="C41" s="40" t="s">
        <v>766</v>
      </c>
      <c r="D41" s="38">
        <v>45385</v>
      </c>
      <c r="E41" s="34"/>
      <c r="F41" s="52" t="s">
        <v>787</v>
      </c>
      <c r="G41" s="53" t="s">
        <v>773</v>
      </c>
      <c r="H41" s="37" t="str" cm="1">
        <f t="array" ref="H41">IF(P41="", "", IF(SUMPRODUCT((EDF_jour[[#This Row],[Humeur]:[Nutrition]]&lt;3)*1)&gt;=3, "Bas", VLOOKUP(P41, $G$67:$H$71, 2, TRUE)))</f>
        <v/>
      </c>
      <c r="I41" s="77"/>
      <c r="J41" s="44" t="str" cm="1">
        <f t="array" ref="J41">IF(SUMPRODUCT((EDF[[Date]:[Date]]=$A$4)*(EDF[[Nom]:[Nom]]=A41)*(EDF[[Humeur]:[Humeur]]))=0, "", SUMPRODUCT((EDF[[Date]:[Date]]=$A$4)*(EDF[[Nom]:[Nom]]=A41)*(EDF[[Humeur]:[Humeur]])))</f>
        <v/>
      </c>
      <c r="K41" s="45" t="str" cm="1">
        <f t="array" ref="K41">IF(SUMPRODUCT((EDF[[Date]:[Date]]=$A$4)*(EDF[[Nom]:[Nom]]=A41)*(EDF[[Stress]:[Stress]]))=0, "", SUMPRODUCT((EDF[[Date]:[Date]]=$A$4)*(EDF[[Nom]:[Nom]]=A41)*(EDF[[Stress]:[Stress]])))</f>
        <v/>
      </c>
      <c r="L41" s="45" t="str" cm="1">
        <f t="array" ref="L41">IF(SUMPRODUCT((EDF[[Date]:[Date]]=$A$4)*(EDF[[Nom]:[Nom]]=A41)*(EDF[[Sommeil]:[Sommeil]]))=0, "", SUMPRODUCT((EDF[[Date]:[Date]]=$A$4)*(EDF[[Nom]:[Nom]]=A41)*(EDF[[Sommeil]:[Sommeil]])))</f>
        <v/>
      </c>
      <c r="M41" s="45" t="str" cm="1">
        <f t="array" ref="M41">IF(SUMPRODUCT((EDF[[Date]:[Date]]=$A$4)*(EDF[[Nom]:[Nom]]=A41)*(EDF[[Etat Physique]:[Etat Physique]]))=0, "", SUMPRODUCT((EDF[[Date]:[Date]]=$A$4)*(EDF[[Nom]:[Nom]]=A41)*(EDF[[Etat Physique]:[Etat Physique]])))</f>
        <v/>
      </c>
      <c r="N41" s="45" t="str" cm="1">
        <f t="array" ref="N41">IF(SUMPRODUCT((EDF[[Date]:[Date]]=$A$4)*(EDF[[Nom]:[Nom]]=A41)*(EDF[[Hydratation]:[Hydratation]]))=0, "", SUMPRODUCT((EDF[[Date]:[Date]]=$A$4)*(EDF[[Nom]:[Nom]]=A41)*(EDF[[Hydratation]:[Hydratation]])))</f>
        <v/>
      </c>
      <c r="O41" s="45" t="str" cm="1">
        <f t="array" ref="O41">IF(SUMPRODUCT((EDF[[Date]:[Date]]=$A$4)*(EDF[[Nom]:[Nom]]=A41)*(EDF[[Nutrition]:[Nutrition]]))=0, "", SUMPRODUCT((EDF[[Date]:[Date]]=$A$4)*(EDF[[Nom]:[Nom]]=A41)*(EDF[[Nutrition]:[Nutrition]])))</f>
        <v/>
      </c>
      <c r="P41" s="45" t="str" cm="1">
        <f t="array" ref="P41">IF(SUMPRODUCT((EDF[[Date]:[Date]]=$A$4)*(EDF[[Nom]:[Nom]]=A41)*(EDF[[Total EDF]:[Total EDF]]))=0, "", SUMPRODUCT((EDF[[Date]:[Date]]=$A$4)*(EDF[[Nom]:[Nom]]=A41)*(EDF[[Total EDF]:[Total EDF]])))</f>
        <v/>
      </c>
      <c r="Q41" s="45" t="str" cm="1">
        <f t="array" ref="Q41">IF(SUMPRODUCT((EDF[[Date]:[Date]]=$A$4)*(EDF[[Nom]:[Nom]]=EDF_jour[[#This Row],[NOM]])*(EDF[[Intensité douleur]:[Intensité douleur]]))=0, "", SUMPRODUCT((EDF[[Date]:[Date]]=$A$4)*(EDF[[Nom]:[Nom]]=EDF_jour[[#This Row],[NOM]])*(EDF[[Intensité douleur]:[Intensité douleur]])))</f>
        <v/>
      </c>
      <c r="R41" s="35" t="str" cm="1">
        <f t="array" ref="R41">IF(IFERROR(INDEX(EDF[[Commentaires douleur]:[Commentaires douleur]], MATCH(1, (EDF[[Date]:[Date]]=$A$4)*(EDF[[Nom]:[Nom]]=EDF_jour[[#This Row],[NOM]]), 0)), "")=0, "", IFERROR(INDEX(EDF[[Commentaires douleur]:[Commentaires douleur]], MATCH(1, (EDF[[Date]:[Date]]=$A$4)*(EDF[[Nom]:[Nom]]=EDF_jour[[#This Row],[NOM]]), 0)), ""))</f>
        <v/>
      </c>
      <c r="S41" s="35"/>
      <c r="T41" s="35" t="str" cm="1">
        <f t="array" ref="T41">IF(IFERROR(INDEX(EDF[[Tête]:[Tête]], MATCH(1, (EDF[[Date]:[Date]]=$A$4)*(EDF[[Nom]:[Nom]]=EDF_jour[[#This Row],[NOM]]), 0)), "")=0, "", IFERROR(INDEX(EDF[[Tête]:[Tête]], MATCH(1, (EDF[[Date]:[Date]]=$A$4)*(EDF[[Nom]:[Nom]]=EDF_jour[[#This Row],[NOM]]), 0)), ""))</f>
        <v/>
      </c>
      <c r="U41" s="35" t="str" cm="1">
        <f t="array" ref="U41">IF(IFERROR(INDEX(EDF[[Cervicales]:[Cervicales]], MATCH(1, (EDF[[Date]:[Date]]=$A$4)*(EDF[[Nom]:[Nom]]=EDF_jour[[#This Row],[NOM]]), 0)), "")=0, "", IFERROR(INDEX(EDF[[Cervicales]:[Cervicales]], MATCH(1, (EDF[[Date]:[Date]]=$A$4)*(EDF[[Nom]:[Nom]]=EDF_jour[[#This Row],[NOM]]), 0)), ""))</f>
        <v/>
      </c>
      <c r="V41" s="35" t="str" cm="1">
        <f t="array" ref="V41">IF(IFERROR(INDEX(EDF[[Ceinture scapulaire]:[Ceinture scapulaire]], MATCH(1, (EDF[[Date]:[Date]]=$A$4)*(EDF[[Nom]:[Nom]]=EDF_jour[[#This Row],[NOM]]), 0)), "")=0, "", IFERROR(INDEX(EDF[[Ceinture scapulaire]:[Ceinture scapulaire]], MATCH(1, (EDF[[Date]:[Date]]=$A$4)*(EDF[[Nom]:[Nom]]=EDF_jour[[#This Row],[NOM]]), 0)), ""))</f>
        <v/>
      </c>
      <c r="W41" s="35" t="str" cm="1">
        <f t="array" ref="W41">IF(IFERROR(INDEX(EDF[[Coudes]:[Coudes]], MATCH(1, (EDF[[Date]:[Date]]=$A$4)*(EDF[[Nom]:[Nom]]=EDF_jour[[#This Row],[NOM]]), 0)), "")=0, "", IFERROR(INDEX(EDF[[Coudes]:[Coudes]], MATCH(1, (EDF[[Date]:[Date]]=$A$4)*(EDF[[Nom]:[Nom]]=EDF_jour[[#This Row],[NOM]]), 0)), ""))</f>
        <v/>
      </c>
      <c r="X41" s="35" t="str" cm="1">
        <f t="array" ref="X41">IF(IFERROR(INDEX(EDF[[Mains]:[Mains]], MATCH(1, (EDF[[Date]:[Date]]=$A$4)*(EDF[[Nom]:[Nom]]=EDF_jour[[#This Row],[NOM]]), 0)), "")=0, "", IFERROR(INDEX(EDF[[Mains]:[Mains]], MATCH(1, (EDF[[Date]:[Date]]=$A$4)*(EDF[[Nom]:[Nom]]=EDF_jour[[#This Row],[NOM]]), 0)), ""))</f>
        <v/>
      </c>
      <c r="Y41" s="35" t="str" cm="1">
        <f t="array" ref="Y41">IF(IFERROR(INDEX(EDF[[Dos]:[Dos]], MATCH(1, (EDF[[Date]:[Date]]=$A$4)*(EDF[[Nom]:[Nom]]=EDF_jour[[#This Row],[NOM]]), 0)), "")=0, "", IFERROR(INDEX(EDF[[Dos]:[Dos]], MATCH(1, (EDF[[Date]:[Date]]=$A$4)*(EDF[[Nom]:[Nom]]=EDF_jour[[#This Row],[NOM]]), 0)), ""))</f>
        <v/>
      </c>
      <c r="Z41" s="35" t="str" cm="1">
        <f t="array" ref="Z41">IF(IFERROR(INDEX(EDF[[Abdos]:[Abdos]], MATCH(1, (EDF[[Date]:[Date]]=$A$4)*(EDF[[Nom]:[Nom]]=EDF_jour[[#This Row],[NOM]]), 0)), "")=0, "", IFERROR(INDEX(EDF[[Abdos]:[Abdos]], MATCH(1, (EDF[[Date]:[Date]]=$A$4)*(EDF[[Nom]:[Nom]]=EDF_jour[[#This Row],[NOM]]), 0)), ""))</f>
        <v/>
      </c>
      <c r="AA41" s="35" t="str" cm="1">
        <f t="array" ref="AA41">IF(IFERROR(INDEX(EDF[[Ceinture pelvienne]:[Ceinture pelvienne]], MATCH(1, (EDF[[Date]:[Date]]=$A$4)*(EDF[[Nom]:[Nom]]=EDF_jour[[#This Row],[NOM]]), 0)), "")=0, "", IFERROR(INDEX(EDF[[Ceinture pelvienne]:[Ceinture pelvienne]], MATCH(1, (EDF[[Date]:[Date]]=$A$4)*(EDF[[Nom]:[Nom]]=EDF_jour[[#This Row],[NOM]]), 0)), ""))</f>
        <v/>
      </c>
      <c r="AB41" s="35" t="str" cm="1">
        <f t="array" ref="AB41">IF(IFERROR(INDEX(EDF[[Genou]:[Genou]], MATCH(1, (EDF[[Date]:[Date]]=$A$4)*(EDF[[Nom]:[Nom]]=EDF_jour[[#This Row],[NOM]]), 0)), "")=0, "", IFERROR(INDEX(EDF[[Genou]:[Genou]], MATCH(1, (EDF[[Date]:[Date]]=$A$4)*(EDF[[Nom]:[Nom]]=EDF_jour[[#This Row],[NOM]]), 0)), ""))</f>
        <v/>
      </c>
      <c r="AC41" s="35" t="str" cm="1">
        <f t="array" ref="AC41">IF(IFERROR(INDEX(EDF[[Quadri]:[Quadri]], MATCH(1, (EDF[[Date]:[Date]]=$A$4)*(EDF[[Nom]:[Nom]]=EDF_jour[[#This Row],[NOM]]), 0)), "")=0, "", IFERROR(INDEX(EDF[[Quadri]:[Quadri]], MATCH(1, (EDF[[Date]:[Date]]=$A$4)*(EDF[[Nom]:[Nom]]=EDF_jour[[#This Row],[NOM]]), 0)), ""))</f>
        <v/>
      </c>
      <c r="AD41" s="35" t="str" cm="1">
        <f t="array" ref="AD41">IF(IFERROR(INDEX(EDF[[Ischio]:[Ischio]], MATCH(1, (EDF[[Date]:[Date]]=$A$4)*(EDF[[Nom]:[Nom]]=EDF_jour[[#This Row],[NOM]]), 0)), "")=0, "", IFERROR(INDEX(EDF[[Ischio]:[Ischio]], MATCH(1, (EDF[[Date]:[Date]]=$A$4)*(EDF[[Nom]:[Nom]]=EDF_jour[[#This Row],[NOM]]), 0)), ""))</f>
        <v/>
      </c>
      <c r="AE41" s="35" t="str" cm="1">
        <f t="array" ref="AE41">IF(IFERROR(INDEX(EDF[[Tibia]:[Tibia]], MATCH(1, (EDF[[Date]:[Date]]=$A$4)*(EDF[[Nom]:[Nom]]=EDF_jour[[#This Row],[NOM]]), 0)), "")=0, "", IFERROR(INDEX(EDF[[Tibia]:[Tibia]], MATCH(1, (EDF[[Date]:[Date]]=$A$4)*(EDF[[Nom]:[Nom]]=EDF_jour[[#This Row],[NOM]]), 0)), ""))</f>
        <v/>
      </c>
      <c r="AF41" s="35" t="str" cm="1">
        <f t="array" ref="AF41">IF(IFERROR(INDEX(EDF[[Mollet]:[Mollet]], MATCH(1, (EDF[[Date]:[Date]]=$A$4)*(EDF[[Nom]:[Nom]]=EDF_jour[[#This Row],[NOM]]), 0)), "")=0, "", IFERROR(INDEX(EDF[[Mollet]:[Mollet]], MATCH(1, (EDF[[Date]:[Date]]=$A$4)*(EDF[[Nom]:[Nom]]=EDF_jour[[#This Row],[NOM]]), 0)), ""))</f>
        <v/>
      </c>
      <c r="AG41" s="35" t="str" cm="1">
        <f t="array" ref="AG41">IF(IFERROR(INDEX(EDF[[Chevilles]:[Chevilles]], MATCH(1, (EDF[[Date]:[Date]]=$A$4)*(EDF[[Nom]:[Nom]]=EDF_jour[[#This Row],[NOM]]), 0)), "")=0, "", IFERROR(INDEX(EDF[[Chevilles]:[Chevilles]], MATCH(1, (EDF[[Date]:[Date]]=$A$4)*(EDF[[Nom]:[Nom]]=EDF_jour[[#This Row],[NOM]]), 0)), ""))</f>
        <v/>
      </c>
      <c r="AH41" s="35" t="str" cm="1">
        <f t="array" ref="AH41">IF(IFERROR(INDEX(EDF[[Pieds]:[Pieds]], MATCH(1, (EDF[[Date]:[Date]]=$A$4)*(EDF[[Nom]:[Nom]]=EDF_jour[[#This Row],[NOM]]), 0)), "")=0, "", IFERROR(INDEX(EDF[[Pieds]:[Pieds]], MATCH(1, (EDF[[Date]:[Date]]=$A$4)*(EDF[[Nom]:[Nom]]=EDF_jour[[#This Row],[NOM]]), 0)), ""))</f>
        <v/>
      </c>
      <c r="AI41" s="35" t="str">
        <f>IF(COUNTIFS(EDF[Date], "&gt;=" &amp; DATE(YEAR($A$4), MONTH($A$4), DAY($A$4) - 6), EDF[Date], "&lt;=" &amp; $A$4, EDF[Nom], EDF_jour[[#This Row],[NOM]]) = 0, "", SUMIFS(EDF[Total EDF], EDF[Date], "&gt;=" &amp; DATE(YEAR($A$4), MONTH($A$4), DAY($A$4) - 6), EDF[Date], "&lt;=" &amp; $A$4, EDF[Nom], EDF_jour[[#This Row],[NOM]]) / COUNTIFS(EDF[Date], "&gt;=" &amp; DATE(YEAR($A$4), MONTH($A$4), DAY($A$4) - 6), EDF[Date], "&lt;=" &amp; $A$4, EDF[Nom], EDF_jour[[#This Row],[NOM]]))</f>
        <v/>
      </c>
      <c r="AJ41" s="35" cm="1">
        <f t="array" ref="AJ41">IF(COUNTIFS(EDF[Date], "&gt;=" &amp; DATE(YEAR($A$4), MONTH($A$4), DAY($A$4) - 6), EDF[Date], "&lt;=" &amp; $A$4, EDF[Nom], EDF_jour[[#This Row],[NOM]]) &gt; 1, SQRT(SUMPRODUCT((EDF[Nom]=EDF_jour[[#This Row],[NOM]]) * (EDF[Date]&gt;=DATE(YEAR($A$4), MONTH($A$4), DAY($A$4)-6)) * (EDF[Date]&lt;=$A$4) * (EDF[Total EDF]-EDF_jour[[#This Row],[Tendance semaine]])^2) / (COUNTIFS(EDF[Date], "&gt;=" &amp; DATE(YEAR($A$4), MONTH($A$4), DAY($A$4) - 6), EDF[Date], "&lt;=" &amp; $A$4, EDF[Nom], EDF_jour[[#This Row],[NOM]]) - 1)), 0)</f>
        <v>0</v>
      </c>
      <c r="AK41" s="71">
        <f>IF(COUNTIFS(EDF[Date], "&gt;=" &amp; DATE(YEAR($A$4), MONTH($A$4), DAY($A$4) - 20), EDF[Date], "&lt;=" &amp; $A$4, EDF[Nom], EDF_jour[[#This Row],[NOM]]) = 0, "", SUMIFS(EDF[Total EDF], EDF[Date], "&gt;=" &amp; DATE(YEAR($A$4), MONTH($A$4), DAY($A$4) - 20), EDF[Date], "&lt;=" &amp; $A$4, EDF[Nom], EDF_jour[[#This Row],[NOM]]) / COUNTIFS(EDF[Date], "&gt;=" &amp; DATE(YEAR($A$4), MONTH($A$4), DAY($A$4) - 20), EDF[Date], "&lt;=" &amp; $A$4, EDF[Nom], EDF_jour[[#This Row],[NOM]]))</f>
        <v>14</v>
      </c>
      <c r="AL41" s="72" t="str">
        <f>IFERROR((EDF_jour[[#This Row],[Score]] - EDF_jour[[#This Row],[Tendance 21j EDF]]) / EDF_jour[[#This Row],[Tendance 21j EDF]], "")</f>
        <v/>
      </c>
      <c r="AM41" s="74" cm="1">
        <f t="array" ref="AM41">IF(COUNTIFS(EDF[Date], "&gt;=" &amp; DATE(YEAR($A$4), MONTH($A$4), DAY($A$4) - 20), EDF[Date], "&lt;=" &amp; $A$4, EDF[Nom], EDF_jour[[#This Row],[NOM]]) &gt; 1, SQRT(SUMPRODUCT((EDF[Nom]=EDF_jour[[#This Row],[NOM]]) * (EDF[Date]&gt;=DATE(YEAR($A$4), MONTH($A$4), DAY($A$4)-20)) * (EDF[Date]&lt;=$A$4) * (EDF[Total EDF]-EDF_jour[[#This Row],[Tendance 21j EDF]])^2) / (COUNTIFS(EDF[Date], "&gt;=" &amp; DATE(YEAR($A$4), MONTH($A$4), DAY($A$4) - 20), EDF[Date], "&lt;=" &amp; $A$4, EDF[Nom], EDF_jour[[#This Row],[NOM]]) - 1)), 0)</f>
        <v>0</v>
      </c>
      <c r="AN41" s="73">
        <f>IF(COUNTIFS(EDF[Date], "&gt;=" &amp; DATE(2023, 7, 17), EDF[Date], "&lt;=" &amp; $A$4, EDF[Nom], EDF_jour[[#This Row],[NOM]]) = 0, "", SUMIFS(EDF[Total EDF], EDF[Date], "&gt;=" &amp; DATE(2023, 7, 17), EDF[Date], "&lt;=" &amp; $A$4, EDF[Nom], EDF_jour[[#This Row],[NOM]]) / COUNTIFS(EDF[Date], "&gt;=" &amp; DATE(2023, 7, 17), EDF[Date], "&lt;=" &amp; $A$4, EDF[Nom], EDF_jour[[#This Row],[NOM]]))</f>
        <v>16.208333333333332</v>
      </c>
      <c r="AO41" s="74" cm="1">
        <f t="array" ref="AO41">IF(COUNTIFS(EDF[Date], "&gt;=" &amp; DATE(2023, 7, 17), EDF[Date], "&lt;=" &amp; $A$4, EDF[Nom], EDF_jour[[#This Row],[NOM]]) &gt; 1, SQRT(SUMPRODUCT((EDF[Nom]=EDF_jour[[#This Row],[NOM]]) * (EDF[Date]&gt;=DATE(2023, 7, 17)) * (EDF[Date]&lt;=$A$4) * (EDF[Total EDF]-EDF_jour[[#This Row],[Tendance saison]])^2) / (COUNTIFS(EDF[Date], "&gt;=" &amp; DATE(2023, 7, 17), EDF[Date], "&lt;=" &amp; $A$4, EDF[Nom], EDF_jour[[#This Row],[NOM]]) - 1)), 0)</f>
        <v>1.2020962777552007</v>
      </c>
      <c r="AP41" s="74">
        <f>IF(COUNTIFS(EDF[Date], "&gt;=" &amp; DATE(YEAR($A$4), MONTH($A$4), DAY($A$4) - 20), EDF[Date], "&lt;=" &amp; $A$4, EDF[Nom], EDF_jour[[#This Row],[NOM]]) = 0, "", SUMIFS(EDF[Humeur], EDF[Date], "&gt;=" &amp; DATE(YEAR($A$4), MONTH($A$4), DAY($A$4) - 20), EDF[Date], "&lt;=" &amp; $A$4, EDF[Nom], EDF_jour[[#This Row],[NOM]]) / COUNTIFS(EDF[Date], "&gt;=" &amp; DATE(YEAR($A$4), MONTH($A$4), DAY($A$4) - 20), EDF[Date], "&lt;=" &amp; $A$4, EDF[Nom], EDF_jour[[#This Row],[NOM]]))</f>
        <v>2</v>
      </c>
      <c r="AQ41" s="74">
        <f>IF(COUNTIFS(EDF[Date], "&gt;=" &amp; DATE(2023, 7, 17), EDF[Date], "&lt;=" &amp; $A$4, EDF[Nom], EDF_jour[[#This Row],[NOM]]) = 0, "", SUMIFS(EDF[Humeur], EDF[Date], "&gt;=" &amp; DATE(2023, 7, 17), EDF[Date], "&lt;=" &amp; $A$4, EDF[Nom], EDF_jour[[#This Row],[NOM]]) / COUNTIFS(EDF[Date], "&gt;=" &amp; DATE(2023, 7, 17), EDF[Date], "&lt;=" &amp; $A$4, EDF[Nom], EDF_jour[[#This Row],[NOM]]))</f>
        <v>2.6458333333333335</v>
      </c>
      <c r="AR41" s="74">
        <f>IF(COUNTIFS(EDF[Date], "&gt;=" &amp; DATE(YEAR($A$4), MONTH($A$4), DAY($A$4) - 20), EDF[Date], "&lt;=" &amp; $A$4, EDF[Nom], EDF_jour[[#This Row],[NOM]]) = 0, "", SUMIFS(EDF[Stress], EDF[Date], "&gt;=" &amp; DATE(YEAR($A$4), MONTH($A$4), DAY($A$4) - 20), EDF[Date], "&lt;=" &amp; $A$4, EDF[Nom], EDF_jour[[#This Row],[NOM]]) / COUNTIFS(EDF[Date], "&gt;=" &amp; DATE(YEAR($A$4), MONTH($A$4), DAY($A$4) - 20), EDF[Date], "&lt;=" &amp; $A$4, EDF[Nom], EDF_jour[[#This Row],[NOM]]))</f>
        <v>3</v>
      </c>
      <c r="AS41" s="74">
        <f>IF(COUNTIFS(EDF[Date], "&gt;=" &amp; DATE(2023, 7, 17), EDF[Date], "&lt;=" &amp; $A$4, EDF[Nom], EDF_jour[[#This Row],[NOM]]) = 0, "", SUMIFS(EDF[Stress], EDF[Date], "&gt;=" &amp; DATE(2023, 7, 17), EDF[Date], "&lt;=" &amp; $A$4, EDF[Nom], EDF_jour[[#This Row],[NOM]]) / COUNTIFS(EDF[Date], "&gt;=" &amp; DATE(2023, 7, 17), EDF[Date], "&lt;=" &amp; $A$4, EDF[Nom], EDF_jour[[#This Row],[NOM]]))</f>
        <v>2.5</v>
      </c>
      <c r="AT41" s="74">
        <f>IF(COUNTIFS(EDF[Date], "&gt;=" &amp; DATE(YEAR($A$4), MONTH($A$4), DAY($A$4) - 20), EDF[Date], "&lt;=" &amp; $A$4, EDF[Nom], EDF_jour[[#This Row],[NOM]]) = 0, "", SUMIFS(EDF[Sommeil], EDF[Date], "&gt;=" &amp; DATE(YEAR($A$4), MONTH($A$4), DAY($A$4) - 20), EDF[Date], "&lt;=" &amp; $A$4, EDF[Nom], EDF_jour[[#This Row],[NOM]]) / COUNTIFS(EDF[Date], "&gt;=" &amp; DATE(YEAR($A$4), MONTH($A$4), DAY($A$4) - 20), EDF[Date], "&lt;=" &amp; $A$4, EDF[Nom], EDF_jour[[#This Row],[NOM]]))</f>
        <v>2</v>
      </c>
      <c r="AU41" s="74">
        <f>IF(COUNTIFS(EDF[Date], "&gt;=" &amp; DATE(2023, 7, 17), EDF[Date], "&lt;=" &amp; $A$4, EDF[Nom], EDF_jour[[#This Row],[NOM]]) = 0, "", SUMIFS(EDF[Sommeil], EDF[Date], "&gt;=" &amp; DATE(2023, 7, 17), EDF[Date], "&lt;=" &amp; $A$4, EDF[Nom], EDF_jour[[#This Row],[NOM]]) / COUNTIFS(EDF[Date], "&gt;=" &amp; DATE(2023, 7, 17), EDF[Date], "&lt;=" &amp; $A$4, EDF[Nom], EDF_jour[[#This Row],[NOM]]))</f>
        <v>2.4791666666666665</v>
      </c>
      <c r="AV41" s="74">
        <f>IF(COUNTIFS(EDF[Date], "&gt;=" &amp; DATE(YEAR($A$4), MONTH($A$4), DAY($A$4) - 20), EDF[Date], "&lt;=" &amp; $A$4, EDF[Nom], EDF_jour[[#This Row],[NOM]]) = 0, "", SUMIFS(EDF[Etat Physique], EDF[Date], "&gt;=" &amp; DATE(YEAR($A$4), MONTH($A$4), DAY($A$4) - 20), EDF[Date], "&lt;=" &amp; $A$4, EDF[Nom], EDF_jour[[#This Row],[NOM]]) / COUNTIFS(EDF[Date], "&gt;=" &amp; DATE(YEAR($A$4), MONTH($A$4), DAY($A$4) - 20), EDF[Date], "&lt;=" &amp; $A$4, EDF[Nom], EDF_jour[[#This Row],[NOM]]))</f>
        <v>3</v>
      </c>
      <c r="AW41" s="74">
        <f>IF(COUNTIFS(EDF[Date], "&gt;=" &amp; DATE(2023, 7, 17), EDF[Date], "&lt;=" &amp; $A$4, EDF[Nom], EDF_jour[[#This Row],[NOM]]) = 0, "", SUMIFS(EDF[Etat Physique], EDF[Date], "&gt;=" &amp; DATE(2023, 7, 17), EDF[Date], "&lt;=" &amp; $A$4, EDF[Nom], EDF_jour[[#This Row],[NOM]]) / COUNTIFS(EDF[Date], "&gt;=" &amp; DATE(2023, 7, 17), EDF[Date], "&lt;=" &amp; $A$4, EDF[Nom], EDF_jour[[#This Row],[NOM]]))</f>
        <v>2.5833333333333335</v>
      </c>
      <c r="AX41" s="74">
        <f>IF(COUNTIFS(EDF[Date], "&gt;=" &amp; DATE(YEAR($A$4), MONTH($A$4), DAY($A$4) - 20), EDF[Date], "&lt;=" &amp; $A$4, EDF[Nom], EDF_jour[[#This Row],[NOM]]) = 0, "", SUMIFS(EDF[Hydratation], EDF[Date], "&gt;=" &amp; DATE(YEAR($A$4), MONTH($A$4), DAY($A$4) - 20), EDF[Date], "&lt;=" &amp; $A$4, EDF[Nom], EDF_jour[[#This Row],[NOM]]) / COUNTIFS(EDF[Date], "&gt;=" &amp; DATE(YEAR($A$4), MONTH($A$4), DAY($A$4) - 20), EDF[Date], "&lt;=" &amp; $A$4, EDF[Nom], EDF_jour[[#This Row],[NOM]]))</f>
        <v>2</v>
      </c>
      <c r="AY41" s="74">
        <f>IF(COUNTIFS(EDF[Date], "&gt;=" &amp; DATE(2023, 7, 17), EDF[Date], "&lt;=" &amp; $A$4, EDF[Nom], EDF_jour[[#This Row],[NOM]]) = 0, "", SUMIFS(EDF[Hydratation], EDF[Date], "&gt;=" &amp; DATE(2023, 7, 17), EDF[Date], "&lt;=" &amp; $A$4, EDF[Nom], EDF_jour[[#This Row],[NOM]]) / COUNTIFS(EDF[Date], "&gt;=" &amp; DATE(2023, 7, 17), EDF[Date], "&lt;=" &amp; $A$4, EDF[Nom], EDF_jour[[#This Row],[NOM]]))</f>
        <v>2.8125</v>
      </c>
      <c r="AZ41" s="74">
        <f>IF(COUNTIFS(EDF[Date], "&gt;=" &amp; DATE(YEAR($A$4), MONTH($A$4), DAY($A$4) - 20), EDF[Date], "&lt;=" &amp; $A$4, EDF[Nom], EDF_jour[[#This Row],[NOM]]) = 0, "", SUMIFS(EDF[Nutrition], EDF[Date], "&gt;=" &amp; DATE(YEAR($A$4), MONTH($A$4), DAY($A$4) - 20), EDF[Date], "&lt;=" &amp; $A$4, EDF[Nom], EDF_jour[[#This Row],[NOM]]) / COUNTIFS(EDF[Date], "&gt;=" &amp; DATE(YEAR($A$4), MONTH($A$4), DAY($A$4) - 20), EDF[Date], "&lt;=" &amp; $A$4, EDF[Nom], EDF_jour[[#This Row],[NOM]]))</f>
        <v>2</v>
      </c>
      <c r="BA41" s="75">
        <f>IF(COUNTIFS(EDF[Date], "&gt;=" &amp; DATE(2023, 7, 17), EDF[Date], "&lt;=" &amp; $A$4, EDF[Nom], EDF_jour[[#This Row],[NOM]]) = 0, "", SUMIFS(EDF[Hydratation], EDF[Date], "&gt;=" &amp; DATE(2023, 7, 17), EDF[Date], "&lt;=" &amp; $A$4, EDF[Nom], EDF_jour[[#This Row],[NOM]]) / COUNTIFS(EDF[Date], "&gt;=" &amp; DATE(2023, 7, 17), EDF[Date], "&lt;=" &amp; $A$4, EDF[Nom], EDF_jour[[#This Row],[NOM]]))</f>
        <v>2.8125</v>
      </c>
      <c r="BB41" s="49"/>
      <c r="BC41" s="48"/>
      <c r="BD41" s="48"/>
      <c r="BE41" s="48"/>
      <c r="BF41" s="48"/>
      <c r="BG41" s="48"/>
      <c r="BH41" s="48"/>
      <c r="BI41" s="48"/>
      <c r="BJ41" s="48"/>
      <c r="BK41" s="48"/>
      <c r="BL41" s="48"/>
      <c r="BM41" s="48"/>
      <c r="BN41" s="48"/>
      <c r="BO41" s="48"/>
      <c r="BP41" s="48"/>
      <c r="BQ41" s="48"/>
      <c r="BR41" s="48"/>
      <c r="BS41" s="48"/>
      <c r="BT41" s="48"/>
      <c r="BU41" s="49"/>
      <c r="BV41" s="49"/>
      <c r="BW41" s="49"/>
      <c r="BX41" s="49"/>
      <c r="BY41" s="49"/>
    </row>
    <row r="42" spans="1:77" ht="16" customHeight="1" x14ac:dyDescent="0.2">
      <c r="A42" s="78" t="s">
        <v>212</v>
      </c>
      <c r="B42" s="78" t="s">
        <v>816</v>
      </c>
      <c r="C42" s="39"/>
      <c r="D42" s="40"/>
      <c r="E42" s="34"/>
      <c r="F42" s="52" t="s">
        <v>767</v>
      </c>
      <c r="G42" s="53" t="s">
        <v>773</v>
      </c>
      <c r="H42" s="37" t="str" cm="1">
        <f t="array" ref="H42">IF(P42="", "", IF(SUMPRODUCT((EDF_jour[[#This Row],[Humeur]:[Nutrition]]&lt;3)*1)&gt;=3, "Bas", VLOOKUP(P42, $G$67:$H$71, 2, TRUE)))</f>
        <v/>
      </c>
      <c r="I42" s="34"/>
      <c r="J42" s="45" t="str" cm="1">
        <f t="array" ref="J42">IF(SUMPRODUCT((EDF[[Date]:[Date]]=$A$4)*(EDF[[Nom]:[Nom]]=A42)*(EDF[[Humeur]:[Humeur]]))=0, "", SUMPRODUCT((EDF[[Date]:[Date]]=$A$4)*(EDF[[Nom]:[Nom]]=A42)*(EDF[[Humeur]:[Humeur]])))</f>
        <v/>
      </c>
      <c r="K42" s="45" t="str" cm="1">
        <f t="array" ref="K42">IF(SUMPRODUCT((EDF[[Date]:[Date]]=$A$4)*(EDF[[Nom]:[Nom]]=A42)*(EDF[[Stress]:[Stress]]))=0, "", SUMPRODUCT((EDF[[Date]:[Date]]=$A$4)*(EDF[[Nom]:[Nom]]=A42)*(EDF[[Stress]:[Stress]])))</f>
        <v/>
      </c>
      <c r="L42" s="45" t="str" cm="1">
        <f t="array" ref="L42">IF(SUMPRODUCT((EDF[[Date]:[Date]]=$A$4)*(EDF[[Nom]:[Nom]]=A42)*(EDF[[Sommeil]:[Sommeil]]))=0, "", SUMPRODUCT((EDF[[Date]:[Date]]=$A$4)*(EDF[[Nom]:[Nom]]=A42)*(EDF[[Sommeil]:[Sommeil]])))</f>
        <v/>
      </c>
      <c r="M42" s="45" t="str" cm="1">
        <f t="array" ref="M42">IF(SUMPRODUCT((EDF[[Date]:[Date]]=$A$4)*(EDF[[Nom]:[Nom]]=A42)*(EDF[[Etat Physique]:[Etat Physique]]))=0, "", SUMPRODUCT((EDF[[Date]:[Date]]=$A$4)*(EDF[[Nom]:[Nom]]=A42)*(EDF[[Etat Physique]:[Etat Physique]])))</f>
        <v/>
      </c>
      <c r="N42" s="45" t="str" cm="1">
        <f t="array" ref="N42">IF(SUMPRODUCT((EDF[[Date]:[Date]]=$A$4)*(EDF[[Nom]:[Nom]]=A42)*(EDF[[Hydratation]:[Hydratation]]))=0, "", SUMPRODUCT((EDF[[Date]:[Date]]=$A$4)*(EDF[[Nom]:[Nom]]=A42)*(EDF[[Hydratation]:[Hydratation]])))</f>
        <v/>
      </c>
      <c r="O42" s="45" t="str" cm="1">
        <f t="array" ref="O42">IF(SUMPRODUCT((EDF[[Date]:[Date]]=$A$4)*(EDF[[Nom]:[Nom]]=A42)*(EDF[[Nutrition]:[Nutrition]]))=0, "", SUMPRODUCT((EDF[[Date]:[Date]]=$A$4)*(EDF[[Nom]:[Nom]]=A42)*(EDF[[Nutrition]:[Nutrition]])))</f>
        <v/>
      </c>
      <c r="P42" s="45" t="str" cm="1">
        <f t="array" ref="P42">IF(SUMPRODUCT((EDF[[Date]:[Date]]=$A$4)*(EDF[[Nom]:[Nom]]=A42)*(EDF[[Total EDF]:[Total EDF]]))=0, "", SUMPRODUCT((EDF[[Date]:[Date]]=$A$4)*(EDF[[Nom]:[Nom]]=A42)*(EDF[[Total EDF]:[Total EDF]])))</f>
        <v/>
      </c>
      <c r="Q42" s="107" t="str" cm="1">
        <f t="array" ref="Q42">IF(SUMPRODUCT((EDF[[Date]:[Date]]=$A$4)*(EDF[[Nom]:[Nom]]=EDF_jour[[#This Row],[NOM]])*(EDF[[Intensité douleur]:[Intensité douleur]]))=0, "", SUMPRODUCT((EDF[[Date]:[Date]]=$A$4)*(EDF[[Nom]:[Nom]]=EDF_jour[[#This Row],[NOM]])*(EDF[[Intensité douleur]:[Intensité douleur]])))</f>
        <v/>
      </c>
      <c r="R42" s="35" t="str" cm="1">
        <f t="array" ref="R42">IF(IFERROR(INDEX(EDF[[Commentaires douleur]:[Commentaires douleur]], MATCH(1, (EDF[[Date]:[Date]]=$A$4)*(EDF[[Nom]:[Nom]]=EDF_jour[[#This Row],[NOM]]), 0)), "")=0, "", IFERROR(INDEX(EDF[[Commentaires douleur]:[Commentaires douleur]], MATCH(1, (EDF[[Date]:[Date]]=$A$4)*(EDF[[Nom]:[Nom]]=EDF_jour[[#This Row],[NOM]]), 0)), ""))</f>
        <v/>
      </c>
      <c r="S42" s="35"/>
      <c r="T42" s="35" t="str" cm="1">
        <f t="array" ref="T42">IF(IFERROR(INDEX(EDF[[Tête]:[Tête]], MATCH(1, (EDF[[Date]:[Date]]=$A$4)*(EDF[[Nom]:[Nom]]=EDF_jour[[#This Row],[NOM]]), 0)), "")=0, "", IFERROR(INDEX(EDF[[Tête]:[Tête]], MATCH(1, (EDF[[Date]:[Date]]=$A$4)*(EDF[[Nom]:[Nom]]=EDF_jour[[#This Row],[NOM]]), 0)), ""))</f>
        <v/>
      </c>
      <c r="U42" s="35" t="str" cm="1">
        <f t="array" ref="U42">IF(IFERROR(INDEX(EDF[[Cervicales]:[Cervicales]], MATCH(1, (EDF[[Date]:[Date]]=$A$4)*(EDF[[Nom]:[Nom]]=EDF_jour[[#This Row],[NOM]]), 0)), "")=0, "", IFERROR(INDEX(EDF[[Cervicales]:[Cervicales]], MATCH(1, (EDF[[Date]:[Date]]=$A$4)*(EDF[[Nom]:[Nom]]=EDF_jour[[#This Row],[NOM]]), 0)), ""))</f>
        <v/>
      </c>
      <c r="V42" s="35" t="str" cm="1">
        <f t="array" ref="V42">IF(IFERROR(INDEX(EDF[[Ceinture scapulaire]:[Ceinture scapulaire]], MATCH(1, (EDF[[Date]:[Date]]=$A$4)*(EDF[[Nom]:[Nom]]=EDF_jour[[#This Row],[NOM]]), 0)), "")=0, "", IFERROR(INDEX(EDF[[Ceinture scapulaire]:[Ceinture scapulaire]], MATCH(1, (EDF[[Date]:[Date]]=$A$4)*(EDF[[Nom]:[Nom]]=EDF_jour[[#This Row],[NOM]]), 0)), ""))</f>
        <v/>
      </c>
      <c r="W42" s="35" t="str" cm="1">
        <f t="array" ref="W42">IF(IFERROR(INDEX(EDF[[Coudes]:[Coudes]], MATCH(1, (EDF[[Date]:[Date]]=$A$4)*(EDF[[Nom]:[Nom]]=EDF_jour[[#This Row],[NOM]]), 0)), "")=0, "", IFERROR(INDEX(EDF[[Coudes]:[Coudes]], MATCH(1, (EDF[[Date]:[Date]]=$A$4)*(EDF[[Nom]:[Nom]]=EDF_jour[[#This Row],[NOM]]), 0)), ""))</f>
        <v/>
      </c>
      <c r="X42" s="35" t="str" cm="1">
        <f t="array" ref="X42">IF(IFERROR(INDEX(EDF[[Mains]:[Mains]], MATCH(1, (EDF[[Date]:[Date]]=$A$4)*(EDF[[Nom]:[Nom]]=EDF_jour[[#This Row],[NOM]]), 0)), "")=0, "", IFERROR(INDEX(EDF[[Mains]:[Mains]], MATCH(1, (EDF[[Date]:[Date]]=$A$4)*(EDF[[Nom]:[Nom]]=EDF_jour[[#This Row],[NOM]]), 0)), ""))</f>
        <v/>
      </c>
      <c r="Y42" s="35" t="str" cm="1">
        <f t="array" ref="Y42">IF(IFERROR(INDEX(EDF[[Dos]:[Dos]], MATCH(1, (EDF[[Date]:[Date]]=$A$4)*(EDF[[Nom]:[Nom]]=EDF_jour[[#This Row],[NOM]]), 0)), "")=0, "", IFERROR(INDEX(EDF[[Dos]:[Dos]], MATCH(1, (EDF[[Date]:[Date]]=$A$4)*(EDF[[Nom]:[Nom]]=EDF_jour[[#This Row],[NOM]]), 0)), ""))</f>
        <v/>
      </c>
      <c r="Z42" s="35" t="str" cm="1">
        <f t="array" ref="Z42">IF(IFERROR(INDEX(EDF[[Abdos]:[Abdos]], MATCH(1, (EDF[[Date]:[Date]]=$A$4)*(EDF[[Nom]:[Nom]]=EDF_jour[[#This Row],[NOM]]), 0)), "")=0, "", IFERROR(INDEX(EDF[[Abdos]:[Abdos]], MATCH(1, (EDF[[Date]:[Date]]=$A$4)*(EDF[[Nom]:[Nom]]=EDF_jour[[#This Row],[NOM]]), 0)), ""))</f>
        <v/>
      </c>
      <c r="AA42" s="35" t="str" cm="1">
        <f t="array" ref="AA42">IF(IFERROR(INDEX(EDF[[Ceinture pelvienne]:[Ceinture pelvienne]], MATCH(1, (EDF[[Date]:[Date]]=$A$4)*(EDF[[Nom]:[Nom]]=EDF_jour[[#This Row],[NOM]]), 0)), "")=0, "", IFERROR(INDEX(EDF[[Ceinture pelvienne]:[Ceinture pelvienne]], MATCH(1, (EDF[[Date]:[Date]]=$A$4)*(EDF[[Nom]:[Nom]]=EDF_jour[[#This Row],[NOM]]), 0)), ""))</f>
        <v/>
      </c>
      <c r="AB42" s="35" t="str" cm="1">
        <f t="array" ref="AB42">IF(IFERROR(INDEX(EDF[[Genou]:[Genou]], MATCH(1, (EDF[[Date]:[Date]]=$A$4)*(EDF[[Nom]:[Nom]]=EDF_jour[[#This Row],[NOM]]), 0)), "")=0, "", IFERROR(INDEX(EDF[[Genou]:[Genou]], MATCH(1, (EDF[[Date]:[Date]]=$A$4)*(EDF[[Nom]:[Nom]]=EDF_jour[[#This Row],[NOM]]), 0)), ""))</f>
        <v/>
      </c>
      <c r="AC42" s="35" t="str" cm="1">
        <f t="array" ref="AC42">IF(IFERROR(INDEX(EDF[[Quadri]:[Quadri]], MATCH(1, (EDF[[Date]:[Date]]=$A$4)*(EDF[[Nom]:[Nom]]=EDF_jour[[#This Row],[NOM]]), 0)), "")=0, "", IFERROR(INDEX(EDF[[Quadri]:[Quadri]], MATCH(1, (EDF[[Date]:[Date]]=$A$4)*(EDF[[Nom]:[Nom]]=EDF_jour[[#This Row],[NOM]]), 0)), ""))</f>
        <v/>
      </c>
      <c r="AD42" s="35" t="str" cm="1">
        <f t="array" ref="AD42">IF(IFERROR(INDEX(EDF[[Ischio]:[Ischio]], MATCH(1, (EDF[[Date]:[Date]]=$A$4)*(EDF[[Nom]:[Nom]]=EDF_jour[[#This Row],[NOM]]), 0)), "")=0, "", IFERROR(INDEX(EDF[[Ischio]:[Ischio]], MATCH(1, (EDF[[Date]:[Date]]=$A$4)*(EDF[[Nom]:[Nom]]=EDF_jour[[#This Row],[NOM]]), 0)), ""))</f>
        <v/>
      </c>
      <c r="AE42" s="35" t="str" cm="1">
        <f t="array" ref="AE42">IF(IFERROR(INDEX(EDF[[Tibia]:[Tibia]], MATCH(1, (EDF[[Date]:[Date]]=$A$4)*(EDF[[Nom]:[Nom]]=EDF_jour[[#This Row],[NOM]]), 0)), "")=0, "", IFERROR(INDEX(EDF[[Tibia]:[Tibia]], MATCH(1, (EDF[[Date]:[Date]]=$A$4)*(EDF[[Nom]:[Nom]]=EDF_jour[[#This Row],[NOM]]), 0)), ""))</f>
        <v/>
      </c>
      <c r="AF42" s="35" t="str" cm="1">
        <f t="array" ref="AF42">IF(IFERROR(INDEX(EDF[[Mollet]:[Mollet]], MATCH(1, (EDF[[Date]:[Date]]=$A$4)*(EDF[[Nom]:[Nom]]=EDF_jour[[#This Row],[NOM]]), 0)), "")=0, "", IFERROR(INDEX(EDF[[Mollet]:[Mollet]], MATCH(1, (EDF[[Date]:[Date]]=$A$4)*(EDF[[Nom]:[Nom]]=EDF_jour[[#This Row],[NOM]]), 0)), ""))</f>
        <v/>
      </c>
      <c r="AG42" s="35" t="str" cm="1">
        <f t="array" ref="AG42">IF(IFERROR(INDEX(EDF[[Chevilles]:[Chevilles]], MATCH(1, (EDF[[Date]:[Date]]=$A$4)*(EDF[[Nom]:[Nom]]=EDF_jour[[#This Row],[NOM]]), 0)), "")=0, "", IFERROR(INDEX(EDF[[Chevilles]:[Chevilles]], MATCH(1, (EDF[[Date]:[Date]]=$A$4)*(EDF[[Nom]:[Nom]]=EDF_jour[[#This Row],[NOM]]), 0)), ""))</f>
        <v/>
      </c>
      <c r="AH42" s="35" t="str" cm="1">
        <f t="array" ref="AH42">IF(IFERROR(INDEX(EDF[[Pieds]:[Pieds]], MATCH(1, (EDF[[Date]:[Date]]=$A$4)*(EDF[[Nom]:[Nom]]=EDF_jour[[#This Row],[NOM]]), 0)), "")=0, "", IFERROR(INDEX(EDF[[Pieds]:[Pieds]], MATCH(1, (EDF[[Date]:[Date]]=$A$4)*(EDF[[Nom]:[Nom]]=EDF_jour[[#This Row],[NOM]]), 0)), ""))</f>
        <v/>
      </c>
      <c r="AI42" s="35" t="str">
        <f>IF(COUNTIFS(EDF[Date], "&gt;=" &amp; DATE(YEAR($A$4), MONTH($A$4), DAY($A$4) - 6), EDF[Date], "&lt;=" &amp; $A$4, EDF[Nom], EDF_jour[[#This Row],[NOM]]) = 0, "", SUMIFS(EDF[Total EDF], EDF[Date], "&gt;=" &amp; DATE(YEAR($A$4), MONTH($A$4), DAY($A$4) - 6), EDF[Date], "&lt;=" &amp; $A$4, EDF[Nom], EDF_jour[[#This Row],[NOM]]) / COUNTIFS(EDF[Date], "&gt;=" &amp; DATE(YEAR($A$4), MONTH($A$4), DAY($A$4) - 6), EDF[Date], "&lt;=" &amp; $A$4, EDF[Nom], EDF_jour[[#This Row],[NOM]]))</f>
        <v/>
      </c>
      <c r="AJ42" s="35" cm="1">
        <f t="array" ref="AJ42">IF(COUNTIFS(EDF[Date], "&gt;=" &amp; DATE(YEAR($A$4), MONTH($A$4), DAY($A$4) - 6), EDF[Date], "&lt;=" &amp; $A$4, EDF[Nom], EDF_jour[[#This Row],[NOM]]) &gt; 1, SQRT(SUMPRODUCT((EDF[Nom]=EDF_jour[[#This Row],[NOM]]) * (EDF[Date]&gt;=DATE(YEAR($A$4), MONTH($A$4), DAY($A$4)-6)) * (EDF[Date]&lt;=$A$4) * (EDF[Total EDF]-EDF_jour[[#This Row],[Tendance semaine]])^2) / (COUNTIFS(EDF[Date], "&gt;=" &amp; DATE(YEAR($A$4), MONTH($A$4), DAY($A$4) - 6), EDF[Date], "&lt;=" &amp; $A$4, EDF[Nom], EDF_jour[[#This Row],[NOM]]) - 1)), 0)</f>
        <v>0</v>
      </c>
      <c r="AK42" s="133" t="str">
        <f>IF(COUNTIFS(EDF[Date], "&gt;=" &amp; DATE(YEAR($A$4), MONTH($A$4), DAY($A$4) - 20), EDF[Date], "&lt;=" &amp; $A$4, EDF[Nom], EDF_jour[[#This Row],[NOM]]) = 0, "", SUMIFS(EDF[Total EDF], EDF[Date], "&gt;=" &amp; DATE(YEAR($A$4), MONTH($A$4), DAY($A$4) - 20), EDF[Date], "&lt;=" &amp; $A$4, EDF[Nom], EDF_jour[[#This Row],[NOM]]) / COUNTIFS(EDF[Date], "&gt;=" &amp; DATE(YEAR($A$4), MONTH($A$4), DAY($A$4) - 20), EDF[Date], "&lt;=" &amp; $A$4, EDF[Nom], EDF_jour[[#This Row],[NOM]]))</f>
        <v/>
      </c>
      <c r="AL42" s="131" t="str">
        <f>IFERROR((EDF_jour[[#This Row],[Score]] - EDF_jour[[#This Row],[Tendance 21j EDF]]) / EDF_jour[[#This Row],[Tendance 21j EDF]], "")</f>
        <v/>
      </c>
      <c r="AM42" s="132" cm="1">
        <f t="array" ref="AM42">IF(COUNTIFS(EDF[Date], "&gt;=" &amp; DATE(YEAR($A$4), MONTH($A$4), DAY($A$4) - 20), EDF[Date], "&lt;=" &amp; $A$4, EDF[Nom], EDF_jour[[#This Row],[NOM]]) &gt; 1, SQRT(SUMPRODUCT((EDF[Nom]=EDF_jour[[#This Row],[NOM]]) * (EDF[Date]&gt;=DATE(YEAR($A$4), MONTH($A$4), DAY($A$4)-20)) * (EDF[Date]&lt;=$A$4) * (EDF[Total EDF]-EDF_jour[[#This Row],[Tendance 21j EDF]])^2) / (COUNTIFS(EDF[Date], "&gt;=" &amp; DATE(YEAR($A$4), MONTH($A$4), DAY($A$4) - 20), EDF[Date], "&lt;=" &amp; $A$4, EDF[Nom], EDF_jour[[#This Row],[NOM]]) - 1)), 0)</f>
        <v>0</v>
      </c>
      <c r="AN42" s="133">
        <f>IF(COUNTIFS(EDF[Date], "&gt;=" &amp; DATE(2023, 7, 17), EDF[Date], "&lt;=" &amp; $A$4, EDF[Nom], EDF_jour[[#This Row],[NOM]]) = 0, "", SUMIFS(EDF[Total EDF], EDF[Date], "&gt;=" &amp; DATE(2023, 7, 17), EDF[Date], "&lt;=" &amp; $A$4, EDF[Nom], EDF_jour[[#This Row],[NOM]]) / COUNTIFS(EDF[Date], "&gt;=" &amp; DATE(2023, 7, 17), EDF[Date], "&lt;=" &amp; $A$4, EDF[Nom], EDF_jour[[#This Row],[NOM]]))</f>
        <v>15.333333333333334</v>
      </c>
      <c r="AO42" s="132" cm="1">
        <f t="array" ref="AO42">IF(COUNTIFS(EDF[Date], "&gt;=" &amp; DATE(2023, 7, 17), EDF[Date], "&lt;=" &amp; $A$4, EDF[Nom], EDF_jour[[#This Row],[NOM]]) &gt; 1, SQRT(SUMPRODUCT((EDF[Nom]=EDF_jour[[#This Row],[NOM]]) * (EDF[Date]&gt;=DATE(2023, 7, 17)) * (EDF[Date]&lt;=$A$4) * (EDF[Total EDF]-EDF_jour[[#This Row],[Tendance saison]])^2) / (COUNTIFS(EDF[Date], "&gt;=" &amp; DATE(2023, 7, 17), EDF[Date], "&lt;=" &amp; $A$4, EDF[Nom], EDF_jour[[#This Row],[NOM]]) - 1)), 0)</f>
        <v>2.6583202716502514</v>
      </c>
      <c r="AP42" s="132" t="str">
        <f>IF(COUNTIFS(EDF[Date], "&gt;=" &amp; DATE(YEAR($A$4), MONTH($A$4), DAY($A$4) - 20), EDF[Date], "&lt;=" &amp; $A$4, EDF[Nom], EDF_jour[[#This Row],[NOM]]) = 0, "", SUMIFS(EDF[Humeur], EDF[Date], "&gt;=" &amp; DATE(YEAR($A$4), MONTH($A$4), DAY($A$4) - 20), EDF[Date], "&lt;=" &amp; $A$4, EDF[Nom], EDF_jour[[#This Row],[NOM]]) / COUNTIFS(EDF[Date], "&gt;=" &amp; DATE(YEAR($A$4), MONTH($A$4), DAY($A$4) - 20), EDF[Date], "&lt;=" &amp; $A$4, EDF[Nom], EDF_jour[[#This Row],[NOM]]))</f>
        <v/>
      </c>
      <c r="AQ42" s="132">
        <f>IF(COUNTIFS(EDF[Date], "&gt;=" &amp; DATE(2023, 7, 17), EDF[Date], "&lt;=" &amp; $A$4, EDF[Nom], EDF_jour[[#This Row],[NOM]]) = 0, "", SUMIFS(EDF[Humeur], EDF[Date], "&gt;=" &amp; DATE(2023, 7, 17), EDF[Date], "&lt;=" &amp; $A$4, EDF[Nom], EDF_jour[[#This Row],[NOM]]) / COUNTIFS(EDF[Date], "&gt;=" &amp; DATE(2023, 7, 17), EDF[Date], "&lt;=" &amp; $A$4, EDF[Nom], EDF_jour[[#This Row],[NOM]]))</f>
        <v>2.3333333333333335</v>
      </c>
      <c r="AR42" s="132" t="str">
        <f>IF(COUNTIFS(EDF[Date], "&gt;=" &amp; DATE(YEAR($A$4), MONTH($A$4), DAY($A$4) - 20), EDF[Date], "&lt;=" &amp; $A$4, EDF[Nom], EDF_jour[[#This Row],[NOM]]) = 0, "", SUMIFS(EDF[Stress], EDF[Date], "&gt;=" &amp; DATE(YEAR($A$4), MONTH($A$4), DAY($A$4) - 20), EDF[Date], "&lt;=" &amp; $A$4, EDF[Nom], EDF_jour[[#This Row],[NOM]]) / COUNTIFS(EDF[Date], "&gt;=" &amp; DATE(YEAR($A$4), MONTH($A$4), DAY($A$4) - 20), EDF[Date], "&lt;=" &amp; $A$4, EDF[Nom], EDF_jour[[#This Row],[NOM]]))</f>
        <v/>
      </c>
      <c r="AS42" s="132">
        <f>IF(COUNTIFS(EDF[Date], "&gt;=" &amp; DATE(2023, 7, 17), EDF[Date], "&lt;=" &amp; $A$4, EDF[Nom], EDF_jour[[#This Row],[NOM]]) = 0, "", SUMIFS(EDF[Stress], EDF[Date], "&gt;=" &amp; DATE(2023, 7, 17), EDF[Date], "&lt;=" &amp; $A$4, EDF[Nom], EDF_jour[[#This Row],[NOM]]) / COUNTIFS(EDF[Date], "&gt;=" &amp; DATE(2023, 7, 17), EDF[Date], "&lt;=" &amp; $A$4, EDF[Nom], EDF_jour[[#This Row],[NOM]]))</f>
        <v>2.6666666666666665</v>
      </c>
      <c r="AT42" s="132" t="str">
        <f>IF(COUNTIFS(EDF[Date], "&gt;=" &amp; DATE(YEAR($A$4), MONTH($A$4), DAY($A$4) - 20), EDF[Date], "&lt;=" &amp; $A$4, EDF[Nom], EDF_jour[[#This Row],[NOM]]) = 0, "", SUMIFS(EDF[Sommeil], EDF[Date], "&gt;=" &amp; DATE(YEAR($A$4), MONTH($A$4), DAY($A$4) - 20), EDF[Date], "&lt;=" &amp; $A$4, EDF[Nom], EDF_jour[[#This Row],[NOM]]) / COUNTIFS(EDF[Date], "&gt;=" &amp; DATE(YEAR($A$4), MONTH($A$4), DAY($A$4) - 20), EDF[Date], "&lt;=" &amp; $A$4, EDF[Nom], EDF_jour[[#This Row],[NOM]]))</f>
        <v/>
      </c>
      <c r="AU42" s="132">
        <f>IF(COUNTIFS(EDF[Date], "&gt;=" &amp; DATE(2023, 7, 17), EDF[Date], "&lt;=" &amp; $A$4, EDF[Nom], EDF_jour[[#This Row],[NOM]]) = 0, "", SUMIFS(EDF[Sommeil], EDF[Date], "&gt;=" &amp; DATE(2023, 7, 17), EDF[Date], "&lt;=" &amp; $A$4, EDF[Nom], EDF_jour[[#This Row],[NOM]]) / COUNTIFS(EDF[Date], "&gt;=" &amp; DATE(2023, 7, 17), EDF[Date], "&lt;=" &amp; $A$4, EDF[Nom], EDF_jour[[#This Row],[NOM]]))</f>
        <v>2.1666666666666665</v>
      </c>
      <c r="AV42" s="132" t="str">
        <f>IF(COUNTIFS(EDF[Date], "&gt;=" &amp; DATE(YEAR($A$4), MONTH($A$4), DAY($A$4) - 20), EDF[Date], "&lt;=" &amp; $A$4, EDF[Nom], EDF_jour[[#This Row],[NOM]]) = 0, "", SUMIFS(EDF[Etat Physique], EDF[Date], "&gt;=" &amp; DATE(YEAR($A$4), MONTH($A$4), DAY($A$4) - 20), EDF[Date], "&lt;=" &amp; $A$4, EDF[Nom], EDF_jour[[#This Row],[NOM]]) / COUNTIFS(EDF[Date], "&gt;=" &amp; DATE(YEAR($A$4), MONTH($A$4), DAY($A$4) - 20), EDF[Date], "&lt;=" &amp; $A$4, EDF[Nom], EDF_jour[[#This Row],[NOM]]))</f>
        <v/>
      </c>
      <c r="AW42" s="132">
        <f>IF(COUNTIFS(EDF[Date], "&gt;=" &amp; DATE(2023, 7, 17), EDF[Date], "&lt;=" &amp; $A$4, EDF[Nom], EDF_jour[[#This Row],[NOM]]) = 0, "", SUMIFS(EDF[Etat Physique], EDF[Date], "&gt;=" &amp; DATE(2023, 7, 17), EDF[Date], "&lt;=" &amp; $A$4, EDF[Nom], EDF_jour[[#This Row],[NOM]]) / COUNTIFS(EDF[Date], "&gt;=" &amp; DATE(2023, 7, 17), EDF[Date], "&lt;=" &amp; $A$4, EDF[Nom], EDF_jour[[#This Row],[NOM]]))</f>
        <v>2.1666666666666665</v>
      </c>
      <c r="AX42" s="132" t="str">
        <f>IF(COUNTIFS(EDF[Date], "&gt;=" &amp; DATE(YEAR($A$4), MONTH($A$4), DAY($A$4) - 20), EDF[Date], "&lt;=" &amp; $A$4, EDF[Nom], EDF_jour[[#This Row],[NOM]]) = 0, "", SUMIFS(EDF[Hydratation], EDF[Date], "&gt;=" &amp; DATE(YEAR($A$4), MONTH($A$4), DAY($A$4) - 20), EDF[Date], "&lt;=" &amp; $A$4, EDF[Nom], EDF_jour[[#This Row],[NOM]]) / COUNTIFS(EDF[Date], "&gt;=" &amp; DATE(YEAR($A$4), MONTH($A$4), DAY($A$4) - 20), EDF[Date], "&lt;=" &amp; $A$4, EDF[Nom], EDF_jour[[#This Row],[NOM]]))</f>
        <v/>
      </c>
      <c r="AY42" s="132">
        <f>IF(COUNTIFS(EDF[Date], "&gt;=" &amp; DATE(2023, 7, 17), EDF[Date], "&lt;=" &amp; $A$4, EDF[Nom], EDF_jour[[#This Row],[NOM]]) = 0, "", SUMIFS(EDF[Hydratation], EDF[Date], "&gt;=" &amp; DATE(2023, 7, 17), EDF[Date], "&lt;=" &amp; $A$4, EDF[Nom], EDF_jour[[#This Row],[NOM]]) / COUNTIFS(EDF[Date], "&gt;=" &amp; DATE(2023, 7, 17), EDF[Date], "&lt;=" &amp; $A$4, EDF[Nom], EDF_jour[[#This Row],[NOM]]))</f>
        <v>2.8333333333333335</v>
      </c>
      <c r="AZ42" s="132" t="str">
        <f>IF(COUNTIFS(EDF[Date], "&gt;=" &amp; DATE(YEAR($A$4), MONTH($A$4), DAY($A$4) - 20), EDF[Date], "&lt;=" &amp; $A$4, EDF[Nom], EDF_jour[[#This Row],[NOM]]) = 0, "", SUMIFS(EDF[Nutrition], EDF[Date], "&gt;=" &amp; DATE(YEAR($A$4), MONTH($A$4), DAY($A$4) - 20), EDF[Date], "&lt;=" &amp; $A$4, EDF[Nom], EDF_jour[[#This Row],[NOM]]) / COUNTIFS(EDF[Date], "&gt;=" &amp; DATE(YEAR($A$4), MONTH($A$4), DAY($A$4) - 20), EDF[Date], "&lt;=" &amp; $A$4, EDF[Nom], EDF_jour[[#This Row],[NOM]]))</f>
        <v/>
      </c>
      <c r="BA42" s="134">
        <f>IF(COUNTIFS(EDF[Date], "&gt;=" &amp; DATE(2023, 7, 17), EDF[Date], "&lt;=" &amp; $A$4, EDF[Nom], EDF_jour[[#This Row],[NOM]]) = 0, "", SUMIFS(EDF[Hydratation], EDF[Date], "&gt;=" &amp; DATE(2023, 7, 17), EDF[Date], "&lt;=" &amp; $A$4, EDF[Nom], EDF_jour[[#This Row],[NOM]]) / COUNTIFS(EDF[Date], "&gt;=" &amp; DATE(2023, 7, 17), EDF[Date], "&lt;=" &amp; $A$4, EDF[Nom], EDF_jour[[#This Row],[NOM]]))</f>
        <v>2.8333333333333335</v>
      </c>
      <c r="BB42" s="48"/>
      <c r="BC42" s="48"/>
      <c r="BD42" s="48"/>
      <c r="BE42" s="48"/>
      <c r="BF42" s="48"/>
      <c r="BG42" s="48"/>
      <c r="BH42" s="48"/>
      <c r="BI42" s="48"/>
      <c r="BJ42" s="48"/>
      <c r="BK42" s="48"/>
      <c r="BL42" s="48"/>
      <c r="BM42" s="48"/>
      <c r="BN42" s="48"/>
      <c r="BO42" s="48"/>
      <c r="BP42" s="48"/>
      <c r="BQ42" s="48"/>
      <c r="BR42" s="48"/>
      <c r="BS42" s="48"/>
      <c r="BT42" s="48"/>
      <c r="BU42" s="49"/>
      <c r="BV42" s="49"/>
      <c r="BW42" s="49"/>
      <c r="BX42" s="49"/>
      <c r="BY42" s="49"/>
    </row>
    <row r="43" spans="1:77" x14ac:dyDescent="0.2">
      <c r="A43" s="78" t="s">
        <v>817</v>
      </c>
      <c r="B43" s="78" t="s">
        <v>818</v>
      </c>
      <c r="C43" s="39"/>
      <c r="D43" s="40"/>
      <c r="E43" s="34"/>
      <c r="F43" s="52" t="s">
        <v>767</v>
      </c>
      <c r="G43" s="53" t="s">
        <v>773</v>
      </c>
      <c r="H43" s="37" t="str" cm="1">
        <f t="array" ref="H43">IF(P43="", "", IF(SUMPRODUCT((EDF_jour[[#This Row],[Humeur]:[Nutrition]]&lt;3)*1)&gt;=3, "Bas", VLOOKUP(P43, $G$67:$H$71, 2, TRUE)))</f>
        <v/>
      </c>
      <c r="I43" s="34"/>
      <c r="J43" s="45" t="str" cm="1">
        <f t="array" ref="J43">IF(SUMPRODUCT((EDF[[Date]:[Date]]=$A$4)*(EDF[[Nom]:[Nom]]=A43)*(EDF[[Humeur]:[Humeur]]))=0, "", SUMPRODUCT((EDF[[Date]:[Date]]=$A$4)*(EDF[[Nom]:[Nom]]=A43)*(EDF[[Humeur]:[Humeur]])))</f>
        <v/>
      </c>
      <c r="K43" s="45" t="str" cm="1">
        <f t="array" ref="K43">IF(SUMPRODUCT((EDF[[Date]:[Date]]=$A$4)*(EDF[[Nom]:[Nom]]=A43)*(EDF[[Stress]:[Stress]]))=0, "", SUMPRODUCT((EDF[[Date]:[Date]]=$A$4)*(EDF[[Nom]:[Nom]]=A43)*(EDF[[Stress]:[Stress]])))</f>
        <v/>
      </c>
      <c r="L43" s="45" t="str" cm="1">
        <f t="array" ref="L43">IF(SUMPRODUCT((EDF[[Date]:[Date]]=$A$4)*(EDF[[Nom]:[Nom]]=A43)*(EDF[[Sommeil]:[Sommeil]]))=0, "", SUMPRODUCT((EDF[[Date]:[Date]]=$A$4)*(EDF[[Nom]:[Nom]]=A43)*(EDF[[Sommeil]:[Sommeil]])))</f>
        <v/>
      </c>
      <c r="M43" s="45" t="str" cm="1">
        <f t="array" ref="M43">IF(SUMPRODUCT((EDF[[Date]:[Date]]=$A$4)*(EDF[[Nom]:[Nom]]=A43)*(EDF[[Etat Physique]:[Etat Physique]]))=0, "", SUMPRODUCT((EDF[[Date]:[Date]]=$A$4)*(EDF[[Nom]:[Nom]]=A43)*(EDF[[Etat Physique]:[Etat Physique]])))</f>
        <v/>
      </c>
      <c r="N43" s="45" t="str" cm="1">
        <f t="array" ref="N43">IF(SUMPRODUCT((EDF[[Date]:[Date]]=$A$4)*(EDF[[Nom]:[Nom]]=A43)*(EDF[[Hydratation]:[Hydratation]]))=0, "", SUMPRODUCT((EDF[[Date]:[Date]]=$A$4)*(EDF[[Nom]:[Nom]]=A43)*(EDF[[Hydratation]:[Hydratation]])))</f>
        <v/>
      </c>
      <c r="O43" s="45" t="str" cm="1">
        <f t="array" ref="O43">IF(SUMPRODUCT((EDF[[Date]:[Date]]=$A$4)*(EDF[[Nom]:[Nom]]=A43)*(EDF[[Nutrition]:[Nutrition]]))=0, "", SUMPRODUCT((EDF[[Date]:[Date]]=$A$4)*(EDF[[Nom]:[Nom]]=A43)*(EDF[[Nutrition]:[Nutrition]])))</f>
        <v/>
      </c>
      <c r="P43" s="45" t="str" cm="1">
        <f t="array" ref="P43">IF(SUMPRODUCT((EDF[[Date]:[Date]]=$A$4)*(EDF[[Nom]:[Nom]]=A43)*(EDF[[Total EDF]:[Total EDF]]))=0, "", SUMPRODUCT((EDF[[Date]:[Date]]=$A$4)*(EDF[[Nom]:[Nom]]=A43)*(EDF[[Total EDF]:[Total EDF]])))</f>
        <v/>
      </c>
      <c r="Q43" s="107" t="str" cm="1">
        <f t="array" ref="Q43">IF(SUMPRODUCT((EDF[[Date]:[Date]]=$A$4)*(EDF[[Nom]:[Nom]]=EDF_jour[[#This Row],[NOM]])*(EDF[[Intensité douleur]:[Intensité douleur]]))=0, "", SUMPRODUCT((EDF[[Date]:[Date]]=$A$4)*(EDF[[Nom]:[Nom]]=EDF_jour[[#This Row],[NOM]])*(EDF[[Intensité douleur]:[Intensité douleur]])))</f>
        <v/>
      </c>
      <c r="R43" s="35" t="str" cm="1">
        <f t="array" ref="R43">IF(IFERROR(INDEX(EDF[[Commentaires douleur]:[Commentaires douleur]], MATCH(1, (EDF[[Date]:[Date]]=$A$4)*(EDF[[Nom]:[Nom]]=EDF_jour[[#This Row],[NOM]]), 0)), "")=0, "", IFERROR(INDEX(EDF[[Commentaires douleur]:[Commentaires douleur]], MATCH(1, (EDF[[Date]:[Date]]=$A$4)*(EDF[[Nom]:[Nom]]=EDF_jour[[#This Row],[NOM]]), 0)), ""))</f>
        <v/>
      </c>
      <c r="S43" s="35"/>
      <c r="T43" s="35" t="str" cm="1">
        <f t="array" ref="T43">IF(IFERROR(INDEX(EDF[[Tête]:[Tête]], MATCH(1, (EDF[[Date]:[Date]]=$A$4)*(EDF[[Nom]:[Nom]]=EDF_jour[[#This Row],[NOM]]), 0)), "")=0, "", IFERROR(INDEX(EDF[[Tête]:[Tête]], MATCH(1, (EDF[[Date]:[Date]]=$A$4)*(EDF[[Nom]:[Nom]]=EDF_jour[[#This Row],[NOM]]), 0)), ""))</f>
        <v/>
      </c>
      <c r="U43" s="35" t="str" cm="1">
        <f t="array" ref="U43">IF(IFERROR(INDEX(EDF[[Cervicales]:[Cervicales]], MATCH(1, (EDF[[Date]:[Date]]=$A$4)*(EDF[[Nom]:[Nom]]=EDF_jour[[#This Row],[NOM]]), 0)), "")=0, "", IFERROR(INDEX(EDF[[Cervicales]:[Cervicales]], MATCH(1, (EDF[[Date]:[Date]]=$A$4)*(EDF[[Nom]:[Nom]]=EDF_jour[[#This Row],[NOM]]), 0)), ""))</f>
        <v/>
      </c>
      <c r="V43" s="35" t="str" cm="1">
        <f t="array" ref="V43">IF(IFERROR(INDEX(EDF[[Ceinture scapulaire]:[Ceinture scapulaire]], MATCH(1, (EDF[[Date]:[Date]]=$A$4)*(EDF[[Nom]:[Nom]]=EDF_jour[[#This Row],[NOM]]), 0)), "")=0, "", IFERROR(INDEX(EDF[[Ceinture scapulaire]:[Ceinture scapulaire]], MATCH(1, (EDF[[Date]:[Date]]=$A$4)*(EDF[[Nom]:[Nom]]=EDF_jour[[#This Row],[NOM]]), 0)), ""))</f>
        <v/>
      </c>
      <c r="W43" s="35" t="str" cm="1">
        <f t="array" ref="W43">IF(IFERROR(INDEX(EDF[[Coudes]:[Coudes]], MATCH(1, (EDF[[Date]:[Date]]=$A$4)*(EDF[[Nom]:[Nom]]=EDF_jour[[#This Row],[NOM]]), 0)), "")=0, "", IFERROR(INDEX(EDF[[Coudes]:[Coudes]], MATCH(1, (EDF[[Date]:[Date]]=$A$4)*(EDF[[Nom]:[Nom]]=EDF_jour[[#This Row],[NOM]]), 0)), ""))</f>
        <v/>
      </c>
      <c r="X43" s="35" t="str" cm="1">
        <f t="array" ref="X43">IF(IFERROR(INDEX(EDF[[Mains]:[Mains]], MATCH(1, (EDF[[Date]:[Date]]=$A$4)*(EDF[[Nom]:[Nom]]=EDF_jour[[#This Row],[NOM]]), 0)), "")=0, "", IFERROR(INDEX(EDF[[Mains]:[Mains]], MATCH(1, (EDF[[Date]:[Date]]=$A$4)*(EDF[[Nom]:[Nom]]=EDF_jour[[#This Row],[NOM]]), 0)), ""))</f>
        <v/>
      </c>
      <c r="Y43" s="35" t="str" cm="1">
        <f t="array" ref="Y43">IF(IFERROR(INDEX(EDF[[Dos]:[Dos]], MATCH(1, (EDF[[Date]:[Date]]=$A$4)*(EDF[[Nom]:[Nom]]=EDF_jour[[#This Row],[NOM]]), 0)), "")=0, "", IFERROR(INDEX(EDF[[Dos]:[Dos]], MATCH(1, (EDF[[Date]:[Date]]=$A$4)*(EDF[[Nom]:[Nom]]=EDF_jour[[#This Row],[NOM]]), 0)), ""))</f>
        <v/>
      </c>
      <c r="Z43" s="35" t="str" cm="1">
        <f t="array" ref="Z43">IF(IFERROR(INDEX(EDF[[Abdos]:[Abdos]], MATCH(1, (EDF[[Date]:[Date]]=$A$4)*(EDF[[Nom]:[Nom]]=EDF_jour[[#This Row],[NOM]]), 0)), "")=0, "", IFERROR(INDEX(EDF[[Abdos]:[Abdos]], MATCH(1, (EDF[[Date]:[Date]]=$A$4)*(EDF[[Nom]:[Nom]]=EDF_jour[[#This Row],[NOM]]), 0)), ""))</f>
        <v/>
      </c>
      <c r="AA43" s="35" t="str" cm="1">
        <f t="array" ref="AA43">IF(IFERROR(INDEX(EDF[[Ceinture pelvienne]:[Ceinture pelvienne]], MATCH(1, (EDF[[Date]:[Date]]=$A$4)*(EDF[[Nom]:[Nom]]=EDF_jour[[#This Row],[NOM]]), 0)), "")=0, "", IFERROR(INDEX(EDF[[Ceinture pelvienne]:[Ceinture pelvienne]], MATCH(1, (EDF[[Date]:[Date]]=$A$4)*(EDF[[Nom]:[Nom]]=EDF_jour[[#This Row],[NOM]]), 0)), ""))</f>
        <v/>
      </c>
      <c r="AB43" s="35" t="str" cm="1">
        <f t="array" ref="AB43">IF(IFERROR(INDEX(EDF[[Genou]:[Genou]], MATCH(1, (EDF[[Date]:[Date]]=$A$4)*(EDF[[Nom]:[Nom]]=EDF_jour[[#This Row],[NOM]]), 0)), "")=0, "", IFERROR(INDEX(EDF[[Genou]:[Genou]], MATCH(1, (EDF[[Date]:[Date]]=$A$4)*(EDF[[Nom]:[Nom]]=EDF_jour[[#This Row],[NOM]]), 0)), ""))</f>
        <v/>
      </c>
      <c r="AC43" s="35" t="str" cm="1">
        <f t="array" ref="AC43">IF(IFERROR(INDEX(EDF[[Quadri]:[Quadri]], MATCH(1, (EDF[[Date]:[Date]]=$A$4)*(EDF[[Nom]:[Nom]]=EDF_jour[[#This Row],[NOM]]), 0)), "")=0, "", IFERROR(INDEX(EDF[[Quadri]:[Quadri]], MATCH(1, (EDF[[Date]:[Date]]=$A$4)*(EDF[[Nom]:[Nom]]=EDF_jour[[#This Row],[NOM]]), 0)), ""))</f>
        <v/>
      </c>
      <c r="AD43" s="35" t="str" cm="1">
        <f t="array" ref="AD43">IF(IFERROR(INDEX(EDF[[Ischio]:[Ischio]], MATCH(1, (EDF[[Date]:[Date]]=$A$4)*(EDF[[Nom]:[Nom]]=EDF_jour[[#This Row],[NOM]]), 0)), "")=0, "", IFERROR(INDEX(EDF[[Ischio]:[Ischio]], MATCH(1, (EDF[[Date]:[Date]]=$A$4)*(EDF[[Nom]:[Nom]]=EDF_jour[[#This Row],[NOM]]), 0)), ""))</f>
        <v/>
      </c>
      <c r="AE43" s="35" t="str" cm="1">
        <f t="array" ref="AE43">IF(IFERROR(INDEX(EDF[[Tibia]:[Tibia]], MATCH(1, (EDF[[Date]:[Date]]=$A$4)*(EDF[[Nom]:[Nom]]=EDF_jour[[#This Row],[NOM]]), 0)), "")=0, "", IFERROR(INDEX(EDF[[Tibia]:[Tibia]], MATCH(1, (EDF[[Date]:[Date]]=$A$4)*(EDF[[Nom]:[Nom]]=EDF_jour[[#This Row],[NOM]]), 0)), ""))</f>
        <v/>
      </c>
      <c r="AF43" s="35" t="str" cm="1">
        <f t="array" ref="AF43">IF(IFERROR(INDEX(EDF[[Mollet]:[Mollet]], MATCH(1, (EDF[[Date]:[Date]]=$A$4)*(EDF[[Nom]:[Nom]]=EDF_jour[[#This Row],[NOM]]), 0)), "")=0, "", IFERROR(INDEX(EDF[[Mollet]:[Mollet]], MATCH(1, (EDF[[Date]:[Date]]=$A$4)*(EDF[[Nom]:[Nom]]=EDF_jour[[#This Row],[NOM]]), 0)), ""))</f>
        <v/>
      </c>
      <c r="AG43" s="35" t="str" cm="1">
        <f t="array" ref="AG43">IF(IFERROR(INDEX(EDF[[Chevilles]:[Chevilles]], MATCH(1, (EDF[[Date]:[Date]]=$A$4)*(EDF[[Nom]:[Nom]]=EDF_jour[[#This Row],[NOM]]), 0)), "")=0, "", IFERROR(INDEX(EDF[[Chevilles]:[Chevilles]], MATCH(1, (EDF[[Date]:[Date]]=$A$4)*(EDF[[Nom]:[Nom]]=EDF_jour[[#This Row],[NOM]]), 0)), ""))</f>
        <v/>
      </c>
      <c r="AH43" s="35" t="str" cm="1">
        <f t="array" ref="AH43">IF(IFERROR(INDEX(EDF[[Pieds]:[Pieds]], MATCH(1, (EDF[[Date]:[Date]]=$A$4)*(EDF[[Nom]:[Nom]]=EDF_jour[[#This Row],[NOM]]), 0)), "")=0, "", IFERROR(INDEX(EDF[[Pieds]:[Pieds]], MATCH(1, (EDF[[Date]:[Date]]=$A$4)*(EDF[[Nom]:[Nom]]=EDF_jour[[#This Row],[NOM]]), 0)), ""))</f>
        <v/>
      </c>
      <c r="AI43" s="35" t="str">
        <f>IF(COUNTIFS(EDF[Date], "&gt;=" &amp; DATE(YEAR($A$4), MONTH($A$4), DAY($A$4) - 6), EDF[Date], "&lt;=" &amp; $A$4, EDF[Nom], EDF_jour[[#This Row],[NOM]]) = 0, "", SUMIFS(EDF[Total EDF], EDF[Date], "&gt;=" &amp; DATE(YEAR($A$4), MONTH($A$4), DAY($A$4) - 6), EDF[Date], "&lt;=" &amp; $A$4, EDF[Nom], EDF_jour[[#This Row],[NOM]]) / COUNTIFS(EDF[Date], "&gt;=" &amp; DATE(YEAR($A$4), MONTH($A$4), DAY($A$4) - 6), EDF[Date], "&lt;=" &amp; $A$4, EDF[Nom], EDF_jour[[#This Row],[NOM]]))</f>
        <v/>
      </c>
      <c r="AJ43" s="35" cm="1">
        <f t="array" ref="AJ43">IF(COUNTIFS(EDF[Date], "&gt;=" &amp; DATE(YEAR($A$4), MONTH($A$4), DAY($A$4) - 6), EDF[Date], "&lt;=" &amp; $A$4, EDF[Nom], EDF_jour[[#This Row],[NOM]]) &gt; 1, SQRT(SUMPRODUCT((EDF[Nom]=EDF_jour[[#This Row],[NOM]]) * (EDF[Date]&gt;=DATE(YEAR($A$4), MONTH($A$4), DAY($A$4)-6)) * (EDF[Date]&lt;=$A$4) * (EDF[Total EDF]-EDF_jour[[#This Row],[Tendance semaine]])^2) / (COUNTIFS(EDF[Date], "&gt;=" &amp; DATE(YEAR($A$4), MONTH($A$4), DAY($A$4) - 6), EDF[Date], "&lt;=" &amp; $A$4, EDF[Nom], EDF_jour[[#This Row],[NOM]]) - 1)), 0)</f>
        <v>0</v>
      </c>
      <c r="AK43" s="133" t="str">
        <f>IF(COUNTIFS(EDF[Date], "&gt;=" &amp; DATE(YEAR($A$4), MONTH($A$4), DAY($A$4) - 20), EDF[Date], "&lt;=" &amp; $A$4, EDF[Nom], EDF_jour[[#This Row],[NOM]]) = 0, "", SUMIFS(EDF[Total EDF], EDF[Date], "&gt;=" &amp; DATE(YEAR($A$4), MONTH($A$4), DAY($A$4) - 20), EDF[Date], "&lt;=" &amp; $A$4, EDF[Nom], EDF_jour[[#This Row],[NOM]]) / COUNTIFS(EDF[Date], "&gt;=" &amp; DATE(YEAR($A$4), MONTH($A$4), DAY($A$4) - 20), EDF[Date], "&lt;=" &amp; $A$4, EDF[Nom], EDF_jour[[#This Row],[NOM]]))</f>
        <v/>
      </c>
      <c r="AL43" s="131" t="str">
        <f>IFERROR((EDF_jour[[#This Row],[Score]] - EDF_jour[[#This Row],[Tendance 21j EDF]]) / EDF_jour[[#This Row],[Tendance 21j EDF]], "")</f>
        <v/>
      </c>
      <c r="AM43" s="132" cm="1">
        <f t="array" ref="AM43">IF(COUNTIFS(EDF[Date], "&gt;=" &amp; DATE(YEAR($A$4), MONTH($A$4), DAY($A$4) - 20), EDF[Date], "&lt;=" &amp; $A$4, EDF[Nom], EDF_jour[[#This Row],[NOM]]) &gt; 1, SQRT(SUMPRODUCT((EDF[Nom]=EDF_jour[[#This Row],[NOM]]) * (EDF[Date]&gt;=DATE(YEAR($A$4), MONTH($A$4), DAY($A$4)-20)) * (EDF[Date]&lt;=$A$4) * (EDF[Total EDF]-EDF_jour[[#This Row],[Tendance 21j EDF]])^2) / (COUNTIFS(EDF[Date], "&gt;=" &amp; DATE(YEAR($A$4), MONTH($A$4), DAY($A$4) - 20), EDF[Date], "&lt;=" &amp; $A$4, EDF[Nom], EDF_jour[[#This Row],[NOM]]) - 1)), 0)</f>
        <v>0</v>
      </c>
      <c r="AN43" s="133" t="str">
        <f>IF(COUNTIFS(EDF[Date], "&gt;=" &amp; DATE(2023, 7, 17), EDF[Date], "&lt;=" &amp; $A$4, EDF[Nom], EDF_jour[[#This Row],[NOM]]) = 0, "", SUMIFS(EDF[Total EDF], EDF[Date], "&gt;=" &amp; DATE(2023, 7, 17), EDF[Date], "&lt;=" &amp; $A$4, EDF[Nom], EDF_jour[[#This Row],[NOM]]) / COUNTIFS(EDF[Date], "&gt;=" &amp; DATE(2023, 7, 17), EDF[Date], "&lt;=" &amp; $A$4, EDF[Nom], EDF_jour[[#This Row],[NOM]]))</f>
        <v/>
      </c>
      <c r="AO43" s="132" cm="1">
        <f t="array" ref="AO43">IF(COUNTIFS(EDF[Date], "&gt;=" &amp; DATE(2023, 7, 17), EDF[Date], "&lt;=" &amp; $A$4, EDF[Nom], EDF_jour[[#This Row],[NOM]]) &gt; 1, SQRT(SUMPRODUCT((EDF[Nom]=EDF_jour[[#This Row],[NOM]]) * (EDF[Date]&gt;=DATE(2023, 7, 17)) * (EDF[Date]&lt;=$A$4) * (EDF[Total EDF]-EDF_jour[[#This Row],[Tendance saison]])^2) / (COUNTIFS(EDF[Date], "&gt;=" &amp; DATE(2023, 7, 17), EDF[Date], "&lt;=" &amp; $A$4, EDF[Nom], EDF_jour[[#This Row],[NOM]]) - 1)), 0)</f>
        <v>0</v>
      </c>
      <c r="AP43" s="132" t="str">
        <f>IF(COUNTIFS(EDF[Date], "&gt;=" &amp; DATE(YEAR($A$4), MONTH($A$4), DAY($A$4) - 20), EDF[Date], "&lt;=" &amp; $A$4, EDF[Nom], EDF_jour[[#This Row],[NOM]]) = 0, "", SUMIFS(EDF[Humeur], EDF[Date], "&gt;=" &amp; DATE(YEAR($A$4), MONTH($A$4), DAY($A$4) - 20), EDF[Date], "&lt;=" &amp; $A$4, EDF[Nom], EDF_jour[[#This Row],[NOM]]) / COUNTIFS(EDF[Date], "&gt;=" &amp; DATE(YEAR($A$4), MONTH($A$4), DAY($A$4) - 20), EDF[Date], "&lt;=" &amp; $A$4, EDF[Nom], EDF_jour[[#This Row],[NOM]]))</f>
        <v/>
      </c>
      <c r="AQ43" s="132" t="str">
        <f>IF(COUNTIFS(EDF[Date], "&gt;=" &amp; DATE(2023, 7, 17), EDF[Date], "&lt;=" &amp; $A$4, EDF[Nom], EDF_jour[[#This Row],[NOM]]) = 0, "", SUMIFS(EDF[Humeur], EDF[Date], "&gt;=" &amp; DATE(2023, 7, 17), EDF[Date], "&lt;=" &amp; $A$4, EDF[Nom], EDF_jour[[#This Row],[NOM]]) / COUNTIFS(EDF[Date], "&gt;=" &amp; DATE(2023, 7, 17), EDF[Date], "&lt;=" &amp; $A$4, EDF[Nom], EDF_jour[[#This Row],[NOM]]))</f>
        <v/>
      </c>
      <c r="AR43" s="132" t="str">
        <f>IF(COUNTIFS(EDF[Date], "&gt;=" &amp; DATE(YEAR($A$4), MONTH($A$4), DAY($A$4) - 20), EDF[Date], "&lt;=" &amp; $A$4, EDF[Nom], EDF_jour[[#This Row],[NOM]]) = 0, "", SUMIFS(EDF[Stress], EDF[Date], "&gt;=" &amp; DATE(YEAR($A$4), MONTH($A$4), DAY($A$4) - 20), EDF[Date], "&lt;=" &amp; $A$4, EDF[Nom], EDF_jour[[#This Row],[NOM]]) / COUNTIFS(EDF[Date], "&gt;=" &amp; DATE(YEAR($A$4), MONTH($A$4), DAY($A$4) - 20), EDF[Date], "&lt;=" &amp; $A$4, EDF[Nom], EDF_jour[[#This Row],[NOM]]))</f>
        <v/>
      </c>
      <c r="AS43" s="132" t="str">
        <f>IF(COUNTIFS(EDF[Date], "&gt;=" &amp; DATE(2023, 7, 17), EDF[Date], "&lt;=" &amp; $A$4, EDF[Nom], EDF_jour[[#This Row],[NOM]]) = 0, "", SUMIFS(EDF[Stress], EDF[Date], "&gt;=" &amp; DATE(2023, 7, 17), EDF[Date], "&lt;=" &amp; $A$4, EDF[Nom], EDF_jour[[#This Row],[NOM]]) / COUNTIFS(EDF[Date], "&gt;=" &amp; DATE(2023, 7, 17), EDF[Date], "&lt;=" &amp; $A$4, EDF[Nom], EDF_jour[[#This Row],[NOM]]))</f>
        <v/>
      </c>
      <c r="AT43" s="132" t="str">
        <f>IF(COUNTIFS(EDF[Date], "&gt;=" &amp; DATE(YEAR($A$4), MONTH($A$4), DAY($A$4) - 20), EDF[Date], "&lt;=" &amp; $A$4, EDF[Nom], EDF_jour[[#This Row],[NOM]]) = 0, "", SUMIFS(EDF[Sommeil], EDF[Date], "&gt;=" &amp; DATE(YEAR($A$4), MONTH($A$4), DAY($A$4) - 20), EDF[Date], "&lt;=" &amp; $A$4, EDF[Nom], EDF_jour[[#This Row],[NOM]]) / COUNTIFS(EDF[Date], "&gt;=" &amp; DATE(YEAR($A$4), MONTH($A$4), DAY($A$4) - 20), EDF[Date], "&lt;=" &amp; $A$4, EDF[Nom], EDF_jour[[#This Row],[NOM]]))</f>
        <v/>
      </c>
      <c r="AU43" s="132" t="str">
        <f>IF(COUNTIFS(EDF[Date], "&gt;=" &amp; DATE(2023, 7, 17), EDF[Date], "&lt;=" &amp; $A$4, EDF[Nom], EDF_jour[[#This Row],[NOM]]) = 0, "", SUMIFS(EDF[Sommeil], EDF[Date], "&gt;=" &amp; DATE(2023, 7, 17), EDF[Date], "&lt;=" &amp; $A$4, EDF[Nom], EDF_jour[[#This Row],[NOM]]) / COUNTIFS(EDF[Date], "&gt;=" &amp; DATE(2023, 7, 17), EDF[Date], "&lt;=" &amp; $A$4, EDF[Nom], EDF_jour[[#This Row],[NOM]]))</f>
        <v/>
      </c>
      <c r="AV43" s="132" t="str">
        <f>IF(COUNTIFS(EDF[Date], "&gt;=" &amp; DATE(YEAR($A$4), MONTH($A$4), DAY($A$4) - 20), EDF[Date], "&lt;=" &amp; $A$4, EDF[Nom], EDF_jour[[#This Row],[NOM]]) = 0, "", SUMIFS(EDF[Etat Physique], EDF[Date], "&gt;=" &amp; DATE(YEAR($A$4), MONTH($A$4), DAY($A$4) - 20), EDF[Date], "&lt;=" &amp; $A$4, EDF[Nom], EDF_jour[[#This Row],[NOM]]) / COUNTIFS(EDF[Date], "&gt;=" &amp; DATE(YEAR($A$4), MONTH($A$4), DAY($A$4) - 20), EDF[Date], "&lt;=" &amp; $A$4, EDF[Nom], EDF_jour[[#This Row],[NOM]]))</f>
        <v/>
      </c>
      <c r="AW43" s="132" t="str">
        <f>IF(COUNTIFS(EDF[Date], "&gt;=" &amp; DATE(2023, 7, 17), EDF[Date], "&lt;=" &amp; $A$4, EDF[Nom], EDF_jour[[#This Row],[NOM]]) = 0, "", SUMIFS(EDF[Etat Physique], EDF[Date], "&gt;=" &amp; DATE(2023, 7, 17), EDF[Date], "&lt;=" &amp; $A$4, EDF[Nom], EDF_jour[[#This Row],[NOM]]) / COUNTIFS(EDF[Date], "&gt;=" &amp; DATE(2023, 7, 17), EDF[Date], "&lt;=" &amp; $A$4, EDF[Nom], EDF_jour[[#This Row],[NOM]]))</f>
        <v/>
      </c>
      <c r="AX43" s="132" t="str">
        <f>IF(COUNTIFS(EDF[Date], "&gt;=" &amp; DATE(YEAR($A$4), MONTH($A$4), DAY($A$4) - 20), EDF[Date], "&lt;=" &amp; $A$4, EDF[Nom], EDF_jour[[#This Row],[NOM]]) = 0, "", SUMIFS(EDF[Hydratation], EDF[Date], "&gt;=" &amp; DATE(YEAR($A$4), MONTH($A$4), DAY($A$4) - 20), EDF[Date], "&lt;=" &amp; $A$4, EDF[Nom], EDF_jour[[#This Row],[NOM]]) / COUNTIFS(EDF[Date], "&gt;=" &amp; DATE(YEAR($A$4), MONTH($A$4), DAY($A$4) - 20), EDF[Date], "&lt;=" &amp; $A$4, EDF[Nom], EDF_jour[[#This Row],[NOM]]))</f>
        <v/>
      </c>
      <c r="AY43" s="132" t="str">
        <f>IF(COUNTIFS(EDF[Date], "&gt;=" &amp; DATE(2023, 7, 17), EDF[Date], "&lt;=" &amp; $A$4, EDF[Nom], EDF_jour[[#This Row],[NOM]]) = 0, "", SUMIFS(EDF[Hydratation], EDF[Date], "&gt;=" &amp; DATE(2023, 7, 17), EDF[Date], "&lt;=" &amp; $A$4, EDF[Nom], EDF_jour[[#This Row],[NOM]]) / COUNTIFS(EDF[Date], "&gt;=" &amp; DATE(2023, 7, 17), EDF[Date], "&lt;=" &amp; $A$4, EDF[Nom], EDF_jour[[#This Row],[NOM]]))</f>
        <v/>
      </c>
      <c r="AZ43" s="132" t="str">
        <f>IF(COUNTIFS(EDF[Date], "&gt;=" &amp; DATE(YEAR($A$4), MONTH($A$4), DAY($A$4) - 20), EDF[Date], "&lt;=" &amp; $A$4, EDF[Nom], EDF_jour[[#This Row],[NOM]]) = 0, "", SUMIFS(EDF[Nutrition], EDF[Date], "&gt;=" &amp; DATE(YEAR($A$4), MONTH($A$4), DAY($A$4) - 20), EDF[Date], "&lt;=" &amp; $A$4, EDF[Nom], EDF_jour[[#This Row],[NOM]]) / COUNTIFS(EDF[Date], "&gt;=" &amp; DATE(YEAR($A$4), MONTH($A$4), DAY($A$4) - 20), EDF[Date], "&lt;=" &amp; $A$4, EDF[Nom], EDF_jour[[#This Row],[NOM]]))</f>
        <v/>
      </c>
      <c r="BA43" s="134" t="str">
        <f>IF(COUNTIFS(EDF[Date], "&gt;=" &amp; DATE(2023, 7, 17), EDF[Date], "&lt;=" &amp; $A$4, EDF[Nom], EDF_jour[[#This Row],[NOM]]) = 0, "", SUMIFS(EDF[Hydratation], EDF[Date], "&gt;=" &amp; DATE(2023, 7, 17), EDF[Date], "&lt;=" &amp; $A$4, EDF[Nom], EDF_jour[[#This Row],[NOM]]) / COUNTIFS(EDF[Date], "&gt;=" &amp; DATE(2023, 7, 17), EDF[Date], "&lt;=" &amp; $A$4, EDF[Nom], EDF_jour[[#This Row],[NOM]]))</f>
        <v/>
      </c>
      <c r="BB43" s="48"/>
      <c r="BC43" s="48"/>
      <c r="BD43" s="48"/>
      <c r="BE43" s="48"/>
      <c r="BF43" s="48"/>
      <c r="BG43" s="48"/>
      <c r="BH43" s="48"/>
      <c r="BI43" s="48"/>
      <c r="BJ43" s="48"/>
      <c r="BK43" s="48"/>
      <c r="BL43" s="48"/>
      <c r="BM43" s="48"/>
      <c r="BN43" s="48"/>
      <c r="BO43" s="48"/>
      <c r="BP43" s="48"/>
      <c r="BQ43" s="48"/>
      <c r="BR43" s="48"/>
      <c r="BS43" s="48"/>
      <c r="BT43" s="48"/>
      <c r="BU43" s="49"/>
      <c r="BV43" s="49"/>
      <c r="BW43" s="49"/>
      <c r="BX43" s="49"/>
      <c r="BY43" s="49"/>
    </row>
    <row r="44" spans="1:77" x14ac:dyDescent="0.2">
      <c r="A44" s="78" t="s">
        <v>109</v>
      </c>
      <c r="B44" s="78" t="s">
        <v>819</v>
      </c>
      <c r="C44" s="39"/>
      <c r="D44" s="40"/>
      <c r="E44" s="34"/>
      <c r="F44" s="52" t="s">
        <v>767</v>
      </c>
      <c r="G44" s="53" t="s">
        <v>773</v>
      </c>
      <c r="H44" s="37" t="str" cm="1">
        <f t="array" ref="H44">IF(P44="", "", IF(SUMPRODUCT((EDF_jour[[#This Row],[Humeur]:[Nutrition]]&lt;3)*1)&gt;=3, "Bas", VLOOKUP(P44, $G$67:$H$71, 2, TRUE)))</f>
        <v>En forme</v>
      </c>
      <c r="I44" s="34"/>
      <c r="J44" s="45" cm="1">
        <f t="array" ref="J44">IF(SUMPRODUCT((EDF[[Date]:[Date]]=$A$4)*(EDF[[Nom]:[Nom]]=A44)*(EDF[[Humeur]:[Humeur]]))=0, "", SUMPRODUCT((EDF[[Date]:[Date]]=$A$4)*(EDF[[Nom]:[Nom]]=A44)*(EDF[[Humeur]:[Humeur]])))</f>
        <v>4</v>
      </c>
      <c r="K44" s="45" cm="1">
        <f t="array" ref="K44">IF(SUMPRODUCT((EDF[[Date]:[Date]]=$A$4)*(EDF[[Nom]:[Nom]]=A44)*(EDF[[Stress]:[Stress]]))=0, "", SUMPRODUCT((EDF[[Date]:[Date]]=$A$4)*(EDF[[Nom]:[Nom]]=A44)*(EDF[[Stress]:[Stress]])))</f>
        <v>2</v>
      </c>
      <c r="L44" s="45" cm="1">
        <f t="array" ref="L44">IF(SUMPRODUCT((EDF[[Date]:[Date]]=$A$4)*(EDF[[Nom]:[Nom]]=A44)*(EDF[[Sommeil]:[Sommeil]]))=0, "", SUMPRODUCT((EDF[[Date]:[Date]]=$A$4)*(EDF[[Nom]:[Nom]]=A44)*(EDF[[Sommeil]:[Sommeil]])))</f>
        <v>5</v>
      </c>
      <c r="M44" s="45" cm="1">
        <f t="array" ref="M44">IF(SUMPRODUCT((EDF[[Date]:[Date]]=$A$4)*(EDF[[Nom]:[Nom]]=A44)*(EDF[[Etat Physique]:[Etat Physique]]))=0, "", SUMPRODUCT((EDF[[Date]:[Date]]=$A$4)*(EDF[[Nom]:[Nom]]=A44)*(EDF[[Etat Physique]:[Etat Physique]])))</f>
        <v>3</v>
      </c>
      <c r="N44" s="45" cm="1">
        <f t="array" ref="N44">IF(SUMPRODUCT((EDF[[Date]:[Date]]=$A$4)*(EDF[[Nom]:[Nom]]=A44)*(EDF[[Hydratation]:[Hydratation]]))=0, "", SUMPRODUCT((EDF[[Date]:[Date]]=$A$4)*(EDF[[Nom]:[Nom]]=A44)*(EDF[[Hydratation]:[Hydratation]])))</f>
        <v>5</v>
      </c>
      <c r="O44" s="45" cm="1">
        <f t="array" ref="O44">IF(SUMPRODUCT((EDF[[Date]:[Date]]=$A$4)*(EDF[[Nom]:[Nom]]=A44)*(EDF[[Nutrition]:[Nutrition]]))=0, "", SUMPRODUCT((EDF[[Date]:[Date]]=$A$4)*(EDF[[Nom]:[Nom]]=A44)*(EDF[[Nutrition]:[Nutrition]])))</f>
        <v>5</v>
      </c>
      <c r="P44" s="45" cm="1">
        <f t="array" ref="P44">IF(SUMPRODUCT((EDF[[Date]:[Date]]=$A$4)*(EDF[[Nom]:[Nom]]=A44)*(EDF[[Total EDF]:[Total EDF]]))=0, "", SUMPRODUCT((EDF[[Date]:[Date]]=$A$4)*(EDF[[Nom]:[Nom]]=A44)*(EDF[[Total EDF]:[Total EDF]])))</f>
        <v>24</v>
      </c>
      <c r="Q44" s="107" cm="1">
        <f t="array" ref="Q44">IF(SUMPRODUCT((EDF[[Date]:[Date]]=$A$4)*(EDF[[Nom]:[Nom]]=EDF_jour[[#This Row],[NOM]])*(EDF[[Intensité douleur]:[Intensité douleur]]))=0, "", SUMPRODUCT((EDF[[Date]:[Date]]=$A$4)*(EDF[[Nom]:[Nom]]=EDF_jour[[#This Row],[NOM]])*(EDF[[Intensité douleur]:[Intensité douleur]])))</f>
        <v>3</v>
      </c>
      <c r="R44" s="35" t="str" cm="1">
        <f t="array" ref="R44">IF(IFERROR(INDEX(EDF[[Commentaires douleur]:[Commentaires douleur]], MATCH(1, (EDF[[Date]:[Date]]=$A$4)*(EDF[[Nom]:[Nom]]=EDF_jour[[#This Row],[NOM]]), 0)), "")=0, "", IFERROR(INDEX(EDF[[Commentaires douleur]:[Commentaires douleur]], MATCH(1, (EDF[[Date]:[Date]]=$A$4)*(EDF[[Nom]:[Nom]]=EDF_jour[[#This Row],[NOM]]), 0)), ""))</f>
        <v/>
      </c>
      <c r="S44" s="35" t="s">
        <v>820</v>
      </c>
      <c r="T44" s="35" t="str" cm="1">
        <f t="array" ref="T44">IF(IFERROR(INDEX(EDF[[Tête]:[Tête]], MATCH(1, (EDF[[Date]:[Date]]=$A$4)*(EDF[[Nom]:[Nom]]=EDF_jour[[#This Row],[NOM]]), 0)), "")=0, "", IFERROR(INDEX(EDF[[Tête]:[Tête]], MATCH(1, (EDF[[Date]:[Date]]=$A$4)*(EDF[[Nom]:[Nom]]=EDF_jour[[#This Row],[NOM]]), 0)), ""))</f>
        <v>Général</v>
      </c>
      <c r="U44" s="35" t="str" cm="1">
        <f t="array" ref="U44">IF(IFERROR(INDEX(EDF[[Cervicales]:[Cervicales]], MATCH(1, (EDF[[Date]:[Date]]=$A$4)*(EDF[[Nom]:[Nom]]=EDF_jour[[#This Row],[NOM]]), 0)), "")=0, "", IFERROR(INDEX(EDF[[Cervicales]:[Cervicales]], MATCH(1, (EDF[[Date]:[Date]]=$A$4)*(EDF[[Nom]:[Nom]]=EDF_jour[[#This Row],[NOM]]), 0)), ""))</f>
        <v>Général</v>
      </c>
      <c r="V44" s="35" t="str" cm="1">
        <f t="array" ref="V44">IF(IFERROR(INDEX(EDF[[Ceinture scapulaire]:[Ceinture scapulaire]], MATCH(1, (EDF[[Date]:[Date]]=$A$4)*(EDF[[Nom]:[Nom]]=EDF_jour[[#This Row],[NOM]]), 0)), "")=0, "", IFERROR(INDEX(EDF[[Ceinture scapulaire]:[Ceinture scapulaire]], MATCH(1, (EDF[[Date]:[Date]]=$A$4)*(EDF[[Nom]:[Nom]]=EDF_jour[[#This Row],[NOM]]), 0)), ""))</f>
        <v/>
      </c>
      <c r="W44" s="35" t="str" cm="1">
        <f t="array" ref="W44">IF(IFERROR(INDEX(EDF[[Coudes]:[Coudes]], MATCH(1, (EDF[[Date]:[Date]]=$A$4)*(EDF[[Nom]:[Nom]]=EDF_jour[[#This Row],[NOM]]), 0)), "")=0, "", IFERROR(INDEX(EDF[[Coudes]:[Coudes]], MATCH(1, (EDF[[Date]:[Date]]=$A$4)*(EDF[[Nom]:[Nom]]=EDF_jour[[#This Row],[NOM]]), 0)), ""))</f>
        <v/>
      </c>
      <c r="X44" s="35" t="str" cm="1">
        <f t="array" ref="X44">IF(IFERROR(INDEX(EDF[[Mains]:[Mains]], MATCH(1, (EDF[[Date]:[Date]]=$A$4)*(EDF[[Nom]:[Nom]]=EDF_jour[[#This Row],[NOM]]), 0)), "")=0, "", IFERROR(INDEX(EDF[[Mains]:[Mains]], MATCH(1, (EDF[[Date]:[Date]]=$A$4)*(EDF[[Nom]:[Nom]]=EDF_jour[[#This Row],[NOM]]), 0)), ""))</f>
        <v/>
      </c>
      <c r="Y44" s="35" t="str" cm="1">
        <f t="array" ref="Y44">IF(IFERROR(INDEX(EDF[[Dos]:[Dos]], MATCH(1, (EDF[[Date]:[Date]]=$A$4)*(EDF[[Nom]:[Nom]]=EDF_jour[[#This Row],[NOM]]), 0)), "")=0, "", IFERROR(INDEX(EDF[[Dos]:[Dos]], MATCH(1, (EDF[[Date]:[Date]]=$A$4)*(EDF[[Nom]:[Nom]]=EDF_jour[[#This Row],[NOM]]), 0)), ""))</f>
        <v/>
      </c>
      <c r="Z44" s="35" t="str" cm="1">
        <f t="array" ref="Z44">IF(IFERROR(INDEX(EDF[[Abdos]:[Abdos]], MATCH(1, (EDF[[Date]:[Date]]=$A$4)*(EDF[[Nom]:[Nom]]=EDF_jour[[#This Row],[NOM]]), 0)), "")=0, "", IFERROR(INDEX(EDF[[Abdos]:[Abdos]], MATCH(1, (EDF[[Date]:[Date]]=$A$4)*(EDF[[Nom]:[Nom]]=EDF_jour[[#This Row],[NOM]]), 0)), ""))</f>
        <v/>
      </c>
      <c r="AA44" s="35" t="str" cm="1">
        <f t="array" ref="AA44">IF(IFERROR(INDEX(EDF[[Ceinture pelvienne]:[Ceinture pelvienne]], MATCH(1, (EDF[[Date]:[Date]]=$A$4)*(EDF[[Nom]:[Nom]]=EDF_jour[[#This Row],[NOM]]), 0)), "")=0, "", IFERROR(INDEX(EDF[[Ceinture pelvienne]:[Ceinture pelvienne]], MATCH(1, (EDF[[Date]:[Date]]=$A$4)*(EDF[[Nom]:[Nom]]=EDF_jour[[#This Row],[NOM]]), 0)), ""))</f>
        <v/>
      </c>
      <c r="AB44" s="35" t="str" cm="1">
        <f t="array" ref="AB44">IF(IFERROR(INDEX(EDF[[Genou]:[Genou]], MATCH(1, (EDF[[Date]:[Date]]=$A$4)*(EDF[[Nom]:[Nom]]=EDF_jour[[#This Row],[NOM]]), 0)), "")=0, "", IFERROR(INDEX(EDF[[Genou]:[Genou]], MATCH(1, (EDF[[Date]:[Date]]=$A$4)*(EDF[[Nom]:[Nom]]=EDF_jour[[#This Row],[NOM]]), 0)), ""))</f>
        <v/>
      </c>
      <c r="AC44" s="35" t="str" cm="1">
        <f t="array" ref="AC44">IF(IFERROR(INDEX(EDF[[Quadri]:[Quadri]], MATCH(1, (EDF[[Date]:[Date]]=$A$4)*(EDF[[Nom]:[Nom]]=EDF_jour[[#This Row],[NOM]]), 0)), "")=0, "", IFERROR(INDEX(EDF[[Quadri]:[Quadri]], MATCH(1, (EDF[[Date]:[Date]]=$A$4)*(EDF[[Nom]:[Nom]]=EDF_jour[[#This Row],[NOM]]), 0)), ""))</f>
        <v/>
      </c>
      <c r="AD44" s="35" t="str" cm="1">
        <f t="array" ref="AD44">IF(IFERROR(INDEX(EDF[[Ischio]:[Ischio]], MATCH(1, (EDF[[Date]:[Date]]=$A$4)*(EDF[[Nom]:[Nom]]=EDF_jour[[#This Row],[NOM]]), 0)), "")=0, "", IFERROR(INDEX(EDF[[Ischio]:[Ischio]], MATCH(1, (EDF[[Date]:[Date]]=$A$4)*(EDF[[Nom]:[Nom]]=EDF_jour[[#This Row],[NOM]]), 0)), ""))</f>
        <v/>
      </c>
      <c r="AE44" s="35" t="str" cm="1">
        <f t="array" ref="AE44">IF(IFERROR(INDEX(EDF[[Tibia]:[Tibia]], MATCH(1, (EDF[[Date]:[Date]]=$A$4)*(EDF[[Nom]:[Nom]]=EDF_jour[[#This Row],[NOM]]), 0)), "")=0, "", IFERROR(INDEX(EDF[[Tibia]:[Tibia]], MATCH(1, (EDF[[Date]:[Date]]=$A$4)*(EDF[[Nom]:[Nom]]=EDF_jour[[#This Row],[NOM]]), 0)), ""))</f>
        <v/>
      </c>
      <c r="AF44" s="35" t="str" cm="1">
        <f t="array" ref="AF44">IF(IFERROR(INDEX(EDF[[Mollet]:[Mollet]], MATCH(1, (EDF[[Date]:[Date]]=$A$4)*(EDF[[Nom]:[Nom]]=EDF_jour[[#This Row],[NOM]]), 0)), "")=0, "", IFERROR(INDEX(EDF[[Mollet]:[Mollet]], MATCH(1, (EDF[[Date]:[Date]]=$A$4)*(EDF[[Nom]:[Nom]]=EDF_jour[[#This Row],[NOM]]), 0)), ""))</f>
        <v/>
      </c>
      <c r="AG44" s="35" t="str" cm="1">
        <f t="array" ref="AG44">IF(IFERROR(INDEX(EDF[[Chevilles]:[Chevilles]], MATCH(1, (EDF[[Date]:[Date]]=$A$4)*(EDF[[Nom]:[Nom]]=EDF_jour[[#This Row],[NOM]]), 0)), "")=0, "", IFERROR(INDEX(EDF[[Chevilles]:[Chevilles]], MATCH(1, (EDF[[Date]:[Date]]=$A$4)*(EDF[[Nom]:[Nom]]=EDF_jour[[#This Row],[NOM]]), 0)), ""))</f>
        <v/>
      </c>
      <c r="AH44" s="35" t="str" cm="1">
        <f t="array" ref="AH44">IF(IFERROR(INDEX(EDF[[Pieds]:[Pieds]], MATCH(1, (EDF[[Date]:[Date]]=$A$4)*(EDF[[Nom]:[Nom]]=EDF_jour[[#This Row],[NOM]]), 0)), "")=0, "", IFERROR(INDEX(EDF[[Pieds]:[Pieds]], MATCH(1, (EDF[[Date]:[Date]]=$A$4)*(EDF[[Nom]:[Nom]]=EDF_jour[[#This Row],[NOM]]), 0)), ""))</f>
        <v/>
      </c>
      <c r="AI44" s="136">
        <f>IF(COUNTIFS(EDF[Date], "&gt;=" &amp; DATE(YEAR($A$4), MONTH($A$4), DAY($A$4) - 6), EDF[Date], "&lt;=" &amp; $A$4, EDF[Nom], EDF_jour[[#This Row],[NOM]]) = 0, "", SUMIFS(EDF[Total EDF], EDF[Date], "&gt;=" &amp; DATE(YEAR($A$4), MONTH($A$4), DAY($A$4) - 6), EDF[Date], "&lt;=" &amp; $A$4, EDF[Nom], EDF_jour[[#This Row],[NOM]]) / COUNTIFS(EDF[Date], "&gt;=" &amp; DATE(YEAR($A$4), MONTH($A$4), DAY($A$4) - 6), EDF[Date], "&lt;=" &amp; $A$4, EDF[Nom], EDF_jour[[#This Row],[NOM]]))</f>
        <v>24</v>
      </c>
      <c r="AJ44" s="136" cm="1">
        <f t="array" ref="AJ44">IF(COUNTIFS(EDF[Date], "&gt;=" &amp; DATE(YEAR($A$4), MONTH($A$4), DAY($A$4) - 6), EDF[Date], "&lt;=" &amp; $A$4, EDF[Nom], EDF_jour[[#This Row],[NOM]]) &gt; 1, SQRT(SUMPRODUCT((EDF[Nom]=EDF_jour[[#This Row],[NOM]]) * (EDF[Date]&gt;=DATE(YEAR($A$4), MONTH($A$4), DAY($A$4)-6)) * (EDF[Date]&lt;=$A$4) * (EDF[Total EDF]-EDF_jour[[#This Row],[Tendance semaine]])^2) / (COUNTIFS(EDF[Date], "&gt;=" &amp; DATE(YEAR($A$4), MONTH($A$4), DAY($A$4) - 6), EDF[Date], "&lt;=" &amp; $A$4, EDF[Nom], EDF_jour[[#This Row],[NOM]]) - 1)), 0)</f>
        <v>0</v>
      </c>
      <c r="AK44" s="133">
        <f>IF(COUNTIFS(EDF[Date], "&gt;=" &amp; DATE(YEAR($A$4), MONTH($A$4), DAY($A$4) - 20), EDF[Date], "&lt;=" &amp; $A$4, EDF[Nom], EDF_jour[[#This Row],[NOM]]) = 0, "", SUMIFS(EDF[Total EDF], EDF[Date], "&gt;=" &amp; DATE(YEAR($A$4), MONTH($A$4), DAY($A$4) - 20), EDF[Date], "&lt;=" &amp; $A$4, EDF[Nom], EDF_jour[[#This Row],[NOM]]) / COUNTIFS(EDF[Date], "&gt;=" &amp; DATE(YEAR($A$4), MONTH($A$4), DAY($A$4) - 20), EDF[Date], "&lt;=" &amp; $A$4, EDF[Nom], EDF_jour[[#This Row],[NOM]]))</f>
        <v>24</v>
      </c>
      <c r="AL44" s="131">
        <f>IFERROR((EDF_jour[[#This Row],[Score]] - EDF_jour[[#This Row],[Tendance 21j EDF]]) / EDF_jour[[#This Row],[Tendance 21j EDF]], "")</f>
        <v>0</v>
      </c>
      <c r="AM44" s="132" cm="1">
        <f t="array" ref="AM44">IF(COUNTIFS(EDF[Date], "&gt;=" &amp; DATE(YEAR($A$4), MONTH($A$4), DAY($A$4) - 20), EDF[Date], "&lt;=" &amp; $A$4, EDF[Nom], EDF_jour[[#This Row],[NOM]]) &gt; 1, SQRT(SUMPRODUCT((EDF[Nom]=EDF_jour[[#This Row],[NOM]]) * (EDF[Date]&gt;=DATE(YEAR($A$4), MONTH($A$4), DAY($A$4)-20)) * (EDF[Date]&lt;=$A$4) * (EDF[Total EDF]-EDF_jour[[#This Row],[Tendance 21j EDF]])^2) / (COUNTIFS(EDF[Date], "&gt;=" &amp; DATE(YEAR($A$4), MONTH($A$4), DAY($A$4) - 20), EDF[Date], "&lt;=" &amp; $A$4, EDF[Nom], EDF_jour[[#This Row],[NOM]]) - 1)), 0)</f>
        <v>2.0816659994661326</v>
      </c>
      <c r="AN44" s="133">
        <f>IF(COUNTIFS(EDF[Date], "&gt;=" &amp; DATE(2023, 7, 17), EDF[Date], "&lt;=" &amp; $A$4, EDF[Nom], EDF_jour[[#This Row],[NOM]]) = 0, "", SUMIFS(EDF[Total EDF], EDF[Date], "&gt;=" &amp; DATE(2023, 7, 17), EDF[Date], "&lt;=" &amp; $A$4, EDF[Nom], EDF_jour[[#This Row],[NOM]]) / COUNTIFS(EDF[Date], "&gt;=" &amp; DATE(2023, 7, 17), EDF[Date], "&lt;=" &amp; $A$4, EDF[Nom], EDF_jour[[#This Row],[NOM]]))</f>
        <v>23.196428571428573</v>
      </c>
      <c r="AO44" s="132" cm="1">
        <f t="array" ref="AO44">IF(COUNTIFS(EDF[Date], "&gt;=" &amp; DATE(2023, 7, 17), EDF[Date], "&lt;=" &amp; $A$4, EDF[Nom], EDF_jour[[#This Row],[NOM]]) &gt; 1, SQRT(SUMPRODUCT((EDF[Nom]=EDF_jour[[#This Row],[NOM]]) * (EDF[Date]&gt;=DATE(2023, 7, 17)) * (EDF[Date]&lt;=$A$4) * (EDF[Total EDF]-EDF_jour[[#This Row],[Tendance saison]])^2) / (COUNTIFS(EDF[Date], "&gt;=" &amp; DATE(2023, 7, 17), EDF[Date], "&lt;=" &amp; $A$4, EDF[Nom], EDF_jour[[#This Row],[NOM]]) - 1)), 0)</f>
        <v>2.5542808477829237</v>
      </c>
      <c r="AP44" s="132">
        <f>IF(COUNTIFS(EDF[Date], "&gt;=" &amp; DATE(YEAR($A$4), MONTH($A$4), DAY($A$4) - 20), EDF[Date], "&lt;=" &amp; $A$4, EDF[Nom], EDF_jour[[#This Row],[NOM]]) = 0, "", SUMIFS(EDF[Humeur], EDF[Date], "&gt;=" &amp; DATE(YEAR($A$4), MONTH($A$4), DAY($A$4) - 20), EDF[Date], "&lt;=" &amp; $A$4, EDF[Nom], EDF_jour[[#This Row],[NOM]]) / COUNTIFS(EDF[Date], "&gt;=" &amp; DATE(YEAR($A$4), MONTH($A$4), DAY($A$4) - 20), EDF[Date], "&lt;=" &amp; $A$4, EDF[Nom], EDF_jour[[#This Row],[NOM]]))</f>
        <v>4</v>
      </c>
      <c r="AQ44" s="132">
        <f>IF(COUNTIFS(EDF[Date], "&gt;=" &amp; DATE(2023, 7, 17), EDF[Date], "&lt;=" &amp; $A$4, EDF[Nom], EDF_jour[[#This Row],[NOM]]) = 0, "", SUMIFS(EDF[Humeur], EDF[Date], "&gt;=" &amp; DATE(2023, 7, 17), EDF[Date], "&lt;=" &amp; $A$4, EDF[Nom], EDF_jour[[#This Row],[NOM]]) / COUNTIFS(EDF[Date], "&gt;=" &amp; DATE(2023, 7, 17), EDF[Date], "&lt;=" &amp; $A$4, EDF[Nom], EDF_jour[[#This Row],[NOM]]))</f>
        <v>3.75</v>
      </c>
      <c r="AR44" s="132">
        <f>IF(COUNTIFS(EDF[Date], "&gt;=" &amp; DATE(YEAR($A$4), MONTH($A$4), DAY($A$4) - 20), EDF[Date], "&lt;=" &amp; $A$4, EDF[Nom], EDF_jour[[#This Row],[NOM]]) = 0, "", SUMIFS(EDF[Stress], EDF[Date], "&gt;=" &amp; DATE(YEAR($A$4), MONTH($A$4), DAY($A$4) - 20), EDF[Date], "&lt;=" &amp; $A$4, EDF[Nom], EDF_jour[[#This Row],[NOM]]) / COUNTIFS(EDF[Date], "&gt;=" &amp; DATE(YEAR($A$4), MONTH($A$4), DAY($A$4) - 20), EDF[Date], "&lt;=" &amp; $A$4, EDF[Nom], EDF_jour[[#This Row],[NOM]]))</f>
        <v>3</v>
      </c>
      <c r="AS44" s="132">
        <f>IF(COUNTIFS(EDF[Date], "&gt;=" &amp; DATE(2023, 7, 17), EDF[Date], "&lt;=" &amp; $A$4, EDF[Nom], EDF_jour[[#This Row],[NOM]]) = 0, "", SUMIFS(EDF[Stress], EDF[Date], "&gt;=" &amp; DATE(2023, 7, 17), EDF[Date], "&lt;=" &amp; $A$4, EDF[Nom], EDF_jour[[#This Row],[NOM]]) / COUNTIFS(EDF[Date], "&gt;=" &amp; DATE(2023, 7, 17), EDF[Date], "&lt;=" &amp; $A$4, EDF[Nom], EDF_jour[[#This Row],[NOM]]))</f>
        <v>3.2142857142857144</v>
      </c>
      <c r="AT44" s="132">
        <f>IF(COUNTIFS(EDF[Date], "&gt;=" &amp; DATE(YEAR($A$4), MONTH($A$4), DAY($A$4) - 20), EDF[Date], "&lt;=" &amp; $A$4, EDF[Nom], EDF_jour[[#This Row],[NOM]]) = 0, "", SUMIFS(EDF[Sommeil], EDF[Date], "&gt;=" &amp; DATE(YEAR($A$4), MONTH($A$4), DAY($A$4) - 20), EDF[Date], "&lt;=" &amp; $A$4, EDF[Nom], EDF_jour[[#This Row],[NOM]]) / COUNTIFS(EDF[Date], "&gt;=" &amp; DATE(YEAR($A$4), MONTH($A$4), DAY($A$4) - 20), EDF[Date], "&lt;=" &amp; $A$4, EDF[Nom], EDF_jour[[#This Row],[NOM]]))</f>
        <v>3.8571428571428572</v>
      </c>
      <c r="AU44" s="132">
        <f>IF(COUNTIFS(EDF[Date], "&gt;=" &amp; DATE(2023, 7, 17), EDF[Date], "&lt;=" &amp; $A$4, EDF[Nom], EDF_jour[[#This Row],[NOM]]) = 0, "", SUMIFS(EDF[Sommeil], EDF[Date], "&gt;=" &amp; DATE(2023, 7, 17), EDF[Date], "&lt;=" &amp; $A$4, EDF[Nom], EDF_jour[[#This Row],[NOM]]) / COUNTIFS(EDF[Date], "&gt;=" &amp; DATE(2023, 7, 17), EDF[Date], "&lt;=" &amp; $A$4, EDF[Nom], EDF_jour[[#This Row],[NOM]]))</f>
        <v>4.0892857142857144</v>
      </c>
      <c r="AV44" s="132">
        <f>IF(COUNTIFS(EDF[Date], "&gt;=" &amp; DATE(YEAR($A$4), MONTH($A$4), DAY($A$4) - 20), EDF[Date], "&lt;=" &amp; $A$4, EDF[Nom], EDF_jour[[#This Row],[NOM]]) = 0, "", SUMIFS(EDF[Etat Physique], EDF[Date], "&gt;=" &amp; DATE(YEAR($A$4), MONTH($A$4), DAY($A$4) - 20), EDF[Date], "&lt;=" &amp; $A$4, EDF[Nom], EDF_jour[[#This Row],[NOM]]) / COUNTIFS(EDF[Date], "&gt;=" &amp; DATE(YEAR($A$4), MONTH($A$4), DAY($A$4) - 20), EDF[Date], "&lt;=" &amp; $A$4, EDF[Nom], EDF_jour[[#This Row],[NOM]]))</f>
        <v>4</v>
      </c>
      <c r="AW44" s="132">
        <f>IF(COUNTIFS(EDF[Date], "&gt;=" &amp; DATE(2023, 7, 17), EDF[Date], "&lt;=" &amp; $A$4, EDF[Nom], EDF_jour[[#This Row],[NOM]]) = 0, "", SUMIFS(EDF[Etat Physique], EDF[Date], "&gt;=" &amp; DATE(2023, 7, 17), EDF[Date], "&lt;=" &amp; $A$4, EDF[Nom], EDF_jour[[#This Row],[NOM]]) / COUNTIFS(EDF[Date], "&gt;=" &amp; DATE(2023, 7, 17), EDF[Date], "&lt;=" &amp; $A$4, EDF[Nom], EDF_jour[[#This Row],[NOM]]))</f>
        <v>3.6785714285714284</v>
      </c>
      <c r="AX44" s="132">
        <f>IF(COUNTIFS(EDF[Date], "&gt;=" &amp; DATE(YEAR($A$4), MONTH($A$4), DAY($A$4) - 20), EDF[Date], "&lt;=" &amp; $A$4, EDF[Nom], EDF_jour[[#This Row],[NOM]]) = 0, "", SUMIFS(EDF[Hydratation], EDF[Date], "&gt;=" &amp; DATE(YEAR($A$4), MONTH($A$4), DAY($A$4) - 20), EDF[Date], "&lt;=" &amp; $A$4, EDF[Nom], EDF_jour[[#This Row],[NOM]]) / COUNTIFS(EDF[Date], "&gt;=" &amp; DATE(YEAR($A$4), MONTH($A$4), DAY($A$4) - 20), EDF[Date], "&lt;=" &amp; $A$4, EDF[Nom], EDF_jour[[#This Row],[NOM]]))</f>
        <v>4.4285714285714288</v>
      </c>
      <c r="AY44" s="132">
        <f>IF(COUNTIFS(EDF[Date], "&gt;=" &amp; DATE(2023, 7, 17), EDF[Date], "&lt;=" &amp; $A$4, EDF[Nom], EDF_jour[[#This Row],[NOM]]) = 0, "", SUMIFS(EDF[Hydratation], EDF[Date], "&gt;=" &amp; DATE(2023, 7, 17), EDF[Date], "&lt;=" &amp; $A$4, EDF[Nom], EDF_jour[[#This Row],[NOM]]) / COUNTIFS(EDF[Date], "&gt;=" &amp; DATE(2023, 7, 17), EDF[Date], "&lt;=" &amp; $A$4, EDF[Nom], EDF_jour[[#This Row],[NOM]]))</f>
        <v>4.0714285714285712</v>
      </c>
      <c r="AZ44" s="132">
        <f>IF(COUNTIFS(EDF[Date], "&gt;=" &amp; DATE(YEAR($A$4), MONTH($A$4), DAY($A$4) - 20), EDF[Date], "&lt;=" &amp; $A$4, EDF[Nom], EDF_jour[[#This Row],[NOM]]) = 0, "", SUMIFS(EDF[Nutrition], EDF[Date], "&gt;=" &amp; DATE(YEAR($A$4), MONTH($A$4), DAY($A$4) - 20), EDF[Date], "&lt;=" &amp; $A$4, EDF[Nom], EDF_jour[[#This Row],[NOM]]) / COUNTIFS(EDF[Date], "&gt;=" &amp; DATE(YEAR($A$4), MONTH($A$4), DAY($A$4) - 20), EDF[Date], "&lt;=" &amp; $A$4, EDF[Nom], EDF_jour[[#This Row],[NOM]]))</f>
        <v>4.7142857142857144</v>
      </c>
      <c r="BA44" s="134">
        <f>IF(COUNTIFS(EDF[Date], "&gt;=" &amp; DATE(2023, 7, 17), EDF[Date], "&lt;=" &amp; $A$4, EDF[Nom], EDF_jour[[#This Row],[NOM]]) = 0, "", SUMIFS(EDF[Hydratation], EDF[Date], "&gt;=" &amp; DATE(2023, 7, 17), EDF[Date], "&lt;=" &amp; $A$4, EDF[Nom], EDF_jour[[#This Row],[NOM]]) / COUNTIFS(EDF[Date], "&gt;=" &amp; DATE(2023, 7, 17), EDF[Date], "&lt;=" &amp; $A$4, EDF[Nom], EDF_jour[[#This Row],[NOM]]))</f>
        <v>4.0714285714285712</v>
      </c>
      <c r="BB44" s="48"/>
      <c r="BC44" s="48"/>
      <c r="BD44" s="48"/>
      <c r="BE44" s="48"/>
      <c r="BF44" s="48"/>
      <c r="BG44" s="48"/>
      <c r="BH44" s="48"/>
      <c r="BI44" s="48"/>
      <c r="BJ44" s="48"/>
      <c r="BK44" s="48"/>
      <c r="BL44" s="48"/>
      <c r="BM44" s="48"/>
      <c r="BN44" s="48"/>
      <c r="BO44" s="48"/>
      <c r="BP44" s="48"/>
      <c r="BQ44" s="48"/>
      <c r="BR44" s="48"/>
      <c r="BS44" s="48"/>
      <c r="BT44" s="48"/>
      <c r="BU44" s="49"/>
      <c r="BV44" s="49"/>
      <c r="BW44" s="49"/>
      <c r="BX44" s="49"/>
      <c r="BY44" s="49"/>
    </row>
    <row r="45" spans="1:77" x14ac:dyDescent="0.2">
      <c r="A45" s="78" t="s">
        <v>107</v>
      </c>
      <c r="B45" s="78" t="s">
        <v>821</v>
      </c>
      <c r="C45" s="40" t="s">
        <v>766</v>
      </c>
      <c r="D45" s="38">
        <v>45385</v>
      </c>
      <c r="E45" s="34"/>
      <c r="F45" s="52" t="s">
        <v>787</v>
      </c>
      <c r="G45" s="53" t="s">
        <v>773</v>
      </c>
      <c r="H45" s="37" t="str" cm="1">
        <f t="array" ref="H45">IF(P45="", "", IF(SUMPRODUCT((EDF_jour[[#This Row],[Humeur]:[Nutrition]]&lt;3)*1)&gt;=3, "Bas", VLOOKUP(P45, $G$67:$H$71, 2, TRUE)))</f>
        <v/>
      </c>
      <c r="I45" s="34"/>
      <c r="J45" s="44" t="str" cm="1">
        <f t="array" ref="J45">IF(SUMPRODUCT((EDF[[Date]:[Date]]=$A$4)*(EDF[[Nom]:[Nom]]=A45)*(EDF[[Humeur]:[Humeur]]))=0, "", SUMPRODUCT((EDF[[Date]:[Date]]=$A$4)*(EDF[[Nom]:[Nom]]=A45)*(EDF[[Humeur]:[Humeur]])))</f>
        <v/>
      </c>
      <c r="K45" s="45" t="str" cm="1">
        <f t="array" ref="K45">IF(SUMPRODUCT((EDF[[Date]:[Date]]=$A$4)*(EDF[[Nom]:[Nom]]=A45)*(EDF[[Stress]:[Stress]]))=0, "", SUMPRODUCT((EDF[[Date]:[Date]]=$A$4)*(EDF[[Nom]:[Nom]]=A45)*(EDF[[Stress]:[Stress]])))</f>
        <v/>
      </c>
      <c r="L45" s="45" t="str" cm="1">
        <f t="array" ref="L45">IF(SUMPRODUCT((EDF[[Date]:[Date]]=$A$4)*(EDF[[Nom]:[Nom]]=A45)*(EDF[[Sommeil]:[Sommeil]]))=0, "", SUMPRODUCT((EDF[[Date]:[Date]]=$A$4)*(EDF[[Nom]:[Nom]]=A45)*(EDF[[Sommeil]:[Sommeil]])))</f>
        <v/>
      </c>
      <c r="M45" s="45" t="str" cm="1">
        <f t="array" ref="M45">IF(SUMPRODUCT((EDF[[Date]:[Date]]=$A$4)*(EDF[[Nom]:[Nom]]=A45)*(EDF[[Etat Physique]:[Etat Physique]]))=0, "", SUMPRODUCT((EDF[[Date]:[Date]]=$A$4)*(EDF[[Nom]:[Nom]]=A45)*(EDF[[Etat Physique]:[Etat Physique]])))</f>
        <v/>
      </c>
      <c r="N45" s="45" t="str" cm="1">
        <f t="array" ref="N45">IF(SUMPRODUCT((EDF[[Date]:[Date]]=$A$4)*(EDF[[Nom]:[Nom]]=A45)*(EDF[[Hydratation]:[Hydratation]]))=0, "", SUMPRODUCT((EDF[[Date]:[Date]]=$A$4)*(EDF[[Nom]:[Nom]]=A45)*(EDF[[Hydratation]:[Hydratation]])))</f>
        <v/>
      </c>
      <c r="O45" s="45" t="str" cm="1">
        <f t="array" ref="O45">IF(SUMPRODUCT((EDF[[Date]:[Date]]=$A$4)*(EDF[[Nom]:[Nom]]=A45)*(EDF[[Nutrition]:[Nutrition]]))=0, "", SUMPRODUCT((EDF[[Date]:[Date]]=$A$4)*(EDF[[Nom]:[Nom]]=A45)*(EDF[[Nutrition]:[Nutrition]])))</f>
        <v/>
      </c>
      <c r="P45" s="45" t="str" cm="1">
        <f t="array" ref="P45">IF(SUMPRODUCT((EDF[[Date]:[Date]]=$A$4)*(EDF[[Nom]:[Nom]]=A45)*(EDF[[Total EDF]:[Total EDF]]))=0, "", SUMPRODUCT((EDF[[Date]:[Date]]=$A$4)*(EDF[[Nom]:[Nom]]=A45)*(EDF[[Total EDF]:[Total EDF]])))</f>
        <v/>
      </c>
      <c r="Q45" s="45" t="str" cm="1">
        <f t="array" ref="Q45">IF(SUMPRODUCT((EDF[[Date]:[Date]]=$A$4)*(EDF[[Nom]:[Nom]]=EDF_jour[[#This Row],[NOM]])*(EDF[[Intensité douleur]:[Intensité douleur]]))=0, "", SUMPRODUCT((EDF[[Date]:[Date]]=$A$4)*(EDF[[Nom]:[Nom]]=EDF_jour[[#This Row],[NOM]])*(EDF[[Intensité douleur]:[Intensité douleur]])))</f>
        <v/>
      </c>
      <c r="R45" s="35" t="str" cm="1">
        <f t="array" ref="R45">IF(IFERROR(INDEX(EDF[[Commentaires douleur]:[Commentaires douleur]], MATCH(1, (EDF[[Date]:[Date]]=$A$4)*(EDF[[Nom]:[Nom]]=EDF_jour[[#This Row],[NOM]]), 0)), "")=0, "", IFERROR(INDEX(EDF[[Commentaires douleur]:[Commentaires douleur]], MATCH(1, (EDF[[Date]:[Date]]=$A$4)*(EDF[[Nom]:[Nom]]=EDF_jour[[#This Row],[NOM]]), 0)), ""))</f>
        <v/>
      </c>
      <c r="S45" s="35"/>
      <c r="T45" s="35" t="str" cm="1">
        <f t="array" ref="T45">IF(IFERROR(INDEX(EDF[[Tête]:[Tête]], MATCH(1, (EDF[[Date]:[Date]]=$A$4)*(EDF[[Nom]:[Nom]]=EDF_jour[[#This Row],[NOM]]), 0)), "")=0, "", IFERROR(INDEX(EDF[[Tête]:[Tête]], MATCH(1, (EDF[[Date]:[Date]]=$A$4)*(EDF[[Nom]:[Nom]]=EDF_jour[[#This Row],[NOM]]), 0)), ""))</f>
        <v/>
      </c>
      <c r="U45" s="35" t="str" cm="1">
        <f t="array" ref="U45">IF(IFERROR(INDEX(EDF[[Cervicales]:[Cervicales]], MATCH(1, (EDF[[Date]:[Date]]=$A$4)*(EDF[[Nom]:[Nom]]=EDF_jour[[#This Row],[NOM]]), 0)), "")=0, "", IFERROR(INDEX(EDF[[Cervicales]:[Cervicales]], MATCH(1, (EDF[[Date]:[Date]]=$A$4)*(EDF[[Nom]:[Nom]]=EDF_jour[[#This Row],[NOM]]), 0)), ""))</f>
        <v/>
      </c>
      <c r="V45" s="35" t="str" cm="1">
        <f t="array" ref="V45">IF(IFERROR(INDEX(EDF[[Ceinture scapulaire]:[Ceinture scapulaire]], MATCH(1, (EDF[[Date]:[Date]]=$A$4)*(EDF[[Nom]:[Nom]]=EDF_jour[[#This Row],[NOM]]), 0)), "")=0, "", IFERROR(INDEX(EDF[[Ceinture scapulaire]:[Ceinture scapulaire]], MATCH(1, (EDF[[Date]:[Date]]=$A$4)*(EDF[[Nom]:[Nom]]=EDF_jour[[#This Row],[NOM]]), 0)), ""))</f>
        <v/>
      </c>
      <c r="W45" s="35" t="str" cm="1">
        <f t="array" ref="W45">IF(IFERROR(INDEX(EDF[[Coudes]:[Coudes]], MATCH(1, (EDF[[Date]:[Date]]=$A$4)*(EDF[[Nom]:[Nom]]=EDF_jour[[#This Row],[NOM]]), 0)), "")=0, "", IFERROR(INDEX(EDF[[Coudes]:[Coudes]], MATCH(1, (EDF[[Date]:[Date]]=$A$4)*(EDF[[Nom]:[Nom]]=EDF_jour[[#This Row],[NOM]]), 0)), ""))</f>
        <v/>
      </c>
      <c r="X45" s="35" t="str" cm="1">
        <f t="array" ref="X45">IF(IFERROR(INDEX(EDF[[Mains]:[Mains]], MATCH(1, (EDF[[Date]:[Date]]=$A$4)*(EDF[[Nom]:[Nom]]=EDF_jour[[#This Row],[NOM]]), 0)), "")=0, "", IFERROR(INDEX(EDF[[Mains]:[Mains]], MATCH(1, (EDF[[Date]:[Date]]=$A$4)*(EDF[[Nom]:[Nom]]=EDF_jour[[#This Row],[NOM]]), 0)), ""))</f>
        <v/>
      </c>
      <c r="Y45" s="35" t="str" cm="1">
        <f t="array" ref="Y45">IF(IFERROR(INDEX(EDF[[Dos]:[Dos]], MATCH(1, (EDF[[Date]:[Date]]=$A$4)*(EDF[[Nom]:[Nom]]=EDF_jour[[#This Row],[NOM]]), 0)), "")=0, "", IFERROR(INDEX(EDF[[Dos]:[Dos]], MATCH(1, (EDF[[Date]:[Date]]=$A$4)*(EDF[[Nom]:[Nom]]=EDF_jour[[#This Row],[NOM]]), 0)), ""))</f>
        <v/>
      </c>
      <c r="Z45" s="35" t="str" cm="1">
        <f t="array" ref="Z45">IF(IFERROR(INDEX(EDF[[Abdos]:[Abdos]], MATCH(1, (EDF[[Date]:[Date]]=$A$4)*(EDF[[Nom]:[Nom]]=EDF_jour[[#This Row],[NOM]]), 0)), "")=0, "", IFERROR(INDEX(EDF[[Abdos]:[Abdos]], MATCH(1, (EDF[[Date]:[Date]]=$A$4)*(EDF[[Nom]:[Nom]]=EDF_jour[[#This Row],[NOM]]), 0)), ""))</f>
        <v/>
      </c>
      <c r="AA45" s="35" t="str" cm="1">
        <f t="array" ref="AA45">IF(IFERROR(INDEX(EDF[[Ceinture pelvienne]:[Ceinture pelvienne]], MATCH(1, (EDF[[Date]:[Date]]=$A$4)*(EDF[[Nom]:[Nom]]=EDF_jour[[#This Row],[NOM]]), 0)), "")=0, "", IFERROR(INDEX(EDF[[Ceinture pelvienne]:[Ceinture pelvienne]], MATCH(1, (EDF[[Date]:[Date]]=$A$4)*(EDF[[Nom]:[Nom]]=EDF_jour[[#This Row],[NOM]]), 0)), ""))</f>
        <v/>
      </c>
      <c r="AB45" s="35" t="str" cm="1">
        <f t="array" ref="AB45">IF(IFERROR(INDEX(EDF[[Genou]:[Genou]], MATCH(1, (EDF[[Date]:[Date]]=$A$4)*(EDF[[Nom]:[Nom]]=EDF_jour[[#This Row],[NOM]]), 0)), "")=0, "", IFERROR(INDEX(EDF[[Genou]:[Genou]], MATCH(1, (EDF[[Date]:[Date]]=$A$4)*(EDF[[Nom]:[Nom]]=EDF_jour[[#This Row],[NOM]]), 0)), ""))</f>
        <v/>
      </c>
      <c r="AC45" s="35" t="str" cm="1">
        <f t="array" ref="AC45">IF(IFERROR(INDEX(EDF[[Quadri]:[Quadri]], MATCH(1, (EDF[[Date]:[Date]]=$A$4)*(EDF[[Nom]:[Nom]]=EDF_jour[[#This Row],[NOM]]), 0)), "")=0, "", IFERROR(INDEX(EDF[[Quadri]:[Quadri]], MATCH(1, (EDF[[Date]:[Date]]=$A$4)*(EDF[[Nom]:[Nom]]=EDF_jour[[#This Row],[NOM]]), 0)), ""))</f>
        <v/>
      </c>
      <c r="AD45" s="35" t="str" cm="1">
        <f t="array" ref="AD45">IF(IFERROR(INDEX(EDF[[Ischio]:[Ischio]], MATCH(1, (EDF[[Date]:[Date]]=$A$4)*(EDF[[Nom]:[Nom]]=EDF_jour[[#This Row],[NOM]]), 0)), "")=0, "", IFERROR(INDEX(EDF[[Ischio]:[Ischio]], MATCH(1, (EDF[[Date]:[Date]]=$A$4)*(EDF[[Nom]:[Nom]]=EDF_jour[[#This Row],[NOM]]), 0)), ""))</f>
        <v/>
      </c>
      <c r="AE45" s="35" t="str" cm="1">
        <f t="array" ref="AE45">IF(IFERROR(INDEX(EDF[[Tibia]:[Tibia]], MATCH(1, (EDF[[Date]:[Date]]=$A$4)*(EDF[[Nom]:[Nom]]=EDF_jour[[#This Row],[NOM]]), 0)), "")=0, "", IFERROR(INDEX(EDF[[Tibia]:[Tibia]], MATCH(1, (EDF[[Date]:[Date]]=$A$4)*(EDF[[Nom]:[Nom]]=EDF_jour[[#This Row],[NOM]]), 0)), ""))</f>
        <v/>
      </c>
      <c r="AF45" s="35" t="str" cm="1">
        <f t="array" ref="AF45">IF(IFERROR(INDEX(EDF[[Mollet]:[Mollet]], MATCH(1, (EDF[[Date]:[Date]]=$A$4)*(EDF[[Nom]:[Nom]]=EDF_jour[[#This Row],[NOM]]), 0)), "")=0, "", IFERROR(INDEX(EDF[[Mollet]:[Mollet]], MATCH(1, (EDF[[Date]:[Date]]=$A$4)*(EDF[[Nom]:[Nom]]=EDF_jour[[#This Row],[NOM]]), 0)), ""))</f>
        <v/>
      </c>
      <c r="AG45" s="35" t="str" cm="1">
        <f t="array" ref="AG45">IF(IFERROR(INDEX(EDF[[Chevilles]:[Chevilles]], MATCH(1, (EDF[[Date]:[Date]]=$A$4)*(EDF[[Nom]:[Nom]]=EDF_jour[[#This Row],[NOM]]), 0)), "")=0, "", IFERROR(INDEX(EDF[[Chevilles]:[Chevilles]], MATCH(1, (EDF[[Date]:[Date]]=$A$4)*(EDF[[Nom]:[Nom]]=EDF_jour[[#This Row],[NOM]]), 0)), ""))</f>
        <v/>
      </c>
      <c r="AH45" s="35" t="str" cm="1">
        <f t="array" ref="AH45">IF(IFERROR(INDEX(EDF[[Pieds]:[Pieds]], MATCH(1, (EDF[[Date]:[Date]]=$A$4)*(EDF[[Nom]:[Nom]]=EDF_jour[[#This Row],[NOM]]), 0)), "")=0, "", IFERROR(INDEX(EDF[[Pieds]:[Pieds]], MATCH(1, (EDF[[Date]:[Date]]=$A$4)*(EDF[[Nom]:[Nom]]=EDF_jour[[#This Row],[NOM]]), 0)), ""))</f>
        <v/>
      </c>
      <c r="AI45" s="35" t="str">
        <f>IF(COUNTIFS(EDF[Date], "&gt;=" &amp; DATE(YEAR($A$4), MONTH($A$4), DAY($A$4) - 6), EDF[Date], "&lt;=" &amp; $A$4, EDF[Nom], EDF_jour[[#This Row],[NOM]]) = 0, "", SUMIFS(EDF[Total EDF], EDF[Date], "&gt;=" &amp; DATE(YEAR($A$4), MONTH($A$4), DAY($A$4) - 6), EDF[Date], "&lt;=" &amp; $A$4, EDF[Nom], EDF_jour[[#This Row],[NOM]]) / COUNTIFS(EDF[Date], "&gt;=" &amp; DATE(YEAR($A$4), MONTH($A$4), DAY($A$4) - 6), EDF[Date], "&lt;=" &amp; $A$4, EDF[Nom], EDF_jour[[#This Row],[NOM]]))</f>
        <v/>
      </c>
      <c r="AJ45" s="35" cm="1">
        <f t="array" ref="AJ45">IF(COUNTIFS(EDF[Date], "&gt;=" &amp; DATE(YEAR($A$4), MONTH($A$4), DAY($A$4) - 6), EDF[Date], "&lt;=" &amp; $A$4, EDF[Nom], EDF_jour[[#This Row],[NOM]]) &gt; 1, SQRT(SUMPRODUCT((EDF[Nom]=EDF_jour[[#This Row],[NOM]]) * (EDF[Date]&gt;=DATE(YEAR($A$4), MONTH($A$4), DAY($A$4)-6)) * (EDF[Date]&lt;=$A$4) * (EDF[Total EDF]-EDF_jour[[#This Row],[Tendance semaine]])^2) / (COUNTIFS(EDF[Date], "&gt;=" &amp; DATE(YEAR($A$4), MONTH($A$4), DAY($A$4) - 6), EDF[Date], "&lt;=" &amp; $A$4, EDF[Nom], EDF_jour[[#This Row],[NOM]]) - 1)), 0)</f>
        <v>0</v>
      </c>
      <c r="AK45" s="71" t="str">
        <f>IF(COUNTIFS(EDF[Date], "&gt;=" &amp; DATE(YEAR($A$4), MONTH($A$4), DAY($A$4) - 20), EDF[Date], "&lt;=" &amp; $A$4, EDF[Nom], EDF_jour[[#This Row],[NOM]]) = 0, "", SUMIFS(EDF[Total EDF], EDF[Date], "&gt;=" &amp; DATE(YEAR($A$4), MONTH($A$4), DAY($A$4) - 20), EDF[Date], "&lt;=" &amp; $A$4, EDF[Nom], EDF_jour[[#This Row],[NOM]]) / COUNTIFS(EDF[Date], "&gt;=" &amp; DATE(YEAR($A$4), MONTH($A$4), DAY($A$4) - 20), EDF[Date], "&lt;=" &amp; $A$4, EDF[Nom], EDF_jour[[#This Row],[NOM]]))</f>
        <v/>
      </c>
      <c r="AL45" s="72" t="str">
        <f>IFERROR((EDF_jour[[#This Row],[Score]] - EDF_jour[[#This Row],[Tendance 21j EDF]]) / EDF_jour[[#This Row],[Tendance 21j EDF]], "")</f>
        <v/>
      </c>
      <c r="AM45" s="74" cm="1">
        <f t="array" ref="AM45">IF(COUNTIFS(EDF[Date], "&gt;=" &amp; DATE(YEAR($A$4), MONTH($A$4), DAY($A$4) - 20), EDF[Date], "&lt;=" &amp; $A$4, EDF[Nom], EDF_jour[[#This Row],[NOM]]) &gt; 1, SQRT(SUMPRODUCT((EDF[Nom]=EDF_jour[[#This Row],[NOM]]) * (EDF[Date]&gt;=DATE(YEAR($A$4), MONTH($A$4), DAY($A$4)-20)) * (EDF[Date]&lt;=$A$4) * (EDF[Total EDF]-EDF_jour[[#This Row],[Tendance 21j EDF]])^2) / (COUNTIFS(EDF[Date], "&gt;=" &amp; DATE(YEAR($A$4), MONTH($A$4), DAY($A$4) - 20), EDF[Date], "&lt;=" &amp; $A$4, EDF[Nom], EDF_jour[[#This Row],[NOM]]) - 1)), 0)</f>
        <v>0</v>
      </c>
      <c r="AN45" s="73">
        <f>IF(COUNTIFS(EDF[Date], "&gt;=" &amp; DATE(2023, 7, 17), EDF[Date], "&lt;=" &amp; $A$4, EDF[Nom], EDF_jour[[#This Row],[NOM]]) = 0, "", SUMIFS(EDF[Total EDF], EDF[Date], "&gt;=" &amp; DATE(2023, 7, 17), EDF[Date], "&lt;=" &amp; $A$4, EDF[Nom], EDF_jour[[#This Row],[NOM]]) / COUNTIFS(EDF[Date], "&gt;=" &amp; DATE(2023, 7, 17), EDF[Date], "&lt;=" &amp; $A$4, EDF[Nom], EDF_jour[[#This Row],[NOM]]))</f>
        <v>17.847826086956523</v>
      </c>
      <c r="AO45" s="74" cm="1">
        <f t="array" ref="AO45">IF(COUNTIFS(EDF[Date], "&gt;=" &amp; DATE(2023, 7, 17), EDF[Date], "&lt;=" &amp; $A$4, EDF[Nom], EDF_jour[[#This Row],[NOM]]) &gt; 1, SQRT(SUMPRODUCT((EDF[Nom]=EDF_jour[[#This Row],[NOM]]) * (EDF[Date]&gt;=DATE(2023, 7, 17)) * (EDF[Date]&lt;=$A$4) * (EDF[Total EDF]-EDF_jour[[#This Row],[Tendance saison]])^2) / (COUNTIFS(EDF[Date], "&gt;=" &amp; DATE(2023, 7, 17), EDF[Date], "&lt;=" &amp; $A$4, EDF[Nom], EDF_jour[[#This Row],[NOM]]) - 1)), 0)</f>
        <v>2.9361152816025293</v>
      </c>
      <c r="AP45" s="74" t="str">
        <f>IF(COUNTIFS(EDF[Date], "&gt;=" &amp; DATE(YEAR($A$4), MONTH($A$4), DAY($A$4) - 20), EDF[Date], "&lt;=" &amp; $A$4, EDF[Nom], EDF_jour[[#This Row],[NOM]]) = 0, "", SUMIFS(EDF[Humeur], EDF[Date], "&gt;=" &amp; DATE(YEAR($A$4), MONTH($A$4), DAY($A$4) - 20), EDF[Date], "&lt;=" &amp; $A$4, EDF[Nom], EDF_jour[[#This Row],[NOM]]) / COUNTIFS(EDF[Date], "&gt;=" &amp; DATE(YEAR($A$4), MONTH($A$4), DAY($A$4) - 20), EDF[Date], "&lt;=" &amp; $A$4, EDF[Nom], EDF_jour[[#This Row],[NOM]]))</f>
        <v/>
      </c>
      <c r="AQ45" s="74">
        <f>IF(COUNTIFS(EDF[Date], "&gt;=" &amp; DATE(2023, 7, 17), EDF[Date], "&lt;=" &amp; $A$4, EDF[Nom], EDF_jour[[#This Row],[NOM]]) = 0, "", SUMIFS(EDF[Humeur], EDF[Date], "&gt;=" &amp; DATE(2023, 7, 17), EDF[Date], "&lt;=" &amp; $A$4, EDF[Nom], EDF_jour[[#This Row],[NOM]]) / COUNTIFS(EDF[Date], "&gt;=" &amp; DATE(2023, 7, 17), EDF[Date], "&lt;=" &amp; $A$4, EDF[Nom], EDF_jour[[#This Row],[NOM]]))</f>
        <v>3.0869565217391304</v>
      </c>
      <c r="AR45" s="74" t="str">
        <f>IF(COUNTIFS(EDF[Date], "&gt;=" &amp; DATE(YEAR($A$4), MONTH($A$4), DAY($A$4) - 20), EDF[Date], "&lt;=" &amp; $A$4, EDF[Nom], EDF_jour[[#This Row],[NOM]]) = 0, "", SUMIFS(EDF[Stress], EDF[Date], "&gt;=" &amp; DATE(YEAR($A$4), MONTH($A$4), DAY($A$4) - 20), EDF[Date], "&lt;=" &amp; $A$4, EDF[Nom], EDF_jour[[#This Row],[NOM]]) / COUNTIFS(EDF[Date], "&gt;=" &amp; DATE(YEAR($A$4), MONTH($A$4), DAY($A$4) - 20), EDF[Date], "&lt;=" &amp; $A$4, EDF[Nom], EDF_jour[[#This Row],[NOM]]))</f>
        <v/>
      </c>
      <c r="AS45" s="74">
        <f>IF(COUNTIFS(EDF[Date], "&gt;=" &amp; DATE(2023, 7, 17), EDF[Date], "&lt;=" &amp; $A$4, EDF[Nom], EDF_jour[[#This Row],[NOM]]) = 0, "", SUMIFS(EDF[Stress], EDF[Date], "&gt;=" &amp; DATE(2023, 7, 17), EDF[Date], "&lt;=" &amp; $A$4, EDF[Nom], EDF_jour[[#This Row],[NOM]]) / COUNTIFS(EDF[Date], "&gt;=" &amp; DATE(2023, 7, 17), EDF[Date], "&lt;=" &amp; $A$4, EDF[Nom], EDF_jour[[#This Row],[NOM]]))</f>
        <v>2.8043478260869565</v>
      </c>
      <c r="AT45" s="74" t="str">
        <f>IF(COUNTIFS(EDF[Date], "&gt;=" &amp; DATE(YEAR($A$4), MONTH($A$4), DAY($A$4) - 20), EDF[Date], "&lt;=" &amp; $A$4, EDF[Nom], EDF_jour[[#This Row],[NOM]]) = 0, "", SUMIFS(EDF[Sommeil], EDF[Date], "&gt;=" &amp; DATE(YEAR($A$4), MONTH($A$4), DAY($A$4) - 20), EDF[Date], "&lt;=" &amp; $A$4, EDF[Nom], EDF_jour[[#This Row],[NOM]]) / COUNTIFS(EDF[Date], "&gt;=" &amp; DATE(YEAR($A$4), MONTH($A$4), DAY($A$4) - 20), EDF[Date], "&lt;=" &amp; $A$4, EDF[Nom], EDF_jour[[#This Row],[NOM]]))</f>
        <v/>
      </c>
      <c r="AU45" s="74">
        <f>IF(COUNTIFS(EDF[Date], "&gt;=" &amp; DATE(2023, 7, 17), EDF[Date], "&lt;=" &amp; $A$4, EDF[Nom], EDF_jour[[#This Row],[NOM]]) = 0, "", SUMIFS(EDF[Sommeil], EDF[Date], "&gt;=" &amp; DATE(2023, 7, 17), EDF[Date], "&lt;=" &amp; $A$4, EDF[Nom], EDF_jour[[#This Row],[NOM]]) / COUNTIFS(EDF[Date], "&gt;=" &amp; DATE(2023, 7, 17), EDF[Date], "&lt;=" &amp; $A$4, EDF[Nom], EDF_jour[[#This Row],[NOM]]))</f>
        <v>3</v>
      </c>
      <c r="AV45" s="74" t="str">
        <f>IF(COUNTIFS(EDF[Date], "&gt;=" &amp; DATE(YEAR($A$4), MONTH($A$4), DAY($A$4) - 20), EDF[Date], "&lt;=" &amp; $A$4, EDF[Nom], EDF_jour[[#This Row],[NOM]]) = 0, "", SUMIFS(EDF[Etat Physique], EDF[Date], "&gt;=" &amp; DATE(YEAR($A$4), MONTH($A$4), DAY($A$4) - 20), EDF[Date], "&lt;=" &amp; $A$4, EDF[Nom], EDF_jour[[#This Row],[NOM]]) / COUNTIFS(EDF[Date], "&gt;=" &amp; DATE(YEAR($A$4), MONTH($A$4), DAY($A$4) - 20), EDF[Date], "&lt;=" &amp; $A$4, EDF[Nom], EDF_jour[[#This Row],[NOM]]))</f>
        <v/>
      </c>
      <c r="AW45" s="74">
        <f>IF(COUNTIFS(EDF[Date], "&gt;=" &amp; DATE(2023, 7, 17), EDF[Date], "&lt;=" &amp; $A$4, EDF[Nom], EDF_jour[[#This Row],[NOM]]) = 0, "", SUMIFS(EDF[Etat Physique], EDF[Date], "&gt;=" &amp; DATE(2023, 7, 17), EDF[Date], "&lt;=" &amp; $A$4, EDF[Nom], EDF_jour[[#This Row],[NOM]]) / COUNTIFS(EDF[Date], "&gt;=" &amp; DATE(2023, 7, 17), EDF[Date], "&lt;=" &amp; $A$4, EDF[Nom], EDF_jour[[#This Row],[NOM]]))</f>
        <v>2.9782608695652173</v>
      </c>
      <c r="AX45" s="74" t="str">
        <f>IF(COUNTIFS(EDF[Date], "&gt;=" &amp; DATE(YEAR($A$4), MONTH($A$4), DAY($A$4) - 20), EDF[Date], "&lt;=" &amp; $A$4, EDF[Nom], EDF_jour[[#This Row],[NOM]]) = 0, "", SUMIFS(EDF[Hydratation], EDF[Date], "&gt;=" &amp; DATE(YEAR($A$4), MONTH($A$4), DAY($A$4) - 20), EDF[Date], "&lt;=" &amp; $A$4, EDF[Nom], EDF_jour[[#This Row],[NOM]]) / COUNTIFS(EDF[Date], "&gt;=" &amp; DATE(YEAR($A$4), MONTH($A$4), DAY($A$4) - 20), EDF[Date], "&lt;=" &amp; $A$4, EDF[Nom], EDF_jour[[#This Row],[NOM]]))</f>
        <v/>
      </c>
      <c r="AY45" s="74">
        <f>IF(COUNTIFS(EDF[Date], "&gt;=" &amp; DATE(2023, 7, 17), EDF[Date], "&lt;=" &amp; $A$4, EDF[Nom], EDF_jour[[#This Row],[NOM]]) = 0, "", SUMIFS(EDF[Hydratation], EDF[Date], "&gt;=" &amp; DATE(2023, 7, 17), EDF[Date], "&lt;=" &amp; $A$4, EDF[Nom], EDF_jour[[#This Row],[NOM]]) / COUNTIFS(EDF[Date], "&gt;=" &amp; DATE(2023, 7, 17), EDF[Date], "&lt;=" &amp; $A$4, EDF[Nom], EDF_jour[[#This Row],[NOM]]))</f>
        <v>2.7173913043478262</v>
      </c>
      <c r="AZ45" s="74" t="str">
        <f>IF(COUNTIFS(EDF[Date], "&gt;=" &amp; DATE(YEAR($A$4), MONTH($A$4), DAY($A$4) - 20), EDF[Date], "&lt;=" &amp; $A$4, EDF[Nom], EDF_jour[[#This Row],[NOM]]) = 0, "", SUMIFS(EDF[Nutrition], EDF[Date], "&gt;=" &amp; DATE(YEAR($A$4), MONTH($A$4), DAY($A$4) - 20), EDF[Date], "&lt;=" &amp; $A$4, EDF[Nom], EDF_jour[[#This Row],[NOM]]) / COUNTIFS(EDF[Date], "&gt;=" &amp; DATE(YEAR($A$4), MONTH($A$4), DAY($A$4) - 20), EDF[Date], "&lt;=" &amp; $A$4, EDF[Nom], EDF_jour[[#This Row],[NOM]]))</f>
        <v/>
      </c>
      <c r="BA45" s="75">
        <f>IF(COUNTIFS(EDF[Date], "&gt;=" &amp; DATE(2023, 7, 17), EDF[Date], "&lt;=" &amp; $A$4, EDF[Nom], EDF_jour[[#This Row],[NOM]]) = 0, "", SUMIFS(EDF[Hydratation], EDF[Date], "&gt;=" &amp; DATE(2023, 7, 17), EDF[Date], "&lt;=" &amp; $A$4, EDF[Nom], EDF_jour[[#This Row],[NOM]]) / COUNTIFS(EDF[Date], "&gt;=" &amp; DATE(2023, 7, 17), EDF[Date], "&lt;=" &amp; $A$4, EDF[Nom], EDF_jour[[#This Row],[NOM]]))</f>
        <v>2.7173913043478262</v>
      </c>
      <c r="BB45" s="49"/>
      <c r="BC45" s="48"/>
      <c r="BD45" s="48"/>
      <c r="BE45" s="48"/>
      <c r="BF45" s="48"/>
      <c r="BG45" s="48"/>
      <c r="BH45" s="48"/>
      <c r="BI45" s="48"/>
      <c r="BJ45" s="48"/>
      <c r="BK45" s="48"/>
      <c r="BL45" s="48"/>
      <c r="BM45" s="48"/>
      <c r="BN45" s="48"/>
      <c r="BO45" s="48"/>
      <c r="BP45" s="48"/>
      <c r="BQ45" s="48"/>
      <c r="BR45" s="48"/>
      <c r="BS45" s="48"/>
      <c r="BT45" s="48"/>
      <c r="BU45" s="49"/>
      <c r="BV45" s="49"/>
      <c r="BW45" s="49"/>
      <c r="BX45" s="49"/>
      <c r="BY45" s="49"/>
    </row>
    <row r="46" spans="1:77" x14ac:dyDescent="0.2">
      <c r="A46" s="78" t="s">
        <v>88</v>
      </c>
      <c r="B46" s="78" t="s">
        <v>822</v>
      </c>
      <c r="C46" s="39"/>
      <c r="D46" s="40"/>
      <c r="E46" s="34"/>
      <c r="F46" s="52" t="s">
        <v>767</v>
      </c>
      <c r="G46" s="53" t="s">
        <v>773</v>
      </c>
      <c r="H46" s="37" t="str" cm="1">
        <f t="array" ref="H46">IF(P46="", "", IF(SUMPRODUCT((EDF_jour[[#This Row],[Humeur]:[Nutrition]]&lt;3)*1)&gt;=3, "Bas", VLOOKUP(P46, $G$67:$H$71, 2, TRUE)))</f>
        <v/>
      </c>
      <c r="I46" s="34"/>
      <c r="J46" s="45" t="str" cm="1">
        <f t="array" ref="J46">IF(SUMPRODUCT((EDF[[Date]:[Date]]=$A$4)*(EDF[[Nom]:[Nom]]=A46)*(EDF[[Humeur]:[Humeur]]))=0, "", SUMPRODUCT((EDF[[Date]:[Date]]=$A$4)*(EDF[[Nom]:[Nom]]=A46)*(EDF[[Humeur]:[Humeur]])))</f>
        <v/>
      </c>
      <c r="K46" s="45" t="str" cm="1">
        <f t="array" ref="K46">IF(SUMPRODUCT((EDF[[Date]:[Date]]=$A$4)*(EDF[[Nom]:[Nom]]=A46)*(EDF[[Stress]:[Stress]]))=0, "", SUMPRODUCT((EDF[[Date]:[Date]]=$A$4)*(EDF[[Nom]:[Nom]]=A46)*(EDF[[Stress]:[Stress]])))</f>
        <v/>
      </c>
      <c r="L46" s="45" t="str" cm="1">
        <f t="array" ref="L46">IF(SUMPRODUCT((EDF[[Date]:[Date]]=$A$4)*(EDF[[Nom]:[Nom]]=A46)*(EDF[[Sommeil]:[Sommeil]]))=0, "", SUMPRODUCT((EDF[[Date]:[Date]]=$A$4)*(EDF[[Nom]:[Nom]]=A46)*(EDF[[Sommeil]:[Sommeil]])))</f>
        <v/>
      </c>
      <c r="M46" s="45" t="str" cm="1">
        <f t="array" ref="M46">IF(SUMPRODUCT((EDF[[Date]:[Date]]=$A$4)*(EDF[[Nom]:[Nom]]=A46)*(EDF[[Etat Physique]:[Etat Physique]]))=0, "", SUMPRODUCT((EDF[[Date]:[Date]]=$A$4)*(EDF[[Nom]:[Nom]]=A46)*(EDF[[Etat Physique]:[Etat Physique]])))</f>
        <v/>
      </c>
      <c r="N46" s="45" t="str" cm="1">
        <f t="array" ref="N46">IF(SUMPRODUCT((EDF[[Date]:[Date]]=$A$4)*(EDF[[Nom]:[Nom]]=A46)*(EDF[[Hydratation]:[Hydratation]]))=0, "", SUMPRODUCT((EDF[[Date]:[Date]]=$A$4)*(EDF[[Nom]:[Nom]]=A46)*(EDF[[Hydratation]:[Hydratation]])))</f>
        <v/>
      </c>
      <c r="O46" s="45" t="str" cm="1">
        <f t="array" ref="O46">IF(SUMPRODUCT((EDF[[Date]:[Date]]=$A$4)*(EDF[[Nom]:[Nom]]=A46)*(EDF[[Nutrition]:[Nutrition]]))=0, "", SUMPRODUCT((EDF[[Date]:[Date]]=$A$4)*(EDF[[Nom]:[Nom]]=A46)*(EDF[[Nutrition]:[Nutrition]])))</f>
        <v/>
      </c>
      <c r="P46" s="45" t="str" cm="1">
        <f t="array" ref="P46">IF(SUMPRODUCT((EDF[[Date]:[Date]]=$A$4)*(EDF[[Nom]:[Nom]]=A46)*(EDF[[Total EDF]:[Total EDF]]))=0, "", SUMPRODUCT((EDF[[Date]:[Date]]=$A$4)*(EDF[[Nom]:[Nom]]=A46)*(EDF[[Total EDF]:[Total EDF]])))</f>
        <v/>
      </c>
      <c r="Q46" s="107" t="str" cm="1">
        <f t="array" ref="Q46">IF(SUMPRODUCT((EDF[[Date]:[Date]]=$A$4)*(EDF[[Nom]:[Nom]]=EDF_jour[[#This Row],[NOM]])*(EDF[[Intensité douleur]:[Intensité douleur]]))=0, "", SUMPRODUCT((EDF[[Date]:[Date]]=$A$4)*(EDF[[Nom]:[Nom]]=EDF_jour[[#This Row],[NOM]])*(EDF[[Intensité douleur]:[Intensité douleur]])))</f>
        <v/>
      </c>
      <c r="R46" s="35" t="str" cm="1">
        <f t="array" ref="R46">IF(IFERROR(INDEX(EDF[[Commentaires douleur]:[Commentaires douleur]], MATCH(1, (EDF[[Date]:[Date]]=$A$4)*(EDF[[Nom]:[Nom]]=EDF_jour[[#This Row],[NOM]]), 0)), "")=0, "", IFERROR(INDEX(EDF[[Commentaires douleur]:[Commentaires douleur]], MATCH(1, (EDF[[Date]:[Date]]=$A$4)*(EDF[[Nom]:[Nom]]=EDF_jour[[#This Row],[NOM]]), 0)), ""))</f>
        <v/>
      </c>
      <c r="S46" s="35"/>
      <c r="T46" s="35" t="str" cm="1">
        <f t="array" ref="T46">IF(IFERROR(INDEX(EDF[[Tête]:[Tête]], MATCH(1, (EDF[[Date]:[Date]]=$A$4)*(EDF[[Nom]:[Nom]]=EDF_jour[[#This Row],[NOM]]), 0)), "")=0, "", IFERROR(INDEX(EDF[[Tête]:[Tête]], MATCH(1, (EDF[[Date]:[Date]]=$A$4)*(EDF[[Nom]:[Nom]]=EDF_jour[[#This Row],[NOM]]), 0)), ""))</f>
        <v/>
      </c>
      <c r="U46" s="35" t="str" cm="1">
        <f t="array" ref="U46">IF(IFERROR(INDEX(EDF[[Cervicales]:[Cervicales]], MATCH(1, (EDF[[Date]:[Date]]=$A$4)*(EDF[[Nom]:[Nom]]=EDF_jour[[#This Row],[NOM]]), 0)), "")=0, "", IFERROR(INDEX(EDF[[Cervicales]:[Cervicales]], MATCH(1, (EDF[[Date]:[Date]]=$A$4)*(EDF[[Nom]:[Nom]]=EDF_jour[[#This Row],[NOM]]), 0)), ""))</f>
        <v/>
      </c>
      <c r="V46" s="35" t="str" cm="1">
        <f t="array" ref="V46">IF(IFERROR(INDEX(EDF[[Ceinture scapulaire]:[Ceinture scapulaire]], MATCH(1, (EDF[[Date]:[Date]]=$A$4)*(EDF[[Nom]:[Nom]]=EDF_jour[[#This Row],[NOM]]), 0)), "")=0, "", IFERROR(INDEX(EDF[[Ceinture scapulaire]:[Ceinture scapulaire]], MATCH(1, (EDF[[Date]:[Date]]=$A$4)*(EDF[[Nom]:[Nom]]=EDF_jour[[#This Row],[NOM]]), 0)), ""))</f>
        <v/>
      </c>
      <c r="W46" s="35" t="str" cm="1">
        <f t="array" ref="W46">IF(IFERROR(INDEX(EDF[[Coudes]:[Coudes]], MATCH(1, (EDF[[Date]:[Date]]=$A$4)*(EDF[[Nom]:[Nom]]=EDF_jour[[#This Row],[NOM]]), 0)), "")=0, "", IFERROR(INDEX(EDF[[Coudes]:[Coudes]], MATCH(1, (EDF[[Date]:[Date]]=$A$4)*(EDF[[Nom]:[Nom]]=EDF_jour[[#This Row],[NOM]]), 0)), ""))</f>
        <v/>
      </c>
      <c r="X46" s="35" t="str" cm="1">
        <f t="array" ref="X46">IF(IFERROR(INDEX(EDF[[Mains]:[Mains]], MATCH(1, (EDF[[Date]:[Date]]=$A$4)*(EDF[[Nom]:[Nom]]=EDF_jour[[#This Row],[NOM]]), 0)), "")=0, "", IFERROR(INDEX(EDF[[Mains]:[Mains]], MATCH(1, (EDF[[Date]:[Date]]=$A$4)*(EDF[[Nom]:[Nom]]=EDF_jour[[#This Row],[NOM]]), 0)), ""))</f>
        <v/>
      </c>
      <c r="Y46" s="35" t="str" cm="1">
        <f t="array" ref="Y46">IF(IFERROR(INDEX(EDF[[Dos]:[Dos]], MATCH(1, (EDF[[Date]:[Date]]=$A$4)*(EDF[[Nom]:[Nom]]=EDF_jour[[#This Row],[NOM]]), 0)), "")=0, "", IFERROR(INDEX(EDF[[Dos]:[Dos]], MATCH(1, (EDF[[Date]:[Date]]=$A$4)*(EDF[[Nom]:[Nom]]=EDF_jour[[#This Row],[NOM]]), 0)), ""))</f>
        <v/>
      </c>
      <c r="Z46" s="35" t="str" cm="1">
        <f t="array" ref="Z46">IF(IFERROR(INDEX(EDF[[Abdos]:[Abdos]], MATCH(1, (EDF[[Date]:[Date]]=$A$4)*(EDF[[Nom]:[Nom]]=EDF_jour[[#This Row],[NOM]]), 0)), "")=0, "", IFERROR(INDEX(EDF[[Abdos]:[Abdos]], MATCH(1, (EDF[[Date]:[Date]]=$A$4)*(EDF[[Nom]:[Nom]]=EDF_jour[[#This Row],[NOM]]), 0)), ""))</f>
        <v/>
      </c>
      <c r="AA46" s="35" t="str" cm="1">
        <f t="array" ref="AA46">IF(IFERROR(INDEX(EDF[[Ceinture pelvienne]:[Ceinture pelvienne]], MATCH(1, (EDF[[Date]:[Date]]=$A$4)*(EDF[[Nom]:[Nom]]=EDF_jour[[#This Row],[NOM]]), 0)), "")=0, "", IFERROR(INDEX(EDF[[Ceinture pelvienne]:[Ceinture pelvienne]], MATCH(1, (EDF[[Date]:[Date]]=$A$4)*(EDF[[Nom]:[Nom]]=EDF_jour[[#This Row],[NOM]]), 0)), ""))</f>
        <v/>
      </c>
      <c r="AB46" s="35" t="str" cm="1">
        <f t="array" ref="AB46">IF(IFERROR(INDEX(EDF[[Genou]:[Genou]], MATCH(1, (EDF[[Date]:[Date]]=$A$4)*(EDF[[Nom]:[Nom]]=EDF_jour[[#This Row],[NOM]]), 0)), "")=0, "", IFERROR(INDEX(EDF[[Genou]:[Genou]], MATCH(1, (EDF[[Date]:[Date]]=$A$4)*(EDF[[Nom]:[Nom]]=EDF_jour[[#This Row],[NOM]]), 0)), ""))</f>
        <v/>
      </c>
      <c r="AC46" s="35" t="str" cm="1">
        <f t="array" ref="AC46">IF(IFERROR(INDEX(EDF[[Quadri]:[Quadri]], MATCH(1, (EDF[[Date]:[Date]]=$A$4)*(EDF[[Nom]:[Nom]]=EDF_jour[[#This Row],[NOM]]), 0)), "")=0, "", IFERROR(INDEX(EDF[[Quadri]:[Quadri]], MATCH(1, (EDF[[Date]:[Date]]=$A$4)*(EDF[[Nom]:[Nom]]=EDF_jour[[#This Row],[NOM]]), 0)), ""))</f>
        <v/>
      </c>
      <c r="AD46" s="35" t="str" cm="1">
        <f t="array" ref="AD46">IF(IFERROR(INDEX(EDF[[Ischio]:[Ischio]], MATCH(1, (EDF[[Date]:[Date]]=$A$4)*(EDF[[Nom]:[Nom]]=EDF_jour[[#This Row],[NOM]]), 0)), "")=0, "", IFERROR(INDEX(EDF[[Ischio]:[Ischio]], MATCH(1, (EDF[[Date]:[Date]]=$A$4)*(EDF[[Nom]:[Nom]]=EDF_jour[[#This Row],[NOM]]), 0)), ""))</f>
        <v/>
      </c>
      <c r="AE46" s="35" t="str" cm="1">
        <f t="array" ref="AE46">IF(IFERROR(INDEX(EDF[[Tibia]:[Tibia]], MATCH(1, (EDF[[Date]:[Date]]=$A$4)*(EDF[[Nom]:[Nom]]=EDF_jour[[#This Row],[NOM]]), 0)), "")=0, "", IFERROR(INDEX(EDF[[Tibia]:[Tibia]], MATCH(1, (EDF[[Date]:[Date]]=$A$4)*(EDF[[Nom]:[Nom]]=EDF_jour[[#This Row],[NOM]]), 0)), ""))</f>
        <v/>
      </c>
      <c r="AF46" s="35" t="str" cm="1">
        <f t="array" ref="AF46">IF(IFERROR(INDEX(EDF[[Mollet]:[Mollet]], MATCH(1, (EDF[[Date]:[Date]]=$A$4)*(EDF[[Nom]:[Nom]]=EDF_jour[[#This Row],[NOM]]), 0)), "")=0, "", IFERROR(INDEX(EDF[[Mollet]:[Mollet]], MATCH(1, (EDF[[Date]:[Date]]=$A$4)*(EDF[[Nom]:[Nom]]=EDF_jour[[#This Row],[NOM]]), 0)), ""))</f>
        <v/>
      </c>
      <c r="AG46" s="35" t="str" cm="1">
        <f t="array" ref="AG46">IF(IFERROR(INDEX(EDF[[Chevilles]:[Chevilles]], MATCH(1, (EDF[[Date]:[Date]]=$A$4)*(EDF[[Nom]:[Nom]]=EDF_jour[[#This Row],[NOM]]), 0)), "")=0, "", IFERROR(INDEX(EDF[[Chevilles]:[Chevilles]], MATCH(1, (EDF[[Date]:[Date]]=$A$4)*(EDF[[Nom]:[Nom]]=EDF_jour[[#This Row],[NOM]]), 0)), ""))</f>
        <v/>
      </c>
      <c r="AH46" s="35" t="str" cm="1">
        <f t="array" ref="AH46">IF(IFERROR(INDEX(EDF[[Pieds]:[Pieds]], MATCH(1, (EDF[[Date]:[Date]]=$A$4)*(EDF[[Nom]:[Nom]]=EDF_jour[[#This Row],[NOM]]), 0)), "")=0, "", IFERROR(INDEX(EDF[[Pieds]:[Pieds]], MATCH(1, (EDF[[Date]:[Date]]=$A$4)*(EDF[[Nom]:[Nom]]=EDF_jour[[#This Row],[NOM]]), 0)), ""))</f>
        <v/>
      </c>
      <c r="AI46" s="35" t="str">
        <f>IF(COUNTIFS(EDF[Date], "&gt;=" &amp; DATE(YEAR($A$4), MONTH($A$4), DAY($A$4) - 6), EDF[Date], "&lt;=" &amp; $A$4, EDF[Nom], EDF_jour[[#This Row],[NOM]]) = 0, "", SUMIFS(EDF[Total EDF], EDF[Date], "&gt;=" &amp; DATE(YEAR($A$4), MONTH($A$4), DAY($A$4) - 6), EDF[Date], "&lt;=" &amp; $A$4, EDF[Nom], EDF_jour[[#This Row],[NOM]]) / COUNTIFS(EDF[Date], "&gt;=" &amp; DATE(YEAR($A$4), MONTH($A$4), DAY($A$4) - 6), EDF[Date], "&lt;=" &amp; $A$4, EDF[Nom], EDF_jour[[#This Row],[NOM]]))</f>
        <v/>
      </c>
      <c r="AJ46" s="35" cm="1">
        <f t="array" ref="AJ46">IF(COUNTIFS(EDF[Date], "&gt;=" &amp; DATE(YEAR($A$4), MONTH($A$4), DAY($A$4) - 6), EDF[Date], "&lt;=" &amp; $A$4, EDF[Nom], EDF_jour[[#This Row],[NOM]]) &gt; 1, SQRT(SUMPRODUCT((EDF[Nom]=EDF_jour[[#This Row],[NOM]]) * (EDF[Date]&gt;=DATE(YEAR($A$4), MONTH($A$4), DAY($A$4)-6)) * (EDF[Date]&lt;=$A$4) * (EDF[Total EDF]-EDF_jour[[#This Row],[Tendance semaine]])^2) / (COUNTIFS(EDF[Date], "&gt;=" &amp; DATE(YEAR($A$4), MONTH($A$4), DAY($A$4) - 6), EDF[Date], "&lt;=" &amp; $A$4, EDF[Nom], EDF_jour[[#This Row],[NOM]]) - 1)), 0)</f>
        <v>0</v>
      </c>
      <c r="AK46" s="133" t="str">
        <f>IF(COUNTIFS(EDF[Date], "&gt;=" &amp; DATE(YEAR($A$4), MONTH($A$4), DAY($A$4) - 20), EDF[Date], "&lt;=" &amp; $A$4, EDF[Nom], EDF_jour[[#This Row],[NOM]]) = 0, "", SUMIFS(EDF[Total EDF], EDF[Date], "&gt;=" &amp; DATE(YEAR($A$4), MONTH($A$4), DAY($A$4) - 20), EDF[Date], "&lt;=" &amp; $A$4, EDF[Nom], EDF_jour[[#This Row],[NOM]]) / COUNTIFS(EDF[Date], "&gt;=" &amp; DATE(YEAR($A$4), MONTH($A$4), DAY($A$4) - 20), EDF[Date], "&lt;=" &amp; $A$4, EDF[Nom], EDF_jour[[#This Row],[NOM]]))</f>
        <v/>
      </c>
      <c r="AL46" s="131" t="str">
        <f>IFERROR((EDF_jour[[#This Row],[Score]] - EDF_jour[[#This Row],[Tendance 21j EDF]]) / EDF_jour[[#This Row],[Tendance 21j EDF]], "")</f>
        <v/>
      </c>
      <c r="AM46" s="132" cm="1">
        <f t="array" ref="AM46">IF(COUNTIFS(EDF[Date], "&gt;=" &amp; DATE(YEAR($A$4), MONTH($A$4), DAY($A$4) - 20), EDF[Date], "&lt;=" &amp; $A$4, EDF[Nom], EDF_jour[[#This Row],[NOM]]) &gt; 1, SQRT(SUMPRODUCT((EDF[Nom]=EDF_jour[[#This Row],[NOM]]) * (EDF[Date]&gt;=DATE(YEAR($A$4), MONTH($A$4), DAY($A$4)-20)) * (EDF[Date]&lt;=$A$4) * (EDF[Total EDF]-EDF_jour[[#This Row],[Tendance 21j EDF]])^2) / (COUNTIFS(EDF[Date], "&gt;=" &amp; DATE(YEAR($A$4), MONTH($A$4), DAY($A$4) - 20), EDF[Date], "&lt;=" &amp; $A$4, EDF[Nom], EDF_jour[[#This Row],[NOM]]) - 1)), 0)</f>
        <v>0</v>
      </c>
      <c r="AN46" s="133">
        <f>IF(COUNTIFS(EDF[Date], "&gt;=" &amp; DATE(2023, 7, 17), EDF[Date], "&lt;=" &amp; $A$4, EDF[Nom], EDF_jour[[#This Row],[NOM]]) = 0, "", SUMIFS(EDF[Total EDF], EDF[Date], "&gt;=" &amp; DATE(2023, 7, 17), EDF[Date], "&lt;=" &amp; $A$4, EDF[Nom], EDF_jour[[#This Row],[NOM]]) / COUNTIFS(EDF[Date], "&gt;=" &amp; DATE(2023, 7, 17), EDF[Date], "&lt;=" &amp; $A$4, EDF[Nom], EDF_jour[[#This Row],[NOM]]))</f>
        <v>16.416666666666668</v>
      </c>
      <c r="AO46" s="132" cm="1">
        <f t="array" ref="AO46">IF(COUNTIFS(EDF[Date], "&gt;=" &amp; DATE(2023, 7, 17), EDF[Date], "&lt;=" &amp; $A$4, EDF[Nom], EDF_jour[[#This Row],[NOM]]) &gt; 1, SQRT(SUMPRODUCT((EDF[Nom]=EDF_jour[[#This Row],[NOM]]) * (EDF[Date]&gt;=DATE(2023, 7, 17)) * (EDF[Date]&lt;=$A$4) * (EDF[Total EDF]-EDF_jour[[#This Row],[Tendance saison]])^2) / (COUNTIFS(EDF[Date], "&gt;=" &amp; DATE(2023, 7, 17), EDF[Date], "&lt;=" &amp; $A$4, EDF[Nom], EDF_jour[[#This Row],[NOM]]) - 1)), 0)</f>
        <v>2.1430952248691941</v>
      </c>
      <c r="AP46" s="132" t="str">
        <f>IF(COUNTIFS(EDF[Date], "&gt;=" &amp; DATE(YEAR($A$4), MONTH($A$4), DAY($A$4) - 20), EDF[Date], "&lt;=" &amp; $A$4, EDF[Nom], EDF_jour[[#This Row],[NOM]]) = 0, "", SUMIFS(EDF[Humeur], EDF[Date], "&gt;=" &amp; DATE(YEAR($A$4), MONTH($A$4), DAY($A$4) - 20), EDF[Date], "&lt;=" &amp; $A$4, EDF[Nom], EDF_jour[[#This Row],[NOM]]) / COUNTIFS(EDF[Date], "&gt;=" &amp; DATE(YEAR($A$4), MONTH($A$4), DAY($A$4) - 20), EDF[Date], "&lt;=" &amp; $A$4, EDF[Nom], EDF_jour[[#This Row],[NOM]]))</f>
        <v/>
      </c>
      <c r="AQ46" s="132">
        <f>IF(COUNTIFS(EDF[Date], "&gt;=" &amp; DATE(2023, 7, 17), EDF[Date], "&lt;=" &amp; $A$4, EDF[Nom], EDF_jour[[#This Row],[NOM]]) = 0, "", SUMIFS(EDF[Humeur], EDF[Date], "&gt;=" &amp; DATE(2023, 7, 17), EDF[Date], "&lt;=" &amp; $A$4, EDF[Nom], EDF_jour[[#This Row],[NOM]]) / COUNTIFS(EDF[Date], "&gt;=" &amp; DATE(2023, 7, 17), EDF[Date], "&lt;=" &amp; $A$4, EDF[Nom], EDF_jour[[#This Row],[NOM]]))</f>
        <v>2.8888888888888888</v>
      </c>
      <c r="AR46" s="132" t="str">
        <f>IF(COUNTIFS(EDF[Date], "&gt;=" &amp; DATE(YEAR($A$4), MONTH($A$4), DAY($A$4) - 20), EDF[Date], "&lt;=" &amp; $A$4, EDF[Nom], EDF_jour[[#This Row],[NOM]]) = 0, "", SUMIFS(EDF[Stress], EDF[Date], "&gt;=" &amp; DATE(YEAR($A$4), MONTH($A$4), DAY($A$4) - 20), EDF[Date], "&lt;=" &amp; $A$4, EDF[Nom], EDF_jour[[#This Row],[NOM]]) / COUNTIFS(EDF[Date], "&gt;=" &amp; DATE(YEAR($A$4), MONTH($A$4), DAY($A$4) - 20), EDF[Date], "&lt;=" &amp; $A$4, EDF[Nom], EDF_jour[[#This Row],[NOM]]))</f>
        <v/>
      </c>
      <c r="AS46" s="132">
        <f>IF(COUNTIFS(EDF[Date], "&gt;=" &amp; DATE(2023, 7, 17), EDF[Date], "&lt;=" &amp; $A$4, EDF[Nom], EDF_jour[[#This Row],[NOM]]) = 0, "", SUMIFS(EDF[Stress], EDF[Date], "&gt;=" &amp; DATE(2023, 7, 17), EDF[Date], "&lt;=" &amp; $A$4, EDF[Nom], EDF_jour[[#This Row],[NOM]]) / COUNTIFS(EDF[Date], "&gt;=" &amp; DATE(2023, 7, 17), EDF[Date], "&lt;=" &amp; $A$4, EDF[Nom], EDF_jour[[#This Row],[NOM]]))</f>
        <v>2.3055555555555554</v>
      </c>
      <c r="AT46" s="132" t="str">
        <f>IF(COUNTIFS(EDF[Date], "&gt;=" &amp; DATE(YEAR($A$4), MONTH($A$4), DAY($A$4) - 20), EDF[Date], "&lt;=" &amp; $A$4, EDF[Nom], EDF_jour[[#This Row],[NOM]]) = 0, "", SUMIFS(EDF[Sommeil], EDF[Date], "&gt;=" &amp; DATE(YEAR($A$4), MONTH($A$4), DAY($A$4) - 20), EDF[Date], "&lt;=" &amp; $A$4, EDF[Nom], EDF_jour[[#This Row],[NOM]]) / COUNTIFS(EDF[Date], "&gt;=" &amp; DATE(YEAR($A$4), MONTH($A$4), DAY($A$4) - 20), EDF[Date], "&lt;=" &amp; $A$4, EDF[Nom], EDF_jour[[#This Row],[NOM]]))</f>
        <v/>
      </c>
      <c r="AU46" s="132">
        <f>IF(COUNTIFS(EDF[Date], "&gt;=" &amp; DATE(2023, 7, 17), EDF[Date], "&lt;=" &amp; $A$4, EDF[Nom], EDF_jour[[#This Row],[NOM]]) = 0, "", SUMIFS(EDF[Sommeil], EDF[Date], "&gt;=" &amp; DATE(2023, 7, 17), EDF[Date], "&lt;=" &amp; $A$4, EDF[Nom], EDF_jour[[#This Row],[NOM]]) / COUNTIFS(EDF[Date], "&gt;=" &amp; DATE(2023, 7, 17), EDF[Date], "&lt;=" &amp; $A$4, EDF[Nom], EDF_jour[[#This Row],[NOM]]))</f>
        <v>2.8055555555555554</v>
      </c>
      <c r="AV46" s="132" t="str">
        <f>IF(COUNTIFS(EDF[Date], "&gt;=" &amp; DATE(YEAR($A$4), MONTH($A$4), DAY($A$4) - 20), EDF[Date], "&lt;=" &amp; $A$4, EDF[Nom], EDF_jour[[#This Row],[NOM]]) = 0, "", SUMIFS(EDF[Etat Physique], EDF[Date], "&gt;=" &amp; DATE(YEAR($A$4), MONTH($A$4), DAY($A$4) - 20), EDF[Date], "&lt;=" &amp; $A$4, EDF[Nom], EDF_jour[[#This Row],[NOM]]) / COUNTIFS(EDF[Date], "&gt;=" &amp; DATE(YEAR($A$4), MONTH($A$4), DAY($A$4) - 20), EDF[Date], "&lt;=" &amp; $A$4, EDF[Nom], EDF_jour[[#This Row],[NOM]]))</f>
        <v/>
      </c>
      <c r="AW46" s="132">
        <f>IF(COUNTIFS(EDF[Date], "&gt;=" &amp; DATE(2023, 7, 17), EDF[Date], "&lt;=" &amp; $A$4, EDF[Nom], EDF_jour[[#This Row],[NOM]]) = 0, "", SUMIFS(EDF[Etat Physique], EDF[Date], "&gt;=" &amp; DATE(2023, 7, 17), EDF[Date], "&lt;=" &amp; $A$4, EDF[Nom], EDF_jour[[#This Row],[NOM]]) / COUNTIFS(EDF[Date], "&gt;=" &amp; DATE(2023, 7, 17), EDF[Date], "&lt;=" &amp; $A$4, EDF[Nom], EDF_jour[[#This Row],[NOM]]))</f>
        <v>2.8611111111111112</v>
      </c>
      <c r="AX46" s="132" t="str">
        <f>IF(COUNTIFS(EDF[Date], "&gt;=" &amp; DATE(YEAR($A$4), MONTH($A$4), DAY($A$4) - 20), EDF[Date], "&lt;=" &amp; $A$4, EDF[Nom], EDF_jour[[#This Row],[NOM]]) = 0, "", SUMIFS(EDF[Hydratation], EDF[Date], "&gt;=" &amp; DATE(YEAR($A$4), MONTH($A$4), DAY($A$4) - 20), EDF[Date], "&lt;=" &amp; $A$4, EDF[Nom], EDF_jour[[#This Row],[NOM]]) / COUNTIFS(EDF[Date], "&gt;=" &amp; DATE(YEAR($A$4), MONTH($A$4), DAY($A$4) - 20), EDF[Date], "&lt;=" &amp; $A$4, EDF[Nom], EDF_jour[[#This Row],[NOM]]))</f>
        <v/>
      </c>
      <c r="AY46" s="132">
        <f>IF(COUNTIFS(EDF[Date], "&gt;=" &amp; DATE(2023, 7, 17), EDF[Date], "&lt;=" &amp; $A$4, EDF[Nom], EDF_jour[[#This Row],[NOM]]) = 0, "", SUMIFS(EDF[Hydratation], EDF[Date], "&gt;=" &amp; DATE(2023, 7, 17), EDF[Date], "&lt;=" &amp; $A$4, EDF[Nom], EDF_jour[[#This Row],[NOM]]) / COUNTIFS(EDF[Date], "&gt;=" &amp; DATE(2023, 7, 17), EDF[Date], "&lt;=" &amp; $A$4, EDF[Nom], EDF_jour[[#This Row],[NOM]]))</f>
        <v>2.1944444444444446</v>
      </c>
      <c r="AZ46" s="132" t="str">
        <f>IF(COUNTIFS(EDF[Date], "&gt;=" &amp; DATE(YEAR($A$4), MONTH($A$4), DAY($A$4) - 20), EDF[Date], "&lt;=" &amp; $A$4, EDF[Nom], EDF_jour[[#This Row],[NOM]]) = 0, "", SUMIFS(EDF[Nutrition], EDF[Date], "&gt;=" &amp; DATE(YEAR($A$4), MONTH($A$4), DAY($A$4) - 20), EDF[Date], "&lt;=" &amp; $A$4, EDF[Nom], EDF_jour[[#This Row],[NOM]]) / COUNTIFS(EDF[Date], "&gt;=" &amp; DATE(YEAR($A$4), MONTH($A$4), DAY($A$4) - 20), EDF[Date], "&lt;=" &amp; $A$4, EDF[Nom], EDF_jour[[#This Row],[NOM]]))</f>
        <v/>
      </c>
      <c r="BA46" s="134">
        <f>IF(COUNTIFS(EDF[Date], "&gt;=" &amp; DATE(2023, 7, 17), EDF[Date], "&lt;=" &amp; $A$4, EDF[Nom], EDF_jour[[#This Row],[NOM]]) = 0, "", SUMIFS(EDF[Hydratation], EDF[Date], "&gt;=" &amp; DATE(2023, 7, 17), EDF[Date], "&lt;=" &amp; $A$4, EDF[Nom], EDF_jour[[#This Row],[NOM]]) / COUNTIFS(EDF[Date], "&gt;=" &amp; DATE(2023, 7, 17), EDF[Date], "&lt;=" &amp; $A$4, EDF[Nom], EDF_jour[[#This Row],[NOM]]))</f>
        <v>2.1944444444444446</v>
      </c>
      <c r="BB46" s="48"/>
      <c r="BC46" s="48"/>
      <c r="BD46" s="48"/>
      <c r="BE46" s="48"/>
      <c r="BF46" s="48"/>
      <c r="BG46" s="48"/>
      <c r="BH46" s="48"/>
      <c r="BI46" s="48"/>
      <c r="BJ46" s="48"/>
      <c r="BK46" s="48"/>
      <c r="BL46" s="48"/>
      <c r="BM46" s="48"/>
      <c r="BN46" s="48"/>
      <c r="BO46" s="48"/>
      <c r="BP46" s="48"/>
      <c r="BQ46" s="48"/>
      <c r="BR46" s="48"/>
      <c r="BS46" s="48"/>
      <c r="BT46" s="48"/>
      <c r="BU46" s="49"/>
      <c r="BV46" s="49"/>
      <c r="BW46" s="49"/>
      <c r="BX46" s="49"/>
      <c r="BY46" s="49"/>
    </row>
    <row r="47" spans="1:77" x14ac:dyDescent="0.2">
      <c r="A47" s="78" t="s">
        <v>89</v>
      </c>
      <c r="B47" s="78" t="s">
        <v>823</v>
      </c>
      <c r="C47" s="39" t="s">
        <v>776</v>
      </c>
      <c r="D47" s="40" t="s">
        <v>772</v>
      </c>
      <c r="E47" s="34"/>
      <c r="F47" s="52" t="s">
        <v>767</v>
      </c>
      <c r="G47" s="53" t="s">
        <v>773</v>
      </c>
      <c r="H47" s="37" t="str" cm="1">
        <f t="array" ref="H47">IF(P47="", "", IF(SUMPRODUCT((EDF_jour[[#This Row],[Humeur]:[Nutrition]]&lt;3)*1)&gt;=3, "Bas", VLOOKUP(P47, $G$67:$H$71, 2, TRUE)))</f>
        <v/>
      </c>
      <c r="I47" s="35"/>
      <c r="J47" s="44" t="str" cm="1">
        <f t="array" ref="J47">IF(SUMPRODUCT((EDF[[Date]:[Date]]=$A$4)*(EDF[[Nom]:[Nom]]=A47)*(EDF[[Humeur]:[Humeur]]))=0, "", SUMPRODUCT((EDF[[Date]:[Date]]=$A$4)*(EDF[[Nom]:[Nom]]=A47)*(EDF[[Humeur]:[Humeur]])))</f>
        <v/>
      </c>
      <c r="K47" s="45" t="str" cm="1">
        <f t="array" ref="K47">IF(SUMPRODUCT((EDF[[Date]:[Date]]=$A$4)*(EDF[[Nom]:[Nom]]=A47)*(EDF[[Stress]:[Stress]]))=0, "", SUMPRODUCT((EDF[[Date]:[Date]]=$A$4)*(EDF[[Nom]:[Nom]]=A47)*(EDF[[Stress]:[Stress]])))</f>
        <v/>
      </c>
      <c r="L47" s="45" t="str" cm="1">
        <f t="array" ref="L47">IF(SUMPRODUCT((EDF[[Date]:[Date]]=$A$4)*(EDF[[Nom]:[Nom]]=A47)*(EDF[[Sommeil]:[Sommeil]]))=0, "", SUMPRODUCT((EDF[[Date]:[Date]]=$A$4)*(EDF[[Nom]:[Nom]]=A47)*(EDF[[Sommeil]:[Sommeil]])))</f>
        <v/>
      </c>
      <c r="M47" s="45" t="str" cm="1">
        <f t="array" ref="M47">IF(SUMPRODUCT((EDF[[Date]:[Date]]=$A$4)*(EDF[[Nom]:[Nom]]=A47)*(EDF[[Etat Physique]:[Etat Physique]]))=0, "", SUMPRODUCT((EDF[[Date]:[Date]]=$A$4)*(EDF[[Nom]:[Nom]]=A47)*(EDF[[Etat Physique]:[Etat Physique]])))</f>
        <v/>
      </c>
      <c r="N47" s="45" t="str" cm="1">
        <f t="array" ref="N47">IF(SUMPRODUCT((EDF[[Date]:[Date]]=$A$4)*(EDF[[Nom]:[Nom]]=A47)*(EDF[[Hydratation]:[Hydratation]]))=0, "", SUMPRODUCT((EDF[[Date]:[Date]]=$A$4)*(EDF[[Nom]:[Nom]]=A47)*(EDF[[Hydratation]:[Hydratation]])))</f>
        <v/>
      </c>
      <c r="O47" s="45" t="str" cm="1">
        <f t="array" ref="O47">IF(SUMPRODUCT((EDF[[Date]:[Date]]=$A$4)*(EDF[[Nom]:[Nom]]=A47)*(EDF[[Nutrition]:[Nutrition]]))=0, "", SUMPRODUCT((EDF[[Date]:[Date]]=$A$4)*(EDF[[Nom]:[Nom]]=A47)*(EDF[[Nutrition]:[Nutrition]])))</f>
        <v/>
      </c>
      <c r="P47" s="45" t="str" cm="1">
        <f t="array" ref="P47">IF(SUMPRODUCT((EDF[[Date]:[Date]]=$A$4)*(EDF[[Nom]:[Nom]]=A47)*(EDF[[Total EDF]:[Total EDF]]))=0, "", SUMPRODUCT((EDF[[Date]:[Date]]=$A$4)*(EDF[[Nom]:[Nom]]=A47)*(EDF[[Total EDF]:[Total EDF]])))</f>
        <v/>
      </c>
      <c r="Q47" s="107" t="str" cm="1">
        <f t="array" ref="Q47">IF(SUMPRODUCT((EDF[[Date]:[Date]]=$A$4)*(EDF[[Nom]:[Nom]]=EDF_jour[[#This Row],[NOM]])*(EDF[[Intensité douleur]:[Intensité douleur]]))=0, "", SUMPRODUCT((EDF[[Date]:[Date]]=$A$4)*(EDF[[Nom]:[Nom]]=EDF_jour[[#This Row],[NOM]])*(EDF[[Intensité douleur]:[Intensité douleur]])))</f>
        <v/>
      </c>
      <c r="R47" s="35" t="str" cm="1">
        <f t="array" ref="R47">IF(IFERROR(INDEX(EDF[[Commentaires douleur]:[Commentaires douleur]], MATCH(1, (EDF[[Date]:[Date]]=$A$4)*(EDF[[Nom]:[Nom]]=EDF_jour[[#This Row],[NOM]]), 0)), "")=0, "", IFERROR(INDEX(EDF[[Commentaires douleur]:[Commentaires douleur]], MATCH(1, (EDF[[Date]:[Date]]=$A$4)*(EDF[[Nom]:[Nom]]=EDF_jour[[#This Row],[NOM]]), 0)), ""))</f>
        <v/>
      </c>
      <c r="S47" s="35"/>
      <c r="T47" s="35" t="str" cm="1">
        <f t="array" ref="T47">IF(IFERROR(INDEX(EDF[[Tête]:[Tête]], MATCH(1, (EDF[[Date]:[Date]]=$A$4)*(EDF[[Nom]:[Nom]]=EDF_jour[[#This Row],[NOM]]), 0)), "")=0, "", IFERROR(INDEX(EDF[[Tête]:[Tête]], MATCH(1, (EDF[[Date]:[Date]]=$A$4)*(EDF[[Nom]:[Nom]]=EDF_jour[[#This Row],[NOM]]), 0)), ""))</f>
        <v/>
      </c>
      <c r="U47" s="35" t="str" cm="1">
        <f t="array" ref="U47">IF(IFERROR(INDEX(EDF[[Cervicales]:[Cervicales]], MATCH(1, (EDF[[Date]:[Date]]=$A$4)*(EDF[[Nom]:[Nom]]=EDF_jour[[#This Row],[NOM]]), 0)), "")=0, "", IFERROR(INDEX(EDF[[Cervicales]:[Cervicales]], MATCH(1, (EDF[[Date]:[Date]]=$A$4)*(EDF[[Nom]:[Nom]]=EDF_jour[[#This Row],[NOM]]), 0)), ""))</f>
        <v/>
      </c>
      <c r="V47" s="35" t="str" cm="1">
        <f t="array" ref="V47">IF(IFERROR(INDEX(EDF[[Ceinture scapulaire]:[Ceinture scapulaire]], MATCH(1, (EDF[[Date]:[Date]]=$A$4)*(EDF[[Nom]:[Nom]]=EDF_jour[[#This Row],[NOM]]), 0)), "")=0, "", IFERROR(INDEX(EDF[[Ceinture scapulaire]:[Ceinture scapulaire]], MATCH(1, (EDF[[Date]:[Date]]=$A$4)*(EDF[[Nom]:[Nom]]=EDF_jour[[#This Row],[NOM]]), 0)), ""))</f>
        <v/>
      </c>
      <c r="W47" s="35" t="str" cm="1">
        <f t="array" ref="W47">IF(IFERROR(INDEX(EDF[[Coudes]:[Coudes]], MATCH(1, (EDF[[Date]:[Date]]=$A$4)*(EDF[[Nom]:[Nom]]=EDF_jour[[#This Row],[NOM]]), 0)), "")=0, "", IFERROR(INDEX(EDF[[Coudes]:[Coudes]], MATCH(1, (EDF[[Date]:[Date]]=$A$4)*(EDF[[Nom]:[Nom]]=EDF_jour[[#This Row],[NOM]]), 0)), ""))</f>
        <v/>
      </c>
      <c r="X47" s="35" t="str" cm="1">
        <f t="array" ref="X47">IF(IFERROR(INDEX(EDF[[Mains]:[Mains]], MATCH(1, (EDF[[Date]:[Date]]=$A$4)*(EDF[[Nom]:[Nom]]=EDF_jour[[#This Row],[NOM]]), 0)), "")=0, "", IFERROR(INDEX(EDF[[Mains]:[Mains]], MATCH(1, (EDF[[Date]:[Date]]=$A$4)*(EDF[[Nom]:[Nom]]=EDF_jour[[#This Row],[NOM]]), 0)), ""))</f>
        <v/>
      </c>
      <c r="Y47" s="35" t="str" cm="1">
        <f t="array" ref="Y47">IF(IFERROR(INDEX(EDF[[Dos]:[Dos]], MATCH(1, (EDF[[Date]:[Date]]=$A$4)*(EDF[[Nom]:[Nom]]=EDF_jour[[#This Row],[NOM]]), 0)), "")=0, "", IFERROR(INDEX(EDF[[Dos]:[Dos]], MATCH(1, (EDF[[Date]:[Date]]=$A$4)*(EDF[[Nom]:[Nom]]=EDF_jour[[#This Row],[NOM]]), 0)), ""))</f>
        <v/>
      </c>
      <c r="Z47" s="35" t="str" cm="1">
        <f t="array" ref="Z47">IF(IFERROR(INDEX(EDF[[Abdos]:[Abdos]], MATCH(1, (EDF[[Date]:[Date]]=$A$4)*(EDF[[Nom]:[Nom]]=EDF_jour[[#This Row],[NOM]]), 0)), "")=0, "", IFERROR(INDEX(EDF[[Abdos]:[Abdos]], MATCH(1, (EDF[[Date]:[Date]]=$A$4)*(EDF[[Nom]:[Nom]]=EDF_jour[[#This Row],[NOM]]), 0)), ""))</f>
        <v/>
      </c>
      <c r="AA47" s="35" t="str" cm="1">
        <f t="array" ref="AA47">IF(IFERROR(INDEX(EDF[[Ceinture pelvienne]:[Ceinture pelvienne]], MATCH(1, (EDF[[Date]:[Date]]=$A$4)*(EDF[[Nom]:[Nom]]=EDF_jour[[#This Row],[NOM]]), 0)), "")=0, "", IFERROR(INDEX(EDF[[Ceinture pelvienne]:[Ceinture pelvienne]], MATCH(1, (EDF[[Date]:[Date]]=$A$4)*(EDF[[Nom]:[Nom]]=EDF_jour[[#This Row],[NOM]]), 0)), ""))</f>
        <v/>
      </c>
      <c r="AB47" s="35" t="str" cm="1">
        <f t="array" ref="AB47">IF(IFERROR(INDEX(EDF[[Genou]:[Genou]], MATCH(1, (EDF[[Date]:[Date]]=$A$4)*(EDF[[Nom]:[Nom]]=EDF_jour[[#This Row],[NOM]]), 0)), "")=0, "", IFERROR(INDEX(EDF[[Genou]:[Genou]], MATCH(1, (EDF[[Date]:[Date]]=$A$4)*(EDF[[Nom]:[Nom]]=EDF_jour[[#This Row],[NOM]]), 0)), ""))</f>
        <v/>
      </c>
      <c r="AC47" s="35" t="str" cm="1">
        <f t="array" ref="AC47">IF(IFERROR(INDEX(EDF[[Quadri]:[Quadri]], MATCH(1, (EDF[[Date]:[Date]]=$A$4)*(EDF[[Nom]:[Nom]]=EDF_jour[[#This Row],[NOM]]), 0)), "")=0, "", IFERROR(INDEX(EDF[[Quadri]:[Quadri]], MATCH(1, (EDF[[Date]:[Date]]=$A$4)*(EDF[[Nom]:[Nom]]=EDF_jour[[#This Row],[NOM]]), 0)), ""))</f>
        <v/>
      </c>
      <c r="AD47" s="35" t="str" cm="1">
        <f t="array" ref="AD47">IF(IFERROR(INDEX(EDF[[Ischio]:[Ischio]], MATCH(1, (EDF[[Date]:[Date]]=$A$4)*(EDF[[Nom]:[Nom]]=EDF_jour[[#This Row],[NOM]]), 0)), "")=0, "", IFERROR(INDEX(EDF[[Ischio]:[Ischio]], MATCH(1, (EDF[[Date]:[Date]]=$A$4)*(EDF[[Nom]:[Nom]]=EDF_jour[[#This Row],[NOM]]), 0)), ""))</f>
        <v/>
      </c>
      <c r="AE47" s="35" t="str" cm="1">
        <f t="array" ref="AE47">IF(IFERROR(INDEX(EDF[[Tibia]:[Tibia]], MATCH(1, (EDF[[Date]:[Date]]=$A$4)*(EDF[[Nom]:[Nom]]=EDF_jour[[#This Row],[NOM]]), 0)), "")=0, "", IFERROR(INDEX(EDF[[Tibia]:[Tibia]], MATCH(1, (EDF[[Date]:[Date]]=$A$4)*(EDF[[Nom]:[Nom]]=EDF_jour[[#This Row],[NOM]]), 0)), ""))</f>
        <v/>
      </c>
      <c r="AF47" s="35" t="str" cm="1">
        <f t="array" ref="AF47">IF(IFERROR(INDEX(EDF[[Mollet]:[Mollet]], MATCH(1, (EDF[[Date]:[Date]]=$A$4)*(EDF[[Nom]:[Nom]]=EDF_jour[[#This Row],[NOM]]), 0)), "")=0, "", IFERROR(INDEX(EDF[[Mollet]:[Mollet]], MATCH(1, (EDF[[Date]:[Date]]=$A$4)*(EDF[[Nom]:[Nom]]=EDF_jour[[#This Row],[NOM]]), 0)), ""))</f>
        <v/>
      </c>
      <c r="AG47" s="35" t="str" cm="1">
        <f t="array" ref="AG47">IF(IFERROR(INDEX(EDF[[Chevilles]:[Chevilles]], MATCH(1, (EDF[[Date]:[Date]]=$A$4)*(EDF[[Nom]:[Nom]]=EDF_jour[[#This Row],[NOM]]), 0)), "")=0, "", IFERROR(INDEX(EDF[[Chevilles]:[Chevilles]], MATCH(1, (EDF[[Date]:[Date]]=$A$4)*(EDF[[Nom]:[Nom]]=EDF_jour[[#This Row],[NOM]]), 0)), ""))</f>
        <v/>
      </c>
      <c r="AH47" s="35" t="str" cm="1">
        <f t="array" ref="AH47">IF(IFERROR(INDEX(EDF[[Pieds]:[Pieds]], MATCH(1, (EDF[[Date]:[Date]]=$A$4)*(EDF[[Nom]:[Nom]]=EDF_jour[[#This Row],[NOM]]), 0)), "")=0, "", IFERROR(INDEX(EDF[[Pieds]:[Pieds]], MATCH(1, (EDF[[Date]:[Date]]=$A$4)*(EDF[[Nom]:[Nom]]=EDF_jour[[#This Row],[NOM]]), 0)), ""))</f>
        <v/>
      </c>
      <c r="AI47" s="35">
        <f>IF(COUNTIFS(EDF[Date], "&gt;=" &amp; DATE(YEAR($A$4), MONTH($A$4), DAY($A$4) - 6), EDF[Date], "&lt;=" &amp; $A$4, EDF[Nom], EDF_jour[[#This Row],[NOM]]) = 0, "", SUMIFS(EDF[Total EDF], EDF[Date], "&gt;=" &amp; DATE(YEAR($A$4), MONTH($A$4), DAY($A$4) - 6), EDF[Date], "&lt;=" &amp; $A$4, EDF[Nom], EDF_jour[[#This Row],[NOM]]) / COUNTIFS(EDF[Date], "&gt;=" &amp; DATE(YEAR($A$4), MONTH($A$4), DAY($A$4) - 6), EDF[Date], "&lt;=" &amp; $A$4, EDF[Nom], EDF_jour[[#This Row],[NOM]]))</f>
        <v>19</v>
      </c>
      <c r="AJ47" s="35" cm="1">
        <f t="array" ref="AJ47">IF(COUNTIFS(EDF[Date], "&gt;=" &amp; DATE(YEAR($A$4), MONTH($A$4), DAY($A$4) - 6), EDF[Date], "&lt;=" &amp; $A$4, EDF[Nom], EDF_jour[[#This Row],[NOM]]) &gt; 1, SQRT(SUMPRODUCT((EDF[Nom]=EDF_jour[[#This Row],[NOM]]) * (EDF[Date]&gt;=DATE(YEAR($A$4), MONTH($A$4), DAY($A$4)-6)) * (EDF[Date]&lt;=$A$4) * (EDF[Total EDF]-EDF_jour[[#This Row],[Tendance semaine]])^2) / (COUNTIFS(EDF[Date], "&gt;=" &amp; DATE(YEAR($A$4), MONTH($A$4), DAY($A$4) - 6), EDF[Date], "&lt;=" &amp; $A$4, EDF[Nom], EDF_jour[[#This Row],[NOM]]) - 1)), 0)</f>
        <v>0</v>
      </c>
      <c r="AK47" s="130">
        <f>IF(COUNTIFS(EDF[Date], "&gt;=" &amp; DATE(YEAR($A$4), MONTH($A$4), DAY($A$4) - 20), EDF[Date], "&lt;=" &amp; $A$4, EDF[Nom], EDF_jour[[#This Row],[NOM]]) = 0, "", SUMIFS(EDF[Total EDF], EDF[Date], "&gt;=" &amp; DATE(YEAR($A$4), MONTH($A$4), DAY($A$4) - 20), EDF[Date], "&lt;=" &amp; $A$4, EDF[Nom], EDF_jour[[#This Row],[NOM]]) / COUNTIFS(EDF[Date], "&gt;=" &amp; DATE(YEAR($A$4), MONTH($A$4), DAY($A$4) - 20), EDF[Date], "&lt;=" &amp; $A$4, EDF[Nom], EDF_jour[[#This Row],[NOM]]))</f>
        <v>20</v>
      </c>
      <c r="AL47" s="131" t="str">
        <f>IFERROR((EDF_jour[[#This Row],[Score]] - EDF_jour[[#This Row],[Tendance 21j EDF]]) / EDF_jour[[#This Row],[Tendance 21j EDF]], "")</f>
        <v/>
      </c>
      <c r="AM47" s="132" cm="1">
        <f t="array" ref="AM47">IF(COUNTIFS(EDF[Date], "&gt;=" &amp; DATE(YEAR($A$4), MONTH($A$4), DAY($A$4) - 20), EDF[Date], "&lt;=" &amp; $A$4, EDF[Nom], EDF_jour[[#This Row],[NOM]]) &gt; 1, SQRT(SUMPRODUCT((EDF[Nom]=EDF_jour[[#This Row],[NOM]]) * (EDF[Date]&gt;=DATE(YEAR($A$4), MONTH($A$4), DAY($A$4)-20)) * (EDF[Date]&lt;=$A$4) * (EDF[Total EDF]-EDF_jour[[#This Row],[Tendance 21j EDF]])^2) / (COUNTIFS(EDF[Date], "&gt;=" &amp; DATE(YEAR($A$4), MONTH($A$4), DAY($A$4) - 20), EDF[Date], "&lt;=" &amp; $A$4, EDF[Nom], EDF_jour[[#This Row],[NOM]]) - 1)), 0)</f>
        <v>1</v>
      </c>
      <c r="AN47" s="133">
        <f>IF(COUNTIFS(EDF[Date], "&gt;=" &amp; DATE(2023, 7, 17), EDF[Date], "&lt;=" &amp; $A$4, EDF[Nom], EDF_jour[[#This Row],[NOM]]) = 0, "", SUMIFS(EDF[Total EDF], EDF[Date], "&gt;=" &amp; DATE(2023, 7, 17), EDF[Date], "&lt;=" &amp; $A$4, EDF[Nom], EDF_jour[[#This Row],[NOM]]) / COUNTIFS(EDF[Date], "&gt;=" &amp; DATE(2023, 7, 17), EDF[Date], "&lt;=" &amp; $A$4, EDF[Nom], EDF_jour[[#This Row],[NOM]]))</f>
        <v>20.285714285714285</v>
      </c>
      <c r="AO47" s="132" cm="1">
        <f t="array" ref="AO47">IF(COUNTIFS(EDF[Date], "&gt;=" &amp; DATE(2023, 7, 17), EDF[Date], "&lt;=" &amp; $A$4, EDF[Nom], EDF_jour[[#This Row],[NOM]]) &gt; 1, SQRT(SUMPRODUCT((EDF[Nom]=EDF_jour[[#This Row],[NOM]]) * (EDF[Date]&gt;=DATE(2023, 7, 17)) * (EDF[Date]&lt;=$A$4) * (EDF[Total EDF]-EDF_jour[[#This Row],[Tendance saison]])^2) / (COUNTIFS(EDF[Date], "&gt;=" &amp; DATE(2023, 7, 17), EDF[Date], "&lt;=" &amp; $A$4, EDF[Nom], EDF_jour[[#This Row],[NOM]]) - 1)), 0)</f>
        <v>2.9157747101377276</v>
      </c>
      <c r="AP47" s="132">
        <f>IF(COUNTIFS(EDF[Date], "&gt;=" &amp; DATE(YEAR($A$4), MONTH($A$4), DAY($A$4) - 20), EDF[Date], "&lt;=" &amp; $A$4, EDF[Nom], EDF_jour[[#This Row],[NOM]]) = 0, "", SUMIFS(EDF[Humeur], EDF[Date], "&gt;=" &amp; DATE(YEAR($A$4), MONTH($A$4), DAY($A$4) - 20), EDF[Date], "&lt;=" &amp; $A$4, EDF[Nom], EDF_jour[[#This Row],[NOM]]) / COUNTIFS(EDF[Date], "&gt;=" &amp; DATE(YEAR($A$4), MONTH($A$4), DAY($A$4) - 20), EDF[Date], "&lt;=" &amp; $A$4, EDF[Nom], EDF_jour[[#This Row],[NOM]]))</f>
        <v>3.3333333333333335</v>
      </c>
      <c r="AQ47" s="132">
        <f>IF(COUNTIFS(EDF[Date], "&gt;=" &amp; DATE(2023, 7, 17), EDF[Date], "&lt;=" &amp; $A$4, EDF[Nom], EDF_jour[[#This Row],[NOM]]) = 0, "", SUMIFS(EDF[Humeur], EDF[Date], "&gt;=" &amp; DATE(2023, 7, 17), EDF[Date], "&lt;=" &amp; $A$4, EDF[Nom], EDF_jour[[#This Row],[NOM]]) / COUNTIFS(EDF[Date], "&gt;=" &amp; DATE(2023, 7, 17), EDF[Date], "&lt;=" &amp; $A$4, EDF[Nom], EDF_jour[[#This Row],[NOM]]))</f>
        <v>3.3333333333333335</v>
      </c>
      <c r="AR47" s="132">
        <f>IF(COUNTIFS(EDF[Date], "&gt;=" &amp; DATE(YEAR($A$4), MONTH($A$4), DAY($A$4) - 20), EDF[Date], "&lt;=" &amp; $A$4, EDF[Nom], EDF_jour[[#This Row],[NOM]]) = 0, "", SUMIFS(EDF[Stress], EDF[Date], "&gt;=" &amp; DATE(YEAR($A$4), MONTH($A$4), DAY($A$4) - 20), EDF[Date], "&lt;=" &amp; $A$4, EDF[Nom], EDF_jour[[#This Row],[NOM]]) / COUNTIFS(EDF[Date], "&gt;=" &amp; DATE(YEAR($A$4), MONTH($A$4), DAY($A$4) - 20), EDF[Date], "&lt;=" &amp; $A$4, EDF[Nom], EDF_jour[[#This Row],[NOM]]))</f>
        <v>3.6666666666666665</v>
      </c>
      <c r="AS47" s="132">
        <f>IF(COUNTIFS(EDF[Date], "&gt;=" &amp; DATE(2023, 7, 17), EDF[Date], "&lt;=" &amp; $A$4, EDF[Nom], EDF_jour[[#This Row],[NOM]]) = 0, "", SUMIFS(EDF[Stress], EDF[Date], "&gt;=" &amp; DATE(2023, 7, 17), EDF[Date], "&lt;=" &amp; $A$4, EDF[Nom], EDF_jour[[#This Row],[NOM]]) / COUNTIFS(EDF[Date], "&gt;=" &amp; DATE(2023, 7, 17), EDF[Date], "&lt;=" &amp; $A$4, EDF[Nom], EDF_jour[[#This Row],[NOM]]))</f>
        <v>3.6428571428571428</v>
      </c>
      <c r="AT47" s="132">
        <f>IF(COUNTIFS(EDF[Date], "&gt;=" &amp; DATE(YEAR($A$4), MONTH($A$4), DAY($A$4) - 20), EDF[Date], "&lt;=" &amp; $A$4, EDF[Nom], EDF_jour[[#This Row],[NOM]]) = 0, "", SUMIFS(EDF[Sommeil], EDF[Date], "&gt;=" &amp; DATE(YEAR($A$4), MONTH($A$4), DAY($A$4) - 20), EDF[Date], "&lt;=" &amp; $A$4, EDF[Nom], EDF_jour[[#This Row],[NOM]]) / COUNTIFS(EDF[Date], "&gt;=" &amp; DATE(YEAR($A$4), MONTH($A$4), DAY($A$4) - 20), EDF[Date], "&lt;=" &amp; $A$4, EDF[Nom], EDF_jour[[#This Row],[NOM]]))</f>
        <v>2.6666666666666665</v>
      </c>
      <c r="AU47" s="132">
        <f>IF(COUNTIFS(EDF[Date], "&gt;=" &amp; DATE(2023, 7, 17), EDF[Date], "&lt;=" &amp; $A$4, EDF[Nom], EDF_jour[[#This Row],[NOM]]) = 0, "", SUMIFS(EDF[Sommeil], EDF[Date], "&gt;=" &amp; DATE(2023, 7, 17), EDF[Date], "&lt;=" &amp; $A$4, EDF[Nom], EDF_jour[[#This Row],[NOM]]) / COUNTIFS(EDF[Date], "&gt;=" &amp; DATE(2023, 7, 17), EDF[Date], "&lt;=" &amp; $A$4, EDF[Nom], EDF_jour[[#This Row],[NOM]]))</f>
        <v>2.9285714285714284</v>
      </c>
      <c r="AV47" s="132">
        <f>IF(COUNTIFS(EDF[Date], "&gt;=" &amp; DATE(YEAR($A$4), MONTH($A$4), DAY($A$4) - 20), EDF[Date], "&lt;=" &amp; $A$4, EDF[Nom], EDF_jour[[#This Row],[NOM]]) = 0, "", SUMIFS(EDF[Etat Physique], EDF[Date], "&gt;=" &amp; DATE(YEAR($A$4), MONTH($A$4), DAY($A$4) - 20), EDF[Date], "&lt;=" &amp; $A$4, EDF[Nom], EDF_jour[[#This Row],[NOM]]) / COUNTIFS(EDF[Date], "&gt;=" &amp; DATE(YEAR($A$4), MONTH($A$4), DAY($A$4) - 20), EDF[Date], "&lt;=" &amp; $A$4, EDF[Nom], EDF_jour[[#This Row],[NOM]]))</f>
        <v>3</v>
      </c>
      <c r="AW47" s="132">
        <f>IF(COUNTIFS(EDF[Date], "&gt;=" &amp; DATE(2023, 7, 17), EDF[Date], "&lt;=" &amp; $A$4, EDF[Nom], EDF_jour[[#This Row],[NOM]]) = 0, "", SUMIFS(EDF[Etat Physique], EDF[Date], "&gt;=" &amp; DATE(2023, 7, 17), EDF[Date], "&lt;=" &amp; $A$4, EDF[Nom], EDF_jour[[#This Row],[NOM]]) / COUNTIFS(EDF[Date], "&gt;=" &amp; DATE(2023, 7, 17), EDF[Date], "&lt;=" &amp; $A$4, EDF[Nom], EDF_jour[[#This Row],[NOM]]))</f>
        <v>2.8809523809523809</v>
      </c>
      <c r="AX47" s="132">
        <f>IF(COUNTIFS(EDF[Date], "&gt;=" &amp; DATE(YEAR($A$4), MONTH($A$4), DAY($A$4) - 20), EDF[Date], "&lt;=" &amp; $A$4, EDF[Nom], EDF_jour[[#This Row],[NOM]]) = 0, "", SUMIFS(EDF[Hydratation], EDF[Date], "&gt;=" &amp; DATE(YEAR($A$4), MONTH($A$4), DAY($A$4) - 20), EDF[Date], "&lt;=" &amp; $A$4, EDF[Nom], EDF_jour[[#This Row],[NOM]]) / COUNTIFS(EDF[Date], "&gt;=" &amp; DATE(YEAR($A$4), MONTH($A$4), DAY($A$4) - 20), EDF[Date], "&lt;=" &amp; $A$4, EDF[Nom], EDF_jour[[#This Row],[NOM]]))</f>
        <v>4</v>
      </c>
      <c r="AY47" s="132">
        <f>IF(COUNTIFS(EDF[Date], "&gt;=" &amp; DATE(2023, 7, 17), EDF[Date], "&lt;=" &amp; $A$4, EDF[Nom], EDF_jour[[#This Row],[NOM]]) = 0, "", SUMIFS(EDF[Hydratation], EDF[Date], "&gt;=" &amp; DATE(2023, 7, 17), EDF[Date], "&lt;=" &amp; $A$4, EDF[Nom], EDF_jour[[#This Row],[NOM]]) / COUNTIFS(EDF[Date], "&gt;=" &amp; DATE(2023, 7, 17), EDF[Date], "&lt;=" &amp; $A$4, EDF[Nom], EDF_jour[[#This Row],[NOM]]))</f>
        <v>3.7142857142857144</v>
      </c>
      <c r="AZ47" s="132">
        <f>IF(COUNTIFS(EDF[Date], "&gt;=" &amp; DATE(YEAR($A$4), MONTH($A$4), DAY($A$4) - 20), EDF[Date], "&lt;=" &amp; $A$4, EDF[Nom], EDF_jour[[#This Row],[NOM]]) = 0, "", SUMIFS(EDF[Nutrition], EDF[Date], "&gt;=" &amp; DATE(YEAR($A$4), MONTH($A$4), DAY($A$4) - 20), EDF[Date], "&lt;=" &amp; $A$4, EDF[Nom], EDF_jour[[#This Row],[NOM]]) / COUNTIFS(EDF[Date], "&gt;=" &amp; DATE(YEAR($A$4), MONTH($A$4), DAY($A$4) - 20), EDF[Date], "&lt;=" &amp; $A$4, EDF[Nom], EDF_jour[[#This Row],[NOM]]))</f>
        <v>3.3333333333333335</v>
      </c>
      <c r="BA47" s="134">
        <f>IF(COUNTIFS(EDF[Date], "&gt;=" &amp; DATE(2023, 7, 17), EDF[Date], "&lt;=" &amp; $A$4, EDF[Nom], EDF_jour[[#This Row],[NOM]]) = 0, "", SUMIFS(EDF[Hydratation], EDF[Date], "&gt;=" &amp; DATE(2023, 7, 17), EDF[Date], "&lt;=" &amp; $A$4, EDF[Nom], EDF_jour[[#This Row],[NOM]]) / COUNTIFS(EDF[Date], "&gt;=" &amp; DATE(2023, 7, 17), EDF[Date], "&lt;=" &amp; $A$4, EDF[Nom], EDF_jour[[#This Row],[NOM]]))</f>
        <v>3.7142857142857144</v>
      </c>
      <c r="BB47" s="48"/>
      <c r="BC47" s="48"/>
      <c r="BD47" s="48"/>
      <c r="BE47" s="48"/>
      <c r="BF47" s="48"/>
      <c r="BG47" s="48"/>
      <c r="BH47" s="48"/>
      <c r="BI47" s="48"/>
      <c r="BJ47" s="48"/>
      <c r="BK47" s="48"/>
      <c r="BL47" s="48"/>
      <c r="BM47" s="48"/>
      <c r="BN47" s="48"/>
      <c r="BO47" s="48"/>
      <c r="BP47" s="48"/>
      <c r="BQ47" s="48"/>
      <c r="BR47" s="48"/>
      <c r="BS47" s="48"/>
      <c r="BT47" s="48"/>
      <c r="BU47" s="49"/>
      <c r="BV47" s="49"/>
      <c r="BW47" s="49"/>
      <c r="BX47" s="49"/>
      <c r="BY47" s="49"/>
    </row>
    <row r="48" spans="1:77" x14ac:dyDescent="0.2">
      <c r="A48" s="78" t="s">
        <v>75</v>
      </c>
      <c r="B48" s="78" t="s">
        <v>824</v>
      </c>
      <c r="C48" s="40" t="s">
        <v>766</v>
      </c>
      <c r="D48" s="40" t="s">
        <v>772</v>
      </c>
      <c r="E48" s="34"/>
      <c r="F48" s="52" t="s">
        <v>787</v>
      </c>
      <c r="G48" s="53" t="s">
        <v>773</v>
      </c>
      <c r="H48" s="37" t="str" cm="1">
        <f t="array" ref="H48">IF(P48="", "", IF(SUMPRODUCT((EDF_jour[[#This Row],[Humeur]:[Nutrition]]&lt;3)*1)&gt;=3, "Bas", VLOOKUP(P48, $G$67:$H$71, 2, TRUE)))</f>
        <v/>
      </c>
      <c r="I48" s="77"/>
      <c r="J48" s="44" t="str" cm="1">
        <f t="array" ref="J48">IF(SUMPRODUCT((EDF[[Date]:[Date]]=$A$4)*(EDF[[Nom]:[Nom]]=A48)*(EDF[[Humeur]:[Humeur]]))=0, "", SUMPRODUCT((EDF[[Date]:[Date]]=$A$4)*(EDF[[Nom]:[Nom]]=A48)*(EDF[[Humeur]:[Humeur]])))</f>
        <v/>
      </c>
      <c r="K48" s="45" t="str" cm="1">
        <f t="array" ref="K48">IF(SUMPRODUCT((EDF[[Date]:[Date]]=$A$4)*(EDF[[Nom]:[Nom]]=A48)*(EDF[[Stress]:[Stress]]))=0, "", SUMPRODUCT((EDF[[Date]:[Date]]=$A$4)*(EDF[[Nom]:[Nom]]=A48)*(EDF[[Stress]:[Stress]])))</f>
        <v/>
      </c>
      <c r="L48" s="45" t="str" cm="1">
        <f t="array" ref="L48">IF(SUMPRODUCT((EDF[[Date]:[Date]]=$A$4)*(EDF[[Nom]:[Nom]]=A48)*(EDF[[Sommeil]:[Sommeil]]))=0, "", SUMPRODUCT((EDF[[Date]:[Date]]=$A$4)*(EDF[[Nom]:[Nom]]=A48)*(EDF[[Sommeil]:[Sommeil]])))</f>
        <v/>
      </c>
      <c r="M48" s="45" t="str" cm="1">
        <f t="array" ref="M48">IF(SUMPRODUCT((EDF[[Date]:[Date]]=$A$4)*(EDF[[Nom]:[Nom]]=A48)*(EDF[[Etat Physique]:[Etat Physique]]))=0, "", SUMPRODUCT((EDF[[Date]:[Date]]=$A$4)*(EDF[[Nom]:[Nom]]=A48)*(EDF[[Etat Physique]:[Etat Physique]])))</f>
        <v/>
      </c>
      <c r="N48" s="45" t="str" cm="1">
        <f t="array" ref="N48">IF(SUMPRODUCT((EDF[[Date]:[Date]]=$A$4)*(EDF[[Nom]:[Nom]]=A48)*(EDF[[Hydratation]:[Hydratation]]))=0, "", SUMPRODUCT((EDF[[Date]:[Date]]=$A$4)*(EDF[[Nom]:[Nom]]=A48)*(EDF[[Hydratation]:[Hydratation]])))</f>
        <v/>
      </c>
      <c r="O48" s="45" t="str" cm="1">
        <f t="array" ref="O48">IF(SUMPRODUCT((EDF[[Date]:[Date]]=$A$4)*(EDF[[Nom]:[Nom]]=A48)*(EDF[[Nutrition]:[Nutrition]]))=0, "", SUMPRODUCT((EDF[[Date]:[Date]]=$A$4)*(EDF[[Nom]:[Nom]]=A48)*(EDF[[Nutrition]:[Nutrition]])))</f>
        <v/>
      </c>
      <c r="P48" s="45" t="str" cm="1">
        <f t="array" ref="P48">IF(SUMPRODUCT((EDF[[Date]:[Date]]=$A$4)*(EDF[[Nom]:[Nom]]=A48)*(EDF[[Total EDF]:[Total EDF]]))=0, "", SUMPRODUCT((EDF[[Date]:[Date]]=$A$4)*(EDF[[Nom]:[Nom]]=A48)*(EDF[[Total EDF]:[Total EDF]])))</f>
        <v/>
      </c>
      <c r="Q48" s="45" t="str" cm="1">
        <f t="array" ref="Q48">IF(SUMPRODUCT((EDF[[Date]:[Date]]=$A$4)*(EDF[[Nom]:[Nom]]=EDF_jour[[#This Row],[NOM]])*(EDF[[Intensité douleur]:[Intensité douleur]]))=0, "", SUMPRODUCT((EDF[[Date]:[Date]]=$A$4)*(EDF[[Nom]:[Nom]]=EDF_jour[[#This Row],[NOM]])*(EDF[[Intensité douleur]:[Intensité douleur]])))</f>
        <v/>
      </c>
      <c r="R48" s="35" t="str" cm="1">
        <f t="array" ref="R48">IF(IFERROR(INDEX(EDF[[Commentaires douleur]:[Commentaires douleur]], MATCH(1, (EDF[[Date]:[Date]]=$A$4)*(EDF[[Nom]:[Nom]]=EDF_jour[[#This Row],[NOM]]), 0)), "")=0, "", IFERROR(INDEX(EDF[[Commentaires douleur]:[Commentaires douleur]], MATCH(1, (EDF[[Date]:[Date]]=$A$4)*(EDF[[Nom]:[Nom]]=EDF_jour[[#This Row],[NOM]]), 0)), ""))</f>
        <v/>
      </c>
      <c r="S48" s="35"/>
      <c r="T48" s="35" t="str" cm="1">
        <f t="array" ref="T48">IF(IFERROR(INDEX(EDF[[Tête]:[Tête]], MATCH(1, (EDF[[Date]:[Date]]=$A$4)*(EDF[[Nom]:[Nom]]=EDF_jour[[#This Row],[NOM]]), 0)), "")=0, "", IFERROR(INDEX(EDF[[Tête]:[Tête]], MATCH(1, (EDF[[Date]:[Date]]=$A$4)*(EDF[[Nom]:[Nom]]=EDF_jour[[#This Row],[NOM]]), 0)), ""))</f>
        <v/>
      </c>
      <c r="U48" s="35" t="str" cm="1">
        <f t="array" ref="U48">IF(IFERROR(INDEX(EDF[[Cervicales]:[Cervicales]], MATCH(1, (EDF[[Date]:[Date]]=$A$4)*(EDF[[Nom]:[Nom]]=EDF_jour[[#This Row],[NOM]]), 0)), "")=0, "", IFERROR(INDEX(EDF[[Cervicales]:[Cervicales]], MATCH(1, (EDF[[Date]:[Date]]=$A$4)*(EDF[[Nom]:[Nom]]=EDF_jour[[#This Row],[NOM]]), 0)), ""))</f>
        <v/>
      </c>
      <c r="V48" s="35" t="str" cm="1">
        <f t="array" ref="V48">IF(IFERROR(INDEX(EDF[[Ceinture scapulaire]:[Ceinture scapulaire]], MATCH(1, (EDF[[Date]:[Date]]=$A$4)*(EDF[[Nom]:[Nom]]=EDF_jour[[#This Row],[NOM]]), 0)), "")=0, "", IFERROR(INDEX(EDF[[Ceinture scapulaire]:[Ceinture scapulaire]], MATCH(1, (EDF[[Date]:[Date]]=$A$4)*(EDF[[Nom]:[Nom]]=EDF_jour[[#This Row],[NOM]]), 0)), ""))</f>
        <v/>
      </c>
      <c r="W48" s="35" t="str" cm="1">
        <f t="array" ref="W48">IF(IFERROR(INDEX(EDF[[Coudes]:[Coudes]], MATCH(1, (EDF[[Date]:[Date]]=$A$4)*(EDF[[Nom]:[Nom]]=EDF_jour[[#This Row],[NOM]]), 0)), "")=0, "", IFERROR(INDEX(EDF[[Coudes]:[Coudes]], MATCH(1, (EDF[[Date]:[Date]]=$A$4)*(EDF[[Nom]:[Nom]]=EDF_jour[[#This Row],[NOM]]), 0)), ""))</f>
        <v/>
      </c>
      <c r="X48" s="35" t="str" cm="1">
        <f t="array" ref="X48">IF(IFERROR(INDEX(EDF[[Mains]:[Mains]], MATCH(1, (EDF[[Date]:[Date]]=$A$4)*(EDF[[Nom]:[Nom]]=EDF_jour[[#This Row],[NOM]]), 0)), "")=0, "", IFERROR(INDEX(EDF[[Mains]:[Mains]], MATCH(1, (EDF[[Date]:[Date]]=$A$4)*(EDF[[Nom]:[Nom]]=EDF_jour[[#This Row],[NOM]]), 0)), ""))</f>
        <v/>
      </c>
      <c r="Y48" s="35" t="str" cm="1">
        <f t="array" ref="Y48">IF(IFERROR(INDEX(EDF[[Dos]:[Dos]], MATCH(1, (EDF[[Date]:[Date]]=$A$4)*(EDF[[Nom]:[Nom]]=EDF_jour[[#This Row],[NOM]]), 0)), "")=0, "", IFERROR(INDEX(EDF[[Dos]:[Dos]], MATCH(1, (EDF[[Date]:[Date]]=$A$4)*(EDF[[Nom]:[Nom]]=EDF_jour[[#This Row],[NOM]]), 0)), ""))</f>
        <v/>
      </c>
      <c r="Z48" s="35" t="str" cm="1">
        <f t="array" ref="Z48">IF(IFERROR(INDEX(EDF[[Abdos]:[Abdos]], MATCH(1, (EDF[[Date]:[Date]]=$A$4)*(EDF[[Nom]:[Nom]]=EDF_jour[[#This Row],[NOM]]), 0)), "")=0, "", IFERROR(INDEX(EDF[[Abdos]:[Abdos]], MATCH(1, (EDF[[Date]:[Date]]=$A$4)*(EDF[[Nom]:[Nom]]=EDF_jour[[#This Row],[NOM]]), 0)), ""))</f>
        <v/>
      </c>
      <c r="AA48" s="35" t="str" cm="1">
        <f t="array" ref="AA48">IF(IFERROR(INDEX(EDF[[Ceinture pelvienne]:[Ceinture pelvienne]], MATCH(1, (EDF[[Date]:[Date]]=$A$4)*(EDF[[Nom]:[Nom]]=EDF_jour[[#This Row],[NOM]]), 0)), "")=0, "", IFERROR(INDEX(EDF[[Ceinture pelvienne]:[Ceinture pelvienne]], MATCH(1, (EDF[[Date]:[Date]]=$A$4)*(EDF[[Nom]:[Nom]]=EDF_jour[[#This Row],[NOM]]), 0)), ""))</f>
        <v/>
      </c>
      <c r="AB48" s="35" t="str" cm="1">
        <f t="array" ref="AB48">IF(IFERROR(INDEX(EDF[[Genou]:[Genou]], MATCH(1, (EDF[[Date]:[Date]]=$A$4)*(EDF[[Nom]:[Nom]]=EDF_jour[[#This Row],[NOM]]), 0)), "")=0, "", IFERROR(INDEX(EDF[[Genou]:[Genou]], MATCH(1, (EDF[[Date]:[Date]]=$A$4)*(EDF[[Nom]:[Nom]]=EDF_jour[[#This Row],[NOM]]), 0)), ""))</f>
        <v/>
      </c>
      <c r="AC48" s="35" t="str" cm="1">
        <f t="array" ref="AC48">IF(IFERROR(INDEX(EDF[[Quadri]:[Quadri]], MATCH(1, (EDF[[Date]:[Date]]=$A$4)*(EDF[[Nom]:[Nom]]=EDF_jour[[#This Row],[NOM]]), 0)), "")=0, "", IFERROR(INDEX(EDF[[Quadri]:[Quadri]], MATCH(1, (EDF[[Date]:[Date]]=$A$4)*(EDF[[Nom]:[Nom]]=EDF_jour[[#This Row],[NOM]]), 0)), ""))</f>
        <v/>
      </c>
      <c r="AD48" s="35" t="str" cm="1">
        <f t="array" ref="AD48">IF(IFERROR(INDEX(EDF[[Ischio]:[Ischio]], MATCH(1, (EDF[[Date]:[Date]]=$A$4)*(EDF[[Nom]:[Nom]]=EDF_jour[[#This Row],[NOM]]), 0)), "")=0, "", IFERROR(INDEX(EDF[[Ischio]:[Ischio]], MATCH(1, (EDF[[Date]:[Date]]=$A$4)*(EDF[[Nom]:[Nom]]=EDF_jour[[#This Row],[NOM]]), 0)), ""))</f>
        <v/>
      </c>
      <c r="AE48" s="35" t="str" cm="1">
        <f t="array" ref="AE48">IF(IFERROR(INDEX(EDF[[Tibia]:[Tibia]], MATCH(1, (EDF[[Date]:[Date]]=$A$4)*(EDF[[Nom]:[Nom]]=EDF_jour[[#This Row],[NOM]]), 0)), "")=0, "", IFERROR(INDEX(EDF[[Tibia]:[Tibia]], MATCH(1, (EDF[[Date]:[Date]]=$A$4)*(EDF[[Nom]:[Nom]]=EDF_jour[[#This Row],[NOM]]), 0)), ""))</f>
        <v/>
      </c>
      <c r="AF48" s="35" t="str" cm="1">
        <f t="array" ref="AF48">IF(IFERROR(INDEX(EDF[[Mollet]:[Mollet]], MATCH(1, (EDF[[Date]:[Date]]=$A$4)*(EDF[[Nom]:[Nom]]=EDF_jour[[#This Row],[NOM]]), 0)), "")=0, "", IFERROR(INDEX(EDF[[Mollet]:[Mollet]], MATCH(1, (EDF[[Date]:[Date]]=$A$4)*(EDF[[Nom]:[Nom]]=EDF_jour[[#This Row],[NOM]]), 0)), ""))</f>
        <v/>
      </c>
      <c r="AG48" s="35" t="str" cm="1">
        <f t="array" ref="AG48">IF(IFERROR(INDEX(EDF[[Chevilles]:[Chevilles]], MATCH(1, (EDF[[Date]:[Date]]=$A$4)*(EDF[[Nom]:[Nom]]=EDF_jour[[#This Row],[NOM]]), 0)), "")=0, "", IFERROR(INDEX(EDF[[Chevilles]:[Chevilles]], MATCH(1, (EDF[[Date]:[Date]]=$A$4)*(EDF[[Nom]:[Nom]]=EDF_jour[[#This Row],[NOM]]), 0)), ""))</f>
        <v/>
      </c>
      <c r="AH48" s="35" t="str" cm="1">
        <f t="array" ref="AH48">IF(IFERROR(INDEX(EDF[[Pieds]:[Pieds]], MATCH(1, (EDF[[Date]:[Date]]=$A$4)*(EDF[[Nom]:[Nom]]=EDF_jour[[#This Row],[NOM]]), 0)), "")=0, "", IFERROR(INDEX(EDF[[Pieds]:[Pieds]], MATCH(1, (EDF[[Date]:[Date]]=$A$4)*(EDF[[Nom]:[Nom]]=EDF_jour[[#This Row],[NOM]]), 0)), ""))</f>
        <v/>
      </c>
      <c r="AI48" s="35" t="str">
        <f>IF(COUNTIFS(EDF[Date], "&gt;=" &amp; DATE(YEAR($A$4), MONTH($A$4), DAY($A$4) - 6), EDF[Date], "&lt;=" &amp; $A$4, EDF[Nom], EDF_jour[[#This Row],[NOM]]) = 0, "", SUMIFS(EDF[Total EDF], EDF[Date], "&gt;=" &amp; DATE(YEAR($A$4), MONTH($A$4), DAY($A$4) - 6), EDF[Date], "&lt;=" &amp; $A$4, EDF[Nom], EDF_jour[[#This Row],[NOM]]) / COUNTIFS(EDF[Date], "&gt;=" &amp; DATE(YEAR($A$4), MONTH($A$4), DAY($A$4) - 6), EDF[Date], "&lt;=" &amp; $A$4, EDF[Nom], EDF_jour[[#This Row],[NOM]]))</f>
        <v/>
      </c>
      <c r="AJ48" s="35" cm="1">
        <f t="array" ref="AJ48">IF(COUNTIFS(EDF[Date], "&gt;=" &amp; DATE(YEAR($A$4), MONTH($A$4), DAY($A$4) - 6), EDF[Date], "&lt;=" &amp; $A$4, EDF[Nom], EDF_jour[[#This Row],[NOM]]) &gt; 1, SQRT(SUMPRODUCT((EDF[Nom]=EDF_jour[[#This Row],[NOM]]) * (EDF[Date]&gt;=DATE(YEAR($A$4), MONTH($A$4), DAY($A$4)-6)) * (EDF[Date]&lt;=$A$4) * (EDF[Total EDF]-EDF_jour[[#This Row],[Tendance semaine]])^2) / (COUNTIFS(EDF[Date], "&gt;=" &amp; DATE(YEAR($A$4), MONTH($A$4), DAY($A$4) - 6), EDF[Date], "&lt;=" &amp; $A$4, EDF[Nom], EDF_jour[[#This Row],[NOM]]) - 1)), 0)</f>
        <v>0</v>
      </c>
      <c r="AK48" s="71">
        <f>IF(COUNTIFS(EDF[Date], "&gt;=" &amp; DATE(YEAR($A$4), MONTH($A$4), DAY($A$4) - 20), EDF[Date], "&lt;=" &amp; $A$4, EDF[Nom], EDF_jour[[#This Row],[NOM]]) = 0, "", SUMIFS(EDF[Total EDF], EDF[Date], "&gt;=" &amp; DATE(YEAR($A$4), MONTH($A$4), DAY($A$4) - 20), EDF[Date], "&lt;=" &amp; $A$4, EDF[Nom], EDF_jour[[#This Row],[NOM]]) / COUNTIFS(EDF[Date], "&gt;=" &amp; DATE(YEAR($A$4), MONTH($A$4), DAY($A$4) - 20), EDF[Date], "&lt;=" &amp; $A$4, EDF[Nom], EDF_jour[[#This Row],[NOM]]))</f>
        <v>9</v>
      </c>
      <c r="AL48" s="72" t="str">
        <f>IFERROR((EDF_jour[[#This Row],[Score]] - EDF_jour[[#This Row],[Tendance 21j EDF]]) / EDF_jour[[#This Row],[Tendance 21j EDF]], "")</f>
        <v/>
      </c>
      <c r="AM48" s="74" cm="1">
        <f t="array" ref="AM48">IF(COUNTIFS(EDF[Date], "&gt;=" &amp; DATE(YEAR($A$4), MONTH($A$4), DAY($A$4) - 20), EDF[Date], "&lt;=" &amp; $A$4, EDF[Nom], EDF_jour[[#This Row],[NOM]]) &gt; 1, SQRT(SUMPRODUCT((EDF[Nom]=EDF_jour[[#This Row],[NOM]]) * (EDF[Date]&gt;=DATE(YEAR($A$4), MONTH($A$4), DAY($A$4)-20)) * (EDF[Date]&lt;=$A$4) * (EDF[Total EDF]-EDF_jour[[#This Row],[Tendance 21j EDF]])^2) / (COUNTIFS(EDF[Date], "&gt;=" &amp; DATE(YEAR($A$4), MONTH($A$4), DAY($A$4) - 20), EDF[Date], "&lt;=" &amp; $A$4, EDF[Nom], EDF_jour[[#This Row],[NOM]]) - 1)), 0)</f>
        <v>0</v>
      </c>
      <c r="AN48" s="73">
        <f>IF(COUNTIFS(EDF[Date], "&gt;=" &amp; DATE(2023, 7, 17), EDF[Date], "&lt;=" &amp; $A$4, EDF[Nom], EDF_jour[[#This Row],[NOM]]) = 0, "", SUMIFS(EDF[Total EDF], EDF[Date], "&gt;=" &amp; DATE(2023, 7, 17), EDF[Date], "&lt;=" &amp; $A$4, EDF[Nom], EDF_jour[[#This Row],[NOM]]) / COUNTIFS(EDF[Date], "&gt;=" &amp; DATE(2023, 7, 17), EDF[Date], "&lt;=" &amp; $A$4, EDF[Nom], EDF_jour[[#This Row],[NOM]]))</f>
        <v>15.964285714285714</v>
      </c>
      <c r="AO48" s="74" cm="1">
        <f t="array" ref="AO48">IF(COUNTIFS(EDF[Date], "&gt;=" &amp; DATE(2023, 7, 17), EDF[Date], "&lt;=" &amp; $A$4, EDF[Nom], EDF_jour[[#This Row],[NOM]]) &gt; 1, SQRT(SUMPRODUCT((EDF[Nom]=EDF_jour[[#This Row],[NOM]]) * (EDF[Date]&gt;=DATE(2023, 7, 17)) * (EDF[Date]&lt;=$A$4) * (EDF[Total EDF]-EDF_jour[[#This Row],[Tendance saison]])^2) / (COUNTIFS(EDF[Date], "&gt;=" &amp; DATE(2023, 7, 17), EDF[Date], "&lt;=" &amp; $A$4, EDF[Nom], EDF_jour[[#This Row],[NOM]]) - 1)), 0)</f>
        <v>3.5108366561225863</v>
      </c>
      <c r="AP48" s="74">
        <f>IF(COUNTIFS(EDF[Date], "&gt;=" &amp; DATE(YEAR($A$4), MONTH($A$4), DAY($A$4) - 20), EDF[Date], "&lt;=" &amp; $A$4, EDF[Nom], EDF_jour[[#This Row],[NOM]]) = 0, "", SUMIFS(EDF[Humeur], EDF[Date], "&gt;=" &amp; DATE(YEAR($A$4), MONTH($A$4), DAY($A$4) - 20), EDF[Date], "&lt;=" &amp; $A$4, EDF[Nom], EDF_jour[[#This Row],[NOM]]) / COUNTIFS(EDF[Date], "&gt;=" &amp; DATE(YEAR($A$4), MONTH($A$4), DAY($A$4) - 20), EDF[Date], "&lt;=" &amp; $A$4, EDF[Nom], EDF_jour[[#This Row],[NOM]]))</f>
        <v>2</v>
      </c>
      <c r="AQ48" s="74">
        <f>IF(COUNTIFS(EDF[Date], "&gt;=" &amp; DATE(2023, 7, 17), EDF[Date], "&lt;=" &amp; $A$4, EDF[Nom], EDF_jour[[#This Row],[NOM]]) = 0, "", SUMIFS(EDF[Humeur], EDF[Date], "&gt;=" &amp; DATE(2023, 7, 17), EDF[Date], "&lt;=" &amp; $A$4, EDF[Nom], EDF_jour[[#This Row],[NOM]]) / COUNTIFS(EDF[Date], "&gt;=" &amp; DATE(2023, 7, 17), EDF[Date], "&lt;=" &amp; $A$4, EDF[Nom], EDF_jour[[#This Row],[NOM]]))</f>
        <v>2.5892857142857144</v>
      </c>
      <c r="AR48" s="74">
        <f>IF(COUNTIFS(EDF[Date], "&gt;=" &amp; DATE(YEAR($A$4), MONTH($A$4), DAY($A$4) - 20), EDF[Date], "&lt;=" &amp; $A$4, EDF[Nom], EDF_jour[[#This Row],[NOM]]) = 0, "", SUMIFS(EDF[Stress], EDF[Date], "&gt;=" &amp; DATE(YEAR($A$4), MONTH($A$4), DAY($A$4) - 20), EDF[Date], "&lt;=" &amp; $A$4, EDF[Nom], EDF_jour[[#This Row],[NOM]]) / COUNTIFS(EDF[Date], "&gt;=" &amp; DATE(YEAR($A$4), MONTH($A$4), DAY($A$4) - 20), EDF[Date], "&lt;=" &amp; $A$4, EDF[Nom], EDF_jour[[#This Row],[NOM]]))</f>
        <v>2</v>
      </c>
      <c r="AS48" s="74">
        <f>IF(COUNTIFS(EDF[Date], "&gt;=" &amp; DATE(2023, 7, 17), EDF[Date], "&lt;=" &amp; $A$4, EDF[Nom], EDF_jour[[#This Row],[NOM]]) = 0, "", SUMIFS(EDF[Stress], EDF[Date], "&gt;=" &amp; DATE(2023, 7, 17), EDF[Date], "&lt;=" &amp; $A$4, EDF[Nom], EDF_jour[[#This Row],[NOM]]) / COUNTIFS(EDF[Date], "&gt;=" &amp; DATE(2023, 7, 17), EDF[Date], "&lt;=" &amp; $A$4, EDF[Nom], EDF_jour[[#This Row],[NOM]]))</f>
        <v>2.7142857142857144</v>
      </c>
      <c r="AT48" s="74">
        <f>IF(COUNTIFS(EDF[Date], "&gt;=" &amp; DATE(YEAR($A$4), MONTH($A$4), DAY($A$4) - 20), EDF[Date], "&lt;=" &amp; $A$4, EDF[Nom], EDF_jour[[#This Row],[NOM]]) = 0, "", SUMIFS(EDF[Sommeil], EDF[Date], "&gt;=" &amp; DATE(YEAR($A$4), MONTH($A$4), DAY($A$4) - 20), EDF[Date], "&lt;=" &amp; $A$4, EDF[Nom], EDF_jour[[#This Row],[NOM]]) / COUNTIFS(EDF[Date], "&gt;=" &amp; DATE(YEAR($A$4), MONTH($A$4), DAY($A$4) - 20), EDF[Date], "&lt;=" &amp; $A$4, EDF[Nom], EDF_jour[[#This Row],[NOM]]))</f>
        <v>1</v>
      </c>
      <c r="AU48" s="74">
        <f>IF(COUNTIFS(EDF[Date], "&gt;=" &amp; DATE(2023, 7, 17), EDF[Date], "&lt;=" &amp; $A$4, EDF[Nom], EDF_jour[[#This Row],[NOM]]) = 0, "", SUMIFS(EDF[Sommeil], EDF[Date], "&gt;=" &amp; DATE(2023, 7, 17), EDF[Date], "&lt;=" &amp; $A$4, EDF[Nom], EDF_jour[[#This Row],[NOM]]) / COUNTIFS(EDF[Date], "&gt;=" &amp; DATE(2023, 7, 17), EDF[Date], "&lt;=" &amp; $A$4, EDF[Nom], EDF_jour[[#This Row],[NOM]]))</f>
        <v>2.5357142857142856</v>
      </c>
      <c r="AV48" s="74">
        <f>IF(COUNTIFS(EDF[Date], "&gt;=" &amp; DATE(YEAR($A$4), MONTH($A$4), DAY($A$4) - 20), EDF[Date], "&lt;=" &amp; $A$4, EDF[Nom], EDF_jour[[#This Row],[NOM]]) = 0, "", SUMIFS(EDF[Etat Physique], EDF[Date], "&gt;=" &amp; DATE(YEAR($A$4), MONTH($A$4), DAY($A$4) - 20), EDF[Date], "&lt;=" &amp; $A$4, EDF[Nom], EDF_jour[[#This Row],[NOM]]) / COUNTIFS(EDF[Date], "&gt;=" &amp; DATE(YEAR($A$4), MONTH($A$4), DAY($A$4) - 20), EDF[Date], "&lt;=" &amp; $A$4, EDF[Nom], EDF_jour[[#This Row],[NOM]]))</f>
        <v>1</v>
      </c>
      <c r="AW48" s="74">
        <f>IF(COUNTIFS(EDF[Date], "&gt;=" &amp; DATE(2023, 7, 17), EDF[Date], "&lt;=" &amp; $A$4, EDF[Nom], EDF_jour[[#This Row],[NOM]]) = 0, "", SUMIFS(EDF[Etat Physique], EDF[Date], "&gt;=" &amp; DATE(2023, 7, 17), EDF[Date], "&lt;=" &amp; $A$4, EDF[Nom], EDF_jour[[#This Row],[NOM]]) / COUNTIFS(EDF[Date], "&gt;=" &amp; DATE(2023, 7, 17), EDF[Date], "&lt;=" &amp; $A$4, EDF[Nom], EDF_jour[[#This Row],[NOM]]))</f>
        <v>2.6428571428571428</v>
      </c>
      <c r="AX48" s="74">
        <f>IF(COUNTIFS(EDF[Date], "&gt;=" &amp; DATE(YEAR($A$4), MONTH($A$4), DAY($A$4) - 20), EDF[Date], "&lt;=" &amp; $A$4, EDF[Nom], EDF_jour[[#This Row],[NOM]]) = 0, "", SUMIFS(EDF[Hydratation], EDF[Date], "&gt;=" &amp; DATE(YEAR($A$4), MONTH($A$4), DAY($A$4) - 20), EDF[Date], "&lt;=" &amp; $A$4, EDF[Nom], EDF_jour[[#This Row],[NOM]]) / COUNTIFS(EDF[Date], "&gt;=" &amp; DATE(YEAR($A$4), MONTH($A$4), DAY($A$4) - 20), EDF[Date], "&lt;=" &amp; $A$4, EDF[Nom], EDF_jour[[#This Row],[NOM]]))</f>
        <v>1</v>
      </c>
      <c r="AY48" s="74">
        <f>IF(COUNTIFS(EDF[Date], "&gt;=" &amp; DATE(2023, 7, 17), EDF[Date], "&lt;=" &amp; $A$4, EDF[Nom], EDF_jour[[#This Row],[NOM]]) = 0, "", SUMIFS(EDF[Hydratation], EDF[Date], "&gt;=" &amp; DATE(2023, 7, 17), EDF[Date], "&lt;=" &amp; $A$4, EDF[Nom], EDF_jour[[#This Row],[NOM]]) / COUNTIFS(EDF[Date], "&gt;=" &amp; DATE(2023, 7, 17), EDF[Date], "&lt;=" &amp; $A$4, EDF[Nom], EDF_jour[[#This Row],[NOM]]))</f>
        <v>2.125</v>
      </c>
      <c r="AZ48" s="74">
        <f>IF(COUNTIFS(EDF[Date], "&gt;=" &amp; DATE(YEAR($A$4), MONTH($A$4), DAY($A$4) - 20), EDF[Date], "&lt;=" &amp; $A$4, EDF[Nom], EDF_jour[[#This Row],[NOM]]) = 0, "", SUMIFS(EDF[Nutrition], EDF[Date], "&gt;=" &amp; DATE(YEAR($A$4), MONTH($A$4), DAY($A$4) - 20), EDF[Date], "&lt;=" &amp; $A$4, EDF[Nom], EDF_jour[[#This Row],[NOM]]) / COUNTIFS(EDF[Date], "&gt;=" &amp; DATE(YEAR($A$4), MONTH($A$4), DAY($A$4) - 20), EDF[Date], "&lt;=" &amp; $A$4, EDF[Nom], EDF_jour[[#This Row],[NOM]]))</f>
        <v>2</v>
      </c>
      <c r="BA48" s="75">
        <f>IF(COUNTIFS(EDF[Date], "&gt;=" &amp; DATE(2023, 7, 17), EDF[Date], "&lt;=" &amp; $A$4, EDF[Nom], EDF_jour[[#This Row],[NOM]]) = 0, "", SUMIFS(EDF[Hydratation], EDF[Date], "&gt;=" &amp; DATE(2023, 7, 17), EDF[Date], "&lt;=" &amp; $A$4, EDF[Nom], EDF_jour[[#This Row],[NOM]]) / COUNTIFS(EDF[Date], "&gt;=" &amp; DATE(2023, 7, 17), EDF[Date], "&lt;=" &amp; $A$4, EDF[Nom], EDF_jour[[#This Row],[NOM]]))</f>
        <v>2.125</v>
      </c>
      <c r="BB48" s="49"/>
      <c r="BC48" s="48"/>
      <c r="BD48" s="48"/>
      <c r="BE48" s="48"/>
      <c r="BF48" s="48"/>
      <c r="BG48" s="48"/>
      <c r="BH48" s="48"/>
      <c r="BI48" s="48"/>
      <c r="BJ48" s="48"/>
      <c r="BK48" s="48"/>
      <c r="BL48" s="48"/>
      <c r="BM48" s="48"/>
      <c r="BN48" s="48"/>
      <c r="BO48" s="48"/>
      <c r="BP48" s="48"/>
      <c r="BQ48" s="48"/>
      <c r="BR48" s="48"/>
      <c r="BS48" s="48"/>
      <c r="BT48" s="48"/>
      <c r="BU48" s="49"/>
      <c r="BV48" s="49"/>
      <c r="BW48" s="49"/>
      <c r="BX48" s="49"/>
      <c r="BY48" s="49"/>
    </row>
    <row r="49" spans="1:77" ht="16" customHeight="1" x14ac:dyDescent="0.2">
      <c r="A49" s="78" t="s">
        <v>188</v>
      </c>
      <c r="B49" s="78" t="s">
        <v>825</v>
      </c>
      <c r="C49" s="39" t="s">
        <v>776</v>
      </c>
      <c r="D49" s="40" t="s">
        <v>772</v>
      </c>
      <c r="E49" s="34"/>
      <c r="F49" s="52" t="s">
        <v>787</v>
      </c>
      <c r="G49" s="53" t="s">
        <v>773</v>
      </c>
      <c r="H49" s="37" t="str" cm="1">
        <f t="array" ref="H49">IF(P49="", "", IF(SUMPRODUCT((EDF_jour[[#This Row],[Humeur]:[Nutrition]]&lt;3)*1)&gt;=3, "Bas", VLOOKUP(P49, $G$67:$H$71, 2, TRUE)))</f>
        <v/>
      </c>
      <c r="I49" s="34"/>
      <c r="J49" s="44" t="str" cm="1">
        <f t="array" ref="J49">IF(SUMPRODUCT((EDF[[Date]:[Date]]=$A$4)*(EDF[[Nom]:[Nom]]=A49)*(EDF[[Humeur]:[Humeur]]))=0, "", SUMPRODUCT((EDF[[Date]:[Date]]=$A$4)*(EDF[[Nom]:[Nom]]=A49)*(EDF[[Humeur]:[Humeur]])))</f>
        <v/>
      </c>
      <c r="K49" s="45" t="str" cm="1">
        <f t="array" ref="K49">IF(SUMPRODUCT((EDF[[Date]:[Date]]=$A$4)*(EDF[[Nom]:[Nom]]=A49)*(EDF[[Stress]:[Stress]]))=0, "", SUMPRODUCT((EDF[[Date]:[Date]]=$A$4)*(EDF[[Nom]:[Nom]]=A49)*(EDF[[Stress]:[Stress]])))</f>
        <v/>
      </c>
      <c r="L49" s="45" t="str" cm="1">
        <f t="array" ref="L49">IF(SUMPRODUCT((EDF[[Date]:[Date]]=$A$4)*(EDF[[Nom]:[Nom]]=A49)*(EDF[[Sommeil]:[Sommeil]]))=0, "", SUMPRODUCT((EDF[[Date]:[Date]]=$A$4)*(EDF[[Nom]:[Nom]]=A49)*(EDF[[Sommeil]:[Sommeil]])))</f>
        <v/>
      </c>
      <c r="M49" s="45" t="str" cm="1">
        <f t="array" ref="M49">IF(SUMPRODUCT((EDF[[Date]:[Date]]=$A$4)*(EDF[[Nom]:[Nom]]=A49)*(EDF[[Etat Physique]:[Etat Physique]]))=0, "", SUMPRODUCT((EDF[[Date]:[Date]]=$A$4)*(EDF[[Nom]:[Nom]]=A49)*(EDF[[Etat Physique]:[Etat Physique]])))</f>
        <v/>
      </c>
      <c r="N49" s="45" t="str" cm="1">
        <f t="array" ref="N49">IF(SUMPRODUCT((EDF[[Date]:[Date]]=$A$4)*(EDF[[Nom]:[Nom]]=A49)*(EDF[[Hydratation]:[Hydratation]]))=0, "", SUMPRODUCT((EDF[[Date]:[Date]]=$A$4)*(EDF[[Nom]:[Nom]]=A49)*(EDF[[Hydratation]:[Hydratation]])))</f>
        <v/>
      </c>
      <c r="O49" s="45" t="str" cm="1">
        <f t="array" ref="O49">IF(SUMPRODUCT((EDF[[Date]:[Date]]=$A$4)*(EDF[[Nom]:[Nom]]=A49)*(EDF[[Nutrition]:[Nutrition]]))=0, "", SUMPRODUCT((EDF[[Date]:[Date]]=$A$4)*(EDF[[Nom]:[Nom]]=A49)*(EDF[[Nutrition]:[Nutrition]])))</f>
        <v/>
      </c>
      <c r="P49" s="45" t="str" cm="1">
        <f t="array" ref="P49">IF(SUMPRODUCT((EDF[[Date]:[Date]]=$A$4)*(EDF[[Nom]:[Nom]]=A49)*(EDF[[Total EDF]:[Total EDF]]))=0, "", SUMPRODUCT((EDF[[Date]:[Date]]=$A$4)*(EDF[[Nom]:[Nom]]=A49)*(EDF[[Total EDF]:[Total EDF]])))</f>
        <v/>
      </c>
      <c r="Q49" s="45" t="str" cm="1">
        <f t="array" ref="Q49">IF(SUMPRODUCT((EDF[[Date]:[Date]]=$A$4)*(EDF[[Nom]:[Nom]]=EDF_jour[[#This Row],[NOM]])*(EDF[[Intensité douleur]:[Intensité douleur]]))=0, "", SUMPRODUCT((EDF[[Date]:[Date]]=$A$4)*(EDF[[Nom]:[Nom]]=EDF_jour[[#This Row],[NOM]])*(EDF[[Intensité douleur]:[Intensité douleur]])))</f>
        <v/>
      </c>
      <c r="R49" s="35" t="str" cm="1">
        <f t="array" ref="R49">IF(IFERROR(INDEX(EDF[[Commentaires douleur]:[Commentaires douleur]], MATCH(1, (EDF[[Date]:[Date]]=$A$4)*(EDF[[Nom]:[Nom]]=EDF_jour[[#This Row],[NOM]]), 0)), "")=0, "", IFERROR(INDEX(EDF[[Commentaires douleur]:[Commentaires douleur]], MATCH(1, (EDF[[Date]:[Date]]=$A$4)*(EDF[[Nom]:[Nom]]=EDF_jour[[#This Row],[NOM]]), 0)), ""))</f>
        <v/>
      </c>
      <c r="S49" s="35"/>
      <c r="T49" s="35" t="str" cm="1">
        <f t="array" ref="T49">IF(IFERROR(INDEX(EDF[[Tête]:[Tête]], MATCH(1, (EDF[[Date]:[Date]]=$A$4)*(EDF[[Nom]:[Nom]]=EDF_jour[[#This Row],[NOM]]), 0)), "")=0, "", IFERROR(INDEX(EDF[[Tête]:[Tête]], MATCH(1, (EDF[[Date]:[Date]]=$A$4)*(EDF[[Nom]:[Nom]]=EDF_jour[[#This Row],[NOM]]), 0)), ""))</f>
        <v/>
      </c>
      <c r="U49" s="35" t="str" cm="1">
        <f t="array" ref="U49">IF(IFERROR(INDEX(EDF[[Cervicales]:[Cervicales]], MATCH(1, (EDF[[Date]:[Date]]=$A$4)*(EDF[[Nom]:[Nom]]=EDF_jour[[#This Row],[NOM]]), 0)), "")=0, "", IFERROR(INDEX(EDF[[Cervicales]:[Cervicales]], MATCH(1, (EDF[[Date]:[Date]]=$A$4)*(EDF[[Nom]:[Nom]]=EDF_jour[[#This Row],[NOM]]), 0)), ""))</f>
        <v/>
      </c>
      <c r="V49" s="35" t="str" cm="1">
        <f t="array" ref="V49">IF(IFERROR(INDEX(EDF[[Ceinture scapulaire]:[Ceinture scapulaire]], MATCH(1, (EDF[[Date]:[Date]]=$A$4)*(EDF[[Nom]:[Nom]]=EDF_jour[[#This Row],[NOM]]), 0)), "")=0, "", IFERROR(INDEX(EDF[[Ceinture scapulaire]:[Ceinture scapulaire]], MATCH(1, (EDF[[Date]:[Date]]=$A$4)*(EDF[[Nom]:[Nom]]=EDF_jour[[#This Row],[NOM]]), 0)), ""))</f>
        <v/>
      </c>
      <c r="W49" s="35" t="str" cm="1">
        <f t="array" ref="W49">IF(IFERROR(INDEX(EDF[[Coudes]:[Coudes]], MATCH(1, (EDF[[Date]:[Date]]=$A$4)*(EDF[[Nom]:[Nom]]=EDF_jour[[#This Row],[NOM]]), 0)), "")=0, "", IFERROR(INDEX(EDF[[Coudes]:[Coudes]], MATCH(1, (EDF[[Date]:[Date]]=$A$4)*(EDF[[Nom]:[Nom]]=EDF_jour[[#This Row],[NOM]]), 0)), ""))</f>
        <v/>
      </c>
      <c r="X49" s="35" t="str" cm="1">
        <f t="array" ref="X49">IF(IFERROR(INDEX(EDF[[Mains]:[Mains]], MATCH(1, (EDF[[Date]:[Date]]=$A$4)*(EDF[[Nom]:[Nom]]=EDF_jour[[#This Row],[NOM]]), 0)), "")=0, "", IFERROR(INDEX(EDF[[Mains]:[Mains]], MATCH(1, (EDF[[Date]:[Date]]=$A$4)*(EDF[[Nom]:[Nom]]=EDF_jour[[#This Row],[NOM]]), 0)), ""))</f>
        <v/>
      </c>
      <c r="Y49" s="35" t="str" cm="1">
        <f t="array" ref="Y49">IF(IFERROR(INDEX(EDF[[Dos]:[Dos]], MATCH(1, (EDF[[Date]:[Date]]=$A$4)*(EDF[[Nom]:[Nom]]=EDF_jour[[#This Row],[NOM]]), 0)), "")=0, "", IFERROR(INDEX(EDF[[Dos]:[Dos]], MATCH(1, (EDF[[Date]:[Date]]=$A$4)*(EDF[[Nom]:[Nom]]=EDF_jour[[#This Row],[NOM]]), 0)), ""))</f>
        <v/>
      </c>
      <c r="Z49" s="35" t="str" cm="1">
        <f t="array" ref="Z49">IF(IFERROR(INDEX(EDF[[Abdos]:[Abdos]], MATCH(1, (EDF[[Date]:[Date]]=$A$4)*(EDF[[Nom]:[Nom]]=EDF_jour[[#This Row],[NOM]]), 0)), "")=0, "", IFERROR(INDEX(EDF[[Abdos]:[Abdos]], MATCH(1, (EDF[[Date]:[Date]]=$A$4)*(EDF[[Nom]:[Nom]]=EDF_jour[[#This Row],[NOM]]), 0)), ""))</f>
        <v/>
      </c>
      <c r="AA49" s="35" t="str" cm="1">
        <f t="array" ref="AA49">IF(IFERROR(INDEX(EDF[[Ceinture pelvienne]:[Ceinture pelvienne]], MATCH(1, (EDF[[Date]:[Date]]=$A$4)*(EDF[[Nom]:[Nom]]=EDF_jour[[#This Row],[NOM]]), 0)), "")=0, "", IFERROR(INDEX(EDF[[Ceinture pelvienne]:[Ceinture pelvienne]], MATCH(1, (EDF[[Date]:[Date]]=$A$4)*(EDF[[Nom]:[Nom]]=EDF_jour[[#This Row],[NOM]]), 0)), ""))</f>
        <v/>
      </c>
      <c r="AB49" s="35" t="str" cm="1">
        <f t="array" ref="AB49">IF(IFERROR(INDEX(EDF[[Genou]:[Genou]], MATCH(1, (EDF[[Date]:[Date]]=$A$4)*(EDF[[Nom]:[Nom]]=EDF_jour[[#This Row],[NOM]]), 0)), "")=0, "", IFERROR(INDEX(EDF[[Genou]:[Genou]], MATCH(1, (EDF[[Date]:[Date]]=$A$4)*(EDF[[Nom]:[Nom]]=EDF_jour[[#This Row],[NOM]]), 0)), ""))</f>
        <v/>
      </c>
      <c r="AC49" s="35" t="str" cm="1">
        <f t="array" ref="AC49">IF(IFERROR(INDEX(EDF[[Quadri]:[Quadri]], MATCH(1, (EDF[[Date]:[Date]]=$A$4)*(EDF[[Nom]:[Nom]]=EDF_jour[[#This Row],[NOM]]), 0)), "")=0, "", IFERROR(INDEX(EDF[[Quadri]:[Quadri]], MATCH(1, (EDF[[Date]:[Date]]=$A$4)*(EDF[[Nom]:[Nom]]=EDF_jour[[#This Row],[NOM]]), 0)), ""))</f>
        <v/>
      </c>
      <c r="AD49" s="35" t="str" cm="1">
        <f t="array" ref="AD49">IF(IFERROR(INDEX(EDF[[Ischio]:[Ischio]], MATCH(1, (EDF[[Date]:[Date]]=$A$4)*(EDF[[Nom]:[Nom]]=EDF_jour[[#This Row],[NOM]]), 0)), "")=0, "", IFERROR(INDEX(EDF[[Ischio]:[Ischio]], MATCH(1, (EDF[[Date]:[Date]]=$A$4)*(EDF[[Nom]:[Nom]]=EDF_jour[[#This Row],[NOM]]), 0)), ""))</f>
        <v/>
      </c>
      <c r="AE49" s="35" t="str" cm="1">
        <f t="array" ref="AE49">IF(IFERROR(INDEX(EDF[[Tibia]:[Tibia]], MATCH(1, (EDF[[Date]:[Date]]=$A$4)*(EDF[[Nom]:[Nom]]=EDF_jour[[#This Row],[NOM]]), 0)), "")=0, "", IFERROR(INDEX(EDF[[Tibia]:[Tibia]], MATCH(1, (EDF[[Date]:[Date]]=$A$4)*(EDF[[Nom]:[Nom]]=EDF_jour[[#This Row],[NOM]]), 0)), ""))</f>
        <v/>
      </c>
      <c r="AF49" s="35" t="str" cm="1">
        <f t="array" ref="AF49">IF(IFERROR(INDEX(EDF[[Mollet]:[Mollet]], MATCH(1, (EDF[[Date]:[Date]]=$A$4)*(EDF[[Nom]:[Nom]]=EDF_jour[[#This Row],[NOM]]), 0)), "")=0, "", IFERROR(INDEX(EDF[[Mollet]:[Mollet]], MATCH(1, (EDF[[Date]:[Date]]=$A$4)*(EDF[[Nom]:[Nom]]=EDF_jour[[#This Row],[NOM]]), 0)), ""))</f>
        <v/>
      </c>
      <c r="AG49" s="35" t="str" cm="1">
        <f t="array" ref="AG49">IF(IFERROR(INDEX(EDF[[Chevilles]:[Chevilles]], MATCH(1, (EDF[[Date]:[Date]]=$A$4)*(EDF[[Nom]:[Nom]]=EDF_jour[[#This Row],[NOM]]), 0)), "")=0, "", IFERROR(INDEX(EDF[[Chevilles]:[Chevilles]], MATCH(1, (EDF[[Date]:[Date]]=$A$4)*(EDF[[Nom]:[Nom]]=EDF_jour[[#This Row],[NOM]]), 0)), ""))</f>
        <v/>
      </c>
      <c r="AH49" s="35" t="str" cm="1">
        <f t="array" ref="AH49">IF(IFERROR(INDEX(EDF[[Pieds]:[Pieds]], MATCH(1, (EDF[[Date]:[Date]]=$A$4)*(EDF[[Nom]:[Nom]]=EDF_jour[[#This Row],[NOM]]), 0)), "")=0, "", IFERROR(INDEX(EDF[[Pieds]:[Pieds]], MATCH(1, (EDF[[Date]:[Date]]=$A$4)*(EDF[[Nom]:[Nom]]=EDF_jour[[#This Row],[NOM]]), 0)), ""))</f>
        <v/>
      </c>
      <c r="AI49" s="35" t="str">
        <f>IF(COUNTIFS(EDF[Date], "&gt;=" &amp; DATE(YEAR($A$4), MONTH($A$4), DAY($A$4) - 6), EDF[Date], "&lt;=" &amp; $A$4, EDF[Nom], EDF_jour[[#This Row],[NOM]]) = 0, "", SUMIFS(EDF[Total EDF], EDF[Date], "&gt;=" &amp; DATE(YEAR($A$4), MONTH($A$4), DAY($A$4) - 6), EDF[Date], "&lt;=" &amp; $A$4, EDF[Nom], EDF_jour[[#This Row],[NOM]]) / COUNTIFS(EDF[Date], "&gt;=" &amp; DATE(YEAR($A$4), MONTH($A$4), DAY($A$4) - 6), EDF[Date], "&lt;=" &amp; $A$4, EDF[Nom], EDF_jour[[#This Row],[NOM]]))</f>
        <v/>
      </c>
      <c r="AJ49" s="35" cm="1">
        <f t="array" ref="AJ49">IF(COUNTIFS(EDF[Date], "&gt;=" &amp; DATE(YEAR($A$4), MONTH($A$4), DAY($A$4) - 6), EDF[Date], "&lt;=" &amp; $A$4, EDF[Nom], EDF_jour[[#This Row],[NOM]]) &gt; 1, SQRT(SUMPRODUCT((EDF[Nom]=EDF_jour[[#This Row],[NOM]]) * (EDF[Date]&gt;=DATE(YEAR($A$4), MONTH($A$4), DAY($A$4)-6)) * (EDF[Date]&lt;=$A$4) * (EDF[Total EDF]-EDF_jour[[#This Row],[Tendance semaine]])^2) / (COUNTIFS(EDF[Date], "&gt;=" &amp; DATE(YEAR($A$4), MONTH($A$4), DAY($A$4) - 6), EDF[Date], "&lt;=" &amp; $A$4, EDF[Nom], EDF_jour[[#This Row],[NOM]]) - 1)), 0)</f>
        <v>0</v>
      </c>
      <c r="AK49" s="71" t="str">
        <f>IF(COUNTIFS(EDF[Date], "&gt;=" &amp; DATE(YEAR($A$4), MONTH($A$4), DAY($A$4) - 20), EDF[Date], "&lt;=" &amp; $A$4, EDF[Nom], EDF_jour[[#This Row],[NOM]]) = 0, "", SUMIFS(EDF[Total EDF], EDF[Date], "&gt;=" &amp; DATE(YEAR($A$4), MONTH($A$4), DAY($A$4) - 20), EDF[Date], "&lt;=" &amp; $A$4, EDF[Nom], EDF_jour[[#This Row],[NOM]]) / COUNTIFS(EDF[Date], "&gt;=" &amp; DATE(YEAR($A$4), MONTH($A$4), DAY($A$4) - 20), EDF[Date], "&lt;=" &amp; $A$4, EDF[Nom], EDF_jour[[#This Row],[NOM]]))</f>
        <v/>
      </c>
      <c r="AL49" s="72" t="str">
        <f>IFERROR((EDF_jour[[#This Row],[Score]] - EDF_jour[[#This Row],[Tendance 21j EDF]]) / EDF_jour[[#This Row],[Tendance 21j EDF]], "")</f>
        <v/>
      </c>
      <c r="AM49" s="74" cm="1">
        <f t="array" ref="AM49">IF(COUNTIFS(EDF[Date], "&gt;=" &amp; DATE(YEAR($A$4), MONTH($A$4), DAY($A$4) - 20), EDF[Date], "&lt;=" &amp; $A$4, EDF[Nom], EDF_jour[[#This Row],[NOM]]) &gt; 1, SQRT(SUMPRODUCT((EDF[Nom]=EDF_jour[[#This Row],[NOM]]) * (EDF[Date]&gt;=DATE(YEAR($A$4), MONTH($A$4), DAY($A$4)-20)) * (EDF[Date]&lt;=$A$4) * (EDF[Total EDF]-EDF_jour[[#This Row],[Tendance 21j EDF]])^2) / (COUNTIFS(EDF[Date], "&gt;=" &amp; DATE(YEAR($A$4), MONTH($A$4), DAY($A$4) - 20), EDF[Date], "&lt;=" &amp; $A$4, EDF[Nom], EDF_jour[[#This Row],[NOM]]) - 1)), 0)</f>
        <v>0</v>
      </c>
      <c r="AN49" s="73">
        <f>IF(COUNTIFS(EDF[Date], "&gt;=" &amp; DATE(2023, 7, 17), EDF[Date], "&lt;=" &amp; $A$4, EDF[Nom], EDF_jour[[#This Row],[NOM]]) = 0, "", SUMIFS(EDF[Total EDF], EDF[Date], "&gt;=" &amp; DATE(2023, 7, 17), EDF[Date], "&lt;=" &amp; $A$4, EDF[Nom], EDF_jour[[#This Row],[NOM]]) / COUNTIFS(EDF[Date], "&gt;=" &amp; DATE(2023, 7, 17), EDF[Date], "&lt;=" &amp; $A$4, EDF[Nom], EDF_jour[[#This Row],[NOM]]))</f>
        <v>20.25</v>
      </c>
      <c r="AO49" s="74" cm="1">
        <f t="array" ref="AO49">IF(COUNTIFS(EDF[Date], "&gt;=" &amp; DATE(2023, 7, 17), EDF[Date], "&lt;=" &amp; $A$4, EDF[Nom], EDF_jour[[#This Row],[NOM]]) &gt; 1, SQRT(SUMPRODUCT((EDF[Nom]=EDF_jour[[#This Row],[NOM]]) * (EDF[Date]&gt;=DATE(2023, 7, 17)) * (EDF[Date]&lt;=$A$4) * (EDF[Total EDF]-EDF_jour[[#This Row],[Tendance saison]])^2) / (COUNTIFS(EDF[Date], "&gt;=" &amp; DATE(2023, 7, 17), EDF[Date], "&lt;=" &amp; $A$4, EDF[Nom], EDF_jour[[#This Row],[NOM]]) - 1)), 0)</f>
        <v>2.5565043097390401</v>
      </c>
      <c r="AP49" s="74" t="str">
        <f>IF(COUNTIFS(EDF[Date], "&gt;=" &amp; DATE(YEAR($A$4), MONTH($A$4), DAY($A$4) - 20), EDF[Date], "&lt;=" &amp; $A$4, EDF[Nom], EDF_jour[[#This Row],[NOM]]) = 0, "", SUMIFS(EDF[Humeur], EDF[Date], "&gt;=" &amp; DATE(YEAR($A$4), MONTH($A$4), DAY($A$4) - 20), EDF[Date], "&lt;=" &amp; $A$4, EDF[Nom], EDF_jour[[#This Row],[NOM]]) / COUNTIFS(EDF[Date], "&gt;=" &amp; DATE(YEAR($A$4), MONTH($A$4), DAY($A$4) - 20), EDF[Date], "&lt;=" &amp; $A$4, EDF[Nom], EDF_jour[[#This Row],[NOM]]))</f>
        <v/>
      </c>
      <c r="AQ49" s="74">
        <f>IF(COUNTIFS(EDF[Date], "&gt;=" &amp; DATE(2023, 7, 17), EDF[Date], "&lt;=" &amp; $A$4, EDF[Nom], EDF_jour[[#This Row],[NOM]]) = 0, "", SUMIFS(EDF[Humeur], EDF[Date], "&gt;=" &amp; DATE(2023, 7, 17), EDF[Date], "&lt;=" &amp; $A$4, EDF[Nom], EDF_jour[[#This Row],[NOM]]) / COUNTIFS(EDF[Date], "&gt;=" &amp; DATE(2023, 7, 17), EDF[Date], "&lt;=" &amp; $A$4, EDF[Nom], EDF_jour[[#This Row],[NOM]]))</f>
        <v>3.2777777777777777</v>
      </c>
      <c r="AR49" s="74" t="str">
        <f>IF(COUNTIFS(EDF[Date], "&gt;=" &amp; DATE(YEAR($A$4), MONTH($A$4), DAY($A$4) - 20), EDF[Date], "&lt;=" &amp; $A$4, EDF[Nom], EDF_jour[[#This Row],[NOM]]) = 0, "", SUMIFS(EDF[Stress], EDF[Date], "&gt;=" &amp; DATE(YEAR($A$4), MONTH($A$4), DAY($A$4) - 20), EDF[Date], "&lt;=" &amp; $A$4, EDF[Nom], EDF_jour[[#This Row],[NOM]]) / COUNTIFS(EDF[Date], "&gt;=" &amp; DATE(YEAR($A$4), MONTH($A$4), DAY($A$4) - 20), EDF[Date], "&lt;=" &amp; $A$4, EDF[Nom], EDF_jour[[#This Row],[NOM]]))</f>
        <v/>
      </c>
      <c r="AS49" s="74">
        <f>IF(COUNTIFS(EDF[Date], "&gt;=" &amp; DATE(2023, 7, 17), EDF[Date], "&lt;=" &amp; $A$4, EDF[Nom], EDF_jour[[#This Row],[NOM]]) = 0, "", SUMIFS(EDF[Stress], EDF[Date], "&gt;=" &amp; DATE(2023, 7, 17), EDF[Date], "&lt;=" &amp; $A$4, EDF[Nom], EDF_jour[[#This Row],[NOM]]) / COUNTIFS(EDF[Date], "&gt;=" &amp; DATE(2023, 7, 17), EDF[Date], "&lt;=" &amp; $A$4, EDF[Nom], EDF_jour[[#This Row],[NOM]]))</f>
        <v>3.3888888888888888</v>
      </c>
      <c r="AT49" s="74" t="str">
        <f>IF(COUNTIFS(EDF[Date], "&gt;=" &amp; DATE(YEAR($A$4), MONTH($A$4), DAY($A$4) - 20), EDF[Date], "&lt;=" &amp; $A$4, EDF[Nom], EDF_jour[[#This Row],[NOM]]) = 0, "", SUMIFS(EDF[Sommeil], EDF[Date], "&gt;=" &amp; DATE(YEAR($A$4), MONTH($A$4), DAY($A$4) - 20), EDF[Date], "&lt;=" &amp; $A$4, EDF[Nom], EDF_jour[[#This Row],[NOM]]) / COUNTIFS(EDF[Date], "&gt;=" &amp; DATE(YEAR($A$4), MONTH($A$4), DAY($A$4) - 20), EDF[Date], "&lt;=" &amp; $A$4, EDF[Nom], EDF_jour[[#This Row],[NOM]]))</f>
        <v/>
      </c>
      <c r="AU49" s="74">
        <f>IF(COUNTIFS(EDF[Date], "&gt;=" &amp; DATE(2023, 7, 17), EDF[Date], "&lt;=" &amp; $A$4, EDF[Nom], EDF_jour[[#This Row],[NOM]]) = 0, "", SUMIFS(EDF[Sommeil], EDF[Date], "&gt;=" &amp; DATE(2023, 7, 17), EDF[Date], "&lt;=" &amp; $A$4, EDF[Nom], EDF_jour[[#This Row],[NOM]]) / COUNTIFS(EDF[Date], "&gt;=" &amp; DATE(2023, 7, 17), EDF[Date], "&lt;=" &amp; $A$4, EDF[Nom], EDF_jour[[#This Row],[NOM]]))</f>
        <v>3.1944444444444446</v>
      </c>
      <c r="AV49" s="74" t="str">
        <f>IF(COUNTIFS(EDF[Date], "&gt;=" &amp; DATE(YEAR($A$4), MONTH($A$4), DAY($A$4) - 20), EDF[Date], "&lt;=" &amp; $A$4, EDF[Nom], EDF_jour[[#This Row],[NOM]]) = 0, "", SUMIFS(EDF[Etat Physique], EDF[Date], "&gt;=" &amp; DATE(YEAR($A$4), MONTH($A$4), DAY($A$4) - 20), EDF[Date], "&lt;=" &amp; $A$4, EDF[Nom], EDF_jour[[#This Row],[NOM]]) / COUNTIFS(EDF[Date], "&gt;=" &amp; DATE(YEAR($A$4), MONTH($A$4), DAY($A$4) - 20), EDF[Date], "&lt;=" &amp; $A$4, EDF[Nom], EDF_jour[[#This Row],[NOM]]))</f>
        <v/>
      </c>
      <c r="AW49" s="74">
        <f>IF(COUNTIFS(EDF[Date], "&gt;=" &amp; DATE(2023, 7, 17), EDF[Date], "&lt;=" &amp; $A$4, EDF[Nom], EDF_jour[[#This Row],[NOM]]) = 0, "", SUMIFS(EDF[Etat Physique], EDF[Date], "&gt;=" &amp; DATE(2023, 7, 17), EDF[Date], "&lt;=" &amp; $A$4, EDF[Nom], EDF_jour[[#This Row],[NOM]]) / COUNTIFS(EDF[Date], "&gt;=" &amp; DATE(2023, 7, 17), EDF[Date], "&lt;=" &amp; $A$4, EDF[Nom], EDF_jour[[#This Row],[NOM]]))</f>
        <v>2.8055555555555554</v>
      </c>
      <c r="AX49" s="74" t="str">
        <f>IF(COUNTIFS(EDF[Date], "&gt;=" &amp; DATE(YEAR($A$4), MONTH($A$4), DAY($A$4) - 20), EDF[Date], "&lt;=" &amp; $A$4, EDF[Nom], EDF_jour[[#This Row],[NOM]]) = 0, "", SUMIFS(EDF[Hydratation], EDF[Date], "&gt;=" &amp; DATE(YEAR($A$4), MONTH($A$4), DAY($A$4) - 20), EDF[Date], "&lt;=" &amp; $A$4, EDF[Nom], EDF_jour[[#This Row],[NOM]]) / COUNTIFS(EDF[Date], "&gt;=" &amp; DATE(YEAR($A$4), MONTH($A$4), DAY($A$4) - 20), EDF[Date], "&lt;=" &amp; $A$4, EDF[Nom], EDF_jour[[#This Row],[NOM]]))</f>
        <v/>
      </c>
      <c r="AY49" s="74">
        <f>IF(COUNTIFS(EDF[Date], "&gt;=" &amp; DATE(2023, 7, 17), EDF[Date], "&lt;=" &amp; $A$4, EDF[Nom], EDF_jour[[#This Row],[NOM]]) = 0, "", SUMIFS(EDF[Hydratation], EDF[Date], "&gt;=" &amp; DATE(2023, 7, 17), EDF[Date], "&lt;=" &amp; $A$4, EDF[Nom], EDF_jour[[#This Row],[NOM]]) / COUNTIFS(EDF[Date], "&gt;=" &amp; DATE(2023, 7, 17), EDF[Date], "&lt;=" &amp; $A$4, EDF[Nom], EDF_jour[[#This Row],[NOM]]))</f>
        <v>3.6111111111111112</v>
      </c>
      <c r="AZ49" s="74" t="str">
        <f>IF(COUNTIFS(EDF[Date], "&gt;=" &amp; DATE(YEAR($A$4), MONTH($A$4), DAY($A$4) - 20), EDF[Date], "&lt;=" &amp; $A$4, EDF[Nom], EDF_jour[[#This Row],[NOM]]) = 0, "", SUMIFS(EDF[Nutrition], EDF[Date], "&gt;=" &amp; DATE(YEAR($A$4), MONTH($A$4), DAY($A$4) - 20), EDF[Date], "&lt;=" &amp; $A$4, EDF[Nom], EDF_jour[[#This Row],[NOM]]) / COUNTIFS(EDF[Date], "&gt;=" &amp; DATE(YEAR($A$4), MONTH($A$4), DAY($A$4) - 20), EDF[Date], "&lt;=" &amp; $A$4, EDF[Nom], EDF_jour[[#This Row],[NOM]]))</f>
        <v/>
      </c>
      <c r="BA49" s="75">
        <f>IF(COUNTIFS(EDF[Date], "&gt;=" &amp; DATE(2023, 7, 17), EDF[Date], "&lt;=" &amp; $A$4, EDF[Nom], EDF_jour[[#This Row],[NOM]]) = 0, "", SUMIFS(EDF[Hydratation], EDF[Date], "&gt;=" &amp; DATE(2023, 7, 17), EDF[Date], "&lt;=" &amp; $A$4, EDF[Nom], EDF_jour[[#This Row],[NOM]]) / COUNTIFS(EDF[Date], "&gt;=" &amp; DATE(2023, 7, 17), EDF[Date], "&lt;=" &amp; $A$4, EDF[Nom], EDF_jour[[#This Row],[NOM]]))</f>
        <v>3.6111111111111112</v>
      </c>
      <c r="BB49" s="49"/>
      <c r="BC49" s="48"/>
      <c r="BD49" s="48"/>
      <c r="BE49" s="48"/>
      <c r="BF49" s="48"/>
      <c r="BG49" s="48"/>
      <c r="BH49" s="48"/>
      <c r="BI49" s="48"/>
      <c r="BJ49" s="48"/>
      <c r="BK49" s="48"/>
      <c r="BL49" s="48"/>
      <c r="BM49" s="48"/>
      <c r="BN49" s="48"/>
      <c r="BO49" s="48"/>
      <c r="BP49" s="48"/>
      <c r="BQ49" s="48"/>
      <c r="BR49" s="48"/>
      <c r="BS49" s="48"/>
      <c r="BT49" s="48"/>
      <c r="BU49" s="49"/>
      <c r="BV49" s="49"/>
      <c r="BW49" s="49"/>
      <c r="BX49" s="49"/>
      <c r="BY49" s="49"/>
    </row>
    <row r="50" spans="1:77" x14ac:dyDescent="0.2">
      <c r="A50" s="78" t="s">
        <v>200</v>
      </c>
      <c r="B50" s="78" t="s">
        <v>826</v>
      </c>
      <c r="C50" s="39"/>
      <c r="D50" s="40"/>
      <c r="E50" s="34"/>
      <c r="F50" s="52" t="s">
        <v>787</v>
      </c>
      <c r="G50" s="53" t="s">
        <v>768</v>
      </c>
      <c r="H50" s="37" t="str" cm="1">
        <f t="array" ref="H50">IF(P50="", "", IF(SUMPRODUCT((EDF_jour[[#This Row],[Humeur]:[Nutrition]]&lt;3)*1)&gt;=3, "Bas", VLOOKUP(P50, $G$67:$H$71, 2, TRUE)))</f>
        <v/>
      </c>
      <c r="I50" s="77"/>
      <c r="J50" s="45" t="str" cm="1">
        <f t="array" ref="J50">IF(SUMPRODUCT((EDF[[Date]:[Date]]=$A$4)*(EDF[[Nom]:[Nom]]=A50)*(EDF[[Humeur]:[Humeur]]))=0, "", SUMPRODUCT((EDF[[Date]:[Date]]=$A$4)*(EDF[[Nom]:[Nom]]=A50)*(EDF[[Humeur]:[Humeur]])))</f>
        <v/>
      </c>
      <c r="K50" s="45" t="str" cm="1">
        <f t="array" ref="K50">IF(SUMPRODUCT((EDF[[Date]:[Date]]=$A$4)*(EDF[[Nom]:[Nom]]=A50)*(EDF[[Stress]:[Stress]]))=0, "", SUMPRODUCT((EDF[[Date]:[Date]]=$A$4)*(EDF[[Nom]:[Nom]]=A50)*(EDF[[Stress]:[Stress]])))</f>
        <v/>
      </c>
      <c r="L50" s="45" t="str" cm="1">
        <f t="array" ref="L50">IF(SUMPRODUCT((EDF[[Date]:[Date]]=$A$4)*(EDF[[Nom]:[Nom]]=A50)*(EDF[[Sommeil]:[Sommeil]]))=0, "", SUMPRODUCT((EDF[[Date]:[Date]]=$A$4)*(EDF[[Nom]:[Nom]]=A50)*(EDF[[Sommeil]:[Sommeil]])))</f>
        <v/>
      </c>
      <c r="M50" s="45" t="str" cm="1">
        <f t="array" ref="M50">IF(SUMPRODUCT((EDF[[Date]:[Date]]=$A$4)*(EDF[[Nom]:[Nom]]=A50)*(EDF[[Etat Physique]:[Etat Physique]]))=0, "", SUMPRODUCT((EDF[[Date]:[Date]]=$A$4)*(EDF[[Nom]:[Nom]]=A50)*(EDF[[Etat Physique]:[Etat Physique]])))</f>
        <v/>
      </c>
      <c r="N50" s="45" t="str" cm="1">
        <f t="array" ref="N50">IF(SUMPRODUCT((EDF[[Date]:[Date]]=$A$4)*(EDF[[Nom]:[Nom]]=A50)*(EDF[[Hydratation]:[Hydratation]]))=0, "", SUMPRODUCT((EDF[[Date]:[Date]]=$A$4)*(EDF[[Nom]:[Nom]]=A50)*(EDF[[Hydratation]:[Hydratation]])))</f>
        <v/>
      </c>
      <c r="O50" s="45" t="str" cm="1">
        <f t="array" ref="O50">IF(SUMPRODUCT((EDF[[Date]:[Date]]=$A$4)*(EDF[[Nom]:[Nom]]=A50)*(EDF[[Nutrition]:[Nutrition]]))=0, "", SUMPRODUCT((EDF[[Date]:[Date]]=$A$4)*(EDF[[Nom]:[Nom]]=A50)*(EDF[[Nutrition]:[Nutrition]])))</f>
        <v/>
      </c>
      <c r="P50" s="45" t="str" cm="1">
        <f t="array" ref="P50">IF(SUMPRODUCT((EDF[[Date]:[Date]]=$A$4)*(EDF[[Nom]:[Nom]]=A50)*(EDF[[Total EDF]:[Total EDF]]))=0, "", SUMPRODUCT((EDF[[Date]:[Date]]=$A$4)*(EDF[[Nom]:[Nom]]=A50)*(EDF[[Total EDF]:[Total EDF]])))</f>
        <v/>
      </c>
      <c r="Q50" s="45" t="str" cm="1">
        <f t="array" ref="Q50">IF(SUMPRODUCT((EDF[[Date]:[Date]]=$A$4)*(EDF[[Nom]:[Nom]]=EDF_jour[[#This Row],[NOM]])*(EDF[[Intensité douleur]:[Intensité douleur]]))=0, "", SUMPRODUCT((EDF[[Date]:[Date]]=$A$4)*(EDF[[Nom]:[Nom]]=EDF_jour[[#This Row],[NOM]])*(EDF[[Intensité douleur]:[Intensité douleur]])))</f>
        <v/>
      </c>
      <c r="R50" s="35" t="str" cm="1">
        <f t="array" ref="R50">IF(IFERROR(INDEX(EDF[[Commentaires douleur]:[Commentaires douleur]], MATCH(1, (EDF[[Date]:[Date]]=$A$4)*(EDF[[Nom]:[Nom]]=EDF_jour[[#This Row],[NOM]]), 0)), "")=0, "", IFERROR(INDEX(EDF[[Commentaires douleur]:[Commentaires douleur]], MATCH(1, (EDF[[Date]:[Date]]=$A$4)*(EDF[[Nom]:[Nom]]=EDF_jour[[#This Row],[NOM]]), 0)), ""))</f>
        <v/>
      </c>
      <c r="S50" s="35"/>
      <c r="T50" s="35" t="str" cm="1">
        <f t="array" ref="T50">IF(IFERROR(INDEX(EDF[[Tête]:[Tête]], MATCH(1, (EDF[[Date]:[Date]]=$A$4)*(EDF[[Nom]:[Nom]]=EDF_jour[[#This Row],[NOM]]), 0)), "")=0, "", IFERROR(INDEX(EDF[[Tête]:[Tête]], MATCH(1, (EDF[[Date]:[Date]]=$A$4)*(EDF[[Nom]:[Nom]]=EDF_jour[[#This Row],[NOM]]), 0)), ""))</f>
        <v/>
      </c>
      <c r="U50" s="35" t="str" cm="1">
        <f t="array" ref="U50">IF(IFERROR(INDEX(EDF[[Cervicales]:[Cervicales]], MATCH(1, (EDF[[Date]:[Date]]=$A$4)*(EDF[[Nom]:[Nom]]=EDF_jour[[#This Row],[NOM]]), 0)), "")=0, "", IFERROR(INDEX(EDF[[Cervicales]:[Cervicales]], MATCH(1, (EDF[[Date]:[Date]]=$A$4)*(EDF[[Nom]:[Nom]]=EDF_jour[[#This Row],[NOM]]), 0)), ""))</f>
        <v/>
      </c>
      <c r="V50" s="35" t="str" cm="1">
        <f t="array" ref="V50">IF(IFERROR(INDEX(EDF[[Ceinture scapulaire]:[Ceinture scapulaire]], MATCH(1, (EDF[[Date]:[Date]]=$A$4)*(EDF[[Nom]:[Nom]]=EDF_jour[[#This Row],[NOM]]), 0)), "")=0, "", IFERROR(INDEX(EDF[[Ceinture scapulaire]:[Ceinture scapulaire]], MATCH(1, (EDF[[Date]:[Date]]=$A$4)*(EDF[[Nom]:[Nom]]=EDF_jour[[#This Row],[NOM]]), 0)), ""))</f>
        <v/>
      </c>
      <c r="W50" s="35" t="str" cm="1">
        <f t="array" ref="W50">IF(IFERROR(INDEX(EDF[[Coudes]:[Coudes]], MATCH(1, (EDF[[Date]:[Date]]=$A$4)*(EDF[[Nom]:[Nom]]=EDF_jour[[#This Row],[NOM]]), 0)), "")=0, "", IFERROR(INDEX(EDF[[Coudes]:[Coudes]], MATCH(1, (EDF[[Date]:[Date]]=$A$4)*(EDF[[Nom]:[Nom]]=EDF_jour[[#This Row],[NOM]]), 0)), ""))</f>
        <v/>
      </c>
      <c r="X50" s="35" t="str" cm="1">
        <f t="array" ref="X50">IF(IFERROR(INDEX(EDF[[Mains]:[Mains]], MATCH(1, (EDF[[Date]:[Date]]=$A$4)*(EDF[[Nom]:[Nom]]=EDF_jour[[#This Row],[NOM]]), 0)), "")=0, "", IFERROR(INDEX(EDF[[Mains]:[Mains]], MATCH(1, (EDF[[Date]:[Date]]=$A$4)*(EDF[[Nom]:[Nom]]=EDF_jour[[#This Row],[NOM]]), 0)), ""))</f>
        <v/>
      </c>
      <c r="Y50" s="35" t="str" cm="1">
        <f t="array" ref="Y50">IF(IFERROR(INDEX(EDF[[Dos]:[Dos]], MATCH(1, (EDF[[Date]:[Date]]=$A$4)*(EDF[[Nom]:[Nom]]=EDF_jour[[#This Row],[NOM]]), 0)), "")=0, "", IFERROR(INDEX(EDF[[Dos]:[Dos]], MATCH(1, (EDF[[Date]:[Date]]=$A$4)*(EDF[[Nom]:[Nom]]=EDF_jour[[#This Row],[NOM]]), 0)), ""))</f>
        <v/>
      </c>
      <c r="Z50" s="35" t="str" cm="1">
        <f t="array" ref="Z50">IF(IFERROR(INDEX(EDF[[Abdos]:[Abdos]], MATCH(1, (EDF[[Date]:[Date]]=$A$4)*(EDF[[Nom]:[Nom]]=EDF_jour[[#This Row],[NOM]]), 0)), "")=0, "", IFERROR(INDEX(EDF[[Abdos]:[Abdos]], MATCH(1, (EDF[[Date]:[Date]]=$A$4)*(EDF[[Nom]:[Nom]]=EDF_jour[[#This Row],[NOM]]), 0)), ""))</f>
        <v/>
      </c>
      <c r="AA50" s="35" t="str" cm="1">
        <f t="array" ref="AA50">IF(IFERROR(INDEX(EDF[[Ceinture pelvienne]:[Ceinture pelvienne]], MATCH(1, (EDF[[Date]:[Date]]=$A$4)*(EDF[[Nom]:[Nom]]=EDF_jour[[#This Row],[NOM]]), 0)), "")=0, "", IFERROR(INDEX(EDF[[Ceinture pelvienne]:[Ceinture pelvienne]], MATCH(1, (EDF[[Date]:[Date]]=$A$4)*(EDF[[Nom]:[Nom]]=EDF_jour[[#This Row],[NOM]]), 0)), ""))</f>
        <v/>
      </c>
      <c r="AB50" s="35" t="str" cm="1">
        <f t="array" ref="AB50">IF(IFERROR(INDEX(EDF[[Genou]:[Genou]], MATCH(1, (EDF[[Date]:[Date]]=$A$4)*(EDF[[Nom]:[Nom]]=EDF_jour[[#This Row],[NOM]]), 0)), "")=0, "", IFERROR(INDEX(EDF[[Genou]:[Genou]], MATCH(1, (EDF[[Date]:[Date]]=$A$4)*(EDF[[Nom]:[Nom]]=EDF_jour[[#This Row],[NOM]]), 0)), ""))</f>
        <v/>
      </c>
      <c r="AC50" s="35" t="str" cm="1">
        <f t="array" ref="AC50">IF(IFERROR(INDEX(EDF[[Quadri]:[Quadri]], MATCH(1, (EDF[[Date]:[Date]]=$A$4)*(EDF[[Nom]:[Nom]]=EDF_jour[[#This Row],[NOM]]), 0)), "")=0, "", IFERROR(INDEX(EDF[[Quadri]:[Quadri]], MATCH(1, (EDF[[Date]:[Date]]=$A$4)*(EDF[[Nom]:[Nom]]=EDF_jour[[#This Row],[NOM]]), 0)), ""))</f>
        <v/>
      </c>
      <c r="AD50" s="35" t="str" cm="1">
        <f t="array" ref="AD50">IF(IFERROR(INDEX(EDF[[Ischio]:[Ischio]], MATCH(1, (EDF[[Date]:[Date]]=$A$4)*(EDF[[Nom]:[Nom]]=EDF_jour[[#This Row],[NOM]]), 0)), "")=0, "", IFERROR(INDEX(EDF[[Ischio]:[Ischio]], MATCH(1, (EDF[[Date]:[Date]]=$A$4)*(EDF[[Nom]:[Nom]]=EDF_jour[[#This Row],[NOM]]), 0)), ""))</f>
        <v/>
      </c>
      <c r="AE50" s="35" t="str" cm="1">
        <f t="array" ref="AE50">IF(IFERROR(INDEX(EDF[[Tibia]:[Tibia]], MATCH(1, (EDF[[Date]:[Date]]=$A$4)*(EDF[[Nom]:[Nom]]=EDF_jour[[#This Row],[NOM]]), 0)), "")=0, "", IFERROR(INDEX(EDF[[Tibia]:[Tibia]], MATCH(1, (EDF[[Date]:[Date]]=$A$4)*(EDF[[Nom]:[Nom]]=EDF_jour[[#This Row],[NOM]]), 0)), ""))</f>
        <v/>
      </c>
      <c r="AF50" s="35" t="str" cm="1">
        <f t="array" ref="AF50">IF(IFERROR(INDEX(EDF[[Mollet]:[Mollet]], MATCH(1, (EDF[[Date]:[Date]]=$A$4)*(EDF[[Nom]:[Nom]]=EDF_jour[[#This Row],[NOM]]), 0)), "")=0, "", IFERROR(INDEX(EDF[[Mollet]:[Mollet]], MATCH(1, (EDF[[Date]:[Date]]=$A$4)*(EDF[[Nom]:[Nom]]=EDF_jour[[#This Row],[NOM]]), 0)), ""))</f>
        <v/>
      </c>
      <c r="AG50" s="35" t="str" cm="1">
        <f t="array" ref="AG50">IF(IFERROR(INDEX(EDF[[Chevilles]:[Chevilles]], MATCH(1, (EDF[[Date]:[Date]]=$A$4)*(EDF[[Nom]:[Nom]]=EDF_jour[[#This Row],[NOM]]), 0)), "")=0, "", IFERROR(INDEX(EDF[[Chevilles]:[Chevilles]], MATCH(1, (EDF[[Date]:[Date]]=$A$4)*(EDF[[Nom]:[Nom]]=EDF_jour[[#This Row],[NOM]]), 0)), ""))</f>
        <v/>
      </c>
      <c r="AH50" s="35" t="str" cm="1">
        <f t="array" ref="AH50">IF(IFERROR(INDEX(EDF[[Pieds]:[Pieds]], MATCH(1, (EDF[[Date]:[Date]]=$A$4)*(EDF[[Nom]:[Nom]]=EDF_jour[[#This Row],[NOM]]), 0)), "")=0, "", IFERROR(INDEX(EDF[[Pieds]:[Pieds]], MATCH(1, (EDF[[Date]:[Date]]=$A$4)*(EDF[[Nom]:[Nom]]=EDF_jour[[#This Row],[NOM]]), 0)), ""))</f>
        <v/>
      </c>
      <c r="AI50" s="35" t="str">
        <f>IF(COUNTIFS(EDF[Date], "&gt;=" &amp; DATE(YEAR($A$4), MONTH($A$4), DAY($A$4) - 6), EDF[Date], "&lt;=" &amp; $A$4, EDF[Nom], EDF_jour[[#This Row],[NOM]]) = 0, "", SUMIFS(EDF[Total EDF], EDF[Date], "&gt;=" &amp; DATE(YEAR($A$4), MONTH($A$4), DAY($A$4) - 6), EDF[Date], "&lt;=" &amp; $A$4, EDF[Nom], EDF_jour[[#This Row],[NOM]]) / COUNTIFS(EDF[Date], "&gt;=" &amp; DATE(YEAR($A$4), MONTH($A$4), DAY($A$4) - 6), EDF[Date], "&lt;=" &amp; $A$4, EDF[Nom], EDF_jour[[#This Row],[NOM]]))</f>
        <v/>
      </c>
      <c r="AJ50" s="35" cm="1">
        <f t="array" ref="AJ50">IF(COUNTIFS(EDF[Date], "&gt;=" &amp; DATE(YEAR($A$4), MONTH($A$4), DAY($A$4) - 6), EDF[Date], "&lt;=" &amp; $A$4, EDF[Nom], EDF_jour[[#This Row],[NOM]]) &gt; 1, SQRT(SUMPRODUCT((EDF[Nom]=EDF_jour[[#This Row],[NOM]]) * (EDF[Date]&gt;=DATE(YEAR($A$4), MONTH($A$4), DAY($A$4)-6)) * (EDF[Date]&lt;=$A$4) * (EDF[Total EDF]-EDF_jour[[#This Row],[Tendance semaine]])^2) / (COUNTIFS(EDF[Date], "&gt;=" &amp; DATE(YEAR($A$4), MONTH($A$4), DAY($A$4) - 6), EDF[Date], "&lt;=" &amp; $A$4, EDF[Nom], EDF_jour[[#This Row],[NOM]]) - 1)), 0)</f>
        <v>0</v>
      </c>
      <c r="AK50" s="73" t="str">
        <f>IF(COUNTIFS(EDF[Date], "&gt;=" &amp; DATE(YEAR($A$4), MONTH($A$4), DAY($A$4) - 20), EDF[Date], "&lt;=" &amp; $A$4, EDF[Nom], EDF_jour[[#This Row],[NOM]]) = 0, "", SUMIFS(EDF[Total EDF], EDF[Date], "&gt;=" &amp; DATE(YEAR($A$4), MONTH($A$4), DAY($A$4) - 20), EDF[Date], "&lt;=" &amp; $A$4, EDF[Nom], EDF_jour[[#This Row],[NOM]]) / COUNTIFS(EDF[Date], "&gt;=" &amp; DATE(YEAR($A$4), MONTH($A$4), DAY($A$4) - 20), EDF[Date], "&lt;=" &amp; $A$4, EDF[Nom], EDF_jour[[#This Row],[NOM]]))</f>
        <v/>
      </c>
      <c r="AL50" s="72" t="str">
        <f>IFERROR((EDF_jour[[#This Row],[Score]] - EDF_jour[[#This Row],[Tendance 21j EDF]]) / EDF_jour[[#This Row],[Tendance 21j EDF]], "")</f>
        <v/>
      </c>
      <c r="AM50" s="74" cm="1">
        <f t="array" ref="AM50">IF(COUNTIFS(EDF[Date], "&gt;=" &amp; DATE(YEAR($A$4), MONTH($A$4), DAY($A$4) - 20), EDF[Date], "&lt;=" &amp; $A$4, EDF[Nom], EDF_jour[[#This Row],[NOM]]) &gt; 1, SQRT(SUMPRODUCT((EDF[Nom]=EDF_jour[[#This Row],[NOM]]) * (EDF[Date]&gt;=DATE(YEAR($A$4), MONTH($A$4), DAY($A$4)-20)) * (EDF[Date]&lt;=$A$4) * (EDF[Total EDF]-EDF_jour[[#This Row],[Tendance 21j EDF]])^2) / (COUNTIFS(EDF[Date], "&gt;=" &amp; DATE(YEAR($A$4), MONTH($A$4), DAY($A$4) - 20), EDF[Date], "&lt;=" &amp; $A$4, EDF[Nom], EDF_jour[[#This Row],[NOM]]) - 1)), 0)</f>
        <v>0</v>
      </c>
      <c r="AN50" s="73">
        <f>IF(COUNTIFS(EDF[Date], "&gt;=" &amp; DATE(2023, 7, 17), EDF[Date], "&lt;=" &amp; $A$4, EDF[Nom], EDF_jour[[#This Row],[NOM]]) = 0, "", SUMIFS(EDF[Total EDF], EDF[Date], "&gt;=" &amp; DATE(2023, 7, 17), EDF[Date], "&lt;=" &amp; $A$4, EDF[Nom], EDF_jour[[#This Row],[NOM]]) / COUNTIFS(EDF[Date], "&gt;=" &amp; DATE(2023, 7, 17), EDF[Date], "&lt;=" &amp; $A$4, EDF[Nom], EDF_jour[[#This Row],[NOM]]))</f>
        <v>16.90909090909091</v>
      </c>
      <c r="AO50" s="74" cm="1">
        <f t="array" ref="AO50">IF(COUNTIFS(EDF[Date], "&gt;=" &amp; DATE(2023, 7, 17), EDF[Date], "&lt;=" &amp; $A$4, EDF[Nom], EDF_jour[[#This Row],[NOM]]) &gt; 1, SQRT(SUMPRODUCT((EDF[Nom]=EDF_jour[[#This Row],[NOM]]) * (EDF[Date]&gt;=DATE(2023, 7, 17)) * (EDF[Date]&lt;=$A$4) * (EDF[Total EDF]-EDF_jour[[#This Row],[Tendance saison]])^2) / (COUNTIFS(EDF[Date], "&gt;=" &amp; DATE(2023, 7, 17), EDF[Date], "&lt;=" &amp; $A$4, EDF[Nom], EDF_jour[[#This Row],[NOM]]) - 1)), 0)</f>
        <v>1.5782614139961386</v>
      </c>
      <c r="AP50" s="74" t="str">
        <f>IF(COUNTIFS(EDF[Date], "&gt;=" &amp; DATE(YEAR($A$4), MONTH($A$4), DAY($A$4) - 20), EDF[Date], "&lt;=" &amp; $A$4, EDF[Nom], EDF_jour[[#This Row],[NOM]]) = 0, "", SUMIFS(EDF[Humeur], EDF[Date], "&gt;=" &amp; DATE(YEAR($A$4), MONTH($A$4), DAY($A$4) - 20), EDF[Date], "&lt;=" &amp; $A$4, EDF[Nom], EDF_jour[[#This Row],[NOM]]) / COUNTIFS(EDF[Date], "&gt;=" &amp; DATE(YEAR($A$4), MONTH($A$4), DAY($A$4) - 20), EDF[Date], "&lt;=" &amp; $A$4, EDF[Nom], EDF_jour[[#This Row],[NOM]]))</f>
        <v/>
      </c>
      <c r="AQ50" s="74">
        <f>IF(COUNTIFS(EDF[Date], "&gt;=" &amp; DATE(2023, 7, 17), EDF[Date], "&lt;=" &amp; $A$4, EDF[Nom], EDF_jour[[#This Row],[NOM]]) = 0, "", SUMIFS(EDF[Humeur], EDF[Date], "&gt;=" &amp; DATE(2023, 7, 17), EDF[Date], "&lt;=" &amp; $A$4, EDF[Nom], EDF_jour[[#This Row],[NOM]]) / COUNTIFS(EDF[Date], "&gt;=" &amp; DATE(2023, 7, 17), EDF[Date], "&lt;=" &amp; $A$4, EDF[Nom], EDF_jour[[#This Row],[NOM]]))</f>
        <v>2.8181818181818183</v>
      </c>
      <c r="AR50" s="74" t="str">
        <f>IF(COUNTIFS(EDF[Date], "&gt;=" &amp; DATE(YEAR($A$4), MONTH($A$4), DAY($A$4) - 20), EDF[Date], "&lt;=" &amp; $A$4, EDF[Nom], EDF_jour[[#This Row],[NOM]]) = 0, "", SUMIFS(EDF[Stress], EDF[Date], "&gt;=" &amp; DATE(YEAR($A$4), MONTH($A$4), DAY($A$4) - 20), EDF[Date], "&lt;=" &amp; $A$4, EDF[Nom], EDF_jour[[#This Row],[NOM]]) / COUNTIFS(EDF[Date], "&gt;=" &amp; DATE(YEAR($A$4), MONTH($A$4), DAY($A$4) - 20), EDF[Date], "&lt;=" &amp; $A$4, EDF[Nom], EDF_jour[[#This Row],[NOM]]))</f>
        <v/>
      </c>
      <c r="AS50" s="74">
        <f>IF(COUNTIFS(EDF[Date], "&gt;=" &amp; DATE(2023, 7, 17), EDF[Date], "&lt;=" &amp; $A$4, EDF[Nom], EDF_jour[[#This Row],[NOM]]) = 0, "", SUMIFS(EDF[Stress], EDF[Date], "&gt;=" &amp; DATE(2023, 7, 17), EDF[Date], "&lt;=" &amp; $A$4, EDF[Nom], EDF_jour[[#This Row],[NOM]]) / COUNTIFS(EDF[Date], "&gt;=" &amp; DATE(2023, 7, 17), EDF[Date], "&lt;=" &amp; $A$4, EDF[Nom], EDF_jour[[#This Row],[NOM]]))</f>
        <v>2.9090909090909092</v>
      </c>
      <c r="AT50" s="74" t="str">
        <f>IF(COUNTIFS(EDF[Date], "&gt;=" &amp; DATE(YEAR($A$4), MONTH($A$4), DAY($A$4) - 20), EDF[Date], "&lt;=" &amp; $A$4, EDF[Nom], EDF_jour[[#This Row],[NOM]]) = 0, "", SUMIFS(EDF[Sommeil], EDF[Date], "&gt;=" &amp; DATE(YEAR($A$4), MONTH($A$4), DAY($A$4) - 20), EDF[Date], "&lt;=" &amp; $A$4, EDF[Nom], EDF_jour[[#This Row],[NOM]]) / COUNTIFS(EDF[Date], "&gt;=" &amp; DATE(YEAR($A$4), MONTH($A$4), DAY($A$4) - 20), EDF[Date], "&lt;=" &amp; $A$4, EDF[Nom], EDF_jour[[#This Row],[NOM]]))</f>
        <v/>
      </c>
      <c r="AU50" s="74">
        <f>IF(COUNTIFS(EDF[Date], "&gt;=" &amp; DATE(2023, 7, 17), EDF[Date], "&lt;=" &amp; $A$4, EDF[Nom], EDF_jour[[#This Row],[NOM]]) = 0, "", SUMIFS(EDF[Sommeil], EDF[Date], "&gt;=" &amp; DATE(2023, 7, 17), EDF[Date], "&lt;=" &amp; $A$4, EDF[Nom], EDF_jour[[#This Row],[NOM]]) / COUNTIFS(EDF[Date], "&gt;=" &amp; DATE(2023, 7, 17), EDF[Date], "&lt;=" &amp; $A$4, EDF[Nom], EDF_jour[[#This Row],[NOM]]))</f>
        <v>2.2727272727272729</v>
      </c>
      <c r="AV50" s="74" t="str">
        <f>IF(COUNTIFS(EDF[Date], "&gt;=" &amp; DATE(YEAR($A$4), MONTH($A$4), DAY($A$4) - 20), EDF[Date], "&lt;=" &amp; $A$4, EDF[Nom], EDF_jour[[#This Row],[NOM]]) = 0, "", SUMIFS(EDF[Etat Physique], EDF[Date], "&gt;=" &amp; DATE(YEAR($A$4), MONTH($A$4), DAY($A$4) - 20), EDF[Date], "&lt;=" &amp; $A$4, EDF[Nom], EDF_jour[[#This Row],[NOM]]) / COUNTIFS(EDF[Date], "&gt;=" &amp; DATE(YEAR($A$4), MONTH($A$4), DAY($A$4) - 20), EDF[Date], "&lt;=" &amp; $A$4, EDF[Nom], EDF_jour[[#This Row],[NOM]]))</f>
        <v/>
      </c>
      <c r="AW50" s="74">
        <f>IF(COUNTIFS(EDF[Date], "&gt;=" &amp; DATE(2023, 7, 17), EDF[Date], "&lt;=" &amp; $A$4, EDF[Nom], EDF_jour[[#This Row],[NOM]]) = 0, "", SUMIFS(EDF[Etat Physique], EDF[Date], "&gt;=" &amp; DATE(2023, 7, 17), EDF[Date], "&lt;=" &amp; $A$4, EDF[Nom], EDF_jour[[#This Row],[NOM]]) / COUNTIFS(EDF[Date], "&gt;=" &amp; DATE(2023, 7, 17), EDF[Date], "&lt;=" &amp; $A$4, EDF[Nom], EDF_jour[[#This Row],[NOM]]))</f>
        <v>2.6363636363636362</v>
      </c>
      <c r="AX50" s="74" t="str">
        <f>IF(COUNTIFS(EDF[Date], "&gt;=" &amp; DATE(YEAR($A$4), MONTH($A$4), DAY($A$4) - 20), EDF[Date], "&lt;=" &amp; $A$4, EDF[Nom], EDF_jour[[#This Row],[NOM]]) = 0, "", SUMIFS(EDF[Hydratation], EDF[Date], "&gt;=" &amp; DATE(YEAR($A$4), MONTH($A$4), DAY($A$4) - 20), EDF[Date], "&lt;=" &amp; $A$4, EDF[Nom], EDF_jour[[#This Row],[NOM]]) / COUNTIFS(EDF[Date], "&gt;=" &amp; DATE(YEAR($A$4), MONTH($A$4), DAY($A$4) - 20), EDF[Date], "&lt;=" &amp; $A$4, EDF[Nom], EDF_jour[[#This Row],[NOM]]))</f>
        <v/>
      </c>
      <c r="AY50" s="74">
        <f>IF(COUNTIFS(EDF[Date], "&gt;=" &amp; DATE(2023, 7, 17), EDF[Date], "&lt;=" &amp; $A$4, EDF[Nom], EDF_jour[[#This Row],[NOM]]) = 0, "", SUMIFS(EDF[Hydratation], EDF[Date], "&gt;=" &amp; DATE(2023, 7, 17), EDF[Date], "&lt;=" &amp; $A$4, EDF[Nom], EDF_jour[[#This Row],[NOM]]) / COUNTIFS(EDF[Date], "&gt;=" &amp; DATE(2023, 7, 17), EDF[Date], "&lt;=" &amp; $A$4, EDF[Nom], EDF_jour[[#This Row],[NOM]]))</f>
        <v>2.8181818181818183</v>
      </c>
      <c r="AZ50" s="74" t="str">
        <f>IF(COUNTIFS(EDF[Date], "&gt;=" &amp; DATE(YEAR($A$4), MONTH($A$4), DAY($A$4) - 20), EDF[Date], "&lt;=" &amp; $A$4, EDF[Nom], EDF_jour[[#This Row],[NOM]]) = 0, "", SUMIFS(EDF[Nutrition], EDF[Date], "&gt;=" &amp; DATE(YEAR($A$4), MONTH($A$4), DAY($A$4) - 20), EDF[Date], "&lt;=" &amp; $A$4, EDF[Nom], EDF_jour[[#This Row],[NOM]]) / COUNTIFS(EDF[Date], "&gt;=" &amp; DATE(YEAR($A$4), MONTH($A$4), DAY($A$4) - 20), EDF[Date], "&lt;=" &amp; $A$4, EDF[Nom], EDF_jour[[#This Row],[NOM]]))</f>
        <v/>
      </c>
      <c r="BA50" s="75">
        <f>IF(COUNTIFS(EDF[Date], "&gt;=" &amp; DATE(2023, 7, 17), EDF[Date], "&lt;=" &amp; $A$4, EDF[Nom], EDF_jour[[#This Row],[NOM]]) = 0, "", SUMIFS(EDF[Hydratation], EDF[Date], "&gt;=" &amp; DATE(2023, 7, 17), EDF[Date], "&lt;=" &amp; $A$4, EDF[Nom], EDF_jour[[#This Row],[NOM]]) / COUNTIFS(EDF[Date], "&gt;=" &amp; DATE(2023, 7, 17), EDF[Date], "&lt;=" &amp; $A$4, EDF[Nom], EDF_jour[[#This Row],[NOM]]))</f>
        <v>2.8181818181818183</v>
      </c>
      <c r="BB50" s="49"/>
      <c r="BC50" s="48"/>
      <c r="BD50" s="48"/>
      <c r="BE50" s="48"/>
      <c r="BF50" s="48"/>
      <c r="BG50" s="48"/>
      <c r="BH50" s="48"/>
      <c r="BI50" s="48"/>
      <c r="BJ50" s="48"/>
      <c r="BK50" s="48"/>
      <c r="BL50" s="48"/>
      <c r="BM50" s="48"/>
      <c r="BN50" s="48"/>
      <c r="BO50" s="48"/>
      <c r="BP50" s="48"/>
      <c r="BQ50" s="48"/>
      <c r="BR50" s="48"/>
      <c r="BS50" s="48"/>
      <c r="BT50" s="48"/>
      <c r="BU50" s="49"/>
      <c r="BV50" s="49"/>
      <c r="BW50" s="49"/>
      <c r="BX50" s="49"/>
      <c r="BY50" s="49"/>
    </row>
    <row r="51" spans="1:77" ht="16" customHeight="1" x14ac:dyDescent="0.2">
      <c r="A51" s="78" t="s">
        <v>244</v>
      </c>
      <c r="B51" s="78" t="s">
        <v>827</v>
      </c>
      <c r="C51" s="39"/>
      <c r="D51" s="40"/>
      <c r="E51" s="34"/>
      <c r="F51" s="52" t="s">
        <v>787</v>
      </c>
      <c r="G51" s="53" t="s">
        <v>828</v>
      </c>
      <c r="H51" s="37" t="str" cm="1">
        <f t="array" ref="H51">IF(P51="", "", IF(SUMPRODUCT((EDF_jour[[#This Row],[Humeur]:[Nutrition]]&lt;3)*1)&gt;=3, "Bas", VLOOKUP(P51, $G$67:$H$71, 2, TRUE)))</f>
        <v/>
      </c>
      <c r="I51" s="34"/>
      <c r="J51" s="45" t="str" cm="1">
        <f t="array" ref="J51">IF(SUMPRODUCT((EDF[[Date]:[Date]]=$A$4)*(EDF[[Nom]:[Nom]]=A51)*(EDF[[Humeur]:[Humeur]]))=0, "", SUMPRODUCT((EDF[[Date]:[Date]]=$A$4)*(EDF[[Nom]:[Nom]]=A51)*(EDF[[Humeur]:[Humeur]])))</f>
        <v/>
      </c>
      <c r="K51" s="45" t="str" cm="1">
        <f t="array" ref="K51">IF(SUMPRODUCT((EDF[[Date]:[Date]]=$A$4)*(EDF[[Nom]:[Nom]]=A51)*(EDF[[Stress]:[Stress]]))=0, "", SUMPRODUCT((EDF[[Date]:[Date]]=$A$4)*(EDF[[Nom]:[Nom]]=A51)*(EDF[[Stress]:[Stress]])))</f>
        <v/>
      </c>
      <c r="L51" s="45" t="str" cm="1">
        <f t="array" ref="L51">IF(SUMPRODUCT((EDF[[Date]:[Date]]=$A$4)*(EDF[[Nom]:[Nom]]=A51)*(EDF[[Sommeil]:[Sommeil]]))=0, "", SUMPRODUCT((EDF[[Date]:[Date]]=$A$4)*(EDF[[Nom]:[Nom]]=A51)*(EDF[[Sommeil]:[Sommeil]])))</f>
        <v/>
      </c>
      <c r="M51" s="45" t="str" cm="1">
        <f t="array" ref="M51">IF(SUMPRODUCT((EDF[[Date]:[Date]]=$A$4)*(EDF[[Nom]:[Nom]]=A51)*(EDF[[Etat Physique]:[Etat Physique]]))=0, "", SUMPRODUCT((EDF[[Date]:[Date]]=$A$4)*(EDF[[Nom]:[Nom]]=A51)*(EDF[[Etat Physique]:[Etat Physique]])))</f>
        <v/>
      </c>
      <c r="N51" s="45" t="str" cm="1">
        <f t="array" ref="N51">IF(SUMPRODUCT((EDF[[Date]:[Date]]=$A$4)*(EDF[[Nom]:[Nom]]=A51)*(EDF[[Hydratation]:[Hydratation]]))=0, "", SUMPRODUCT((EDF[[Date]:[Date]]=$A$4)*(EDF[[Nom]:[Nom]]=A51)*(EDF[[Hydratation]:[Hydratation]])))</f>
        <v/>
      </c>
      <c r="O51" s="45" t="str" cm="1">
        <f t="array" ref="O51">IF(SUMPRODUCT((EDF[[Date]:[Date]]=$A$4)*(EDF[[Nom]:[Nom]]=A51)*(EDF[[Nutrition]:[Nutrition]]))=0, "", SUMPRODUCT((EDF[[Date]:[Date]]=$A$4)*(EDF[[Nom]:[Nom]]=A51)*(EDF[[Nutrition]:[Nutrition]])))</f>
        <v/>
      </c>
      <c r="P51" s="45" t="str" cm="1">
        <f t="array" ref="P51">IF(SUMPRODUCT((EDF[[Date]:[Date]]=$A$4)*(EDF[[Nom]:[Nom]]=A51)*(EDF[[Total EDF]:[Total EDF]]))=0, "", SUMPRODUCT((EDF[[Date]:[Date]]=$A$4)*(EDF[[Nom]:[Nom]]=A51)*(EDF[[Total EDF]:[Total EDF]])))</f>
        <v/>
      </c>
      <c r="Q51" s="45" t="str" cm="1">
        <f t="array" ref="Q51">IF(SUMPRODUCT((EDF[[Date]:[Date]]=$A$4)*(EDF[[Nom]:[Nom]]=EDF_jour[[#This Row],[NOM]])*(EDF[[Intensité douleur]:[Intensité douleur]]))=0, "", SUMPRODUCT((EDF[[Date]:[Date]]=$A$4)*(EDF[[Nom]:[Nom]]=EDF_jour[[#This Row],[NOM]])*(EDF[[Intensité douleur]:[Intensité douleur]])))</f>
        <v/>
      </c>
      <c r="R51" s="35" t="str" cm="1">
        <f t="array" ref="R51">IF(IFERROR(INDEX(EDF[[Commentaires douleur]:[Commentaires douleur]], MATCH(1, (EDF[[Date]:[Date]]=$A$4)*(EDF[[Nom]:[Nom]]=EDF_jour[[#This Row],[NOM]]), 0)), "")=0, "", IFERROR(INDEX(EDF[[Commentaires douleur]:[Commentaires douleur]], MATCH(1, (EDF[[Date]:[Date]]=$A$4)*(EDF[[Nom]:[Nom]]=EDF_jour[[#This Row],[NOM]]), 0)), ""))</f>
        <v/>
      </c>
      <c r="S51" s="35"/>
      <c r="T51" s="35" t="str" cm="1">
        <f t="array" ref="T51">IF(IFERROR(INDEX(EDF[[Tête]:[Tête]], MATCH(1, (EDF[[Date]:[Date]]=$A$4)*(EDF[[Nom]:[Nom]]=EDF_jour[[#This Row],[NOM]]), 0)), "")=0, "", IFERROR(INDEX(EDF[[Tête]:[Tête]], MATCH(1, (EDF[[Date]:[Date]]=$A$4)*(EDF[[Nom]:[Nom]]=EDF_jour[[#This Row],[NOM]]), 0)), ""))</f>
        <v/>
      </c>
      <c r="U51" s="35" t="str" cm="1">
        <f t="array" ref="U51">IF(IFERROR(INDEX(EDF[[Cervicales]:[Cervicales]], MATCH(1, (EDF[[Date]:[Date]]=$A$4)*(EDF[[Nom]:[Nom]]=EDF_jour[[#This Row],[NOM]]), 0)), "")=0, "", IFERROR(INDEX(EDF[[Cervicales]:[Cervicales]], MATCH(1, (EDF[[Date]:[Date]]=$A$4)*(EDF[[Nom]:[Nom]]=EDF_jour[[#This Row],[NOM]]), 0)), ""))</f>
        <v/>
      </c>
      <c r="V51" s="35" t="str" cm="1">
        <f t="array" ref="V51">IF(IFERROR(INDEX(EDF[[Ceinture scapulaire]:[Ceinture scapulaire]], MATCH(1, (EDF[[Date]:[Date]]=$A$4)*(EDF[[Nom]:[Nom]]=EDF_jour[[#This Row],[NOM]]), 0)), "")=0, "", IFERROR(INDEX(EDF[[Ceinture scapulaire]:[Ceinture scapulaire]], MATCH(1, (EDF[[Date]:[Date]]=$A$4)*(EDF[[Nom]:[Nom]]=EDF_jour[[#This Row],[NOM]]), 0)), ""))</f>
        <v/>
      </c>
      <c r="W51" s="35" t="str" cm="1">
        <f t="array" ref="W51">IF(IFERROR(INDEX(EDF[[Coudes]:[Coudes]], MATCH(1, (EDF[[Date]:[Date]]=$A$4)*(EDF[[Nom]:[Nom]]=EDF_jour[[#This Row],[NOM]]), 0)), "")=0, "", IFERROR(INDEX(EDF[[Coudes]:[Coudes]], MATCH(1, (EDF[[Date]:[Date]]=$A$4)*(EDF[[Nom]:[Nom]]=EDF_jour[[#This Row],[NOM]]), 0)), ""))</f>
        <v/>
      </c>
      <c r="X51" s="35" t="str" cm="1">
        <f t="array" ref="X51">IF(IFERROR(INDEX(EDF[[Mains]:[Mains]], MATCH(1, (EDF[[Date]:[Date]]=$A$4)*(EDF[[Nom]:[Nom]]=EDF_jour[[#This Row],[NOM]]), 0)), "")=0, "", IFERROR(INDEX(EDF[[Mains]:[Mains]], MATCH(1, (EDF[[Date]:[Date]]=$A$4)*(EDF[[Nom]:[Nom]]=EDF_jour[[#This Row],[NOM]]), 0)), ""))</f>
        <v/>
      </c>
      <c r="Y51" s="35" t="str" cm="1">
        <f t="array" ref="Y51">IF(IFERROR(INDEX(EDF[[Dos]:[Dos]], MATCH(1, (EDF[[Date]:[Date]]=$A$4)*(EDF[[Nom]:[Nom]]=EDF_jour[[#This Row],[NOM]]), 0)), "")=0, "", IFERROR(INDEX(EDF[[Dos]:[Dos]], MATCH(1, (EDF[[Date]:[Date]]=$A$4)*(EDF[[Nom]:[Nom]]=EDF_jour[[#This Row],[NOM]]), 0)), ""))</f>
        <v/>
      </c>
      <c r="Z51" s="35" t="str" cm="1">
        <f t="array" ref="Z51">IF(IFERROR(INDEX(EDF[[Abdos]:[Abdos]], MATCH(1, (EDF[[Date]:[Date]]=$A$4)*(EDF[[Nom]:[Nom]]=EDF_jour[[#This Row],[NOM]]), 0)), "")=0, "", IFERROR(INDEX(EDF[[Abdos]:[Abdos]], MATCH(1, (EDF[[Date]:[Date]]=$A$4)*(EDF[[Nom]:[Nom]]=EDF_jour[[#This Row],[NOM]]), 0)), ""))</f>
        <v/>
      </c>
      <c r="AA51" s="35" t="str" cm="1">
        <f t="array" ref="AA51">IF(IFERROR(INDEX(EDF[[Ceinture pelvienne]:[Ceinture pelvienne]], MATCH(1, (EDF[[Date]:[Date]]=$A$4)*(EDF[[Nom]:[Nom]]=EDF_jour[[#This Row],[NOM]]), 0)), "")=0, "", IFERROR(INDEX(EDF[[Ceinture pelvienne]:[Ceinture pelvienne]], MATCH(1, (EDF[[Date]:[Date]]=$A$4)*(EDF[[Nom]:[Nom]]=EDF_jour[[#This Row],[NOM]]), 0)), ""))</f>
        <v/>
      </c>
      <c r="AB51" s="35" t="str" cm="1">
        <f t="array" ref="AB51">IF(IFERROR(INDEX(EDF[[Genou]:[Genou]], MATCH(1, (EDF[[Date]:[Date]]=$A$4)*(EDF[[Nom]:[Nom]]=EDF_jour[[#This Row],[NOM]]), 0)), "")=0, "", IFERROR(INDEX(EDF[[Genou]:[Genou]], MATCH(1, (EDF[[Date]:[Date]]=$A$4)*(EDF[[Nom]:[Nom]]=EDF_jour[[#This Row],[NOM]]), 0)), ""))</f>
        <v/>
      </c>
      <c r="AC51" s="35" t="str" cm="1">
        <f t="array" ref="AC51">IF(IFERROR(INDEX(EDF[[Quadri]:[Quadri]], MATCH(1, (EDF[[Date]:[Date]]=$A$4)*(EDF[[Nom]:[Nom]]=EDF_jour[[#This Row],[NOM]]), 0)), "")=0, "", IFERROR(INDEX(EDF[[Quadri]:[Quadri]], MATCH(1, (EDF[[Date]:[Date]]=$A$4)*(EDF[[Nom]:[Nom]]=EDF_jour[[#This Row],[NOM]]), 0)), ""))</f>
        <v/>
      </c>
      <c r="AD51" s="35" t="str" cm="1">
        <f t="array" ref="AD51">IF(IFERROR(INDEX(EDF[[Ischio]:[Ischio]], MATCH(1, (EDF[[Date]:[Date]]=$A$4)*(EDF[[Nom]:[Nom]]=EDF_jour[[#This Row],[NOM]]), 0)), "")=0, "", IFERROR(INDEX(EDF[[Ischio]:[Ischio]], MATCH(1, (EDF[[Date]:[Date]]=$A$4)*(EDF[[Nom]:[Nom]]=EDF_jour[[#This Row],[NOM]]), 0)), ""))</f>
        <v/>
      </c>
      <c r="AE51" s="35" t="str" cm="1">
        <f t="array" ref="AE51">IF(IFERROR(INDEX(EDF[[Tibia]:[Tibia]], MATCH(1, (EDF[[Date]:[Date]]=$A$4)*(EDF[[Nom]:[Nom]]=EDF_jour[[#This Row],[NOM]]), 0)), "")=0, "", IFERROR(INDEX(EDF[[Tibia]:[Tibia]], MATCH(1, (EDF[[Date]:[Date]]=$A$4)*(EDF[[Nom]:[Nom]]=EDF_jour[[#This Row],[NOM]]), 0)), ""))</f>
        <v/>
      </c>
      <c r="AF51" s="35" t="str" cm="1">
        <f t="array" ref="AF51">IF(IFERROR(INDEX(EDF[[Mollet]:[Mollet]], MATCH(1, (EDF[[Date]:[Date]]=$A$4)*(EDF[[Nom]:[Nom]]=EDF_jour[[#This Row],[NOM]]), 0)), "")=0, "", IFERROR(INDEX(EDF[[Mollet]:[Mollet]], MATCH(1, (EDF[[Date]:[Date]]=$A$4)*(EDF[[Nom]:[Nom]]=EDF_jour[[#This Row],[NOM]]), 0)), ""))</f>
        <v/>
      </c>
      <c r="AG51" s="35" t="str" cm="1">
        <f t="array" ref="AG51">IF(IFERROR(INDEX(EDF[[Chevilles]:[Chevilles]], MATCH(1, (EDF[[Date]:[Date]]=$A$4)*(EDF[[Nom]:[Nom]]=EDF_jour[[#This Row],[NOM]]), 0)), "")=0, "", IFERROR(INDEX(EDF[[Chevilles]:[Chevilles]], MATCH(1, (EDF[[Date]:[Date]]=$A$4)*(EDF[[Nom]:[Nom]]=EDF_jour[[#This Row],[NOM]]), 0)), ""))</f>
        <v/>
      </c>
      <c r="AH51" s="35" t="str" cm="1">
        <f t="array" ref="AH51">IF(IFERROR(INDEX(EDF[[Pieds]:[Pieds]], MATCH(1, (EDF[[Date]:[Date]]=$A$4)*(EDF[[Nom]:[Nom]]=EDF_jour[[#This Row],[NOM]]), 0)), "")=0, "", IFERROR(INDEX(EDF[[Pieds]:[Pieds]], MATCH(1, (EDF[[Date]:[Date]]=$A$4)*(EDF[[Nom]:[Nom]]=EDF_jour[[#This Row],[NOM]]), 0)), ""))</f>
        <v/>
      </c>
      <c r="AI51" s="35" t="str">
        <f>IF(COUNTIFS(EDF[Date], "&gt;=" &amp; DATE(YEAR($A$4), MONTH($A$4), DAY($A$4) - 6), EDF[Date], "&lt;=" &amp; $A$4, EDF[Nom], EDF_jour[[#This Row],[NOM]]) = 0, "", SUMIFS(EDF[Total EDF], EDF[Date], "&gt;=" &amp; DATE(YEAR($A$4), MONTH($A$4), DAY($A$4) - 6), EDF[Date], "&lt;=" &amp; $A$4, EDF[Nom], EDF_jour[[#This Row],[NOM]]) / COUNTIFS(EDF[Date], "&gt;=" &amp; DATE(YEAR($A$4), MONTH($A$4), DAY($A$4) - 6), EDF[Date], "&lt;=" &amp; $A$4, EDF[Nom], EDF_jour[[#This Row],[NOM]]))</f>
        <v/>
      </c>
      <c r="AJ51" s="35" cm="1">
        <f t="array" ref="AJ51">IF(COUNTIFS(EDF[Date], "&gt;=" &amp; DATE(YEAR($A$4), MONTH($A$4), DAY($A$4) - 6), EDF[Date], "&lt;=" &amp; $A$4, EDF[Nom], EDF_jour[[#This Row],[NOM]]) &gt; 1, SQRT(SUMPRODUCT((EDF[Nom]=EDF_jour[[#This Row],[NOM]]) * (EDF[Date]&gt;=DATE(YEAR($A$4), MONTH($A$4), DAY($A$4)-6)) * (EDF[Date]&lt;=$A$4) * (EDF[Total EDF]-EDF_jour[[#This Row],[Tendance semaine]])^2) / (COUNTIFS(EDF[Date], "&gt;=" &amp; DATE(YEAR($A$4), MONTH($A$4), DAY($A$4) - 6), EDF[Date], "&lt;=" &amp; $A$4, EDF[Nom], EDF_jour[[#This Row],[NOM]]) - 1)), 0)</f>
        <v>0</v>
      </c>
      <c r="AK51" s="73">
        <f>IF(COUNTIFS(EDF[Date], "&gt;=" &amp; DATE(YEAR($A$4), MONTH($A$4), DAY($A$4) - 20), EDF[Date], "&lt;=" &amp; $A$4, EDF[Nom], EDF_jour[[#This Row],[NOM]]) = 0, "", SUMIFS(EDF[Total EDF], EDF[Date], "&gt;=" &amp; DATE(YEAR($A$4), MONTH($A$4), DAY($A$4) - 20), EDF[Date], "&lt;=" &amp; $A$4, EDF[Nom], EDF_jour[[#This Row],[NOM]]) / COUNTIFS(EDF[Date], "&gt;=" &amp; DATE(YEAR($A$4), MONTH($A$4), DAY($A$4) - 20), EDF[Date], "&lt;=" &amp; $A$4, EDF[Nom], EDF_jour[[#This Row],[NOM]]))</f>
        <v>18</v>
      </c>
      <c r="AL51" s="72" t="str">
        <f>IFERROR((EDF_jour[[#This Row],[Score]] - EDF_jour[[#This Row],[Tendance 21j EDF]]) / EDF_jour[[#This Row],[Tendance 21j EDF]], "")</f>
        <v/>
      </c>
      <c r="AM51" s="74" cm="1">
        <f t="array" ref="AM51">IF(COUNTIFS(EDF[Date], "&gt;=" &amp; DATE(YEAR($A$4), MONTH($A$4), DAY($A$4) - 20), EDF[Date], "&lt;=" &amp; $A$4, EDF[Nom], EDF_jour[[#This Row],[NOM]]) &gt; 1, SQRT(SUMPRODUCT((EDF[Nom]=EDF_jour[[#This Row],[NOM]]) * (EDF[Date]&gt;=DATE(YEAR($A$4), MONTH($A$4), DAY($A$4)-20)) * (EDF[Date]&lt;=$A$4) * (EDF[Total EDF]-EDF_jour[[#This Row],[Tendance 21j EDF]])^2) / (COUNTIFS(EDF[Date], "&gt;=" &amp; DATE(YEAR($A$4), MONTH($A$4), DAY($A$4) - 20), EDF[Date], "&lt;=" &amp; $A$4, EDF[Nom], EDF_jour[[#This Row],[NOM]]) - 1)), 0)</f>
        <v>0</v>
      </c>
      <c r="AN51" s="73">
        <f>IF(COUNTIFS(EDF[Date], "&gt;=" &amp; DATE(2023, 7, 17), EDF[Date], "&lt;=" &amp; $A$4, EDF[Nom], EDF_jour[[#This Row],[NOM]]) = 0, "", SUMIFS(EDF[Total EDF], EDF[Date], "&gt;=" &amp; DATE(2023, 7, 17), EDF[Date], "&lt;=" &amp; $A$4, EDF[Nom], EDF_jour[[#This Row],[NOM]]) / COUNTIFS(EDF[Date], "&gt;=" &amp; DATE(2023, 7, 17), EDF[Date], "&lt;=" &amp; $A$4, EDF[Nom], EDF_jour[[#This Row],[NOM]]))</f>
        <v>16.5</v>
      </c>
      <c r="AO51" s="74" cm="1">
        <f t="array" ref="AO51">IF(COUNTIFS(EDF[Date], "&gt;=" &amp; DATE(2023, 7, 17), EDF[Date], "&lt;=" &amp; $A$4, EDF[Nom], EDF_jour[[#This Row],[NOM]]) &gt; 1, SQRT(SUMPRODUCT((EDF[Nom]=EDF_jour[[#This Row],[NOM]]) * (EDF[Date]&gt;=DATE(2023, 7, 17)) * (EDF[Date]&lt;=$A$4) * (EDF[Total EDF]-EDF_jour[[#This Row],[Tendance saison]])^2) / (COUNTIFS(EDF[Date], "&gt;=" &amp; DATE(2023, 7, 17), EDF[Date], "&lt;=" &amp; $A$4, EDF[Nom], EDF_jour[[#This Row],[NOM]]) - 1)), 0)</f>
        <v>2.3452078799117149</v>
      </c>
      <c r="AP51" s="74">
        <f>IF(COUNTIFS(EDF[Date], "&gt;=" &amp; DATE(YEAR($A$4), MONTH($A$4), DAY($A$4) - 20), EDF[Date], "&lt;=" &amp; $A$4, EDF[Nom], EDF_jour[[#This Row],[NOM]]) = 0, "", SUMIFS(EDF[Humeur], EDF[Date], "&gt;=" &amp; DATE(YEAR($A$4), MONTH($A$4), DAY($A$4) - 20), EDF[Date], "&lt;=" &amp; $A$4, EDF[Nom], EDF_jour[[#This Row],[NOM]]) / COUNTIFS(EDF[Date], "&gt;=" &amp; DATE(YEAR($A$4), MONTH($A$4), DAY($A$4) - 20), EDF[Date], "&lt;=" &amp; $A$4, EDF[Nom], EDF_jour[[#This Row],[NOM]]))</f>
        <v>3</v>
      </c>
      <c r="AQ51" s="74">
        <f>IF(COUNTIFS(EDF[Date], "&gt;=" &amp; DATE(2023, 7, 17), EDF[Date], "&lt;=" &amp; $A$4, EDF[Nom], EDF_jour[[#This Row],[NOM]]) = 0, "", SUMIFS(EDF[Humeur], EDF[Date], "&gt;=" &amp; DATE(2023, 7, 17), EDF[Date], "&lt;=" &amp; $A$4, EDF[Nom], EDF_jour[[#This Row],[NOM]]) / COUNTIFS(EDF[Date], "&gt;=" &amp; DATE(2023, 7, 17), EDF[Date], "&lt;=" &amp; $A$4, EDF[Nom], EDF_jour[[#This Row],[NOM]]))</f>
        <v>2.5</v>
      </c>
      <c r="AR51" s="74">
        <f>IF(COUNTIFS(EDF[Date], "&gt;=" &amp; DATE(YEAR($A$4), MONTH($A$4), DAY($A$4) - 20), EDF[Date], "&lt;=" &amp; $A$4, EDF[Nom], EDF_jour[[#This Row],[NOM]]) = 0, "", SUMIFS(EDF[Stress], EDF[Date], "&gt;=" &amp; DATE(YEAR($A$4), MONTH($A$4), DAY($A$4) - 20), EDF[Date], "&lt;=" &amp; $A$4, EDF[Nom], EDF_jour[[#This Row],[NOM]]) / COUNTIFS(EDF[Date], "&gt;=" &amp; DATE(YEAR($A$4), MONTH($A$4), DAY($A$4) - 20), EDF[Date], "&lt;=" &amp; $A$4, EDF[Nom], EDF_jour[[#This Row],[NOM]]))</f>
        <v>3</v>
      </c>
      <c r="AS51" s="74">
        <f>IF(COUNTIFS(EDF[Date], "&gt;=" &amp; DATE(2023, 7, 17), EDF[Date], "&lt;=" &amp; $A$4, EDF[Nom], EDF_jour[[#This Row],[NOM]]) = 0, "", SUMIFS(EDF[Stress], EDF[Date], "&gt;=" &amp; DATE(2023, 7, 17), EDF[Date], "&lt;=" &amp; $A$4, EDF[Nom], EDF_jour[[#This Row],[NOM]]) / COUNTIFS(EDF[Date], "&gt;=" &amp; DATE(2023, 7, 17), EDF[Date], "&lt;=" &amp; $A$4, EDF[Nom], EDF_jour[[#This Row],[NOM]]))</f>
        <v>2.6428571428571428</v>
      </c>
      <c r="AT51" s="74">
        <f>IF(COUNTIFS(EDF[Date], "&gt;=" &amp; DATE(YEAR($A$4), MONTH($A$4), DAY($A$4) - 20), EDF[Date], "&lt;=" &amp; $A$4, EDF[Nom], EDF_jour[[#This Row],[NOM]]) = 0, "", SUMIFS(EDF[Sommeil], EDF[Date], "&gt;=" &amp; DATE(YEAR($A$4), MONTH($A$4), DAY($A$4) - 20), EDF[Date], "&lt;=" &amp; $A$4, EDF[Nom], EDF_jour[[#This Row],[NOM]]) / COUNTIFS(EDF[Date], "&gt;=" &amp; DATE(YEAR($A$4), MONTH($A$4), DAY($A$4) - 20), EDF[Date], "&lt;=" &amp; $A$4, EDF[Nom], EDF_jour[[#This Row],[NOM]]))</f>
        <v>3</v>
      </c>
      <c r="AU51" s="74">
        <f>IF(COUNTIFS(EDF[Date], "&gt;=" &amp; DATE(2023, 7, 17), EDF[Date], "&lt;=" &amp; $A$4, EDF[Nom], EDF_jour[[#This Row],[NOM]]) = 0, "", SUMIFS(EDF[Sommeil], EDF[Date], "&gt;=" &amp; DATE(2023, 7, 17), EDF[Date], "&lt;=" &amp; $A$4, EDF[Nom], EDF_jour[[#This Row],[NOM]]) / COUNTIFS(EDF[Date], "&gt;=" &amp; DATE(2023, 7, 17), EDF[Date], "&lt;=" &amp; $A$4, EDF[Nom], EDF_jour[[#This Row],[NOM]]))</f>
        <v>2.8571428571428572</v>
      </c>
      <c r="AV51" s="74">
        <f>IF(COUNTIFS(EDF[Date], "&gt;=" &amp; DATE(YEAR($A$4), MONTH($A$4), DAY($A$4) - 20), EDF[Date], "&lt;=" &amp; $A$4, EDF[Nom], EDF_jour[[#This Row],[NOM]]) = 0, "", SUMIFS(EDF[Etat Physique], EDF[Date], "&gt;=" &amp; DATE(YEAR($A$4), MONTH($A$4), DAY($A$4) - 20), EDF[Date], "&lt;=" &amp; $A$4, EDF[Nom], EDF_jour[[#This Row],[NOM]]) / COUNTIFS(EDF[Date], "&gt;=" &amp; DATE(YEAR($A$4), MONTH($A$4), DAY($A$4) - 20), EDF[Date], "&lt;=" &amp; $A$4, EDF[Nom], EDF_jour[[#This Row],[NOM]]))</f>
        <v>3</v>
      </c>
      <c r="AW51" s="74">
        <f>IF(COUNTIFS(EDF[Date], "&gt;=" &amp; DATE(2023, 7, 17), EDF[Date], "&lt;=" &amp; $A$4, EDF[Nom], EDF_jour[[#This Row],[NOM]]) = 0, "", SUMIFS(EDF[Etat Physique], EDF[Date], "&gt;=" &amp; DATE(2023, 7, 17), EDF[Date], "&lt;=" &amp; $A$4, EDF[Nom], EDF_jour[[#This Row],[NOM]]) / COUNTIFS(EDF[Date], "&gt;=" &amp; DATE(2023, 7, 17), EDF[Date], "&lt;=" &amp; $A$4, EDF[Nom], EDF_jour[[#This Row],[NOM]]))</f>
        <v>2.6428571428571428</v>
      </c>
      <c r="AX51" s="74">
        <f>IF(COUNTIFS(EDF[Date], "&gt;=" &amp; DATE(YEAR($A$4), MONTH($A$4), DAY($A$4) - 20), EDF[Date], "&lt;=" &amp; $A$4, EDF[Nom], EDF_jour[[#This Row],[NOM]]) = 0, "", SUMIFS(EDF[Hydratation], EDF[Date], "&gt;=" &amp; DATE(YEAR($A$4), MONTH($A$4), DAY($A$4) - 20), EDF[Date], "&lt;=" &amp; $A$4, EDF[Nom], EDF_jour[[#This Row],[NOM]]) / COUNTIFS(EDF[Date], "&gt;=" &amp; DATE(YEAR($A$4), MONTH($A$4), DAY($A$4) - 20), EDF[Date], "&lt;=" &amp; $A$4, EDF[Nom], EDF_jour[[#This Row],[NOM]]))</f>
        <v>3</v>
      </c>
      <c r="AY51" s="74">
        <f>IF(COUNTIFS(EDF[Date], "&gt;=" &amp; DATE(2023, 7, 17), EDF[Date], "&lt;=" &amp; $A$4, EDF[Nom], EDF_jour[[#This Row],[NOM]]) = 0, "", SUMIFS(EDF[Hydratation], EDF[Date], "&gt;=" &amp; DATE(2023, 7, 17), EDF[Date], "&lt;=" &amp; $A$4, EDF[Nom], EDF_jour[[#This Row],[NOM]]) / COUNTIFS(EDF[Date], "&gt;=" &amp; DATE(2023, 7, 17), EDF[Date], "&lt;=" &amp; $A$4, EDF[Nom], EDF_jour[[#This Row],[NOM]]))</f>
        <v>2.7142857142857144</v>
      </c>
      <c r="AZ51" s="74">
        <f>IF(COUNTIFS(EDF[Date], "&gt;=" &amp; DATE(YEAR($A$4), MONTH($A$4), DAY($A$4) - 20), EDF[Date], "&lt;=" &amp; $A$4, EDF[Nom], EDF_jour[[#This Row],[NOM]]) = 0, "", SUMIFS(EDF[Nutrition], EDF[Date], "&gt;=" &amp; DATE(YEAR($A$4), MONTH($A$4), DAY($A$4) - 20), EDF[Date], "&lt;=" &amp; $A$4, EDF[Nom], EDF_jour[[#This Row],[NOM]]) / COUNTIFS(EDF[Date], "&gt;=" &amp; DATE(YEAR($A$4), MONTH($A$4), DAY($A$4) - 20), EDF[Date], "&lt;=" &amp; $A$4, EDF[Nom], EDF_jour[[#This Row],[NOM]]))</f>
        <v>3</v>
      </c>
      <c r="BA51" s="75">
        <f>IF(COUNTIFS(EDF[Date], "&gt;=" &amp; DATE(2023, 7, 17), EDF[Date], "&lt;=" &amp; $A$4, EDF[Nom], EDF_jour[[#This Row],[NOM]]) = 0, "", SUMIFS(EDF[Hydratation], EDF[Date], "&gt;=" &amp; DATE(2023, 7, 17), EDF[Date], "&lt;=" &amp; $A$4, EDF[Nom], EDF_jour[[#This Row],[NOM]]) / COUNTIFS(EDF[Date], "&gt;=" &amp; DATE(2023, 7, 17), EDF[Date], "&lt;=" &amp; $A$4, EDF[Nom], EDF_jour[[#This Row],[NOM]]))</f>
        <v>2.7142857142857144</v>
      </c>
      <c r="BB51" s="76"/>
      <c r="BC51" s="48"/>
      <c r="BD51" s="48"/>
      <c r="BE51" s="48"/>
      <c r="BF51" s="48"/>
      <c r="BG51" s="48"/>
      <c r="BH51" s="48"/>
      <c r="BI51" s="48"/>
      <c r="BJ51" s="48"/>
      <c r="BK51" s="48"/>
      <c r="BL51" s="48"/>
      <c r="BM51" s="48"/>
      <c r="BN51" s="48"/>
      <c r="BO51" s="48"/>
      <c r="BP51" s="48"/>
      <c r="BQ51" s="48"/>
      <c r="BR51" s="48"/>
      <c r="BS51" s="48"/>
      <c r="BT51" s="48"/>
      <c r="BU51" s="49"/>
      <c r="BV51" s="49"/>
      <c r="BW51" s="49"/>
      <c r="BX51" s="49"/>
      <c r="BY51" s="49"/>
    </row>
    <row r="52" spans="1:77" x14ac:dyDescent="0.2">
      <c r="A52" s="78" t="s">
        <v>243</v>
      </c>
      <c r="B52" s="78" t="s">
        <v>829</v>
      </c>
      <c r="C52" s="39"/>
      <c r="D52" s="40"/>
      <c r="E52" s="34"/>
      <c r="F52" s="52" t="s">
        <v>767</v>
      </c>
      <c r="G52" s="53" t="s">
        <v>773</v>
      </c>
      <c r="H52" s="37" t="str" cm="1">
        <f t="array" ref="H52">IF(P52="", "", IF(SUMPRODUCT((EDF_jour[[#This Row],[Humeur]:[Nutrition]]&lt;3)*1)&gt;=3, "Bas", VLOOKUP(P52, $G$67:$H$71, 2, TRUE)))</f>
        <v>En forme</v>
      </c>
      <c r="I52" s="34"/>
      <c r="J52" s="45" cm="1">
        <f t="array" ref="J52">IF(SUMPRODUCT((EDF[[Date]:[Date]]=$A$4)*(EDF[[Nom]:[Nom]]=A52)*(EDF[[Humeur]:[Humeur]]))=0, "", SUMPRODUCT((EDF[[Date]:[Date]]=$A$4)*(EDF[[Nom]:[Nom]]=A52)*(EDF[[Humeur]:[Humeur]])))</f>
        <v>5</v>
      </c>
      <c r="K52" s="45" cm="1">
        <f t="array" ref="K52">IF(SUMPRODUCT((EDF[[Date]:[Date]]=$A$4)*(EDF[[Nom]:[Nom]]=A52)*(EDF[[Stress]:[Stress]]))=0, "", SUMPRODUCT((EDF[[Date]:[Date]]=$A$4)*(EDF[[Nom]:[Nom]]=A52)*(EDF[[Stress]:[Stress]])))</f>
        <v>4</v>
      </c>
      <c r="L52" s="45" cm="1">
        <f t="array" ref="L52">IF(SUMPRODUCT((EDF[[Date]:[Date]]=$A$4)*(EDF[[Nom]:[Nom]]=A52)*(EDF[[Sommeil]:[Sommeil]]))=0, "", SUMPRODUCT((EDF[[Date]:[Date]]=$A$4)*(EDF[[Nom]:[Nom]]=A52)*(EDF[[Sommeil]:[Sommeil]])))</f>
        <v>5</v>
      </c>
      <c r="M52" s="45" cm="1">
        <f t="array" ref="M52">IF(SUMPRODUCT((EDF[[Date]:[Date]]=$A$4)*(EDF[[Nom]:[Nom]]=A52)*(EDF[[Etat Physique]:[Etat Physique]]))=0, "", SUMPRODUCT((EDF[[Date]:[Date]]=$A$4)*(EDF[[Nom]:[Nom]]=A52)*(EDF[[Etat Physique]:[Etat Physique]])))</f>
        <v>2</v>
      </c>
      <c r="N52" s="45" cm="1">
        <f t="array" ref="N52">IF(SUMPRODUCT((EDF[[Date]:[Date]]=$A$4)*(EDF[[Nom]:[Nom]]=A52)*(EDF[[Hydratation]:[Hydratation]]))=0, "", SUMPRODUCT((EDF[[Date]:[Date]]=$A$4)*(EDF[[Nom]:[Nom]]=A52)*(EDF[[Hydratation]:[Hydratation]])))</f>
        <v>4</v>
      </c>
      <c r="O52" s="45" cm="1">
        <f t="array" ref="O52">IF(SUMPRODUCT((EDF[[Date]:[Date]]=$A$4)*(EDF[[Nom]:[Nom]]=A52)*(EDF[[Nutrition]:[Nutrition]]))=0, "", SUMPRODUCT((EDF[[Date]:[Date]]=$A$4)*(EDF[[Nom]:[Nom]]=A52)*(EDF[[Nutrition]:[Nutrition]])))</f>
        <v>4</v>
      </c>
      <c r="P52" s="45" cm="1">
        <f t="array" ref="P52">IF(SUMPRODUCT((EDF[[Date]:[Date]]=$A$4)*(EDF[[Nom]:[Nom]]=A52)*(EDF[[Total EDF]:[Total EDF]]))=0, "", SUMPRODUCT((EDF[[Date]:[Date]]=$A$4)*(EDF[[Nom]:[Nom]]=A52)*(EDF[[Total EDF]:[Total EDF]])))</f>
        <v>24</v>
      </c>
      <c r="Q52" s="107" t="str" cm="1">
        <f t="array" ref="Q52">IF(SUMPRODUCT((EDF[[Date]:[Date]]=$A$4)*(EDF[[Nom]:[Nom]]=EDF_jour[[#This Row],[NOM]])*(EDF[[Intensité douleur]:[Intensité douleur]]))=0, "", SUMPRODUCT((EDF[[Date]:[Date]]=$A$4)*(EDF[[Nom]:[Nom]]=EDF_jour[[#This Row],[NOM]])*(EDF[[Intensité douleur]:[Intensité douleur]])))</f>
        <v/>
      </c>
      <c r="R52" s="35" t="str" cm="1">
        <f t="array" ref="R52">IF(IFERROR(INDEX(EDF[[Commentaires douleur]:[Commentaires douleur]], MATCH(1, (EDF[[Date]:[Date]]=$A$4)*(EDF[[Nom]:[Nom]]=EDF_jour[[#This Row],[NOM]]), 0)), "")=0, "", IFERROR(INDEX(EDF[[Commentaires douleur]:[Commentaires douleur]], MATCH(1, (EDF[[Date]:[Date]]=$A$4)*(EDF[[Nom]:[Nom]]=EDF_jour[[#This Row],[NOM]]), 0)), ""))</f>
        <v/>
      </c>
      <c r="S52" s="35"/>
      <c r="T52" s="35" t="str" cm="1">
        <f t="array" ref="T52">IF(IFERROR(INDEX(EDF[[Tête]:[Tête]], MATCH(1, (EDF[[Date]:[Date]]=$A$4)*(EDF[[Nom]:[Nom]]=EDF_jour[[#This Row],[NOM]]), 0)), "")=0, "", IFERROR(INDEX(EDF[[Tête]:[Tête]], MATCH(1, (EDF[[Date]:[Date]]=$A$4)*(EDF[[Nom]:[Nom]]=EDF_jour[[#This Row],[NOM]]), 0)), ""))</f>
        <v/>
      </c>
      <c r="U52" s="35" t="str" cm="1">
        <f t="array" ref="U52">IF(IFERROR(INDEX(EDF[[Cervicales]:[Cervicales]], MATCH(1, (EDF[[Date]:[Date]]=$A$4)*(EDF[[Nom]:[Nom]]=EDF_jour[[#This Row],[NOM]]), 0)), "")=0, "", IFERROR(INDEX(EDF[[Cervicales]:[Cervicales]], MATCH(1, (EDF[[Date]:[Date]]=$A$4)*(EDF[[Nom]:[Nom]]=EDF_jour[[#This Row],[NOM]]), 0)), ""))</f>
        <v/>
      </c>
      <c r="V52" s="35" t="str" cm="1">
        <f t="array" ref="V52">IF(IFERROR(INDEX(EDF[[Ceinture scapulaire]:[Ceinture scapulaire]], MATCH(1, (EDF[[Date]:[Date]]=$A$4)*(EDF[[Nom]:[Nom]]=EDF_jour[[#This Row],[NOM]]), 0)), "")=0, "", IFERROR(INDEX(EDF[[Ceinture scapulaire]:[Ceinture scapulaire]], MATCH(1, (EDF[[Date]:[Date]]=$A$4)*(EDF[[Nom]:[Nom]]=EDF_jour[[#This Row],[NOM]]), 0)), ""))</f>
        <v/>
      </c>
      <c r="W52" s="35" t="str" cm="1">
        <f t="array" ref="W52">IF(IFERROR(INDEX(EDF[[Coudes]:[Coudes]], MATCH(1, (EDF[[Date]:[Date]]=$A$4)*(EDF[[Nom]:[Nom]]=EDF_jour[[#This Row],[NOM]]), 0)), "")=0, "", IFERROR(INDEX(EDF[[Coudes]:[Coudes]], MATCH(1, (EDF[[Date]:[Date]]=$A$4)*(EDF[[Nom]:[Nom]]=EDF_jour[[#This Row],[NOM]]), 0)), ""))</f>
        <v/>
      </c>
      <c r="X52" s="35" t="str" cm="1">
        <f t="array" ref="X52">IF(IFERROR(INDEX(EDF[[Mains]:[Mains]], MATCH(1, (EDF[[Date]:[Date]]=$A$4)*(EDF[[Nom]:[Nom]]=EDF_jour[[#This Row],[NOM]]), 0)), "")=0, "", IFERROR(INDEX(EDF[[Mains]:[Mains]], MATCH(1, (EDF[[Date]:[Date]]=$A$4)*(EDF[[Nom]:[Nom]]=EDF_jour[[#This Row],[NOM]]), 0)), ""))</f>
        <v/>
      </c>
      <c r="Y52" s="35" t="str" cm="1">
        <f t="array" ref="Y52">IF(IFERROR(INDEX(EDF[[Dos]:[Dos]], MATCH(1, (EDF[[Date]:[Date]]=$A$4)*(EDF[[Nom]:[Nom]]=EDF_jour[[#This Row],[NOM]]), 0)), "")=0, "", IFERROR(INDEX(EDF[[Dos]:[Dos]], MATCH(1, (EDF[[Date]:[Date]]=$A$4)*(EDF[[Nom]:[Nom]]=EDF_jour[[#This Row],[NOM]]), 0)), ""))</f>
        <v/>
      </c>
      <c r="Z52" s="35" t="str" cm="1">
        <f t="array" ref="Z52">IF(IFERROR(INDEX(EDF[[Abdos]:[Abdos]], MATCH(1, (EDF[[Date]:[Date]]=$A$4)*(EDF[[Nom]:[Nom]]=EDF_jour[[#This Row],[NOM]]), 0)), "")=0, "", IFERROR(INDEX(EDF[[Abdos]:[Abdos]], MATCH(1, (EDF[[Date]:[Date]]=$A$4)*(EDF[[Nom]:[Nom]]=EDF_jour[[#This Row],[NOM]]), 0)), ""))</f>
        <v/>
      </c>
      <c r="AA52" s="35" t="str" cm="1">
        <f t="array" ref="AA52">IF(IFERROR(INDEX(EDF[[Ceinture pelvienne]:[Ceinture pelvienne]], MATCH(1, (EDF[[Date]:[Date]]=$A$4)*(EDF[[Nom]:[Nom]]=EDF_jour[[#This Row],[NOM]]), 0)), "")=0, "", IFERROR(INDEX(EDF[[Ceinture pelvienne]:[Ceinture pelvienne]], MATCH(1, (EDF[[Date]:[Date]]=$A$4)*(EDF[[Nom]:[Nom]]=EDF_jour[[#This Row],[NOM]]), 0)), ""))</f>
        <v/>
      </c>
      <c r="AB52" s="35" t="str" cm="1">
        <f t="array" ref="AB52">IF(IFERROR(INDEX(EDF[[Genou]:[Genou]], MATCH(1, (EDF[[Date]:[Date]]=$A$4)*(EDF[[Nom]:[Nom]]=EDF_jour[[#This Row],[NOM]]), 0)), "")=0, "", IFERROR(INDEX(EDF[[Genou]:[Genou]], MATCH(1, (EDF[[Date]:[Date]]=$A$4)*(EDF[[Nom]:[Nom]]=EDF_jour[[#This Row],[NOM]]), 0)), ""))</f>
        <v/>
      </c>
      <c r="AC52" s="35" t="str" cm="1">
        <f t="array" ref="AC52">IF(IFERROR(INDEX(EDF[[Quadri]:[Quadri]], MATCH(1, (EDF[[Date]:[Date]]=$A$4)*(EDF[[Nom]:[Nom]]=EDF_jour[[#This Row],[NOM]]), 0)), "")=0, "", IFERROR(INDEX(EDF[[Quadri]:[Quadri]], MATCH(1, (EDF[[Date]:[Date]]=$A$4)*(EDF[[Nom]:[Nom]]=EDF_jour[[#This Row],[NOM]]), 0)), ""))</f>
        <v/>
      </c>
      <c r="AD52" s="35" t="str" cm="1">
        <f t="array" ref="AD52">IF(IFERROR(INDEX(EDF[[Ischio]:[Ischio]], MATCH(1, (EDF[[Date]:[Date]]=$A$4)*(EDF[[Nom]:[Nom]]=EDF_jour[[#This Row],[NOM]]), 0)), "")=0, "", IFERROR(INDEX(EDF[[Ischio]:[Ischio]], MATCH(1, (EDF[[Date]:[Date]]=$A$4)*(EDF[[Nom]:[Nom]]=EDF_jour[[#This Row],[NOM]]), 0)), ""))</f>
        <v/>
      </c>
      <c r="AE52" s="35" t="str" cm="1">
        <f t="array" ref="AE52">IF(IFERROR(INDEX(EDF[[Tibia]:[Tibia]], MATCH(1, (EDF[[Date]:[Date]]=$A$4)*(EDF[[Nom]:[Nom]]=EDF_jour[[#This Row],[NOM]]), 0)), "")=0, "", IFERROR(INDEX(EDF[[Tibia]:[Tibia]], MATCH(1, (EDF[[Date]:[Date]]=$A$4)*(EDF[[Nom]:[Nom]]=EDF_jour[[#This Row],[NOM]]), 0)), ""))</f>
        <v/>
      </c>
      <c r="AF52" s="35" t="str" cm="1">
        <f t="array" ref="AF52">IF(IFERROR(INDEX(EDF[[Mollet]:[Mollet]], MATCH(1, (EDF[[Date]:[Date]]=$A$4)*(EDF[[Nom]:[Nom]]=EDF_jour[[#This Row],[NOM]]), 0)), "")=0, "", IFERROR(INDEX(EDF[[Mollet]:[Mollet]], MATCH(1, (EDF[[Date]:[Date]]=$A$4)*(EDF[[Nom]:[Nom]]=EDF_jour[[#This Row],[NOM]]), 0)), ""))</f>
        <v/>
      </c>
      <c r="AG52" s="35" t="str" cm="1">
        <f t="array" ref="AG52">IF(IFERROR(INDEX(EDF[[Chevilles]:[Chevilles]], MATCH(1, (EDF[[Date]:[Date]]=$A$4)*(EDF[[Nom]:[Nom]]=EDF_jour[[#This Row],[NOM]]), 0)), "")=0, "", IFERROR(INDEX(EDF[[Chevilles]:[Chevilles]], MATCH(1, (EDF[[Date]:[Date]]=$A$4)*(EDF[[Nom]:[Nom]]=EDF_jour[[#This Row],[NOM]]), 0)), ""))</f>
        <v/>
      </c>
      <c r="AH52" s="35" t="str" cm="1">
        <f t="array" ref="AH52">IF(IFERROR(INDEX(EDF[[Pieds]:[Pieds]], MATCH(1, (EDF[[Date]:[Date]]=$A$4)*(EDF[[Nom]:[Nom]]=EDF_jour[[#This Row],[NOM]]), 0)), "")=0, "", IFERROR(INDEX(EDF[[Pieds]:[Pieds]], MATCH(1, (EDF[[Date]:[Date]]=$A$4)*(EDF[[Nom]:[Nom]]=EDF_jour[[#This Row],[NOM]]), 0)), ""))</f>
        <v/>
      </c>
      <c r="AI52" s="136">
        <f>IF(COUNTIFS(EDF[Date], "&gt;=" &amp; DATE(YEAR($A$4), MONTH($A$4), DAY($A$4) - 6), EDF[Date], "&lt;=" &amp; $A$4, EDF[Nom], EDF_jour[[#This Row],[NOM]]) = 0, "", SUMIFS(EDF[Total EDF], EDF[Date], "&gt;=" &amp; DATE(YEAR($A$4), MONTH($A$4), DAY($A$4) - 6), EDF[Date], "&lt;=" &amp; $A$4, EDF[Nom], EDF_jour[[#This Row],[NOM]]) / COUNTIFS(EDF[Date], "&gt;=" &amp; DATE(YEAR($A$4), MONTH($A$4), DAY($A$4) - 6), EDF[Date], "&lt;=" &amp; $A$4, EDF[Nom], EDF_jour[[#This Row],[NOM]]))</f>
        <v>22.333333333333332</v>
      </c>
      <c r="AJ52" s="136" cm="1">
        <f t="array" ref="AJ52">IF(COUNTIFS(EDF[Date], "&gt;=" &amp; DATE(YEAR($A$4), MONTH($A$4), DAY($A$4) - 6), EDF[Date], "&lt;=" &amp; $A$4, EDF[Nom], EDF_jour[[#This Row],[NOM]]) &gt; 1, SQRT(SUMPRODUCT((EDF[Nom]=EDF_jour[[#This Row],[NOM]]) * (EDF[Date]&gt;=DATE(YEAR($A$4), MONTH($A$4), DAY($A$4)-6)) * (EDF[Date]&lt;=$A$4) * (EDF[Total EDF]-EDF_jour[[#This Row],[Tendance semaine]])^2) / (COUNTIFS(EDF[Date], "&gt;=" &amp; DATE(YEAR($A$4), MONTH($A$4), DAY($A$4) - 6), EDF[Date], "&lt;=" &amp; $A$4, EDF[Nom], EDF_jour[[#This Row],[NOM]]) - 1)), 0)</f>
        <v>1.5275252316519465</v>
      </c>
      <c r="AK52" s="133">
        <f>IF(COUNTIFS(EDF[Date], "&gt;=" &amp; DATE(YEAR($A$4), MONTH($A$4), DAY($A$4) - 20), EDF[Date], "&lt;=" &amp; $A$4, EDF[Nom], EDF_jour[[#This Row],[NOM]]) = 0, "", SUMIFS(EDF[Total EDF], EDF[Date], "&gt;=" &amp; DATE(YEAR($A$4), MONTH($A$4), DAY($A$4) - 20), EDF[Date], "&lt;=" &amp; $A$4, EDF[Nom], EDF_jour[[#This Row],[NOM]]) / COUNTIFS(EDF[Date], "&gt;=" &amp; DATE(YEAR($A$4), MONTH($A$4), DAY($A$4) - 20), EDF[Date], "&lt;=" &amp; $A$4, EDF[Nom], EDF_jour[[#This Row],[NOM]]))</f>
        <v>22.142857142857142</v>
      </c>
      <c r="AL52" s="131">
        <f>IFERROR((EDF_jour[[#This Row],[Score]] - EDF_jour[[#This Row],[Tendance 21j EDF]]) / EDF_jour[[#This Row],[Tendance 21j EDF]], "")</f>
        <v>8.3870967741935504E-2</v>
      </c>
      <c r="AM52" s="132" cm="1">
        <f t="array" ref="AM52">IF(COUNTIFS(EDF[Date], "&gt;=" &amp; DATE(YEAR($A$4), MONTH($A$4), DAY($A$4) - 20), EDF[Date], "&lt;=" &amp; $A$4, EDF[Nom], EDF_jour[[#This Row],[NOM]]) &gt; 1, SQRT(SUMPRODUCT((EDF[Nom]=EDF_jour[[#This Row],[NOM]]) * (EDF[Date]&gt;=DATE(YEAR($A$4), MONTH($A$4), DAY($A$4)-20)) * (EDF[Date]&lt;=$A$4) * (EDF[Total EDF]-EDF_jour[[#This Row],[Tendance 21j EDF]])^2) / (COUNTIFS(EDF[Date], "&gt;=" &amp; DATE(YEAR($A$4), MONTH($A$4), DAY($A$4) - 20), EDF[Date], "&lt;=" &amp; $A$4, EDF[Nom], EDF_jour[[#This Row],[NOM]]) - 1)), 0)</f>
        <v>1.7728105208558369</v>
      </c>
      <c r="AN52" s="133">
        <f>IF(COUNTIFS(EDF[Date], "&gt;=" &amp; DATE(2023, 7, 17), EDF[Date], "&lt;=" &amp; $A$4, EDF[Nom], EDF_jour[[#This Row],[NOM]]) = 0, "", SUMIFS(EDF[Total EDF], EDF[Date], "&gt;=" &amp; DATE(2023, 7, 17), EDF[Date], "&lt;=" &amp; $A$4, EDF[Nom], EDF_jour[[#This Row],[NOM]]) / COUNTIFS(EDF[Date], "&gt;=" &amp; DATE(2023, 7, 17), EDF[Date], "&lt;=" &amp; $A$4, EDF[Nom], EDF_jour[[#This Row],[NOM]]))</f>
        <v>21.657142857142858</v>
      </c>
      <c r="AO52" s="132" cm="1">
        <f t="array" ref="AO52">IF(COUNTIFS(EDF[Date], "&gt;=" &amp; DATE(2023, 7, 17), EDF[Date], "&lt;=" &amp; $A$4, EDF[Nom], EDF_jour[[#This Row],[NOM]]) &gt; 1, SQRT(SUMPRODUCT((EDF[Nom]=EDF_jour[[#This Row],[NOM]]) * (EDF[Date]&gt;=DATE(2023, 7, 17)) * (EDF[Date]&lt;=$A$4) * (EDF[Total EDF]-EDF_jour[[#This Row],[Tendance saison]])^2) / (COUNTIFS(EDF[Date], "&gt;=" &amp; DATE(2023, 7, 17), EDF[Date], "&lt;=" &amp; $A$4, EDF[Nom], EDF_jour[[#This Row],[NOM]]) - 1)), 0)</f>
        <v>2.1135815316084456</v>
      </c>
      <c r="AP52" s="132">
        <f>IF(COUNTIFS(EDF[Date], "&gt;=" &amp; DATE(YEAR($A$4), MONTH($A$4), DAY($A$4) - 20), EDF[Date], "&lt;=" &amp; $A$4, EDF[Nom], EDF_jour[[#This Row],[NOM]]) = 0, "", SUMIFS(EDF[Humeur], EDF[Date], "&gt;=" &amp; DATE(YEAR($A$4), MONTH($A$4), DAY($A$4) - 20), EDF[Date], "&lt;=" &amp; $A$4, EDF[Nom], EDF_jour[[#This Row],[NOM]]) / COUNTIFS(EDF[Date], "&gt;=" &amp; DATE(YEAR($A$4), MONTH($A$4), DAY($A$4) - 20), EDF[Date], "&lt;=" &amp; $A$4, EDF[Nom], EDF_jour[[#This Row],[NOM]]))</f>
        <v>4.2857142857142856</v>
      </c>
      <c r="AQ52" s="132">
        <f>IF(COUNTIFS(EDF[Date], "&gt;=" &amp; DATE(2023, 7, 17), EDF[Date], "&lt;=" &amp; $A$4, EDF[Nom], EDF_jour[[#This Row],[NOM]]) = 0, "", SUMIFS(EDF[Humeur], EDF[Date], "&gt;=" &amp; DATE(2023, 7, 17), EDF[Date], "&lt;=" &amp; $A$4, EDF[Nom], EDF_jour[[#This Row],[NOM]]) / COUNTIFS(EDF[Date], "&gt;=" &amp; DATE(2023, 7, 17), EDF[Date], "&lt;=" &amp; $A$4, EDF[Nom], EDF_jour[[#This Row],[NOM]]))</f>
        <v>3.8857142857142857</v>
      </c>
      <c r="AR52" s="132">
        <f>IF(COUNTIFS(EDF[Date], "&gt;=" &amp; DATE(YEAR($A$4), MONTH($A$4), DAY($A$4) - 20), EDF[Date], "&lt;=" &amp; $A$4, EDF[Nom], EDF_jour[[#This Row],[NOM]]) = 0, "", SUMIFS(EDF[Stress], EDF[Date], "&gt;=" &amp; DATE(YEAR($A$4), MONTH($A$4), DAY($A$4) - 20), EDF[Date], "&lt;=" &amp; $A$4, EDF[Nom], EDF_jour[[#This Row],[NOM]]) / COUNTIFS(EDF[Date], "&gt;=" &amp; DATE(YEAR($A$4), MONTH($A$4), DAY($A$4) - 20), EDF[Date], "&lt;=" &amp; $A$4, EDF[Nom], EDF_jour[[#This Row],[NOM]]))</f>
        <v>4</v>
      </c>
      <c r="AS52" s="132">
        <f>IF(COUNTIFS(EDF[Date], "&gt;=" &amp; DATE(2023, 7, 17), EDF[Date], "&lt;=" &amp; $A$4, EDF[Nom], EDF_jour[[#This Row],[NOM]]) = 0, "", SUMIFS(EDF[Stress], EDF[Date], "&gt;=" &amp; DATE(2023, 7, 17), EDF[Date], "&lt;=" &amp; $A$4, EDF[Nom], EDF_jour[[#This Row],[NOM]]) / COUNTIFS(EDF[Date], "&gt;=" &amp; DATE(2023, 7, 17), EDF[Date], "&lt;=" &amp; $A$4, EDF[Nom], EDF_jour[[#This Row],[NOM]]))</f>
        <v>3.7142857142857144</v>
      </c>
      <c r="AT52" s="132">
        <f>IF(COUNTIFS(EDF[Date], "&gt;=" &amp; DATE(YEAR($A$4), MONTH($A$4), DAY($A$4) - 20), EDF[Date], "&lt;=" &amp; $A$4, EDF[Nom], EDF_jour[[#This Row],[NOM]]) = 0, "", SUMIFS(EDF[Sommeil], EDF[Date], "&gt;=" &amp; DATE(YEAR($A$4), MONTH($A$4), DAY($A$4) - 20), EDF[Date], "&lt;=" &amp; $A$4, EDF[Nom], EDF_jour[[#This Row],[NOM]]) / COUNTIFS(EDF[Date], "&gt;=" &amp; DATE(YEAR($A$4), MONTH($A$4), DAY($A$4) - 20), EDF[Date], "&lt;=" &amp; $A$4, EDF[Nom], EDF_jour[[#This Row],[NOM]]))</f>
        <v>3.5714285714285716</v>
      </c>
      <c r="AU52" s="132">
        <f>IF(COUNTIFS(EDF[Date], "&gt;=" &amp; DATE(2023, 7, 17), EDF[Date], "&lt;=" &amp; $A$4, EDF[Nom], EDF_jour[[#This Row],[NOM]]) = 0, "", SUMIFS(EDF[Sommeil], EDF[Date], "&gt;=" &amp; DATE(2023, 7, 17), EDF[Date], "&lt;=" &amp; $A$4, EDF[Nom], EDF_jour[[#This Row],[NOM]]) / COUNTIFS(EDF[Date], "&gt;=" &amp; DATE(2023, 7, 17), EDF[Date], "&lt;=" &amp; $A$4, EDF[Nom], EDF_jour[[#This Row],[NOM]]))</f>
        <v>3.4857142857142858</v>
      </c>
      <c r="AV52" s="132">
        <f>IF(COUNTIFS(EDF[Date], "&gt;=" &amp; DATE(YEAR($A$4), MONTH($A$4), DAY($A$4) - 20), EDF[Date], "&lt;=" &amp; $A$4, EDF[Nom], EDF_jour[[#This Row],[NOM]]) = 0, "", SUMIFS(EDF[Etat Physique], EDF[Date], "&gt;=" &amp; DATE(YEAR($A$4), MONTH($A$4), DAY($A$4) - 20), EDF[Date], "&lt;=" &amp; $A$4, EDF[Nom], EDF_jour[[#This Row],[NOM]]) / COUNTIFS(EDF[Date], "&gt;=" &amp; DATE(YEAR($A$4), MONTH($A$4), DAY($A$4) - 20), EDF[Date], "&lt;=" &amp; $A$4, EDF[Nom], EDF_jour[[#This Row],[NOM]]))</f>
        <v>2.8571428571428572</v>
      </c>
      <c r="AW52" s="132">
        <f>IF(COUNTIFS(EDF[Date], "&gt;=" &amp; DATE(2023, 7, 17), EDF[Date], "&lt;=" &amp; $A$4, EDF[Nom], EDF_jour[[#This Row],[NOM]]) = 0, "", SUMIFS(EDF[Etat Physique], EDF[Date], "&gt;=" &amp; DATE(2023, 7, 17), EDF[Date], "&lt;=" &amp; $A$4, EDF[Nom], EDF_jour[[#This Row],[NOM]]) / COUNTIFS(EDF[Date], "&gt;=" &amp; DATE(2023, 7, 17), EDF[Date], "&lt;=" &amp; $A$4, EDF[Nom], EDF_jour[[#This Row],[NOM]]))</f>
        <v>3.1428571428571428</v>
      </c>
      <c r="AX52" s="132">
        <f>IF(COUNTIFS(EDF[Date], "&gt;=" &amp; DATE(YEAR($A$4), MONTH($A$4), DAY($A$4) - 20), EDF[Date], "&lt;=" &amp; $A$4, EDF[Nom], EDF_jour[[#This Row],[NOM]]) = 0, "", SUMIFS(EDF[Hydratation], EDF[Date], "&gt;=" &amp; DATE(YEAR($A$4), MONTH($A$4), DAY($A$4) - 20), EDF[Date], "&lt;=" &amp; $A$4, EDF[Nom], EDF_jour[[#This Row],[NOM]]) / COUNTIFS(EDF[Date], "&gt;=" &amp; DATE(YEAR($A$4), MONTH($A$4), DAY($A$4) - 20), EDF[Date], "&lt;=" &amp; $A$4, EDF[Nom], EDF_jour[[#This Row],[NOM]]))</f>
        <v>3.7142857142857144</v>
      </c>
      <c r="AY52" s="132">
        <f>IF(COUNTIFS(EDF[Date], "&gt;=" &amp; DATE(2023, 7, 17), EDF[Date], "&lt;=" &amp; $A$4, EDF[Nom], EDF_jour[[#This Row],[NOM]]) = 0, "", SUMIFS(EDF[Hydratation], EDF[Date], "&gt;=" &amp; DATE(2023, 7, 17), EDF[Date], "&lt;=" &amp; $A$4, EDF[Nom], EDF_jour[[#This Row],[NOM]]) / COUNTIFS(EDF[Date], "&gt;=" &amp; DATE(2023, 7, 17), EDF[Date], "&lt;=" &amp; $A$4, EDF[Nom], EDF_jour[[#This Row],[NOM]]))</f>
        <v>3.4</v>
      </c>
      <c r="AZ52" s="132">
        <f>IF(COUNTIFS(EDF[Date], "&gt;=" &amp; DATE(YEAR($A$4), MONTH($A$4), DAY($A$4) - 20), EDF[Date], "&lt;=" &amp; $A$4, EDF[Nom], EDF_jour[[#This Row],[NOM]]) = 0, "", SUMIFS(EDF[Nutrition], EDF[Date], "&gt;=" &amp; DATE(YEAR($A$4), MONTH($A$4), DAY($A$4) - 20), EDF[Date], "&lt;=" &amp; $A$4, EDF[Nom], EDF_jour[[#This Row],[NOM]]) / COUNTIFS(EDF[Date], "&gt;=" &amp; DATE(YEAR($A$4), MONTH($A$4), DAY($A$4) - 20), EDF[Date], "&lt;=" &amp; $A$4, EDF[Nom], EDF_jour[[#This Row],[NOM]]))</f>
        <v>3.7142857142857144</v>
      </c>
      <c r="BA52" s="134">
        <f>IF(COUNTIFS(EDF[Date], "&gt;=" &amp; DATE(2023, 7, 17), EDF[Date], "&lt;=" &amp; $A$4, EDF[Nom], EDF_jour[[#This Row],[NOM]]) = 0, "", SUMIFS(EDF[Hydratation], EDF[Date], "&gt;=" &amp; DATE(2023, 7, 17), EDF[Date], "&lt;=" &amp; $A$4, EDF[Nom], EDF_jour[[#This Row],[NOM]]) / COUNTIFS(EDF[Date], "&gt;=" &amp; DATE(2023, 7, 17), EDF[Date], "&lt;=" &amp; $A$4, EDF[Nom], EDF_jour[[#This Row],[NOM]]))</f>
        <v>3.4</v>
      </c>
      <c r="BB52" s="48"/>
      <c r="BC52" s="48"/>
      <c r="BD52" s="48"/>
      <c r="BE52" s="48"/>
      <c r="BF52" s="48"/>
      <c r="BG52" s="48"/>
      <c r="BH52" s="48"/>
      <c r="BI52" s="48"/>
      <c r="BJ52" s="48"/>
      <c r="BK52" s="48"/>
      <c r="BL52" s="48"/>
      <c r="BM52" s="48"/>
      <c r="BN52" s="48"/>
      <c r="BO52" s="48"/>
      <c r="BP52" s="48"/>
      <c r="BQ52" s="48"/>
      <c r="BR52" s="48"/>
      <c r="BS52" s="48"/>
      <c r="BT52" s="48"/>
      <c r="BU52" s="49"/>
      <c r="BV52" s="49"/>
      <c r="BW52" s="49"/>
      <c r="BX52" s="49"/>
      <c r="BY52" s="49"/>
    </row>
    <row r="53" spans="1:77" ht="16" customHeight="1" x14ac:dyDescent="0.2">
      <c r="A53" s="78" t="s">
        <v>87</v>
      </c>
      <c r="B53" s="78" t="s">
        <v>830</v>
      </c>
      <c r="C53" s="39" t="s">
        <v>776</v>
      </c>
      <c r="D53" s="38">
        <v>45385</v>
      </c>
      <c r="E53" s="34"/>
      <c r="F53" s="52" t="s">
        <v>787</v>
      </c>
      <c r="G53" s="53" t="s">
        <v>773</v>
      </c>
      <c r="H53" s="37" t="str" cm="1">
        <f t="array" ref="H53">IF(P53="", "", IF(SUMPRODUCT((EDF_jour[[#This Row],[Humeur]:[Nutrition]]&lt;3)*1)&gt;=3, "Bas", VLOOKUP(P53, $G$67:$H$71, 2, TRUE)))</f>
        <v/>
      </c>
      <c r="I53" s="34"/>
      <c r="J53" s="44" t="str" cm="1">
        <f t="array" ref="J53">IF(SUMPRODUCT((EDF[[Date]:[Date]]=$A$4)*(EDF[[Nom]:[Nom]]=A53)*(EDF[[Humeur]:[Humeur]]))=0, "", SUMPRODUCT((EDF[[Date]:[Date]]=$A$4)*(EDF[[Nom]:[Nom]]=A53)*(EDF[[Humeur]:[Humeur]])))</f>
        <v/>
      </c>
      <c r="K53" s="45" t="str" cm="1">
        <f t="array" ref="K53">IF(SUMPRODUCT((EDF[[Date]:[Date]]=$A$4)*(EDF[[Nom]:[Nom]]=A53)*(EDF[[Stress]:[Stress]]))=0, "", SUMPRODUCT((EDF[[Date]:[Date]]=$A$4)*(EDF[[Nom]:[Nom]]=A53)*(EDF[[Stress]:[Stress]])))</f>
        <v/>
      </c>
      <c r="L53" s="45" t="str" cm="1">
        <f t="array" ref="L53">IF(SUMPRODUCT((EDF[[Date]:[Date]]=$A$4)*(EDF[[Nom]:[Nom]]=A53)*(EDF[[Sommeil]:[Sommeil]]))=0, "", SUMPRODUCT((EDF[[Date]:[Date]]=$A$4)*(EDF[[Nom]:[Nom]]=A53)*(EDF[[Sommeil]:[Sommeil]])))</f>
        <v/>
      </c>
      <c r="M53" s="45" t="str" cm="1">
        <f t="array" ref="M53">IF(SUMPRODUCT((EDF[[Date]:[Date]]=$A$4)*(EDF[[Nom]:[Nom]]=A53)*(EDF[[Etat Physique]:[Etat Physique]]))=0, "", SUMPRODUCT((EDF[[Date]:[Date]]=$A$4)*(EDF[[Nom]:[Nom]]=A53)*(EDF[[Etat Physique]:[Etat Physique]])))</f>
        <v/>
      </c>
      <c r="N53" s="45" t="str" cm="1">
        <f t="array" ref="N53">IF(SUMPRODUCT((EDF[[Date]:[Date]]=$A$4)*(EDF[[Nom]:[Nom]]=A53)*(EDF[[Hydratation]:[Hydratation]]))=0, "", SUMPRODUCT((EDF[[Date]:[Date]]=$A$4)*(EDF[[Nom]:[Nom]]=A53)*(EDF[[Hydratation]:[Hydratation]])))</f>
        <v/>
      </c>
      <c r="O53" s="45" t="str" cm="1">
        <f t="array" ref="O53">IF(SUMPRODUCT((EDF[[Date]:[Date]]=$A$4)*(EDF[[Nom]:[Nom]]=A53)*(EDF[[Nutrition]:[Nutrition]]))=0, "", SUMPRODUCT((EDF[[Date]:[Date]]=$A$4)*(EDF[[Nom]:[Nom]]=A53)*(EDF[[Nutrition]:[Nutrition]])))</f>
        <v/>
      </c>
      <c r="P53" s="45" t="str" cm="1">
        <f t="array" ref="P53">IF(SUMPRODUCT((EDF[[Date]:[Date]]=$A$4)*(EDF[[Nom]:[Nom]]=A53)*(EDF[[Total EDF]:[Total EDF]]))=0, "", SUMPRODUCT((EDF[[Date]:[Date]]=$A$4)*(EDF[[Nom]:[Nom]]=A53)*(EDF[[Total EDF]:[Total EDF]])))</f>
        <v/>
      </c>
      <c r="Q53" s="45" t="str" cm="1">
        <f t="array" ref="Q53">IF(SUMPRODUCT((EDF[[Date]:[Date]]=$A$4)*(EDF[[Nom]:[Nom]]=EDF_jour[[#This Row],[NOM]])*(EDF[[Intensité douleur]:[Intensité douleur]]))=0, "", SUMPRODUCT((EDF[[Date]:[Date]]=$A$4)*(EDF[[Nom]:[Nom]]=EDF_jour[[#This Row],[NOM]])*(EDF[[Intensité douleur]:[Intensité douleur]])))</f>
        <v/>
      </c>
      <c r="R53" s="35" t="str" cm="1">
        <f t="array" ref="R53">IF(IFERROR(INDEX(EDF[[Commentaires douleur]:[Commentaires douleur]], MATCH(1, (EDF[[Date]:[Date]]=$A$4)*(EDF[[Nom]:[Nom]]=EDF_jour[[#This Row],[NOM]]), 0)), "")=0, "", IFERROR(INDEX(EDF[[Commentaires douleur]:[Commentaires douleur]], MATCH(1, (EDF[[Date]:[Date]]=$A$4)*(EDF[[Nom]:[Nom]]=EDF_jour[[#This Row],[NOM]]), 0)), ""))</f>
        <v/>
      </c>
      <c r="S53" s="35"/>
      <c r="T53" s="35" t="str" cm="1">
        <f t="array" ref="T53">IF(IFERROR(INDEX(EDF[[Tête]:[Tête]], MATCH(1, (EDF[[Date]:[Date]]=$A$4)*(EDF[[Nom]:[Nom]]=EDF_jour[[#This Row],[NOM]]), 0)), "")=0, "", IFERROR(INDEX(EDF[[Tête]:[Tête]], MATCH(1, (EDF[[Date]:[Date]]=$A$4)*(EDF[[Nom]:[Nom]]=EDF_jour[[#This Row],[NOM]]), 0)), ""))</f>
        <v/>
      </c>
      <c r="U53" s="35" t="str" cm="1">
        <f t="array" ref="U53">IF(IFERROR(INDEX(EDF[[Cervicales]:[Cervicales]], MATCH(1, (EDF[[Date]:[Date]]=$A$4)*(EDF[[Nom]:[Nom]]=EDF_jour[[#This Row],[NOM]]), 0)), "")=0, "", IFERROR(INDEX(EDF[[Cervicales]:[Cervicales]], MATCH(1, (EDF[[Date]:[Date]]=$A$4)*(EDF[[Nom]:[Nom]]=EDF_jour[[#This Row],[NOM]]), 0)), ""))</f>
        <v/>
      </c>
      <c r="V53" s="35" t="str" cm="1">
        <f t="array" ref="V53">IF(IFERROR(INDEX(EDF[[Ceinture scapulaire]:[Ceinture scapulaire]], MATCH(1, (EDF[[Date]:[Date]]=$A$4)*(EDF[[Nom]:[Nom]]=EDF_jour[[#This Row],[NOM]]), 0)), "")=0, "", IFERROR(INDEX(EDF[[Ceinture scapulaire]:[Ceinture scapulaire]], MATCH(1, (EDF[[Date]:[Date]]=$A$4)*(EDF[[Nom]:[Nom]]=EDF_jour[[#This Row],[NOM]]), 0)), ""))</f>
        <v/>
      </c>
      <c r="W53" s="35" t="str" cm="1">
        <f t="array" ref="W53">IF(IFERROR(INDEX(EDF[[Coudes]:[Coudes]], MATCH(1, (EDF[[Date]:[Date]]=$A$4)*(EDF[[Nom]:[Nom]]=EDF_jour[[#This Row],[NOM]]), 0)), "")=0, "", IFERROR(INDEX(EDF[[Coudes]:[Coudes]], MATCH(1, (EDF[[Date]:[Date]]=$A$4)*(EDF[[Nom]:[Nom]]=EDF_jour[[#This Row],[NOM]]), 0)), ""))</f>
        <v/>
      </c>
      <c r="X53" s="35" t="str" cm="1">
        <f t="array" ref="X53">IF(IFERROR(INDEX(EDF[[Mains]:[Mains]], MATCH(1, (EDF[[Date]:[Date]]=$A$4)*(EDF[[Nom]:[Nom]]=EDF_jour[[#This Row],[NOM]]), 0)), "")=0, "", IFERROR(INDEX(EDF[[Mains]:[Mains]], MATCH(1, (EDF[[Date]:[Date]]=$A$4)*(EDF[[Nom]:[Nom]]=EDF_jour[[#This Row],[NOM]]), 0)), ""))</f>
        <v/>
      </c>
      <c r="Y53" s="35" t="str" cm="1">
        <f t="array" ref="Y53">IF(IFERROR(INDEX(EDF[[Dos]:[Dos]], MATCH(1, (EDF[[Date]:[Date]]=$A$4)*(EDF[[Nom]:[Nom]]=EDF_jour[[#This Row],[NOM]]), 0)), "")=0, "", IFERROR(INDEX(EDF[[Dos]:[Dos]], MATCH(1, (EDF[[Date]:[Date]]=$A$4)*(EDF[[Nom]:[Nom]]=EDF_jour[[#This Row],[NOM]]), 0)), ""))</f>
        <v/>
      </c>
      <c r="Z53" s="35" t="str" cm="1">
        <f t="array" ref="Z53">IF(IFERROR(INDEX(EDF[[Abdos]:[Abdos]], MATCH(1, (EDF[[Date]:[Date]]=$A$4)*(EDF[[Nom]:[Nom]]=EDF_jour[[#This Row],[NOM]]), 0)), "")=0, "", IFERROR(INDEX(EDF[[Abdos]:[Abdos]], MATCH(1, (EDF[[Date]:[Date]]=$A$4)*(EDF[[Nom]:[Nom]]=EDF_jour[[#This Row],[NOM]]), 0)), ""))</f>
        <v/>
      </c>
      <c r="AA53" s="35" t="str" cm="1">
        <f t="array" ref="AA53">IF(IFERROR(INDEX(EDF[[Ceinture pelvienne]:[Ceinture pelvienne]], MATCH(1, (EDF[[Date]:[Date]]=$A$4)*(EDF[[Nom]:[Nom]]=EDF_jour[[#This Row],[NOM]]), 0)), "")=0, "", IFERROR(INDEX(EDF[[Ceinture pelvienne]:[Ceinture pelvienne]], MATCH(1, (EDF[[Date]:[Date]]=$A$4)*(EDF[[Nom]:[Nom]]=EDF_jour[[#This Row],[NOM]]), 0)), ""))</f>
        <v/>
      </c>
      <c r="AB53" s="35" t="str" cm="1">
        <f t="array" ref="AB53">IF(IFERROR(INDEX(EDF[[Genou]:[Genou]], MATCH(1, (EDF[[Date]:[Date]]=$A$4)*(EDF[[Nom]:[Nom]]=EDF_jour[[#This Row],[NOM]]), 0)), "")=0, "", IFERROR(INDEX(EDF[[Genou]:[Genou]], MATCH(1, (EDF[[Date]:[Date]]=$A$4)*(EDF[[Nom]:[Nom]]=EDF_jour[[#This Row],[NOM]]), 0)), ""))</f>
        <v/>
      </c>
      <c r="AC53" s="35" t="str" cm="1">
        <f t="array" ref="AC53">IF(IFERROR(INDEX(EDF[[Quadri]:[Quadri]], MATCH(1, (EDF[[Date]:[Date]]=$A$4)*(EDF[[Nom]:[Nom]]=EDF_jour[[#This Row],[NOM]]), 0)), "")=0, "", IFERROR(INDEX(EDF[[Quadri]:[Quadri]], MATCH(1, (EDF[[Date]:[Date]]=$A$4)*(EDF[[Nom]:[Nom]]=EDF_jour[[#This Row],[NOM]]), 0)), ""))</f>
        <v/>
      </c>
      <c r="AD53" s="35" t="str" cm="1">
        <f t="array" ref="AD53">IF(IFERROR(INDEX(EDF[[Ischio]:[Ischio]], MATCH(1, (EDF[[Date]:[Date]]=$A$4)*(EDF[[Nom]:[Nom]]=EDF_jour[[#This Row],[NOM]]), 0)), "")=0, "", IFERROR(INDEX(EDF[[Ischio]:[Ischio]], MATCH(1, (EDF[[Date]:[Date]]=$A$4)*(EDF[[Nom]:[Nom]]=EDF_jour[[#This Row],[NOM]]), 0)), ""))</f>
        <v/>
      </c>
      <c r="AE53" s="35" t="str" cm="1">
        <f t="array" ref="AE53">IF(IFERROR(INDEX(EDF[[Tibia]:[Tibia]], MATCH(1, (EDF[[Date]:[Date]]=$A$4)*(EDF[[Nom]:[Nom]]=EDF_jour[[#This Row],[NOM]]), 0)), "")=0, "", IFERROR(INDEX(EDF[[Tibia]:[Tibia]], MATCH(1, (EDF[[Date]:[Date]]=$A$4)*(EDF[[Nom]:[Nom]]=EDF_jour[[#This Row],[NOM]]), 0)), ""))</f>
        <v/>
      </c>
      <c r="AF53" s="35" t="str" cm="1">
        <f t="array" ref="AF53">IF(IFERROR(INDEX(EDF[[Mollet]:[Mollet]], MATCH(1, (EDF[[Date]:[Date]]=$A$4)*(EDF[[Nom]:[Nom]]=EDF_jour[[#This Row],[NOM]]), 0)), "")=0, "", IFERROR(INDEX(EDF[[Mollet]:[Mollet]], MATCH(1, (EDF[[Date]:[Date]]=$A$4)*(EDF[[Nom]:[Nom]]=EDF_jour[[#This Row],[NOM]]), 0)), ""))</f>
        <v/>
      </c>
      <c r="AG53" s="35" t="str" cm="1">
        <f t="array" ref="AG53">IF(IFERROR(INDEX(EDF[[Chevilles]:[Chevilles]], MATCH(1, (EDF[[Date]:[Date]]=$A$4)*(EDF[[Nom]:[Nom]]=EDF_jour[[#This Row],[NOM]]), 0)), "")=0, "", IFERROR(INDEX(EDF[[Chevilles]:[Chevilles]], MATCH(1, (EDF[[Date]:[Date]]=$A$4)*(EDF[[Nom]:[Nom]]=EDF_jour[[#This Row],[NOM]]), 0)), ""))</f>
        <v/>
      </c>
      <c r="AH53" s="35" t="str" cm="1">
        <f t="array" ref="AH53">IF(IFERROR(INDEX(EDF[[Pieds]:[Pieds]], MATCH(1, (EDF[[Date]:[Date]]=$A$4)*(EDF[[Nom]:[Nom]]=EDF_jour[[#This Row],[NOM]]), 0)), "")=0, "", IFERROR(INDEX(EDF[[Pieds]:[Pieds]], MATCH(1, (EDF[[Date]:[Date]]=$A$4)*(EDF[[Nom]:[Nom]]=EDF_jour[[#This Row],[NOM]]), 0)), ""))</f>
        <v/>
      </c>
      <c r="AI53" s="35" t="str">
        <f>IF(COUNTIFS(EDF[Date], "&gt;=" &amp; DATE(YEAR($A$4), MONTH($A$4), DAY($A$4) - 6), EDF[Date], "&lt;=" &amp; $A$4, EDF[Nom], EDF_jour[[#This Row],[NOM]]) = 0, "", SUMIFS(EDF[Total EDF], EDF[Date], "&gt;=" &amp; DATE(YEAR($A$4), MONTH($A$4), DAY($A$4) - 6), EDF[Date], "&lt;=" &amp; $A$4, EDF[Nom], EDF_jour[[#This Row],[NOM]]) / COUNTIFS(EDF[Date], "&gt;=" &amp; DATE(YEAR($A$4), MONTH($A$4), DAY($A$4) - 6), EDF[Date], "&lt;=" &amp; $A$4, EDF[Nom], EDF_jour[[#This Row],[NOM]]))</f>
        <v/>
      </c>
      <c r="AJ53" s="35" cm="1">
        <f t="array" ref="AJ53">IF(COUNTIFS(EDF[Date], "&gt;=" &amp; DATE(YEAR($A$4), MONTH($A$4), DAY($A$4) - 6), EDF[Date], "&lt;=" &amp; $A$4, EDF[Nom], EDF_jour[[#This Row],[NOM]]) &gt; 1, SQRT(SUMPRODUCT((EDF[Nom]=EDF_jour[[#This Row],[NOM]]) * (EDF[Date]&gt;=DATE(YEAR($A$4), MONTH($A$4), DAY($A$4)-6)) * (EDF[Date]&lt;=$A$4) * (EDF[Total EDF]-EDF_jour[[#This Row],[Tendance semaine]])^2) / (COUNTIFS(EDF[Date], "&gt;=" &amp; DATE(YEAR($A$4), MONTH($A$4), DAY($A$4) - 6), EDF[Date], "&lt;=" &amp; $A$4, EDF[Nom], EDF_jour[[#This Row],[NOM]]) - 1)), 0)</f>
        <v>0</v>
      </c>
      <c r="AK53" s="71">
        <f>IF(COUNTIFS(EDF[Date], "&gt;=" &amp; DATE(YEAR($A$4), MONTH($A$4), DAY($A$4) - 20), EDF[Date], "&lt;=" &amp; $A$4, EDF[Nom], EDF_jour[[#This Row],[NOM]]) = 0, "", SUMIFS(EDF[Total EDF], EDF[Date], "&gt;=" &amp; DATE(YEAR($A$4), MONTH($A$4), DAY($A$4) - 20), EDF[Date], "&lt;=" &amp; $A$4, EDF[Nom], EDF_jour[[#This Row],[NOM]]) / COUNTIFS(EDF[Date], "&gt;=" &amp; DATE(YEAR($A$4), MONTH($A$4), DAY($A$4) - 20), EDF[Date], "&lt;=" &amp; $A$4, EDF[Nom], EDF_jour[[#This Row],[NOM]]))</f>
        <v>23</v>
      </c>
      <c r="AL53" s="72" t="str">
        <f>IFERROR((EDF_jour[[#This Row],[Score]] - EDF_jour[[#This Row],[Tendance 21j EDF]]) / EDF_jour[[#This Row],[Tendance 21j EDF]], "")</f>
        <v/>
      </c>
      <c r="AM53" s="74" cm="1">
        <f t="array" ref="AM53">IF(COUNTIFS(EDF[Date], "&gt;=" &amp; DATE(YEAR($A$4), MONTH($A$4), DAY($A$4) - 20), EDF[Date], "&lt;=" &amp; $A$4, EDF[Nom], EDF_jour[[#This Row],[NOM]]) &gt; 1, SQRT(SUMPRODUCT((EDF[Nom]=EDF_jour[[#This Row],[NOM]]) * (EDF[Date]&gt;=DATE(YEAR($A$4), MONTH($A$4), DAY($A$4)-20)) * (EDF[Date]&lt;=$A$4) * (EDF[Total EDF]-EDF_jour[[#This Row],[Tendance 21j EDF]])^2) / (COUNTIFS(EDF[Date], "&gt;=" &amp; DATE(YEAR($A$4), MONTH($A$4), DAY($A$4) - 20), EDF[Date], "&lt;=" &amp; $A$4, EDF[Nom], EDF_jour[[#This Row],[NOM]]) - 1)), 0)</f>
        <v>1.6329931618554521</v>
      </c>
      <c r="AN53" s="73">
        <f>IF(COUNTIFS(EDF[Date], "&gt;=" &amp; DATE(2023, 7, 17), EDF[Date], "&lt;=" &amp; $A$4, EDF[Nom], EDF_jour[[#This Row],[NOM]]) = 0, "", SUMIFS(EDF[Total EDF], EDF[Date], "&gt;=" &amp; DATE(2023, 7, 17), EDF[Date], "&lt;=" &amp; $A$4, EDF[Nom], EDF_jour[[#This Row],[NOM]]) / COUNTIFS(EDF[Date], "&gt;=" &amp; DATE(2023, 7, 17), EDF[Date], "&lt;=" &amp; $A$4, EDF[Nom], EDF_jour[[#This Row],[NOM]]))</f>
        <v>23</v>
      </c>
      <c r="AO53" s="74" cm="1">
        <f t="array" ref="AO53">IF(COUNTIFS(EDF[Date], "&gt;=" &amp; DATE(2023, 7, 17), EDF[Date], "&lt;=" &amp; $A$4, EDF[Nom], EDF_jour[[#This Row],[NOM]]) &gt; 1, SQRT(SUMPRODUCT((EDF[Nom]=EDF_jour[[#This Row],[NOM]]) * (EDF[Date]&gt;=DATE(2023, 7, 17)) * (EDF[Date]&lt;=$A$4) * (EDF[Total EDF]-EDF_jour[[#This Row],[Tendance saison]])^2) / (COUNTIFS(EDF[Date], "&gt;=" &amp; DATE(2023, 7, 17), EDF[Date], "&lt;=" &amp; $A$4, EDF[Nom], EDF_jour[[#This Row],[NOM]]) - 1)), 0)</f>
        <v>2.2667004730406615</v>
      </c>
      <c r="AP53" s="74">
        <f>IF(COUNTIFS(EDF[Date], "&gt;=" &amp; DATE(YEAR($A$4), MONTH($A$4), DAY($A$4) - 20), EDF[Date], "&lt;=" &amp; $A$4, EDF[Nom], EDF_jour[[#This Row],[NOM]]) = 0, "", SUMIFS(EDF[Humeur], EDF[Date], "&gt;=" &amp; DATE(YEAR($A$4), MONTH($A$4), DAY($A$4) - 20), EDF[Date], "&lt;=" &amp; $A$4, EDF[Nom], EDF_jour[[#This Row],[NOM]]) / COUNTIFS(EDF[Date], "&gt;=" &amp; DATE(YEAR($A$4), MONTH($A$4), DAY($A$4) - 20), EDF[Date], "&lt;=" &amp; $A$4, EDF[Nom], EDF_jour[[#This Row],[NOM]]))</f>
        <v>4.5</v>
      </c>
      <c r="AQ53" s="74">
        <f>IF(COUNTIFS(EDF[Date], "&gt;=" &amp; DATE(2023, 7, 17), EDF[Date], "&lt;=" &amp; $A$4, EDF[Nom], EDF_jour[[#This Row],[NOM]]) = 0, "", SUMIFS(EDF[Humeur], EDF[Date], "&gt;=" &amp; DATE(2023, 7, 17), EDF[Date], "&lt;=" &amp; $A$4, EDF[Nom], EDF_jour[[#This Row],[NOM]]) / COUNTIFS(EDF[Date], "&gt;=" &amp; DATE(2023, 7, 17), EDF[Date], "&lt;=" &amp; $A$4, EDF[Nom], EDF_jour[[#This Row],[NOM]]))</f>
        <v>3.8813559322033897</v>
      </c>
      <c r="AR53" s="74">
        <f>IF(COUNTIFS(EDF[Date], "&gt;=" &amp; DATE(YEAR($A$4), MONTH($A$4), DAY($A$4) - 20), EDF[Date], "&lt;=" &amp; $A$4, EDF[Nom], EDF_jour[[#This Row],[NOM]]) = 0, "", SUMIFS(EDF[Stress], EDF[Date], "&gt;=" &amp; DATE(YEAR($A$4), MONTH($A$4), DAY($A$4) - 20), EDF[Date], "&lt;=" &amp; $A$4, EDF[Nom], EDF_jour[[#This Row],[NOM]]) / COUNTIFS(EDF[Date], "&gt;=" &amp; DATE(YEAR($A$4), MONTH($A$4), DAY($A$4) - 20), EDF[Date], "&lt;=" &amp; $A$4, EDF[Nom], EDF_jour[[#This Row],[NOM]]))</f>
        <v>3.75</v>
      </c>
      <c r="AS53" s="74">
        <f>IF(COUNTIFS(EDF[Date], "&gt;=" &amp; DATE(2023, 7, 17), EDF[Date], "&lt;=" &amp; $A$4, EDF[Nom], EDF_jour[[#This Row],[NOM]]) = 0, "", SUMIFS(EDF[Stress], EDF[Date], "&gt;=" &amp; DATE(2023, 7, 17), EDF[Date], "&lt;=" &amp; $A$4, EDF[Nom], EDF_jour[[#This Row],[NOM]]) / COUNTIFS(EDF[Date], "&gt;=" &amp; DATE(2023, 7, 17), EDF[Date], "&lt;=" &amp; $A$4, EDF[Nom], EDF_jour[[#This Row],[NOM]]))</f>
        <v>3.8644067796610169</v>
      </c>
      <c r="AT53" s="74">
        <f>IF(COUNTIFS(EDF[Date], "&gt;=" &amp; DATE(YEAR($A$4), MONTH($A$4), DAY($A$4) - 20), EDF[Date], "&lt;=" &amp; $A$4, EDF[Nom], EDF_jour[[#This Row],[NOM]]) = 0, "", SUMIFS(EDF[Sommeil], EDF[Date], "&gt;=" &amp; DATE(YEAR($A$4), MONTH($A$4), DAY($A$4) - 20), EDF[Date], "&lt;=" &amp; $A$4, EDF[Nom], EDF_jour[[#This Row],[NOM]]) / COUNTIFS(EDF[Date], "&gt;=" &amp; DATE(YEAR($A$4), MONTH($A$4), DAY($A$4) - 20), EDF[Date], "&lt;=" &amp; $A$4, EDF[Nom], EDF_jour[[#This Row],[NOM]]))</f>
        <v>3.25</v>
      </c>
      <c r="AU53" s="74">
        <f>IF(COUNTIFS(EDF[Date], "&gt;=" &amp; DATE(2023, 7, 17), EDF[Date], "&lt;=" &amp; $A$4, EDF[Nom], EDF_jour[[#This Row],[NOM]]) = 0, "", SUMIFS(EDF[Sommeil], EDF[Date], "&gt;=" &amp; DATE(2023, 7, 17), EDF[Date], "&lt;=" &amp; $A$4, EDF[Nom], EDF_jour[[#This Row],[NOM]]) / COUNTIFS(EDF[Date], "&gt;=" &amp; DATE(2023, 7, 17), EDF[Date], "&lt;=" &amp; $A$4, EDF[Nom], EDF_jour[[#This Row],[NOM]]))</f>
        <v>3.6779661016949152</v>
      </c>
      <c r="AV53" s="74">
        <f>IF(COUNTIFS(EDF[Date], "&gt;=" &amp; DATE(YEAR($A$4), MONTH($A$4), DAY($A$4) - 20), EDF[Date], "&lt;=" &amp; $A$4, EDF[Nom], EDF_jour[[#This Row],[NOM]]) = 0, "", SUMIFS(EDF[Etat Physique], EDF[Date], "&gt;=" &amp; DATE(YEAR($A$4), MONTH($A$4), DAY($A$4) - 20), EDF[Date], "&lt;=" &amp; $A$4, EDF[Nom], EDF_jour[[#This Row],[NOM]]) / COUNTIFS(EDF[Date], "&gt;=" &amp; DATE(YEAR($A$4), MONTH($A$4), DAY($A$4) - 20), EDF[Date], "&lt;=" &amp; $A$4, EDF[Nom], EDF_jour[[#This Row],[NOM]]))</f>
        <v>3.5</v>
      </c>
      <c r="AW53" s="74">
        <f>IF(COUNTIFS(EDF[Date], "&gt;=" &amp; DATE(2023, 7, 17), EDF[Date], "&lt;=" &amp; $A$4, EDF[Nom], EDF_jour[[#This Row],[NOM]]) = 0, "", SUMIFS(EDF[Etat Physique], EDF[Date], "&gt;=" &amp; DATE(2023, 7, 17), EDF[Date], "&lt;=" &amp; $A$4, EDF[Nom], EDF_jour[[#This Row],[NOM]]) / COUNTIFS(EDF[Date], "&gt;=" &amp; DATE(2023, 7, 17), EDF[Date], "&lt;=" &amp; $A$4, EDF[Nom], EDF_jour[[#This Row],[NOM]]))</f>
        <v>3.3389830508474576</v>
      </c>
      <c r="AX53" s="74">
        <f>IF(COUNTIFS(EDF[Date], "&gt;=" &amp; DATE(YEAR($A$4), MONTH($A$4), DAY($A$4) - 20), EDF[Date], "&lt;=" &amp; $A$4, EDF[Nom], EDF_jour[[#This Row],[NOM]]) = 0, "", SUMIFS(EDF[Hydratation], EDF[Date], "&gt;=" &amp; DATE(YEAR($A$4), MONTH($A$4), DAY($A$4) - 20), EDF[Date], "&lt;=" &amp; $A$4, EDF[Nom], EDF_jour[[#This Row],[NOM]]) / COUNTIFS(EDF[Date], "&gt;=" &amp; DATE(YEAR($A$4), MONTH($A$4), DAY($A$4) - 20), EDF[Date], "&lt;=" &amp; $A$4, EDF[Nom], EDF_jour[[#This Row],[NOM]]))</f>
        <v>4</v>
      </c>
      <c r="AY53" s="74">
        <f>IF(COUNTIFS(EDF[Date], "&gt;=" &amp; DATE(2023, 7, 17), EDF[Date], "&lt;=" &amp; $A$4, EDF[Nom], EDF_jour[[#This Row],[NOM]]) = 0, "", SUMIFS(EDF[Hydratation], EDF[Date], "&gt;=" &amp; DATE(2023, 7, 17), EDF[Date], "&lt;=" &amp; $A$4, EDF[Nom], EDF_jour[[#This Row],[NOM]]) / COUNTIFS(EDF[Date], "&gt;=" &amp; DATE(2023, 7, 17), EDF[Date], "&lt;=" &amp; $A$4, EDF[Nom], EDF_jour[[#This Row],[NOM]]))</f>
        <v>4.0508474576271185</v>
      </c>
      <c r="AZ53" s="74">
        <f>IF(COUNTIFS(EDF[Date], "&gt;=" &amp; DATE(YEAR($A$4), MONTH($A$4), DAY($A$4) - 20), EDF[Date], "&lt;=" &amp; $A$4, EDF[Nom], EDF_jour[[#This Row],[NOM]]) = 0, "", SUMIFS(EDF[Nutrition], EDF[Date], "&gt;=" &amp; DATE(YEAR($A$4), MONTH($A$4), DAY($A$4) - 20), EDF[Date], "&lt;=" &amp; $A$4, EDF[Nom], EDF_jour[[#This Row],[NOM]]) / COUNTIFS(EDF[Date], "&gt;=" &amp; DATE(YEAR($A$4), MONTH($A$4), DAY($A$4) - 20), EDF[Date], "&lt;=" &amp; $A$4, EDF[Nom], EDF_jour[[#This Row],[NOM]]))</f>
        <v>4</v>
      </c>
      <c r="BA53" s="75">
        <f>IF(COUNTIFS(EDF[Date], "&gt;=" &amp; DATE(2023, 7, 17), EDF[Date], "&lt;=" &amp; $A$4, EDF[Nom], EDF_jour[[#This Row],[NOM]]) = 0, "", SUMIFS(EDF[Hydratation], EDF[Date], "&gt;=" &amp; DATE(2023, 7, 17), EDF[Date], "&lt;=" &amp; $A$4, EDF[Nom], EDF_jour[[#This Row],[NOM]]) / COUNTIFS(EDF[Date], "&gt;=" &amp; DATE(2023, 7, 17), EDF[Date], "&lt;=" &amp; $A$4, EDF[Nom], EDF_jour[[#This Row],[NOM]]))</f>
        <v>4.0508474576271185</v>
      </c>
      <c r="BB53" s="49"/>
      <c r="BC53" s="48"/>
      <c r="BD53" s="48"/>
      <c r="BE53" s="48"/>
      <c r="BF53" s="48"/>
      <c r="BG53" s="48"/>
      <c r="BH53" s="48"/>
      <c r="BI53" s="48"/>
      <c r="BJ53" s="48"/>
      <c r="BK53" s="48"/>
      <c r="BL53" s="48"/>
      <c r="BM53" s="48"/>
      <c r="BN53" s="48"/>
      <c r="BO53" s="48"/>
      <c r="BP53" s="48"/>
      <c r="BQ53" s="48"/>
      <c r="BR53" s="48"/>
      <c r="BS53" s="48"/>
      <c r="BT53" s="48"/>
      <c r="BU53" s="49"/>
      <c r="BV53" s="49"/>
      <c r="BW53" s="49"/>
      <c r="BX53" s="49"/>
      <c r="BY53" s="49"/>
    </row>
    <row r="54" spans="1:77" x14ac:dyDescent="0.2">
      <c r="A54" s="78" t="s">
        <v>81</v>
      </c>
      <c r="B54" s="78" t="s">
        <v>774</v>
      </c>
      <c r="C54" s="39"/>
      <c r="D54" s="40"/>
      <c r="E54" s="34"/>
      <c r="F54" s="52" t="s">
        <v>767</v>
      </c>
      <c r="G54" s="53" t="s">
        <v>828</v>
      </c>
      <c r="H54" s="37" t="str" cm="1">
        <f t="array" ref="H54">IF(P54="", "", IF(SUMPRODUCT((EDF_jour[[#This Row],[Humeur]:[Nutrition]]&lt;3)*1)&gt;=3, "Bas", VLOOKUP(P54, $G$67:$H$71, 2, TRUE)))</f>
        <v/>
      </c>
      <c r="I54" s="34"/>
      <c r="J54" s="45" t="str" cm="1">
        <f t="array" ref="J54">IF(SUMPRODUCT((EDF[[Date]:[Date]]=$A$4)*(EDF[[Nom]:[Nom]]=A54)*(EDF[[Humeur]:[Humeur]]))=0, "", SUMPRODUCT((EDF[[Date]:[Date]]=$A$4)*(EDF[[Nom]:[Nom]]=A54)*(EDF[[Humeur]:[Humeur]])))</f>
        <v/>
      </c>
      <c r="K54" s="45" t="str" cm="1">
        <f t="array" ref="K54">IF(SUMPRODUCT((EDF[[Date]:[Date]]=$A$4)*(EDF[[Nom]:[Nom]]=A54)*(EDF[[Stress]:[Stress]]))=0, "", SUMPRODUCT((EDF[[Date]:[Date]]=$A$4)*(EDF[[Nom]:[Nom]]=A54)*(EDF[[Stress]:[Stress]])))</f>
        <v/>
      </c>
      <c r="L54" s="45" t="str" cm="1">
        <f t="array" ref="L54">IF(SUMPRODUCT((EDF[[Date]:[Date]]=$A$4)*(EDF[[Nom]:[Nom]]=A54)*(EDF[[Sommeil]:[Sommeil]]))=0, "", SUMPRODUCT((EDF[[Date]:[Date]]=$A$4)*(EDF[[Nom]:[Nom]]=A54)*(EDF[[Sommeil]:[Sommeil]])))</f>
        <v/>
      </c>
      <c r="M54" s="45" t="str" cm="1">
        <f t="array" ref="M54">IF(SUMPRODUCT((EDF[[Date]:[Date]]=$A$4)*(EDF[[Nom]:[Nom]]=A54)*(EDF[[Etat Physique]:[Etat Physique]]))=0, "", SUMPRODUCT((EDF[[Date]:[Date]]=$A$4)*(EDF[[Nom]:[Nom]]=A54)*(EDF[[Etat Physique]:[Etat Physique]])))</f>
        <v/>
      </c>
      <c r="N54" s="45" t="str" cm="1">
        <f t="array" ref="N54">IF(SUMPRODUCT((EDF[[Date]:[Date]]=$A$4)*(EDF[[Nom]:[Nom]]=A54)*(EDF[[Hydratation]:[Hydratation]]))=0, "", SUMPRODUCT((EDF[[Date]:[Date]]=$A$4)*(EDF[[Nom]:[Nom]]=A54)*(EDF[[Hydratation]:[Hydratation]])))</f>
        <v/>
      </c>
      <c r="O54" s="45" t="str" cm="1">
        <f t="array" ref="O54">IF(SUMPRODUCT((EDF[[Date]:[Date]]=$A$4)*(EDF[[Nom]:[Nom]]=A54)*(EDF[[Nutrition]:[Nutrition]]))=0, "", SUMPRODUCT((EDF[[Date]:[Date]]=$A$4)*(EDF[[Nom]:[Nom]]=A54)*(EDF[[Nutrition]:[Nutrition]])))</f>
        <v/>
      </c>
      <c r="P54" s="45" t="str" cm="1">
        <f t="array" ref="P54">IF(SUMPRODUCT((EDF[[Date]:[Date]]=$A$4)*(EDF[[Nom]:[Nom]]=A54)*(EDF[[Total EDF]:[Total EDF]]))=0, "", SUMPRODUCT((EDF[[Date]:[Date]]=$A$4)*(EDF[[Nom]:[Nom]]=A54)*(EDF[[Total EDF]:[Total EDF]])))</f>
        <v/>
      </c>
      <c r="Q54" s="107" t="str" cm="1">
        <f t="array" ref="Q54">IF(SUMPRODUCT((EDF[[Date]:[Date]]=$A$4)*(EDF[[Nom]:[Nom]]=EDF_jour[[#This Row],[NOM]])*(EDF[[Intensité douleur]:[Intensité douleur]]))=0, "", SUMPRODUCT((EDF[[Date]:[Date]]=$A$4)*(EDF[[Nom]:[Nom]]=EDF_jour[[#This Row],[NOM]])*(EDF[[Intensité douleur]:[Intensité douleur]])))</f>
        <v/>
      </c>
      <c r="R54" s="35" t="str" cm="1">
        <f t="array" ref="R54">IF(IFERROR(INDEX(EDF[[Commentaires douleur]:[Commentaires douleur]], MATCH(1, (EDF[[Date]:[Date]]=$A$4)*(EDF[[Nom]:[Nom]]=EDF_jour[[#This Row],[NOM]]), 0)), "")=0, "", IFERROR(INDEX(EDF[[Commentaires douleur]:[Commentaires douleur]], MATCH(1, (EDF[[Date]:[Date]]=$A$4)*(EDF[[Nom]:[Nom]]=EDF_jour[[#This Row],[NOM]]), 0)), ""))</f>
        <v/>
      </c>
      <c r="S54" s="35"/>
      <c r="T54" s="35" t="str" cm="1">
        <f t="array" ref="T54">IF(IFERROR(INDEX(EDF[[Tête]:[Tête]], MATCH(1, (EDF[[Date]:[Date]]=$A$4)*(EDF[[Nom]:[Nom]]=EDF_jour[[#This Row],[NOM]]), 0)), "")=0, "", IFERROR(INDEX(EDF[[Tête]:[Tête]], MATCH(1, (EDF[[Date]:[Date]]=$A$4)*(EDF[[Nom]:[Nom]]=EDF_jour[[#This Row],[NOM]]), 0)), ""))</f>
        <v/>
      </c>
      <c r="U54" s="35" t="str" cm="1">
        <f t="array" ref="U54">IF(IFERROR(INDEX(EDF[[Cervicales]:[Cervicales]], MATCH(1, (EDF[[Date]:[Date]]=$A$4)*(EDF[[Nom]:[Nom]]=EDF_jour[[#This Row],[NOM]]), 0)), "")=0, "", IFERROR(INDEX(EDF[[Cervicales]:[Cervicales]], MATCH(1, (EDF[[Date]:[Date]]=$A$4)*(EDF[[Nom]:[Nom]]=EDF_jour[[#This Row],[NOM]]), 0)), ""))</f>
        <v/>
      </c>
      <c r="V54" s="35" t="str" cm="1">
        <f t="array" ref="V54">IF(IFERROR(INDEX(EDF[[Ceinture scapulaire]:[Ceinture scapulaire]], MATCH(1, (EDF[[Date]:[Date]]=$A$4)*(EDF[[Nom]:[Nom]]=EDF_jour[[#This Row],[NOM]]), 0)), "")=0, "", IFERROR(INDEX(EDF[[Ceinture scapulaire]:[Ceinture scapulaire]], MATCH(1, (EDF[[Date]:[Date]]=$A$4)*(EDF[[Nom]:[Nom]]=EDF_jour[[#This Row],[NOM]]), 0)), ""))</f>
        <v/>
      </c>
      <c r="W54" s="35" t="str" cm="1">
        <f t="array" ref="W54">IF(IFERROR(INDEX(EDF[[Coudes]:[Coudes]], MATCH(1, (EDF[[Date]:[Date]]=$A$4)*(EDF[[Nom]:[Nom]]=EDF_jour[[#This Row],[NOM]]), 0)), "")=0, "", IFERROR(INDEX(EDF[[Coudes]:[Coudes]], MATCH(1, (EDF[[Date]:[Date]]=$A$4)*(EDF[[Nom]:[Nom]]=EDF_jour[[#This Row],[NOM]]), 0)), ""))</f>
        <v/>
      </c>
      <c r="X54" s="35" t="str" cm="1">
        <f t="array" ref="X54">IF(IFERROR(INDEX(EDF[[Mains]:[Mains]], MATCH(1, (EDF[[Date]:[Date]]=$A$4)*(EDF[[Nom]:[Nom]]=EDF_jour[[#This Row],[NOM]]), 0)), "")=0, "", IFERROR(INDEX(EDF[[Mains]:[Mains]], MATCH(1, (EDF[[Date]:[Date]]=$A$4)*(EDF[[Nom]:[Nom]]=EDF_jour[[#This Row],[NOM]]), 0)), ""))</f>
        <v/>
      </c>
      <c r="Y54" s="35" t="str" cm="1">
        <f t="array" ref="Y54">IF(IFERROR(INDEX(EDF[[Dos]:[Dos]], MATCH(1, (EDF[[Date]:[Date]]=$A$4)*(EDF[[Nom]:[Nom]]=EDF_jour[[#This Row],[NOM]]), 0)), "")=0, "", IFERROR(INDEX(EDF[[Dos]:[Dos]], MATCH(1, (EDF[[Date]:[Date]]=$A$4)*(EDF[[Nom]:[Nom]]=EDF_jour[[#This Row],[NOM]]), 0)), ""))</f>
        <v/>
      </c>
      <c r="Z54" s="35" t="str" cm="1">
        <f t="array" ref="Z54">IF(IFERROR(INDEX(EDF[[Abdos]:[Abdos]], MATCH(1, (EDF[[Date]:[Date]]=$A$4)*(EDF[[Nom]:[Nom]]=EDF_jour[[#This Row],[NOM]]), 0)), "")=0, "", IFERROR(INDEX(EDF[[Abdos]:[Abdos]], MATCH(1, (EDF[[Date]:[Date]]=$A$4)*(EDF[[Nom]:[Nom]]=EDF_jour[[#This Row],[NOM]]), 0)), ""))</f>
        <v/>
      </c>
      <c r="AA54" s="35" t="str" cm="1">
        <f t="array" ref="AA54">IF(IFERROR(INDEX(EDF[[Ceinture pelvienne]:[Ceinture pelvienne]], MATCH(1, (EDF[[Date]:[Date]]=$A$4)*(EDF[[Nom]:[Nom]]=EDF_jour[[#This Row],[NOM]]), 0)), "")=0, "", IFERROR(INDEX(EDF[[Ceinture pelvienne]:[Ceinture pelvienne]], MATCH(1, (EDF[[Date]:[Date]]=$A$4)*(EDF[[Nom]:[Nom]]=EDF_jour[[#This Row],[NOM]]), 0)), ""))</f>
        <v/>
      </c>
      <c r="AB54" s="35" t="str" cm="1">
        <f t="array" ref="AB54">IF(IFERROR(INDEX(EDF[[Genou]:[Genou]], MATCH(1, (EDF[[Date]:[Date]]=$A$4)*(EDF[[Nom]:[Nom]]=EDF_jour[[#This Row],[NOM]]), 0)), "")=0, "", IFERROR(INDEX(EDF[[Genou]:[Genou]], MATCH(1, (EDF[[Date]:[Date]]=$A$4)*(EDF[[Nom]:[Nom]]=EDF_jour[[#This Row],[NOM]]), 0)), ""))</f>
        <v/>
      </c>
      <c r="AC54" s="35" t="str" cm="1">
        <f t="array" ref="AC54">IF(IFERROR(INDEX(EDF[[Quadri]:[Quadri]], MATCH(1, (EDF[[Date]:[Date]]=$A$4)*(EDF[[Nom]:[Nom]]=EDF_jour[[#This Row],[NOM]]), 0)), "")=0, "", IFERROR(INDEX(EDF[[Quadri]:[Quadri]], MATCH(1, (EDF[[Date]:[Date]]=$A$4)*(EDF[[Nom]:[Nom]]=EDF_jour[[#This Row],[NOM]]), 0)), ""))</f>
        <v/>
      </c>
      <c r="AD54" s="35" t="str" cm="1">
        <f t="array" ref="AD54">IF(IFERROR(INDEX(EDF[[Ischio]:[Ischio]], MATCH(1, (EDF[[Date]:[Date]]=$A$4)*(EDF[[Nom]:[Nom]]=EDF_jour[[#This Row],[NOM]]), 0)), "")=0, "", IFERROR(INDEX(EDF[[Ischio]:[Ischio]], MATCH(1, (EDF[[Date]:[Date]]=$A$4)*(EDF[[Nom]:[Nom]]=EDF_jour[[#This Row],[NOM]]), 0)), ""))</f>
        <v/>
      </c>
      <c r="AE54" s="35" t="str" cm="1">
        <f t="array" ref="AE54">IF(IFERROR(INDEX(EDF[[Tibia]:[Tibia]], MATCH(1, (EDF[[Date]:[Date]]=$A$4)*(EDF[[Nom]:[Nom]]=EDF_jour[[#This Row],[NOM]]), 0)), "")=0, "", IFERROR(INDEX(EDF[[Tibia]:[Tibia]], MATCH(1, (EDF[[Date]:[Date]]=$A$4)*(EDF[[Nom]:[Nom]]=EDF_jour[[#This Row],[NOM]]), 0)), ""))</f>
        <v/>
      </c>
      <c r="AF54" s="35" t="str" cm="1">
        <f t="array" ref="AF54">IF(IFERROR(INDEX(EDF[[Mollet]:[Mollet]], MATCH(1, (EDF[[Date]:[Date]]=$A$4)*(EDF[[Nom]:[Nom]]=EDF_jour[[#This Row],[NOM]]), 0)), "")=0, "", IFERROR(INDEX(EDF[[Mollet]:[Mollet]], MATCH(1, (EDF[[Date]:[Date]]=$A$4)*(EDF[[Nom]:[Nom]]=EDF_jour[[#This Row],[NOM]]), 0)), ""))</f>
        <v/>
      </c>
      <c r="AG54" s="35" t="str" cm="1">
        <f t="array" ref="AG54">IF(IFERROR(INDEX(EDF[[Chevilles]:[Chevilles]], MATCH(1, (EDF[[Date]:[Date]]=$A$4)*(EDF[[Nom]:[Nom]]=EDF_jour[[#This Row],[NOM]]), 0)), "")=0, "", IFERROR(INDEX(EDF[[Chevilles]:[Chevilles]], MATCH(1, (EDF[[Date]:[Date]]=$A$4)*(EDF[[Nom]:[Nom]]=EDF_jour[[#This Row],[NOM]]), 0)), ""))</f>
        <v/>
      </c>
      <c r="AH54" s="35" t="str" cm="1">
        <f t="array" ref="AH54">IF(IFERROR(INDEX(EDF[[Pieds]:[Pieds]], MATCH(1, (EDF[[Date]:[Date]]=$A$4)*(EDF[[Nom]:[Nom]]=EDF_jour[[#This Row],[NOM]]), 0)), "")=0, "", IFERROR(INDEX(EDF[[Pieds]:[Pieds]], MATCH(1, (EDF[[Date]:[Date]]=$A$4)*(EDF[[Nom]:[Nom]]=EDF_jour[[#This Row],[NOM]]), 0)), ""))</f>
        <v/>
      </c>
      <c r="AI54" s="35" t="str">
        <f>IF(COUNTIFS(EDF[Date], "&gt;=" &amp; DATE(YEAR($A$4), MONTH($A$4), DAY($A$4) - 6), EDF[Date], "&lt;=" &amp; $A$4, EDF[Nom], EDF_jour[[#This Row],[NOM]]) = 0, "", SUMIFS(EDF[Total EDF], EDF[Date], "&gt;=" &amp; DATE(YEAR($A$4), MONTH($A$4), DAY($A$4) - 6), EDF[Date], "&lt;=" &amp; $A$4, EDF[Nom], EDF_jour[[#This Row],[NOM]]) / COUNTIFS(EDF[Date], "&gt;=" &amp; DATE(YEAR($A$4), MONTH($A$4), DAY($A$4) - 6), EDF[Date], "&lt;=" &amp; $A$4, EDF[Nom], EDF_jour[[#This Row],[NOM]]))</f>
        <v/>
      </c>
      <c r="AJ54" s="35" cm="1">
        <f t="array" ref="AJ54">IF(COUNTIFS(EDF[Date], "&gt;=" &amp; DATE(YEAR($A$4), MONTH($A$4), DAY($A$4) - 6), EDF[Date], "&lt;=" &amp; $A$4, EDF[Nom], EDF_jour[[#This Row],[NOM]]) &gt; 1, SQRT(SUMPRODUCT((EDF[Nom]=EDF_jour[[#This Row],[NOM]]) * (EDF[Date]&gt;=DATE(YEAR($A$4), MONTH($A$4), DAY($A$4)-6)) * (EDF[Date]&lt;=$A$4) * (EDF[Total EDF]-EDF_jour[[#This Row],[Tendance semaine]])^2) / (COUNTIFS(EDF[Date], "&gt;=" &amp; DATE(YEAR($A$4), MONTH($A$4), DAY($A$4) - 6), EDF[Date], "&lt;=" &amp; $A$4, EDF[Nom], EDF_jour[[#This Row],[NOM]]) - 1)), 0)</f>
        <v>0</v>
      </c>
      <c r="AK54" s="133" t="str">
        <f>IF(COUNTIFS(EDF[Date], "&gt;=" &amp; DATE(YEAR($A$4), MONTH($A$4), DAY($A$4) - 20), EDF[Date], "&lt;=" &amp; $A$4, EDF[Nom], EDF_jour[[#This Row],[NOM]]) = 0, "", SUMIFS(EDF[Total EDF], EDF[Date], "&gt;=" &amp; DATE(YEAR($A$4), MONTH($A$4), DAY($A$4) - 20), EDF[Date], "&lt;=" &amp; $A$4, EDF[Nom], EDF_jour[[#This Row],[NOM]]) / COUNTIFS(EDF[Date], "&gt;=" &amp; DATE(YEAR($A$4), MONTH($A$4), DAY($A$4) - 20), EDF[Date], "&lt;=" &amp; $A$4, EDF[Nom], EDF_jour[[#This Row],[NOM]]))</f>
        <v/>
      </c>
      <c r="AL54" s="131" t="str">
        <f>IFERROR((EDF_jour[[#This Row],[Score]] - EDF_jour[[#This Row],[Tendance 21j EDF]]) / EDF_jour[[#This Row],[Tendance 21j EDF]], "")</f>
        <v/>
      </c>
      <c r="AM54" s="132" cm="1">
        <f t="array" ref="AM54">IF(COUNTIFS(EDF[Date], "&gt;=" &amp; DATE(YEAR($A$4), MONTH($A$4), DAY($A$4) - 20), EDF[Date], "&lt;=" &amp; $A$4, EDF[Nom], EDF_jour[[#This Row],[NOM]]) &gt; 1, SQRT(SUMPRODUCT((EDF[Nom]=EDF_jour[[#This Row],[NOM]]) * (EDF[Date]&gt;=DATE(YEAR($A$4), MONTH($A$4), DAY($A$4)-20)) * (EDF[Date]&lt;=$A$4) * (EDF[Total EDF]-EDF_jour[[#This Row],[Tendance 21j EDF]])^2) / (COUNTIFS(EDF[Date], "&gt;=" &amp; DATE(YEAR($A$4), MONTH($A$4), DAY($A$4) - 20), EDF[Date], "&lt;=" &amp; $A$4, EDF[Nom], EDF_jour[[#This Row],[NOM]]) - 1)), 0)</f>
        <v>0</v>
      </c>
      <c r="AN54" s="133">
        <f>IF(COUNTIFS(EDF[Date], "&gt;=" &amp; DATE(2023, 7, 17), EDF[Date], "&lt;=" &amp; $A$4, EDF[Nom], EDF_jour[[#This Row],[NOM]]) = 0, "", SUMIFS(EDF[Total EDF], EDF[Date], "&gt;=" &amp; DATE(2023, 7, 17), EDF[Date], "&lt;=" &amp; $A$4, EDF[Nom], EDF_jour[[#This Row],[NOM]]) / COUNTIFS(EDF[Date], "&gt;=" &amp; DATE(2023, 7, 17), EDF[Date], "&lt;=" &amp; $A$4, EDF[Nom], EDF_jour[[#This Row],[NOM]]))</f>
        <v>21.227272727272727</v>
      </c>
      <c r="AO54" s="132" cm="1">
        <f t="array" ref="AO54">IF(COUNTIFS(EDF[Date], "&gt;=" &amp; DATE(2023, 7, 17), EDF[Date], "&lt;=" &amp; $A$4, EDF[Nom], EDF_jour[[#This Row],[NOM]]) &gt; 1, SQRT(SUMPRODUCT((EDF[Nom]=EDF_jour[[#This Row],[NOM]]) * (EDF[Date]&gt;=DATE(2023, 7, 17)) * (EDF[Date]&lt;=$A$4) * (EDF[Total EDF]-EDF_jour[[#This Row],[Tendance saison]])^2) / (COUNTIFS(EDF[Date], "&gt;=" &amp; DATE(2023, 7, 17), EDF[Date], "&lt;=" &amp; $A$4, EDF[Nom], EDF_jour[[#This Row],[NOM]]) - 1)), 0)</f>
        <v>2.4675381635842211</v>
      </c>
      <c r="AP54" s="132" t="str">
        <f>IF(COUNTIFS(EDF[Date], "&gt;=" &amp; DATE(YEAR($A$4), MONTH($A$4), DAY($A$4) - 20), EDF[Date], "&lt;=" &amp; $A$4, EDF[Nom], EDF_jour[[#This Row],[NOM]]) = 0, "", SUMIFS(EDF[Humeur], EDF[Date], "&gt;=" &amp; DATE(YEAR($A$4), MONTH($A$4), DAY($A$4) - 20), EDF[Date], "&lt;=" &amp; $A$4, EDF[Nom], EDF_jour[[#This Row],[NOM]]) / COUNTIFS(EDF[Date], "&gt;=" &amp; DATE(YEAR($A$4), MONTH($A$4), DAY($A$4) - 20), EDF[Date], "&lt;=" &amp; $A$4, EDF[Nom], EDF_jour[[#This Row],[NOM]]))</f>
        <v/>
      </c>
      <c r="AQ54" s="132">
        <f>IF(COUNTIFS(EDF[Date], "&gt;=" &amp; DATE(2023, 7, 17), EDF[Date], "&lt;=" &amp; $A$4, EDF[Nom], EDF_jour[[#This Row],[NOM]]) = 0, "", SUMIFS(EDF[Humeur], EDF[Date], "&gt;=" &amp; DATE(2023, 7, 17), EDF[Date], "&lt;=" &amp; $A$4, EDF[Nom], EDF_jour[[#This Row],[NOM]]) / COUNTIFS(EDF[Date], "&gt;=" &amp; DATE(2023, 7, 17), EDF[Date], "&lt;=" &amp; $A$4, EDF[Nom], EDF_jour[[#This Row],[NOM]]))</f>
        <v>3.3181818181818183</v>
      </c>
      <c r="AR54" s="132" t="str">
        <f>IF(COUNTIFS(EDF[Date], "&gt;=" &amp; DATE(YEAR($A$4), MONTH($A$4), DAY($A$4) - 20), EDF[Date], "&lt;=" &amp; $A$4, EDF[Nom], EDF_jour[[#This Row],[NOM]]) = 0, "", SUMIFS(EDF[Stress], EDF[Date], "&gt;=" &amp; DATE(YEAR($A$4), MONTH($A$4), DAY($A$4) - 20), EDF[Date], "&lt;=" &amp; $A$4, EDF[Nom], EDF_jour[[#This Row],[NOM]]) / COUNTIFS(EDF[Date], "&gt;=" &amp; DATE(YEAR($A$4), MONTH($A$4), DAY($A$4) - 20), EDF[Date], "&lt;=" &amp; $A$4, EDF[Nom], EDF_jour[[#This Row],[NOM]]))</f>
        <v/>
      </c>
      <c r="AS54" s="132">
        <f>IF(COUNTIFS(EDF[Date], "&gt;=" &amp; DATE(2023, 7, 17), EDF[Date], "&lt;=" &amp; $A$4, EDF[Nom], EDF_jour[[#This Row],[NOM]]) = 0, "", SUMIFS(EDF[Stress], EDF[Date], "&gt;=" &amp; DATE(2023, 7, 17), EDF[Date], "&lt;=" &amp; $A$4, EDF[Nom], EDF_jour[[#This Row],[NOM]]) / COUNTIFS(EDF[Date], "&gt;=" &amp; DATE(2023, 7, 17), EDF[Date], "&lt;=" &amp; $A$4, EDF[Nom], EDF_jour[[#This Row],[NOM]]))</f>
        <v>3.5909090909090908</v>
      </c>
      <c r="AT54" s="132" t="str">
        <f>IF(COUNTIFS(EDF[Date], "&gt;=" &amp; DATE(YEAR($A$4), MONTH($A$4), DAY($A$4) - 20), EDF[Date], "&lt;=" &amp; $A$4, EDF[Nom], EDF_jour[[#This Row],[NOM]]) = 0, "", SUMIFS(EDF[Sommeil], EDF[Date], "&gt;=" &amp; DATE(YEAR($A$4), MONTH($A$4), DAY($A$4) - 20), EDF[Date], "&lt;=" &amp; $A$4, EDF[Nom], EDF_jour[[#This Row],[NOM]]) / COUNTIFS(EDF[Date], "&gt;=" &amp; DATE(YEAR($A$4), MONTH($A$4), DAY($A$4) - 20), EDF[Date], "&lt;=" &amp; $A$4, EDF[Nom], EDF_jour[[#This Row],[NOM]]))</f>
        <v/>
      </c>
      <c r="AU54" s="132">
        <f>IF(COUNTIFS(EDF[Date], "&gt;=" &amp; DATE(2023, 7, 17), EDF[Date], "&lt;=" &amp; $A$4, EDF[Nom], EDF_jour[[#This Row],[NOM]]) = 0, "", SUMIFS(EDF[Sommeil], EDF[Date], "&gt;=" &amp; DATE(2023, 7, 17), EDF[Date], "&lt;=" &amp; $A$4, EDF[Nom], EDF_jour[[#This Row],[NOM]]) / COUNTIFS(EDF[Date], "&gt;=" &amp; DATE(2023, 7, 17), EDF[Date], "&lt;=" &amp; $A$4, EDF[Nom], EDF_jour[[#This Row],[NOM]]))</f>
        <v>4.0909090909090908</v>
      </c>
      <c r="AV54" s="132" t="str">
        <f>IF(COUNTIFS(EDF[Date], "&gt;=" &amp; DATE(YEAR($A$4), MONTH($A$4), DAY($A$4) - 20), EDF[Date], "&lt;=" &amp; $A$4, EDF[Nom], EDF_jour[[#This Row],[NOM]]) = 0, "", SUMIFS(EDF[Etat Physique], EDF[Date], "&gt;=" &amp; DATE(YEAR($A$4), MONTH($A$4), DAY($A$4) - 20), EDF[Date], "&lt;=" &amp; $A$4, EDF[Nom], EDF_jour[[#This Row],[NOM]]) / COUNTIFS(EDF[Date], "&gt;=" &amp; DATE(YEAR($A$4), MONTH($A$4), DAY($A$4) - 20), EDF[Date], "&lt;=" &amp; $A$4, EDF[Nom], EDF_jour[[#This Row],[NOM]]))</f>
        <v/>
      </c>
      <c r="AW54" s="132">
        <f>IF(COUNTIFS(EDF[Date], "&gt;=" &amp; DATE(2023, 7, 17), EDF[Date], "&lt;=" &amp; $A$4, EDF[Nom], EDF_jour[[#This Row],[NOM]]) = 0, "", SUMIFS(EDF[Etat Physique], EDF[Date], "&gt;=" &amp; DATE(2023, 7, 17), EDF[Date], "&lt;=" &amp; $A$4, EDF[Nom], EDF_jour[[#This Row],[NOM]]) / COUNTIFS(EDF[Date], "&gt;=" &amp; DATE(2023, 7, 17), EDF[Date], "&lt;=" &amp; $A$4, EDF[Nom], EDF_jour[[#This Row],[NOM]]))</f>
        <v>2.8636363636363638</v>
      </c>
      <c r="AX54" s="132" t="str">
        <f>IF(COUNTIFS(EDF[Date], "&gt;=" &amp; DATE(YEAR($A$4), MONTH($A$4), DAY($A$4) - 20), EDF[Date], "&lt;=" &amp; $A$4, EDF[Nom], EDF_jour[[#This Row],[NOM]]) = 0, "", SUMIFS(EDF[Hydratation], EDF[Date], "&gt;=" &amp; DATE(YEAR($A$4), MONTH($A$4), DAY($A$4) - 20), EDF[Date], "&lt;=" &amp; $A$4, EDF[Nom], EDF_jour[[#This Row],[NOM]]) / COUNTIFS(EDF[Date], "&gt;=" &amp; DATE(YEAR($A$4), MONTH($A$4), DAY($A$4) - 20), EDF[Date], "&lt;=" &amp; $A$4, EDF[Nom], EDF_jour[[#This Row],[NOM]]))</f>
        <v/>
      </c>
      <c r="AY54" s="132">
        <f>IF(COUNTIFS(EDF[Date], "&gt;=" &amp; DATE(2023, 7, 17), EDF[Date], "&lt;=" &amp; $A$4, EDF[Nom], EDF_jour[[#This Row],[NOM]]) = 0, "", SUMIFS(EDF[Hydratation], EDF[Date], "&gt;=" &amp; DATE(2023, 7, 17), EDF[Date], "&lt;=" &amp; $A$4, EDF[Nom], EDF_jour[[#This Row],[NOM]]) / COUNTIFS(EDF[Date], "&gt;=" &amp; DATE(2023, 7, 17), EDF[Date], "&lt;=" &amp; $A$4, EDF[Nom], EDF_jour[[#This Row],[NOM]]))</f>
        <v>3.4545454545454546</v>
      </c>
      <c r="AZ54" s="132" t="str">
        <f>IF(COUNTIFS(EDF[Date], "&gt;=" &amp; DATE(YEAR($A$4), MONTH($A$4), DAY($A$4) - 20), EDF[Date], "&lt;=" &amp; $A$4, EDF[Nom], EDF_jour[[#This Row],[NOM]]) = 0, "", SUMIFS(EDF[Nutrition], EDF[Date], "&gt;=" &amp; DATE(YEAR($A$4), MONTH($A$4), DAY($A$4) - 20), EDF[Date], "&lt;=" &amp; $A$4, EDF[Nom], EDF_jour[[#This Row],[NOM]]) / COUNTIFS(EDF[Date], "&gt;=" &amp; DATE(YEAR($A$4), MONTH($A$4), DAY($A$4) - 20), EDF[Date], "&lt;=" &amp; $A$4, EDF[Nom], EDF_jour[[#This Row],[NOM]]))</f>
        <v/>
      </c>
      <c r="BA54" s="134">
        <f>IF(COUNTIFS(EDF[Date], "&gt;=" &amp; DATE(2023, 7, 17), EDF[Date], "&lt;=" &amp; $A$4, EDF[Nom], EDF_jour[[#This Row],[NOM]]) = 0, "", SUMIFS(EDF[Hydratation], EDF[Date], "&gt;=" &amp; DATE(2023, 7, 17), EDF[Date], "&lt;=" &amp; $A$4, EDF[Nom], EDF_jour[[#This Row],[NOM]]) / COUNTIFS(EDF[Date], "&gt;=" &amp; DATE(2023, 7, 17), EDF[Date], "&lt;=" &amp; $A$4, EDF[Nom], EDF_jour[[#This Row],[NOM]]))</f>
        <v>3.4545454545454546</v>
      </c>
      <c r="BB54" s="51"/>
      <c r="BC54" s="51"/>
      <c r="BD54" s="51"/>
      <c r="BE54" s="51"/>
      <c r="BF54" s="51"/>
      <c r="BG54" s="48"/>
      <c r="BH54" s="48"/>
      <c r="BI54" s="48"/>
      <c r="BJ54" s="48"/>
      <c r="BK54" s="48"/>
      <c r="BL54" s="48"/>
      <c r="BM54" s="48"/>
      <c r="BN54" s="48"/>
      <c r="BO54" s="48"/>
      <c r="BP54" s="48"/>
      <c r="BQ54" s="48"/>
      <c r="BR54" s="48"/>
      <c r="BS54" s="48"/>
      <c r="BT54" s="48"/>
      <c r="BU54" s="49"/>
      <c r="BV54" s="49"/>
      <c r="BW54" s="49"/>
      <c r="BX54" s="49"/>
      <c r="BY54" s="49"/>
    </row>
    <row r="55" spans="1:77" x14ac:dyDescent="0.2">
      <c r="A55" s="78" t="s">
        <v>76</v>
      </c>
      <c r="B55" s="78" t="s">
        <v>831</v>
      </c>
      <c r="C55" s="39" t="s">
        <v>776</v>
      </c>
      <c r="D55" s="38">
        <v>45385</v>
      </c>
      <c r="E55" s="34"/>
      <c r="F55" s="52" t="s">
        <v>767</v>
      </c>
      <c r="G55" s="53" t="s">
        <v>828</v>
      </c>
      <c r="H55" s="37" t="str" cm="1">
        <f t="array" ref="H55">IF(P55="", "", IF(SUMPRODUCT((EDF_jour[[#This Row],[Humeur]:[Nutrition]]&lt;3)*1)&gt;=3, "Bas", VLOOKUP(P55, $G$67:$H$71, 2, TRUE)))</f>
        <v>Normal</v>
      </c>
      <c r="I55" s="34" t="s">
        <v>832</v>
      </c>
      <c r="J55" s="44" cm="1">
        <f t="array" ref="J55">IF(SUMPRODUCT((EDF[[Date]:[Date]]=$A$4)*(EDF[[Nom]:[Nom]]=A55)*(EDF[[Humeur]:[Humeur]]))=0, "", SUMPRODUCT((EDF[[Date]:[Date]]=$A$4)*(EDF[[Nom]:[Nom]]=A55)*(EDF[[Humeur]:[Humeur]])))</f>
        <v>3</v>
      </c>
      <c r="K55" s="45" cm="1">
        <f t="array" ref="K55">IF(SUMPRODUCT((EDF[[Date]:[Date]]=$A$4)*(EDF[[Nom]:[Nom]]=A55)*(EDF[[Stress]:[Stress]]))=0, "", SUMPRODUCT((EDF[[Date]:[Date]]=$A$4)*(EDF[[Nom]:[Nom]]=A55)*(EDF[[Stress]:[Stress]])))</f>
        <v>3</v>
      </c>
      <c r="L55" s="45" cm="1">
        <f t="array" ref="L55">IF(SUMPRODUCT((EDF[[Date]:[Date]]=$A$4)*(EDF[[Nom]:[Nom]]=A55)*(EDF[[Sommeil]:[Sommeil]]))=0, "", SUMPRODUCT((EDF[[Date]:[Date]]=$A$4)*(EDF[[Nom]:[Nom]]=A55)*(EDF[[Sommeil]:[Sommeil]])))</f>
        <v>3</v>
      </c>
      <c r="M55" s="45" cm="1">
        <f t="array" ref="M55">IF(SUMPRODUCT((EDF[[Date]:[Date]]=$A$4)*(EDF[[Nom]:[Nom]]=A55)*(EDF[[Etat Physique]:[Etat Physique]]))=0, "", SUMPRODUCT((EDF[[Date]:[Date]]=$A$4)*(EDF[[Nom]:[Nom]]=A55)*(EDF[[Etat Physique]:[Etat Physique]])))</f>
        <v>2</v>
      </c>
      <c r="N55" s="45" cm="1">
        <f t="array" ref="N55">IF(SUMPRODUCT((EDF[[Date]:[Date]]=$A$4)*(EDF[[Nom]:[Nom]]=A55)*(EDF[[Hydratation]:[Hydratation]]))=0, "", SUMPRODUCT((EDF[[Date]:[Date]]=$A$4)*(EDF[[Nom]:[Nom]]=A55)*(EDF[[Hydratation]:[Hydratation]])))</f>
        <v>3</v>
      </c>
      <c r="O55" s="45" cm="1">
        <f t="array" ref="O55">IF(SUMPRODUCT((EDF[[Date]:[Date]]=$A$4)*(EDF[[Nom]:[Nom]]=A55)*(EDF[[Nutrition]:[Nutrition]]))=0, "", SUMPRODUCT((EDF[[Date]:[Date]]=$A$4)*(EDF[[Nom]:[Nom]]=A55)*(EDF[[Nutrition]:[Nutrition]])))</f>
        <v>3</v>
      </c>
      <c r="P55" s="45" cm="1">
        <f t="array" ref="P55">IF(SUMPRODUCT((EDF[[Date]:[Date]]=$A$4)*(EDF[[Nom]:[Nom]]=A55)*(EDF[[Total EDF]:[Total EDF]]))=0, "", SUMPRODUCT((EDF[[Date]:[Date]]=$A$4)*(EDF[[Nom]:[Nom]]=A55)*(EDF[[Total EDF]:[Total EDF]])))</f>
        <v>17</v>
      </c>
      <c r="Q55" s="107" t="str" cm="1">
        <f t="array" ref="Q55">IF(SUMPRODUCT((EDF[[Date]:[Date]]=$A$4)*(EDF[[Nom]:[Nom]]=EDF_jour[[#This Row],[NOM]])*(EDF[[Intensité douleur]:[Intensité douleur]]))=0, "", SUMPRODUCT((EDF[[Date]:[Date]]=$A$4)*(EDF[[Nom]:[Nom]]=EDF_jour[[#This Row],[NOM]])*(EDF[[Intensité douleur]:[Intensité douleur]])))</f>
        <v/>
      </c>
      <c r="R55" s="35" t="str" cm="1">
        <f t="array" ref="R55">IF(IFERROR(INDEX(EDF[[Commentaires douleur]:[Commentaires douleur]], MATCH(1, (EDF[[Date]:[Date]]=$A$4)*(EDF[[Nom]:[Nom]]=EDF_jour[[#This Row],[NOM]]), 0)), "")=0, "", IFERROR(INDEX(EDF[[Commentaires douleur]:[Commentaires douleur]], MATCH(1, (EDF[[Date]:[Date]]=$A$4)*(EDF[[Nom]:[Nom]]=EDF_jour[[#This Row],[NOM]]), 0)), ""))</f>
        <v/>
      </c>
      <c r="S55" s="35"/>
      <c r="T55" s="35" t="str" cm="1">
        <f t="array" ref="T55">IF(IFERROR(INDEX(EDF[[Tête]:[Tête]], MATCH(1, (EDF[[Date]:[Date]]=$A$4)*(EDF[[Nom]:[Nom]]=EDF_jour[[#This Row],[NOM]]), 0)), "")=0, "", IFERROR(INDEX(EDF[[Tête]:[Tête]], MATCH(1, (EDF[[Date]:[Date]]=$A$4)*(EDF[[Nom]:[Nom]]=EDF_jour[[#This Row],[NOM]]), 0)), ""))</f>
        <v/>
      </c>
      <c r="U55" s="35" t="str" cm="1">
        <f t="array" ref="U55">IF(IFERROR(INDEX(EDF[[Cervicales]:[Cervicales]], MATCH(1, (EDF[[Date]:[Date]]=$A$4)*(EDF[[Nom]:[Nom]]=EDF_jour[[#This Row],[NOM]]), 0)), "")=0, "", IFERROR(INDEX(EDF[[Cervicales]:[Cervicales]], MATCH(1, (EDF[[Date]:[Date]]=$A$4)*(EDF[[Nom]:[Nom]]=EDF_jour[[#This Row],[NOM]]), 0)), ""))</f>
        <v/>
      </c>
      <c r="V55" s="35" t="str" cm="1">
        <f t="array" ref="V55">IF(IFERROR(INDEX(EDF[[Ceinture scapulaire]:[Ceinture scapulaire]], MATCH(1, (EDF[[Date]:[Date]]=$A$4)*(EDF[[Nom]:[Nom]]=EDF_jour[[#This Row],[NOM]]), 0)), "")=0, "", IFERROR(INDEX(EDF[[Ceinture scapulaire]:[Ceinture scapulaire]], MATCH(1, (EDF[[Date]:[Date]]=$A$4)*(EDF[[Nom]:[Nom]]=EDF_jour[[#This Row],[NOM]]), 0)), ""))</f>
        <v/>
      </c>
      <c r="W55" s="35" t="str" cm="1">
        <f t="array" ref="W55">IF(IFERROR(INDEX(EDF[[Coudes]:[Coudes]], MATCH(1, (EDF[[Date]:[Date]]=$A$4)*(EDF[[Nom]:[Nom]]=EDF_jour[[#This Row],[NOM]]), 0)), "")=0, "", IFERROR(INDEX(EDF[[Coudes]:[Coudes]], MATCH(1, (EDF[[Date]:[Date]]=$A$4)*(EDF[[Nom]:[Nom]]=EDF_jour[[#This Row],[NOM]]), 0)), ""))</f>
        <v/>
      </c>
      <c r="X55" s="35" t="str" cm="1">
        <f t="array" ref="X55">IF(IFERROR(INDEX(EDF[[Mains]:[Mains]], MATCH(1, (EDF[[Date]:[Date]]=$A$4)*(EDF[[Nom]:[Nom]]=EDF_jour[[#This Row],[NOM]]), 0)), "")=0, "", IFERROR(INDEX(EDF[[Mains]:[Mains]], MATCH(1, (EDF[[Date]:[Date]]=$A$4)*(EDF[[Nom]:[Nom]]=EDF_jour[[#This Row],[NOM]]), 0)), ""))</f>
        <v/>
      </c>
      <c r="Y55" s="35" t="str" cm="1">
        <f t="array" ref="Y55">IF(IFERROR(INDEX(EDF[[Dos]:[Dos]], MATCH(1, (EDF[[Date]:[Date]]=$A$4)*(EDF[[Nom]:[Nom]]=EDF_jour[[#This Row],[NOM]]), 0)), "")=0, "", IFERROR(INDEX(EDF[[Dos]:[Dos]], MATCH(1, (EDF[[Date]:[Date]]=$A$4)*(EDF[[Nom]:[Nom]]=EDF_jour[[#This Row],[NOM]]), 0)), ""))</f>
        <v/>
      </c>
      <c r="Z55" s="35" t="str" cm="1">
        <f t="array" ref="Z55">IF(IFERROR(INDEX(EDF[[Abdos]:[Abdos]], MATCH(1, (EDF[[Date]:[Date]]=$A$4)*(EDF[[Nom]:[Nom]]=EDF_jour[[#This Row],[NOM]]), 0)), "")=0, "", IFERROR(INDEX(EDF[[Abdos]:[Abdos]], MATCH(1, (EDF[[Date]:[Date]]=$A$4)*(EDF[[Nom]:[Nom]]=EDF_jour[[#This Row],[NOM]]), 0)), ""))</f>
        <v/>
      </c>
      <c r="AA55" s="35" t="str" cm="1">
        <f t="array" ref="AA55">IF(IFERROR(INDEX(EDF[[Ceinture pelvienne]:[Ceinture pelvienne]], MATCH(1, (EDF[[Date]:[Date]]=$A$4)*(EDF[[Nom]:[Nom]]=EDF_jour[[#This Row],[NOM]]), 0)), "")=0, "", IFERROR(INDEX(EDF[[Ceinture pelvienne]:[Ceinture pelvienne]], MATCH(1, (EDF[[Date]:[Date]]=$A$4)*(EDF[[Nom]:[Nom]]=EDF_jour[[#This Row],[NOM]]), 0)), ""))</f>
        <v/>
      </c>
      <c r="AB55" s="35" t="str" cm="1">
        <f t="array" ref="AB55">IF(IFERROR(INDEX(EDF[[Genou]:[Genou]], MATCH(1, (EDF[[Date]:[Date]]=$A$4)*(EDF[[Nom]:[Nom]]=EDF_jour[[#This Row],[NOM]]), 0)), "")=0, "", IFERROR(INDEX(EDF[[Genou]:[Genou]], MATCH(1, (EDF[[Date]:[Date]]=$A$4)*(EDF[[Nom]:[Nom]]=EDF_jour[[#This Row],[NOM]]), 0)), ""))</f>
        <v/>
      </c>
      <c r="AC55" s="35" t="str" cm="1">
        <f t="array" ref="AC55">IF(IFERROR(INDEX(EDF[[Quadri]:[Quadri]], MATCH(1, (EDF[[Date]:[Date]]=$A$4)*(EDF[[Nom]:[Nom]]=EDF_jour[[#This Row],[NOM]]), 0)), "")=0, "", IFERROR(INDEX(EDF[[Quadri]:[Quadri]], MATCH(1, (EDF[[Date]:[Date]]=$A$4)*(EDF[[Nom]:[Nom]]=EDF_jour[[#This Row],[NOM]]), 0)), ""))</f>
        <v/>
      </c>
      <c r="AD55" s="35" t="str" cm="1">
        <f t="array" ref="AD55">IF(IFERROR(INDEX(EDF[[Ischio]:[Ischio]], MATCH(1, (EDF[[Date]:[Date]]=$A$4)*(EDF[[Nom]:[Nom]]=EDF_jour[[#This Row],[NOM]]), 0)), "")=0, "", IFERROR(INDEX(EDF[[Ischio]:[Ischio]], MATCH(1, (EDF[[Date]:[Date]]=$A$4)*(EDF[[Nom]:[Nom]]=EDF_jour[[#This Row],[NOM]]), 0)), ""))</f>
        <v/>
      </c>
      <c r="AE55" s="35" t="str" cm="1">
        <f t="array" ref="AE55">IF(IFERROR(INDEX(EDF[[Tibia]:[Tibia]], MATCH(1, (EDF[[Date]:[Date]]=$A$4)*(EDF[[Nom]:[Nom]]=EDF_jour[[#This Row],[NOM]]), 0)), "")=0, "", IFERROR(INDEX(EDF[[Tibia]:[Tibia]], MATCH(1, (EDF[[Date]:[Date]]=$A$4)*(EDF[[Nom]:[Nom]]=EDF_jour[[#This Row],[NOM]]), 0)), ""))</f>
        <v/>
      </c>
      <c r="AF55" s="35" t="str" cm="1">
        <f t="array" ref="AF55">IF(IFERROR(INDEX(EDF[[Mollet]:[Mollet]], MATCH(1, (EDF[[Date]:[Date]]=$A$4)*(EDF[[Nom]:[Nom]]=EDF_jour[[#This Row],[NOM]]), 0)), "")=0, "", IFERROR(INDEX(EDF[[Mollet]:[Mollet]], MATCH(1, (EDF[[Date]:[Date]]=$A$4)*(EDF[[Nom]:[Nom]]=EDF_jour[[#This Row],[NOM]]), 0)), ""))</f>
        <v/>
      </c>
      <c r="AG55" s="35" t="str" cm="1">
        <f t="array" ref="AG55">IF(IFERROR(INDEX(EDF[[Chevilles]:[Chevilles]], MATCH(1, (EDF[[Date]:[Date]]=$A$4)*(EDF[[Nom]:[Nom]]=EDF_jour[[#This Row],[NOM]]), 0)), "")=0, "", IFERROR(INDEX(EDF[[Chevilles]:[Chevilles]], MATCH(1, (EDF[[Date]:[Date]]=$A$4)*(EDF[[Nom]:[Nom]]=EDF_jour[[#This Row],[NOM]]), 0)), ""))</f>
        <v/>
      </c>
      <c r="AH55" s="35" t="str" cm="1">
        <f t="array" ref="AH55">IF(IFERROR(INDEX(EDF[[Pieds]:[Pieds]], MATCH(1, (EDF[[Date]:[Date]]=$A$4)*(EDF[[Nom]:[Nom]]=EDF_jour[[#This Row],[NOM]]), 0)), "")=0, "", IFERROR(INDEX(EDF[[Pieds]:[Pieds]], MATCH(1, (EDF[[Date]:[Date]]=$A$4)*(EDF[[Nom]:[Nom]]=EDF_jour[[#This Row],[NOM]]), 0)), ""))</f>
        <v/>
      </c>
      <c r="AI55" s="136">
        <f>IF(COUNTIFS(EDF[Date], "&gt;=" &amp; DATE(YEAR($A$4), MONTH($A$4), DAY($A$4) - 6), EDF[Date], "&lt;=" &amp; $A$4, EDF[Nom], EDF_jour[[#This Row],[NOM]]) = 0, "", SUMIFS(EDF[Total EDF], EDF[Date], "&gt;=" &amp; DATE(YEAR($A$4), MONTH($A$4), DAY($A$4) - 6), EDF[Date], "&lt;=" &amp; $A$4, EDF[Nom], EDF_jour[[#This Row],[NOM]]) / COUNTIFS(EDF[Date], "&gt;=" &amp; DATE(YEAR($A$4), MONTH($A$4), DAY($A$4) - 6), EDF[Date], "&lt;=" &amp; $A$4, EDF[Nom], EDF_jour[[#This Row],[NOM]]))</f>
        <v>19</v>
      </c>
      <c r="AJ55" s="136" cm="1">
        <f t="array" ref="AJ55">IF(COUNTIFS(EDF[Date], "&gt;=" &amp; DATE(YEAR($A$4), MONTH($A$4), DAY($A$4) - 6), EDF[Date], "&lt;=" &amp; $A$4, EDF[Nom], EDF_jour[[#This Row],[NOM]]) &gt; 1, SQRT(SUMPRODUCT((EDF[Nom]=EDF_jour[[#This Row],[NOM]]) * (EDF[Date]&gt;=DATE(YEAR($A$4), MONTH($A$4), DAY($A$4)-6)) * (EDF[Date]&lt;=$A$4) * (EDF[Total EDF]-EDF_jour[[#This Row],[Tendance semaine]])^2) / (COUNTIFS(EDF[Date], "&gt;=" &amp; DATE(YEAR($A$4), MONTH($A$4), DAY($A$4) - 6), EDF[Date], "&lt;=" &amp; $A$4, EDF[Nom], EDF_jour[[#This Row],[NOM]]) - 1)), 0)</f>
        <v>2.8284271247461903</v>
      </c>
      <c r="AK55" s="130">
        <f>IF(COUNTIFS(EDF[Date], "&gt;=" &amp; DATE(YEAR($A$4), MONTH($A$4), DAY($A$4) - 20), EDF[Date], "&lt;=" &amp; $A$4, EDF[Nom], EDF_jour[[#This Row],[NOM]]) = 0, "", SUMIFS(EDF[Total EDF], EDF[Date], "&gt;=" &amp; DATE(YEAR($A$4), MONTH($A$4), DAY($A$4) - 20), EDF[Date], "&lt;=" &amp; $A$4, EDF[Nom], EDF_jour[[#This Row],[NOM]]) / COUNTIFS(EDF[Date], "&gt;=" &amp; DATE(YEAR($A$4), MONTH($A$4), DAY($A$4) - 20), EDF[Date], "&lt;=" &amp; $A$4, EDF[Nom], EDF_jour[[#This Row],[NOM]]))</f>
        <v>19</v>
      </c>
      <c r="AL55" s="131">
        <f>IFERROR((EDF_jour[[#This Row],[Score]] - EDF_jour[[#This Row],[Tendance 21j EDF]]) / EDF_jour[[#This Row],[Tendance 21j EDF]], "")</f>
        <v>-0.10526315789473684</v>
      </c>
      <c r="AM55" s="132" cm="1">
        <f t="array" ref="AM55">IF(COUNTIFS(EDF[Date], "&gt;=" &amp; DATE(YEAR($A$4), MONTH($A$4), DAY($A$4) - 20), EDF[Date], "&lt;=" &amp; $A$4, EDF[Nom], EDF_jour[[#This Row],[NOM]]) &gt; 1, SQRT(SUMPRODUCT((EDF[Nom]=EDF_jour[[#This Row],[NOM]]) * (EDF[Date]&gt;=DATE(YEAR($A$4), MONTH($A$4), DAY($A$4)-20)) * (EDF[Date]&lt;=$A$4) * (EDF[Total EDF]-EDF_jour[[#This Row],[Tendance 21j EDF]])^2) / (COUNTIFS(EDF[Date], "&gt;=" &amp; DATE(YEAR($A$4), MONTH($A$4), DAY($A$4) - 20), EDF[Date], "&lt;=" &amp; $A$4, EDF[Nom], EDF_jour[[#This Row],[NOM]]) - 1)), 0)</f>
        <v>2.8284271247461903</v>
      </c>
      <c r="AN55" s="133">
        <f>IF(COUNTIFS(EDF[Date], "&gt;=" &amp; DATE(2023, 7, 17), EDF[Date], "&lt;=" &amp; $A$4, EDF[Nom], EDF_jour[[#This Row],[NOM]]) = 0, "", SUMIFS(EDF[Total EDF], EDF[Date], "&gt;=" &amp; DATE(2023, 7, 17), EDF[Date], "&lt;=" &amp; $A$4, EDF[Nom], EDF_jour[[#This Row],[NOM]]) / COUNTIFS(EDF[Date], "&gt;=" &amp; DATE(2023, 7, 17), EDF[Date], "&lt;=" &amp; $A$4, EDF[Nom], EDF_jour[[#This Row],[NOM]]))</f>
        <v>17.282608695652176</v>
      </c>
      <c r="AO55" s="132" cm="1">
        <f t="array" ref="AO55">IF(COUNTIFS(EDF[Date], "&gt;=" &amp; DATE(2023, 7, 17), EDF[Date], "&lt;=" &amp; $A$4, EDF[Nom], EDF_jour[[#This Row],[NOM]]) &gt; 1, SQRT(SUMPRODUCT((EDF[Nom]=EDF_jour[[#This Row],[NOM]]) * (EDF[Date]&gt;=DATE(2023, 7, 17)) * (EDF[Date]&lt;=$A$4) * (EDF[Total EDF]-EDF_jour[[#This Row],[Tendance saison]])^2) / (COUNTIFS(EDF[Date], "&gt;=" &amp; DATE(2023, 7, 17), EDF[Date], "&lt;=" &amp; $A$4, EDF[Nom], EDF_jour[[#This Row],[NOM]]) - 1)), 0)</f>
        <v>1.721279155851005</v>
      </c>
      <c r="AP55" s="132">
        <f>IF(COUNTIFS(EDF[Date], "&gt;=" &amp; DATE(YEAR($A$4), MONTH($A$4), DAY($A$4) - 20), EDF[Date], "&lt;=" &amp; $A$4, EDF[Nom], EDF_jour[[#This Row],[NOM]]) = 0, "", SUMIFS(EDF[Humeur], EDF[Date], "&gt;=" &amp; DATE(YEAR($A$4), MONTH($A$4), DAY($A$4) - 20), EDF[Date], "&lt;=" &amp; $A$4, EDF[Nom], EDF_jour[[#This Row],[NOM]]) / COUNTIFS(EDF[Date], "&gt;=" &amp; DATE(YEAR($A$4), MONTH($A$4), DAY($A$4) - 20), EDF[Date], "&lt;=" &amp; $A$4, EDF[Nom], EDF_jour[[#This Row],[NOM]]))</f>
        <v>3</v>
      </c>
      <c r="AQ55" s="132">
        <f>IF(COUNTIFS(EDF[Date], "&gt;=" &amp; DATE(2023, 7, 17), EDF[Date], "&lt;=" &amp; $A$4, EDF[Nom], EDF_jour[[#This Row],[NOM]]) = 0, "", SUMIFS(EDF[Humeur], EDF[Date], "&gt;=" &amp; DATE(2023, 7, 17), EDF[Date], "&lt;=" &amp; $A$4, EDF[Nom], EDF_jour[[#This Row],[NOM]]) / COUNTIFS(EDF[Date], "&gt;=" &amp; DATE(2023, 7, 17), EDF[Date], "&lt;=" &amp; $A$4, EDF[Nom], EDF_jour[[#This Row],[NOM]]))</f>
        <v>2.9130434782608696</v>
      </c>
      <c r="AR55" s="132">
        <f>IF(COUNTIFS(EDF[Date], "&gt;=" &amp; DATE(YEAR($A$4), MONTH($A$4), DAY($A$4) - 20), EDF[Date], "&lt;=" &amp; $A$4, EDF[Nom], EDF_jour[[#This Row],[NOM]]) = 0, "", SUMIFS(EDF[Stress], EDF[Date], "&gt;=" &amp; DATE(YEAR($A$4), MONTH($A$4), DAY($A$4) - 20), EDF[Date], "&lt;=" &amp; $A$4, EDF[Nom], EDF_jour[[#This Row],[NOM]]) / COUNTIFS(EDF[Date], "&gt;=" &amp; DATE(YEAR($A$4), MONTH($A$4), DAY($A$4) - 20), EDF[Date], "&lt;=" &amp; $A$4, EDF[Nom], EDF_jour[[#This Row],[NOM]]))</f>
        <v>3</v>
      </c>
      <c r="AS55" s="132">
        <f>IF(COUNTIFS(EDF[Date], "&gt;=" &amp; DATE(2023, 7, 17), EDF[Date], "&lt;=" &amp; $A$4, EDF[Nom], EDF_jour[[#This Row],[NOM]]) = 0, "", SUMIFS(EDF[Stress], EDF[Date], "&gt;=" &amp; DATE(2023, 7, 17), EDF[Date], "&lt;=" &amp; $A$4, EDF[Nom], EDF_jour[[#This Row],[NOM]]) / COUNTIFS(EDF[Date], "&gt;=" &amp; DATE(2023, 7, 17), EDF[Date], "&lt;=" &amp; $A$4, EDF[Nom], EDF_jour[[#This Row],[NOM]]))</f>
        <v>2.8695652173913042</v>
      </c>
      <c r="AT55" s="132">
        <f>IF(COUNTIFS(EDF[Date], "&gt;=" &amp; DATE(YEAR($A$4), MONTH($A$4), DAY($A$4) - 20), EDF[Date], "&lt;=" &amp; $A$4, EDF[Nom], EDF_jour[[#This Row],[NOM]]) = 0, "", SUMIFS(EDF[Sommeil], EDF[Date], "&gt;=" &amp; DATE(YEAR($A$4), MONTH($A$4), DAY($A$4) - 20), EDF[Date], "&lt;=" &amp; $A$4, EDF[Nom], EDF_jour[[#This Row],[NOM]]) / COUNTIFS(EDF[Date], "&gt;=" &amp; DATE(YEAR($A$4), MONTH($A$4), DAY($A$4) - 20), EDF[Date], "&lt;=" &amp; $A$4, EDF[Nom], EDF_jour[[#This Row],[NOM]]))</f>
        <v>3.5</v>
      </c>
      <c r="AU55" s="132">
        <f>IF(COUNTIFS(EDF[Date], "&gt;=" &amp; DATE(2023, 7, 17), EDF[Date], "&lt;=" &amp; $A$4, EDF[Nom], EDF_jour[[#This Row],[NOM]]) = 0, "", SUMIFS(EDF[Sommeil], EDF[Date], "&gt;=" &amp; DATE(2023, 7, 17), EDF[Date], "&lt;=" &amp; $A$4, EDF[Nom], EDF_jour[[#This Row],[NOM]]) / COUNTIFS(EDF[Date], "&gt;=" &amp; DATE(2023, 7, 17), EDF[Date], "&lt;=" &amp; $A$4, EDF[Nom], EDF_jour[[#This Row],[NOM]]))</f>
        <v>2.4782608695652173</v>
      </c>
      <c r="AV55" s="132">
        <f>IF(COUNTIFS(EDF[Date], "&gt;=" &amp; DATE(YEAR($A$4), MONTH($A$4), DAY($A$4) - 20), EDF[Date], "&lt;=" &amp; $A$4, EDF[Nom], EDF_jour[[#This Row],[NOM]]) = 0, "", SUMIFS(EDF[Etat Physique], EDF[Date], "&gt;=" &amp; DATE(YEAR($A$4), MONTH($A$4), DAY($A$4) - 20), EDF[Date], "&lt;=" &amp; $A$4, EDF[Nom], EDF_jour[[#This Row],[NOM]]) / COUNTIFS(EDF[Date], "&gt;=" &amp; DATE(YEAR($A$4), MONTH($A$4), DAY($A$4) - 20), EDF[Date], "&lt;=" &amp; $A$4, EDF[Nom], EDF_jour[[#This Row],[NOM]]))</f>
        <v>3</v>
      </c>
      <c r="AW55" s="132">
        <f>IF(COUNTIFS(EDF[Date], "&gt;=" &amp; DATE(2023, 7, 17), EDF[Date], "&lt;=" &amp; $A$4, EDF[Nom], EDF_jour[[#This Row],[NOM]]) = 0, "", SUMIFS(EDF[Etat Physique], EDF[Date], "&gt;=" &amp; DATE(2023, 7, 17), EDF[Date], "&lt;=" &amp; $A$4, EDF[Nom], EDF_jour[[#This Row],[NOM]]) / COUNTIFS(EDF[Date], "&gt;=" &amp; DATE(2023, 7, 17), EDF[Date], "&lt;=" &amp; $A$4, EDF[Nom], EDF_jour[[#This Row],[NOM]]))</f>
        <v>2.4565217391304346</v>
      </c>
      <c r="AX55" s="132">
        <f>IF(COUNTIFS(EDF[Date], "&gt;=" &amp; DATE(YEAR($A$4), MONTH($A$4), DAY($A$4) - 20), EDF[Date], "&lt;=" &amp; $A$4, EDF[Nom], EDF_jour[[#This Row],[NOM]]) = 0, "", SUMIFS(EDF[Hydratation], EDF[Date], "&gt;=" &amp; DATE(YEAR($A$4), MONTH($A$4), DAY($A$4) - 20), EDF[Date], "&lt;=" &amp; $A$4, EDF[Nom], EDF_jour[[#This Row],[NOM]]) / COUNTIFS(EDF[Date], "&gt;=" &amp; DATE(YEAR($A$4), MONTH($A$4), DAY($A$4) - 20), EDF[Date], "&lt;=" &amp; $A$4, EDF[Nom], EDF_jour[[#This Row],[NOM]]))</f>
        <v>3.5</v>
      </c>
      <c r="AY55" s="132">
        <f>IF(COUNTIFS(EDF[Date], "&gt;=" &amp; DATE(2023, 7, 17), EDF[Date], "&lt;=" &amp; $A$4, EDF[Nom], EDF_jour[[#This Row],[NOM]]) = 0, "", SUMIFS(EDF[Hydratation], EDF[Date], "&gt;=" &amp; DATE(2023, 7, 17), EDF[Date], "&lt;=" &amp; $A$4, EDF[Nom], EDF_jour[[#This Row],[NOM]]) / COUNTIFS(EDF[Date], "&gt;=" &amp; DATE(2023, 7, 17), EDF[Date], "&lt;=" &amp; $A$4, EDF[Nom], EDF_jour[[#This Row],[NOM]]))</f>
        <v>3</v>
      </c>
      <c r="AZ55" s="132">
        <f>IF(COUNTIFS(EDF[Date], "&gt;=" &amp; DATE(YEAR($A$4), MONTH($A$4), DAY($A$4) - 20), EDF[Date], "&lt;=" &amp; $A$4, EDF[Nom], EDF_jour[[#This Row],[NOM]]) = 0, "", SUMIFS(EDF[Nutrition], EDF[Date], "&gt;=" &amp; DATE(YEAR($A$4), MONTH($A$4), DAY($A$4) - 20), EDF[Date], "&lt;=" &amp; $A$4, EDF[Nom], EDF_jour[[#This Row],[NOM]]) / COUNTIFS(EDF[Date], "&gt;=" &amp; DATE(YEAR($A$4), MONTH($A$4), DAY($A$4) - 20), EDF[Date], "&lt;=" &amp; $A$4, EDF[Nom], EDF_jour[[#This Row],[NOM]]))</f>
        <v>3</v>
      </c>
      <c r="BA55" s="134">
        <f>IF(COUNTIFS(EDF[Date], "&gt;=" &amp; DATE(2023, 7, 17), EDF[Date], "&lt;=" &amp; $A$4, EDF[Nom], EDF_jour[[#This Row],[NOM]]) = 0, "", SUMIFS(EDF[Hydratation], EDF[Date], "&gt;=" &amp; DATE(2023, 7, 17), EDF[Date], "&lt;=" &amp; $A$4, EDF[Nom], EDF_jour[[#This Row],[NOM]]) / COUNTIFS(EDF[Date], "&gt;=" &amp; DATE(2023, 7, 17), EDF[Date], "&lt;=" &amp; $A$4, EDF[Nom], EDF_jour[[#This Row],[NOM]]))</f>
        <v>3</v>
      </c>
      <c r="BB55" s="48"/>
      <c r="BC55" s="48"/>
      <c r="BD55" s="48"/>
      <c r="BE55" s="48"/>
      <c r="BF55" s="48"/>
      <c r="BG55" s="48"/>
      <c r="BH55" s="48"/>
      <c r="BI55" s="48"/>
      <c r="BJ55" s="48"/>
      <c r="BK55" s="48"/>
      <c r="BL55" s="48"/>
      <c r="BM55" s="48"/>
      <c r="BN55" s="48"/>
      <c r="BO55" s="48"/>
      <c r="BP55" s="48"/>
      <c r="BQ55" s="48"/>
      <c r="BR55" s="48"/>
      <c r="BS55" s="48"/>
      <c r="BT55" s="48"/>
      <c r="BU55" s="49"/>
      <c r="BV55" s="49"/>
      <c r="BW55" s="49"/>
      <c r="BX55" s="49"/>
      <c r="BY55" s="49"/>
    </row>
    <row r="56" spans="1:77" ht="16" customHeight="1" x14ac:dyDescent="0.2">
      <c r="A56" s="78" t="s">
        <v>100</v>
      </c>
      <c r="B56" s="78" t="s">
        <v>833</v>
      </c>
      <c r="C56" s="39" t="s">
        <v>776</v>
      </c>
      <c r="D56" s="40" t="s">
        <v>772</v>
      </c>
      <c r="E56" s="34"/>
      <c r="F56" s="52" t="s">
        <v>767</v>
      </c>
      <c r="G56" s="53" t="s">
        <v>828</v>
      </c>
      <c r="H56" s="37" t="str" cm="1">
        <f t="array" ref="H56">IF(P56="", "", IF(SUMPRODUCT((EDF_jour[[#This Row],[Humeur]:[Nutrition]]&lt;3)*1)&gt;=3, "Bas", VLOOKUP(P56, $G$67:$H$71, 2, TRUE)))</f>
        <v/>
      </c>
      <c r="I56" s="35"/>
      <c r="J56" s="44" t="str" cm="1">
        <f t="array" ref="J56">IF(SUMPRODUCT((EDF[[Date]:[Date]]=$A$4)*(EDF[[Nom]:[Nom]]=A56)*(EDF[[Humeur]:[Humeur]]))=0, "", SUMPRODUCT((EDF[[Date]:[Date]]=$A$4)*(EDF[[Nom]:[Nom]]=A56)*(EDF[[Humeur]:[Humeur]])))</f>
        <v/>
      </c>
      <c r="K56" s="45" t="str" cm="1">
        <f t="array" ref="K56">IF(SUMPRODUCT((EDF[[Date]:[Date]]=$A$4)*(EDF[[Nom]:[Nom]]=A56)*(EDF[[Stress]:[Stress]]))=0, "", SUMPRODUCT((EDF[[Date]:[Date]]=$A$4)*(EDF[[Nom]:[Nom]]=A56)*(EDF[[Stress]:[Stress]])))</f>
        <v/>
      </c>
      <c r="L56" s="45" t="str" cm="1">
        <f t="array" ref="L56">IF(SUMPRODUCT((EDF[[Date]:[Date]]=$A$4)*(EDF[[Nom]:[Nom]]=A56)*(EDF[[Sommeil]:[Sommeil]]))=0, "", SUMPRODUCT((EDF[[Date]:[Date]]=$A$4)*(EDF[[Nom]:[Nom]]=A56)*(EDF[[Sommeil]:[Sommeil]])))</f>
        <v/>
      </c>
      <c r="M56" s="45" t="str" cm="1">
        <f t="array" ref="M56">IF(SUMPRODUCT((EDF[[Date]:[Date]]=$A$4)*(EDF[[Nom]:[Nom]]=A56)*(EDF[[Etat Physique]:[Etat Physique]]))=0, "", SUMPRODUCT((EDF[[Date]:[Date]]=$A$4)*(EDF[[Nom]:[Nom]]=A56)*(EDF[[Etat Physique]:[Etat Physique]])))</f>
        <v/>
      </c>
      <c r="N56" s="45" t="str" cm="1">
        <f t="array" ref="N56">IF(SUMPRODUCT((EDF[[Date]:[Date]]=$A$4)*(EDF[[Nom]:[Nom]]=A56)*(EDF[[Hydratation]:[Hydratation]]))=0, "", SUMPRODUCT((EDF[[Date]:[Date]]=$A$4)*(EDF[[Nom]:[Nom]]=A56)*(EDF[[Hydratation]:[Hydratation]])))</f>
        <v/>
      </c>
      <c r="O56" s="45" t="str" cm="1">
        <f t="array" ref="O56">IF(SUMPRODUCT((EDF[[Date]:[Date]]=$A$4)*(EDF[[Nom]:[Nom]]=A56)*(EDF[[Nutrition]:[Nutrition]]))=0, "", SUMPRODUCT((EDF[[Date]:[Date]]=$A$4)*(EDF[[Nom]:[Nom]]=A56)*(EDF[[Nutrition]:[Nutrition]])))</f>
        <v/>
      </c>
      <c r="P56" s="45" t="str" cm="1">
        <f t="array" ref="P56">IF(SUMPRODUCT((EDF[[Date]:[Date]]=$A$4)*(EDF[[Nom]:[Nom]]=A56)*(EDF[[Total EDF]:[Total EDF]]))=0, "", SUMPRODUCT((EDF[[Date]:[Date]]=$A$4)*(EDF[[Nom]:[Nom]]=A56)*(EDF[[Total EDF]:[Total EDF]])))</f>
        <v/>
      </c>
      <c r="Q56" s="107" t="str" cm="1">
        <f t="array" ref="Q56">IF(SUMPRODUCT((EDF[[Date]:[Date]]=$A$4)*(EDF[[Nom]:[Nom]]=EDF_jour[[#This Row],[NOM]])*(EDF[[Intensité douleur]:[Intensité douleur]]))=0, "", SUMPRODUCT((EDF[[Date]:[Date]]=$A$4)*(EDF[[Nom]:[Nom]]=EDF_jour[[#This Row],[NOM]])*(EDF[[Intensité douleur]:[Intensité douleur]])))</f>
        <v/>
      </c>
      <c r="R56" s="35" t="str" cm="1">
        <f t="array" ref="R56">IF(IFERROR(INDEX(EDF[[Commentaires douleur]:[Commentaires douleur]], MATCH(1, (EDF[[Date]:[Date]]=$A$4)*(EDF[[Nom]:[Nom]]=EDF_jour[[#This Row],[NOM]]), 0)), "")=0, "", IFERROR(INDEX(EDF[[Commentaires douleur]:[Commentaires douleur]], MATCH(1, (EDF[[Date]:[Date]]=$A$4)*(EDF[[Nom]:[Nom]]=EDF_jour[[#This Row],[NOM]]), 0)), ""))</f>
        <v/>
      </c>
      <c r="S56" s="35"/>
      <c r="T56" s="35" t="str" cm="1">
        <f t="array" ref="T56">IF(IFERROR(INDEX(EDF[[Tête]:[Tête]], MATCH(1, (EDF[[Date]:[Date]]=$A$4)*(EDF[[Nom]:[Nom]]=EDF_jour[[#This Row],[NOM]]), 0)), "")=0, "", IFERROR(INDEX(EDF[[Tête]:[Tête]], MATCH(1, (EDF[[Date]:[Date]]=$A$4)*(EDF[[Nom]:[Nom]]=EDF_jour[[#This Row],[NOM]]), 0)), ""))</f>
        <v/>
      </c>
      <c r="U56" s="35" t="str" cm="1">
        <f t="array" ref="U56">IF(IFERROR(INDEX(EDF[[Cervicales]:[Cervicales]], MATCH(1, (EDF[[Date]:[Date]]=$A$4)*(EDF[[Nom]:[Nom]]=EDF_jour[[#This Row],[NOM]]), 0)), "")=0, "", IFERROR(INDEX(EDF[[Cervicales]:[Cervicales]], MATCH(1, (EDF[[Date]:[Date]]=$A$4)*(EDF[[Nom]:[Nom]]=EDF_jour[[#This Row],[NOM]]), 0)), ""))</f>
        <v/>
      </c>
      <c r="V56" s="35" t="str" cm="1">
        <f t="array" ref="V56">IF(IFERROR(INDEX(EDF[[Ceinture scapulaire]:[Ceinture scapulaire]], MATCH(1, (EDF[[Date]:[Date]]=$A$4)*(EDF[[Nom]:[Nom]]=EDF_jour[[#This Row],[NOM]]), 0)), "")=0, "", IFERROR(INDEX(EDF[[Ceinture scapulaire]:[Ceinture scapulaire]], MATCH(1, (EDF[[Date]:[Date]]=$A$4)*(EDF[[Nom]:[Nom]]=EDF_jour[[#This Row],[NOM]]), 0)), ""))</f>
        <v/>
      </c>
      <c r="W56" s="35" t="str" cm="1">
        <f t="array" ref="W56">IF(IFERROR(INDEX(EDF[[Coudes]:[Coudes]], MATCH(1, (EDF[[Date]:[Date]]=$A$4)*(EDF[[Nom]:[Nom]]=EDF_jour[[#This Row],[NOM]]), 0)), "")=0, "", IFERROR(INDEX(EDF[[Coudes]:[Coudes]], MATCH(1, (EDF[[Date]:[Date]]=$A$4)*(EDF[[Nom]:[Nom]]=EDF_jour[[#This Row],[NOM]]), 0)), ""))</f>
        <v/>
      </c>
      <c r="X56" s="35" t="str" cm="1">
        <f t="array" ref="X56">IF(IFERROR(INDEX(EDF[[Mains]:[Mains]], MATCH(1, (EDF[[Date]:[Date]]=$A$4)*(EDF[[Nom]:[Nom]]=EDF_jour[[#This Row],[NOM]]), 0)), "")=0, "", IFERROR(INDEX(EDF[[Mains]:[Mains]], MATCH(1, (EDF[[Date]:[Date]]=$A$4)*(EDF[[Nom]:[Nom]]=EDF_jour[[#This Row],[NOM]]), 0)), ""))</f>
        <v/>
      </c>
      <c r="Y56" s="35" t="str" cm="1">
        <f t="array" ref="Y56">IF(IFERROR(INDEX(EDF[[Dos]:[Dos]], MATCH(1, (EDF[[Date]:[Date]]=$A$4)*(EDF[[Nom]:[Nom]]=EDF_jour[[#This Row],[NOM]]), 0)), "")=0, "", IFERROR(INDEX(EDF[[Dos]:[Dos]], MATCH(1, (EDF[[Date]:[Date]]=$A$4)*(EDF[[Nom]:[Nom]]=EDF_jour[[#This Row],[NOM]]), 0)), ""))</f>
        <v/>
      </c>
      <c r="Z56" s="35" t="str" cm="1">
        <f t="array" ref="Z56">IF(IFERROR(INDEX(EDF[[Abdos]:[Abdos]], MATCH(1, (EDF[[Date]:[Date]]=$A$4)*(EDF[[Nom]:[Nom]]=EDF_jour[[#This Row],[NOM]]), 0)), "")=0, "", IFERROR(INDEX(EDF[[Abdos]:[Abdos]], MATCH(1, (EDF[[Date]:[Date]]=$A$4)*(EDF[[Nom]:[Nom]]=EDF_jour[[#This Row],[NOM]]), 0)), ""))</f>
        <v/>
      </c>
      <c r="AA56" s="35" t="str" cm="1">
        <f t="array" ref="AA56">IF(IFERROR(INDEX(EDF[[Ceinture pelvienne]:[Ceinture pelvienne]], MATCH(1, (EDF[[Date]:[Date]]=$A$4)*(EDF[[Nom]:[Nom]]=EDF_jour[[#This Row],[NOM]]), 0)), "")=0, "", IFERROR(INDEX(EDF[[Ceinture pelvienne]:[Ceinture pelvienne]], MATCH(1, (EDF[[Date]:[Date]]=$A$4)*(EDF[[Nom]:[Nom]]=EDF_jour[[#This Row],[NOM]]), 0)), ""))</f>
        <v/>
      </c>
      <c r="AB56" s="35" t="str" cm="1">
        <f t="array" ref="AB56">IF(IFERROR(INDEX(EDF[[Genou]:[Genou]], MATCH(1, (EDF[[Date]:[Date]]=$A$4)*(EDF[[Nom]:[Nom]]=EDF_jour[[#This Row],[NOM]]), 0)), "")=0, "", IFERROR(INDEX(EDF[[Genou]:[Genou]], MATCH(1, (EDF[[Date]:[Date]]=$A$4)*(EDF[[Nom]:[Nom]]=EDF_jour[[#This Row],[NOM]]), 0)), ""))</f>
        <v/>
      </c>
      <c r="AC56" s="35" t="str" cm="1">
        <f t="array" ref="AC56">IF(IFERROR(INDEX(EDF[[Quadri]:[Quadri]], MATCH(1, (EDF[[Date]:[Date]]=$A$4)*(EDF[[Nom]:[Nom]]=EDF_jour[[#This Row],[NOM]]), 0)), "")=0, "", IFERROR(INDEX(EDF[[Quadri]:[Quadri]], MATCH(1, (EDF[[Date]:[Date]]=$A$4)*(EDF[[Nom]:[Nom]]=EDF_jour[[#This Row],[NOM]]), 0)), ""))</f>
        <v/>
      </c>
      <c r="AD56" s="35" t="str" cm="1">
        <f t="array" ref="AD56">IF(IFERROR(INDEX(EDF[[Ischio]:[Ischio]], MATCH(1, (EDF[[Date]:[Date]]=$A$4)*(EDF[[Nom]:[Nom]]=EDF_jour[[#This Row],[NOM]]), 0)), "")=0, "", IFERROR(INDEX(EDF[[Ischio]:[Ischio]], MATCH(1, (EDF[[Date]:[Date]]=$A$4)*(EDF[[Nom]:[Nom]]=EDF_jour[[#This Row],[NOM]]), 0)), ""))</f>
        <v/>
      </c>
      <c r="AE56" s="35" t="str" cm="1">
        <f t="array" ref="AE56">IF(IFERROR(INDEX(EDF[[Tibia]:[Tibia]], MATCH(1, (EDF[[Date]:[Date]]=$A$4)*(EDF[[Nom]:[Nom]]=EDF_jour[[#This Row],[NOM]]), 0)), "")=0, "", IFERROR(INDEX(EDF[[Tibia]:[Tibia]], MATCH(1, (EDF[[Date]:[Date]]=$A$4)*(EDF[[Nom]:[Nom]]=EDF_jour[[#This Row],[NOM]]), 0)), ""))</f>
        <v/>
      </c>
      <c r="AF56" s="35" t="str" cm="1">
        <f t="array" ref="AF56">IF(IFERROR(INDEX(EDF[[Mollet]:[Mollet]], MATCH(1, (EDF[[Date]:[Date]]=$A$4)*(EDF[[Nom]:[Nom]]=EDF_jour[[#This Row],[NOM]]), 0)), "")=0, "", IFERROR(INDEX(EDF[[Mollet]:[Mollet]], MATCH(1, (EDF[[Date]:[Date]]=$A$4)*(EDF[[Nom]:[Nom]]=EDF_jour[[#This Row],[NOM]]), 0)), ""))</f>
        <v/>
      </c>
      <c r="AG56" s="35" t="str" cm="1">
        <f t="array" ref="AG56">IF(IFERROR(INDEX(EDF[[Chevilles]:[Chevilles]], MATCH(1, (EDF[[Date]:[Date]]=$A$4)*(EDF[[Nom]:[Nom]]=EDF_jour[[#This Row],[NOM]]), 0)), "")=0, "", IFERROR(INDEX(EDF[[Chevilles]:[Chevilles]], MATCH(1, (EDF[[Date]:[Date]]=$A$4)*(EDF[[Nom]:[Nom]]=EDF_jour[[#This Row],[NOM]]), 0)), ""))</f>
        <v/>
      </c>
      <c r="AH56" s="35" t="str" cm="1">
        <f t="array" ref="AH56">IF(IFERROR(INDEX(EDF[[Pieds]:[Pieds]], MATCH(1, (EDF[[Date]:[Date]]=$A$4)*(EDF[[Nom]:[Nom]]=EDF_jour[[#This Row],[NOM]]), 0)), "")=0, "", IFERROR(INDEX(EDF[[Pieds]:[Pieds]], MATCH(1, (EDF[[Date]:[Date]]=$A$4)*(EDF[[Nom]:[Nom]]=EDF_jour[[#This Row],[NOM]]), 0)), ""))</f>
        <v/>
      </c>
      <c r="AI56" s="35" t="str">
        <f>IF(COUNTIFS(EDF[Date], "&gt;=" &amp; DATE(YEAR($A$4), MONTH($A$4), DAY($A$4) - 6), EDF[Date], "&lt;=" &amp; $A$4, EDF[Nom], EDF_jour[[#This Row],[NOM]]) = 0, "", SUMIFS(EDF[Total EDF], EDF[Date], "&gt;=" &amp; DATE(YEAR($A$4), MONTH($A$4), DAY($A$4) - 6), EDF[Date], "&lt;=" &amp; $A$4, EDF[Nom], EDF_jour[[#This Row],[NOM]]) / COUNTIFS(EDF[Date], "&gt;=" &amp; DATE(YEAR($A$4), MONTH($A$4), DAY($A$4) - 6), EDF[Date], "&lt;=" &amp; $A$4, EDF[Nom], EDF_jour[[#This Row],[NOM]]))</f>
        <v/>
      </c>
      <c r="AJ56" s="35" cm="1">
        <f t="array" ref="AJ56">IF(COUNTIFS(EDF[Date], "&gt;=" &amp; DATE(YEAR($A$4), MONTH($A$4), DAY($A$4) - 6), EDF[Date], "&lt;=" &amp; $A$4, EDF[Nom], EDF_jour[[#This Row],[NOM]]) &gt; 1, SQRT(SUMPRODUCT((EDF[Nom]=EDF_jour[[#This Row],[NOM]]) * (EDF[Date]&gt;=DATE(YEAR($A$4), MONTH($A$4), DAY($A$4)-6)) * (EDF[Date]&lt;=$A$4) * (EDF[Total EDF]-EDF_jour[[#This Row],[Tendance semaine]])^2) / (COUNTIFS(EDF[Date], "&gt;=" &amp; DATE(YEAR($A$4), MONTH($A$4), DAY($A$4) - 6), EDF[Date], "&lt;=" &amp; $A$4, EDF[Nom], EDF_jour[[#This Row],[NOM]]) - 1)), 0)</f>
        <v>0</v>
      </c>
      <c r="AK56" s="130" t="str">
        <f>IF(COUNTIFS(EDF[Date], "&gt;=" &amp; DATE(YEAR($A$4), MONTH($A$4), DAY($A$4) - 20), EDF[Date], "&lt;=" &amp; $A$4, EDF[Nom], EDF_jour[[#This Row],[NOM]]) = 0, "", SUMIFS(EDF[Total EDF], EDF[Date], "&gt;=" &amp; DATE(YEAR($A$4), MONTH($A$4), DAY($A$4) - 20), EDF[Date], "&lt;=" &amp; $A$4, EDF[Nom], EDF_jour[[#This Row],[NOM]]) / COUNTIFS(EDF[Date], "&gt;=" &amp; DATE(YEAR($A$4), MONTH($A$4), DAY($A$4) - 20), EDF[Date], "&lt;=" &amp; $A$4, EDF[Nom], EDF_jour[[#This Row],[NOM]]))</f>
        <v/>
      </c>
      <c r="AL56" s="131" t="str">
        <f>IFERROR((EDF_jour[[#This Row],[Score]] - EDF_jour[[#This Row],[Tendance 21j EDF]]) / EDF_jour[[#This Row],[Tendance 21j EDF]], "")</f>
        <v/>
      </c>
      <c r="AM56" s="132" cm="1">
        <f t="array" ref="AM56">IF(COUNTIFS(EDF[Date], "&gt;=" &amp; DATE(YEAR($A$4), MONTH($A$4), DAY($A$4) - 20), EDF[Date], "&lt;=" &amp; $A$4, EDF[Nom], EDF_jour[[#This Row],[NOM]]) &gt; 1, SQRT(SUMPRODUCT((EDF[Nom]=EDF_jour[[#This Row],[NOM]]) * (EDF[Date]&gt;=DATE(YEAR($A$4), MONTH($A$4), DAY($A$4)-20)) * (EDF[Date]&lt;=$A$4) * (EDF[Total EDF]-EDF_jour[[#This Row],[Tendance 21j EDF]])^2) / (COUNTIFS(EDF[Date], "&gt;=" &amp; DATE(YEAR($A$4), MONTH($A$4), DAY($A$4) - 20), EDF[Date], "&lt;=" &amp; $A$4, EDF[Nom], EDF_jour[[#This Row],[NOM]]) - 1)), 0)</f>
        <v>0</v>
      </c>
      <c r="AN56" s="133">
        <f>IF(COUNTIFS(EDF[Date], "&gt;=" &amp; DATE(2023, 7, 17), EDF[Date], "&lt;=" &amp; $A$4, EDF[Nom], EDF_jour[[#This Row],[NOM]]) = 0, "", SUMIFS(EDF[Total EDF], EDF[Date], "&gt;=" &amp; DATE(2023, 7, 17), EDF[Date], "&lt;=" &amp; $A$4, EDF[Nom], EDF_jour[[#This Row],[NOM]]) / COUNTIFS(EDF[Date], "&gt;=" &amp; DATE(2023, 7, 17), EDF[Date], "&lt;=" &amp; $A$4, EDF[Nom], EDF_jour[[#This Row],[NOM]]))</f>
        <v>17.888888888888889</v>
      </c>
      <c r="AO56" s="132" cm="1">
        <f t="array" ref="AO56">IF(COUNTIFS(EDF[Date], "&gt;=" &amp; DATE(2023, 7, 17), EDF[Date], "&lt;=" &amp; $A$4, EDF[Nom], EDF_jour[[#This Row],[NOM]]) &gt; 1, SQRT(SUMPRODUCT((EDF[Nom]=EDF_jour[[#This Row],[NOM]]) * (EDF[Date]&gt;=DATE(2023, 7, 17)) * (EDF[Date]&lt;=$A$4) * (EDF[Total EDF]-EDF_jour[[#This Row],[Tendance saison]])^2) / (COUNTIFS(EDF[Date], "&gt;=" &amp; DATE(2023, 7, 17), EDF[Date], "&lt;=" &amp; $A$4, EDF[Nom], EDF_jour[[#This Row],[NOM]]) - 1)), 0)</f>
        <v>2.8563490960892999</v>
      </c>
      <c r="AP56" s="132" t="str">
        <f>IF(COUNTIFS(EDF[Date], "&gt;=" &amp; DATE(YEAR($A$4), MONTH($A$4), DAY($A$4) - 20), EDF[Date], "&lt;=" &amp; $A$4, EDF[Nom], EDF_jour[[#This Row],[NOM]]) = 0, "", SUMIFS(EDF[Humeur], EDF[Date], "&gt;=" &amp; DATE(YEAR($A$4), MONTH($A$4), DAY($A$4) - 20), EDF[Date], "&lt;=" &amp; $A$4, EDF[Nom], EDF_jour[[#This Row],[NOM]]) / COUNTIFS(EDF[Date], "&gt;=" &amp; DATE(YEAR($A$4), MONTH($A$4), DAY($A$4) - 20), EDF[Date], "&lt;=" &amp; $A$4, EDF[Nom], EDF_jour[[#This Row],[NOM]]))</f>
        <v/>
      </c>
      <c r="AQ56" s="132">
        <f>IF(COUNTIFS(EDF[Date], "&gt;=" &amp; DATE(2023, 7, 17), EDF[Date], "&lt;=" &amp; $A$4, EDF[Nom], EDF_jour[[#This Row],[NOM]]) = 0, "", SUMIFS(EDF[Humeur], EDF[Date], "&gt;=" &amp; DATE(2023, 7, 17), EDF[Date], "&lt;=" &amp; $A$4, EDF[Nom], EDF_jour[[#This Row],[NOM]]) / COUNTIFS(EDF[Date], "&gt;=" &amp; DATE(2023, 7, 17), EDF[Date], "&lt;=" &amp; $A$4, EDF[Nom], EDF_jour[[#This Row],[NOM]]))</f>
        <v>2.5833333333333335</v>
      </c>
      <c r="AR56" s="132" t="str">
        <f>IF(COUNTIFS(EDF[Date], "&gt;=" &amp; DATE(YEAR($A$4), MONTH($A$4), DAY($A$4) - 20), EDF[Date], "&lt;=" &amp; $A$4, EDF[Nom], EDF_jour[[#This Row],[NOM]]) = 0, "", SUMIFS(EDF[Stress], EDF[Date], "&gt;=" &amp; DATE(YEAR($A$4), MONTH($A$4), DAY($A$4) - 20), EDF[Date], "&lt;=" &amp; $A$4, EDF[Nom], EDF_jour[[#This Row],[NOM]]) / COUNTIFS(EDF[Date], "&gt;=" &amp; DATE(YEAR($A$4), MONTH($A$4), DAY($A$4) - 20), EDF[Date], "&lt;=" &amp; $A$4, EDF[Nom], EDF_jour[[#This Row],[NOM]]))</f>
        <v/>
      </c>
      <c r="AS56" s="132">
        <f>IF(COUNTIFS(EDF[Date], "&gt;=" &amp; DATE(2023, 7, 17), EDF[Date], "&lt;=" &amp; $A$4, EDF[Nom], EDF_jour[[#This Row],[NOM]]) = 0, "", SUMIFS(EDF[Stress], EDF[Date], "&gt;=" &amp; DATE(2023, 7, 17), EDF[Date], "&lt;=" &amp; $A$4, EDF[Nom], EDF_jour[[#This Row],[NOM]]) / COUNTIFS(EDF[Date], "&gt;=" &amp; DATE(2023, 7, 17), EDF[Date], "&lt;=" &amp; $A$4, EDF[Nom], EDF_jour[[#This Row],[NOM]]))</f>
        <v>2.9722222222222223</v>
      </c>
      <c r="AT56" s="132" t="str">
        <f>IF(COUNTIFS(EDF[Date], "&gt;=" &amp; DATE(YEAR($A$4), MONTH($A$4), DAY($A$4) - 20), EDF[Date], "&lt;=" &amp; $A$4, EDF[Nom], EDF_jour[[#This Row],[NOM]]) = 0, "", SUMIFS(EDF[Sommeil], EDF[Date], "&gt;=" &amp; DATE(YEAR($A$4), MONTH($A$4), DAY($A$4) - 20), EDF[Date], "&lt;=" &amp; $A$4, EDF[Nom], EDF_jour[[#This Row],[NOM]]) / COUNTIFS(EDF[Date], "&gt;=" &amp; DATE(YEAR($A$4), MONTH($A$4), DAY($A$4) - 20), EDF[Date], "&lt;=" &amp; $A$4, EDF[Nom], EDF_jour[[#This Row],[NOM]]))</f>
        <v/>
      </c>
      <c r="AU56" s="132">
        <f>IF(COUNTIFS(EDF[Date], "&gt;=" &amp; DATE(2023, 7, 17), EDF[Date], "&lt;=" &amp; $A$4, EDF[Nom], EDF_jour[[#This Row],[NOM]]) = 0, "", SUMIFS(EDF[Sommeil], EDF[Date], "&gt;=" &amp; DATE(2023, 7, 17), EDF[Date], "&lt;=" &amp; $A$4, EDF[Nom], EDF_jour[[#This Row],[NOM]]) / COUNTIFS(EDF[Date], "&gt;=" &amp; DATE(2023, 7, 17), EDF[Date], "&lt;=" &amp; $A$4, EDF[Nom], EDF_jour[[#This Row],[NOM]]))</f>
        <v>2.9444444444444446</v>
      </c>
      <c r="AV56" s="132" t="str">
        <f>IF(COUNTIFS(EDF[Date], "&gt;=" &amp; DATE(YEAR($A$4), MONTH($A$4), DAY($A$4) - 20), EDF[Date], "&lt;=" &amp; $A$4, EDF[Nom], EDF_jour[[#This Row],[NOM]]) = 0, "", SUMIFS(EDF[Etat Physique], EDF[Date], "&gt;=" &amp; DATE(YEAR($A$4), MONTH($A$4), DAY($A$4) - 20), EDF[Date], "&lt;=" &amp; $A$4, EDF[Nom], EDF_jour[[#This Row],[NOM]]) / COUNTIFS(EDF[Date], "&gt;=" &amp; DATE(YEAR($A$4), MONTH($A$4), DAY($A$4) - 20), EDF[Date], "&lt;=" &amp; $A$4, EDF[Nom], EDF_jour[[#This Row],[NOM]]))</f>
        <v/>
      </c>
      <c r="AW56" s="132">
        <f>IF(COUNTIFS(EDF[Date], "&gt;=" &amp; DATE(2023, 7, 17), EDF[Date], "&lt;=" &amp; $A$4, EDF[Nom], EDF_jour[[#This Row],[NOM]]) = 0, "", SUMIFS(EDF[Etat Physique], EDF[Date], "&gt;=" &amp; DATE(2023, 7, 17), EDF[Date], "&lt;=" &amp; $A$4, EDF[Nom], EDF_jour[[#This Row],[NOM]]) / COUNTIFS(EDF[Date], "&gt;=" &amp; DATE(2023, 7, 17), EDF[Date], "&lt;=" &amp; $A$4, EDF[Nom], EDF_jour[[#This Row],[NOM]]))</f>
        <v>3.1944444444444446</v>
      </c>
      <c r="AX56" s="132" t="str">
        <f>IF(COUNTIFS(EDF[Date], "&gt;=" &amp; DATE(YEAR($A$4), MONTH($A$4), DAY($A$4) - 20), EDF[Date], "&lt;=" &amp; $A$4, EDF[Nom], EDF_jour[[#This Row],[NOM]]) = 0, "", SUMIFS(EDF[Hydratation], EDF[Date], "&gt;=" &amp; DATE(YEAR($A$4), MONTH($A$4), DAY($A$4) - 20), EDF[Date], "&lt;=" &amp; $A$4, EDF[Nom], EDF_jour[[#This Row],[NOM]]) / COUNTIFS(EDF[Date], "&gt;=" &amp; DATE(YEAR($A$4), MONTH($A$4), DAY($A$4) - 20), EDF[Date], "&lt;=" &amp; $A$4, EDF[Nom], EDF_jour[[#This Row],[NOM]]))</f>
        <v/>
      </c>
      <c r="AY56" s="132">
        <f>IF(COUNTIFS(EDF[Date], "&gt;=" &amp; DATE(2023, 7, 17), EDF[Date], "&lt;=" &amp; $A$4, EDF[Nom], EDF_jour[[#This Row],[NOM]]) = 0, "", SUMIFS(EDF[Hydratation], EDF[Date], "&gt;=" &amp; DATE(2023, 7, 17), EDF[Date], "&lt;=" &amp; $A$4, EDF[Nom], EDF_jour[[#This Row],[NOM]]) / COUNTIFS(EDF[Date], "&gt;=" &amp; DATE(2023, 7, 17), EDF[Date], "&lt;=" &amp; $A$4, EDF[Nom], EDF_jour[[#This Row],[NOM]]))</f>
        <v>2.8333333333333335</v>
      </c>
      <c r="AZ56" s="132" t="str">
        <f>IF(COUNTIFS(EDF[Date], "&gt;=" &amp; DATE(YEAR($A$4), MONTH($A$4), DAY($A$4) - 20), EDF[Date], "&lt;=" &amp; $A$4, EDF[Nom], EDF_jour[[#This Row],[NOM]]) = 0, "", SUMIFS(EDF[Nutrition], EDF[Date], "&gt;=" &amp; DATE(YEAR($A$4), MONTH($A$4), DAY($A$4) - 20), EDF[Date], "&lt;=" &amp; $A$4, EDF[Nom], EDF_jour[[#This Row],[NOM]]) / COUNTIFS(EDF[Date], "&gt;=" &amp; DATE(YEAR($A$4), MONTH($A$4), DAY($A$4) - 20), EDF[Date], "&lt;=" &amp; $A$4, EDF[Nom], EDF_jour[[#This Row],[NOM]]))</f>
        <v/>
      </c>
      <c r="BA56" s="134">
        <f>IF(COUNTIFS(EDF[Date], "&gt;=" &amp; DATE(2023, 7, 17), EDF[Date], "&lt;=" &amp; $A$4, EDF[Nom], EDF_jour[[#This Row],[NOM]]) = 0, "", SUMIFS(EDF[Hydratation], EDF[Date], "&gt;=" &amp; DATE(2023, 7, 17), EDF[Date], "&lt;=" &amp; $A$4, EDF[Nom], EDF_jour[[#This Row],[NOM]]) / COUNTIFS(EDF[Date], "&gt;=" &amp; DATE(2023, 7, 17), EDF[Date], "&lt;=" &amp; $A$4, EDF[Nom], EDF_jour[[#This Row],[NOM]]))</f>
        <v>2.8333333333333335</v>
      </c>
      <c r="BB56" s="48"/>
      <c r="BC56" s="48"/>
      <c r="BD56" s="48"/>
      <c r="BE56" s="48"/>
      <c r="BF56" s="48"/>
      <c r="BG56" s="48"/>
      <c r="BH56" s="48"/>
      <c r="BI56" s="48"/>
      <c r="BJ56" s="48"/>
      <c r="BK56" s="48"/>
      <c r="BL56" s="48"/>
      <c r="BM56" s="48"/>
      <c r="BN56" s="48"/>
      <c r="BO56" s="48"/>
      <c r="BP56" s="48"/>
      <c r="BQ56" s="48"/>
      <c r="BR56" s="48"/>
      <c r="BS56" s="48"/>
      <c r="BT56" s="48"/>
      <c r="BU56" s="49"/>
      <c r="BV56" s="49"/>
      <c r="BW56" s="49"/>
      <c r="BX56" s="49"/>
      <c r="BY56" s="49"/>
    </row>
    <row r="57" spans="1:77" ht="18" customHeight="1" x14ac:dyDescent="0.2">
      <c r="A57" s="78" t="s">
        <v>181</v>
      </c>
      <c r="B57" s="78" t="s">
        <v>834</v>
      </c>
      <c r="C57" s="39" t="s">
        <v>776</v>
      </c>
      <c r="D57" s="40" t="s">
        <v>772</v>
      </c>
      <c r="E57" s="34"/>
      <c r="F57" s="52" t="s">
        <v>787</v>
      </c>
      <c r="G57" s="53" t="s">
        <v>828</v>
      </c>
      <c r="H57" s="37" t="str" cm="1">
        <f t="array" ref="H57">IF(P57="", "", IF(SUMPRODUCT((EDF_jour[[#This Row],[Humeur]:[Nutrition]]&lt;3)*1)&gt;=3, "Bas", VLOOKUP(P57, $G$67:$H$71, 2, TRUE)))</f>
        <v/>
      </c>
      <c r="I57" s="34" t="s">
        <v>835</v>
      </c>
      <c r="J57" s="44" t="str" cm="1">
        <f t="array" ref="J57">IF(SUMPRODUCT((EDF[[Date]:[Date]]=$A$4)*(EDF[[Nom]:[Nom]]=A57)*(EDF[[Humeur]:[Humeur]]))=0, "", SUMPRODUCT((EDF[[Date]:[Date]]=$A$4)*(EDF[[Nom]:[Nom]]=A57)*(EDF[[Humeur]:[Humeur]])))</f>
        <v/>
      </c>
      <c r="K57" s="45" t="str" cm="1">
        <f t="array" ref="K57">IF(SUMPRODUCT((EDF[[Date]:[Date]]=$A$4)*(EDF[[Nom]:[Nom]]=A57)*(EDF[[Stress]:[Stress]]))=0, "", SUMPRODUCT((EDF[[Date]:[Date]]=$A$4)*(EDF[[Nom]:[Nom]]=A57)*(EDF[[Stress]:[Stress]])))</f>
        <v/>
      </c>
      <c r="L57" s="45" t="str" cm="1">
        <f t="array" ref="L57">IF(SUMPRODUCT((EDF[[Date]:[Date]]=$A$4)*(EDF[[Nom]:[Nom]]=A57)*(EDF[[Sommeil]:[Sommeil]]))=0, "", SUMPRODUCT((EDF[[Date]:[Date]]=$A$4)*(EDF[[Nom]:[Nom]]=A57)*(EDF[[Sommeil]:[Sommeil]])))</f>
        <v/>
      </c>
      <c r="M57" s="45" t="str" cm="1">
        <f t="array" ref="M57">IF(SUMPRODUCT((EDF[[Date]:[Date]]=$A$4)*(EDF[[Nom]:[Nom]]=A57)*(EDF[[Etat Physique]:[Etat Physique]]))=0, "", SUMPRODUCT((EDF[[Date]:[Date]]=$A$4)*(EDF[[Nom]:[Nom]]=A57)*(EDF[[Etat Physique]:[Etat Physique]])))</f>
        <v/>
      </c>
      <c r="N57" s="45" t="str" cm="1">
        <f t="array" ref="N57">IF(SUMPRODUCT((EDF[[Date]:[Date]]=$A$4)*(EDF[[Nom]:[Nom]]=A57)*(EDF[[Hydratation]:[Hydratation]]))=0, "", SUMPRODUCT((EDF[[Date]:[Date]]=$A$4)*(EDF[[Nom]:[Nom]]=A57)*(EDF[[Hydratation]:[Hydratation]])))</f>
        <v/>
      </c>
      <c r="O57" s="45" t="str" cm="1">
        <f t="array" ref="O57">IF(SUMPRODUCT((EDF[[Date]:[Date]]=$A$4)*(EDF[[Nom]:[Nom]]=A57)*(EDF[[Nutrition]:[Nutrition]]))=0, "", SUMPRODUCT((EDF[[Date]:[Date]]=$A$4)*(EDF[[Nom]:[Nom]]=A57)*(EDF[[Nutrition]:[Nutrition]])))</f>
        <v/>
      </c>
      <c r="P57" s="45" t="str" cm="1">
        <f t="array" ref="P57">IF(SUMPRODUCT((EDF[[Date]:[Date]]=$A$4)*(EDF[[Nom]:[Nom]]=A57)*(EDF[[Total EDF]:[Total EDF]]))=0, "", SUMPRODUCT((EDF[[Date]:[Date]]=$A$4)*(EDF[[Nom]:[Nom]]=A57)*(EDF[[Total EDF]:[Total EDF]])))</f>
        <v/>
      </c>
      <c r="Q57" s="45" t="str" cm="1">
        <f t="array" ref="Q57">IF(SUMPRODUCT((EDF[[Date]:[Date]]=$A$4)*(EDF[[Nom]:[Nom]]=EDF_jour[[#This Row],[NOM]])*(EDF[[Intensité douleur]:[Intensité douleur]]))=0, "", SUMPRODUCT((EDF[[Date]:[Date]]=$A$4)*(EDF[[Nom]:[Nom]]=EDF_jour[[#This Row],[NOM]])*(EDF[[Intensité douleur]:[Intensité douleur]])))</f>
        <v/>
      </c>
      <c r="R57" s="35" t="str" cm="1">
        <f t="array" ref="R57">IF(IFERROR(INDEX(EDF[[Commentaires douleur]:[Commentaires douleur]], MATCH(1, (EDF[[Date]:[Date]]=$A$4)*(EDF[[Nom]:[Nom]]=EDF_jour[[#This Row],[NOM]]), 0)), "")=0, "", IFERROR(INDEX(EDF[[Commentaires douleur]:[Commentaires douleur]], MATCH(1, (EDF[[Date]:[Date]]=$A$4)*(EDF[[Nom]:[Nom]]=EDF_jour[[#This Row],[NOM]]), 0)), ""))</f>
        <v/>
      </c>
      <c r="S57" s="35"/>
      <c r="T57" s="35" t="str" cm="1">
        <f t="array" ref="T57">IF(IFERROR(INDEX(EDF[[Tête]:[Tête]], MATCH(1, (EDF[[Date]:[Date]]=$A$4)*(EDF[[Nom]:[Nom]]=EDF_jour[[#This Row],[NOM]]), 0)), "")=0, "", IFERROR(INDEX(EDF[[Tête]:[Tête]], MATCH(1, (EDF[[Date]:[Date]]=$A$4)*(EDF[[Nom]:[Nom]]=EDF_jour[[#This Row],[NOM]]), 0)), ""))</f>
        <v/>
      </c>
      <c r="U57" s="35" t="str" cm="1">
        <f t="array" ref="U57">IF(IFERROR(INDEX(EDF[[Cervicales]:[Cervicales]], MATCH(1, (EDF[[Date]:[Date]]=$A$4)*(EDF[[Nom]:[Nom]]=EDF_jour[[#This Row],[NOM]]), 0)), "")=0, "", IFERROR(INDEX(EDF[[Cervicales]:[Cervicales]], MATCH(1, (EDF[[Date]:[Date]]=$A$4)*(EDF[[Nom]:[Nom]]=EDF_jour[[#This Row],[NOM]]), 0)), ""))</f>
        <v/>
      </c>
      <c r="V57" s="35" t="str" cm="1">
        <f t="array" ref="V57">IF(IFERROR(INDEX(EDF[[Ceinture scapulaire]:[Ceinture scapulaire]], MATCH(1, (EDF[[Date]:[Date]]=$A$4)*(EDF[[Nom]:[Nom]]=EDF_jour[[#This Row],[NOM]]), 0)), "")=0, "", IFERROR(INDEX(EDF[[Ceinture scapulaire]:[Ceinture scapulaire]], MATCH(1, (EDF[[Date]:[Date]]=$A$4)*(EDF[[Nom]:[Nom]]=EDF_jour[[#This Row],[NOM]]), 0)), ""))</f>
        <v/>
      </c>
      <c r="W57" s="35" t="str" cm="1">
        <f t="array" ref="W57">IF(IFERROR(INDEX(EDF[[Coudes]:[Coudes]], MATCH(1, (EDF[[Date]:[Date]]=$A$4)*(EDF[[Nom]:[Nom]]=EDF_jour[[#This Row],[NOM]]), 0)), "")=0, "", IFERROR(INDEX(EDF[[Coudes]:[Coudes]], MATCH(1, (EDF[[Date]:[Date]]=$A$4)*(EDF[[Nom]:[Nom]]=EDF_jour[[#This Row],[NOM]]), 0)), ""))</f>
        <v/>
      </c>
      <c r="X57" s="35" t="str" cm="1">
        <f t="array" ref="X57">IF(IFERROR(INDEX(EDF[[Mains]:[Mains]], MATCH(1, (EDF[[Date]:[Date]]=$A$4)*(EDF[[Nom]:[Nom]]=EDF_jour[[#This Row],[NOM]]), 0)), "")=0, "", IFERROR(INDEX(EDF[[Mains]:[Mains]], MATCH(1, (EDF[[Date]:[Date]]=$A$4)*(EDF[[Nom]:[Nom]]=EDF_jour[[#This Row],[NOM]]), 0)), ""))</f>
        <v/>
      </c>
      <c r="Y57" s="35" t="str" cm="1">
        <f t="array" ref="Y57">IF(IFERROR(INDEX(EDF[[Dos]:[Dos]], MATCH(1, (EDF[[Date]:[Date]]=$A$4)*(EDF[[Nom]:[Nom]]=EDF_jour[[#This Row],[NOM]]), 0)), "")=0, "", IFERROR(INDEX(EDF[[Dos]:[Dos]], MATCH(1, (EDF[[Date]:[Date]]=$A$4)*(EDF[[Nom]:[Nom]]=EDF_jour[[#This Row],[NOM]]), 0)), ""))</f>
        <v/>
      </c>
      <c r="Z57" s="35" t="str" cm="1">
        <f t="array" ref="Z57">IF(IFERROR(INDEX(EDF[[Abdos]:[Abdos]], MATCH(1, (EDF[[Date]:[Date]]=$A$4)*(EDF[[Nom]:[Nom]]=EDF_jour[[#This Row],[NOM]]), 0)), "")=0, "", IFERROR(INDEX(EDF[[Abdos]:[Abdos]], MATCH(1, (EDF[[Date]:[Date]]=$A$4)*(EDF[[Nom]:[Nom]]=EDF_jour[[#This Row],[NOM]]), 0)), ""))</f>
        <v/>
      </c>
      <c r="AA57" s="35" t="str" cm="1">
        <f t="array" ref="AA57">IF(IFERROR(INDEX(EDF[[Ceinture pelvienne]:[Ceinture pelvienne]], MATCH(1, (EDF[[Date]:[Date]]=$A$4)*(EDF[[Nom]:[Nom]]=EDF_jour[[#This Row],[NOM]]), 0)), "")=0, "", IFERROR(INDEX(EDF[[Ceinture pelvienne]:[Ceinture pelvienne]], MATCH(1, (EDF[[Date]:[Date]]=$A$4)*(EDF[[Nom]:[Nom]]=EDF_jour[[#This Row],[NOM]]), 0)), ""))</f>
        <v/>
      </c>
      <c r="AB57" s="35" t="str" cm="1">
        <f t="array" ref="AB57">IF(IFERROR(INDEX(EDF[[Genou]:[Genou]], MATCH(1, (EDF[[Date]:[Date]]=$A$4)*(EDF[[Nom]:[Nom]]=EDF_jour[[#This Row],[NOM]]), 0)), "")=0, "", IFERROR(INDEX(EDF[[Genou]:[Genou]], MATCH(1, (EDF[[Date]:[Date]]=$A$4)*(EDF[[Nom]:[Nom]]=EDF_jour[[#This Row],[NOM]]), 0)), ""))</f>
        <v/>
      </c>
      <c r="AC57" s="35" t="str" cm="1">
        <f t="array" ref="AC57">IF(IFERROR(INDEX(EDF[[Quadri]:[Quadri]], MATCH(1, (EDF[[Date]:[Date]]=$A$4)*(EDF[[Nom]:[Nom]]=EDF_jour[[#This Row],[NOM]]), 0)), "")=0, "", IFERROR(INDEX(EDF[[Quadri]:[Quadri]], MATCH(1, (EDF[[Date]:[Date]]=$A$4)*(EDF[[Nom]:[Nom]]=EDF_jour[[#This Row],[NOM]]), 0)), ""))</f>
        <v/>
      </c>
      <c r="AD57" s="35" t="str" cm="1">
        <f t="array" ref="AD57">IF(IFERROR(INDEX(EDF[[Ischio]:[Ischio]], MATCH(1, (EDF[[Date]:[Date]]=$A$4)*(EDF[[Nom]:[Nom]]=EDF_jour[[#This Row],[NOM]]), 0)), "")=0, "", IFERROR(INDEX(EDF[[Ischio]:[Ischio]], MATCH(1, (EDF[[Date]:[Date]]=$A$4)*(EDF[[Nom]:[Nom]]=EDF_jour[[#This Row],[NOM]]), 0)), ""))</f>
        <v/>
      </c>
      <c r="AE57" s="35" t="str" cm="1">
        <f t="array" ref="AE57">IF(IFERROR(INDEX(EDF[[Tibia]:[Tibia]], MATCH(1, (EDF[[Date]:[Date]]=$A$4)*(EDF[[Nom]:[Nom]]=EDF_jour[[#This Row],[NOM]]), 0)), "")=0, "", IFERROR(INDEX(EDF[[Tibia]:[Tibia]], MATCH(1, (EDF[[Date]:[Date]]=$A$4)*(EDF[[Nom]:[Nom]]=EDF_jour[[#This Row],[NOM]]), 0)), ""))</f>
        <v/>
      </c>
      <c r="AF57" s="35" t="str" cm="1">
        <f t="array" ref="AF57">IF(IFERROR(INDEX(EDF[[Mollet]:[Mollet]], MATCH(1, (EDF[[Date]:[Date]]=$A$4)*(EDF[[Nom]:[Nom]]=EDF_jour[[#This Row],[NOM]]), 0)), "")=0, "", IFERROR(INDEX(EDF[[Mollet]:[Mollet]], MATCH(1, (EDF[[Date]:[Date]]=$A$4)*(EDF[[Nom]:[Nom]]=EDF_jour[[#This Row],[NOM]]), 0)), ""))</f>
        <v/>
      </c>
      <c r="AG57" s="35" t="str" cm="1">
        <f t="array" ref="AG57">IF(IFERROR(INDEX(EDF[[Chevilles]:[Chevilles]], MATCH(1, (EDF[[Date]:[Date]]=$A$4)*(EDF[[Nom]:[Nom]]=EDF_jour[[#This Row],[NOM]]), 0)), "")=0, "", IFERROR(INDEX(EDF[[Chevilles]:[Chevilles]], MATCH(1, (EDF[[Date]:[Date]]=$A$4)*(EDF[[Nom]:[Nom]]=EDF_jour[[#This Row],[NOM]]), 0)), ""))</f>
        <v/>
      </c>
      <c r="AH57" s="35" t="str" cm="1">
        <f t="array" ref="AH57">IF(IFERROR(INDEX(EDF[[Pieds]:[Pieds]], MATCH(1, (EDF[[Date]:[Date]]=$A$4)*(EDF[[Nom]:[Nom]]=EDF_jour[[#This Row],[NOM]]), 0)), "")=0, "", IFERROR(INDEX(EDF[[Pieds]:[Pieds]], MATCH(1, (EDF[[Date]:[Date]]=$A$4)*(EDF[[Nom]:[Nom]]=EDF_jour[[#This Row],[NOM]]), 0)), ""))</f>
        <v/>
      </c>
      <c r="AI57" s="35" t="str">
        <f>IF(COUNTIFS(EDF[Date], "&gt;=" &amp; DATE(YEAR($A$4), MONTH($A$4), DAY($A$4) - 6), EDF[Date], "&lt;=" &amp; $A$4, EDF[Nom], EDF_jour[[#This Row],[NOM]]) = 0, "", SUMIFS(EDF[Total EDF], EDF[Date], "&gt;=" &amp; DATE(YEAR($A$4), MONTH($A$4), DAY($A$4) - 6), EDF[Date], "&lt;=" &amp; $A$4, EDF[Nom], EDF_jour[[#This Row],[NOM]]) / COUNTIFS(EDF[Date], "&gt;=" &amp; DATE(YEAR($A$4), MONTH($A$4), DAY($A$4) - 6), EDF[Date], "&lt;=" &amp; $A$4, EDF[Nom], EDF_jour[[#This Row],[NOM]]))</f>
        <v/>
      </c>
      <c r="AJ57" s="35" cm="1">
        <f t="array" ref="AJ57">IF(COUNTIFS(EDF[Date], "&gt;=" &amp; DATE(YEAR($A$4), MONTH($A$4), DAY($A$4) - 6), EDF[Date], "&lt;=" &amp; $A$4, EDF[Nom], EDF_jour[[#This Row],[NOM]]) &gt; 1, SQRT(SUMPRODUCT((EDF[Nom]=EDF_jour[[#This Row],[NOM]]) * (EDF[Date]&gt;=DATE(YEAR($A$4), MONTH($A$4), DAY($A$4)-6)) * (EDF[Date]&lt;=$A$4) * (EDF[Total EDF]-EDF_jour[[#This Row],[Tendance semaine]])^2) / (COUNTIFS(EDF[Date], "&gt;=" &amp; DATE(YEAR($A$4), MONTH($A$4), DAY($A$4) - 6), EDF[Date], "&lt;=" &amp; $A$4, EDF[Nom], EDF_jour[[#This Row],[NOM]]) - 1)), 0)</f>
        <v>0</v>
      </c>
      <c r="AK57" s="71" t="str">
        <f>IF(COUNTIFS(EDF[Date], "&gt;=" &amp; DATE(YEAR($A$4), MONTH($A$4), DAY($A$4) - 20), EDF[Date], "&lt;=" &amp; $A$4, EDF[Nom], EDF_jour[[#This Row],[NOM]]) = 0, "", SUMIFS(EDF[Total EDF], EDF[Date], "&gt;=" &amp; DATE(YEAR($A$4), MONTH($A$4), DAY($A$4) - 20), EDF[Date], "&lt;=" &amp; $A$4, EDF[Nom], EDF_jour[[#This Row],[NOM]]) / COUNTIFS(EDF[Date], "&gt;=" &amp; DATE(YEAR($A$4), MONTH($A$4), DAY($A$4) - 20), EDF[Date], "&lt;=" &amp; $A$4, EDF[Nom], EDF_jour[[#This Row],[NOM]]))</f>
        <v/>
      </c>
      <c r="AL57" s="72" t="str">
        <f>IFERROR((EDF_jour[[#This Row],[Score]] - EDF_jour[[#This Row],[Tendance 21j EDF]]) / EDF_jour[[#This Row],[Tendance 21j EDF]], "")</f>
        <v/>
      </c>
      <c r="AM57" s="74" cm="1">
        <f t="array" ref="AM57">IF(COUNTIFS(EDF[Date], "&gt;=" &amp; DATE(YEAR($A$4), MONTH($A$4), DAY($A$4) - 20), EDF[Date], "&lt;=" &amp; $A$4, EDF[Nom], EDF_jour[[#This Row],[NOM]]) &gt; 1, SQRT(SUMPRODUCT((EDF[Nom]=EDF_jour[[#This Row],[NOM]]) * (EDF[Date]&gt;=DATE(YEAR($A$4), MONTH($A$4), DAY($A$4)-20)) * (EDF[Date]&lt;=$A$4) * (EDF[Total EDF]-EDF_jour[[#This Row],[Tendance 21j EDF]])^2) / (COUNTIFS(EDF[Date], "&gt;=" &amp; DATE(YEAR($A$4), MONTH($A$4), DAY($A$4) - 20), EDF[Date], "&lt;=" &amp; $A$4, EDF[Nom], EDF_jour[[#This Row],[NOM]]) - 1)), 0)</f>
        <v>0</v>
      </c>
      <c r="AN57" s="73">
        <f>IF(COUNTIFS(EDF[Date], "&gt;=" &amp; DATE(2023, 7, 17), EDF[Date], "&lt;=" &amp; $A$4, EDF[Nom], EDF_jour[[#This Row],[NOM]]) = 0, "", SUMIFS(EDF[Total EDF], EDF[Date], "&gt;=" &amp; DATE(2023, 7, 17), EDF[Date], "&lt;=" &amp; $A$4, EDF[Nom], EDF_jour[[#This Row],[NOM]]) / COUNTIFS(EDF[Date], "&gt;=" &amp; DATE(2023, 7, 17), EDF[Date], "&lt;=" &amp; $A$4, EDF[Nom], EDF_jour[[#This Row],[NOM]]))</f>
        <v>19.225000000000001</v>
      </c>
      <c r="AO57" s="74" cm="1">
        <f t="array" ref="AO57">IF(COUNTIFS(EDF[Date], "&gt;=" &amp; DATE(2023, 7, 17), EDF[Date], "&lt;=" &amp; $A$4, EDF[Nom], EDF_jour[[#This Row],[NOM]]) &gt; 1, SQRT(SUMPRODUCT((EDF[Nom]=EDF_jour[[#This Row],[NOM]]) * (EDF[Date]&gt;=DATE(2023, 7, 17)) * (EDF[Date]&lt;=$A$4) * (EDF[Total EDF]-EDF_jour[[#This Row],[Tendance saison]])^2) / (COUNTIFS(EDF[Date], "&gt;=" &amp; DATE(2023, 7, 17), EDF[Date], "&lt;=" &amp; $A$4, EDF[Nom], EDF_jour[[#This Row],[NOM]]) - 1)), 0)</f>
        <v>2.177831195926057</v>
      </c>
      <c r="AP57" s="74" t="str">
        <f>IF(COUNTIFS(EDF[Date], "&gt;=" &amp; DATE(YEAR($A$4), MONTH($A$4), DAY($A$4) - 20), EDF[Date], "&lt;=" &amp; $A$4, EDF[Nom], EDF_jour[[#This Row],[NOM]]) = 0, "", SUMIFS(EDF[Humeur], EDF[Date], "&gt;=" &amp; DATE(YEAR($A$4), MONTH($A$4), DAY($A$4) - 20), EDF[Date], "&lt;=" &amp; $A$4, EDF[Nom], EDF_jour[[#This Row],[NOM]]) / COUNTIFS(EDF[Date], "&gt;=" &amp; DATE(YEAR($A$4), MONTH($A$4), DAY($A$4) - 20), EDF[Date], "&lt;=" &amp; $A$4, EDF[Nom], EDF_jour[[#This Row],[NOM]]))</f>
        <v/>
      </c>
      <c r="AQ57" s="74">
        <f>IF(COUNTIFS(EDF[Date], "&gt;=" &amp; DATE(2023, 7, 17), EDF[Date], "&lt;=" &amp; $A$4, EDF[Nom], EDF_jour[[#This Row],[NOM]]) = 0, "", SUMIFS(EDF[Humeur], EDF[Date], "&gt;=" &amp; DATE(2023, 7, 17), EDF[Date], "&lt;=" &amp; $A$4, EDF[Nom], EDF_jour[[#This Row],[NOM]]) / COUNTIFS(EDF[Date], "&gt;=" &amp; DATE(2023, 7, 17), EDF[Date], "&lt;=" &amp; $A$4, EDF[Nom], EDF_jour[[#This Row],[NOM]]))</f>
        <v>3.25</v>
      </c>
      <c r="AR57" s="74" t="str">
        <f>IF(COUNTIFS(EDF[Date], "&gt;=" &amp; DATE(YEAR($A$4), MONTH($A$4), DAY($A$4) - 20), EDF[Date], "&lt;=" &amp; $A$4, EDF[Nom], EDF_jour[[#This Row],[NOM]]) = 0, "", SUMIFS(EDF[Stress], EDF[Date], "&gt;=" &amp; DATE(YEAR($A$4), MONTH($A$4), DAY($A$4) - 20), EDF[Date], "&lt;=" &amp; $A$4, EDF[Nom], EDF_jour[[#This Row],[NOM]]) / COUNTIFS(EDF[Date], "&gt;=" &amp; DATE(YEAR($A$4), MONTH($A$4), DAY($A$4) - 20), EDF[Date], "&lt;=" &amp; $A$4, EDF[Nom], EDF_jour[[#This Row],[NOM]]))</f>
        <v/>
      </c>
      <c r="AS57" s="74">
        <f>IF(COUNTIFS(EDF[Date], "&gt;=" &amp; DATE(2023, 7, 17), EDF[Date], "&lt;=" &amp; $A$4, EDF[Nom], EDF_jour[[#This Row],[NOM]]) = 0, "", SUMIFS(EDF[Stress], EDF[Date], "&gt;=" &amp; DATE(2023, 7, 17), EDF[Date], "&lt;=" &amp; $A$4, EDF[Nom], EDF_jour[[#This Row],[NOM]]) / COUNTIFS(EDF[Date], "&gt;=" &amp; DATE(2023, 7, 17), EDF[Date], "&lt;=" &amp; $A$4, EDF[Nom], EDF_jour[[#This Row],[NOM]]))</f>
        <v>3.625</v>
      </c>
      <c r="AT57" s="74" t="str">
        <f>IF(COUNTIFS(EDF[Date], "&gt;=" &amp; DATE(YEAR($A$4), MONTH($A$4), DAY($A$4) - 20), EDF[Date], "&lt;=" &amp; $A$4, EDF[Nom], EDF_jour[[#This Row],[NOM]]) = 0, "", SUMIFS(EDF[Sommeil], EDF[Date], "&gt;=" &amp; DATE(YEAR($A$4), MONTH($A$4), DAY($A$4) - 20), EDF[Date], "&lt;=" &amp; $A$4, EDF[Nom], EDF_jour[[#This Row],[NOM]]) / COUNTIFS(EDF[Date], "&gt;=" &amp; DATE(YEAR($A$4), MONTH($A$4), DAY($A$4) - 20), EDF[Date], "&lt;=" &amp; $A$4, EDF[Nom], EDF_jour[[#This Row],[NOM]]))</f>
        <v/>
      </c>
      <c r="AU57" s="74">
        <f>IF(COUNTIFS(EDF[Date], "&gt;=" &amp; DATE(2023, 7, 17), EDF[Date], "&lt;=" &amp; $A$4, EDF[Nom], EDF_jour[[#This Row],[NOM]]) = 0, "", SUMIFS(EDF[Sommeil], EDF[Date], "&gt;=" &amp; DATE(2023, 7, 17), EDF[Date], "&lt;=" &amp; $A$4, EDF[Nom], EDF_jour[[#This Row],[NOM]]) / COUNTIFS(EDF[Date], "&gt;=" &amp; DATE(2023, 7, 17), EDF[Date], "&lt;=" &amp; $A$4, EDF[Nom], EDF_jour[[#This Row],[NOM]]))</f>
        <v>3.1</v>
      </c>
      <c r="AV57" s="74" t="str">
        <f>IF(COUNTIFS(EDF[Date], "&gt;=" &amp; DATE(YEAR($A$4), MONTH($A$4), DAY($A$4) - 20), EDF[Date], "&lt;=" &amp; $A$4, EDF[Nom], EDF_jour[[#This Row],[NOM]]) = 0, "", SUMIFS(EDF[Etat Physique], EDF[Date], "&gt;=" &amp; DATE(YEAR($A$4), MONTH($A$4), DAY($A$4) - 20), EDF[Date], "&lt;=" &amp; $A$4, EDF[Nom], EDF_jour[[#This Row],[NOM]]) / COUNTIFS(EDF[Date], "&gt;=" &amp; DATE(YEAR($A$4), MONTH($A$4), DAY($A$4) - 20), EDF[Date], "&lt;=" &amp; $A$4, EDF[Nom], EDF_jour[[#This Row],[NOM]]))</f>
        <v/>
      </c>
      <c r="AW57" s="74">
        <f>IF(COUNTIFS(EDF[Date], "&gt;=" &amp; DATE(2023, 7, 17), EDF[Date], "&lt;=" &amp; $A$4, EDF[Nom], EDF_jour[[#This Row],[NOM]]) = 0, "", SUMIFS(EDF[Etat Physique], EDF[Date], "&gt;=" &amp; DATE(2023, 7, 17), EDF[Date], "&lt;=" &amp; $A$4, EDF[Nom], EDF_jour[[#This Row],[NOM]]) / COUNTIFS(EDF[Date], "&gt;=" &amp; DATE(2023, 7, 17), EDF[Date], "&lt;=" &amp; $A$4, EDF[Nom], EDF_jour[[#This Row],[NOM]]))</f>
        <v>2.9249999999999998</v>
      </c>
      <c r="AX57" s="74" t="str">
        <f>IF(COUNTIFS(EDF[Date], "&gt;=" &amp; DATE(YEAR($A$4), MONTH($A$4), DAY($A$4) - 20), EDF[Date], "&lt;=" &amp; $A$4, EDF[Nom], EDF_jour[[#This Row],[NOM]]) = 0, "", SUMIFS(EDF[Hydratation], EDF[Date], "&gt;=" &amp; DATE(YEAR($A$4), MONTH($A$4), DAY($A$4) - 20), EDF[Date], "&lt;=" &amp; $A$4, EDF[Nom], EDF_jour[[#This Row],[NOM]]) / COUNTIFS(EDF[Date], "&gt;=" &amp; DATE(YEAR($A$4), MONTH($A$4), DAY($A$4) - 20), EDF[Date], "&lt;=" &amp; $A$4, EDF[Nom], EDF_jour[[#This Row],[NOM]]))</f>
        <v/>
      </c>
      <c r="AY57" s="74">
        <f>IF(COUNTIFS(EDF[Date], "&gt;=" &amp; DATE(2023, 7, 17), EDF[Date], "&lt;=" &amp; $A$4, EDF[Nom], EDF_jour[[#This Row],[NOM]]) = 0, "", SUMIFS(EDF[Hydratation], EDF[Date], "&gt;=" &amp; DATE(2023, 7, 17), EDF[Date], "&lt;=" &amp; $A$4, EDF[Nom], EDF_jour[[#This Row],[NOM]]) / COUNTIFS(EDF[Date], "&gt;=" &amp; DATE(2023, 7, 17), EDF[Date], "&lt;=" &amp; $A$4, EDF[Nom], EDF_jour[[#This Row],[NOM]]))</f>
        <v>2.9249999999999998</v>
      </c>
      <c r="AZ57" s="74" t="str">
        <f>IF(COUNTIFS(EDF[Date], "&gt;=" &amp; DATE(YEAR($A$4), MONTH($A$4), DAY($A$4) - 20), EDF[Date], "&lt;=" &amp; $A$4, EDF[Nom], EDF_jour[[#This Row],[NOM]]) = 0, "", SUMIFS(EDF[Nutrition], EDF[Date], "&gt;=" &amp; DATE(YEAR($A$4), MONTH($A$4), DAY($A$4) - 20), EDF[Date], "&lt;=" &amp; $A$4, EDF[Nom], EDF_jour[[#This Row],[NOM]]) / COUNTIFS(EDF[Date], "&gt;=" &amp; DATE(YEAR($A$4), MONTH($A$4), DAY($A$4) - 20), EDF[Date], "&lt;=" &amp; $A$4, EDF[Nom], EDF_jour[[#This Row],[NOM]]))</f>
        <v/>
      </c>
      <c r="BA57" s="75">
        <f>IF(COUNTIFS(EDF[Date], "&gt;=" &amp; DATE(2023, 7, 17), EDF[Date], "&lt;=" &amp; $A$4, EDF[Nom], EDF_jour[[#This Row],[NOM]]) = 0, "", SUMIFS(EDF[Hydratation], EDF[Date], "&gt;=" &amp; DATE(2023, 7, 17), EDF[Date], "&lt;=" &amp; $A$4, EDF[Nom], EDF_jour[[#This Row],[NOM]]) / COUNTIFS(EDF[Date], "&gt;=" &amp; DATE(2023, 7, 17), EDF[Date], "&lt;=" &amp; $A$4, EDF[Nom], EDF_jour[[#This Row],[NOM]]))</f>
        <v>2.9249999999999998</v>
      </c>
      <c r="BB57" s="49"/>
      <c r="BC57" s="48"/>
      <c r="BD57" s="48"/>
      <c r="BE57" s="48"/>
      <c r="BF57" s="48"/>
      <c r="BG57" s="48"/>
      <c r="BH57" s="48"/>
      <c r="BI57" s="48"/>
      <c r="BJ57" s="48"/>
      <c r="BK57" s="48"/>
      <c r="BL57" s="48"/>
      <c r="BM57" s="48"/>
      <c r="BN57" s="48"/>
      <c r="BO57" s="48"/>
      <c r="BP57" s="48"/>
      <c r="BQ57" s="48"/>
      <c r="BR57" s="48"/>
      <c r="BS57" s="48"/>
      <c r="BT57" s="48"/>
      <c r="BU57" s="49"/>
      <c r="BV57" s="49"/>
      <c r="BW57" s="49"/>
      <c r="BX57" s="49"/>
      <c r="BY57" s="49"/>
    </row>
    <row r="58" spans="1:77" x14ac:dyDescent="0.2">
      <c r="A58" s="78" t="s">
        <v>86</v>
      </c>
      <c r="B58" s="78" t="s">
        <v>836</v>
      </c>
      <c r="C58" s="39" t="s">
        <v>776</v>
      </c>
      <c r="D58" s="40" t="s">
        <v>772</v>
      </c>
      <c r="E58" s="34"/>
      <c r="F58" s="52"/>
      <c r="G58" s="53" t="s">
        <v>773</v>
      </c>
      <c r="H58" s="37" t="str" cm="1">
        <f t="array" ref="H58">IF(P58="", "", IF(SUMPRODUCT((EDF_jour[[#This Row],[Humeur]:[Nutrition]]&lt;3)*1)&gt;=3, "Bas", VLOOKUP(P58, $G$67:$H$71, 2, TRUE)))</f>
        <v>En forme</v>
      </c>
      <c r="I58" s="34"/>
      <c r="J58" s="44" cm="1">
        <f t="array" ref="J58">IF(SUMPRODUCT((EDF[[Date]:[Date]]=$A$4)*(EDF[[Nom]:[Nom]]=A58)*(EDF[[Humeur]:[Humeur]]))=0, "", SUMPRODUCT((EDF[[Date]:[Date]]=$A$4)*(EDF[[Nom]:[Nom]]=A58)*(EDF[[Humeur]:[Humeur]])))</f>
        <v>4</v>
      </c>
      <c r="K58" s="45" cm="1">
        <f t="array" ref="K58">IF(SUMPRODUCT((EDF[[Date]:[Date]]=$A$4)*(EDF[[Nom]:[Nom]]=A58)*(EDF[[Stress]:[Stress]]))=0, "", SUMPRODUCT((EDF[[Date]:[Date]]=$A$4)*(EDF[[Nom]:[Nom]]=A58)*(EDF[[Stress]:[Stress]])))</f>
        <v>4</v>
      </c>
      <c r="L58" s="45" cm="1">
        <f t="array" ref="L58">IF(SUMPRODUCT((EDF[[Date]:[Date]]=$A$4)*(EDF[[Nom]:[Nom]]=A58)*(EDF[[Sommeil]:[Sommeil]]))=0, "", SUMPRODUCT((EDF[[Date]:[Date]]=$A$4)*(EDF[[Nom]:[Nom]]=A58)*(EDF[[Sommeil]:[Sommeil]])))</f>
        <v>4</v>
      </c>
      <c r="M58" s="45" cm="1">
        <f t="array" ref="M58">IF(SUMPRODUCT((EDF[[Date]:[Date]]=$A$4)*(EDF[[Nom]:[Nom]]=A58)*(EDF[[Etat Physique]:[Etat Physique]]))=0, "", SUMPRODUCT((EDF[[Date]:[Date]]=$A$4)*(EDF[[Nom]:[Nom]]=A58)*(EDF[[Etat Physique]:[Etat Physique]])))</f>
        <v>3</v>
      </c>
      <c r="N58" s="45" cm="1">
        <f t="array" ref="N58">IF(SUMPRODUCT((EDF[[Date]:[Date]]=$A$4)*(EDF[[Nom]:[Nom]]=A58)*(EDF[[Hydratation]:[Hydratation]]))=0, "", SUMPRODUCT((EDF[[Date]:[Date]]=$A$4)*(EDF[[Nom]:[Nom]]=A58)*(EDF[[Hydratation]:[Hydratation]])))</f>
        <v>4</v>
      </c>
      <c r="O58" s="45" cm="1">
        <f t="array" ref="O58">IF(SUMPRODUCT((EDF[[Date]:[Date]]=$A$4)*(EDF[[Nom]:[Nom]]=A58)*(EDF[[Nutrition]:[Nutrition]]))=0, "", SUMPRODUCT((EDF[[Date]:[Date]]=$A$4)*(EDF[[Nom]:[Nom]]=A58)*(EDF[[Nutrition]:[Nutrition]])))</f>
        <v>3</v>
      </c>
      <c r="P58" s="45" cm="1">
        <f t="array" ref="P58">IF(SUMPRODUCT((EDF[[Date]:[Date]]=$A$4)*(EDF[[Nom]:[Nom]]=A58)*(EDF[[Total EDF]:[Total EDF]]))=0, "", SUMPRODUCT((EDF[[Date]:[Date]]=$A$4)*(EDF[[Nom]:[Nom]]=A58)*(EDF[[Total EDF]:[Total EDF]])))</f>
        <v>22</v>
      </c>
      <c r="Q58" s="107" cm="1">
        <f t="array" ref="Q58">IF(SUMPRODUCT((EDF[[Date]:[Date]]=$A$4)*(EDF[[Nom]:[Nom]]=EDF_jour[[#This Row],[NOM]])*(EDF[[Intensité douleur]:[Intensité douleur]]))=0, "", SUMPRODUCT((EDF[[Date]:[Date]]=$A$4)*(EDF[[Nom]:[Nom]]=EDF_jour[[#This Row],[NOM]])*(EDF[[Intensité douleur]:[Intensité douleur]])))</f>
        <v>5</v>
      </c>
      <c r="R58" s="35" t="str" cm="1">
        <f t="array" ref="R58">IF(IFERROR(INDEX(EDF[[Commentaires douleur]:[Commentaires douleur]], MATCH(1, (EDF[[Date]:[Date]]=$A$4)*(EDF[[Nom]:[Nom]]=EDF_jour[[#This Row],[NOM]]), 0)), "")=0, "", IFERROR(INDEX(EDF[[Commentaires douleur]:[Commentaires douleur]], MATCH(1, (EDF[[Date]:[Date]]=$A$4)*(EDF[[Nom]:[Nom]]=EDF_jour[[#This Row],[NOM]]), 0)), ""))</f>
        <v/>
      </c>
      <c r="S58" s="35" t="s">
        <v>69</v>
      </c>
      <c r="T58" s="35" t="str" cm="1">
        <f t="array" ref="T58">IF(IFERROR(INDEX(EDF[[Tête]:[Tête]], MATCH(1, (EDF[[Date]:[Date]]=$A$4)*(EDF[[Nom]:[Nom]]=EDF_jour[[#This Row],[NOM]]), 0)), "")=0, "", IFERROR(INDEX(EDF[[Tête]:[Tête]], MATCH(1, (EDF[[Date]:[Date]]=$A$4)*(EDF[[Nom]:[Nom]]=EDF_jour[[#This Row],[NOM]]), 0)), ""))</f>
        <v/>
      </c>
      <c r="U58" s="35" t="str" cm="1">
        <f t="array" ref="U58">IF(IFERROR(INDEX(EDF[[Cervicales]:[Cervicales]], MATCH(1, (EDF[[Date]:[Date]]=$A$4)*(EDF[[Nom]:[Nom]]=EDF_jour[[#This Row],[NOM]]), 0)), "")=0, "", IFERROR(INDEX(EDF[[Cervicales]:[Cervicales]], MATCH(1, (EDF[[Date]:[Date]]=$A$4)*(EDF[[Nom]:[Nom]]=EDF_jour[[#This Row],[NOM]]), 0)), ""))</f>
        <v/>
      </c>
      <c r="V58" s="35" t="str" cm="1">
        <f t="array" ref="V58">IF(IFERROR(INDEX(EDF[[Ceinture scapulaire]:[Ceinture scapulaire]], MATCH(1, (EDF[[Date]:[Date]]=$A$4)*(EDF[[Nom]:[Nom]]=EDF_jour[[#This Row],[NOM]]), 0)), "")=0, "", IFERROR(INDEX(EDF[[Ceinture scapulaire]:[Ceinture scapulaire]], MATCH(1, (EDF[[Date]:[Date]]=$A$4)*(EDF[[Nom]:[Nom]]=EDF_jour[[#This Row],[NOM]]), 0)), ""))</f>
        <v/>
      </c>
      <c r="W58" s="35" t="str" cm="1">
        <f t="array" ref="W58">IF(IFERROR(INDEX(EDF[[Coudes]:[Coudes]], MATCH(1, (EDF[[Date]:[Date]]=$A$4)*(EDF[[Nom]:[Nom]]=EDF_jour[[#This Row],[NOM]]), 0)), "")=0, "", IFERROR(INDEX(EDF[[Coudes]:[Coudes]], MATCH(1, (EDF[[Date]:[Date]]=$A$4)*(EDF[[Nom]:[Nom]]=EDF_jour[[#This Row],[NOM]]), 0)), ""))</f>
        <v/>
      </c>
      <c r="X58" s="35" t="str" cm="1">
        <f t="array" ref="X58">IF(IFERROR(INDEX(EDF[[Mains]:[Mains]], MATCH(1, (EDF[[Date]:[Date]]=$A$4)*(EDF[[Nom]:[Nom]]=EDF_jour[[#This Row],[NOM]]), 0)), "")=0, "", IFERROR(INDEX(EDF[[Mains]:[Mains]], MATCH(1, (EDF[[Date]:[Date]]=$A$4)*(EDF[[Nom]:[Nom]]=EDF_jour[[#This Row],[NOM]]), 0)), ""))</f>
        <v/>
      </c>
      <c r="Y58" s="35" t="str" cm="1">
        <f t="array" ref="Y58">IF(IFERROR(INDEX(EDF[[Dos]:[Dos]], MATCH(1, (EDF[[Date]:[Date]]=$A$4)*(EDF[[Nom]:[Nom]]=EDF_jour[[#This Row],[NOM]]), 0)), "")=0, "", IFERROR(INDEX(EDF[[Dos]:[Dos]], MATCH(1, (EDF[[Date]:[Date]]=$A$4)*(EDF[[Nom]:[Nom]]=EDF_jour[[#This Row],[NOM]]), 0)), ""))</f>
        <v/>
      </c>
      <c r="Z58" s="35" t="str" cm="1">
        <f t="array" ref="Z58">IF(IFERROR(INDEX(EDF[[Abdos]:[Abdos]], MATCH(1, (EDF[[Date]:[Date]]=$A$4)*(EDF[[Nom]:[Nom]]=EDF_jour[[#This Row],[NOM]]), 0)), "")=0, "", IFERROR(INDEX(EDF[[Abdos]:[Abdos]], MATCH(1, (EDF[[Date]:[Date]]=$A$4)*(EDF[[Nom]:[Nom]]=EDF_jour[[#This Row],[NOM]]), 0)), ""))</f>
        <v/>
      </c>
      <c r="AA58" s="35" t="str" cm="1">
        <f t="array" ref="AA58">IF(IFERROR(INDEX(EDF[[Ceinture pelvienne]:[Ceinture pelvienne]], MATCH(1, (EDF[[Date]:[Date]]=$A$4)*(EDF[[Nom]:[Nom]]=EDF_jour[[#This Row],[NOM]]), 0)), "")=0, "", IFERROR(INDEX(EDF[[Ceinture pelvienne]:[Ceinture pelvienne]], MATCH(1, (EDF[[Date]:[Date]]=$A$4)*(EDF[[Nom]:[Nom]]=EDF_jour[[#This Row],[NOM]]), 0)), ""))</f>
        <v/>
      </c>
      <c r="AB58" s="35" t="str" cm="1">
        <f t="array" ref="AB58">IF(IFERROR(INDEX(EDF[[Genou]:[Genou]], MATCH(1, (EDF[[Date]:[Date]]=$A$4)*(EDF[[Nom]:[Nom]]=EDF_jour[[#This Row],[NOM]]), 0)), "")=0, "", IFERROR(INDEX(EDF[[Genou]:[Genou]], MATCH(1, (EDF[[Date]:[Date]]=$A$4)*(EDF[[Nom]:[Nom]]=EDF_jour[[#This Row],[NOM]]), 0)), ""))</f>
        <v/>
      </c>
      <c r="AC58" s="35" t="str" cm="1">
        <f t="array" ref="AC58">IF(IFERROR(INDEX(EDF[[Quadri]:[Quadri]], MATCH(1, (EDF[[Date]:[Date]]=$A$4)*(EDF[[Nom]:[Nom]]=EDF_jour[[#This Row],[NOM]]), 0)), "")=0, "", IFERROR(INDEX(EDF[[Quadri]:[Quadri]], MATCH(1, (EDF[[Date]:[Date]]=$A$4)*(EDF[[Nom]:[Nom]]=EDF_jour[[#This Row],[NOM]]), 0)), ""))</f>
        <v/>
      </c>
      <c r="AD58" s="35" t="str" cm="1">
        <f t="array" ref="AD58">IF(IFERROR(INDEX(EDF[[Ischio]:[Ischio]], MATCH(1, (EDF[[Date]:[Date]]=$A$4)*(EDF[[Nom]:[Nom]]=EDF_jour[[#This Row],[NOM]]), 0)), "")=0, "", IFERROR(INDEX(EDF[[Ischio]:[Ischio]], MATCH(1, (EDF[[Date]:[Date]]=$A$4)*(EDF[[Nom]:[Nom]]=EDF_jour[[#This Row],[NOM]]), 0)), ""))</f>
        <v/>
      </c>
      <c r="AE58" s="35" t="str" cm="1">
        <f t="array" ref="AE58">IF(IFERROR(INDEX(EDF[[Tibia]:[Tibia]], MATCH(1, (EDF[[Date]:[Date]]=$A$4)*(EDF[[Nom]:[Nom]]=EDF_jour[[#This Row],[NOM]]), 0)), "")=0, "", IFERROR(INDEX(EDF[[Tibia]:[Tibia]], MATCH(1, (EDF[[Date]:[Date]]=$A$4)*(EDF[[Nom]:[Nom]]=EDF_jour[[#This Row],[NOM]]), 0)), ""))</f>
        <v/>
      </c>
      <c r="AF58" s="35" t="str" cm="1">
        <f t="array" ref="AF58">IF(IFERROR(INDEX(EDF[[Mollet]:[Mollet]], MATCH(1, (EDF[[Date]:[Date]]=$A$4)*(EDF[[Nom]:[Nom]]=EDF_jour[[#This Row],[NOM]]), 0)), "")=0, "", IFERROR(INDEX(EDF[[Mollet]:[Mollet]], MATCH(1, (EDF[[Date]:[Date]]=$A$4)*(EDF[[Nom]:[Nom]]=EDF_jour[[#This Row],[NOM]]), 0)), ""))</f>
        <v>Général</v>
      </c>
      <c r="AG58" s="35" t="str" cm="1">
        <f t="array" ref="AG58">IF(IFERROR(INDEX(EDF[[Chevilles]:[Chevilles]], MATCH(1, (EDF[[Date]:[Date]]=$A$4)*(EDF[[Nom]:[Nom]]=EDF_jour[[#This Row],[NOM]]), 0)), "")=0, "", IFERROR(INDEX(EDF[[Chevilles]:[Chevilles]], MATCH(1, (EDF[[Date]:[Date]]=$A$4)*(EDF[[Nom]:[Nom]]=EDF_jour[[#This Row],[NOM]]), 0)), ""))</f>
        <v/>
      </c>
      <c r="AH58" s="35" t="str" cm="1">
        <f t="array" ref="AH58">IF(IFERROR(INDEX(EDF[[Pieds]:[Pieds]], MATCH(1, (EDF[[Date]:[Date]]=$A$4)*(EDF[[Nom]:[Nom]]=EDF_jour[[#This Row],[NOM]]), 0)), "")=0, "", IFERROR(INDEX(EDF[[Pieds]:[Pieds]], MATCH(1, (EDF[[Date]:[Date]]=$A$4)*(EDF[[Nom]:[Nom]]=EDF_jour[[#This Row],[NOM]]), 0)), ""))</f>
        <v/>
      </c>
      <c r="AI58" s="136">
        <f>IF(COUNTIFS(EDF[Date], "&gt;=" &amp; DATE(YEAR($A$4), MONTH($A$4), DAY($A$4) - 6), EDF[Date], "&lt;=" &amp; $A$4, EDF[Nom], EDF_jour[[#This Row],[NOM]]) = 0, "", SUMIFS(EDF[Total EDF], EDF[Date], "&gt;=" &amp; DATE(YEAR($A$4), MONTH($A$4), DAY($A$4) - 6), EDF[Date], "&lt;=" &amp; $A$4, EDF[Nom], EDF_jour[[#This Row],[NOM]]) / COUNTIFS(EDF[Date], "&gt;=" &amp; DATE(YEAR($A$4), MONTH($A$4), DAY($A$4) - 6), EDF[Date], "&lt;=" &amp; $A$4, EDF[Nom], EDF_jour[[#This Row],[NOM]]))</f>
        <v>22</v>
      </c>
      <c r="AJ58" s="136" cm="1">
        <f t="array" ref="AJ58">IF(COUNTIFS(EDF[Date], "&gt;=" &amp; DATE(YEAR($A$4), MONTH($A$4), DAY($A$4) - 6), EDF[Date], "&lt;=" &amp; $A$4, EDF[Nom], EDF_jour[[#This Row],[NOM]]) &gt; 1, SQRT(SUMPRODUCT((EDF[Nom]=EDF_jour[[#This Row],[NOM]]) * (EDF[Date]&gt;=DATE(YEAR($A$4), MONTH($A$4), DAY($A$4)-6)) * (EDF[Date]&lt;=$A$4) * (EDF[Total EDF]-EDF_jour[[#This Row],[Tendance semaine]])^2) / (COUNTIFS(EDF[Date], "&gt;=" &amp; DATE(YEAR($A$4), MONTH($A$4), DAY($A$4) - 6), EDF[Date], "&lt;=" &amp; $A$4, EDF[Nom], EDF_jour[[#This Row],[NOM]]) - 1)), 0)</f>
        <v>0</v>
      </c>
      <c r="AK58" s="71">
        <f>IF(COUNTIFS(EDF[Date], "&gt;=" &amp; DATE(YEAR($A$4), MONTH($A$4), DAY($A$4) - 20), EDF[Date], "&lt;=" &amp; $A$4, EDF[Nom], EDF_jour[[#This Row],[NOM]]) = 0, "", SUMIFS(EDF[Total EDF], EDF[Date], "&gt;=" &amp; DATE(YEAR($A$4), MONTH($A$4), DAY($A$4) - 20), EDF[Date], "&lt;=" &amp; $A$4, EDF[Nom], EDF_jour[[#This Row],[NOM]]) / COUNTIFS(EDF[Date], "&gt;=" &amp; DATE(YEAR($A$4), MONTH($A$4), DAY($A$4) - 20), EDF[Date], "&lt;=" &amp; $A$4, EDF[Nom], EDF_jour[[#This Row],[NOM]]))</f>
        <v>23.333333333333332</v>
      </c>
      <c r="AL58" s="72">
        <f>IFERROR((EDF_jour[[#This Row],[Score]] - EDF_jour[[#This Row],[Tendance 21j EDF]]) / EDF_jour[[#This Row],[Tendance 21j EDF]], "")</f>
        <v>-5.7142857142857093E-2</v>
      </c>
      <c r="AM58" s="74" cm="1">
        <f t="array" ref="AM58">IF(COUNTIFS(EDF[Date], "&gt;=" &amp; DATE(YEAR($A$4), MONTH($A$4), DAY($A$4) - 20), EDF[Date], "&lt;=" &amp; $A$4, EDF[Nom], EDF_jour[[#This Row],[NOM]]) &gt; 1, SQRT(SUMPRODUCT((EDF[Nom]=EDF_jour[[#This Row],[NOM]]) * (EDF[Date]&gt;=DATE(YEAR($A$4), MONTH($A$4), DAY($A$4)-20)) * (EDF[Date]&lt;=$A$4) * (EDF[Total EDF]-EDF_jour[[#This Row],[Tendance 21j EDF]])^2) / (COUNTIFS(EDF[Date], "&gt;=" &amp; DATE(YEAR($A$4), MONTH($A$4), DAY($A$4) - 20), EDF[Date], "&lt;=" &amp; $A$4, EDF[Nom], EDF_jour[[#This Row],[NOM]]) - 1)), 0)</f>
        <v>1.1547005383792515</v>
      </c>
      <c r="AN58" s="73">
        <f>IF(COUNTIFS(EDF[Date], "&gt;=" &amp; DATE(2023, 7, 17), EDF[Date], "&lt;=" &amp; $A$4, EDF[Nom], EDF_jour[[#This Row],[NOM]]) = 0, "", SUMIFS(EDF[Total EDF], EDF[Date], "&gt;=" &amp; DATE(2023, 7, 17), EDF[Date], "&lt;=" &amp; $A$4, EDF[Nom], EDF_jour[[#This Row],[NOM]]) / COUNTIFS(EDF[Date], "&gt;=" &amp; DATE(2023, 7, 17), EDF[Date], "&lt;=" &amp; $A$4, EDF[Nom], EDF_jour[[#This Row],[NOM]]))</f>
        <v>20.849315068493151</v>
      </c>
      <c r="AO58" s="74" cm="1">
        <f t="array" ref="AO58">IF(COUNTIFS(EDF[Date], "&gt;=" &amp; DATE(2023, 7, 17), EDF[Date], "&lt;=" &amp; $A$4, EDF[Nom], EDF_jour[[#This Row],[NOM]]) &gt; 1, SQRT(SUMPRODUCT((EDF[Nom]=EDF_jour[[#This Row],[NOM]]) * (EDF[Date]&gt;=DATE(2023, 7, 17)) * (EDF[Date]&lt;=$A$4) * (EDF[Total EDF]-EDF_jour[[#This Row],[Tendance saison]])^2) / (COUNTIFS(EDF[Date], "&gt;=" &amp; DATE(2023, 7, 17), EDF[Date], "&lt;=" &amp; $A$4, EDF[Nom], EDF_jour[[#This Row],[NOM]]) - 1)), 0)</f>
        <v>2.9984775436725672</v>
      </c>
      <c r="AP58" s="74">
        <f>IF(COUNTIFS(EDF[Date], "&gt;=" &amp; DATE(YEAR($A$4), MONTH($A$4), DAY($A$4) - 20), EDF[Date], "&lt;=" &amp; $A$4, EDF[Nom], EDF_jour[[#This Row],[NOM]]) = 0, "", SUMIFS(EDF[Humeur], EDF[Date], "&gt;=" &amp; DATE(YEAR($A$4), MONTH($A$4), DAY($A$4) - 20), EDF[Date], "&lt;=" &amp; $A$4, EDF[Nom], EDF_jour[[#This Row],[NOM]]) / COUNTIFS(EDF[Date], "&gt;=" &amp; DATE(YEAR($A$4), MONTH($A$4), DAY($A$4) - 20), EDF[Date], "&lt;=" &amp; $A$4, EDF[Nom], EDF_jour[[#This Row],[NOM]]))</f>
        <v>4.666666666666667</v>
      </c>
      <c r="AQ58" s="74">
        <f>IF(COUNTIFS(EDF[Date], "&gt;=" &amp; DATE(2023, 7, 17), EDF[Date], "&lt;=" &amp; $A$4, EDF[Nom], EDF_jour[[#This Row],[NOM]]) = 0, "", SUMIFS(EDF[Humeur], EDF[Date], "&gt;=" &amp; DATE(2023, 7, 17), EDF[Date], "&lt;=" &amp; $A$4, EDF[Nom], EDF_jour[[#This Row],[NOM]]) / COUNTIFS(EDF[Date], "&gt;=" &amp; DATE(2023, 7, 17), EDF[Date], "&lt;=" &amp; $A$4, EDF[Nom], EDF_jour[[#This Row],[NOM]]))</f>
        <v>3.4109589041095889</v>
      </c>
      <c r="AR58" s="74">
        <f>IF(COUNTIFS(EDF[Date], "&gt;=" &amp; DATE(YEAR($A$4), MONTH($A$4), DAY($A$4) - 20), EDF[Date], "&lt;=" &amp; $A$4, EDF[Nom], EDF_jour[[#This Row],[NOM]]) = 0, "", SUMIFS(EDF[Stress], EDF[Date], "&gt;=" &amp; DATE(YEAR($A$4), MONTH($A$4), DAY($A$4) - 20), EDF[Date], "&lt;=" &amp; $A$4, EDF[Nom], EDF_jour[[#This Row],[NOM]]) / COUNTIFS(EDF[Date], "&gt;=" &amp; DATE(YEAR($A$4), MONTH($A$4), DAY($A$4) - 20), EDF[Date], "&lt;=" &amp; $A$4, EDF[Nom], EDF_jour[[#This Row],[NOM]]))</f>
        <v>4</v>
      </c>
      <c r="AS58" s="74">
        <f>IF(COUNTIFS(EDF[Date], "&gt;=" &amp; DATE(2023, 7, 17), EDF[Date], "&lt;=" &amp; $A$4, EDF[Nom], EDF_jour[[#This Row],[NOM]]) = 0, "", SUMIFS(EDF[Stress], EDF[Date], "&gt;=" &amp; DATE(2023, 7, 17), EDF[Date], "&lt;=" &amp; $A$4, EDF[Nom], EDF_jour[[#This Row],[NOM]]) / COUNTIFS(EDF[Date], "&gt;=" &amp; DATE(2023, 7, 17), EDF[Date], "&lt;=" &amp; $A$4, EDF[Nom], EDF_jour[[#This Row],[NOM]]))</f>
        <v>3.2191780821917808</v>
      </c>
      <c r="AT58" s="74">
        <f>IF(COUNTIFS(EDF[Date], "&gt;=" &amp; DATE(YEAR($A$4), MONTH($A$4), DAY($A$4) - 20), EDF[Date], "&lt;=" &amp; $A$4, EDF[Nom], EDF_jour[[#This Row],[NOM]]) = 0, "", SUMIFS(EDF[Sommeil], EDF[Date], "&gt;=" &amp; DATE(YEAR($A$4), MONTH($A$4), DAY($A$4) - 20), EDF[Date], "&lt;=" &amp; $A$4, EDF[Nom], EDF_jour[[#This Row],[NOM]]) / COUNTIFS(EDF[Date], "&gt;=" &amp; DATE(YEAR($A$4), MONTH($A$4), DAY($A$4) - 20), EDF[Date], "&lt;=" &amp; $A$4, EDF[Nom], EDF_jour[[#This Row],[NOM]]))</f>
        <v>4</v>
      </c>
      <c r="AU58" s="74">
        <f>IF(COUNTIFS(EDF[Date], "&gt;=" &amp; DATE(2023, 7, 17), EDF[Date], "&lt;=" &amp; $A$4, EDF[Nom], EDF_jour[[#This Row],[NOM]]) = 0, "", SUMIFS(EDF[Sommeil], EDF[Date], "&gt;=" &amp; DATE(2023, 7, 17), EDF[Date], "&lt;=" &amp; $A$4, EDF[Nom], EDF_jour[[#This Row],[NOM]]) / COUNTIFS(EDF[Date], "&gt;=" &amp; DATE(2023, 7, 17), EDF[Date], "&lt;=" &amp; $A$4, EDF[Nom], EDF_jour[[#This Row],[NOM]]))</f>
        <v>3.6027397260273974</v>
      </c>
      <c r="AV58" s="74">
        <f>IF(COUNTIFS(EDF[Date], "&gt;=" &amp; DATE(YEAR($A$4), MONTH($A$4), DAY($A$4) - 20), EDF[Date], "&lt;=" &amp; $A$4, EDF[Nom], EDF_jour[[#This Row],[NOM]]) = 0, "", SUMIFS(EDF[Etat Physique], EDF[Date], "&gt;=" &amp; DATE(YEAR($A$4), MONTH($A$4), DAY($A$4) - 20), EDF[Date], "&lt;=" &amp; $A$4, EDF[Nom], EDF_jour[[#This Row],[NOM]]) / COUNTIFS(EDF[Date], "&gt;=" &amp; DATE(YEAR($A$4), MONTH($A$4), DAY($A$4) - 20), EDF[Date], "&lt;=" &amp; $A$4, EDF[Nom], EDF_jour[[#This Row],[NOM]]))</f>
        <v>3</v>
      </c>
      <c r="AW58" s="74">
        <f>IF(COUNTIFS(EDF[Date], "&gt;=" &amp; DATE(2023, 7, 17), EDF[Date], "&lt;=" &amp; $A$4, EDF[Nom], EDF_jour[[#This Row],[NOM]]) = 0, "", SUMIFS(EDF[Etat Physique], EDF[Date], "&gt;=" &amp; DATE(2023, 7, 17), EDF[Date], "&lt;=" &amp; $A$4, EDF[Nom], EDF_jour[[#This Row],[NOM]]) / COUNTIFS(EDF[Date], "&gt;=" &amp; DATE(2023, 7, 17), EDF[Date], "&lt;=" &amp; $A$4, EDF[Nom], EDF_jour[[#This Row],[NOM]]))</f>
        <v>2.904109589041096</v>
      </c>
      <c r="AX58" s="74">
        <f>IF(COUNTIFS(EDF[Date], "&gt;=" &amp; DATE(YEAR($A$4), MONTH($A$4), DAY($A$4) - 20), EDF[Date], "&lt;=" &amp; $A$4, EDF[Nom], EDF_jour[[#This Row],[NOM]]) = 0, "", SUMIFS(EDF[Hydratation], EDF[Date], "&gt;=" &amp; DATE(YEAR($A$4), MONTH($A$4), DAY($A$4) - 20), EDF[Date], "&lt;=" &amp; $A$4, EDF[Nom], EDF_jour[[#This Row],[NOM]]) / COUNTIFS(EDF[Date], "&gt;=" &amp; DATE(YEAR($A$4), MONTH($A$4), DAY($A$4) - 20), EDF[Date], "&lt;=" &amp; $A$4, EDF[Nom], EDF_jour[[#This Row],[NOM]]))</f>
        <v>4</v>
      </c>
      <c r="AY58" s="74">
        <f>IF(COUNTIFS(EDF[Date], "&gt;=" &amp; DATE(2023, 7, 17), EDF[Date], "&lt;=" &amp; $A$4, EDF[Nom], EDF_jour[[#This Row],[NOM]]) = 0, "", SUMIFS(EDF[Hydratation], EDF[Date], "&gt;=" &amp; DATE(2023, 7, 17), EDF[Date], "&lt;=" &amp; $A$4, EDF[Nom], EDF_jour[[#This Row],[NOM]]) / COUNTIFS(EDF[Date], "&gt;=" &amp; DATE(2023, 7, 17), EDF[Date], "&lt;=" &amp; $A$4, EDF[Nom], EDF_jour[[#This Row],[NOM]]))</f>
        <v>3.7945205479452055</v>
      </c>
      <c r="AZ58" s="74">
        <f>IF(COUNTIFS(EDF[Date], "&gt;=" &amp; DATE(YEAR($A$4), MONTH($A$4), DAY($A$4) - 20), EDF[Date], "&lt;=" &amp; $A$4, EDF[Nom], EDF_jour[[#This Row],[NOM]]) = 0, "", SUMIFS(EDF[Nutrition], EDF[Date], "&gt;=" &amp; DATE(YEAR($A$4), MONTH($A$4), DAY($A$4) - 20), EDF[Date], "&lt;=" &amp; $A$4, EDF[Nom], EDF_jour[[#This Row],[NOM]]) / COUNTIFS(EDF[Date], "&gt;=" &amp; DATE(YEAR($A$4), MONTH($A$4), DAY($A$4) - 20), EDF[Date], "&lt;=" &amp; $A$4, EDF[Nom], EDF_jour[[#This Row],[NOM]]))</f>
        <v>3.6666666666666665</v>
      </c>
      <c r="BA58" s="75">
        <f>IF(COUNTIFS(EDF[Date], "&gt;=" &amp; DATE(2023, 7, 17), EDF[Date], "&lt;=" &amp; $A$4, EDF[Nom], EDF_jour[[#This Row],[NOM]]) = 0, "", SUMIFS(EDF[Hydratation], EDF[Date], "&gt;=" &amp; DATE(2023, 7, 17), EDF[Date], "&lt;=" &amp; $A$4, EDF[Nom], EDF_jour[[#This Row],[NOM]]) / COUNTIFS(EDF[Date], "&gt;=" &amp; DATE(2023, 7, 17), EDF[Date], "&lt;=" &amp; $A$4, EDF[Nom], EDF_jour[[#This Row],[NOM]]))</f>
        <v>3.7945205479452055</v>
      </c>
      <c r="BB58" s="49"/>
      <c r="BC58" s="48"/>
      <c r="BD58" s="48"/>
      <c r="BE58" s="48"/>
      <c r="BF58" s="48"/>
      <c r="BG58" s="48"/>
      <c r="BH58" s="48"/>
      <c r="BI58" s="48"/>
      <c r="BJ58" s="48"/>
      <c r="BK58" s="48"/>
      <c r="BL58" s="48"/>
      <c r="BM58" s="48"/>
      <c r="BN58" s="48"/>
      <c r="BO58" s="48"/>
      <c r="BP58" s="48"/>
      <c r="BQ58" s="48"/>
      <c r="BR58" s="48"/>
      <c r="BS58" s="48"/>
      <c r="BT58" s="48"/>
      <c r="BU58" s="49"/>
      <c r="BV58" s="49"/>
      <c r="BW58" s="49"/>
      <c r="BX58" s="49"/>
      <c r="BY58" s="49"/>
    </row>
    <row r="59" spans="1:77" x14ac:dyDescent="0.2">
      <c r="A59" s="78" t="s">
        <v>313</v>
      </c>
      <c r="B59" s="78" t="s">
        <v>837</v>
      </c>
      <c r="C59" s="39"/>
      <c r="D59" s="40"/>
      <c r="E59" s="34"/>
      <c r="F59" s="52" t="s">
        <v>787</v>
      </c>
      <c r="G59" s="53" t="s">
        <v>768</v>
      </c>
      <c r="H59" s="37" t="str" cm="1">
        <f t="array" ref="H59">IF(P59="", "", IF(SUMPRODUCT((EDF_jour[[#This Row],[Humeur]:[Nutrition]]&lt;3)*1)&gt;=3, "Bas", VLOOKUP(P59, $G$67:$H$71, 2, TRUE)))</f>
        <v/>
      </c>
      <c r="I59" s="34"/>
      <c r="J59" s="45" t="str" cm="1">
        <f t="array" ref="J59">IF(SUMPRODUCT((EDF[[Date]:[Date]]=$A$4)*(EDF[[Nom]:[Nom]]=A59)*(EDF[[Humeur]:[Humeur]]))=0, "", SUMPRODUCT((EDF[[Date]:[Date]]=$A$4)*(EDF[[Nom]:[Nom]]=A59)*(EDF[[Humeur]:[Humeur]])))</f>
        <v/>
      </c>
      <c r="K59" s="45" t="str" cm="1">
        <f t="array" ref="K59">IF(SUMPRODUCT((EDF[[Date]:[Date]]=$A$4)*(EDF[[Nom]:[Nom]]=A59)*(EDF[[Stress]:[Stress]]))=0, "", SUMPRODUCT((EDF[[Date]:[Date]]=$A$4)*(EDF[[Nom]:[Nom]]=A59)*(EDF[[Stress]:[Stress]])))</f>
        <v/>
      </c>
      <c r="L59" s="45" t="str" cm="1">
        <f t="array" ref="L59">IF(SUMPRODUCT((EDF[[Date]:[Date]]=$A$4)*(EDF[[Nom]:[Nom]]=A59)*(EDF[[Sommeil]:[Sommeil]]))=0, "", SUMPRODUCT((EDF[[Date]:[Date]]=$A$4)*(EDF[[Nom]:[Nom]]=A59)*(EDF[[Sommeil]:[Sommeil]])))</f>
        <v/>
      </c>
      <c r="M59" s="45" t="str" cm="1">
        <f t="array" ref="M59">IF(SUMPRODUCT((EDF[[Date]:[Date]]=$A$4)*(EDF[[Nom]:[Nom]]=A59)*(EDF[[Etat Physique]:[Etat Physique]]))=0, "", SUMPRODUCT((EDF[[Date]:[Date]]=$A$4)*(EDF[[Nom]:[Nom]]=A59)*(EDF[[Etat Physique]:[Etat Physique]])))</f>
        <v/>
      </c>
      <c r="N59" s="45" t="str" cm="1">
        <f t="array" ref="N59">IF(SUMPRODUCT((EDF[[Date]:[Date]]=$A$4)*(EDF[[Nom]:[Nom]]=A59)*(EDF[[Hydratation]:[Hydratation]]))=0, "", SUMPRODUCT((EDF[[Date]:[Date]]=$A$4)*(EDF[[Nom]:[Nom]]=A59)*(EDF[[Hydratation]:[Hydratation]])))</f>
        <v/>
      </c>
      <c r="O59" s="45" t="str" cm="1">
        <f t="array" ref="O59">IF(SUMPRODUCT((EDF[[Date]:[Date]]=$A$4)*(EDF[[Nom]:[Nom]]=A59)*(EDF[[Nutrition]:[Nutrition]]))=0, "", SUMPRODUCT((EDF[[Date]:[Date]]=$A$4)*(EDF[[Nom]:[Nom]]=A59)*(EDF[[Nutrition]:[Nutrition]])))</f>
        <v/>
      </c>
      <c r="P59" s="45" t="str" cm="1">
        <f t="array" ref="P59">IF(SUMPRODUCT((EDF[[Date]:[Date]]=$A$4)*(EDF[[Nom]:[Nom]]=A59)*(EDF[[Total EDF]:[Total EDF]]))=0, "", SUMPRODUCT((EDF[[Date]:[Date]]=$A$4)*(EDF[[Nom]:[Nom]]=A59)*(EDF[[Total EDF]:[Total EDF]])))</f>
        <v/>
      </c>
      <c r="Q59" s="45" t="str" cm="1">
        <f t="array" ref="Q59">IF(SUMPRODUCT((EDF[[Date]:[Date]]=$A$4)*(EDF[[Nom]:[Nom]]=EDF_jour[[#This Row],[NOM]])*(EDF[[Intensité douleur]:[Intensité douleur]]))=0, "", SUMPRODUCT((EDF[[Date]:[Date]]=$A$4)*(EDF[[Nom]:[Nom]]=EDF_jour[[#This Row],[NOM]])*(EDF[[Intensité douleur]:[Intensité douleur]])))</f>
        <v/>
      </c>
      <c r="R59" s="35" t="str" cm="1">
        <f t="array" ref="R59">IF(IFERROR(INDEX(EDF[[Commentaires douleur]:[Commentaires douleur]], MATCH(1, (EDF[[Date]:[Date]]=$A$4)*(EDF[[Nom]:[Nom]]=EDF_jour[[#This Row],[NOM]]), 0)), "")=0, "", IFERROR(INDEX(EDF[[Commentaires douleur]:[Commentaires douleur]], MATCH(1, (EDF[[Date]:[Date]]=$A$4)*(EDF[[Nom]:[Nom]]=EDF_jour[[#This Row],[NOM]]), 0)), ""))</f>
        <v/>
      </c>
      <c r="S59" s="35"/>
      <c r="T59" s="35" t="str" cm="1">
        <f t="array" ref="T59">IF(IFERROR(INDEX(EDF[[Tête]:[Tête]], MATCH(1, (EDF[[Date]:[Date]]=$A$4)*(EDF[[Nom]:[Nom]]=EDF_jour[[#This Row],[NOM]]), 0)), "")=0, "", IFERROR(INDEX(EDF[[Tête]:[Tête]], MATCH(1, (EDF[[Date]:[Date]]=$A$4)*(EDF[[Nom]:[Nom]]=EDF_jour[[#This Row],[NOM]]), 0)), ""))</f>
        <v/>
      </c>
      <c r="U59" s="35" t="str" cm="1">
        <f t="array" ref="U59">IF(IFERROR(INDEX(EDF[[Cervicales]:[Cervicales]], MATCH(1, (EDF[[Date]:[Date]]=$A$4)*(EDF[[Nom]:[Nom]]=EDF_jour[[#This Row],[NOM]]), 0)), "")=0, "", IFERROR(INDEX(EDF[[Cervicales]:[Cervicales]], MATCH(1, (EDF[[Date]:[Date]]=$A$4)*(EDF[[Nom]:[Nom]]=EDF_jour[[#This Row],[NOM]]), 0)), ""))</f>
        <v/>
      </c>
      <c r="V59" s="35" t="str" cm="1">
        <f t="array" ref="V59">IF(IFERROR(INDEX(EDF[[Ceinture scapulaire]:[Ceinture scapulaire]], MATCH(1, (EDF[[Date]:[Date]]=$A$4)*(EDF[[Nom]:[Nom]]=EDF_jour[[#This Row],[NOM]]), 0)), "")=0, "", IFERROR(INDEX(EDF[[Ceinture scapulaire]:[Ceinture scapulaire]], MATCH(1, (EDF[[Date]:[Date]]=$A$4)*(EDF[[Nom]:[Nom]]=EDF_jour[[#This Row],[NOM]]), 0)), ""))</f>
        <v/>
      </c>
      <c r="W59" s="35" t="str" cm="1">
        <f t="array" ref="W59">IF(IFERROR(INDEX(EDF[[Coudes]:[Coudes]], MATCH(1, (EDF[[Date]:[Date]]=$A$4)*(EDF[[Nom]:[Nom]]=EDF_jour[[#This Row],[NOM]]), 0)), "")=0, "", IFERROR(INDEX(EDF[[Coudes]:[Coudes]], MATCH(1, (EDF[[Date]:[Date]]=$A$4)*(EDF[[Nom]:[Nom]]=EDF_jour[[#This Row],[NOM]]), 0)), ""))</f>
        <v/>
      </c>
      <c r="X59" s="35" t="str" cm="1">
        <f t="array" ref="X59">IF(IFERROR(INDEX(EDF[[Mains]:[Mains]], MATCH(1, (EDF[[Date]:[Date]]=$A$4)*(EDF[[Nom]:[Nom]]=EDF_jour[[#This Row],[NOM]]), 0)), "")=0, "", IFERROR(INDEX(EDF[[Mains]:[Mains]], MATCH(1, (EDF[[Date]:[Date]]=$A$4)*(EDF[[Nom]:[Nom]]=EDF_jour[[#This Row],[NOM]]), 0)), ""))</f>
        <v/>
      </c>
      <c r="Y59" s="35" t="str" cm="1">
        <f t="array" ref="Y59">IF(IFERROR(INDEX(EDF[[Dos]:[Dos]], MATCH(1, (EDF[[Date]:[Date]]=$A$4)*(EDF[[Nom]:[Nom]]=EDF_jour[[#This Row],[NOM]]), 0)), "")=0, "", IFERROR(INDEX(EDF[[Dos]:[Dos]], MATCH(1, (EDF[[Date]:[Date]]=$A$4)*(EDF[[Nom]:[Nom]]=EDF_jour[[#This Row],[NOM]]), 0)), ""))</f>
        <v/>
      </c>
      <c r="Z59" s="35" t="str" cm="1">
        <f t="array" ref="Z59">IF(IFERROR(INDEX(EDF[[Abdos]:[Abdos]], MATCH(1, (EDF[[Date]:[Date]]=$A$4)*(EDF[[Nom]:[Nom]]=EDF_jour[[#This Row],[NOM]]), 0)), "")=0, "", IFERROR(INDEX(EDF[[Abdos]:[Abdos]], MATCH(1, (EDF[[Date]:[Date]]=$A$4)*(EDF[[Nom]:[Nom]]=EDF_jour[[#This Row],[NOM]]), 0)), ""))</f>
        <v/>
      </c>
      <c r="AA59" s="35" t="str" cm="1">
        <f t="array" ref="AA59">IF(IFERROR(INDEX(EDF[[Ceinture pelvienne]:[Ceinture pelvienne]], MATCH(1, (EDF[[Date]:[Date]]=$A$4)*(EDF[[Nom]:[Nom]]=EDF_jour[[#This Row],[NOM]]), 0)), "")=0, "", IFERROR(INDEX(EDF[[Ceinture pelvienne]:[Ceinture pelvienne]], MATCH(1, (EDF[[Date]:[Date]]=$A$4)*(EDF[[Nom]:[Nom]]=EDF_jour[[#This Row],[NOM]]), 0)), ""))</f>
        <v/>
      </c>
      <c r="AB59" s="35" t="str" cm="1">
        <f t="array" ref="AB59">IF(IFERROR(INDEX(EDF[[Genou]:[Genou]], MATCH(1, (EDF[[Date]:[Date]]=$A$4)*(EDF[[Nom]:[Nom]]=EDF_jour[[#This Row],[NOM]]), 0)), "")=0, "", IFERROR(INDEX(EDF[[Genou]:[Genou]], MATCH(1, (EDF[[Date]:[Date]]=$A$4)*(EDF[[Nom]:[Nom]]=EDF_jour[[#This Row],[NOM]]), 0)), ""))</f>
        <v/>
      </c>
      <c r="AC59" s="35" t="str" cm="1">
        <f t="array" ref="AC59">IF(IFERROR(INDEX(EDF[[Quadri]:[Quadri]], MATCH(1, (EDF[[Date]:[Date]]=$A$4)*(EDF[[Nom]:[Nom]]=EDF_jour[[#This Row],[NOM]]), 0)), "")=0, "", IFERROR(INDEX(EDF[[Quadri]:[Quadri]], MATCH(1, (EDF[[Date]:[Date]]=$A$4)*(EDF[[Nom]:[Nom]]=EDF_jour[[#This Row],[NOM]]), 0)), ""))</f>
        <v/>
      </c>
      <c r="AD59" s="35" t="str" cm="1">
        <f t="array" ref="AD59">IF(IFERROR(INDEX(EDF[[Ischio]:[Ischio]], MATCH(1, (EDF[[Date]:[Date]]=$A$4)*(EDF[[Nom]:[Nom]]=EDF_jour[[#This Row],[NOM]]), 0)), "")=0, "", IFERROR(INDEX(EDF[[Ischio]:[Ischio]], MATCH(1, (EDF[[Date]:[Date]]=$A$4)*(EDF[[Nom]:[Nom]]=EDF_jour[[#This Row],[NOM]]), 0)), ""))</f>
        <v/>
      </c>
      <c r="AE59" s="35" t="str" cm="1">
        <f t="array" ref="AE59">IF(IFERROR(INDEX(EDF[[Tibia]:[Tibia]], MATCH(1, (EDF[[Date]:[Date]]=$A$4)*(EDF[[Nom]:[Nom]]=EDF_jour[[#This Row],[NOM]]), 0)), "")=0, "", IFERROR(INDEX(EDF[[Tibia]:[Tibia]], MATCH(1, (EDF[[Date]:[Date]]=$A$4)*(EDF[[Nom]:[Nom]]=EDF_jour[[#This Row],[NOM]]), 0)), ""))</f>
        <v/>
      </c>
      <c r="AF59" s="35" t="str" cm="1">
        <f t="array" ref="AF59">IF(IFERROR(INDEX(EDF[[Mollet]:[Mollet]], MATCH(1, (EDF[[Date]:[Date]]=$A$4)*(EDF[[Nom]:[Nom]]=EDF_jour[[#This Row],[NOM]]), 0)), "")=0, "", IFERROR(INDEX(EDF[[Mollet]:[Mollet]], MATCH(1, (EDF[[Date]:[Date]]=$A$4)*(EDF[[Nom]:[Nom]]=EDF_jour[[#This Row],[NOM]]), 0)), ""))</f>
        <v/>
      </c>
      <c r="AG59" s="35" t="str" cm="1">
        <f t="array" ref="AG59">IF(IFERROR(INDEX(EDF[[Chevilles]:[Chevilles]], MATCH(1, (EDF[[Date]:[Date]]=$A$4)*(EDF[[Nom]:[Nom]]=EDF_jour[[#This Row],[NOM]]), 0)), "")=0, "", IFERROR(INDEX(EDF[[Chevilles]:[Chevilles]], MATCH(1, (EDF[[Date]:[Date]]=$A$4)*(EDF[[Nom]:[Nom]]=EDF_jour[[#This Row],[NOM]]), 0)), ""))</f>
        <v/>
      </c>
      <c r="AH59" s="35" t="str" cm="1">
        <f t="array" ref="AH59">IF(IFERROR(INDEX(EDF[[Pieds]:[Pieds]], MATCH(1, (EDF[[Date]:[Date]]=$A$4)*(EDF[[Nom]:[Nom]]=EDF_jour[[#This Row],[NOM]]), 0)), "")=0, "", IFERROR(INDEX(EDF[[Pieds]:[Pieds]], MATCH(1, (EDF[[Date]:[Date]]=$A$4)*(EDF[[Nom]:[Nom]]=EDF_jour[[#This Row],[NOM]]), 0)), ""))</f>
        <v/>
      </c>
      <c r="AI59" s="35" t="str">
        <f>IF(COUNTIFS(EDF[Date], "&gt;=" &amp; DATE(YEAR($A$4), MONTH($A$4), DAY($A$4) - 6), EDF[Date], "&lt;=" &amp; $A$4, EDF[Nom], EDF_jour[[#This Row],[NOM]]) = 0, "", SUMIFS(EDF[Total EDF], EDF[Date], "&gt;=" &amp; DATE(YEAR($A$4), MONTH($A$4), DAY($A$4) - 6), EDF[Date], "&lt;=" &amp; $A$4, EDF[Nom], EDF_jour[[#This Row],[NOM]]) / COUNTIFS(EDF[Date], "&gt;=" &amp; DATE(YEAR($A$4), MONTH($A$4), DAY($A$4) - 6), EDF[Date], "&lt;=" &amp; $A$4, EDF[Nom], EDF_jour[[#This Row],[NOM]]))</f>
        <v/>
      </c>
      <c r="AJ59" s="35" cm="1">
        <f t="array" ref="AJ59">IF(COUNTIFS(EDF[Date], "&gt;=" &amp; DATE(YEAR($A$4), MONTH($A$4), DAY($A$4) - 6), EDF[Date], "&lt;=" &amp; $A$4, EDF[Nom], EDF_jour[[#This Row],[NOM]]) &gt; 1, SQRT(SUMPRODUCT((EDF[Nom]=EDF_jour[[#This Row],[NOM]]) * (EDF[Date]&gt;=DATE(YEAR($A$4), MONTH($A$4), DAY($A$4)-6)) * (EDF[Date]&lt;=$A$4) * (EDF[Total EDF]-EDF_jour[[#This Row],[Tendance semaine]])^2) / (COUNTIFS(EDF[Date], "&gt;=" &amp; DATE(YEAR($A$4), MONTH($A$4), DAY($A$4) - 6), EDF[Date], "&lt;=" &amp; $A$4, EDF[Nom], EDF_jour[[#This Row],[NOM]]) - 1)), 0)</f>
        <v>0</v>
      </c>
      <c r="AK59" s="73" t="str">
        <f>IF(COUNTIFS(EDF[Date], "&gt;=" &amp; DATE(YEAR($A$4), MONTH($A$4), DAY($A$4) - 20), EDF[Date], "&lt;=" &amp; $A$4, EDF[Nom], EDF_jour[[#This Row],[NOM]]) = 0, "", SUMIFS(EDF[Total EDF], EDF[Date], "&gt;=" &amp; DATE(YEAR($A$4), MONTH($A$4), DAY($A$4) - 20), EDF[Date], "&lt;=" &amp; $A$4, EDF[Nom], EDF_jour[[#This Row],[NOM]]) / COUNTIFS(EDF[Date], "&gt;=" &amp; DATE(YEAR($A$4), MONTH($A$4), DAY($A$4) - 20), EDF[Date], "&lt;=" &amp; $A$4, EDF[Nom], EDF_jour[[#This Row],[NOM]]))</f>
        <v/>
      </c>
      <c r="AL59" s="72" t="str">
        <f>IFERROR((EDF_jour[[#This Row],[Score]] - EDF_jour[[#This Row],[Tendance 21j EDF]]) / EDF_jour[[#This Row],[Tendance 21j EDF]], "")</f>
        <v/>
      </c>
      <c r="AM59" s="74" cm="1">
        <f t="array" ref="AM59">IF(COUNTIFS(EDF[Date], "&gt;=" &amp; DATE(YEAR($A$4), MONTH($A$4), DAY($A$4) - 20), EDF[Date], "&lt;=" &amp; $A$4, EDF[Nom], EDF_jour[[#This Row],[NOM]]) &gt; 1, SQRT(SUMPRODUCT((EDF[Nom]=EDF_jour[[#This Row],[NOM]]) * (EDF[Date]&gt;=DATE(YEAR($A$4), MONTH($A$4), DAY($A$4)-20)) * (EDF[Date]&lt;=$A$4) * (EDF[Total EDF]-EDF_jour[[#This Row],[Tendance 21j EDF]])^2) / (COUNTIFS(EDF[Date], "&gt;=" &amp; DATE(YEAR($A$4), MONTH($A$4), DAY($A$4) - 20), EDF[Date], "&lt;=" &amp; $A$4, EDF[Nom], EDF_jour[[#This Row],[NOM]]) - 1)), 0)</f>
        <v>0</v>
      </c>
      <c r="AN59" s="73">
        <f>IF(COUNTIFS(EDF[Date], "&gt;=" &amp; DATE(2023, 7, 17), EDF[Date], "&lt;=" &amp; $A$4, EDF[Nom], EDF_jour[[#This Row],[NOM]]) = 0, "", SUMIFS(EDF[Total EDF], EDF[Date], "&gt;=" &amp; DATE(2023, 7, 17), EDF[Date], "&lt;=" &amp; $A$4, EDF[Nom], EDF_jour[[#This Row],[NOM]]) / COUNTIFS(EDF[Date], "&gt;=" &amp; DATE(2023, 7, 17), EDF[Date], "&lt;=" &amp; $A$4, EDF[Nom], EDF_jour[[#This Row],[NOM]]))</f>
        <v>17.571428571428573</v>
      </c>
      <c r="AO59" s="74" cm="1">
        <f t="array" ref="AO59">IF(COUNTIFS(EDF[Date], "&gt;=" &amp; DATE(2023, 7, 17), EDF[Date], "&lt;=" &amp; $A$4, EDF[Nom], EDF_jour[[#This Row],[NOM]]) &gt; 1, SQRT(SUMPRODUCT((EDF[Nom]=EDF_jour[[#This Row],[NOM]]) * (EDF[Date]&gt;=DATE(2023, 7, 17)) * (EDF[Date]&lt;=$A$4) * (EDF[Total EDF]-EDF_jour[[#This Row],[Tendance saison]])^2) / (COUNTIFS(EDF[Date], "&gt;=" &amp; DATE(2023, 7, 17), EDF[Date], "&lt;=" &amp; $A$4, EDF[Nom], EDF_jour[[#This Row],[NOM]]) - 1)), 0)</f>
        <v>2.2264642052238024</v>
      </c>
      <c r="AP59" s="74" t="str">
        <f>IF(COUNTIFS(EDF[Date], "&gt;=" &amp; DATE(YEAR($A$4), MONTH($A$4), DAY($A$4) - 20), EDF[Date], "&lt;=" &amp; $A$4, EDF[Nom], EDF_jour[[#This Row],[NOM]]) = 0, "", SUMIFS(EDF[Humeur], EDF[Date], "&gt;=" &amp; DATE(YEAR($A$4), MONTH($A$4), DAY($A$4) - 20), EDF[Date], "&lt;=" &amp; $A$4, EDF[Nom], EDF_jour[[#This Row],[NOM]]) / COUNTIFS(EDF[Date], "&gt;=" &amp; DATE(YEAR($A$4), MONTH($A$4), DAY($A$4) - 20), EDF[Date], "&lt;=" &amp; $A$4, EDF[Nom], EDF_jour[[#This Row],[NOM]]))</f>
        <v/>
      </c>
      <c r="AQ59" s="74">
        <f>IF(COUNTIFS(EDF[Date], "&gt;=" &amp; DATE(2023, 7, 17), EDF[Date], "&lt;=" &amp; $A$4, EDF[Nom], EDF_jour[[#This Row],[NOM]]) = 0, "", SUMIFS(EDF[Humeur], EDF[Date], "&gt;=" &amp; DATE(2023, 7, 17), EDF[Date], "&lt;=" &amp; $A$4, EDF[Nom], EDF_jour[[#This Row],[NOM]]) / COUNTIFS(EDF[Date], "&gt;=" &amp; DATE(2023, 7, 17), EDF[Date], "&lt;=" &amp; $A$4, EDF[Nom], EDF_jour[[#This Row],[NOM]]))</f>
        <v>3.2380952380952381</v>
      </c>
      <c r="AR59" s="74" t="str">
        <f>IF(COUNTIFS(EDF[Date], "&gt;=" &amp; DATE(YEAR($A$4), MONTH($A$4), DAY($A$4) - 20), EDF[Date], "&lt;=" &amp; $A$4, EDF[Nom], EDF_jour[[#This Row],[NOM]]) = 0, "", SUMIFS(EDF[Stress], EDF[Date], "&gt;=" &amp; DATE(YEAR($A$4), MONTH($A$4), DAY($A$4) - 20), EDF[Date], "&lt;=" &amp; $A$4, EDF[Nom], EDF_jour[[#This Row],[NOM]]) / COUNTIFS(EDF[Date], "&gt;=" &amp; DATE(YEAR($A$4), MONTH($A$4), DAY($A$4) - 20), EDF[Date], "&lt;=" &amp; $A$4, EDF[Nom], EDF_jour[[#This Row],[NOM]]))</f>
        <v/>
      </c>
      <c r="AS59" s="74">
        <f>IF(COUNTIFS(EDF[Date], "&gt;=" &amp; DATE(2023, 7, 17), EDF[Date], "&lt;=" &amp; $A$4, EDF[Nom], EDF_jour[[#This Row],[NOM]]) = 0, "", SUMIFS(EDF[Stress], EDF[Date], "&gt;=" &amp; DATE(2023, 7, 17), EDF[Date], "&lt;=" &amp; $A$4, EDF[Nom], EDF_jour[[#This Row],[NOM]]) / COUNTIFS(EDF[Date], "&gt;=" &amp; DATE(2023, 7, 17), EDF[Date], "&lt;=" &amp; $A$4, EDF[Nom], EDF_jour[[#This Row],[NOM]]))</f>
        <v>2.8571428571428572</v>
      </c>
      <c r="AT59" s="74" t="str">
        <f>IF(COUNTIFS(EDF[Date], "&gt;=" &amp; DATE(YEAR($A$4), MONTH($A$4), DAY($A$4) - 20), EDF[Date], "&lt;=" &amp; $A$4, EDF[Nom], EDF_jour[[#This Row],[NOM]]) = 0, "", SUMIFS(EDF[Sommeil], EDF[Date], "&gt;=" &amp; DATE(YEAR($A$4), MONTH($A$4), DAY($A$4) - 20), EDF[Date], "&lt;=" &amp; $A$4, EDF[Nom], EDF_jour[[#This Row],[NOM]]) / COUNTIFS(EDF[Date], "&gt;=" &amp; DATE(YEAR($A$4), MONTH($A$4), DAY($A$4) - 20), EDF[Date], "&lt;=" &amp; $A$4, EDF[Nom], EDF_jour[[#This Row],[NOM]]))</f>
        <v/>
      </c>
      <c r="AU59" s="74">
        <f>IF(COUNTIFS(EDF[Date], "&gt;=" &amp; DATE(2023, 7, 17), EDF[Date], "&lt;=" &amp; $A$4, EDF[Nom], EDF_jour[[#This Row],[NOM]]) = 0, "", SUMIFS(EDF[Sommeil], EDF[Date], "&gt;=" &amp; DATE(2023, 7, 17), EDF[Date], "&lt;=" &amp; $A$4, EDF[Nom], EDF_jour[[#This Row],[NOM]]) / COUNTIFS(EDF[Date], "&gt;=" &amp; DATE(2023, 7, 17), EDF[Date], "&lt;=" &amp; $A$4, EDF[Nom], EDF_jour[[#This Row],[NOM]]))</f>
        <v>2.5238095238095237</v>
      </c>
      <c r="AV59" s="74" t="str">
        <f>IF(COUNTIFS(EDF[Date], "&gt;=" &amp; DATE(YEAR($A$4), MONTH($A$4), DAY($A$4) - 20), EDF[Date], "&lt;=" &amp; $A$4, EDF[Nom], EDF_jour[[#This Row],[NOM]]) = 0, "", SUMIFS(EDF[Etat Physique], EDF[Date], "&gt;=" &amp; DATE(YEAR($A$4), MONTH($A$4), DAY($A$4) - 20), EDF[Date], "&lt;=" &amp; $A$4, EDF[Nom], EDF_jour[[#This Row],[NOM]]) / COUNTIFS(EDF[Date], "&gt;=" &amp; DATE(YEAR($A$4), MONTH($A$4), DAY($A$4) - 20), EDF[Date], "&lt;=" &amp; $A$4, EDF[Nom], EDF_jour[[#This Row],[NOM]]))</f>
        <v/>
      </c>
      <c r="AW59" s="74">
        <f>IF(COUNTIFS(EDF[Date], "&gt;=" &amp; DATE(2023, 7, 17), EDF[Date], "&lt;=" &amp; $A$4, EDF[Nom], EDF_jour[[#This Row],[NOM]]) = 0, "", SUMIFS(EDF[Etat Physique], EDF[Date], "&gt;=" &amp; DATE(2023, 7, 17), EDF[Date], "&lt;=" &amp; $A$4, EDF[Nom], EDF_jour[[#This Row],[NOM]]) / COUNTIFS(EDF[Date], "&gt;=" &amp; DATE(2023, 7, 17), EDF[Date], "&lt;=" &amp; $A$4, EDF[Nom], EDF_jour[[#This Row],[NOM]]))</f>
        <v>2.6666666666666665</v>
      </c>
      <c r="AX59" s="74" t="str">
        <f>IF(COUNTIFS(EDF[Date], "&gt;=" &amp; DATE(YEAR($A$4), MONTH($A$4), DAY($A$4) - 20), EDF[Date], "&lt;=" &amp; $A$4, EDF[Nom], EDF_jour[[#This Row],[NOM]]) = 0, "", SUMIFS(EDF[Hydratation], EDF[Date], "&gt;=" &amp; DATE(YEAR($A$4), MONTH($A$4), DAY($A$4) - 20), EDF[Date], "&lt;=" &amp; $A$4, EDF[Nom], EDF_jour[[#This Row],[NOM]]) / COUNTIFS(EDF[Date], "&gt;=" &amp; DATE(YEAR($A$4), MONTH($A$4), DAY($A$4) - 20), EDF[Date], "&lt;=" &amp; $A$4, EDF[Nom], EDF_jour[[#This Row],[NOM]]))</f>
        <v/>
      </c>
      <c r="AY59" s="74">
        <f>IF(COUNTIFS(EDF[Date], "&gt;=" &amp; DATE(2023, 7, 17), EDF[Date], "&lt;=" &amp; $A$4, EDF[Nom], EDF_jour[[#This Row],[NOM]]) = 0, "", SUMIFS(EDF[Hydratation], EDF[Date], "&gt;=" &amp; DATE(2023, 7, 17), EDF[Date], "&lt;=" &amp; $A$4, EDF[Nom], EDF_jour[[#This Row],[NOM]]) / COUNTIFS(EDF[Date], "&gt;=" &amp; DATE(2023, 7, 17), EDF[Date], "&lt;=" &amp; $A$4, EDF[Nom], EDF_jour[[#This Row],[NOM]]))</f>
        <v>3.0952380952380953</v>
      </c>
      <c r="AZ59" s="74" t="str">
        <f>IF(COUNTIFS(EDF[Date], "&gt;=" &amp; DATE(YEAR($A$4), MONTH($A$4), DAY($A$4) - 20), EDF[Date], "&lt;=" &amp; $A$4, EDF[Nom], EDF_jour[[#This Row],[NOM]]) = 0, "", SUMIFS(EDF[Nutrition], EDF[Date], "&gt;=" &amp; DATE(YEAR($A$4), MONTH($A$4), DAY($A$4) - 20), EDF[Date], "&lt;=" &amp; $A$4, EDF[Nom], EDF_jour[[#This Row],[NOM]]) / COUNTIFS(EDF[Date], "&gt;=" &amp; DATE(YEAR($A$4), MONTH($A$4), DAY($A$4) - 20), EDF[Date], "&lt;=" &amp; $A$4, EDF[Nom], EDF_jour[[#This Row],[NOM]]))</f>
        <v/>
      </c>
      <c r="BA59" s="75">
        <f>IF(COUNTIFS(EDF[Date], "&gt;=" &amp; DATE(2023, 7, 17), EDF[Date], "&lt;=" &amp; $A$4, EDF[Nom], EDF_jour[[#This Row],[NOM]]) = 0, "", SUMIFS(EDF[Hydratation], EDF[Date], "&gt;=" &amp; DATE(2023, 7, 17), EDF[Date], "&lt;=" &amp; $A$4, EDF[Nom], EDF_jour[[#This Row],[NOM]]) / COUNTIFS(EDF[Date], "&gt;=" &amp; DATE(2023, 7, 17), EDF[Date], "&lt;=" &amp; $A$4, EDF[Nom], EDF_jour[[#This Row],[NOM]]))</f>
        <v>3.0952380952380953</v>
      </c>
      <c r="BB59" s="49"/>
      <c r="BC59" s="48"/>
      <c r="BD59" s="48"/>
      <c r="BE59" s="48"/>
      <c r="BF59" s="48"/>
      <c r="BG59" s="48"/>
      <c r="BH59" s="48"/>
      <c r="BI59" s="48"/>
      <c r="BJ59" s="48"/>
      <c r="BK59" s="48"/>
      <c r="BL59" s="48"/>
      <c r="BM59" s="48"/>
      <c r="BN59" s="48"/>
      <c r="BO59" s="48"/>
      <c r="BP59" s="48"/>
      <c r="BQ59" s="48"/>
      <c r="BR59" s="48"/>
      <c r="BS59" s="48"/>
      <c r="BT59" s="48"/>
      <c r="BU59" s="49"/>
      <c r="BV59" s="49"/>
      <c r="BW59" s="49"/>
      <c r="BX59" s="49"/>
      <c r="BY59" s="49"/>
    </row>
    <row r="60" spans="1:77" x14ac:dyDescent="0.2">
      <c r="A60" s="78" t="s">
        <v>838</v>
      </c>
      <c r="B60" s="78" t="s">
        <v>839</v>
      </c>
      <c r="C60" s="39"/>
      <c r="D60" s="40"/>
      <c r="E60" s="34"/>
      <c r="F60" s="52" t="s">
        <v>787</v>
      </c>
      <c r="G60" s="53" t="s">
        <v>773</v>
      </c>
      <c r="H60" s="37" t="str" cm="1">
        <f t="array" ref="H60">IF(P60="", "", IF(SUMPRODUCT((EDF_jour[[#This Row],[Humeur]:[Nutrition]]&lt;3)*1)&gt;=3, "Bas", VLOOKUP(P60, $G$67:$H$71, 2, TRUE)))</f>
        <v/>
      </c>
      <c r="I60" s="34"/>
      <c r="J60" s="45" t="str" cm="1">
        <f t="array" ref="J60">IF(SUMPRODUCT((EDF[[Date]:[Date]]=$A$4)*(EDF[[Nom]:[Nom]]=A60)*(EDF[[Humeur]:[Humeur]]))=0, "", SUMPRODUCT((EDF[[Date]:[Date]]=$A$4)*(EDF[[Nom]:[Nom]]=A60)*(EDF[[Humeur]:[Humeur]])))</f>
        <v/>
      </c>
      <c r="K60" s="45" t="str" cm="1">
        <f t="array" ref="K60">IF(SUMPRODUCT((EDF[[Date]:[Date]]=$A$4)*(EDF[[Nom]:[Nom]]=A60)*(EDF[[Stress]:[Stress]]))=0, "", SUMPRODUCT((EDF[[Date]:[Date]]=$A$4)*(EDF[[Nom]:[Nom]]=A60)*(EDF[[Stress]:[Stress]])))</f>
        <v/>
      </c>
      <c r="L60" s="45" t="str" cm="1">
        <f t="array" ref="L60">IF(SUMPRODUCT((EDF[[Date]:[Date]]=$A$4)*(EDF[[Nom]:[Nom]]=A60)*(EDF[[Sommeil]:[Sommeil]]))=0, "", SUMPRODUCT((EDF[[Date]:[Date]]=$A$4)*(EDF[[Nom]:[Nom]]=A60)*(EDF[[Sommeil]:[Sommeil]])))</f>
        <v/>
      </c>
      <c r="M60" s="45" t="str" cm="1">
        <f t="array" ref="M60">IF(SUMPRODUCT((EDF[[Date]:[Date]]=$A$4)*(EDF[[Nom]:[Nom]]=A60)*(EDF[[Etat Physique]:[Etat Physique]]))=0, "", SUMPRODUCT((EDF[[Date]:[Date]]=$A$4)*(EDF[[Nom]:[Nom]]=A60)*(EDF[[Etat Physique]:[Etat Physique]])))</f>
        <v/>
      </c>
      <c r="N60" s="45" t="str" cm="1">
        <f t="array" ref="N60">IF(SUMPRODUCT((EDF[[Date]:[Date]]=$A$4)*(EDF[[Nom]:[Nom]]=A60)*(EDF[[Hydratation]:[Hydratation]]))=0, "", SUMPRODUCT((EDF[[Date]:[Date]]=$A$4)*(EDF[[Nom]:[Nom]]=A60)*(EDF[[Hydratation]:[Hydratation]])))</f>
        <v/>
      </c>
      <c r="O60" s="45" t="str" cm="1">
        <f t="array" ref="O60">IF(SUMPRODUCT((EDF[[Date]:[Date]]=$A$4)*(EDF[[Nom]:[Nom]]=A60)*(EDF[[Nutrition]:[Nutrition]]))=0, "", SUMPRODUCT((EDF[[Date]:[Date]]=$A$4)*(EDF[[Nom]:[Nom]]=A60)*(EDF[[Nutrition]:[Nutrition]])))</f>
        <v/>
      </c>
      <c r="P60" s="45" t="str" cm="1">
        <f t="array" ref="P60">IF(SUMPRODUCT((EDF[[Date]:[Date]]=$A$4)*(EDF[[Nom]:[Nom]]=A60)*(EDF[[Total EDF]:[Total EDF]]))=0, "", SUMPRODUCT((EDF[[Date]:[Date]]=$A$4)*(EDF[[Nom]:[Nom]]=A60)*(EDF[[Total EDF]:[Total EDF]])))</f>
        <v/>
      </c>
      <c r="Q60" s="45" t="str" cm="1">
        <f t="array" ref="Q60">IF(SUMPRODUCT((EDF[[Date]:[Date]]=$A$4)*(EDF[[Nom]:[Nom]]=EDF_jour[[#This Row],[NOM]])*(EDF[[Intensité douleur]:[Intensité douleur]]))=0, "", SUMPRODUCT((EDF[[Date]:[Date]]=$A$4)*(EDF[[Nom]:[Nom]]=EDF_jour[[#This Row],[NOM]])*(EDF[[Intensité douleur]:[Intensité douleur]])))</f>
        <v/>
      </c>
      <c r="R60" s="35" t="str" cm="1">
        <f t="array" ref="R60">IF(IFERROR(INDEX(EDF[[Commentaires douleur]:[Commentaires douleur]], MATCH(1, (EDF[[Date]:[Date]]=$A$4)*(EDF[[Nom]:[Nom]]=EDF_jour[[#This Row],[NOM]]), 0)), "")=0, "", IFERROR(INDEX(EDF[[Commentaires douleur]:[Commentaires douleur]], MATCH(1, (EDF[[Date]:[Date]]=$A$4)*(EDF[[Nom]:[Nom]]=EDF_jour[[#This Row],[NOM]]), 0)), ""))</f>
        <v/>
      </c>
      <c r="S60" s="35"/>
      <c r="T60" s="35" t="str" cm="1">
        <f t="array" ref="T60">IF(IFERROR(INDEX(EDF[[Tête]:[Tête]], MATCH(1, (EDF[[Date]:[Date]]=$A$4)*(EDF[[Nom]:[Nom]]=EDF_jour[[#This Row],[NOM]]), 0)), "")=0, "", IFERROR(INDEX(EDF[[Tête]:[Tête]], MATCH(1, (EDF[[Date]:[Date]]=$A$4)*(EDF[[Nom]:[Nom]]=EDF_jour[[#This Row],[NOM]]), 0)), ""))</f>
        <v/>
      </c>
      <c r="U60" s="35" t="str" cm="1">
        <f t="array" ref="U60">IF(IFERROR(INDEX(EDF[[Cervicales]:[Cervicales]], MATCH(1, (EDF[[Date]:[Date]]=$A$4)*(EDF[[Nom]:[Nom]]=EDF_jour[[#This Row],[NOM]]), 0)), "")=0, "", IFERROR(INDEX(EDF[[Cervicales]:[Cervicales]], MATCH(1, (EDF[[Date]:[Date]]=$A$4)*(EDF[[Nom]:[Nom]]=EDF_jour[[#This Row],[NOM]]), 0)), ""))</f>
        <v/>
      </c>
      <c r="V60" s="35" t="str" cm="1">
        <f t="array" ref="V60">IF(IFERROR(INDEX(EDF[[Ceinture scapulaire]:[Ceinture scapulaire]], MATCH(1, (EDF[[Date]:[Date]]=$A$4)*(EDF[[Nom]:[Nom]]=EDF_jour[[#This Row],[NOM]]), 0)), "")=0, "", IFERROR(INDEX(EDF[[Ceinture scapulaire]:[Ceinture scapulaire]], MATCH(1, (EDF[[Date]:[Date]]=$A$4)*(EDF[[Nom]:[Nom]]=EDF_jour[[#This Row],[NOM]]), 0)), ""))</f>
        <v/>
      </c>
      <c r="W60" s="35" t="str" cm="1">
        <f t="array" ref="W60">IF(IFERROR(INDEX(EDF[[Coudes]:[Coudes]], MATCH(1, (EDF[[Date]:[Date]]=$A$4)*(EDF[[Nom]:[Nom]]=EDF_jour[[#This Row],[NOM]]), 0)), "")=0, "", IFERROR(INDEX(EDF[[Coudes]:[Coudes]], MATCH(1, (EDF[[Date]:[Date]]=$A$4)*(EDF[[Nom]:[Nom]]=EDF_jour[[#This Row],[NOM]]), 0)), ""))</f>
        <v/>
      </c>
      <c r="X60" s="35" t="str" cm="1">
        <f t="array" ref="X60">IF(IFERROR(INDEX(EDF[[Mains]:[Mains]], MATCH(1, (EDF[[Date]:[Date]]=$A$4)*(EDF[[Nom]:[Nom]]=EDF_jour[[#This Row],[NOM]]), 0)), "")=0, "", IFERROR(INDEX(EDF[[Mains]:[Mains]], MATCH(1, (EDF[[Date]:[Date]]=$A$4)*(EDF[[Nom]:[Nom]]=EDF_jour[[#This Row],[NOM]]), 0)), ""))</f>
        <v/>
      </c>
      <c r="Y60" s="35" t="str" cm="1">
        <f t="array" ref="Y60">IF(IFERROR(INDEX(EDF[[Dos]:[Dos]], MATCH(1, (EDF[[Date]:[Date]]=$A$4)*(EDF[[Nom]:[Nom]]=EDF_jour[[#This Row],[NOM]]), 0)), "")=0, "", IFERROR(INDEX(EDF[[Dos]:[Dos]], MATCH(1, (EDF[[Date]:[Date]]=$A$4)*(EDF[[Nom]:[Nom]]=EDF_jour[[#This Row],[NOM]]), 0)), ""))</f>
        <v/>
      </c>
      <c r="Z60" s="35" t="str" cm="1">
        <f t="array" ref="Z60">IF(IFERROR(INDEX(EDF[[Abdos]:[Abdos]], MATCH(1, (EDF[[Date]:[Date]]=$A$4)*(EDF[[Nom]:[Nom]]=EDF_jour[[#This Row],[NOM]]), 0)), "")=0, "", IFERROR(INDEX(EDF[[Abdos]:[Abdos]], MATCH(1, (EDF[[Date]:[Date]]=$A$4)*(EDF[[Nom]:[Nom]]=EDF_jour[[#This Row],[NOM]]), 0)), ""))</f>
        <v/>
      </c>
      <c r="AA60" s="35" t="str" cm="1">
        <f t="array" ref="AA60">IF(IFERROR(INDEX(EDF[[Ceinture pelvienne]:[Ceinture pelvienne]], MATCH(1, (EDF[[Date]:[Date]]=$A$4)*(EDF[[Nom]:[Nom]]=EDF_jour[[#This Row],[NOM]]), 0)), "")=0, "", IFERROR(INDEX(EDF[[Ceinture pelvienne]:[Ceinture pelvienne]], MATCH(1, (EDF[[Date]:[Date]]=$A$4)*(EDF[[Nom]:[Nom]]=EDF_jour[[#This Row],[NOM]]), 0)), ""))</f>
        <v/>
      </c>
      <c r="AB60" s="35" t="str" cm="1">
        <f t="array" ref="AB60">IF(IFERROR(INDEX(EDF[[Genou]:[Genou]], MATCH(1, (EDF[[Date]:[Date]]=$A$4)*(EDF[[Nom]:[Nom]]=EDF_jour[[#This Row],[NOM]]), 0)), "")=0, "", IFERROR(INDEX(EDF[[Genou]:[Genou]], MATCH(1, (EDF[[Date]:[Date]]=$A$4)*(EDF[[Nom]:[Nom]]=EDF_jour[[#This Row],[NOM]]), 0)), ""))</f>
        <v/>
      </c>
      <c r="AC60" s="35" t="str" cm="1">
        <f t="array" ref="AC60">IF(IFERROR(INDEX(EDF[[Quadri]:[Quadri]], MATCH(1, (EDF[[Date]:[Date]]=$A$4)*(EDF[[Nom]:[Nom]]=EDF_jour[[#This Row],[NOM]]), 0)), "")=0, "", IFERROR(INDEX(EDF[[Quadri]:[Quadri]], MATCH(1, (EDF[[Date]:[Date]]=$A$4)*(EDF[[Nom]:[Nom]]=EDF_jour[[#This Row],[NOM]]), 0)), ""))</f>
        <v/>
      </c>
      <c r="AD60" s="35" t="str" cm="1">
        <f t="array" ref="AD60">IF(IFERROR(INDEX(EDF[[Ischio]:[Ischio]], MATCH(1, (EDF[[Date]:[Date]]=$A$4)*(EDF[[Nom]:[Nom]]=EDF_jour[[#This Row],[NOM]]), 0)), "")=0, "", IFERROR(INDEX(EDF[[Ischio]:[Ischio]], MATCH(1, (EDF[[Date]:[Date]]=$A$4)*(EDF[[Nom]:[Nom]]=EDF_jour[[#This Row],[NOM]]), 0)), ""))</f>
        <v/>
      </c>
      <c r="AE60" s="35" t="str" cm="1">
        <f t="array" ref="AE60">IF(IFERROR(INDEX(EDF[[Tibia]:[Tibia]], MATCH(1, (EDF[[Date]:[Date]]=$A$4)*(EDF[[Nom]:[Nom]]=EDF_jour[[#This Row],[NOM]]), 0)), "")=0, "", IFERROR(INDEX(EDF[[Tibia]:[Tibia]], MATCH(1, (EDF[[Date]:[Date]]=$A$4)*(EDF[[Nom]:[Nom]]=EDF_jour[[#This Row],[NOM]]), 0)), ""))</f>
        <v/>
      </c>
      <c r="AF60" s="35" t="str" cm="1">
        <f t="array" ref="AF60">IF(IFERROR(INDEX(EDF[[Mollet]:[Mollet]], MATCH(1, (EDF[[Date]:[Date]]=$A$4)*(EDF[[Nom]:[Nom]]=EDF_jour[[#This Row],[NOM]]), 0)), "")=0, "", IFERROR(INDEX(EDF[[Mollet]:[Mollet]], MATCH(1, (EDF[[Date]:[Date]]=$A$4)*(EDF[[Nom]:[Nom]]=EDF_jour[[#This Row],[NOM]]), 0)), ""))</f>
        <v/>
      </c>
      <c r="AG60" s="35" t="str" cm="1">
        <f t="array" ref="AG60">IF(IFERROR(INDEX(EDF[[Chevilles]:[Chevilles]], MATCH(1, (EDF[[Date]:[Date]]=$A$4)*(EDF[[Nom]:[Nom]]=EDF_jour[[#This Row],[NOM]]), 0)), "")=0, "", IFERROR(INDEX(EDF[[Chevilles]:[Chevilles]], MATCH(1, (EDF[[Date]:[Date]]=$A$4)*(EDF[[Nom]:[Nom]]=EDF_jour[[#This Row],[NOM]]), 0)), ""))</f>
        <v/>
      </c>
      <c r="AH60" s="35" t="str" cm="1">
        <f t="array" ref="AH60">IF(IFERROR(INDEX(EDF[[Pieds]:[Pieds]], MATCH(1, (EDF[[Date]:[Date]]=$A$4)*(EDF[[Nom]:[Nom]]=EDF_jour[[#This Row],[NOM]]), 0)), "")=0, "", IFERROR(INDEX(EDF[[Pieds]:[Pieds]], MATCH(1, (EDF[[Date]:[Date]]=$A$4)*(EDF[[Nom]:[Nom]]=EDF_jour[[#This Row],[NOM]]), 0)), ""))</f>
        <v/>
      </c>
      <c r="AI60" s="35" t="str">
        <f>IF(COUNTIFS(EDF[Date], "&gt;=" &amp; DATE(YEAR($A$4), MONTH($A$4), DAY($A$4) - 6), EDF[Date], "&lt;=" &amp; $A$4, EDF[Nom], EDF_jour[[#This Row],[NOM]]) = 0, "", SUMIFS(EDF[Total EDF], EDF[Date], "&gt;=" &amp; DATE(YEAR($A$4), MONTH($A$4), DAY($A$4) - 6), EDF[Date], "&lt;=" &amp; $A$4, EDF[Nom], EDF_jour[[#This Row],[NOM]]) / COUNTIFS(EDF[Date], "&gt;=" &amp; DATE(YEAR($A$4), MONTH($A$4), DAY($A$4) - 6), EDF[Date], "&lt;=" &amp; $A$4, EDF[Nom], EDF_jour[[#This Row],[NOM]]))</f>
        <v/>
      </c>
      <c r="AJ60" s="35" cm="1">
        <f t="array" ref="AJ60">IF(COUNTIFS(EDF[Date], "&gt;=" &amp; DATE(YEAR($A$4), MONTH($A$4), DAY($A$4) - 6), EDF[Date], "&lt;=" &amp; $A$4, EDF[Nom], EDF_jour[[#This Row],[NOM]]) &gt; 1, SQRT(SUMPRODUCT((EDF[Nom]=EDF_jour[[#This Row],[NOM]]) * (EDF[Date]&gt;=DATE(YEAR($A$4), MONTH($A$4), DAY($A$4)-6)) * (EDF[Date]&lt;=$A$4) * (EDF[Total EDF]-EDF_jour[[#This Row],[Tendance semaine]])^2) / (COUNTIFS(EDF[Date], "&gt;=" &amp; DATE(YEAR($A$4), MONTH($A$4), DAY($A$4) - 6), EDF[Date], "&lt;=" &amp; $A$4, EDF[Nom], EDF_jour[[#This Row],[NOM]]) - 1)), 0)</f>
        <v>0</v>
      </c>
      <c r="AK60" s="73" t="str">
        <f>IF(COUNTIFS(EDF[Date], "&gt;=" &amp; DATE(YEAR($A$4), MONTH($A$4), DAY($A$4) - 20), EDF[Date], "&lt;=" &amp; $A$4, EDF[Nom], EDF_jour[[#This Row],[NOM]]) = 0, "", SUMIFS(EDF[Total EDF], EDF[Date], "&gt;=" &amp; DATE(YEAR($A$4), MONTH($A$4), DAY($A$4) - 20), EDF[Date], "&lt;=" &amp; $A$4, EDF[Nom], EDF_jour[[#This Row],[NOM]]) / COUNTIFS(EDF[Date], "&gt;=" &amp; DATE(YEAR($A$4), MONTH($A$4), DAY($A$4) - 20), EDF[Date], "&lt;=" &amp; $A$4, EDF[Nom], EDF_jour[[#This Row],[NOM]]))</f>
        <v/>
      </c>
      <c r="AL60" s="72" t="str">
        <f>IFERROR((EDF_jour[[#This Row],[Score]] - EDF_jour[[#This Row],[Tendance 21j EDF]]) / EDF_jour[[#This Row],[Tendance 21j EDF]], "")</f>
        <v/>
      </c>
      <c r="AM60" s="74" cm="1">
        <f t="array" ref="AM60">IF(COUNTIFS(EDF[Date], "&gt;=" &amp; DATE(YEAR($A$4), MONTH($A$4), DAY($A$4) - 20), EDF[Date], "&lt;=" &amp; $A$4, EDF[Nom], EDF_jour[[#This Row],[NOM]]) &gt; 1, SQRT(SUMPRODUCT((EDF[Nom]=EDF_jour[[#This Row],[NOM]]) * (EDF[Date]&gt;=DATE(YEAR($A$4), MONTH($A$4), DAY($A$4)-20)) * (EDF[Date]&lt;=$A$4) * (EDF[Total EDF]-EDF_jour[[#This Row],[Tendance 21j EDF]])^2) / (COUNTIFS(EDF[Date], "&gt;=" &amp; DATE(YEAR($A$4), MONTH($A$4), DAY($A$4) - 20), EDF[Date], "&lt;=" &amp; $A$4, EDF[Nom], EDF_jour[[#This Row],[NOM]]) - 1)), 0)</f>
        <v>0</v>
      </c>
      <c r="AN60" s="73" t="str">
        <f>IF(COUNTIFS(EDF[Date], "&gt;=" &amp; DATE(2023, 7, 17), EDF[Date], "&lt;=" &amp; $A$4, EDF[Nom], EDF_jour[[#This Row],[NOM]]) = 0, "", SUMIFS(EDF[Total EDF], EDF[Date], "&gt;=" &amp; DATE(2023, 7, 17), EDF[Date], "&lt;=" &amp; $A$4, EDF[Nom], EDF_jour[[#This Row],[NOM]]) / COUNTIFS(EDF[Date], "&gt;=" &amp; DATE(2023, 7, 17), EDF[Date], "&lt;=" &amp; $A$4, EDF[Nom], EDF_jour[[#This Row],[NOM]]))</f>
        <v/>
      </c>
      <c r="AO60" s="74" cm="1">
        <f t="array" ref="AO60">IF(COUNTIFS(EDF[Date], "&gt;=" &amp; DATE(2023, 7, 17), EDF[Date], "&lt;=" &amp; $A$4, EDF[Nom], EDF_jour[[#This Row],[NOM]]) &gt; 1, SQRT(SUMPRODUCT((EDF[Nom]=EDF_jour[[#This Row],[NOM]]) * (EDF[Date]&gt;=DATE(2023, 7, 17)) * (EDF[Date]&lt;=$A$4) * (EDF[Total EDF]-EDF_jour[[#This Row],[Tendance saison]])^2) / (COUNTIFS(EDF[Date], "&gt;=" &amp; DATE(2023, 7, 17), EDF[Date], "&lt;=" &amp; $A$4, EDF[Nom], EDF_jour[[#This Row],[NOM]]) - 1)), 0)</f>
        <v>0</v>
      </c>
      <c r="AP60" s="74" t="str">
        <f>IF(COUNTIFS(EDF[Date], "&gt;=" &amp; DATE(YEAR($A$4), MONTH($A$4), DAY($A$4) - 20), EDF[Date], "&lt;=" &amp; $A$4, EDF[Nom], EDF_jour[[#This Row],[NOM]]) = 0, "", SUMIFS(EDF[Humeur], EDF[Date], "&gt;=" &amp; DATE(YEAR($A$4), MONTH($A$4), DAY($A$4) - 20), EDF[Date], "&lt;=" &amp; $A$4, EDF[Nom], EDF_jour[[#This Row],[NOM]]) / COUNTIFS(EDF[Date], "&gt;=" &amp; DATE(YEAR($A$4), MONTH($A$4), DAY($A$4) - 20), EDF[Date], "&lt;=" &amp; $A$4, EDF[Nom], EDF_jour[[#This Row],[NOM]]))</f>
        <v/>
      </c>
      <c r="AQ60" s="74" t="str">
        <f>IF(COUNTIFS(EDF[Date], "&gt;=" &amp; DATE(2023, 7, 17), EDF[Date], "&lt;=" &amp; $A$4, EDF[Nom], EDF_jour[[#This Row],[NOM]]) = 0, "", SUMIFS(EDF[Humeur], EDF[Date], "&gt;=" &amp; DATE(2023, 7, 17), EDF[Date], "&lt;=" &amp; $A$4, EDF[Nom], EDF_jour[[#This Row],[NOM]]) / COUNTIFS(EDF[Date], "&gt;=" &amp; DATE(2023, 7, 17), EDF[Date], "&lt;=" &amp; $A$4, EDF[Nom], EDF_jour[[#This Row],[NOM]]))</f>
        <v/>
      </c>
      <c r="AR60" s="74" t="str">
        <f>IF(COUNTIFS(EDF[Date], "&gt;=" &amp; DATE(YEAR($A$4), MONTH($A$4), DAY($A$4) - 20), EDF[Date], "&lt;=" &amp; $A$4, EDF[Nom], EDF_jour[[#This Row],[NOM]]) = 0, "", SUMIFS(EDF[Stress], EDF[Date], "&gt;=" &amp; DATE(YEAR($A$4), MONTH($A$4), DAY($A$4) - 20), EDF[Date], "&lt;=" &amp; $A$4, EDF[Nom], EDF_jour[[#This Row],[NOM]]) / COUNTIFS(EDF[Date], "&gt;=" &amp; DATE(YEAR($A$4), MONTH($A$4), DAY($A$4) - 20), EDF[Date], "&lt;=" &amp; $A$4, EDF[Nom], EDF_jour[[#This Row],[NOM]]))</f>
        <v/>
      </c>
      <c r="AS60" s="74" t="str">
        <f>IF(COUNTIFS(EDF[Date], "&gt;=" &amp; DATE(2023, 7, 17), EDF[Date], "&lt;=" &amp; $A$4, EDF[Nom], EDF_jour[[#This Row],[NOM]]) = 0, "", SUMIFS(EDF[Stress], EDF[Date], "&gt;=" &amp; DATE(2023, 7, 17), EDF[Date], "&lt;=" &amp; $A$4, EDF[Nom], EDF_jour[[#This Row],[NOM]]) / COUNTIFS(EDF[Date], "&gt;=" &amp; DATE(2023, 7, 17), EDF[Date], "&lt;=" &amp; $A$4, EDF[Nom], EDF_jour[[#This Row],[NOM]]))</f>
        <v/>
      </c>
      <c r="AT60" s="74" t="str">
        <f>IF(COUNTIFS(EDF[Date], "&gt;=" &amp; DATE(YEAR($A$4), MONTH($A$4), DAY($A$4) - 20), EDF[Date], "&lt;=" &amp; $A$4, EDF[Nom], EDF_jour[[#This Row],[NOM]]) = 0, "", SUMIFS(EDF[Sommeil], EDF[Date], "&gt;=" &amp; DATE(YEAR($A$4), MONTH($A$4), DAY($A$4) - 20), EDF[Date], "&lt;=" &amp; $A$4, EDF[Nom], EDF_jour[[#This Row],[NOM]]) / COUNTIFS(EDF[Date], "&gt;=" &amp; DATE(YEAR($A$4), MONTH($A$4), DAY($A$4) - 20), EDF[Date], "&lt;=" &amp; $A$4, EDF[Nom], EDF_jour[[#This Row],[NOM]]))</f>
        <v/>
      </c>
      <c r="AU60" s="74" t="str">
        <f>IF(COUNTIFS(EDF[Date], "&gt;=" &amp; DATE(2023, 7, 17), EDF[Date], "&lt;=" &amp; $A$4, EDF[Nom], EDF_jour[[#This Row],[NOM]]) = 0, "", SUMIFS(EDF[Sommeil], EDF[Date], "&gt;=" &amp; DATE(2023, 7, 17), EDF[Date], "&lt;=" &amp; $A$4, EDF[Nom], EDF_jour[[#This Row],[NOM]]) / COUNTIFS(EDF[Date], "&gt;=" &amp; DATE(2023, 7, 17), EDF[Date], "&lt;=" &amp; $A$4, EDF[Nom], EDF_jour[[#This Row],[NOM]]))</f>
        <v/>
      </c>
      <c r="AV60" s="74" t="str">
        <f>IF(COUNTIFS(EDF[Date], "&gt;=" &amp; DATE(YEAR($A$4), MONTH($A$4), DAY($A$4) - 20), EDF[Date], "&lt;=" &amp; $A$4, EDF[Nom], EDF_jour[[#This Row],[NOM]]) = 0, "", SUMIFS(EDF[Etat Physique], EDF[Date], "&gt;=" &amp; DATE(YEAR($A$4), MONTH($A$4), DAY($A$4) - 20), EDF[Date], "&lt;=" &amp; $A$4, EDF[Nom], EDF_jour[[#This Row],[NOM]]) / COUNTIFS(EDF[Date], "&gt;=" &amp; DATE(YEAR($A$4), MONTH($A$4), DAY($A$4) - 20), EDF[Date], "&lt;=" &amp; $A$4, EDF[Nom], EDF_jour[[#This Row],[NOM]]))</f>
        <v/>
      </c>
      <c r="AW60" s="74" t="str">
        <f>IF(COUNTIFS(EDF[Date], "&gt;=" &amp; DATE(2023, 7, 17), EDF[Date], "&lt;=" &amp; $A$4, EDF[Nom], EDF_jour[[#This Row],[NOM]]) = 0, "", SUMIFS(EDF[Etat Physique], EDF[Date], "&gt;=" &amp; DATE(2023, 7, 17), EDF[Date], "&lt;=" &amp; $A$4, EDF[Nom], EDF_jour[[#This Row],[NOM]]) / COUNTIFS(EDF[Date], "&gt;=" &amp; DATE(2023, 7, 17), EDF[Date], "&lt;=" &amp; $A$4, EDF[Nom], EDF_jour[[#This Row],[NOM]]))</f>
        <v/>
      </c>
      <c r="AX60" s="74" t="str">
        <f>IF(COUNTIFS(EDF[Date], "&gt;=" &amp; DATE(YEAR($A$4), MONTH($A$4), DAY($A$4) - 20), EDF[Date], "&lt;=" &amp; $A$4, EDF[Nom], EDF_jour[[#This Row],[NOM]]) = 0, "", SUMIFS(EDF[Hydratation], EDF[Date], "&gt;=" &amp; DATE(YEAR($A$4), MONTH($A$4), DAY($A$4) - 20), EDF[Date], "&lt;=" &amp; $A$4, EDF[Nom], EDF_jour[[#This Row],[NOM]]) / COUNTIFS(EDF[Date], "&gt;=" &amp; DATE(YEAR($A$4), MONTH($A$4), DAY($A$4) - 20), EDF[Date], "&lt;=" &amp; $A$4, EDF[Nom], EDF_jour[[#This Row],[NOM]]))</f>
        <v/>
      </c>
      <c r="AY60" s="74" t="str">
        <f>IF(COUNTIFS(EDF[Date], "&gt;=" &amp; DATE(2023, 7, 17), EDF[Date], "&lt;=" &amp; $A$4, EDF[Nom], EDF_jour[[#This Row],[NOM]]) = 0, "", SUMIFS(EDF[Hydratation], EDF[Date], "&gt;=" &amp; DATE(2023, 7, 17), EDF[Date], "&lt;=" &amp; $A$4, EDF[Nom], EDF_jour[[#This Row],[NOM]]) / COUNTIFS(EDF[Date], "&gt;=" &amp; DATE(2023, 7, 17), EDF[Date], "&lt;=" &amp; $A$4, EDF[Nom], EDF_jour[[#This Row],[NOM]]))</f>
        <v/>
      </c>
      <c r="AZ60" s="74" t="str">
        <f>IF(COUNTIFS(EDF[Date], "&gt;=" &amp; DATE(YEAR($A$4), MONTH($A$4), DAY($A$4) - 20), EDF[Date], "&lt;=" &amp; $A$4, EDF[Nom], EDF_jour[[#This Row],[NOM]]) = 0, "", SUMIFS(EDF[Nutrition], EDF[Date], "&gt;=" &amp; DATE(YEAR($A$4), MONTH($A$4), DAY($A$4) - 20), EDF[Date], "&lt;=" &amp; $A$4, EDF[Nom], EDF_jour[[#This Row],[NOM]]) / COUNTIFS(EDF[Date], "&gt;=" &amp; DATE(YEAR($A$4), MONTH($A$4), DAY($A$4) - 20), EDF[Date], "&lt;=" &amp; $A$4, EDF[Nom], EDF_jour[[#This Row],[NOM]]))</f>
        <v/>
      </c>
      <c r="BA60" s="75" t="str">
        <f>IF(COUNTIFS(EDF[Date], "&gt;=" &amp; DATE(2023, 7, 17), EDF[Date], "&lt;=" &amp; $A$4, EDF[Nom], EDF_jour[[#This Row],[NOM]]) = 0, "", SUMIFS(EDF[Hydratation], EDF[Date], "&gt;=" &amp; DATE(2023, 7, 17), EDF[Date], "&lt;=" &amp; $A$4, EDF[Nom], EDF_jour[[#This Row],[NOM]]) / COUNTIFS(EDF[Date], "&gt;=" &amp; DATE(2023, 7, 17), EDF[Date], "&lt;=" &amp; $A$4, EDF[Nom], EDF_jour[[#This Row],[NOM]]))</f>
        <v/>
      </c>
      <c r="BB60" s="49"/>
      <c r="BC60" s="48"/>
      <c r="BD60" s="48"/>
      <c r="BE60" s="48"/>
      <c r="BF60" s="48"/>
      <c r="BG60" s="48"/>
      <c r="BH60" s="48"/>
      <c r="BI60" s="48"/>
      <c r="BJ60" s="48"/>
      <c r="BK60" s="48"/>
      <c r="BL60" s="48"/>
      <c r="BM60" s="48"/>
      <c r="BN60" s="48"/>
      <c r="BO60" s="48"/>
      <c r="BP60" s="48"/>
      <c r="BQ60" s="48"/>
      <c r="BR60" s="48"/>
      <c r="BS60" s="48"/>
      <c r="BT60" s="48"/>
      <c r="BU60" s="49"/>
      <c r="BV60" s="49"/>
      <c r="BW60" s="49"/>
      <c r="BX60" s="49"/>
      <c r="BY60" s="49"/>
    </row>
    <row r="61" spans="1:77" x14ac:dyDescent="0.2">
      <c r="A61" s="48"/>
      <c r="B61" s="48"/>
      <c r="C61" s="48"/>
      <c r="D61" s="48"/>
      <c r="E61" s="48"/>
      <c r="F61" s="5"/>
      <c r="G61" s="5"/>
      <c r="H61" s="5"/>
      <c r="I61" s="48"/>
      <c r="J61" s="5"/>
      <c r="K61" s="5"/>
      <c r="L61" s="5"/>
      <c r="M61" s="5"/>
      <c r="N61" s="5"/>
      <c r="O61" s="5"/>
      <c r="P61" s="5"/>
      <c r="Q61" s="48"/>
      <c r="R61" s="5"/>
      <c r="S61" s="31"/>
      <c r="T61" s="5"/>
      <c r="U61" s="5"/>
      <c r="V61" s="54"/>
      <c r="W61" s="5"/>
      <c r="X61" s="5"/>
      <c r="Y61" s="5"/>
      <c r="Z61" s="48"/>
      <c r="AA61" s="48"/>
      <c r="AB61" s="48"/>
      <c r="AC61" s="48"/>
      <c r="AD61" s="48"/>
      <c r="AE61" s="48"/>
      <c r="AF61" s="48"/>
      <c r="AG61" s="48"/>
      <c r="AH61" s="48"/>
      <c r="AI61" s="48"/>
      <c r="AJ61" s="48"/>
      <c r="AK61" s="49"/>
      <c r="AL61" s="49"/>
      <c r="AM61" s="49"/>
      <c r="AN61" s="49"/>
      <c r="AO61" s="49"/>
      <c r="AP61" s="49"/>
      <c r="AQ61" s="49"/>
      <c r="AR61" s="49"/>
      <c r="AS61" s="49"/>
      <c r="AT61" s="49"/>
      <c r="AU61" s="49"/>
      <c r="AV61" s="49"/>
      <c r="AW61" s="49"/>
      <c r="AX61" s="49"/>
      <c r="AY61" s="49"/>
      <c r="AZ61" s="49"/>
      <c r="BA61" s="49"/>
      <c r="BB61" s="49"/>
      <c r="BC61" s="48"/>
      <c r="BD61" s="48"/>
      <c r="BE61" s="48"/>
      <c r="BF61" s="48"/>
      <c r="BG61" s="48"/>
      <c r="BH61" s="48"/>
      <c r="BI61" s="48"/>
      <c r="BJ61" s="48"/>
      <c r="BK61" s="48"/>
      <c r="BL61" s="48"/>
      <c r="BM61" s="48"/>
      <c r="BN61" s="48"/>
      <c r="BO61" s="48"/>
      <c r="BP61" s="48"/>
      <c r="BQ61" s="48"/>
      <c r="BR61" s="48"/>
      <c r="BS61" s="48"/>
      <c r="BT61" s="48"/>
      <c r="BU61" s="48"/>
      <c r="BV61" s="48"/>
      <c r="BW61" s="48"/>
      <c r="BX61" s="48"/>
      <c r="BY61" s="48"/>
    </row>
    <row r="62" spans="1:77" s="56" customFormat="1" x14ac:dyDescent="0.2">
      <c r="A62" s="49"/>
      <c r="B62" s="49"/>
      <c r="C62" s="49"/>
      <c r="D62" s="49"/>
      <c r="E62" s="49"/>
      <c r="F62" s="19"/>
      <c r="G62" s="19"/>
      <c r="H62" s="19"/>
      <c r="I62" s="49"/>
      <c r="J62" s="19"/>
      <c r="K62" s="19"/>
      <c r="L62" s="19"/>
      <c r="M62" s="19"/>
      <c r="N62" s="19"/>
      <c r="O62" s="19"/>
      <c r="P62" s="19"/>
      <c r="Q62" s="49"/>
      <c r="R62" s="19"/>
      <c r="S62" s="58"/>
      <c r="T62" s="19"/>
      <c r="U62" s="19"/>
      <c r="V62" s="59"/>
      <c r="W62" s="19"/>
      <c r="X62" s="19"/>
      <c r="Y62" s="19"/>
      <c r="Z62" s="49"/>
      <c r="AA62" s="49"/>
      <c r="AB62" s="49"/>
      <c r="AC62" s="49"/>
      <c r="AD62" s="49"/>
      <c r="AE62" s="49"/>
      <c r="AF62" s="49"/>
      <c r="AG62" s="49"/>
      <c r="AH62" s="49"/>
      <c r="AI62" s="49"/>
      <c r="AJ62" s="49"/>
      <c r="AK62" s="49"/>
      <c r="AL62" s="49"/>
      <c r="AM62" s="49"/>
      <c r="AN62" s="49"/>
      <c r="AO62" s="49"/>
      <c r="AP62" s="49"/>
      <c r="AQ62" s="49"/>
      <c r="AR62" s="49"/>
      <c r="AS62" s="49"/>
      <c r="AT62" s="49"/>
      <c r="AU62" s="49"/>
      <c r="AV62" s="49"/>
      <c r="AW62" s="49"/>
      <c r="AX62" s="49"/>
      <c r="AY62" s="49"/>
      <c r="AZ62" s="49"/>
      <c r="BA62" s="49"/>
      <c r="BB62" s="49"/>
      <c r="BC62" s="49"/>
      <c r="BD62" s="49"/>
      <c r="BE62" s="49"/>
      <c r="BF62" s="49"/>
      <c r="BG62" s="49"/>
      <c r="BH62" s="49"/>
      <c r="BI62" s="49"/>
      <c r="BJ62" s="49"/>
      <c r="BK62" s="49"/>
      <c r="BL62" s="49"/>
      <c r="BM62" s="49"/>
      <c r="BN62" s="49"/>
      <c r="BO62" s="49"/>
      <c r="BP62" s="49"/>
      <c r="BQ62" s="49"/>
      <c r="BR62" s="49"/>
      <c r="BS62" s="49"/>
      <c r="BT62" s="49"/>
      <c r="BU62" s="49"/>
      <c r="BV62" s="49"/>
      <c r="BW62" s="49"/>
      <c r="BX62" s="49"/>
      <c r="BY62" s="49"/>
    </row>
    <row r="63" spans="1:77" s="56" customFormat="1" x14ac:dyDescent="0.2">
      <c r="A63" s="49"/>
      <c r="B63" s="49"/>
      <c r="C63" s="49"/>
      <c r="D63" s="49"/>
      <c r="E63" s="49"/>
      <c r="F63" s="19"/>
      <c r="G63" s="19"/>
      <c r="H63" s="19"/>
      <c r="I63" s="49"/>
      <c r="J63" s="19"/>
      <c r="K63" s="19"/>
      <c r="L63" s="19"/>
      <c r="M63" s="19"/>
      <c r="N63" s="19"/>
      <c r="O63" s="19"/>
      <c r="P63" s="19"/>
      <c r="Q63" s="49"/>
      <c r="R63" s="19"/>
      <c r="S63" s="58"/>
      <c r="T63" s="19"/>
      <c r="U63" s="19"/>
      <c r="V63" s="59"/>
      <c r="W63" s="19"/>
      <c r="X63" s="19"/>
      <c r="Y63" s="19"/>
      <c r="Z63" s="49"/>
      <c r="AA63" s="49"/>
      <c r="AB63" s="49"/>
      <c r="AC63" s="49"/>
      <c r="AD63" s="49"/>
      <c r="AE63" s="49"/>
      <c r="AF63" s="49"/>
      <c r="AG63" s="49"/>
      <c r="AH63" s="49"/>
      <c r="AI63" s="49"/>
      <c r="AJ63" s="49"/>
      <c r="AK63" s="49"/>
      <c r="AL63" s="49"/>
      <c r="AM63" s="49"/>
      <c r="AN63" s="49"/>
      <c r="AO63" s="49"/>
      <c r="AP63" s="49"/>
      <c r="AQ63" s="49"/>
      <c r="AR63" s="49"/>
      <c r="AS63" s="49"/>
      <c r="AT63" s="49"/>
      <c r="AU63" s="49"/>
      <c r="AV63" s="49"/>
      <c r="AW63" s="49"/>
      <c r="AX63" s="49"/>
      <c r="AY63" s="49"/>
      <c r="AZ63" s="49"/>
      <c r="BA63" s="49"/>
      <c r="BB63" s="49"/>
      <c r="BC63" s="49"/>
      <c r="BD63" s="49"/>
      <c r="BE63" s="49"/>
      <c r="BF63" s="49"/>
      <c r="BG63" s="49"/>
      <c r="BH63" s="49"/>
      <c r="BI63" s="49"/>
      <c r="BJ63" s="49"/>
      <c r="BK63" s="49"/>
      <c r="BL63" s="49"/>
      <c r="BM63" s="49"/>
      <c r="BN63" s="49"/>
      <c r="BO63" s="49"/>
      <c r="BP63" s="49"/>
      <c r="BQ63" s="49"/>
      <c r="BR63" s="49"/>
      <c r="BS63" s="49"/>
      <c r="BT63" s="49"/>
      <c r="BU63" s="49"/>
      <c r="BV63" s="49"/>
      <c r="BW63" s="49"/>
      <c r="BX63" s="49"/>
      <c r="BY63" s="49"/>
    </row>
    <row r="64" spans="1:77" s="56" customFormat="1" x14ac:dyDescent="0.2">
      <c r="A64" s="49"/>
      <c r="B64" s="49"/>
      <c r="C64" s="49"/>
      <c r="D64" s="49"/>
      <c r="E64" s="49"/>
      <c r="F64" s="19"/>
      <c r="G64" s="19"/>
      <c r="H64" s="19"/>
      <c r="I64" s="49"/>
      <c r="J64" s="19"/>
      <c r="K64" s="19"/>
      <c r="L64" s="19"/>
      <c r="M64" s="19"/>
      <c r="N64" s="19"/>
      <c r="O64" s="19"/>
      <c r="P64" s="19"/>
      <c r="Q64" s="49"/>
      <c r="R64" s="19"/>
      <c r="S64" s="58"/>
      <c r="T64" s="19"/>
      <c r="U64" s="19"/>
      <c r="V64" s="59"/>
      <c r="W64" s="19"/>
      <c r="X64" s="19"/>
      <c r="Y64" s="19"/>
      <c r="Z64" s="49"/>
      <c r="AA64" s="49"/>
      <c r="AB64" s="49"/>
      <c r="AC64" s="49"/>
      <c r="AD64" s="49"/>
      <c r="AE64" s="49"/>
      <c r="AF64" s="49"/>
      <c r="AG64" s="49"/>
      <c r="AH64" s="49"/>
      <c r="AI64" s="49"/>
      <c r="AJ64" s="49"/>
      <c r="AK64" s="49"/>
      <c r="AL64" s="49"/>
      <c r="AM64" s="49"/>
      <c r="AN64" s="49"/>
      <c r="AO64" s="49"/>
      <c r="AP64" s="49"/>
      <c r="AQ64" s="49"/>
      <c r="AR64" s="49"/>
      <c r="AS64" s="49"/>
      <c r="AT64" s="49"/>
      <c r="AU64" s="49"/>
      <c r="AV64" s="49"/>
      <c r="AW64" s="49"/>
      <c r="AX64" s="49"/>
      <c r="AY64" s="49"/>
      <c r="AZ64" s="49"/>
      <c r="BA64" s="49"/>
      <c r="BB64" s="49"/>
      <c r="BC64" s="49"/>
      <c r="BD64" s="49"/>
      <c r="BE64" s="49"/>
      <c r="BF64" s="49"/>
      <c r="BG64" s="49"/>
      <c r="BH64" s="49"/>
      <c r="BI64" s="49"/>
      <c r="BJ64" s="49"/>
      <c r="BK64" s="49"/>
      <c r="BL64" s="49"/>
      <c r="BM64" s="49"/>
      <c r="BN64" s="49"/>
      <c r="BO64" s="49"/>
      <c r="BP64" s="49"/>
      <c r="BQ64" s="49"/>
      <c r="BR64" s="49"/>
      <c r="BS64" s="49"/>
      <c r="BT64" s="49"/>
      <c r="BU64" s="49"/>
      <c r="BV64" s="49"/>
      <c r="BW64" s="49"/>
      <c r="BX64" s="49"/>
      <c r="BY64" s="49"/>
    </row>
    <row r="65" spans="1:341" s="56" customFormat="1" x14ac:dyDescent="0.2">
      <c r="A65" s="49"/>
      <c r="B65" s="49"/>
      <c r="C65" s="49"/>
      <c r="D65" s="49"/>
      <c r="E65" s="49"/>
      <c r="F65" s="19"/>
      <c r="G65" s="19"/>
      <c r="H65" s="19"/>
      <c r="I65" s="49"/>
      <c r="J65" s="19"/>
      <c r="K65" s="19"/>
      <c r="L65" s="19"/>
      <c r="M65" s="19"/>
      <c r="N65" s="19"/>
      <c r="O65" s="19"/>
      <c r="P65" s="19"/>
      <c r="Q65" s="49"/>
      <c r="R65" s="19"/>
      <c r="S65" s="58"/>
      <c r="T65" s="19"/>
      <c r="U65" s="19"/>
      <c r="V65" s="19"/>
      <c r="W65" s="19"/>
      <c r="X65" s="19"/>
      <c r="Y65" s="19"/>
      <c r="Z65" s="49"/>
      <c r="AA65" s="49"/>
      <c r="AB65" s="49"/>
      <c r="AC65" s="49"/>
      <c r="AD65" s="49"/>
      <c r="AE65" s="49"/>
      <c r="AF65" s="49"/>
      <c r="AG65" s="49"/>
      <c r="AH65" s="49"/>
      <c r="AI65" s="49"/>
      <c r="AJ65" s="49"/>
      <c r="AK65" s="49"/>
      <c r="AL65" s="49"/>
      <c r="AM65" s="49"/>
      <c r="AN65" s="49"/>
      <c r="AO65" s="49"/>
      <c r="AP65" s="49"/>
      <c r="AQ65" s="49"/>
      <c r="AR65" s="49"/>
      <c r="AS65" s="49"/>
      <c r="AT65" s="49"/>
      <c r="AU65" s="49"/>
      <c r="AV65" s="49"/>
      <c r="AW65" s="49"/>
      <c r="AX65" s="49"/>
      <c r="AY65" s="49"/>
      <c r="AZ65" s="49"/>
      <c r="BA65" s="49"/>
      <c r="BB65" s="49"/>
      <c r="BC65" s="49"/>
      <c r="BD65" s="49"/>
      <c r="BE65" s="49"/>
      <c r="BF65" s="49"/>
      <c r="BG65" s="49"/>
      <c r="BH65" s="49"/>
      <c r="BI65" s="49"/>
      <c r="BJ65" s="49"/>
      <c r="BK65" s="49"/>
      <c r="BL65" s="49"/>
      <c r="BM65" s="49"/>
      <c r="BN65" s="49"/>
      <c r="BO65" s="49"/>
      <c r="BP65" s="49"/>
      <c r="BQ65" s="49"/>
      <c r="BR65" s="49"/>
      <c r="BS65" s="49"/>
      <c r="BT65" s="49"/>
      <c r="BU65" s="49"/>
      <c r="BV65" s="49"/>
      <c r="BW65" s="49"/>
      <c r="BX65" s="49"/>
      <c r="BY65" s="49"/>
    </row>
    <row r="66" spans="1:341" s="56" customFormat="1" x14ac:dyDescent="0.2">
      <c r="A66" s="49" t="s">
        <v>840</v>
      </c>
      <c r="B66" s="49" t="s">
        <v>841</v>
      </c>
      <c r="C66" s="49"/>
      <c r="D66" s="49"/>
      <c r="E66" s="49"/>
      <c r="F66" s="19"/>
      <c r="G66" s="142" t="s">
        <v>842</v>
      </c>
      <c r="H66" s="142"/>
      <c r="I66" s="49"/>
      <c r="J66" s="19"/>
      <c r="K66" s="19"/>
      <c r="L66" s="19"/>
      <c r="M66" s="19"/>
      <c r="N66" s="19"/>
      <c r="O66" s="19"/>
      <c r="P66" s="19"/>
      <c r="Q66" s="49"/>
      <c r="R66" s="19"/>
      <c r="S66" s="58"/>
      <c r="T66" s="19"/>
      <c r="U66" s="19"/>
      <c r="V66" s="19"/>
      <c r="W66" s="19"/>
      <c r="X66" s="19"/>
      <c r="Y66" s="19"/>
      <c r="Z66" s="49"/>
      <c r="AA66" s="49"/>
      <c r="AB66" s="49"/>
      <c r="AC66" s="49"/>
      <c r="AD66" s="49"/>
      <c r="AE66" s="49"/>
      <c r="AF66" s="49"/>
      <c r="AG66" s="49"/>
      <c r="AH66" s="49"/>
      <c r="AI66" s="49"/>
      <c r="AJ66" s="49"/>
      <c r="AK66" s="49"/>
      <c r="AL66" s="49"/>
      <c r="AM66" s="49"/>
      <c r="AN66" s="49"/>
      <c r="AO66" s="49"/>
      <c r="AP66" s="49"/>
      <c r="AQ66" s="49"/>
      <c r="AR66" s="49"/>
      <c r="AS66" s="49"/>
      <c r="AT66" s="49"/>
      <c r="AU66" s="49"/>
      <c r="AV66" s="49"/>
      <c r="AW66" s="49"/>
      <c r="AX66" s="49"/>
      <c r="AY66" s="49"/>
      <c r="AZ66" s="49"/>
      <c r="BA66" s="49"/>
      <c r="BB66" s="49"/>
      <c r="BC66" s="49"/>
      <c r="BD66" s="49"/>
      <c r="BE66" s="49"/>
      <c r="BF66" s="49"/>
      <c r="BG66" s="49"/>
      <c r="BH66" s="49"/>
      <c r="BI66" s="49"/>
      <c r="BJ66" s="49"/>
      <c r="BK66" s="49"/>
      <c r="BL66" s="49"/>
      <c r="BM66" s="49"/>
      <c r="BN66" s="49"/>
      <c r="BO66" s="49"/>
      <c r="BP66" s="49"/>
      <c r="BQ66" s="49"/>
      <c r="BR66" s="49"/>
      <c r="BS66" s="49"/>
      <c r="BT66" s="49"/>
      <c r="BU66" s="49"/>
      <c r="BV66" s="49"/>
      <c r="BW66" s="49"/>
      <c r="BX66" s="49"/>
      <c r="BY66" s="49"/>
    </row>
    <row r="67" spans="1:341" s="56" customFormat="1" x14ac:dyDescent="0.2">
      <c r="A67" s="49" t="s">
        <v>767</v>
      </c>
      <c r="B67" s="49" t="s">
        <v>773</v>
      </c>
      <c r="C67" s="49"/>
      <c r="D67" s="49"/>
      <c r="E67" s="49"/>
      <c r="F67" s="19"/>
      <c r="G67" s="19">
        <v>0</v>
      </c>
      <c r="H67" s="19" t="s">
        <v>843</v>
      </c>
      <c r="I67" s="49"/>
      <c r="J67" s="19"/>
      <c r="K67" s="19"/>
      <c r="L67" s="19"/>
      <c r="M67" s="19"/>
      <c r="N67" s="19"/>
      <c r="O67" s="19"/>
      <c r="P67" s="19"/>
      <c r="Q67" s="49"/>
      <c r="R67" s="19"/>
      <c r="S67" s="58"/>
      <c r="T67" s="19"/>
      <c r="U67" s="19"/>
      <c r="V67" s="19"/>
      <c r="W67" s="19"/>
      <c r="X67" s="19"/>
      <c r="Y67" s="19"/>
      <c r="Z67" s="49"/>
      <c r="AA67" s="49"/>
      <c r="AB67" s="49"/>
      <c r="AC67" s="49"/>
      <c r="AD67" s="49"/>
      <c r="AE67" s="49"/>
      <c r="AF67" s="49"/>
      <c r="AG67" s="49"/>
      <c r="AH67" s="49"/>
      <c r="AI67" s="49"/>
      <c r="AJ67" s="49"/>
      <c r="AK67" s="49"/>
      <c r="AL67" s="49"/>
      <c r="AM67" s="49"/>
      <c r="AN67" s="49"/>
      <c r="AO67" s="49"/>
      <c r="AP67" s="49"/>
      <c r="AQ67" s="49"/>
      <c r="AR67" s="49"/>
      <c r="AS67" s="49"/>
      <c r="AT67" s="49"/>
      <c r="AU67" s="49"/>
      <c r="AV67" s="49"/>
      <c r="AW67" s="49"/>
      <c r="AX67" s="49"/>
      <c r="AY67" s="49"/>
      <c r="AZ67" s="49"/>
      <c r="BA67" s="49"/>
      <c r="BB67" s="49"/>
      <c r="BC67" s="49"/>
      <c r="BD67" s="49"/>
      <c r="BE67" s="49"/>
      <c r="BF67" s="49"/>
      <c r="BG67" s="49"/>
      <c r="BH67" s="49"/>
      <c r="BI67" s="49"/>
      <c r="BJ67" s="49"/>
      <c r="BK67" s="49"/>
      <c r="BL67" s="49"/>
      <c r="BM67" s="49"/>
      <c r="BN67" s="49"/>
      <c r="BO67" s="49"/>
      <c r="BP67" s="49"/>
      <c r="BQ67" s="49"/>
      <c r="BR67" s="49"/>
      <c r="BS67" s="49"/>
      <c r="BT67" s="49"/>
      <c r="BU67" s="49"/>
      <c r="BV67" s="49"/>
      <c r="BW67" s="49"/>
      <c r="BX67" s="49"/>
      <c r="BY67" s="49"/>
    </row>
    <row r="68" spans="1:341" s="56" customFormat="1" x14ac:dyDescent="0.2">
      <c r="A68" s="49" t="s">
        <v>787</v>
      </c>
      <c r="B68" s="49" t="s">
        <v>844</v>
      </c>
      <c r="C68" s="49"/>
      <c r="D68" s="49"/>
      <c r="E68" s="49"/>
      <c r="F68" s="19"/>
      <c r="G68" s="19">
        <v>10</v>
      </c>
      <c r="H68" s="19" t="s">
        <v>845</v>
      </c>
      <c r="I68" s="49"/>
      <c r="J68" s="19"/>
      <c r="K68" s="19"/>
      <c r="L68" s="19"/>
      <c r="M68" s="19"/>
      <c r="N68" s="19"/>
      <c r="O68" s="19"/>
      <c r="P68" s="19"/>
      <c r="Q68" s="49"/>
      <c r="R68" s="19"/>
      <c r="S68" s="58"/>
      <c r="T68" s="19"/>
      <c r="U68" s="19"/>
      <c r="V68" s="19"/>
      <c r="W68" s="19"/>
      <c r="X68" s="19"/>
      <c r="Y68" s="19"/>
      <c r="Z68" s="49"/>
      <c r="AA68" s="49"/>
      <c r="AB68" s="49"/>
      <c r="AC68" s="49"/>
      <c r="AD68" s="49"/>
      <c r="AE68" s="49"/>
      <c r="AF68" s="49"/>
      <c r="AG68" s="49"/>
      <c r="AH68" s="49"/>
      <c r="AI68" s="49"/>
      <c r="AJ68" s="49"/>
      <c r="AK68" s="49"/>
      <c r="AL68" s="49"/>
      <c r="AM68" s="49"/>
      <c r="AN68" s="49"/>
      <c r="AO68" s="49"/>
      <c r="AP68" s="49"/>
      <c r="AQ68" s="49"/>
      <c r="AR68" s="49"/>
      <c r="AS68" s="49"/>
      <c r="AT68" s="49"/>
      <c r="AU68" s="49"/>
      <c r="AV68" s="49"/>
      <c r="AW68" s="49"/>
      <c r="AX68" s="49"/>
      <c r="AY68" s="49"/>
      <c r="AZ68" s="49"/>
      <c r="BA68" s="49"/>
      <c r="BB68" s="49"/>
      <c r="BC68" s="49"/>
      <c r="BD68" s="49"/>
      <c r="BE68" s="49"/>
      <c r="BF68" s="49"/>
      <c r="BG68" s="49"/>
      <c r="BH68" s="49"/>
      <c r="BI68" s="49"/>
      <c r="BJ68" s="49"/>
      <c r="BK68" s="49"/>
      <c r="BL68" s="49"/>
      <c r="BM68" s="49"/>
      <c r="BN68" s="49"/>
      <c r="BO68" s="49"/>
      <c r="BP68" s="49"/>
      <c r="BQ68" s="49"/>
      <c r="BR68" s="49"/>
      <c r="BS68" s="49"/>
      <c r="BT68" s="49"/>
      <c r="BU68" s="49"/>
      <c r="BV68" s="49"/>
      <c r="BW68" s="49"/>
      <c r="BX68" s="49"/>
      <c r="BY68" s="49"/>
    </row>
    <row r="69" spans="1:341" s="56" customFormat="1" x14ac:dyDescent="0.2">
      <c r="A69" s="49"/>
      <c r="B69" s="49" t="s">
        <v>768</v>
      </c>
      <c r="C69" s="49"/>
      <c r="D69" s="49"/>
      <c r="E69" s="49"/>
      <c r="F69" s="19"/>
      <c r="G69" s="19">
        <v>15</v>
      </c>
      <c r="H69" s="19" t="s">
        <v>846</v>
      </c>
      <c r="I69" s="49"/>
      <c r="J69" s="19"/>
      <c r="K69" s="19"/>
      <c r="L69" s="19"/>
      <c r="M69" s="19"/>
      <c r="N69" s="19"/>
      <c r="O69" s="19"/>
      <c r="P69" s="19"/>
      <c r="Q69" s="49"/>
      <c r="R69" s="19"/>
      <c r="S69" s="58"/>
      <c r="T69" s="19"/>
      <c r="U69" s="19"/>
      <c r="V69" s="19"/>
      <c r="W69" s="19"/>
      <c r="X69" s="19"/>
      <c r="Y69" s="19"/>
      <c r="Z69" s="49"/>
      <c r="AA69" s="49"/>
      <c r="AB69" s="49"/>
      <c r="AC69" s="49"/>
      <c r="AD69" s="49"/>
      <c r="AE69" s="49"/>
      <c r="AF69" s="49"/>
      <c r="AG69" s="49"/>
      <c r="AH69" s="49"/>
      <c r="AI69" s="49"/>
      <c r="AJ69" s="49"/>
      <c r="AK69" s="49"/>
      <c r="AL69" s="49"/>
      <c r="AM69" s="49"/>
      <c r="AN69" s="49"/>
      <c r="AO69" s="49"/>
      <c r="AP69" s="49"/>
      <c r="AQ69" s="49"/>
      <c r="AR69" s="49"/>
      <c r="AS69" s="49"/>
      <c r="AT69" s="49"/>
      <c r="AU69" s="49"/>
      <c r="AV69" s="49"/>
      <c r="AW69" s="49"/>
      <c r="AX69" s="49"/>
      <c r="AY69" s="49"/>
      <c r="AZ69" s="49"/>
      <c r="BA69" s="49"/>
      <c r="BB69" s="49"/>
      <c r="BC69" s="49"/>
      <c r="BD69" s="49"/>
      <c r="BE69" s="49"/>
      <c r="BF69" s="49"/>
      <c r="BG69" s="49"/>
      <c r="BH69" s="49"/>
      <c r="BI69" s="49"/>
      <c r="BJ69" s="49"/>
      <c r="BK69" s="49"/>
      <c r="BL69" s="49"/>
      <c r="BM69" s="49"/>
      <c r="BN69" s="49"/>
      <c r="BO69" s="49"/>
      <c r="BP69" s="49"/>
      <c r="BQ69" s="49"/>
      <c r="BR69" s="49"/>
      <c r="BS69" s="49"/>
      <c r="BT69" s="49"/>
      <c r="BU69" s="49"/>
      <c r="BV69" s="49"/>
      <c r="BW69" s="49"/>
      <c r="BX69" s="49"/>
      <c r="BY69" s="49"/>
    </row>
    <row r="70" spans="1:341" s="56" customFormat="1" ht="34" x14ac:dyDescent="0.2">
      <c r="A70" s="49"/>
      <c r="B70" s="60" t="s">
        <v>847</v>
      </c>
      <c r="C70" s="20"/>
      <c r="D70" s="20"/>
      <c r="E70" s="20"/>
      <c r="F70" s="49"/>
      <c r="G70" s="19">
        <v>20</v>
      </c>
      <c r="H70" s="19" t="s">
        <v>848</v>
      </c>
      <c r="I70" s="49"/>
      <c r="J70" s="19"/>
      <c r="K70" s="19"/>
      <c r="L70" s="19"/>
      <c r="M70" s="19"/>
      <c r="N70" s="19"/>
      <c r="O70" s="19"/>
      <c r="P70" s="19"/>
      <c r="Q70" s="49"/>
      <c r="R70" s="19"/>
      <c r="S70" s="58"/>
      <c r="T70" s="19"/>
      <c r="U70" s="19"/>
      <c r="V70" s="19"/>
      <c r="W70" s="19"/>
      <c r="X70" s="19"/>
      <c r="Y70" s="19"/>
      <c r="Z70" s="49"/>
      <c r="AA70" s="49"/>
      <c r="AB70" s="49"/>
      <c r="AC70" s="49"/>
      <c r="AD70" s="49"/>
      <c r="AE70" s="49"/>
      <c r="AF70" s="49"/>
      <c r="AG70" s="49"/>
      <c r="AH70" s="49"/>
      <c r="AI70" s="49"/>
      <c r="AJ70" s="49"/>
      <c r="AK70" s="49"/>
      <c r="AL70" s="49"/>
      <c r="AM70" s="49"/>
      <c r="AN70" s="49"/>
      <c r="AO70" s="49"/>
      <c r="AP70" s="49"/>
      <c r="AQ70" s="49"/>
      <c r="AR70" s="49"/>
      <c r="AS70" s="49"/>
      <c r="AT70" s="49"/>
      <c r="AU70" s="49"/>
      <c r="AV70" s="49"/>
      <c r="AW70" s="49"/>
      <c r="AX70" s="49"/>
      <c r="AY70" s="49"/>
      <c r="AZ70" s="49"/>
      <c r="BA70" s="49"/>
      <c r="BB70" s="49"/>
      <c r="BC70" s="49"/>
      <c r="BD70" s="49"/>
      <c r="BE70" s="49"/>
      <c r="BF70" s="49"/>
      <c r="BG70" s="49"/>
      <c r="BH70" s="49"/>
      <c r="BI70" s="49"/>
      <c r="BJ70" s="49"/>
      <c r="BK70" s="49"/>
      <c r="BL70" s="49"/>
      <c r="BM70" s="49"/>
      <c r="BN70" s="49"/>
      <c r="BO70" s="49"/>
      <c r="BP70" s="49"/>
      <c r="BQ70" s="49"/>
      <c r="BR70" s="49"/>
      <c r="BS70" s="49"/>
      <c r="BT70" s="49"/>
      <c r="BU70" s="49"/>
      <c r="BV70" s="49"/>
      <c r="BW70" s="49"/>
      <c r="BX70" s="49"/>
      <c r="BY70" s="49"/>
    </row>
    <row r="71" spans="1:341" s="56" customFormat="1" x14ac:dyDescent="0.2">
      <c r="A71" s="49"/>
      <c r="B71" s="49" t="s">
        <v>828</v>
      </c>
      <c r="C71" s="49"/>
      <c r="D71" s="49"/>
      <c r="E71" s="49"/>
      <c r="F71" s="49"/>
      <c r="G71" s="19">
        <v>25</v>
      </c>
      <c r="H71" s="19" t="s">
        <v>11</v>
      </c>
      <c r="I71" s="49"/>
      <c r="J71" s="19"/>
      <c r="K71" s="19"/>
      <c r="L71" s="19"/>
      <c r="M71" s="19"/>
      <c r="N71" s="19"/>
      <c r="O71" s="19"/>
      <c r="P71" s="19"/>
      <c r="Q71" s="49"/>
      <c r="R71" s="19"/>
      <c r="S71" s="58"/>
      <c r="T71" s="19"/>
      <c r="U71" s="19"/>
      <c r="V71" s="19"/>
      <c r="W71" s="19"/>
      <c r="X71" s="19"/>
      <c r="Y71" s="19"/>
      <c r="Z71" s="49"/>
      <c r="AA71" s="49"/>
      <c r="AB71" s="49"/>
      <c r="AC71" s="49"/>
      <c r="AD71" s="49"/>
      <c r="AE71" s="49"/>
      <c r="AF71" s="49"/>
      <c r="AG71" s="49"/>
      <c r="AH71" s="49"/>
      <c r="AI71" s="49"/>
      <c r="AJ71" s="49"/>
      <c r="AK71" s="49"/>
      <c r="AL71" s="49"/>
      <c r="AM71" s="49"/>
      <c r="AN71" s="49"/>
      <c r="AO71" s="49"/>
      <c r="AP71" s="49"/>
      <c r="AQ71" s="49"/>
      <c r="AR71" s="49"/>
      <c r="AS71" s="49"/>
      <c r="AT71" s="49"/>
      <c r="AU71" s="49"/>
      <c r="AV71" s="49"/>
      <c r="AW71" s="49"/>
      <c r="AX71" s="49"/>
      <c r="AY71" s="49"/>
      <c r="AZ71" s="49"/>
      <c r="BA71" s="49"/>
      <c r="BB71" s="49"/>
      <c r="BC71" s="49"/>
      <c r="BD71" s="49"/>
      <c r="BE71" s="49"/>
      <c r="BF71" s="49"/>
      <c r="BG71" s="49"/>
      <c r="BH71" s="49"/>
      <c r="BI71" s="49"/>
      <c r="BJ71" s="49"/>
      <c r="BK71" s="49"/>
      <c r="BL71" s="49"/>
      <c r="BM71" s="49"/>
      <c r="BN71" s="49"/>
      <c r="BO71" s="49"/>
      <c r="BP71" s="49"/>
      <c r="BQ71" s="49"/>
      <c r="BR71" s="49"/>
      <c r="BS71" s="49"/>
      <c r="BT71" s="49"/>
      <c r="BU71" s="49"/>
      <c r="BV71" s="49"/>
      <c r="BW71" s="49"/>
      <c r="BX71" s="49"/>
      <c r="BY71" s="49"/>
    </row>
    <row r="72" spans="1:341" s="56" customFormat="1" x14ac:dyDescent="0.2">
      <c r="A72" s="49"/>
      <c r="B72" s="49"/>
      <c r="C72" s="49"/>
      <c r="D72" s="49"/>
      <c r="E72" s="49"/>
      <c r="F72" s="49"/>
      <c r="G72" s="19"/>
      <c r="H72" s="19"/>
      <c r="I72" s="49"/>
      <c r="J72" s="19"/>
      <c r="K72" s="19"/>
      <c r="L72" s="19"/>
      <c r="M72" s="43"/>
      <c r="N72" s="43"/>
      <c r="O72" s="19"/>
      <c r="P72" s="19"/>
      <c r="Q72" s="49"/>
      <c r="R72" s="19"/>
      <c r="S72" s="58"/>
      <c r="T72" s="19"/>
      <c r="U72" s="19"/>
      <c r="V72" s="19"/>
      <c r="W72" s="19"/>
      <c r="X72" s="19"/>
      <c r="Y72" s="19"/>
      <c r="Z72" s="49"/>
      <c r="AA72" s="49"/>
      <c r="AB72" s="49"/>
      <c r="AC72" s="49"/>
      <c r="AD72" s="49"/>
      <c r="AE72" s="49"/>
      <c r="AF72" s="49"/>
      <c r="AG72" s="49"/>
      <c r="AH72" s="49"/>
      <c r="AI72" s="49"/>
      <c r="AJ72" s="49"/>
      <c r="AK72" s="49"/>
      <c r="AL72" s="49"/>
      <c r="AM72" s="49"/>
      <c r="AN72" s="49"/>
      <c r="AO72" s="49"/>
      <c r="AP72" s="49"/>
      <c r="AQ72" s="49"/>
      <c r="AR72" s="49"/>
      <c r="AS72" s="49"/>
      <c r="AT72" s="49"/>
      <c r="AU72" s="49"/>
      <c r="AV72" s="49"/>
      <c r="AW72" s="49"/>
      <c r="AX72" s="49"/>
      <c r="AY72" s="49"/>
      <c r="AZ72" s="49"/>
      <c r="BA72" s="49"/>
      <c r="BB72" s="49"/>
      <c r="BC72" s="49"/>
      <c r="BD72" s="49"/>
      <c r="BE72" s="49"/>
      <c r="BF72" s="49"/>
      <c r="BG72" s="49"/>
      <c r="BH72" s="49"/>
      <c r="BI72" s="49"/>
      <c r="BJ72" s="49"/>
      <c r="BK72" s="49"/>
      <c r="BL72" s="49"/>
      <c r="BM72" s="49"/>
      <c r="BN72" s="49"/>
      <c r="BO72" s="49"/>
      <c r="BP72" s="49"/>
      <c r="BQ72" s="49"/>
      <c r="BR72" s="49"/>
      <c r="BS72" s="49"/>
      <c r="BT72" s="49"/>
      <c r="BU72" s="49"/>
      <c r="BV72" s="49"/>
      <c r="BW72" s="49"/>
      <c r="BX72" s="49"/>
      <c r="BY72" s="49"/>
    </row>
    <row r="73" spans="1:341" s="56" customFormat="1" x14ac:dyDescent="0.2">
      <c r="A73" s="49"/>
      <c r="B73" s="49"/>
      <c r="C73" s="49"/>
      <c r="D73" s="49"/>
      <c r="E73" s="49"/>
      <c r="F73" s="49"/>
      <c r="G73" s="19"/>
      <c r="H73" s="19"/>
      <c r="I73" s="49"/>
      <c r="J73" s="19"/>
      <c r="K73" s="19"/>
      <c r="L73" s="19"/>
      <c r="M73" s="19"/>
      <c r="N73" s="19"/>
      <c r="O73" s="19"/>
      <c r="P73" s="19"/>
      <c r="Q73" s="49"/>
      <c r="R73" s="19"/>
      <c r="S73" s="58"/>
      <c r="T73" s="19"/>
      <c r="U73" s="19"/>
      <c r="V73" s="19"/>
      <c r="W73" s="19"/>
      <c r="X73" s="19"/>
      <c r="Y73" s="19"/>
      <c r="Z73" s="49"/>
      <c r="AA73" s="49"/>
      <c r="AB73" s="49"/>
      <c r="AC73" s="49"/>
      <c r="AD73" s="49"/>
      <c r="AE73" s="49"/>
      <c r="AF73" s="49"/>
      <c r="AG73" s="49"/>
      <c r="AH73" s="49"/>
      <c r="AI73" s="49"/>
      <c r="AJ73" s="49"/>
      <c r="AK73" s="49"/>
      <c r="AL73" s="49"/>
      <c r="AM73" s="49"/>
      <c r="AN73" s="49"/>
      <c r="AO73" s="49"/>
      <c r="AP73" s="49"/>
      <c r="AQ73" s="49"/>
      <c r="AR73" s="49"/>
      <c r="AS73" s="49"/>
      <c r="AT73" s="49"/>
      <c r="AU73" s="49"/>
      <c r="AV73" s="49"/>
      <c r="AW73" s="49"/>
      <c r="AX73" s="49"/>
      <c r="AY73" s="49"/>
      <c r="AZ73" s="49"/>
      <c r="BA73" s="49"/>
      <c r="BB73" s="49"/>
      <c r="BC73" s="49"/>
      <c r="BD73" s="49"/>
      <c r="BE73" s="49"/>
      <c r="BF73" s="49"/>
      <c r="BG73" s="49"/>
      <c r="BH73" s="49"/>
      <c r="BI73" s="49"/>
      <c r="BJ73" s="49"/>
      <c r="BK73" s="49"/>
      <c r="BL73" s="49"/>
      <c r="BM73" s="49"/>
      <c r="BN73" s="49"/>
      <c r="BO73" s="49"/>
      <c r="BP73" s="49"/>
      <c r="BQ73" s="49"/>
      <c r="BR73" s="49"/>
      <c r="BS73" s="49"/>
      <c r="BT73" s="49"/>
      <c r="BU73" s="49"/>
      <c r="BV73" s="49"/>
      <c r="BW73" s="49"/>
      <c r="BX73" s="49"/>
      <c r="BY73" s="49"/>
    </row>
    <row r="74" spans="1:341" s="56" customFormat="1" x14ac:dyDescent="0.2">
      <c r="A74" s="49"/>
      <c r="B74" s="49"/>
      <c r="C74" s="49"/>
      <c r="D74" s="49"/>
      <c r="E74" s="49"/>
      <c r="F74" s="18" t="s">
        <v>849</v>
      </c>
      <c r="G74" s="43" t="s">
        <v>850</v>
      </c>
      <c r="H74" s="59" t="s">
        <v>851</v>
      </c>
      <c r="I74" s="43" t="s">
        <v>852</v>
      </c>
      <c r="J74" s="43"/>
      <c r="K74" s="43" t="s">
        <v>849</v>
      </c>
      <c r="L74" s="43" t="s">
        <v>853</v>
      </c>
      <c r="M74" s="43" t="s">
        <v>854</v>
      </c>
      <c r="N74" s="43" t="s">
        <v>855</v>
      </c>
      <c r="O74" s="43"/>
      <c r="P74" s="43"/>
      <c r="Q74" s="43"/>
      <c r="R74" s="43" t="s">
        <v>849</v>
      </c>
      <c r="S74" s="43"/>
      <c r="T74" s="43"/>
      <c r="U74" s="43"/>
      <c r="V74" s="43"/>
      <c r="W74" s="43"/>
      <c r="X74" s="43"/>
      <c r="Y74" s="43"/>
      <c r="Z74" s="43"/>
      <c r="AA74" s="43"/>
      <c r="AB74" s="43"/>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3"/>
      <c r="BE74" s="43"/>
      <c r="BF74" s="43"/>
      <c r="BG74" s="43"/>
      <c r="BH74" s="43"/>
      <c r="BI74" s="43"/>
      <c r="BJ74" s="43"/>
      <c r="BK74" s="43"/>
      <c r="BL74" s="43"/>
      <c r="BM74" s="43"/>
      <c r="BN74" s="43"/>
      <c r="BO74" s="43"/>
      <c r="BP74" s="43"/>
      <c r="BQ74" s="43"/>
      <c r="BR74" s="43"/>
      <c r="BS74" s="43"/>
      <c r="BT74" s="43"/>
      <c r="BU74" s="43"/>
      <c r="BV74" s="43"/>
      <c r="BW74" s="43"/>
      <c r="BX74" s="43"/>
      <c r="BY74" s="43"/>
      <c r="BZ74" s="47"/>
      <c r="CA74" s="47"/>
      <c r="CB74" s="47"/>
      <c r="CC74" s="47"/>
      <c r="CD74" s="47"/>
      <c r="CE74" s="47"/>
      <c r="CF74" s="47"/>
      <c r="CG74" s="47"/>
      <c r="CH74" s="47"/>
      <c r="CI74" s="47"/>
      <c r="CJ74" s="47"/>
      <c r="CK74" s="47"/>
      <c r="CL74" s="47"/>
      <c r="CM74" s="47"/>
      <c r="CN74" s="47"/>
      <c r="CO74" s="47"/>
      <c r="CP74" s="47"/>
      <c r="CQ74" s="47"/>
      <c r="CR74" s="47"/>
      <c r="CS74" s="47"/>
      <c r="CT74" s="47"/>
      <c r="CU74" s="47"/>
      <c r="CV74" s="47"/>
      <c r="CW74" s="47"/>
      <c r="CX74" s="47"/>
      <c r="CY74" s="47"/>
      <c r="CZ74" s="47"/>
      <c r="DA74" s="47"/>
      <c r="DB74" s="47"/>
      <c r="DC74" s="47"/>
      <c r="DD74" s="47"/>
      <c r="DE74" s="47"/>
      <c r="DF74" s="47"/>
      <c r="DG74" s="47"/>
      <c r="DH74" s="47"/>
      <c r="DI74" s="47"/>
      <c r="DJ74" s="47"/>
      <c r="DK74" s="47"/>
      <c r="DL74" s="47"/>
      <c r="DM74" s="47"/>
      <c r="DN74" s="47"/>
      <c r="DO74" s="47"/>
      <c r="DP74" s="47"/>
      <c r="DQ74" s="47"/>
      <c r="DR74" s="47"/>
      <c r="DS74" s="47"/>
      <c r="DT74" s="47"/>
      <c r="DU74" s="47"/>
      <c r="DV74" s="47"/>
      <c r="DW74" s="47"/>
      <c r="DX74" s="47"/>
      <c r="DY74" s="47"/>
      <c r="DZ74" s="47"/>
      <c r="EA74" s="47"/>
      <c r="EB74" s="47"/>
      <c r="EC74" s="47"/>
      <c r="ED74" s="47"/>
      <c r="EE74" s="47"/>
      <c r="EF74" s="47"/>
      <c r="EG74" s="47"/>
      <c r="EH74" s="47"/>
      <c r="EI74" s="47"/>
      <c r="EJ74" s="47"/>
      <c r="EK74" s="47"/>
      <c r="EL74" s="47"/>
      <c r="EM74" s="47"/>
      <c r="EN74" s="47"/>
      <c r="EO74" s="47"/>
      <c r="EP74" s="47"/>
      <c r="EQ74" s="47"/>
      <c r="ER74" s="47"/>
      <c r="ES74" s="47"/>
      <c r="ET74" s="47"/>
      <c r="EU74" s="47"/>
      <c r="EV74" s="47"/>
      <c r="EW74" s="47"/>
      <c r="EX74" s="47"/>
      <c r="EY74" s="47"/>
      <c r="EZ74" s="47"/>
      <c r="FA74" s="47"/>
      <c r="FB74" s="47"/>
      <c r="FC74" s="47"/>
      <c r="FD74" s="47"/>
      <c r="FE74" s="47"/>
      <c r="FF74" s="47"/>
      <c r="FG74" s="47"/>
      <c r="FH74" s="47"/>
      <c r="FI74" s="47"/>
      <c r="FJ74" s="47"/>
      <c r="FK74" s="47"/>
      <c r="FL74" s="47"/>
      <c r="FM74" s="47"/>
      <c r="FN74" s="47"/>
      <c r="FO74" s="47"/>
      <c r="FP74" s="47"/>
      <c r="FQ74" s="47"/>
      <c r="FR74" s="47"/>
      <c r="FS74" s="47"/>
      <c r="FT74" s="47"/>
      <c r="FU74" s="47"/>
      <c r="FV74" s="47"/>
      <c r="FW74" s="47"/>
      <c r="FX74" s="47"/>
      <c r="FY74" s="47"/>
      <c r="FZ74" s="47"/>
      <c r="GA74" s="47"/>
      <c r="GB74" s="47"/>
      <c r="GC74" s="47"/>
      <c r="GD74" s="47"/>
      <c r="GE74" s="47"/>
      <c r="GF74" s="47"/>
      <c r="GG74" s="47"/>
      <c r="GH74" s="47"/>
      <c r="GI74" s="47"/>
      <c r="GJ74" s="47"/>
      <c r="GK74" s="47"/>
      <c r="GL74" s="47"/>
      <c r="GM74" s="47"/>
      <c r="GN74" s="47"/>
      <c r="GO74" s="47"/>
      <c r="GP74" s="47"/>
      <c r="GQ74" s="47"/>
      <c r="GR74" s="47"/>
      <c r="GS74" s="47"/>
      <c r="GT74" s="47"/>
      <c r="GU74" s="47"/>
      <c r="GV74" s="47"/>
      <c r="GW74" s="47"/>
      <c r="GX74" s="47"/>
      <c r="GY74" s="47"/>
      <c r="GZ74" s="47"/>
      <c r="HA74" s="47"/>
      <c r="HB74" s="47"/>
      <c r="HC74" s="47"/>
      <c r="HD74" s="47"/>
      <c r="HE74" s="47"/>
      <c r="HF74" s="47"/>
      <c r="HG74" s="47"/>
      <c r="HH74" s="47"/>
      <c r="HI74" s="47"/>
      <c r="HJ74" s="47"/>
      <c r="HK74" s="47"/>
      <c r="HL74" s="47"/>
      <c r="HM74" s="47"/>
      <c r="HN74" s="47"/>
      <c r="HO74" s="47"/>
      <c r="HP74" s="47"/>
      <c r="HQ74" s="47"/>
      <c r="HR74" s="47"/>
      <c r="HS74" s="47"/>
      <c r="HT74" s="47"/>
      <c r="HU74" s="47"/>
      <c r="HV74" s="47"/>
      <c r="HW74" s="47"/>
      <c r="HX74" s="47"/>
      <c r="HY74" s="47"/>
      <c r="HZ74" s="47"/>
      <c r="IA74" s="47"/>
      <c r="IB74" s="47"/>
      <c r="IC74" s="47"/>
      <c r="ID74" s="47"/>
      <c r="IE74" s="47"/>
      <c r="IF74" s="47"/>
      <c r="IG74" s="47"/>
      <c r="IH74" s="47"/>
      <c r="II74" s="47"/>
      <c r="IJ74" s="47"/>
      <c r="IK74" s="47"/>
      <c r="IL74" s="47"/>
      <c r="IM74" s="47"/>
      <c r="IN74" s="47"/>
      <c r="IO74" s="47"/>
      <c r="IP74" s="47"/>
      <c r="IQ74" s="47"/>
      <c r="IR74" s="47"/>
      <c r="IS74" s="47"/>
      <c r="IT74" s="47"/>
      <c r="IU74" s="47"/>
      <c r="IV74" s="47"/>
      <c r="IW74" s="47"/>
      <c r="IX74" s="47"/>
      <c r="IY74" s="47"/>
      <c r="IZ74" s="47"/>
      <c r="JA74" s="47"/>
      <c r="JB74" s="47"/>
      <c r="JC74" s="47"/>
      <c r="JD74" s="47"/>
      <c r="JE74" s="47"/>
      <c r="JF74" s="47"/>
      <c r="JG74" s="47"/>
      <c r="JH74" s="47"/>
      <c r="JI74" s="47"/>
      <c r="JJ74" s="47"/>
      <c r="JK74" s="47"/>
      <c r="JL74" s="47"/>
      <c r="JM74" s="47"/>
      <c r="JN74" s="47"/>
      <c r="JO74" s="47"/>
      <c r="JP74" s="47"/>
      <c r="JQ74" s="47"/>
      <c r="JR74" s="47"/>
      <c r="JS74" s="47"/>
      <c r="JT74" s="47"/>
      <c r="JU74" s="47"/>
      <c r="JV74" s="47"/>
      <c r="JW74" s="47"/>
      <c r="JX74" s="47"/>
      <c r="JY74" s="47"/>
      <c r="JZ74" s="47"/>
      <c r="KA74" s="47"/>
      <c r="KB74" s="47"/>
      <c r="KC74" s="47"/>
      <c r="KD74" s="47"/>
      <c r="KE74" s="47"/>
      <c r="KF74" s="47"/>
      <c r="KG74" s="47"/>
      <c r="KH74" s="47"/>
      <c r="KI74" s="47"/>
      <c r="KJ74" s="47"/>
      <c r="KK74" s="47"/>
      <c r="KL74" s="47"/>
      <c r="KM74" s="47"/>
      <c r="KN74" s="47"/>
      <c r="KO74" s="47"/>
      <c r="KP74" s="47"/>
      <c r="KQ74" s="47"/>
      <c r="KR74" s="47"/>
      <c r="KS74" s="47"/>
      <c r="KT74" s="47"/>
      <c r="KU74" s="47"/>
      <c r="KV74" s="47"/>
      <c r="KW74" s="47"/>
      <c r="KX74" s="47"/>
      <c r="KY74" s="47"/>
      <c r="KZ74" s="47"/>
      <c r="LA74" s="47"/>
      <c r="LB74" s="47"/>
      <c r="LC74" s="47"/>
      <c r="LD74" s="47"/>
      <c r="LE74" s="47"/>
      <c r="LF74" s="47"/>
      <c r="LG74" s="47"/>
      <c r="LH74" s="47"/>
      <c r="LI74" s="47"/>
      <c r="LJ74" s="47"/>
      <c r="LK74" s="47"/>
      <c r="LL74" s="47"/>
      <c r="LM74" s="47"/>
      <c r="LN74" s="47"/>
      <c r="LO74" s="47"/>
      <c r="LP74" s="47"/>
      <c r="LQ74" s="47"/>
      <c r="LR74" s="47"/>
      <c r="LS74" s="47"/>
      <c r="LT74" s="47"/>
      <c r="LU74" s="47"/>
      <c r="LV74" s="47"/>
      <c r="LW74" s="47"/>
      <c r="LX74" s="47"/>
      <c r="LY74" s="47"/>
      <c r="LZ74" s="47"/>
      <c r="MA74" s="47"/>
      <c r="MB74" s="47"/>
      <c r="MC74" s="47"/>
    </row>
    <row r="75" spans="1:341" s="56" customFormat="1" x14ac:dyDescent="0.2">
      <c r="A75" s="49"/>
      <c r="B75" s="49"/>
      <c r="C75" s="49"/>
      <c r="D75" s="49"/>
      <c r="E75" s="49"/>
      <c r="F75" s="18" t="s">
        <v>89</v>
      </c>
      <c r="G75" s="61">
        <v>20.285714285714285</v>
      </c>
      <c r="H75" s="59">
        <v>20</v>
      </c>
      <c r="I75" s="43">
        <v>0</v>
      </c>
      <c r="J75" s="43"/>
      <c r="K75" s="18" t="s">
        <v>89</v>
      </c>
      <c r="L75" s="57" t="e">
        <v>#DIV/0!</v>
      </c>
      <c r="M75" s="61">
        <v>1</v>
      </c>
      <c r="N75" s="61">
        <v>2.9157747101377276</v>
      </c>
      <c r="O75" s="43"/>
      <c r="P75" s="43"/>
      <c r="Q75" s="43" t="s">
        <v>856</v>
      </c>
      <c r="R75" s="43" t="s">
        <v>89</v>
      </c>
      <c r="S75" s="43" t="s">
        <v>857</v>
      </c>
      <c r="T75" s="43"/>
      <c r="U75" s="43"/>
      <c r="V75" s="43"/>
      <c r="W75" s="43"/>
      <c r="X75" s="43"/>
      <c r="Y75" s="43"/>
      <c r="Z75" s="43"/>
      <c r="AA75" s="43"/>
      <c r="AB75" s="43"/>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3"/>
      <c r="BE75" s="43"/>
      <c r="BF75" s="43"/>
      <c r="BG75" s="43"/>
      <c r="BH75" s="43"/>
      <c r="BI75" s="43"/>
      <c r="BJ75" s="43"/>
      <c r="BK75" s="43"/>
      <c r="BL75" s="43"/>
      <c r="BM75" s="43"/>
      <c r="BN75" s="43"/>
      <c r="BO75" s="43"/>
      <c r="BP75" s="43"/>
      <c r="BQ75" s="43"/>
      <c r="BR75" s="43"/>
      <c r="BS75" s="43"/>
      <c r="BT75" s="43"/>
      <c r="BU75" s="43"/>
      <c r="BV75" s="43"/>
      <c r="BW75" s="43"/>
      <c r="BX75" s="43"/>
      <c r="BY75" s="43"/>
      <c r="BZ75" s="47"/>
      <c r="CA75" s="47"/>
      <c r="CB75" s="47"/>
      <c r="CC75" s="47"/>
      <c r="CD75" s="47"/>
      <c r="CE75" s="47"/>
      <c r="CF75" s="47"/>
      <c r="CG75" s="47"/>
      <c r="CH75" s="47"/>
      <c r="CI75" s="47"/>
      <c r="CJ75" s="47"/>
      <c r="CK75" s="47"/>
      <c r="CL75" s="47"/>
      <c r="CM75" s="47"/>
      <c r="CN75" s="47"/>
      <c r="CO75" s="47"/>
      <c r="CP75" s="47"/>
      <c r="CQ75" s="47"/>
      <c r="CR75" s="47"/>
      <c r="CS75" s="47"/>
      <c r="CT75" s="47"/>
      <c r="CU75" s="47"/>
      <c r="CV75" s="47"/>
      <c r="CW75" s="47"/>
      <c r="CX75" s="47"/>
      <c r="CY75" s="47"/>
      <c r="CZ75" s="47"/>
      <c r="DA75" s="47"/>
      <c r="DB75" s="47"/>
      <c r="DC75" s="47"/>
      <c r="DD75" s="47"/>
      <c r="DE75" s="47"/>
      <c r="DF75" s="47"/>
      <c r="DG75" s="47"/>
      <c r="DH75" s="47"/>
      <c r="DI75" s="47"/>
      <c r="DJ75" s="47"/>
      <c r="DK75" s="47"/>
      <c r="DL75" s="47"/>
      <c r="DM75" s="47"/>
      <c r="DN75" s="47"/>
      <c r="DO75" s="47"/>
      <c r="DP75" s="47"/>
      <c r="DQ75" s="47"/>
      <c r="DR75" s="47"/>
      <c r="DS75" s="47"/>
      <c r="DT75" s="47"/>
      <c r="DU75" s="47"/>
      <c r="DV75" s="47"/>
      <c r="DW75" s="47"/>
      <c r="DX75" s="47"/>
      <c r="DY75" s="47"/>
      <c r="DZ75" s="47"/>
      <c r="EA75" s="47"/>
      <c r="EB75" s="47"/>
      <c r="EC75" s="47"/>
      <c r="ED75" s="47"/>
      <c r="EE75" s="47"/>
      <c r="EF75" s="47"/>
      <c r="EG75" s="47"/>
      <c r="EH75" s="47"/>
      <c r="EI75" s="47"/>
      <c r="EJ75" s="47"/>
      <c r="EK75" s="47"/>
      <c r="EL75" s="47"/>
      <c r="EM75" s="47"/>
      <c r="EN75" s="47"/>
      <c r="EO75" s="47"/>
      <c r="EP75" s="47"/>
      <c r="EQ75" s="47"/>
      <c r="ER75" s="47"/>
      <c r="ES75" s="47"/>
      <c r="ET75" s="47"/>
      <c r="EU75" s="47"/>
      <c r="EV75" s="47"/>
      <c r="EW75" s="47"/>
      <c r="EX75" s="47"/>
      <c r="EY75" s="47"/>
      <c r="EZ75" s="47"/>
      <c r="FA75" s="47"/>
      <c r="FB75" s="47"/>
      <c r="FC75" s="47"/>
      <c r="FD75" s="47"/>
      <c r="FE75" s="47"/>
      <c r="FF75" s="47"/>
      <c r="FG75" s="47"/>
      <c r="FH75" s="47"/>
      <c r="FI75" s="47"/>
      <c r="FJ75" s="47"/>
      <c r="FK75" s="47"/>
      <c r="FL75" s="47"/>
      <c r="FM75" s="47"/>
      <c r="FN75" s="47"/>
      <c r="FO75" s="47"/>
      <c r="FP75" s="47"/>
      <c r="FQ75" s="47"/>
      <c r="FR75" s="47"/>
      <c r="FS75" s="47"/>
      <c r="FT75" s="47"/>
      <c r="FU75" s="47"/>
      <c r="FV75" s="47"/>
      <c r="FW75" s="47"/>
      <c r="FX75" s="47"/>
      <c r="FY75" s="47"/>
      <c r="FZ75" s="47"/>
      <c r="GA75" s="47"/>
      <c r="GB75" s="47"/>
      <c r="GC75" s="47"/>
      <c r="GD75" s="47"/>
      <c r="GE75" s="47"/>
      <c r="GF75" s="47"/>
      <c r="GG75" s="47"/>
      <c r="GH75" s="47"/>
      <c r="GI75" s="47"/>
      <c r="GJ75" s="47"/>
      <c r="GK75" s="47"/>
      <c r="GL75" s="47"/>
      <c r="GM75" s="47"/>
      <c r="GN75" s="47"/>
      <c r="GO75" s="47"/>
      <c r="GP75" s="47"/>
      <c r="GQ75" s="47"/>
      <c r="GR75" s="47"/>
      <c r="GS75" s="47"/>
      <c r="GT75" s="47"/>
      <c r="GU75" s="47"/>
      <c r="GV75" s="47"/>
      <c r="GW75" s="47"/>
      <c r="GX75" s="47"/>
      <c r="GY75" s="47"/>
      <c r="GZ75" s="47"/>
      <c r="HA75" s="47"/>
      <c r="HB75" s="47"/>
      <c r="HC75" s="47"/>
      <c r="HD75" s="47"/>
      <c r="HE75" s="47"/>
      <c r="HF75" s="47"/>
      <c r="HG75" s="47"/>
      <c r="HH75" s="47"/>
      <c r="HI75" s="47"/>
      <c r="HJ75" s="47"/>
      <c r="HK75" s="47"/>
      <c r="HL75" s="47"/>
      <c r="HM75" s="47"/>
      <c r="HN75" s="47"/>
      <c r="HO75" s="47"/>
      <c r="HP75" s="47"/>
      <c r="HQ75" s="47"/>
      <c r="HR75" s="47"/>
      <c r="HS75" s="47"/>
      <c r="HT75" s="47"/>
      <c r="HU75" s="47"/>
      <c r="HV75" s="47"/>
      <c r="HW75" s="47"/>
      <c r="HX75" s="47"/>
      <c r="HY75" s="47"/>
      <c r="HZ75" s="47"/>
      <c r="IA75" s="47"/>
      <c r="IB75" s="47"/>
      <c r="IC75" s="47"/>
      <c r="ID75" s="47"/>
      <c r="IE75" s="47"/>
      <c r="IF75" s="47"/>
      <c r="IG75" s="47"/>
      <c r="IH75" s="47"/>
      <c r="II75" s="47"/>
      <c r="IJ75" s="47"/>
      <c r="IK75" s="47"/>
      <c r="IL75" s="47"/>
      <c r="IM75" s="47"/>
      <c r="IN75" s="47"/>
      <c r="IO75" s="47"/>
      <c r="IP75" s="47"/>
      <c r="IQ75" s="47"/>
      <c r="IR75" s="47"/>
      <c r="IS75" s="47"/>
      <c r="IT75" s="47"/>
      <c r="IU75" s="47"/>
      <c r="IV75" s="47"/>
      <c r="IW75" s="47"/>
      <c r="IX75" s="47"/>
      <c r="IY75" s="47"/>
      <c r="IZ75" s="47"/>
      <c r="JA75" s="47"/>
      <c r="JB75" s="47"/>
      <c r="JC75" s="47"/>
      <c r="JD75" s="47"/>
      <c r="JE75" s="47"/>
      <c r="JF75" s="47"/>
      <c r="JG75" s="47"/>
      <c r="JH75" s="47"/>
      <c r="JI75" s="47"/>
      <c r="JJ75" s="47"/>
      <c r="JK75" s="47"/>
      <c r="JL75" s="47"/>
      <c r="JM75" s="47"/>
      <c r="JN75" s="47"/>
      <c r="JO75" s="47"/>
      <c r="JP75" s="47"/>
      <c r="JQ75" s="47"/>
      <c r="JR75" s="47"/>
      <c r="JS75" s="47"/>
      <c r="JT75" s="47"/>
      <c r="JU75" s="47"/>
      <c r="JV75" s="47"/>
      <c r="JW75" s="47"/>
      <c r="JX75" s="47"/>
      <c r="JY75" s="47"/>
      <c r="JZ75" s="47"/>
      <c r="KA75" s="47"/>
      <c r="KB75" s="47"/>
      <c r="KC75" s="47"/>
      <c r="KD75" s="47"/>
      <c r="KE75" s="47"/>
      <c r="KF75" s="47"/>
      <c r="KG75" s="47"/>
      <c r="KH75" s="47"/>
      <c r="KI75" s="47"/>
      <c r="KJ75" s="47"/>
      <c r="KK75" s="47"/>
      <c r="KL75" s="47"/>
      <c r="KM75" s="47"/>
      <c r="KN75" s="47"/>
      <c r="KO75" s="47"/>
      <c r="KP75" s="47"/>
      <c r="KQ75" s="47"/>
      <c r="KR75" s="47"/>
      <c r="KS75" s="47"/>
      <c r="KT75" s="47"/>
      <c r="KU75" s="47"/>
      <c r="KV75" s="47"/>
      <c r="KW75" s="47"/>
      <c r="KX75" s="47"/>
      <c r="KY75" s="47"/>
      <c r="KZ75" s="47"/>
      <c r="LA75" s="47"/>
      <c r="LB75" s="47"/>
      <c r="LC75" s="47"/>
      <c r="LD75" s="47"/>
      <c r="LE75" s="47"/>
      <c r="LF75" s="47"/>
      <c r="LG75" s="47"/>
      <c r="LH75" s="47"/>
      <c r="LI75" s="47"/>
      <c r="LJ75" s="47"/>
      <c r="LK75" s="47"/>
      <c r="LL75" s="47"/>
      <c r="LM75" s="47"/>
      <c r="LN75" s="47"/>
      <c r="LO75" s="47"/>
      <c r="LP75" s="47"/>
      <c r="LQ75" s="47"/>
      <c r="LR75" s="47"/>
      <c r="LS75" s="47"/>
      <c r="LT75" s="47"/>
      <c r="LU75" s="47"/>
      <c r="LV75" s="47"/>
      <c r="LW75" s="47"/>
      <c r="LX75" s="47"/>
      <c r="LY75" s="47"/>
      <c r="LZ75" s="47"/>
      <c r="MA75" s="47"/>
      <c r="MB75" s="47"/>
      <c r="MC75" s="47"/>
    </row>
    <row r="76" spans="1:341" s="56" customFormat="1" x14ac:dyDescent="0.2">
      <c r="A76" s="49"/>
      <c r="B76" s="49"/>
      <c r="C76" s="49"/>
      <c r="D76" s="49"/>
      <c r="E76" s="49"/>
      <c r="F76" s="18" t="s">
        <v>858</v>
      </c>
      <c r="G76" s="43">
        <v>20.285714285714285</v>
      </c>
      <c r="H76" s="59">
        <v>20</v>
      </c>
      <c r="I76" s="43">
        <v>0</v>
      </c>
      <c r="J76" s="43"/>
      <c r="K76" s="18" t="s">
        <v>857</v>
      </c>
      <c r="L76" s="43" t="e">
        <v>#DIV/0!</v>
      </c>
      <c r="M76" s="43">
        <v>1</v>
      </c>
      <c r="N76" s="43">
        <v>2.9157747101377276</v>
      </c>
      <c r="O76" s="43"/>
      <c r="P76" s="43"/>
      <c r="Q76" s="18" t="s">
        <v>859</v>
      </c>
      <c r="R76" s="91" t="e">
        <v>#DIV/0!</v>
      </c>
      <c r="S76" s="91" t="e">
        <v>#DIV/0!</v>
      </c>
      <c r="T76" s="43"/>
      <c r="U76" s="43"/>
      <c r="V76" s="43"/>
      <c r="W76" s="43"/>
      <c r="X76" s="43"/>
      <c r="Y76" s="43"/>
      <c r="Z76" s="43"/>
      <c r="AA76" s="43"/>
      <c r="AB76" s="4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
      <c r="BE76" s="43"/>
      <c r="BF76" s="43"/>
      <c r="BG76" s="43"/>
      <c r="BH76" s="43"/>
      <c r="BI76" s="43"/>
      <c r="BJ76" s="43"/>
      <c r="BK76" s="43"/>
      <c r="BL76" s="43"/>
      <c r="BM76" s="43"/>
      <c r="BN76" s="43"/>
      <c r="BO76" s="43"/>
      <c r="BP76" s="43"/>
      <c r="BQ76" s="43"/>
      <c r="BR76" s="43"/>
      <c r="BS76" s="43"/>
      <c r="BT76" s="43"/>
      <c r="BU76" s="43"/>
      <c r="BV76" s="43"/>
      <c r="BW76" s="43"/>
      <c r="BX76" s="43"/>
      <c r="BY76" s="43"/>
      <c r="BZ76" s="47"/>
      <c r="CA76" s="47"/>
      <c r="CB76" s="47"/>
      <c r="CC76" s="47"/>
      <c r="CD76" s="47"/>
      <c r="CE76" s="47"/>
      <c r="CF76" s="47"/>
      <c r="CG76" s="47"/>
      <c r="CH76" s="47"/>
      <c r="CI76" s="47"/>
      <c r="CJ76" s="47"/>
      <c r="CK76" s="47"/>
      <c r="CL76" s="47"/>
      <c r="CM76" s="47"/>
      <c r="CN76" s="47"/>
      <c r="CO76" s="47"/>
      <c r="CP76" s="47"/>
      <c r="CQ76" s="47"/>
      <c r="CR76" s="47"/>
      <c r="CS76" s="47"/>
      <c r="CT76" s="47"/>
      <c r="CU76" s="47"/>
      <c r="CV76" s="47"/>
      <c r="CW76" s="47"/>
      <c r="CX76" s="47"/>
      <c r="CY76" s="47"/>
      <c r="CZ76" s="47"/>
      <c r="DA76" s="47"/>
      <c r="DB76" s="47"/>
      <c r="DC76" s="47"/>
      <c r="DD76" s="47"/>
      <c r="DE76" s="47"/>
      <c r="DF76" s="47"/>
      <c r="DG76" s="47"/>
      <c r="DH76" s="47"/>
      <c r="DI76" s="47"/>
      <c r="DJ76" s="47"/>
      <c r="DK76" s="47"/>
      <c r="DL76" s="47"/>
      <c r="DM76" s="47"/>
      <c r="DN76" s="47"/>
      <c r="DO76" s="47"/>
      <c r="DP76" s="47"/>
      <c r="DQ76" s="47"/>
      <c r="DR76" s="47"/>
      <c r="DS76" s="47"/>
      <c r="DT76" s="47"/>
      <c r="DU76" s="47"/>
      <c r="DV76" s="47"/>
      <c r="DW76" s="47"/>
      <c r="DX76" s="47"/>
      <c r="DY76" s="47"/>
      <c r="DZ76" s="47"/>
      <c r="EA76" s="47"/>
      <c r="EB76" s="47"/>
      <c r="EC76" s="47"/>
      <c r="ED76" s="47"/>
      <c r="EE76" s="47"/>
      <c r="EF76" s="47"/>
      <c r="EG76" s="47"/>
      <c r="EH76" s="47"/>
      <c r="EI76" s="47"/>
      <c r="EJ76" s="47"/>
      <c r="EK76" s="47"/>
      <c r="EL76" s="47"/>
      <c r="EM76" s="47"/>
      <c r="EN76" s="47"/>
      <c r="EO76" s="47"/>
      <c r="EP76" s="47"/>
      <c r="EQ76" s="47"/>
      <c r="ER76" s="47"/>
      <c r="ES76" s="47"/>
      <c r="ET76" s="47"/>
      <c r="EU76" s="47"/>
      <c r="EV76" s="47"/>
      <c r="EW76" s="47"/>
      <c r="EX76" s="47"/>
      <c r="EY76" s="47"/>
      <c r="EZ76" s="47"/>
      <c r="FA76" s="47"/>
      <c r="FB76" s="47"/>
      <c r="FC76" s="47"/>
      <c r="FD76" s="47"/>
      <c r="FE76" s="47"/>
      <c r="FF76" s="47"/>
      <c r="FG76" s="47"/>
      <c r="FH76" s="47"/>
      <c r="FI76" s="47"/>
      <c r="FJ76" s="47"/>
      <c r="FK76" s="47"/>
      <c r="FL76" s="47"/>
      <c r="FM76" s="47"/>
      <c r="FN76" s="47"/>
      <c r="FO76" s="47"/>
      <c r="FP76" s="47"/>
      <c r="FQ76" s="47"/>
      <c r="FR76" s="47"/>
      <c r="FS76" s="47"/>
      <c r="FT76" s="47"/>
      <c r="FU76" s="47"/>
      <c r="FV76" s="47"/>
      <c r="FW76" s="47"/>
      <c r="FX76" s="47"/>
      <c r="FY76" s="47"/>
      <c r="FZ76" s="47"/>
      <c r="GA76" s="47"/>
      <c r="GB76" s="47"/>
      <c r="GC76" s="47"/>
      <c r="GD76" s="47"/>
      <c r="GE76" s="47"/>
      <c r="GF76" s="47"/>
      <c r="GG76" s="47"/>
      <c r="GH76" s="47"/>
      <c r="GI76" s="47"/>
      <c r="GJ76" s="47"/>
      <c r="GK76" s="47"/>
      <c r="GL76" s="47"/>
      <c r="GM76" s="47"/>
      <c r="GN76" s="47"/>
      <c r="GO76" s="47"/>
      <c r="GP76" s="47"/>
      <c r="GQ76" s="47"/>
      <c r="GR76" s="47"/>
      <c r="GS76" s="47"/>
      <c r="GT76" s="47"/>
      <c r="GU76" s="47"/>
      <c r="GV76" s="47"/>
      <c r="GW76" s="47"/>
      <c r="GX76" s="47"/>
      <c r="GY76" s="47"/>
      <c r="GZ76" s="47"/>
      <c r="HA76" s="47"/>
      <c r="HB76" s="47"/>
      <c r="HC76" s="47"/>
      <c r="HD76" s="47"/>
      <c r="HE76" s="47"/>
      <c r="HF76" s="47"/>
      <c r="HG76" s="47"/>
      <c r="HH76" s="47"/>
      <c r="HI76" s="47"/>
      <c r="HJ76" s="47"/>
      <c r="HK76" s="47"/>
      <c r="HL76" s="47"/>
      <c r="HM76" s="47"/>
      <c r="HN76" s="47"/>
      <c r="HO76" s="47"/>
      <c r="HP76" s="47"/>
      <c r="HQ76" s="47"/>
      <c r="HR76" s="47"/>
      <c r="HS76" s="47"/>
      <c r="HT76" s="47"/>
      <c r="HU76" s="47"/>
      <c r="HV76" s="47"/>
      <c r="HW76" s="47"/>
      <c r="HX76" s="47"/>
      <c r="HY76" s="47"/>
      <c r="HZ76" s="47"/>
      <c r="IA76" s="47"/>
      <c r="IB76" s="47"/>
      <c r="IC76" s="47"/>
      <c r="ID76" s="47"/>
      <c r="IE76" s="47"/>
      <c r="IF76" s="47"/>
      <c r="IG76" s="47"/>
      <c r="IH76" s="47"/>
      <c r="II76" s="47"/>
      <c r="IJ76" s="47"/>
      <c r="IK76" s="47"/>
      <c r="IL76" s="47"/>
      <c r="IM76" s="47"/>
      <c r="IN76" s="47"/>
      <c r="IO76" s="47"/>
      <c r="IP76" s="47"/>
      <c r="IQ76" s="47"/>
      <c r="IR76" s="47"/>
      <c r="IS76" s="47"/>
      <c r="IT76" s="47"/>
      <c r="IU76" s="47"/>
      <c r="IV76" s="47"/>
      <c r="IW76" s="47"/>
      <c r="IX76" s="47"/>
      <c r="IY76" s="47"/>
      <c r="IZ76" s="47"/>
      <c r="JA76" s="47"/>
      <c r="JB76" s="47"/>
      <c r="JC76" s="47"/>
      <c r="JD76" s="47"/>
      <c r="JE76" s="47"/>
      <c r="JF76" s="47"/>
      <c r="JG76" s="47"/>
      <c r="JH76" s="47"/>
      <c r="JI76" s="47"/>
      <c r="JJ76" s="47"/>
      <c r="JK76" s="47"/>
      <c r="JL76" s="47"/>
      <c r="JM76" s="47"/>
      <c r="JN76" s="47"/>
      <c r="JO76" s="47"/>
      <c r="JP76" s="47"/>
      <c r="JQ76" s="47"/>
      <c r="JR76" s="47"/>
      <c r="JS76" s="47"/>
      <c r="JT76" s="47"/>
      <c r="JU76" s="47"/>
      <c r="JV76" s="47"/>
      <c r="JW76" s="47"/>
      <c r="JX76" s="47"/>
      <c r="JY76" s="47"/>
      <c r="JZ76" s="47"/>
      <c r="KA76" s="47"/>
      <c r="KB76" s="47"/>
      <c r="KC76" s="47"/>
      <c r="KD76" s="47"/>
      <c r="KE76" s="47"/>
      <c r="KF76" s="47"/>
      <c r="KG76" s="47"/>
      <c r="KH76" s="47"/>
      <c r="KI76" s="47"/>
      <c r="KJ76" s="47"/>
      <c r="KK76" s="47"/>
      <c r="KL76" s="47"/>
      <c r="KM76" s="47"/>
      <c r="KN76" s="47"/>
      <c r="KO76" s="47"/>
      <c r="KP76" s="47"/>
      <c r="KQ76" s="47"/>
      <c r="KR76" s="47"/>
      <c r="KS76" s="47"/>
      <c r="KT76" s="47"/>
      <c r="KU76" s="47"/>
      <c r="KV76" s="47"/>
      <c r="KW76" s="47"/>
      <c r="KX76" s="47"/>
      <c r="KY76" s="47"/>
      <c r="KZ76" s="47"/>
      <c r="LA76" s="47"/>
      <c r="LB76" s="47"/>
      <c r="LC76" s="47"/>
      <c r="LD76" s="47"/>
      <c r="LE76" s="47"/>
      <c r="LF76" s="47"/>
      <c r="LG76" s="47"/>
      <c r="LH76" s="47"/>
      <c r="LI76" s="47"/>
      <c r="LJ76" s="47"/>
      <c r="LK76" s="47"/>
      <c r="LL76" s="47"/>
      <c r="LM76" s="47"/>
      <c r="LN76" s="47"/>
      <c r="LO76" s="47"/>
      <c r="LP76" s="47"/>
      <c r="LQ76" s="47"/>
      <c r="LR76" s="47"/>
      <c r="LS76" s="47"/>
      <c r="LT76" s="47"/>
      <c r="LU76" s="47"/>
      <c r="LV76" s="47"/>
      <c r="LW76" s="47"/>
      <c r="LX76" s="47"/>
      <c r="LY76" s="47"/>
      <c r="LZ76" s="47"/>
      <c r="MA76" s="47"/>
      <c r="MB76" s="47"/>
      <c r="MC76" s="47"/>
    </row>
    <row r="77" spans="1:341" s="56" customFormat="1" x14ac:dyDescent="0.2">
      <c r="A77" s="49"/>
      <c r="B77" s="49"/>
      <c r="C77" s="49"/>
      <c r="D77" s="49"/>
      <c r="E77" s="49"/>
      <c r="F77" s="43"/>
      <c r="G77" s="43"/>
      <c r="H77" s="43"/>
      <c r="I77" s="43"/>
      <c r="J77" s="43"/>
      <c r="K77" s="43"/>
      <c r="L77" s="43"/>
      <c r="M77" s="43"/>
      <c r="N77" s="43"/>
      <c r="O77" s="43"/>
      <c r="P77" s="43"/>
      <c r="Q77" s="18" t="s">
        <v>860</v>
      </c>
      <c r="R77" s="91" t="e">
        <v>#DIV/0!</v>
      </c>
      <c r="S77" s="91" t="e">
        <v>#DIV/0!</v>
      </c>
      <c r="T77" s="43"/>
      <c r="U77" s="43"/>
      <c r="V77" s="43"/>
      <c r="W77" s="43"/>
      <c r="X77" s="43"/>
      <c r="Y77" s="43"/>
      <c r="Z77" s="43"/>
      <c r="AA77" s="43"/>
      <c r="AB77" s="4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3"/>
      <c r="BE77" s="43"/>
      <c r="BF77" s="43"/>
      <c r="BG77" s="43"/>
      <c r="BH77" s="43"/>
      <c r="BI77" s="43"/>
      <c r="BJ77" s="43"/>
      <c r="BK77" s="43"/>
      <c r="BL77" s="43"/>
      <c r="BM77" s="43"/>
      <c r="BN77" s="43"/>
      <c r="BO77" s="43"/>
      <c r="BP77" s="43"/>
      <c r="BQ77" s="43"/>
      <c r="BR77" s="43"/>
      <c r="BS77" s="43"/>
      <c r="BT77" s="43"/>
      <c r="BU77" s="43"/>
      <c r="BV77" s="43"/>
      <c r="BW77" s="43"/>
      <c r="BX77" s="43"/>
      <c r="BY77" s="43"/>
      <c r="BZ77" s="47"/>
      <c r="CA77" s="47"/>
      <c r="CB77" s="47"/>
      <c r="CC77" s="47"/>
      <c r="CD77" s="47"/>
      <c r="CE77" s="47"/>
      <c r="CF77" s="47"/>
      <c r="CG77" s="47"/>
      <c r="CH77" s="47"/>
      <c r="CI77" s="47"/>
      <c r="CJ77" s="47"/>
      <c r="CK77" s="47"/>
      <c r="CL77" s="47"/>
      <c r="CM77" s="47"/>
      <c r="CN77" s="47"/>
      <c r="CO77" s="47"/>
      <c r="CP77" s="47"/>
      <c r="CQ77" s="47"/>
      <c r="CR77" s="47"/>
      <c r="CS77" s="47"/>
      <c r="CT77" s="47"/>
      <c r="CU77" s="47"/>
      <c r="CV77" s="47"/>
      <c r="CW77" s="47"/>
      <c r="CX77" s="47"/>
      <c r="CY77" s="47"/>
      <c r="CZ77" s="47"/>
      <c r="DA77" s="47"/>
      <c r="DB77" s="47"/>
      <c r="DC77" s="47"/>
      <c r="DD77" s="47"/>
      <c r="DE77" s="47"/>
      <c r="DF77" s="47"/>
      <c r="DG77" s="47"/>
      <c r="DH77" s="47"/>
      <c r="DI77" s="47"/>
      <c r="DJ77" s="47"/>
      <c r="DK77" s="47"/>
      <c r="DL77" s="47"/>
      <c r="DM77" s="47"/>
      <c r="DN77" s="47"/>
      <c r="DO77" s="47"/>
      <c r="DP77" s="47"/>
      <c r="DQ77" s="47"/>
      <c r="DR77" s="47"/>
      <c r="DS77" s="47"/>
      <c r="DT77" s="47"/>
      <c r="DU77" s="47"/>
      <c r="DV77" s="47"/>
      <c r="DW77" s="47"/>
      <c r="DX77" s="47"/>
      <c r="DY77" s="47"/>
      <c r="DZ77" s="47"/>
      <c r="EA77" s="47"/>
      <c r="EB77" s="47"/>
      <c r="EC77" s="47"/>
      <c r="ED77" s="47"/>
      <c r="EE77" s="47"/>
      <c r="EF77" s="47"/>
      <c r="EG77" s="47"/>
      <c r="EH77" s="47"/>
      <c r="EI77" s="47"/>
      <c r="EJ77" s="47"/>
      <c r="EK77" s="47"/>
      <c r="EL77" s="47"/>
      <c r="EM77" s="47"/>
      <c r="EN77" s="47"/>
      <c r="EO77" s="47"/>
      <c r="EP77" s="47"/>
      <c r="EQ77" s="47"/>
      <c r="ER77" s="47"/>
      <c r="ES77" s="47"/>
      <c r="ET77" s="47"/>
      <c r="EU77" s="47"/>
      <c r="EV77" s="47"/>
      <c r="EW77" s="47"/>
      <c r="EX77" s="47"/>
      <c r="EY77" s="47"/>
      <c r="EZ77" s="47"/>
      <c r="FA77" s="47"/>
      <c r="FB77" s="47"/>
      <c r="FC77" s="47"/>
      <c r="FD77" s="47"/>
      <c r="FE77" s="47"/>
      <c r="FF77" s="47"/>
      <c r="FG77" s="47"/>
      <c r="FH77" s="47"/>
      <c r="FI77" s="47"/>
      <c r="FJ77" s="47"/>
      <c r="FK77" s="47"/>
      <c r="FL77" s="47"/>
      <c r="FM77" s="47"/>
      <c r="FN77" s="47"/>
      <c r="FO77" s="47"/>
      <c r="FP77" s="47"/>
      <c r="FQ77" s="47"/>
      <c r="FR77" s="47"/>
      <c r="FS77" s="47"/>
      <c r="FT77" s="47"/>
      <c r="FU77" s="47"/>
      <c r="FV77" s="47"/>
      <c r="FW77" s="47"/>
      <c r="FX77" s="47"/>
      <c r="FY77" s="47"/>
      <c r="FZ77" s="47"/>
      <c r="GA77" s="47"/>
      <c r="GB77" s="47"/>
      <c r="GC77" s="47"/>
      <c r="GD77" s="47"/>
      <c r="GE77" s="47"/>
      <c r="GF77" s="47"/>
      <c r="GG77" s="47"/>
      <c r="GH77" s="47"/>
      <c r="GI77" s="47"/>
      <c r="GJ77" s="47"/>
      <c r="GK77" s="47"/>
      <c r="GL77" s="47"/>
      <c r="GM77" s="47"/>
      <c r="GN77" s="47"/>
      <c r="GO77" s="47"/>
      <c r="GP77" s="47"/>
      <c r="GQ77" s="47"/>
      <c r="GR77" s="47"/>
      <c r="GS77" s="47"/>
      <c r="GT77" s="47"/>
      <c r="GU77" s="47"/>
      <c r="GV77" s="47"/>
      <c r="GW77" s="47"/>
      <c r="GX77" s="47"/>
      <c r="GY77" s="47"/>
      <c r="GZ77" s="47"/>
      <c r="HA77" s="47"/>
      <c r="HB77" s="47"/>
      <c r="HC77" s="47"/>
      <c r="HD77" s="47"/>
      <c r="HE77" s="47"/>
      <c r="HF77" s="47"/>
      <c r="HG77" s="47"/>
      <c r="HH77" s="47"/>
      <c r="HI77" s="47"/>
      <c r="HJ77" s="47"/>
      <c r="HK77" s="47"/>
      <c r="HL77" s="47"/>
      <c r="HM77" s="47"/>
      <c r="HN77" s="47"/>
      <c r="HO77" s="47"/>
      <c r="HP77" s="47"/>
      <c r="HQ77" s="47"/>
      <c r="HR77" s="47"/>
      <c r="HS77" s="47"/>
      <c r="HT77" s="47"/>
      <c r="HU77" s="47"/>
      <c r="HV77" s="47"/>
      <c r="HW77" s="47"/>
      <c r="HX77" s="47"/>
      <c r="HY77" s="47"/>
      <c r="HZ77" s="47"/>
      <c r="IA77" s="47"/>
      <c r="IB77" s="47"/>
      <c r="IC77" s="47"/>
      <c r="ID77" s="47"/>
      <c r="IE77" s="47"/>
      <c r="IF77" s="47"/>
      <c r="IG77" s="47"/>
      <c r="IH77" s="47"/>
      <c r="II77" s="47"/>
      <c r="IJ77" s="47"/>
      <c r="IK77" s="47"/>
      <c r="IL77" s="47"/>
      <c r="IM77" s="47"/>
      <c r="IN77" s="47"/>
      <c r="IO77" s="47"/>
      <c r="IP77" s="47"/>
      <c r="IQ77" s="47"/>
      <c r="IR77" s="47"/>
      <c r="IS77" s="47"/>
      <c r="IT77" s="47"/>
      <c r="IU77" s="47"/>
      <c r="IV77" s="47"/>
      <c r="IW77" s="47"/>
      <c r="IX77" s="47"/>
      <c r="IY77" s="47"/>
      <c r="IZ77" s="47"/>
      <c r="JA77" s="47"/>
      <c r="JB77" s="47"/>
      <c r="JC77" s="47"/>
      <c r="JD77" s="47"/>
      <c r="JE77" s="47"/>
      <c r="JF77" s="47"/>
      <c r="JG77" s="47"/>
      <c r="JH77" s="47"/>
      <c r="JI77" s="47"/>
      <c r="JJ77" s="47"/>
      <c r="JK77" s="47"/>
      <c r="JL77" s="47"/>
      <c r="JM77" s="47"/>
      <c r="JN77" s="47"/>
      <c r="JO77" s="47"/>
      <c r="JP77" s="47"/>
      <c r="JQ77" s="47"/>
      <c r="JR77" s="47"/>
      <c r="JS77" s="47"/>
      <c r="JT77" s="47"/>
      <c r="JU77" s="47"/>
      <c r="JV77" s="47"/>
      <c r="JW77" s="47"/>
      <c r="JX77" s="47"/>
      <c r="JY77" s="47"/>
      <c r="JZ77" s="47"/>
      <c r="KA77" s="47"/>
      <c r="KB77" s="47"/>
      <c r="KC77" s="47"/>
      <c r="KD77" s="47"/>
      <c r="KE77" s="47"/>
      <c r="KF77" s="47"/>
      <c r="KG77" s="47"/>
      <c r="KH77" s="47"/>
      <c r="KI77" s="47"/>
      <c r="KJ77" s="47"/>
      <c r="KK77" s="47"/>
      <c r="KL77" s="47"/>
      <c r="KM77" s="47"/>
      <c r="KN77" s="47"/>
      <c r="KO77" s="47"/>
      <c r="KP77" s="47"/>
      <c r="KQ77" s="47"/>
      <c r="KR77" s="47"/>
      <c r="KS77" s="47"/>
      <c r="KT77" s="47"/>
      <c r="KU77" s="47"/>
      <c r="KV77" s="47"/>
      <c r="KW77" s="47"/>
      <c r="KX77" s="47"/>
      <c r="KY77" s="47"/>
      <c r="KZ77" s="47"/>
      <c r="LA77" s="47"/>
      <c r="LB77" s="47"/>
      <c r="LC77" s="47"/>
      <c r="LD77" s="47"/>
      <c r="LE77" s="47"/>
      <c r="LF77" s="47"/>
      <c r="LG77" s="47"/>
      <c r="LH77" s="47"/>
      <c r="LI77" s="47"/>
      <c r="LJ77" s="47"/>
      <c r="LK77" s="47"/>
      <c r="LL77" s="47"/>
      <c r="LM77" s="47"/>
      <c r="LN77" s="47"/>
      <c r="LO77" s="47"/>
      <c r="LP77" s="47"/>
      <c r="LQ77" s="47"/>
      <c r="LR77" s="47"/>
      <c r="LS77" s="47"/>
      <c r="LT77" s="47"/>
      <c r="LU77" s="47"/>
      <c r="LV77" s="47"/>
      <c r="LW77" s="47"/>
      <c r="LX77" s="47"/>
      <c r="LY77" s="47"/>
      <c r="LZ77" s="47"/>
      <c r="MA77" s="47"/>
      <c r="MB77" s="47"/>
      <c r="MC77" s="47"/>
    </row>
    <row r="78" spans="1:341" s="56" customFormat="1" x14ac:dyDescent="0.2">
      <c r="A78" s="49"/>
      <c r="B78" s="49"/>
      <c r="C78" s="49"/>
      <c r="D78" s="49"/>
      <c r="E78" s="49"/>
      <c r="F78" s="43"/>
      <c r="G78" s="43"/>
      <c r="H78" s="43"/>
      <c r="I78" s="43"/>
      <c r="J78" s="43"/>
      <c r="K78" s="43"/>
      <c r="L78" s="43"/>
      <c r="M78" s="43"/>
      <c r="N78" s="43"/>
      <c r="O78" s="43"/>
      <c r="P78" s="43"/>
      <c r="Q78" s="18" t="s">
        <v>861</v>
      </c>
      <c r="R78" s="91" t="e">
        <v>#DIV/0!</v>
      </c>
      <c r="S78" s="91" t="e">
        <v>#DIV/0!</v>
      </c>
      <c r="T78" s="43"/>
      <c r="U78" s="43"/>
      <c r="V78" s="43"/>
      <c r="W78" s="43"/>
      <c r="X78" s="43"/>
      <c r="Y78" s="43"/>
      <c r="Z78" s="43"/>
      <c r="AA78" s="43"/>
      <c r="AB78" s="4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3"/>
      <c r="BE78" s="43"/>
      <c r="BF78" s="43"/>
      <c r="BG78" s="43"/>
      <c r="BH78" s="43"/>
      <c r="BI78" s="43"/>
      <c r="BJ78" s="43"/>
      <c r="BK78" s="43"/>
      <c r="BL78" s="43"/>
      <c r="BM78" s="43"/>
      <c r="BN78" s="43"/>
      <c r="BO78" s="43"/>
      <c r="BP78" s="43"/>
      <c r="BQ78" s="43"/>
      <c r="BR78" s="43"/>
      <c r="BS78" s="43"/>
      <c r="BT78" s="43"/>
      <c r="BU78" s="43"/>
      <c r="BV78" s="43"/>
      <c r="BW78" s="43"/>
      <c r="BX78" s="43"/>
      <c r="BY78" s="43"/>
      <c r="BZ78" s="47"/>
      <c r="CA78" s="47"/>
    </row>
    <row r="79" spans="1:341" s="56" customFormat="1" x14ac:dyDescent="0.2">
      <c r="A79" s="49"/>
      <c r="B79" s="49"/>
      <c r="C79" s="49"/>
      <c r="D79" s="49"/>
      <c r="E79" s="49"/>
      <c r="F79" s="43"/>
      <c r="G79" s="43"/>
      <c r="H79" s="43"/>
      <c r="I79" s="43"/>
      <c r="J79" s="43"/>
      <c r="K79" s="43"/>
      <c r="L79" s="43"/>
      <c r="M79" s="43"/>
      <c r="N79" s="43"/>
      <c r="O79" s="43"/>
      <c r="P79" s="43"/>
      <c r="Q79" s="18" t="s">
        <v>862</v>
      </c>
      <c r="R79" s="91" t="e">
        <v>#DIV/0!</v>
      </c>
      <c r="S79" s="91" t="e">
        <v>#DIV/0!</v>
      </c>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3"/>
      <c r="BE79" s="43"/>
      <c r="BF79" s="43"/>
      <c r="BG79" s="43"/>
      <c r="BH79" s="43"/>
      <c r="BI79" s="43"/>
      <c r="BJ79" s="43"/>
      <c r="BK79" s="43"/>
      <c r="BL79" s="43"/>
      <c r="BM79" s="43"/>
      <c r="BN79" s="43"/>
      <c r="BO79" s="43"/>
      <c r="BP79" s="43"/>
      <c r="BQ79" s="43"/>
      <c r="BR79" s="43"/>
      <c r="BS79" s="43"/>
      <c r="BT79" s="43"/>
      <c r="BU79" s="43"/>
      <c r="BV79" s="43"/>
      <c r="BW79" s="43"/>
      <c r="BX79" s="43"/>
      <c r="BY79" s="43"/>
      <c r="BZ79" s="47"/>
      <c r="CA79" s="47"/>
    </row>
    <row r="80" spans="1:341" s="56" customFormat="1" x14ac:dyDescent="0.2">
      <c r="A80" s="49"/>
      <c r="B80" s="49"/>
      <c r="C80" s="49"/>
      <c r="D80" s="49"/>
      <c r="E80" s="49"/>
      <c r="F80" s="43"/>
      <c r="G80" s="43"/>
      <c r="H80" s="43"/>
      <c r="I80" s="43"/>
      <c r="J80" s="43"/>
      <c r="K80" s="43"/>
      <c r="L80" s="43"/>
      <c r="M80" s="43"/>
      <c r="N80" s="43"/>
      <c r="O80" s="43"/>
      <c r="P80" s="43"/>
      <c r="Q80" s="18" t="s">
        <v>863</v>
      </c>
      <c r="R80" s="91" t="e">
        <v>#DIV/0!</v>
      </c>
      <c r="S80" s="91" t="e">
        <v>#DIV/0!</v>
      </c>
      <c r="T80" s="43"/>
      <c r="U80" s="43"/>
      <c r="V80" s="43"/>
      <c r="W80" s="43"/>
      <c r="X80" s="43"/>
      <c r="Y80" s="43"/>
      <c r="Z80" s="43"/>
      <c r="AA80" s="43"/>
      <c r="AB80" s="4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3"/>
      <c r="BE80" s="43"/>
      <c r="BF80" s="43"/>
      <c r="BG80" s="43"/>
      <c r="BH80" s="43"/>
      <c r="BI80" s="43"/>
      <c r="BJ80" s="43"/>
      <c r="BK80" s="43"/>
      <c r="BL80" s="43"/>
      <c r="BM80" s="43"/>
      <c r="BN80" s="43"/>
      <c r="BO80" s="43"/>
      <c r="BP80" s="43"/>
      <c r="BQ80" s="43"/>
      <c r="BR80" s="43"/>
      <c r="BS80" s="43"/>
      <c r="BT80" s="43"/>
      <c r="BU80" s="43"/>
      <c r="BV80" s="43"/>
      <c r="BW80" s="43"/>
      <c r="BX80" s="43"/>
      <c r="BY80" s="43"/>
      <c r="BZ80" s="47"/>
      <c r="CA80" s="47"/>
    </row>
    <row r="81" spans="1:79" s="56" customFormat="1" x14ac:dyDescent="0.2">
      <c r="A81" s="49"/>
      <c r="B81" s="49"/>
      <c r="C81" s="49"/>
      <c r="D81" s="49"/>
      <c r="E81" s="49"/>
      <c r="F81" s="43"/>
      <c r="G81" s="43"/>
      <c r="H81" s="43"/>
      <c r="I81" s="43"/>
      <c r="J81" s="43"/>
      <c r="K81" s="43"/>
      <c r="L81" s="43"/>
      <c r="M81" s="43"/>
      <c r="N81" s="43"/>
      <c r="O81" s="43"/>
      <c r="P81" s="43"/>
      <c r="Q81" s="18" t="s">
        <v>864</v>
      </c>
      <c r="R81" s="91" t="e">
        <v>#DIV/0!</v>
      </c>
      <c r="S81" s="91" t="e">
        <v>#DIV/0!</v>
      </c>
      <c r="T81" s="43"/>
      <c r="U81" s="43"/>
      <c r="V81" s="43"/>
      <c r="W81" s="43"/>
      <c r="X81" s="43"/>
      <c r="Y81" s="43"/>
      <c r="Z81" s="43"/>
      <c r="AA81" s="43"/>
      <c r="AB81" s="4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3"/>
      <c r="BE81" s="43"/>
      <c r="BF81" s="43"/>
      <c r="BG81" s="43"/>
      <c r="BH81" s="43"/>
      <c r="BI81" s="43"/>
      <c r="BJ81" s="43"/>
      <c r="BK81" s="43"/>
      <c r="BL81" s="43"/>
      <c r="BM81" s="43"/>
      <c r="BN81" s="43"/>
      <c r="BO81" s="43"/>
      <c r="BP81" s="43"/>
      <c r="BQ81" s="43"/>
      <c r="BR81" s="43"/>
      <c r="BS81" s="43"/>
      <c r="BT81" s="43"/>
      <c r="BU81" s="43"/>
      <c r="BV81" s="43"/>
      <c r="BW81" s="43"/>
      <c r="BX81" s="43"/>
      <c r="BY81" s="43"/>
      <c r="BZ81" s="47"/>
      <c r="CA81" s="47"/>
    </row>
    <row r="82" spans="1:79" s="56" customFormat="1" x14ac:dyDescent="0.2">
      <c r="A82" s="49"/>
      <c r="B82" s="49"/>
      <c r="C82" s="49"/>
      <c r="D82" s="49"/>
      <c r="E82" s="49"/>
      <c r="F82" s="43"/>
      <c r="G82" s="43"/>
      <c r="H82" s="43"/>
      <c r="I82" s="43"/>
      <c r="J82" s="43"/>
      <c r="K82" s="43"/>
      <c r="L82" s="43"/>
      <c r="M82" s="43"/>
      <c r="N82" s="43"/>
      <c r="O82" s="43"/>
      <c r="P82" s="43"/>
      <c r="Q82" s="43"/>
      <c r="R82" s="43"/>
      <c r="S82" s="43"/>
      <c r="T82" s="43"/>
      <c r="U82" s="43"/>
      <c r="V82" s="43"/>
      <c r="W82" s="43"/>
      <c r="X82" s="43"/>
      <c r="Y82" s="59"/>
      <c r="Z82" s="59"/>
      <c r="AA82" s="59"/>
      <c r="AB82" s="59"/>
      <c r="AC82" s="59"/>
      <c r="AD82" s="43"/>
      <c r="AE82" s="43"/>
      <c r="AF82" s="49"/>
      <c r="AG82" s="49"/>
      <c r="AH82" s="49"/>
      <c r="AI82" s="49"/>
      <c r="AJ82" s="49"/>
      <c r="AK82" s="49"/>
      <c r="AL82" s="49"/>
      <c r="AM82" s="49"/>
      <c r="AN82" s="49"/>
      <c r="AO82" s="49"/>
      <c r="AP82" s="49"/>
      <c r="AQ82" s="49"/>
      <c r="AR82" s="49"/>
      <c r="AS82" s="49"/>
      <c r="AT82" s="49"/>
      <c r="AU82" s="49"/>
      <c r="AV82" s="49"/>
      <c r="AW82" s="49"/>
      <c r="AX82" s="49"/>
      <c r="AY82" s="49"/>
      <c r="AZ82" s="49"/>
      <c r="BA82" s="49"/>
      <c r="BB82" s="49"/>
      <c r="BC82" s="49"/>
      <c r="BD82" s="49"/>
      <c r="BE82" s="49"/>
      <c r="BF82" s="49"/>
      <c r="BG82" s="49"/>
      <c r="BH82" s="49"/>
      <c r="BI82" s="49"/>
      <c r="BJ82" s="49"/>
      <c r="BK82" s="49"/>
      <c r="BL82" s="49"/>
      <c r="BM82" s="49"/>
      <c r="BN82" s="49"/>
      <c r="BO82" s="49"/>
      <c r="BP82" s="49"/>
      <c r="BQ82" s="49"/>
      <c r="BR82" s="49"/>
      <c r="BS82" s="49"/>
      <c r="BT82" s="49"/>
      <c r="BU82" s="49"/>
      <c r="BV82" s="49"/>
      <c r="BW82" s="49"/>
      <c r="BX82" s="49"/>
      <c r="BY82" s="49"/>
    </row>
    <row r="83" spans="1:79" s="56" customFormat="1" x14ac:dyDescent="0.2">
      <c r="A83" s="49"/>
      <c r="B83" s="49"/>
      <c r="C83" s="49"/>
      <c r="D83" s="49"/>
      <c r="E83" s="49"/>
      <c r="F83" s="43"/>
      <c r="G83" s="43"/>
      <c r="H83" s="43"/>
      <c r="I83" s="43"/>
      <c r="J83" s="43"/>
      <c r="K83" s="43"/>
      <c r="L83" s="43"/>
      <c r="M83" s="43"/>
      <c r="N83" s="43"/>
      <c r="O83" s="43"/>
      <c r="P83" s="43"/>
      <c r="Q83" s="43"/>
      <c r="R83" s="43" t="s">
        <v>849</v>
      </c>
      <c r="S83" s="43"/>
      <c r="T83" s="43"/>
      <c r="U83" s="43"/>
      <c r="V83" s="43"/>
      <c r="W83" s="43"/>
      <c r="X83" s="43"/>
      <c r="Y83" s="43"/>
      <c r="Z83" s="43"/>
      <c r="AA83" s="43"/>
      <c r="AB83" s="4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3"/>
      <c r="BE83" s="43"/>
      <c r="BF83" s="43"/>
      <c r="BG83" s="43"/>
      <c r="BH83" s="43"/>
      <c r="BI83" s="43"/>
      <c r="BJ83" s="43"/>
      <c r="BK83" s="43"/>
      <c r="BL83" s="43"/>
      <c r="BM83" s="43"/>
      <c r="BN83" s="43"/>
      <c r="BO83" s="43"/>
      <c r="BP83" s="43"/>
      <c r="BQ83" s="43"/>
      <c r="BR83" s="43"/>
      <c r="BS83" s="43"/>
      <c r="BT83" s="43"/>
      <c r="BU83" s="43"/>
      <c r="BV83" s="43"/>
      <c r="BW83" s="43"/>
      <c r="BX83" s="43"/>
      <c r="BY83" s="43"/>
      <c r="BZ83" s="47"/>
      <c r="CA83" s="47"/>
    </row>
    <row r="84" spans="1:79" s="56" customFormat="1" x14ac:dyDescent="0.2">
      <c r="A84" s="49"/>
      <c r="B84" s="49"/>
      <c r="C84" s="49"/>
      <c r="D84" s="49"/>
      <c r="E84" s="49"/>
      <c r="F84" s="43"/>
      <c r="G84" s="43"/>
      <c r="H84" s="43"/>
      <c r="I84" s="43"/>
      <c r="J84" s="43"/>
      <c r="K84" s="43"/>
      <c r="L84" s="43"/>
      <c r="M84" s="43"/>
      <c r="N84" s="43"/>
      <c r="O84" s="43"/>
      <c r="P84" s="43"/>
      <c r="Q84" s="43" t="s">
        <v>856</v>
      </c>
      <c r="R84" s="43" t="s">
        <v>89</v>
      </c>
      <c r="S84" s="43" t="s">
        <v>857</v>
      </c>
      <c r="T84" s="43"/>
      <c r="U84" s="43"/>
      <c r="V84" s="43"/>
      <c r="W84" s="43"/>
      <c r="X84" s="43"/>
      <c r="Y84" s="43"/>
      <c r="Z84" s="43"/>
      <c r="AA84" s="43"/>
      <c r="AB84" s="4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3"/>
      <c r="BE84" s="43"/>
      <c r="BF84" s="43"/>
      <c r="BG84" s="43"/>
      <c r="BH84" s="43"/>
      <c r="BI84" s="43"/>
      <c r="BJ84" s="43"/>
      <c r="BK84" s="43"/>
      <c r="BL84" s="43"/>
      <c r="BM84" s="43"/>
      <c r="BN84" s="43"/>
      <c r="BO84" s="43"/>
      <c r="BP84" s="43"/>
      <c r="BQ84" s="43"/>
      <c r="BR84" s="43"/>
      <c r="BS84" s="43"/>
      <c r="BT84" s="43"/>
      <c r="BU84" s="43"/>
      <c r="BV84" s="43"/>
      <c r="BW84" s="43"/>
      <c r="BX84" s="43"/>
      <c r="BY84" s="43"/>
      <c r="BZ84" s="47"/>
      <c r="CA84" s="47"/>
    </row>
    <row r="85" spans="1:79" s="56" customFormat="1" x14ac:dyDescent="0.2">
      <c r="A85" s="49"/>
      <c r="B85" s="49"/>
      <c r="C85" s="49"/>
      <c r="D85" s="49"/>
      <c r="E85" s="49"/>
      <c r="F85" s="43"/>
      <c r="G85" s="43"/>
      <c r="H85" s="43"/>
      <c r="I85" s="43"/>
      <c r="J85" s="43"/>
      <c r="K85" s="43"/>
      <c r="L85" s="43"/>
      <c r="M85" s="43"/>
      <c r="N85" s="43"/>
      <c r="O85" s="43"/>
      <c r="P85" s="43"/>
      <c r="Q85" s="18" t="s">
        <v>865</v>
      </c>
      <c r="R85" s="43">
        <v>3.3333333333333335</v>
      </c>
      <c r="S85" s="43">
        <v>3.3333333333333335</v>
      </c>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3"/>
      <c r="BE85" s="43"/>
      <c r="BF85" s="43"/>
      <c r="BG85" s="43"/>
      <c r="BH85" s="43"/>
      <c r="BI85" s="43"/>
      <c r="BJ85" s="43"/>
      <c r="BK85" s="43"/>
      <c r="BL85" s="43"/>
      <c r="BM85" s="43"/>
      <c r="BN85" s="43"/>
      <c r="BO85" s="43"/>
      <c r="BP85" s="43"/>
      <c r="BQ85" s="43"/>
      <c r="BR85" s="43"/>
      <c r="BS85" s="43"/>
      <c r="BT85" s="43"/>
      <c r="BU85" s="43"/>
      <c r="BV85" s="43"/>
      <c r="BW85" s="43"/>
      <c r="BX85" s="43"/>
      <c r="BY85" s="43"/>
      <c r="BZ85" s="47"/>
      <c r="CA85" s="47"/>
    </row>
    <row r="86" spans="1:79" s="56" customFormat="1" x14ac:dyDescent="0.2">
      <c r="A86" s="49"/>
      <c r="B86" s="49"/>
      <c r="C86" s="49"/>
      <c r="D86" s="49"/>
      <c r="E86" s="49"/>
      <c r="F86" s="43"/>
      <c r="G86" s="43"/>
      <c r="H86" s="43"/>
      <c r="I86" s="43"/>
      <c r="J86" s="43"/>
      <c r="K86" s="43"/>
      <c r="L86" s="43"/>
      <c r="M86" s="43"/>
      <c r="N86" s="43"/>
      <c r="O86" s="43"/>
      <c r="P86" s="43"/>
      <c r="Q86" s="18" t="s">
        <v>866</v>
      </c>
      <c r="R86" s="43">
        <v>3.6666666666666665</v>
      </c>
      <c r="S86" s="43">
        <v>3.6666666666666665</v>
      </c>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3"/>
      <c r="BE86" s="43"/>
      <c r="BF86" s="43"/>
      <c r="BG86" s="43"/>
      <c r="BH86" s="43"/>
      <c r="BI86" s="43"/>
      <c r="BJ86" s="43"/>
      <c r="BK86" s="43"/>
      <c r="BL86" s="43"/>
      <c r="BM86" s="43"/>
      <c r="BN86" s="43"/>
      <c r="BO86" s="43"/>
      <c r="BP86" s="43"/>
      <c r="BQ86" s="43"/>
      <c r="BR86" s="43"/>
      <c r="BS86" s="43"/>
      <c r="BT86" s="43"/>
      <c r="BU86" s="43"/>
      <c r="BV86" s="43"/>
      <c r="BW86" s="43"/>
      <c r="BX86" s="43"/>
      <c r="BY86" s="43"/>
      <c r="BZ86" s="47"/>
      <c r="CA86" s="47"/>
    </row>
    <row r="87" spans="1:79" s="56" customFormat="1" x14ac:dyDescent="0.2">
      <c r="A87" s="49"/>
      <c r="B87" s="49"/>
      <c r="C87" s="49"/>
      <c r="D87" s="49"/>
      <c r="E87" s="49"/>
      <c r="F87" s="43"/>
      <c r="G87" s="43"/>
      <c r="H87" s="43"/>
      <c r="I87" s="43"/>
      <c r="J87" s="43"/>
      <c r="K87" s="43"/>
      <c r="L87" s="43"/>
      <c r="M87" s="43"/>
      <c r="N87" s="43"/>
      <c r="O87" s="43"/>
      <c r="P87" s="43"/>
      <c r="Q87" s="18" t="s">
        <v>867</v>
      </c>
      <c r="R87" s="43">
        <v>2.6666666666666665</v>
      </c>
      <c r="S87" s="43">
        <v>2.6666666666666665</v>
      </c>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3"/>
      <c r="BE87" s="43"/>
      <c r="BF87" s="43"/>
      <c r="BG87" s="43"/>
      <c r="BH87" s="43"/>
      <c r="BI87" s="43"/>
      <c r="BJ87" s="43"/>
      <c r="BK87" s="43"/>
      <c r="BL87" s="43"/>
      <c r="BM87" s="43"/>
      <c r="BN87" s="43"/>
      <c r="BO87" s="43"/>
      <c r="BP87" s="43"/>
      <c r="BQ87" s="43"/>
      <c r="BR87" s="43"/>
      <c r="BS87" s="43"/>
      <c r="BT87" s="43"/>
      <c r="BU87" s="43"/>
      <c r="BV87" s="43"/>
      <c r="BW87" s="43"/>
      <c r="BX87" s="43"/>
      <c r="BY87" s="43"/>
      <c r="BZ87" s="47"/>
      <c r="CA87" s="47"/>
    </row>
    <row r="88" spans="1:79" s="56" customFormat="1" x14ac:dyDescent="0.2">
      <c r="A88" s="49"/>
      <c r="B88" s="49"/>
      <c r="C88" s="49"/>
      <c r="D88" s="49"/>
      <c r="E88" s="49"/>
      <c r="F88" s="43"/>
      <c r="G88" s="43"/>
      <c r="H88" s="43"/>
      <c r="I88" s="43"/>
      <c r="J88" s="43"/>
      <c r="K88" s="43"/>
      <c r="L88" s="43"/>
      <c r="M88" s="43"/>
      <c r="N88" s="43"/>
      <c r="O88" s="43"/>
      <c r="P88" s="43"/>
      <c r="Q88" s="18" t="s">
        <v>868</v>
      </c>
      <c r="R88" s="43">
        <v>3</v>
      </c>
      <c r="S88" s="43">
        <v>3</v>
      </c>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3"/>
      <c r="BE88" s="43"/>
      <c r="BF88" s="43"/>
      <c r="BG88" s="43"/>
      <c r="BH88" s="43"/>
      <c r="BI88" s="43"/>
      <c r="BJ88" s="43"/>
      <c r="BK88" s="43"/>
      <c r="BL88" s="43"/>
      <c r="BM88" s="43"/>
      <c r="BN88" s="43"/>
      <c r="BO88" s="43"/>
      <c r="BP88" s="43"/>
      <c r="BQ88" s="43"/>
      <c r="BR88" s="43"/>
      <c r="BS88" s="43"/>
      <c r="BT88" s="43"/>
      <c r="BU88" s="43"/>
      <c r="BV88" s="43"/>
      <c r="BW88" s="43"/>
      <c r="BX88" s="43"/>
      <c r="BY88" s="43"/>
      <c r="BZ88" s="47"/>
      <c r="CA88" s="47"/>
    </row>
    <row r="89" spans="1:79" s="56" customFormat="1" x14ac:dyDescent="0.2">
      <c r="A89" s="49"/>
      <c r="B89" s="49"/>
      <c r="C89" s="49"/>
      <c r="D89" s="49"/>
      <c r="E89" s="49"/>
      <c r="F89" s="43"/>
      <c r="G89" s="43"/>
      <c r="H89" s="43"/>
      <c r="I89" s="43"/>
      <c r="J89" s="43"/>
      <c r="K89" s="43"/>
      <c r="L89" s="43"/>
      <c r="M89" s="43"/>
      <c r="N89" s="43"/>
      <c r="O89" s="43"/>
      <c r="P89" s="43"/>
      <c r="Q89" s="18" t="s">
        <v>869</v>
      </c>
      <c r="R89" s="43">
        <v>4</v>
      </c>
      <c r="S89" s="43">
        <v>4</v>
      </c>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3"/>
      <c r="BE89" s="43"/>
      <c r="BF89" s="43"/>
      <c r="BG89" s="43"/>
      <c r="BH89" s="43"/>
      <c r="BI89" s="43"/>
      <c r="BJ89" s="43"/>
      <c r="BK89" s="43"/>
      <c r="BL89" s="43"/>
      <c r="BM89" s="43"/>
      <c r="BN89" s="43"/>
      <c r="BO89" s="43"/>
      <c r="BP89" s="43"/>
      <c r="BQ89" s="43"/>
      <c r="BR89" s="43"/>
      <c r="BS89" s="43"/>
      <c r="BT89" s="43"/>
      <c r="BU89" s="43"/>
      <c r="BV89" s="43"/>
      <c r="BW89" s="43"/>
      <c r="BX89" s="43"/>
      <c r="BY89" s="43"/>
      <c r="BZ89" s="47"/>
      <c r="CA89" s="47"/>
    </row>
    <row r="90" spans="1:79" s="56" customFormat="1" x14ac:dyDescent="0.2">
      <c r="A90" s="49"/>
      <c r="B90" s="49"/>
      <c r="C90" s="49"/>
      <c r="D90" s="49"/>
      <c r="E90" s="49"/>
      <c r="F90" s="43"/>
      <c r="G90" s="43"/>
      <c r="H90" s="43"/>
      <c r="I90" s="43"/>
      <c r="J90" s="43"/>
      <c r="K90" s="43"/>
      <c r="L90" s="43"/>
      <c r="M90" s="43"/>
      <c r="N90" s="43"/>
      <c r="O90" s="43"/>
      <c r="P90" s="43"/>
      <c r="Q90" s="18" t="s">
        <v>870</v>
      </c>
      <c r="R90" s="43">
        <v>3.3333333333333335</v>
      </c>
      <c r="S90" s="43">
        <v>3.3333333333333335</v>
      </c>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3"/>
      <c r="BE90" s="43"/>
      <c r="BF90" s="43"/>
      <c r="BG90" s="43"/>
      <c r="BH90" s="43"/>
      <c r="BI90" s="43"/>
      <c r="BJ90" s="43"/>
      <c r="BK90" s="43"/>
      <c r="BL90" s="43"/>
      <c r="BM90" s="43"/>
      <c r="BN90" s="43"/>
      <c r="BO90" s="43"/>
      <c r="BP90" s="43"/>
      <c r="BQ90" s="43"/>
      <c r="BR90" s="43"/>
      <c r="BS90" s="43"/>
      <c r="BT90" s="43"/>
      <c r="BU90" s="43"/>
      <c r="BV90" s="43"/>
      <c r="BW90" s="43"/>
      <c r="BX90" s="43"/>
      <c r="BY90" s="43"/>
      <c r="BZ90" s="47"/>
      <c r="CA90" s="47"/>
    </row>
    <row r="91" spans="1:79" s="56" customFormat="1" x14ac:dyDescent="0.2">
      <c r="A91" s="49"/>
      <c r="B91" s="49"/>
      <c r="C91" s="49"/>
      <c r="D91" s="49"/>
      <c r="E91" s="49"/>
      <c r="F91" s="43"/>
      <c r="G91" s="43"/>
      <c r="H91" s="43"/>
      <c r="I91" s="43"/>
      <c r="J91" s="43"/>
      <c r="K91" s="43"/>
      <c r="L91" s="43"/>
      <c r="M91" s="43"/>
      <c r="N91" s="43"/>
      <c r="O91" s="43"/>
      <c r="P91" s="43"/>
      <c r="Q91" s="43"/>
      <c r="R91" s="43"/>
      <c r="S91" s="43"/>
      <c r="T91" s="43"/>
      <c r="U91" s="43"/>
      <c r="V91" s="43"/>
      <c r="W91" s="43"/>
      <c r="X91" s="43"/>
      <c r="Y91" s="59"/>
      <c r="Z91" s="59"/>
      <c r="AA91" s="59"/>
      <c r="AB91" s="59"/>
      <c r="AC91" s="59"/>
      <c r="AD91" s="43"/>
      <c r="AE91" s="43"/>
      <c r="AF91" s="49"/>
      <c r="AG91" s="49"/>
      <c r="AH91" s="49"/>
      <c r="AI91" s="49"/>
      <c r="AJ91" s="49"/>
      <c r="AK91" s="49"/>
      <c r="AL91" s="49"/>
      <c r="AM91" s="49"/>
      <c r="AN91" s="49"/>
      <c r="AO91" s="49"/>
      <c r="AP91" s="49"/>
      <c r="AQ91" s="49"/>
      <c r="AR91" s="49"/>
      <c r="AS91" s="49"/>
      <c r="AT91" s="49"/>
      <c r="AU91" s="49"/>
      <c r="AV91" s="49"/>
      <c r="AW91" s="49"/>
      <c r="AX91" s="49"/>
      <c r="AY91" s="49"/>
      <c r="AZ91" s="49"/>
      <c r="BA91" s="49"/>
      <c r="BB91" s="49"/>
      <c r="BC91" s="49"/>
      <c r="BD91" s="49"/>
      <c r="BE91" s="49"/>
      <c r="BF91" s="49"/>
      <c r="BG91" s="49"/>
      <c r="BH91" s="49"/>
      <c r="BI91" s="49"/>
      <c r="BJ91" s="49"/>
      <c r="BK91" s="49"/>
      <c r="BL91" s="49"/>
      <c r="BM91" s="49"/>
      <c r="BN91" s="49"/>
      <c r="BO91" s="49"/>
      <c r="BP91" s="49"/>
      <c r="BQ91" s="49"/>
      <c r="BR91" s="49"/>
      <c r="BS91" s="49"/>
      <c r="BT91" s="49"/>
      <c r="BU91" s="49"/>
      <c r="BV91" s="49"/>
      <c r="BW91" s="49"/>
      <c r="BX91" s="49"/>
      <c r="BY91" s="49"/>
    </row>
    <row r="92" spans="1:79" s="56" customFormat="1" x14ac:dyDescent="0.2">
      <c r="A92" s="49"/>
      <c r="B92" s="49"/>
      <c r="C92" s="49"/>
      <c r="D92" s="49"/>
      <c r="E92" s="49"/>
      <c r="F92" s="43"/>
      <c r="G92" s="43"/>
      <c r="H92" s="43"/>
      <c r="I92" s="43"/>
      <c r="J92" s="43"/>
      <c r="K92" s="43"/>
      <c r="L92" s="43"/>
      <c r="M92" s="43"/>
      <c r="N92" s="43"/>
      <c r="O92" s="43"/>
      <c r="P92" s="19"/>
      <c r="Q92" s="43"/>
      <c r="R92" s="43"/>
      <c r="S92" s="43"/>
      <c r="T92" s="43"/>
      <c r="U92" s="43"/>
      <c r="V92" s="59"/>
      <c r="W92" s="59"/>
      <c r="X92" s="59"/>
      <c r="Y92" s="59"/>
      <c r="Z92" s="59"/>
      <c r="AA92" s="59"/>
      <c r="AB92" s="59"/>
      <c r="AC92" s="59"/>
      <c r="AD92" s="43"/>
      <c r="AE92" s="43"/>
      <c r="AF92" s="49"/>
      <c r="AG92" s="49"/>
      <c r="AH92" s="49"/>
      <c r="AI92" s="49"/>
      <c r="AJ92" s="49"/>
      <c r="AK92" s="49"/>
      <c r="AL92" s="49"/>
      <c r="AM92" s="49"/>
      <c r="AN92" s="49"/>
      <c r="AO92" s="49"/>
      <c r="AP92" s="49"/>
      <c r="AQ92" s="49"/>
      <c r="AR92" s="49"/>
      <c r="AS92" s="49"/>
      <c r="AT92" s="49"/>
      <c r="AU92" s="49"/>
      <c r="AV92" s="49"/>
      <c r="AW92" s="49"/>
      <c r="AX92" s="49"/>
      <c r="AY92" s="49"/>
      <c r="AZ92" s="49"/>
      <c r="BA92" s="49"/>
      <c r="BB92" s="49"/>
      <c r="BC92" s="49"/>
      <c r="BD92" s="49"/>
      <c r="BE92" s="49"/>
      <c r="BF92" s="49"/>
      <c r="BG92" s="49"/>
      <c r="BH92" s="49"/>
      <c r="BI92" s="49"/>
      <c r="BJ92" s="49"/>
      <c r="BK92" s="49"/>
      <c r="BL92" s="49"/>
      <c r="BM92" s="49"/>
      <c r="BN92" s="49"/>
      <c r="BO92" s="49"/>
      <c r="BP92" s="49"/>
      <c r="BQ92" s="49"/>
      <c r="BR92" s="49"/>
      <c r="BS92" s="49"/>
      <c r="BT92" s="49"/>
      <c r="BU92" s="49"/>
      <c r="BV92" s="49"/>
      <c r="BW92" s="49"/>
      <c r="BX92" s="49"/>
      <c r="BY92" s="49"/>
    </row>
    <row r="93" spans="1:79" s="56" customFormat="1" x14ac:dyDescent="0.2">
      <c r="A93" s="49"/>
      <c r="B93" s="49"/>
      <c r="C93" s="49"/>
      <c r="D93" s="49"/>
      <c r="E93" s="49"/>
      <c r="F93" s="43"/>
      <c r="G93" s="43"/>
      <c r="H93" s="43"/>
      <c r="I93" s="43"/>
      <c r="J93" s="43"/>
      <c r="K93" s="43"/>
      <c r="L93" s="43"/>
      <c r="M93" s="43"/>
      <c r="N93" s="43"/>
      <c r="O93" s="43"/>
      <c r="P93" s="19"/>
      <c r="Q93" s="43"/>
      <c r="R93" s="43" t="s">
        <v>871</v>
      </c>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
      <c r="BE93" s="43"/>
      <c r="BF93" s="43"/>
      <c r="BG93" s="43"/>
      <c r="BH93" s="43"/>
      <c r="BI93" s="43"/>
      <c r="BJ93" s="43"/>
      <c r="BK93" s="43"/>
      <c r="BL93" s="43"/>
      <c r="BM93" s="43"/>
      <c r="BN93" s="43"/>
      <c r="BO93" s="43"/>
      <c r="BP93" s="43"/>
      <c r="BQ93" s="43"/>
      <c r="BR93" s="43"/>
      <c r="BS93" s="43"/>
      <c r="BT93" s="43"/>
      <c r="BU93" s="49"/>
      <c r="BV93" s="49"/>
      <c r="BW93" s="49"/>
      <c r="BX93" s="49"/>
      <c r="BY93" s="49"/>
    </row>
    <row r="94" spans="1:79" s="56" customFormat="1" x14ac:dyDescent="0.2">
      <c r="A94" s="49"/>
      <c r="B94" s="49"/>
      <c r="C94" s="49"/>
      <c r="D94" s="49"/>
      <c r="E94" s="49"/>
      <c r="F94" s="43"/>
      <c r="G94" s="43"/>
      <c r="H94" s="43"/>
      <c r="I94" s="43"/>
      <c r="J94" s="43"/>
      <c r="K94" s="43"/>
      <c r="L94" s="43"/>
      <c r="M94" s="43"/>
      <c r="N94" s="43"/>
      <c r="O94" s="43"/>
      <c r="P94" s="19"/>
      <c r="Q94" s="43" t="s">
        <v>856</v>
      </c>
      <c r="R94" s="43" t="s">
        <v>89</v>
      </c>
      <c r="S94" s="43" t="s">
        <v>857</v>
      </c>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
      <c r="BE94" s="43"/>
      <c r="BF94" s="43"/>
      <c r="BG94" s="43"/>
      <c r="BH94" s="43"/>
      <c r="BI94" s="43"/>
      <c r="BJ94" s="43"/>
      <c r="BK94" s="43"/>
      <c r="BL94" s="43"/>
      <c r="BM94" s="43"/>
      <c r="BN94" s="43"/>
      <c r="BO94" s="43"/>
      <c r="BP94" s="43"/>
      <c r="BQ94" s="43"/>
      <c r="BR94" s="43"/>
      <c r="BS94" s="43"/>
      <c r="BT94" s="43"/>
      <c r="BU94" s="49"/>
      <c r="BV94" s="49"/>
      <c r="BW94" s="49"/>
      <c r="BX94" s="49"/>
      <c r="BY94" s="49"/>
    </row>
    <row r="95" spans="1:79" s="56" customFormat="1" x14ac:dyDescent="0.2">
      <c r="A95" s="49"/>
      <c r="B95" s="49"/>
      <c r="C95" s="49"/>
      <c r="D95" s="49"/>
      <c r="E95" s="49"/>
      <c r="F95" s="43"/>
      <c r="G95" s="43"/>
      <c r="H95" s="43"/>
      <c r="I95" s="43"/>
      <c r="J95" s="43"/>
      <c r="K95" s="43"/>
      <c r="L95" s="43"/>
      <c r="M95" s="43"/>
      <c r="N95" s="43"/>
      <c r="O95" s="43"/>
      <c r="P95" s="19"/>
      <c r="Q95" s="18" t="s">
        <v>872</v>
      </c>
      <c r="R95" s="61">
        <v>3.3333333333333335</v>
      </c>
      <c r="S95" s="61">
        <v>3.3333333333333335</v>
      </c>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3"/>
      <c r="BE95" s="43"/>
      <c r="BF95" s="43"/>
      <c r="BG95" s="43"/>
      <c r="BH95" s="43"/>
      <c r="BI95" s="43"/>
      <c r="BJ95" s="43"/>
      <c r="BK95" s="43"/>
      <c r="BL95" s="43"/>
      <c r="BM95" s="43"/>
      <c r="BN95" s="43"/>
      <c r="BO95" s="43"/>
      <c r="BP95" s="43"/>
      <c r="BQ95" s="43"/>
      <c r="BR95" s="43"/>
      <c r="BS95" s="43"/>
      <c r="BT95" s="43"/>
      <c r="BU95" s="49"/>
      <c r="BV95" s="49"/>
      <c r="BW95" s="49"/>
      <c r="BX95" s="49"/>
      <c r="BY95" s="49"/>
    </row>
    <row r="96" spans="1:79" s="56" customFormat="1" x14ac:dyDescent="0.2">
      <c r="A96" s="49"/>
      <c r="B96" s="49"/>
      <c r="C96" s="49"/>
      <c r="D96" s="49"/>
      <c r="E96" s="49"/>
      <c r="F96" s="43"/>
      <c r="G96" s="43"/>
      <c r="H96" s="43"/>
      <c r="I96" s="43"/>
      <c r="J96" s="43"/>
      <c r="K96" s="43"/>
      <c r="L96" s="43"/>
      <c r="M96" s="43"/>
      <c r="N96" s="43"/>
      <c r="O96" s="43"/>
      <c r="P96" s="19"/>
      <c r="Q96" s="18" t="s">
        <v>873</v>
      </c>
      <c r="R96" s="61">
        <v>3.6428571428571428</v>
      </c>
      <c r="S96" s="61">
        <v>3.6428571428571428</v>
      </c>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3"/>
      <c r="BE96" s="43"/>
      <c r="BF96" s="43"/>
      <c r="BG96" s="43"/>
      <c r="BH96" s="43"/>
      <c r="BI96" s="43"/>
      <c r="BJ96" s="43"/>
      <c r="BK96" s="43"/>
      <c r="BL96" s="43"/>
      <c r="BM96" s="43"/>
      <c r="BN96" s="43"/>
      <c r="BO96" s="43"/>
      <c r="BP96" s="43"/>
      <c r="BQ96" s="43"/>
      <c r="BR96" s="43"/>
      <c r="BS96" s="43"/>
      <c r="BT96" s="43"/>
      <c r="BU96" s="49"/>
      <c r="BV96" s="49"/>
      <c r="BW96" s="49"/>
      <c r="BX96" s="49"/>
      <c r="BY96" s="49"/>
    </row>
    <row r="97" spans="1:77" s="56" customFormat="1" x14ac:dyDescent="0.2">
      <c r="A97" s="49"/>
      <c r="B97" s="49"/>
      <c r="C97" s="49"/>
      <c r="D97" s="49"/>
      <c r="E97" s="49"/>
      <c r="F97" s="43"/>
      <c r="G97" s="43"/>
      <c r="H97" s="43"/>
      <c r="I97" s="43"/>
      <c r="J97" s="43"/>
      <c r="K97" s="43"/>
      <c r="L97" s="43"/>
      <c r="M97" s="43"/>
      <c r="N97" s="43"/>
      <c r="O97" s="43"/>
      <c r="P97" s="19"/>
      <c r="Q97" s="18" t="s">
        <v>874</v>
      </c>
      <c r="R97" s="61">
        <v>2.9285714285714284</v>
      </c>
      <c r="S97" s="61">
        <v>2.9285714285714284</v>
      </c>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3"/>
      <c r="BE97" s="43"/>
      <c r="BF97" s="43"/>
      <c r="BG97" s="43"/>
      <c r="BH97" s="43"/>
      <c r="BI97" s="43"/>
      <c r="BJ97" s="43"/>
      <c r="BK97" s="43"/>
      <c r="BL97" s="43"/>
      <c r="BM97" s="43"/>
      <c r="BN97" s="43"/>
      <c r="BO97" s="43"/>
      <c r="BP97" s="43"/>
      <c r="BQ97" s="43"/>
      <c r="BR97" s="43"/>
      <c r="BS97" s="43"/>
      <c r="BT97" s="43"/>
      <c r="BU97" s="49"/>
      <c r="BV97" s="49"/>
      <c r="BW97" s="49"/>
      <c r="BX97" s="49"/>
      <c r="BY97" s="49"/>
    </row>
    <row r="98" spans="1:77" s="56" customFormat="1" ht="31" x14ac:dyDescent="0.2">
      <c r="A98" s="49"/>
      <c r="B98" s="55"/>
      <c r="C98" s="55"/>
      <c r="D98" s="55"/>
      <c r="E98" s="55"/>
      <c r="F98" s="43"/>
      <c r="G98" s="43"/>
      <c r="H98" s="43"/>
      <c r="I98" s="43"/>
      <c r="J98" s="43"/>
      <c r="K98" s="43"/>
      <c r="L98" s="43"/>
      <c r="M98" s="43"/>
      <c r="N98" s="43"/>
      <c r="O98" s="43"/>
      <c r="P98" s="19"/>
      <c r="Q98" s="18" t="s">
        <v>875</v>
      </c>
      <c r="R98" s="61">
        <v>2.8809523809523809</v>
      </c>
      <c r="S98" s="61">
        <v>2.8809523809523809</v>
      </c>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3"/>
      <c r="BE98" s="43"/>
      <c r="BF98" s="43"/>
      <c r="BG98" s="43"/>
      <c r="BH98" s="43"/>
      <c r="BI98" s="43"/>
      <c r="BJ98" s="43"/>
      <c r="BK98" s="43"/>
      <c r="BL98" s="43"/>
      <c r="BM98" s="43"/>
      <c r="BN98" s="43"/>
      <c r="BO98" s="43"/>
      <c r="BP98" s="43"/>
      <c r="BQ98" s="43"/>
      <c r="BR98" s="43"/>
      <c r="BS98" s="43"/>
      <c r="BT98" s="43"/>
      <c r="BU98" s="49"/>
      <c r="BV98" s="49"/>
      <c r="BW98" s="49"/>
      <c r="BX98" s="49"/>
      <c r="BY98" s="49"/>
    </row>
    <row r="99" spans="1:77" s="56" customFormat="1" x14ac:dyDescent="0.2">
      <c r="A99" s="49"/>
      <c r="B99" s="49"/>
      <c r="C99" s="49"/>
      <c r="D99" s="49"/>
      <c r="E99" s="49"/>
      <c r="F99" s="43"/>
      <c r="G99" s="43"/>
      <c r="H99" s="43"/>
      <c r="I99" s="43"/>
      <c r="J99" s="43"/>
      <c r="K99" s="43"/>
      <c r="L99" s="43"/>
      <c r="M99" s="43"/>
      <c r="N99" s="43"/>
      <c r="O99" s="43"/>
      <c r="P99" s="19"/>
      <c r="Q99" s="18" t="s">
        <v>876</v>
      </c>
      <c r="R99" s="61">
        <v>3.7142857142857144</v>
      </c>
      <c r="S99" s="61">
        <v>3.7142857142857144</v>
      </c>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3"/>
      <c r="BE99" s="43"/>
      <c r="BF99" s="43"/>
      <c r="BG99" s="43"/>
      <c r="BH99" s="43"/>
      <c r="BI99" s="43"/>
      <c r="BJ99" s="43"/>
      <c r="BK99" s="43"/>
      <c r="BL99" s="43"/>
      <c r="BM99" s="43"/>
      <c r="BN99" s="43"/>
      <c r="BO99" s="43"/>
      <c r="BP99" s="43"/>
      <c r="BQ99" s="43"/>
      <c r="BR99" s="43"/>
      <c r="BS99" s="43"/>
      <c r="BT99" s="43"/>
      <c r="BU99" s="49"/>
      <c r="BV99" s="49"/>
      <c r="BW99" s="49"/>
      <c r="BX99" s="49"/>
      <c r="BY99" s="49"/>
    </row>
    <row r="100" spans="1:77" s="56" customFormat="1" x14ac:dyDescent="0.2">
      <c r="A100" s="49"/>
      <c r="B100" s="49"/>
      <c r="C100" s="49"/>
      <c r="D100" s="49"/>
      <c r="E100" s="49"/>
      <c r="F100" s="43"/>
      <c r="G100" s="43"/>
      <c r="H100" s="43"/>
      <c r="I100" s="43"/>
      <c r="J100" s="43"/>
      <c r="K100" s="43"/>
      <c r="L100" s="43"/>
      <c r="M100" s="43"/>
      <c r="N100" s="43"/>
      <c r="O100" s="43"/>
      <c r="P100" s="19"/>
      <c r="Q100" s="18" t="s">
        <v>877</v>
      </c>
      <c r="R100" s="61">
        <v>3.7142857142857144</v>
      </c>
      <c r="S100" s="61">
        <v>3.7142857142857144</v>
      </c>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43"/>
      <c r="BH100" s="43"/>
      <c r="BI100" s="43"/>
      <c r="BJ100" s="43"/>
      <c r="BK100" s="43"/>
      <c r="BL100" s="43"/>
      <c r="BM100" s="43"/>
      <c r="BN100" s="43"/>
      <c r="BO100" s="43"/>
      <c r="BP100" s="43"/>
      <c r="BQ100" s="43"/>
      <c r="BR100" s="43"/>
      <c r="BS100" s="43"/>
      <c r="BT100" s="43"/>
      <c r="BU100" s="49"/>
      <c r="BV100" s="49"/>
      <c r="BW100" s="49"/>
      <c r="BX100" s="49"/>
      <c r="BY100" s="49"/>
    </row>
    <row r="101" spans="1:77" s="56" customFormat="1" x14ac:dyDescent="0.2">
      <c r="A101" s="49"/>
      <c r="B101" s="49"/>
      <c r="C101" s="49"/>
      <c r="D101" s="49"/>
      <c r="E101" s="49"/>
      <c r="F101" s="43"/>
      <c r="G101" s="43"/>
      <c r="H101" s="43"/>
      <c r="I101" s="43"/>
      <c r="J101" s="43"/>
      <c r="K101" s="43"/>
      <c r="L101" s="43"/>
      <c r="M101" s="43"/>
      <c r="N101" s="43"/>
      <c r="O101" s="43"/>
      <c r="P101" s="19"/>
      <c r="Q101" s="43"/>
      <c r="R101" s="43"/>
      <c r="S101" s="43"/>
      <c r="T101" s="43"/>
      <c r="U101" s="43"/>
      <c r="V101" s="59"/>
      <c r="W101" s="59"/>
      <c r="X101" s="59"/>
      <c r="Y101" s="59"/>
      <c r="Z101" s="59"/>
      <c r="AA101" s="59"/>
      <c r="AB101" s="59"/>
      <c r="AC101" s="59"/>
      <c r="AD101" s="43"/>
      <c r="AE101" s="43"/>
      <c r="AF101" s="49"/>
      <c r="AG101" s="49"/>
      <c r="AH101" s="49"/>
      <c r="AI101" s="49"/>
      <c r="AJ101" s="49"/>
      <c r="AK101" s="49"/>
      <c r="AL101" s="49"/>
      <c r="AM101" s="49"/>
      <c r="AN101" s="49"/>
      <c r="AO101" s="49"/>
      <c r="AP101" s="49"/>
      <c r="AQ101" s="49"/>
      <c r="AR101" s="49"/>
      <c r="AS101" s="49"/>
      <c r="AT101" s="49"/>
      <c r="AU101" s="49"/>
      <c r="AV101" s="49"/>
      <c r="AW101" s="49"/>
      <c r="AX101" s="49"/>
      <c r="AY101" s="49"/>
      <c r="AZ101" s="49"/>
      <c r="BA101" s="49"/>
      <c r="BB101" s="49"/>
      <c r="BC101" s="49"/>
      <c r="BD101" s="49"/>
      <c r="BE101" s="49"/>
      <c r="BF101" s="49"/>
      <c r="BG101" s="49"/>
      <c r="BH101" s="49"/>
      <c r="BI101" s="49"/>
      <c r="BJ101" s="49"/>
      <c r="BK101" s="49"/>
      <c r="BL101" s="49"/>
      <c r="BM101" s="49"/>
      <c r="BN101" s="49"/>
      <c r="BO101" s="49"/>
      <c r="BP101" s="49"/>
      <c r="BQ101" s="49"/>
      <c r="BR101" s="49"/>
      <c r="BS101" s="49"/>
      <c r="BT101" s="49"/>
      <c r="BU101" s="49"/>
      <c r="BV101" s="49"/>
      <c r="BW101" s="49"/>
      <c r="BX101" s="49"/>
      <c r="BY101" s="49"/>
    </row>
    <row r="102" spans="1:77" s="56" customFormat="1" x14ac:dyDescent="0.2">
      <c r="A102" s="49"/>
      <c r="B102" s="49"/>
      <c r="C102" s="49"/>
      <c r="D102" s="49"/>
      <c r="E102" s="49"/>
      <c r="F102" s="43"/>
      <c r="G102" s="43"/>
      <c r="H102" s="43"/>
      <c r="I102" s="43"/>
      <c r="J102" s="43"/>
      <c r="K102" s="43"/>
      <c r="L102" s="43"/>
      <c r="M102" s="43"/>
      <c r="N102" s="43"/>
      <c r="O102" s="43"/>
      <c r="P102" s="19"/>
      <c r="Q102" s="43"/>
      <c r="R102" s="43"/>
      <c r="S102" s="43"/>
      <c r="T102" s="43"/>
      <c r="U102" s="43"/>
      <c r="V102" s="59"/>
      <c r="W102" s="59"/>
      <c r="X102" s="59"/>
      <c r="Y102" s="59"/>
      <c r="Z102" s="59"/>
      <c r="AA102" s="59"/>
      <c r="AB102" s="59"/>
      <c r="AC102" s="59"/>
      <c r="AD102" s="43"/>
      <c r="AE102" s="43"/>
      <c r="AF102" s="49"/>
      <c r="AG102" s="49"/>
      <c r="AH102" s="49"/>
      <c r="AI102" s="49"/>
      <c r="AJ102" s="49"/>
      <c r="AK102" s="49"/>
      <c r="AL102" s="49"/>
      <c r="AM102" s="49"/>
      <c r="AN102" s="49"/>
      <c r="AO102" s="49"/>
      <c r="AP102" s="49"/>
      <c r="AQ102" s="49"/>
      <c r="AR102" s="49"/>
      <c r="AS102" s="49"/>
      <c r="AT102" s="49"/>
      <c r="AU102" s="49"/>
      <c r="AV102" s="49"/>
      <c r="AW102" s="49"/>
      <c r="AX102" s="49"/>
      <c r="AY102" s="49"/>
      <c r="AZ102" s="49"/>
      <c r="BA102" s="49"/>
      <c r="BB102" s="49"/>
      <c r="BC102" s="49"/>
      <c r="BD102" s="49"/>
      <c r="BE102" s="49"/>
      <c r="BF102" s="49"/>
      <c r="BG102" s="49"/>
      <c r="BH102" s="49"/>
      <c r="BI102" s="49"/>
      <c r="BJ102" s="49"/>
      <c r="BK102" s="49"/>
      <c r="BL102" s="49"/>
      <c r="BM102" s="49"/>
      <c r="BN102" s="49"/>
      <c r="BO102" s="49"/>
      <c r="BP102" s="49"/>
      <c r="BQ102" s="49"/>
      <c r="BR102" s="49"/>
      <c r="BS102" s="49"/>
      <c r="BT102" s="49"/>
      <c r="BU102" s="49"/>
      <c r="BV102" s="49"/>
      <c r="BW102" s="49"/>
      <c r="BX102" s="49"/>
      <c r="BY102" s="49"/>
    </row>
    <row r="103" spans="1:77" s="56" customFormat="1" x14ac:dyDescent="0.2">
      <c r="A103" s="49"/>
      <c r="B103" s="49"/>
      <c r="C103" s="49"/>
      <c r="D103" s="49"/>
      <c r="E103" s="49"/>
      <c r="F103" s="43"/>
      <c r="G103" s="43"/>
      <c r="H103" s="43"/>
      <c r="I103" s="43"/>
      <c r="J103" s="43"/>
      <c r="K103" s="43"/>
      <c r="L103" s="43"/>
      <c r="M103" s="43"/>
      <c r="N103" s="43"/>
      <c r="O103" s="43"/>
      <c r="P103" s="19"/>
      <c r="Q103" s="43"/>
      <c r="R103" s="43"/>
      <c r="S103" s="43"/>
      <c r="T103" s="43"/>
      <c r="U103" s="43"/>
      <c r="V103" s="59"/>
      <c r="W103" s="59"/>
      <c r="X103" s="59"/>
      <c r="Y103" s="59"/>
      <c r="Z103" s="59"/>
      <c r="AA103" s="59"/>
      <c r="AB103" s="59"/>
      <c r="AC103" s="59"/>
      <c r="AD103" s="43"/>
      <c r="AE103" s="43"/>
      <c r="AF103" s="49"/>
      <c r="AG103" s="49"/>
      <c r="AH103" s="49"/>
      <c r="AI103" s="49"/>
      <c r="AJ103" s="49"/>
      <c r="AK103" s="49"/>
      <c r="AL103" s="49"/>
      <c r="AM103" s="49"/>
      <c r="AN103" s="49"/>
      <c r="AO103" s="49"/>
      <c r="AP103" s="49"/>
      <c r="AQ103" s="49"/>
      <c r="AR103" s="49"/>
      <c r="AS103" s="49"/>
      <c r="AT103" s="49"/>
      <c r="AU103" s="49"/>
      <c r="AV103" s="49"/>
      <c r="AW103" s="49"/>
      <c r="AX103" s="49"/>
      <c r="AY103" s="49"/>
      <c r="AZ103" s="49"/>
      <c r="BA103" s="49"/>
      <c r="BB103" s="49"/>
      <c r="BC103" s="49"/>
      <c r="BD103" s="49"/>
      <c r="BE103" s="49"/>
      <c r="BF103" s="49"/>
      <c r="BG103" s="49"/>
      <c r="BH103" s="49"/>
      <c r="BI103" s="49"/>
      <c r="BJ103" s="49"/>
      <c r="BK103" s="49"/>
      <c r="BL103" s="49"/>
      <c r="BM103" s="49"/>
      <c r="BN103" s="49"/>
      <c r="BO103" s="49"/>
      <c r="BP103" s="49"/>
      <c r="BQ103" s="49"/>
      <c r="BR103" s="49"/>
      <c r="BS103" s="49"/>
      <c r="BT103" s="49"/>
      <c r="BU103" s="49"/>
      <c r="BV103" s="49"/>
      <c r="BW103" s="49"/>
      <c r="BX103" s="49"/>
      <c r="BY103" s="49"/>
    </row>
    <row r="104" spans="1:77" s="56" customFormat="1" x14ac:dyDescent="0.2">
      <c r="A104" s="49"/>
      <c r="B104" s="49"/>
      <c r="C104" s="49"/>
      <c r="D104" s="49"/>
      <c r="E104" s="49"/>
      <c r="F104" s="43"/>
      <c r="G104" s="43"/>
      <c r="H104" s="43"/>
      <c r="I104" s="43"/>
      <c r="J104" s="43"/>
      <c r="K104" s="43"/>
      <c r="L104" s="43"/>
      <c r="M104" s="43"/>
      <c r="N104" s="43"/>
      <c r="O104" s="43"/>
      <c r="P104" s="19"/>
      <c r="Q104" s="43"/>
      <c r="R104" s="43"/>
      <c r="S104" s="43"/>
      <c r="T104" s="43"/>
      <c r="U104" s="43"/>
      <c r="V104" s="59"/>
      <c r="W104" s="59"/>
      <c r="X104" s="59"/>
      <c r="Y104" s="59"/>
      <c r="Z104" s="59"/>
      <c r="AA104" s="59"/>
      <c r="AB104" s="59"/>
      <c r="AC104" s="59"/>
      <c r="AD104" s="43"/>
      <c r="AE104" s="43"/>
      <c r="AF104" s="49"/>
      <c r="AG104" s="49"/>
      <c r="AH104" s="49"/>
      <c r="AI104" s="49"/>
      <c r="AJ104" s="49"/>
      <c r="AK104" s="49"/>
      <c r="AL104" s="49"/>
      <c r="AM104" s="49"/>
      <c r="AN104" s="49"/>
      <c r="AO104" s="49"/>
      <c r="AP104" s="49"/>
      <c r="AQ104" s="49"/>
      <c r="AR104" s="49"/>
      <c r="AS104" s="49"/>
      <c r="AT104" s="49"/>
      <c r="AU104" s="49"/>
      <c r="AV104" s="49"/>
      <c r="AW104" s="49"/>
      <c r="AX104" s="49"/>
      <c r="AY104" s="49"/>
      <c r="AZ104" s="49"/>
      <c r="BA104" s="49"/>
      <c r="BB104" s="49"/>
      <c r="BC104" s="49"/>
      <c r="BD104" s="49"/>
      <c r="BE104" s="49"/>
      <c r="BF104" s="49"/>
      <c r="BG104" s="49"/>
      <c r="BH104" s="49"/>
      <c r="BI104" s="49"/>
      <c r="BJ104" s="49"/>
      <c r="BK104" s="49"/>
      <c r="BL104" s="49"/>
      <c r="BM104" s="49"/>
      <c r="BN104" s="49"/>
      <c r="BO104" s="49"/>
      <c r="BP104" s="49"/>
      <c r="BQ104" s="49"/>
      <c r="BR104" s="49"/>
      <c r="BS104" s="49"/>
      <c r="BT104" s="49"/>
      <c r="BU104" s="49"/>
      <c r="BV104" s="49"/>
      <c r="BW104" s="49"/>
      <c r="BX104" s="49"/>
      <c r="BY104" s="49"/>
    </row>
    <row r="105" spans="1:77" s="56" customFormat="1" x14ac:dyDescent="0.2">
      <c r="A105" s="49"/>
      <c r="B105" s="49"/>
      <c r="C105" s="49"/>
      <c r="D105" s="49"/>
      <c r="E105" s="49"/>
      <c r="F105" s="43"/>
      <c r="G105" s="43"/>
      <c r="H105" s="43"/>
      <c r="I105" s="43"/>
      <c r="J105" s="43"/>
      <c r="K105" s="43"/>
      <c r="L105" s="43"/>
      <c r="M105" s="43"/>
      <c r="N105" s="43"/>
      <c r="O105" s="43"/>
      <c r="P105" s="19"/>
      <c r="Q105" s="43"/>
      <c r="R105" s="43"/>
      <c r="S105" s="43"/>
      <c r="T105" s="43"/>
      <c r="U105" s="43"/>
      <c r="V105" s="59"/>
      <c r="W105" s="59"/>
      <c r="X105" s="59"/>
      <c r="Y105" s="59"/>
      <c r="Z105" s="59"/>
      <c r="AA105" s="59"/>
      <c r="AB105" s="59"/>
      <c r="AC105" s="59"/>
      <c r="AD105" s="43"/>
      <c r="AE105" s="43"/>
      <c r="AF105" s="49"/>
      <c r="AG105" s="49"/>
      <c r="AH105" s="49"/>
      <c r="AI105" s="49"/>
      <c r="AJ105" s="49"/>
      <c r="AK105" s="49"/>
      <c r="AL105" s="49"/>
      <c r="AM105" s="49"/>
      <c r="AN105" s="49"/>
      <c r="AO105" s="49"/>
      <c r="AP105" s="49"/>
      <c r="AQ105" s="49"/>
      <c r="AR105" s="49"/>
      <c r="AS105" s="49"/>
      <c r="AT105" s="49"/>
      <c r="AU105" s="49"/>
      <c r="AV105" s="49"/>
      <c r="AW105" s="49"/>
      <c r="AX105" s="49"/>
      <c r="AY105" s="49"/>
      <c r="AZ105" s="49"/>
      <c r="BA105" s="49"/>
      <c r="BB105" s="49"/>
      <c r="BC105" s="49"/>
      <c r="BD105" s="49"/>
      <c r="BE105" s="49"/>
      <c r="BF105" s="49"/>
      <c r="BG105" s="49"/>
      <c r="BH105" s="49"/>
      <c r="BI105" s="49"/>
      <c r="BJ105" s="49"/>
      <c r="BK105" s="49"/>
      <c r="BL105" s="49"/>
      <c r="BM105" s="49"/>
      <c r="BN105" s="49"/>
      <c r="BO105" s="49"/>
      <c r="BP105" s="49"/>
      <c r="BQ105" s="49"/>
      <c r="BR105" s="49"/>
      <c r="BS105" s="49"/>
      <c r="BT105" s="49"/>
      <c r="BU105" s="49"/>
      <c r="BV105" s="49"/>
      <c r="BW105" s="49"/>
      <c r="BX105" s="49"/>
      <c r="BY105" s="49"/>
    </row>
    <row r="106" spans="1:77" s="56" customFormat="1" x14ac:dyDescent="0.2">
      <c r="A106" s="49"/>
      <c r="B106" s="49"/>
      <c r="C106" s="49"/>
      <c r="D106" s="49"/>
      <c r="E106" s="49"/>
      <c r="F106" s="43"/>
      <c r="G106" s="43"/>
      <c r="H106" s="43"/>
      <c r="I106" s="43"/>
      <c r="J106" s="43"/>
      <c r="K106" s="43"/>
      <c r="L106" s="43"/>
      <c r="M106" s="43"/>
      <c r="N106" s="43"/>
      <c r="O106" s="43"/>
      <c r="P106" s="19"/>
      <c r="Q106" s="43"/>
      <c r="R106" s="62" t="s">
        <v>45</v>
      </c>
      <c r="S106" s="62" t="s">
        <v>46</v>
      </c>
      <c r="T106" s="62" t="s">
        <v>47</v>
      </c>
      <c r="U106" s="62" t="s">
        <v>746</v>
      </c>
      <c r="V106" s="62" t="s">
        <v>49</v>
      </c>
      <c r="W106" s="62" t="s">
        <v>50</v>
      </c>
      <c r="X106" s="59"/>
      <c r="Y106" s="59"/>
      <c r="Z106" s="59"/>
      <c r="AA106" s="59"/>
      <c r="AB106" s="59"/>
      <c r="AC106" s="59"/>
      <c r="AD106" s="43"/>
      <c r="AE106" s="43"/>
      <c r="AF106" s="49"/>
      <c r="AG106" s="49"/>
      <c r="AH106" s="49"/>
      <c r="AI106" s="49"/>
      <c r="AJ106" s="49"/>
      <c r="AK106" s="49"/>
      <c r="AL106" s="49"/>
      <c r="AM106" s="49"/>
      <c r="AN106" s="49"/>
      <c r="AO106" s="49"/>
      <c r="AP106" s="49"/>
      <c r="AQ106" s="49"/>
      <c r="AR106" s="49"/>
      <c r="AS106" s="49"/>
      <c r="AT106" s="49"/>
      <c r="AU106" s="49"/>
      <c r="AV106" s="49"/>
      <c r="AW106" s="49"/>
      <c r="AX106" s="49"/>
      <c r="AY106" s="49"/>
      <c r="AZ106" s="49"/>
      <c r="BA106" s="49"/>
      <c r="BB106" s="49"/>
      <c r="BC106" s="49"/>
      <c r="BD106" s="49"/>
      <c r="BE106" s="49"/>
      <c r="BF106" s="49"/>
      <c r="BG106" s="49"/>
      <c r="BH106" s="49"/>
      <c r="BI106" s="49"/>
      <c r="BJ106" s="49"/>
      <c r="BK106" s="49"/>
      <c r="BL106" s="49"/>
      <c r="BM106" s="49"/>
      <c r="BN106" s="49"/>
      <c r="BO106" s="49"/>
      <c r="BP106" s="49"/>
      <c r="BQ106" s="49"/>
      <c r="BR106" s="49"/>
      <c r="BS106" s="49"/>
      <c r="BT106" s="49"/>
      <c r="BU106" s="49"/>
      <c r="BV106" s="49"/>
      <c r="BW106" s="49"/>
      <c r="BX106" s="49"/>
      <c r="BY106" s="49"/>
    </row>
    <row r="107" spans="1:77" s="56" customFormat="1" x14ac:dyDescent="0.2">
      <c r="A107" s="49"/>
      <c r="B107" s="49"/>
      <c r="C107" s="49"/>
      <c r="D107" s="49"/>
      <c r="E107" s="49"/>
      <c r="F107" s="43"/>
      <c r="G107" s="43"/>
      <c r="H107" s="43"/>
      <c r="I107" s="43"/>
      <c r="J107" s="43"/>
      <c r="K107" s="43"/>
      <c r="L107" s="43"/>
      <c r="M107" s="43"/>
      <c r="N107" s="43"/>
      <c r="O107" s="43"/>
      <c r="P107" s="19"/>
      <c r="Q107" s="18" t="s">
        <v>878</v>
      </c>
      <c r="R107" s="43" t="e">
        <f>GETPIVOTDATA("Humeur",$Q$74,"NOM", R75)</f>
        <v>#DIV/0!</v>
      </c>
      <c r="S107" s="43" t="e">
        <f>GETPIVOTDATA("Stress",$Q$74,"NOM",R75)</f>
        <v>#DIV/0!</v>
      </c>
      <c r="T107" s="43" t="e">
        <f>GETPIVOTDATA("Sommeil",$Q$74,"NOM",R75)</f>
        <v>#DIV/0!</v>
      </c>
      <c r="U107" s="43" t="e">
        <f>GETPIVOTDATA("Etat physique",$Q$74,"NOM",R75)</f>
        <v>#DIV/0!</v>
      </c>
      <c r="V107" s="59" t="e">
        <f>GETPIVOTDATA("Hydratation",$Q$74,"NOM",R75)</f>
        <v>#DIV/0!</v>
      </c>
      <c r="W107" s="59" t="e">
        <f>GETPIVOTDATA("Nutrition",$Q$74,"NOM",R75)</f>
        <v>#DIV/0!</v>
      </c>
      <c r="X107" s="59"/>
      <c r="Y107" s="59"/>
      <c r="Z107" s="59"/>
      <c r="AA107" s="59"/>
      <c r="AB107" s="59"/>
      <c r="AC107" s="59"/>
      <c r="AD107" s="43"/>
      <c r="AE107" s="43"/>
      <c r="AF107" s="49"/>
      <c r="AG107" s="49"/>
      <c r="AH107" s="49"/>
      <c r="AI107" s="49"/>
      <c r="AJ107" s="49"/>
      <c r="AK107" s="49"/>
      <c r="AL107" s="49"/>
      <c r="AM107" s="49"/>
      <c r="AN107" s="49"/>
      <c r="AO107" s="49"/>
      <c r="AP107" s="49"/>
      <c r="AQ107" s="49"/>
      <c r="AR107" s="49"/>
      <c r="AS107" s="49"/>
      <c r="AT107" s="49"/>
      <c r="AU107" s="49"/>
      <c r="AV107" s="49"/>
      <c r="AW107" s="49"/>
      <c r="AX107" s="49"/>
      <c r="AY107" s="49"/>
      <c r="AZ107" s="49"/>
      <c r="BA107" s="49"/>
      <c r="BB107" s="49"/>
      <c r="BC107" s="49"/>
      <c r="BD107" s="49"/>
      <c r="BE107" s="49"/>
      <c r="BF107" s="49"/>
      <c r="BG107" s="49"/>
      <c r="BH107" s="49"/>
      <c r="BI107" s="49"/>
      <c r="BJ107" s="49"/>
      <c r="BK107" s="49"/>
      <c r="BL107" s="49"/>
      <c r="BM107" s="49"/>
      <c r="BN107" s="49"/>
      <c r="BO107" s="49"/>
      <c r="BP107" s="49"/>
      <c r="BQ107" s="49"/>
      <c r="BR107" s="49"/>
      <c r="BS107" s="49"/>
      <c r="BT107" s="49"/>
      <c r="BU107" s="49"/>
      <c r="BV107" s="49"/>
      <c r="BW107" s="49"/>
      <c r="BX107" s="49"/>
      <c r="BY107" s="49"/>
    </row>
    <row r="108" spans="1:77" s="56" customFormat="1" x14ac:dyDescent="0.2">
      <c r="A108" s="49"/>
      <c r="B108" s="49"/>
      <c r="C108" s="49"/>
      <c r="D108" s="49"/>
      <c r="E108" s="49"/>
      <c r="F108" s="43"/>
      <c r="G108" s="43"/>
      <c r="H108" s="43"/>
      <c r="I108" s="43"/>
      <c r="J108" s="43"/>
      <c r="K108" s="43"/>
      <c r="L108" s="43"/>
      <c r="M108" s="43"/>
      <c r="N108" s="43"/>
      <c r="O108" s="43"/>
      <c r="P108" s="19"/>
      <c r="Q108" s="18" t="s">
        <v>879</v>
      </c>
      <c r="R108" s="43">
        <f>GETPIVOTDATA("T Humeur",$Q$83,"NOM",R84)</f>
        <v>3.3333333333333335</v>
      </c>
      <c r="S108" s="43">
        <f>GETPIVOTDATA("T Stress",$Q$83,"NOM",R75)</f>
        <v>3.6666666666666665</v>
      </c>
      <c r="T108" s="43">
        <f>GETPIVOTDATA("T Sommeil",$Q$83,"NOM",R75)</f>
        <v>2.6666666666666665</v>
      </c>
      <c r="U108" s="43">
        <f>GETPIVOTDATA("T Etat physique",$Q$83,"NOM",R75)</f>
        <v>3</v>
      </c>
      <c r="V108" s="59">
        <f>GETPIVOTDATA("T Hydratation",$Q$83,"NOM",R75)</f>
        <v>4</v>
      </c>
      <c r="W108" s="59">
        <f>GETPIVOTDATA("T Nutrition",$Q$83,"NOM",R75)</f>
        <v>3.3333333333333335</v>
      </c>
      <c r="X108" s="59"/>
      <c r="Y108" s="59"/>
      <c r="Z108" s="59"/>
      <c r="AA108" s="59"/>
      <c r="AB108" s="59"/>
      <c r="AC108" s="59"/>
      <c r="AD108" s="43"/>
      <c r="AE108" s="43"/>
      <c r="AF108" s="49"/>
      <c r="AG108" s="49"/>
      <c r="AH108" s="49"/>
      <c r="AI108" s="49"/>
      <c r="AJ108" s="49"/>
      <c r="AK108" s="49"/>
      <c r="AL108" s="49"/>
      <c r="AM108" s="49"/>
      <c r="AN108" s="49"/>
      <c r="AO108" s="49"/>
      <c r="AP108" s="49"/>
      <c r="AQ108" s="49"/>
      <c r="AR108" s="49"/>
      <c r="AS108" s="49"/>
      <c r="AT108" s="49"/>
      <c r="AU108" s="49"/>
      <c r="AV108" s="49"/>
      <c r="AW108" s="49"/>
      <c r="AX108" s="49"/>
      <c r="AY108" s="49"/>
      <c r="AZ108" s="49"/>
      <c r="BA108" s="49"/>
      <c r="BB108" s="49"/>
      <c r="BC108" s="49"/>
      <c r="BD108" s="49"/>
      <c r="BE108" s="49"/>
      <c r="BF108" s="49"/>
      <c r="BG108" s="49"/>
      <c r="BH108" s="49"/>
      <c r="BI108" s="49"/>
      <c r="BJ108" s="49"/>
      <c r="BK108" s="49"/>
      <c r="BL108" s="49"/>
      <c r="BM108" s="49"/>
      <c r="BN108" s="49"/>
      <c r="BO108" s="49"/>
      <c r="BP108" s="49"/>
      <c r="BQ108" s="49"/>
      <c r="BR108" s="49"/>
      <c r="BS108" s="49"/>
      <c r="BT108" s="49"/>
      <c r="BU108" s="49"/>
      <c r="BV108" s="49"/>
      <c r="BW108" s="49"/>
      <c r="BX108" s="49"/>
      <c r="BY108" s="49"/>
    </row>
    <row r="109" spans="1:77" s="56" customFormat="1" x14ac:dyDescent="0.2">
      <c r="A109" s="49"/>
      <c r="B109" s="49"/>
      <c r="C109" s="49"/>
      <c r="D109" s="49"/>
      <c r="E109" s="49"/>
      <c r="F109" s="43"/>
      <c r="G109" s="43"/>
      <c r="H109" s="43"/>
      <c r="I109" s="43"/>
      <c r="J109" s="43"/>
      <c r="K109" s="43"/>
      <c r="L109" s="43"/>
      <c r="M109" s="43"/>
      <c r="N109" s="43"/>
      <c r="O109" s="43"/>
      <c r="P109" s="19"/>
      <c r="Q109" s="43" t="s">
        <v>880</v>
      </c>
      <c r="R109" s="61">
        <f>GETPIVOTDATA("T Humeur saison",$Q$93,"NOM",R94)</f>
        <v>3.3333333333333335</v>
      </c>
      <c r="S109" s="61">
        <f>GETPIVOTDATA("T Stress saison",$Q$93,"NOM",R94)</f>
        <v>3.6428571428571428</v>
      </c>
      <c r="T109" s="61">
        <f>GETPIVOTDATA("T Sommeil saison",$Q$93,"NOM",R84)</f>
        <v>2.9285714285714284</v>
      </c>
      <c r="U109" s="61">
        <f>GETPIVOTDATA("T Etat physique saison",$Q$93,"NOM",R84)</f>
        <v>2.8809523809523809</v>
      </c>
      <c r="V109" s="63">
        <f>GETPIVOTDATA("T Hydratation saison",$Q$93,"NOM",R84)</f>
        <v>3.7142857142857144</v>
      </c>
      <c r="W109" s="63">
        <f>GETPIVOTDATA("T Nutrition saison",$Q$93,"NOM",R84)</f>
        <v>3.7142857142857144</v>
      </c>
      <c r="X109" s="59"/>
      <c r="Y109" s="59"/>
      <c r="Z109" s="59"/>
      <c r="AA109" s="59"/>
      <c r="AB109" s="59"/>
      <c r="AC109" s="59"/>
      <c r="AD109" s="43"/>
      <c r="AE109" s="43"/>
      <c r="AF109" s="49"/>
      <c r="AG109" s="49"/>
      <c r="AH109" s="49"/>
      <c r="AI109" s="49"/>
      <c r="AJ109" s="49"/>
      <c r="AK109" s="49"/>
      <c r="AL109" s="49"/>
      <c r="AM109" s="49"/>
      <c r="AN109" s="49"/>
      <c r="AO109" s="49"/>
      <c r="AP109" s="49"/>
      <c r="AQ109" s="49"/>
      <c r="AR109" s="49"/>
      <c r="AS109" s="49"/>
      <c r="AT109" s="49"/>
      <c r="AU109" s="49"/>
      <c r="AV109" s="49"/>
      <c r="AW109" s="49"/>
      <c r="AX109" s="49"/>
      <c r="AY109" s="49"/>
      <c r="AZ109" s="49"/>
      <c r="BA109" s="49"/>
      <c r="BB109" s="49"/>
      <c r="BC109" s="49"/>
      <c r="BD109" s="49"/>
      <c r="BE109" s="49"/>
      <c r="BF109" s="49"/>
      <c r="BG109" s="49"/>
      <c r="BH109" s="49"/>
      <c r="BI109" s="49"/>
      <c r="BJ109" s="49"/>
      <c r="BK109" s="49"/>
      <c r="BL109" s="49"/>
      <c r="BM109" s="49"/>
      <c r="BN109" s="49"/>
      <c r="BO109" s="49"/>
      <c r="BP109" s="49"/>
      <c r="BQ109" s="49"/>
      <c r="BR109" s="49"/>
      <c r="BS109" s="49"/>
      <c r="BT109" s="49"/>
      <c r="BU109" s="49"/>
      <c r="BV109" s="49"/>
      <c r="BW109" s="49"/>
      <c r="BX109" s="49"/>
      <c r="BY109" s="49"/>
    </row>
    <row r="110" spans="1:77" s="56" customFormat="1" x14ac:dyDescent="0.2">
      <c r="A110" s="49"/>
      <c r="B110" s="49"/>
      <c r="C110" s="49"/>
      <c r="D110" s="49"/>
      <c r="E110" s="49"/>
      <c r="F110" s="43"/>
      <c r="G110" s="43"/>
      <c r="H110" s="43"/>
      <c r="I110" s="43"/>
      <c r="J110" s="43"/>
      <c r="K110" s="43"/>
      <c r="L110" s="43"/>
      <c r="M110" s="43"/>
      <c r="N110" s="43"/>
      <c r="O110" s="43"/>
      <c r="P110" s="19"/>
      <c r="Q110" s="43"/>
      <c r="R110" s="43"/>
      <c r="S110" s="43"/>
      <c r="T110" s="43"/>
      <c r="U110" s="43"/>
      <c r="V110" s="59"/>
      <c r="W110" s="59"/>
      <c r="X110" s="59"/>
      <c r="Y110" s="59"/>
      <c r="Z110" s="59"/>
      <c r="AA110" s="59"/>
      <c r="AB110" s="59"/>
      <c r="AC110" s="59"/>
      <c r="AD110" s="43"/>
      <c r="AE110" s="43"/>
      <c r="AF110" s="49"/>
      <c r="AG110" s="49"/>
      <c r="AH110" s="49"/>
      <c r="AI110" s="49"/>
      <c r="AJ110" s="49"/>
      <c r="AK110" s="49"/>
      <c r="AL110" s="49"/>
      <c r="AM110" s="49"/>
      <c r="AN110" s="49"/>
      <c r="AO110" s="49"/>
      <c r="AP110" s="49"/>
      <c r="AQ110" s="49"/>
      <c r="AR110" s="49"/>
      <c r="AS110" s="49"/>
      <c r="AT110" s="49"/>
      <c r="AU110" s="49"/>
      <c r="AV110" s="49"/>
      <c r="AW110" s="49"/>
      <c r="AX110" s="49"/>
      <c r="AY110" s="49"/>
      <c r="AZ110" s="49"/>
      <c r="BA110" s="49"/>
      <c r="BB110" s="49"/>
      <c r="BC110" s="49"/>
      <c r="BD110" s="49"/>
      <c r="BE110" s="49"/>
      <c r="BF110" s="49"/>
      <c r="BG110" s="49"/>
      <c r="BH110" s="49"/>
      <c r="BI110" s="49"/>
      <c r="BJ110" s="49"/>
      <c r="BK110" s="49"/>
      <c r="BL110" s="49"/>
      <c r="BM110" s="49"/>
      <c r="BN110" s="49"/>
      <c r="BO110" s="49"/>
      <c r="BP110" s="49"/>
      <c r="BQ110" s="49"/>
      <c r="BR110" s="49"/>
      <c r="BS110" s="49"/>
      <c r="BT110" s="49"/>
      <c r="BU110" s="49"/>
      <c r="BV110" s="49"/>
      <c r="BW110" s="49"/>
      <c r="BX110" s="49"/>
      <c r="BY110" s="49"/>
    </row>
    <row r="111" spans="1:77" s="56" customFormat="1" x14ac:dyDescent="0.2">
      <c r="A111" s="49"/>
      <c r="B111" s="49"/>
      <c r="C111" s="49"/>
      <c r="D111" s="49"/>
      <c r="E111" s="49"/>
      <c r="F111" s="43"/>
      <c r="G111" s="43"/>
      <c r="H111" s="43"/>
      <c r="I111" s="43"/>
      <c r="J111" s="43"/>
      <c r="K111" s="43"/>
      <c r="L111" s="43"/>
      <c r="M111" s="43"/>
      <c r="N111" s="43"/>
      <c r="O111" s="43"/>
      <c r="P111" s="43"/>
      <c r="Q111" s="43"/>
      <c r="R111" s="59"/>
      <c r="S111" s="59"/>
      <c r="T111" s="59"/>
      <c r="U111" s="59"/>
      <c r="V111" s="59"/>
      <c r="W111" s="59"/>
      <c r="X111" s="59"/>
      <c r="Y111" s="59"/>
      <c r="Z111" s="43"/>
      <c r="AA111" s="43"/>
      <c r="AB111" s="49"/>
      <c r="AC111" s="49"/>
      <c r="AD111" s="49"/>
      <c r="AE111" s="49"/>
      <c r="AF111" s="49"/>
      <c r="AG111" s="49"/>
      <c r="AH111" s="49"/>
      <c r="AI111" s="49"/>
      <c r="AJ111" s="49"/>
      <c r="AK111" s="49"/>
      <c r="AL111" s="49"/>
      <c r="AM111" s="49"/>
      <c r="AN111" s="49"/>
      <c r="AO111" s="49"/>
      <c r="AP111" s="49"/>
      <c r="AQ111" s="49"/>
      <c r="AR111" s="49"/>
      <c r="AS111" s="49"/>
      <c r="AT111" s="49"/>
      <c r="AU111" s="49"/>
      <c r="AV111" s="49"/>
      <c r="AW111" s="49"/>
      <c r="AX111" s="49"/>
      <c r="AY111" s="49"/>
      <c r="AZ111" s="49"/>
      <c r="BA111" s="49"/>
      <c r="BB111" s="49"/>
      <c r="BC111" s="49"/>
      <c r="BD111" s="49"/>
      <c r="BE111" s="49"/>
      <c r="BF111" s="49"/>
      <c r="BG111" s="49"/>
      <c r="BH111" s="49"/>
      <c r="BI111" s="49"/>
      <c r="BJ111" s="49"/>
      <c r="BK111" s="49"/>
      <c r="BL111" s="49"/>
      <c r="BM111" s="49"/>
      <c r="BN111" s="49"/>
      <c r="BO111" s="49"/>
      <c r="BP111" s="49"/>
      <c r="BQ111" s="49"/>
      <c r="BR111" s="49"/>
      <c r="BS111" s="49"/>
      <c r="BT111" s="49"/>
      <c r="BU111" s="49"/>
      <c r="BV111" s="49"/>
      <c r="BW111" s="49"/>
      <c r="BX111" s="49"/>
      <c r="BY111" s="49"/>
    </row>
    <row r="112" spans="1:77" s="56" customFormat="1" x14ac:dyDescent="0.2">
      <c r="A112" s="49"/>
      <c r="B112" s="49"/>
      <c r="C112" s="49"/>
      <c r="D112" s="49"/>
      <c r="E112" s="49"/>
      <c r="F112" s="43"/>
      <c r="G112" s="43"/>
      <c r="H112" s="43"/>
      <c r="I112" s="43"/>
      <c r="J112" s="43"/>
      <c r="K112" s="43"/>
      <c r="L112" s="43"/>
      <c r="M112" s="43"/>
      <c r="N112" s="43"/>
      <c r="O112" s="43"/>
      <c r="P112" s="43"/>
      <c r="Q112" s="43"/>
      <c r="R112" s="59"/>
      <c r="S112" s="59"/>
      <c r="T112" s="59"/>
      <c r="U112" s="59"/>
      <c r="V112" s="59"/>
      <c r="W112" s="59"/>
      <c r="X112" s="59"/>
      <c r="Y112" s="59"/>
      <c r="Z112" s="43"/>
      <c r="AA112" s="43"/>
      <c r="AB112" s="49"/>
      <c r="AC112" s="49"/>
      <c r="AD112" s="49"/>
      <c r="AE112" s="49"/>
      <c r="AF112" s="49"/>
      <c r="AG112" s="49"/>
      <c r="AH112" s="49"/>
      <c r="AI112" s="49"/>
      <c r="AJ112" s="49"/>
      <c r="AK112" s="49"/>
      <c r="AL112" s="49"/>
      <c r="AM112" s="49"/>
      <c r="AN112" s="49"/>
      <c r="AO112" s="49"/>
      <c r="AP112" s="49"/>
      <c r="AQ112" s="49"/>
      <c r="AR112" s="49"/>
      <c r="AS112" s="49"/>
      <c r="AT112" s="49"/>
      <c r="AU112" s="49"/>
      <c r="AV112" s="49"/>
      <c r="AW112" s="49"/>
      <c r="AX112" s="49"/>
      <c r="AY112" s="49"/>
      <c r="AZ112" s="49"/>
      <c r="BA112" s="49"/>
      <c r="BB112" s="49"/>
      <c r="BC112" s="49"/>
      <c r="BD112" s="49"/>
      <c r="BE112" s="49"/>
      <c r="BF112" s="49"/>
      <c r="BG112" s="49"/>
      <c r="BH112" s="49"/>
      <c r="BI112" s="49"/>
      <c r="BJ112" s="49"/>
      <c r="BK112" s="49"/>
      <c r="BL112" s="49"/>
      <c r="BM112" s="49"/>
      <c r="BN112" s="49"/>
      <c r="BO112" s="49"/>
      <c r="BP112" s="49"/>
      <c r="BQ112" s="49"/>
      <c r="BR112" s="49"/>
      <c r="BS112" s="49"/>
      <c r="BT112" s="49"/>
      <c r="BU112" s="49"/>
      <c r="BV112" s="49"/>
      <c r="BW112" s="49"/>
      <c r="BX112" s="49"/>
      <c r="BY112" s="49"/>
    </row>
    <row r="113" spans="1:77" s="56" customFormat="1" x14ac:dyDescent="0.2">
      <c r="A113" s="49"/>
      <c r="B113" s="49"/>
      <c r="C113" s="49"/>
      <c r="D113" s="49"/>
      <c r="E113" s="49"/>
      <c r="F113" s="43"/>
      <c r="G113" s="43"/>
      <c r="H113" s="43"/>
      <c r="I113" s="43"/>
      <c r="J113" s="43"/>
      <c r="K113" s="43"/>
      <c r="L113" s="43"/>
      <c r="M113" s="43"/>
      <c r="N113" s="43"/>
      <c r="O113" s="43"/>
      <c r="P113" s="43"/>
      <c r="Q113" s="43"/>
      <c r="R113" s="59"/>
      <c r="S113" s="59"/>
      <c r="T113" s="59"/>
      <c r="U113" s="59"/>
      <c r="V113" s="59"/>
      <c r="W113" s="59"/>
      <c r="X113" s="59"/>
      <c r="Y113" s="59"/>
      <c r="Z113" s="43"/>
      <c r="AA113" s="43"/>
      <c r="AB113" s="49"/>
      <c r="AC113" s="49"/>
      <c r="AD113" s="49"/>
      <c r="AE113" s="49"/>
      <c r="AF113" s="49"/>
      <c r="AG113" s="49"/>
      <c r="AH113" s="49"/>
      <c r="AI113" s="49"/>
      <c r="AJ113" s="49"/>
      <c r="AK113" s="49"/>
      <c r="AL113" s="49"/>
      <c r="AM113" s="49"/>
      <c r="AN113" s="49"/>
      <c r="AO113" s="49"/>
      <c r="AP113" s="49"/>
      <c r="AQ113" s="49"/>
      <c r="AR113" s="49"/>
      <c r="AS113" s="49"/>
      <c r="AT113" s="49"/>
      <c r="AU113" s="49"/>
      <c r="AV113" s="49"/>
      <c r="AW113" s="49"/>
      <c r="AX113" s="49"/>
      <c r="AY113" s="49"/>
      <c r="AZ113" s="49"/>
      <c r="BA113" s="49"/>
      <c r="BB113" s="49"/>
      <c r="BC113" s="49"/>
      <c r="BD113" s="49"/>
      <c r="BE113" s="49"/>
      <c r="BF113" s="49"/>
      <c r="BG113" s="49"/>
      <c r="BH113" s="49"/>
      <c r="BI113" s="49"/>
      <c r="BJ113" s="49"/>
      <c r="BK113" s="49"/>
      <c r="BL113" s="49"/>
      <c r="BM113" s="49"/>
      <c r="BN113" s="49"/>
      <c r="BO113" s="49"/>
      <c r="BP113" s="49"/>
      <c r="BQ113" s="49"/>
      <c r="BR113" s="49"/>
      <c r="BS113" s="49"/>
      <c r="BT113" s="49"/>
      <c r="BU113" s="49"/>
      <c r="BV113" s="49"/>
      <c r="BW113" s="49"/>
      <c r="BX113" s="49"/>
      <c r="BY113" s="49"/>
    </row>
    <row r="114" spans="1:77" s="56" customFormat="1" x14ac:dyDescent="0.2">
      <c r="A114" s="49"/>
      <c r="B114" s="49"/>
      <c r="C114" s="49"/>
      <c r="D114" s="49"/>
      <c r="E114" s="49"/>
      <c r="F114" s="43"/>
      <c r="G114" s="43"/>
      <c r="H114" s="43"/>
      <c r="I114" s="43"/>
      <c r="J114" s="43"/>
      <c r="K114" s="43"/>
      <c r="L114" s="43"/>
      <c r="M114" s="43"/>
      <c r="N114" s="43"/>
      <c r="O114" s="43"/>
      <c r="P114" s="43"/>
      <c r="Q114" s="43"/>
      <c r="R114" s="59"/>
      <c r="S114" s="59"/>
      <c r="T114" s="59"/>
      <c r="U114" s="59"/>
      <c r="V114" s="59"/>
      <c r="W114" s="59"/>
      <c r="X114" s="59"/>
      <c r="Y114" s="59"/>
      <c r="Z114" s="43"/>
      <c r="AA114" s="43"/>
      <c r="AB114" s="49"/>
      <c r="AC114" s="49"/>
      <c r="AD114" s="49"/>
      <c r="AE114" s="49"/>
      <c r="AF114" s="49"/>
      <c r="AG114" s="49"/>
      <c r="AH114" s="49"/>
      <c r="AI114" s="49"/>
      <c r="AJ114" s="49"/>
      <c r="AK114" s="49"/>
      <c r="AL114" s="49"/>
      <c r="AM114" s="49"/>
      <c r="AN114" s="49"/>
      <c r="AO114" s="49"/>
      <c r="AP114" s="49"/>
      <c r="AQ114" s="49"/>
      <c r="AR114" s="49"/>
      <c r="AS114" s="49"/>
      <c r="AT114" s="49"/>
      <c r="AU114" s="49"/>
      <c r="AV114" s="49"/>
      <c r="AW114" s="49"/>
      <c r="AX114" s="49"/>
      <c r="AY114" s="49"/>
      <c r="AZ114" s="49"/>
      <c r="BA114" s="49"/>
      <c r="BB114" s="49"/>
      <c r="BC114" s="49"/>
      <c r="BD114" s="49"/>
      <c r="BE114" s="49"/>
      <c r="BF114" s="49"/>
      <c r="BG114" s="49"/>
      <c r="BH114" s="49"/>
      <c r="BI114" s="49"/>
      <c r="BJ114" s="49"/>
      <c r="BK114" s="49"/>
      <c r="BL114" s="49"/>
      <c r="BM114" s="49"/>
      <c r="BN114" s="49"/>
      <c r="BO114" s="49"/>
      <c r="BP114" s="49"/>
      <c r="BQ114" s="49"/>
      <c r="BR114" s="49"/>
      <c r="BS114" s="49"/>
      <c r="BT114" s="49"/>
      <c r="BU114" s="49"/>
      <c r="BV114" s="49"/>
      <c r="BW114" s="49"/>
      <c r="BX114" s="49"/>
      <c r="BY114" s="49"/>
    </row>
    <row r="115" spans="1:77" s="56" customFormat="1" x14ac:dyDescent="0.2">
      <c r="A115" s="49"/>
      <c r="B115" s="49"/>
      <c r="C115" s="49"/>
      <c r="D115" s="49"/>
      <c r="E115" s="49"/>
      <c r="F115" s="43"/>
      <c r="G115" s="43"/>
      <c r="H115" s="43"/>
      <c r="I115" s="43"/>
      <c r="J115" s="43"/>
      <c r="K115" s="43"/>
      <c r="L115" s="43"/>
      <c r="M115" s="43"/>
      <c r="N115" s="43"/>
      <c r="O115" s="43"/>
      <c r="P115" s="43"/>
      <c r="Q115" s="43"/>
      <c r="R115" s="59"/>
      <c r="S115" s="59"/>
      <c r="T115" s="59"/>
      <c r="U115" s="59"/>
      <c r="V115" s="59"/>
      <c r="W115" s="59"/>
      <c r="X115" s="59"/>
      <c r="Y115" s="59"/>
      <c r="Z115" s="43"/>
      <c r="AA115" s="43"/>
      <c r="AB115" s="49"/>
      <c r="AC115" s="49"/>
      <c r="AD115" s="49"/>
      <c r="AE115" s="49"/>
      <c r="AF115" s="49"/>
      <c r="AG115" s="49"/>
      <c r="AH115" s="49"/>
      <c r="AI115" s="49"/>
      <c r="AJ115" s="49"/>
      <c r="AK115" s="49"/>
      <c r="AL115" s="49"/>
      <c r="AM115" s="49"/>
      <c r="AN115" s="49"/>
      <c r="AO115" s="49"/>
      <c r="AP115" s="49"/>
      <c r="AQ115" s="49"/>
      <c r="AR115" s="49"/>
      <c r="AS115" s="49"/>
      <c r="AT115" s="49"/>
      <c r="AU115" s="49"/>
      <c r="AV115" s="49"/>
      <c r="AW115" s="49"/>
      <c r="AX115" s="49"/>
      <c r="AY115" s="49"/>
      <c r="AZ115" s="49"/>
      <c r="BA115" s="49"/>
      <c r="BB115" s="49"/>
      <c r="BC115" s="49"/>
      <c r="BD115" s="49"/>
      <c r="BE115" s="49"/>
      <c r="BF115" s="49"/>
      <c r="BG115" s="49"/>
      <c r="BH115" s="49"/>
      <c r="BI115" s="49"/>
      <c r="BJ115" s="49"/>
      <c r="BK115" s="49"/>
      <c r="BL115" s="49"/>
      <c r="BM115" s="49"/>
      <c r="BN115" s="49"/>
      <c r="BO115" s="49"/>
      <c r="BP115" s="49"/>
      <c r="BQ115" s="49"/>
      <c r="BR115" s="49"/>
      <c r="BS115" s="49"/>
      <c r="BT115" s="49"/>
      <c r="BU115" s="49"/>
      <c r="BV115" s="49"/>
      <c r="BW115" s="49"/>
      <c r="BX115" s="49"/>
      <c r="BY115" s="49"/>
    </row>
    <row r="116" spans="1:77" s="56" customFormat="1" x14ac:dyDescent="0.2">
      <c r="A116" s="49"/>
      <c r="B116" s="49"/>
      <c r="C116" s="49"/>
      <c r="D116" s="49"/>
      <c r="E116" s="49"/>
      <c r="F116" s="43"/>
      <c r="G116" s="43"/>
      <c r="H116" s="43"/>
      <c r="I116" s="43"/>
      <c r="J116" s="43"/>
      <c r="K116" s="43"/>
      <c r="L116" s="43"/>
      <c r="M116" s="43"/>
      <c r="N116" s="43"/>
      <c r="O116" s="43"/>
      <c r="P116" s="43"/>
      <c r="Q116" s="43"/>
      <c r="R116" s="59"/>
      <c r="S116" s="59"/>
      <c r="T116" s="59"/>
      <c r="U116" s="59"/>
      <c r="V116" s="59"/>
      <c r="W116" s="59"/>
      <c r="X116" s="59"/>
      <c r="Y116" s="59"/>
      <c r="Z116" s="43"/>
      <c r="AA116" s="43"/>
      <c r="AB116" s="49"/>
      <c r="AC116" s="49"/>
      <c r="AD116" s="49"/>
      <c r="AE116" s="49"/>
      <c r="AF116" s="49"/>
      <c r="AG116" s="49"/>
      <c r="AH116" s="49"/>
      <c r="AI116" s="49"/>
      <c r="AJ116" s="49"/>
      <c r="AK116" s="49"/>
      <c r="AL116" s="49"/>
      <c r="AM116" s="49"/>
      <c r="AN116" s="49"/>
      <c r="AO116" s="49"/>
      <c r="AP116" s="49"/>
      <c r="AQ116" s="49"/>
      <c r="AR116" s="49"/>
      <c r="AS116" s="49"/>
      <c r="AT116" s="49"/>
      <c r="AU116" s="49"/>
      <c r="AV116" s="49"/>
      <c r="AW116" s="49"/>
      <c r="AX116" s="49"/>
      <c r="AY116" s="49"/>
      <c r="AZ116" s="49"/>
      <c r="BA116" s="49"/>
      <c r="BB116" s="49"/>
      <c r="BC116" s="49"/>
      <c r="BD116" s="49"/>
      <c r="BE116" s="49"/>
      <c r="BF116" s="49"/>
      <c r="BG116" s="49"/>
      <c r="BH116" s="49"/>
      <c r="BI116" s="49"/>
      <c r="BJ116" s="49"/>
      <c r="BK116" s="49"/>
      <c r="BL116" s="49"/>
      <c r="BM116" s="49"/>
      <c r="BN116" s="49"/>
      <c r="BO116" s="49"/>
      <c r="BP116" s="49"/>
      <c r="BQ116" s="49"/>
      <c r="BR116" s="49"/>
      <c r="BS116" s="49"/>
      <c r="BT116" s="49"/>
      <c r="BU116" s="49"/>
      <c r="BV116" s="49"/>
      <c r="BW116" s="49"/>
      <c r="BX116" s="49"/>
      <c r="BY116" s="49"/>
    </row>
    <row r="117" spans="1:77" s="56" customFormat="1" x14ac:dyDescent="0.2">
      <c r="A117" s="49"/>
      <c r="B117" s="49"/>
      <c r="C117" s="49"/>
      <c r="D117" s="49"/>
      <c r="E117" s="49"/>
      <c r="F117" s="43"/>
      <c r="G117" s="43"/>
      <c r="H117" s="43"/>
      <c r="I117" s="43"/>
      <c r="J117" s="43"/>
      <c r="K117" s="43"/>
      <c r="L117" s="43"/>
      <c r="M117" s="43"/>
      <c r="N117" s="43"/>
      <c r="O117" s="43"/>
      <c r="P117" s="43"/>
      <c r="Q117" s="43"/>
      <c r="R117" s="59"/>
      <c r="S117" s="59"/>
      <c r="T117" s="59"/>
      <c r="U117" s="59"/>
      <c r="V117" s="59"/>
      <c r="W117" s="59"/>
      <c r="X117" s="59"/>
      <c r="Y117" s="59"/>
      <c r="Z117" s="43"/>
      <c r="AA117" s="43"/>
      <c r="AB117" s="49"/>
      <c r="AC117" s="49"/>
      <c r="AD117" s="49"/>
      <c r="AE117" s="49"/>
      <c r="AF117" s="49"/>
      <c r="AG117" s="49"/>
      <c r="AH117" s="49"/>
      <c r="AI117" s="49"/>
      <c r="AJ117" s="49"/>
      <c r="AK117" s="49"/>
      <c r="AL117" s="49"/>
      <c r="AM117" s="49"/>
      <c r="AN117" s="49"/>
      <c r="AO117" s="49"/>
      <c r="AP117" s="49"/>
      <c r="AQ117" s="49"/>
      <c r="AR117" s="49"/>
      <c r="AS117" s="49"/>
      <c r="AT117" s="49"/>
      <c r="AU117" s="49"/>
      <c r="AV117" s="49"/>
      <c r="AW117" s="49"/>
      <c r="AX117" s="49"/>
      <c r="AY117" s="49"/>
      <c r="AZ117" s="49"/>
      <c r="BA117" s="49"/>
      <c r="BB117" s="49"/>
      <c r="BC117" s="49"/>
      <c r="BD117" s="49"/>
      <c r="BE117" s="49"/>
      <c r="BF117" s="49"/>
      <c r="BG117" s="49"/>
      <c r="BH117" s="49"/>
      <c r="BI117" s="49"/>
      <c r="BJ117" s="49"/>
      <c r="BK117" s="49"/>
      <c r="BL117" s="49"/>
      <c r="BM117" s="49"/>
      <c r="BN117" s="49"/>
      <c r="BO117" s="49"/>
      <c r="BP117" s="49"/>
      <c r="BQ117" s="49"/>
      <c r="BR117" s="49"/>
      <c r="BS117" s="49"/>
      <c r="BT117" s="49"/>
      <c r="BU117" s="49"/>
      <c r="BV117" s="49"/>
      <c r="BW117" s="49"/>
      <c r="BX117" s="49"/>
      <c r="BY117" s="49"/>
    </row>
    <row r="118" spans="1:77" s="56" customFormat="1" x14ac:dyDescent="0.2">
      <c r="A118" s="49"/>
      <c r="B118" s="49"/>
      <c r="C118" s="49"/>
      <c r="D118" s="49"/>
      <c r="E118" s="49"/>
      <c r="F118" s="43"/>
      <c r="G118" s="43"/>
      <c r="H118" s="43"/>
      <c r="I118" s="43"/>
      <c r="J118" s="43"/>
      <c r="K118" s="43"/>
      <c r="L118" s="43"/>
      <c r="M118" s="43"/>
      <c r="N118" s="43"/>
      <c r="O118" s="43"/>
      <c r="P118" s="43"/>
      <c r="Q118" s="43"/>
      <c r="R118" s="59"/>
      <c r="S118" s="59"/>
      <c r="T118" s="59"/>
      <c r="U118" s="59"/>
      <c r="V118" s="59"/>
      <c r="W118" s="59"/>
      <c r="X118" s="59"/>
      <c r="Y118" s="59"/>
      <c r="Z118" s="43"/>
      <c r="AA118" s="43"/>
      <c r="AB118" s="49"/>
      <c r="AC118" s="49"/>
      <c r="AD118" s="49"/>
      <c r="AE118" s="49"/>
      <c r="AF118" s="49"/>
      <c r="AG118" s="49"/>
      <c r="AH118" s="49"/>
      <c r="AI118" s="49"/>
      <c r="AJ118" s="49"/>
      <c r="AK118" s="49"/>
      <c r="AL118" s="49"/>
      <c r="AM118" s="49"/>
      <c r="AN118" s="49"/>
      <c r="AO118" s="49"/>
      <c r="AP118" s="49"/>
      <c r="AQ118" s="49"/>
      <c r="AR118" s="49"/>
      <c r="AS118" s="49"/>
      <c r="AT118" s="49"/>
      <c r="AU118" s="49"/>
      <c r="AV118" s="49"/>
      <c r="AW118" s="49"/>
      <c r="AX118" s="49"/>
      <c r="AY118" s="49"/>
      <c r="AZ118" s="49"/>
      <c r="BA118" s="49"/>
      <c r="BB118" s="49"/>
      <c r="BC118" s="49"/>
      <c r="BD118" s="49"/>
      <c r="BE118" s="49"/>
      <c r="BF118" s="49"/>
      <c r="BG118" s="49"/>
      <c r="BH118" s="49"/>
      <c r="BI118" s="49"/>
      <c r="BJ118" s="49"/>
      <c r="BK118" s="49"/>
      <c r="BL118" s="49"/>
      <c r="BM118" s="49"/>
      <c r="BN118" s="49"/>
      <c r="BO118" s="49"/>
      <c r="BP118" s="49"/>
      <c r="BQ118" s="49"/>
      <c r="BR118" s="49"/>
      <c r="BS118" s="49"/>
      <c r="BT118" s="49"/>
      <c r="BU118" s="49"/>
      <c r="BV118" s="49"/>
      <c r="BW118" s="49"/>
      <c r="BX118" s="49"/>
      <c r="BY118" s="49"/>
    </row>
    <row r="119" spans="1:77" s="56" customFormat="1" x14ac:dyDescent="0.2">
      <c r="A119" s="49"/>
      <c r="B119" s="49"/>
      <c r="C119" s="49"/>
      <c r="D119" s="49"/>
      <c r="E119" s="49"/>
      <c r="F119" s="43"/>
      <c r="G119" s="43"/>
      <c r="H119" s="43"/>
      <c r="I119" s="43"/>
      <c r="J119" s="43"/>
      <c r="K119" s="43"/>
      <c r="L119" s="43"/>
      <c r="M119" s="43"/>
      <c r="N119" s="43"/>
      <c r="O119" s="43"/>
      <c r="P119" s="43"/>
      <c r="Q119" s="43"/>
      <c r="R119" s="59"/>
      <c r="S119" s="59"/>
      <c r="T119" s="59"/>
      <c r="U119" s="59"/>
      <c r="V119" s="59"/>
      <c r="W119" s="59"/>
      <c r="X119" s="59"/>
      <c r="Y119" s="59"/>
      <c r="Z119" s="43"/>
      <c r="AA119" s="43"/>
      <c r="AB119" s="49"/>
      <c r="AC119" s="49"/>
      <c r="AD119" s="49"/>
      <c r="AE119" s="49"/>
      <c r="AF119" s="49"/>
      <c r="AG119" s="49"/>
      <c r="AH119" s="49"/>
      <c r="AI119" s="49"/>
      <c r="AJ119" s="49"/>
      <c r="AK119" s="49"/>
      <c r="AL119" s="49"/>
      <c r="AM119" s="49"/>
      <c r="AN119" s="49"/>
      <c r="AO119" s="49"/>
      <c r="AP119" s="49"/>
      <c r="AQ119" s="49"/>
      <c r="AR119" s="49"/>
      <c r="AS119" s="49"/>
      <c r="AT119" s="49"/>
      <c r="AU119" s="49"/>
      <c r="AV119" s="49"/>
      <c r="AW119" s="49"/>
      <c r="AX119" s="49"/>
      <c r="AY119" s="49"/>
      <c r="AZ119" s="49"/>
      <c r="BA119" s="49"/>
      <c r="BB119" s="49"/>
      <c r="BC119" s="49"/>
      <c r="BD119" s="49"/>
      <c r="BE119" s="49"/>
      <c r="BF119" s="49"/>
      <c r="BG119" s="49"/>
      <c r="BH119" s="49"/>
      <c r="BI119" s="49"/>
      <c r="BJ119" s="49"/>
      <c r="BK119" s="49"/>
      <c r="BL119" s="49"/>
      <c r="BM119" s="49"/>
      <c r="BN119" s="49"/>
      <c r="BO119" s="49"/>
      <c r="BP119" s="49"/>
      <c r="BQ119" s="49"/>
      <c r="BR119" s="49"/>
      <c r="BS119" s="49"/>
      <c r="BT119" s="49"/>
      <c r="BU119" s="49"/>
      <c r="BV119" s="49"/>
      <c r="BW119" s="49"/>
      <c r="BX119" s="49"/>
      <c r="BY119" s="49"/>
    </row>
    <row r="120" spans="1:77" x14ac:dyDescent="0.2">
      <c r="A120" s="48"/>
      <c r="B120" s="48"/>
      <c r="C120" s="48"/>
      <c r="D120" s="48"/>
      <c r="E120" s="48"/>
      <c r="F120" s="4"/>
      <c r="G120" s="4"/>
      <c r="H120" s="4"/>
      <c r="I120" s="4"/>
      <c r="J120" s="4"/>
      <c r="K120" s="4"/>
      <c r="L120" s="4"/>
      <c r="M120" s="4"/>
      <c r="N120" s="4"/>
      <c r="O120" s="4"/>
      <c r="P120" s="4"/>
      <c r="Q120" s="4"/>
      <c r="R120" s="54"/>
      <c r="S120" s="54"/>
      <c r="T120" s="54"/>
      <c r="U120" s="54"/>
      <c r="V120" s="54"/>
      <c r="W120" s="54"/>
      <c r="X120" s="54"/>
      <c r="Y120" s="54"/>
      <c r="Z120" s="4"/>
      <c r="AA120" s="4"/>
      <c r="AB120" s="48"/>
      <c r="AC120" s="48"/>
      <c r="AD120" s="48"/>
      <c r="AE120" s="48"/>
      <c r="AF120" s="48"/>
      <c r="AG120" s="48"/>
      <c r="AH120" s="48"/>
      <c r="AI120" s="48"/>
      <c r="AJ120" s="48"/>
      <c r="AK120" s="48"/>
      <c r="AL120" s="48"/>
      <c r="AM120" s="48"/>
      <c r="AN120" s="48"/>
      <c r="AO120" s="48"/>
      <c r="AP120" s="48"/>
      <c r="AQ120" s="48"/>
      <c r="AR120" s="48"/>
      <c r="AS120" s="48"/>
      <c r="AT120" s="48"/>
      <c r="AU120" s="48"/>
      <c r="AV120" s="48"/>
      <c r="AW120" s="48"/>
      <c r="AX120" s="48"/>
      <c r="AY120" s="48"/>
      <c r="AZ120" s="48"/>
      <c r="BA120" s="48"/>
      <c r="BB120" s="48"/>
      <c r="BC120" s="48"/>
      <c r="BD120" s="48"/>
      <c r="BE120" s="48"/>
      <c r="BF120" s="48"/>
      <c r="BG120" s="48"/>
      <c r="BH120" s="48"/>
      <c r="BI120" s="48"/>
      <c r="BJ120" s="48"/>
      <c r="BK120" s="48"/>
      <c r="BL120" s="48"/>
      <c r="BM120" s="48"/>
      <c r="BN120" s="48"/>
      <c r="BO120" s="48"/>
      <c r="BP120" s="48"/>
      <c r="BQ120" s="48"/>
      <c r="BR120" s="48"/>
      <c r="BS120" s="48"/>
      <c r="BT120" s="48"/>
      <c r="BU120" s="48"/>
      <c r="BV120" s="48"/>
      <c r="BW120" s="48"/>
      <c r="BX120" s="48"/>
      <c r="BY120" s="48"/>
    </row>
    <row r="121" spans="1:77" x14ac:dyDescent="0.2">
      <c r="A121" s="48"/>
      <c r="B121" s="48"/>
      <c r="C121" s="48"/>
      <c r="D121" s="48"/>
      <c r="E121" s="48"/>
      <c r="F121" s="4"/>
      <c r="G121" s="4"/>
      <c r="H121" s="4"/>
      <c r="I121" s="4"/>
      <c r="J121" s="4"/>
      <c r="K121" s="4"/>
      <c r="L121" s="4"/>
      <c r="M121" s="4"/>
      <c r="N121" s="4"/>
      <c r="O121" s="4"/>
      <c r="P121" s="4"/>
      <c r="Q121" s="4"/>
      <c r="R121" s="54"/>
      <c r="S121" s="54"/>
      <c r="T121" s="54"/>
      <c r="U121" s="54"/>
      <c r="V121" s="54"/>
      <c r="W121" s="54"/>
      <c r="X121" s="54"/>
      <c r="Y121" s="54"/>
      <c r="Z121" s="4"/>
      <c r="AA121" s="4"/>
      <c r="AB121" s="48"/>
      <c r="AC121" s="48"/>
      <c r="AD121" s="48"/>
      <c r="AE121" s="48"/>
      <c r="AF121" s="48"/>
      <c r="AG121" s="48"/>
      <c r="AH121" s="48"/>
      <c r="AI121" s="48"/>
      <c r="AJ121" s="48"/>
      <c r="AK121" s="48"/>
      <c r="AL121" s="48"/>
      <c r="AM121" s="48"/>
      <c r="AN121" s="48"/>
      <c r="AO121" s="48"/>
      <c r="AP121" s="48"/>
      <c r="AQ121" s="48"/>
      <c r="AR121" s="48"/>
      <c r="AS121" s="48"/>
      <c r="AT121" s="48"/>
      <c r="AU121" s="48"/>
      <c r="AV121" s="48"/>
      <c r="AW121" s="48"/>
      <c r="AX121" s="48"/>
      <c r="AY121" s="48"/>
      <c r="AZ121" s="48"/>
      <c r="BA121" s="48"/>
      <c r="BB121" s="48"/>
      <c r="BC121" s="48"/>
      <c r="BD121" s="48"/>
      <c r="BE121" s="48"/>
      <c r="BF121" s="48"/>
      <c r="BG121" s="48"/>
      <c r="BH121" s="48"/>
      <c r="BI121" s="48"/>
      <c r="BJ121" s="48"/>
      <c r="BK121" s="48"/>
      <c r="BL121" s="48"/>
      <c r="BM121" s="48"/>
      <c r="BN121" s="48"/>
      <c r="BO121" s="48"/>
      <c r="BP121" s="48"/>
      <c r="BQ121" s="48"/>
      <c r="BR121" s="48"/>
      <c r="BS121" s="48"/>
      <c r="BT121" s="48"/>
      <c r="BU121" s="48"/>
      <c r="BV121" s="48"/>
      <c r="BW121" s="48"/>
      <c r="BX121" s="48"/>
      <c r="BY121" s="48"/>
    </row>
    <row r="122" spans="1:77" x14ac:dyDescent="0.2">
      <c r="A122" s="48"/>
      <c r="B122" s="48"/>
      <c r="C122" s="48"/>
      <c r="D122" s="48"/>
      <c r="E122" s="48"/>
      <c r="F122" s="4"/>
      <c r="G122" s="4"/>
      <c r="H122" s="4"/>
      <c r="I122" s="4"/>
      <c r="J122" s="4"/>
      <c r="K122" s="4"/>
      <c r="L122" s="4"/>
      <c r="M122" s="4"/>
      <c r="N122" s="4"/>
      <c r="O122" s="4"/>
      <c r="P122" s="4"/>
      <c r="Q122" s="4"/>
      <c r="R122" s="54"/>
      <c r="S122" s="54"/>
      <c r="T122" s="54"/>
      <c r="U122" s="54"/>
      <c r="V122" s="54"/>
      <c r="W122" s="54"/>
      <c r="X122" s="54"/>
      <c r="Y122" s="54"/>
      <c r="Z122" s="4"/>
      <c r="AA122" s="4"/>
      <c r="AB122" s="48"/>
      <c r="AC122" s="48"/>
      <c r="AD122" s="48"/>
      <c r="AE122" s="48"/>
      <c r="AF122" s="48"/>
      <c r="AG122" s="48"/>
      <c r="AH122" s="48"/>
      <c r="AI122" s="48"/>
      <c r="AJ122" s="48"/>
      <c r="AK122" s="48"/>
      <c r="AL122" s="48"/>
      <c r="AM122" s="48"/>
      <c r="AN122" s="48"/>
      <c r="AO122" s="48"/>
      <c r="AP122" s="48"/>
      <c r="AQ122" s="48"/>
      <c r="AR122" s="48"/>
      <c r="AS122" s="48"/>
      <c r="AT122" s="48"/>
      <c r="AU122" s="48"/>
      <c r="AV122" s="48"/>
      <c r="AW122" s="48"/>
      <c r="AX122" s="48"/>
      <c r="AY122" s="48"/>
      <c r="AZ122" s="48"/>
      <c r="BA122" s="48"/>
      <c r="BB122" s="48"/>
      <c r="BC122" s="48"/>
      <c r="BD122" s="48"/>
      <c r="BE122" s="48"/>
      <c r="BF122" s="48"/>
      <c r="BG122" s="48"/>
      <c r="BH122" s="48"/>
      <c r="BI122" s="48"/>
      <c r="BJ122" s="48"/>
      <c r="BK122" s="48"/>
      <c r="BL122" s="48"/>
      <c r="BM122" s="48"/>
      <c r="BN122" s="48"/>
      <c r="BO122" s="48"/>
      <c r="BP122" s="48"/>
      <c r="BQ122" s="48"/>
      <c r="BR122" s="48"/>
      <c r="BS122" s="48"/>
      <c r="BT122" s="48"/>
      <c r="BU122" s="48"/>
      <c r="BV122" s="48"/>
      <c r="BW122" s="48"/>
      <c r="BX122" s="48"/>
      <c r="BY122" s="48"/>
    </row>
    <row r="123" spans="1:77" x14ac:dyDescent="0.2">
      <c r="A123" s="48"/>
      <c r="B123" s="48"/>
      <c r="C123" s="48"/>
      <c r="D123" s="48"/>
      <c r="E123" s="48"/>
      <c r="F123" s="4"/>
      <c r="G123" s="4"/>
      <c r="H123" s="4"/>
      <c r="I123" s="4"/>
      <c r="J123" s="4"/>
      <c r="K123" s="4"/>
      <c r="L123" s="4"/>
      <c r="M123" s="4"/>
      <c r="N123" s="4"/>
      <c r="O123" s="4"/>
      <c r="P123" s="4"/>
      <c r="Q123" s="4"/>
      <c r="R123" s="54"/>
      <c r="S123" s="54"/>
      <c r="T123" s="54"/>
      <c r="U123" s="54"/>
      <c r="V123" s="54"/>
      <c r="W123" s="54"/>
      <c r="X123" s="54"/>
      <c r="Y123" s="54"/>
      <c r="Z123" s="4"/>
      <c r="AA123" s="4"/>
      <c r="AB123" s="48"/>
      <c r="AC123" s="48"/>
      <c r="AD123" s="48"/>
      <c r="AE123" s="48"/>
      <c r="AF123" s="48"/>
      <c r="AG123" s="48"/>
      <c r="AH123" s="48"/>
      <c r="AI123" s="48"/>
      <c r="AJ123" s="48"/>
      <c r="AK123" s="48"/>
      <c r="AL123" s="48"/>
      <c r="AM123" s="48"/>
      <c r="AN123" s="48"/>
      <c r="AO123" s="48"/>
      <c r="AP123" s="48"/>
      <c r="AQ123" s="48"/>
      <c r="AR123" s="48"/>
      <c r="AS123" s="48"/>
      <c r="AT123" s="48"/>
      <c r="AU123" s="48"/>
      <c r="AV123" s="48"/>
      <c r="AW123" s="48"/>
      <c r="AX123" s="48"/>
      <c r="AY123" s="48"/>
      <c r="AZ123" s="48"/>
      <c r="BA123" s="48"/>
      <c r="BB123" s="48"/>
      <c r="BC123" s="48"/>
      <c r="BD123" s="48"/>
      <c r="BE123" s="48"/>
      <c r="BF123" s="48"/>
      <c r="BG123" s="48"/>
      <c r="BH123" s="48"/>
      <c r="BI123" s="48"/>
      <c r="BJ123" s="48"/>
      <c r="BK123" s="48"/>
      <c r="BL123" s="48"/>
      <c r="BM123" s="48"/>
      <c r="BN123" s="48"/>
      <c r="BO123" s="48"/>
      <c r="BP123" s="48"/>
      <c r="BQ123" s="48"/>
      <c r="BR123" s="48"/>
      <c r="BS123" s="48"/>
      <c r="BT123" s="48"/>
      <c r="BU123" s="48"/>
      <c r="BV123" s="48"/>
      <c r="BW123" s="48"/>
      <c r="BX123" s="48"/>
      <c r="BY123" s="48"/>
    </row>
    <row r="124" spans="1:77" x14ac:dyDescent="0.2">
      <c r="A124" s="48"/>
      <c r="B124" s="48"/>
      <c r="C124" s="48"/>
      <c r="D124" s="48"/>
      <c r="E124" s="48"/>
      <c r="F124" s="4"/>
      <c r="G124" s="4"/>
      <c r="H124" s="4"/>
      <c r="I124" s="4"/>
      <c r="J124" s="4"/>
      <c r="K124" s="4"/>
      <c r="L124" s="4"/>
      <c r="M124" s="4"/>
      <c r="N124" s="4"/>
      <c r="O124" s="4"/>
      <c r="P124" s="4"/>
      <c r="Q124" s="4"/>
      <c r="R124" s="54"/>
      <c r="S124" s="54"/>
      <c r="T124" s="54"/>
      <c r="U124" s="54"/>
      <c r="V124" s="54"/>
      <c r="W124" s="54"/>
      <c r="X124" s="54"/>
      <c r="Y124" s="54"/>
      <c r="Z124" s="4"/>
      <c r="AA124" s="4"/>
      <c r="AB124" s="48"/>
      <c r="AC124" s="48"/>
      <c r="AD124" s="48"/>
      <c r="AE124" s="48"/>
      <c r="AF124" s="48"/>
      <c r="AG124" s="48"/>
      <c r="AH124" s="48"/>
      <c r="AI124" s="48"/>
      <c r="AJ124" s="48"/>
      <c r="AK124" s="48"/>
      <c r="AL124" s="48"/>
      <c r="AM124" s="48"/>
      <c r="AN124" s="48"/>
      <c r="AO124" s="48"/>
      <c r="AP124" s="48"/>
      <c r="AQ124" s="48"/>
      <c r="AR124" s="48"/>
      <c r="AS124" s="48"/>
      <c r="AT124" s="48"/>
      <c r="AU124" s="48"/>
      <c r="AV124" s="48"/>
      <c r="AW124" s="48"/>
      <c r="AX124" s="48"/>
      <c r="AY124" s="48"/>
      <c r="AZ124" s="48"/>
      <c r="BA124" s="48"/>
      <c r="BB124" s="48"/>
      <c r="BC124" s="48"/>
      <c r="BD124" s="48"/>
      <c r="BE124" s="48"/>
      <c r="BF124" s="48"/>
      <c r="BG124" s="48"/>
      <c r="BH124" s="48"/>
      <c r="BI124" s="48"/>
      <c r="BJ124" s="48"/>
      <c r="BK124" s="48"/>
      <c r="BL124" s="48"/>
      <c r="BM124" s="48"/>
      <c r="BN124" s="48"/>
      <c r="BO124" s="48"/>
      <c r="BP124" s="48"/>
      <c r="BQ124" s="48"/>
      <c r="BR124" s="48"/>
      <c r="BS124" s="48"/>
      <c r="BT124" s="48"/>
      <c r="BU124" s="48"/>
      <c r="BV124" s="48"/>
      <c r="BW124" s="48"/>
      <c r="BX124" s="48"/>
      <c r="BY124" s="48"/>
    </row>
    <row r="125" spans="1:77" x14ac:dyDescent="0.2">
      <c r="A125" s="48"/>
      <c r="B125" s="48"/>
      <c r="C125" s="48"/>
      <c r="D125" s="48"/>
      <c r="E125" s="48"/>
      <c r="F125" s="4"/>
      <c r="G125" s="4"/>
      <c r="H125" s="4"/>
      <c r="I125" s="4"/>
      <c r="J125" s="4"/>
      <c r="K125" s="4"/>
      <c r="L125" s="4"/>
      <c r="M125" s="4"/>
      <c r="N125" s="4"/>
      <c r="O125" s="4"/>
      <c r="P125" s="4"/>
      <c r="Q125" s="4"/>
      <c r="R125" s="54"/>
      <c r="S125" s="54"/>
      <c r="T125" s="54"/>
      <c r="U125" s="54"/>
      <c r="V125" s="54"/>
      <c r="W125" s="54"/>
      <c r="X125" s="54"/>
      <c r="Y125" s="54"/>
      <c r="Z125" s="4"/>
      <c r="AA125" s="4"/>
      <c r="AB125" s="48"/>
      <c r="AC125" s="48"/>
      <c r="AD125" s="48"/>
      <c r="AE125" s="48"/>
      <c r="AF125" s="48"/>
      <c r="AG125" s="48"/>
      <c r="AH125" s="48"/>
      <c r="AI125" s="48"/>
      <c r="AJ125" s="48"/>
      <c r="AK125" s="48"/>
      <c r="AL125" s="48"/>
      <c r="AM125" s="48"/>
      <c r="AN125" s="48"/>
      <c r="AO125" s="48"/>
      <c r="AP125" s="48"/>
      <c r="AQ125" s="48"/>
      <c r="AR125" s="48"/>
      <c r="AS125" s="48"/>
      <c r="AT125" s="48"/>
      <c r="AU125" s="48"/>
      <c r="AV125" s="48"/>
      <c r="AW125" s="48"/>
      <c r="AX125" s="48"/>
      <c r="AY125" s="48"/>
      <c r="AZ125" s="48"/>
      <c r="BA125" s="48"/>
      <c r="BB125" s="48"/>
      <c r="BC125" s="48"/>
      <c r="BD125" s="48"/>
      <c r="BE125" s="48"/>
      <c r="BF125" s="48"/>
      <c r="BG125" s="48"/>
      <c r="BH125" s="48"/>
      <c r="BI125" s="48"/>
      <c r="BJ125" s="48"/>
      <c r="BK125" s="48"/>
      <c r="BL125" s="48"/>
      <c r="BM125" s="48"/>
      <c r="BN125" s="48"/>
      <c r="BO125" s="48"/>
      <c r="BP125" s="48"/>
      <c r="BQ125" s="48"/>
      <c r="BR125" s="48"/>
      <c r="BS125" s="48"/>
      <c r="BT125" s="48"/>
      <c r="BU125" s="48"/>
      <c r="BV125" s="48"/>
      <c r="BW125" s="48"/>
      <c r="BX125" s="48"/>
      <c r="BY125" s="48"/>
    </row>
    <row r="126" spans="1:77" x14ac:dyDescent="0.2">
      <c r="A126" s="48"/>
      <c r="B126" s="48"/>
      <c r="C126" s="48"/>
      <c r="D126" s="48"/>
      <c r="E126" s="48"/>
      <c r="F126" s="4"/>
      <c r="G126" s="4"/>
      <c r="H126" s="4"/>
      <c r="I126" s="4"/>
      <c r="J126" s="4"/>
      <c r="K126" s="4"/>
      <c r="L126" s="4"/>
      <c r="M126" s="4"/>
      <c r="N126" s="4"/>
      <c r="O126" s="4"/>
      <c r="P126" s="4"/>
      <c r="Q126" s="4"/>
      <c r="R126" s="54"/>
      <c r="S126" s="54"/>
      <c r="T126" s="54"/>
      <c r="U126" s="54"/>
      <c r="V126" s="54"/>
      <c r="W126" s="54"/>
      <c r="X126" s="54"/>
      <c r="Y126" s="54"/>
      <c r="Z126" s="4"/>
      <c r="AA126" s="4"/>
      <c r="AB126" s="48"/>
      <c r="AC126" s="48"/>
      <c r="AD126" s="48"/>
      <c r="AE126" s="48"/>
      <c r="AF126" s="48"/>
      <c r="AG126" s="48"/>
      <c r="AH126" s="48"/>
      <c r="AI126" s="48"/>
      <c r="AJ126" s="48"/>
      <c r="AK126" s="48"/>
      <c r="AL126" s="48"/>
      <c r="AM126" s="48"/>
      <c r="AN126" s="48"/>
      <c r="AO126" s="48"/>
      <c r="AP126" s="48"/>
      <c r="AQ126" s="48"/>
      <c r="AR126" s="48"/>
      <c r="AS126" s="48"/>
      <c r="AT126" s="48"/>
      <c r="AU126" s="48"/>
      <c r="AV126" s="48"/>
      <c r="AW126" s="48"/>
      <c r="AX126" s="48"/>
      <c r="AY126" s="48"/>
      <c r="AZ126" s="48"/>
      <c r="BA126" s="48"/>
      <c r="BB126" s="48"/>
      <c r="BC126" s="48"/>
      <c r="BD126" s="48"/>
      <c r="BE126" s="48"/>
      <c r="BF126" s="48"/>
      <c r="BG126" s="48"/>
      <c r="BH126" s="48"/>
      <c r="BI126" s="48"/>
      <c r="BJ126" s="48"/>
      <c r="BK126" s="48"/>
      <c r="BL126" s="48"/>
      <c r="BM126" s="48"/>
      <c r="BN126" s="48"/>
      <c r="BO126" s="48"/>
      <c r="BP126" s="48"/>
      <c r="BQ126" s="48"/>
      <c r="BR126" s="48"/>
      <c r="BS126" s="48"/>
      <c r="BT126" s="48"/>
      <c r="BU126" s="48"/>
      <c r="BV126" s="48"/>
      <c r="BW126" s="48"/>
      <c r="BX126" s="48"/>
      <c r="BY126" s="48"/>
    </row>
    <row r="127" spans="1:77" x14ac:dyDescent="0.2">
      <c r="A127" s="48"/>
      <c r="B127" s="48"/>
      <c r="C127" s="48"/>
      <c r="D127" s="48"/>
      <c r="E127" s="48"/>
      <c r="F127" s="4"/>
      <c r="G127" s="4"/>
      <c r="H127" s="4"/>
      <c r="I127" s="4"/>
      <c r="J127" s="5"/>
      <c r="K127" s="4"/>
      <c r="L127" s="4"/>
      <c r="M127" s="4"/>
      <c r="N127" s="4"/>
      <c r="O127" s="4"/>
      <c r="P127" s="4"/>
      <c r="Q127" s="4"/>
      <c r="R127" s="54"/>
      <c r="S127" s="54"/>
      <c r="T127" s="5"/>
      <c r="U127" s="5"/>
      <c r="V127" s="5"/>
      <c r="W127" s="5"/>
      <c r="X127" s="5"/>
      <c r="Y127" s="5"/>
      <c r="Z127" s="48"/>
      <c r="AA127" s="48"/>
      <c r="AB127" s="48"/>
      <c r="AC127" s="48"/>
      <c r="AD127" s="48"/>
      <c r="AE127" s="48"/>
      <c r="AF127" s="48"/>
      <c r="AG127" s="48"/>
      <c r="AH127" s="48"/>
      <c r="AI127" s="48"/>
      <c r="AJ127" s="48"/>
      <c r="AK127" s="48"/>
      <c r="AL127" s="48"/>
      <c r="AM127" s="48"/>
      <c r="AN127" s="48"/>
      <c r="AO127" s="48"/>
      <c r="AP127" s="48"/>
      <c r="AQ127" s="48"/>
      <c r="AR127" s="48"/>
      <c r="AS127" s="48"/>
      <c r="AT127" s="48"/>
      <c r="AU127" s="48"/>
      <c r="AV127" s="48"/>
      <c r="AW127" s="48"/>
      <c r="AX127" s="48"/>
      <c r="AY127" s="48"/>
      <c r="AZ127" s="48"/>
      <c r="BA127" s="48"/>
      <c r="BB127" s="48"/>
      <c r="BC127" s="48"/>
      <c r="BD127" s="48"/>
      <c r="BE127" s="48"/>
      <c r="BF127" s="48"/>
      <c r="BG127" s="48"/>
      <c r="BH127" s="48"/>
      <c r="BI127" s="48"/>
      <c r="BJ127" s="48"/>
      <c r="BK127" s="48"/>
      <c r="BL127" s="48"/>
      <c r="BM127" s="48"/>
      <c r="BN127" s="48"/>
      <c r="BO127" s="48"/>
      <c r="BP127" s="48"/>
      <c r="BQ127" s="48"/>
      <c r="BR127" s="48"/>
      <c r="BS127" s="48"/>
      <c r="BT127" s="48"/>
      <c r="BU127" s="48"/>
      <c r="BV127" s="48"/>
      <c r="BW127" s="48"/>
      <c r="BX127" s="48"/>
      <c r="BY127" s="48"/>
    </row>
    <row r="128" spans="1:77" x14ac:dyDescent="0.2">
      <c r="A128" s="48"/>
      <c r="B128" s="48"/>
      <c r="C128" s="48"/>
      <c r="D128" s="48"/>
      <c r="E128" s="48"/>
      <c r="F128" s="5"/>
      <c r="G128" s="5"/>
      <c r="H128" s="5"/>
      <c r="I128" s="48"/>
      <c r="J128" s="5"/>
      <c r="K128" s="5"/>
      <c r="L128" s="5"/>
      <c r="M128" s="4"/>
      <c r="N128" s="4"/>
      <c r="O128" s="4"/>
      <c r="P128" s="4"/>
      <c r="Q128" s="4"/>
      <c r="R128" s="54"/>
      <c r="S128" s="54"/>
      <c r="T128" s="5"/>
      <c r="U128" s="5"/>
      <c r="V128" s="5"/>
      <c r="W128" s="5"/>
      <c r="X128" s="5"/>
      <c r="Y128" s="5"/>
      <c r="Z128" s="48"/>
      <c r="AA128" s="48"/>
      <c r="AB128" s="48"/>
      <c r="AC128" s="48"/>
      <c r="AD128" s="48"/>
      <c r="AE128" s="48"/>
      <c r="AF128" s="48"/>
      <c r="AG128" s="48"/>
      <c r="AH128" s="48"/>
      <c r="AI128" s="48"/>
      <c r="AJ128" s="48"/>
      <c r="AK128" s="48"/>
      <c r="AL128" s="48"/>
      <c r="AM128" s="48"/>
      <c r="AN128" s="48"/>
      <c r="AO128" s="48"/>
      <c r="AP128" s="48"/>
      <c r="AQ128" s="48"/>
      <c r="AR128" s="48"/>
      <c r="AS128" s="48"/>
      <c r="AT128" s="48"/>
      <c r="AU128" s="48"/>
      <c r="AV128" s="48"/>
      <c r="AW128" s="48"/>
      <c r="AX128" s="48"/>
      <c r="AY128" s="48"/>
      <c r="AZ128" s="48"/>
      <c r="BA128" s="48"/>
      <c r="BB128" s="48"/>
      <c r="BC128" s="48"/>
      <c r="BD128" s="48"/>
      <c r="BE128" s="48"/>
      <c r="BF128" s="48"/>
      <c r="BG128" s="48"/>
      <c r="BH128" s="48"/>
      <c r="BI128" s="48"/>
      <c r="BJ128" s="48"/>
      <c r="BK128" s="48"/>
      <c r="BL128" s="48"/>
      <c r="BM128" s="48"/>
      <c r="BN128" s="48"/>
      <c r="BO128" s="48"/>
      <c r="BP128" s="48"/>
      <c r="BQ128" s="48"/>
      <c r="BR128" s="48"/>
      <c r="BS128" s="48"/>
      <c r="BT128" s="48"/>
      <c r="BU128" s="48"/>
      <c r="BV128" s="48"/>
      <c r="BW128" s="48"/>
      <c r="BX128" s="48"/>
      <c r="BY128" s="48"/>
    </row>
    <row r="129" spans="1:77" x14ac:dyDescent="0.2">
      <c r="A129" s="48"/>
      <c r="B129" s="48"/>
      <c r="C129" s="48"/>
      <c r="D129" s="48"/>
      <c r="E129" s="48"/>
      <c r="F129" s="5"/>
      <c r="G129" s="5"/>
      <c r="H129" s="5"/>
      <c r="I129" s="48"/>
      <c r="J129" s="5"/>
      <c r="K129" s="5"/>
      <c r="L129" s="5"/>
      <c r="M129" s="4"/>
      <c r="N129" s="4"/>
      <c r="O129" s="4"/>
      <c r="P129" s="4"/>
      <c r="Q129" s="4"/>
      <c r="R129" s="54"/>
      <c r="S129" s="54"/>
      <c r="T129" s="5"/>
      <c r="U129" s="5"/>
      <c r="V129" s="5"/>
      <c r="W129" s="5"/>
      <c r="X129" s="5"/>
      <c r="Y129" s="5"/>
      <c r="Z129" s="48"/>
      <c r="AA129" s="48"/>
      <c r="AB129" s="48"/>
      <c r="AC129" s="48"/>
      <c r="AD129" s="48"/>
      <c r="AE129" s="48"/>
      <c r="AF129" s="48"/>
      <c r="AG129" s="48"/>
      <c r="AH129" s="48"/>
      <c r="AI129" s="48"/>
      <c r="AJ129" s="48"/>
      <c r="AK129" s="48"/>
      <c r="AL129" s="48"/>
      <c r="AM129" s="48"/>
      <c r="AN129" s="48"/>
      <c r="AO129" s="48"/>
      <c r="AP129" s="48"/>
      <c r="AQ129" s="48"/>
      <c r="AR129" s="48"/>
      <c r="AS129" s="48"/>
      <c r="AT129" s="48"/>
      <c r="AU129" s="48"/>
      <c r="AV129" s="48"/>
      <c r="AW129" s="48"/>
      <c r="AX129" s="48"/>
      <c r="AY129" s="48"/>
      <c r="AZ129" s="48"/>
      <c r="BA129" s="48"/>
      <c r="BB129" s="48"/>
      <c r="BC129" s="48"/>
      <c r="BD129" s="48"/>
      <c r="BE129" s="48"/>
      <c r="BF129" s="48"/>
      <c r="BG129" s="48"/>
      <c r="BH129" s="48"/>
      <c r="BI129" s="48"/>
      <c r="BJ129" s="48"/>
      <c r="BK129" s="48"/>
      <c r="BL129" s="48"/>
      <c r="BM129" s="48"/>
      <c r="BN129" s="48"/>
      <c r="BO129" s="48"/>
      <c r="BP129" s="48"/>
      <c r="BQ129" s="48"/>
      <c r="BR129" s="48"/>
      <c r="BS129" s="48"/>
      <c r="BT129" s="48"/>
      <c r="BU129" s="48"/>
      <c r="BV129" s="48"/>
      <c r="BW129" s="48"/>
      <c r="BX129" s="48"/>
      <c r="BY129" s="48"/>
    </row>
    <row r="130" spans="1:77" x14ac:dyDescent="0.2">
      <c r="A130" s="48"/>
      <c r="B130" s="48"/>
      <c r="C130" s="48"/>
      <c r="D130" s="48"/>
      <c r="E130" s="48"/>
      <c r="F130" s="5"/>
      <c r="G130" s="5"/>
      <c r="H130" s="5"/>
      <c r="I130" s="48"/>
      <c r="J130" s="5"/>
      <c r="K130" s="5"/>
      <c r="L130" s="5"/>
      <c r="M130" s="4"/>
      <c r="N130" s="4"/>
      <c r="O130" s="4"/>
      <c r="P130" s="4"/>
      <c r="Q130" s="4"/>
      <c r="R130" s="54"/>
      <c r="S130" s="54"/>
      <c r="T130" s="5"/>
      <c r="U130" s="5"/>
      <c r="V130" s="5"/>
      <c r="W130" s="5"/>
      <c r="X130" s="5"/>
      <c r="Y130" s="5"/>
      <c r="Z130" s="48"/>
      <c r="AA130" s="48"/>
      <c r="AB130" s="48"/>
      <c r="AC130" s="48"/>
      <c r="AD130" s="48"/>
      <c r="AE130" s="48"/>
      <c r="AF130" s="48"/>
      <c r="AG130" s="48"/>
      <c r="AH130" s="48"/>
      <c r="AI130" s="48"/>
      <c r="AJ130" s="48"/>
      <c r="AK130" s="48"/>
      <c r="AL130" s="48"/>
      <c r="AM130" s="48"/>
      <c r="AN130" s="48"/>
      <c r="AO130" s="48"/>
      <c r="AP130" s="48"/>
      <c r="AQ130" s="48"/>
      <c r="AR130" s="48"/>
      <c r="AS130" s="48"/>
      <c r="AT130" s="48"/>
      <c r="AU130" s="48"/>
      <c r="AV130" s="48"/>
      <c r="AW130" s="48"/>
      <c r="AX130" s="48"/>
      <c r="AY130" s="48"/>
      <c r="AZ130" s="48"/>
      <c r="BA130" s="48"/>
      <c r="BB130" s="48"/>
      <c r="BC130" s="48"/>
      <c r="BD130" s="48"/>
      <c r="BE130" s="48"/>
      <c r="BF130" s="48"/>
      <c r="BG130" s="48"/>
      <c r="BH130" s="48"/>
      <c r="BI130" s="48"/>
      <c r="BJ130" s="48"/>
      <c r="BK130" s="48"/>
      <c r="BL130" s="48"/>
      <c r="BM130" s="48"/>
      <c r="BN130" s="48"/>
      <c r="BO130" s="48"/>
      <c r="BP130" s="48"/>
      <c r="BQ130" s="48"/>
      <c r="BR130" s="48"/>
      <c r="BS130" s="48"/>
      <c r="BT130" s="48"/>
      <c r="BU130" s="48"/>
      <c r="BV130" s="48"/>
      <c r="BW130" s="48"/>
      <c r="BX130" s="48"/>
      <c r="BY130" s="48"/>
    </row>
    <row r="131" spans="1:77" x14ac:dyDescent="0.2">
      <c r="A131" s="48"/>
      <c r="B131" s="48"/>
      <c r="C131" s="48"/>
      <c r="D131" s="48"/>
      <c r="E131" s="48"/>
      <c r="F131" s="5"/>
      <c r="G131" s="5"/>
      <c r="H131" s="5"/>
      <c r="I131" s="48"/>
      <c r="J131" s="5"/>
      <c r="K131" s="5"/>
      <c r="L131" s="5"/>
      <c r="M131" s="4"/>
      <c r="N131" s="4"/>
      <c r="O131" s="4"/>
      <c r="P131" s="4"/>
      <c r="Q131" s="4"/>
      <c r="R131" s="54"/>
      <c r="S131" s="54"/>
      <c r="T131" s="5"/>
      <c r="U131" s="5"/>
      <c r="V131" s="5"/>
      <c r="W131" s="5"/>
      <c r="X131" s="5"/>
      <c r="Y131" s="5"/>
      <c r="Z131" s="48"/>
      <c r="AA131" s="48"/>
      <c r="AB131" s="48"/>
      <c r="AC131" s="48"/>
      <c r="AD131" s="48"/>
      <c r="AE131" s="48"/>
      <c r="AF131" s="48"/>
      <c r="AG131" s="48"/>
      <c r="AH131" s="48"/>
      <c r="AI131" s="48"/>
      <c r="AJ131" s="48"/>
      <c r="AK131" s="48"/>
      <c r="AL131" s="48"/>
      <c r="AM131" s="48"/>
      <c r="AN131" s="48"/>
      <c r="AO131" s="48"/>
      <c r="AP131" s="48"/>
      <c r="AQ131" s="48"/>
      <c r="AR131" s="48"/>
      <c r="AS131" s="48"/>
      <c r="AT131" s="48"/>
      <c r="AU131" s="48"/>
      <c r="AV131" s="48"/>
      <c r="AW131" s="48"/>
      <c r="AX131" s="48"/>
      <c r="AY131" s="48"/>
      <c r="AZ131" s="48"/>
      <c r="BA131" s="48"/>
      <c r="BB131" s="48"/>
      <c r="BC131" s="48"/>
      <c r="BD131" s="48"/>
      <c r="BE131" s="48"/>
      <c r="BF131" s="48"/>
      <c r="BG131" s="48"/>
      <c r="BH131" s="48"/>
      <c r="BI131" s="48"/>
      <c r="BJ131" s="48"/>
      <c r="BK131" s="48"/>
      <c r="BL131" s="48"/>
      <c r="BM131" s="48"/>
      <c r="BN131" s="48"/>
      <c r="BO131" s="48"/>
      <c r="BP131" s="48"/>
      <c r="BQ131" s="48"/>
      <c r="BR131" s="48"/>
      <c r="BS131" s="48"/>
      <c r="BT131" s="48"/>
      <c r="BU131" s="48"/>
      <c r="BV131" s="48"/>
      <c r="BW131" s="48"/>
      <c r="BX131" s="48"/>
      <c r="BY131" s="48"/>
    </row>
    <row r="132" spans="1:77" x14ac:dyDescent="0.2">
      <c r="A132" s="48"/>
      <c r="B132" s="48"/>
      <c r="C132" s="48"/>
      <c r="D132" s="48"/>
      <c r="E132" s="48"/>
      <c r="F132" s="5"/>
      <c r="G132" s="5"/>
      <c r="H132" s="5"/>
      <c r="I132" s="48"/>
      <c r="J132" s="5"/>
      <c r="K132" s="5"/>
      <c r="L132" s="5"/>
      <c r="M132" s="4"/>
      <c r="N132" s="4"/>
      <c r="O132" s="4"/>
      <c r="P132" s="4"/>
      <c r="Q132" s="4"/>
      <c r="R132" s="54"/>
      <c r="S132" s="54"/>
      <c r="T132" s="5"/>
      <c r="U132" s="5"/>
      <c r="V132" s="5"/>
      <c r="W132" s="5"/>
      <c r="X132" s="5"/>
      <c r="Y132" s="5"/>
      <c r="Z132" s="48"/>
      <c r="AA132" s="48"/>
      <c r="AB132" s="48"/>
      <c r="AC132" s="48"/>
      <c r="AD132" s="48"/>
      <c r="AE132" s="48"/>
      <c r="AF132" s="48"/>
      <c r="AG132" s="48"/>
      <c r="AH132" s="48"/>
      <c r="AI132" s="48"/>
      <c r="AJ132" s="48"/>
      <c r="AK132" s="48"/>
      <c r="AL132" s="48"/>
      <c r="AM132" s="48"/>
      <c r="AN132" s="48"/>
      <c r="AO132" s="48"/>
      <c r="AP132" s="48"/>
      <c r="AQ132" s="48"/>
      <c r="AR132" s="48"/>
      <c r="AS132" s="48"/>
      <c r="AT132" s="48"/>
      <c r="AU132" s="48"/>
      <c r="AV132" s="48"/>
      <c r="AW132" s="48"/>
      <c r="AX132" s="48"/>
      <c r="AY132" s="48"/>
      <c r="AZ132" s="48"/>
      <c r="BA132" s="48"/>
      <c r="BB132" s="48"/>
      <c r="BC132" s="48"/>
      <c r="BD132" s="48"/>
      <c r="BE132" s="48"/>
      <c r="BF132" s="48"/>
      <c r="BG132" s="48"/>
      <c r="BH132" s="48"/>
      <c r="BI132" s="48"/>
      <c r="BJ132" s="48"/>
      <c r="BK132" s="48"/>
      <c r="BL132" s="48"/>
      <c r="BM132" s="48"/>
      <c r="BN132" s="48"/>
      <c r="BO132" s="48"/>
      <c r="BP132" s="48"/>
      <c r="BQ132" s="48"/>
      <c r="BR132" s="48"/>
      <c r="BS132" s="48"/>
      <c r="BT132" s="48"/>
      <c r="BU132" s="48"/>
      <c r="BV132" s="48"/>
      <c r="BW132" s="48"/>
      <c r="BX132" s="48"/>
      <c r="BY132" s="48"/>
    </row>
    <row r="133" spans="1:77" x14ac:dyDescent="0.2">
      <c r="A133" s="48"/>
      <c r="B133" s="48"/>
      <c r="C133" s="48"/>
      <c r="D133" s="48"/>
      <c r="E133" s="48"/>
      <c r="F133" s="5"/>
      <c r="G133" s="5"/>
      <c r="H133" s="5"/>
      <c r="I133" s="48"/>
      <c r="J133" s="5"/>
      <c r="K133" s="5"/>
      <c r="L133" s="5"/>
      <c r="M133" s="4"/>
      <c r="N133" s="4"/>
      <c r="O133" s="4"/>
      <c r="P133" s="4"/>
      <c r="Q133" s="4"/>
      <c r="R133" s="54"/>
      <c r="S133" s="54"/>
      <c r="T133" s="5"/>
      <c r="U133" s="5"/>
      <c r="V133" s="5"/>
      <c r="W133" s="5"/>
      <c r="X133" s="5"/>
      <c r="Y133" s="5"/>
      <c r="Z133" s="48"/>
      <c r="AA133" s="48"/>
      <c r="AB133" s="48"/>
      <c r="AC133" s="48"/>
      <c r="AD133" s="48"/>
      <c r="AE133" s="48"/>
      <c r="AF133" s="48"/>
      <c r="AG133" s="48"/>
      <c r="AH133" s="48"/>
      <c r="AI133" s="48"/>
      <c r="AJ133" s="48"/>
      <c r="AK133" s="48"/>
      <c r="AL133" s="48"/>
      <c r="AM133" s="48"/>
      <c r="AN133" s="48"/>
      <c r="AO133" s="48"/>
      <c r="AP133" s="48"/>
      <c r="AQ133" s="48"/>
      <c r="AR133" s="48"/>
      <c r="AS133" s="48"/>
      <c r="AT133" s="48"/>
      <c r="AU133" s="48"/>
      <c r="AV133" s="48"/>
      <c r="AW133" s="48"/>
      <c r="AX133" s="48"/>
      <c r="AY133" s="48"/>
      <c r="AZ133" s="48"/>
      <c r="BA133" s="48"/>
      <c r="BB133" s="48"/>
      <c r="BC133" s="48"/>
      <c r="BD133" s="48"/>
      <c r="BE133" s="48"/>
      <c r="BF133" s="48"/>
      <c r="BG133" s="48"/>
      <c r="BH133" s="48"/>
      <c r="BI133" s="48"/>
      <c r="BJ133" s="48"/>
      <c r="BK133" s="48"/>
      <c r="BL133" s="48"/>
      <c r="BM133" s="48"/>
      <c r="BN133" s="48"/>
      <c r="BO133" s="48"/>
      <c r="BP133" s="48"/>
      <c r="BQ133" s="48"/>
      <c r="BR133" s="48"/>
      <c r="BS133" s="48"/>
      <c r="BT133" s="48"/>
      <c r="BU133" s="48"/>
      <c r="BV133" s="48"/>
      <c r="BW133" s="48"/>
      <c r="BX133" s="48"/>
      <c r="BY133" s="48"/>
    </row>
    <row r="134" spans="1:77" x14ac:dyDescent="0.2">
      <c r="A134" s="48"/>
      <c r="B134" s="48"/>
      <c r="C134" s="48"/>
      <c r="D134" s="48"/>
      <c r="E134" s="48"/>
      <c r="F134" s="5"/>
      <c r="G134" s="5"/>
      <c r="H134" s="5"/>
      <c r="I134" s="48"/>
      <c r="J134" s="5"/>
      <c r="K134" s="5"/>
      <c r="L134" s="5"/>
      <c r="M134" s="4"/>
      <c r="N134" s="4"/>
      <c r="O134" s="4"/>
      <c r="P134" s="4"/>
      <c r="Q134" s="4"/>
      <c r="R134" s="54"/>
      <c r="S134" s="54"/>
      <c r="T134" s="5"/>
      <c r="U134" s="5"/>
      <c r="V134" s="5"/>
      <c r="W134" s="5"/>
      <c r="X134" s="5"/>
      <c r="Y134" s="5"/>
      <c r="Z134" s="48"/>
      <c r="AA134" s="48"/>
      <c r="AB134" s="48"/>
      <c r="AC134" s="48"/>
      <c r="AD134" s="48"/>
      <c r="AE134" s="48"/>
      <c r="AF134" s="48"/>
      <c r="AG134" s="48"/>
      <c r="AH134" s="48"/>
      <c r="AI134" s="48"/>
      <c r="AJ134" s="48"/>
      <c r="AK134" s="48"/>
      <c r="AL134" s="48"/>
      <c r="AM134" s="48"/>
      <c r="AN134" s="48"/>
      <c r="AO134" s="48"/>
      <c r="AP134" s="48"/>
      <c r="AQ134" s="48"/>
      <c r="AR134" s="48"/>
      <c r="AS134" s="48"/>
      <c r="AT134" s="48"/>
      <c r="AU134" s="48"/>
      <c r="AV134" s="48"/>
      <c r="AW134" s="48"/>
      <c r="AX134" s="48"/>
      <c r="AY134" s="48"/>
      <c r="AZ134" s="48"/>
      <c r="BA134" s="48"/>
      <c r="BB134" s="48"/>
      <c r="BC134" s="48"/>
      <c r="BD134" s="48"/>
      <c r="BE134" s="48"/>
      <c r="BF134" s="48"/>
      <c r="BG134" s="48"/>
      <c r="BH134" s="48"/>
      <c r="BI134" s="48"/>
      <c r="BJ134" s="48"/>
      <c r="BK134" s="48"/>
      <c r="BL134" s="48"/>
      <c r="BM134" s="48"/>
      <c r="BN134" s="48"/>
      <c r="BO134" s="48"/>
      <c r="BP134" s="48"/>
      <c r="BQ134" s="48"/>
      <c r="BR134" s="48"/>
      <c r="BS134" s="48"/>
      <c r="BT134" s="48"/>
      <c r="BU134" s="48"/>
      <c r="BV134" s="48"/>
      <c r="BW134" s="48"/>
      <c r="BX134" s="48"/>
      <c r="BY134" s="48"/>
    </row>
    <row r="135" spans="1:77" x14ac:dyDescent="0.2">
      <c r="A135" s="48"/>
      <c r="B135" s="48"/>
      <c r="C135" s="48"/>
      <c r="D135" s="48"/>
      <c r="E135" s="48"/>
      <c r="F135" s="5"/>
      <c r="G135" s="5"/>
      <c r="H135" s="5"/>
      <c r="I135" s="48"/>
      <c r="J135" s="5"/>
      <c r="K135" s="5"/>
      <c r="L135" s="5"/>
      <c r="M135" s="4"/>
      <c r="N135" s="4"/>
      <c r="O135" s="4"/>
      <c r="P135" s="4"/>
      <c r="Q135" s="4"/>
      <c r="R135" s="54"/>
      <c r="S135" s="54"/>
      <c r="T135" s="5"/>
      <c r="U135" s="5"/>
      <c r="V135" s="5"/>
      <c r="W135" s="5"/>
      <c r="X135" s="5"/>
      <c r="Y135" s="5"/>
      <c r="Z135" s="48"/>
      <c r="AA135" s="48"/>
      <c r="AB135" s="48"/>
      <c r="AC135" s="48"/>
      <c r="AD135" s="48"/>
      <c r="AE135" s="48"/>
      <c r="AF135" s="48"/>
      <c r="AG135" s="48"/>
      <c r="AH135" s="48"/>
      <c r="AI135" s="48"/>
      <c r="AJ135" s="48"/>
      <c r="AK135" s="48"/>
      <c r="AL135" s="48"/>
      <c r="AM135" s="48"/>
      <c r="AN135" s="48"/>
      <c r="AO135" s="48"/>
      <c r="AP135" s="48"/>
      <c r="AQ135" s="48"/>
      <c r="AR135" s="48"/>
      <c r="AS135" s="48"/>
      <c r="AT135" s="48"/>
      <c r="AU135" s="48"/>
      <c r="AV135" s="48"/>
      <c r="AW135" s="48"/>
      <c r="AX135" s="48"/>
      <c r="AY135" s="48"/>
      <c r="AZ135" s="48"/>
      <c r="BA135" s="48"/>
      <c r="BB135" s="48"/>
      <c r="BC135" s="48"/>
      <c r="BD135" s="48"/>
      <c r="BE135" s="48"/>
      <c r="BF135" s="48"/>
      <c r="BG135" s="48"/>
      <c r="BH135" s="48"/>
      <c r="BI135" s="48"/>
      <c r="BJ135" s="48"/>
      <c r="BK135" s="48"/>
      <c r="BL135" s="48"/>
      <c r="BM135" s="48"/>
      <c r="BN135" s="48"/>
      <c r="BO135" s="48"/>
      <c r="BP135" s="48"/>
      <c r="BQ135" s="48"/>
      <c r="BR135" s="48"/>
      <c r="BS135" s="48"/>
      <c r="BT135" s="48"/>
      <c r="BU135" s="48"/>
      <c r="BV135" s="48"/>
      <c r="BW135" s="48"/>
      <c r="BX135" s="48"/>
      <c r="BY135" s="48"/>
    </row>
    <row r="136" spans="1:77" x14ac:dyDescent="0.2">
      <c r="A136" s="48"/>
      <c r="B136" s="48"/>
      <c r="C136" s="48"/>
      <c r="D136" s="48"/>
      <c r="E136" s="48"/>
      <c r="F136" s="5"/>
      <c r="G136" s="5"/>
      <c r="H136" s="5"/>
      <c r="I136" s="48"/>
      <c r="J136" s="5"/>
      <c r="K136" s="5"/>
      <c r="L136" s="5"/>
      <c r="M136" s="4"/>
      <c r="N136" s="4"/>
      <c r="O136" s="4"/>
      <c r="P136" s="4"/>
      <c r="Q136" s="4"/>
      <c r="R136" s="54"/>
      <c r="S136" s="54"/>
      <c r="T136" s="5"/>
      <c r="U136" s="5"/>
      <c r="V136" s="5"/>
      <c r="W136" s="5"/>
      <c r="X136" s="5"/>
      <c r="Y136" s="5"/>
      <c r="Z136" s="48"/>
      <c r="AA136" s="48"/>
      <c r="AB136" s="48"/>
      <c r="AC136" s="48"/>
      <c r="AD136" s="48"/>
      <c r="AE136" s="48"/>
      <c r="AF136" s="48"/>
      <c r="AG136" s="48"/>
      <c r="AH136" s="48"/>
      <c r="AI136" s="48"/>
      <c r="AJ136" s="48"/>
      <c r="AK136" s="48"/>
      <c r="AL136" s="48"/>
      <c r="AM136" s="48"/>
      <c r="AN136" s="48"/>
      <c r="AO136" s="48"/>
      <c r="AP136" s="48"/>
      <c r="AQ136" s="48"/>
      <c r="AR136" s="48"/>
      <c r="AS136" s="48"/>
      <c r="AT136" s="48"/>
      <c r="AU136" s="48"/>
      <c r="AV136" s="48"/>
      <c r="AW136" s="48"/>
      <c r="AX136" s="48"/>
      <c r="AY136" s="48"/>
      <c r="AZ136" s="48"/>
      <c r="BA136" s="48"/>
      <c r="BB136" s="48"/>
      <c r="BC136" s="48"/>
      <c r="BD136" s="48"/>
      <c r="BE136" s="48"/>
      <c r="BF136" s="48"/>
      <c r="BG136" s="48"/>
      <c r="BH136" s="48"/>
      <c r="BI136" s="48"/>
      <c r="BJ136" s="48"/>
      <c r="BK136" s="48"/>
      <c r="BL136" s="48"/>
      <c r="BM136" s="48"/>
      <c r="BN136" s="48"/>
      <c r="BO136" s="48"/>
      <c r="BP136" s="48"/>
      <c r="BQ136" s="48"/>
      <c r="BR136" s="48"/>
      <c r="BS136" s="48"/>
      <c r="BT136" s="48"/>
      <c r="BU136" s="48"/>
      <c r="BV136" s="48"/>
      <c r="BW136" s="48"/>
      <c r="BX136" s="48"/>
      <c r="BY136" s="48"/>
    </row>
    <row r="137" spans="1:77" x14ac:dyDescent="0.2">
      <c r="A137" s="48"/>
      <c r="B137" s="48"/>
      <c r="C137" s="48"/>
      <c r="D137" s="48"/>
      <c r="E137" s="48"/>
      <c r="F137" s="5"/>
      <c r="G137" s="5"/>
      <c r="H137" s="5"/>
      <c r="I137" s="48"/>
      <c r="J137" s="5"/>
      <c r="K137" s="5"/>
      <c r="L137" s="5"/>
      <c r="M137" s="4"/>
      <c r="N137" s="4"/>
      <c r="O137" s="4"/>
      <c r="P137" s="4"/>
      <c r="Q137" s="4"/>
      <c r="R137" s="54"/>
      <c r="S137" s="54"/>
      <c r="T137" s="5"/>
      <c r="U137" s="5"/>
      <c r="V137" s="5"/>
      <c r="W137" s="5"/>
      <c r="X137" s="5"/>
      <c r="Y137" s="5"/>
      <c r="Z137" s="48"/>
      <c r="AA137" s="48"/>
      <c r="AB137" s="48"/>
      <c r="AC137" s="48"/>
      <c r="AD137" s="48"/>
      <c r="AE137" s="48"/>
      <c r="AF137" s="48"/>
      <c r="AG137" s="48"/>
      <c r="AH137" s="48"/>
      <c r="AI137" s="48"/>
      <c r="AJ137" s="48"/>
      <c r="AK137" s="48"/>
      <c r="AL137" s="48"/>
      <c r="AM137" s="48"/>
      <c r="AN137" s="48"/>
      <c r="AO137" s="48"/>
      <c r="AP137" s="48"/>
      <c r="AQ137" s="48"/>
      <c r="AR137" s="48"/>
      <c r="AS137" s="48"/>
      <c r="AT137" s="48"/>
      <c r="AU137" s="48"/>
      <c r="AV137" s="48"/>
      <c r="AW137" s="48"/>
      <c r="AX137" s="48"/>
      <c r="AY137" s="48"/>
      <c r="AZ137" s="48"/>
      <c r="BA137" s="48"/>
      <c r="BB137" s="48"/>
      <c r="BC137" s="48"/>
      <c r="BD137" s="48"/>
      <c r="BE137" s="48"/>
      <c r="BF137" s="48"/>
      <c r="BG137" s="48"/>
      <c r="BH137" s="48"/>
      <c r="BI137" s="48"/>
      <c r="BJ137" s="48"/>
      <c r="BK137" s="48"/>
      <c r="BL137" s="48"/>
      <c r="BM137" s="48"/>
      <c r="BN137" s="48"/>
      <c r="BO137" s="48"/>
      <c r="BP137" s="48"/>
      <c r="BQ137" s="48"/>
      <c r="BR137" s="48"/>
      <c r="BS137" s="48"/>
      <c r="BT137" s="48"/>
      <c r="BU137" s="48"/>
      <c r="BV137" s="48"/>
      <c r="BW137" s="48"/>
      <c r="BX137" s="48"/>
      <c r="BY137" s="48"/>
    </row>
    <row r="138" spans="1:77" x14ac:dyDescent="0.2">
      <c r="A138" s="48"/>
      <c r="B138" s="48"/>
      <c r="C138" s="48"/>
      <c r="D138" s="48"/>
      <c r="E138" s="48"/>
      <c r="F138" s="5"/>
      <c r="G138" s="5"/>
      <c r="H138" s="5"/>
      <c r="I138" s="48"/>
      <c r="J138" s="5"/>
      <c r="K138" s="5"/>
      <c r="L138" s="5"/>
      <c r="M138" s="4"/>
      <c r="N138" s="4"/>
      <c r="O138" s="4"/>
      <c r="P138" s="4"/>
      <c r="Q138" s="4"/>
      <c r="R138" s="54"/>
      <c r="S138" s="54"/>
      <c r="T138" s="5"/>
      <c r="U138" s="5"/>
      <c r="V138" s="5"/>
      <c r="W138" s="5"/>
      <c r="X138" s="5"/>
      <c r="Y138" s="5"/>
      <c r="Z138" s="48"/>
      <c r="AA138" s="48"/>
      <c r="AB138" s="48"/>
      <c r="AC138" s="48"/>
      <c r="AD138" s="48"/>
      <c r="AE138" s="48"/>
      <c r="AF138" s="48"/>
      <c r="AG138" s="48"/>
      <c r="AH138" s="48"/>
      <c r="AI138" s="48"/>
      <c r="AJ138" s="48"/>
      <c r="AK138" s="48"/>
      <c r="AL138" s="48"/>
      <c r="AM138" s="48"/>
      <c r="AN138" s="48"/>
      <c r="AO138" s="48"/>
      <c r="AP138" s="48"/>
      <c r="AQ138" s="48"/>
      <c r="AR138" s="48"/>
      <c r="AS138" s="48"/>
      <c r="AT138" s="48"/>
      <c r="AU138" s="48"/>
      <c r="AV138" s="48"/>
      <c r="AW138" s="48"/>
      <c r="AX138" s="48"/>
      <c r="AY138" s="48"/>
      <c r="AZ138" s="48"/>
      <c r="BA138" s="48"/>
      <c r="BB138" s="48"/>
      <c r="BC138" s="48"/>
      <c r="BD138" s="48"/>
      <c r="BE138" s="48"/>
      <c r="BF138" s="48"/>
      <c r="BG138" s="48"/>
      <c r="BH138" s="48"/>
      <c r="BI138" s="48"/>
      <c r="BJ138" s="48"/>
      <c r="BK138" s="48"/>
      <c r="BL138" s="48"/>
      <c r="BM138" s="48"/>
      <c r="BN138" s="48"/>
      <c r="BO138" s="48"/>
      <c r="BP138" s="48"/>
      <c r="BQ138" s="48"/>
      <c r="BR138" s="48"/>
      <c r="BS138" s="48"/>
      <c r="BT138" s="48"/>
      <c r="BU138" s="48"/>
      <c r="BV138" s="48"/>
      <c r="BW138" s="48"/>
      <c r="BX138" s="48"/>
      <c r="BY138" s="48"/>
    </row>
    <row r="139" spans="1:77" x14ac:dyDescent="0.2">
      <c r="A139" s="48"/>
      <c r="B139" s="48"/>
      <c r="C139" s="48"/>
      <c r="D139" s="48"/>
      <c r="E139" s="48"/>
      <c r="F139" s="5"/>
      <c r="G139" s="5"/>
      <c r="H139" s="5"/>
      <c r="I139" s="48"/>
      <c r="J139" s="5"/>
      <c r="K139" s="5"/>
      <c r="L139" s="5"/>
      <c r="M139" s="4"/>
      <c r="N139" s="4"/>
      <c r="O139" s="4"/>
      <c r="P139" s="4"/>
      <c r="Q139" s="4"/>
      <c r="R139" s="54"/>
      <c r="S139" s="54"/>
      <c r="T139" s="5"/>
      <c r="U139" s="5"/>
      <c r="V139" s="5"/>
      <c r="W139" s="5"/>
      <c r="X139" s="5"/>
      <c r="Y139" s="5"/>
      <c r="Z139" s="48"/>
      <c r="AA139" s="48"/>
      <c r="AB139" s="48"/>
      <c r="AC139" s="48"/>
      <c r="AD139" s="48"/>
      <c r="AE139" s="48"/>
      <c r="AF139" s="48"/>
      <c r="AG139" s="48"/>
      <c r="AH139" s="48"/>
      <c r="AI139" s="48"/>
      <c r="AJ139" s="48"/>
      <c r="AK139" s="48"/>
      <c r="AL139" s="48"/>
      <c r="AM139" s="48"/>
      <c r="AN139" s="48"/>
      <c r="AO139" s="48"/>
      <c r="AP139" s="48"/>
      <c r="AQ139" s="48"/>
      <c r="AR139" s="48"/>
      <c r="AS139" s="48"/>
      <c r="AT139" s="48"/>
      <c r="AU139" s="48"/>
      <c r="AV139" s="48"/>
      <c r="AW139" s="48"/>
      <c r="AX139" s="48"/>
      <c r="AY139" s="48"/>
      <c r="AZ139" s="48"/>
      <c r="BA139" s="48"/>
      <c r="BB139" s="48"/>
      <c r="BC139" s="48"/>
      <c r="BD139" s="48"/>
      <c r="BE139" s="48"/>
      <c r="BF139" s="48"/>
      <c r="BG139" s="48"/>
      <c r="BH139" s="48"/>
      <c r="BI139" s="48"/>
      <c r="BJ139" s="48"/>
      <c r="BK139" s="48"/>
      <c r="BL139" s="48"/>
      <c r="BM139" s="48"/>
      <c r="BN139" s="48"/>
      <c r="BO139" s="48"/>
      <c r="BP139" s="48"/>
      <c r="BQ139" s="48"/>
      <c r="BR139" s="48"/>
      <c r="BS139" s="48"/>
      <c r="BT139" s="48"/>
      <c r="BU139" s="48"/>
      <c r="BV139" s="48"/>
      <c r="BW139" s="48"/>
      <c r="BX139" s="48"/>
      <c r="BY139" s="48"/>
    </row>
    <row r="140" spans="1:77" x14ac:dyDescent="0.2">
      <c r="A140" s="48"/>
      <c r="B140" s="48"/>
      <c r="C140" s="48"/>
      <c r="D140" s="48"/>
      <c r="E140" s="48"/>
      <c r="F140" s="5"/>
      <c r="G140" s="5"/>
      <c r="H140" s="5"/>
      <c r="I140" s="48"/>
      <c r="J140" s="5"/>
      <c r="K140" s="5"/>
      <c r="L140" s="5"/>
      <c r="M140" s="4"/>
      <c r="N140" s="4"/>
      <c r="O140" s="4"/>
      <c r="P140" s="4"/>
      <c r="Q140" s="4"/>
      <c r="R140" s="54"/>
      <c r="S140" s="54"/>
      <c r="T140" s="5"/>
      <c r="U140" s="5"/>
      <c r="V140" s="5"/>
      <c r="W140" s="5"/>
      <c r="X140" s="5"/>
      <c r="Y140" s="5"/>
      <c r="Z140" s="48"/>
      <c r="AA140" s="48"/>
      <c r="AB140" s="48"/>
      <c r="AC140" s="48"/>
      <c r="AD140" s="48"/>
      <c r="AE140" s="48"/>
      <c r="AF140" s="48"/>
      <c r="AG140" s="48"/>
      <c r="AH140" s="48"/>
      <c r="AI140" s="48"/>
      <c r="AJ140" s="48"/>
      <c r="AK140" s="48"/>
      <c r="AL140" s="48"/>
      <c r="AM140" s="48"/>
      <c r="AN140" s="48"/>
      <c r="AO140" s="48"/>
      <c r="AP140" s="48"/>
      <c r="AQ140" s="48"/>
      <c r="AR140" s="48"/>
      <c r="AS140" s="48"/>
      <c r="AT140" s="48"/>
      <c r="AU140" s="48"/>
      <c r="AV140" s="48"/>
      <c r="AW140" s="48"/>
      <c r="AX140" s="48"/>
      <c r="AY140" s="48"/>
      <c r="AZ140" s="48"/>
      <c r="BA140" s="48"/>
      <c r="BB140" s="48"/>
      <c r="BC140" s="48"/>
      <c r="BD140" s="48"/>
      <c r="BE140" s="48"/>
      <c r="BF140" s="48"/>
      <c r="BG140" s="48"/>
      <c r="BH140" s="48"/>
      <c r="BI140" s="48"/>
      <c r="BJ140" s="48"/>
      <c r="BK140" s="48"/>
      <c r="BL140" s="48"/>
      <c r="BM140" s="48"/>
      <c r="BN140" s="48"/>
      <c r="BO140" s="48"/>
      <c r="BP140" s="48"/>
      <c r="BQ140" s="48"/>
      <c r="BR140" s="48"/>
      <c r="BS140" s="48"/>
      <c r="BT140" s="48"/>
      <c r="BU140" s="48"/>
      <c r="BV140" s="48"/>
      <c r="BW140" s="48"/>
      <c r="BX140" s="48"/>
      <c r="BY140" s="48"/>
    </row>
    <row r="141" spans="1:77" x14ac:dyDescent="0.2">
      <c r="A141" s="48"/>
      <c r="B141" s="48"/>
      <c r="C141" s="48"/>
      <c r="D141" s="48"/>
      <c r="E141" s="48"/>
      <c r="F141" s="5"/>
      <c r="G141" s="5"/>
      <c r="H141" s="5"/>
      <c r="I141" s="48"/>
      <c r="J141" s="5"/>
      <c r="K141" s="5"/>
      <c r="L141" s="5"/>
      <c r="M141" s="5"/>
      <c r="N141" s="5"/>
      <c r="O141" s="5"/>
      <c r="P141" s="5"/>
      <c r="Q141" s="48"/>
      <c r="R141" s="5"/>
      <c r="S141" s="5"/>
      <c r="T141" s="5"/>
      <c r="U141" s="5"/>
      <c r="V141" s="5"/>
      <c r="W141" s="5"/>
      <c r="X141" s="5"/>
      <c r="Y141" s="5"/>
      <c r="Z141" s="48"/>
      <c r="AA141" s="48"/>
      <c r="AB141" s="48"/>
      <c r="AC141" s="48"/>
      <c r="AD141" s="48"/>
      <c r="AE141" s="48"/>
      <c r="AF141" s="48"/>
      <c r="AG141" s="48"/>
      <c r="AH141" s="48"/>
      <c r="AI141" s="48"/>
      <c r="AJ141" s="48"/>
      <c r="AK141" s="48"/>
      <c r="AL141" s="48"/>
      <c r="AM141" s="48"/>
      <c r="AN141" s="48"/>
      <c r="AO141" s="48"/>
      <c r="AP141" s="48"/>
      <c r="AQ141" s="48"/>
      <c r="AR141" s="48"/>
      <c r="AS141" s="48"/>
      <c r="AT141" s="48"/>
      <c r="AU141" s="48"/>
      <c r="AV141" s="48"/>
      <c r="AW141" s="48"/>
      <c r="AX141" s="48"/>
      <c r="AY141" s="48"/>
      <c r="AZ141" s="48"/>
      <c r="BA141" s="48"/>
      <c r="BB141" s="48"/>
      <c r="BC141" s="48"/>
      <c r="BD141" s="48"/>
      <c r="BE141" s="48"/>
      <c r="BF141" s="48"/>
      <c r="BG141" s="48"/>
      <c r="BH141" s="48"/>
      <c r="BI141" s="48"/>
      <c r="BJ141" s="48"/>
      <c r="BK141" s="48"/>
      <c r="BL141" s="48"/>
      <c r="BM141" s="48"/>
      <c r="BN141" s="48"/>
      <c r="BO141" s="48"/>
      <c r="BP141" s="48"/>
      <c r="BQ141" s="48"/>
      <c r="BR141" s="48"/>
      <c r="BS141" s="48"/>
      <c r="BT141" s="48"/>
      <c r="BU141" s="48"/>
      <c r="BV141" s="48"/>
      <c r="BW141" s="48"/>
      <c r="BX141" s="48"/>
      <c r="BY141" s="48"/>
    </row>
    <row r="142" spans="1:77" x14ac:dyDescent="0.2">
      <c r="A142" s="48"/>
      <c r="B142" s="48"/>
      <c r="C142" s="48"/>
      <c r="D142" s="48"/>
      <c r="E142" s="48"/>
      <c r="F142" s="5"/>
      <c r="G142" s="5"/>
      <c r="H142" s="5"/>
      <c r="I142" s="48"/>
      <c r="J142" s="5"/>
      <c r="K142" s="5"/>
      <c r="L142" s="5"/>
      <c r="M142" s="5"/>
      <c r="N142" s="5"/>
      <c r="O142" s="5"/>
      <c r="P142" s="5"/>
      <c r="Q142" s="48"/>
      <c r="R142" s="5"/>
      <c r="S142" s="5"/>
      <c r="T142" s="5"/>
      <c r="U142" s="5"/>
      <c r="V142" s="5"/>
      <c r="W142" s="5"/>
      <c r="X142" s="5"/>
      <c r="Y142" s="5"/>
      <c r="Z142" s="48"/>
      <c r="AA142" s="48"/>
      <c r="AB142" s="48"/>
      <c r="AC142" s="48"/>
      <c r="AD142" s="48"/>
      <c r="AE142" s="48"/>
      <c r="AF142" s="48"/>
      <c r="AG142" s="48"/>
      <c r="AH142" s="48"/>
      <c r="AI142" s="48"/>
      <c r="AJ142" s="48"/>
      <c r="AK142" s="48"/>
      <c r="AL142" s="48"/>
      <c r="AM142" s="48"/>
      <c r="AN142" s="48"/>
      <c r="AO142" s="48"/>
      <c r="AP142" s="48"/>
      <c r="AQ142" s="48"/>
      <c r="AR142" s="48"/>
      <c r="AS142" s="48"/>
      <c r="AT142" s="48"/>
      <c r="AU142" s="48"/>
      <c r="AV142" s="48"/>
      <c r="AW142" s="48"/>
      <c r="AX142" s="48"/>
      <c r="AY142" s="48"/>
      <c r="AZ142" s="48"/>
      <c r="BA142" s="48"/>
      <c r="BB142" s="48"/>
      <c r="BC142" s="48"/>
      <c r="BD142" s="48"/>
      <c r="BE142" s="48"/>
      <c r="BF142" s="48"/>
      <c r="BG142" s="48"/>
      <c r="BH142" s="48"/>
      <c r="BI142" s="48"/>
      <c r="BJ142" s="48"/>
      <c r="BK142" s="48"/>
      <c r="BL142" s="48"/>
      <c r="BM142" s="48"/>
      <c r="BN142" s="48"/>
      <c r="BO142" s="48"/>
      <c r="BP142" s="48"/>
      <c r="BQ142" s="48"/>
      <c r="BR142" s="48"/>
      <c r="BS142" s="48"/>
      <c r="BT142" s="48"/>
      <c r="BU142" s="48"/>
      <c r="BV142" s="48"/>
      <c r="BW142" s="48"/>
      <c r="BX142" s="48"/>
      <c r="BY142" s="48"/>
    </row>
    <row r="143" spans="1:77" x14ac:dyDescent="0.2">
      <c r="A143" s="48"/>
      <c r="B143" s="48"/>
      <c r="C143" s="48"/>
      <c r="D143" s="48"/>
      <c r="E143" s="48"/>
      <c r="F143" s="5"/>
      <c r="G143" s="5"/>
      <c r="H143" s="5"/>
      <c r="I143" s="48"/>
      <c r="J143" s="5"/>
      <c r="K143" s="5"/>
      <c r="L143" s="5"/>
      <c r="M143" s="5"/>
      <c r="N143" s="5"/>
      <c r="O143" s="5"/>
      <c r="P143" s="5"/>
      <c r="Q143" s="48"/>
      <c r="R143" s="5"/>
      <c r="S143" s="5"/>
      <c r="T143" s="5"/>
      <c r="U143" s="5"/>
      <c r="V143" s="5"/>
      <c r="W143" s="5"/>
      <c r="X143" s="5"/>
      <c r="Y143" s="5"/>
      <c r="Z143" s="48"/>
      <c r="AA143" s="48"/>
      <c r="AB143" s="48"/>
      <c r="AC143" s="48"/>
      <c r="AD143" s="48"/>
      <c r="AE143" s="48"/>
      <c r="AF143" s="48"/>
      <c r="AG143" s="48"/>
      <c r="AH143" s="48"/>
      <c r="AI143" s="48"/>
      <c r="AJ143" s="48"/>
      <c r="AK143" s="48"/>
      <c r="AL143" s="48"/>
      <c r="AM143" s="48"/>
      <c r="AN143" s="48"/>
      <c r="AO143" s="48"/>
      <c r="AP143" s="48"/>
      <c r="AQ143" s="48"/>
      <c r="AR143" s="48"/>
      <c r="AS143" s="48"/>
      <c r="AT143" s="48"/>
      <c r="AU143" s="48"/>
      <c r="AV143" s="48"/>
      <c r="AW143" s="48"/>
      <c r="AX143" s="48"/>
      <c r="AY143" s="48"/>
      <c r="AZ143" s="48"/>
      <c r="BA143" s="48"/>
      <c r="BB143" s="48"/>
      <c r="BC143" s="48"/>
      <c r="BD143" s="48"/>
      <c r="BE143" s="48"/>
      <c r="BF143" s="48"/>
      <c r="BG143" s="48"/>
      <c r="BH143" s="48"/>
      <c r="BI143" s="48"/>
      <c r="BJ143" s="48"/>
      <c r="BK143" s="48"/>
      <c r="BL143" s="48"/>
      <c r="BM143" s="48"/>
      <c r="BN143" s="48"/>
      <c r="BO143" s="48"/>
      <c r="BP143" s="48"/>
      <c r="BQ143" s="48"/>
      <c r="BR143" s="48"/>
      <c r="BS143" s="48"/>
      <c r="BT143" s="48"/>
      <c r="BU143" s="48"/>
      <c r="BV143" s="48"/>
      <c r="BW143" s="48"/>
      <c r="BX143" s="48"/>
      <c r="BY143" s="48"/>
    </row>
    <row r="144" spans="1:77" x14ac:dyDescent="0.2">
      <c r="A144" s="48"/>
      <c r="B144" s="48"/>
      <c r="C144" s="48"/>
      <c r="D144" s="48"/>
      <c r="E144" s="48"/>
      <c r="F144" s="5"/>
      <c r="G144" s="5"/>
      <c r="H144" s="5"/>
      <c r="I144" s="48"/>
      <c r="J144" s="5"/>
      <c r="K144" s="5"/>
      <c r="L144" s="5"/>
      <c r="M144" s="5"/>
      <c r="N144" s="5"/>
      <c r="O144" s="5"/>
      <c r="P144" s="5"/>
      <c r="Q144" s="48"/>
      <c r="R144" s="5"/>
      <c r="S144" s="5"/>
      <c r="T144" s="5"/>
      <c r="U144" s="5"/>
      <c r="V144" s="5"/>
      <c r="W144" s="5"/>
      <c r="X144" s="5"/>
      <c r="Y144" s="5"/>
      <c r="Z144" s="48"/>
      <c r="AA144" s="48"/>
      <c r="AB144" s="48"/>
      <c r="AC144" s="48"/>
      <c r="AD144" s="48"/>
      <c r="AE144" s="48"/>
      <c r="AF144" s="48"/>
      <c r="AG144" s="48"/>
      <c r="AH144" s="48"/>
      <c r="AI144" s="48"/>
      <c r="AJ144" s="48"/>
      <c r="AK144" s="48"/>
      <c r="AL144" s="48"/>
      <c r="AM144" s="48"/>
      <c r="AN144" s="48"/>
      <c r="AO144" s="48"/>
      <c r="AP144" s="48"/>
      <c r="AQ144" s="48"/>
      <c r="AR144" s="48"/>
      <c r="AS144" s="48"/>
      <c r="AT144" s="48"/>
      <c r="AU144" s="48"/>
      <c r="AV144" s="48"/>
      <c r="AW144" s="48"/>
      <c r="AX144" s="48"/>
      <c r="AY144" s="48"/>
      <c r="AZ144" s="48"/>
      <c r="BA144" s="48"/>
      <c r="BB144" s="48"/>
      <c r="BC144" s="48"/>
      <c r="BD144" s="48"/>
      <c r="BE144" s="48"/>
      <c r="BF144" s="48"/>
      <c r="BG144" s="48"/>
      <c r="BH144" s="48"/>
      <c r="BI144" s="48"/>
      <c r="BJ144" s="48"/>
      <c r="BK144" s="48"/>
      <c r="BL144" s="48"/>
      <c r="BM144" s="48"/>
      <c r="BN144" s="48"/>
      <c r="BO144" s="48"/>
      <c r="BP144" s="48"/>
      <c r="BQ144" s="48"/>
      <c r="BR144" s="48"/>
      <c r="BS144" s="48"/>
      <c r="BT144" s="48"/>
      <c r="BU144" s="48"/>
      <c r="BV144" s="48"/>
      <c r="BW144" s="48"/>
      <c r="BX144" s="48"/>
      <c r="BY144" s="48"/>
    </row>
    <row r="145" spans="1:77" x14ac:dyDescent="0.2">
      <c r="A145" s="48"/>
      <c r="B145" s="48"/>
      <c r="C145" s="48"/>
      <c r="D145" s="48"/>
      <c r="E145" s="48"/>
      <c r="F145" s="5"/>
      <c r="G145" s="5"/>
      <c r="H145" s="5"/>
      <c r="I145" s="48"/>
      <c r="J145" s="5"/>
      <c r="K145" s="5"/>
      <c r="L145" s="5"/>
      <c r="M145" s="5"/>
      <c r="N145" s="5"/>
      <c r="O145" s="5"/>
      <c r="P145" s="5"/>
      <c r="Q145" s="48"/>
      <c r="R145" s="5"/>
      <c r="S145" s="5"/>
      <c r="T145" s="5"/>
      <c r="U145" s="5"/>
      <c r="V145" s="5"/>
      <c r="W145" s="5"/>
      <c r="X145" s="5"/>
      <c r="Y145" s="5"/>
      <c r="Z145" s="48"/>
      <c r="AA145" s="48"/>
      <c r="AB145" s="48"/>
      <c r="AC145" s="48"/>
      <c r="AD145" s="48"/>
      <c r="AE145" s="48"/>
      <c r="AF145" s="48"/>
      <c r="AG145" s="48"/>
      <c r="AH145" s="48"/>
      <c r="AI145" s="48"/>
      <c r="AJ145" s="48"/>
      <c r="AK145" s="48"/>
      <c r="AL145" s="48"/>
      <c r="AM145" s="48"/>
      <c r="AN145" s="48"/>
      <c r="AO145" s="48"/>
      <c r="AP145" s="48"/>
      <c r="AQ145" s="48"/>
      <c r="AR145" s="48"/>
      <c r="AS145" s="48"/>
      <c r="AT145" s="48"/>
      <c r="AU145" s="48"/>
      <c r="AV145" s="48"/>
      <c r="AW145" s="48"/>
      <c r="AX145" s="48"/>
      <c r="AY145" s="48"/>
      <c r="AZ145" s="48"/>
      <c r="BA145" s="48"/>
      <c r="BB145" s="48"/>
      <c r="BC145" s="48"/>
      <c r="BD145" s="48"/>
      <c r="BE145" s="48"/>
      <c r="BF145" s="48"/>
      <c r="BG145" s="48"/>
      <c r="BH145" s="48"/>
      <c r="BI145" s="48"/>
      <c r="BJ145" s="48"/>
      <c r="BK145" s="48"/>
      <c r="BL145" s="48"/>
      <c r="BM145" s="48"/>
      <c r="BN145" s="48"/>
      <c r="BO145" s="48"/>
      <c r="BP145" s="48"/>
      <c r="BQ145" s="48"/>
      <c r="BR145" s="48"/>
      <c r="BS145" s="48"/>
      <c r="BT145" s="48"/>
      <c r="BU145" s="48"/>
      <c r="BV145" s="48"/>
      <c r="BW145" s="48"/>
      <c r="BX145" s="48"/>
      <c r="BY145" s="48"/>
    </row>
    <row r="146" spans="1:77" x14ac:dyDescent="0.2">
      <c r="A146" s="48"/>
      <c r="B146" s="48"/>
      <c r="C146" s="48"/>
      <c r="D146" s="48"/>
      <c r="E146" s="48"/>
      <c r="F146" s="5"/>
      <c r="G146" s="5"/>
      <c r="H146" s="5"/>
      <c r="I146" s="48"/>
      <c r="J146" s="5"/>
      <c r="K146" s="5"/>
      <c r="L146" s="5"/>
      <c r="M146" s="5"/>
      <c r="N146" s="5"/>
      <c r="O146" s="5"/>
      <c r="P146" s="5"/>
      <c r="Q146" s="48"/>
      <c r="R146" s="5"/>
      <c r="S146" s="5"/>
      <c r="T146" s="5"/>
      <c r="U146" s="5"/>
      <c r="V146" s="5"/>
      <c r="W146" s="5"/>
      <c r="X146" s="5"/>
      <c r="Y146" s="5"/>
      <c r="Z146" s="48"/>
      <c r="AA146" s="48"/>
      <c r="AB146" s="48"/>
      <c r="AC146" s="48"/>
      <c r="AD146" s="48"/>
      <c r="AE146" s="48"/>
      <c r="AF146" s="48"/>
      <c r="AG146" s="48"/>
      <c r="AH146" s="48"/>
      <c r="AI146" s="48"/>
      <c r="AJ146" s="48"/>
      <c r="AK146" s="48"/>
      <c r="AL146" s="48"/>
      <c r="AM146" s="48"/>
      <c r="AN146" s="48"/>
      <c r="AO146" s="48"/>
      <c r="AP146" s="48"/>
      <c r="AQ146" s="48"/>
      <c r="AR146" s="48"/>
      <c r="AS146" s="48"/>
      <c r="AT146" s="48"/>
      <c r="AU146" s="48"/>
      <c r="AV146" s="48"/>
      <c r="AW146" s="48"/>
      <c r="AX146" s="48"/>
      <c r="AY146" s="48"/>
      <c r="AZ146" s="48"/>
      <c r="BA146" s="48"/>
      <c r="BB146" s="48"/>
      <c r="BC146" s="48"/>
      <c r="BD146" s="48"/>
      <c r="BE146" s="48"/>
      <c r="BF146" s="48"/>
      <c r="BG146" s="48"/>
      <c r="BH146" s="48"/>
      <c r="BI146" s="48"/>
      <c r="BJ146" s="48"/>
      <c r="BK146" s="48"/>
      <c r="BL146" s="48"/>
      <c r="BM146" s="48"/>
      <c r="BN146" s="48"/>
      <c r="BO146" s="48"/>
      <c r="BP146" s="48"/>
      <c r="BQ146" s="48"/>
      <c r="BR146" s="48"/>
      <c r="BS146" s="48"/>
      <c r="BT146" s="48"/>
      <c r="BU146" s="48"/>
      <c r="BV146" s="48"/>
      <c r="BW146" s="48"/>
      <c r="BX146" s="48"/>
      <c r="BY146" s="48"/>
    </row>
    <row r="147" spans="1:77" x14ac:dyDescent="0.2">
      <c r="A147" s="48"/>
      <c r="B147" s="48"/>
      <c r="C147" s="48"/>
      <c r="D147" s="48"/>
      <c r="E147" s="48"/>
      <c r="F147" s="5"/>
      <c r="G147" s="5"/>
      <c r="H147" s="5"/>
      <c r="I147" s="48"/>
      <c r="J147" s="5"/>
      <c r="K147" s="5"/>
      <c r="L147" s="5"/>
      <c r="M147" s="5"/>
      <c r="N147" s="5"/>
      <c r="O147" s="5"/>
      <c r="P147" s="5"/>
      <c r="Q147" s="48"/>
      <c r="R147" s="5"/>
      <c r="S147" s="5"/>
      <c r="T147" s="5"/>
      <c r="U147" s="5"/>
      <c r="V147" s="5"/>
      <c r="W147" s="5"/>
      <c r="X147" s="5"/>
      <c r="Y147" s="5"/>
      <c r="Z147" s="48"/>
      <c r="AA147" s="48"/>
      <c r="AB147" s="48"/>
      <c r="AC147" s="48"/>
      <c r="AD147" s="48"/>
      <c r="AE147" s="48"/>
      <c r="AF147" s="48"/>
      <c r="AG147" s="48"/>
      <c r="AH147" s="48"/>
      <c r="AI147" s="48"/>
      <c r="AJ147" s="48"/>
      <c r="AK147" s="48"/>
      <c r="AL147" s="48"/>
      <c r="AM147" s="48"/>
      <c r="AN147" s="48"/>
      <c r="AO147" s="48"/>
      <c r="AP147" s="48"/>
      <c r="AQ147" s="48"/>
      <c r="AR147" s="48"/>
      <c r="AS147" s="48"/>
      <c r="AT147" s="48"/>
      <c r="AU147" s="48"/>
      <c r="AV147" s="48"/>
      <c r="AW147" s="48"/>
      <c r="AX147" s="48"/>
      <c r="AY147" s="48"/>
      <c r="AZ147" s="48"/>
      <c r="BA147" s="48"/>
      <c r="BB147" s="48"/>
      <c r="BC147" s="48"/>
      <c r="BD147" s="48"/>
      <c r="BE147" s="48"/>
      <c r="BF147" s="48"/>
      <c r="BG147" s="48"/>
      <c r="BH147" s="48"/>
      <c r="BI147" s="48"/>
      <c r="BJ147" s="48"/>
      <c r="BK147" s="48"/>
      <c r="BL147" s="48"/>
      <c r="BM147" s="48"/>
      <c r="BN147" s="48"/>
      <c r="BO147" s="48"/>
      <c r="BP147" s="48"/>
      <c r="BQ147" s="48"/>
      <c r="BR147" s="48"/>
      <c r="BS147" s="48"/>
      <c r="BT147" s="48"/>
      <c r="BU147" s="48"/>
      <c r="BV147" s="48"/>
      <c r="BW147" s="48"/>
      <c r="BX147" s="48"/>
      <c r="BY147" s="48"/>
    </row>
    <row r="148" spans="1:77" x14ac:dyDescent="0.2">
      <c r="A148" s="48"/>
      <c r="B148" s="48"/>
      <c r="C148" s="48"/>
      <c r="D148" s="48"/>
      <c r="E148" s="48"/>
      <c r="F148" s="5"/>
      <c r="G148" s="5"/>
      <c r="H148" s="5"/>
      <c r="I148" s="48"/>
      <c r="J148" s="5"/>
      <c r="K148" s="5"/>
      <c r="L148" s="5"/>
      <c r="M148" s="5"/>
      <c r="N148" s="5"/>
      <c r="O148" s="5"/>
      <c r="P148" s="5"/>
      <c r="Q148" s="48"/>
      <c r="R148" s="5"/>
      <c r="S148" s="5"/>
      <c r="T148" s="5"/>
      <c r="U148" s="5"/>
      <c r="V148" s="5"/>
      <c r="W148" s="5"/>
      <c r="X148" s="5"/>
      <c r="Y148" s="5"/>
      <c r="Z148" s="48"/>
      <c r="AA148" s="48"/>
      <c r="AB148" s="48"/>
      <c r="AC148" s="48"/>
      <c r="AD148" s="48"/>
      <c r="AE148" s="48"/>
      <c r="AF148" s="48"/>
      <c r="AG148" s="48"/>
      <c r="AH148" s="48"/>
      <c r="AI148" s="48"/>
      <c r="AJ148" s="48"/>
      <c r="AK148" s="48"/>
      <c r="AL148" s="48"/>
      <c r="AM148" s="48"/>
      <c r="AN148" s="48"/>
      <c r="AO148" s="48"/>
      <c r="AP148" s="48"/>
      <c r="AQ148" s="48"/>
      <c r="AR148" s="48"/>
      <c r="AS148" s="48"/>
      <c r="AT148" s="48"/>
      <c r="AU148" s="48"/>
      <c r="AV148" s="48"/>
      <c r="AW148" s="48"/>
      <c r="AX148" s="48"/>
      <c r="AY148" s="48"/>
      <c r="AZ148" s="48"/>
      <c r="BA148" s="48"/>
      <c r="BB148" s="48"/>
      <c r="BC148" s="48"/>
      <c r="BD148" s="48"/>
      <c r="BE148" s="48"/>
      <c r="BF148" s="48"/>
      <c r="BG148" s="48"/>
      <c r="BH148" s="48"/>
      <c r="BI148" s="48"/>
      <c r="BJ148" s="48"/>
      <c r="BK148" s="48"/>
      <c r="BL148" s="48"/>
      <c r="BM148" s="48"/>
      <c r="BN148" s="48"/>
      <c r="BO148" s="48"/>
      <c r="BP148" s="48"/>
      <c r="BQ148" s="48"/>
      <c r="BR148" s="48"/>
      <c r="BS148" s="48"/>
      <c r="BT148" s="48"/>
      <c r="BU148" s="48"/>
      <c r="BV148" s="48"/>
      <c r="BW148" s="48"/>
      <c r="BX148" s="48"/>
      <c r="BY148" s="48"/>
    </row>
    <row r="149" spans="1:77" x14ac:dyDescent="0.2">
      <c r="A149" s="48"/>
      <c r="B149" s="48"/>
      <c r="C149" s="48"/>
      <c r="D149" s="48"/>
      <c r="E149" s="48"/>
      <c r="F149" s="5"/>
      <c r="G149" s="5"/>
      <c r="H149" s="5"/>
      <c r="I149" s="48"/>
      <c r="J149" s="5"/>
      <c r="K149" s="5"/>
      <c r="L149" s="5"/>
      <c r="M149" s="5"/>
      <c r="N149" s="5"/>
      <c r="O149" s="5"/>
      <c r="P149" s="5"/>
      <c r="Q149" s="48"/>
      <c r="R149" s="5"/>
      <c r="S149" s="5"/>
      <c r="T149" s="5"/>
      <c r="U149" s="5"/>
      <c r="V149" s="5"/>
      <c r="W149" s="5"/>
      <c r="X149" s="5"/>
      <c r="Y149" s="5"/>
      <c r="Z149" s="48"/>
      <c r="AA149" s="48"/>
      <c r="AB149" s="48"/>
      <c r="AC149" s="48"/>
      <c r="AD149" s="48"/>
      <c r="AE149" s="48"/>
      <c r="AF149" s="48"/>
      <c r="AG149" s="48"/>
      <c r="AH149" s="48"/>
      <c r="AI149" s="48"/>
      <c r="AJ149" s="48"/>
      <c r="AK149" s="48"/>
      <c r="AL149" s="48"/>
      <c r="AM149" s="48"/>
      <c r="AN149" s="48"/>
      <c r="AO149" s="48"/>
      <c r="AP149" s="48"/>
      <c r="AQ149" s="48"/>
      <c r="AR149" s="48"/>
      <c r="AS149" s="48"/>
      <c r="AT149" s="48"/>
      <c r="AU149" s="48"/>
      <c r="AV149" s="48"/>
      <c r="AW149" s="48"/>
      <c r="AX149" s="48"/>
      <c r="AY149" s="48"/>
      <c r="AZ149" s="48"/>
      <c r="BA149" s="48"/>
      <c r="BB149" s="48"/>
      <c r="BC149" s="48"/>
      <c r="BD149" s="48"/>
      <c r="BE149" s="48"/>
      <c r="BF149" s="48"/>
      <c r="BG149" s="48"/>
      <c r="BH149" s="48"/>
      <c r="BI149" s="48"/>
      <c r="BJ149" s="48"/>
      <c r="BK149" s="48"/>
      <c r="BL149" s="48"/>
      <c r="BM149" s="48"/>
      <c r="BN149" s="48"/>
      <c r="BO149" s="48"/>
      <c r="BP149" s="48"/>
      <c r="BQ149" s="48"/>
      <c r="BR149" s="48"/>
      <c r="BS149" s="48"/>
      <c r="BT149" s="48"/>
      <c r="BU149" s="48"/>
      <c r="BV149" s="48"/>
      <c r="BW149" s="48"/>
      <c r="BX149" s="48"/>
      <c r="BY149" s="48"/>
    </row>
    <row r="150" spans="1:77" x14ac:dyDescent="0.2">
      <c r="A150" s="48"/>
      <c r="B150" s="48"/>
      <c r="C150" s="48"/>
      <c r="D150" s="48"/>
      <c r="E150" s="48"/>
      <c r="F150" s="5"/>
      <c r="G150" s="5"/>
      <c r="H150" s="5"/>
      <c r="I150" s="48"/>
      <c r="J150" s="5"/>
      <c r="K150" s="5"/>
      <c r="L150" s="5"/>
      <c r="M150" s="5"/>
      <c r="N150" s="5"/>
      <c r="O150" s="5"/>
      <c r="P150" s="5"/>
      <c r="Q150" s="48"/>
      <c r="R150" s="5"/>
      <c r="S150" s="5"/>
      <c r="T150" s="5"/>
      <c r="U150" s="5"/>
      <c r="V150" s="5"/>
      <c r="W150" s="5"/>
      <c r="X150" s="5"/>
      <c r="Y150" s="5"/>
      <c r="Z150" s="48"/>
      <c r="AA150" s="48"/>
      <c r="AB150" s="48"/>
      <c r="AC150" s="48"/>
      <c r="AD150" s="48"/>
      <c r="AE150" s="48"/>
      <c r="AF150" s="48"/>
      <c r="AG150" s="48"/>
      <c r="AH150" s="48"/>
      <c r="AI150" s="48"/>
      <c r="AJ150" s="48"/>
      <c r="AK150" s="48"/>
      <c r="AL150" s="48"/>
      <c r="AM150" s="48"/>
      <c r="AN150" s="48"/>
      <c r="AO150" s="48"/>
      <c r="AP150" s="48"/>
      <c r="AQ150" s="48"/>
      <c r="AR150" s="48"/>
      <c r="AS150" s="48"/>
      <c r="AT150" s="48"/>
      <c r="AU150" s="48"/>
      <c r="AV150" s="48"/>
      <c r="AW150" s="48"/>
      <c r="AX150" s="48"/>
      <c r="AY150" s="48"/>
      <c r="AZ150" s="48"/>
      <c r="BA150" s="48"/>
      <c r="BB150" s="48"/>
      <c r="BC150" s="48"/>
      <c r="BD150" s="48"/>
      <c r="BE150" s="48"/>
      <c r="BF150" s="48"/>
      <c r="BG150" s="48"/>
      <c r="BH150" s="48"/>
      <c r="BI150" s="48"/>
      <c r="BJ150" s="48"/>
      <c r="BK150" s="48"/>
      <c r="BL150" s="48"/>
      <c r="BM150" s="48"/>
      <c r="BN150" s="48"/>
      <c r="BO150" s="48"/>
      <c r="BP150" s="48"/>
      <c r="BQ150" s="48"/>
      <c r="BR150" s="48"/>
      <c r="BS150" s="48"/>
      <c r="BT150" s="48"/>
      <c r="BU150" s="48"/>
      <c r="BV150" s="48"/>
      <c r="BW150" s="48"/>
      <c r="BX150" s="48"/>
      <c r="BY150" s="48"/>
    </row>
    <row r="151" spans="1:77" x14ac:dyDescent="0.2">
      <c r="A151" s="48"/>
      <c r="B151" s="48"/>
      <c r="C151" s="48"/>
      <c r="D151" s="48"/>
      <c r="E151" s="48"/>
      <c r="F151" s="5"/>
      <c r="G151" s="5"/>
      <c r="H151" s="5"/>
      <c r="I151" s="48"/>
      <c r="J151" s="5"/>
      <c r="K151" s="5"/>
      <c r="L151" s="5"/>
      <c r="M151" s="5"/>
      <c r="N151" s="5"/>
      <c r="O151" s="5"/>
      <c r="P151" s="5"/>
      <c r="Q151" s="48"/>
      <c r="R151" s="5"/>
      <c r="S151" s="5"/>
      <c r="T151" s="5"/>
      <c r="U151" s="5"/>
      <c r="V151" s="5"/>
      <c r="W151" s="5"/>
      <c r="X151" s="5"/>
      <c r="Y151" s="5"/>
      <c r="Z151" s="48"/>
      <c r="AA151" s="48"/>
      <c r="AB151" s="48"/>
      <c r="AC151" s="48"/>
      <c r="AD151" s="48"/>
      <c r="AE151" s="48"/>
      <c r="AF151" s="48"/>
      <c r="AG151" s="48"/>
      <c r="AH151" s="48"/>
      <c r="AI151" s="48"/>
      <c r="AJ151" s="48"/>
      <c r="AK151" s="48"/>
      <c r="AL151" s="48"/>
      <c r="AM151" s="48"/>
      <c r="AN151" s="48"/>
      <c r="AO151" s="48"/>
      <c r="AP151" s="48"/>
      <c r="AQ151" s="48"/>
      <c r="AR151" s="48"/>
      <c r="AS151" s="48"/>
      <c r="AT151" s="48"/>
      <c r="AU151" s="48"/>
      <c r="AV151" s="48"/>
      <c r="AW151" s="48"/>
      <c r="AX151" s="48"/>
      <c r="AY151" s="48"/>
      <c r="AZ151" s="48"/>
      <c r="BA151" s="48"/>
      <c r="BB151" s="48"/>
      <c r="BC151" s="48"/>
      <c r="BD151" s="48"/>
      <c r="BE151" s="48"/>
      <c r="BF151" s="48"/>
      <c r="BG151" s="48"/>
      <c r="BH151" s="48"/>
      <c r="BI151" s="48"/>
      <c r="BJ151" s="48"/>
      <c r="BK151" s="48"/>
      <c r="BL151" s="48"/>
      <c r="BM151" s="48"/>
      <c r="BN151" s="48"/>
      <c r="BO151" s="48"/>
      <c r="BP151" s="48"/>
      <c r="BQ151" s="48"/>
      <c r="BR151" s="48"/>
      <c r="BS151" s="48"/>
      <c r="BT151" s="48"/>
      <c r="BU151" s="48"/>
      <c r="BV151" s="48"/>
      <c r="BW151" s="48"/>
      <c r="BX151" s="48"/>
      <c r="BY151" s="48"/>
    </row>
    <row r="152" spans="1:77" x14ac:dyDescent="0.2">
      <c r="A152" s="48"/>
      <c r="B152" s="48"/>
      <c r="C152" s="48"/>
      <c r="D152" s="48"/>
      <c r="E152" s="48"/>
      <c r="F152" s="5"/>
      <c r="G152" s="5"/>
      <c r="H152" s="5"/>
      <c r="I152" s="48"/>
      <c r="J152" s="5"/>
      <c r="K152" s="5"/>
      <c r="L152" s="5"/>
      <c r="M152" s="5"/>
      <c r="N152" s="5"/>
      <c r="O152" s="5"/>
      <c r="P152" s="5"/>
      <c r="Q152" s="48"/>
      <c r="R152" s="5"/>
      <c r="S152" s="5"/>
      <c r="T152" s="5"/>
      <c r="U152" s="5"/>
      <c r="V152" s="5"/>
      <c r="W152" s="5"/>
      <c r="X152" s="5"/>
      <c r="Y152" s="5"/>
      <c r="Z152" s="48"/>
      <c r="AA152" s="48"/>
      <c r="AB152" s="48"/>
      <c r="AC152" s="48"/>
      <c r="AD152" s="48"/>
      <c r="AE152" s="48"/>
      <c r="AF152" s="48"/>
      <c r="AG152" s="48"/>
      <c r="AH152" s="48"/>
      <c r="AI152" s="48"/>
      <c r="AJ152" s="48"/>
      <c r="AK152" s="48"/>
      <c r="AL152" s="48"/>
      <c r="AM152" s="48"/>
      <c r="AN152" s="48"/>
      <c r="AO152" s="48"/>
      <c r="AP152" s="48"/>
      <c r="AQ152" s="48"/>
      <c r="AR152" s="48"/>
      <c r="AS152" s="48"/>
      <c r="AT152" s="48"/>
      <c r="AU152" s="48"/>
      <c r="AV152" s="48"/>
      <c r="AW152" s="48"/>
      <c r="AX152" s="48"/>
      <c r="AY152" s="48"/>
      <c r="AZ152" s="48"/>
      <c r="BA152" s="48"/>
      <c r="BB152" s="48"/>
      <c r="BC152" s="48"/>
      <c r="BD152" s="48"/>
      <c r="BE152" s="48"/>
      <c r="BF152" s="48"/>
      <c r="BG152" s="48"/>
      <c r="BH152" s="48"/>
      <c r="BI152" s="48"/>
      <c r="BJ152" s="48"/>
      <c r="BK152" s="48"/>
      <c r="BL152" s="48"/>
      <c r="BM152" s="48"/>
      <c r="BN152" s="48"/>
      <c r="BO152" s="48"/>
      <c r="BP152" s="48"/>
      <c r="BQ152" s="48"/>
      <c r="BR152" s="48"/>
      <c r="BS152" s="48"/>
      <c r="BT152" s="48"/>
      <c r="BU152" s="48"/>
      <c r="BV152" s="48"/>
      <c r="BW152" s="48"/>
      <c r="BX152" s="48"/>
      <c r="BY152" s="48"/>
    </row>
    <row r="153" spans="1:77" x14ac:dyDescent="0.2">
      <c r="A153" s="48"/>
      <c r="B153" s="48"/>
      <c r="C153" s="48"/>
      <c r="D153" s="48"/>
      <c r="E153" s="48"/>
      <c r="F153" s="5"/>
      <c r="G153" s="5"/>
      <c r="H153" s="5"/>
      <c r="I153" s="48"/>
      <c r="J153" s="5"/>
      <c r="K153" s="5"/>
      <c r="L153" s="5"/>
      <c r="M153" s="5"/>
      <c r="N153" s="5"/>
      <c r="O153" s="5"/>
      <c r="P153" s="5"/>
      <c r="Q153" s="48"/>
      <c r="R153" s="5"/>
      <c r="S153" s="5"/>
      <c r="T153" s="5"/>
      <c r="U153" s="5"/>
      <c r="V153" s="5"/>
      <c r="W153" s="5"/>
      <c r="X153" s="5"/>
      <c r="Y153" s="5"/>
      <c r="Z153" s="48"/>
      <c r="AA153" s="48"/>
      <c r="AB153" s="48"/>
      <c r="AC153" s="48"/>
      <c r="AD153" s="48"/>
      <c r="AE153" s="48"/>
      <c r="AF153" s="48"/>
      <c r="AG153" s="48"/>
      <c r="AH153" s="48"/>
      <c r="AI153" s="48"/>
      <c r="AJ153" s="48"/>
      <c r="AK153" s="48"/>
      <c r="AL153" s="48"/>
      <c r="AM153" s="48"/>
      <c r="AN153" s="48"/>
      <c r="AO153" s="48"/>
      <c r="AP153" s="48"/>
      <c r="AQ153" s="48"/>
      <c r="AR153" s="48"/>
      <c r="AS153" s="48"/>
      <c r="AT153" s="48"/>
      <c r="AU153" s="48"/>
      <c r="AV153" s="48"/>
      <c r="AW153" s="48"/>
      <c r="AX153" s="48"/>
      <c r="AY153" s="48"/>
      <c r="AZ153" s="48"/>
      <c r="BA153" s="48"/>
      <c r="BB153" s="48"/>
      <c r="BC153" s="48"/>
      <c r="BD153" s="48"/>
      <c r="BE153" s="48"/>
      <c r="BF153" s="48"/>
      <c r="BG153" s="48"/>
      <c r="BH153" s="48"/>
      <c r="BI153" s="48"/>
      <c r="BJ153" s="48"/>
      <c r="BK153" s="48"/>
      <c r="BL153" s="48"/>
      <c r="BM153" s="48"/>
      <c r="BN153" s="48"/>
      <c r="BO153" s="48"/>
      <c r="BP153" s="48"/>
      <c r="BQ153" s="48"/>
      <c r="BR153" s="48"/>
      <c r="BS153" s="48"/>
      <c r="BT153" s="48"/>
      <c r="BU153" s="48"/>
      <c r="BV153" s="48"/>
      <c r="BW153" s="48"/>
      <c r="BX153" s="48"/>
      <c r="BY153" s="48"/>
    </row>
    <row r="154" spans="1:77" x14ac:dyDescent="0.2">
      <c r="A154" s="48"/>
      <c r="B154" s="48"/>
      <c r="C154" s="48"/>
      <c r="D154" s="48"/>
      <c r="E154" s="48"/>
      <c r="F154" s="5"/>
      <c r="G154" s="5"/>
      <c r="H154" s="5"/>
      <c r="I154" s="48"/>
      <c r="J154" s="5"/>
      <c r="K154" s="5"/>
      <c r="L154" s="5"/>
      <c r="M154" s="5"/>
      <c r="N154" s="5"/>
      <c r="O154" s="5"/>
      <c r="P154" s="5"/>
      <c r="Q154" s="48"/>
      <c r="R154" s="5"/>
      <c r="S154" s="5"/>
      <c r="T154" s="5"/>
      <c r="U154" s="5"/>
      <c r="V154" s="5"/>
      <c r="W154" s="5"/>
      <c r="X154" s="5"/>
      <c r="Y154" s="5"/>
      <c r="Z154" s="48"/>
      <c r="AA154" s="48"/>
      <c r="AB154" s="48"/>
      <c r="AC154" s="48"/>
      <c r="AD154" s="48"/>
      <c r="AE154" s="48"/>
      <c r="AF154" s="48"/>
      <c r="AG154" s="48"/>
      <c r="AH154" s="48"/>
      <c r="AI154" s="48"/>
      <c r="AJ154" s="48"/>
      <c r="AK154" s="48"/>
      <c r="AL154" s="48"/>
      <c r="AM154" s="48"/>
      <c r="AN154" s="48"/>
      <c r="AO154" s="48"/>
      <c r="AP154" s="48"/>
      <c r="AQ154" s="48"/>
      <c r="AR154" s="48"/>
      <c r="AS154" s="48"/>
      <c r="AT154" s="48"/>
      <c r="AU154" s="48"/>
      <c r="AV154" s="48"/>
      <c r="AW154" s="48"/>
      <c r="AX154" s="48"/>
      <c r="AY154" s="48"/>
      <c r="AZ154" s="48"/>
      <c r="BA154" s="48"/>
      <c r="BB154" s="48"/>
      <c r="BC154" s="48"/>
      <c r="BD154" s="48"/>
      <c r="BE154" s="48"/>
      <c r="BF154" s="48"/>
      <c r="BG154" s="48"/>
      <c r="BH154" s="48"/>
      <c r="BI154" s="48"/>
      <c r="BJ154" s="48"/>
      <c r="BK154" s="48"/>
      <c r="BL154" s="48"/>
      <c r="BM154" s="48"/>
      <c r="BN154" s="48"/>
      <c r="BO154" s="48"/>
      <c r="BP154" s="48"/>
      <c r="BQ154" s="48"/>
      <c r="BR154" s="48"/>
      <c r="BS154" s="48"/>
      <c r="BT154" s="48"/>
      <c r="BU154" s="48"/>
      <c r="BV154" s="48"/>
      <c r="BW154" s="48"/>
      <c r="BX154" s="48"/>
      <c r="BY154" s="48"/>
    </row>
    <row r="155" spans="1:77" x14ac:dyDescent="0.2">
      <c r="A155" s="48"/>
      <c r="B155" s="48"/>
      <c r="C155" s="48"/>
      <c r="D155" s="48"/>
      <c r="E155" s="48"/>
      <c r="F155" s="5"/>
      <c r="G155" s="5"/>
      <c r="H155" s="5"/>
      <c r="I155" s="48"/>
      <c r="J155" s="5"/>
      <c r="K155" s="5"/>
      <c r="L155" s="5"/>
      <c r="M155" s="5"/>
      <c r="N155" s="5"/>
      <c r="O155" s="5"/>
      <c r="P155" s="5"/>
      <c r="Q155" s="48"/>
      <c r="R155" s="5"/>
      <c r="S155" s="5"/>
      <c r="T155" s="5"/>
      <c r="U155" s="5"/>
      <c r="V155" s="5"/>
      <c r="W155" s="5"/>
      <c r="X155" s="5"/>
      <c r="Y155" s="5"/>
      <c r="Z155" s="48"/>
      <c r="AA155" s="48"/>
      <c r="AB155" s="48"/>
      <c r="AC155" s="48"/>
      <c r="AD155" s="48"/>
      <c r="AE155" s="48"/>
      <c r="AF155" s="48"/>
      <c r="AG155" s="48"/>
      <c r="AH155" s="48"/>
      <c r="AI155" s="48"/>
      <c r="AJ155" s="48"/>
      <c r="AK155" s="48"/>
      <c r="AL155" s="48"/>
      <c r="AM155" s="48"/>
      <c r="AN155" s="48"/>
      <c r="AO155" s="48"/>
      <c r="AP155" s="48"/>
      <c r="AQ155" s="48"/>
      <c r="AR155" s="48"/>
      <c r="AS155" s="48"/>
      <c r="AT155" s="48"/>
      <c r="AU155" s="48"/>
      <c r="AV155" s="48"/>
      <c r="AW155" s="48"/>
      <c r="AX155" s="48"/>
      <c r="AY155" s="48"/>
      <c r="AZ155" s="48"/>
      <c r="BA155" s="48"/>
      <c r="BB155" s="48"/>
      <c r="BC155" s="48"/>
      <c r="BD155" s="48"/>
      <c r="BE155" s="48"/>
      <c r="BF155" s="48"/>
      <c r="BG155" s="48"/>
      <c r="BH155" s="48"/>
      <c r="BI155" s="48"/>
      <c r="BJ155" s="48"/>
      <c r="BK155" s="48"/>
      <c r="BL155" s="48"/>
      <c r="BM155" s="48"/>
      <c r="BN155" s="48"/>
      <c r="BO155" s="48"/>
      <c r="BP155" s="48"/>
      <c r="BQ155" s="48"/>
      <c r="BR155" s="48"/>
      <c r="BS155" s="48"/>
      <c r="BT155" s="48"/>
      <c r="BU155" s="48"/>
      <c r="BV155" s="48"/>
      <c r="BW155" s="48"/>
      <c r="BX155" s="48"/>
      <c r="BY155" s="48"/>
    </row>
    <row r="156" spans="1:77" x14ac:dyDescent="0.2">
      <c r="A156" s="48"/>
      <c r="B156" s="48"/>
      <c r="C156" s="48"/>
      <c r="D156" s="48"/>
      <c r="E156" s="48"/>
      <c r="F156" s="5"/>
      <c r="G156" s="5"/>
      <c r="H156" s="5"/>
      <c r="I156" s="48"/>
      <c r="J156" s="5"/>
      <c r="K156" s="5"/>
      <c r="L156" s="5"/>
      <c r="M156" s="5"/>
      <c r="N156" s="5"/>
      <c r="O156" s="5"/>
      <c r="P156" s="5"/>
      <c r="Q156" s="48"/>
      <c r="R156" s="5"/>
      <c r="S156" s="5"/>
      <c r="T156" s="5"/>
      <c r="U156" s="5"/>
      <c r="V156" s="5"/>
      <c r="W156" s="5"/>
      <c r="X156" s="5"/>
      <c r="Y156" s="5"/>
      <c r="Z156" s="48"/>
      <c r="AA156" s="48"/>
      <c r="AB156" s="48"/>
      <c r="AC156" s="48"/>
      <c r="AD156" s="48"/>
      <c r="AE156" s="48"/>
      <c r="AF156" s="48"/>
      <c r="AG156" s="48"/>
      <c r="AH156" s="48"/>
      <c r="AI156" s="48"/>
      <c r="AJ156" s="48"/>
      <c r="AK156" s="48"/>
      <c r="AL156" s="48"/>
      <c r="AM156" s="48"/>
      <c r="AN156" s="48"/>
      <c r="AO156" s="48"/>
      <c r="AP156" s="48"/>
      <c r="AQ156" s="48"/>
      <c r="AR156" s="48"/>
      <c r="AS156" s="48"/>
      <c r="AT156" s="48"/>
      <c r="AU156" s="48"/>
      <c r="AV156" s="48"/>
      <c r="AW156" s="48"/>
      <c r="AX156" s="48"/>
      <c r="AY156" s="48"/>
      <c r="AZ156" s="48"/>
      <c r="BA156" s="48"/>
      <c r="BB156" s="48"/>
      <c r="BC156" s="48"/>
      <c r="BD156" s="48"/>
      <c r="BE156" s="48"/>
      <c r="BF156" s="48"/>
      <c r="BG156" s="48"/>
      <c r="BH156" s="48"/>
      <c r="BI156" s="48"/>
      <c r="BJ156" s="48"/>
      <c r="BK156" s="48"/>
      <c r="BL156" s="48"/>
      <c r="BM156" s="48"/>
      <c r="BN156" s="48"/>
      <c r="BO156" s="48"/>
      <c r="BP156" s="48"/>
      <c r="BQ156" s="48"/>
      <c r="BR156" s="48"/>
      <c r="BS156" s="48"/>
      <c r="BT156" s="48"/>
      <c r="BU156" s="48"/>
      <c r="BV156" s="48"/>
      <c r="BW156" s="48"/>
      <c r="BX156" s="48"/>
      <c r="BY156" s="48"/>
    </row>
    <row r="157" spans="1:77" x14ac:dyDescent="0.2">
      <c r="A157" s="48"/>
      <c r="B157" s="48"/>
      <c r="C157" s="48"/>
      <c r="D157" s="48"/>
      <c r="E157" s="48"/>
      <c r="F157" s="5"/>
      <c r="G157" s="5"/>
      <c r="H157" s="5"/>
      <c r="I157" s="48"/>
      <c r="J157" s="5"/>
      <c r="K157" s="5"/>
      <c r="L157" s="5"/>
      <c r="M157" s="5"/>
      <c r="N157" s="5"/>
      <c r="O157" s="5"/>
      <c r="P157" s="5"/>
      <c r="Q157" s="48"/>
      <c r="R157" s="5"/>
      <c r="S157" s="5"/>
      <c r="T157" s="5"/>
      <c r="U157" s="5"/>
      <c r="V157" s="5"/>
      <c r="W157" s="5"/>
      <c r="X157" s="5"/>
      <c r="Y157" s="5"/>
      <c r="Z157" s="48"/>
      <c r="AA157" s="48"/>
      <c r="AB157" s="48"/>
      <c r="AC157" s="48"/>
      <c r="AD157" s="48"/>
      <c r="AE157" s="48"/>
      <c r="AF157" s="48"/>
      <c r="AG157" s="48"/>
      <c r="AH157" s="48"/>
      <c r="AI157" s="48"/>
      <c r="AJ157" s="48"/>
      <c r="AK157" s="48"/>
      <c r="AL157" s="48"/>
      <c r="AM157" s="48"/>
      <c r="AN157" s="48"/>
      <c r="AO157" s="48"/>
      <c r="AP157" s="48"/>
      <c r="AQ157" s="48"/>
      <c r="AR157" s="48"/>
      <c r="AS157" s="48"/>
      <c r="AT157" s="48"/>
      <c r="AU157" s="48"/>
      <c r="AV157" s="48"/>
      <c r="AW157" s="48"/>
      <c r="AX157" s="48"/>
      <c r="AY157" s="48"/>
      <c r="AZ157" s="48"/>
      <c r="BA157" s="48"/>
      <c r="BB157" s="48"/>
      <c r="BC157" s="48"/>
      <c r="BD157" s="48"/>
      <c r="BE157" s="48"/>
      <c r="BF157" s="48"/>
      <c r="BG157" s="48"/>
      <c r="BH157" s="48"/>
      <c r="BI157" s="48"/>
      <c r="BJ157" s="48"/>
      <c r="BK157" s="48"/>
      <c r="BL157" s="48"/>
      <c r="BM157" s="48"/>
      <c r="BN157" s="48"/>
      <c r="BO157" s="48"/>
      <c r="BP157" s="48"/>
      <c r="BQ157" s="48"/>
      <c r="BR157" s="48"/>
      <c r="BS157" s="48"/>
      <c r="BT157" s="48"/>
      <c r="BU157" s="48"/>
      <c r="BV157" s="48"/>
      <c r="BW157" s="48"/>
      <c r="BX157" s="48"/>
      <c r="BY157" s="48"/>
    </row>
    <row r="158" spans="1:77" x14ac:dyDescent="0.2">
      <c r="A158" s="48"/>
      <c r="B158" s="48"/>
      <c r="C158" s="48"/>
      <c r="D158" s="48"/>
      <c r="E158" s="48"/>
      <c r="F158" s="5"/>
      <c r="G158" s="5"/>
      <c r="H158" s="5"/>
      <c r="I158" s="48"/>
      <c r="J158" s="5"/>
      <c r="K158" s="5"/>
      <c r="L158" s="5"/>
      <c r="M158" s="5"/>
      <c r="N158" s="5"/>
      <c r="O158" s="5"/>
      <c r="P158" s="5"/>
      <c r="Q158" s="48"/>
      <c r="R158" s="5"/>
      <c r="S158" s="5"/>
      <c r="T158" s="5"/>
      <c r="U158" s="5"/>
      <c r="V158" s="5"/>
      <c r="W158" s="5"/>
      <c r="X158" s="5"/>
      <c r="Y158" s="5"/>
      <c r="Z158" s="48"/>
      <c r="AA158" s="48"/>
      <c r="AB158" s="48"/>
      <c r="AC158" s="48"/>
      <c r="AD158" s="48"/>
      <c r="AE158" s="48"/>
      <c r="AF158" s="48"/>
      <c r="AG158" s="48"/>
      <c r="AH158" s="48"/>
      <c r="AI158" s="48"/>
      <c r="AJ158" s="48"/>
      <c r="AK158" s="48"/>
      <c r="AL158" s="48"/>
      <c r="AM158" s="48"/>
      <c r="AN158" s="48"/>
      <c r="AO158" s="48"/>
      <c r="AP158" s="48"/>
      <c r="AQ158" s="48"/>
      <c r="AR158" s="48"/>
      <c r="AS158" s="48"/>
      <c r="AT158" s="48"/>
      <c r="AU158" s="48"/>
      <c r="AV158" s="48"/>
      <c r="AW158" s="48"/>
      <c r="AX158" s="48"/>
      <c r="AY158" s="48"/>
      <c r="AZ158" s="48"/>
      <c r="BA158" s="48"/>
      <c r="BB158" s="48"/>
      <c r="BC158" s="48"/>
      <c r="BD158" s="48"/>
      <c r="BE158" s="48"/>
      <c r="BF158" s="48"/>
      <c r="BG158" s="48"/>
      <c r="BH158" s="48"/>
      <c r="BI158" s="48"/>
      <c r="BJ158" s="48"/>
      <c r="BK158" s="48"/>
      <c r="BL158" s="48"/>
      <c r="BM158" s="48"/>
      <c r="BN158" s="48"/>
      <c r="BO158" s="48"/>
      <c r="BP158" s="48"/>
      <c r="BQ158" s="48"/>
      <c r="BR158" s="48"/>
      <c r="BS158" s="48"/>
      <c r="BT158" s="48"/>
      <c r="BU158" s="48"/>
      <c r="BV158" s="48"/>
      <c r="BW158" s="48"/>
      <c r="BX158" s="48"/>
      <c r="BY158" s="48"/>
    </row>
    <row r="159" spans="1:77" x14ac:dyDescent="0.2">
      <c r="A159" s="48"/>
      <c r="B159" s="48"/>
      <c r="C159" s="48"/>
      <c r="D159" s="48"/>
      <c r="E159" s="48"/>
      <c r="F159" s="5"/>
      <c r="G159" s="5"/>
      <c r="H159" s="5"/>
      <c r="I159" s="48"/>
      <c r="J159" s="5"/>
      <c r="K159" s="5"/>
      <c r="L159" s="5"/>
      <c r="M159" s="5"/>
      <c r="N159" s="5"/>
      <c r="O159" s="5"/>
      <c r="P159" s="5"/>
      <c r="Q159" s="48"/>
      <c r="R159" s="5"/>
      <c r="S159" s="5"/>
      <c r="T159" s="5"/>
      <c r="U159" s="5"/>
      <c r="V159" s="5"/>
      <c r="W159" s="5"/>
      <c r="X159" s="5"/>
      <c r="Y159" s="5"/>
      <c r="Z159" s="48"/>
      <c r="AA159" s="48"/>
      <c r="AB159" s="48"/>
      <c r="AC159" s="48"/>
      <c r="AD159" s="48"/>
      <c r="AE159" s="48"/>
      <c r="AF159" s="48"/>
      <c r="AG159" s="48"/>
      <c r="AH159" s="48"/>
      <c r="AI159" s="48"/>
      <c r="AJ159" s="48"/>
      <c r="AK159" s="48"/>
      <c r="AL159" s="48"/>
      <c r="AM159" s="48"/>
      <c r="AN159" s="48"/>
      <c r="AO159" s="48"/>
      <c r="AP159" s="48"/>
      <c r="AQ159" s="48"/>
      <c r="AR159" s="48"/>
      <c r="AS159" s="48"/>
      <c r="AT159" s="48"/>
      <c r="AU159" s="48"/>
      <c r="AV159" s="48"/>
      <c r="AW159" s="48"/>
      <c r="AX159" s="48"/>
      <c r="AY159" s="48"/>
      <c r="AZ159" s="48"/>
      <c r="BA159" s="48"/>
      <c r="BB159" s="48"/>
      <c r="BC159" s="48"/>
      <c r="BD159" s="48"/>
      <c r="BE159" s="48"/>
      <c r="BF159" s="48"/>
      <c r="BG159" s="48"/>
      <c r="BH159" s="48"/>
      <c r="BI159" s="48"/>
      <c r="BJ159" s="48"/>
      <c r="BK159" s="48"/>
      <c r="BL159" s="48"/>
      <c r="BM159" s="48"/>
      <c r="BN159" s="48"/>
      <c r="BO159" s="48"/>
      <c r="BP159" s="48"/>
      <c r="BQ159" s="48"/>
      <c r="BR159" s="48"/>
      <c r="BS159" s="48"/>
      <c r="BT159" s="48"/>
      <c r="BU159" s="48"/>
      <c r="BV159" s="48"/>
      <c r="BW159" s="48"/>
      <c r="BX159" s="48"/>
      <c r="BY159" s="48"/>
    </row>
    <row r="160" spans="1:77" x14ac:dyDescent="0.2">
      <c r="A160" s="48"/>
      <c r="B160" s="48"/>
      <c r="C160" s="48"/>
      <c r="D160" s="48"/>
      <c r="E160" s="48"/>
      <c r="F160" s="5"/>
      <c r="G160" s="5"/>
      <c r="H160" s="5"/>
      <c r="I160" s="48"/>
      <c r="J160" s="5"/>
      <c r="K160" s="5"/>
      <c r="L160" s="5"/>
      <c r="M160" s="5"/>
      <c r="N160" s="5"/>
      <c r="O160" s="5"/>
      <c r="P160" s="5"/>
      <c r="Q160" s="48"/>
      <c r="R160" s="5"/>
      <c r="S160" s="5"/>
      <c r="T160" s="5"/>
      <c r="U160" s="5"/>
      <c r="V160" s="5"/>
      <c r="W160" s="5"/>
      <c r="X160" s="5"/>
      <c r="Y160" s="5"/>
      <c r="Z160" s="48"/>
      <c r="AA160" s="48"/>
      <c r="AB160" s="48"/>
      <c r="AC160" s="48"/>
      <c r="AD160" s="48"/>
      <c r="AE160" s="48"/>
      <c r="AF160" s="48"/>
      <c r="AG160" s="48"/>
      <c r="AH160" s="48"/>
      <c r="AI160" s="48"/>
      <c r="AJ160" s="48"/>
      <c r="AK160" s="48"/>
      <c r="AL160" s="48"/>
      <c r="AM160" s="48"/>
      <c r="AN160" s="48"/>
      <c r="AO160" s="48"/>
      <c r="AP160" s="48"/>
      <c r="AQ160" s="48"/>
      <c r="AR160" s="48"/>
      <c r="AS160" s="48"/>
      <c r="AT160" s="48"/>
      <c r="AU160" s="48"/>
      <c r="AV160" s="48"/>
      <c r="AW160" s="48"/>
      <c r="AX160" s="48"/>
      <c r="AY160" s="48"/>
      <c r="AZ160" s="48"/>
      <c r="BA160" s="48"/>
      <c r="BB160" s="48"/>
      <c r="BC160" s="48"/>
      <c r="BD160" s="48"/>
      <c r="BE160" s="48"/>
      <c r="BF160" s="48"/>
      <c r="BG160" s="48"/>
      <c r="BH160" s="48"/>
      <c r="BI160" s="48"/>
      <c r="BJ160" s="48"/>
      <c r="BK160" s="48"/>
      <c r="BL160" s="48"/>
      <c r="BM160" s="48"/>
      <c r="BN160" s="48"/>
      <c r="BO160" s="48"/>
      <c r="BP160" s="48"/>
      <c r="BQ160" s="48"/>
      <c r="BR160" s="48"/>
      <c r="BS160" s="48"/>
      <c r="BT160" s="48"/>
      <c r="BU160" s="48"/>
      <c r="BV160" s="48"/>
      <c r="BW160" s="48"/>
      <c r="BX160" s="48"/>
      <c r="BY160" s="48"/>
    </row>
    <row r="161" spans="1:77" x14ac:dyDescent="0.2">
      <c r="A161" s="48"/>
      <c r="B161" s="48"/>
      <c r="C161" s="48"/>
      <c r="D161" s="48"/>
      <c r="E161" s="48"/>
      <c r="F161" s="5"/>
      <c r="G161" s="5"/>
      <c r="H161" s="5"/>
      <c r="I161" s="48"/>
      <c r="J161" s="5"/>
      <c r="K161" s="5"/>
      <c r="L161" s="5"/>
      <c r="M161" s="5"/>
      <c r="N161" s="5"/>
      <c r="O161" s="5"/>
      <c r="P161" s="5"/>
      <c r="Q161" s="48"/>
      <c r="R161" s="5"/>
      <c r="S161" s="5"/>
      <c r="T161" s="5"/>
      <c r="U161" s="5"/>
      <c r="V161" s="5"/>
      <c r="W161" s="5"/>
      <c r="X161" s="5"/>
      <c r="Y161" s="5"/>
      <c r="Z161" s="48"/>
      <c r="AA161" s="48"/>
      <c r="AB161" s="48"/>
      <c r="AC161" s="48"/>
      <c r="AD161" s="48"/>
      <c r="AE161" s="48"/>
      <c r="AF161" s="48"/>
      <c r="AG161" s="48"/>
      <c r="AH161" s="48"/>
      <c r="AI161" s="48"/>
      <c r="AJ161" s="48"/>
      <c r="AK161" s="48"/>
      <c r="AL161" s="48"/>
      <c r="AM161" s="48"/>
      <c r="AN161" s="48"/>
      <c r="AO161" s="48"/>
      <c r="AP161" s="48"/>
      <c r="AQ161" s="48"/>
      <c r="AR161" s="48"/>
      <c r="AS161" s="48"/>
      <c r="AT161" s="48"/>
      <c r="AU161" s="48"/>
      <c r="AV161" s="48"/>
      <c r="AW161" s="48"/>
      <c r="AX161" s="48"/>
      <c r="AY161" s="48"/>
      <c r="AZ161" s="48"/>
      <c r="BA161" s="48"/>
      <c r="BB161" s="48"/>
      <c r="BC161" s="48"/>
      <c r="BD161" s="48"/>
      <c r="BE161" s="48"/>
      <c r="BF161" s="48"/>
      <c r="BG161" s="48"/>
      <c r="BH161" s="48"/>
      <c r="BI161" s="48"/>
      <c r="BJ161" s="48"/>
      <c r="BK161" s="48"/>
      <c r="BL161" s="48"/>
      <c r="BM161" s="48"/>
      <c r="BN161" s="48"/>
      <c r="BO161" s="48"/>
      <c r="BP161" s="48"/>
      <c r="BQ161" s="48"/>
      <c r="BR161" s="48"/>
      <c r="BS161" s="48"/>
      <c r="BT161" s="48"/>
      <c r="BU161" s="48"/>
      <c r="BV161" s="48"/>
      <c r="BW161" s="48"/>
      <c r="BX161" s="48"/>
      <c r="BY161" s="48"/>
    </row>
    <row r="162" spans="1:77" x14ac:dyDescent="0.2">
      <c r="A162" s="48"/>
      <c r="B162" s="48"/>
      <c r="C162" s="48"/>
      <c r="D162" s="48"/>
      <c r="E162" s="48"/>
      <c r="F162" s="5"/>
      <c r="G162" s="5"/>
      <c r="H162" s="5"/>
      <c r="I162" s="48"/>
      <c r="J162" s="5"/>
      <c r="K162" s="5"/>
      <c r="L162" s="5"/>
      <c r="M162" s="5"/>
      <c r="N162" s="5"/>
      <c r="O162" s="5"/>
      <c r="P162" s="5"/>
      <c r="Q162" s="48"/>
      <c r="R162" s="5"/>
      <c r="S162" s="5"/>
      <c r="T162" s="5"/>
      <c r="U162" s="5"/>
      <c r="V162" s="5"/>
      <c r="W162" s="5"/>
      <c r="X162" s="5"/>
      <c r="Y162" s="5"/>
      <c r="Z162" s="48"/>
      <c r="AA162" s="48"/>
      <c r="AB162" s="48"/>
      <c r="AC162" s="48"/>
      <c r="AD162" s="48"/>
      <c r="AE162" s="48"/>
      <c r="AF162" s="48"/>
      <c r="AG162" s="48"/>
      <c r="AH162" s="48"/>
      <c r="AI162" s="48"/>
      <c r="AJ162" s="48"/>
      <c r="AK162" s="48"/>
      <c r="AL162" s="48"/>
      <c r="AM162" s="48"/>
      <c r="AN162" s="48"/>
      <c r="AO162" s="48"/>
      <c r="AP162" s="48"/>
      <c r="AQ162" s="48"/>
      <c r="AR162" s="48"/>
      <c r="AS162" s="48"/>
      <c r="AT162" s="48"/>
      <c r="AU162" s="48"/>
      <c r="AV162" s="48"/>
      <c r="AW162" s="48"/>
      <c r="AX162" s="48"/>
      <c r="AY162" s="48"/>
      <c r="AZ162" s="48"/>
      <c r="BA162" s="48"/>
      <c r="BB162" s="48"/>
      <c r="BC162" s="48"/>
      <c r="BD162" s="48"/>
      <c r="BE162" s="48"/>
      <c r="BF162" s="48"/>
      <c r="BG162" s="48"/>
      <c r="BH162" s="48"/>
      <c r="BI162" s="48"/>
      <c r="BJ162" s="48"/>
      <c r="BK162" s="48"/>
      <c r="BL162" s="48"/>
      <c r="BM162" s="48"/>
      <c r="BN162" s="48"/>
      <c r="BO162" s="48"/>
      <c r="BP162" s="48"/>
      <c r="BQ162" s="48"/>
      <c r="BR162" s="48"/>
      <c r="BS162" s="48"/>
      <c r="BT162" s="48"/>
      <c r="BU162" s="48"/>
      <c r="BV162" s="48"/>
      <c r="BW162" s="48"/>
      <c r="BX162" s="48"/>
      <c r="BY162" s="48"/>
    </row>
    <row r="163" spans="1:77" x14ac:dyDescent="0.2">
      <c r="A163" s="48"/>
      <c r="B163" s="48"/>
      <c r="C163" s="48"/>
      <c r="D163" s="48"/>
      <c r="E163" s="48"/>
      <c r="F163" s="5"/>
      <c r="G163" s="5"/>
      <c r="H163" s="5"/>
      <c r="I163" s="48"/>
      <c r="J163" s="5"/>
      <c r="K163" s="5"/>
      <c r="L163" s="5"/>
      <c r="M163" s="5"/>
      <c r="N163" s="5"/>
      <c r="O163" s="5"/>
      <c r="P163" s="5"/>
      <c r="Q163" s="48"/>
      <c r="R163" s="5"/>
      <c r="S163" s="5"/>
      <c r="T163" s="5"/>
      <c r="U163" s="5"/>
      <c r="V163" s="5"/>
      <c r="W163" s="5"/>
      <c r="X163" s="5"/>
      <c r="Y163" s="5"/>
      <c r="Z163" s="48"/>
      <c r="AA163" s="48"/>
      <c r="AB163" s="48"/>
      <c r="AC163" s="48"/>
      <c r="AD163" s="48"/>
      <c r="AE163" s="48"/>
      <c r="AF163" s="48"/>
      <c r="AG163" s="48"/>
      <c r="AH163" s="48"/>
      <c r="AI163" s="48"/>
      <c r="AJ163" s="48"/>
      <c r="AK163" s="48"/>
      <c r="AL163" s="48"/>
      <c r="AM163" s="48"/>
      <c r="AN163" s="48"/>
      <c r="AO163" s="48"/>
      <c r="AP163" s="48"/>
      <c r="AQ163" s="48"/>
      <c r="AR163" s="48"/>
      <c r="AS163" s="48"/>
      <c r="AT163" s="48"/>
      <c r="AU163" s="48"/>
      <c r="AV163" s="48"/>
      <c r="AW163" s="48"/>
      <c r="AX163" s="48"/>
      <c r="AY163" s="48"/>
      <c r="AZ163" s="48"/>
      <c r="BA163" s="48"/>
      <c r="BB163" s="48"/>
      <c r="BC163" s="48"/>
      <c r="BD163" s="48"/>
      <c r="BE163" s="48"/>
      <c r="BF163" s="48"/>
      <c r="BG163" s="48"/>
      <c r="BH163" s="48"/>
      <c r="BI163" s="48"/>
      <c r="BJ163" s="48"/>
      <c r="BK163" s="48"/>
      <c r="BL163" s="48"/>
      <c r="BM163" s="48"/>
      <c r="BN163" s="48"/>
      <c r="BO163" s="48"/>
      <c r="BP163" s="48"/>
      <c r="BQ163" s="48"/>
      <c r="BR163" s="48"/>
      <c r="BS163" s="48"/>
      <c r="BT163" s="48"/>
      <c r="BU163" s="48"/>
      <c r="BV163" s="48"/>
      <c r="BW163" s="48"/>
      <c r="BX163" s="48"/>
      <c r="BY163" s="48"/>
    </row>
    <row r="164" spans="1:77" x14ac:dyDescent="0.2">
      <c r="A164" s="48"/>
      <c r="B164" s="48"/>
      <c r="C164" s="48"/>
      <c r="D164" s="48"/>
      <c r="E164" s="48"/>
      <c r="F164" s="5"/>
      <c r="G164" s="5"/>
      <c r="H164" s="5"/>
      <c r="I164" s="48"/>
      <c r="J164" s="5"/>
      <c r="K164" s="5"/>
      <c r="L164" s="5"/>
      <c r="M164" s="5"/>
      <c r="N164" s="5"/>
      <c r="O164" s="5"/>
      <c r="P164" s="5"/>
      <c r="Q164" s="48"/>
      <c r="R164" s="5"/>
      <c r="S164" s="5"/>
      <c r="T164" s="5"/>
      <c r="U164" s="5"/>
      <c r="V164" s="5"/>
      <c r="W164" s="5"/>
      <c r="X164" s="5"/>
      <c r="Y164" s="5"/>
      <c r="Z164" s="48"/>
      <c r="AA164" s="48"/>
      <c r="AB164" s="48"/>
      <c r="AC164" s="48"/>
      <c r="AD164" s="48"/>
      <c r="AE164" s="48"/>
      <c r="AF164" s="48"/>
      <c r="AG164" s="48"/>
      <c r="AH164" s="48"/>
      <c r="AI164" s="48"/>
      <c r="AJ164" s="48"/>
      <c r="AK164" s="48"/>
      <c r="AL164" s="48"/>
      <c r="AM164" s="48"/>
      <c r="AN164" s="48"/>
      <c r="AO164" s="48"/>
      <c r="AP164" s="48"/>
      <c r="AQ164" s="48"/>
      <c r="AR164" s="48"/>
      <c r="AS164" s="48"/>
      <c r="AT164" s="48"/>
      <c r="AU164" s="48"/>
      <c r="AV164" s="48"/>
      <c r="AW164" s="48"/>
      <c r="AX164" s="48"/>
      <c r="AY164" s="48"/>
      <c r="AZ164" s="48"/>
      <c r="BA164" s="48"/>
      <c r="BB164" s="48"/>
      <c r="BC164" s="48"/>
      <c r="BD164" s="48"/>
      <c r="BE164" s="48"/>
      <c r="BF164" s="48"/>
      <c r="BG164" s="48"/>
      <c r="BH164" s="48"/>
      <c r="BI164" s="48"/>
      <c r="BJ164" s="48"/>
      <c r="BK164" s="48"/>
      <c r="BL164" s="48"/>
      <c r="BM164" s="48"/>
      <c r="BN164" s="48"/>
      <c r="BO164" s="48"/>
      <c r="BP164" s="48"/>
      <c r="BQ164" s="48"/>
      <c r="BR164" s="48"/>
      <c r="BS164" s="48"/>
      <c r="BT164" s="48"/>
      <c r="BU164" s="48"/>
      <c r="BV164" s="48"/>
      <c r="BW164" s="48"/>
      <c r="BX164" s="48"/>
      <c r="BY164" s="48"/>
    </row>
    <row r="165" spans="1:77" x14ac:dyDescent="0.2">
      <c r="A165" s="48"/>
      <c r="B165" s="48"/>
      <c r="C165" s="48"/>
      <c r="D165" s="48"/>
      <c r="E165" s="48"/>
      <c r="F165" s="5"/>
      <c r="G165" s="5"/>
      <c r="H165" s="5"/>
      <c r="I165" s="48"/>
      <c r="J165" s="5"/>
      <c r="K165" s="5"/>
      <c r="L165" s="5"/>
      <c r="M165" s="5"/>
      <c r="N165" s="5"/>
      <c r="O165" s="5"/>
      <c r="P165" s="5"/>
      <c r="Q165" s="48"/>
      <c r="R165" s="5"/>
      <c r="S165" s="5"/>
      <c r="T165" s="5"/>
      <c r="U165" s="5"/>
      <c r="V165" s="5"/>
      <c r="W165" s="5"/>
      <c r="X165" s="5"/>
      <c r="Y165" s="5"/>
      <c r="Z165" s="48"/>
      <c r="AA165" s="48"/>
      <c r="AB165" s="48"/>
      <c r="AC165" s="48"/>
      <c r="AD165" s="48"/>
      <c r="AE165" s="48"/>
      <c r="AF165" s="48"/>
      <c r="AG165" s="48"/>
      <c r="AH165" s="48"/>
      <c r="AI165" s="48"/>
      <c r="AJ165" s="48"/>
      <c r="AK165" s="48"/>
      <c r="AL165" s="48"/>
      <c r="AM165" s="48"/>
      <c r="AN165" s="48"/>
      <c r="AO165" s="48"/>
      <c r="AP165" s="48"/>
      <c r="AQ165" s="48"/>
      <c r="AR165" s="48"/>
      <c r="AS165" s="48"/>
      <c r="AT165" s="48"/>
      <c r="AU165" s="48"/>
      <c r="AV165" s="48"/>
      <c r="AW165" s="48"/>
      <c r="AX165" s="48"/>
      <c r="AY165" s="48"/>
      <c r="AZ165" s="48"/>
      <c r="BA165" s="48"/>
      <c r="BB165" s="48"/>
      <c r="BC165" s="48"/>
      <c r="BD165" s="48"/>
      <c r="BE165" s="48"/>
      <c r="BF165" s="48"/>
      <c r="BG165" s="48"/>
      <c r="BH165" s="48"/>
      <c r="BI165" s="48"/>
      <c r="BJ165" s="48"/>
      <c r="BK165" s="48"/>
      <c r="BL165" s="48"/>
      <c r="BM165" s="48"/>
      <c r="BN165" s="48"/>
      <c r="BO165" s="48"/>
      <c r="BP165" s="48"/>
      <c r="BQ165" s="48"/>
      <c r="BR165" s="48"/>
      <c r="BS165" s="48"/>
      <c r="BT165" s="48"/>
      <c r="BU165" s="48"/>
      <c r="BV165" s="48"/>
      <c r="BW165" s="48"/>
      <c r="BX165" s="48"/>
      <c r="BY165" s="48"/>
    </row>
    <row r="166" spans="1:77" x14ac:dyDescent="0.2">
      <c r="A166" s="48"/>
      <c r="B166" s="48"/>
      <c r="C166" s="48"/>
      <c r="D166" s="48"/>
      <c r="E166" s="48"/>
      <c r="F166" s="5"/>
      <c r="G166" s="5"/>
      <c r="H166" s="5"/>
      <c r="I166" s="48"/>
      <c r="J166" s="5"/>
      <c r="K166" s="5"/>
      <c r="L166" s="5"/>
      <c r="M166" s="5"/>
      <c r="N166" s="5"/>
      <c r="O166" s="5"/>
      <c r="P166" s="5"/>
      <c r="Q166" s="48"/>
      <c r="R166" s="5"/>
      <c r="S166" s="5"/>
      <c r="T166" s="5"/>
      <c r="U166" s="5"/>
      <c r="V166" s="5"/>
      <c r="W166" s="5"/>
      <c r="X166" s="5"/>
      <c r="Y166" s="5"/>
      <c r="Z166" s="48"/>
      <c r="AA166" s="48"/>
      <c r="AB166" s="48"/>
      <c r="AC166" s="48"/>
      <c r="AD166" s="48"/>
      <c r="AE166" s="48"/>
      <c r="AF166" s="48"/>
      <c r="AG166" s="48"/>
      <c r="AH166" s="48"/>
      <c r="AI166" s="48"/>
      <c r="AJ166" s="48"/>
      <c r="AK166" s="48"/>
      <c r="AL166" s="48"/>
      <c r="AM166" s="48"/>
      <c r="AN166" s="48"/>
      <c r="AO166" s="48"/>
      <c r="AP166" s="48"/>
      <c r="AQ166" s="48"/>
      <c r="AR166" s="48"/>
      <c r="AS166" s="48"/>
      <c r="AT166" s="48"/>
      <c r="AU166" s="48"/>
      <c r="AV166" s="48"/>
      <c r="AW166" s="48"/>
      <c r="AX166" s="48"/>
      <c r="AY166" s="48"/>
      <c r="AZ166" s="48"/>
      <c r="BA166" s="48"/>
      <c r="BB166" s="48"/>
      <c r="BC166" s="48"/>
      <c r="BD166" s="48"/>
      <c r="BE166" s="48"/>
      <c r="BF166" s="48"/>
      <c r="BG166" s="48"/>
      <c r="BH166" s="48"/>
      <c r="BI166" s="48"/>
      <c r="BJ166" s="48"/>
      <c r="BK166" s="48"/>
      <c r="BL166" s="48"/>
      <c r="BM166" s="48"/>
      <c r="BN166" s="48"/>
      <c r="BO166" s="48"/>
      <c r="BP166" s="48"/>
      <c r="BQ166" s="48"/>
      <c r="BR166" s="48"/>
      <c r="BS166" s="48"/>
      <c r="BT166" s="48"/>
      <c r="BU166" s="48"/>
      <c r="BV166" s="48"/>
      <c r="BW166" s="48"/>
      <c r="BX166" s="48"/>
      <c r="BY166" s="48"/>
    </row>
    <row r="167" spans="1:77" x14ac:dyDescent="0.2">
      <c r="A167" s="48"/>
      <c r="B167" s="48"/>
      <c r="C167" s="48"/>
      <c r="D167" s="48"/>
      <c r="E167" s="48"/>
      <c r="F167" s="5"/>
      <c r="G167" s="5"/>
      <c r="H167" s="5"/>
      <c r="I167" s="48"/>
      <c r="J167" s="5"/>
      <c r="K167" s="5"/>
      <c r="L167" s="5"/>
      <c r="M167" s="5"/>
      <c r="N167" s="5"/>
      <c r="O167" s="5"/>
      <c r="P167" s="5"/>
      <c r="Q167" s="48"/>
      <c r="R167" s="5"/>
      <c r="S167" s="5"/>
      <c r="T167" s="5"/>
      <c r="U167" s="5"/>
      <c r="V167" s="5"/>
      <c r="W167" s="5"/>
      <c r="X167" s="5"/>
      <c r="Y167" s="5"/>
      <c r="Z167" s="48"/>
      <c r="AA167" s="48"/>
      <c r="AB167" s="48"/>
      <c r="AC167" s="48"/>
      <c r="AD167" s="48"/>
      <c r="AE167" s="48"/>
      <c r="AF167" s="48"/>
      <c r="AG167" s="48"/>
      <c r="AH167" s="48"/>
      <c r="AI167" s="48"/>
      <c r="AJ167" s="48"/>
      <c r="AK167" s="48"/>
      <c r="AL167" s="48"/>
      <c r="AM167" s="48"/>
      <c r="AN167" s="48"/>
      <c r="AO167" s="48"/>
      <c r="AP167" s="48"/>
      <c r="AQ167" s="48"/>
      <c r="AR167" s="48"/>
      <c r="AS167" s="48"/>
      <c r="AT167" s="48"/>
      <c r="AU167" s="48"/>
      <c r="AV167" s="48"/>
      <c r="AW167" s="48"/>
      <c r="AX167" s="48"/>
      <c r="AY167" s="48"/>
      <c r="AZ167" s="48"/>
      <c r="BA167" s="48"/>
      <c r="BB167" s="48"/>
      <c r="BC167" s="48"/>
      <c r="BD167" s="48"/>
      <c r="BE167" s="48"/>
      <c r="BF167" s="48"/>
      <c r="BG167" s="48"/>
      <c r="BH167" s="48"/>
      <c r="BI167" s="48"/>
      <c r="BJ167" s="48"/>
      <c r="BK167" s="48"/>
      <c r="BL167" s="48"/>
      <c r="BM167" s="48"/>
      <c r="BN167" s="48"/>
      <c r="BO167" s="48"/>
      <c r="BP167" s="48"/>
      <c r="BQ167" s="48"/>
      <c r="BR167" s="48"/>
      <c r="BS167" s="48"/>
      <c r="BT167" s="48"/>
      <c r="BU167" s="48"/>
      <c r="BV167" s="48"/>
      <c r="BW167" s="48"/>
      <c r="BX167" s="48"/>
      <c r="BY167" s="48"/>
    </row>
    <row r="168" spans="1:77" x14ac:dyDescent="0.2">
      <c r="A168" s="48"/>
      <c r="B168" s="48"/>
      <c r="C168" s="48"/>
      <c r="D168" s="48"/>
      <c r="E168" s="48"/>
      <c r="F168" s="5"/>
      <c r="G168" s="5"/>
      <c r="H168" s="5"/>
      <c r="I168" s="48"/>
      <c r="J168" s="5"/>
      <c r="K168" s="5"/>
      <c r="L168" s="5"/>
      <c r="M168" s="5"/>
      <c r="N168" s="5"/>
      <c r="O168" s="5"/>
      <c r="P168" s="5"/>
      <c r="Q168" s="48"/>
      <c r="R168" s="5"/>
      <c r="S168" s="5"/>
      <c r="T168" s="5"/>
      <c r="U168" s="5"/>
      <c r="V168" s="5"/>
      <c r="W168" s="5"/>
      <c r="X168" s="5"/>
      <c r="Y168" s="5"/>
      <c r="Z168" s="48"/>
      <c r="AA168" s="48"/>
      <c r="AB168" s="48"/>
      <c r="AC168" s="48"/>
      <c r="AD168" s="48"/>
      <c r="AE168" s="48"/>
      <c r="AF168" s="48"/>
      <c r="AG168" s="48"/>
      <c r="AH168" s="48"/>
      <c r="AI168" s="48"/>
      <c r="AJ168" s="48"/>
      <c r="AK168" s="48"/>
      <c r="AL168" s="48"/>
      <c r="AM168" s="48"/>
      <c r="AN168" s="48"/>
      <c r="AO168" s="48"/>
      <c r="AP168" s="48"/>
      <c r="AQ168" s="48"/>
      <c r="AR168" s="48"/>
      <c r="AS168" s="48"/>
      <c r="AT168" s="48"/>
      <c r="AU168" s="48"/>
      <c r="AV168" s="48"/>
      <c r="AW168" s="48"/>
      <c r="AX168" s="48"/>
      <c r="AY168" s="48"/>
      <c r="AZ168" s="48"/>
      <c r="BA168" s="48"/>
      <c r="BB168" s="48"/>
      <c r="BC168" s="48"/>
      <c r="BD168" s="48"/>
      <c r="BE168" s="48"/>
      <c r="BF168" s="48"/>
      <c r="BG168" s="48"/>
      <c r="BH168" s="48"/>
      <c r="BI168" s="48"/>
      <c r="BJ168" s="48"/>
      <c r="BK168" s="48"/>
      <c r="BL168" s="48"/>
      <c r="BM168" s="48"/>
      <c r="BN168" s="48"/>
      <c r="BO168" s="48"/>
      <c r="BP168" s="48"/>
      <c r="BQ168" s="48"/>
      <c r="BR168" s="48"/>
      <c r="BS168" s="48"/>
      <c r="BT168" s="48"/>
      <c r="BU168" s="48"/>
      <c r="BV168" s="48"/>
      <c r="BW168" s="48"/>
      <c r="BX168" s="48"/>
      <c r="BY168" s="48"/>
    </row>
    <row r="169" spans="1:77" x14ac:dyDescent="0.2">
      <c r="A169" s="48"/>
      <c r="B169" s="48"/>
      <c r="C169" s="48"/>
      <c r="D169" s="48"/>
      <c r="E169" s="48"/>
      <c r="F169" s="5"/>
      <c r="G169" s="5"/>
      <c r="H169" s="5"/>
      <c r="I169" s="48"/>
      <c r="J169" s="5"/>
      <c r="K169" s="5"/>
      <c r="L169" s="5"/>
      <c r="M169" s="5"/>
      <c r="N169" s="5"/>
      <c r="O169" s="5"/>
      <c r="P169" s="5"/>
      <c r="Q169" s="48"/>
      <c r="R169" s="5"/>
      <c r="S169" s="5"/>
      <c r="T169" s="5"/>
      <c r="U169" s="5"/>
      <c r="V169" s="5"/>
      <c r="W169" s="5"/>
      <c r="X169" s="5"/>
      <c r="Y169" s="5"/>
      <c r="Z169" s="48"/>
      <c r="AA169" s="48"/>
      <c r="AB169" s="48"/>
      <c r="AC169" s="48"/>
      <c r="AD169" s="48"/>
      <c r="AE169" s="48"/>
      <c r="AF169" s="48"/>
      <c r="AG169" s="48"/>
      <c r="AH169" s="48"/>
      <c r="AI169" s="48"/>
      <c r="AJ169" s="48"/>
      <c r="AK169" s="48"/>
      <c r="AL169" s="48"/>
      <c r="AM169" s="48"/>
      <c r="AN169" s="48"/>
      <c r="AO169" s="48"/>
      <c r="AP169" s="48"/>
      <c r="AQ169" s="48"/>
      <c r="AR169" s="48"/>
      <c r="AS169" s="48"/>
      <c r="AT169" s="48"/>
      <c r="AU169" s="48"/>
      <c r="AV169" s="48"/>
      <c r="AW169" s="48"/>
      <c r="AX169" s="48"/>
      <c r="AY169" s="48"/>
      <c r="AZ169" s="48"/>
      <c r="BA169" s="48"/>
      <c r="BB169" s="48"/>
      <c r="BC169" s="48"/>
      <c r="BD169" s="48"/>
      <c r="BE169" s="48"/>
      <c r="BF169" s="48"/>
      <c r="BG169" s="48"/>
      <c r="BH169" s="48"/>
      <c r="BI169" s="48"/>
      <c r="BJ169" s="48"/>
      <c r="BK169" s="48"/>
      <c r="BL169" s="48"/>
      <c r="BM169" s="48"/>
      <c r="BN169" s="48"/>
      <c r="BO169" s="48"/>
      <c r="BP169" s="48"/>
      <c r="BQ169" s="48"/>
      <c r="BR169" s="48"/>
      <c r="BS169" s="48"/>
      <c r="BT169" s="48"/>
      <c r="BU169" s="48"/>
      <c r="BV169" s="48"/>
      <c r="BW169" s="48"/>
      <c r="BX169" s="48"/>
      <c r="BY169" s="48"/>
    </row>
    <row r="170" spans="1:77" x14ac:dyDescent="0.2">
      <c r="A170" s="48"/>
      <c r="B170" s="48"/>
      <c r="C170" s="48"/>
      <c r="D170" s="48"/>
      <c r="E170" s="48"/>
      <c r="F170" s="5"/>
      <c r="G170" s="5"/>
      <c r="H170" s="5"/>
      <c r="I170" s="48"/>
      <c r="J170" s="5"/>
      <c r="K170" s="5"/>
      <c r="L170" s="5"/>
      <c r="M170" s="5"/>
      <c r="N170" s="5"/>
      <c r="O170" s="5"/>
      <c r="P170" s="5"/>
      <c r="Q170" s="48"/>
      <c r="R170" s="5"/>
      <c r="S170" s="5"/>
      <c r="T170" s="5"/>
      <c r="U170" s="5"/>
      <c r="V170" s="5"/>
      <c r="W170" s="5"/>
      <c r="X170" s="5"/>
      <c r="Y170" s="5"/>
      <c r="Z170" s="48"/>
      <c r="AA170" s="48"/>
      <c r="AB170" s="48"/>
      <c r="AC170" s="48"/>
      <c r="AD170" s="48"/>
      <c r="AE170" s="48"/>
      <c r="AF170" s="48"/>
      <c r="AG170" s="48"/>
      <c r="AH170" s="48"/>
      <c r="AI170" s="48"/>
      <c r="AJ170" s="48"/>
      <c r="AK170" s="48"/>
      <c r="AL170" s="48"/>
      <c r="AM170" s="48"/>
      <c r="AN170" s="48"/>
      <c r="AO170" s="48"/>
      <c r="AP170" s="48"/>
      <c r="AQ170" s="48"/>
      <c r="AR170" s="48"/>
      <c r="AS170" s="48"/>
      <c r="AT170" s="48"/>
      <c r="AU170" s="48"/>
      <c r="AV170" s="48"/>
      <c r="AW170" s="48"/>
      <c r="AX170" s="48"/>
      <c r="AY170" s="48"/>
      <c r="AZ170" s="48"/>
      <c r="BA170" s="48"/>
      <c r="BB170" s="48"/>
      <c r="BC170" s="48"/>
      <c r="BD170" s="48"/>
      <c r="BE170" s="48"/>
      <c r="BF170" s="48"/>
      <c r="BG170" s="48"/>
      <c r="BH170" s="48"/>
      <c r="BI170" s="48"/>
      <c r="BJ170" s="48"/>
      <c r="BK170" s="48"/>
      <c r="BL170" s="48"/>
      <c r="BM170" s="48"/>
      <c r="BN170" s="48"/>
      <c r="BO170" s="48"/>
      <c r="BP170" s="48"/>
      <c r="BQ170" s="48"/>
      <c r="BR170" s="48"/>
      <c r="BS170" s="48"/>
      <c r="BT170" s="48"/>
      <c r="BU170" s="48"/>
      <c r="BV170" s="48"/>
      <c r="BW170" s="48"/>
      <c r="BX170" s="48"/>
      <c r="BY170" s="48"/>
    </row>
    <row r="171" spans="1:77" x14ac:dyDescent="0.2">
      <c r="A171" s="48"/>
      <c r="B171" s="48"/>
      <c r="C171" s="48"/>
      <c r="D171" s="48"/>
      <c r="E171" s="48"/>
      <c r="F171" s="5"/>
      <c r="G171" s="5"/>
      <c r="H171" s="5"/>
      <c r="I171" s="48"/>
      <c r="J171" s="5"/>
      <c r="K171" s="5"/>
      <c r="L171" s="5"/>
      <c r="M171" s="5"/>
      <c r="N171" s="5"/>
      <c r="O171" s="5"/>
      <c r="P171" s="5"/>
      <c r="Q171" s="48"/>
      <c r="R171" s="5"/>
      <c r="S171" s="5"/>
      <c r="T171" s="5"/>
      <c r="U171" s="5"/>
      <c r="V171" s="5"/>
      <c r="W171" s="5"/>
      <c r="X171" s="5"/>
      <c r="Y171" s="5"/>
      <c r="Z171" s="48"/>
      <c r="AA171" s="48"/>
      <c r="AB171" s="48"/>
      <c r="AC171" s="48"/>
      <c r="AD171" s="48"/>
      <c r="AE171" s="48"/>
      <c r="AF171" s="48"/>
      <c r="AG171" s="48"/>
      <c r="AH171" s="48"/>
      <c r="AI171" s="48"/>
      <c r="AJ171" s="48"/>
      <c r="AK171" s="48"/>
      <c r="AL171" s="48"/>
      <c r="AM171" s="48"/>
      <c r="AN171" s="48"/>
      <c r="AO171" s="48"/>
      <c r="AP171" s="48"/>
      <c r="AQ171" s="48"/>
      <c r="AR171" s="48"/>
      <c r="AS171" s="48"/>
      <c r="AT171" s="48"/>
      <c r="AU171" s="48"/>
      <c r="AV171" s="48"/>
      <c r="AW171" s="48"/>
      <c r="AX171" s="48"/>
      <c r="AY171" s="48"/>
      <c r="AZ171" s="48"/>
      <c r="BA171" s="48"/>
      <c r="BB171" s="48"/>
      <c r="BC171" s="48"/>
      <c r="BD171" s="48"/>
      <c r="BE171" s="48"/>
      <c r="BF171" s="48"/>
      <c r="BG171" s="48"/>
      <c r="BH171" s="48"/>
      <c r="BI171" s="48"/>
      <c r="BJ171" s="48"/>
      <c r="BK171" s="48"/>
      <c r="BL171" s="48"/>
      <c r="BM171" s="48"/>
      <c r="BN171" s="48"/>
      <c r="BO171" s="48"/>
      <c r="BP171" s="48"/>
      <c r="BQ171" s="48"/>
      <c r="BR171" s="48"/>
      <c r="BS171" s="48"/>
      <c r="BT171" s="48"/>
      <c r="BU171" s="48"/>
      <c r="BV171" s="48"/>
      <c r="BW171" s="48"/>
      <c r="BX171" s="48"/>
      <c r="BY171" s="48"/>
    </row>
    <row r="172" spans="1:77" x14ac:dyDescent="0.2">
      <c r="A172" s="48"/>
      <c r="B172" s="48"/>
      <c r="C172" s="48"/>
      <c r="D172" s="48"/>
      <c r="E172" s="48"/>
      <c r="F172" s="5"/>
      <c r="G172" s="5"/>
      <c r="H172" s="5"/>
      <c r="I172" s="48"/>
      <c r="J172" s="5"/>
      <c r="K172" s="5"/>
      <c r="L172" s="5"/>
      <c r="M172" s="5"/>
      <c r="N172" s="5"/>
      <c r="O172" s="5"/>
      <c r="P172" s="5"/>
      <c r="Q172" s="48"/>
      <c r="R172" s="5"/>
      <c r="S172" s="5"/>
      <c r="T172" s="5"/>
      <c r="U172" s="5"/>
      <c r="V172" s="5"/>
      <c r="W172" s="5"/>
      <c r="X172" s="5"/>
      <c r="Y172" s="5"/>
      <c r="Z172" s="48"/>
      <c r="AA172" s="48"/>
      <c r="AB172" s="48"/>
      <c r="AC172" s="48"/>
      <c r="AD172" s="48"/>
      <c r="AE172" s="48"/>
      <c r="AF172" s="48"/>
      <c r="AG172" s="48"/>
      <c r="AH172" s="48"/>
      <c r="AI172" s="48"/>
      <c r="AJ172" s="48"/>
      <c r="AK172" s="48"/>
      <c r="AL172" s="48"/>
      <c r="AM172" s="48"/>
      <c r="AN172" s="48"/>
      <c r="AO172" s="48"/>
      <c r="AP172" s="48"/>
      <c r="AQ172" s="48"/>
      <c r="AR172" s="48"/>
      <c r="AS172" s="48"/>
      <c r="AT172" s="48"/>
      <c r="AU172" s="48"/>
      <c r="AV172" s="48"/>
      <c r="AW172" s="48"/>
      <c r="AX172" s="48"/>
      <c r="AY172" s="48"/>
      <c r="AZ172" s="48"/>
      <c r="BA172" s="48"/>
      <c r="BB172" s="48"/>
      <c r="BC172" s="48"/>
      <c r="BD172" s="48"/>
      <c r="BE172" s="48"/>
      <c r="BF172" s="48"/>
      <c r="BG172" s="48"/>
      <c r="BH172" s="48"/>
      <c r="BI172" s="48"/>
      <c r="BJ172" s="48"/>
      <c r="BK172" s="48"/>
      <c r="BL172" s="48"/>
      <c r="BM172" s="48"/>
      <c r="BN172" s="48"/>
      <c r="BO172" s="48"/>
      <c r="BP172" s="48"/>
      <c r="BQ172" s="48"/>
      <c r="BR172" s="48"/>
      <c r="BS172" s="48"/>
      <c r="BT172" s="48"/>
      <c r="BU172" s="48"/>
      <c r="BV172" s="48"/>
      <c r="BW172" s="48"/>
      <c r="BX172" s="48"/>
      <c r="BY172" s="48"/>
    </row>
    <row r="173" spans="1:77" x14ac:dyDescent="0.2">
      <c r="A173" s="48"/>
      <c r="B173" s="48"/>
      <c r="C173" s="48"/>
      <c r="D173" s="48"/>
      <c r="E173" s="48"/>
      <c r="F173" s="5"/>
      <c r="G173" s="5"/>
      <c r="H173" s="5"/>
      <c r="I173" s="48"/>
      <c r="J173" s="5"/>
      <c r="K173" s="5"/>
      <c r="L173" s="5"/>
      <c r="M173" s="5"/>
      <c r="N173" s="5"/>
      <c r="O173" s="5"/>
      <c r="P173" s="5"/>
      <c r="Q173" s="48"/>
      <c r="R173" s="5"/>
      <c r="S173" s="5"/>
      <c r="T173" s="5"/>
      <c r="U173" s="5"/>
      <c r="V173" s="5"/>
      <c r="W173" s="5"/>
      <c r="X173" s="5"/>
      <c r="Y173" s="5"/>
      <c r="Z173" s="48"/>
      <c r="AA173" s="48"/>
      <c r="AB173" s="48"/>
      <c r="AC173" s="48"/>
      <c r="AD173" s="48"/>
      <c r="AE173" s="48"/>
      <c r="AF173" s="48"/>
      <c r="AG173" s="48"/>
      <c r="AH173" s="48"/>
      <c r="AI173" s="48"/>
      <c r="AJ173" s="48"/>
      <c r="AK173" s="48"/>
      <c r="AL173" s="48"/>
      <c r="AM173" s="48"/>
      <c r="AN173" s="48"/>
      <c r="AO173" s="48"/>
      <c r="AP173" s="48"/>
      <c r="AQ173" s="48"/>
      <c r="AR173" s="48"/>
      <c r="AS173" s="48"/>
      <c r="AT173" s="48"/>
      <c r="AU173" s="48"/>
      <c r="AV173" s="48"/>
      <c r="AW173" s="48"/>
      <c r="AX173" s="48"/>
      <c r="AY173" s="48"/>
      <c r="AZ173" s="48"/>
      <c r="BA173" s="48"/>
      <c r="BB173" s="48"/>
      <c r="BC173" s="48"/>
      <c r="BD173" s="48"/>
      <c r="BE173" s="48"/>
      <c r="BF173" s="48"/>
      <c r="BG173" s="48"/>
      <c r="BH173" s="48"/>
      <c r="BI173" s="48"/>
      <c r="BJ173" s="48"/>
      <c r="BK173" s="48"/>
      <c r="BL173" s="48"/>
      <c r="BM173" s="48"/>
      <c r="BN173" s="48"/>
      <c r="BO173" s="48"/>
      <c r="BP173" s="48"/>
      <c r="BQ173" s="48"/>
      <c r="BR173" s="48"/>
      <c r="BS173" s="48"/>
      <c r="BT173" s="48"/>
      <c r="BU173" s="48"/>
      <c r="BV173" s="48"/>
      <c r="BW173" s="48"/>
      <c r="BX173" s="48"/>
      <c r="BY173" s="48"/>
    </row>
    <row r="174" spans="1:77" x14ac:dyDescent="0.2">
      <c r="A174" s="48"/>
      <c r="B174" s="48"/>
      <c r="C174" s="48"/>
      <c r="D174" s="48"/>
      <c r="E174" s="48"/>
      <c r="F174" s="5"/>
      <c r="G174" s="5"/>
      <c r="H174" s="5"/>
      <c r="I174" s="48"/>
      <c r="J174" s="5"/>
      <c r="K174" s="5"/>
      <c r="L174" s="5"/>
      <c r="M174" s="5"/>
      <c r="N174" s="5"/>
      <c r="O174" s="5"/>
      <c r="P174" s="5"/>
      <c r="Q174" s="48"/>
      <c r="R174" s="5"/>
      <c r="S174" s="5"/>
      <c r="T174" s="5"/>
      <c r="U174" s="5"/>
      <c r="V174" s="5"/>
      <c r="W174" s="5"/>
      <c r="X174" s="5"/>
      <c r="Y174" s="5"/>
      <c r="Z174" s="48"/>
      <c r="AA174" s="48"/>
      <c r="AB174" s="48"/>
      <c r="AC174" s="48"/>
      <c r="AD174" s="48"/>
      <c r="AE174" s="48"/>
      <c r="AF174" s="48"/>
      <c r="AG174" s="48"/>
      <c r="AH174" s="48"/>
      <c r="AI174" s="48"/>
      <c r="AJ174" s="48"/>
      <c r="AK174" s="48"/>
      <c r="AL174" s="48"/>
      <c r="AM174" s="48"/>
      <c r="AN174" s="48"/>
      <c r="AO174" s="48"/>
      <c r="AP174" s="48"/>
      <c r="AQ174" s="48"/>
      <c r="AR174" s="48"/>
      <c r="AS174" s="48"/>
      <c r="AT174" s="48"/>
      <c r="AU174" s="48"/>
      <c r="AV174" s="48"/>
      <c r="AW174" s="48"/>
      <c r="AX174" s="48"/>
      <c r="AY174" s="48"/>
      <c r="AZ174" s="48"/>
      <c r="BA174" s="48"/>
      <c r="BB174" s="48"/>
      <c r="BC174" s="48"/>
      <c r="BD174" s="48"/>
      <c r="BE174" s="48"/>
      <c r="BF174" s="48"/>
      <c r="BG174" s="48"/>
      <c r="BH174" s="48"/>
      <c r="BI174" s="48"/>
      <c r="BJ174" s="48"/>
      <c r="BK174" s="48"/>
      <c r="BL174" s="48"/>
      <c r="BM174" s="48"/>
      <c r="BN174" s="48"/>
      <c r="BO174" s="48"/>
      <c r="BP174" s="48"/>
      <c r="BQ174" s="48"/>
      <c r="BR174" s="48"/>
      <c r="BS174" s="48"/>
      <c r="BT174" s="48"/>
      <c r="BU174" s="48"/>
      <c r="BV174" s="48"/>
      <c r="BW174" s="48"/>
      <c r="BX174" s="48"/>
      <c r="BY174" s="48"/>
    </row>
    <row r="175" spans="1:77" x14ac:dyDescent="0.2">
      <c r="A175" s="48"/>
      <c r="B175" s="48"/>
      <c r="C175" s="48"/>
      <c r="D175" s="48"/>
      <c r="E175" s="48"/>
      <c r="F175" s="5"/>
      <c r="G175" s="5"/>
      <c r="H175" s="5"/>
      <c r="I175" s="48"/>
      <c r="J175" s="5"/>
      <c r="K175" s="5"/>
      <c r="L175" s="5"/>
      <c r="M175" s="5"/>
      <c r="N175" s="5"/>
      <c r="O175" s="5"/>
      <c r="P175" s="5"/>
      <c r="Q175" s="48"/>
      <c r="R175" s="5"/>
      <c r="S175" s="5"/>
      <c r="T175" s="5"/>
      <c r="U175" s="5"/>
      <c r="V175" s="5"/>
      <c r="W175" s="5"/>
      <c r="X175" s="5"/>
      <c r="Y175" s="5"/>
      <c r="Z175" s="48"/>
      <c r="AA175" s="48"/>
      <c r="AB175" s="48"/>
      <c r="AC175" s="48"/>
      <c r="AD175" s="48"/>
      <c r="AE175" s="48"/>
      <c r="AF175" s="48"/>
      <c r="AG175" s="48"/>
      <c r="AH175" s="48"/>
      <c r="AI175" s="48"/>
      <c r="AJ175" s="48"/>
      <c r="AK175" s="48"/>
      <c r="AL175" s="48"/>
      <c r="AM175" s="48"/>
      <c r="AN175" s="48"/>
      <c r="AO175" s="48"/>
      <c r="AP175" s="48"/>
      <c r="AQ175" s="48"/>
      <c r="AR175" s="48"/>
      <c r="AS175" s="48"/>
      <c r="AT175" s="48"/>
      <c r="AU175" s="48"/>
      <c r="AV175" s="48"/>
      <c r="AW175" s="48"/>
      <c r="AX175" s="48"/>
      <c r="AY175" s="48"/>
      <c r="AZ175" s="48"/>
      <c r="BA175" s="48"/>
      <c r="BB175" s="48"/>
      <c r="BC175" s="48"/>
      <c r="BD175" s="48"/>
      <c r="BE175" s="48"/>
      <c r="BF175" s="48"/>
      <c r="BG175" s="48"/>
      <c r="BH175" s="48"/>
      <c r="BI175" s="48"/>
      <c r="BJ175" s="48"/>
      <c r="BK175" s="48"/>
      <c r="BL175" s="48"/>
      <c r="BM175" s="48"/>
      <c r="BN175" s="48"/>
      <c r="BO175" s="48"/>
      <c r="BP175" s="48"/>
      <c r="BQ175" s="48"/>
      <c r="BR175" s="48"/>
      <c r="BS175" s="48"/>
      <c r="BT175" s="48"/>
      <c r="BU175" s="48"/>
      <c r="BV175" s="48"/>
      <c r="BW175" s="48"/>
      <c r="BX175" s="48"/>
      <c r="BY175" s="48"/>
    </row>
    <row r="176" spans="1:77" x14ac:dyDescent="0.2">
      <c r="A176" s="48"/>
      <c r="B176" s="48"/>
      <c r="C176" s="48"/>
      <c r="D176" s="48"/>
      <c r="E176" s="48"/>
      <c r="F176" s="5"/>
      <c r="G176" s="5"/>
      <c r="H176" s="5"/>
      <c r="I176" s="48"/>
      <c r="J176" s="5"/>
      <c r="K176" s="5"/>
      <c r="L176" s="5"/>
      <c r="M176" s="5"/>
      <c r="N176" s="5"/>
      <c r="O176" s="5"/>
      <c r="P176" s="5"/>
      <c r="Q176" s="48"/>
      <c r="R176" s="5"/>
      <c r="S176" s="5"/>
      <c r="T176" s="5"/>
      <c r="U176" s="5"/>
      <c r="V176" s="5"/>
      <c r="W176" s="5"/>
      <c r="X176" s="5"/>
      <c r="Y176" s="5"/>
      <c r="Z176" s="48"/>
      <c r="AA176" s="48"/>
      <c r="AB176" s="48"/>
      <c r="AC176" s="48"/>
      <c r="AD176" s="48"/>
      <c r="AE176" s="48"/>
      <c r="AF176" s="48"/>
      <c r="AG176" s="48"/>
      <c r="AH176" s="48"/>
      <c r="AI176" s="48"/>
      <c r="AJ176" s="48"/>
      <c r="AK176" s="48"/>
      <c r="AL176" s="48"/>
      <c r="AM176" s="48"/>
      <c r="AN176" s="48"/>
      <c r="AO176" s="48"/>
      <c r="AP176" s="48"/>
      <c r="AQ176" s="48"/>
      <c r="AR176" s="48"/>
      <c r="AS176" s="48"/>
      <c r="AT176" s="48"/>
      <c r="AU176" s="48"/>
      <c r="AV176" s="48"/>
      <c r="AW176" s="48"/>
      <c r="AX176" s="48"/>
      <c r="AY176" s="48"/>
      <c r="AZ176" s="48"/>
      <c r="BA176" s="48"/>
      <c r="BB176" s="48"/>
      <c r="BC176" s="48"/>
      <c r="BD176" s="48"/>
      <c r="BE176" s="48"/>
      <c r="BF176" s="48"/>
      <c r="BG176" s="48"/>
      <c r="BH176" s="48"/>
      <c r="BI176" s="48"/>
      <c r="BJ176" s="48"/>
      <c r="BK176" s="48"/>
      <c r="BL176" s="48"/>
      <c r="BM176" s="48"/>
      <c r="BN176" s="48"/>
      <c r="BO176" s="48"/>
      <c r="BP176" s="48"/>
      <c r="BQ176" s="48"/>
      <c r="BR176" s="48"/>
      <c r="BS176" s="48"/>
      <c r="BT176" s="48"/>
      <c r="BU176" s="48"/>
      <c r="BV176" s="48"/>
      <c r="BW176" s="48"/>
      <c r="BX176" s="48"/>
      <c r="BY176" s="48"/>
    </row>
    <row r="177" spans="1:77" x14ac:dyDescent="0.2">
      <c r="A177" s="48"/>
      <c r="B177" s="48"/>
      <c r="C177" s="48"/>
      <c r="D177" s="48"/>
      <c r="E177" s="48"/>
      <c r="F177" s="5"/>
      <c r="G177" s="5"/>
      <c r="H177" s="5"/>
      <c r="I177" s="48"/>
      <c r="J177" s="5"/>
      <c r="K177" s="5"/>
      <c r="L177" s="5"/>
      <c r="M177" s="5"/>
      <c r="N177" s="5"/>
      <c r="O177" s="5"/>
      <c r="P177" s="5"/>
      <c r="Q177" s="48"/>
      <c r="R177" s="5"/>
      <c r="S177" s="5"/>
      <c r="T177" s="5"/>
      <c r="U177" s="5"/>
      <c r="V177" s="5"/>
      <c r="W177" s="5"/>
      <c r="X177" s="5"/>
      <c r="Y177" s="5"/>
      <c r="Z177" s="48"/>
      <c r="AA177" s="48"/>
      <c r="AB177" s="48"/>
      <c r="AC177" s="48"/>
      <c r="AD177" s="48"/>
      <c r="AE177" s="48"/>
      <c r="AF177" s="48"/>
      <c r="AG177" s="48"/>
      <c r="AH177" s="48"/>
      <c r="AI177" s="48"/>
      <c r="AJ177" s="48"/>
      <c r="AK177" s="48"/>
      <c r="AL177" s="48"/>
      <c r="AM177" s="48"/>
      <c r="AN177" s="48"/>
      <c r="AO177" s="48"/>
      <c r="AP177" s="48"/>
      <c r="AQ177" s="48"/>
      <c r="AR177" s="48"/>
      <c r="AS177" s="48"/>
      <c r="AT177" s="48"/>
      <c r="AU177" s="48"/>
      <c r="AV177" s="48"/>
      <c r="AW177" s="48"/>
      <c r="AX177" s="48"/>
      <c r="AY177" s="48"/>
      <c r="AZ177" s="48"/>
      <c r="BA177" s="48"/>
      <c r="BB177" s="48"/>
      <c r="BC177" s="48"/>
      <c r="BD177" s="48"/>
      <c r="BE177" s="48"/>
      <c r="BF177" s="48"/>
      <c r="BG177" s="48"/>
      <c r="BH177" s="48"/>
      <c r="BI177" s="48"/>
      <c r="BJ177" s="48"/>
      <c r="BK177" s="48"/>
      <c r="BL177" s="48"/>
      <c r="BM177" s="48"/>
      <c r="BN177" s="48"/>
      <c r="BO177" s="48"/>
      <c r="BP177" s="48"/>
      <c r="BQ177" s="48"/>
      <c r="BR177" s="48"/>
      <c r="BS177" s="48"/>
      <c r="BT177" s="48"/>
      <c r="BU177" s="48"/>
      <c r="BV177" s="48"/>
      <c r="BW177" s="48"/>
      <c r="BX177" s="48"/>
      <c r="BY177" s="48"/>
    </row>
    <row r="178" spans="1:77" x14ac:dyDescent="0.2">
      <c r="A178" s="48"/>
      <c r="B178" s="48"/>
      <c r="C178" s="48"/>
      <c r="D178" s="48"/>
      <c r="E178" s="48"/>
      <c r="F178" s="5"/>
      <c r="G178" s="5"/>
      <c r="H178" s="5"/>
      <c r="I178" s="48"/>
      <c r="J178" s="5"/>
      <c r="K178" s="5"/>
      <c r="L178" s="5"/>
      <c r="M178" s="5"/>
      <c r="N178" s="5"/>
      <c r="O178" s="5"/>
      <c r="P178" s="5"/>
      <c r="Q178" s="48"/>
      <c r="R178" s="5"/>
      <c r="S178" s="5"/>
      <c r="T178" s="5"/>
      <c r="U178" s="5"/>
      <c r="V178" s="5"/>
      <c r="W178" s="5"/>
      <c r="X178" s="5"/>
      <c r="Y178" s="5"/>
      <c r="Z178" s="48"/>
      <c r="AA178" s="48"/>
      <c r="AB178" s="48"/>
      <c r="AC178" s="48"/>
      <c r="AD178" s="48"/>
      <c r="AE178" s="48"/>
      <c r="AF178" s="48"/>
      <c r="AG178" s="48"/>
      <c r="AH178" s="48"/>
      <c r="AI178" s="48"/>
      <c r="AJ178" s="48"/>
      <c r="AK178" s="48"/>
      <c r="AL178" s="48"/>
      <c r="AM178" s="48"/>
      <c r="AN178" s="48"/>
      <c r="AO178" s="48"/>
      <c r="AP178" s="48"/>
      <c r="AQ178" s="48"/>
      <c r="AR178" s="48"/>
      <c r="AS178" s="48"/>
      <c r="AT178" s="48"/>
      <c r="AU178" s="48"/>
      <c r="AV178" s="48"/>
      <c r="AW178" s="48"/>
      <c r="AX178" s="48"/>
      <c r="AY178" s="48"/>
      <c r="AZ178" s="48"/>
      <c r="BA178" s="48"/>
      <c r="BB178" s="48"/>
      <c r="BC178" s="48"/>
      <c r="BD178" s="48"/>
      <c r="BE178" s="48"/>
      <c r="BF178" s="48"/>
      <c r="BG178" s="48"/>
      <c r="BH178" s="48"/>
      <c r="BI178" s="48"/>
      <c r="BJ178" s="48"/>
      <c r="BK178" s="48"/>
      <c r="BL178" s="48"/>
      <c r="BM178" s="48"/>
      <c r="BN178" s="48"/>
      <c r="BO178" s="48"/>
      <c r="BP178" s="48"/>
      <c r="BQ178" s="48"/>
      <c r="BR178" s="48"/>
      <c r="BS178" s="48"/>
      <c r="BT178" s="48"/>
      <c r="BU178" s="48"/>
      <c r="BV178" s="48"/>
      <c r="BW178" s="48"/>
      <c r="BX178" s="48"/>
      <c r="BY178" s="48"/>
    </row>
    <row r="179" spans="1:77" x14ac:dyDescent="0.2">
      <c r="A179" s="48"/>
      <c r="B179" s="48"/>
      <c r="C179" s="48"/>
      <c r="D179" s="48"/>
      <c r="E179" s="48"/>
      <c r="F179" s="5"/>
      <c r="G179" s="5"/>
      <c r="H179" s="5"/>
      <c r="I179" s="48"/>
      <c r="J179" s="5"/>
      <c r="K179" s="5"/>
      <c r="L179" s="5"/>
      <c r="M179" s="5"/>
      <c r="N179" s="5"/>
      <c r="O179" s="5"/>
      <c r="P179" s="5"/>
      <c r="Q179" s="48"/>
      <c r="R179" s="5"/>
      <c r="S179" s="5"/>
      <c r="T179" s="5"/>
      <c r="U179" s="5"/>
      <c r="V179" s="5"/>
      <c r="W179" s="5"/>
      <c r="X179" s="5"/>
      <c r="Y179" s="5"/>
      <c r="Z179" s="48"/>
      <c r="AA179" s="48"/>
      <c r="AB179" s="48"/>
      <c r="AC179" s="48"/>
      <c r="AD179" s="48"/>
      <c r="AE179" s="48"/>
      <c r="AF179" s="48"/>
      <c r="AG179" s="48"/>
      <c r="AH179" s="48"/>
      <c r="AI179" s="48"/>
      <c r="AJ179" s="48"/>
      <c r="AK179" s="48"/>
      <c r="AL179" s="48"/>
      <c r="AM179" s="48"/>
      <c r="AN179" s="48"/>
      <c r="AO179" s="48"/>
      <c r="AP179" s="48"/>
      <c r="AQ179" s="48"/>
      <c r="AR179" s="48"/>
      <c r="AS179" s="48"/>
      <c r="AT179" s="48"/>
      <c r="AU179" s="48"/>
      <c r="AV179" s="48"/>
      <c r="AW179" s="48"/>
      <c r="AX179" s="48"/>
      <c r="AY179" s="48"/>
      <c r="AZ179" s="48"/>
      <c r="BA179" s="48"/>
      <c r="BB179" s="48"/>
      <c r="BC179" s="48"/>
      <c r="BD179" s="48"/>
      <c r="BE179" s="48"/>
      <c r="BF179" s="48"/>
      <c r="BG179" s="48"/>
      <c r="BH179" s="48"/>
      <c r="BI179" s="48"/>
      <c r="BJ179" s="48"/>
      <c r="BK179" s="48"/>
      <c r="BL179" s="48"/>
      <c r="BM179" s="48"/>
      <c r="BN179" s="48"/>
      <c r="BO179" s="48"/>
      <c r="BP179" s="48"/>
      <c r="BQ179" s="48"/>
      <c r="BR179" s="48"/>
      <c r="BS179" s="48"/>
      <c r="BT179" s="48"/>
      <c r="BU179" s="48"/>
      <c r="BV179" s="48"/>
      <c r="BW179" s="48"/>
      <c r="BX179" s="48"/>
      <c r="BY179" s="48"/>
    </row>
    <row r="180" spans="1:77" x14ac:dyDescent="0.2">
      <c r="A180" s="48"/>
      <c r="B180" s="48"/>
      <c r="C180" s="48"/>
      <c r="D180" s="48"/>
      <c r="E180" s="48"/>
      <c r="F180" s="5"/>
      <c r="G180" s="5"/>
      <c r="H180" s="5"/>
      <c r="I180" s="48"/>
      <c r="J180" s="5"/>
      <c r="K180" s="5"/>
      <c r="L180" s="5"/>
      <c r="M180" s="5"/>
      <c r="N180" s="5"/>
      <c r="O180" s="5"/>
      <c r="P180" s="5"/>
      <c r="Q180" s="48"/>
      <c r="R180" s="5"/>
      <c r="S180" s="5"/>
      <c r="T180" s="5"/>
      <c r="U180" s="5"/>
      <c r="V180" s="5"/>
      <c r="W180" s="5"/>
      <c r="X180" s="5"/>
      <c r="Y180" s="5"/>
      <c r="Z180" s="48"/>
      <c r="AA180" s="48"/>
      <c r="AB180" s="48"/>
      <c r="AC180" s="48"/>
      <c r="AD180" s="48"/>
      <c r="AE180" s="48"/>
      <c r="AF180" s="48"/>
      <c r="AG180" s="48"/>
      <c r="AH180" s="48"/>
      <c r="AI180" s="48"/>
      <c r="AJ180" s="48"/>
      <c r="AK180" s="48"/>
      <c r="AL180" s="48"/>
      <c r="AM180" s="48"/>
      <c r="AN180" s="48"/>
      <c r="AO180" s="48"/>
      <c r="AP180" s="48"/>
      <c r="AQ180" s="48"/>
      <c r="AR180" s="48"/>
      <c r="AS180" s="48"/>
      <c r="AT180" s="48"/>
      <c r="AU180" s="48"/>
      <c r="AV180" s="48"/>
      <c r="AW180" s="48"/>
      <c r="AX180" s="48"/>
      <c r="AY180" s="48"/>
      <c r="AZ180" s="48"/>
      <c r="BA180" s="48"/>
      <c r="BB180" s="48"/>
      <c r="BC180" s="48"/>
      <c r="BD180" s="48"/>
      <c r="BE180" s="48"/>
      <c r="BF180" s="48"/>
      <c r="BG180" s="48"/>
      <c r="BH180" s="48"/>
      <c r="BI180" s="48"/>
      <c r="BJ180" s="48"/>
      <c r="BK180" s="48"/>
      <c r="BL180" s="48"/>
      <c r="BM180" s="48"/>
      <c r="BN180" s="48"/>
      <c r="BO180" s="48"/>
      <c r="BP180" s="48"/>
      <c r="BQ180" s="48"/>
      <c r="BR180" s="48"/>
      <c r="BS180" s="48"/>
      <c r="BT180" s="48"/>
      <c r="BU180" s="48"/>
      <c r="BV180" s="48"/>
      <c r="BW180" s="48"/>
      <c r="BX180" s="48"/>
      <c r="BY180" s="48"/>
    </row>
    <row r="181" spans="1:77" x14ac:dyDescent="0.2">
      <c r="A181" s="48"/>
      <c r="B181" s="48"/>
      <c r="C181" s="48"/>
      <c r="D181" s="48"/>
      <c r="E181" s="48"/>
      <c r="F181" s="5"/>
      <c r="G181" s="5"/>
      <c r="H181" s="5"/>
      <c r="I181" s="48"/>
      <c r="J181" s="5"/>
      <c r="K181" s="5"/>
      <c r="L181" s="5"/>
      <c r="M181" s="5"/>
      <c r="N181" s="5"/>
      <c r="O181" s="5"/>
      <c r="P181" s="5"/>
      <c r="Q181" s="48"/>
      <c r="R181" s="5"/>
      <c r="S181" s="5"/>
      <c r="T181" s="5"/>
      <c r="U181" s="5"/>
      <c r="V181" s="5"/>
      <c r="W181" s="5"/>
      <c r="X181" s="5"/>
      <c r="Y181" s="5"/>
      <c r="Z181" s="48"/>
      <c r="AA181" s="48"/>
      <c r="AB181" s="48"/>
      <c r="AC181" s="48"/>
      <c r="AD181" s="48"/>
      <c r="AE181" s="48"/>
      <c r="AF181" s="48"/>
      <c r="AG181" s="48"/>
      <c r="AH181" s="48"/>
      <c r="AI181" s="48"/>
      <c r="AJ181" s="48"/>
      <c r="AK181" s="48"/>
      <c r="AL181" s="48"/>
      <c r="AM181" s="48"/>
      <c r="AN181" s="48"/>
      <c r="AO181" s="48"/>
      <c r="AP181" s="48"/>
      <c r="AQ181" s="48"/>
      <c r="AR181" s="48"/>
      <c r="AS181" s="48"/>
      <c r="AT181" s="48"/>
      <c r="AU181" s="48"/>
      <c r="AV181" s="48"/>
      <c r="AW181" s="48"/>
      <c r="AX181" s="48"/>
      <c r="AY181" s="48"/>
      <c r="AZ181" s="48"/>
      <c r="BA181" s="48"/>
      <c r="BB181" s="48"/>
      <c r="BC181" s="48"/>
      <c r="BD181" s="48"/>
      <c r="BE181" s="48"/>
      <c r="BF181" s="48"/>
      <c r="BG181" s="48"/>
      <c r="BH181" s="48"/>
      <c r="BI181" s="48"/>
      <c r="BJ181" s="48"/>
      <c r="BK181" s="48"/>
      <c r="BL181" s="48"/>
      <c r="BM181" s="48"/>
      <c r="BN181" s="48"/>
      <c r="BO181" s="48"/>
      <c r="BP181" s="48"/>
      <c r="BQ181" s="48"/>
      <c r="BR181" s="48"/>
      <c r="BS181" s="48"/>
      <c r="BT181" s="48"/>
      <c r="BU181" s="48"/>
      <c r="BV181" s="48"/>
      <c r="BW181" s="48"/>
      <c r="BX181" s="48"/>
      <c r="BY181" s="48"/>
    </row>
    <row r="182" spans="1:77" x14ac:dyDescent="0.2">
      <c r="A182" s="48"/>
      <c r="B182" s="48"/>
      <c r="C182" s="48"/>
      <c r="D182" s="48"/>
      <c r="E182" s="48"/>
      <c r="F182" s="5"/>
      <c r="G182" s="5"/>
      <c r="H182" s="5"/>
      <c r="I182" s="48"/>
      <c r="J182" s="5"/>
      <c r="K182" s="5"/>
      <c r="L182" s="5"/>
      <c r="M182" s="5"/>
      <c r="N182" s="5"/>
      <c r="O182" s="5"/>
      <c r="P182" s="5"/>
      <c r="Q182" s="48"/>
      <c r="R182" s="5"/>
      <c r="S182" s="5"/>
      <c r="T182" s="5"/>
      <c r="U182" s="5"/>
      <c r="V182" s="5"/>
      <c r="W182" s="5"/>
      <c r="X182" s="5"/>
      <c r="Y182" s="5"/>
      <c r="Z182" s="48"/>
      <c r="AA182" s="48"/>
      <c r="AB182" s="48"/>
      <c r="AC182" s="48"/>
      <c r="AD182" s="48"/>
      <c r="AE182" s="48"/>
      <c r="AF182" s="48"/>
      <c r="AG182" s="48"/>
      <c r="AH182" s="48"/>
      <c r="AI182" s="48"/>
      <c r="AJ182" s="48"/>
      <c r="AK182" s="48"/>
      <c r="AL182" s="48"/>
      <c r="AM182" s="48"/>
      <c r="AN182" s="48"/>
      <c r="AO182" s="48"/>
      <c r="AP182" s="48"/>
      <c r="AQ182" s="48"/>
      <c r="AR182" s="48"/>
      <c r="AS182" s="48"/>
      <c r="AT182" s="48"/>
      <c r="AU182" s="48"/>
      <c r="AV182" s="48"/>
      <c r="AW182" s="48"/>
      <c r="AX182" s="48"/>
      <c r="AY182" s="48"/>
      <c r="AZ182" s="48"/>
      <c r="BA182" s="48"/>
      <c r="BB182" s="48"/>
      <c r="BC182" s="48"/>
      <c r="BD182" s="48"/>
      <c r="BE182" s="48"/>
      <c r="BF182" s="48"/>
      <c r="BG182" s="48"/>
      <c r="BH182" s="48"/>
      <c r="BI182" s="48"/>
      <c r="BJ182" s="48"/>
      <c r="BK182" s="48"/>
      <c r="BL182" s="48"/>
      <c r="BM182" s="48"/>
      <c r="BN182" s="48"/>
      <c r="BO182" s="48"/>
      <c r="BP182" s="48"/>
      <c r="BQ182" s="48"/>
      <c r="BR182" s="48"/>
      <c r="BS182" s="48"/>
      <c r="BT182" s="48"/>
      <c r="BU182" s="48"/>
      <c r="BV182" s="48"/>
      <c r="BW182" s="48"/>
      <c r="BX182" s="48"/>
      <c r="BY182" s="48"/>
    </row>
  </sheetData>
  <mergeCells count="2">
    <mergeCell ref="G66:H66"/>
    <mergeCell ref="B2:H2"/>
  </mergeCells>
  <phoneticPr fontId="3" type="noConversion"/>
  <conditionalFormatting sqref="F6:F60">
    <cfRule type="containsText" dxfId="25" priority="5" operator="containsText" text="Présente">
      <formula>NOT(ISERROR(SEARCH("Présente",F6)))</formula>
    </cfRule>
    <cfRule type="containsText" dxfId="24" priority="6" operator="containsText" text="Absente">
      <formula>NOT(ISERROR(SEARCH("Absente",F6)))</formula>
    </cfRule>
  </conditionalFormatting>
  <conditionalFormatting sqref="G6:G60">
    <cfRule type="containsText" dxfId="23" priority="9" stopIfTrue="1" operator="containsText" text="Sans contact">
      <formula>NOT(ISERROR(SEARCH("Sans contact",G6)))</formula>
    </cfRule>
    <cfRule type="containsText" dxfId="22" priority="10" operator="containsText" text="OFF">
      <formula>NOT(ISERROR(SEARCH("OFF",G6)))</formula>
    </cfRule>
    <cfRule type="containsText" dxfId="21" priority="8" operator="containsText" text="Contact ok">
      <formula>NOT(ISERROR(SEARCH("Contact ok",G6)))</formula>
    </cfRule>
    <cfRule type="containsText" dxfId="20" priority="7" operator="containsText" text="Course axe skills / sans incertitude">
      <formula>NOT(ISERROR(SEARCH("Course axe skills / sans incertitude",G6)))</formula>
    </cfRule>
  </conditionalFormatting>
  <conditionalFormatting sqref="H6:H60">
    <cfRule type="containsText" dxfId="19" priority="14" operator="containsText" text="En forme">
      <formula>NOT(ISERROR(SEARCH("En forme",H6)))</formula>
    </cfRule>
    <cfRule type="containsText" dxfId="18" priority="12" operator="containsText" text="Bas">
      <formula>NOT(ISERROR(SEARCH("Bas",H6)))</formula>
    </cfRule>
    <cfRule type="containsText" dxfId="17" priority="15" operator="containsText" text="Normal">
      <formula>NOT(ISERROR(SEARCH("Normal",H6)))</formula>
    </cfRule>
    <cfRule type="containsText" dxfId="16" priority="13" operator="containsText" text="Excellente forme">
      <formula>NOT(ISERROR(SEARCH("Excellente forme",H6)))</formula>
    </cfRule>
    <cfRule type="containsText" dxfId="15" priority="11" operator="containsText" text="Très bas">
      <formula>NOT(ISERROR(SEARCH("Très bas",H6)))</formula>
    </cfRule>
  </conditionalFormatting>
  <conditionalFormatting sqref="J6:O60">
    <cfRule type="cellIs" dxfId="14" priority="23" operator="equal">
      <formula>4</formula>
    </cfRule>
    <cfRule type="cellIs" dxfId="13" priority="24" operator="equal">
      <formula>5</formula>
    </cfRule>
    <cfRule type="cellIs" dxfId="12" priority="21" operator="equal">
      <formula>2</formula>
    </cfRule>
    <cfRule type="cellIs" dxfId="11" priority="22" operator="equal">
      <formula>3</formula>
    </cfRule>
    <cfRule type="cellIs" dxfId="10" priority="20" operator="equal">
      <formula>1</formula>
    </cfRule>
  </conditionalFormatting>
  <conditionalFormatting sqref="P6:P60">
    <cfRule type="cellIs" dxfId="9" priority="17" operator="greaterThan">
      <formula>24</formula>
    </cfRule>
    <cfRule type="cellIs" dxfId="8" priority="18" operator="between">
      <formula>20</formula>
      <formula>24</formula>
    </cfRule>
    <cfRule type="cellIs" dxfId="7" priority="19" operator="between">
      <formula>15</formula>
      <formula>19</formula>
    </cfRule>
    <cfRule type="containsBlanks" dxfId="6" priority="16">
      <formula>LEN(TRIM(P6))=0</formula>
    </cfRule>
    <cfRule type="cellIs" dxfId="5" priority="26" operator="lessThan">
      <formula>10</formula>
    </cfRule>
    <cfRule type="cellIs" dxfId="4" priority="25" operator="between">
      <formula>10</formula>
      <formula>14</formula>
    </cfRule>
  </conditionalFormatting>
  <conditionalFormatting sqref="Q6:Q60">
    <cfRule type="cellIs" dxfId="3" priority="3" operator="between">
      <formula>4</formula>
      <formula>7</formula>
    </cfRule>
    <cfRule type="cellIs" dxfId="2" priority="2" operator="between">
      <formula>8</formula>
      <formula>10</formula>
    </cfRule>
    <cfRule type="cellIs" dxfId="1" priority="4" operator="lessThan">
      <formula>4</formula>
    </cfRule>
    <cfRule type="containsBlanks" dxfId="0" priority="1">
      <formula>LEN(TRIM(Q6))=0</formula>
    </cfRule>
  </conditionalFormatting>
  <dataValidations count="2">
    <dataValidation type="list" allowBlank="1" showInputMessage="1" showErrorMessage="1" sqref="F6:F60" xr:uid="{05B03FFC-11E8-3142-A0D4-8E745F2FD938}">
      <formula1>$A$67:$A$69</formula1>
    </dataValidation>
    <dataValidation type="list" allowBlank="1" showInputMessage="1" showErrorMessage="1" sqref="G6:G60" xr:uid="{C0272BDB-2C64-A949-882A-F4004FDDB36E}">
      <formula1>$B$67:$B$71</formula1>
    </dataValidation>
  </dataValidations>
  <pageMargins left="0.7" right="0.7" top="0.75" bottom="0.75" header="0.3" footer="0.3"/>
  <drawing r:id="rId6"/>
  <tableParts count="1">
    <tablePart r:id="rId7"/>
  </tableParts>
  <extLst>
    <ext xmlns:x14="http://schemas.microsoft.com/office/spreadsheetml/2009/9/main" uri="{A8765BA9-456A-4dab-B4F3-ACF838C121DE}">
      <x14:slicerList>
        <x14:slicer r:id="rId8"/>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1603A3-D396-B546-BFC7-02226C41C16E}">
  <sheetPr codeName="Feuil6">
    <tabColor rgb="FF92D050"/>
  </sheetPr>
  <dimension ref="B2:FE299"/>
  <sheetViews>
    <sheetView zoomScale="70" zoomScaleNormal="70" workbookViewId="0">
      <selection activeCell="A25" sqref="A25"/>
    </sheetView>
  </sheetViews>
  <sheetFormatPr baseColWidth="10" defaultColWidth="10.83203125" defaultRowHeight="16" x14ac:dyDescent="0.2"/>
  <cols>
    <col min="1" max="1" width="10.83203125" style="5"/>
    <col min="2" max="2" width="24" style="5" bestFit="1" customWidth="1"/>
    <col min="3" max="3" width="18" style="5" bestFit="1" customWidth="1"/>
    <col min="4" max="4" width="12.83203125" style="5" bestFit="1" customWidth="1"/>
    <col min="5" max="5" width="12.1640625" style="5" bestFit="1" customWidth="1"/>
    <col min="6" max="6" width="20.33203125" style="5" bestFit="1" customWidth="1"/>
    <col min="7" max="7" width="6.83203125" style="5" bestFit="1" customWidth="1"/>
    <col min="8" max="8" width="21.6640625" style="5" bestFit="1" customWidth="1"/>
    <col min="9" max="9" width="7.5" style="5" bestFit="1" customWidth="1"/>
    <col min="10" max="10" width="19.83203125" style="5" bestFit="1" customWidth="1"/>
    <col min="11" max="11" width="22.1640625" style="5" bestFit="1" customWidth="1"/>
    <col min="12" max="16" width="10.83203125" style="5"/>
    <col min="17" max="17" width="12.5" style="5" customWidth="1"/>
    <col min="18" max="18" width="24.5" style="5" bestFit="1" customWidth="1"/>
    <col min="19" max="19" width="7.83203125" style="5" bestFit="1" customWidth="1"/>
    <col min="20" max="20" width="10.83203125" style="5"/>
    <col min="21" max="21" width="20.33203125" style="5" bestFit="1" customWidth="1"/>
    <col min="22" max="22" width="20.83203125" style="5" bestFit="1" customWidth="1"/>
    <col min="23" max="28" width="10.83203125" style="5"/>
    <col min="29" max="29" width="10.83203125" style="5" customWidth="1"/>
    <col min="30" max="16384" width="10.83203125" style="5"/>
  </cols>
  <sheetData>
    <row r="2" spans="2:31" ht="17" thickBot="1" x14ac:dyDescent="0.25"/>
    <row r="3" spans="2:31" ht="16" customHeight="1" x14ac:dyDescent="0.2">
      <c r="E3" s="144" t="s">
        <v>881</v>
      </c>
      <c r="F3" s="145"/>
      <c r="G3" s="145"/>
      <c r="H3" s="145"/>
      <c r="I3" s="145"/>
      <c r="J3" s="145"/>
      <c r="K3" s="145"/>
      <c r="L3" s="145"/>
      <c r="M3" s="146"/>
      <c r="N3" s="6"/>
      <c r="O3" s="6"/>
      <c r="U3" s="147" t="s">
        <v>882</v>
      </c>
      <c r="V3" s="148"/>
      <c r="W3" s="148"/>
      <c r="X3" s="148"/>
      <c r="Y3" s="148"/>
      <c r="Z3" s="148"/>
      <c r="AA3" s="148"/>
      <c r="AB3" s="148"/>
      <c r="AC3" s="148"/>
      <c r="AD3" s="148"/>
      <c r="AE3" s="148"/>
    </row>
    <row r="4" spans="2:31" ht="16" customHeight="1" x14ac:dyDescent="0.2">
      <c r="D4" s="7"/>
      <c r="E4" s="147"/>
      <c r="F4" s="148"/>
      <c r="G4" s="148"/>
      <c r="H4" s="148"/>
      <c r="I4" s="148"/>
      <c r="J4" s="148"/>
      <c r="K4" s="148"/>
      <c r="L4" s="148"/>
      <c r="M4" s="149"/>
      <c r="N4" s="6"/>
      <c r="O4" s="6"/>
      <c r="U4" s="147"/>
      <c r="V4" s="148"/>
      <c r="W4" s="148"/>
      <c r="X4" s="148"/>
      <c r="Y4" s="148"/>
      <c r="Z4" s="148"/>
      <c r="AA4" s="148"/>
      <c r="AB4" s="148"/>
      <c r="AC4" s="148"/>
      <c r="AD4" s="148"/>
      <c r="AE4" s="148"/>
    </row>
    <row r="5" spans="2:31" ht="16" customHeight="1" thickBot="1" x14ac:dyDescent="0.25">
      <c r="D5" s="7"/>
      <c r="E5" s="150"/>
      <c r="F5" s="151"/>
      <c r="G5" s="151"/>
      <c r="H5" s="151"/>
      <c r="I5" s="151"/>
      <c r="J5" s="151"/>
      <c r="K5" s="151"/>
      <c r="L5" s="151"/>
      <c r="M5" s="152"/>
      <c r="N5" s="6"/>
      <c r="O5" s="6"/>
      <c r="U5" s="147"/>
      <c r="V5" s="148"/>
      <c r="W5" s="148"/>
      <c r="X5" s="148"/>
      <c r="Y5" s="148"/>
      <c r="Z5" s="148"/>
      <c r="AA5" s="148"/>
      <c r="AB5" s="148"/>
      <c r="AC5" s="148"/>
      <c r="AD5" s="148"/>
      <c r="AE5" s="148"/>
    </row>
    <row r="6" spans="2:31" ht="16" customHeight="1" thickBot="1" x14ac:dyDescent="0.25">
      <c r="D6" s="8"/>
      <c r="E6" s="8"/>
      <c r="F6" s="8"/>
      <c r="G6" s="8"/>
      <c r="H6" s="8"/>
      <c r="I6" s="8"/>
      <c r="J6" s="8"/>
      <c r="K6" s="8"/>
      <c r="L6" s="8"/>
      <c r="M6" s="8"/>
      <c r="N6" s="8"/>
      <c r="O6" s="8"/>
    </row>
    <row r="7" spans="2:31" ht="20" thickBot="1" x14ac:dyDescent="0.25">
      <c r="B7" s="43" t="s">
        <v>883</v>
      </c>
      <c r="C7" s="23" t="s">
        <v>884</v>
      </c>
      <c r="D7" s="25" t="s">
        <v>885</v>
      </c>
      <c r="E7" s="4"/>
      <c r="F7" s="9"/>
      <c r="R7" s="43" t="s">
        <v>883</v>
      </c>
      <c r="S7" s="24" t="s">
        <v>886</v>
      </c>
    </row>
    <row r="8" spans="2:31" ht="19" x14ac:dyDescent="0.2">
      <c r="B8" s="30" t="s">
        <v>414</v>
      </c>
      <c r="C8" s="111">
        <v>5</v>
      </c>
      <c r="D8" s="112"/>
      <c r="E8" s="4"/>
      <c r="F8" s="15" t="s">
        <v>883</v>
      </c>
      <c r="G8" t="s">
        <v>887</v>
      </c>
      <c r="H8"/>
      <c r="R8" s="30" t="s">
        <v>112</v>
      </c>
      <c r="S8" s="26">
        <v>7</v>
      </c>
      <c r="U8" s="15" t="s">
        <v>883</v>
      </c>
      <c r="V8" t="s">
        <v>888</v>
      </c>
      <c r="W8"/>
    </row>
    <row r="9" spans="2:31" ht="19" x14ac:dyDescent="0.2">
      <c r="B9" s="21" t="s">
        <v>193</v>
      </c>
      <c r="C9" s="113"/>
      <c r="D9" s="114">
        <v>8</v>
      </c>
      <c r="E9" s="4"/>
      <c r="F9" s="16" t="s">
        <v>243</v>
      </c>
      <c r="G9">
        <v>585</v>
      </c>
      <c r="H9"/>
      <c r="R9" s="21" t="s">
        <v>142</v>
      </c>
      <c r="S9" s="27">
        <v>7</v>
      </c>
      <c r="U9" s="16" t="s">
        <v>112</v>
      </c>
      <c r="V9">
        <v>714</v>
      </c>
      <c r="W9"/>
    </row>
    <row r="10" spans="2:31" ht="19" x14ac:dyDescent="0.2">
      <c r="B10" s="21" t="s">
        <v>77</v>
      </c>
      <c r="C10" s="113"/>
      <c r="D10" s="114">
        <v>5</v>
      </c>
      <c r="E10" s="4"/>
      <c r="F10" s="16" t="s">
        <v>78</v>
      </c>
      <c r="G10">
        <v>1152</v>
      </c>
      <c r="H10"/>
      <c r="R10" s="21" t="s">
        <v>167</v>
      </c>
      <c r="S10" s="27">
        <v>7</v>
      </c>
      <c r="U10" s="16" t="s">
        <v>142</v>
      </c>
      <c r="V10">
        <v>315</v>
      </c>
      <c r="W10"/>
    </row>
    <row r="11" spans="2:31" ht="19" x14ac:dyDescent="0.2">
      <c r="B11" s="21" t="s">
        <v>142</v>
      </c>
      <c r="C11" s="113">
        <v>4.5</v>
      </c>
      <c r="D11" s="114">
        <v>5</v>
      </c>
      <c r="E11" s="4"/>
      <c r="F11" s="16" t="s">
        <v>211</v>
      </c>
      <c r="G11">
        <v>792</v>
      </c>
      <c r="H11"/>
      <c r="R11" s="21" t="s">
        <v>211</v>
      </c>
      <c r="S11" s="27">
        <v>5</v>
      </c>
      <c r="U11" s="16" t="s">
        <v>99</v>
      </c>
      <c r="V11">
        <v>392</v>
      </c>
      <c r="W11"/>
    </row>
    <row r="12" spans="2:31" ht="19" x14ac:dyDescent="0.2">
      <c r="B12" s="21" t="s">
        <v>131</v>
      </c>
      <c r="C12" s="113">
        <v>8</v>
      </c>
      <c r="D12" s="114">
        <v>8</v>
      </c>
      <c r="E12" s="4"/>
      <c r="F12" s="16" t="s">
        <v>496</v>
      </c>
      <c r="G12">
        <v>861</v>
      </c>
      <c r="H12"/>
      <c r="R12" s="21" t="s">
        <v>78</v>
      </c>
      <c r="S12" s="27">
        <v>8</v>
      </c>
      <c r="U12" s="16" t="s">
        <v>191</v>
      </c>
      <c r="V12">
        <v>567</v>
      </c>
      <c r="W12"/>
    </row>
    <row r="13" spans="2:31" ht="19" x14ac:dyDescent="0.2">
      <c r="B13" s="21" t="s">
        <v>99</v>
      </c>
      <c r="C13" s="113">
        <v>6</v>
      </c>
      <c r="D13" s="114">
        <v>5</v>
      </c>
      <c r="E13" s="4"/>
      <c r="F13" s="16" t="s">
        <v>192</v>
      </c>
      <c r="G13">
        <v>552</v>
      </c>
      <c r="H13"/>
      <c r="R13" s="21" t="s">
        <v>191</v>
      </c>
      <c r="S13" s="27">
        <v>7</v>
      </c>
      <c r="U13" s="16" t="s">
        <v>167</v>
      </c>
      <c r="V13">
        <v>518</v>
      </c>
      <c r="W13"/>
    </row>
    <row r="14" spans="2:31" ht="19" x14ac:dyDescent="0.2">
      <c r="B14" s="21" t="s">
        <v>192</v>
      </c>
      <c r="C14" s="113"/>
      <c r="D14" s="114">
        <v>8</v>
      </c>
      <c r="E14" s="4"/>
      <c r="F14" s="16" t="s">
        <v>99</v>
      </c>
      <c r="G14">
        <v>705</v>
      </c>
      <c r="H14"/>
      <c r="R14" s="21" t="s">
        <v>99</v>
      </c>
      <c r="S14" s="27">
        <v>7</v>
      </c>
      <c r="U14" s="16" t="s">
        <v>496</v>
      </c>
      <c r="V14">
        <v>714</v>
      </c>
      <c r="W14"/>
    </row>
    <row r="15" spans="2:31" ht="20" thickBot="1" x14ac:dyDescent="0.25">
      <c r="B15" s="21" t="s">
        <v>496</v>
      </c>
      <c r="C15" s="113">
        <v>6.5</v>
      </c>
      <c r="D15" s="114">
        <v>7</v>
      </c>
      <c r="E15" s="4"/>
      <c r="F15" s="16" t="s">
        <v>131</v>
      </c>
      <c r="G15">
        <v>1032</v>
      </c>
      <c r="H15"/>
      <c r="R15" s="22" t="s">
        <v>496</v>
      </c>
      <c r="S15" s="28">
        <v>7</v>
      </c>
      <c r="U15" s="16" t="s">
        <v>211</v>
      </c>
      <c r="V15">
        <v>210</v>
      </c>
      <c r="W15"/>
    </row>
    <row r="16" spans="2:31" ht="19" x14ac:dyDescent="0.2">
      <c r="B16" s="21" t="s">
        <v>211</v>
      </c>
      <c r="C16" s="113">
        <v>4</v>
      </c>
      <c r="D16" s="114">
        <v>8</v>
      </c>
      <c r="E16" s="4"/>
      <c r="F16" s="16" t="s">
        <v>142</v>
      </c>
      <c r="G16">
        <v>845</v>
      </c>
      <c r="H16"/>
      <c r="R16" s="18" t="s">
        <v>857</v>
      </c>
      <c r="S16" s="43">
        <v>6.875</v>
      </c>
      <c r="U16" s="16" t="s">
        <v>78</v>
      </c>
      <c r="V16">
        <v>816</v>
      </c>
      <c r="W16"/>
    </row>
    <row r="17" spans="2:23" ht="19" x14ac:dyDescent="0.2">
      <c r="B17" s="21" t="s">
        <v>78</v>
      </c>
      <c r="C17" s="113">
        <v>5.5</v>
      </c>
      <c r="D17" s="114">
        <v>4</v>
      </c>
      <c r="E17" s="4"/>
      <c r="F17" s="16" t="s">
        <v>77</v>
      </c>
      <c r="G17">
        <v>669</v>
      </c>
      <c r="H17"/>
      <c r="R17" s="4"/>
      <c r="S17" s="4"/>
      <c r="U17" s="16" t="s">
        <v>857</v>
      </c>
      <c r="V17">
        <v>4246</v>
      </c>
      <c r="W17"/>
    </row>
    <row r="18" spans="2:23" ht="20" thickBot="1" x14ac:dyDescent="0.25">
      <c r="B18" s="22" t="s">
        <v>243</v>
      </c>
      <c r="C18" s="115">
        <v>4</v>
      </c>
      <c r="D18" s="116">
        <v>5</v>
      </c>
      <c r="E18" s="4"/>
      <c r="F18" s="16" t="s">
        <v>193</v>
      </c>
      <c r="G18">
        <v>512</v>
      </c>
      <c r="H18"/>
      <c r="R18" s="4"/>
      <c r="S18" s="4"/>
      <c r="U18"/>
      <c r="V18"/>
      <c r="W18"/>
    </row>
    <row r="19" spans="2:23" x14ac:dyDescent="0.2">
      <c r="B19" s="18" t="s">
        <v>857</v>
      </c>
      <c r="C19" s="43">
        <v>5.4545454545454541</v>
      </c>
      <c r="D19" s="43">
        <v>6</v>
      </c>
      <c r="E19" s="4"/>
      <c r="F19" s="16" t="s">
        <v>414</v>
      </c>
      <c r="G19">
        <v>200</v>
      </c>
      <c r="H19"/>
      <c r="R19" s="4"/>
      <c r="S19" s="4"/>
      <c r="U19"/>
      <c r="V19"/>
      <c r="W19"/>
    </row>
    <row r="20" spans="2:23" x14ac:dyDescent="0.2">
      <c r="B20" s="4"/>
      <c r="C20" s="4"/>
      <c r="D20" s="4"/>
      <c r="E20" s="4"/>
      <c r="F20" s="16" t="s">
        <v>857</v>
      </c>
      <c r="G20">
        <v>7905</v>
      </c>
      <c r="H20"/>
      <c r="R20" s="4"/>
      <c r="S20" s="4"/>
      <c r="U20"/>
      <c r="V20"/>
      <c r="W20"/>
    </row>
    <row r="21" spans="2:23" x14ac:dyDescent="0.2">
      <c r="B21" s="4"/>
      <c r="C21" s="4"/>
      <c r="D21" s="4"/>
      <c r="E21" s="4"/>
      <c r="F21"/>
      <c r="G21"/>
      <c r="H21"/>
      <c r="U21"/>
      <c r="V21"/>
      <c r="W21"/>
    </row>
    <row r="22" spans="2:23" x14ac:dyDescent="0.2">
      <c r="B22" s="4"/>
      <c r="C22" s="4"/>
      <c r="D22" s="4"/>
      <c r="E22" s="4"/>
      <c r="F22"/>
      <c r="G22"/>
      <c r="H22"/>
      <c r="U22"/>
      <c r="V22"/>
      <c r="W22"/>
    </row>
    <row r="23" spans="2:23" x14ac:dyDescent="0.2">
      <c r="B23" s="4"/>
      <c r="C23" s="4"/>
      <c r="D23" s="4"/>
      <c r="E23" s="4"/>
      <c r="F23"/>
      <c r="G23"/>
      <c r="H23"/>
      <c r="U23" s="4"/>
      <c r="V23" s="4"/>
      <c r="W23"/>
    </row>
    <row r="24" spans="2:23" x14ac:dyDescent="0.2">
      <c r="B24" s="4"/>
      <c r="C24" s="4"/>
      <c r="D24" s="4"/>
      <c r="E24" s="4"/>
      <c r="F24"/>
      <c r="G24"/>
      <c r="H24"/>
      <c r="U24" s="4"/>
      <c r="V24" s="4"/>
      <c r="W24"/>
    </row>
    <row r="25" spans="2:23" x14ac:dyDescent="0.2">
      <c r="B25" s="4"/>
      <c r="C25" s="4"/>
      <c r="D25" s="4"/>
      <c r="E25" s="4"/>
      <c r="F25"/>
      <c r="G25"/>
      <c r="H25"/>
      <c r="U25" s="4"/>
      <c r="V25" s="4"/>
      <c r="W25"/>
    </row>
    <row r="26" spans="2:23" x14ac:dyDescent="0.2">
      <c r="B26" s="4"/>
      <c r="C26" s="4"/>
      <c r="D26" s="4"/>
      <c r="E26" s="4"/>
      <c r="F26"/>
      <c r="G26"/>
      <c r="U26" s="4"/>
      <c r="V26" s="4"/>
    </row>
    <row r="27" spans="2:23" ht="17" thickBot="1" x14ac:dyDescent="0.25">
      <c r="B27" s="4"/>
      <c r="C27" s="4"/>
      <c r="D27" s="4"/>
      <c r="E27" s="4"/>
      <c r="F27"/>
      <c r="G27"/>
      <c r="U27" s="4"/>
      <c r="V27" s="4"/>
    </row>
    <row r="28" spans="2:23" x14ac:dyDescent="0.2">
      <c r="B28" s="4"/>
      <c r="C28" s="4"/>
      <c r="D28" s="4"/>
      <c r="E28" s="4"/>
      <c r="F28"/>
      <c r="G28"/>
      <c r="J28" s="4"/>
      <c r="K28" s="4"/>
      <c r="U28" s="4"/>
      <c r="V28" s="4"/>
    </row>
    <row r="29" spans="2:23" x14ac:dyDescent="0.2">
      <c r="B29" s="4"/>
      <c r="C29" s="4"/>
      <c r="D29" s="4"/>
      <c r="E29" s="4"/>
      <c r="F29"/>
      <c r="G29"/>
      <c r="U29" s="4"/>
      <c r="V29" s="4"/>
    </row>
    <row r="30" spans="2:23" x14ac:dyDescent="0.2">
      <c r="B30" s="4"/>
      <c r="C30" s="4"/>
      <c r="D30" s="4"/>
      <c r="E30" s="4"/>
      <c r="F30"/>
      <c r="G30"/>
      <c r="U30" s="4"/>
      <c r="V30" s="4"/>
    </row>
    <row r="31" spans="2:23" x14ac:dyDescent="0.2">
      <c r="B31" s="4"/>
      <c r="C31" s="4"/>
      <c r="D31" s="4"/>
      <c r="F31"/>
      <c r="G31"/>
      <c r="U31" s="4"/>
      <c r="V31" s="4"/>
    </row>
    <row r="32" spans="2:23" x14ac:dyDescent="0.2">
      <c r="B32" s="4"/>
      <c r="C32" s="4"/>
      <c r="D32" s="4"/>
      <c r="F32"/>
      <c r="G32"/>
      <c r="U32" s="4"/>
      <c r="V32" s="4"/>
    </row>
    <row r="33" spans="2:31" x14ac:dyDescent="0.2">
      <c r="B33" s="4"/>
      <c r="C33" s="4"/>
      <c r="D33" s="4"/>
      <c r="F33"/>
      <c r="G33"/>
      <c r="U33" s="4"/>
      <c r="V33" s="4"/>
    </row>
    <row r="34" spans="2:31" ht="17" thickBot="1" x14ac:dyDescent="0.25">
      <c r="B34" s="4"/>
      <c r="C34" s="4"/>
      <c r="D34" s="4"/>
      <c r="F34"/>
      <c r="G34"/>
      <c r="U34" s="4"/>
      <c r="V34" s="4"/>
    </row>
    <row r="35" spans="2:31" x14ac:dyDescent="0.2">
      <c r="B35" s="4"/>
      <c r="C35" s="4"/>
      <c r="D35" s="4"/>
      <c r="F35"/>
      <c r="G35"/>
      <c r="U35" s="4"/>
      <c r="V35" s="4"/>
    </row>
    <row r="36" spans="2:31" x14ac:dyDescent="0.2">
      <c r="F36"/>
      <c r="G36"/>
      <c r="U36" s="4"/>
      <c r="V36" s="4"/>
    </row>
    <row r="37" spans="2:31" x14ac:dyDescent="0.2">
      <c r="U37" s="4"/>
      <c r="V37" s="4"/>
    </row>
    <row r="38" spans="2:31" x14ac:dyDescent="0.2">
      <c r="U38" s="4"/>
      <c r="V38" s="4"/>
    </row>
    <row r="39" spans="2:31" x14ac:dyDescent="0.2">
      <c r="G39" s="4"/>
      <c r="H39" s="4"/>
      <c r="I39" s="4"/>
      <c r="U39" s="4"/>
      <c r="V39" s="4"/>
    </row>
    <row r="40" spans="2:31" x14ac:dyDescent="0.2">
      <c r="G40" s="4"/>
      <c r="H40" s="4"/>
      <c r="I40" s="4"/>
      <c r="U40" s="4"/>
      <c r="V40" s="4"/>
    </row>
    <row r="41" spans="2:31" x14ac:dyDescent="0.2">
      <c r="G41" s="4"/>
      <c r="H41" s="4"/>
      <c r="I41" s="4"/>
      <c r="U41" s="4"/>
      <c r="V41" s="4"/>
    </row>
    <row r="42" spans="2:31" x14ac:dyDescent="0.2">
      <c r="C42" s="4"/>
      <c r="D42" s="4"/>
      <c r="E42" s="4"/>
      <c r="U42" s="4"/>
      <c r="V42" s="4"/>
    </row>
    <row r="43" spans="2:31" x14ac:dyDescent="0.2">
      <c r="E43" s="4"/>
      <c r="F43" s="4"/>
      <c r="G43" s="4"/>
      <c r="U43" s="4"/>
      <c r="V43" s="4"/>
    </row>
    <row r="44" spans="2:31" ht="17" thickBot="1" x14ac:dyDescent="0.25">
      <c r="E44" s="4"/>
      <c r="F44" s="4"/>
      <c r="G44" s="4"/>
      <c r="U44" s="4"/>
      <c r="V44" s="4"/>
    </row>
    <row r="45" spans="2:31" x14ac:dyDescent="0.2">
      <c r="E45" s="144" t="s">
        <v>889</v>
      </c>
      <c r="F45" s="145"/>
      <c r="G45" s="145"/>
      <c r="H45" s="145"/>
      <c r="I45" s="145"/>
      <c r="J45" s="145"/>
      <c r="K45" s="145"/>
      <c r="L45" s="145"/>
      <c r="M45" s="146"/>
    </row>
    <row r="46" spans="2:31" x14ac:dyDescent="0.2">
      <c r="E46" s="147"/>
      <c r="F46" s="148"/>
      <c r="G46" s="148"/>
      <c r="H46" s="148"/>
      <c r="I46" s="148"/>
      <c r="J46" s="148"/>
      <c r="K46" s="148"/>
      <c r="L46" s="148"/>
      <c r="M46" s="149"/>
      <c r="U46" s="147" t="s">
        <v>890</v>
      </c>
      <c r="V46" s="148"/>
      <c r="W46" s="148"/>
      <c r="X46" s="148"/>
      <c r="Y46" s="148"/>
      <c r="Z46" s="148"/>
      <c r="AA46" s="148"/>
      <c r="AB46" s="148"/>
      <c r="AC46" s="148"/>
      <c r="AD46" s="148"/>
      <c r="AE46" s="148"/>
    </row>
    <row r="47" spans="2:31" ht="17" thickBot="1" x14ac:dyDescent="0.25">
      <c r="E47" s="150"/>
      <c r="F47" s="151"/>
      <c r="G47" s="151"/>
      <c r="H47" s="151"/>
      <c r="I47" s="151"/>
      <c r="J47" s="151"/>
      <c r="K47" s="151"/>
      <c r="L47" s="151"/>
      <c r="M47" s="152"/>
      <c r="U47" s="147"/>
      <c r="V47" s="148"/>
      <c r="W47" s="148"/>
      <c r="X47" s="148"/>
      <c r="Y47" s="148"/>
      <c r="Z47" s="148"/>
      <c r="AA47" s="148"/>
      <c r="AB47" s="148"/>
      <c r="AC47" s="148"/>
      <c r="AD47" s="148"/>
      <c r="AE47" s="148"/>
    </row>
    <row r="48" spans="2:31" x14ac:dyDescent="0.2">
      <c r="E48" s="4"/>
      <c r="F48" s="4"/>
      <c r="G48" s="4"/>
      <c r="U48" s="147"/>
      <c r="V48" s="148"/>
      <c r="W48" s="148"/>
      <c r="X48" s="148"/>
      <c r="Y48" s="148"/>
      <c r="Z48" s="148"/>
      <c r="AA48" s="148"/>
      <c r="AB48" s="148"/>
      <c r="AC48" s="148"/>
      <c r="AD48" s="148"/>
      <c r="AE48" s="148"/>
    </row>
    <row r="49" spans="2:23" ht="17" thickBot="1" x14ac:dyDescent="0.25">
      <c r="E49" s="4"/>
      <c r="F49" s="4"/>
      <c r="G49" s="4"/>
    </row>
    <row r="50" spans="2:23" ht="20" thickBot="1" x14ac:dyDescent="0.25">
      <c r="D50" s="15" t="s">
        <v>849</v>
      </c>
      <c r="E50" t="s">
        <v>884</v>
      </c>
      <c r="F50" t="s">
        <v>885</v>
      </c>
      <c r="G50" s="4"/>
      <c r="R50" s="43" t="s">
        <v>883</v>
      </c>
      <c r="S50" s="24" t="s">
        <v>886</v>
      </c>
    </row>
    <row r="51" spans="2:23" ht="19" x14ac:dyDescent="0.2">
      <c r="D51" s="17">
        <v>45329</v>
      </c>
      <c r="E51">
        <v>5.5714285714285712</v>
      </c>
      <c r="F51">
        <v>6.333333333333333</v>
      </c>
      <c r="G51" s="4"/>
      <c r="R51" s="29" t="s">
        <v>106</v>
      </c>
      <c r="S51" s="26">
        <v>7</v>
      </c>
      <c r="U51" s="15" t="s">
        <v>883</v>
      </c>
      <c r="V51" t="s">
        <v>888</v>
      </c>
      <c r="W51"/>
    </row>
    <row r="52" spans="2:23" ht="19" x14ac:dyDescent="0.2">
      <c r="D52" s="17">
        <v>45331</v>
      </c>
      <c r="E52">
        <v>5.25</v>
      </c>
      <c r="F52">
        <v>5</v>
      </c>
      <c r="G52" s="4"/>
      <c r="R52" s="21" t="s">
        <v>192</v>
      </c>
      <c r="S52" s="27">
        <v>9</v>
      </c>
      <c r="U52" s="16" t="s">
        <v>106</v>
      </c>
      <c r="V52">
        <v>756</v>
      </c>
      <c r="W52"/>
    </row>
    <row r="53" spans="2:23" ht="19" x14ac:dyDescent="0.2">
      <c r="D53" s="17" t="s">
        <v>858</v>
      </c>
      <c r="E53">
        <v>5.4545454545454541</v>
      </c>
      <c r="F53">
        <v>6</v>
      </c>
      <c r="R53" s="21" t="s">
        <v>171</v>
      </c>
      <c r="S53" s="27">
        <v>8</v>
      </c>
      <c r="U53" s="16" t="s">
        <v>171</v>
      </c>
      <c r="V53">
        <v>640</v>
      </c>
      <c r="W53"/>
    </row>
    <row r="54" spans="2:23" ht="20" thickBot="1" x14ac:dyDescent="0.25">
      <c r="D54"/>
      <c r="E54"/>
      <c r="F54"/>
      <c r="R54" s="22" t="s">
        <v>697</v>
      </c>
      <c r="S54" s="28">
        <v>5</v>
      </c>
      <c r="U54" s="16" t="s">
        <v>697</v>
      </c>
      <c r="V54">
        <v>400</v>
      </c>
      <c r="W54"/>
    </row>
    <row r="55" spans="2:23" x14ac:dyDescent="0.2">
      <c r="B55" s="10"/>
      <c r="D55"/>
      <c r="E55"/>
      <c r="F55"/>
      <c r="R55" s="18" t="s">
        <v>857</v>
      </c>
      <c r="S55" s="43">
        <v>7.25</v>
      </c>
      <c r="U55" s="16" t="s">
        <v>192</v>
      </c>
      <c r="V55">
        <v>720</v>
      </c>
      <c r="W55"/>
    </row>
    <row r="56" spans="2:23" x14ac:dyDescent="0.2">
      <c r="B56" s="10"/>
      <c r="D56"/>
      <c r="E56"/>
      <c r="F56"/>
      <c r="R56" s="4"/>
      <c r="S56" s="4"/>
      <c r="U56" s="16" t="s">
        <v>857</v>
      </c>
      <c r="V56">
        <v>2516</v>
      </c>
      <c r="W56"/>
    </row>
    <row r="57" spans="2:23" x14ac:dyDescent="0.2">
      <c r="B57" s="10"/>
      <c r="D57"/>
      <c r="E57"/>
      <c r="F57"/>
      <c r="R57" s="4"/>
      <c r="S57" s="4"/>
      <c r="U57"/>
      <c r="V57"/>
      <c r="W57"/>
    </row>
    <row r="58" spans="2:23" ht="17" thickBot="1" x14ac:dyDescent="0.25">
      <c r="B58" s="10"/>
      <c r="D58"/>
      <c r="E58"/>
      <c r="F58"/>
      <c r="R58" s="4"/>
      <c r="S58" s="4"/>
      <c r="U58" s="4"/>
      <c r="V58" s="4"/>
      <c r="W58" s="4"/>
    </row>
    <row r="59" spans="2:23" x14ac:dyDescent="0.2">
      <c r="B59" s="10"/>
      <c r="D59"/>
      <c r="E59"/>
      <c r="F59"/>
      <c r="R59" s="4"/>
      <c r="S59" s="4"/>
      <c r="U59" s="4"/>
      <c r="V59" s="4"/>
      <c r="W59" s="4"/>
    </row>
    <row r="60" spans="2:23" x14ac:dyDescent="0.2">
      <c r="B60" s="10"/>
      <c r="D60"/>
      <c r="E60"/>
      <c r="F60"/>
      <c r="R60" s="4"/>
      <c r="S60" s="4"/>
      <c r="U60" s="4"/>
      <c r="V60" s="4"/>
      <c r="W60" s="4"/>
    </row>
    <row r="61" spans="2:23" x14ac:dyDescent="0.2">
      <c r="B61" s="10"/>
      <c r="D61"/>
      <c r="E61"/>
      <c r="F61"/>
      <c r="R61" s="4"/>
      <c r="S61" s="4"/>
      <c r="U61" s="4"/>
      <c r="V61" s="4"/>
      <c r="W61" s="4"/>
    </row>
    <row r="62" spans="2:23" x14ac:dyDescent="0.2">
      <c r="B62" s="10"/>
      <c r="D62"/>
      <c r="E62"/>
      <c r="F62"/>
      <c r="R62" s="4"/>
      <c r="S62" s="4"/>
      <c r="U62" s="4"/>
      <c r="V62" s="4"/>
      <c r="W62" s="4"/>
    </row>
    <row r="63" spans="2:23" x14ac:dyDescent="0.2">
      <c r="B63" s="10"/>
      <c r="D63"/>
      <c r="E63"/>
      <c r="F63"/>
      <c r="R63" s="4"/>
      <c r="S63" s="4"/>
      <c r="U63" s="4"/>
      <c r="V63" s="4"/>
      <c r="W63" s="4"/>
    </row>
    <row r="64" spans="2:23" x14ac:dyDescent="0.2">
      <c r="B64" s="10"/>
      <c r="D64"/>
      <c r="E64"/>
      <c r="F64"/>
      <c r="U64" s="4"/>
      <c r="V64" s="4"/>
      <c r="W64" s="4"/>
    </row>
    <row r="65" spans="2:23" x14ac:dyDescent="0.2">
      <c r="B65" s="10"/>
      <c r="D65"/>
      <c r="E65"/>
      <c r="F65"/>
      <c r="U65" s="4"/>
      <c r="V65" s="4"/>
      <c r="W65" s="4"/>
    </row>
    <row r="66" spans="2:23" x14ac:dyDescent="0.2">
      <c r="B66" s="10"/>
      <c r="D66"/>
      <c r="E66"/>
      <c r="F66"/>
      <c r="U66" s="4"/>
      <c r="V66" s="4"/>
      <c r="W66" s="4"/>
    </row>
    <row r="67" spans="2:23" x14ac:dyDescent="0.2">
      <c r="B67" s="10"/>
      <c r="D67"/>
      <c r="E67"/>
      <c r="F67"/>
      <c r="U67" s="4"/>
      <c r="V67" s="4"/>
      <c r="W67" s="4"/>
    </row>
    <row r="68" spans="2:23" x14ac:dyDescent="0.2">
      <c r="B68" s="10"/>
      <c r="E68" s="4"/>
      <c r="F68" s="4"/>
      <c r="U68" s="4"/>
      <c r="V68" s="4"/>
      <c r="W68" s="4"/>
    </row>
    <row r="69" spans="2:23" x14ac:dyDescent="0.2">
      <c r="B69" s="10"/>
      <c r="E69" s="4"/>
      <c r="F69" s="4"/>
      <c r="U69" s="4"/>
      <c r="V69" s="4"/>
    </row>
    <row r="70" spans="2:23" x14ac:dyDescent="0.2">
      <c r="B70" s="10"/>
      <c r="E70" s="4"/>
      <c r="F70" s="4"/>
      <c r="U70" s="4"/>
      <c r="V70" s="4"/>
    </row>
    <row r="71" spans="2:23" x14ac:dyDescent="0.2">
      <c r="B71" s="10"/>
      <c r="E71" s="4"/>
      <c r="F71" s="4"/>
      <c r="U71" s="4"/>
      <c r="V71" s="4"/>
    </row>
    <row r="72" spans="2:23" x14ac:dyDescent="0.2">
      <c r="E72" s="4"/>
      <c r="F72" s="4"/>
      <c r="U72" s="4"/>
      <c r="V72" s="4"/>
    </row>
    <row r="73" spans="2:23" x14ac:dyDescent="0.2">
      <c r="D73" s="15" t="s">
        <v>849</v>
      </c>
      <c r="E73" t="s">
        <v>891</v>
      </c>
      <c r="F73" t="s">
        <v>892</v>
      </c>
      <c r="U73" s="4"/>
      <c r="V73" s="4"/>
    </row>
    <row r="74" spans="2:23" x14ac:dyDescent="0.2">
      <c r="D74" s="17">
        <v>45329</v>
      </c>
      <c r="E74">
        <v>623.29999999999995</v>
      </c>
      <c r="F74"/>
      <c r="U74" s="4"/>
      <c r="V74" s="4"/>
    </row>
    <row r="75" spans="2:23" x14ac:dyDescent="0.2">
      <c r="D75" s="17">
        <v>45331</v>
      </c>
      <c r="E75">
        <v>278.66666666666669</v>
      </c>
      <c r="F75"/>
      <c r="U75" s="4"/>
      <c r="V75" s="4"/>
    </row>
    <row r="76" spans="2:23" x14ac:dyDescent="0.2">
      <c r="D76" s="17" t="s">
        <v>858</v>
      </c>
      <c r="E76">
        <v>494.0625</v>
      </c>
      <c r="F76"/>
      <c r="U76" s="4"/>
      <c r="V76" s="4"/>
    </row>
    <row r="77" spans="2:23" x14ac:dyDescent="0.2">
      <c r="D77"/>
      <c r="E77"/>
      <c r="F77"/>
      <c r="U77" s="4"/>
      <c r="V77" s="4"/>
    </row>
    <row r="78" spans="2:23" x14ac:dyDescent="0.2">
      <c r="D78"/>
      <c r="E78"/>
      <c r="F78"/>
      <c r="U78" s="4"/>
      <c r="V78" s="4"/>
    </row>
    <row r="79" spans="2:23" x14ac:dyDescent="0.2">
      <c r="D79"/>
      <c r="E79"/>
      <c r="F79"/>
      <c r="U79" s="4"/>
      <c r="V79" s="4"/>
    </row>
    <row r="80" spans="2:23" x14ac:dyDescent="0.2">
      <c r="D80"/>
      <c r="E80"/>
      <c r="F80"/>
      <c r="U80" s="4"/>
      <c r="V80" s="4"/>
    </row>
    <row r="81" spans="4:22" x14ac:dyDescent="0.2">
      <c r="D81"/>
      <c r="E81"/>
      <c r="F81"/>
      <c r="U81" s="4"/>
      <c r="V81" s="4"/>
    </row>
    <row r="82" spans="4:22" x14ac:dyDescent="0.2">
      <c r="D82"/>
      <c r="E82"/>
      <c r="F82"/>
      <c r="U82" s="4"/>
      <c r="V82" s="4"/>
    </row>
    <row r="83" spans="4:22" x14ac:dyDescent="0.2">
      <c r="D83"/>
      <c r="E83"/>
      <c r="F83"/>
      <c r="U83" s="4"/>
      <c r="V83" s="4"/>
    </row>
    <row r="84" spans="4:22" x14ac:dyDescent="0.2">
      <c r="D84"/>
      <c r="E84"/>
      <c r="F84"/>
      <c r="U84" s="4"/>
      <c r="V84" s="4"/>
    </row>
    <row r="85" spans="4:22" x14ac:dyDescent="0.2">
      <c r="D85"/>
      <c r="E85"/>
      <c r="F85"/>
      <c r="U85" s="4"/>
      <c r="V85" s="4"/>
    </row>
    <row r="86" spans="4:22" x14ac:dyDescent="0.2">
      <c r="D86"/>
      <c r="E86"/>
      <c r="F86"/>
      <c r="U86" s="4"/>
      <c r="V86" s="4"/>
    </row>
    <row r="87" spans="4:22" x14ac:dyDescent="0.2">
      <c r="D87"/>
      <c r="E87"/>
      <c r="F87"/>
    </row>
    <row r="88" spans="4:22" x14ac:dyDescent="0.2">
      <c r="D88"/>
      <c r="E88"/>
      <c r="F88"/>
    </row>
    <row r="89" spans="4:22" x14ac:dyDescent="0.2">
      <c r="D89"/>
      <c r="E89"/>
      <c r="F89"/>
    </row>
    <row r="90" spans="4:22" x14ac:dyDescent="0.2">
      <c r="D90"/>
      <c r="E90"/>
      <c r="F90"/>
    </row>
    <row r="91" spans="4:22" x14ac:dyDescent="0.2">
      <c r="D91" s="4"/>
      <c r="E91" s="4"/>
      <c r="F91" s="4"/>
    </row>
    <row r="92" spans="4:22" x14ac:dyDescent="0.2">
      <c r="D92" s="4"/>
      <c r="E92" s="4"/>
      <c r="F92" s="4"/>
    </row>
    <row r="93" spans="4:22" x14ac:dyDescent="0.2">
      <c r="D93" s="4"/>
      <c r="E93" s="4"/>
      <c r="F93" s="4"/>
    </row>
    <row r="94" spans="4:22" x14ac:dyDescent="0.2">
      <c r="D94" s="4"/>
      <c r="E94" s="4"/>
      <c r="F94" s="4"/>
    </row>
    <row r="95" spans="4:22" x14ac:dyDescent="0.2">
      <c r="D95" s="4"/>
      <c r="E95" s="4"/>
      <c r="F95" s="4"/>
    </row>
    <row r="96" spans="4:22" x14ac:dyDescent="0.2">
      <c r="D96" s="4"/>
      <c r="E96" s="4"/>
      <c r="F96" s="4"/>
    </row>
    <row r="97" spans="2:161" x14ac:dyDescent="0.2">
      <c r="D97" s="4"/>
      <c r="E97" s="4"/>
      <c r="F97" s="4"/>
    </row>
    <row r="98" spans="2:161" ht="16" customHeight="1" x14ac:dyDescent="0.2">
      <c r="D98" s="4"/>
      <c r="E98" s="4"/>
      <c r="F98" s="4"/>
    </row>
    <row r="99" spans="2:161" ht="16" customHeight="1" x14ac:dyDescent="0.2">
      <c r="D99" s="4"/>
      <c r="E99" s="4"/>
      <c r="F99" s="4"/>
    </row>
    <row r="100" spans="2:161" ht="17" customHeight="1" x14ac:dyDescent="0.2">
      <c r="D100" s="4"/>
      <c r="E100" s="4"/>
      <c r="F100" s="4"/>
    </row>
    <row r="101" spans="2:161" ht="17" thickBot="1" x14ac:dyDescent="0.25">
      <c r="D101" s="4"/>
      <c r="E101" s="4"/>
      <c r="F101" s="4"/>
    </row>
    <row r="102" spans="2:161" ht="16" customHeight="1" thickBot="1" x14ac:dyDescent="0.25">
      <c r="D102" s="4"/>
      <c r="E102" s="144" t="s">
        <v>893</v>
      </c>
      <c r="F102" s="145"/>
      <c r="G102" s="145"/>
      <c r="H102" s="146"/>
      <c r="I102" s="55"/>
      <c r="J102" s="55"/>
      <c r="K102" s="55"/>
      <c r="L102" s="55"/>
      <c r="M102" s="55"/>
    </row>
    <row r="103" spans="2:161" ht="17" customHeight="1" thickBot="1" x14ac:dyDescent="0.25">
      <c r="B103" s="70" t="s">
        <v>894</v>
      </c>
      <c r="C103" s="70" t="s">
        <v>895</v>
      </c>
      <c r="D103" s="4"/>
      <c r="E103" s="147"/>
      <c r="F103" s="148"/>
      <c r="G103" s="148"/>
      <c r="H103" s="149"/>
      <c r="I103" s="55"/>
      <c r="J103" s="55"/>
      <c r="K103" s="55"/>
      <c r="L103" s="55"/>
      <c r="M103" s="55"/>
    </row>
    <row r="104" spans="2:161" ht="17" customHeight="1" thickBot="1" x14ac:dyDescent="0.25">
      <c r="B104" s="69">
        <v>45124</v>
      </c>
      <c r="C104" s="69">
        <v>45490</v>
      </c>
      <c r="D104" s="4"/>
      <c r="E104" s="150"/>
      <c r="F104" s="151"/>
      <c r="G104" s="151"/>
      <c r="H104" s="152"/>
      <c r="I104" s="55"/>
      <c r="J104" s="55"/>
      <c r="K104" s="55"/>
      <c r="L104" s="55"/>
      <c r="M104" s="55"/>
    </row>
    <row r="105" spans="2:161" ht="17" thickBot="1" x14ac:dyDescent="0.25">
      <c r="D105" s="4"/>
      <c r="E105" s="4"/>
      <c r="F105" s="4"/>
    </row>
    <row r="106" spans="2:161" ht="26" customHeight="1" thickBot="1" x14ac:dyDescent="0.25">
      <c r="C106" s="153" t="s">
        <v>896</v>
      </c>
      <c r="D106" s="154"/>
      <c r="E106" s="154"/>
      <c r="F106" s="154"/>
      <c r="G106" s="154"/>
      <c r="H106" s="155"/>
      <c r="I106" s="153" t="s">
        <v>897</v>
      </c>
      <c r="J106" s="154"/>
      <c r="K106" s="154"/>
      <c r="L106" s="154"/>
      <c r="M106" s="154"/>
      <c r="N106" s="154"/>
      <c r="O106" s="154"/>
      <c r="P106" s="154"/>
      <c r="Q106" s="154"/>
      <c r="R106" s="154"/>
      <c r="S106" s="154"/>
      <c r="T106" s="154"/>
      <c r="U106" s="154"/>
      <c r="V106" s="155"/>
      <c r="W106" s="153" t="s">
        <v>898</v>
      </c>
      <c r="X106" s="154"/>
      <c r="Y106" s="154"/>
      <c r="Z106" s="154"/>
      <c r="AA106" s="154"/>
      <c r="AB106" s="154"/>
      <c r="AC106" s="154"/>
      <c r="AD106" s="154"/>
      <c r="AE106" s="154"/>
      <c r="AF106" s="154"/>
      <c r="AG106" s="154"/>
      <c r="AH106" s="154"/>
      <c r="AI106" s="155"/>
      <c r="AJ106" s="153" t="s">
        <v>899</v>
      </c>
      <c r="AK106" s="154"/>
      <c r="AL106" s="154"/>
      <c r="AM106" s="154"/>
      <c r="AN106" s="154"/>
      <c r="AO106" s="154"/>
      <c r="AP106" s="154"/>
      <c r="AQ106" s="154"/>
      <c r="AR106" s="154"/>
      <c r="AS106" s="154"/>
      <c r="AT106" s="154"/>
      <c r="AU106" s="154"/>
      <c r="AV106" s="155"/>
      <c r="AW106" s="153" t="s">
        <v>900</v>
      </c>
      <c r="AX106" s="154"/>
      <c r="AY106" s="154"/>
      <c r="AZ106" s="154"/>
      <c r="BA106" s="154"/>
      <c r="BB106" s="154"/>
      <c r="BC106" s="154"/>
      <c r="BD106" s="154"/>
      <c r="BE106" s="154"/>
      <c r="BF106" s="154"/>
      <c r="BG106" s="154"/>
      <c r="BH106" s="154"/>
      <c r="BI106" s="155"/>
      <c r="BJ106" s="153" t="s">
        <v>901</v>
      </c>
      <c r="BK106" s="154"/>
      <c r="BL106" s="154"/>
      <c r="BM106" s="154"/>
      <c r="BN106" s="154"/>
      <c r="BO106" s="154"/>
      <c r="BP106" s="154"/>
      <c r="BQ106" s="154"/>
      <c r="BR106" s="154"/>
      <c r="BS106" s="154"/>
      <c r="BT106" s="154"/>
      <c r="BU106" s="154"/>
      <c r="BV106" s="155"/>
      <c r="BW106" s="153" t="s">
        <v>902</v>
      </c>
      <c r="BX106" s="154"/>
      <c r="BY106" s="154"/>
      <c r="BZ106" s="154"/>
      <c r="CA106" s="154"/>
      <c r="CB106" s="154"/>
      <c r="CC106" s="154"/>
      <c r="CD106" s="154"/>
      <c r="CE106" s="154"/>
      <c r="CF106" s="154"/>
      <c r="CG106" s="154"/>
      <c r="CH106" s="154"/>
      <c r="CI106" s="154"/>
      <c r="CJ106" s="155"/>
      <c r="CK106" s="153" t="s">
        <v>903</v>
      </c>
      <c r="CL106" s="154"/>
      <c r="CM106" s="154"/>
      <c r="CN106" s="154"/>
      <c r="CO106" s="154"/>
      <c r="CP106" s="154"/>
      <c r="CQ106" s="154"/>
      <c r="CR106" s="154"/>
      <c r="CS106" s="154"/>
      <c r="CT106" s="154"/>
      <c r="CU106" s="154"/>
      <c r="CV106" s="155"/>
      <c r="CW106" s="153" t="s">
        <v>904</v>
      </c>
      <c r="CX106" s="154"/>
      <c r="CY106" s="154"/>
      <c r="CZ106" s="154"/>
      <c r="DA106" s="154"/>
      <c r="DB106" s="154"/>
      <c r="DC106" s="154"/>
      <c r="DD106" s="154"/>
      <c r="DE106" s="154"/>
      <c r="DF106" s="154"/>
      <c r="DG106" s="154"/>
      <c r="DH106" s="154"/>
      <c r="DI106" s="155"/>
      <c r="DJ106" s="153" t="s">
        <v>905</v>
      </c>
      <c r="DK106" s="154"/>
      <c r="DL106" s="154"/>
      <c r="DM106" s="154"/>
      <c r="DN106" s="154"/>
      <c r="DO106" s="154"/>
      <c r="DP106" s="154"/>
      <c r="DQ106" s="154"/>
      <c r="DR106" s="154"/>
      <c r="DS106" s="154"/>
      <c r="DT106" s="154"/>
      <c r="DU106" s="154"/>
      <c r="DV106" s="155"/>
      <c r="DW106" s="153" t="s">
        <v>906</v>
      </c>
      <c r="DX106" s="154"/>
      <c r="DY106" s="154"/>
      <c r="DZ106" s="154"/>
      <c r="EA106" s="154"/>
      <c r="EB106" s="154"/>
      <c r="EC106" s="154"/>
      <c r="ED106" s="154"/>
      <c r="EE106" s="154"/>
      <c r="EF106" s="154"/>
      <c r="EG106" s="154"/>
      <c r="EH106" s="154"/>
      <c r="EI106" s="154"/>
      <c r="EJ106" s="155"/>
      <c r="EK106" s="153" t="s">
        <v>907</v>
      </c>
      <c r="EL106" s="154"/>
      <c r="EM106" s="154"/>
      <c r="EN106" s="154"/>
      <c r="EO106" s="154"/>
      <c r="EP106" s="154"/>
      <c r="EQ106" s="154"/>
      <c r="ER106" s="154"/>
      <c r="ES106" s="154"/>
      <c r="ET106" s="154"/>
      <c r="EU106" s="154"/>
      <c r="EV106" s="155"/>
      <c r="EW106" s="153" t="s">
        <v>896</v>
      </c>
      <c r="EX106" s="154"/>
      <c r="EY106" s="154"/>
      <c r="EZ106" s="154"/>
      <c r="FA106" s="154"/>
      <c r="FB106" s="154"/>
      <c r="FC106" s="154"/>
      <c r="FD106" s="155"/>
    </row>
    <row r="107" spans="2:161" x14ac:dyDescent="0.2">
      <c r="B107" s="5" t="s">
        <v>908</v>
      </c>
      <c r="C107" s="65" t="s">
        <v>909</v>
      </c>
      <c r="D107" s="66" t="s">
        <v>910</v>
      </c>
      <c r="E107" s="66" t="s">
        <v>911</v>
      </c>
      <c r="F107" s="66" t="s">
        <v>912</v>
      </c>
      <c r="G107" s="66" t="s">
        <v>913</v>
      </c>
      <c r="H107" s="66" t="s">
        <v>914</v>
      </c>
      <c r="I107" s="66" t="s">
        <v>915</v>
      </c>
      <c r="J107" s="66" t="s">
        <v>916</v>
      </c>
      <c r="K107" s="66" t="s">
        <v>917</v>
      </c>
      <c r="L107" s="66" t="s">
        <v>918</v>
      </c>
      <c r="M107" s="66" t="s">
        <v>919</v>
      </c>
      <c r="N107" s="66" t="s">
        <v>920</v>
      </c>
      <c r="O107" s="66" t="s">
        <v>921</v>
      </c>
      <c r="P107" s="66" t="s">
        <v>922</v>
      </c>
      <c r="Q107" s="66" t="s">
        <v>923</v>
      </c>
      <c r="R107" s="66" t="s">
        <v>924</v>
      </c>
      <c r="S107" s="66" t="s">
        <v>925</v>
      </c>
      <c r="T107" s="66" t="s">
        <v>926</v>
      </c>
      <c r="U107" s="66" t="s">
        <v>927</v>
      </c>
      <c r="V107" s="66" t="s">
        <v>928</v>
      </c>
      <c r="W107" s="66" t="s">
        <v>929</v>
      </c>
      <c r="X107" s="66" t="s">
        <v>930</v>
      </c>
      <c r="Y107" s="66" t="s">
        <v>931</v>
      </c>
      <c r="Z107" s="66" t="s">
        <v>932</v>
      </c>
      <c r="AA107" s="66" t="s">
        <v>933</v>
      </c>
      <c r="AB107" s="66" t="s">
        <v>934</v>
      </c>
      <c r="AC107" s="66" t="s">
        <v>935</v>
      </c>
      <c r="AD107" s="66" t="s">
        <v>936</v>
      </c>
      <c r="AE107" s="66" t="s">
        <v>937</v>
      </c>
      <c r="AF107" s="66" t="s">
        <v>938</v>
      </c>
      <c r="AG107" s="66" t="s">
        <v>939</v>
      </c>
      <c r="AH107" s="66" t="s">
        <v>940</v>
      </c>
      <c r="AI107" s="66" t="s">
        <v>941</v>
      </c>
      <c r="AJ107" s="66" t="s">
        <v>942</v>
      </c>
      <c r="AK107" s="66" t="s">
        <v>943</v>
      </c>
      <c r="AL107" s="66" t="s">
        <v>944</v>
      </c>
      <c r="AM107" s="66" t="s">
        <v>945</v>
      </c>
      <c r="AN107" s="66" t="s">
        <v>946</v>
      </c>
      <c r="AO107" s="66" t="s">
        <v>947</v>
      </c>
      <c r="AP107" s="66" t="s">
        <v>948</v>
      </c>
      <c r="AQ107" s="66" t="s">
        <v>949</v>
      </c>
      <c r="AR107" s="66" t="s">
        <v>950</v>
      </c>
      <c r="AS107" s="66" t="s">
        <v>951</v>
      </c>
      <c r="AT107" s="66" t="s">
        <v>952</v>
      </c>
      <c r="AU107" s="66" t="s">
        <v>953</v>
      </c>
      <c r="AV107" s="66" t="s">
        <v>954</v>
      </c>
      <c r="AW107" s="66" t="s">
        <v>955</v>
      </c>
      <c r="AX107" s="66" t="s">
        <v>956</v>
      </c>
      <c r="AY107" s="66" t="s">
        <v>957</v>
      </c>
      <c r="AZ107" s="66" t="s">
        <v>958</v>
      </c>
      <c r="BA107" s="66" t="s">
        <v>959</v>
      </c>
      <c r="BB107" s="66" t="s">
        <v>960</v>
      </c>
      <c r="BC107" s="66" t="s">
        <v>961</v>
      </c>
      <c r="BD107" s="66" t="s">
        <v>962</v>
      </c>
      <c r="BE107" s="66" t="s">
        <v>963</v>
      </c>
      <c r="BF107" s="66" t="s">
        <v>964</v>
      </c>
      <c r="BG107" s="66" t="s">
        <v>965</v>
      </c>
      <c r="BH107" s="66" t="s">
        <v>966</v>
      </c>
      <c r="BI107" s="66" t="s">
        <v>967</v>
      </c>
      <c r="BJ107" s="66" t="s">
        <v>968</v>
      </c>
      <c r="BK107" s="66" t="s">
        <v>969</v>
      </c>
      <c r="BL107" s="66" t="s">
        <v>970</v>
      </c>
      <c r="BM107" s="66" t="s">
        <v>971</v>
      </c>
      <c r="BN107" s="66" t="s">
        <v>972</v>
      </c>
      <c r="BO107" s="66" t="s">
        <v>973</v>
      </c>
      <c r="BP107" s="66" t="s">
        <v>974</v>
      </c>
      <c r="BQ107" s="66" t="s">
        <v>975</v>
      </c>
      <c r="BR107" s="66" t="s">
        <v>976</v>
      </c>
      <c r="BS107" s="66" t="s">
        <v>977</v>
      </c>
      <c r="BT107" s="66" t="s">
        <v>978</v>
      </c>
      <c r="BU107" s="66" t="s">
        <v>979</v>
      </c>
      <c r="BV107" s="66" t="s">
        <v>980</v>
      </c>
      <c r="BW107" s="66" t="s">
        <v>981</v>
      </c>
      <c r="BX107" s="66" t="s">
        <v>982</v>
      </c>
      <c r="BY107" s="66" t="s">
        <v>983</v>
      </c>
      <c r="BZ107" s="66" t="s">
        <v>984</v>
      </c>
      <c r="CA107" s="66" t="s">
        <v>985</v>
      </c>
      <c r="CB107" s="66" t="s">
        <v>986</v>
      </c>
      <c r="CC107" s="66" t="s">
        <v>987</v>
      </c>
      <c r="CD107" s="66" t="s">
        <v>988</v>
      </c>
      <c r="CE107" s="66" t="s">
        <v>989</v>
      </c>
      <c r="CF107" s="66" t="s">
        <v>990</v>
      </c>
      <c r="CG107" s="66" t="s">
        <v>991</v>
      </c>
      <c r="CH107" s="66" t="s">
        <v>992</v>
      </c>
      <c r="CI107" s="66" t="s">
        <v>993</v>
      </c>
      <c r="CJ107" s="66" t="s">
        <v>994</v>
      </c>
      <c r="CK107" s="66" t="s">
        <v>995</v>
      </c>
      <c r="CL107" s="66" t="s">
        <v>996</v>
      </c>
      <c r="CM107" s="66" t="s">
        <v>997</v>
      </c>
      <c r="CN107" s="66" t="s">
        <v>998</v>
      </c>
      <c r="CO107" s="66" t="s">
        <v>999</v>
      </c>
      <c r="CP107" s="66" t="s">
        <v>1000</v>
      </c>
      <c r="CQ107" s="66" t="s">
        <v>1001</v>
      </c>
      <c r="CR107" s="66" t="s">
        <v>1002</v>
      </c>
      <c r="CS107" s="66" t="s">
        <v>1003</v>
      </c>
      <c r="CT107" s="66" t="s">
        <v>1004</v>
      </c>
      <c r="CU107" s="66" t="s">
        <v>1005</v>
      </c>
      <c r="CV107" s="66" t="s">
        <v>1006</v>
      </c>
      <c r="CW107" s="66" t="s">
        <v>1007</v>
      </c>
      <c r="CX107" s="66" t="s">
        <v>1008</v>
      </c>
      <c r="CY107" s="66" t="s">
        <v>1009</v>
      </c>
      <c r="CZ107" s="66" t="s">
        <v>1010</v>
      </c>
      <c r="DA107" s="66" t="s">
        <v>1011</v>
      </c>
      <c r="DB107" s="66" t="s">
        <v>1012</v>
      </c>
      <c r="DC107" s="66" t="s">
        <v>1013</v>
      </c>
      <c r="DD107" s="66" t="s">
        <v>1014</v>
      </c>
      <c r="DE107" s="66" t="s">
        <v>1015</v>
      </c>
      <c r="DF107" s="66" t="s">
        <v>1016</v>
      </c>
      <c r="DG107" s="66" t="s">
        <v>1017</v>
      </c>
      <c r="DH107" s="66" t="s">
        <v>1018</v>
      </c>
      <c r="DI107" s="66" t="s">
        <v>1019</v>
      </c>
      <c r="DJ107" s="66" t="s">
        <v>1020</v>
      </c>
      <c r="DK107" s="66" t="s">
        <v>1021</v>
      </c>
      <c r="DL107" s="66" t="s">
        <v>1022</v>
      </c>
      <c r="DM107" s="66" t="s">
        <v>1023</v>
      </c>
      <c r="DN107" s="66" t="s">
        <v>1024</v>
      </c>
      <c r="DO107" s="66" t="s">
        <v>1025</v>
      </c>
      <c r="DP107" s="66" t="s">
        <v>1026</v>
      </c>
      <c r="DQ107" s="66" t="s">
        <v>1027</v>
      </c>
      <c r="DR107" s="66" t="s">
        <v>1028</v>
      </c>
      <c r="DS107" s="66" t="s">
        <v>1029</v>
      </c>
      <c r="DT107" s="66" t="s">
        <v>1030</v>
      </c>
      <c r="DU107" s="66" t="s">
        <v>1031</v>
      </c>
      <c r="DV107" s="66" t="s">
        <v>1032</v>
      </c>
      <c r="DW107" s="66" t="s">
        <v>1033</v>
      </c>
      <c r="DX107" s="66" t="s">
        <v>1034</v>
      </c>
      <c r="DY107" s="66" t="s">
        <v>1035</v>
      </c>
      <c r="DZ107" s="66" t="s">
        <v>1036</v>
      </c>
      <c r="EA107" s="66" t="s">
        <v>1037</v>
      </c>
      <c r="EB107" s="66" t="s">
        <v>1038</v>
      </c>
      <c r="EC107" s="66" t="s">
        <v>1039</v>
      </c>
      <c r="ED107" s="66" t="s">
        <v>1040</v>
      </c>
      <c r="EE107" s="66" t="s">
        <v>1041</v>
      </c>
      <c r="EF107" s="66" t="s">
        <v>1042</v>
      </c>
      <c r="EG107" s="66" t="s">
        <v>1043</v>
      </c>
      <c r="EH107" s="66" t="s">
        <v>1044</v>
      </c>
      <c r="EI107" s="66" t="s">
        <v>1045</v>
      </c>
      <c r="EJ107" s="66" t="s">
        <v>1046</v>
      </c>
      <c r="EK107" s="66" t="s">
        <v>1047</v>
      </c>
      <c r="EL107" s="66" t="s">
        <v>1048</v>
      </c>
      <c r="EM107" s="66" t="s">
        <v>1049</v>
      </c>
      <c r="EN107" s="66" t="s">
        <v>1050</v>
      </c>
      <c r="EO107" s="66" t="s">
        <v>1051</v>
      </c>
      <c r="EP107" s="66" t="s">
        <v>1052</v>
      </c>
      <c r="EQ107" s="66" t="s">
        <v>1053</v>
      </c>
      <c r="ER107" s="66" t="s">
        <v>1054</v>
      </c>
      <c r="ES107" s="66" t="s">
        <v>1055</v>
      </c>
      <c r="ET107" s="66" t="s">
        <v>1056</v>
      </c>
      <c r="EU107" s="66" t="s">
        <v>1057</v>
      </c>
      <c r="EV107" s="66" t="s">
        <v>1058</v>
      </c>
      <c r="EW107" s="66" t="s">
        <v>1059</v>
      </c>
      <c r="EX107" s="66" t="s">
        <v>1060</v>
      </c>
      <c r="EY107" s="66" t="s">
        <v>1061</v>
      </c>
      <c r="EZ107" s="66" t="s">
        <v>1062</v>
      </c>
      <c r="FA107" s="66" t="s">
        <v>1063</v>
      </c>
      <c r="FB107" s="66" t="s">
        <v>1064</v>
      </c>
      <c r="FC107" s="66" t="s">
        <v>1065</v>
      </c>
      <c r="FD107" s="66" t="s">
        <v>1066</v>
      </c>
      <c r="FE107" s="66" t="str">
        <f>IF(FB107 + 7 &lt;= $C$104, FB107 + 7, "")</f>
        <v/>
      </c>
    </row>
    <row r="108" spans="2:161" x14ac:dyDescent="0.2">
      <c r="C108" s="65" t="str">
        <f>C107</f>
        <v>18/07/23</v>
      </c>
      <c r="D108" s="65" t="str">
        <f t="shared" ref="D108:F108" si="0">D107</f>
        <v>19/07/23</v>
      </c>
      <c r="E108" s="65" t="str">
        <f t="shared" si="0"/>
        <v>21/07/23</v>
      </c>
      <c r="F108" s="65" t="str">
        <f t="shared" si="0"/>
        <v>25/07/23</v>
      </c>
      <c r="G108" s="65" t="str">
        <f t="shared" ref="G108" si="1">G107</f>
        <v>26/07/23</v>
      </c>
      <c r="H108" s="65" t="str">
        <f t="shared" ref="H108" si="2">H107</f>
        <v>28/07/23</v>
      </c>
      <c r="I108" s="65" t="str">
        <f t="shared" ref="I108" si="3">I107</f>
        <v>01/08/23</v>
      </c>
      <c r="J108" s="65" t="str">
        <f t="shared" ref="J108" si="4">J107</f>
        <v>02/08/23</v>
      </c>
      <c r="K108" s="65" t="str">
        <f t="shared" ref="K108" si="5">K107</f>
        <v>04/08/23</v>
      </c>
      <c r="L108" s="65" t="str">
        <f t="shared" ref="L108" si="6">L107</f>
        <v>08/08/23</v>
      </c>
      <c r="M108" s="65" t="str">
        <f t="shared" ref="M108" si="7">M107</f>
        <v>09/08/23</v>
      </c>
      <c r="N108" s="65" t="str">
        <f t="shared" ref="N108" si="8">N107</f>
        <v>11/08/23</v>
      </c>
      <c r="O108" s="65" t="str">
        <f t="shared" ref="O108" si="9">O107</f>
        <v>15/08/23</v>
      </c>
      <c r="P108" s="65" t="str">
        <f t="shared" ref="P108" si="10">P107</f>
        <v>16/08/23</v>
      </c>
      <c r="Q108" s="65" t="str">
        <f t="shared" ref="Q108" si="11">Q107</f>
        <v>18/08/23</v>
      </c>
      <c r="R108" s="65" t="str">
        <f t="shared" ref="R108" si="12">R107</f>
        <v>22/08/23</v>
      </c>
      <c r="S108" s="65" t="str">
        <f t="shared" ref="S108" si="13">S107</f>
        <v>23/08/23</v>
      </c>
      <c r="T108" s="65" t="str">
        <f t="shared" ref="T108" si="14">T107</f>
        <v>25/08/23</v>
      </c>
      <c r="U108" s="65" t="str">
        <f t="shared" ref="U108" si="15">U107</f>
        <v>29/08/23</v>
      </c>
      <c r="V108" s="65" t="str">
        <f t="shared" ref="V108" si="16">V107</f>
        <v>30/08/23</v>
      </c>
      <c r="W108" s="65" t="str">
        <f t="shared" ref="W108" si="17">W107</f>
        <v>01/09/23</v>
      </c>
      <c r="X108" s="65" t="str">
        <f t="shared" ref="X108" si="18">X107</f>
        <v>05/09/23</v>
      </c>
      <c r="Y108" s="65" t="str">
        <f t="shared" ref="Y108" si="19">Y107</f>
        <v>06/09/23</v>
      </c>
      <c r="Z108" s="65" t="str">
        <f t="shared" ref="Z108" si="20">Z107</f>
        <v>08/09/23</v>
      </c>
      <c r="AA108" s="65" t="str">
        <f t="shared" ref="AA108" si="21">AA107</f>
        <v>12/09/23</v>
      </c>
      <c r="AB108" s="65" t="str">
        <f t="shared" ref="AB108" si="22">AB107</f>
        <v>13/09/23</v>
      </c>
      <c r="AC108" s="65" t="str">
        <f t="shared" ref="AC108" si="23">AC107</f>
        <v>15/09/23</v>
      </c>
      <c r="AD108" s="65" t="str">
        <f t="shared" ref="AD108" si="24">AD107</f>
        <v>19/09/23</v>
      </c>
      <c r="AE108" s="65" t="str">
        <f t="shared" ref="AE108" si="25">AE107</f>
        <v>20/09/23</v>
      </c>
      <c r="AF108" s="65" t="str">
        <f t="shared" ref="AF108" si="26">AF107</f>
        <v>22/09/23</v>
      </c>
      <c r="AG108" s="65" t="str">
        <f t="shared" ref="AG108" si="27">AG107</f>
        <v>26/09/23</v>
      </c>
      <c r="AH108" s="65" t="str">
        <f t="shared" ref="AH108" si="28">AH107</f>
        <v>27/09/23</v>
      </c>
      <c r="AI108" s="65" t="str">
        <f t="shared" ref="AI108" si="29">AI107</f>
        <v>29/09/23</v>
      </c>
      <c r="AJ108" s="65" t="str">
        <f t="shared" ref="AJ108" si="30">AJ107</f>
        <v>03/10/23</v>
      </c>
      <c r="AK108" s="65" t="str">
        <f t="shared" ref="AK108" si="31">AK107</f>
        <v>04/10/23</v>
      </c>
      <c r="AL108" s="65" t="str">
        <f t="shared" ref="AL108" si="32">AL107</f>
        <v>06/10/23</v>
      </c>
      <c r="AM108" s="65" t="str">
        <f t="shared" ref="AM108" si="33">AM107</f>
        <v>10/10/23</v>
      </c>
      <c r="AN108" s="65" t="str">
        <f t="shared" ref="AN108" si="34">AN107</f>
        <v>11/10/23</v>
      </c>
      <c r="AO108" s="65" t="str">
        <f t="shared" ref="AO108" si="35">AO107</f>
        <v>13/10/23</v>
      </c>
      <c r="AP108" s="65" t="str">
        <f t="shared" ref="AP108" si="36">AP107</f>
        <v>17/10/23</v>
      </c>
      <c r="AQ108" s="65" t="str">
        <f t="shared" ref="AQ108" si="37">AQ107</f>
        <v>18/10/23</v>
      </c>
      <c r="AR108" s="65" t="str">
        <f t="shared" ref="AR108" si="38">AR107</f>
        <v>20/10/23</v>
      </c>
      <c r="AS108" s="65" t="str">
        <f t="shared" ref="AS108" si="39">AS107</f>
        <v>24/10/23</v>
      </c>
      <c r="AT108" s="65" t="str">
        <f t="shared" ref="AT108" si="40">AT107</f>
        <v>25/10/23</v>
      </c>
      <c r="AU108" s="65" t="str">
        <f t="shared" ref="AU108" si="41">AU107</f>
        <v>27/10/23</v>
      </c>
      <c r="AV108" s="65" t="str">
        <f t="shared" ref="AV108" si="42">AV107</f>
        <v>31/10/23</v>
      </c>
      <c r="AW108" s="65" t="str">
        <f t="shared" ref="AW108" si="43">AW107</f>
        <v>01/11/23</v>
      </c>
      <c r="AX108" s="65" t="str">
        <f t="shared" ref="AX108" si="44">AX107</f>
        <v>03/11/23</v>
      </c>
      <c r="AY108" s="65" t="str">
        <f t="shared" ref="AY108" si="45">AY107</f>
        <v>07/11/23</v>
      </c>
      <c r="AZ108" s="65" t="str">
        <f t="shared" ref="AZ108" si="46">AZ107</f>
        <v>08/11/23</v>
      </c>
      <c r="BA108" s="65" t="str">
        <f t="shared" ref="BA108" si="47">BA107</f>
        <v>10/11/23</v>
      </c>
      <c r="BB108" s="65" t="str">
        <f t="shared" ref="BB108" si="48">BB107</f>
        <v>14/11/23</v>
      </c>
      <c r="BC108" s="65" t="str">
        <f t="shared" ref="BC108" si="49">BC107</f>
        <v>15/11/23</v>
      </c>
      <c r="BD108" s="65" t="str">
        <f t="shared" ref="BD108" si="50">BD107</f>
        <v>17/11/23</v>
      </c>
      <c r="BE108" s="65" t="str">
        <f t="shared" ref="BE108" si="51">BE107</f>
        <v>21/11/23</v>
      </c>
      <c r="BF108" s="65" t="str">
        <f t="shared" ref="BF108" si="52">BF107</f>
        <v>22/11/23</v>
      </c>
      <c r="BG108" s="65" t="str">
        <f t="shared" ref="BG108" si="53">BG107</f>
        <v>24/11/23</v>
      </c>
      <c r="BH108" s="65" t="str">
        <f t="shared" ref="BH108" si="54">BH107</f>
        <v>28/11/23</v>
      </c>
      <c r="BI108" s="65" t="str">
        <f t="shared" ref="BI108" si="55">BI107</f>
        <v>29/11/23</v>
      </c>
      <c r="BJ108" s="65" t="str">
        <f t="shared" ref="BJ108" si="56">BJ107</f>
        <v>01/12/23</v>
      </c>
      <c r="BK108" s="65" t="str">
        <f t="shared" ref="BK108" si="57">BK107</f>
        <v>05/12/23</v>
      </c>
      <c r="BL108" s="65" t="str">
        <f t="shared" ref="BL108" si="58">BL107</f>
        <v>06/12/23</v>
      </c>
      <c r="BM108" s="65" t="str">
        <f t="shared" ref="BM108" si="59">BM107</f>
        <v>08/12/23</v>
      </c>
      <c r="BN108" s="65" t="str">
        <f t="shared" ref="BN108" si="60">BN107</f>
        <v>12/12/23</v>
      </c>
      <c r="BO108" s="65" t="str">
        <f t="shared" ref="BO108" si="61">BO107</f>
        <v>13/12/23</v>
      </c>
      <c r="BP108" s="65" t="str">
        <f t="shared" ref="BP108" si="62">BP107</f>
        <v>15/12/23</v>
      </c>
      <c r="BQ108" s="65" t="str">
        <f t="shared" ref="BQ108" si="63">BQ107</f>
        <v>19/12/23</v>
      </c>
      <c r="BR108" s="65" t="str">
        <f t="shared" ref="BR108" si="64">BR107</f>
        <v>20/12/23</v>
      </c>
      <c r="BS108" s="65" t="str">
        <f t="shared" ref="BS108" si="65">BS107</f>
        <v>22/12/23</v>
      </c>
      <c r="BT108" s="65" t="str">
        <f t="shared" ref="BT108" si="66">BT107</f>
        <v>26/12/23</v>
      </c>
      <c r="BU108" s="65" t="str">
        <f t="shared" ref="BU108" si="67">BU107</f>
        <v>27/12/23</v>
      </c>
      <c r="BV108" s="65" t="str">
        <f t="shared" ref="BV108" si="68">BV107</f>
        <v>29/12/23</v>
      </c>
      <c r="BW108" s="65" t="str">
        <f t="shared" ref="BW108" si="69">BW107</f>
        <v>02/01/24</v>
      </c>
      <c r="BX108" s="65" t="str">
        <f t="shared" ref="BX108" si="70">BX107</f>
        <v>03/01/24</v>
      </c>
      <c r="BY108" s="65" t="str">
        <f t="shared" ref="BY108" si="71">BY107</f>
        <v>05/01/24</v>
      </c>
      <c r="BZ108" s="65" t="str">
        <f t="shared" ref="BZ108" si="72">BZ107</f>
        <v>09/01/24</v>
      </c>
      <c r="CA108" s="65" t="str">
        <f t="shared" ref="CA108" si="73">CA107</f>
        <v>10/01/24</v>
      </c>
      <c r="CB108" s="65" t="str">
        <f t="shared" ref="CB108" si="74">CB107</f>
        <v>12/01/24</v>
      </c>
      <c r="CC108" s="65" t="str">
        <f t="shared" ref="CC108" si="75">CC107</f>
        <v>16/01/24</v>
      </c>
      <c r="CD108" s="65" t="str">
        <f t="shared" ref="CD108" si="76">CD107</f>
        <v>17/01/24</v>
      </c>
      <c r="CE108" s="65" t="str">
        <f t="shared" ref="CE108" si="77">CE107</f>
        <v>19/01/24</v>
      </c>
      <c r="CF108" s="65" t="str">
        <f t="shared" ref="CF108" si="78">CF107</f>
        <v>23/01/24</v>
      </c>
      <c r="CG108" s="65" t="str">
        <f t="shared" ref="CG108" si="79">CG107</f>
        <v>24/01/24</v>
      </c>
      <c r="CH108" s="65" t="str">
        <f t="shared" ref="CH108" si="80">CH107</f>
        <v>26/01/24</v>
      </c>
      <c r="CI108" s="65" t="str">
        <f t="shared" ref="CI108" si="81">CI107</f>
        <v>30/01/24</v>
      </c>
      <c r="CJ108" s="65" t="str">
        <f t="shared" ref="CJ108" si="82">CJ107</f>
        <v>31/01/24</v>
      </c>
      <c r="CK108" s="65" t="str">
        <f t="shared" ref="CK108" si="83">CK107</f>
        <v>02/02/24</v>
      </c>
      <c r="CL108" s="65" t="str">
        <f t="shared" ref="CL108" si="84">CL107</f>
        <v>06/02/24</v>
      </c>
      <c r="CM108" s="65" t="str">
        <f t="shared" ref="CM108" si="85">CM107</f>
        <v>07/02/24</v>
      </c>
      <c r="CN108" s="65" t="str">
        <f t="shared" ref="CN108" si="86">CN107</f>
        <v>09/02/24</v>
      </c>
      <c r="CO108" s="65" t="str">
        <f t="shared" ref="CO108" si="87">CO107</f>
        <v>13/02/24</v>
      </c>
      <c r="CP108" s="65" t="str">
        <f t="shared" ref="CP108" si="88">CP107</f>
        <v>14/02/24</v>
      </c>
      <c r="CQ108" s="65" t="str">
        <f t="shared" ref="CQ108" si="89">CQ107</f>
        <v>16/02/24</v>
      </c>
      <c r="CR108" s="65" t="str">
        <f t="shared" ref="CR108" si="90">CR107</f>
        <v>20/02/24</v>
      </c>
      <c r="CS108" s="65" t="str">
        <f t="shared" ref="CS108" si="91">CS107</f>
        <v>21/02/24</v>
      </c>
      <c r="CT108" s="65" t="str">
        <f t="shared" ref="CT108" si="92">CT107</f>
        <v>23/02/24</v>
      </c>
      <c r="CU108" s="65" t="str">
        <f t="shared" ref="CU108" si="93">CU107</f>
        <v>27/02/24</v>
      </c>
      <c r="CV108" s="65" t="str">
        <f t="shared" ref="CV108" si="94">CV107</f>
        <v>28/02/24</v>
      </c>
      <c r="CW108" s="65" t="str">
        <f t="shared" ref="CW108" si="95">CW107</f>
        <v>01/03/24</v>
      </c>
      <c r="CX108" s="65" t="str">
        <f t="shared" ref="CX108" si="96">CX107</f>
        <v>05/03/24</v>
      </c>
      <c r="CY108" s="65" t="str">
        <f t="shared" ref="CY108" si="97">CY107</f>
        <v>06/03/24</v>
      </c>
      <c r="CZ108" s="65" t="str">
        <f t="shared" ref="CZ108" si="98">CZ107</f>
        <v>08/03/24</v>
      </c>
      <c r="DA108" s="65" t="str">
        <f t="shared" ref="DA108" si="99">DA107</f>
        <v>12/03/24</v>
      </c>
      <c r="DB108" s="65" t="str">
        <f t="shared" ref="DB108" si="100">DB107</f>
        <v>13/03/24</v>
      </c>
      <c r="DC108" s="65" t="str">
        <f t="shared" ref="DC108" si="101">DC107</f>
        <v>15/03/24</v>
      </c>
      <c r="DD108" s="65" t="str">
        <f t="shared" ref="DD108" si="102">DD107</f>
        <v>19/03/24</v>
      </c>
      <c r="DE108" s="65" t="str">
        <f t="shared" ref="DE108" si="103">DE107</f>
        <v>20/03/24</v>
      </c>
      <c r="DF108" s="65" t="str">
        <f t="shared" ref="DF108" si="104">DF107</f>
        <v>22/03/24</v>
      </c>
      <c r="DG108" s="65" t="str">
        <f t="shared" ref="DG108" si="105">DG107</f>
        <v>26/03/24</v>
      </c>
      <c r="DH108" s="65" t="str">
        <f t="shared" ref="DH108" si="106">DH107</f>
        <v>27/03/24</v>
      </c>
      <c r="DI108" s="65" t="str">
        <f t="shared" ref="DI108" si="107">DI107</f>
        <v>29/03/24</v>
      </c>
      <c r="DJ108" s="65" t="str">
        <f t="shared" ref="DJ108" si="108">DJ107</f>
        <v>02/04/24</v>
      </c>
      <c r="DK108" s="65" t="str">
        <f t="shared" ref="DK108" si="109">DK107</f>
        <v>03/04/24</v>
      </c>
      <c r="DL108" s="65" t="str">
        <f t="shared" ref="DL108" si="110">DL107</f>
        <v>05/04/24</v>
      </c>
      <c r="DM108" s="65" t="str">
        <f t="shared" ref="DM108" si="111">DM107</f>
        <v>09/04/24</v>
      </c>
      <c r="DN108" s="65" t="str">
        <f t="shared" ref="DN108" si="112">DN107</f>
        <v>10/04/24</v>
      </c>
      <c r="DO108" s="65" t="str">
        <f t="shared" ref="DO108" si="113">DO107</f>
        <v>12/04/24</v>
      </c>
      <c r="DP108" s="65" t="str">
        <f t="shared" ref="DP108" si="114">DP107</f>
        <v>16/04/24</v>
      </c>
      <c r="DQ108" s="65" t="str">
        <f t="shared" ref="DQ108" si="115">DQ107</f>
        <v>17/04/24</v>
      </c>
      <c r="DR108" s="65" t="str">
        <f t="shared" ref="DR108" si="116">DR107</f>
        <v>19/04/24</v>
      </c>
      <c r="DS108" s="65" t="str">
        <f t="shared" ref="DS108" si="117">DS107</f>
        <v>23/04/24</v>
      </c>
      <c r="DT108" s="65" t="str">
        <f t="shared" ref="DT108" si="118">DT107</f>
        <v>24/04/24</v>
      </c>
      <c r="DU108" s="65" t="str">
        <f t="shared" ref="DU108" si="119">DU107</f>
        <v>26/04/24</v>
      </c>
      <c r="DV108" s="65" t="str">
        <f t="shared" ref="DV108" si="120">DV107</f>
        <v>30/04/24</v>
      </c>
      <c r="DW108" s="65" t="str">
        <f t="shared" ref="DW108" si="121">DW107</f>
        <v>01/05/24</v>
      </c>
      <c r="DX108" s="65" t="str">
        <f t="shared" ref="DX108" si="122">DX107</f>
        <v>03/05/24</v>
      </c>
      <c r="DY108" s="65" t="str">
        <f t="shared" ref="DY108" si="123">DY107</f>
        <v>07/05/24</v>
      </c>
      <c r="DZ108" s="65" t="str">
        <f t="shared" ref="DZ108" si="124">DZ107</f>
        <v>08/05/24</v>
      </c>
      <c r="EA108" s="65" t="str">
        <f t="shared" ref="EA108" si="125">EA107</f>
        <v>10/05/24</v>
      </c>
      <c r="EB108" s="65" t="str">
        <f t="shared" ref="EB108" si="126">EB107</f>
        <v>14/05/24</v>
      </c>
      <c r="EC108" s="65" t="str">
        <f t="shared" ref="EC108" si="127">EC107</f>
        <v>15/05/24</v>
      </c>
      <c r="ED108" s="65" t="str">
        <f t="shared" ref="ED108" si="128">ED107</f>
        <v>17/05/24</v>
      </c>
      <c r="EE108" s="65" t="str">
        <f t="shared" ref="EE108" si="129">EE107</f>
        <v>21/05/24</v>
      </c>
      <c r="EF108" s="65" t="str">
        <f t="shared" ref="EF108" si="130">EF107</f>
        <v>22/05/24</v>
      </c>
      <c r="EG108" s="65" t="str">
        <f t="shared" ref="EG108" si="131">EG107</f>
        <v>24/05/24</v>
      </c>
      <c r="EH108" s="65" t="str">
        <f t="shared" ref="EH108" si="132">EH107</f>
        <v>28/05/24</v>
      </c>
      <c r="EI108" s="65" t="str">
        <f t="shared" ref="EI108" si="133">EI107</f>
        <v>29/05/24</v>
      </c>
      <c r="EJ108" s="65" t="str">
        <f t="shared" ref="EJ108" si="134">EJ107</f>
        <v>31/05/24</v>
      </c>
      <c r="EK108" s="65" t="str">
        <f t="shared" ref="EK108" si="135">EK107</f>
        <v>04/06/24</v>
      </c>
      <c r="EL108" s="65" t="str">
        <f t="shared" ref="EL108" si="136">EL107</f>
        <v>05/06/24</v>
      </c>
      <c r="EM108" s="65" t="str">
        <f t="shared" ref="EM108" si="137">EM107</f>
        <v>07/06/24</v>
      </c>
      <c r="EN108" s="65" t="str">
        <f t="shared" ref="EN108" si="138">EN107</f>
        <v>11/06/24</v>
      </c>
      <c r="EO108" s="65" t="str">
        <f t="shared" ref="EO108" si="139">EO107</f>
        <v>12/06/24</v>
      </c>
      <c r="EP108" s="65" t="str">
        <f t="shared" ref="EP108" si="140">EP107</f>
        <v>14/06/24</v>
      </c>
      <c r="EQ108" s="65" t="str">
        <f t="shared" ref="EQ108" si="141">EQ107</f>
        <v>18/06/24</v>
      </c>
      <c r="ER108" s="65" t="str">
        <f t="shared" ref="ER108" si="142">ER107</f>
        <v>19/06/24</v>
      </c>
      <c r="ES108" s="65" t="str">
        <f t="shared" ref="ES108" si="143">ES107</f>
        <v>21/06/24</v>
      </c>
      <c r="ET108" s="65" t="str">
        <f t="shared" ref="ET108" si="144">ET107</f>
        <v>25/06/24</v>
      </c>
      <c r="EU108" s="65" t="str">
        <f t="shared" ref="EU108" si="145">EU107</f>
        <v>26/06/24</v>
      </c>
      <c r="EV108" s="65" t="str">
        <f t="shared" ref="EV108" si="146">EV107</f>
        <v>28/06/24</v>
      </c>
      <c r="EW108" s="65" t="str">
        <f t="shared" ref="EW108" si="147">EW107</f>
        <v>02/07/24</v>
      </c>
      <c r="EX108" s="65" t="str">
        <f t="shared" ref="EX108" si="148">EX107</f>
        <v>03/07/24</v>
      </c>
      <c r="EY108" s="65" t="str">
        <f t="shared" ref="EY108" si="149">EY107</f>
        <v>05/07/24</v>
      </c>
      <c r="EZ108" s="65" t="str">
        <f t="shared" ref="EZ108" si="150">EZ107</f>
        <v>09/07/24</v>
      </c>
      <c r="FA108" s="65" t="str">
        <f t="shared" ref="FA108" si="151">FA107</f>
        <v>10/07/24</v>
      </c>
      <c r="FB108" s="65" t="str">
        <f t="shared" ref="FB108" si="152">FB107</f>
        <v>12/07/24</v>
      </c>
      <c r="FC108" s="65" t="str">
        <f t="shared" ref="FC108:FE108" si="153">FC107</f>
        <v>16/07/24</v>
      </c>
      <c r="FD108" s="65" t="str">
        <f t="shared" si="153"/>
        <v>17/07/24</v>
      </c>
      <c r="FE108" s="65" t="str">
        <f t="shared" si="153"/>
        <v/>
      </c>
    </row>
    <row r="109" spans="2:161" x14ac:dyDescent="0.2">
      <c r="B109" s="5" t="s">
        <v>1067</v>
      </c>
      <c r="D109" s="4"/>
      <c r="E109" s="4"/>
      <c r="F109" s="4"/>
      <c r="CF109" s="5">
        <v>73</v>
      </c>
      <c r="CG109" s="5">
        <v>68</v>
      </c>
      <c r="CH109" s="5">
        <v>105</v>
      </c>
      <c r="CI109" s="5">
        <v>56</v>
      </c>
      <c r="CJ109" s="5">
        <v>55</v>
      </c>
      <c r="CK109" s="5">
        <v>90</v>
      </c>
      <c r="CM109" s="5">
        <v>69</v>
      </c>
      <c r="CN109" s="5">
        <v>73</v>
      </c>
    </row>
    <row r="110" spans="2:161" x14ac:dyDescent="0.2">
      <c r="B110" s="5" t="s">
        <v>1068</v>
      </c>
      <c r="D110" s="4"/>
      <c r="E110" s="4"/>
      <c r="F110" s="4"/>
      <c r="CF110" s="5">
        <v>80</v>
      </c>
      <c r="CG110" s="5">
        <v>65</v>
      </c>
      <c r="CH110" s="5">
        <v>105</v>
      </c>
      <c r="CI110" s="5">
        <v>53</v>
      </c>
      <c r="CJ110" s="5">
        <v>43</v>
      </c>
      <c r="CK110" s="5">
        <v>93</v>
      </c>
      <c r="CM110" s="5">
        <v>69</v>
      </c>
      <c r="CN110" s="5">
        <v>30</v>
      </c>
    </row>
    <row r="111" spans="2:161" x14ac:dyDescent="0.2">
      <c r="D111" s="4"/>
      <c r="E111" s="4"/>
      <c r="F111" s="4"/>
    </row>
    <row r="112" spans="2:161" x14ac:dyDescent="0.2">
      <c r="D112" s="4"/>
      <c r="E112" s="4"/>
      <c r="F112" s="4"/>
    </row>
    <row r="113" spans="2:7" ht="17" thickBot="1" x14ac:dyDescent="0.25">
      <c r="E113" s="4"/>
      <c r="F113" s="4"/>
    </row>
    <row r="114" spans="2:7" x14ac:dyDescent="0.2">
      <c r="C114" s="144" t="s">
        <v>1069</v>
      </c>
      <c r="D114" s="145"/>
      <c r="E114" s="145"/>
      <c r="F114" s="146"/>
    </row>
    <row r="115" spans="2:7" x14ac:dyDescent="0.2">
      <c r="C115" s="147"/>
      <c r="D115" s="148"/>
      <c r="E115" s="148"/>
      <c r="F115" s="149"/>
    </row>
    <row r="116" spans="2:7" ht="17" thickBot="1" x14ac:dyDescent="0.25">
      <c r="C116" s="150"/>
      <c r="D116" s="151"/>
      <c r="E116" s="151"/>
      <c r="F116" s="152"/>
    </row>
    <row r="117" spans="2:7" x14ac:dyDescent="0.2">
      <c r="D117" s="4"/>
      <c r="E117" s="4"/>
      <c r="F117" s="4"/>
    </row>
    <row r="118" spans="2:7" x14ac:dyDescent="0.2">
      <c r="D118" s="4"/>
      <c r="E118" s="4"/>
      <c r="F118" s="4"/>
      <c r="G118" s="4"/>
    </row>
    <row r="119" spans="2:7" x14ac:dyDescent="0.2">
      <c r="B119" s="5" t="s">
        <v>42</v>
      </c>
      <c r="C119" s="5" t="s">
        <v>730</v>
      </c>
      <c r="D119" s="54" t="s">
        <v>1070</v>
      </c>
      <c r="E119" s="4"/>
      <c r="F119" s="4"/>
      <c r="G119" s="4"/>
    </row>
    <row r="120" spans="2:7" x14ac:dyDescent="0.2">
      <c r="B120" s="3" t="s">
        <v>134</v>
      </c>
      <c r="C120" s="5" t="s">
        <v>1067</v>
      </c>
      <c r="D120" s="54" t="s">
        <v>1071</v>
      </c>
      <c r="E120" s="4"/>
      <c r="F120" s="4"/>
    </row>
    <row r="121" spans="2:7" x14ac:dyDescent="0.2">
      <c r="B121" s="3" t="s">
        <v>76</v>
      </c>
      <c r="C121" s="68" t="s">
        <v>1068</v>
      </c>
      <c r="D121" s="54" t="s">
        <v>1071</v>
      </c>
      <c r="E121" s="4"/>
      <c r="F121" s="4"/>
    </row>
    <row r="122" spans="2:7" x14ac:dyDescent="0.2">
      <c r="B122" s="3" t="s">
        <v>367</v>
      </c>
      <c r="C122" s="5" t="s">
        <v>1067</v>
      </c>
      <c r="D122" s="54" t="s">
        <v>1072</v>
      </c>
      <c r="E122" s="4"/>
      <c r="F122" s="4"/>
    </row>
    <row r="123" spans="2:7" x14ac:dyDescent="0.2">
      <c r="B123" s="3" t="s">
        <v>93</v>
      </c>
      <c r="C123" s="5" t="s">
        <v>1067</v>
      </c>
      <c r="D123" s="54" t="s">
        <v>1071</v>
      </c>
      <c r="E123" s="4"/>
      <c r="F123" s="4"/>
    </row>
    <row r="124" spans="2:7" x14ac:dyDescent="0.2">
      <c r="B124" s="3" t="s">
        <v>230</v>
      </c>
      <c r="C124" s="5" t="s">
        <v>1067</v>
      </c>
      <c r="D124" s="54" t="s">
        <v>1071</v>
      </c>
      <c r="E124" s="4"/>
      <c r="F124" s="4"/>
    </row>
    <row r="125" spans="2:7" x14ac:dyDescent="0.2">
      <c r="B125" s="3" t="s">
        <v>181</v>
      </c>
      <c r="C125" s="68" t="s">
        <v>1068</v>
      </c>
      <c r="D125" s="54" t="s">
        <v>1072</v>
      </c>
      <c r="E125" s="4"/>
      <c r="F125" s="4"/>
    </row>
    <row r="126" spans="2:7" x14ac:dyDescent="0.2">
      <c r="B126" s="3" t="s">
        <v>414</v>
      </c>
      <c r="C126" s="5" t="s">
        <v>1067</v>
      </c>
      <c r="D126" s="54" t="s">
        <v>1071</v>
      </c>
      <c r="E126" s="4"/>
      <c r="F126" s="4"/>
    </row>
    <row r="127" spans="2:7" x14ac:dyDescent="0.2">
      <c r="B127" s="3" t="s">
        <v>102</v>
      </c>
      <c r="C127" s="68" t="s">
        <v>1068</v>
      </c>
      <c r="D127" s="54" t="s">
        <v>1071</v>
      </c>
      <c r="E127" s="4"/>
      <c r="F127" s="4"/>
    </row>
    <row r="128" spans="2:7" x14ac:dyDescent="0.2">
      <c r="B128" s="3" t="s">
        <v>193</v>
      </c>
      <c r="C128" s="5" t="s">
        <v>1067</v>
      </c>
      <c r="D128" s="54" t="s">
        <v>1071</v>
      </c>
      <c r="E128" s="4"/>
      <c r="F128" s="4"/>
    </row>
    <row r="129" spans="2:6" x14ac:dyDescent="0.2">
      <c r="B129" s="3" t="s">
        <v>84</v>
      </c>
      <c r="C129" s="68" t="s">
        <v>1068</v>
      </c>
      <c r="D129" s="54" t="s">
        <v>1071</v>
      </c>
      <c r="E129" s="4"/>
      <c r="F129" s="64"/>
    </row>
    <row r="130" spans="2:6" x14ac:dyDescent="0.2">
      <c r="B130" s="3" t="s">
        <v>106</v>
      </c>
      <c r="C130" s="5" t="s">
        <v>1067</v>
      </c>
      <c r="D130" s="54" t="s">
        <v>1071</v>
      </c>
      <c r="E130" s="4"/>
      <c r="F130" s="4"/>
    </row>
    <row r="131" spans="2:6" x14ac:dyDescent="0.2">
      <c r="B131" s="3" t="s">
        <v>171</v>
      </c>
      <c r="C131" s="5" t="s">
        <v>1067</v>
      </c>
      <c r="D131" s="54" t="s">
        <v>1072</v>
      </c>
      <c r="E131" s="4"/>
      <c r="F131" s="4"/>
    </row>
    <row r="132" spans="2:6" x14ac:dyDescent="0.2">
      <c r="B132" s="3" t="s">
        <v>77</v>
      </c>
      <c r="C132" s="5" t="s">
        <v>1067</v>
      </c>
      <c r="D132" s="54" t="s">
        <v>1071</v>
      </c>
      <c r="E132" s="4"/>
      <c r="F132" s="4"/>
    </row>
    <row r="133" spans="2:6" x14ac:dyDescent="0.2">
      <c r="B133" s="3" t="s">
        <v>135</v>
      </c>
      <c r="C133" s="68" t="s">
        <v>1068</v>
      </c>
      <c r="D133" s="54" t="s">
        <v>1071</v>
      </c>
      <c r="E133" s="4"/>
      <c r="F133" s="4"/>
    </row>
    <row r="134" spans="2:6" x14ac:dyDescent="0.2">
      <c r="B134" s="3" t="s">
        <v>75</v>
      </c>
      <c r="C134" s="5" t="s">
        <v>1067</v>
      </c>
      <c r="D134" s="54" t="s">
        <v>1071</v>
      </c>
      <c r="E134" s="4"/>
      <c r="F134" s="4"/>
    </row>
    <row r="135" spans="2:6" x14ac:dyDescent="0.2">
      <c r="B135" s="3" t="s">
        <v>112</v>
      </c>
      <c r="C135" s="68" t="s">
        <v>1068</v>
      </c>
      <c r="D135" s="54" t="s">
        <v>1071</v>
      </c>
      <c r="E135" s="4"/>
      <c r="F135" s="4"/>
    </row>
    <row r="136" spans="2:6" x14ac:dyDescent="0.2">
      <c r="B136" s="3" t="s">
        <v>142</v>
      </c>
      <c r="C136" s="5" t="s">
        <v>1067</v>
      </c>
      <c r="D136" s="54" t="s">
        <v>1071</v>
      </c>
      <c r="E136" s="4"/>
      <c r="F136" s="4"/>
    </row>
    <row r="137" spans="2:6" x14ac:dyDescent="0.2">
      <c r="B137" s="3" t="s">
        <v>131</v>
      </c>
      <c r="C137" s="68" t="s">
        <v>1068</v>
      </c>
      <c r="D137" s="54" t="s">
        <v>1072</v>
      </c>
      <c r="E137" s="4"/>
      <c r="F137" s="4"/>
    </row>
    <row r="138" spans="2:6" x14ac:dyDescent="0.2">
      <c r="B138" s="3" t="s">
        <v>83</v>
      </c>
      <c r="C138" s="5" t="s">
        <v>1067</v>
      </c>
      <c r="D138" s="54" t="s">
        <v>1072</v>
      </c>
      <c r="E138" s="4"/>
      <c r="F138" s="4"/>
    </row>
    <row r="139" spans="2:6" x14ac:dyDescent="0.2">
      <c r="B139" s="3" t="s">
        <v>100</v>
      </c>
      <c r="C139" s="68" t="s">
        <v>1068</v>
      </c>
      <c r="D139" s="54" t="s">
        <v>1072</v>
      </c>
      <c r="E139" s="4"/>
      <c r="F139" s="4"/>
    </row>
    <row r="140" spans="2:6" x14ac:dyDescent="0.2">
      <c r="B140" s="3" t="s">
        <v>89</v>
      </c>
      <c r="C140" s="5" t="s">
        <v>1067</v>
      </c>
      <c r="D140" s="54" t="s">
        <v>1072</v>
      </c>
      <c r="E140" s="4"/>
      <c r="F140" s="4"/>
    </row>
    <row r="141" spans="2:6" x14ac:dyDescent="0.2">
      <c r="B141" s="3" t="s">
        <v>168</v>
      </c>
      <c r="C141" s="5" t="s">
        <v>1067</v>
      </c>
      <c r="D141" s="54" t="s">
        <v>1071</v>
      </c>
      <c r="E141" s="4"/>
      <c r="F141" s="4"/>
    </row>
    <row r="142" spans="2:6" x14ac:dyDescent="0.2">
      <c r="B142" s="3" t="s">
        <v>86</v>
      </c>
      <c r="C142" s="5" t="s">
        <v>1067</v>
      </c>
      <c r="D142" s="54" t="s">
        <v>1071</v>
      </c>
      <c r="E142" s="4"/>
      <c r="F142" s="4"/>
    </row>
    <row r="143" spans="2:6" x14ac:dyDescent="0.2">
      <c r="B143" s="3" t="s">
        <v>208</v>
      </c>
      <c r="C143" s="68" t="s">
        <v>1068</v>
      </c>
      <c r="D143" s="54" t="s">
        <v>1071</v>
      </c>
      <c r="E143" s="4"/>
      <c r="F143" s="4"/>
    </row>
    <row r="144" spans="2:6" x14ac:dyDescent="0.2">
      <c r="B144" s="3" t="s">
        <v>99</v>
      </c>
      <c r="C144" s="5" t="s">
        <v>1067</v>
      </c>
      <c r="D144" s="54" t="s">
        <v>1071</v>
      </c>
      <c r="E144" s="4"/>
      <c r="F144" s="4"/>
    </row>
    <row r="145" spans="2:6" x14ac:dyDescent="0.2">
      <c r="B145" s="3" t="s">
        <v>233</v>
      </c>
      <c r="C145" s="5" t="s">
        <v>1067</v>
      </c>
      <c r="D145" s="54" t="s">
        <v>1071</v>
      </c>
      <c r="E145" s="4"/>
      <c r="F145" s="4"/>
    </row>
    <row r="146" spans="2:6" x14ac:dyDescent="0.2">
      <c r="B146" s="3" t="s">
        <v>85</v>
      </c>
      <c r="C146" s="5" t="s">
        <v>1067</v>
      </c>
      <c r="D146" s="54" t="s">
        <v>1071</v>
      </c>
      <c r="E146" s="4"/>
      <c r="F146" s="4"/>
    </row>
    <row r="147" spans="2:6" x14ac:dyDescent="0.2">
      <c r="B147" s="3" t="s">
        <v>191</v>
      </c>
      <c r="C147" s="5" t="s">
        <v>1067</v>
      </c>
      <c r="D147" s="54" t="s">
        <v>1071</v>
      </c>
      <c r="E147" s="4"/>
      <c r="F147" s="4"/>
    </row>
    <row r="148" spans="2:6" x14ac:dyDescent="0.2">
      <c r="B148" s="3" t="s">
        <v>95</v>
      </c>
      <c r="C148" s="5" t="s">
        <v>1067</v>
      </c>
      <c r="D148" s="54" t="s">
        <v>1071</v>
      </c>
      <c r="E148" s="4"/>
      <c r="F148" s="4"/>
    </row>
    <row r="149" spans="2:6" x14ac:dyDescent="0.2">
      <c r="B149" s="3" t="s">
        <v>80</v>
      </c>
      <c r="C149" s="5" t="s">
        <v>1067</v>
      </c>
      <c r="D149" s="54" t="s">
        <v>1071</v>
      </c>
      <c r="E149" s="4"/>
      <c r="F149" s="4"/>
    </row>
    <row r="150" spans="2:6" x14ac:dyDescent="0.2">
      <c r="B150" s="3" t="s">
        <v>167</v>
      </c>
      <c r="C150" s="68" t="s">
        <v>1068</v>
      </c>
      <c r="D150" s="54" t="s">
        <v>1071</v>
      </c>
      <c r="E150" s="4"/>
      <c r="F150" s="4"/>
    </row>
    <row r="151" spans="2:6" x14ac:dyDescent="0.2">
      <c r="B151" s="3" t="s">
        <v>240</v>
      </c>
      <c r="C151" s="68" t="s">
        <v>1068</v>
      </c>
      <c r="D151" s="54" t="s">
        <v>1071</v>
      </c>
      <c r="E151" s="4"/>
      <c r="F151" s="4"/>
    </row>
    <row r="152" spans="2:6" x14ac:dyDescent="0.2">
      <c r="B152" s="3" t="s">
        <v>107</v>
      </c>
      <c r="C152" s="68" t="s">
        <v>1068</v>
      </c>
      <c r="D152" s="54" t="s">
        <v>1071</v>
      </c>
      <c r="E152" s="4"/>
      <c r="F152" s="4"/>
    </row>
    <row r="153" spans="2:6" x14ac:dyDescent="0.2">
      <c r="B153" s="3" t="s">
        <v>192</v>
      </c>
      <c r="C153" s="68" t="s">
        <v>1068</v>
      </c>
      <c r="D153" s="54" t="s">
        <v>1072</v>
      </c>
      <c r="E153" s="4"/>
      <c r="F153" s="4"/>
    </row>
    <row r="154" spans="2:6" x14ac:dyDescent="0.2">
      <c r="B154" s="3" t="s">
        <v>496</v>
      </c>
      <c r="C154" s="68" t="s">
        <v>1068</v>
      </c>
      <c r="D154" s="54" t="s">
        <v>1071</v>
      </c>
      <c r="E154" s="4"/>
      <c r="F154" s="4"/>
    </row>
    <row r="155" spans="2:6" x14ac:dyDescent="0.2">
      <c r="B155" s="3" t="s">
        <v>211</v>
      </c>
      <c r="C155" s="68" t="s">
        <v>1068</v>
      </c>
      <c r="D155" s="54" t="s">
        <v>1072</v>
      </c>
      <c r="E155" s="4"/>
      <c r="F155" s="4"/>
    </row>
    <row r="156" spans="2:6" x14ac:dyDescent="0.2">
      <c r="B156" s="3" t="s">
        <v>188</v>
      </c>
      <c r="C156" s="5" t="s">
        <v>1067</v>
      </c>
      <c r="D156" s="54" t="s">
        <v>1072</v>
      </c>
      <c r="E156" s="4"/>
      <c r="F156" s="4"/>
    </row>
    <row r="157" spans="2:6" x14ac:dyDescent="0.2">
      <c r="B157" s="3" t="s">
        <v>200</v>
      </c>
      <c r="C157" s="5" t="s">
        <v>1067</v>
      </c>
      <c r="D157" s="54" t="s">
        <v>1072</v>
      </c>
      <c r="E157" s="4"/>
      <c r="F157" s="4"/>
    </row>
    <row r="158" spans="2:6" x14ac:dyDescent="0.2">
      <c r="B158" s="3" t="s">
        <v>244</v>
      </c>
      <c r="C158" s="5" t="s">
        <v>1067</v>
      </c>
      <c r="D158" s="54" t="s">
        <v>1072</v>
      </c>
      <c r="E158" s="4"/>
      <c r="F158" s="4"/>
    </row>
    <row r="159" spans="2:6" x14ac:dyDescent="0.2">
      <c r="B159" s="3" t="s">
        <v>78</v>
      </c>
      <c r="C159" s="5" t="s">
        <v>1067</v>
      </c>
      <c r="D159" s="54" t="s">
        <v>1071</v>
      </c>
      <c r="E159" s="4"/>
      <c r="F159" s="4"/>
    </row>
    <row r="160" spans="2:6" x14ac:dyDescent="0.2">
      <c r="B160" s="3" t="s">
        <v>87</v>
      </c>
      <c r="C160" s="68" t="s">
        <v>1068</v>
      </c>
      <c r="D160" s="54" t="s">
        <v>1071</v>
      </c>
      <c r="E160" s="4"/>
      <c r="F160" s="4"/>
    </row>
    <row r="161" spans="2:6" x14ac:dyDescent="0.2">
      <c r="B161" s="3" t="s">
        <v>212</v>
      </c>
      <c r="C161" s="5" t="s">
        <v>1067</v>
      </c>
      <c r="D161" s="54" t="s">
        <v>1072</v>
      </c>
      <c r="E161" s="4"/>
      <c r="F161" s="4"/>
    </row>
    <row r="162" spans="2:6" x14ac:dyDescent="0.2">
      <c r="B162" s="3" t="s">
        <v>243</v>
      </c>
      <c r="C162" s="68" t="s">
        <v>1068</v>
      </c>
      <c r="D162" s="54" t="s">
        <v>1071</v>
      </c>
      <c r="E162" s="4"/>
      <c r="F162" s="4"/>
    </row>
    <row r="163" spans="2:6" x14ac:dyDescent="0.2">
      <c r="B163" s="3" t="s">
        <v>81</v>
      </c>
      <c r="C163" s="79" t="s">
        <v>1068</v>
      </c>
      <c r="D163" s="54" t="s">
        <v>1072</v>
      </c>
      <c r="E163" s="4"/>
      <c r="F163" s="4"/>
    </row>
    <row r="164" spans="2:6" x14ac:dyDescent="0.2">
      <c r="B164" s="3" t="s">
        <v>109</v>
      </c>
      <c r="C164" s="5" t="s">
        <v>1067</v>
      </c>
      <c r="D164" s="54" t="s">
        <v>1071</v>
      </c>
      <c r="E164" s="4"/>
      <c r="F164" s="4"/>
    </row>
    <row r="165" spans="2:6" x14ac:dyDescent="0.2">
      <c r="B165" s="3" t="s">
        <v>313</v>
      </c>
      <c r="C165" s="68" t="s">
        <v>1068</v>
      </c>
      <c r="D165" s="54" t="s">
        <v>1072</v>
      </c>
      <c r="E165" s="4"/>
      <c r="F165" s="4"/>
    </row>
    <row r="166" spans="2:6" x14ac:dyDescent="0.2">
      <c r="B166" s="3" t="s">
        <v>88</v>
      </c>
      <c r="C166" s="5" t="s">
        <v>1067</v>
      </c>
      <c r="D166" s="54" t="s">
        <v>1071</v>
      </c>
      <c r="E166" s="4"/>
      <c r="F166" s="4"/>
    </row>
    <row r="167" spans="2:6" x14ac:dyDescent="0.2">
      <c r="D167" s="4"/>
      <c r="E167" s="4"/>
      <c r="F167" s="4"/>
    </row>
    <row r="168" spans="2:6" x14ac:dyDescent="0.2">
      <c r="D168" s="4"/>
      <c r="E168" s="4"/>
      <c r="F168" s="4"/>
    </row>
    <row r="169" spans="2:6" x14ac:dyDescent="0.2">
      <c r="D169" s="4"/>
      <c r="E169" s="4"/>
      <c r="F169" s="4"/>
    </row>
    <row r="170" spans="2:6" x14ac:dyDescent="0.2">
      <c r="D170" s="4"/>
      <c r="E170" s="4"/>
      <c r="F170" s="4"/>
    </row>
    <row r="171" spans="2:6" x14ac:dyDescent="0.2">
      <c r="D171" s="4"/>
      <c r="E171" s="4"/>
      <c r="F171" s="4"/>
    </row>
    <row r="172" spans="2:6" x14ac:dyDescent="0.2">
      <c r="D172" s="4"/>
      <c r="E172" s="4"/>
      <c r="F172" s="4"/>
    </row>
    <row r="173" spans="2:6" x14ac:dyDescent="0.2">
      <c r="D173" s="4"/>
      <c r="E173" s="4"/>
      <c r="F173" s="4"/>
    </row>
    <row r="174" spans="2:6" x14ac:dyDescent="0.2">
      <c r="D174" s="4"/>
      <c r="E174" s="4"/>
      <c r="F174" s="4"/>
    </row>
    <row r="175" spans="2:6" x14ac:dyDescent="0.2">
      <c r="D175" s="4"/>
      <c r="E175" s="4"/>
      <c r="F175" s="4"/>
    </row>
    <row r="176" spans="2:6" x14ac:dyDescent="0.2">
      <c r="D176" s="4"/>
      <c r="E176" s="4"/>
      <c r="F176" s="4"/>
    </row>
    <row r="177" spans="4:6" x14ac:dyDescent="0.2">
      <c r="D177" s="4"/>
      <c r="E177" s="4"/>
      <c r="F177" s="4"/>
    </row>
    <row r="178" spans="4:6" x14ac:dyDescent="0.2">
      <c r="D178" s="4"/>
      <c r="E178" s="4"/>
      <c r="F178" s="4"/>
    </row>
    <row r="179" spans="4:6" x14ac:dyDescent="0.2">
      <c r="D179" s="4"/>
      <c r="E179" s="4"/>
      <c r="F179" s="4"/>
    </row>
    <row r="180" spans="4:6" x14ac:dyDescent="0.2">
      <c r="D180" s="4"/>
      <c r="E180" s="4"/>
      <c r="F180" s="4"/>
    </row>
    <row r="181" spans="4:6" x14ac:dyDescent="0.2">
      <c r="D181" s="4"/>
      <c r="E181" s="4"/>
      <c r="F181" s="4"/>
    </row>
    <row r="182" spans="4:6" x14ac:dyDescent="0.2">
      <c r="D182" s="4"/>
      <c r="E182" s="4"/>
      <c r="F182" s="4"/>
    </row>
    <row r="183" spans="4:6" x14ac:dyDescent="0.2">
      <c r="D183" s="4"/>
      <c r="E183" s="4"/>
      <c r="F183" s="4"/>
    </row>
    <row r="184" spans="4:6" x14ac:dyDescent="0.2">
      <c r="D184" s="4"/>
      <c r="E184" s="4"/>
      <c r="F184" s="4"/>
    </row>
    <row r="185" spans="4:6" x14ac:dyDescent="0.2">
      <c r="D185" s="4"/>
      <c r="E185" s="4"/>
      <c r="F185" s="4"/>
    </row>
    <row r="186" spans="4:6" x14ac:dyDescent="0.2">
      <c r="D186" s="4"/>
      <c r="E186" s="4"/>
      <c r="F186" s="4"/>
    </row>
    <row r="187" spans="4:6" x14ac:dyDescent="0.2">
      <c r="D187" s="4"/>
      <c r="E187" s="4"/>
      <c r="F187" s="4"/>
    </row>
    <row r="188" spans="4:6" x14ac:dyDescent="0.2">
      <c r="D188" s="4"/>
      <c r="E188" s="4"/>
      <c r="F188" s="4"/>
    </row>
    <row r="189" spans="4:6" x14ac:dyDescent="0.2">
      <c r="D189" s="4"/>
      <c r="E189" s="4"/>
      <c r="F189" s="4"/>
    </row>
    <row r="190" spans="4:6" x14ac:dyDescent="0.2">
      <c r="D190" s="4"/>
      <c r="E190" s="4"/>
      <c r="F190" s="4"/>
    </row>
    <row r="191" spans="4:6" x14ac:dyDescent="0.2">
      <c r="D191" s="4"/>
      <c r="E191" s="4"/>
      <c r="F191" s="4"/>
    </row>
    <row r="192" spans="4:6" x14ac:dyDescent="0.2">
      <c r="D192" s="4"/>
      <c r="E192" s="4"/>
      <c r="F192" s="4"/>
    </row>
    <row r="193" spans="4:6" x14ac:dyDescent="0.2">
      <c r="D193" s="4"/>
      <c r="E193" s="4"/>
      <c r="F193" s="4"/>
    </row>
    <row r="194" spans="4:6" x14ac:dyDescent="0.2">
      <c r="D194" s="4"/>
      <c r="E194" s="4"/>
      <c r="F194" s="4"/>
    </row>
    <row r="195" spans="4:6" x14ac:dyDescent="0.2">
      <c r="D195" s="4"/>
      <c r="E195" s="4"/>
      <c r="F195" s="4"/>
    </row>
    <row r="196" spans="4:6" x14ac:dyDescent="0.2">
      <c r="D196" s="4"/>
      <c r="E196" s="4"/>
      <c r="F196" s="4"/>
    </row>
    <row r="197" spans="4:6" x14ac:dyDescent="0.2">
      <c r="D197" s="4"/>
      <c r="E197" s="4"/>
      <c r="F197" s="4"/>
    </row>
    <row r="198" spans="4:6" x14ac:dyDescent="0.2">
      <c r="D198" s="4"/>
      <c r="E198" s="4"/>
      <c r="F198" s="4"/>
    </row>
    <row r="199" spans="4:6" x14ac:dyDescent="0.2">
      <c r="D199" s="4"/>
      <c r="E199" s="4"/>
      <c r="F199" s="4"/>
    </row>
    <row r="200" spans="4:6" x14ac:dyDescent="0.2">
      <c r="D200" s="4"/>
      <c r="E200" s="4"/>
      <c r="F200" s="4"/>
    </row>
    <row r="201" spans="4:6" x14ac:dyDescent="0.2">
      <c r="D201" s="4"/>
      <c r="E201" s="4"/>
      <c r="F201" s="4"/>
    </row>
    <row r="202" spans="4:6" x14ac:dyDescent="0.2">
      <c r="D202" s="4"/>
      <c r="E202" s="4"/>
      <c r="F202" s="4"/>
    </row>
    <row r="203" spans="4:6" x14ac:dyDescent="0.2">
      <c r="D203" s="4"/>
      <c r="E203" s="4"/>
      <c r="F203" s="4"/>
    </row>
    <row r="204" spans="4:6" x14ac:dyDescent="0.2">
      <c r="D204" s="4"/>
      <c r="E204" s="4"/>
      <c r="F204" s="4"/>
    </row>
    <row r="205" spans="4:6" x14ac:dyDescent="0.2">
      <c r="D205" s="4"/>
      <c r="E205" s="4"/>
      <c r="F205" s="4"/>
    </row>
    <row r="206" spans="4:6" x14ac:dyDescent="0.2">
      <c r="D206" s="4"/>
      <c r="E206" s="4"/>
      <c r="F206" s="4"/>
    </row>
    <row r="207" spans="4:6" x14ac:dyDescent="0.2">
      <c r="D207" s="4"/>
      <c r="E207" s="4"/>
      <c r="F207" s="4"/>
    </row>
    <row r="208" spans="4:6" x14ac:dyDescent="0.2">
      <c r="D208" s="4"/>
      <c r="E208" s="4"/>
      <c r="F208" s="4"/>
    </row>
    <row r="209" spans="4:6" x14ac:dyDescent="0.2">
      <c r="D209" s="4"/>
      <c r="E209" s="4"/>
      <c r="F209" s="4"/>
    </row>
    <row r="210" spans="4:6" x14ac:dyDescent="0.2">
      <c r="D210" s="4"/>
      <c r="E210" s="4"/>
      <c r="F210" s="4"/>
    </row>
    <row r="211" spans="4:6" x14ac:dyDescent="0.2">
      <c r="D211" s="4"/>
      <c r="E211" s="4"/>
      <c r="F211" s="4"/>
    </row>
    <row r="212" spans="4:6" x14ac:dyDescent="0.2">
      <c r="D212" s="4"/>
      <c r="E212" s="4"/>
      <c r="F212" s="4"/>
    </row>
    <row r="213" spans="4:6" x14ac:dyDescent="0.2">
      <c r="D213" s="4"/>
      <c r="E213" s="4"/>
      <c r="F213" s="4"/>
    </row>
    <row r="214" spans="4:6" x14ac:dyDescent="0.2">
      <c r="D214" s="4"/>
      <c r="E214" s="4"/>
      <c r="F214" s="4"/>
    </row>
    <row r="215" spans="4:6" x14ac:dyDescent="0.2">
      <c r="D215" s="4"/>
      <c r="E215" s="4"/>
      <c r="F215" s="4"/>
    </row>
    <row r="216" spans="4:6" x14ac:dyDescent="0.2">
      <c r="D216" s="4"/>
      <c r="E216" s="4"/>
      <c r="F216" s="4"/>
    </row>
    <row r="217" spans="4:6" x14ac:dyDescent="0.2">
      <c r="D217" s="4"/>
      <c r="E217" s="4"/>
      <c r="F217" s="4"/>
    </row>
    <row r="218" spans="4:6" x14ac:dyDescent="0.2">
      <c r="D218" s="4"/>
      <c r="E218" s="4"/>
      <c r="F218" s="4"/>
    </row>
    <row r="219" spans="4:6" x14ac:dyDescent="0.2">
      <c r="D219" s="4"/>
      <c r="E219" s="4"/>
      <c r="F219" s="4"/>
    </row>
    <row r="220" spans="4:6" x14ac:dyDescent="0.2">
      <c r="D220" s="4"/>
      <c r="E220" s="4"/>
      <c r="F220" s="4"/>
    </row>
    <row r="221" spans="4:6" x14ac:dyDescent="0.2">
      <c r="D221" s="4"/>
      <c r="E221" s="4"/>
      <c r="F221" s="4"/>
    </row>
    <row r="222" spans="4:6" x14ac:dyDescent="0.2">
      <c r="D222" s="4"/>
      <c r="E222" s="4"/>
      <c r="F222" s="4"/>
    </row>
    <row r="223" spans="4:6" x14ac:dyDescent="0.2">
      <c r="D223" s="4"/>
      <c r="E223" s="4"/>
      <c r="F223" s="4"/>
    </row>
    <row r="224" spans="4:6" x14ac:dyDescent="0.2">
      <c r="D224" s="4"/>
      <c r="E224" s="4"/>
      <c r="F224" s="4"/>
    </row>
    <row r="225" spans="4:6" x14ac:dyDescent="0.2">
      <c r="D225" s="4"/>
      <c r="E225" s="4"/>
      <c r="F225" s="4"/>
    </row>
    <row r="226" spans="4:6" x14ac:dyDescent="0.2">
      <c r="D226" s="4"/>
      <c r="E226" s="4"/>
      <c r="F226" s="4"/>
    </row>
    <row r="227" spans="4:6" x14ac:dyDescent="0.2">
      <c r="D227" s="4"/>
      <c r="E227" s="4"/>
      <c r="F227" s="4"/>
    </row>
    <row r="228" spans="4:6" x14ac:dyDescent="0.2">
      <c r="D228" s="4"/>
      <c r="E228" s="4"/>
      <c r="F228" s="4"/>
    </row>
    <row r="229" spans="4:6" x14ac:dyDescent="0.2">
      <c r="D229" s="4"/>
      <c r="E229" s="4"/>
      <c r="F229" s="4"/>
    </row>
    <row r="230" spans="4:6" x14ac:dyDescent="0.2">
      <c r="D230" s="4"/>
      <c r="E230" s="4"/>
      <c r="F230" s="4"/>
    </row>
    <row r="231" spans="4:6" x14ac:dyDescent="0.2">
      <c r="D231" s="4"/>
      <c r="E231" s="4"/>
      <c r="F231" s="4"/>
    </row>
    <row r="232" spans="4:6" x14ac:dyDescent="0.2">
      <c r="D232" s="4"/>
      <c r="E232" s="4"/>
      <c r="F232" s="4"/>
    </row>
    <row r="233" spans="4:6" x14ac:dyDescent="0.2">
      <c r="D233" s="4"/>
      <c r="E233" s="4"/>
      <c r="F233" s="4"/>
    </row>
    <row r="234" spans="4:6" x14ac:dyDescent="0.2">
      <c r="D234" s="4"/>
      <c r="E234" s="4"/>
      <c r="F234" s="4"/>
    </row>
    <row r="235" spans="4:6" x14ac:dyDescent="0.2">
      <c r="D235" s="4"/>
      <c r="E235" s="4"/>
      <c r="F235" s="4"/>
    </row>
    <row r="236" spans="4:6" x14ac:dyDescent="0.2">
      <c r="D236" s="4"/>
      <c r="E236" s="4"/>
      <c r="F236" s="4"/>
    </row>
    <row r="237" spans="4:6" x14ac:dyDescent="0.2">
      <c r="D237" s="4"/>
      <c r="E237" s="4"/>
      <c r="F237" s="4"/>
    </row>
    <row r="238" spans="4:6" x14ac:dyDescent="0.2">
      <c r="D238" s="4"/>
      <c r="E238" s="4"/>
      <c r="F238" s="4"/>
    </row>
    <row r="239" spans="4:6" x14ac:dyDescent="0.2">
      <c r="D239" s="4"/>
      <c r="E239" s="4"/>
      <c r="F239" s="4"/>
    </row>
    <row r="240" spans="4:6" x14ac:dyDescent="0.2">
      <c r="D240" s="4"/>
      <c r="E240" s="4"/>
      <c r="F240" s="4"/>
    </row>
    <row r="241" spans="4:6" x14ac:dyDescent="0.2">
      <c r="D241" s="4"/>
      <c r="E241" s="4"/>
      <c r="F241" s="4"/>
    </row>
    <row r="242" spans="4:6" x14ac:dyDescent="0.2">
      <c r="D242" s="4"/>
      <c r="E242" s="4"/>
      <c r="F242" s="4"/>
    </row>
    <row r="243" spans="4:6" x14ac:dyDescent="0.2">
      <c r="D243" s="4"/>
      <c r="E243" s="4"/>
      <c r="F243" s="4"/>
    </row>
    <row r="244" spans="4:6" x14ac:dyDescent="0.2">
      <c r="D244" s="4"/>
      <c r="E244" s="4"/>
      <c r="F244" s="4"/>
    </row>
    <row r="245" spans="4:6" x14ac:dyDescent="0.2">
      <c r="D245" s="4"/>
      <c r="E245" s="4"/>
      <c r="F245" s="4"/>
    </row>
    <row r="246" spans="4:6" x14ac:dyDescent="0.2">
      <c r="D246" s="4"/>
      <c r="E246" s="4"/>
      <c r="F246" s="4"/>
    </row>
    <row r="247" spans="4:6" x14ac:dyDescent="0.2">
      <c r="D247" s="4"/>
      <c r="E247" s="4"/>
      <c r="F247" s="4"/>
    </row>
    <row r="248" spans="4:6" x14ac:dyDescent="0.2">
      <c r="D248" s="4"/>
      <c r="E248" s="4"/>
    </row>
    <row r="249" spans="4:6" x14ac:dyDescent="0.2">
      <c r="D249" s="4"/>
      <c r="E249" s="4"/>
    </row>
    <row r="250" spans="4:6" x14ac:dyDescent="0.2">
      <c r="D250" s="4"/>
      <c r="E250" s="4"/>
    </row>
    <row r="251" spans="4:6" x14ac:dyDescent="0.2">
      <c r="D251" s="4"/>
      <c r="E251" s="4"/>
    </row>
    <row r="252" spans="4:6" x14ac:dyDescent="0.2">
      <c r="D252" s="4"/>
      <c r="E252" s="4"/>
    </row>
    <row r="253" spans="4:6" x14ac:dyDescent="0.2">
      <c r="D253" s="4"/>
      <c r="E253" s="4"/>
    </row>
    <row r="254" spans="4:6" x14ac:dyDescent="0.2">
      <c r="D254" s="4"/>
      <c r="E254" s="4"/>
    </row>
    <row r="255" spans="4:6" x14ac:dyDescent="0.2">
      <c r="D255" s="4"/>
      <c r="E255" s="4"/>
    </row>
    <row r="256" spans="4:6" x14ac:dyDescent="0.2">
      <c r="D256" s="4"/>
      <c r="E256" s="4"/>
    </row>
    <row r="257" spans="4:5" x14ac:dyDescent="0.2">
      <c r="D257" s="4"/>
      <c r="E257" s="4"/>
    </row>
    <row r="258" spans="4:5" x14ac:dyDescent="0.2">
      <c r="D258" s="4"/>
      <c r="E258" s="4"/>
    </row>
    <row r="259" spans="4:5" x14ac:dyDescent="0.2">
      <c r="D259" s="4"/>
      <c r="E259" s="4"/>
    </row>
    <row r="260" spans="4:5" x14ac:dyDescent="0.2">
      <c r="D260" s="4"/>
      <c r="E260" s="4"/>
    </row>
    <row r="261" spans="4:5" x14ac:dyDescent="0.2">
      <c r="D261" s="4"/>
      <c r="E261" s="4"/>
    </row>
    <row r="262" spans="4:5" x14ac:dyDescent="0.2">
      <c r="D262" s="4"/>
      <c r="E262" s="4"/>
    </row>
    <row r="263" spans="4:5" x14ac:dyDescent="0.2">
      <c r="D263" s="4"/>
      <c r="E263" s="4"/>
    </row>
    <row r="264" spans="4:5" x14ac:dyDescent="0.2">
      <c r="D264" s="4"/>
      <c r="E264" s="4"/>
    </row>
    <row r="265" spans="4:5" x14ac:dyDescent="0.2">
      <c r="D265" s="4"/>
      <c r="E265" s="4"/>
    </row>
    <row r="266" spans="4:5" x14ac:dyDescent="0.2">
      <c r="D266" s="4"/>
      <c r="E266" s="4"/>
    </row>
    <row r="267" spans="4:5" x14ac:dyDescent="0.2">
      <c r="D267" s="4"/>
      <c r="E267" s="4"/>
    </row>
    <row r="268" spans="4:5" x14ac:dyDescent="0.2">
      <c r="D268" s="4"/>
      <c r="E268" s="4"/>
    </row>
    <row r="269" spans="4:5" x14ac:dyDescent="0.2">
      <c r="D269" s="4"/>
      <c r="E269" s="4"/>
    </row>
    <row r="270" spans="4:5" x14ac:dyDescent="0.2">
      <c r="D270" s="4"/>
      <c r="E270" s="4"/>
    </row>
    <row r="271" spans="4:5" x14ac:dyDescent="0.2">
      <c r="D271" s="4"/>
      <c r="E271" s="4"/>
    </row>
    <row r="272" spans="4:5" x14ac:dyDescent="0.2">
      <c r="D272" s="4"/>
      <c r="E272" s="4"/>
    </row>
    <row r="273" spans="4:5" x14ac:dyDescent="0.2">
      <c r="D273" s="4"/>
      <c r="E273" s="4"/>
    </row>
    <row r="274" spans="4:5" x14ac:dyDescent="0.2">
      <c r="D274" s="4"/>
      <c r="E274" s="4"/>
    </row>
    <row r="275" spans="4:5" x14ac:dyDescent="0.2">
      <c r="D275" s="4"/>
      <c r="E275" s="4"/>
    </row>
    <row r="276" spans="4:5" x14ac:dyDescent="0.2">
      <c r="D276" s="4"/>
      <c r="E276" s="4"/>
    </row>
    <row r="277" spans="4:5" x14ac:dyDescent="0.2">
      <c r="D277" s="4"/>
      <c r="E277" s="4"/>
    </row>
    <row r="278" spans="4:5" x14ac:dyDescent="0.2">
      <c r="D278" s="4"/>
      <c r="E278" s="4"/>
    </row>
    <row r="279" spans="4:5" x14ac:dyDescent="0.2">
      <c r="D279" s="4"/>
      <c r="E279" s="4"/>
    </row>
    <row r="280" spans="4:5" x14ac:dyDescent="0.2">
      <c r="D280" s="4"/>
      <c r="E280" s="4"/>
    </row>
    <row r="281" spans="4:5" x14ac:dyDescent="0.2">
      <c r="D281" s="4"/>
      <c r="E281" s="4"/>
    </row>
    <row r="282" spans="4:5" x14ac:dyDescent="0.2">
      <c r="D282" s="4"/>
      <c r="E282" s="4"/>
    </row>
    <row r="283" spans="4:5" x14ac:dyDescent="0.2">
      <c r="D283" s="4"/>
      <c r="E283" s="4"/>
    </row>
    <row r="284" spans="4:5" x14ac:dyDescent="0.2">
      <c r="D284" s="4"/>
      <c r="E284" s="4"/>
    </row>
    <row r="285" spans="4:5" x14ac:dyDescent="0.2">
      <c r="D285" s="4"/>
      <c r="E285" s="4"/>
    </row>
    <row r="286" spans="4:5" x14ac:dyDescent="0.2">
      <c r="D286" s="4"/>
      <c r="E286" s="4"/>
    </row>
    <row r="287" spans="4:5" x14ac:dyDescent="0.2">
      <c r="D287" s="4"/>
      <c r="E287" s="4"/>
    </row>
    <row r="288" spans="4:5" x14ac:dyDescent="0.2">
      <c r="D288" s="4"/>
      <c r="E288" s="4"/>
    </row>
    <row r="289" spans="4:5" x14ac:dyDescent="0.2">
      <c r="D289" s="4"/>
      <c r="E289" s="4"/>
    </row>
    <row r="290" spans="4:5" x14ac:dyDescent="0.2">
      <c r="E290" s="4"/>
    </row>
    <row r="291" spans="4:5" x14ac:dyDescent="0.2">
      <c r="E291" s="4"/>
    </row>
    <row r="292" spans="4:5" x14ac:dyDescent="0.2">
      <c r="E292" s="4"/>
    </row>
    <row r="293" spans="4:5" x14ac:dyDescent="0.2">
      <c r="E293" s="4"/>
    </row>
    <row r="294" spans="4:5" x14ac:dyDescent="0.2">
      <c r="E294" s="4"/>
    </row>
    <row r="295" spans="4:5" x14ac:dyDescent="0.2">
      <c r="E295" s="4"/>
    </row>
    <row r="296" spans="4:5" x14ac:dyDescent="0.2">
      <c r="E296" s="4"/>
    </row>
    <row r="297" spans="4:5" x14ac:dyDescent="0.2">
      <c r="E297" s="4"/>
    </row>
    <row r="298" spans="4:5" x14ac:dyDescent="0.2">
      <c r="E298" s="4"/>
    </row>
    <row r="299" spans="4:5" x14ac:dyDescent="0.2">
      <c r="E299" s="4"/>
    </row>
  </sheetData>
  <mergeCells count="19">
    <mergeCell ref="EK106:EV106"/>
    <mergeCell ref="EW106:FD106"/>
    <mergeCell ref="AJ106:AV106"/>
    <mergeCell ref="AW106:BI106"/>
    <mergeCell ref="BJ106:BV106"/>
    <mergeCell ref="BW106:CJ106"/>
    <mergeCell ref="CK106:CV106"/>
    <mergeCell ref="C114:F116"/>
    <mergeCell ref="U3:AE5"/>
    <mergeCell ref="CW106:DI106"/>
    <mergeCell ref="DJ106:DV106"/>
    <mergeCell ref="DW106:EJ106"/>
    <mergeCell ref="E3:M5"/>
    <mergeCell ref="E45:M47"/>
    <mergeCell ref="C106:H106"/>
    <mergeCell ref="I106:V106"/>
    <mergeCell ref="W106:AI106"/>
    <mergeCell ref="E102:H104"/>
    <mergeCell ref="U46:AE48"/>
  </mergeCells>
  <conditionalFormatting pivot="1" sqref="C8:D18">
    <cfRule type="cellIs" dxfId="312" priority="13" operator="greaterThan">
      <formula>8.5</formula>
    </cfRule>
  </conditionalFormatting>
  <conditionalFormatting pivot="1" sqref="C8:D18">
    <cfRule type="cellIs" dxfId="311" priority="12" stopIfTrue="1" operator="between">
      <formula>6.5</formula>
      <formula>8.5</formula>
    </cfRule>
  </conditionalFormatting>
  <conditionalFormatting pivot="1" sqref="C8:D9 C11:D11 C13:D18">
    <cfRule type="cellIs" dxfId="310" priority="11" operator="between">
      <formula>5.5</formula>
      <formula>6.49</formula>
    </cfRule>
  </conditionalFormatting>
  <conditionalFormatting pivot="1" sqref="C8:D18">
    <cfRule type="cellIs" dxfId="309" priority="10" stopIfTrue="1" operator="lessThan">
      <formula>5.5</formula>
    </cfRule>
  </conditionalFormatting>
  <conditionalFormatting pivot="1" sqref="S8:S15">
    <cfRule type="cellIs" dxfId="308" priority="9" operator="greaterThan">
      <formula>8.5</formula>
    </cfRule>
  </conditionalFormatting>
  <conditionalFormatting pivot="1" sqref="S8:S15">
    <cfRule type="cellIs" dxfId="307" priority="8" operator="between">
      <formula>6.5</formula>
      <formula>8.5</formula>
    </cfRule>
  </conditionalFormatting>
  <conditionalFormatting pivot="1" sqref="S8:S15">
    <cfRule type="cellIs" dxfId="306" priority="7" operator="between">
      <formula>5.5</formula>
      <formula>6.49</formula>
    </cfRule>
  </conditionalFormatting>
  <conditionalFormatting pivot="1" sqref="S8:S15">
    <cfRule type="cellIs" dxfId="305" priority="6" operator="lessThan">
      <formula>5.5</formula>
    </cfRule>
  </conditionalFormatting>
  <conditionalFormatting pivot="1" sqref="C8:D18">
    <cfRule type="containsBlanks" dxfId="304" priority="5">
      <formula>LEN(TRIM(C8))=0</formula>
    </cfRule>
  </conditionalFormatting>
  <conditionalFormatting pivot="1" sqref="S51:S54">
    <cfRule type="cellIs" dxfId="303" priority="4" operator="greaterThan">
      <formula>8.5</formula>
    </cfRule>
  </conditionalFormatting>
  <conditionalFormatting pivot="1" sqref="S51:S54">
    <cfRule type="cellIs" dxfId="302" priority="3" operator="between">
      <formula>6.5</formula>
      <formula>8.5</formula>
    </cfRule>
  </conditionalFormatting>
  <conditionalFormatting pivot="1" sqref="S51:S54">
    <cfRule type="cellIs" dxfId="301" priority="2" operator="between">
      <formula>5.5</formula>
      <formula>6.49</formula>
    </cfRule>
  </conditionalFormatting>
  <conditionalFormatting pivot="1" sqref="S51:S54">
    <cfRule type="cellIs" dxfId="300" priority="1" operator="lessThan">
      <formula>5.5</formula>
    </cfRule>
  </conditionalFormatting>
  <pageMargins left="0.7" right="0.7" top="0.75" bottom="0.75" header="0.3" footer="0.3"/>
  <pageSetup paperSize="9" orientation="portrait" horizontalDpi="0" verticalDpi="0"/>
  <drawing r:id="rId9"/>
  <tableParts count="2">
    <tablePart r:id="rId10"/>
    <tablePart r:id="rId11"/>
  </tableParts>
  <extLst>
    <ext xmlns:x14="http://schemas.microsoft.com/office/spreadsheetml/2009/9/main" uri="{A8765BA9-456A-4dab-B4F3-ACF838C121DE}">
      <x14:slicerList>
        <x14:slicer r:id="rId1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8D9EE9-CB50-304C-930D-06BB42E24D43}">
  <sheetPr codeName="Feuil7">
    <tabColor rgb="FFFFC000"/>
  </sheetPr>
  <dimension ref="A1:CD191"/>
  <sheetViews>
    <sheetView topLeftCell="A8" zoomScale="70" zoomScaleNormal="70" workbookViewId="0">
      <selection activeCell="M119" sqref="M119"/>
    </sheetView>
  </sheetViews>
  <sheetFormatPr baseColWidth="10" defaultColWidth="11" defaultRowHeight="16" x14ac:dyDescent="0.2"/>
  <cols>
    <col min="1" max="1" width="20.33203125" bestFit="1" customWidth="1"/>
    <col min="2" max="2" width="12.83203125" bestFit="1" customWidth="1"/>
    <col min="3" max="3" width="24" bestFit="1" customWidth="1"/>
    <col min="4" max="4" width="20.33203125" bestFit="1" customWidth="1"/>
    <col min="5" max="5" width="8.33203125" bestFit="1" customWidth="1"/>
    <col min="6" max="6" width="7.5" bestFit="1" customWidth="1"/>
    <col min="7" max="7" width="9" bestFit="1" customWidth="1"/>
    <col min="8" max="8" width="12.83203125" bestFit="1" customWidth="1"/>
    <col min="9" max="9" width="11.5" bestFit="1" customWidth="1"/>
    <col min="10" max="10" width="9" bestFit="1" customWidth="1"/>
    <col min="11" max="12" width="20.33203125" bestFit="1" customWidth="1"/>
    <col min="13" max="13" width="7.5" bestFit="1" customWidth="1"/>
    <col min="14" max="14" width="9" bestFit="1" customWidth="1"/>
    <col min="15" max="15" width="12.83203125" bestFit="1" customWidth="1"/>
    <col min="16" max="16" width="20.6640625" bestFit="1" customWidth="1"/>
    <col min="17" max="17" width="4.1640625" bestFit="1" customWidth="1"/>
    <col min="18" max="19" width="6.33203125" bestFit="1" customWidth="1"/>
    <col min="20" max="20" width="17.83203125" bestFit="1" customWidth="1"/>
    <col min="21" max="21" width="5" bestFit="1" customWidth="1"/>
    <col min="22" max="22" width="20.6640625" bestFit="1" customWidth="1"/>
    <col min="23" max="23" width="19" bestFit="1" customWidth="1"/>
    <col min="26" max="26" width="20.33203125" bestFit="1" customWidth="1"/>
    <col min="27" max="27" width="14.1640625" bestFit="1" customWidth="1"/>
    <col min="28" max="28" width="15.83203125" bestFit="1" customWidth="1"/>
    <col min="30" max="30" width="20.33203125" bestFit="1" customWidth="1"/>
    <col min="31" max="31" width="5.1640625" bestFit="1" customWidth="1"/>
    <col min="33" max="33" width="20.33203125" bestFit="1" customWidth="1"/>
    <col min="34" max="34" width="4.1640625" bestFit="1" customWidth="1"/>
    <col min="35" max="36" width="6.33203125" bestFit="1" customWidth="1"/>
    <col min="43" max="43" width="21" customWidth="1"/>
  </cols>
  <sheetData>
    <row r="1" spans="1:82" ht="17" thickBot="1" x14ac:dyDescent="0.25">
      <c r="A1" s="4"/>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c r="BI1" s="4"/>
      <c r="BJ1" s="4"/>
      <c r="BK1" s="4"/>
      <c r="BL1" s="4"/>
      <c r="BM1" s="4"/>
      <c r="BN1" s="4"/>
      <c r="BO1" s="4"/>
      <c r="BP1" s="4"/>
      <c r="BQ1" s="4"/>
      <c r="BR1" s="4"/>
      <c r="BS1" s="4"/>
      <c r="BT1" s="4"/>
      <c r="BU1" s="4"/>
      <c r="BV1" s="4"/>
      <c r="BW1" s="4"/>
      <c r="BX1" s="4"/>
      <c r="BY1" s="4"/>
      <c r="BZ1" s="4"/>
      <c r="CA1" s="4"/>
    </row>
    <row r="2" spans="1:82" ht="56" customHeight="1" thickBot="1" x14ac:dyDescent="0.25">
      <c r="A2" s="4"/>
      <c r="B2" s="4"/>
      <c r="C2" s="86"/>
      <c r="D2" s="86"/>
      <c r="E2" s="157" t="s">
        <v>1073</v>
      </c>
      <c r="F2" s="158"/>
      <c r="G2" s="158"/>
      <c r="H2" s="158"/>
      <c r="I2" s="158"/>
      <c r="J2" s="158"/>
      <c r="K2" s="158"/>
      <c r="L2" s="158"/>
      <c r="M2" s="158"/>
      <c r="N2" s="158"/>
      <c r="O2" s="158"/>
      <c r="P2" s="158"/>
      <c r="Q2" s="158"/>
      <c r="R2" s="158"/>
      <c r="S2" s="159"/>
      <c r="T2" s="86"/>
      <c r="U2" s="4"/>
      <c r="V2" s="4"/>
      <c r="W2" s="4"/>
      <c r="X2" s="4"/>
      <c r="Y2" s="4"/>
      <c r="Z2" s="4"/>
      <c r="AA2" s="4"/>
      <c r="AB2" s="4"/>
      <c r="AC2" s="4"/>
      <c r="AD2" s="156" t="s">
        <v>1074</v>
      </c>
      <c r="AE2" s="156"/>
      <c r="AF2" s="156"/>
      <c r="AG2" s="156"/>
      <c r="AH2" s="156"/>
      <c r="AI2" s="156"/>
      <c r="AJ2" s="156"/>
      <c r="AK2" s="156"/>
      <c r="AL2" s="156"/>
      <c r="AM2" s="156"/>
      <c r="AN2" s="156"/>
      <c r="AO2" s="156"/>
      <c r="AP2" s="156"/>
      <c r="AQ2" s="156"/>
      <c r="AR2" s="156"/>
      <c r="AS2" s="156"/>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row>
    <row r="3" spans="1:82" x14ac:dyDescent="0.2">
      <c r="A3" s="4"/>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row>
    <row r="4" spans="1:82" x14ac:dyDescent="0.2">
      <c r="A4" s="4"/>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c r="BP4" s="4"/>
      <c r="BQ4" s="4"/>
      <c r="BR4" s="4"/>
      <c r="BS4" s="4"/>
      <c r="BT4" s="4"/>
      <c r="BU4" s="4"/>
      <c r="BV4" s="4"/>
      <c r="BW4" s="4"/>
      <c r="BX4" s="4"/>
      <c r="BY4" s="4"/>
      <c r="BZ4" s="4"/>
      <c r="CA4" s="4"/>
    </row>
    <row r="5" spans="1:82" x14ac:dyDescent="0.2">
      <c r="A5" s="4"/>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c r="BE5" s="4"/>
      <c r="BF5" s="4"/>
      <c r="BG5" s="4"/>
      <c r="BH5" s="4"/>
      <c r="BI5" s="4"/>
      <c r="BJ5" s="4"/>
      <c r="BK5" s="4"/>
      <c r="BL5" s="4"/>
      <c r="BM5" s="4"/>
      <c r="BN5" s="4"/>
      <c r="BO5" s="4"/>
      <c r="BP5" s="4"/>
      <c r="BQ5" s="4"/>
      <c r="BR5" s="4"/>
      <c r="BS5" s="4"/>
      <c r="BT5" s="4"/>
      <c r="BU5" s="4"/>
      <c r="BV5" s="4"/>
      <c r="BW5" s="4"/>
      <c r="BX5" s="4"/>
      <c r="BY5" s="4"/>
      <c r="BZ5" s="4"/>
      <c r="CA5" s="4"/>
    </row>
    <row r="6" spans="1:82" x14ac:dyDescent="0.2">
      <c r="A6" s="4"/>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4"/>
      <c r="BE6" s="4"/>
      <c r="BF6" s="4"/>
      <c r="BG6" s="4"/>
      <c r="BH6" s="4"/>
      <c r="BI6" s="4"/>
      <c r="BJ6" s="4"/>
      <c r="BK6" s="4"/>
      <c r="BL6" s="4"/>
      <c r="BM6" s="4"/>
      <c r="BN6" s="4"/>
      <c r="BO6" s="4"/>
      <c r="BP6" s="4"/>
      <c r="BQ6" s="4"/>
      <c r="BR6" s="4"/>
      <c r="BS6" s="4"/>
      <c r="BT6" s="4"/>
      <c r="BU6" s="4"/>
      <c r="BV6" s="4"/>
      <c r="BW6" s="4"/>
      <c r="BX6" s="4"/>
      <c r="BY6" s="4"/>
      <c r="BZ6" s="4"/>
      <c r="CA6" s="4"/>
    </row>
    <row r="7" spans="1:82" x14ac:dyDescent="0.2">
      <c r="A7" s="4"/>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4"/>
      <c r="BE7" s="4"/>
      <c r="BF7" s="4"/>
      <c r="BG7" s="4"/>
      <c r="BH7" s="4"/>
      <c r="BI7" s="4"/>
      <c r="BJ7" s="4"/>
      <c r="BK7" s="4"/>
      <c r="BL7" s="4"/>
      <c r="BM7" s="4"/>
      <c r="BN7" s="4"/>
      <c r="BO7" s="4"/>
      <c r="BP7" s="4"/>
      <c r="BQ7" s="4"/>
      <c r="BR7" s="4"/>
      <c r="BS7" s="4"/>
      <c r="BT7" s="4"/>
      <c r="BU7" s="4"/>
      <c r="BV7" s="4"/>
      <c r="BW7" s="4"/>
      <c r="BX7" s="4"/>
      <c r="BY7" s="4"/>
      <c r="BZ7" s="4"/>
      <c r="CA7" s="4"/>
    </row>
    <row r="8" spans="1:82" x14ac:dyDescent="0.2">
      <c r="A8" s="4"/>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row>
    <row r="9" spans="1:82" x14ac:dyDescent="0.2">
      <c r="A9" s="4"/>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row>
    <row r="10" spans="1:82" x14ac:dyDescent="0.2">
      <c r="A10" s="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row>
    <row r="11" spans="1:82" x14ac:dyDescent="0.2">
      <c r="A11" s="4"/>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row>
    <row r="12" spans="1:82" x14ac:dyDescent="0.2">
      <c r="A12" s="4"/>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row>
    <row r="13" spans="1:82" x14ac:dyDescent="0.2">
      <c r="A13" s="4"/>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row>
    <row r="14" spans="1:82" x14ac:dyDescent="0.2">
      <c r="A14" s="4"/>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row>
    <row r="15" spans="1:82" x14ac:dyDescent="0.2">
      <c r="A15" s="4"/>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row>
    <row r="16" spans="1:82" x14ac:dyDescent="0.2">
      <c r="A16" s="4"/>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row>
    <row r="17" spans="1:79" x14ac:dyDescent="0.2">
      <c r="A17" s="4"/>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row>
    <row r="18" spans="1:79" x14ac:dyDescent="0.2">
      <c r="A18" s="4"/>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row>
    <row r="19" spans="1:79" x14ac:dyDescent="0.2">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row>
    <row r="20" spans="1:79" x14ac:dyDescent="0.2">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row>
    <row r="21" spans="1:79" x14ac:dyDescent="0.2">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row>
    <row r="22" spans="1:79" x14ac:dyDescent="0.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row>
    <row r="23" spans="1:79" x14ac:dyDescent="0.2">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row>
    <row r="24" spans="1:79" x14ac:dyDescent="0.2">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row>
    <row r="25" spans="1:79" x14ac:dyDescent="0.2">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row>
    <row r="26" spans="1:79" x14ac:dyDescent="0.2">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row>
    <row r="27" spans="1:79" x14ac:dyDescent="0.2">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row>
    <row r="28" spans="1:79" x14ac:dyDescent="0.2">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row>
    <row r="29" spans="1:79" x14ac:dyDescent="0.2">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row>
    <row r="30" spans="1:79" x14ac:dyDescent="0.2">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row>
    <row r="31" spans="1:79" x14ac:dyDescent="0.2">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row>
    <row r="32" spans="1:79" x14ac:dyDescent="0.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row>
    <row r="33" spans="1:79" x14ac:dyDescent="0.2">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row>
    <row r="34" spans="1:79" x14ac:dyDescent="0.2">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row>
    <row r="35" spans="1:79" x14ac:dyDescent="0.2">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row>
    <row r="36" spans="1:79" x14ac:dyDescent="0.2">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row>
    <row r="37" spans="1:79" x14ac:dyDescent="0.2">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row>
    <row r="38" spans="1:79" x14ac:dyDescent="0.2">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row>
    <row r="39" spans="1:79" x14ac:dyDescent="0.2">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row>
    <row r="40" spans="1:79" x14ac:dyDescent="0.2">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row>
    <row r="41" spans="1:79" x14ac:dyDescent="0.2">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row>
    <row r="42" spans="1:79" x14ac:dyDescent="0.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row>
    <row r="43" spans="1:79" x14ac:dyDescent="0.2">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row>
    <row r="44" spans="1:79" x14ac:dyDescent="0.2">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row>
    <row r="45" spans="1:79" x14ac:dyDescent="0.2">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row>
    <row r="46" spans="1:79" x14ac:dyDescent="0.2">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row>
    <row r="47" spans="1:79" x14ac:dyDescent="0.2">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row>
    <row r="48" spans="1:79" x14ac:dyDescent="0.2">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row>
    <row r="49" spans="1:79" x14ac:dyDescent="0.2">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row>
    <row r="50" spans="1:79" x14ac:dyDescent="0.2">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4"/>
      <c r="BY50" s="4"/>
      <c r="BZ50" s="4"/>
      <c r="CA50" s="4"/>
    </row>
    <row r="51" spans="1:79" x14ac:dyDescent="0.2">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c r="BW51" s="4"/>
      <c r="BX51" s="4"/>
      <c r="BY51" s="4"/>
      <c r="BZ51" s="4"/>
      <c r="CA51" s="4"/>
    </row>
    <row r="52" spans="1:79" x14ac:dyDescent="0.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row>
    <row r="53" spans="1:79" x14ac:dyDescent="0.2">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row>
    <row r="54" spans="1:79" x14ac:dyDescent="0.2">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row>
    <row r="55" spans="1:79" x14ac:dyDescent="0.2">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c r="BI55" s="4"/>
      <c r="BJ55" s="4"/>
      <c r="BK55" s="4"/>
      <c r="BL55" s="4"/>
      <c r="BM55" s="4"/>
      <c r="BN55" s="4"/>
      <c r="BO55" s="4"/>
      <c r="BP55" s="4"/>
      <c r="BQ55" s="4"/>
      <c r="BR55" s="4"/>
      <c r="BS55" s="4"/>
      <c r="BT55" s="4"/>
      <c r="BU55" s="4"/>
      <c r="BV55" s="4"/>
      <c r="BW55" s="4"/>
      <c r="BX55" s="4"/>
      <c r="BY55" s="4"/>
      <c r="BZ55" s="4"/>
      <c r="CA55" s="4"/>
    </row>
    <row r="56" spans="1:79" x14ac:dyDescent="0.2">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c r="BE56" s="4"/>
      <c r="BF56" s="4"/>
      <c r="BG56" s="4"/>
      <c r="BH56" s="4"/>
      <c r="BI56" s="4"/>
      <c r="BJ56" s="4"/>
      <c r="BK56" s="4"/>
      <c r="BL56" s="4"/>
      <c r="BM56" s="4"/>
      <c r="BN56" s="4"/>
      <c r="BO56" s="4"/>
      <c r="BP56" s="4"/>
      <c r="BQ56" s="4"/>
      <c r="BR56" s="4"/>
      <c r="BS56" s="4"/>
      <c r="BT56" s="4"/>
      <c r="BU56" s="4"/>
      <c r="BV56" s="4"/>
      <c r="BW56" s="4"/>
      <c r="BX56" s="4"/>
      <c r="BY56" s="4"/>
      <c r="BZ56" s="4"/>
      <c r="CA56" s="4"/>
    </row>
    <row r="57" spans="1:79" x14ac:dyDescent="0.2">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c r="BH57" s="4"/>
      <c r="BI57" s="4"/>
      <c r="BJ57" s="4"/>
      <c r="BK57" s="4"/>
      <c r="BL57" s="4"/>
      <c r="BM57" s="4"/>
      <c r="BN57" s="4"/>
      <c r="BO57" s="4"/>
      <c r="BP57" s="4"/>
      <c r="BQ57" s="4"/>
      <c r="BR57" s="4"/>
      <c r="BS57" s="4"/>
      <c r="BT57" s="4"/>
      <c r="BU57" s="4"/>
      <c r="BV57" s="4"/>
      <c r="BW57" s="4"/>
      <c r="BX57" s="4"/>
      <c r="BY57" s="4"/>
      <c r="BZ57" s="4"/>
      <c r="CA57" s="4"/>
    </row>
    <row r="58" spans="1:79" x14ac:dyDescent="0.2">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c r="BS58" s="4"/>
      <c r="BT58" s="4"/>
      <c r="BU58" s="4"/>
      <c r="BV58" s="4"/>
      <c r="BW58" s="4"/>
      <c r="BX58" s="4"/>
      <c r="BY58" s="4"/>
      <c r="BZ58" s="4"/>
      <c r="CA58" s="4"/>
    </row>
    <row r="59" spans="1:79" x14ac:dyDescent="0.2">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4"/>
      <c r="BI59" s="4"/>
      <c r="BJ59" s="4"/>
      <c r="BK59" s="4"/>
      <c r="BL59" s="4"/>
      <c r="BM59" s="4"/>
      <c r="BN59" s="4"/>
      <c r="BO59" s="4"/>
      <c r="BP59" s="4"/>
      <c r="BQ59" s="4"/>
      <c r="BR59" s="4"/>
      <c r="BS59" s="4"/>
      <c r="BT59" s="4"/>
      <c r="BU59" s="4"/>
      <c r="BV59" s="4"/>
      <c r="BW59" s="4"/>
      <c r="BX59" s="4"/>
      <c r="BY59" s="4"/>
      <c r="BZ59" s="4"/>
      <c r="CA59" s="4"/>
    </row>
    <row r="60" spans="1:79" x14ac:dyDescent="0.2">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c r="BI60" s="4"/>
      <c r="BJ60" s="4"/>
      <c r="BK60" s="4"/>
      <c r="BL60" s="4"/>
      <c r="BM60" s="4"/>
      <c r="BN60" s="4"/>
      <c r="BO60" s="4"/>
      <c r="BP60" s="4"/>
      <c r="BQ60" s="4"/>
      <c r="BR60" s="4"/>
      <c r="BS60" s="4"/>
      <c r="BT60" s="4"/>
      <c r="BU60" s="4"/>
      <c r="BV60" s="4"/>
      <c r="BW60" s="4"/>
      <c r="BX60" s="4"/>
      <c r="BY60" s="4"/>
      <c r="BZ60" s="4"/>
      <c r="CA60" s="4"/>
    </row>
    <row r="61" spans="1:79" x14ac:dyDescent="0.2">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X61" s="4"/>
      <c r="BY61" s="4"/>
      <c r="BZ61" s="4"/>
      <c r="CA61" s="4"/>
    </row>
    <row r="62" spans="1:79" x14ac:dyDescent="0.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4"/>
      <c r="BK62" s="4"/>
      <c r="BL62" s="4"/>
      <c r="BM62" s="4"/>
      <c r="BN62" s="4"/>
      <c r="BO62" s="4"/>
      <c r="BP62" s="4"/>
      <c r="BQ62" s="4"/>
      <c r="BR62" s="4"/>
      <c r="BS62" s="4"/>
      <c r="BT62" s="4"/>
      <c r="BU62" s="4"/>
      <c r="BV62" s="4"/>
      <c r="BW62" s="4"/>
      <c r="BX62" s="4"/>
      <c r="BY62" s="4"/>
      <c r="BZ62" s="4"/>
      <c r="CA62" s="4"/>
    </row>
    <row r="63" spans="1:79" x14ac:dyDescent="0.2">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c r="BM63" s="4"/>
      <c r="BN63" s="4"/>
      <c r="BO63" s="4"/>
      <c r="BP63" s="4"/>
      <c r="BQ63" s="4"/>
      <c r="BR63" s="4"/>
      <c r="BS63" s="4"/>
      <c r="BT63" s="4"/>
      <c r="BU63" s="4"/>
      <c r="BV63" s="4"/>
      <c r="BW63" s="4"/>
      <c r="BX63" s="4"/>
      <c r="BY63" s="4"/>
      <c r="BZ63" s="4"/>
      <c r="CA63" s="4"/>
    </row>
    <row r="64" spans="1:79" x14ac:dyDescent="0.2">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c r="BN64" s="4"/>
      <c r="BO64" s="4"/>
      <c r="BP64" s="4"/>
      <c r="BQ64" s="4"/>
      <c r="BR64" s="4"/>
      <c r="BS64" s="4"/>
      <c r="BT64" s="4"/>
      <c r="BU64" s="4"/>
      <c r="BV64" s="4"/>
      <c r="BW64" s="4"/>
      <c r="BX64" s="4"/>
      <c r="BY64" s="4"/>
      <c r="BZ64" s="4"/>
      <c r="CA64" s="4"/>
    </row>
    <row r="65" spans="1:79" x14ac:dyDescent="0.2">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row>
    <row r="66" spans="1:79" x14ac:dyDescent="0.2">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c r="CA66" s="4"/>
    </row>
    <row r="67" spans="1:79" x14ac:dyDescent="0.2">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c r="BT67" s="4"/>
      <c r="BU67" s="4"/>
      <c r="BV67" s="4"/>
      <c r="BW67" s="4"/>
      <c r="BX67" s="4"/>
      <c r="BY67" s="4"/>
      <c r="BZ67" s="4"/>
      <c r="CA67" s="4"/>
    </row>
    <row r="68" spans="1:79" x14ac:dyDescent="0.2">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c r="BX68" s="4"/>
      <c r="BY68" s="4"/>
      <c r="BZ68" s="4"/>
      <c r="CA68" s="4"/>
    </row>
    <row r="69" spans="1:79" x14ac:dyDescent="0.2">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c r="BX69" s="4"/>
      <c r="BY69" s="4"/>
      <c r="BZ69" s="4"/>
      <c r="CA69" s="4"/>
    </row>
    <row r="70" spans="1:79" x14ac:dyDescent="0.2">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c r="BY70" s="4"/>
      <c r="BZ70" s="4"/>
      <c r="CA70" s="4"/>
    </row>
    <row r="71" spans="1:79" x14ac:dyDescent="0.2">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c r="BX71" s="4"/>
      <c r="BY71" s="4"/>
      <c r="BZ71" s="4"/>
      <c r="CA71" s="4"/>
    </row>
    <row r="72" spans="1:79" x14ac:dyDescent="0.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c r="BW72" s="4"/>
      <c r="BX72" s="4"/>
      <c r="BY72" s="4"/>
      <c r="BZ72" s="4"/>
      <c r="CA72" s="4"/>
    </row>
    <row r="73" spans="1:79" x14ac:dyDescent="0.2">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row>
    <row r="74" spans="1:79" x14ac:dyDescent="0.2">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row>
    <row r="75" spans="1:79" x14ac:dyDescent="0.2">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row>
    <row r="76" spans="1:79" x14ac:dyDescent="0.2">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c r="BU76" s="4"/>
      <c r="BV76" s="4"/>
      <c r="BW76" s="4"/>
      <c r="BX76" s="4"/>
      <c r="BY76" s="4"/>
      <c r="BZ76" s="4"/>
      <c r="CA76" s="4"/>
    </row>
    <row r="77" spans="1:79" x14ac:dyDescent="0.2">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row>
    <row r="78" spans="1:79" x14ac:dyDescent="0.2">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row>
    <row r="79" spans="1:79" x14ac:dyDescent="0.2">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row>
    <row r="80" spans="1:79" x14ac:dyDescent="0.2">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c r="BU80" s="4"/>
      <c r="BV80" s="4"/>
      <c r="BW80" s="4"/>
      <c r="BX80" s="4"/>
      <c r="BY80" s="4"/>
      <c r="BZ80" s="4"/>
      <c r="CA80" s="4"/>
    </row>
    <row r="81" spans="1:79" x14ac:dyDescent="0.2">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row>
    <row r="82" spans="1:79" x14ac:dyDescent="0.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c r="BY82" s="4"/>
      <c r="BZ82" s="4"/>
      <c r="CA82" s="4"/>
    </row>
    <row r="83" spans="1:79" x14ac:dyDescent="0.2">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X83" s="4"/>
      <c r="BY83" s="4"/>
      <c r="BZ83" s="4"/>
      <c r="CA83" s="4"/>
    </row>
    <row r="84" spans="1:79" x14ac:dyDescent="0.2">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row>
    <row r="85" spans="1:79" x14ac:dyDescent="0.2">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4"/>
    </row>
    <row r="86" spans="1:79" x14ac:dyDescent="0.2">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4"/>
      <c r="BY86" s="4"/>
      <c r="BZ86" s="4"/>
      <c r="CA86" s="4"/>
    </row>
    <row r="87" spans="1:79" x14ac:dyDescent="0.2">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row>
    <row r="88" spans="1:79" x14ac:dyDescent="0.2">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row>
    <row r="89" spans="1:79" x14ac:dyDescent="0.2">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4"/>
      <c r="BY89" s="4"/>
      <c r="BZ89" s="4"/>
      <c r="CA89" s="4"/>
    </row>
    <row r="90" spans="1:79" x14ac:dyDescent="0.2">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row>
    <row r="91" spans="1:79" x14ac:dyDescent="0.2">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row>
    <row r="92" spans="1:79" x14ac:dyDescent="0.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c r="BW92" s="4"/>
      <c r="BX92" s="4"/>
      <c r="BY92" s="4"/>
      <c r="BZ92" s="4"/>
      <c r="CA92" s="4"/>
    </row>
    <row r="93" spans="1:79" x14ac:dyDescent="0.2">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row>
    <row r="94" spans="1:79" x14ac:dyDescent="0.2">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row>
    <row r="95" spans="1:79" x14ac:dyDescent="0.2">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row>
    <row r="96" spans="1:79" x14ac:dyDescent="0.2">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4"/>
    </row>
    <row r="97" spans="1:79" x14ac:dyDescent="0.2">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row>
    <row r="98" spans="1:79" x14ac:dyDescent="0.2">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row>
    <row r="99" spans="1:79" x14ac:dyDescent="0.2">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row>
    <row r="100" spans="1:79"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row>
    <row r="101" spans="1:79"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row>
    <row r="102" spans="1:79"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row>
    <row r="103" spans="1:79"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row>
    <row r="104" spans="1:79"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row>
    <row r="105" spans="1:79"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row>
    <row r="106" spans="1:79"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row>
    <row r="107" spans="1:79"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row>
    <row r="108" spans="1:79"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row>
    <row r="109" spans="1:79"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row>
    <row r="110" spans="1:79"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row>
    <row r="111" spans="1:79"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row>
    <row r="112" spans="1:79"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row>
    <row r="113" spans="1:79"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3"/>
      <c r="AN113" s="43"/>
      <c r="AO113" s="43"/>
      <c r="AP113" s="43"/>
      <c r="AQ113" s="43"/>
      <c r="AR113" s="43"/>
      <c r="AS113" s="43"/>
      <c r="AT113" s="43"/>
      <c r="AU113" s="43"/>
      <c r="AV113" s="43"/>
      <c r="AW113" s="43"/>
      <c r="AX113" s="43"/>
      <c r="AY113" s="43"/>
      <c r="AZ113" s="43"/>
      <c r="BA113" s="43"/>
      <c r="BB113" s="43"/>
      <c r="BC113" s="43"/>
      <c r="BD113" s="43"/>
      <c r="BE113" s="43"/>
      <c r="BF113" s="43"/>
      <c r="BG113" s="43"/>
      <c r="BH113" s="43"/>
      <c r="BI113" s="43"/>
      <c r="BJ113" s="43"/>
      <c r="BK113" s="43"/>
      <c r="BL113" s="43"/>
      <c r="BM113" s="43"/>
      <c r="BN113" s="43"/>
      <c r="BO113" s="43"/>
      <c r="BP113" s="43"/>
      <c r="BQ113" s="43"/>
      <c r="BR113" s="43"/>
      <c r="BS113" s="43"/>
      <c r="BT113" s="43"/>
      <c r="BU113" s="43"/>
      <c r="BV113" s="43"/>
      <c r="BW113" s="43"/>
      <c r="BX113" s="43"/>
      <c r="BY113" s="43"/>
      <c r="BZ113" s="43"/>
      <c r="CA113" s="43"/>
    </row>
    <row r="114" spans="1:79"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3"/>
      <c r="AN114" s="43"/>
      <c r="AO114" s="43"/>
      <c r="AP114" s="43"/>
      <c r="AQ114" s="43"/>
      <c r="AR114" s="43"/>
      <c r="AS114" s="43"/>
      <c r="AT114" s="43"/>
      <c r="AU114" s="43"/>
      <c r="AV114" s="43"/>
      <c r="AW114" s="43"/>
      <c r="AX114" s="43"/>
      <c r="AY114" s="43"/>
      <c r="AZ114" s="43"/>
      <c r="BA114" s="43"/>
      <c r="BB114" s="43"/>
      <c r="BC114" s="43"/>
      <c r="BD114" s="43"/>
      <c r="BE114" s="43"/>
      <c r="BF114" s="43"/>
      <c r="BG114" s="43"/>
      <c r="BH114" s="43"/>
      <c r="BI114" s="43"/>
      <c r="BJ114" s="43"/>
      <c r="BK114" s="43"/>
      <c r="BL114" s="43"/>
      <c r="BM114" s="43"/>
      <c r="BN114" s="43"/>
      <c r="BO114" s="43"/>
      <c r="BP114" s="43"/>
      <c r="BQ114" s="43"/>
      <c r="BR114" s="43"/>
      <c r="BS114" s="43"/>
      <c r="BT114" s="43"/>
      <c r="BU114" s="43"/>
      <c r="BV114" s="43"/>
      <c r="BW114" s="43"/>
      <c r="BX114" s="43"/>
      <c r="BY114" s="43"/>
      <c r="BZ114" s="43"/>
      <c r="CA114" s="43"/>
    </row>
    <row r="115" spans="1:79" x14ac:dyDescent="0.2">
      <c r="A115" s="4" t="s">
        <v>883</v>
      </c>
      <c r="B115" s="4" t="s">
        <v>1075</v>
      </c>
      <c r="C115" s="4"/>
      <c r="D115" s="4" t="s">
        <v>883</v>
      </c>
      <c r="E115" s="4" t="s">
        <v>1076</v>
      </c>
      <c r="F115" s="4" t="s">
        <v>1077</v>
      </c>
      <c r="G115" s="4" t="s">
        <v>1078</v>
      </c>
      <c r="H115" s="4" t="s">
        <v>1079</v>
      </c>
      <c r="I115" s="4" t="s">
        <v>1080</v>
      </c>
      <c r="J115" s="4" t="s">
        <v>1081</v>
      </c>
      <c r="K115" s="4"/>
      <c r="L115" s="4" t="s">
        <v>883</v>
      </c>
      <c r="M115" s="4" t="s">
        <v>1082</v>
      </c>
      <c r="N115" s="4"/>
      <c r="O115" s="4"/>
      <c r="P115" s="4" t="s">
        <v>883</v>
      </c>
      <c r="Q115" s="4" t="s">
        <v>884</v>
      </c>
      <c r="R115" s="4" t="s">
        <v>885</v>
      </c>
      <c r="S115" s="4" t="s">
        <v>886</v>
      </c>
      <c r="T115" s="4"/>
      <c r="U115" s="4"/>
      <c r="V115" s="4" t="s">
        <v>883</v>
      </c>
      <c r="W115" s="4" t="s">
        <v>1083</v>
      </c>
      <c r="X115" s="4"/>
      <c r="Y115" s="4"/>
      <c r="Z115" s="4" t="s">
        <v>883</v>
      </c>
      <c r="AA115" s="4" t="s">
        <v>1084</v>
      </c>
      <c r="AB115" s="4"/>
      <c r="AC115" s="4"/>
      <c r="AD115" s="4" t="s">
        <v>883</v>
      </c>
      <c r="AE115" s="4" t="s">
        <v>732</v>
      </c>
      <c r="AF115" s="4"/>
      <c r="AG115" s="4" t="s">
        <v>883</v>
      </c>
      <c r="AH115" s="4" t="s">
        <v>884</v>
      </c>
      <c r="AI115" s="4" t="s">
        <v>885</v>
      </c>
      <c r="AJ115" s="4" t="s">
        <v>886</v>
      </c>
      <c r="AK115" s="4"/>
      <c r="AL115" s="4"/>
      <c r="AM115" s="43"/>
      <c r="AN115" s="43"/>
      <c r="AO115" s="43"/>
      <c r="AP115" s="43"/>
      <c r="AQ115" s="43"/>
      <c r="AR115" s="43"/>
      <c r="AS115" s="43"/>
      <c r="AT115" s="43"/>
      <c r="AU115" s="43"/>
      <c r="AV115" s="43"/>
      <c r="AW115" s="43"/>
      <c r="AX115" s="43"/>
      <c r="AY115" s="43"/>
      <c r="AZ115" s="43"/>
      <c r="BA115" s="43"/>
      <c r="BB115" s="43"/>
      <c r="BC115" s="43"/>
      <c r="BD115" s="43"/>
      <c r="BE115" s="43"/>
      <c r="BF115" s="43"/>
      <c r="BG115" s="43"/>
      <c r="BH115" s="43"/>
      <c r="BI115" s="43"/>
      <c r="BJ115" s="43"/>
      <c r="BK115" s="43"/>
      <c r="BL115" s="43"/>
      <c r="BM115" s="43"/>
      <c r="BN115" s="43"/>
      <c r="BO115" s="43"/>
      <c r="BP115" s="43"/>
      <c r="BQ115" s="43"/>
      <c r="BR115" s="43"/>
      <c r="BS115" s="43"/>
      <c r="BT115" s="43"/>
      <c r="BU115" s="43"/>
      <c r="BV115" s="43"/>
      <c r="BW115" s="43"/>
      <c r="BX115" s="43"/>
      <c r="BY115" s="43"/>
      <c r="BZ115" s="43"/>
      <c r="CA115" s="43"/>
    </row>
    <row r="116" spans="1:79" x14ac:dyDescent="0.2">
      <c r="A116" s="109">
        <v>2023</v>
      </c>
      <c r="B116" s="138">
        <v>1226.6141304347825</v>
      </c>
      <c r="C116" s="4"/>
      <c r="D116" s="109">
        <v>2023</v>
      </c>
      <c r="E116" s="117">
        <v>3.1866531470632409</v>
      </c>
      <c r="F116" s="117">
        <v>3.2310462670872764</v>
      </c>
      <c r="G116" s="117">
        <v>3.1243052426017734</v>
      </c>
      <c r="H116" s="117">
        <v>2.9703019378098237</v>
      </c>
      <c r="I116" s="117">
        <v>3.1594824996244553</v>
      </c>
      <c r="J116" s="117">
        <v>3.7247521406038753</v>
      </c>
      <c r="K116" s="4"/>
      <c r="L116" s="109">
        <v>2023</v>
      </c>
      <c r="M116" s="117">
        <v>19.396541234790433</v>
      </c>
      <c r="N116" s="4"/>
      <c r="O116" s="4"/>
      <c r="P116" s="109" t="s">
        <v>134</v>
      </c>
      <c r="Q116" s="4">
        <v>2</v>
      </c>
      <c r="R116" s="4">
        <v>2</v>
      </c>
      <c r="S116" s="4">
        <v>3</v>
      </c>
      <c r="T116" s="4"/>
      <c r="U116" s="4"/>
      <c r="V116" s="109" t="s">
        <v>134</v>
      </c>
      <c r="W116" s="4">
        <v>23</v>
      </c>
      <c r="X116" s="4"/>
      <c r="Y116" s="4"/>
      <c r="Z116" s="109">
        <v>2023</v>
      </c>
      <c r="AA116" s="117">
        <v>2.4732415902140672</v>
      </c>
      <c r="AB116" s="4"/>
      <c r="AC116" s="4"/>
      <c r="AD116" s="109">
        <v>2023</v>
      </c>
      <c r="AE116" s="4">
        <v>1780</v>
      </c>
      <c r="AF116" s="4"/>
      <c r="AG116" s="109">
        <v>2023</v>
      </c>
      <c r="AH116" s="4">
        <v>140</v>
      </c>
      <c r="AI116" s="4">
        <v>141</v>
      </c>
      <c r="AJ116" s="4">
        <v>52</v>
      </c>
      <c r="AK116" s="4"/>
      <c r="AL116" s="4"/>
      <c r="AM116" s="43"/>
      <c r="AN116" s="43"/>
      <c r="AO116" s="43"/>
      <c r="AP116" s="43"/>
      <c r="AQ116" s="43"/>
      <c r="AR116" s="43"/>
      <c r="AS116" s="43"/>
      <c r="AT116" s="43"/>
      <c r="AU116" s="43"/>
      <c r="AV116" s="43"/>
      <c r="AW116" s="43"/>
      <c r="AX116" s="43"/>
      <c r="AY116" s="43"/>
      <c r="AZ116" s="43"/>
      <c r="BA116" s="43"/>
      <c r="BB116" s="43"/>
      <c r="BC116" s="43"/>
      <c r="BD116" s="43"/>
      <c r="BE116" s="43"/>
      <c r="BF116" s="43"/>
      <c r="BG116" s="43"/>
      <c r="BH116" s="43"/>
      <c r="BI116" s="43"/>
      <c r="BJ116" s="43"/>
      <c r="BK116" s="43"/>
      <c r="BL116" s="43"/>
      <c r="BM116" s="43"/>
      <c r="BN116" s="43"/>
      <c r="BO116" s="43"/>
      <c r="BP116" s="43"/>
      <c r="BQ116" s="43"/>
      <c r="BR116" s="43"/>
      <c r="BS116" s="43"/>
      <c r="BT116" s="43"/>
      <c r="BU116" s="43"/>
      <c r="BV116" s="43"/>
      <c r="BW116" s="43"/>
      <c r="BX116" s="43"/>
      <c r="BY116" s="43"/>
      <c r="BZ116" s="43"/>
      <c r="CA116" s="43"/>
    </row>
    <row r="117" spans="1:79" x14ac:dyDescent="0.2">
      <c r="A117" s="110">
        <v>29</v>
      </c>
      <c r="B117" s="138"/>
      <c r="C117" s="4"/>
      <c r="D117" s="110">
        <v>29</v>
      </c>
      <c r="E117" s="117">
        <v>2.9397243107769424</v>
      </c>
      <c r="F117" s="117">
        <v>3.2394736842105258</v>
      </c>
      <c r="G117" s="117">
        <v>3.0540100250626567</v>
      </c>
      <c r="H117" s="117">
        <v>2.7906015037593987</v>
      </c>
      <c r="I117" s="117">
        <v>3.2427318295739354</v>
      </c>
      <c r="J117" s="117">
        <v>4.0215538847117802</v>
      </c>
      <c r="K117" s="4"/>
      <c r="L117" s="110">
        <v>29</v>
      </c>
      <c r="M117" s="117">
        <v>19.288095238095234</v>
      </c>
      <c r="N117" s="4"/>
      <c r="O117" s="4"/>
      <c r="P117" s="109" t="s">
        <v>76</v>
      </c>
      <c r="Q117" s="4">
        <v>5</v>
      </c>
      <c r="R117" s="4">
        <v>4</v>
      </c>
      <c r="S117" s="4"/>
      <c r="T117" s="4"/>
      <c r="U117" s="4"/>
      <c r="V117" s="109" t="s">
        <v>76</v>
      </c>
      <c r="W117" s="4">
        <v>46</v>
      </c>
      <c r="X117" s="4"/>
      <c r="Y117" s="4"/>
      <c r="Z117" s="110">
        <v>29</v>
      </c>
      <c r="AA117" s="117" t="e">
        <v>#DIV/0!</v>
      </c>
      <c r="AB117" s="4"/>
      <c r="AC117" s="4"/>
      <c r="AD117" s="110">
        <v>27</v>
      </c>
      <c r="AE117" s="4">
        <v>2</v>
      </c>
      <c r="AF117" s="4"/>
      <c r="AG117" s="110">
        <v>41</v>
      </c>
      <c r="AH117" s="4">
        <v>32</v>
      </c>
      <c r="AI117" s="4">
        <v>31</v>
      </c>
      <c r="AJ117" s="4">
        <v>14</v>
      </c>
      <c r="AK117" s="4"/>
      <c r="AL117" s="4"/>
      <c r="AM117" s="43"/>
      <c r="AN117" s="43"/>
      <c r="AO117" s="43"/>
      <c r="AP117" s="43"/>
      <c r="AQ117" s="43"/>
      <c r="AR117" s="43"/>
      <c r="AS117" s="43"/>
      <c r="AT117" s="43"/>
      <c r="AU117" s="43"/>
      <c r="AV117" s="43"/>
      <c r="AW117" s="43"/>
      <c r="AX117" s="43"/>
      <c r="AY117" s="43"/>
      <c r="AZ117" s="43"/>
      <c r="BA117" s="43"/>
      <c r="BB117" s="43"/>
      <c r="BC117" s="43"/>
      <c r="BD117" s="43"/>
      <c r="BE117" s="43"/>
      <c r="BF117" s="43"/>
      <c r="BG117" s="43"/>
      <c r="BH117" s="43"/>
      <c r="BI117" s="43"/>
      <c r="BJ117" s="43"/>
      <c r="BK117" s="43"/>
      <c r="BL117" s="43"/>
      <c r="BM117" s="43"/>
      <c r="BN117" s="43"/>
      <c r="BO117" s="43"/>
      <c r="BP117" s="43"/>
      <c r="BQ117" s="43"/>
      <c r="BR117" s="43"/>
      <c r="BS117" s="43"/>
      <c r="BT117" s="43"/>
      <c r="BU117" s="43"/>
      <c r="BV117" s="43"/>
      <c r="BW117" s="43"/>
      <c r="BX117" s="43"/>
      <c r="BY117" s="43"/>
      <c r="BZ117" s="43"/>
      <c r="CA117" s="43"/>
    </row>
    <row r="118" spans="1:79" x14ac:dyDescent="0.2">
      <c r="A118" s="110">
        <v>30</v>
      </c>
      <c r="B118" s="138"/>
      <c r="C118" s="4"/>
      <c r="D118" s="110">
        <v>30</v>
      </c>
      <c r="E118" s="117">
        <v>2.8383333333333334</v>
      </c>
      <c r="F118" s="117">
        <v>3.6083333333333334</v>
      </c>
      <c r="G118" s="117">
        <v>3.3008333333333333</v>
      </c>
      <c r="H118" s="117">
        <v>2.559166666666667</v>
      </c>
      <c r="I118" s="117">
        <v>3.416666666666667</v>
      </c>
      <c r="J118" s="117">
        <v>4.0024999999999995</v>
      </c>
      <c r="K118" s="4"/>
      <c r="L118" s="110">
        <v>30</v>
      </c>
      <c r="M118" s="117">
        <v>19.725833333333334</v>
      </c>
      <c r="N118" s="4"/>
      <c r="O118" s="4"/>
      <c r="P118" s="109" t="s">
        <v>93</v>
      </c>
      <c r="Q118" s="4">
        <v>10</v>
      </c>
      <c r="R118" s="4">
        <v>11</v>
      </c>
      <c r="S118" s="4">
        <v>2</v>
      </c>
      <c r="T118" s="4"/>
      <c r="U118" s="4"/>
      <c r="V118" s="109" t="s">
        <v>93</v>
      </c>
      <c r="W118" s="4">
        <v>73</v>
      </c>
      <c r="X118" s="4"/>
      <c r="Y118" s="4"/>
      <c r="Z118" s="110">
        <v>30</v>
      </c>
      <c r="AA118" s="117" t="e">
        <v>#DIV/0!</v>
      </c>
      <c r="AB118" s="4"/>
      <c r="AC118" s="4"/>
      <c r="AD118" s="110">
        <v>29</v>
      </c>
      <c r="AE118" s="4">
        <v>56</v>
      </c>
      <c r="AF118" s="4"/>
      <c r="AG118" s="110">
        <v>42</v>
      </c>
      <c r="AH118" s="4">
        <v>25</v>
      </c>
      <c r="AI118" s="4">
        <v>26</v>
      </c>
      <c r="AJ118" s="4">
        <v>5</v>
      </c>
      <c r="AK118" s="4"/>
      <c r="AL118" s="4"/>
      <c r="AM118" s="43"/>
      <c r="AN118" s="43"/>
      <c r="AO118" s="43"/>
      <c r="AP118" s="43"/>
      <c r="AQ118" s="43"/>
      <c r="AR118" s="43"/>
      <c r="AS118" s="43"/>
      <c r="AT118" s="43"/>
      <c r="AU118" s="43"/>
      <c r="AV118" s="43"/>
      <c r="AW118" s="43"/>
      <c r="AX118" s="43"/>
      <c r="AY118" s="43"/>
      <c r="AZ118" s="43"/>
      <c r="BA118" s="43"/>
      <c r="BB118" s="43"/>
      <c r="BC118" s="43"/>
      <c r="BD118" s="43"/>
      <c r="BE118" s="43"/>
      <c r="BF118" s="43"/>
      <c r="BG118" s="43"/>
      <c r="BH118" s="43"/>
      <c r="BI118" s="43"/>
      <c r="BJ118" s="43"/>
      <c r="BK118" s="43"/>
      <c r="BL118" s="43"/>
      <c r="BM118" s="43"/>
      <c r="BN118" s="43"/>
      <c r="BO118" s="43"/>
      <c r="BP118" s="43"/>
      <c r="BQ118" s="43"/>
      <c r="BR118" s="43"/>
      <c r="BS118" s="43"/>
      <c r="BT118" s="43"/>
      <c r="BU118" s="43"/>
      <c r="BV118" s="43"/>
      <c r="BW118" s="43"/>
      <c r="BX118" s="43"/>
      <c r="BY118" s="43"/>
      <c r="BZ118" s="43"/>
      <c r="CA118" s="43"/>
    </row>
    <row r="119" spans="1:79" x14ac:dyDescent="0.2">
      <c r="A119" s="110">
        <v>31</v>
      </c>
      <c r="B119" s="138"/>
      <c r="C119" s="4"/>
      <c r="D119" s="110">
        <v>31</v>
      </c>
      <c r="E119" s="117">
        <v>2.9749999999999996</v>
      </c>
      <c r="F119" s="117">
        <v>3.3125</v>
      </c>
      <c r="G119" s="117">
        <v>3.4968749999999993</v>
      </c>
      <c r="H119" s="117">
        <v>3.0312500000000004</v>
      </c>
      <c r="I119" s="117">
        <v>3.1145833333333335</v>
      </c>
      <c r="J119" s="117">
        <v>3.9312499999999999</v>
      </c>
      <c r="K119" s="4"/>
      <c r="L119" s="110">
        <v>31</v>
      </c>
      <c r="M119" s="117">
        <v>19.861458333333331</v>
      </c>
      <c r="N119" s="4"/>
      <c r="O119" s="4"/>
      <c r="P119" s="109" t="s">
        <v>230</v>
      </c>
      <c r="Q119" s="4">
        <v>5</v>
      </c>
      <c r="R119" s="4">
        <v>4</v>
      </c>
      <c r="S119" s="4"/>
      <c r="T119" s="4"/>
      <c r="U119" s="4"/>
      <c r="V119" s="109" t="s">
        <v>230</v>
      </c>
      <c r="W119" s="4">
        <v>38</v>
      </c>
      <c r="X119" s="4"/>
      <c r="Y119" s="4"/>
      <c r="Z119" s="110">
        <v>31</v>
      </c>
      <c r="AA119" s="117" t="e">
        <v>#DIV/0!</v>
      </c>
      <c r="AB119" s="4"/>
      <c r="AC119" s="4"/>
      <c r="AD119" s="110">
        <v>30</v>
      </c>
      <c r="AE119" s="4">
        <v>64</v>
      </c>
      <c r="AF119" s="4"/>
      <c r="AG119" s="110">
        <v>44</v>
      </c>
      <c r="AH119" s="4">
        <v>17</v>
      </c>
      <c r="AI119" s="4">
        <v>17</v>
      </c>
      <c r="AJ119" s="4">
        <v>8</v>
      </c>
      <c r="AK119" s="4"/>
      <c r="AL119" s="4"/>
      <c r="AM119" s="43"/>
      <c r="AN119" s="43"/>
      <c r="AO119" s="43"/>
      <c r="AP119" s="43"/>
      <c r="AQ119" s="43"/>
      <c r="AR119" s="43"/>
      <c r="AS119" s="43"/>
      <c r="AT119" s="43"/>
      <c r="AU119" s="43"/>
      <c r="AV119" s="43"/>
      <c r="AW119" s="43"/>
      <c r="AX119" s="43"/>
      <c r="AY119" s="43"/>
      <c r="AZ119" s="43"/>
      <c r="BA119" s="43"/>
      <c r="BB119" s="43"/>
      <c r="BC119" s="43"/>
      <c r="BD119" s="43"/>
      <c r="BE119" s="43"/>
      <c r="BF119" s="43"/>
      <c r="BG119" s="43"/>
      <c r="BH119" s="43"/>
      <c r="BI119" s="43"/>
      <c r="BJ119" s="43"/>
      <c r="BK119" s="43"/>
      <c r="BL119" s="43"/>
      <c r="BM119" s="43"/>
      <c r="BN119" s="43"/>
      <c r="BO119" s="43"/>
      <c r="BP119" s="43"/>
      <c r="BQ119" s="43"/>
      <c r="BR119" s="43"/>
      <c r="BS119" s="43"/>
      <c r="BT119" s="43"/>
      <c r="BU119" s="43"/>
      <c r="BV119" s="43"/>
      <c r="BW119" s="43"/>
      <c r="BX119" s="43"/>
      <c r="BY119" s="43"/>
      <c r="BZ119" s="43"/>
      <c r="CA119" s="43"/>
    </row>
    <row r="120" spans="1:79" x14ac:dyDescent="0.2">
      <c r="A120" s="110">
        <v>32</v>
      </c>
      <c r="B120" s="138"/>
      <c r="C120" s="4"/>
      <c r="D120" s="110">
        <v>32</v>
      </c>
      <c r="E120" s="117">
        <v>2.7757575757575759</v>
      </c>
      <c r="F120" s="117">
        <v>3.3727272727272721</v>
      </c>
      <c r="G120" s="117">
        <v>3.1909090909090909</v>
      </c>
      <c r="H120" s="117">
        <v>2.6045454545454541</v>
      </c>
      <c r="I120" s="117">
        <v>3.3409090909090917</v>
      </c>
      <c r="J120" s="117">
        <v>3.8666666666666667</v>
      </c>
      <c r="K120" s="4"/>
      <c r="L120" s="110">
        <v>32</v>
      </c>
      <c r="M120" s="117">
        <v>19.151515151515152</v>
      </c>
      <c r="N120" s="4"/>
      <c r="O120" s="4"/>
      <c r="P120" s="109" t="s">
        <v>181</v>
      </c>
      <c r="Q120" s="4"/>
      <c r="R120" s="4"/>
      <c r="S120" s="4">
        <v>2</v>
      </c>
      <c r="T120" s="4"/>
      <c r="U120" s="4"/>
      <c r="V120" s="109" t="s">
        <v>181</v>
      </c>
      <c r="W120" s="4">
        <v>40</v>
      </c>
      <c r="X120" s="4"/>
      <c r="Y120" s="4"/>
      <c r="Z120" s="110">
        <v>32</v>
      </c>
      <c r="AA120" s="117" t="e">
        <v>#DIV/0!</v>
      </c>
      <c r="AB120" s="4"/>
      <c r="AC120" s="4"/>
      <c r="AD120" s="110">
        <v>31</v>
      </c>
      <c r="AE120" s="4">
        <v>49</v>
      </c>
      <c r="AF120" s="4"/>
      <c r="AG120" s="110">
        <v>45</v>
      </c>
      <c r="AH120" s="4">
        <v>17</v>
      </c>
      <c r="AI120" s="4">
        <v>19</v>
      </c>
      <c r="AJ120" s="4">
        <v>12</v>
      </c>
      <c r="AK120" s="4"/>
      <c r="AL120" s="4"/>
      <c r="AM120" s="43"/>
      <c r="AN120" s="43"/>
      <c r="AO120" s="43"/>
      <c r="AP120" s="43"/>
      <c r="AQ120" s="43"/>
      <c r="AR120" s="43"/>
      <c r="AS120" s="43"/>
      <c r="AT120" s="43"/>
      <c r="AU120" s="43"/>
      <c r="AV120" s="43"/>
      <c r="AW120" s="43"/>
      <c r="AX120" s="43"/>
      <c r="AY120" s="43"/>
      <c r="AZ120" s="43"/>
      <c r="BA120" s="43"/>
      <c r="BB120" s="43"/>
      <c r="BC120" s="43"/>
      <c r="BD120" s="43"/>
      <c r="BE120" s="43"/>
      <c r="BF120" s="43"/>
      <c r="BG120" s="43"/>
      <c r="BH120" s="43"/>
      <c r="BI120" s="43"/>
      <c r="BJ120" s="43"/>
      <c r="BK120" s="43"/>
      <c r="BL120" s="43"/>
      <c r="BM120" s="43"/>
      <c r="BN120" s="43"/>
      <c r="BO120" s="43"/>
      <c r="BP120" s="43"/>
      <c r="BQ120" s="43"/>
      <c r="BR120" s="43"/>
      <c r="BS120" s="43"/>
      <c r="BT120" s="43"/>
      <c r="BU120" s="43"/>
      <c r="BV120" s="43"/>
      <c r="BW120" s="43"/>
      <c r="BX120" s="43"/>
      <c r="BY120" s="43"/>
      <c r="BZ120" s="43"/>
      <c r="CA120" s="43"/>
    </row>
    <row r="121" spans="1:79" x14ac:dyDescent="0.2">
      <c r="A121" s="110">
        <v>33</v>
      </c>
      <c r="B121" s="138"/>
      <c r="C121" s="4"/>
      <c r="D121" s="110">
        <v>33</v>
      </c>
      <c r="E121" s="117">
        <v>2.645833333333333</v>
      </c>
      <c r="F121" s="117">
        <v>3.2625000000000002</v>
      </c>
      <c r="G121" s="117">
        <v>3.2208333333333337</v>
      </c>
      <c r="H121" s="117">
        <v>2.8833333333333337</v>
      </c>
      <c r="I121" s="117">
        <v>3.270833333333333</v>
      </c>
      <c r="J121" s="117">
        <v>3.7791666666666672</v>
      </c>
      <c r="K121" s="4"/>
      <c r="L121" s="110">
        <v>33</v>
      </c>
      <c r="M121" s="117">
        <v>19.0625</v>
      </c>
      <c r="N121" s="4"/>
      <c r="O121" s="4"/>
      <c r="P121" s="109" t="s">
        <v>414</v>
      </c>
      <c r="Q121" s="4">
        <v>7</v>
      </c>
      <c r="R121" s="4">
        <v>6</v>
      </c>
      <c r="S121" s="4"/>
      <c r="T121" s="4"/>
      <c r="U121" s="4"/>
      <c r="V121" s="109" t="s">
        <v>185</v>
      </c>
      <c r="W121" s="4">
        <v>12</v>
      </c>
      <c r="X121" s="4"/>
      <c r="Y121" s="4"/>
      <c r="Z121" s="110">
        <v>33</v>
      </c>
      <c r="AA121" s="117" t="e">
        <v>#DIV/0!</v>
      </c>
      <c r="AB121" s="4"/>
      <c r="AC121" s="4"/>
      <c r="AD121" s="110">
        <v>32</v>
      </c>
      <c r="AE121" s="4">
        <v>56</v>
      </c>
      <c r="AF121" s="4"/>
      <c r="AG121" s="110">
        <v>46</v>
      </c>
      <c r="AH121" s="4">
        <v>9</v>
      </c>
      <c r="AI121" s="4">
        <v>11</v>
      </c>
      <c r="AJ121" s="4">
        <v>1</v>
      </c>
      <c r="AK121" s="4"/>
      <c r="AL121" s="4"/>
      <c r="AM121" s="43"/>
      <c r="AN121" s="43"/>
      <c r="AO121" s="43"/>
      <c r="AP121" s="43"/>
      <c r="AQ121" s="43"/>
      <c r="AR121" s="43"/>
      <c r="AS121" s="43"/>
      <c r="AT121" s="43"/>
      <c r="AU121" s="43"/>
      <c r="AV121" s="43"/>
      <c r="AW121" s="43"/>
      <c r="AX121" s="43"/>
      <c r="AY121" s="43"/>
      <c r="AZ121" s="43"/>
      <c r="BA121" s="43"/>
      <c r="BB121" s="43"/>
      <c r="BC121" s="43"/>
      <c r="BD121" s="43"/>
      <c r="BE121" s="43"/>
      <c r="BF121" s="43"/>
      <c r="BG121" s="43"/>
      <c r="BH121" s="43"/>
      <c r="BI121" s="43"/>
      <c r="BJ121" s="43"/>
      <c r="BK121" s="43"/>
      <c r="BL121" s="43"/>
      <c r="BM121" s="43"/>
      <c r="BN121" s="43"/>
      <c r="BO121" s="43"/>
      <c r="BP121" s="43"/>
      <c r="BQ121" s="43"/>
      <c r="BR121" s="43"/>
      <c r="BS121" s="43"/>
      <c r="BT121" s="43"/>
      <c r="BU121" s="43"/>
      <c r="BV121" s="43"/>
      <c r="BW121" s="43"/>
      <c r="BX121" s="43"/>
      <c r="BY121" s="43"/>
      <c r="BZ121" s="43"/>
      <c r="CA121" s="43"/>
    </row>
    <row r="122" spans="1:79" x14ac:dyDescent="0.2">
      <c r="A122" s="110">
        <v>34</v>
      </c>
      <c r="B122" s="138"/>
      <c r="C122" s="4"/>
      <c r="D122" s="110">
        <v>34</v>
      </c>
      <c r="E122" s="117">
        <v>2.7325757575757579</v>
      </c>
      <c r="F122" s="117">
        <v>3.3984848484848484</v>
      </c>
      <c r="G122" s="117">
        <v>2.9939393939393941</v>
      </c>
      <c r="H122" s="117">
        <v>2.8439393939393942</v>
      </c>
      <c r="I122" s="117">
        <v>3.23030303030303</v>
      </c>
      <c r="J122" s="117">
        <v>3.9636363636363643</v>
      </c>
      <c r="K122" s="4"/>
      <c r="L122" s="110">
        <v>34</v>
      </c>
      <c r="M122" s="117">
        <v>19.162878787878785</v>
      </c>
      <c r="N122" s="4"/>
      <c r="O122" s="4"/>
      <c r="P122" s="109" t="s">
        <v>193</v>
      </c>
      <c r="Q122" s="4">
        <v>2</v>
      </c>
      <c r="R122" s="4">
        <v>9</v>
      </c>
      <c r="S122" s="4">
        <v>1</v>
      </c>
      <c r="T122" s="4"/>
      <c r="U122" s="4"/>
      <c r="V122" s="109" t="s">
        <v>414</v>
      </c>
      <c r="W122" s="4">
        <v>20</v>
      </c>
      <c r="X122" s="4"/>
      <c r="Y122" s="4"/>
      <c r="Z122" s="110">
        <v>34</v>
      </c>
      <c r="AA122" s="117" t="e">
        <v>#DIV/0!</v>
      </c>
      <c r="AB122" s="4"/>
      <c r="AC122" s="4"/>
      <c r="AD122" s="110">
        <v>33</v>
      </c>
      <c r="AE122" s="4">
        <v>48</v>
      </c>
      <c r="AF122" s="4"/>
      <c r="AG122" s="110">
        <v>47</v>
      </c>
      <c r="AH122" s="4">
        <v>10</v>
      </c>
      <c r="AI122" s="4">
        <v>11</v>
      </c>
      <c r="AJ122" s="4">
        <v>9</v>
      </c>
      <c r="AK122" s="4"/>
      <c r="AL122" s="4"/>
      <c r="AM122" s="43"/>
      <c r="AN122" s="43"/>
      <c r="AO122" s="43"/>
      <c r="AP122" s="43"/>
      <c r="AQ122" s="43"/>
      <c r="AR122" s="43"/>
      <c r="AS122" s="43"/>
      <c r="AT122" s="43"/>
      <c r="AU122" s="43"/>
      <c r="AV122" s="43"/>
      <c r="AW122" s="43"/>
      <c r="AX122" s="43"/>
      <c r="AY122" s="43"/>
      <c r="AZ122" s="43"/>
      <c r="BA122" s="43"/>
      <c r="BB122" s="43"/>
      <c r="BC122" s="43"/>
      <c r="BD122" s="43"/>
      <c r="BE122" s="43"/>
      <c r="BF122" s="43"/>
      <c r="BG122" s="43"/>
      <c r="BH122" s="43"/>
      <c r="BI122" s="43"/>
      <c r="BJ122" s="43"/>
      <c r="BK122" s="43"/>
      <c r="BL122" s="43"/>
      <c r="BM122" s="43"/>
      <c r="BN122" s="43"/>
      <c r="BO122" s="43"/>
      <c r="BP122" s="43"/>
      <c r="BQ122" s="43"/>
      <c r="BR122" s="43"/>
      <c r="BS122" s="43"/>
      <c r="BT122" s="43"/>
      <c r="BU122" s="43"/>
      <c r="BV122" s="43"/>
      <c r="BW122" s="43"/>
      <c r="BX122" s="43"/>
      <c r="BY122" s="43"/>
      <c r="BZ122" s="43"/>
      <c r="CA122" s="43"/>
    </row>
    <row r="123" spans="1:79" x14ac:dyDescent="0.2">
      <c r="A123" s="110">
        <v>36</v>
      </c>
      <c r="B123" s="138"/>
      <c r="C123" s="4"/>
      <c r="D123" s="110">
        <v>36</v>
      </c>
      <c r="E123" s="117">
        <v>2.7527027027027025</v>
      </c>
      <c r="F123" s="117">
        <v>3.2283783783783786</v>
      </c>
      <c r="G123" s="117">
        <v>2.9454954954954951</v>
      </c>
      <c r="H123" s="117">
        <v>2.8166666666666669</v>
      </c>
      <c r="I123" s="117">
        <v>3.0180180180180178</v>
      </c>
      <c r="J123" s="117">
        <v>3.9756756756756757</v>
      </c>
      <c r="K123" s="4"/>
      <c r="L123" s="110">
        <v>36</v>
      </c>
      <c r="M123" s="117">
        <v>18.736936936936939</v>
      </c>
      <c r="N123" s="4"/>
      <c r="O123" s="4"/>
      <c r="P123" s="109" t="s">
        <v>106</v>
      </c>
      <c r="Q123" s="4">
        <v>13</v>
      </c>
      <c r="R123" s="4">
        <v>13</v>
      </c>
      <c r="S123" s="4">
        <v>4</v>
      </c>
      <c r="T123" s="4"/>
      <c r="U123" s="4"/>
      <c r="V123" s="109" t="s">
        <v>102</v>
      </c>
      <c r="W123" s="4">
        <v>38</v>
      </c>
      <c r="X123" s="4"/>
      <c r="Y123" s="4"/>
      <c r="Z123" s="110">
        <v>36</v>
      </c>
      <c r="AA123" s="117" t="e">
        <v>#DIV/0!</v>
      </c>
      <c r="AB123" s="4"/>
      <c r="AC123" s="4"/>
      <c r="AD123" s="110">
        <v>34</v>
      </c>
      <c r="AE123" s="4">
        <v>92</v>
      </c>
      <c r="AF123" s="4"/>
      <c r="AG123" s="110">
        <v>48</v>
      </c>
      <c r="AH123" s="4">
        <v>11</v>
      </c>
      <c r="AI123" s="4">
        <v>10</v>
      </c>
      <c r="AJ123" s="4"/>
      <c r="AK123" s="4"/>
      <c r="AL123" s="4"/>
      <c r="AM123" s="43"/>
      <c r="AN123" s="43"/>
      <c r="AO123" s="43"/>
      <c r="AP123" s="43"/>
      <c r="AQ123" s="43"/>
      <c r="AR123" s="43"/>
      <c r="AS123" s="43"/>
      <c r="AT123" s="43"/>
      <c r="AU123" s="43"/>
      <c r="AV123" s="43"/>
      <c r="AW123" s="43"/>
      <c r="AX123" s="43"/>
      <c r="AY123" s="43"/>
      <c r="AZ123" s="43"/>
      <c r="BA123" s="43"/>
      <c r="BB123" s="43"/>
      <c r="BC123" s="43"/>
      <c r="BD123" s="43"/>
      <c r="BE123" s="43"/>
      <c r="BF123" s="43"/>
      <c r="BG123" s="43"/>
      <c r="BH123" s="43"/>
      <c r="BI123" s="43"/>
      <c r="BJ123" s="43"/>
      <c r="BK123" s="43"/>
      <c r="BL123" s="43"/>
      <c r="BM123" s="43"/>
      <c r="BN123" s="43"/>
      <c r="BO123" s="43"/>
      <c r="BP123" s="43"/>
      <c r="BQ123" s="43"/>
      <c r="BR123" s="43"/>
      <c r="BS123" s="43"/>
      <c r="BT123" s="43"/>
      <c r="BU123" s="43"/>
      <c r="BV123" s="43"/>
      <c r="BW123" s="43"/>
      <c r="BX123" s="43"/>
      <c r="BY123" s="43"/>
      <c r="BZ123" s="43"/>
      <c r="CA123" s="43"/>
    </row>
    <row r="124" spans="1:79" x14ac:dyDescent="0.2">
      <c r="A124" s="110">
        <v>37</v>
      </c>
      <c r="B124" s="138"/>
      <c r="C124" s="4"/>
      <c r="D124" s="110">
        <v>37</v>
      </c>
      <c r="E124" s="117">
        <v>2.8376068376068369</v>
      </c>
      <c r="F124" s="117">
        <v>3.3803418803418799</v>
      </c>
      <c r="G124" s="117">
        <v>2.9978632478632479</v>
      </c>
      <c r="H124" s="117">
        <v>2.6987179487179489</v>
      </c>
      <c r="I124" s="117">
        <v>2.9764957264957266</v>
      </c>
      <c r="J124" s="117">
        <v>3.7329059829059825</v>
      </c>
      <c r="K124" s="4"/>
      <c r="L124" s="110">
        <v>37</v>
      </c>
      <c r="M124" s="117">
        <v>18.623931623931625</v>
      </c>
      <c r="N124" s="4"/>
      <c r="O124" s="4"/>
      <c r="P124" s="109" t="s">
        <v>171</v>
      </c>
      <c r="Q124" s="4"/>
      <c r="R124" s="4">
        <v>1</v>
      </c>
      <c r="S124" s="4">
        <v>3</v>
      </c>
      <c r="T124" s="4"/>
      <c r="U124" s="4"/>
      <c r="V124" s="109" t="s">
        <v>193</v>
      </c>
      <c r="W124" s="4">
        <v>42</v>
      </c>
      <c r="X124" s="4"/>
      <c r="Y124" s="4"/>
      <c r="Z124" s="110">
        <v>37</v>
      </c>
      <c r="AA124" s="117" t="e">
        <v>#DIV/0!</v>
      </c>
      <c r="AB124" s="4"/>
      <c r="AC124" s="4"/>
      <c r="AD124" s="110">
        <v>35</v>
      </c>
      <c r="AE124" s="4">
        <v>7</v>
      </c>
      <c r="AF124" s="4"/>
      <c r="AG124" s="110">
        <v>49</v>
      </c>
      <c r="AH124" s="4">
        <v>11</v>
      </c>
      <c r="AI124" s="4">
        <v>9</v>
      </c>
      <c r="AJ124" s="4">
        <v>2</v>
      </c>
      <c r="AK124" s="4"/>
      <c r="AL124" s="4"/>
      <c r="AM124" s="43"/>
      <c r="AN124" s="43"/>
      <c r="AO124" s="43"/>
      <c r="AP124" s="43"/>
      <c r="AQ124" s="43"/>
      <c r="AR124" s="43"/>
      <c r="AS124" s="43"/>
      <c r="AT124" s="43"/>
      <c r="AU124" s="43"/>
      <c r="AV124" s="43"/>
      <c r="AW124" s="43"/>
      <c r="AX124" s="43"/>
      <c r="AY124" s="43"/>
      <c r="AZ124" s="43"/>
      <c r="BA124" s="43"/>
      <c r="BB124" s="43"/>
      <c r="BC124" s="43"/>
      <c r="BD124" s="43"/>
      <c r="BE124" s="43"/>
      <c r="BF124" s="43"/>
      <c r="BG124" s="43"/>
      <c r="BH124" s="43"/>
      <c r="BI124" s="43"/>
      <c r="BJ124" s="43"/>
      <c r="BK124" s="43"/>
      <c r="BL124" s="43"/>
      <c r="BM124" s="43"/>
      <c r="BN124" s="43"/>
      <c r="BO124" s="43"/>
      <c r="BP124" s="43"/>
      <c r="BQ124" s="43"/>
      <c r="BR124" s="43"/>
      <c r="BS124" s="43"/>
      <c r="BT124" s="43"/>
      <c r="BU124" s="43"/>
      <c r="BV124" s="43"/>
      <c r="BW124" s="43"/>
      <c r="BX124" s="43"/>
      <c r="BY124" s="43"/>
      <c r="BZ124" s="43"/>
      <c r="CA124" s="43"/>
    </row>
    <row r="125" spans="1:79" x14ac:dyDescent="0.2">
      <c r="A125" s="110">
        <v>38</v>
      </c>
      <c r="B125" s="138" t="e">
        <v>#DIV/0!</v>
      </c>
      <c r="C125" s="4"/>
      <c r="D125" s="110">
        <v>38</v>
      </c>
      <c r="E125" s="117">
        <v>2.6463414634146343</v>
      </c>
      <c r="F125" s="117">
        <v>3.3182926829268293</v>
      </c>
      <c r="G125" s="117">
        <v>3.1406504065040646</v>
      </c>
      <c r="H125" s="117">
        <v>2.8398373983739837</v>
      </c>
      <c r="I125" s="117">
        <v>2.7199186991869917</v>
      </c>
      <c r="J125" s="117">
        <v>3.7280487804878049</v>
      </c>
      <c r="K125" s="4"/>
      <c r="L125" s="110">
        <v>38</v>
      </c>
      <c r="M125" s="117">
        <v>18.39308943089431</v>
      </c>
      <c r="N125" s="4"/>
      <c r="O125" s="4"/>
      <c r="P125" s="109" t="s">
        <v>77</v>
      </c>
      <c r="Q125" s="4">
        <v>5</v>
      </c>
      <c r="R125" s="4">
        <v>10</v>
      </c>
      <c r="S125" s="4">
        <v>4</v>
      </c>
      <c r="T125" s="4"/>
      <c r="U125" s="4"/>
      <c r="V125" s="109" t="s">
        <v>84</v>
      </c>
      <c r="W125" s="4">
        <v>34</v>
      </c>
      <c r="X125" s="4"/>
      <c r="Y125" s="4"/>
      <c r="Z125" s="110">
        <v>38</v>
      </c>
      <c r="AA125" s="117" t="e">
        <v>#DIV/0!</v>
      </c>
      <c r="AB125" s="4"/>
      <c r="AC125" s="4"/>
      <c r="AD125" s="110">
        <v>36</v>
      </c>
      <c r="AE125" s="4">
        <v>133</v>
      </c>
      <c r="AF125" s="4"/>
      <c r="AG125" s="110">
        <v>50</v>
      </c>
      <c r="AH125" s="4">
        <v>6</v>
      </c>
      <c r="AI125" s="4">
        <v>6</v>
      </c>
      <c r="AJ125" s="4">
        <v>1</v>
      </c>
      <c r="AK125" s="4"/>
      <c r="AL125" s="4"/>
      <c r="AM125" s="43"/>
      <c r="AN125" s="43"/>
      <c r="AO125" s="43"/>
      <c r="AP125" s="43"/>
      <c r="AQ125" s="43"/>
      <c r="AR125" s="43"/>
      <c r="AS125" s="43"/>
      <c r="AT125" s="43"/>
      <c r="AU125" s="43"/>
      <c r="AV125" s="43"/>
      <c r="AW125" s="43"/>
      <c r="AX125" s="43"/>
      <c r="AY125" s="43"/>
      <c r="AZ125" s="43"/>
      <c r="BA125" s="43"/>
      <c r="BB125" s="43"/>
      <c r="BC125" s="43"/>
      <c r="BD125" s="43"/>
      <c r="BE125" s="43"/>
      <c r="BF125" s="43"/>
      <c r="BG125" s="43"/>
      <c r="BH125" s="43"/>
      <c r="BI125" s="43"/>
      <c r="BJ125" s="43"/>
      <c r="BK125" s="43"/>
      <c r="BL125" s="43"/>
      <c r="BM125" s="43"/>
      <c r="BN125" s="43"/>
      <c r="BO125" s="43"/>
      <c r="BP125" s="43"/>
      <c r="BQ125" s="43"/>
      <c r="BR125" s="43"/>
      <c r="BS125" s="43"/>
      <c r="BT125" s="43"/>
      <c r="BU125" s="43"/>
      <c r="BV125" s="43"/>
      <c r="BW125" s="43"/>
      <c r="BX125" s="43"/>
      <c r="BY125" s="43"/>
      <c r="BZ125" s="43"/>
      <c r="CA125" s="43"/>
    </row>
    <row r="126" spans="1:79" x14ac:dyDescent="0.2">
      <c r="A126" s="110">
        <v>39</v>
      </c>
      <c r="B126" s="138" t="e">
        <v>#DIV/0!</v>
      </c>
      <c r="C126" s="4"/>
      <c r="D126" s="110">
        <v>39</v>
      </c>
      <c r="E126" s="117">
        <v>2.7598039215686274</v>
      </c>
      <c r="F126" s="117">
        <v>3.4607843137254899</v>
      </c>
      <c r="G126" s="117">
        <v>2.7279411764705879</v>
      </c>
      <c r="H126" s="117">
        <v>2.7818627450980391</v>
      </c>
      <c r="I126" s="117">
        <v>2.8774509803921573</v>
      </c>
      <c r="J126" s="117">
        <v>3.6911764705882355</v>
      </c>
      <c r="K126" s="4"/>
      <c r="L126" s="110">
        <v>39</v>
      </c>
      <c r="M126" s="117">
        <v>18.299019607843135</v>
      </c>
      <c r="N126" s="4"/>
      <c r="O126" s="4"/>
      <c r="P126" s="109" t="s">
        <v>135</v>
      </c>
      <c r="Q126" s="4">
        <v>7</v>
      </c>
      <c r="R126" s="4">
        <v>6</v>
      </c>
      <c r="S126" s="4"/>
      <c r="T126" s="4"/>
      <c r="U126" s="4"/>
      <c r="V126" s="109" t="s">
        <v>106</v>
      </c>
      <c r="W126" s="4">
        <v>69</v>
      </c>
      <c r="X126" s="4"/>
      <c r="Y126" s="4"/>
      <c r="Z126" s="110">
        <v>39</v>
      </c>
      <c r="AA126" s="117" t="e">
        <v>#DIV/0!</v>
      </c>
      <c r="AB126" s="4"/>
      <c r="AC126" s="4"/>
      <c r="AD126" s="110">
        <v>37</v>
      </c>
      <c r="AE126" s="4">
        <v>86</v>
      </c>
      <c r="AF126" s="4"/>
      <c r="AG126" s="110">
        <v>51</v>
      </c>
      <c r="AH126" s="4">
        <v>2</v>
      </c>
      <c r="AI126" s="4">
        <v>1</v>
      </c>
      <c r="AJ126" s="4"/>
      <c r="AK126" s="4"/>
      <c r="AL126" s="4"/>
      <c r="AM126" s="43"/>
      <c r="AN126" s="43"/>
      <c r="AO126" s="43"/>
      <c r="AP126" s="43"/>
      <c r="AQ126" s="43"/>
      <c r="AR126" s="43"/>
      <c r="AS126" s="43"/>
      <c r="AT126" s="43"/>
      <c r="AU126" s="43"/>
      <c r="AV126" s="43"/>
      <c r="AW126" s="43"/>
      <c r="AX126" s="43"/>
      <c r="AY126" s="43"/>
      <c r="AZ126" s="43"/>
      <c r="BA126" s="43"/>
      <c r="BB126" s="43"/>
      <c r="BC126" s="43"/>
      <c r="BD126" s="43"/>
      <c r="BE126" s="43"/>
      <c r="BF126" s="43"/>
      <c r="BG126" s="43"/>
      <c r="BH126" s="43"/>
      <c r="BI126" s="43"/>
      <c r="BJ126" s="43"/>
      <c r="BK126" s="43"/>
      <c r="BL126" s="43"/>
      <c r="BM126" s="43"/>
      <c r="BN126" s="43"/>
      <c r="BO126" s="43"/>
      <c r="BP126" s="43"/>
      <c r="BQ126" s="43"/>
      <c r="BR126" s="43"/>
      <c r="BS126" s="43"/>
      <c r="BT126" s="43"/>
      <c r="BU126" s="43"/>
      <c r="BV126" s="43"/>
      <c r="BW126" s="43"/>
      <c r="BX126" s="43"/>
      <c r="BY126" s="43"/>
      <c r="BZ126" s="43"/>
      <c r="CA126" s="43"/>
    </row>
    <row r="127" spans="1:79" x14ac:dyDescent="0.2">
      <c r="A127" s="110">
        <v>40</v>
      </c>
      <c r="B127" s="138" t="e">
        <v>#DIV/0!</v>
      </c>
      <c r="C127" s="4"/>
      <c r="D127" s="110">
        <v>40</v>
      </c>
      <c r="E127" s="117">
        <v>2.6380208333333339</v>
      </c>
      <c r="F127" s="117">
        <v>3.1406249999999991</v>
      </c>
      <c r="G127" s="117">
        <v>3.140625</v>
      </c>
      <c r="H127" s="117">
        <v>3.0000000000000004</v>
      </c>
      <c r="I127" s="117">
        <v>2.9453124999999996</v>
      </c>
      <c r="J127" s="117">
        <v>3.7604166666666665</v>
      </c>
      <c r="K127" s="4"/>
      <c r="L127" s="110">
        <v>40</v>
      </c>
      <c r="M127" s="117">
        <v>18.624999999999996</v>
      </c>
      <c r="N127" s="4"/>
      <c r="O127" s="4"/>
      <c r="P127" s="109" t="s">
        <v>112</v>
      </c>
      <c r="Q127" s="4">
        <v>13</v>
      </c>
      <c r="R127" s="4">
        <v>10</v>
      </c>
      <c r="S127" s="4">
        <v>4</v>
      </c>
      <c r="T127" s="4"/>
      <c r="U127" s="4"/>
      <c r="V127" s="109" t="s">
        <v>171</v>
      </c>
      <c r="W127" s="4">
        <v>29</v>
      </c>
      <c r="X127" s="4"/>
      <c r="Y127" s="4"/>
      <c r="Z127" s="110">
        <v>40</v>
      </c>
      <c r="AA127" s="117" t="e">
        <v>#DIV/0!</v>
      </c>
      <c r="AB127" s="4"/>
      <c r="AC127" s="4"/>
      <c r="AD127" s="110">
        <v>38</v>
      </c>
      <c r="AE127" s="4">
        <v>147</v>
      </c>
      <c r="AF127" s="4"/>
      <c r="AG127" s="109">
        <v>2024</v>
      </c>
      <c r="AH127" s="4">
        <v>116</v>
      </c>
      <c r="AI127" s="4">
        <v>132</v>
      </c>
      <c r="AJ127" s="4">
        <v>29</v>
      </c>
      <c r="AK127" s="4"/>
      <c r="AL127" s="4"/>
      <c r="AM127" s="43"/>
      <c r="AN127" s="43"/>
      <c r="AO127" s="43"/>
      <c r="AP127" s="43"/>
      <c r="AQ127" s="43"/>
      <c r="AR127" s="43"/>
      <c r="AS127" s="43"/>
      <c r="AT127" s="43"/>
      <c r="AU127" s="43"/>
      <c r="AV127" s="43"/>
      <c r="AW127" s="43"/>
      <c r="AX127" s="43"/>
      <c r="AY127" s="43"/>
      <c r="AZ127" s="43"/>
      <c r="BA127" s="43"/>
      <c r="BB127" s="43"/>
      <c r="BC127" s="43"/>
      <c r="BD127" s="43"/>
      <c r="BE127" s="43"/>
      <c r="BF127" s="43"/>
      <c r="BG127" s="43"/>
      <c r="BH127" s="43"/>
      <c r="BI127" s="43"/>
      <c r="BJ127" s="43"/>
      <c r="BK127" s="43"/>
      <c r="BL127" s="43"/>
      <c r="BM127" s="43"/>
      <c r="BN127" s="43"/>
      <c r="BO127" s="43"/>
      <c r="BP127" s="43"/>
      <c r="BQ127" s="43"/>
      <c r="BR127" s="43"/>
      <c r="BS127" s="43"/>
      <c r="BT127" s="43"/>
      <c r="BU127" s="43"/>
      <c r="BV127" s="43"/>
      <c r="BW127" s="43"/>
      <c r="BX127" s="43"/>
      <c r="BY127" s="43"/>
      <c r="BZ127" s="43"/>
      <c r="CA127" s="43"/>
    </row>
    <row r="128" spans="1:79" x14ac:dyDescent="0.2">
      <c r="A128" s="110">
        <v>41</v>
      </c>
      <c r="B128" s="138">
        <v>1650</v>
      </c>
      <c r="C128" s="4"/>
      <c r="D128" s="110">
        <v>41</v>
      </c>
      <c r="E128" s="117">
        <v>3.4722222222222228</v>
      </c>
      <c r="F128" s="117">
        <v>2.8842592592592591</v>
      </c>
      <c r="G128" s="117">
        <v>3.125</v>
      </c>
      <c r="H128" s="117">
        <v>2.9189814814814814</v>
      </c>
      <c r="I128" s="117">
        <v>3.0902777777777772</v>
      </c>
      <c r="J128" s="117">
        <v>3.3171296296296293</v>
      </c>
      <c r="K128" s="4"/>
      <c r="L128" s="110">
        <v>41</v>
      </c>
      <c r="M128" s="117">
        <v>18.807870370370367</v>
      </c>
      <c r="N128" s="4"/>
      <c r="O128" s="4"/>
      <c r="P128" s="109" t="s">
        <v>142</v>
      </c>
      <c r="Q128" s="4">
        <v>14</v>
      </c>
      <c r="R128" s="4">
        <v>15</v>
      </c>
      <c r="S128" s="4">
        <v>1</v>
      </c>
      <c r="T128" s="4"/>
      <c r="U128" s="4"/>
      <c r="V128" s="109" t="s">
        <v>77</v>
      </c>
      <c r="W128" s="4">
        <v>75</v>
      </c>
      <c r="X128" s="4"/>
      <c r="Y128" s="4"/>
      <c r="Z128" s="110">
        <v>41</v>
      </c>
      <c r="AA128" s="117">
        <v>2.5476190476190474</v>
      </c>
      <c r="AB128" s="4"/>
      <c r="AC128" s="4"/>
      <c r="AD128" s="110">
        <v>39</v>
      </c>
      <c r="AE128" s="4">
        <v>84</v>
      </c>
      <c r="AF128" s="4"/>
      <c r="AG128" s="110">
        <v>2</v>
      </c>
      <c r="AH128" s="4">
        <v>6</v>
      </c>
      <c r="AI128" s="4">
        <v>7</v>
      </c>
      <c r="AJ128" s="4">
        <v>3</v>
      </c>
      <c r="AK128" s="4"/>
      <c r="AL128" s="4"/>
      <c r="AM128" s="43"/>
      <c r="AN128" s="43"/>
      <c r="AO128" s="43"/>
      <c r="AP128" s="43"/>
      <c r="AQ128" s="43"/>
      <c r="AR128" s="43"/>
      <c r="AS128" s="43"/>
      <c r="AT128" s="43"/>
      <c r="AU128" s="43"/>
      <c r="AV128" s="43"/>
      <c r="AW128" s="43"/>
      <c r="AX128" s="43"/>
      <c r="AY128" s="43"/>
      <c r="AZ128" s="43"/>
      <c r="BA128" s="43"/>
      <c r="BB128" s="43"/>
      <c r="BC128" s="43"/>
      <c r="BD128" s="43"/>
      <c r="BE128" s="43"/>
      <c r="BF128" s="43"/>
      <c r="BG128" s="43"/>
      <c r="BH128" s="43"/>
      <c r="BI128" s="43"/>
      <c r="BJ128" s="43"/>
      <c r="BK128" s="43"/>
      <c r="BL128" s="43"/>
      <c r="BM128" s="43"/>
      <c r="BN128" s="43"/>
      <c r="BO128" s="43"/>
      <c r="BP128" s="43"/>
      <c r="BQ128" s="43"/>
      <c r="BR128" s="43"/>
      <c r="BS128" s="43"/>
      <c r="BT128" s="43"/>
      <c r="BU128" s="43"/>
      <c r="BV128" s="43"/>
      <c r="BW128" s="43"/>
      <c r="BX128" s="43"/>
      <c r="BY128" s="43"/>
      <c r="BZ128" s="43"/>
      <c r="CA128" s="43"/>
    </row>
    <row r="129" spans="1:79" x14ac:dyDescent="0.2">
      <c r="A129" s="110">
        <v>42</v>
      </c>
      <c r="B129" s="138">
        <v>1420</v>
      </c>
      <c r="C129" s="4"/>
      <c r="D129" s="110">
        <v>42</v>
      </c>
      <c r="E129" s="117">
        <v>3.2792792792792791</v>
      </c>
      <c r="F129" s="117">
        <v>2.9256756756756759</v>
      </c>
      <c r="G129" s="117">
        <v>3.1013513513513509</v>
      </c>
      <c r="H129" s="117">
        <v>2.9887387387387383</v>
      </c>
      <c r="I129" s="117">
        <v>3.1013513513513513</v>
      </c>
      <c r="J129" s="117">
        <v>3.4121621621621623</v>
      </c>
      <c r="K129" s="4"/>
      <c r="L129" s="110">
        <v>42</v>
      </c>
      <c r="M129" s="117">
        <v>18.808558558558559</v>
      </c>
      <c r="N129" s="4"/>
      <c r="O129" s="4"/>
      <c r="P129" s="109" t="s">
        <v>131</v>
      </c>
      <c r="Q129" s="4">
        <v>6</v>
      </c>
      <c r="R129" s="4">
        <v>7</v>
      </c>
      <c r="S129" s="4">
        <v>2</v>
      </c>
      <c r="T129" s="4"/>
      <c r="U129" s="4"/>
      <c r="V129" s="109" t="s">
        <v>135</v>
      </c>
      <c r="W129" s="4">
        <v>70</v>
      </c>
      <c r="X129" s="4"/>
      <c r="Y129" s="4"/>
      <c r="Z129" s="110">
        <v>42</v>
      </c>
      <c r="AA129" s="117">
        <v>2.145833333333333</v>
      </c>
      <c r="AB129" s="4"/>
      <c r="AC129" s="4"/>
      <c r="AD129" s="110">
        <v>40</v>
      </c>
      <c r="AE129" s="4">
        <v>79</v>
      </c>
      <c r="AF129" s="4"/>
      <c r="AG129" s="110">
        <v>3</v>
      </c>
      <c r="AH129" s="4">
        <v>3</v>
      </c>
      <c r="AI129" s="4">
        <v>2</v>
      </c>
      <c r="AJ129" s="4">
        <v>1</v>
      </c>
      <c r="AK129" s="4"/>
      <c r="AL129" s="4"/>
      <c r="AM129" s="43"/>
      <c r="AN129" s="43"/>
      <c r="AO129" s="43"/>
      <c r="AP129" s="43"/>
      <c r="AQ129" s="43"/>
      <c r="AR129" s="43"/>
      <c r="AS129" s="43"/>
      <c r="AT129" s="43"/>
      <c r="AU129" s="43"/>
      <c r="AV129" s="43"/>
      <c r="AW129" s="43"/>
      <c r="AX129" s="43"/>
      <c r="AY129" s="43"/>
      <c r="AZ129" s="43"/>
      <c r="BA129" s="43"/>
      <c r="BB129" s="43"/>
      <c r="BC129" s="43"/>
      <c r="BD129" s="43"/>
      <c r="BE129" s="43"/>
      <c r="BF129" s="43"/>
      <c r="BG129" s="43"/>
      <c r="BH129" s="43"/>
      <c r="BI129" s="43"/>
      <c r="BJ129" s="43"/>
      <c r="BK129" s="43"/>
      <c r="BL129" s="43"/>
      <c r="BM129" s="43"/>
      <c r="BN129" s="43"/>
      <c r="BO129" s="43"/>
      <c r="BP129" s="43"/>
      <c r="BQ129" s="43"/>
      <c r="BR129" s="43"/>
      <c r="BS129" s="43"/>
      <c r="BT129" s="43"/>
      <c r="BU129" s="43"/>
      <c r="BV129" s="43"/>
      <c r="BW129" s="43"/>
      <c r="BX129" s="43"/>
      <c r="BY129" s="43"/>
      <c r="BZ129" s="43"/>
      <c r="CA129" s="43"/>
    </row>
    <row r="130" spans="1:79" x14ac:dyDescent="0.2">
      <c r="A130" s="110">
        <v>44</v>
      </c>
      <c r="B130" s="138">
        <v>1419.1666666666667</v>
      </c>
      <c r="C130" s="4"/>
      <c r="D130" s="110">
        <v>44</v>
      </c>
      <c r="E130" s="117">
        <v>3.6547619047619051</v>
      </c>
      <c r="F130" s="117">
        <v>3.1011904761904758</v>
      </c>
      <c r="G130" s="117">
        <v>3.5</v>
      </c>
      <c r="H130" s="117">
        <v>3.6904761904761907</v>
      </c>
      <c r="I130" s="117">
        <v>3.375</v>
      </c>
      <c r="J130" s="117">
        <v>3.6339285714285707</v>
      </c>
      <c r="K130" s="4"/>
      <c r="L130" s="110">
        <v>44</v>
      </c>
      <c r="M130" s="117">
        <v>20.955357142857139</v>
      </c>
      <c r="N130" s="4"/>
      <c r="O130" s="4"/>
      <c r="P130" s="109" t="s">
        <v>83</v>
      </c>
      <c r="Q130" s="4">
        <v>10</v>
      </c>
      <c r="R130" s="4">
        <v>12</v>
      </c>
      <c r="S130" s="4">
        <v>2</v>
      </c>
      <c r="T130" s="4"/>
      <c r="U130" s="4"/>
      <c r="V130" s="109" t="s">
        <v>75</v>
      </c>
      <c r="W130" s="4">
        <v>56</v>
      </c>
      <c r="X130" s="4"/>
      <c r="Y130" s="4"/>
      <c r="Z130" s="110">
        <v>44</v>
      </c>
      <c r="AA130" s="117">
        <v>2.7</v>
      </c>
      <c r="AB130" s="4"/>
      <c r="AC130" s="4"/>
      <c r="AD130" s="110">
        <v>41</v>
      </c>
      <c r="AE130" s="4">
        <v>97</v>
      </c>
      <c r="AF130" s="4"/>
      <c r="AG130" s="110">
        <v>4</v>
      </c>
      <c r="AH130" s="4">
        <v>45</v>
      </c>
      <c r="AI130" s="4">
        <v>46</v>
      </c>
      <c r="AJ130" s="4">
        <v>12</v>
      </c>
      <c r="AK130" s="4"/>
      <c r="AL130" s="4"/>
      <c r="AM130" s="43"/>
      <c r="AN130" s="43"/>
      <c r="AO130" s="43"/>
      <c r="AP130" s="43"/>
      <c r="AQ130" s="43"/>
      <c r="AR130" s="43"/>
      <c r="AS130" s="43"/>
      <c r="AT130" s="43"/>
      <c r="AU130" s="43"/>
      <c r="AV130" s="43"/>
      <c r="AW130" s="43"/>
      <c r="AX130" s="43"/>
      <c r="AY130" s="43"/>
      <c r="AZ130" s="43"/>
      <c r="BA130" s="43"/>
      <c r="BB130" s="43"/>
      <c r="BC130" s="43"/>
      <c r="BD130" s="43"/>
      <c r="BE130" s="43"/>
      <c r="BF130" s="43"/>
      <c r="BG130" s="43"/>
      <c r="BH130" s="43"/>
      <c r="BI130" s="43"/>
      <c r="BJ130" s="43"/>
      <c r="BK130" s="43"/>
      <c r="BL130" s="43"/>
      <c r="BM130" s="43"/>
      <c r="BN130" s="43"/>
      <c r="BO130" s="43"/>
      <c r="BP130" s="43"/>
      <c r="BQ130" s="43"/>
      <c r="BR130" s="43"/>
      <c r="BS130" s="43"/>
      <c r="BT130" s="43"/>
      <c r="BU130" s="43"/>
      <c r="BV130" s="43"/>
      <c r="BW130" s="43"/>
      <c r="BX130" s="43"/>
      <c r="BY130" s="43"/>
      <c r="BZ130" s="43"/>
      <c r="CA130" s="43"/>
    </row>
    <row r="131" spans="1:79" x14ac:dyDescent="0.2">
      <c r="A131" s="110">
        <v>45</v>
      </c>
      <c r="B131" s="138">
        <v>994.57142857142856</v>
      </c>
      <c r="C131" s="4"/>
      <c r="D131" s="110">
        <v>45</v>
      </c>
      <c r="E131" s="117">
        <v>3.626960784313725</v>
      </c>
      <c r="F131" s="117">
        <v>3.0122549019607838</v>
      </c>
      <c r="G131" s="117">
        <v>3.1161764705882353</v>
      </c>
      <c r="H131" s="117">
        <v>3.0024509803921569</v>
      </c>
      <c r="I131" s="117">
        <v>3.1999999999999997</v>
      </c>
      <c r="J131" s="117">
        <v>3.662745098039216</v>
      </c>
      <c r="K131" s="4"/>
      <c r="L131" s="110">
        <v>45</v>
      </c>
      <c r="M131" s="117">
        <v>19.620588235294118</v>
      </c>
      <c r="N131" s="4"/>
      <c r="O131" s="4"/>
      <c r="P131" s="109" t="s">
        <v>168</v>
      </c>
      <c r="Q131" s="4">
        <v>2</v>
      </c>
      <c r="R131" s="4">
        <v>1</v>
      </c>
      <c r="S131" s="4">
        <v>1</v>
      </c>
      <c r="T131" s="4"/>
      <c r="U131" s="4"/>
      <c r="V131" s="109" t="s">
        <v>112</v>
      </c>
      <c r="W131" s="4">
        <v>72</v>
      </c>
      <c r="X131" s="4"/>
      <c r="Y131" s="4"/>
      <c r="Z131" s="110">
        <v>45</v>
      </c>
      <c r="AA131" s="117">
        <v>2.625</v>
      </c>
      <c r="AB131" s="4"/>
      <c r="AC131" s="4"/>
      <c r="AD131" s="110">
        <v>42</v>
      </c>
      <c r="AE131" s="4">
        <v>109</v>
      </c>
      <c r="AF131" s="4"/>
      <c r="AG131" s="110">
        <v>5</v>
      </c>
      <c r="AH131" s="4">
        <v>27</v>
      </c>
      <c r="AI131" s="4">
        <v>28</v>
      </c>
      <c r="AJ131" s="4">
        <v>3</v>
      </c>
      <c r="AK131" s="4"/>
      <c r="AL131" s="4"/>
      <c r="AM131" s="43"/>
      <c r="AN131" s="43"/>
      <c r="AO131" s="43"/>
      <c r="AP131" s="43"/>
      <c r="AQ131" s="43"/>
      <c r="AR131" s="43"/>
      <c r="AS131" s="43"/>
      <c r="AT131" s="43"/>
      <c r="AU131" s="43"/>
      <c r="AV131" s="43"/>
      <c r="AW131" s="43"/>
      <c r="AX131" s="43"/>
      <c r="AY131" s="43"/>
      <c r="AZ131" s="43"/>
      <c r="BA131" s="43"/>
      <c r="BB131" s="43"/>
      <c r="BC131" s="43"/>
      <c r="BD131" s="43"/>
      <c r="BE131" s="43"/>
      <c r="BF131" s="43"/>
      <c r="BG131" s="43"/>
      <c r="BH131" s="43"/>
      <c r="BI131" s="43"/>
      <c r="BJ131" s="43"/>
      <c r="BK131" s="43"/>
      <c r="BL131" s="43"/>
      <c r="BM131" s="43"/>
      <c r="BN131" s="43"/>
      <c r="BO131" s="43"/>
      <c r="BP131" s="43"/>
      <c r="BQ131" s="43"/>
      <c r="BR131" s="43"/>
      <c r="BS131" s="43"/>
      <c r="BT131" s="43"/>
      <c r="BU131" s="43"/>
      <c r="BV131" s="43"/>
      <c r="BW131" s="43"/>
      <c r="BX131" s="43"/>
      <c r="BY131" s="43"/>
      <c r="BZ131" s="43"/>
      <c r="CA131" s="43"/>
    </row>
    <row r="132" spans="1:79" x14ac:dyDescent="0.2">
      <c r="A132" s="110">
        <v>46</v>
      </c>
      <c r="B132" s="138">
        <v>1229.1428571428571</v>
      </c>
      <c r="C132" s="4"/>
      <c r="D132" s="110">
        <v>46</v>
      </c>
      <c r="E132" s="117">
        <v>3.5570175438596494</v>
      </c>
      <c r="F132" s="117">
        <v>3.0197368421052637</v>
      </c>
      <c r="G132" s="117">
        <v>3.1008771929824563</v>
      </c>
      <c r="H132" s="117">
        <v>2.9692982456140355</v>
      </c>
      <c r="I132" s="117">
        <v>3.111842105263158</v>
      </c>
      <c r="J132" s="117">
        <v>3.7346491228070171</v>
      </c>
      <c r="K132" s="4"/>
      <c r="L132" s="110">
        <v>46</v>
      </c>
      <c r="M132" s="117">
        <v>19.493421052631579</v>
      </c>
      <c r="N132" s="4"/>
      <c r="O132" s="4"/>
      <c r="P132" s="109" t="s">
        <v>86</v>
      </c>
      <c r="Q132" s="4">
        <v>16</v>
      </c>
      <c r="R132" s="4">
        <v>15</v>
      </c>
      <c r="S132" s="4">
        <v>2</v>
      </c>
      <c r="T132" s="4"/>
      <c r="U132" s="4"/>
      <c r="V132" s="109" t="s">
        <v>142</v>
      </c>
      <c r="W132" s="4">
        <v>66</v>
      </c>
      <c r="X132" s="4"/>
      <c r="Y132" s="4"/>
      <c r="Z132" s="110">
        <v>46</v>
      </c>
      <c r="AA132" s="117">
        <v>2.4523809523809521</v>
      </c>
      <c r="AB132" s="4"/>
      <c r="AC132" s="4"/>
      <c r="AD132" s="110">
        <v>43</v>
      </c>
      <c r="AE132" s="4">
        <v>1</v>
      </c>
      <c r="AF132" s="4"/>
      <c r="AG132" s="110">
        <v>6</v>
      </c>
      <c r="AH132" s="4">
        <v>11</v>
      </c>
      <c r="AI132" s="4">
        <v>12</v>
      </c>
      <c r="AJ132" s="4"/>
      <c r="AK132" s="4"/>
      <c r="AL132" s="4"/>
      <c r="AM132" s="43"/>
      <c r="AN132" s="43"/>
      <c r="AO132" s="43"/>
      <c r="AP132" s="43"/>
      <c r="AQ132" s="43"/>
      <c r="AR132" s="43"/>
      <c r="AS132" s="43"/>
      <c r="AT132" s="43"/>
      <c r="AU132" s="43"/>
      <c r="AV132" s="43"/>
      <c r="AW132" s="43"/>
      <c r="AX132" s="43"/>
      <c r="AY132" s="43"/>
      <c r="AZ132" s="43"/>
      <c r="BA132" s="43"/>
      <c r="BB132" s="43"/>
      <c r="BC132" s="43"/>
      <c r="BD132" s="43"/>
      <c r="BE132" s="43"/>
      <c r="BF132" s="43"/>
      <c r="BG132" s="43"/>
      <c r="BH132" s="43"/>
      <c r="BI132" s="43"/>
      <c r="BJ132" s="43"/>
      <c r="BK132" s="43"/>
      <c r="BL132" s="43"/>
      <c r="BM132" s="43"/>
      <c r="BN132" s="43"/>
      <c r="BO132" s="43"/>
      <c r="BP132" s="43"/>
      <c r="BQ132" s="43"/>
      <c r="BR132" s="43"/>
      <c r="BS132" s="43"/>
      <c r="BT132" s="43"/>
      <c r="BU132" s="43"/>
      <c r="BV132" s="43"/>
      <c r="BW132" s="43"/>
      <c r="BX132" s="43"/>
      <c r="BY132" s="43"/>
      <c r="BZ132" s="43"/>
      <c r="CA132" s="43"/>
    </row>
    <row r="133" spans="1:79" x14ac:dyDescent="0.2">
      <c r="A133" s="110">
        <v>47</v>
      </c>
      <c r="B133" s="138">
        <v>658.22222222222217</v>
      </c>
      <c r="C133" s="4"/>
      <c r="D133" s="110">
        <v>47</v>
      </c>
      <c r="E133" s="117">
        <v>3.7083333333333335</v>
      </c>
      <c r="F133" s="117">
        <v>3.3357843137254894</v>
      </c>
      <c r="G133" s="117">
        <v>3.1519607843137254</v>
      </c>
      <c r="H133" s="117">
        <v>3.1960784313725488</v>
      </c>
      <c r="I133" s="117">
        <v>3.2328431372549025</v>
      </c>
      <c r="J133" s="117">
        <v>3.708333333333333</v>
      </c>
      <c r="K133" s="4"/>
      <c r="L133" s="110">
        <v>47</v>
      </c>
      <c r="M133" s="117">
        <v>20.333333333333332</v>
      </c>
      <c r="N133" s="4"/>
      <c r="O133" s="4"/>
      <c r="P133" s="109" t="s">
        <v>208</v>
      </c>
      <c r="Q133" s="4">
        <v>1</v>
      </c>
      <c r="R133" s="4"/>
      <c r="S133" s="4"/>
      <c r="T133" s="4"/>
      <c r="U133" s="4"/>
      <c r="V133" s="109" t="s">
        <v>131</v>
      </c>
      <c r="W133" s="4">
        <v>46</v>
      </c>
      <c r="X133" s="4"/>
      <c r="Y133" s="4"/>
      <c r="Z133" s="110">
        <v>47</v>
      </c>
      <c r="AA133" s="117">
        <v>2.4404761904761902</v>
      </c>
      <c r="AB133" s="4"/>
      <c r="AC133" s="4"/>
      <c r="AD133" s="110">
        <v>44</v>
      </c>
      <c r="AE133" s="4">
        <v>61</v>
      </c>
      <c r="AF133" s="4"/>
      <c r="AG133" s="110">
        <v>7</v>
      </c>
      <c r="AH133" s="4">
        <v>24</v>
      </c>
      <c r="AI133" s="4">
        <v>37</v>
      </c>
      <c r="AJ133" s="4">
        <v>10</v>
      </c>
      <c r="AK133" s="4"/>
      <c r="AL133" s="4"/>
      <c r="AM133" s="43"/>
      <c r="AN133" s="43"/>
      <c r="AO133" s="43"/>
      <c r="AP133" s="43"/>
      <c r="AQ133" s="43"/>
      <c r="AR133" s="43"/>
      <c r="AS133" s="43"/>
      <c r="AT133" s="43"/>
      <c r="AU133" s="43"/>
      <c r="AV133" s="43"/>
      <c r="AW133" s="43"/>
      <c r="AX133" s="43"/>
      <c r="AY133" s="43"/>
      <c r="AZ133" s="43"/>
      <c r="BA133" s="43"/>
      <c r="BB133" s="43"/>
      <c r="BC133" s="43"/>
      <c r="BD133" s="43"/>
      <c r="BE133" s="43"/>
      <c r="BF133" s="43"/>
      <c r="BG133" s="43"/>
      <c r="BH133" s="43"/>
      <c r="BI133" s="43"/>
      <c r="BJ133" s="43"/>
      <c r="BK133" s="43"/>
      <c r="BL133" s="43"/>
      <c r="BM133" s="43"/>
      <c r="BN133" s="43"/>
      <c r="BO133" s="43"/>
      <c r="BP133" s="43"/>
      <c r="BQ133" s="43"/>
      <c r="BR133" s="43"/>
      <c r="BS133" s="43"/>
      <c r="BT133" s="43"/>
      <c r="BU133" s="43"/>
      <c r="BV133" s="43"/>
      <c r="BW133" s="43"/>
      <c r="BX133" s="43"/>
      <c r="BY133" s="43"/>
      <c r="BZ133" s="43"/>
      <c r="CA133" s="43"/>
    </row>
    <row r="134" spans="1:79" x14ac:dyDescent="0.2">
      <c r="A134" s="110">
        <v>48</v>
      </c>
      <c r="B134" s="138">
        <v>860.5</v>
      </c>
      <c r="C134" s="4"/>
      <c r="D134" s="110">
        <v>48</v>
      </c>
      <c r="E134" s="117">
        <v>3.6599999999999997</v>
      </c>
      <c r="F134" s="117">
        <v>3.3204761904761901</v>
      </c>
      <c r="G134" s="117">
        <v>3.2466666666666666</v>
      </c>
      <c r="H134" s="117">
        <v>2.9985714285714287</v>
      </c>
      <c r="I134" s="117">
        <v>3.3414285714285716</v>
      </c>
      <c r="J134" s="117">
        <v>3.5585714285714283</v>
      </c>
      <c r="K134" s="4"/>
      <c r="L134" s="110">
        <v>48</v>
      </c>
      <c r="M134" s="117">
        <v>20.125714285714288</v>
      </c>
      <c r="N134" s="4"/>
      <c r="O134" s="4"/>
      <c r="P134" s="109" t="s">
        <v>99</v>
      </c>
      <c r="Q134" s="4">
        <v>9</v>
      </c>
      <c r="R134" s="4">
        <v>9</v>
      </c>
      <c r="S134" s="4">
        <v>3</v>
      </c>
      <c r="T134" s="4"/>
      <c r="U134" s="4"/>
      <c r="V134" s="109" t="s">
        <v>83</v>
      </c>
      <c r="W134" s="4">
        <v>74</v>
      </c>
      <c r="X134" s="4"/>
      <c r="Y134" s="4"/>
      <c r="Z134" s="110">
        <v>48</v>
      </c>
      <c r="AA134" s="117">
        <v>2.7916666666666665</v>
      </c>
      <c r="AB134" s="4"/>
      <c r="AC134" s="4"/>
      <c r="AD134" s="110">
        <v>45</v>
      </c>
      <c r="AE134" s="4">
        <v>110</v>
      </c>
      <c r="AF134" s="4"/>
      <c r="AG134" s="109" t="s">
        <v>857</v>
      </c>
      <c r="AH134" s="4">
        <v>256</v>
      </c>
      <c r="AI134" s="4">
        <v>273</v>
      </c>
      <c r="AJ134" s="4">
        <v>81</v>
      </c>
      <c r="AK134" s="4"/>
      <c r="AL134" s="4"/>
      <c r="AM134" s="43"/>
      <c r="AN134" s="43"/>
      <c r="AO134" s="43"/>
      <c r="AP134" s="43"/>
      <c r="AQ134" s="43"/>
      <c r="AR134" s="43"/>
      <c r="AS134" s="43"/>
      <c r="AT134" s="43"/>
      <c r="AU134" s="43"/>
      <c r="AV134" s="43"/>
      <c r="AW134" s="43"/>
      <c r="AX134" s="43"/>
      <c r="AY134" s="43"/>
      <c r="AZ134" s="43"/>
      <c r="BA134" s="43"/>
      <c r="BB134" s="43"/>
      <c r="BC134" s="43"/>
      <c r="BD134" s="43"/>
      <c r="BE134" s="43"/>
      <c r="BF134" s="43"/>
      <c r="BG134" s="43"/>
      <c r="BH134" s="43"/>
      <c r="BI134" s="43"/>
      <c r="BJ134" s="43"/>
      <c r="BK134" s="43"/>
      <c r="BL134" s="43"/>
      <c r="BM134" s="43"/>
      <c r="BN134" s="43"/>
      <c r="BO134" s="43"/>
      <c r="BP134" s="43"/>
      <c r="BQ134" s="43"/>
      <c r="BR134" s="43"/>
      <c r="BS134" s="43"/>
      <c r="BT134" s="43"/>
      <c r="BU134" s="43"/>
      <c r="BV134" s="43"/>
      <c r="BW134" s="43"/>
      <c r="BX134" s="43"/>
      <c r="BY134" s="43"/>
      <c r="BZ134" s="43"/>
      <c r="CA134" s="43"/>
    </row>
    <row r="135" spans="1:79" x14ac:dyDescent="0.2">
      <c r="A135" s="110">
        <v>49</v>
      </c>
      <c r="B135" s="138">
        <v>1228.6666666666667</v>
      </c>
      <c r="C135" s="4"/>
      <c r="D135" s="110">
        <v>49</v>
      </c>
      <c r="E135" s="117">
        <v>3.7870370370370372</v>
      </c>
      <c r="F135" s="117">
        <v>3.282407407407407</v>
      </c>
      <c r="G135" s="117">
        <v>3.1712962962962958</v>
      </c>
      <c r="H135" s="117">
        <v>3.4930555555555554</v>
      </c>
      <c r="I135" s="117">
        <v>3.4351851851851851</v>
      </c>
      <c r="J135" s="117">
        <v>3.7476851851851856</v>
      </c>
      <c r="K135" s="4"/>
      <c r="L135" s="110">
        <v>49</v>
      </c>
      <c r="M135" s="117">
        <v>20.916666666666668</v>
      </c>
      <c r="N135" s="4"/>
      <c r="O135" s="4"/>
      <c r="P135" s="109" t="s">
        <v>233</v>
      </c>
      <c r="Q135" s="4">
        <v>3</v>
      </c>
      <c r="R135" s="4">
        <v>2</v>
      </c>
      <c r="S135" s="4">
        <v>2</v>
      </c>
      <c r="T135" s="4"/>
      <c r="U135" s="4"/>
      <c r="V135" s="109" t="s">
        <v>100</v>
      </c>
      <c r="W135" s="4">
        <v>36</v>
      </c>
      <c r="X135" s="4"/>
      <c r="Y135" s="4"/>
      <c r="Z135" s="110">
        <v>49</v>
      </c>
      <c r="AA135" s="117">
        <v>2.1904761904761907</v>
      </c>
      <c r="AB135" s="4"/>
      <c r="AC135" s="4"/>
      <c r="AD135" s="110">
        <v>46</v>
      </c>
      <c r="AE135" s="4">
        <v>110</v>
      </c>
      <c r="AF135" s="4"/>
      <c r="AG135" s="4"/>
      <c r="AH135" s="4"/>
      <c r="AI135" s="4"/>
      <c r="AJ135" s="4"/>
      <c r="AK135" s="4"/>
      <c r="AL135" s="4"/>
      <c r="AM135" s="43"/>
      <c r="AN135" s="43"/>
      <c r="AO135" s="43"/>
      <c r="AP135" s="43"/>
      <c r="AQ135" s="43"/>
      <c r="AR135" s="43"/>
      <c r="AS135" s="43"/>
      <c r="AT135" s="43"/>
      <c r="AU135" s="43"/>
      <c r="AV135" s="43"/>
      <c r="AW135" s="43"/>
      <c r="AX135" s="43"/>
      <c r="AY135" s="43"/>
      <c r="AZ135" s="43"/>
      <c r="BA135" s="43"/>
      <c r="BB135" s="43"/>
      <c r="BC135" s="43"/>
      <c r="BD135" s="43"/>
      <c r="BE135" s="43"/>
      <c r="BF135" s="43"/>
      <c r="BG135" s="43"/>
      <c r="BH135" s="43"/>
      <c r="BI135" s="43"/>
      <c r="BJ135" s="43"/>
      <c r="BK135" s="43"/>
      <c r="BL135" s="43"/>
      <c r="BM135" s="43"/>
      <c r="BN135" s="43"/>
      <c r="BO135" s="43"/>
      <c r="BP135" s="43"/>
      <c r="BQ135" s="43"/>
      <c r="BR135" s="43"/>
      <c r="BS135" s="43"/>
      <c r="BT135" s="43"/>
      <c r="BU135" s="43"/>
      <c r="BV135" s="43"/>
      <c r="BW135" s="43"/>
      <c r="BX135" s="43"/>
      <c r="BY135" s="43"/>
      <c r="BZ135" s="43"/>
      <c r="CA135" s="43"/>
    </row>
    <row r="136" spans="1:79" x14ac:dyDescent="0.2">
      <c r="A136" s="110">
        <v>50</v>
      </c>
      <c r="B136" s="138">
        <v>1197</v>
      </c>
      <c r="C136" s="64"/>
      <c r="D136" s="110">
        <v>50</v>
      </c>
      <c r="E136" s="117">
        <v>3.4328703703703702</v>
      </c>
      <c r="F136" s="117">
        <v>3.1990740740740744</v>
      </c>
      <c r="G136" s="117">
        <v>3.0254629629629632</v>
      </c>
      <c r="H136" s="117">
        <v>2.9212962962962963</v>
      </c>
      <c r="I136" s="117">
        <v>3.344907407407407</v>
      </c>
      <c r="J136" s="117">
        <v>3.7083333333333335</v>
      </c>
      <c r="K136" s="4"/>
      <c r="L136" s="110">
        <v>50</v>
      </c>
      <c r="M136" s="117">
        <v>19.631944444444446</v>
      </c>
      <c r="N136" s="4"/>
      <c r="O136" s="4"/>
      <c r="P136" s="109" t="s">
        <v>85</v>
      </c>
      <c r="Q136" s="4">
        <v>3</v>
      </c>
      <c r="R136" s="4">
        <v>2</v>
      </c>
      <c r="S136" s="4">
        <v>1</v>
      </c>
      <c r="T136" s="4"/>
      <c r="U136" s="4"/>
      <c r="V136" s="109" t="s">
        <v>89</v>
      </c>
      <c r="W136" s="4">
        <v>42</v>
      </c>
      <c r="X136" s="4"/>
      <c r="Y136" s="4"/>
      <c r="Z136" s="110">
        <v>50</v>
      </c>
      <c r="AA136" s="117">
        <v>2.5625</v>
      </c>
      <c r="AB136" s="4"/>
      <c r="AC136" s="4"/>
      <c r="AD136" s="110">
        <v>47</v>
      </c>
      <c r="AE136" s="4">
        <v>90</v>
      </c>
      <c r="AF136" s="4"/>
      <c r="AG136" s="4"/>
      <c r="AH136" s="4"/>
      <c r="AI136" s="4"/>
      <c r="AJ136" s="4"/>
      <c r="AK136" s="4"/>
      <c r="AL136" s="4"/>
      <c r="AM136" s="43"/>
      <c r="AN136" s="43"/>
      <c r="AO136" s="43"/>
      <c r="AP136" s="43"/>
      <c r="AQ136" s="43"/>
      <c r="AR136" s="43"/>
      <c r="AS136" s="43"/>
      <c r="AT136" s="43"/>
      <c r="AU136" s="43"/>
      <c r="AV136" s="43"/>
      <c r="AW136" s="43"/>
      <c r="AX136" s="43"/>
      <c r="AY136" s="43"/>
      <c r="AZ136" s="43"/>
      <c r="BA136" s="43"/>
      <c r="BB136" s="43"/>
      <c r="BC136" s="43"/>
      <c r="BD136" s="43"/>
      <c r="BE136" s="43"/>
      <c r="BF136" s="43"/>
      <c r="BG136" s="43"/>
      <c r="BH136" s="43"/>
      <c r="BI136" s="43"/>
      <c r="BJ136" s="43"/>
      <c r="BK136" s="43"/>
      <c r="BL136" s="43"/>
      <c r="BM136" s="43"/>
      <c r="BN136" s="43"/>
      <c r="BO136" s="43"/>
      <c r="BP136" s="43"/>
      <c r="BQ136" s="43"/>
      <c r="BR136" s="43"/>
      <c r="BS136" s="43"/>
      <c r="BT136" s="43"/>
      <c r="BU136" s="43"/>
      <c r="BV136" s="43"/>
      <c r="BW136" s="43"/>
      <c r="BX136" s="43"/>
      <c r="BY136" s="43"/>
      <c r="BZ136" s="43"/>
      <c r="CA136" s="43"/>
    </row>
    <row r="137" spans="1:79" x14ac:dyDescent="0.2">
      <c r="A137" s="110">
        <v>51</v>
      </c>
      <c r="B137" s="138">
        <v>790</v>
      </c>
      <c r="C137" s="4"/>
      <c r="D137" s="110">
        <v>51</v>
      </c>
      <c r="E137" s="117">
        <v>3.6388888888888888</v>
      </c>
      <c r="F137" s="117">
        <v>3.5</v>
      </c>
      <c r="G137" s="117">
        <v>3.3055555555555554</v>
      </c>
      <c r="H137" s="117">
        <v>3.2222222222222223</v>
      </c>
      <c r="I137" s="117">
        <v>3.5277777777777777</v>
      </c>
      <c r="J137" s="117">
        <v>3.8888888888888888</v>
      </c>
      <c r="K137" s="4"/>
      <c r="L137" s="110">
        <v>51</v>
      </c>
      <c r="M137" s="117">
        <v>21.083333333333332</v>
      </c>
      <c r="N137" s="4"/>
      <c r="O137" s="4"/>
      <c r="P137" s="109" t="s">
        <v>191</v>
      </c>
      <c r="Q137" s="4">
        <v>7</v>
      </c>
      <c r="R137" s="4">
        <v>10</v>
      </c>
      <c r="S137" s="4">
        <v>1</v>
      </c>
      <c r="T137" s="4"/>
      <c r="U137" s="4"/>
      <c r="V137" s="109" t="s">
        <v>168</v>
      </c>
      <c r="W137" s="4">
        <v>51</v>
      </c>
      <c r="X137" s="4"/>
      <c r="Y137" s="4"/>
      <c r="Z137" s="110">
        <v>51</v>
      </c>
      <c r="AA137" s="117">
        <v>1.5</v>
      </c>
      <c r="AB137" s="4"/>
      <c r="AC137" s="4"/>
      <c r="AD137" s="110">
        <v>48</v>
      </c>
      <c r="AE137" s="4">
        <v>89</v>
      </c>
      <c r="AF137" s="4"/>
      <c r="AG137" s="4"/>
      <c r="AH137" s="4"/>
      <c r="AI137" s="4"/>
      <c r="AJ137" s="4"/>
      <c r="AK137" s="4"/>
      <c r="AL137" s="4"/>
      <c r="AM137" s="43"/>
      <c r="AN137" s="43"/>
      <c r="AO137" s="43"/>
      <c r="AP137" s="43"/>
      <c r="AQ137" s="43"/>
      <c r="AR137" s="43"/>
      <c r="AS137" s="43"/>
      <c r="AT137" s="43"/>
      <c r="AU137" s="43"/>
      <c r="AV137" s="43"/>
      <c r="AW137" s="43"/>
      <c r="AX137" s="43"/>
      <c r="AY137" s="43"/>
      <c r="AZ137" s="43"/>
      <c r="BA137" s="43"/>
      <c r="BB137" s="43"/>
      <c r="BC137" s="43"/>
      <c r="BD137" s="43"/>
      <c r="BE137" s="43"/>
      <c r="BF137" s="43"/>
      <c r="BG137" s="43"/>
      <c r="BH137" s="43"/>
      <c r="BI137" s="43"/>
      <c r="BJ137" s="43"/>
      <c r="BK137" s="43"/>
      <c r="BL137" s="43"/>
      <c r="BM137" s="43"/>
      <c r="BN137" s="43"/>
      <c r="BO137" s="43"/>
      <c r="BP137" s="43"/>
      <c r="BQ137" s="43"/>
      <c r="BR137" s="43"/>
      <c r="BS137" s="43"/>
      <c r="BT137" s="43"/>
      <c r="BU137" s="43"/>
      <c r="BV137" s="43"/>
      <c r="BW137" s="43"/>
      <c r="BX137" s="43"/>
      <c r="BY137" s="43"/>
      <c r="BZ137" s="43"/>
      <c r="CA137" s="43"/>
    </row>
    <row r="138" spans="1:79" x14ac:dyDescent="0.2">
      <c r="A138" s="109">
        <v>2024</v>
      </c>
      <c r="B138" s="138">
        <v>1102.8452380952381</v>
      </c>
      <c r="C138" s="4"/>
      <c r="D138" s="109">
        <v>2024</v>
      </c>
      <c r="E138" s="117">
        <v>3.6404255319148944</v>
      </c>
      <c r="F138" s="117">
        <v>3.2163120567375882</v>
      </c>
      <c r="G138" s="117">
        <v>3.0886524822695036</v>
      </c>
      <c r="H138" s="117">
        <v>3.0943262411347532</v>
      </c>
      <c r="I138" s="117">
        <v>3.455319148936169</v>
      </c>
      <c r="J138" s="117">
        <v>3.7226950354609931</v>
      </c>
      <c r="K138" s="4"/>
      <c r="L138" s="109">
        <v>2024</v>
      </c>
      <c r="M138" s="117">
        <v>20.2177304964539</v>
      </c>
      <c r="N138" s="4"/>
      <c r="O138" s="4"/>
      <c r="P138" s="109" t="s">
        <v>95</v>
      </c>
      <c r="Q138" s="4"/>
      <c r="R138" s="4">
        <v>2</v>
      </c>
      <c r="S138" s="4"/>
      <c r="T138" s="4"/>
      <c r="U138" s="4"/>
      <c r="V138" s="109" t="s">
        <v>86</v>
      </c>
      <c r="W138" s="4">
        <v>73</v>
      </c>
      <c r="X138" s="4"/>
      <c r="Y138" s="4"/>
      <c r="Z138" s="109">
        <v>2024</v>
      </c>
      <c r="AA138" s="117">
        <v>2.6670498084291192</v>
      </c>
      <c r="AB138" s="4"/>
      <c r="AC138" s="4"/>
      <c r="AD138" s="110">
        <v>49</v>
      </c>
      <c r="AE138" s="4">
        <v>93</v>
      </c>
      <c r="AF138" s="4"/>
      <c r="AG138" s="4"/>
      <c r="AH138" s="4"/>
      <c r="AI138" s="4"/>
      <c r="AJ138" s="4"/>
      <c r="AK138" s="4"/>
      <c r="AL138" s="4"/>
      <c r="AM138" s="43"/>
      <c r="AN138" s="43"/>
      <c r="AO138" s="43"/>
      <c r="AP138" s="43"/>
      <c r="AQ138" s="43"/>
      <c r="AR138" s="43"/>
      <c r="AS138" s="43"/>
      <c r="AT138" s="43"/>
      <c r="AU138" s="43"/>
      <c r="AV138" s="43"/>
      <c r="AW138" s="43"/>
      <c r="AX138" s="43"/>
      <c r="AY138" s="43"/>
      <c r="AZ138" s="43"/>
      <c r="BA138" s="43"/>
      <c r="BB138" s="43"/>
      <c r="BC138" s="43"/>
      <c r="BD138" s="43"/>
      <c r="BE138" s="43"/>
      <c r="BF138" s="43"/>
      <c r="BG138" s="43"/>
      <c r="BH138" s="43"/>
      <c r="BI138" s="43"/>
      <c r="BJ138" s="43"/>
      <c r="BK138" s="43"/>
      <c r="BL138" s="43"/>
      <c r="BM138" s="43"/>
      <c r="BN138" s="43"/>
      <c r="BO138" s="43"/>
      <c r="BP138" s="43"/>
      <c r="BQ138" s="43"/>
      <c r="BR138" s="43"/>
      <c r="BS138" s="43"/>
      <c r="BT138" s="43"/>
      <c r="BU138" s="43"/>
      <c r="BV138" s="43"/>
      <c r="BW138" s="43"/>
      <c r="BX138" s="43"/>
      <c r="BY138" s="43"/>
      <c r="BZ138" s="43"/>
      <c r="CA138" s="43"/>
    </row>
    <row r="139" spans="1:79" x14ac:dyDescent="0.2">
      <c r="A139" s="110">
        <v>2</v>
      </c>
      <c r="B139" s="138">
        <v>972.66666666666663</v>
      </c>
      <c r="C139" s="4"/>
      <c r="D139" s="110">
        <v>2</v>
      </c>
      <c r="E139" s="117">
        <v>3.6911764705882355</v>
      </c>
      <c r="F139" s="117">
        <v>3.2647058823529411</v>
      </c>
      <c r="G139" s="117">
        <v>2.9558823529411771</v>
      </c>
      <c r="H139" s="117">
        <v>2.9852941176470593</v>
      </c>
      <c r="I139" s="117">
        <v>3.3725490196078427</v>
      </c>
      <c r="J139" s="117">
        <v>3.5882352941176472</v>
      </c>
      <c r="K139" s="4"/>
      <c r="L139" s="110">
        <v>2</v>
      </c>
      <c r="M139" s="117">
        <v>19.857843137254903</v>
      </c>
      <c r="N139" s="4"/>
      <c r="O139" s="4"/>
      <c r="P139" s="109" t="s">
        <v>167</v>
      </c>
      <c r="Q139" s="4">
        <v>8</v>
      </c>
      <c r="R139" s="4">
        <v>10</v>
      </c>
      <c r="S139" s="4">
        <v>5</v>
      </c>
      <c r="T139" s="4"/>
      <c r="U139" s="4"/>
      <c r="V139" s="109" t="s">
        <v>208</v>
      </c>
      <c r="W139" s="4">
        <v>18</v>
      </c>
      <c r="X139" s="4"/>
      <c r="Y139" s="4"/>
      <c r="Z139" s="110">
        <v>2</v>
      </c>
      <c r="AA139" s="117">
        <v>2.5555555555555558</v>
      </c>
      <c r="AB139" s="4"/>
      <c r="AC139" s="4"/>
      <c r="AD139" s="110">
        <v>50</v>
      </c>
      <c r="AE139" s="4">
        <v>94</v>
      </c>
      <c r="AF139" s="4"/>
      <c r="AG139" s="4"/>
      <c r="AH139" s="4"/>
      <c r="AI139" s="4"/>
      <c r="AJ139" s="4"/>
      <c r="AK139" s="4"/>
      <c r="AL139" s="4"/>
      <c r="AM139" s="43"/>
      <c r="AN139" s="43"/>
      <c r="AO139" s="43"/>
      <c r="AP139" s="43"/>
      <c r="AQ139" s="43"/>
      <c r="AR139" s="43"/>
      <c r="AS139" s="43"/>
      <c r="AT139" s="43"/>
      <c r="AU139" s="43"/>
      <c r="AV139" s="43"/>
      <c r="AW139" s="43"/>
      <c r="AX139" s="43"/>
      <c r="AY139" s="43"/>
      <c r="AZ139" s="43"/>
      <c r="BA139" s="43"/>
      <c r="BB139" s="43"/>
      <c r="BC139" s="43"/>
      <c r="BD139" s="43"/>
      <c r="BE139" s="43"/>
      <c r="BF139" s="43"/>
      <c r="BG139" s="43"/>
      <c r="BH139" s="43"/>
      <c r="BI139" s="43"/>
      <c r="BJ139" s="43"/>
      <c r="BK139" s="43"/>
      <c r="BL139" s="43"/>
      <c r="BM139" s="43"/>
      <c r="BN139" s="43"/>
      <c r="BO139" s="43"/>
      <c r="BP139" s="43"/>
      <c r="BQ139" s="43"/>
      <c r="BR139" s="43"/>
      <c r="BS139" s="43"/>
      <c r="BT139" s="43"/>
      <c r="BU139" s="43"/>
      <c r="BV139" s="43"/>
      <c r="BW139" s="43"/>
      <c r="BX139" s="43"/>
      <c r="BY139" s="43"/>
      <c r="BZ139" s="43"/>
      <c r="CA139" s="43"/>
    </row>
    <row r="140" spans="1:79" x14ac:dyDescent="0.2">
      <c r="A140" s="110">
        <v>3</v>
      </c>
      <c r="B140" s="138">
        <v>1215</v>
      </c>
      <c r="C140" s="4"/>
      <c r="D140" s="110">
        <v>3</v>
      </c>
      <c r="E140" s="117">
        <v>3.6351351351351351</v>
      </c>
      <c r="F140" s="117">
        <v>3.121621621621621</v>
      </c>
      <c r="G140" s="117">
        <v>3.0585585585585586</v>
      </c>
      <c r="H140" s="117">
        <v>3.1531531531531534</v>
      </c>
      <c r="I140" s="117">
        <v>3.4819819819819822</v>
      </c>
      <c r="J140" s="117">
        <v>3.6351351351351351</v>
      </c>
      <c r="K140" s="4"/>
      <c r="L140" s="110">
        <v>3</v>
      </c>
      <c r="M140" s="117">
        <v>20.085585585585584</v>
      </c>
      <c r="N140" s="4"/>
      <c r="O140" s="4"/>
      <c r="P140" s="109" t="s">
        <v>240</v>
      </c>
      <c r="Q140" s="4"/>
      <c r="R140" s="4">
        <v>1</v>
      </c>
      <c r="S140" s="4"/>
      <c r="T140" s="4"/>
      <c r="U140" s="4"/>
      <c r="V140" s="109" t="s">
        <v>99</v>
      </c>
      <c r="W140" s="4">
        <v>80</v>
      </c>
      <c r="X140" s="4"/>
      <c r="Y140" s="4"/>
      <c r="Z140" s="110">
        <v>3</v>
      </c>
      <c r="AA140" s="117">
        <v>2.75</v>
      </c>
      <c r="AB140" s="4"/>
      <c r="AC140" s="4"/>
      <c r="AD140" s="110">
        <v>51</v>
      </c>
      <c r="AE140" s="4">
        <v>23</v>
      </c>
      <c r="AF140" s="4"/>
      <c r="AG140" s="4"/>
      <c r="AH140" s="4"/>
      <c r="AI140" s="4"/>
      <c r="AJ140" s="4"/>
      <c r="AK140" s="4"/>
      <c r="AL140" s="4"/>
      <c r="AM140" s="43"/>
      <c r="AN140" s="43"/>
      <c r="AO140" s="43"/>
      <c r="AP140" s="43"/>
      <c r="AQ140" s="43"/>
      <c r="AR140" s="43"/>
      <c r="AS140" s="43"/>
      <c r="AT140" s="43"/>
      <c r="AU140" s="43"/>
      <c r="AV140" s="43"/>
      <c r="AW140" s="43"/>
      <c r="AX140" s="43"/>
      <c r="AY140" s="43"/>
      <c r="AZ140" s="43"/>
      <c r="BA140" s="43"/>
      <c r="BB140" s="43"/>
      <c r="BC140" s="43"/>
      <c r="BD140" s="43"/>
      <c r="BE140" s="43"/>
      <c r="BF140" s="43"/>
      <c r="BG140" s="43"/>
      <c r="BH140" s="43"/>
      <c r="BI140" s="43"/>
      <c r="BJ140" s="43"/>
      <c r="BK140" s="43"/>
      <c r="BL140" s="43"/>
      <c r="BM140" s="43"/>
      <c r="BN140" s="43"/>
      <c r="BO140" s="43"/>
      <c r="BP140" s="43"/>
      <c r="BQ140" s="43"/>
      <c r="BR140" s="43"/>
      <c r="BS140" s="43"/>
      <c r="BT140" s="43"/>
      <c r="BU140" s="43"/>
      <c r="BV140" s="43"/>
      <c r="BW140" s="43"/>
      <c r="BX140" s="43"/>
      <c r="BY140" s="43"/>
      <c r="BZ140" s="43"/>
      <c r="CA140" s="43"/>
    </row>
    <row r="141" spans="1:79" x14ac:dyDescent="0.2">
      <c r="A141" s="110">
        <v>4</v>
      </c>
      <c r="B141" s="138">
        <v>1456.8148148148148</v>
      </c>
      <c r="C141" s="4"/>
      <c r="D141" s="110">
        <v>4</v>
      </c>
      <c r="E141" s="117">
        <v>3.7095959595959602</v>
      </c>
      <c r="F141" s="117">
        <v>3.2323232323232327</v>
      </c>
      <c r="G141" s="117">
        <v>3.1464646464646457</v>
      </c>
      <c r="H141" s="117">
        <v>3.0883838383838387</v>
      </c>
      <c r="I141" s="117">
        <v>3.5404040404040407</v>
      </c>
      <c r="J141" s="117">
        <v>3.8636363636363642</v>
      </c>
      <c r="K141" s="4"/>
      <c r="L141" s="110">
        <v>4</v>
      </c>
      <c r="M141" s="117">
        <v>20.58080808080808</v>
      </c>
      <c r="N141" s="4"/>
      <c r="O141" s="4"/>
      <c r="P141" s="109" t="s">
        <v>107</v>
      </c>
      <c r="Q141" s="4">
        <v>9</v>
      </c>
      <c r="R141" s="4">
        <v>14</v>
      </c>
      <c r="S141" s="4">
        <v>3</v>
      </c>
      <c r="T141" s="4"/>
      <c r="U141" s="4"/>
      <c r="V141" s="109" t="s">
        <v>233</v>
      </c>
      <c r="W141" s="4">
        <v>46</v>
      </c>
      <c r="X141" s="4"/>
      <c r="Y141" s="4"/>
      <c r="Z141" s="110">
        <v>4</v>
      </c>
      <c r="AA141" s="117">
        <v>2.7136904761904757</v>
      </c>
      <c r="AB141" s="4"/>
      <c r="AC141" s="4"/>
      <c r="AD141" s="109">
        <v>2024</v>
      </c>
      <c r="AE141" s="4">
        <v>513</v>
      </c>
      <c r="AF141" s="4"/>
      <c r="AG141" s="4"/>
      <c r="AH141" s="4"/>
      <c r="AI141" s="4"/>
      <c r="AJ141" s="4"/>
      <c r="AK141" s="4"/>
      <c r="AL141" s="4"/>
      <c r="AM141" s="43"/>
      <c r="AN141" s="43"/>
      <c r="AO141" s="43"/>
      <c r="AP141" s="43"/>
      <c r="AQ141" s="43"/>
      <c r="AR141" s="43"/>
      <c r="AS141" s="43"/>
      <c r="AT141" s="43"/>
      <c r="AU141" s="43"/>
      <c r="AV141" s="43"/>
      <c r="AW141" s="43"/>
      <c r="AX141" s="43"/>
      <c r="AY141" s="43"/>
      <c r="AZ141" s="43"/>
      <c r="BA141" s="43"/>
      <c r="BB141" s="43"/>
      <c r="BC141" s="43"/>
      <c r="BD141" s="43"/>
      <c r="BE141" s="43"/>
      <c r="BF141" s="43"/>
      <c r="BG141" s="43"/>
      <c r="BH141" s="43"/>
      <c r="BI141" s="43"/>
      <c r="BJ141" s="43"/>
      <c r="BK141" s="43"/>
      <c r="BL141" s="43"/>
      <c r="BM141" s="43"/>
      <c r="BN141" s="43"/>
      <c r="BO141" s="43"/>
      <c r="BP141" s="43"/>
      <c r="BQ141" s="43"/>
      <c r="BR141" s="43"/>
      <c r="BS141" s="43"/>
      <c r="BT141" s="43"/>
      <c r="BU141" s="43"/>
      <c r="BV141" s="43"/>
      <c r="BW141" s="43"/>
      <c r="BX141" s="43"/>
      <c r="BY141" s="43"/>
      <c r="BZ141" s="43"/>
      <c r="CA141" s="43"/>
    </row>
    <row r="142" spans="1:79" x14ac:dyDescent="0.2">
      <c r="A142" s="110">
        <v>5</v>
      </c>
      <c r="B142" s="138">
        <v>878.7</v>
      </c>
      <c r="C142" s="4"/>
      <c r="D142" s="110">
        <v>5</v>
      </c>
      <c r="E142" s="117">
        <v>3.588709677419355</v>
      </c>
      <c r="F142" s="117">
        <v>3.2553763440860215</v>
      </c>
      <c r="G142" s="117">
        <v>3.2096774193548385</v>
      </c>
      <c r="H142" s="117">
        <v>2.997311827956989</v>
      </c>
      <c r="I142" s="117">
        <v>3.370967741935484</v>
      </c>
      <c r="J142" s="117">
        <v>3.771505376344086</v>
      </c>
      <c r="K142" s="4"/>
      <c r="L142" s="110">
        <v>5</v>
      </c>
      <c r="M142" s="117">
        <v>20.193548387096779</v>
      </c>
      <c r="N142" s="4"/>
      <c r="O142" s="4"/>
      <c r="P142" s="109" t="s">
        <v>192</v>
      </c>
      <c r="Q142" s="4">
        <v>6</v>
      </c>
      <c r="R142" s="4">
        <v>10</v>
      </c>
      <c r="S142" s="4">
        <v>1</v>
      </c>
      <c r="T142" s="4"/>
      <c r="U142" s="4"/>
      <c r="V142" s="109" t="s">
        <v>85</v>
      </c>
      <c r="W142" s="4">
        <v>31</v>
      </c>
      <c r="X142" s="4"/>
      <c r="Y142" s="4"/>
      <c r="Z142" s="110">
        <v>5</v>
      </c>
      <c r="AA142" s="117">
        <v>2.59</v>
      </c>
      <c r="AB142" s="4"/>
      <c r="AC142" s="4"/>
      <c r="AD142" s="110">
        <v>2</v>
      </c>
      <c r="AE142" s="4">
        <v>75</v>
      </c>
      <c r="AF142" s="4"/>
      <c r="AG142" s="4"/>
      <c r="AH142" s="4"/>
      <c r="AI142" s="4"/>
      <c r="AJ142" s="4"/>
      <c r="AK142" s="4"/>
      <c r="AL142" s="4"/>
      <c r="AM142" s="43"/>
      <c r="AN142" s="43"/>
      <c r="AO142" s="43"/>
      <c r="AP142" s="43"/>
      <c r="AQ142" s="43"/>
      <c r="AR142" s="43"/>
      <c r="AS142" s="43"/>
      <c r="AT142" s="43"/>
      <c r="AU142" s="43"/>
      <c r="AV142" s="43"/>
      <c r="AW142" s="43"/>
      <c r="AX142" s="43"/>
      <c r="AY142" s="43"/>
      <c r="AZ142" s="43"/>
      <c r="BA142" s="43"/>
      <c r="BB142" s="43"/>
      <c r="BC142" s="43"/>
      <c r="BD142" s="43"/>
      <c r="BE142" s="43"/>
      <c r="BF142" s="43"/>
      <c r="BG142" s="43"/>
      <c r="BH142" s="43"/>
      <c r="BI142" s="43"/>
      <c r="BJ142" s="43"/>
      <c r="BK142" s="43"/>
      <c r="BL142" s="43"/>
      <c r="BM142" s="43"/>
      <c r="BN142" s="43"/>
      <c r="BO142" s="43"/>
      <c r="BP142" s="43"/>
      <c r="BQ142" s="43"/>
      <c r="BR142" s="43"/>
      <c r="BS142" s="43"/>
      <c r="BT142" s="43"/>
      <c r="BU142" s="43"/>
      <c r="BV142" s="43"/>
      <c r="BW142" s="43"/>
      <c r="BX142" s="43"/>
      <c r="BY142" s="43"/>
      <c r="BZ142" s="43"/>
      <c r="CA142" s="43"/>
    </row>
    <row r="143" spans="1:79" x14ac:dyDescent="0.2">
      <c r="A143" s="110">
        <v>6</v>
      </c>
      <c r="B143" s="138">
        <v>718.63636363636363</v>
      </c>
      <c r="C143" s="4"/>
      <c r="D143" s="110">
        <v>6</v>
      </c>
      <c r="E143" s="117">
        <v>3.4880952380952381</v>
      </c>
      <c r="F143" s="117">
        <v>3.0634920634920642</v>
      </c>
      <c r="G143" s="117">
        <v>2.9880952380952381</v>
      </c>
      <c r="H143" s="117">
        <v>2.9484126984126982</v>
      </c>
      <c r="I143" s="117">
        <v>3.2023809523809526</v>
      </c>
      <c r="J143" s="117">
        <v>3.5357142857142856</v>
      </c>
      <c r="K143" s="4"/>
      <c r="L143" s="110">
        <v>6</v>
      </c>
      <c r="M143" s="117">
        <v>19.226190476190474</v>
      </c>
      <c r="N143" s="4"/>
      <c r="O143" s="4"/>
      <c r="P143" s="109" t="s">
        <v>496</v>
      </c>
      <c r="Q143" s="4">
        <v>19</v>
      </c>
      <c r="R143" s="4">
        <v>13</v>
      </c>
      <c r="S143" s="4">
        <v>2</v>
      </c>
      <c r="T143" s="4"/>
      <c r="U143" s="4"/>
      <c r="V143" s="109" t="s">
        <v>191</v>
      </c>
      <c r="W143" s="4">
        <v>56</v>
      </c>
      <c r="X143" s="4"/>
      <c r="Y143" s="4"/>
      <c r="Z143" s="110">
        <v>6</v>
      </c>
      <c r="AA143" s="117">
        <v>2.8181818181818183</v>
      </c>
      <c r="AB143" s="4"/>
      <c r="AC143" s="4"/>
      <c r="AD143" s="110">
        <v>3</v>
      </c>
      <c r="AE143" s="4">
        <v>90</v>
      </c>
      <c r="AF143" s="4"/>
      <c r="AG143" s="4"/>
      <c r="AH143" s="4"/>
      <c r="AI143" s="4"/>
      <c r="AJ143" s="4"/>
      <c r="AK143" s="4"/>
      <c r="AL143" s="4"/>
      <c r="AM143" s="43"/>
      <c r="AN143" s="43"/>
      <c r="AO143" s="43"/>
      <c r="AP143" s="43"/>
      <c r="AQ143" s="43"/>
      <c r="AR143" s="43"/>
      <c r="AS143" s="43"/>
      <c r="AT143" s="43"/>
      <c r="AU143" s="43"/>
      <c r="AV143" s="43"/>
      <c r="AW143" s="43"/>
      <c r="AX143" s="43"/>
      <c r="AY143" s="43"/>
      <c r="AZ143" s="43"/>
      <c r="BA143" s="43"/>
      <c r="BB143" s="43"/>
      <c r="BC143" s="43"/>
      <c r="BD143" s="43"/>
      <c r="BE143" s="43"/>
      <c r="BF143" s="43"/>
      <c r="BG143" s="43"/>
      <c r="BH143" s="43"/>
      <c r="BI143" s="43"/>
      <c r="BJ143" s="43"/>
      <c r="BK143" s="43"/>
      <c r="BL143" s="43"/>
      <c r="BM143" s="43"/>
      <c r="BN143" s="43"/>
      <c r="BO143" s="43"/>
      <c r="BP143" s="43"/>
      <c r="BQ143" s="43"/>
      <c r="BR143" s="43"/>
      <c r="BS143" s="43"/>
      <c r="BT143" s="43"/>
      <c r="BU143" s="43"/>
      <c r="BV143" s="43"/>
      <c r="BW143" s="43"/>
      <c r="BX143" s="43"/>
      <c r="BY143" s="43"/>
      <c r="BZ143" s="43"/>
      <c r="CA143" s="43"/>
    </row>
    <row r="144" spans="1:79" x14ac:dyDescent="0.2">
      <c r="A144" s="110">
        <v>7</v>
      </c>
      <c r="B144" s="138">
        <v>1086.6666666666667</v>
      </c>
      <c r="C144" s="4"/>
      <c r="D144" s="110">
        <v>7</v>
      </c>
      <c r="E144" s="117">
        <v>3.6249999999999996</v>
      </c>
      <c r="F144" s="117">
        <v>3.2202380952380949</v>
      </c>
      <c r="G144" s="117">
        <v>3.1071428571428572</v>
      </c>
      <c r="H144" s="117">
        <v>3.2023809523809521</v>
      </c>
      <c r="I144" s="117">
        <v>3.4047619047619051</v>
      </c>
      <c r="J144" s="117">
        <v>3.8154761904761902</v>
      </c>
      <c r="K144" s="4"/>
      <c r="L144" s="110">
        <v>7</v>
      </c>
      <c r="M144" s="117">
        <v>20.375</v>
      </c>
      <c r="N144" s="4"/>
      <c r="O144" s="4"/>
      <c r="P144" s="109" t="s">
        <v>211</v>
      </c>
      <c r="Q144" s="4">
        <v>13</v>
      </c>
      <c r="R144" s="4">
        <v>13</v>
      </c>
      <c r="S144" s="4">
        <v>7</v>
      </c>
      <c r="T144" s="4"/>
      <c r="U144" s="4"/>
      <c r="V144" s="109" t="s">
        <v>95</v>
      </c>
      <c r="W144" s="4">
        <v>48</v>
      </c>
      <c r="X144" s="4"/>
      <c r="Y144" s="4"/>
      <c r="Z144" s="110">
        <v>7</v>
      </c>
      <c r="AA144" s="117">
        <v>2.6208333333333336</v>
      </c>
      <c r="AB144" s="4"/>
      <c r="AC144" s="4"/>
      <c r="AD144" s="110">
        <v>4</v>
      </c>
      <c r="AE144" s="4">
        <v>75</v>
      </c>
      <c r="AF144" s="4"/>
      <c r="AG144" s="4"/>
      <c r="AH144" s="4"/>
      <c r="AI144" s="4"/>
      <c r="AJ144" s="4"/>
      <c r="AK144" s="4"/>
      <c r="AL144" s="4"/>
      <c r="AM144" s="43"/>
      <c r="AN144" s="43"/>
      <c r="AO144" s="43"/>
      <c r="AP144" s="43"/>
      <c r="AQ144" s="43"/>
      <c r="AR144" s="43"/>
      <c r="AS144" s="43"/>
      <c r="AT144" s="43"/>
      <c r="AU144" s="43"/>
      <c r="AV144" s="43"/>
      <c r="AW144" s="43"/>
      <c r="AX144" s="43"/>
      <c r="AY144" s="43"/>
      <c r="AZ144" s="43"/>
      <c r="BA144" s="43"/>
      <c r="BB144" s="43"/>
      <c r="BC144" s="43"/>
      <c r="BD144" s="43"/>
      <c r="BE144" s="43"/>
      <c r="BF144" s="43"/>
      <c r="BG144" s="43"/>
      <c r="BH144" s="43"/>
      <c r="BI144" s="43"/>
      <c r="BJ144" s="43"/>
      <c r="BK144" s="43"/>
      <c r="BL144" s="43"/>
      <c r="BM144" s="43"/>
      <c r="BN144" s="43"/>
      <c r="BO144" s="43"/>
      <c r="BP144" s="43"/>
      <c r="BQ144" s="43"/>
      <c r="BR144" s="43"/>
      <c r="BS144" s="43"/>
      <c r="BT144" s="43"/>
      <c r="BU144" s="43"/>
      <c r="BV144" s="43"/>
      <c r="BW144" s="43"/>
      <c r="BX144" s="43"/>
      <c r="BY144" s="43"/>
      <c r="BZ144" s="43"/>
      <c r="CA144" s="43"/>
    </row>
    <row r="145" spans="1:79" x14ac:dyDescent="0.2">
      <c r="A145" s="110">
        <v>8</v>
      </c>
      <c r="B145" s="138" t="e">
        <v>#DIV/0!</v>
      </c>
      <c r="C145" s="4"/>
      <c r="D145" s="110">
        <v>8</v>
      </c>
      <c r="E145" s="117">
        <v>3.6282051282051273</v>
      </c>
      <c r="F145" s="117">
        <v>3.2435897435897441</v>
      </c>
      <c r="G145" s="117">
        <v>3.1410256410256405</v>
      </c>
      <c r="H145" s="117">
        <v>3.2307692307692295</v>
      </c>
      <c r="I145" s="117">
        <v>3.5769230769230771</v>
      </c>
      <c r="J145" s="117">
        <v>3.8012820512820511</v>
      </c>
      <c r="K145" s="4"/>
      <c r="L145" s="110">
        <v>8</v>
      </c>
      <c r="M145" s="117">
        <v>20.621794871794869</v>
      </c>
      <c r="N145" s="4"/>
      <c r="O145" s="4"/>
      <c r="P145" s="109" t="s">
        <v>188</v>
      </c>
      <c r="Q145" s="4">
        <v>3</v>
      </c>
      <c r="R145" s="4">
        <v>3</v>
      </c>
      <c r="S145" s="4">
        <v>2</v>
      </c>
      <c r="T145" s="4"/>
      <c r="U145" s="4"/>
      <c r="V145" s="109" t="s">
        <v>80</v>
      </c>
      <c r="W145" s="4">
        <v>53</v>
      </c>
      <c r="X145" s="4"/>
      <c r="Y145" s="4"/>
      <c r="Z145" s="110">
        <v>8</v>
      </c>
      <c r="AA145" s="117" t="e">
        <v>#DIV/0!</v>
      </c>
      <c r="AB145" s="4"/>
      <c r="AC145" s="4"/>
      <c r="AD145" s="110">
        <v>5</v>
      </c>
      <c r="AE145" s="4">
        <v>63</v>
      </c>
      <c r="AF145" s="4"/>
      <c r="AG145" s="4"/>
      <c r="AH145" s="4"/>
      <c r="AI145" s="4"/>
      <c r="AJ145" s="4"/>
      <c r="AK145" s="4"/>
      <c r="AL145" s="4"/>
      <c r="AM145" s="43"/>
      <c r="AN145" s="43"/>
      <c r="AO145" s="43"/>
      <c r="AP145" s="43"/>
      <c r="AQ145" s="43"/>
      <c r="AR145" s="43"/>
      <c r="AS145" s="43"/>
      <c r="AT145" s="43"/>
      <c r="AU145" s="43"/>
      <c r="AV145" s="43"/>
      <c r="AW145" s="43"/>
      <c r="AX145" s="43"/>
      <c r="AY145" s="43"/>
      <c r="AZ145" s="43"/>
      <c r="BA145" s="43"/>
      <c r="BB145" s="43"/>
      <c r="BC145" s="43"/>
      <c r="BD145" s="43"/>
      <c r="BE145" s="43"/>
      <c r="BF145" s="43"/>
      <c r="BG145" s="43"/>
      <c r="BH145" s="43"/>
      <c r="BI145" s="43"/>
      <c r="BJ145" s="43"/>
      <c r="BK145" s="43"/>
      <c r="BL145" s="43"/>
      <c r="BM145" s="43"/>
      <c r="BN145" s="43"/>
      <c r="BO145" s="43"/>
      <c r="BP145" s="43"/>
      <c r="BQ145" s="43"/>
      <c r="BR145" s="43"/>
      <c r="BS145" s="43"/>
      <c r="BT145" s="43"/>
      <c r="BU145" s="43"/>
      <c r="BV145" s="43"/>
      <c r="BW145" s="43"/>
      <c r="BX145" s="43"/>
      <c r="BY145" s="43"/>
      <c r="BZ145" s="43"/>
      <c r="CA145" s="43"/>
    </row>
    <row r="146" spans="1:79" x14ac:dyDescent="0.2">
      <c r="A146" s="110">
        <v>9</v>
      </c>
      <c r="B146" s="138" t="e">
        <v>#DIV/0!</v>
      </c>
      <c r="C146" s="4"/>
      <c r="D146" s="110">
        <v>9</v>
      </c>
      <c r="E146" s="117">
        <v>3.71</v>
      </c>
      <c r="F146" s="117">
        <v>3.3166666666666669</v>
      </c>
      <c r="G146" s="117">
        <v>3.0966666666666662</v>
      </c>
      <c r="H146" s="117">
        <v>3.1433333333333331</v>
      </c>
      <c r="I146" s="117">
        <v>3.6633333333333336</v>
      </c>
      <c r="J146" s="117">
        <v>3.7600000000000007</v>
      </c>
      <c r="K146" s="4"/>
      <c r="L146" s="110">
        <v>9</v>
      </c>
      <c r="M146" s="117">
        <v>20.69</v>
      </c>
      <c r="N146" s="4"/>
      <c r="O146" s="4"/>
      <c r="P146" s="109" t="s">
        <v>78</v>
      </c>
      <c r="Q146" s="4">
        <v>26</v>
      </c>
      <c r="R146" s="4">
        <v>23</v>
      </c>
      <c r="S146" s="4">
        <v>9</v>
      </c>
      <c r="T146" s="4"/>
      <c r="U146" s="4"/>
      <c r="V146" s="109" t="s">
        <v>167</v>
      </c>
      <c r="W146" s="4">
        <v>62</v>
      </c>
      <c r="X146" s="4"/>
      <c r="Y146" s="4"/>
      <c r="Z146" s="110">
        <v>9</v>
      </c>
      <c r="AA146" s="117" t="e">
        <v>#DIV/0!</v>
      </c>
      <c r="AB146" s="4"/>
      <c r="AC146" s="4"/>
      <c r="AD146" s="110">
        <v>6</v>
      </c>
      <c r="AE146" s="4">
        <v>33</v>
      </c>
      <c r="AF146" s="4"/>
      <c r="AG146" s="4"/>
      <c r="AH146" s="4"/>
      <c r="AI146" s="4"/>
      <c r="AJ146" s="4"/>
      <c r="AK146" s="4"/>
      <c r="AL146" s="4"/>
      <c r="AM146" s="43"/>
      <c r="AN146" s="43"/>
      <c r="AO146" s="43"/>
      <c r="AP146" s="43"/>
      <c r="AQ146" s="43"/>
      <c r="AR146" s="43"/>
      <c r="AS146" s="43"/>
      <c r="AT146" s="43"/>
      <c r="AU146" s="43"/>
      <c r="AV146" s="43"/>
      <c r="AW146" s="43"/>
      <c r="AX146" s="43"/>
      <c r="AY146" s="43"/>
      <c r="AZ146" s="43"/>
      <c r="BA146" s="43"/>
      <c r="BB146" s="43"/>
      <c r="BC146" s="43"/>
      <c r="BD146" s="43"/>
      <c r="BE146" s="43"/>
      <c r="BF146" s="43"/>
      <c r="BG146" s="43"/>
      <c r="BH146" s="43"/>
      <c r="BI146" s="43"/>
      <c r="BJ146" s="43"/>
      <c r="BK146" s="43"/>
      <c r="BL146" s="43"/>
      <c r="BM146" s="43"/>
      <c r="BN146" s="43"/>
      <c r="BO146" s="43"/>
      <c r="BP146" s="43"/>
      <c r="BQ146" s="43"/>
      <c r="BR146" s="43"/>
      <c r="BS146" s="43"/>
      <c r="BT146" s="43"/>
      <c r="BU146" s="43"/>
      <c r="BV146" s="43"/>
      <c r="BW146" s="43"/>
      <c r="BX146" s="43"/>
      <c r="BY146" s="43"/>
      <c r="BZ146" s="43"/>
      <c r="CA146" s="43"/>
    </row>
    <row r="147" spans="1:79" x14ac:dyDescent="0.2">
      <c r="A147" s="110">
        <v>10</v>
      </c>
      <c r="B147" s="138" t="e">
        <v>#DIV/0!</v>
      </c>
      <c r="C147" s="4"/>
      <c r="D147" s="110">
        <v>10</v>
      </c>
      <c r="E147" s="117" t="e">
        <v>#DIV/0!</v>
      </c>
      <c r="F147" s="117" t="e">
        <v>#DIV/0!</v>
      </c>
      <c r="G147" s="117" t="e">
        <v>#DIV/0!</v>
      </c>
      <c r="H147" s="117" t="e">
        <v>#DIV/0!</v>
      </c>
      <c r="I147" s="117" t="e">
        <v>#DIV/0!</v>
      </c>
      <c r="J147" s="117" t="e">
        <v>#DIV/0!</v>
      </c>
      <c r="K147" s="4"/>
      <c r="L147" s="110">
        <v>10</v>
      </c>
      <c r="M147" s="117" t="e">
        <v>#DIV/0!</v>
      </c>
      <c r="N147" s="4"/>
      <c r="O147" s="4"/>
      <c r="P147" s="109" t="s">
        <v>87</v>
      </c>
      <c r="Q147" s="4">
        <v>5</v>
      </c>
      <c r="R147" s="4">
        <v>6</v>
      </c>
      <c r="S147" s="4">
        <v>1</v>
      </c>
      <c r="T147" s="4"/>
      <c r="U147" s="4"/>
      <c r="V147" s="109" t="s">
        <v>240</v>
      </c>
      <c r="W147" s="4">
        <v>29</v>
      </c>
      <c r="X147" s="4"/>
      <c r="Y147" s="4"/>
      <c r="Z147" s="110">
        <v>10</v>
      </c>
      <c r="AA147" s="117" t="e">
        <v>#DIV/0!</v>
      </c>
      <c r="AB147" s="4"/>
      <c r="AC147" s="4"/>
      <c r="AD147" s="110">
        <v>7</v>
      </c>
      <c r="AE147" s="4">
        <v>63</v>
      </c>
      <c r="AF147" s="4"/>
      <c r="AG147" s="4"/>
      <c r="AH147" s="4"/>
      <c r="AI147" s="4"/>
      <c r="AJ147" s="4"/>
      <c r="AK147" s="4"/>
      <c r="AL147" s="4"/>
      <c r="AM147" s="43"/>
      <c r="AN147" s="43"/>
      <c r="AO147" s="43"/>
      <c r="AP147" s="43"/>
      <c r="AQ147" s="43"/>
      <c r="AR147" s="43"/>
      <c r="AS147" s="43"/>
      <c r="AT147" s="43"/>
      <c r="AU147" s="43"/>
      <c r="AV147" s="43"/>
      <c r="AW147" s="43"/>
      <c r="AX147" s="43"/>
      <c r="AY147" s="43"/>
      <c r="AZ147" s="43"/>
      <c r="BA147" s="43"/>
      <c r="BB147" s="43"/>
      <c r="BC147" s="43"/>
      <c r="BD147" s="43"/>
      <c r="BE147" s="43"/>
      <c r="BF147" s="43"/>
      <c r="BG147" s="43"/>
      <c r="BH147" s="43"/>
      <c r="BI147" s="43"/>
      <c r="BJ147" s="43"/>
      <c r="BK147" s="43"/>
      <c r="BL147" s="43"/>
      <c r="BM147" s="43"/>
      <c r="BN147" s="43"/>
      <c r="BO147" s="43"/>
      <c r="BP147" s="43"/>
      <c r="BQ147" s="43"/>
      <c r="BR147" s="43"/>
      <c r="BS147" s="43"/>
      <c r="BT147" s="43"/>
      <c r="BU147" s="43"/>
      <c r="BV147" s="43"/>
      <c r="BW147" s="43"/>
      <c r="BX147" s="43"/>
      <c r="BY147" s="43"/>
      <c r="BZ147" s="43"/>
      <c r="CA147" s="43"/>
    </row>
    <row r="148" spans="1:79" x14ac:dyDescent="0.2">
      <c r="A148" s="110">
        <v>11</v>
      </c>
      <c r="B148" s="138" t="e">
        <v>#DIV/0!</v>
      </c>
      <c r="C148" s="4"/>
      <c r="D148" s="110">
        <v>11</v>
      </c>
      <c r="E148" s="117" t="e">
        <v>#DIV/0!</v>
      </c>
      <c r="F148" s="117" t="e">
        <v>#DIV/0!</v>
      </c>
      <c r="G148" s="117" t="e">
        <v>#DIV/0!</v>
      </c>
      <c r="H148" s="117" t="e">
        <v>#DIV/0!</v>
      </c>
      <c r="I148" s="117" t="e">
        <v>#DIV/0!</v>
      </c>
      <c r="J148" s="117" t="e">
        <v>#DIV/0!</v>
      </c>
      <c r="K148" s="4"/>
      <c r="L148" s="110">
        <v>11</v>
      </c>
      <c r="M148" s="117" t="e">
        <v>#DIV/0!</v>
      </c>
      <c r="N148" s="4"/>
      <c r="O148" s="4"/>
      <c r="P148" s="109" t="s">
        <v>243</v>
      </c>
      <c r="Q148" s="4">
        <v>5</v>
      </c>
      <c r="R148" s="4">
        <v>5</v>
      </c>
      <c r="S148" s="4"/>
      <c r="T148" s="4"/>
      <c r="U148" s="4"/>
      <c r="V148" s="109" t="s">
        <v>107</v>
      </c>
      <c r="W148" s="4">
        <v>46</v>
      </c>
      <c r="X148" s="4"/>
      <c r="Y148" s="4"/>
      <c r="Z148" s="110">
        <v>11</v>
      </c>
      <c r="AA148" s="117" t="e">
        <v>#DIV/0!</v>
      </c>
      <c r="AB148" s="4"/>
      <c r="AC148" s="4"/>
      <c r="AD148" s="110">
        <v>8</v>
      </c>
      <c r="AE148" s="4">
        <v>58</v>
      </c>
      <c r="AF148" s="4"/>
      <c r="AG148" s="4"/>
      <c r="AH148" s="4"/>
      <c r="AI148" s="4"/>
      <c r="AJ148" s="4"/>
      <c r="AK148" s="4"/>
      <c r="AL148" s="4"/>
      <c r="AM148" s="43"/>
      <c r="AN148" s="43"/>
      <c r="AO148" s="43"/>
      <c r="AP148" s="43"/>
      <c r="AQ148" s="43"/>
      <c r="AR148" s="43"/>
      <c r="AS148" s="43"/>
      <c r="AT148" s="43"/>
      <c r="AU148" s="43"/>
      <c r="AV148" s="43"/>
      <c r="AW148" s="43"/>
      <c r="AX148" s="43"/>
      <c r="AY148" s="43"/>
      <c r="AZ148" s="43"/>
      <c r="BA148" s="43"/>
      <c r="BB148" s="43"/>
      <c r="BC148" s="43"/>
      <c r="BD148" s="43"/>
      <c r="BE148" s="43"/>
      <c r="BF148" s="43"/>
      <c r="BG148" s="43"/>
      <c r="BH148" s="43"/>
      <c r="BI148" s="43"/>
      <c r="BJ148" s="43"/>
      <c r="BK148" s="43"/>
      <c r="BL148" s="43"/>
      <c r="BM148" s="43"/>
      <c r="BN148" s="43"/>
      <c r="BO148" s="43"/>
      <c r="BP148" s="43"/>
      <c r="BQ148" s="43"/>
      <c r="BR148" s="43"/>
      <c r="BS148" s="43"/>
      <c r="BT148" s="43"/>
      <c r="BU148" s="43"/>
      <c r="BV148" s="43"/>
      <c r="BW148" s="43"/>
      <c r="BX148" s="43"/>
      <c r="BY148" s="43"/>
      <c r="BZ148" s="43"/>
      <c r="CA148" s="43"/>
    </row>
    <row r="149" spans="1:79" x14ac:dyDescent="0.2">
      <c r="A149" s="110">
        <v>12</v>
      </c>
      <c r="B149" s="138" t="e">
        <v>#DIV/0!</v>
      </c>
      <c r="C149" s="4"/>
      <c r="D149" s="110">
        <v>12</v>
      </c>
      <c r="E149" s="117" t="e">
        <v>#DIV/0!</v>
      </c>
      <c r="F149" s="117" t="e">
        <v>#DIV/0!</v>
      </c>
      <c r="G149" s="117" t="e">
        <v>#DIV/0!</v>
      </c>
      <c r="H149" s="117" t="e">
        <v>#DIV/0!</v>
      </c>
      <c r="I149" s="117" t="e">
        <v>#DIV/0!</v>
      </c>
      <c r="J149" s="117" t="e">
        <v>#DIV/0!</v>
      </c>
      <c r="K149" s="4"/>
      <c r="L149" s="110">
        <v>12</v>
      </c>
      <c r="M149" s="117" t="e">
        <v>#DIV/0!</v>
      </c>
      <c r="N149" s="4"/>
      <c r="O149" s="4"/>
      <c r="P149" s="109" t="s">
        <v>109</v>
      </c>
      <c r="Q149" s="4">
        <v>4</v>
      </c>
      <c r="R149" s="4">
        <v>4</v>
      </c>
      <c r="S149" s="4">
        <v>2</v>
      </c>
      <c r="T149" s="4"/>
      <c r="U149" s="4"/>
      <c r="V149" s="109" t="s">
        <v>192</v>
      </c>
      <c r="W149" s="4">
        <v>50</v>
      </c>
      <c r="X149" s="4"/>
      <c r="Y149" s="4"/>
      <c r="Z149" s="110">
        <v>12</v>
      </c>
      <c r="AA149" s="117" t="e">
        <v>#DIV/0!</v>
      </c>
      <c r="AB149" s="4"/>
      <c r="AC149" s="4"/>
      <c r="AD149" s="110">
        <v>9</v>
      </c>
      <c r="AE149" s="4">
        <v>56</v>
      </c>
      <c r="AF149" s="4"/>
      <c r="AG149" s="4"/>
      <c r="AH149" s="4"/>
      <c r="AI149" s="4"/>
      <c r="AJ149" s="4"/>
      <c r="AK149" s="4"/>
      <c r="AL149" s="4"/>
      <c r="AM149" s="43"/>
      <c r="AN149" s="43"/>
      <c r="AO149" s="43"/>
      <c r="AP149" s="43"/>
      <c r="AQ149" s="43"/>
      <c r="AR149" s="43"/>
      <c r="AS149" s="43"/>
      <c r="AT149" s="43"/>
      <c r="AU149" s="43"/>
      <c r="AV149" s="43"/>
      <c r="AW149" s="43"/>
      <c r="AX149" s="43"/>
      <c r="AY149" s="43"/>
      <c r="AZ149" s="43"/>
      <c r="BA149" s="43"/>
      <c r="BB149" s="43"/>
      <c r="BC149" s="43"/>
      <c r="BD149" s="43"/>
      <c r="BE149" s="43"/>
      <c r="BF149" s="43"/>
      <c r="BG149" s="43"/>
      <c r="BH149" s="43"/>
      <c r="BI149" s="43"/>
      <c r="BJ149" s="43"/>
      <c r="BK149" s="43"/>
      <c r="BL149" s="43"/>
      <c r="BM149" s="43"/>
      <c r="BN149" s="43"/>
      <c r="BO149" s="43"/>
      <c r="BP149" s="43"/>
      <c r="BQ149" s="43"/>
      <c r="BR149" s="43"/>
      <c r="BS149" s="43"/>
      <c r="BT149" s="43"/>
      <c r="BU149" s="43"/>
      <c r="BV149" s="43"/>
      <c r="BW149" s="43"/>
      <c r="BX149" s="43"/>
      <c r="BY149" s="43"/>
      <c r="BZ149" s="43"/>
      <c r="CA149" s="43"/>
    </row>
    <row r="150" spans="1:79" x14ac:dyDescent="0.2">
      <c r="A150" s="110">
        <v>13</v>
      </c>
      <c r="B150" s="138" t="e">
        <v>#DIV/0!</v>
      </c>
      <c r="C150" s="4"/>
      <c r="D150" s="110">
        <v>13</v>
      </c>
      <c r="E150" s="117" t="e">
        <v>#DIV/0!</v>
      </c>
      <c r="F150" s="117" t="e">
        <v>#DIV/0!</v>
      </c>
      <c r="G150" s="117" t="e">
        <v>#DIV/0!</v>
      </c>
      <c r="H150" s="117" t="e">
        <v>#DIV/0!</v>
      </c>
      <c r="I150" s="117" t="e">
        <v>#DIV/0!</v>
      </c>
      <c r="J150" s="117" t="e">
        <v>#DIV/0!</v>
      </c>
      <c r="K150" s="4"/>
      <c r="L150" s="110">
        <v>13</v>
      </c>
      <c r="M150" s="117" t="e">
        <v>#DIV/0!</v>
      </c>
      <c r="N150" s="4"/>
      <c r="O150" s="4"/>
      <c r="P150" s="109" t="s">
        <v>313</v>
      </c>
      <c r="Q150" s="4">
        <v>5</v>
      </c>
      <c r="R150" s="4">
        <v>7</v>
      </c>
      <c r="S150" s="4">
        <v>1</v>
      </c>
      <c r="T150" s="4"/>
      <c r="U150" s="4"/>
      <c r="V150" s="109" t="s">
        <v>496</v>
      </c>
      <c r="W150" s="4">
        <v>32</v>
      </c>
      <c r="X150" s="4"/>
      <c r="Y150" s="4"/>
      <c r="Z150" s="110">
        <v>13</v>
      </c>
      <c r="AA150" s="117" t="e">
        <v>#DIV/0!</v>
      </c>
      <c r="AB150" s="4"/>
      <c r="AC150" s="4"/>
      <c r="AD150" s="109" t="s">
        <v>857</v>
      </c>
      <c r="AE150" s="4">
        <v>2293</v>
      </c>
      <c r="AF150" s="4"/>
      <c r="AG150" s="4"/>
      <c r="AH150" s="4"/>
      <c r="AI150" s="4"/>
      <c r="AJ150" s="4"/>
      <c r="AK150" s="4"/>
      <c r="AL150" s="4"/>
      <c r="AM150" s="43"/>
      <c r="AN150" s="43"/>
      <c r="AO150" s="43"/>
      <c r="AP150" s="43"/>
      <c r="AQ150" s="43"/>
      <c r="AR150" s="43"/>
      <c r="AS150" s="43"/>
      <c r="AT150" s="43"/>
      <c r="AU150" s="43"/>
      <c r="AV150" s="43"/>
      <c r="AW150" s="43"/>
      <c r="AX150" s="43"/>
      <c r="AY150" s="43"/>
      <c r="AZ150" s="43"/>
      <c r="BA150" s="43"/>
      <c r="BB150" s="43"/>
      <c r="BC150" s="43"/>
      <c r="BD150" s="43"/>
      <c r="BE150" s="43"/>
      <c r="BF150" s="43"/>
      <c r="BG150" s="43"/>
      <c r="BH150" s="43"/>
      <c r="BI150" s="43"/>
      <c r="BJ150" s="43"/>
      <c r="BK150" s="43"/>
      <c r="BL150" s="43"/>
      <c r="BM150" s="43"/>
      <c r="BN150" s="43"/>
      <c r="BO150" s="43"/>
      <c r="BP150" s="43"/>
      <c r="BQ150" s="43"/>
      <c r="BR150" s="43"/>
      <c r="BS150" s="43"/>
      <c r="BT150" s="43"/>
      <c r="BU150" s="43"/>
      <c r="BV150" s="43"/>
      <c r="BW150" s="43"/>
      <c r="BX150" s="43"/>
      <c r="BY150" s="43"/>
      <c r="BZ150" s="43"/>
      <c r="CA150" s="43"/>
    </row>
    <row r="151" spans="1:79" x14ac:dyDescent="0.2">
      <c r="A151" s="110">
        <v>14</v>
      </c>
      <c r="B151" s="138" t="e">
        <v>#DIV/0!</v>
      </c>
      <c r="C151" s="4"/>
      <c r="D151" s="110">
        <v>14</v>
      </c>
      <c r="E151" s="117" t="e">
        <v>#DIV/0!</v>
      </c>
      <c r="F151" s="117" t="e">
        <v>#DIV/0!</v>
      </c>
      <c r="G151" s="117" t="e">
        <v>#DIV/0!</v>
      </c>
      <c r="H151" s="117" t="e">
        <v>#DIV/0!</v>
      </c>
      <c r="I151" s="117" t="e">
        <v>#DIV/0!</v>
      </c>
      <c r="J151" s="117" t="e">
        <v>#DIV/0!</v>
      </c>
      <c r="K151" s="4"/>
      <c r="L151" s="110">
        <v>14</v>
      </c>
      <c r="M151" s="117" t="e">
        <v>#DIV/0!</v>
      </c>
      <c r="N151" s="4"/>
      <c r="O151" s="4"/>
      <c r="P151" s="109" t="s">
        <v>88</v>
      </c>
      <c r="Q151" s="4">
        <v>2</v>
      </c>
      <c r="R151" s="4">
        <v>3</v>
      </c>
      <c r="S151" s="4">
        <v>2</v>
      </c>
      <c r="T151" s="4"/>
      <c r="U151" s="4"/>
      <c r="V151" s="109" t="s">
        <v>211</v>
      </c>
      <c r="W151" s="4">
        <v>65</v>
      </c>
      <c r="X151" s="4"/>
      <c r="Y151" s="4"/>
      <c r="Z151" s="110">
        <v>14</v>
      </c>
      <c r="AA151" s="117" t="e">
        <v>#DIV/0!</v>
      </c>
      <c r="AB151" s="4"/>
      <c r="AC151" s="4"/>
      <c r="AD151" s="4"/>
      <c r="AE151" s="4"/>
      <c r="AF151" s="4"/>
      <c r="AG151" s="4"/>
      <c r="AH151" s="4"/>
      <c r="AI151" s="4"/>
      <c r="AJ151" s="4"/>
      <c r="AK151" s="4"/>
      <c r="AL151" s="4"/>
      <c r="AM151" s="43"/>
      <c r="AN151" s="43"/>
      <c r="AO151" s="43"/>
      <c r="AP151" s="43"/>
      <c r="AQ151" s="43"/>
      <c r="AR151" s="43"/>
      <c r="AS151" s="43"/>
      <c r="AT151" s="43"/>
      <c r="AU151" s="43"/>
      <c r="AV151" s="43"/>
      <c r="AW151" s="43"/>
      <c r="AX151" s="43"/>
      <c r="AY151" s="43"/>
      <c r="AZ151" s="43"/>
      <c r="BA151" s="43"/>
      <c r="BB151" s="43"/>
      <c r="BC151" s="43"/>
      <c r="BD151" s="43"/>
      <c r="BE151" s="43"/>
      <c r="BF151" s="43"/>
      <c r="BG151" s="43"/>
      <c r="BH151" s="43"/>
      <c r="BI151" s="43"/>
      <c r="BJ151" s="43"/>
      <c r="BK151" s="43"/>
      <c r="BL151" s="43"/>
      <c r="BM151" s="43"/>
      <c r="BN151" s="43"/>
      <c r="BO151" s="43"/>
      <c r="BP151" s="43"/>
      <c r="BQ151" s="43"/>
      <c r="BR151" s="43"/>
      <c r="BS151" s="43"/>
      <c r="BT151" s="43"/>
      <c r="BU151" s="43"/>
      <c r="BV151" s="43"/>
      <c r="BW151" s="43"/>
      <c r="BX151" s="43"/>
      <c r="BY151" s="43"/>
      <c r="BZ151" s="43"/>
      <c r="CA151" s="43"/>
    </row>
    <row r="152" spans="1:79" x14ac:dyDescent="0.2">
      <c r="A152" s="110">
        <v>15</v>
      </c>
      <c r="B152" s="138" t="e">
        <v>#DIV/0!</v>
      </c>
      <c r="C152" s="4"/>
      <c r="D152" s="110">
        <v>15</v>
      </c>
      <c r="E152" s="117" t="e">
        <v>#DIV/0!</v>
      </c>
      <c r="F152" s="117" t="e">
        <v>#DIV/0!</v>
      </c>
      <c r="G152" s="117" t="e">
        <v>#DIV/0!</v>
      </c>
      <c r="H152" s="117" t="e">
        <v>#DIV/0!</v>
      </c>
      <c r="I152" s="117" t="e">
        <v>#DIV/0!</v>
      </c>
      <c r="J152" s="117" t="e">
        <v>#DIV/0!</v>
      </c>
      <c r="K152" s="4"/>
      <c r="L152" s="110">
        <v>15</v>
      </c>
      <c r="M152" s="117" t="e">
        <v>#DIV/0!</v>
      </c>
      <c r="N152" s="4"/>
      <c r="O152" s="4"/>
      <c r="P152" s="109" t="s">
        <v>857</v>
      </c>
      <c r="Q152" s="4">
        <v>245</v>
      </c>
      <c r="R152" s="4">
        <v>263</v>
      </c>
      <c r="S152" s="4">
        <v>73</v>
      </c>
      <c r="T152" s="4"/>
      <c r="U152" s="4"/>
      <c r="V152" s="109" t="s">
        <v>188</v>
      </c>
      <c r="W152" s="4">
        <v>36</v>
      </c>
      <c r="X152" s="4"/>
      <c r="Y152" s="4"/>
      <c r="Z152" s="110">
        <v>15</v>
      </c>
      <c r="AA152" s="117" t="e">
        <v>#DIV/0!</v>
      </c>
      <c r="AB152" s="4"/>
      <c r="AC152" s="4"/>
      <c r="AD152" s="4"/>
      <c r="AE152" s="4"/>
      <c r="AF152" s="4"/>
      <c r="AG152" s="4"/>
      <c r="AH152" s="4"/>
      <c r="AI152" s="4"/>
      <c r="AJ152" s="4"/>
      <c r="AK152" s="4"/>
      <c r="AL152" s="4"/>
      <c r="AM152" s="43"/>
      <c r="AN152" s="43"/>
      <c r="AO152" s="43"/>
      <c r="AP152" s="43"/>
      <c r="AQ152" s="43"/>
      <c r="AR152" s="43"/>
      <c r="AS152" s="43"/>
      <c r="AT152" s="43"/>
      <c r="AU152" s="43"/>
      <c r="AV152" s="43"/>
      <c r="AW152" s="43"/>
      <c r="AX152" s="43"/>
      <c r="AY152" s="43"/>
      <c r="AZ152" s="43"/>
      <c r="BA152" s="43"/>
      <c r="BB152" s="43"/>
      <c r="BC152" s="43"/>
      <c r="BD152" s="43"/>
      <c r="BE152" s="43"/>
      <c r="BF152" s="43"/>
      <c r="BG152" s="43"/>
      <c r="BH152" s="43"/>
      <c r="BI152" s="43"/>
      <c r="BJ152" s="43"/>
      <c r="BK152" s="43"/>
      <c r="BL152" s="43"/>
      <c r="BM152" s="43"/>
      <c r="BN152" s="43"/>
      <c r="BO152" s="43"/>
      <c r="BP152" s="43"/>
      <c r="BQ152" s="43"/>
      <c r="BR152" s="43"/>
      <c r="BS152" s="43"/>
      <c r="BT152" s="43"/>
      <c r="BU152" s="43"/>
      <c r="BV152" s="43"/>
      <c r="BW152" s="43"/>
      <c r="BX152" s="43"/>
      <c r="BY152" s="43"/>
      <c r="BZ152" s="43"/>
      <c r="CA152" s="43"/>
    </row>
    <row r="153" spans="1:79" x14ac:dyDescent="0.2">
      <c r="A153" s="110">
        <v>16</v>
      </c>
      <c r="B153" s="138" t="e">
        <v>#DIV/0!</v>
      </c>
      <c r="C153" s="4"/>
      <c r="D153" s="110">
        <v>16</v>
      </c>
      <c r="E153" s="117" t="e">
        <v>#DIV/0!</v>
      </c>
      <c r="F153" s="117" t="e">
        <v>#DIV/0!</v>
      </c>
      <c r="G153" s="117" t="e">
        <v>#DIV/0!</v>
      </c>
      <c r="H153" s="117" t="e">
        <v>#DIV/0!</v>
      </c>
      <c r="I153" s="117" t="e">
        <v>#DIV/0!</v>
      </c>
      <c r="J153" s="117" t="e">
        <v>#DIV/0!</v>
      </c>
      <c r="K153" s="4"/>
      <c r="L153" s="110">
        <v>16</v>
      </c>
      <c r="M153" s="117" t="e">
        <v>#DIV/0!</v>
      </c>
      <c r="N153" s="4"/>
      <c r="O153" s="4"/>
      <c r="P153" s="4"/>
      <c r="Q153" s="4"/>
      <c r="R153" s="4"/>
      <c r="S153" s="4"/>
      <c r="T153" s="4"/>
      <c r="U153" s="4"/>
      <c r="V153" s="109" t="s">
        <v>200</v>
      </c>
      <c r="W153" s="4">
        <v>11</v>
      </c>
      <c r="X153" s="4"/>
      <c r="Y153" s="4"/>
      <c r="Z153" s="110">
        <v>16</v>
      </c>
      <c r="AA153" s="117" t="e">
        <v>#DIV/0!</v>
      </c>
      <c r="AB153" s="4"/>
      <c r="AC153" s="4"/>
      <c r="AD153" s="4"/>
      <c r="AE153" s="4"/>
      <c r="AF153" s="4"/>
      <c r="AG153" s="4"/>
      <c r="AH153" s="4"/>
      <c r="AI153" s="4"/>
      <c r="AJ153" s="4"/>
      <c r="AK153" s="4"/>
      <c r="AL153" s="4"/>
      <c r="AM153" s="43"/>
      <c r="AN153" s="43"/>
      <c r="AO153" s="43"/>
      <c r="AP153" s="43"/>
      <c r="AQ153" s="43"/>
      <c r="AR153" s="43"/>
      <c r="AS153" s="43"/>
      <c r="AT153" s="43"/>
      <c r="AU153" s="43"/>
      <c r="AV153" s="43"/>
      <c r="AW153" s="43"/>
      <c r="AX153" s="43"/>
      <c r="AY153" s="43"/>
      <c r="AZ153" s="43"/>
      <c r="BA153" s="43"/>
      <c r="BB153" s="43"/>
      <c r="BC153" s="43"/>
      <c r="BD153" s="43"/>
      <c r="BE153" s="43"/>
      <c r="BF153" s="43"/>
      <c r="BG153" s="43"/>
      <c r="BH153" s="43"/>
      <c r="BI153" s="43"/>
      <c r="BJ153" s="43"/>
      <c r="BK153" s="43"/>
      <c r="BL153" s="43"/>
      <c r="BM153" s="43"/>
      <c r="BN153" s="43"/>
      <c r="BO153" s="43"/>
      <c r="BP153" s="43"/>
      <c r="BQ153" s="43"/>
      <c r="BR153" s="43"/>
      <c r="BS153" s="43"/>
      <c r="BT153" s="43"/>
      <c r="BU153" s="43"/>
      <c r="BV153" s="43"/>
      <c r="BW153" s="43"/>
      <c r="BX153" s="43"/>
      <c r="BY153" s="43"/>
      <c r="BZ153" s="43"/>
      <c r="CA153" s="43"/>
    </row>
    <row r="154" spans="1:79" x14ac:dyDescent="0.2">
      <c r="A154" s="110">
        <v>17</v>
      </c>
      <c r="B154" s="138" t="e">
        <v>#DIV/0!</v>
      </c>
      <c r="C154" s="4"/>
      <c r="D154" s="110">
        <v>17</v>
      </c>
      <c r="E154" s="117" t="e">
        <v>#DIV/0!</v>
      </c>
      <c r="F154" s="117" t="e">
        <v>#DIV/0!</v>
      </c>
      <c r="G154" s="117" t="e">
        <v>#DIV/0!</v>
      </c>
      <c r="H154" s="117" t="e">
        <v>#DIV/0!</v>
      </c>
      <c r="I154" s="117" t="e">
        <v>#DIV/0!</v>
      </c>
      <c r="J154" s="117" t="e">
        <v>#DIV/0!</v>
      </c>
      <c r="K154" s="4"/>
      <c r="L154" s="110">
        <v>17</v>
      </c>
      <c r="M154" s="117" t="e">
        <v>#DIV/0!</v>
      </c>
      <c r="N154" s="4"/>
      <c r="O154" s="4"/>
      <c r="P154" s="4"/>
      <c r="Q154" s="4"/>
      <c r="R154" s="4"/>
      <c r="S154" s="4"/>
      <c r="T154" s="4"/>
      <c r="U154" s="4"/>
      <c r="V154" s="109" t="s">
        <v>244</v>
      </c>
      <c r="W154" s="4">
        <v>14</v>
      </c>
      <c r="X154" s="4"/>
      <c r="Y154" s="4"/>
      <c r="Z154" s="110">
        <v>17</v>
      </c>
      <c r="AA154" s="117" t="e">
        <v>#DIV/0!</v>
      </c>
      <c r="AB154" s="4"/>
      <c r="AC154" s="4"/>
      <c r="AD154" s="4"/>
      <c r="AE154" s="4"/>
      <c r="AF154" s="4"/>
      <c r="AG154" s="4"/>
      <c r="AH154" s="4"/>
      <c r="AI154" s="4"/>
      <c r="AJ154" s="4"/>
      <c r="AK154" s="4"/>
      <c r="AL154" s="4"/>
      <c r="AM154" s="43"/>
      <c r="AN154" s="43"/>
      <c r="AO154" s="43"/>
      <c r="AP154" s="43"/>
      <c r="AQ154" s="43"/>
      <c r="AR154" s="43"/>
      <c r="AS154" s="43"/>
      <c r="AT154" s="43"/>
      <c r="AU154" s="43"/>
      <c r="AV154" s="43"/>
      <c r="AW154" s="43"/>
      <c r="AX154" s="43"/>
      <c r="AY154" s="43"/>
      <c r="AZ154" s="43"/>
      <c r="BA154" s="43"/>
      <c r="BB154" s="43"/>
      <c r="BC154" s="43"/>
      <c r="BD154" s="43"/>
      <c r="BE154" s="43"/>
      <c r="BF154" s="43"/>
      <c r="BG154" s="43"/>
      <c r="BH154" s="43"/>
      <c r="BI154" s="43"/>
      <c r="BJ154" s="43"/>
      <c r="BK154" s="43"/>
      <c r="BL154" s="43"/>
      <c r="BM154" s="43"/>
      <c r="BN154" s="43"/>
      <c r="BO154" s="43"/>
      <c r="BP154" s="43"/>
      <c r="BQ154" s="43"/>
      <c r="BR154" s="43"/>
      <c r="BS154" s="43"/>
      <c r="BT154" s="43"/>
      <c r="BU154" s="43"/>
      <c r="BV154" s="43"/>
      <c r="BW154" s="43"/>
      <c r="BX154" s="43"/>
      <c r="BY154" s="43"/>
      <c r="BZ154" s="43"/>
      <c r="CA154" s="43"/>
    </row>
    <row r="155" spans="1:79" x14ac:dyDescent="0.2">
      <c r="A155" s="110">
        <v>18</v>
      </c>
      <c r="B155" s="138" t="e">
        <v>#DIV/0!</v>
      </c>
      <c r="C155" s="4"/>
      <c r="D155" s="110">
        <v>18</v>
      </c>
      <c r="E155" s="117" t="e">
        <v>#DIV/0!</v>
      </c>
      <c r="F155" s="117" t="e">
        <v>#DIV/0!</v>
      </c>
      <c r="G155" s="117" t="e">
        <v>#DIV/0!</v>
      </c>
      <c r="H155" s="117" t="e">
        <v>#DIV/0!</v>
      </c>
      <c r="I155" s="117" t="e">
        <v>#DIV/0!</v>
      </c>
      <c r="J155" s="117" t="e">
        <v>#DIV/0!</v>
      </c>
      <c r="K155" s="4"/>
      <c r="L155" s="110">
        <v>18</v>
      </c>
      <c r="M155" s="117" t="e">
        <v>#DIV/0!</v>
      </c>
      <c r="N155" s="4"/>
      <c r="O155" s="4"/>
      <c r="P155" s="4"/>
      <c r="Q155" s="4"/>
      <c r="R155" s="4"/>
      <c r="S155" s="4"/>
      <c r="T155" s="4"/>
      <c r="U155" s="4"/>
      <c r="V155" s="109" t="s">
        <v>78</v>
      </c>
      <c r="W155" s="4">
        <v>114</v>
      </c>
      <c r="X155" s="4"/>
      <c r="Y155" s="4"/>
      <c r="Z155" s="110">
        <v>18</v>
      </c>
      <c r="AA155" s="117" t="e">
        <v>#DIV/0!</v>
      </c>
      <c r="AB155" s="4"/>
      <c r="AC155" s="4"/>
      <c r="AD155" s="4"/>
      <c r="AE155" s="4"/>
      <c r="AF155" s="4"/>
      <c r="AG155" s="4"/>
      <c r="AH155" s="4"/>
      <c r="AI155" s="4"/>
      <c r="AJ155" s="4"/>
      <c r="AK155" s="4"/>
      <c r="AL155" s="4"/>
      <c r="AM155" s="43"/>
      <c r="AN155" s="43"/>
      <c r="AO155" s="43"/>
      <c r="AP155" s="43"/>
      <c r="AQ155" s="43"/>
      <c r="AR155" s="43"/>
      <c r="AS155" s="43"/>
      <c r="AT155" s="43"/>
      <c r="AU155" s="43"/>
      <c r="AV155" s="43"/>
      <c r="AW155" s="43"/>
      <c r="AX155" s="43"/>
      <c r="AY155" s="43"/>
      <c r="AZ155" s="43"/>
      <c r="BA155" s="43"/>
      <c r="BB155" s="43"/>
      <c r="BC155" s="43"/>
      <c r="BD155" s="43"/>
      <c r="BE155" s="43"/>
      <c r="BF155" s="43"/>
      <c r="BG155" s="43"/>
      <c r="BH155" s="43"/>
      <c r="BI155" s="43"/>
      <c r="BJ155" s="43"/>
      <c r="BK155" s="43"/>
      <c r="BL155" s="43"/>
      <c r="BM155" s="43"/>
      <c r="BN155" s="43"/>
      <c r="BO155" s="43"/>
      <c r="BP155" s="43"/>
      <c r="BQ155" s="43"/>
      <c r="BR155" s="43"/>
      <c r="BS155" s="43"/>
      <c r="BT155" s="43"/>
      <c r="BU155" s="43"/>
      <c r="BV155" s="43"/>
      <c r="BW155" s="43"/>
      <c r="BX155" s="43"/>
      <c r="BY155" s="43"/>
      <c r="BZ155" s="43"/>
      <c r="CA155" s="43"/>
    </row>
    <row r="156" spans="1:79" x14ac:dyDescent="0.2">
      <c r="A156" s="110">
        <v>19</v>
      </c>
      <c r="B156" s="138" t="e">
        <v>#DIV/0!</v>
      </c>
      <c r="C156" s="4"/>
      <c r="D156" s="110">
        <v>19</v>
      </c>
      <c r="E156" s="117" t="e">
        <v>#DIV/0!</v>
      </c>
      <c r="F156" s="117" t="e">
        <v>#DIV/0!</v>
      </c>
      <c r="G156" s="117" t="e">
        <v>#DIV/0!</v>
      </c>
      <c r="H156" s="117" t="e">
        <v>#DIV/0!</v>
      </c>
      <c r="I156" s="117" t="e">
        <v>#DIV/0!</v>
      </c>
      <c r="J156" s="117" t="e">
        <v>#DIV/0!</v>
      </c>
      <c r="K156" s="4"/>
      <c r="L156" s="110">
        <v>19</v>
      </c>
      <c r="M156" s="117" t="e">
        <v>#DIV/0!</v>
      </c>
      <c r="N156" s="4"/>
      <c r="O156" s="4"/>
      <c r="P156" s="4"/>
      <c r="Q156" s="4"/>
      <c r="R156" s="4"/>
      <c r="S156" s="4"/>
      <c r="T156" s="4"/>
      <c r="U156" s="4"/>
      <c r="V156" s="109" t="s">
        <v>87</v>
      </c>
      <c r="W156" s="4">
        <v>59</v>
      </c>
      <c r="X156" s="4"/>
      <c r="Y156" s="4"/>
      <c r="Z156" s="110">
        <v>19</v>
      </c>
      <c r="AA156" s="117" t="e">
        <v>#DIV/0!</v>
      </c>
      <c r="AB156" s="4"/>
      <c r="AC156" s="4"/>
      <c r="AD156" s="4"/>
      <c r="AE156" s="4"/>
      <c r="AF156" s="4"/>
      <c r="AG156" s="4"/>
      <c r="AH156" s="4"/>
      <c r="AI156" s="4"/>
      <c r="AJ156" s="4"/>
      <c r="AK156" s="4"/>
      <c r="AL156" s="4"/>
      <c r="AM156" s="43"/>
      <c r="AN156" s="43"/>
      <c r="AO156" s="43"/>
      <c r="AP156" s="43"/>
      <c r="AQ156" s="43"/>
      <c r="AR156" s="43"/>
      <c r="AS156" s="43"/>
      <c r="AT156" s="43"/>
      <c r="AU156" s="43"/>
      <c r="AV156" s="43"/>
      <c r="AW156" s="43"/>
      <c r="AX156" s="43"/>
      <c r="AY156" s="43"/>
      <c r="AZ156" s="43"/>
      <c r="BA156" s="43"/>
      <c r="BB156" s="43"/>
      <c r="BC156" s="43"/>
      <c r="BD156" s="43"/>
      <c r="BE156" s="43"/>
      <c r="BF156" s="43"/>
      <c r="BG156" s="43"/>
      <c r="BH156" s="43"/>
      <c r="BI156" s="43"/>
      <c r="BJ156" s="43"/>
      <c r="BK156" s="43"/>
      <c r="BL156" s="43"/>
      <c r="BM156" s="43"/>
      <c r="BN156" s="43"/>
      <c r="BO156" s="43"/>
      <c r="BP156" s="43"/>
      <c r="BQ156" s="43"/>
      <c r="BR156" s="43"/>
      <c r="BS156" s="43"/>
      <c r="BT156" s="43"/>
      <c r="BU156" s="43"/>
      <c r="BV156" s="43"/>
      <c r="BW156" s="43"/>
      <c r="BX156" s="43"/>
      <c r="BY156" s="43"/>
      <c r="BZ156" s="43"/>
      <c r="CA156" s="43"/>
    </row>
    <row r="157" spans="1:79" x14ac:dyDescent="0.2">
      <c r="A157" s="110">
        <v>20</v>
      </c>
      <c r="B157" s="138" t="e">
        <v>#DIV/0!</v>
      </c>
      <c r="C157" s="4"/>
      <c r="D157" s="110">
        <v>20</v>
      </c>
      <c r="E157" s="117" t="e">
        <v>#DIV/0!</v>
      </c>
      <c r="F157" s="117" t="e">
        <v>#DIV/0!</v>
      </c>
      <c r="G157" s="117" t="e">
        <v>#DIV/0!</v>
      </c>
      <c r="H157" s="117" t="e">
        <v>#DIV/0!</v>
      </c>
      <c r="I157" s="117" t="e">
        <v>#DIV/0!</v>
      </c>
      <c r="J157" s="117" t="e">
        <v>#DIV/0!</v>
      </c>
      <c r="K157" s="4"/>
      <c r="L157" s="110">
        <v>20</v>
      </c>
      <c r="M157" s="117" t="e">
        <v>#DIV/0!</v>
      </c>
      <c r="N157" s="4"/>
      <c r="O157" s="4"/>
      <c r="P157" s="4"/>
      <c r="Q157" s="4"/>
      <c r="R157" s="4"/>
      <c r="S157" s="4"/>
      <c r="T157" s="4"/>
      <c r="U157" s="4"/>
      <c r="V157" s="109" t="s">
        <v>243</v>
      </c>
      <c r="W157" s="4">
        <v>35</v>
      </c>
      <c r="X157" s="4"/>
      <c r="Y157" s="4"/>
      <c r="Z157" s="110">
        <v>20</v>
      </c>
      <c r="AA157" s="117" t="e">
        <v>#DIV/0!</v>
      </c>
      <c r="AB157" s="4"/>
      <c r="AC157" s="4"/>
      <c r="AD157" s="4"/>
      <c r="AE157" s="4"/>
      <c r="AF157" s="4"/>
      <c r="AG157" s="4"/>
      <c r="AH157" s="4"/>
      <c r="AI157" s="4"/>
      <c r="AJ157" s="4"/>
      <c r="AK157" s="4"/>
      <c r="AL157" s="4"/>
      <c r="AM157" s="43"/>
      <c r="AN157" s="43"/>
      <c r="AO157" s="43"/>
      <c r="AP157" s="43"/>
      <c r="AQ157" s="43"/>
      <c r="AR157" s="43"/>
      <c r="AS157" s="43"/>
      <c r="AT157" s="43"/>
      <c r="AU157" s="43"/>
      <c r="AV157" s="43"/>
      <c r="AW157" s="43"/>
      <c r="AX157" s="43"/>
      <c r="AY157" s="43"/>
      <c r="AZ157" s="43"/>
      <c r="BA157" s="43"/>
      <c r="BB157" s="43"/>
      <c r="BC157" s="43"/>
      <c r="BD157" s="43"/>
      <c r="BE157" s="43"/>
      <c r="BF157" s="43"/>
      <c r="BG157" s="43"/>
      <c r="BH157" s="43"/>
      <c r="BI157" s="43"/>
      <c r="BJ157" s="43"/>
      <c r="BK157" s="43"/>
      <c r="BL157" s="43"/>
      <c r="BM157" s="43"/>
      <c r="BN157" s="43"/>
      <c r="BO157" s="43"/>
      <c r="BP157" s="43"/>
      <c r="BQ157" s="43"/>
      <c r="BR157" s="43"/>
      <c r="BS157" s="43"/>
      <c r="BT157" s="43"/>
      <c r="BU157" s="43"/>
      <c r="BV157" s="43"/>
      <c r="BW157" s="43"/>
      <c r="BX157" s="43"/>
      <c r="BY157" s="43"/>
      <c r="BZ157" s="43"/>
      <c r="CA157" s="43"/>
    </row>
    <row r="158" spans="1:79" x14ac:dyDescent="0.2">
      <c r="A158" s="93">
        <v>21</v>
      </c>
      <c r="B158" s="91" t="e">
        <v>#DIV/0!</v>
      </c>
      <c r="C158" s="43"/>
      <c r="D158" s="93">
        <v>21</v>
      </c>
      <c r="E158" s="61" t="e">
        <v>#DIV/0!</v>
      </c>
      <c r="F158" s="61" t="e">
        <v>#DIV/0!</v>
      </c>
      <c r="G158" s="61" t="e">
        <v>#DIV/0!</v>
      </c>
      <c r="H158" s="61" t="e">
        <v>#DIV/0!</v>
      </c>
      <c r="I158" s="61" t="e">
        <v>#DIV/0!</v>
      </c>
      <c r="J158" s="61" t="e">
        <v>#DIV/0!</v>
      </c>
      <c r="K158" s="43"/>
      <c r="L158" s="93">
        <v>21</v>
      </c>
      <c r="M158" s="61" t="e">
        <v>#DIV/0!</v>
      </c>
      <c r="N158" s="43"/>
      <c r="O158" s="43"/>
      <c r="P158" s="43"/>
      <c r="Q158" s="43"/>
      <c r="R158" s="43"/>
      <c r="S158" s="43"/>
      <c r="T158" s="43"/>
      <c r="U158" s="43"/>
      <c r="V158" s="18" t="s">
        <v>81</v>
      </c>
      <c r="W158" s="43">
        <v>22</v>
      </c>
      <c r="X158" s="43"/>
      <c r="Y158" s="43"/>
      <c r="Z158" s="93">
        <v>21</v>
      </c>
      <c r="AA158" s="61" t="e">
        <v>#DIV/0!</v>
      </c>
      <c r="AB158" s="43"/>
      <c r="AC158" s="43"/>
      <c r="AD158" s="4"/>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43"/>
      <c r="BH158" s="43"/>
      <c r="BI158" s="43"/>
      <c r="BJ158" s="43"/>
      <c r="BK158" s="43"/>
      <c r="BL158" s="43"/>
      <c r="BM158" s="43"/>
      <c r="BN158" s="43"/>
      <c r="BO158" s="43"/>
      <c r="BP158" s="43"/>
      <c r="BQ158" s="43"/>
      <c r="BR158" s="43"/>
      <c r="BS158" s="43"/>
      <c r="BT158" s="43"/>
      <c r="BU158" s="43"/>
      <c r="BV158" s="43"/>
      <c r="BW158" s="43"/>
      <c r="BX158" s="43"/>
      <c r="BY158" s="43"/>
      <c r="BZ158" s="43"/>
      <c r="CA158" s="43"/>
    </row>
    <row r="159" spans="1:79" x14ac:dyDescent="0.2">
      <c r="A159" s="93">
        <v>22</v>
      </c>
      <c r="B159" s="91" t="e">
        <v>#DIV/0!</v>
      </c>
      <c r="C159" s="43"/>
      <c r="D159" s="93">
        <v>22</v>
      </c>
      <c r="E159" s="61" t="e">
        <v>#DIV/0!</v>
      </c>
      <c r="F159" s="61" t="e">
        <v>#DIV/0!</v>
      </c>
      <c r="G159" s="61" t="e">
        <v>#DIV/0!</v>
      </c>
      <c r="H159" s="61" t="e">
        <v>#DIV/0!</v>
      </c>
      <c r="I159" s="61" t="e">
        <v>#DIV/0!</v>
      </c>
      <c r="J159" s="61" t="e">
        <v>#DIV/0!</v>
      </c>
      <c r="K159" s="43"/>
      <c r="L159" s="93">
        <v>22</v>
      </c>
      <c r="M159" s="61" t="e">
        <v>#DIV/0!</v>
      </c>
      <c r="N159" s="43"/>
      <c r="O159" s="43"/>
      <c r="P159" s="43"/>
      <c r="Q159" s="43"/>
      <c r="R159" s="43"/>
      <c r="S159" s="43"/>
      <c r="T159" s="43"/>
      <c r="U159" s="43"/>
      <c r="V159" s="18" t="s">
        <v>109</v>
      </c>
      <c r="W159" s="43">
        <v>56</v>
      </c>
      <c r="X159" s="43"/>
      <c r="Y159" s="43"/>
      <c r="Z159" s="93">
        <v>22</v>
      </c>
      <c r="AA159" s="61" t="e">
        <v>#DIV/0!</v>
      </c>
      <c r="AB159" s="43"/>
      <c r="AC159" s="43"/>
      <c r="AD159" s="4"/>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43"/>
      <c r="BH159" s="43"/>
      <c r="BI159" s="43"/>
      <c r="BJ159" s="43"/>
      <c r="BK159" s="43"/>
      <c r="BL159" s="43"/>
      <c r="BM159" s="43"/>
      <c r="BN159" s="43"/>
      <c r="BO159" s="43"/>
      <c r="BP159" s="43"/>
      <c r="BQ159" s="43"/>
      <c r="BR159" s="43"/>
      <c r="BS159" s="43"/>
      <c r="BT159" s="43"/>
      <c r="BU159" s="43"/>
      <c r="BV159" s="43"/>
      <c r="BW159" s="43"/>
      <c r="BX159" s="43"/>
      <c r="BY159" s="43"/>
      <c r="BZ159" s="43"/>
      <c r="CA159" s="43"/>
    </row>
    <row r="160" spans="1:79" x14ac:dyDescent="0.2">
      <c r="A160" s="93">
        <v>23</v>
      </c>
      <c r="B160" s="91" t="e">
        <v>#DIV/0!</v>
      </c>
      <c r="C160" s="43"/>
      <c r="D160" s="93">
        <v>23</v>
      </c>
      <c r="E160" s="61" t="e">
        <v>#DIV/0!</v>
      </c>
      <c r="F160" s="61" t="e">
        <v>#DIV/0!</v>
      </c>
      <c r="G160" s="61" t="e">
        <v>#DIV/0!</v>
      </c>
      <c r="H160" s="61" t="e">
        <v>#DIV/0!</v>
      </c>
      <c r="I160" s="61" t="e">
        <v>#DIV/0!</v>
      </c>
      <c r="J160" s="61" t="e">
        <v>#DIV/0!</v>
      </c>
      <c r="K160" s="43"/>
      <c r="L160" s="93">
        <v>23</v>
      </c>
      <c r="M160" s="61" t="e">
        <v>#DIV/0!</v>
      </c>
      <c r="N160" s="43"/>
      <c r="O160" s="43"/>
      <c r="P160" s="43"/>
      <c r="Q160" s="43"/>
      <c r="R160" s="43"/>
      <c r="S160" s="43"/>
      <c r="T160" s="43"/>
      <c r="U160" s="43"/>
      <c r="V160" s="18" t="s">
        <v>313</v>
      </c>
      <c r="W160" s="43">
        <v>21</v>
      </c>
      <c r="X160" s="43"/>
      <c r="Y160" s="43"/>
      <c r="Z160" s="93">
        <v>23</v>
      </c>
      <c r="AA160" s="61" t="e">
        <v>#DIV/0!</v>
      </c>
      <c r="AB160" s="43"/>
      <c r="AC160" s="43"/>
      <c r="AD160" s="4"/>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43"/>
      <c r="BH160" s="43"/>
      <c r="BI160" s="43"/>
      <c r="BJ160" s="43"/>
      <c r="BK160" s="43"/>
      <c r="BL160" s="43"/>
      <c r="BM160" s="43"/>
      <c r="BN160" s="43"/>
      <c r="BO160" s="43"/>
      <c r="BP160" s="43"/>
      <c r="BQ160" s="43"/>
      <c r="BR160" s="43"/>
      <c r="BS160" s="43"/>
      <c r="BT160" s="43"/>
      <c r="BU160" s="43"/>
      <c r="BV160" s="43"/>
      <c r="BW160" s="43"/>
      <c r="BX160" s="43"/>
      <c r="BY160" s="43"/>
      <c r="BZ160" s="43"/>
      <c r="CA160" s="43"/>
    </row>
    <row r="161" spans="1:79" x14ac:dyDescent="0.2">
      <c r="A161" s="93">
        <v>24</v>
      </c>
      <c r="B161" s="91" t="e">
        <v>#DIV/0!</v>
      </c>
      <c r="C161" s="43"/>
      <c r="D161" s="93">
        <v>24</v>
      </c>
      <c r="E161" s="61" t="e">
        <v>#DIV/0!</v>
      </c>
      <c r="F161" s="61" t="e">
        <v>#DIV/0!</v>
      </c>
      <c r="G161" s="61" t="e">
        <v>#DIV/0!</v>
      </c>
      <c r="H161" s="61" t="e">
        <v>#DIV/0!</v>
      </c>
      <c r="I161" s="61" t="e">
        <v>#DIV/0!</v>
      </c>
      <c r="J161" s="61" t="e">
        <v>#DIV/0!</v>
      </c>
      <c r="K161" s="43"/>
      <c r="L161" s="93">
        <v>24</v>
      </c>
      <c r="M161" s="61" t="e">
        <v>#DIV/0!</v>
      </c>
      <c r="N161" s="43"/>
      <c r="O161" s="43"/>
      <c r="P161" s="43"/>
      <c r="Q161" s="43"/>
      <c r="R161" s="43"/>
      <c r="S161" s="43"/>
      <c r="T161" s="43"/>
      <c r="U161" s="43"/>
      <c r="V161" s="18" t="s">
        <v>88</v>
      </c>
      <c r="W161" s="43">
        <v>36</v>
      </c>
      <c r="X161" s="43"/>
      <c r="Y161" s="43"/>
      <c r="Z161" s="93">
        <v>24</v>
      </c>
      <c r="AA161" s="61" t="e">
        <v>#DIV/0!</v>
      </c>
      <c r="AB161" s="43"/>
      <c r="AC161" s="43"/>
      <c r="AD161" s="4"/>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43"/>
      <c r="BH161" s="43"/>
      <c r="BI161" s="43"/>
      <c r="BJ161" s="43"/>
      <c r="BK161" s="43"/>
      <c r="BL161" s="43"/>
      <c r="BM161" s="43"/>
      <c r="BN161" s="43"/>
      <c r="BO161" s="43"/>
      <c r="BP161" s="43"/>
      <c r="BQ161" s="43"/>
      <c r="BR161" s="43"/>
      <c r="BS161" s="43"/>
      <c r="BT161" s="43"/>
      <c r="BU161" s="43"/>
      <c r="BV161" s="43"/>
      <c r="BW161" s="43"/>
      <c r="BX161" s="43"/>
      <c r="BY161" s="43"/>
      <c r="BZ161" s="43"/>
      <c r="CA161" s="43"/>
    </row>
    <row r="162" spans="1:79" x14ac:dyDescent="0.2">
      <c r="A162" s="93">
        <v>25</v>
      </c>
      <c r="B162" s="91" t="e">
        <v>#DIV/0!</v>
      </c>
      <c r="C162" s="43"/>
      <c r="D162" s="93">
        <v>25</v>
      </c>
      <c r="E162" s="61" t="e">
        <v>#DIV/0!</v>
      </c>
      <c r="F162" s="61" t="e">
        <v>#DIV/0!</v>
      </c>
      <c r="G162" s="61" t="e">
        <v>#DIV/0!</v>
      </c>
      <c r="H162" s="61" t="e">
        <v>#DIV/0!</v>
      </c>
      <c r="I162" s="61" t="e">
        <v>#DIV/0!</v>
      </c>
      <c r="J162" s="61" t="e">
        <v>#DIV/0!</v>
      </c>
      <c r="K162" s="43"/>
      <c r="L162" s="93">
        <v>25</v>
      </c>
      <c r="M162" s="61" t="e">
        <v>#DIV/0!</v>
      </c>
      <c r="N162" s="43"/>
      <c r="O162" s="43"/>
      <c r="P162" s="43"/>
      <c r="Q162" s="43"/>
      <c r="R162" s="43"/>
      <c r="S162" s="43"/>
      <c r="T162" s="43"/>
      <c r="U162" s="43"/>
      <c r="V162" s="18" t="s">
        <v>857</v>
      </c>
      <c r="W162" s="43">
        <v>2145</v>
      </c>
      <c r="X162" s="43"/>
      <c r="Y162" s="43"/>
      <c r="Z162" s="93">
        <v>25</v>
      </c>
      <c r="AA162" s="61" t="e">
        <v>#DIV/0!</v>
      </c>
      <c r="AB162" s="43"/>
      <c r="AC162" s="43"/>
      <c r="AD162" s="4"/>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43"/>
      <c r="BH162" s="43"/>
      <c r="BI162" s="43"/>
      <c r="BJ162" s="43"/>
      <c r="BK162" s="43"/>
      <c r="BL162" s="43"/>
      <c r="BM162" s="43"/>
      <c r="BN162" s="43"/>
      <c r="BO162" s="43"/>
      <c r="BP162" s="43"/>
      <c r="BQ162" s="43"/>
      <c r="BR162" s="43"/>
      <c r="BS162" s="43"/>
      <c r="BT162" s="43"/>
      <c r="BU162" s="43"/>
      <c r="BV162" s="43"/>
      <c r="BW162" s="43"/>
      <c r="BX162" s="43"/>
      <c r="BY162" s="43"/>
      <c r="BZ162" s="43"/>
      <c r="CA162" s="43"/>
    </row>
    <row r="163" spans="1:79" x14ac:dyDescent="0.2">
      <c r="A163" s="93">
        <v>26</v>
      </c>
      <c r="B163" s="91" t="e">
        <v>#DIV/0!</v>
      </c>
      <c r="C163" s="43"/>
      <c r="D163" s="93">
        <v>26</v>
      </c>
      <c r="E163" s="61" t="e">
        <v>#DIV/0!</v>
      </c>
      <c r="F163" s="61" t="e">
        <v>#DIV/0!</v>
      </c>
      <c r="G163" s="61" t="e">
        <v>#DIV/0!</v>
      </c>
      <c r="H163" s="61" t="e">
        <v>#DIV/0!</v>
      </c>
      <c r="I163" s="61" t="e">
        <v>#DIV/0!</v>
      </c>
      <c r="J163" s="61" t="e">
        <v>#DIV/0!</v>
      </c>
      <c r="K163" s="43"/>
      <c r="L163" s="93">
        <v>26</v>
      </c>
      <c r="M163" s="61" t="e">
        <v>#DIV/0!</v>
      </c>
      <c r="N163" s="43"/>
      <c r="O163" s="43"/>
      <c r="P163" s="43"/>
      <c r="Q163" s="43"/>
      <c r="R163" s="43"/>
      <c r="S163" s="43"/>
      <c r="T163" s="43"/>
      <c r="U163" s="43"/>
      <c r="V163" s="43"/>
      <c r="W163" s="43"/>
      <c r="X163" s="43"/>
      <c r="Y163" s="43"/>
      <c r="Z163" s="93">
        <v>26</v>
      </c>
      <c r="AA163" s="61" t="e">
        <v>#DIV/0!</v>
      </c>
      <c r="AB163" s="43"/>
      <c r="AC163" s="43"/>
      <c r="AD163" s="4"/>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43"/>
      <c r="BH163" s="43"/>
      <c r="BI163" s="43"/>
      <c r="BJ163" s="43"/>
      <c r="BK163" s="43"/>
      <c r="BL163" s="43"/>
      <c r="BM163" s="43"/>
      <c r="BN163" s="43"/>
      <c r="BO163" s="43"/>
      <c r="BP163" s="43"/>
      <c r="BQ163" s="43"/>
      <c r="BR163" s="43"/>
      <c r="BS163" s="43"/>
      <c r="BT163" s="43"/>
      <c r="BU163" s="43"/>
      <c r="BV163" s="43"/>
      <c r="BW163" s="43"/>
      <c r="BX163" s="43"/>
      <c r="BY163" s="43"/>
      <c r="BZ163" s="43"/>
      <c r="CA163" s="43"/>
    </row>
    <row r="164" spans="1:79" x14ac:dyDescent="0.2">
      <c r="A164" s="18" t="s">
        <v>857</v>
      </c>
      <c r="B164" s="91">
        <v>1167.5426136363637</v>
      </c>
      <c r="C164" s="43"/>
      <c r="D164" s="18" t="s">
        <v>857</v>
      </c>
      <c r="E164" s="61">
        <v>3.3093648967066667</v>
      </c>
      <c r="F164" s="61">
        <v>3.2270617568085922</v>
      </c>
      <c r="G164" s="61">
        <v>3.1146638171954639</v>
      </c>
      <c r="H164" s="61">
        <v>3.0038413063729532</v>
      </c>
      <c r="I164" s="61">
        <v>3.2394843553071366</v>
      </c>
      <c r="J164" s="61">
        <v>3.7241958463477438</v>
      </c>
      <c r="K164" s="43"/>
      <c r="L164" s="18" t="s">
        <v>857</v>
      </c>
      <c r="M164" s="61">
        <v>19.618611978738546</v>
      </c>
      <c r="N164" s="43"/>
      <c r="O164" s="43"/>
      <c r="P164" s="43"/>
      <c r="Q164" s="43"/>
      <c r="R164" s="43"/>
      <c r="S164" s="43"/>
      <c r="T164" s="43"/>
      <c r="U164" s="43"/>
      <c r="V164" s="43"/>
      <c r="W164" s="43"/>
      <c r="X164" s="43"/>
      <c r="Y164" s="43"/>
      <c r="Z164" s="18" t="s">
        <v>857</v>
      </c>
      <c r="AA164" s="61">
        <v>2.5592687074829934</v>
      </c>
      <c r="AB164" s="43"/>
      <c r="AC164" s="43"/>
      <c r="AD164" s="4"/>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43"/>
      <c r="BH164" s="43"/>
      <c r="BI164" s="43"/>
      <c r="BJ164" s="43"/>
      <c r="BK164" s="43"/>
      <c r="BL164" s="43"/>
      <c r="BM164" s="43"/>
      <c r="BN164" s="43"/>
      <c r="BO164" s="43"/>
      <c r="BP164" s="43"/>
      <c r="BQ164" s="43"/>
      <c r="BR164" s="43"/>
      <c r="BS164" s="43"/>
      <c r="BT164" s="43"/>
      <c r="BU164" s="43"/>
      <c r="BV164" s="43"/>
      <c r="BW164" s="43"/>
      <c r="BX164" s="43"/>
      <c r="BY164" s="43"/>
      <c r="BZ164" s="43"/>
      <c r="CA164" s="43"/>
    </row>
    <row r="165" spans="1:79" x14ac:dyDescent="0.2">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43"/>
      <c r="BH165" s="43"/>
      <c r="BI165" s="43"/>
      <c r="BJ165" s="43"/>
      <c r="BK165" s="43"/>
      <c r="BL165" s="43"/>
      <c r="BM165" s="43"/>
      <c r="BN165" s="43"/>
      <c r="BO165" s="43"/>
      <c r="BP165" s="43"/>
      <c r="BQ165" s="43"/>
      <c r="BR165" s="43"/>
      <c r="BS165" s="43"/>
      <c r="BT165" s="43"/>
      <c r="BU165" s="43"/>
      <c r="BV165" s="43"/>
      <c r="BW165" s="43"/>
      <c r="BX165" s="43"/>
      <c r="BY165" s="43"/>
      <c r="BZ165" s="43"/>
      <c r="CA165" s="43"/>
    </row>
    <row r="166" spans="1:79" x14ac:dyDescent="0.2">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43"/>
      <c r="BH166" s="43"/>
      <c r="BI166" s="43"/>
      <c r="BJ166" s="43"/>
      <c r="BK166" s="43"/>
      <c r="BL166" s="43"/>
      <c r="BM166" s="43"/>
      <c r="BN166" s="43"/>
      <c r="BO166" s="43"/>
      <c r="BP166" s="43"/>
      <c r="BQ166" s="43"/>
      <c r="BR166" s="43"/>
      <c r="BS166" s="43"/>
      <c r="BT166" s="43"/>
      <c r="BU166" s="43"/>
      <c r="BV166" s="43"/>
      <c r="BW166" s="43"/>
      <c r="BX166" s="43"/>
      <c r="BY166" s="43"/>
      <c r="BZ166" s="43"/>
      <c r="CA166" s="43"/>
    </row>
    <row r="167" spans="1:79" x14ac:dyDescent="0.2">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43"/>
      <c r="BH167" s="43"/>
      <c r="BI167" s="43"/>
      <c r="BJ167" s="43"/>
      <c r="BK167" s="43"/>
      <c r="BL167" s="43"/>
      <c r="BM167" s="43"/>
      <c r="BN167" s="43"/>
      <c r="BO167" s="43"/>
      <c r="BP167" s="43"/>
      <c r="BQ167" s="43"/>
      <c r="BR167" s="43"/>
      <c r="BS167" s="43"/>
      <c r="BT167" s="43"/>
      <c r="BU167" s="43"/>
      <c r="BV167" s="43"/>
      <c r="BW167" s="43"/>
      <c r="BX167" s="43"/>
      <c r="BY167" s="43"/>
      <c r="BZ167" s="43"/>
      <c r="CA167" s="43"/>
    </row>
    <row r="168" spans="1:79" x14ac:dyDescent="0.2">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43"/>
      <c r="BH168" s="43"/>
      <c r="BI168" s="43"/>
      <c r="BJ168" s="43"/>
      <c r="BK168" s="43"/>
      <c r="BL168" s="43"/>
      <c r="BM168" s="43"/>
      <c r="BN168" s="43"/>
      <c r="BO168" s="43"/>
      <c r="BP168" s="43"/>
      <c r="BQ168" s="43"/>
      <c r="BR168" s="43"/>
      <c r="BS168" s="43"/>
      <c r="BT168" s="43"/>
      <c r="BU168" s="43"/>
      <c r="BV168" s="43"/>
      <c r="BW168" s="43"/>
      <c r="BX168" s="43"/>
      <c r="BY168" s="43"/>
      <c r="BZ168" s="43"/>
      <c r="CA168" s="43"/>
    </row>
    <row r="169" spans="1:79" x14ac:dyDescent="0.2">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43"/>
      <c r="BH169" s="43"/>
      <c r="BI169" s="43"/>
      <c r="BJ169" s="43"/>
      <c r="BK169" s="43"/>
      <c r="BL169" s="43"/>
      <c r="BM169" s="43"/>
      <c r="BN169" s="43"/>
      <c r="BO169" s="43"/>
      <c r="BP169" s="43"/>
      <c r="BQ169" s="43"/>
      <c r="BR169" s="43"/>
      <c r="BS169" s="43"/>
      <c r="BT169" s="43"/>
      <c r="BU169" s="43"/>
      <c r="BV169" s="43"/>
      <c r="BW169" s="43"/>
      <c r="BX169" s="43"/>
      <c r="BY169" s="43"/>
      <c r="BZ169" s="43"/>
      <c r="CA169" s="43"/>
    </row>
    <row r="170" spans="1:79" x14ac:dyDescent="0.2">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43"/>
      <c r="BH170" s="43"/>
      <c r="BI170" s="43"/>
      <c r="BJ170" s="43"/>
      <c r="BK170" s="43"/>
      <c r="BL170" s="43"/>
      <c r="BM170" s="43"/>
      <c r="BN170" s="43"/>
      <c r="BO170" s="43"/>
      <c r="BP170" s="43"/>
      <c r="BQ170" s="43"/>
      <c r="BR170" s="43"/>
      <c r="BS170" s="43"/>
      <c r="BT170" s="43"/>
      <c r="BU170" s="43"/>
      <c r="BV170" s="43"/>
      <c r="BW170" s="43"/>
      <c r="BX170" s="43"/>
      <c r="BY170" s="43"/>
      <c r="BZ170" s="43"/>
      <c r="CA170" s="43"/>
    </row>
    <row r="171" spans="1:79" x14ac:dyDescent="0.2">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43"/>
      <c r="BH171" s="43"/>
      <c r="BI171" s="43"/>
      <c r="BJ171" s="43"/>
      <c r="BK171" s="43"/>
      <c r="BL171" s="43"/>
      <c r="BM171" s="43"/>
      <c r="BN171" s="43"/>
      <c r="BO171" s="43"/>
      <c r="BP171" s="43"/>
      <c r="BQ171" s="43"/>
      <c r="BR171" s="43"/>
      <c r="BS171" s="43"/>
      <c r="BT171" s="43"/>
      <c r="BU171" s="43"/>
      <c r="BV171" s="43"/>
      <c r="BW171" s="43"/>
      <c r="BX171" s="43"/>
      <c r="BY171" s="43"/>
      <c r="BZ171" s="43"/>
      <c r="CA171" s="43"/>
    </row>
    <row r="172" spans="1:79" x14ac:dyDescent="0.2">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43"/>
      <c r="BH172" s="43"/>
      <c r="BI172" s="43"/>
      <c r="BJ172" s="43"/>
      <c r="BK172" s="43"/>
      <c r="BL172" s="43"/>
      <c r="BM172" s="43"/>
      <c r="BN172" s="43"/>
      <c r="BO172" s="43"/>
      <c r="BP172" s="43"/>
      <c r="BQ172" s="43"/>
      <c r="BR172" s="43"/>
      <c r="BS172" s="43"/>
      <c r="BT172" s="43"/>
      <c r="BU172" s="43"/>
      <c r="BV172" s="43"/>
      <c r="BW172" s="43"/>
      <c r="BX172" s="43"/>
      <c r="BY172" s="43"/>
      <c r="BZ172" s="43"/>
      <c r="CA172" s="43"/>
    </row>
    <row r="173" spans="1:79" x14ac:dyDescent="0.2">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43"/>
      <c r="BH173" s="43"/>
      <c r="BI173" s="43"/>
      <c r="BJ173" s="43"/>
      <c r="BK173" s="43"/>
      <c r="BL173" s="43"/>
      <c r="BM173" s="43"/>
      <c r="BN173" s="43"/>
      <c r="BO173" s="43"/>
      <c r="BP173" s="43"/>
      <c r="BQ173" s="43"/>
      <c r="BR173" s="43"/>
      <c r="BS173" s="43"/>
      <c r="BT173" s="43"/>
      <c r="BU173" s="43"/>
      <c r="BV173" s="43"/>
      <c r="BW173" s="43"/>
      <c r="BX173" s="43"/>
      <c r="BY173" s="43"/>
      <c r="BZ173" s="43"/>
      <c r="CA173" s="43"/>
    </row>
    <row r="174" spans="1:79" x14ac:dyDescent="0.2">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43"/>
      <c r="BH174" s="43"/>
      <c r="BI174" s="43"/>
      <c r="BJ174" s="43"/>
      <c r="BK174" s="43"/>
      <c r="BL174" s="43"/>
      <c r="BM174" s="43"/>
      <c r="BN174" s="43"/>
      <c r="BO174" s="43"/>
      <c r="BP174" s="43"/>
      <c r="BQ174" s="43"/>
      <c r="BR174" s="43"/>
      <c r="BS174" s="43"/>
      <c r="BT174" s="43"/>
      <c r="BU174" s="43"/>
      <c r="BV174" s="43"/>
      <c r="BW174" s="43"/>
      <c r="BX174" s="43"/>
      <c r="BY174" s="43"/>
      <c r="BZ174" s="43"/>
      <c r="CA174" s="43"/>
    </row>
    <row r="175" spans="1:79" x14ac:dyDescent="0.2">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43"/>
      <c r="BH175" s="43"/>
      <c r="BI175" s="43"/>
      <c r="BJ175" s="43"/>
      <c r="BK175" s="43"/>
      <c r="BL175" s="43"/>
      <c r="BM175" s="43"/>
      <c r="BN175" s="43"/>
      <c r="BO175" s="43"/>
      <c r="BP175" s="43"/>
      <c r="BQ175" s="43"/>
      <c r="BR175" s="43"/>
      <c r="BS175" s="43"/>
      <c r="BT175" s="43"/>
      <c r="BU175" s="43"/>
      <c r="BV175" s="43"/>
      <c r="BW175" s="43"/>
      <c r="BX175" s="43"/>
      <c r="BY175" s="43"/>
      <c r="BZ175" s="43"/>
      <c r="CA175" s="43"/>
    </row>
    <row r="176" spans="1:79" x14ac:dyDescent="0.2">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43"/>
      <c r="BH176" s="43"/>
      <c r="BI176" s="43"/>
      <c r="BJ176" s="43"/>
      <c r="BK176" s="43"/>
      <c r="BL176" s="43"/>
      <c r="BM176" s="43"/>
      <c r="BN176" s="43"/>
      <c r="BO176" s="43"/>
      <c r="BP176" s="43"/>
      <c r="BQ176" s="43"/>
      <c r="BR176" s="43"/>
      <c r="BS176" s="43"/>
      <c r="BT176" s="43"/>
      <c r="BU176" s="43"/>
      <c r="BV176" s="43"/>
      <c r="BW176" s="43"/>
      <c r="BX176" s="43"/>
      <c r="BY176" s="43"/>
      <c r="BZ176" s="43"/>
      <c r="CA176" s="43"/>
    </row>
    <row r="177" spans="1:79" x14ac:dyDescent="0.2">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43"/>
      <c r="BH177" s="43"/>
      <c r="BI177" s="43"/>
      <c r="BJ177" s="43"/>
      <c r="BK177" s="43"/>
      <c r="BL177" s="43"/>
      <c r="BM177" s="43"/>
      <c r="BN177" s="43"/>
      <c r="BO177" s="43"/>
      <c r="BP177" s="43"/>
      <c r="BQ177" s="43"/>
      <c r="BR177" s="43"/>
      <c r="BS177" s="43"/>
      <c r="BT177" s="43"/>
      <c r="BU177" s="43"/>
      <c r="BV177" s="43"/>
      <c r="BW177" s="43"/>
      <c r="BX177" s="43"/>
      <c r="BY177" s="43"/>
      <c r="BZ177" s="43"/>
      <c r="CA177" s="43"/>
    </row>
    <row r="178" spans="1:79" x14ac:dyDescent="0.2">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43"/>
      <c r="BH178" s="43"/>
      <c r="BI178" s="43"/>
      <c r="BJ178" s="43"/>
      <c r="BK178" s="43"/>
      <c r="BL178" s="43"/>
      <c r="BM178" s="43"/>
      <c r="BN178" s="43"/>
      <c r="BO178" s="43"/>
      <c r="BP178" s="43"/>
      <c r="BQ178" s="43"/>
      <c r="BR178" s="43"/>
      <c r="BS178" s="43"/>
      <c r="BT178" s="43"/>
      <c r="BU178" s="43"/>
      <c r="BV178" s="43"/>
      <c r="BW178" s="43"/>
      <c r="BX178" s="43"/>
      <c r="BY178" s="43"/>
      <c r="BZ178" s="43"/>
      <c r="CA178" s="43"/>
    </row>
    <row r="179" spans="1:79" x14ac:dyDescent="0.2">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43"/>
      <c r="BH179" s="43"/>
      <c r="BI179" s="43"/>
      <c r="BJ179" s="43"/>
      <c r="BK179" s="43"/>
      <c r="BL179" s="43"/>
      <c r="BM179" s="43"/>
      <c r="BN179" s="43"/>
      <c r="BO179" s="43"/>
      <c r="BP179" s="43"/>
      <c r="BQ179" s="43"/>
      <c r="BR179" s="43"/>
      <c r="BS179" s="43"/>
      <c r="BT179" s="43"/>
      <c r="BU179" s="43"/>
      <c r="BV179" s="43"/>
      <c r="BW179" s="43"/>
      <c r="BX179" s="43"/>
      <c r="BY179" s="43"/>
      <c r="BZ179" s="43"/>
      <c r="CA179" s="43"/>
    </row>
    <row r="180" spans="1:79" x14ac:dyDescent="0.2">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43"/>
      <c r="BH180" s="43"/>
      <c r="BI180" s="43"/>
      <c r="BJ180" s="43"/>
      <c r="BK180" s="43"/>
      <c r="BL180" s="43"/>
      <c r="BM180" s="43"/>
      <c r="BN180" s="43"/>
      <c r="BO180" s="43"/>
      <c r="BP180" s="43"/>
      <c r="BQ180" s="43"/>
      <c r="BR180" s="43"/>
      <c r="BS180" s="43"/>
      <c r="BT180" s="43"/>
      <c r="BU180" s="43"/>
      <c r="BV180" s="43"/>
      <c r="BW180" s="43"/>
      <c r="BX180" s="43"/>
      <c r="BY180" s="43"/>
      <c r="BZ180" s="43"/>
      <c r="CA180" s="43"/>
    </row>
    <row r="181" spans="1:79" x14ac:dyDescent="0.2">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43"/>
      <c r="BH181" s="43"/>
      <c r="BI181" s="43"/>
      <c r="BJ181" s="43"/>
      <c r="BK181" s="43"/>
      <c r="BL181" s="43"/>
      <c r="BM181" s="43"/>
      <c r="BN181" s="43"/>
      <c r="BO181" s="43"/>
      <c r="BP181" s="43"/>
      <c r="BQ181" s="43"/>
      <c r="BR181" s="43"/>
      <c r="BS181" s="43"/>
      <c r="BT181" s="43"/>
      <c r="BU181" s="43"/>
      <c r="BV181" s="43"/>
      <c r="BW181" s="43"/>
      <c r="BX181" s="43"/>
      <c r="BY181" s="43"/>
      <c r="BZ181" s="43"/>
      <c r="CA181" s="43"/>
    </row>
    <row r="182" spans="1:79" x14ac:dyDescent="0.2">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43"/>
      <c r="BH182" s="43"/>
      <c r="BI182" s="43"/>
      <c r="BJ182" s="43"/>
      <c r="BK182" s="43"/>
      <c r="BL182" s="43"/>
      <c r="BM182" s="43"/>
      <c r="BN182" s="43"/>
      <c r="BO182" s="43"/>
      <c r="BP182" s="43"/>
      <c r="BQ182" s="43"/>
      <c r="BR182" s="43"/>
      <c r="BS182" s="43"/>
      <c r="BT182" s="43"/>
      <c r="BU182" s="43"/>
      <c r="BV182" s="43"/>
      <c r="BW182" s="43"/>
      <c r="BX182" s="43"/>
      <c r="BY182" s="43"/>
      <c r="BZ182" s="43"/>
      <c r="CA182" s="43"/>
    </row>
    <row r="183" spans="1:79" x14ac:dyDescent="0.2">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43"/>
      <c r="BH183" s="43"/>
      <c r="BI183" s="43"/>
      <c r="BJ183" s="43"/>
      <c r="BK183" s="43"/>
      <c r="BL183" s="43"/>
      <c r="BM183" s="43"/>
      <c r="BN183" s="43"/>
      <c r="BO183" s="43"/>
      <c r="BP183" s="43"/>
      <c r="BQ183" s="43"/>
      <c r="BR183" s="43"/>
      <c r="BS183" s="43"/>
      <c r="BT183" s="43"/>
      <c r="BU183" s="43"/>
      <c r="BV183" s="43"/>
      <c r="BW183" s="43"/>
      <c r="BX183" s="43"/>
      <c r="BY183" s="43"/>
      <c r="BZ183" s="43"/>
      <c r="CA183" s="43"/>
    </row>
    <row r="184" spans="1:79" x14ac:dyDescent="0.2">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43"/>
      <c r="BH184" s="43"/>
      <c r="BI184" s="43"/>
      <c r="BJ184" s="43"/>
      <c r="BK184" s="43"/>
      <c r="BL184" s="43"/>
      <c r="BM184" s="43"/>
      <c r="BN184" s="43"/>
      <c r="BO184" s="43"/>
      <c r="BP184" s="43"/>
      <c r="BQ184" s="43"/>
      <c r="BR184" s="43"/>
      <c r="BS184" s="43"/>
      <c r="BT184" s="43"/>
      <c r="BU184" s="43"/>
      <c r="BV184" s="43"/>
      <c r="BW184" s="43"/>
      <c r="BX184" s="43"/>
      <c r="BY184" s="43"/>
      <c r="BZ184" s="43"/>
      <c r="CA184" s="43"/>
    </row>
    <row r="185" spans="1:79" x14ac:dyDescent="0.2">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43"/>
      <c r="BH185" s="43"/>
      <c r="BI185" s="43"/>
      <c r="BJ185" s="43"/>
      <c r="BK185" s="43"/>
      <c r="BL185" s="43"/>
      <c r="BM185" s="43"/>
      <c r="BN185" s="43"/>
      <c r="BO185" s="43"/>
      <c r="BP185" s="43"/>
      <c r="BQ185" s="43"/>
      <c r="BR185" s="43"/>
      <c r="BS185" s="43"/>
      <c r="BT185" s="43"/>
      <c r="BU185" s="43"/>
      <c r="BV185" s="43"/>
      <c r="BW185" s="43"/>
      <c r="BX185" s="43"/>
      <c r="BY185" s="43"/>
      <c r="BZ185" s="43"/>
      <c r="CA185" s="43"/>
    </row>
    <row r="186" spans="1:79" x14ac:dyDescent="0.2">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43"/>
      <c r="BH186" s="43"/>
      <c r="BI186" s="43"/>
      <c r="BJ186" s="43"/>
      <c r="BK186" s="43"/>
      <c r="BL186" s="43"/>
      <c r="BM186" s="43"/>
      <c r="BN186" s="43"/>
      <c r="BO186" s="43"/>
      <c r="BP186" s="43"/>
      <c r="BQ186" s="43"/>
      <c r="BR186" s="43"/>
      <c r="BS186" s="43"/>
      <c r="BT186" s="43"/>
      <c r="BU186" s="43"/>
      <c r="BV186" s="43"/>
      <c r="BW186" s="43"/>
      <c r="BX186" s="43"/>
      <c r="BY186" s="43"/>
      <c r="BZ186" s="43"/>
      <c r="CA186" s="43"/>
    </row>
    <row r="187" spans="1:79" x14ac:dyDescent="0.2">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43"/>
      <c r="BH187" s="43"/>
      <c r="BI187" s="43"/>
      <c r="BJ187" s="43"/>
      <c r="BK187" s="43"/>
      <c r="BL187" s="43"/>
      <c r="BM187" s="43"/>
      <c r="BN187" s="43"/>
      <c r="BO187" s="43"/>
      <c r="BP187" s="43"/>
      <c r="BQ187" s="43"/>
      <c r="BR187" s="43"/>
      <c r="BS187" s="43"/>
      <c r="BT187" s="43"/>
      <c r="BU187" s="43"/>
      <c r="BV187" s="43"/>
      <c r="BW187" s="43"/>
      <c r="BX187" s="43"/>
      <c r="BY187" s="43"/>
      <c r="BZ187" s="43"/>
      <c r="CA187" s="43"/>
    </row>
    <row r="188" spans="1:79" x14ac:dyDescent="0.2">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43"/>
      <c r="BH188" s="43"/>
      <c r="BI188" s="43"/>
      <c r="BJ188" s="43"/>
      <c r="BK188" s="43"/>
      <c r="BL188" s="43"/>
      <c r="BM188" s="43"/>
      <c r="BN188" s="43"/>
      <c r="BO188" s="43"/>
      <c r="BP188" s="43"/>
      <c r="BQ188" s="43"/>
      <c r="BR188" s="43"/>
      <c r="BS188" s="43"/>
      <c r="BT188" s="43"/>
      <c r="BU188" s="43"/>
      <c r="BV188" s="43"/>
      <c r="BW188" s="43"/>
      <c r="BX188" s="43"/>
      <c r="BY188" s="43"/>
      <c r="BZ188" s="43"/>
      <c r="CA188" s="43"/>
    </row>
    <row r="189" spans="1:79" x14ac:dyDescent="0.2">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43"/>
      <c r="BH189" s="43"/>
      <c r="BI189" s="43"/>
      <c r="BJ189" s="43"/>
      <c r="BK189" s="43"/>
      <c r="BL189" s="43"/>
      <c r="BM189" s="43"/>
      <c r="BN189" s="43"/>
      <c r="BO189" s="43"/>
      <c r="BP189" s="43"/>
      <c r="BQ189" s="43"/>
      <c r="BR189" s="43"/>
      <c r="BS189" s="43"/>
      <c r="BT189" s="43"/>
      <c r="BU189" s="43"/>
      <c r="BV189" s="43"/>
      <c r="BW189" s="43"/>
      <c r="BX189" s="43"/>
      <c r="BY189" s="43"/>
      <c r="BZ189" s="43"/>
      <c r="CA189" s="43"/>
    </row>
    <row r="190" spans="1:79" x14ac:dyDescent="0.2">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43"/>
      <c r="BH190" s="43"/>
      <c r="BI190" s="43"/>
      <c r="BJ190" s="43"/>
      <c r="BK190" s="43"/>
      <c r="BL190" s="43"/>
      <c r="BM190" s="43"/>
      <c r="BN190" s="43"/>
      <c r="BO190" s="43"/>
      <c r="BP190" s="43"/>
      <c r="BQ190" s="43"/>
      <c r="BR190" s="43"/>
      <c r="BS190" s="43"/>
      <c r="BT190" s="43"/>
      <c r="BU190" s="43"/>
      <c r="BV190" s="43"/>
      <c r="BW190" s="43"/>
      <c r="BX190" s="43"/>
      <c r="BY190" s="43"/>
      <c r="BZ190" s="43"/>
      <c r="CA190" s="43"/>
    </row>
    <row r="191" spans="1:79" x14ac:dyDescent="0.2">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43"/>
      <c r="BH191" s="43"/>
      <c r="BI191" s="43"/>
      <c r="BJ191" s="43"/>
      <c r="BK191" s="43"/>
      <c r="BL191" s="43"/>
      <c r="BM191" s="43"/>
      <c r="BN191" s="43"/>
      <c r="BO191" s="43"/>
      <c r="BP191" s="43"/>
      <c r="BQ191" s="43"/>
      <c r="BR191" s="43"/>
      <c r="BS191" s="43"/>
      <c r="BT191" s="43"/>
      <c r="BU191" s="43"/>
      <c r="BV191" s="43"/>
      <c r="BW191" s="43"/>
      <c r="BX191" s="43"/>
      <c r="BY191" s="43"/>
      <c r="BZ191" s="43"/>
      <c r="CA191" s="43"/>
    </row>
  </sheetData>
  <sortState xmlns:xlrd2="http://schemas.microsoft.com/office/spreadsheetml/2017/richdata2" ref="A115:B134">
    <sortCondition ref="A117"/>
  </sortState>
  <mergeCells count="2">
    <mergeCell ref="AD2:AS2"/>
    <mergeCell ref="E2:S2"/>
  </mergeCells>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F7F6A-9A1E-CF4E-A63A-1E7ADA48CBEA}">
  <sheetPr codeName="Feuil8">
    <tabColor rgb="FFFFC000"/>
  </sheetPr>
  <dimension ref="A1:ND861"/>
  <sheetViews>
    <sheetView zoomScale="60" zoomScaleNormal="60" workbookViewId="0">
      <pane xSplit="2" topLeftCell="C1" activePane="topRight" state="frozen"/>
      <selection pane="topRight" activeCell="D4" sqref="D4:I4"/>
    </sheetView>
  </sheetViews>
  <sheetFormatPr baseColWidth="10" defaultColWidth="10.83203125" defaultRowHeight="16" x14ac:dyDescent="0.2"/>
  <cols>
    <col min="1" max="1" width="30.33203125" style="5" customWidth="1"/>
    <col min="2" max="2" width="9.83203125" style="5" customWidth="1"/>
    <col min="3" max="3" width="15.33203125" style="5" customWidth="1"/>
    <col min="4" max="4" width="11.83203125" style="5" bestFit="1" customWidth="1"/>
    <col min="5" max="5" width="8.83203125" style="5" customWidth="1"/>
    <col min="6" max="6" width="15.33203125" style="5" customWidth="1"/>
    <col min="7" max="7" width="13.33203125" style="5" customWidth="1"/>
    <col min="8" max="8" width="8.83203125" style="5" customWidth="1"/>
    <col min="9" max="9" width="13.5" style="5" bestFit="1" customWidth="1"/>
    <col min="10" max="11" width="9.5" style="5" customWidth="1"/>
    <col min="12" max="12" width="8.83203125" style="5" customWidth="1"/>
    <col min="13" max="13" width="15" style="5" customWidth="1"/>
    <col min="14" max="14" width="10.33203125" style="5" customWidth="1"/>
    <col min="15" max="15" width="18.83203125" style="5" customWidth="1"/>
    <col min="16" max="16" width="8.83203125" style="5" customWidth="1"/>
    <col min="17" max="17" width="19.1640625" style="5" customWidth="1"/>
    <col min="18" max="18" width="11.1640625" style="5" customWidth="1"/>
    <col min="19" max="19" width="22" style="5" customWidth="1"/>
    <col min="20" max="20" width="14.6640625" style="5" customWidth="1"/>
    <col min="21" max="21" width="18.33203125" style="5" customWidth="1"/>
    <col min="22" max="22" width="12.83203125" style="5" customWidth="1"/>
    <col min="23" max="23" width="21.33203125" style="5" customWidth="1"/>
    <col min="24" max="24" width="11.1640625" style="5" customWidth="1"/>
    <col min="25" max="25" width="19.6640625" style="5" customWidth="1"/>
    <col min="26" max="26" width="16.33203125" style="5" customWidth="1"/>
    <col min="27" max="27" width="8.83203125" style="5" customWidth="1"/>
    <col min="28" max="28" width="20.33203125" style="5" bestFit="1" customWidth="1"/>
    <col min="29" max="29" width="14.5" style="5" bestFit="1" customWidth="1"/>
    <col min="30" max="31" width="8.83203125" style="5" customWidth="1"/>
    <col min="32" max="32" width="20.33203125" style="5" bestFit="1" customWidth="1"/>
    <col min="33" max="33" width="7.83203125" style="5" bestFit="1" customWidth="1"/>
    <col min="34" max="34" width="7.5" style="5" bestFit="1" customWidth="1"/>
    <col min="35" max="35" width="10.5" style="5" bestFit="1" customWidth="1"/>
    <col min="36" max="36" width="23.83203125" style="5" bestFit="1" customWidth="1"/>
    <col min="37" max="37" width="8.83203125" style="5" customWidth="1"/>
    <col min="38" max="38" width="20.33203125" style="5" bestFit="1" customWidth="1"/>
    <col min="39" max="39" width="22.5" style="5" bestFit="1" customWidth="1"/>
    <col min="40" max="41" width="8.83203125" style="5" customWidth="1"/>
    <col min="42" max="42" width="20.33203125" style="5" bestFit="1" customWidth="1"/>
    <col min="43" max="43" width="8.33203125" style="5" bestFit="1" customWidth="1"/>
    <col min="44" max="44" width="6.6640625" style="5" bestFit="1" customWidth="1"/>
    <col min="45" max="45" width="9" style="5" bestFit="1" customWidth="1"/>
    <col min="46" max="46" width="11.5" style="5" bestFit="1" customWidth="1"/>
    <col min="47" max="47" width="9" style="5" bestFit="1" customWidth="1"/>
    <col min="48" max="48" width="27.5" style="5" bestFit="1" customWidth="1"/>
    <col min="49" max="55" width="8.83203125" style="5" customWidth="1"/>
    <col min="56" max="263" width="5.83203125" style="5" customWidth="1"/>
    <col min="264" max="264" width="18.6640625" style="5" customWidth="1"/>
    <col min="265" max="369" width="5.83203125" style="5" customWidth="1"/>
    <col min="370" max="16384" width="10.83203125" style="5"/>
  </cols>
  <sheetData>
    <row r="1" spans="1:21" ht="17" thickBot="1" x14ac:dyDescent="0.25"/>
    <row r="2" spans="1:21" ht="70" customHeight="1" thickBot="1" x14ac:dyDescent="0.25">
      <c r="D2" s="163" t="s">
        <v>1085</v>
      </c>
      <c r="E2" s="164"/>
      <c r="F2" s="164"/>
      <c r="G2" s="164"/>
      <c r="H2" s="164"/>
      <c r="I2" s="164"/>
      <c r="J2" s="164"/>
      <c r="K2" s="164"/>
      <c r="L2" s="164"/>
      <c r="M2" s="164"/>
      <c r="N2" s="164"/>
      <c r="O2" s="164"/>
      <c r="P2" s="164"/>
      <c r="Q2" s="164"/>
      <c r="R2" s="164"/>
      <c r="S2" s="164"/>
      <c r="T2" s="164"/>
      <c r="U2" s="165"/>
    </row>
    <row r="3" spans="1:21" ht="17" customHeight="1" thickBot="1" x14ac:dyDescent="0.25"/>
    <row r="4" spans="1:21" ht="50" customHeight="1" thickBot="1" x14ac:dyDescent="0.25">
      <c r="A4" s="9"/>
      <c r="B4" s="9"/>
      <c r="C4" s="9"/>
      <c r="D4" s="166" t="s">
        <v>78</v>
      </c>
      <c r="E4" s="167"/>
      <c r="F4" s="167"/>
      <c r="G4" s="167"/>
      <c r="H4" s="167"/>
      <c r="I4" s="168"/>
      <c r="K4" s="94"/>
    </row>
    <row r="6" spans="1:21" ht="16" customHeight="1" x14ac:dyDescent="0.2">
      <c r="A6" s="160" t="s">
        <v>1086</v>
      </c>
    </row>
    <row r="7" spans="1:21" ht="16" customHeight="1" x14ac:dyDescent="0.2">
      <c r="A7" s="161"/>
    </row>
    <row r="8" spans="1:21" ht="16" customHeight="1" x14ac:dyDescent="0.2">
      <c r="A8" s="161"/>
    </row>
    <row r="9" spans="1:21" ht="16" customHeight="1" x14ac:dyDescent="0.2">
      <c r="A9" s="161"/>
    </row>
    <row r="10" spans="1:21" ht="16" customHeight="1" x14ac:dyDescent="0.2">
      <c r="A10" s="161"/>
    </row>
    <row r="11" spans="1:21" ht="16" customHeight="1" x14ac:dyDescent="0.2">
      <c r="A11" s="161"/>
    </row>
    <row r="12" spans="1:21" ht="16" customHeight="1" x14ac:dyDescent="0.2">
      <c r="A12" s="161"/>
    </row>
    <row r="13" spans="1:21" ht="16" customHeight="1" x14ac:dyDescent="0.2">
      <c r="A13" s="161"/>
    </row>
    <row r="14" spans="1:21" ht="16" customHeight="1" x14ac:dyDescent="0.2">
      <c r="A14" s="161"/>
    </row>
    <row r="15" spans="1:21" ht="16" customHeight="1" x14ac:dyDescent="0.2">
      <c r="A15" s="161"/>
    </row>
    <row r="16" spans="1:21" ht="16" customHeight="1" x14ac:dyDescent="0.2">
      <c r="A16" s="161"/>
    </row>
    <row r="17" spans="1:1" ht="16" customHeight="1" x14ac:dyDescent="0.2">
      <c r="A17" s="161"/>
    </row>
    <row r="18" spans="1:1" ht="16" customHeight="1" x14ac:dyDescent="0.2">
      <c r="A18" s="161"/>
    </row>
    <row r="19" spans="1:1" ht="16" customHeight="1" x14ac:dyDescent="0.2">
      <c r="A19" s="161"/>
    </row>
    <row r="20" spans="1:1" ht="16" customHeight="1" x14ac:dyDescent="0.2">
      <c r="A20" s="161"/>
    </row>
    <row r="21" spans="1:1" ht="16" customHeight="1" x14ac:dyDescent="0.2">
      <c r="A21" s="161"/>
    </row>
    <row r="22" spans="1:1" ht="16" customHeight="1" x14ac:dyDescent="0.2">
      <c r="A22" s="161"/>
    </row>
    <row r="23" spans="1:1" x14ac:dyDescent="0.2">
      <c r="A23" s="161"/>
    </row>
    <row r="24" spans="1:1" x14ac:dyDescent="0.2">
      <c r="A24" s="160" t="s">
        <v>1087</v>
      </c>
    </row>
    <row r="25" spans="1:1" ht="16" customHeight="1" x14ac:dyDescent="0.2">
      <c r="A25" s="160"/>
    </row>
    <row r="26" spans="1:1" ht="16" customHeight="1" x14ac:dyDescent="0.2">
      <c r="A26" s="160"/>
    </row>
    <row r="27" spans="1:1" ht="16" customHeight="1" x14ac:dyDescent="0.2">
      <c r="A27" s="160"/>
    </row>
    <row r="28" spans="1:1" ht="16" customHeight="1" x14ac:dyDescent="0.2">
      <c r="A28" s="160"/>
    </row>
    <row r="29" spans="1:1" ht="16" customHeight="1" x14ac:dyDescent="0.2">
      <c r="A29" s="160"/>
    </row>
    <row r="30" spans="1:1" ht="16" customHeight="1" x14ac:dyDescent="0.2">
      <c r="A30" s="160"/>
    </row>
    <row r="31" spans="1:1" ht="16" customHeight="1" x14ac:dyDescent="0.2">
      <c r="A31" s="160"/>
    </row>
    <row r="32" spans="1:1" ht="16" customHeight="1" x14ac:dyDescent="0.2">
      <c r="A32" s="160"/>
    </row>
    <row r="33" spans="1:1" ht="16" customHeight="1" x14ac:dyDescent="0.2">
      <c r="A33" s="160"/>
    </row>
    <row r="34" spans="1:1" ht="16" customHeight="1" x14ac:dyDescent="0.2">
      <c r="A34" s="160"/>
    </row>
    <row r="35" spans="1:1" ht="16" customHeight="1" x14ac:dyDescent="0.2">
      <c r="A35" s="160"/>
    </row>
    <row r="36" spans="1:1" ht="16" customHeight="1" x14ac:dyDescent="0.2">
      <c r="A36" s="160"/>
    </row>
    <row r="37" spans="1:1" ht="16" customHeight="1" x14ac:dyDescent="0.2">
      <c r="A37" s="160"/>
    </row>
    <row r="38" spans="1:1" ht="16" customHeight="1" x14ac:dyDescent="0.2">
      <c r="A38" s="160"/>
    </row>
    <row r="39" spans="1:1" ht="16" customHeight="1" x14ac:dyDescent="0.2">
      <c r="A39" s="160"/>
    </row>
    <row r="40" spans="1:1" ht="16" customHeight="1" x14ac:dyDescent="0.2">
      <c r="A40" s="160"/>
    </row>
    <row r="41" spans="1:1" ht="16" customHeight="1" x14ac:dyDescent="0.2">
      <c r="A41" s="160"/>
    </row>
    <row r="42" spans="1:1" ht="16" customHeight="1" x14ac:dyDescent="0.2">
      <c r="A42" s="160"/>
    </row>
    <row r="43" spans="1:1" ht="16" customHeight="1" x14ac:dyDescent="0.2">
      <c r="A43" s="160"/>
    </row>
    <row r="44" spans="1:1" ht="16" customHeight="1" x14ac:dyDescent="0.2">
      <c r="A44" s="160"/>
    </row>
    <row r="45" spans="1:1" x14ac:dyDescent="0.2">
      <c r="A45" s="161" t="s">
        <v>732</v>
      </c>
    </row>
    <row r="46" spans="1:1" x14ac:dyDescent="0.2">
      <c r="A46" s="161"/>
    </row>
    <row r="47" spans="1:1" x14ac:dyDescent="0.2">
      <c r="A47" s="161"/>
    </row>
    <row r="48" spans="1:1" x14ac:dyDescent="0.2">
      <c r="A48" s="161"/>
    </row>
    <row r="49" spans="1:1" x14ac:dyDescent="0.2">
      <c r="A49" s="161"/>
    </row>
    <row r="50" spans="1:1" x14ac:dyDescent="0.2">
      <c r="A50" s="161"/>
    </row>
    <row r="51" spans="1:1" x14ac:dyDescent="0.2">
      <c r="A51" s="161"/>
    </row>
    <row r="52" spans="1:1" x14ac:dyDescent="0.2">
      <c r="A52" s="161"/>
    </row>
    <row r="53" spans="1:1" x14ac:dyDescent="0.2">
      <c r="A53" s="161"/>
    </row>
    <row r="54" spans="1:1" x14ac:dyDescent="0.2">
      <c r="A54" s="161"/>
    </row>
    <row r="55" spans="1:1" x14ac:dyDescent="0.2">
      <c r="A55" s="161"/>
    </row>
    <row r="56" spans="1:1" x14ac:dyDescent="0.2">
      <c r="A56" s="161"/>
    </row>
    <row r="57" spans="1:1" x14ac:dyDescent="0.2">
      <c r="A57" s="161"/>
    </row>
    <row r="58" spans="1:1" x14ac:dyDescent="0.2">
      <c r="A58" s="161"/>
    </row>
    <row r="59" spans="1:1" x14ac:dyDescent="0.2">
      <c r="A59" s="161"/>
    </row>
    <row r="60" spans="1:1" x14ac:dyDescent="0.2">
      <c r="A60" s="161"/>
    </row>
    <row r="61" spans="1:1" x14ac:dyDescent="0.2">
      <c r="A61" s="161"/>
    </row>
    <row r="62" spans="1:1" x14ac:dyDescent="0.2">
      <c r="A62" s="161"/>
    </row>
    <row r="63" spans="1:1" x14ac:dyDescent="0.2">
      <c r="A63" s="161"/>
    </row>
    <row r="64" spans="1:1" x14ac:dyDescent="0.2">
      <c r="A64" s="160" t="s">
        <v>1088</v>
      </c>
    </row>
    <row r="65" spans="1:1" x14ac:dyDescent="0.2">
      <c r="A65" s="161"/>
    </row>
    <row r="66" spans="1:1" x14ac:dyDescent="0.2">
      <c r="A66" s="161"/>
    </row>
    <row r="67" spans="1:1" x14ac:dyDescent="0.2">
      <c r="A67" s="161"/>
    </row>
    <row r="68" spans="1:1" x14ac:dyDescent="0.2">
      <c r="A68" s="161"/>
    </row>
    <row r="69" spans="1:1" x14ac:dyDescent="0.2">
      <c r="A69" s="161"/>
    </row>
    <row r="70" spans="1:1" x14ac:dyDescent="0.2">
      <c r="A70" s="161"/>
    </row>
    <row r="71" spans="1:1" x14ac:dyDescent="0.2">
      <c r="A71" s="161"/>
    </row>
    <row r="72" spans="1:1" x14ac:dyDescent="0.2">
      <c r="A72" s="161"/>
    </row>
    <row r="73" spans="1:1" x14ac:dyDescent="0.2">
      <c r="A73" s="161"/>
    </row>
    <row r="74" spans="1:1" x14ac:dyDescent="0.2">
      <c r="A74" s="161"/>
    </row>
    <row r="75" spans="1:1" x14ac:dyDescent="0.2">
      <c r="A75" s="161"/>
    </row>
    <row r="76" spans="1:1" x14ac:dyDescent="0.2">
      <c r="A76" s="161"/>
    </row>
    <row r="77" spans="1:1" x14ac:dyDescent="0.2">
      <c r="A77" s="161"/>
    </row>
    <row r="78" spans="1:1" x14ac:dyDescent="0.2">
      <c r="A78" s="161"/>
    </row>
    <row r="79" spans="1:1" x14ac:dyDescent="0.2">
      <c r="A79" s="161"/>
    </row>
    <row r="80" spans="1:1" x14ac:dyDescent="0.2">
      <c r="A80" s="161"/>
    </row>
    <row r="81" spans="1:1" x14ac:dyDescent="0.2">
      <c r="A81" s="161"/>
    </row>
    <row r="82" spans="1:1" ht="17" thickBot="1" x14ac:dyDescent="0.25">
      <c r="A82" s="162"/>
    </row>
    <row r="123" spans="1:368" x14ac:dyDescent="0.2">
      <c r="A123" s="9"/>
      <c r="B123" s="9"/>
      <c r="C123" s="94"/>
      <c r="D123" s="94"/>
      <c r="E123" s="94"/>
      <c r="F123" s="94"/>
      <c r="G123" s="94"/>
      <c r="H123" s="94"/>
      <c r="I123" s="94"/>
      <c r="J123" s="94"/>
      <c r="K123" s="94"/>
      <c r="L123" s="94"/>
      <c r="M123" s="94"/>
      <c r="N123" s="94"/>
      <c r="O123" s="94"/>
      <c r="P123" s="94"/>
      <c r="Q123" s="94"/>
      <c r="R123" s="94"/>
      <c r="S123" s="94"/>
      <c r="T123" s="94"/>
      <c r="U123" s="94"/>
      <c r="V123" s="94"/>
      <c r="W123" s="94"/>
      <c r="X123" s="94"/>
      <c r="Y123" s="94"/>
      <c r="Z123" s="94"/>
      <c r="AA123" s="94"/>
      <c r="AB123" s="94"/>
      <c r="AC123" s="94"/>
      <c r="AD123" s="94"/>
      <c r="AE123" s="94"/>
      <c r="AF123" s="94"/>
      <c r="AG123" s="94"/>
      <c r="AH123" s="94"/>
      <c r="AI123" s="94"/>
      <c r="AJ123" s="94"/>
      <c r="AK123" s="94"/>
      <c r="AL123" s="94"/>
      <c r="AM123" s="94"/>
      <c r="AN123" s="94"/>
      <c r="AO123" s="94"/>
      <c r="AP123" s="94"/>
      <c r="AQ123" s="94"/>
      <c r="AR123" s="94"/>
      <c r="AS123" s="94"/>
      <c r="AT123" s="94"/>
      <c r="AU123" s="94"/>
      <c r="AV123" s="94"/>
      <c r="AW123" s="94"/>
      <c r="AX123" s="94"/>
      <c r="AY123" s="94"/>
      <c r="AZ123" s="94"/>
      <c r="BA123" s="94"/>
      <c r="BB123" s="94"/>
      <c r="BC123" s="94"/>
      <c r="BD123" s="94"/>
      <c r="BE123" s="94"/>
      <c r="BF123" s="94"/>
      <c r="BG123" s="94"/>
      <c r="BH123" s="94"/>
      <c r="BI123" s="94"/>
      <c r="BJ123" s="94"/>
      <c r="BK123" s="94"/>
      <c r="BL123" s="94"/>
      <c r="BM123" s="94"/>
      <c r="BN123" s="94"/>
      <c r="BO123" s="94"/>
      <c r="BP123" s="94"/>
      <c r="BQ123" s="94"/>
      <c r="BR123" s="94"/>
      <c r="BS123" s="94"/>
      <c r="BT123" s="94"/>
      <c r="BU123" s="94"/>
      <c r="BV123" s="94"/>
      <c r="BW123" s="94"/>
      <c r="BX123" s="94"/>
      <c r="BY123" s="94"/>
      <c r="BZ123" s="94"/>
      <c r="CA123" s="94"/>
      <c r="CB123" s="94"/>
      <c r="CC123" s="94"/>
      <c r="CD123" s="94"/>
      <c r="CE123" s="94"/>
      <c r="CF123" s="94"/>
      <c r="CG123" s="94"/>
      <c r="CH123" s="94"/>
      <c r="CI123" s="94"/>
      <c r="CJ123" s="94"/>
      <c r="CK123" s="94"/>
      <c r="CL123" s="94"/>
      <c r="CM123" s="94"/>
      <c r="CN123" s="94"/>
      <c r="CO123" s="94"/>
      <c r="CP123" s="94"/>
      <c r="CQ123" s="94"/>
      <c r="CR123" s="94"/>
      <c r="CS123" s="94"/>
      <c r="CT123" s="94"/>
      <c r="CU123" s="94"/>
      <c r="CV123" s="94"/>
      <c r="CW123" s="94"/>
      <c r="CX123" s="94"/>
      <c r="CY123" s="94"/>
      <c r="CZ123" s="94"/>
      <c r="DA123" s="94"/>
      <c r="DB123" s="94"/>
      <c r="DC123" s="94"/>
      <c r="DD123" s="94"/>
      <c r="DE123" s="94"/>
      <c r="DF123" s="94"/>
      <c r="DG123" s="94"/>
      <c r="DH123" s="94"/>
      <c r="DI123" s="94"/>
      <c r="DJ123" s="94"/>
      <c r="DK123" s="94"/>
      <c r="DL123" s="94"/>
      <c r="DM123" s="94"/>
      <c r="DN123" s="94"/>
      <c r="DO123" s="94"/>
      <c r="DP123" s="94"/>
      <c r="DQ123" s="94"/>
      <c r="DR123" s="94"/>
      <c r="DS123" s="94"/>
      <c r="DT123" s="94"/>
      <c r="DU123" s="94"/>
      <c r="DV123" s="94"/>
      <c r="DW123" s="94"/>
      <c r="DX123" s="94"/>
      <c r="DY123" s="94"/>
      <c r="DZ123" s="94"/>
      <c r="EA123" s="94"/>
      <c r="EB123" s="94"/>
      <c r="EC123" s="94"/>
      <c r="ED123" s="94"/>
      <c r="EE123" s="94"/>
      <c r="EF123" s="94"/>
      <c r="EG123" s="94"/>
      <c r="EH123" s="94"/>
      <c r="EI123" s="94"/>
      <c r="EJ123" s="94"/>
      <c r="EK123" s="94"/>
      <c r="EL123" s="94"/>
      <c r="EM123" s="94"/>
      <c r="EN123" s="94"/>
      <c r="EO123" s="94"/>
      <c r="EP123" s="94"/>
      <c r="EQ123" s="94"/>
      <c r="ER123" s="94"/>
      <c r="ES123" s="94"/>
      <c r="ET123" s="94"/>
      <c r="EU123" s="94"/>
      <c r="EV123" s="94"/>
      <c r="EW123" s="94"/>
      <c r="EX123" s="94"/>
      <c r="EY123" s="94"/>
      <c r="EZ123" s="94"/>
      <c r="FA123" s="94"/>
      <c r="FB123" s="94"/>
      <c r="FC123" s="94"/>
      <c r="FD123" s="94"/>
      <c r="FE123" s="94"/>
      <c r="FF123" s="94"/>
      <c r="FG123" s="94"/>
      <c r="FH123" s="94"/>
      <c r="FI123" s="94"/>
      <c r="FJ123" s="94"/>
      <c r="FK123" s="94"/>
      <c r="FL123" s="94"/>
      <c r="FM123" s="94"/>
      <c r="FN123" s="94"/>
      <c r="FO123" s="94"/>
      <c r="FP123" s="94"/>
      <c r="FQ123" s="94"/>
      <c r="FR123" s="94"/>
      <c r="FS123" s="94"/>
      <c r="FT123" s="94"/>
      <c r="FU123" s="94"/>
      <c r="FV123" s="94"/>
      <c r="FW123" s="94"/>
      <c r="FX123" s="94"/>
      <c r="FY123" s="94"/>
      <c r="FZ123" s="94"/>
      <c r="GA123" s="94"/>
      <c r="GB123" s="94"/>
      <c r="GC123" s="94"/>
      <c r="GD123" s="94"/>
      <c r="GE123" s="94"/>
      <c r="GF123" s="94"/>
      <c r="GG123" s="94"/>
      <c r="GH123" s="94"/>
      <c r="GI123" s="94"/>
      <c r="GJ123" s="94"/>
      <c r="GK123" s="94"/>
      <c r="GL123" s="94"/>
      <c r="GM123" s="94"/>
      <c r="GN123" s="94"/>
      <c r="GO123" s="94"/>
      <c r="GP123" s="94"/>
      <c r="GQ123" s="94"/>
      <c r="GR123" s="94"/>
      <c r="GS123" s="94"/>
      <c r="GT123" s="94"/>
      <c r="GU123" s="94"/>
      <c r="GV123" s="94"/>
      <c r="GW123" s="94"/>
      <c r="GX123" s="94"/>
      <c r="GY123" s="94"/>
      <c r="GZ123" s="94"/>
      <c r="HA123" s="94"/>
      <c r="HB123" s="94"/>
      <c r="HC123" s="94"/>
      <c r="HD123" s="94"/>
      <c r="HE123" s="94"/>
      <c r="HF123" s="94"/>
      <c r="HG123" s="94"/>
      <c r="HH123" s="94"/>
      <c r="HI123" s="94"/>
      <c r="HJ123" s="94"/>
      <c r="HK123" s="94"/>
      <c r="HL123" s="94"/>
      <c r="HM123" s="94"/>
      <c r="HN123" s="94"/>
      <c r="HO123" s="94"/>
      <c r="HP123" s="94"/>
      <c r="HQ123" s="94"/>
      <c r="HR123" s="94"/>
      <c r="HS123" s="94"/>
      <c r="HT123" s="94"/>
      <c r="HU123" s="94"/>
      <c r="HV123" s="94"/>
      <c r="HW123" s="94"/>
      <c r="HX123" s="94"/>
      <c r="HY123" s="94"/>
      <c r="HZ123" s="94"/>
      <c r="IA123" s="94"/>
      <c r="IB123" s="94"/>
      <c r="IC123" s="94"/>
      <c r="ID123" s="94"/>
      <c r="IE123" s="94"/>
      <c r="IF123" s="94"/>
      <c r="IG123" s="94"/>
      <c r="IH123" s="94"/>
      <c r="II123" s="94"/>
      <c r="IJ123" s="94"/>
      <c r="IK123" s="94"/>
      <c r="IL123" s="94"/>
      <c r="IM123" s="94"/>
      <c r="IN123" s="94"/>
      <c r="IO123" s="94"/>
      <c r="IP123" s="94"/>
      <c r="IQ123" s="94"/>
      <c r="IR123" s="94"/>
      <c r="IS123" s="94"/>
      <c r="IT123" s="94"/>
      <c r="IU123" s="94"/>
      <c r="IV123" s="94"/>
      <c r="IW123" s="94"/>
      <c r="IX123" s="94"/>
      <c r="IY123" s="94"/>
      <c r="IZ123" s="94"/>
      <c r="JA123" s="94"/>
      <c r="JB123" s="94"/>
      <c r="JC123" s="94"/>
      <c r="JD123" s="94"/>
      <c r="JE123" s="94"/>
      <c r="JF123" s="94"/>
      <c r="JG123" s="94"/>
      <c r="JH123" s="94"/>
      <c r="JI123" s="94"/>
      <c r="JJ123" s="94"/>
      <c r="JK123" s="94"/>
      <c r="JL123" s="94"/>
      <c r="JM123" s="94"/>
      <c r="JN123" s="94"/>
      <c r="JO123" s="94"/>
      <c r="JP123" s="94"/>
      <c r="JQ123" s="94"/>
      <c r="JR123" s="94"/>
      <c r="JS123" s="94"/>
      <c r="JT123" s="94"/>
      <c r="JU123" s="94"/>
      <c r="JV123" s="94"/>
      <c r="JW123" s="94"/>
      <c r="JX123" s="94"/>
      <c r="JY123" s="94"/>
      <c r="JZ123" s="94"/>
      <c r="KA123" s="94"/>
      <c r="KB123" s="94"/>
      <c r="KC123" s="94"/>
      <c r="KD123" s="94"/>
      <c r="KE123" s="94"/>
      <c r="KF123" s="94"/>
      <c r="KG123" s="94"/>
      <c r="KH123" s="94"/>
      <c r="KI123" s="94"/>
      <c r="KJ123" s="94"/>
      <c r="KK123" s="94"/>
      <c r="KL123" s="94"/>
      <c r="KM123" s="94"/>
      <c r="KN123" s="94"/>
      <c r="KO123" s="94"/>
      <c r="KP123" s="94"/>
      <c r="KQ123" s="94"/>
      <c r="KR123" s="94"/>
      <c r="KS123" s="94"/>
      <c r="KT123" s="94"/>
      <c r="KU123" s="94"/>
      <c r="KV123" s="94"/>
      <c r="KW123" s="94"/>
      <c r="KX123" s="94"/>
      <c r="KY123" s="94"/>
      <c r="KZ123" s="94"/>
      <c r="LA123" s="94"/>
      <c r="LB123" s="94"/>
      <c r="LC123" s="94"/>
      <c r="LD123" s="94"/>
      <c r="LE123" s="94"/>
      <c r="LF123" s="94"/>
      <c r="LG123" s="94"/>
      <c r="LH123" s="94"/>
      <c r="LI123" s="94"/>
      <c r="LJ123" s="94"/>
      <c r="LK123" s="94"/>
      <c r="LL123" s="94"/>
      <c r="LM123" s="94"/>
      <c r="LN123" s="94"/>
      <c r="LO123" s="94"/>
      <c r="LP123" s="94"/>
      <c r="LQ123" s="94"/>
      <c r="LR123" s="94"/>
      <c r="LS123" s="94"/>
      <c r="LT123" s="94"/>
      <c r="LU123" s="94"/>
      <c r="LV123" s="94"/>
      <c r="LW123" s="94"/>
      <c r="LX123" s="94"/>
      <c r="LY123" s="94"/>
      <c r="LZ123" s="94"/>
      <c r="MA123" s="94"/>
      <c r="MB123" s="94"/>
      <c r="MC123" s="94"/>
      <c r="MD123" s="94"/>
      <c r="ME123" s="94"/>
      <c r="MF123" s="94"/>
      <c r="MG123" s="94"/>
      <c r="MH123" s="94"/>
      <c r="MI123" s="94"/>
      <c r="MJ123" s="94"/>
      <c r="MK123" s="94"/>
      <c r="ML123" s="94"/>
      <c r="MM123" s="94"/>
      <c r="MN123" s="94"/>
      <c r="MO123" s="94"/>
      <c r="MP123" s="94"/>
      <c r="MQ123" s="94"/>
      <c r="MR123" s="94"/>
      <c r="MS123" s="94"/>
      <c r="MT123" s="94"/>
      <c r="MU123" s="94"/>
      <c r="MV123" s="94"/>
      <c r="MW123" s="94"/>
      <c r="MX123" s="94"/>
      <c r="MY123" s="94"/>
      <c r="MZ123" s="94"/>
      <c r="NA123" s="94"/>
      <c r="NB123" s="94"/>
      <c r="NC123" s="94"/>
      <c r="ND123" s="94"/>
    </row>
    <row r="124" spans="1:368" x14ac:dyDescent="0.2">
      <c r="A124" s="9"/>
      <c r="B124" s="9"/>
      <c r="C124" s="94"/>
      <c r="D124" s="94"/>
      <c r="E124" s="94"/>
      <c r="F124" s="94"/>
      <c r="G124" s="94"/>
      <c r="H124" s="94"/>
      <c r="I124" s="94"/>
      <c r="J124" s="94"/>
      <c r="K124" s="94"/>
      <c r="L124" s="94"/>
      <c r="M124" s="94"/>
      <c r="N124" s="94"/>
      <c r="O124" s="94"/>
      <c r="P124" s="94"/>
      <c r="Q124" s="94"/>
      <c r="R124" s="94"/>
      <c r="S124" s="94"/>
      <c r="T124" s="94"/>
      <c r="U124" s="94"/>
      <c r="V124" s="94"/>
      <c r="W124" s="94"/>
      <c r="X124" s="94"/>
      <c r="Y124" s="94"/>
      <c r="Z124" s="94"/>
      <c r="AA124" s="94"/>
      <c r="AB124" s="94"/>
      <c r="AC124" s="94"/>
      <c r="AD124" s="94"/>
      <c r="AE124" s="94"/>
      <c r="AF124" s="94"/>
      <c r="AG124" s="94"/>
      <c r="AH124" s="94"/>
      <c r="AI124" s="94"/>
      <c r="AJ124" s="94"/>
      <c r="AK124" s="94"/>
      <c r="AL124" s="94"/>
      <c r="AM124" s="94"/>
      <c r="AN124" s="94"/>
      <c r="AO124" s="94"/>
      <c r="AP124" s="94"/>
      <c r="AQ124" s="94"/>
      <c r="AR124" s="94"/>
      <c r="AS124" s="94"/>
      <c r="AT124" s="94"/>
      <c r="AU124" s="94"/>
      <c r="AV124" s="94"/>
      <c r="AW124" s="94"/>
      <c r="AX124" s="94"/>
      <c r="AY124" s="94"/>
      <c r="AZ124" s="94"/>
      <c r="BA124" s="94"/>
      <c r="BB124" s="94"/>
      <c r="BC124" s="94"/>
      <c r="BD124" s="94"/>
      <c r="BE124" s="94"/>
      <c r="BF124" s="94"/>
      <c r="BG124" s="94"/>
      <c r="BH124" s="94"/>
      <c r="BI124" s="94"/>
      <c r="BJ124" s="94"/>
      <c r="BK124" s="94"/>
      <c r="BL124" s="94"/>
      <c r="BM124" s="94"/>
      <c r="BN124" s="94"/>
      <c r="BO124" s="94"/>
      <c r="BP124" s="94"/>
      <c r="BQ124" s="94"/>
      <c r="BR124" s="94"/>
      <c r="BS124" s="94"/>
      <c r="BT124" s="94"/>
      <c r="BU124" s="94"/>
      <c r="BV124" s="94"/>
      <c r="BW124" s="94"/>
      <c r="BX124" s="94"/>
      <c r="BY124" s="94"/>
      <c r="BZ124" s="94"/>
      <c r="CA124" s="94"/>
      <c r="CB124" s="94"/>
      <c r="CC124" s="94"/>
      <c r="CD124" s="94"/>
      <c r="CE124" s="94"/>
      <c r="CF124" s="94"/>
      <c r="CG124" s="94"/>
      <c r="CH124" s="94"/>
      <c r="CI124" s="94"/>
      <c r="CJ124" s="94"/>
      <c r="CK124" s="94"/>
      <c r="CL124" s="94"/>
      <c r="CM124" s="94"/>
      <c r="CN124" s="94"/>
      <c r="CO124" s="94"/>
      <c r="CP124" s="94"/>
      <c r="CQ124" s="94"/>
      <c r="CR124" s="94"/>
      <c r="CS124" s="94"/>
      <c r="CT124" s="94"/>
      <c r="CU124" s="94"/>
      <c r="CV124" s="94"/>
      <c r="CW124" s="94"/>
      <c r="CX124" s="94"/>
      <c r="CY124" s="94"/>
      <c r="CZ124" s="94"/>
      <c r="DA124" s="94"/>
      <c r="DB124" s="94"/>
      <c r="DC124" s="94"/>
      <c r="DD124" s="94"/>
      <c r="DE124" s="94"/>
      <c r="DF124" s="94"/>
      <c r="DG124" s="94"/>
      <c r="DH124" s="94"/>
      <c r="DI124" s="94"/>
      <c r="DJ124" s="94"/>
      <c r="DK124" s="94"/>
      <c r="DL124" s="94"/>
      <c r="DM124" s="94"/>
      <c r="DN124" s="94"/>
      <c r="DO124" s="94"/>
      <c r="DP124" s="94"/>
      <c r="DQ124" s="94"/>
      <c r="DR124" s="94"/>
      <c r="DS124" s="94"/>
      <c r="DT124" s="94"/>
      <c r="DU124" s="94"/>
      <c r="DV124" s="94"/>
      <c r="DW124" s="94"/>
      <c r="DX124" s="94"/>
      <c r="DY124" s="94"/>
      <c r="DZ124" s="94"/>
      <c r="EA124" s="94"/>
      <c r="EB124" s="94"/>
      <c r="EC124" s="94"/>
      <c r="ED124" s="94"/>
      <c r="EE124" s="94"/>
      <c r="EF124" s="94"/>
      <c r="EG124" s="94"/>
      <c r="EH124" s="94"/>
      <c r="EI124" s="94"/>
      <c r="EJ124" s="94"/>
      <c r="EK124" s="94"/>
      <c r="EL124" s="94"/>
      <c r="EM124" s="94"/>
      <c r="EN124" s="94"/>
      <c r="EO124" s="94"/>
      <c r="EP124" s="94"/>
      <c r="EQ124" s="94"/>
      <c r="ER124" s="94"/>
      <c r="ES124" s="94"/>
      <c r="ET124" s="94"/>
      <c r="EU124" s="94"/>
      <c r="EV124" s="94"/>
      <c r="EW124" s="94"/>
      <c r="EX124" s="94"/>
      <c r="EY124" s="94"/>
      <c r="EZ124" s="94"/>
      <c r="FA124" s="94"/>
      <c r="FB124" s="94"/>
      <c r="FC124" s="94"/>
      <c r="FD124" s="94"/>
      <c r="FE124" s="94"/>
      <c r="FF124" s="94"/>
      <c r="FG124" s="94"/>
      <c r="FH124" s="94"/>
      <c r="FI124" s="94"/>
      <c r="FJ124" s="94"/>
      <c r="FK124" s="94"/>
      <c r="FL124" s="94"/>
      <c r="FM124" s="94"/>
      <c r="FN124" s="94"/>
      <c r="FO124" s="94"/>
      <c r="FP124" s="94"/>
      <c r="FQ124" s="94"/>
      <c r="FR124" s="94"/>
      <c r="FS124" s="94"/>
      <c r="FT124" s="94"/>
      <c r="FU124" s="94"/>
      <c r="FV124" s="94"/>
      <c r="FW124" s="94"/>
      <c r="FX124" s="94"/>
      <c r="FY124" s="94"/>
      <c r="FZ124" s="94"/>
      <c r="GA124" s="94"/>
      <c r="GB124" s="94"/>
      <c r="GC124" s="94"/>
      <c r="GD124" s="94"/>
      <c r="GE124" s="94"/>
      <c r="GF124" s="94"/>
      <c r="GG124" s="94"/>
      <c r="GH124" s="94"/>
      <c r="GI124" s="94"/>
      <c r="GJ124" s="94"/>
      <c r="GK124" s="94"/>
      <c r="GL124" s="94"/>
      <c r="GM124" s="94"/>
      <c r="GN124" s="94"/>
      <c r="GO124" s="94"/>
      <c r="GP124" s="94"/>
      <c r="GQ124" s="94"/>
      <c r="GR124" s="94"/>
      <c r="GS124" s="94"/>
      <c r="GT124" s="94"/>
      <c r="GU124" s="94"/>
      <c r="GV124" s="94"/>
      <c r="GW124" s="94"/>
      <c r="GX124" s="94"/>
      <c r="GY124" s="94"/>
      <c r="GZ124" s="94"/>
      <c r="HA124" s="94"/>
      <c r="HB124" s="94"/>
      <c r="HC124" s="94"/>
      <c r="HD124" s="94"/>
      <c r="HE124" s="94"/>
      <c r="HF124" s="94"/>
      <c r="HG124" s="94"/>
      <c r="HH124" s="94"/>
      <c r="HI124" s="94"/>
      <c r="HJ124" s="94"/>
      <c r="HK124" s="94"/>
      <c r="HL124" s="94"/>
      <c r="HM124" s="94"/>
      <c r="HN124" s="94"/>
      <c r="HO124" s="94"/>
      <c r="HP124" s="94"/>
      <c r="HQ124" s="94"/>
      <c r="HR124" s="94"/>
      <c r="HS124" s="94"/>
      <c r="HT124" s="94"/>
      <c r="HU124" s="94"/>
      <c r="HV124" s="94"/>
      <c r="HW124" s="94"/>
      <c r="HX124" s="94"/>
      <c r="HY124" s="94"/>
      <c r="HZ124" s="94"/>
      <c r="IA124" s="94"/>
      <c r="IB124" s="94"/>
      <c r="IC124" s="94"/>
      <c r="ID124" s="94"/>
      <c r="IE124" s="94"/>
      <c r="IF124" s="94"/>
      <c r="IG124" s="94"/>
      <c r="IH124" s="94"/>
      <c r="II124" s="94"/>
      <c r="IJ124" s="94"/>
      <c r="IK124" s="94"/>
      <c r="IL124" s="94"/>
      <c r="IM124" s="94"/>
      <c r="IN124" s="94"/>
      <c r="IO124" s="94"/>
      <c r="IP124" s="94"/>
      <c r="IQ124" s="94"/>
      <c r="IR124" s="94"/>
      <c r="IS124" s="94"/>
      <c r="IT124" s="94"/>
      <c r="IU124" s="94"/>
      <c r="IV124" s="94"/>
      <c r="IW124" s="94"/>
      <c r="IX124" s="94"/>
      <c r="IY124" s="94"/>
      <c r="IZ124" s="94"/>
      <c r="JA124" s="94"/>
      <c r="JB124" s="94"/>
      <c r="JC124" s="94"/>
      <c r="JD124" s="94"/>
      <c r="JE124" s="94"/>
      <c r="JF124" s="94"/>
      <c r="JG124" s="94"/>
      <c r="JH124" s="94"/>
      <c r="JI124" s="94"/>
      <c r="JJ124" s="94"/>
      <c r="JK124" s="94"/>
      <c r="JL124" s="94"/>
      <c r="JM124" s="94"/>
      <c r="JN124" s="94"/>
      <c r="JO124" s="94"/>
      <c r="JP124" s="94"/>
      <c r="JQ124" s="94"/>
      <c r="JR124" s="94"/>
      <c r="JS124" s="94"/>
      <c r="JT124" s="94"/>
      <c r="JU124" s="94"/>
      <c r="JV124" s="94"/>
      <c r="JW124" s="94"/>
      <c r="JX124" s="94"/>
      <c r="JY124" s="94"/>
      <c r="JZ124" s="94"/>
      <c r="KA124" s="94"/>
      <c r="KB124" s="94"/>
      <c r="KC124" s="94"/>
      <c r="KD124" s="94"/>
      <c r="KE124" s="94"/>
      <c r="KF124" s="94"/>
      <c r="KG124" s="94"/>
      <c r="KH124" s="94"/>
      <c r="KI124" s="94"/>
      <c r="KJ124" s="94"/>
      <c r="KK124" s="94"/>
      <c r="KL124" s="94"/>
      <c r="KM124" s="94"/>
      <c r="KN124" s="94"/>
      <c r="KO124" s="94"/>
      <c r="KP124" s="94"/>
      <c r="KQ124" s="94"/>
      <c r="KR124" s="94"/>
      <c r="KS124" s="94"/>
      <c r="KT124" s="94"/>
      <c r="KU124" s="94"/>
      <c r="KV124" s="94"/>
      <c r="KW124" s="94"/>
      <c r="KX124" s="94"/>
      <c r="KY124" s="94"/>
      <c r="KZ124" s="94"/>
      <c r="LA124" s="94"/>
      <c r="LB124" s="94"/>
      <c r="LC124" s="94"/>
      <c r="LD124" s="94"/>
      <c r="LE124" s="94"/>
      <c r="LF124" s="94"/>
      <c r="LG124" s="94"/>
      <c r="LH124" s="94"/>
      <c r="LI124" s="94"/>
      <c r="LJ124" s="94"/>
      <c r="LK124" s="94"/>
      <c r="LL124" s="94"/>
      <c r="LM124" s="94"/>
      <c r="LN124" s="94"/>
      <c r="LO124" s="94"/>
      <c r="LP124" s="94"/>
      <c r="LQ124" s="94"/>
      <c r="LR124" s="94"/>
      <c r="LS124" s="94"/>
      <c r="LT124" s="94"/>
      <c r="LU124" s="94"/>
      <c r="LV124" s="94"/>
      <c r="LW124" s="94"/>
      <c r="LX124" s="94"/>
      <c r="LY124" s="94"/>
      <c r="LZ124" s="94"/>
      <c r="MA124" s="94"/>
      <c r="MB124" s="94"/>
      <c r="MC124" s="94"/>
      <c r="MD124" s="94"/>
      <c r="ME124" s="94"/>
      <c r="MF124" s="94"/>
      <c r="MG124" s="94"/>
      <c r="MH124" s="94"/>
      <c r="MI124" s="94"/>
      <c r="MJ124" s="94"/>
      <c r="MK124" s="94"/>
      <c r="ML124" s="94"/>
      <c r="MM124" s="94"/>
      <c r="MN124" s="94"/>
      <c r="MO124" s="94"/>
      <c r="MP124" s="94"/>
      <c r="MQ124" s="94"/>
      <c r="MR124" s="94"/>
      <c r="MS124" s="94"/>
      <c r="MT124" s="94"/>
      <c r="MU124" s="94"/>
      <c r="MV124" s="94"/>
      <c r="MW124" s="94"/>
      <c r="MX124" s="94"/>
      <c r="MY124" s="94"/>
      <c r="MZ124" s="94"/>
      <c r="NA124" s="94"/>
      <c r="NB124" s="94"/>
      <c r="NC124" s="94"/>
      <c r="ND124" s="94"/>
    </row>
    <row r="125" spans="1:368" x14ac:dyDescent="0.2">
      <c r="A125" s="9"/>
      <c r="B125" s="9"/>
      <c r="C125" s="94"/>
      <c r="D125" s="94"/>
      <c r="E125" s="94"/>
      <c r="F125" s="94"/>
      <c r="G125" s="94"/>
      <c r="H125" s="94"/>
      <c r="I125" s="94"/>
      <c r="J125" s="94"/>
      <c r="K125" s="94"/>
      <c r="L125" s="94"/>
      <c r="M125" s="94"/>
      <c r="N125" s="94"/>
      <c r="O125" s="94"/>
      <c r="P125" s="94"/>
      <c r="Q125" s="94"/>
      <c r="R125" s="94"/>
      <c r="S125" s="94"/>
      <c r="T125" s="94"/>
      <c r="U125" s="94"/>
      <c r="V125" s="94"/>
      <c r="W125" s="94"/>
      <c r="X125" s="94"/>
      <c r="Y125" s="94"/>
      <c r="Z125" s="94"/>
      <c r="AA125" s="94"/>
      <c r="AB125" s="94"/>
      <c r="AC125" s="94"/>
      <c r="AD125" s="94"/>
      <c r="AE125" s="94"/>
      <c r="AF125" s="94"/>
      <c r="AG125" s="94"/>
      <c r="AH125" s="94"/>
      <c r="AI125" s="94"/>
      <c r="AJ125" s="94"/>
      <c r="AK125" s="94"/>
      <c r="AL125" s="94"/>
      <c r="AM125" s="94"/>
      <c r="AN125" s="94"/>
      <c r="AO125" s="94"/>
      <c r="AP125" s="94"/>
      <c r="AQ125" s="94"/>
      <c r="AR125" s="94"/>
      <c r="AS125" s="94"/>
      <c r="AT125" s="94"/>
      <c r="AU125" s="94"/>
      <c r="AV125" s="94"/>
      <c r="AW125" s="94"/>
      <c r="AX125" s="94"/>
      <c r="AY125" s="94"/>
      <c r="AZ125" s="94"/>
      <c r="BA125" s="94"/>
      <c r="BB125" s="94"/>
      <c r="BC125" s="94"/>
      <c r="BD125" s="94"/>
      <c r="BE125" s="94"/>
      <c r="BF125" s="94"/>
      <c r="BG125" s="94"/>
      <c r="BH125" s="94"/>
      <c r="BI125" s="94"/>
      <c r="BJ125" s="94"/>
      <c r="BK125" s="94"/>
      <c r="BL125" s="94"/>
      <c r="BM125" s="94"/>
      <c r="BN125" s="94"/>
      <c r="BO125" s="94"/>
      <c r="BP125" s="94"/>
      <c r="BQ125" s="94"/>
      <c r="BR125" s="94"/>
      <c r="BS125" s="94"/>
      <c r="BT125" s="94"/>
      <c r="BU125" s="94"/>
      <c r="BV125" s="94"/>
      <c r="BW125" s="94"/>
      <c r="BX125" s="94"/>
      <c r="BY125" s="94"/>
      <c r="BZ125" s="94"/>
      <c r="CA125" s="94"/>
      <c r="CB125" s="94"/>
      <c r="CC125" s="94"/>
      <c r="CD125" s="94"/>
      <c r="CE125" s="94"/>
      <c r="CF125" s="94"/>
      <c r="CG125" s="94"/>
      <c r="CH125" s="94"/>
      <c r="CI125" s="94"/>
      <c r="CJ125" s="94"/>
      <c r="CK125" s="94"/>
      <c r="CL125" s="94"/>
      <c r="CM125" s="94"/>
      <c r="CN125" s="94"/>
      <c r="CO125" s="94"/>
      <c r="CP125" s="94"/>
      <c r="CQ125" s="94"/>
      <c r="CR125" s="94"/>
      <c r="CS125" s="94"/>
      <c r="CT125" s="94"/>
      <c r="CU125" s="94"/>
      <c r="CV125" s="94"/>
      <c r="CW125" s="94"/>
      <c r="CX125" s="94"/>
      <c r="CY125" s="94"/>
      <c r="CZ125" s="94"/>
      <c r="DA125" s="94"/>
      <c r="DB125" s="94"/>
      <c r="DC125" s="94"/>
      <c r="DD125" s="94"/>
      <c r="DE125" s="94"/>
      <c r="DF125" s="94"/>
      <c r="DG125" s="94"/>
      <c r="DH125" s="94"/>
      <c r="DI125" s="94"/>
      <c r="DJ125" s="94"/>
      <c r="DK125" s="94"/>
      <c r="DL125" s="94"/>
      <c r="DM125" s="94"/>
      <c r="DN125" s="94"/>
      <c r="DO125" s="94"/>
      <c r="DP125" s="94"/>
      <c r="DQ125" s="94"/>
      <c r="DR125" s="94"/>
      <c r="DS125" s="94"/>
      <c r="DT125" s="94"/>
      <c r="DU125" s="94"/>
      <c r="DV125" s="94"/>
      <c r="DW125" s="94"/>
      <c r="DX125" s="94"/>
      <c r="DY125" s="94"/>
      <c r="DZ125" s="94"/>
      <c r="EA125" s="94"/>
      <c r="EB125" s="94"/>
      <c r="EC125" s="94"/>
      <c r="ED125" s="94"/>
      <c r="EE125" s="94"/>
      <c r="EF125" s="94"/>
      <c r="EG125" s="94"/>
      <c r="EH125" s="94"/>
      <c r="EI125" s="94"/>
      <c r="EJ125" s="94"/>
      <c r="EK125" s="94"/>
      <c r="EL125" s="94"/>
      <c r="EM125" s="94"/>
      <c r="EN125" s="94"/>
      <c r="EO125" s="94"/>
      <c r="EP125" s="94"/>
      <c r="EQ125" s="94"/>
      <c r="ER125" s="94"/>
      <c r="ES125" s="94"/>
      <c r="ET125" s="94"/>
      <c r="EU125" s="94"/>
      <c r="EV125" s="94"/>
      <c r="EW125" s="94"/>
      <c r="EX125" s="94"/>
      <c r="EY125" s="94"/>
      <c r="EZ125" s="94"/>
      <c r="FA125" s="94"/>
      <c r="FB125" s="94"/>
      <c r="FC125" s="94"/>
      <c r="FD125" s="94"/>
      <c r="FE125" s="94"/>
      <c r="FF125" s="94"/>
      <c r="FG125" s="94"/>
      <c r="FH125" s="94"/>
      <c r="FI125" s="94"/>
      <c r="FJ125" s="94"/>
      <c r="FK125" s="94"/>
      <c r="FL125" s="94"/>
      <c r="FM125" s="94"/>
      <c r="FN125" s="94"/>
      <c r="FO125" s="94"/>
      <c r="FP125" s="94"/>
      <c r="FQ125" s="94"/>
      <c r="FR125" s="94"/>
      <c r="FS125" s="94"/>
      <c r="FT125" s="94"/>
      <c r="FU125" s="94"/>
      <c r="FV125" s="94"/>
      <c r="FW125" s="94"/>
      <c r="FX125" s="94"/>
      <c r="FY125" s="94"/>
      <c r="FZ125" s="94"/>
      <c r="GA125" s="94"/>
      <c r="GB125" s="94"/>
      <c r="GC125" s="94"/>
      <c r="GD125" s="94"/>
      <c r="GE125" s="94"/>
      <c r="GF125" s="94"/>
      <c r="GG125" s="94"/>
      <c r="GH125" s="94"/>
      <c r="GI125" s="94"/>
      <c r="GJ125" s="94"/>
      <c r="GK125" s="94"/>
      <c r="GL125" s="94"/>
      <c r="GM125" s="94"/>
      <c r="GN125" s="94"/>
      <c r="GO125" s="94"/>
      <c r="GP125" s="94"/>
      <c r="GQ125" s="94"/>
      <c r="GR125" s="94"/>
      <c r="GS125" s="94"/>
      <c r="GT125" s="94"/>
      <c r="GU125" s="94"/>
      <c r="GV125" s="94"/>
      <c r="GW125" s="94"/>
      <c r="GX125" s="94"/>
      <c r="GY125" s="94"/>
      <c r="GZ125" s="94"/>
      <c r="HA125" s="94"/>
      <c r="HB125" s="94"/>
      <c r="HC125" s="94"/>
      <c r="HD125" s="94"/>
      <c r="HE125" s="94"/>
      <c r="HF125" s="94"/>
      <c r="HG125" s="94"/>
      <c r="HH125" s="94"/>
      <c r="HI125" s="94"/>
      <c r="HJ125" s="94"/>
      <c r="HK125" s="94"/>
      <c r="HL125" s="94"/>
      <c r="HM125" s="94"/>
      <c r="HN125" s="94"/>
      <c r="HO125" s="94"/>
      <c r="HP125" s="94"/>
      <c r="HQ125" s="94"/>
      <c r="HR125" s="94"/>
      <c r="HS125" s="94"/>
      <c r="HT125" s="94"/>
      <c r="HU125" s="94"/>
      <c r="HV125" s="94"/>
      <c r="HW125" s="94"/>
      <c r="HX125" s="94"/>
      <c r="HY125" s="94"/>
      <c r="HZ125" s="94"/>
      <c r="IA125" s="94"/>
      <c r="IB125" s="94"/>
      <c r="IC125" s="94"/>
      <c r="ID125" s="94"/>
      <c r="IE125" s="94"/>
      <c r="IF125" s="94"/>
      <c r="IG125" s="94"/>
      <c r="IH125" s="94"/>
      <c r="II125" s="94"/>
      <c r="IJ125" s="94"/>
      <c r="IK125" s="94"/>
      <c r="IL125" s="94"/>
      <c r="IM125" s="94"/>
      <c r="IN125" s="94"/>
      <c r="IO125" s="94"/>
      <c r="IP125" s="94"/>
      <c r="IQ125" s="94"/>
      <c r="IR125" s="94"/>
      <c r="IS125" s="94"/>
      <c r="IT125" s="94"/>
      <c r="IU125" s="94"/>
      <c r="IV125" s="94"/>
      <c r="IW125" s="94"/>
      <c r="IX125" s="94"/>
      <c r="IY125" s="94"/>
      <c r="IZ125" s="94"/>
      <c r="JA125" s="94"/>
      <c r="JB125" s="94"/>
      <c r="JC125" s="94"/>
      <c r="JD125" s="94"/>
      <c r="JE125" s="94"/>
      <c r="JF125" s="94"/>
      <c r="JG125" s="94"/>
      <c r="JH125" s="94"/>
      <c r="JI125" s="94"/>
      <c r="JJ125" s="94"/>
      <c r="JK125" s="94"/>
      <c r="JL125" s="94"/>
      <c r="JM125" s="94"/>
      <c r="JN125" s="94"/>
      <c r="JO125" s="94"/>
      <c r="JP125" s="94"/>
      <c r="JQ125" s="94"/>
      <c r="JR125" s="94"/>
      <c r="JS125" s="94"/>
      <c r="JT125" s="94"/>
      <c r="JU125" s="94"/>
      <c r="JV125" s="94"/>
      <c r="JW125" s="94"/>
      <c r="JX125" s="94"/>
      <c r="JY125" s="94"/>
      <c r="JZ125" s="94"/>
      <c r="KA125" s="94"/>
      <c r="KB125" s="94"/>
      <c r="KC125" s="94"/>
      <c r="KD125" s="94"/>
      <c r="KE125" s="94"/>
      <c r="KF125" s="94"/>
      <c r="KG125" s="94"/>
      <c r="KH125" s="94"/>
      <c r="KI125" s="94"/>
      <c r="KJ125" s="94"/>
      <c r="KK125" s="94"/>
      <c r="KL125" s="94"/>
      <c r="KM125" s="94"/>
      <c r="KN125" s="94"/>
      <c r="KO125" s="94"/>
      <c r="KP125" s="94"/>
      <c r="KQ125" s="94"/>
      <c r="KR125" s="94"/>
      <c r="KS125" s="94"/>
      <c r="KT125" s="94"/>
      <c r="KU125" s="94"/>
      <c r="KV125" s="94"/>
      <c r="KW125" s="94"/>
      <c r="KX125" s="94"/>
      <c r="KY125" s="94"/>
      <c r="KZ125" s="94"/>
      <c r="LA125" s="94"/>
      <c r="LB125" s="94"/>
      <c r="LC125" s="94"/>
      <c r="LD125" s="94"/>
      <c r="LE125" s="94"/>
      <c r="LF125" s="94"/>
      <c r="LG125" s="94"/>
      <c r="LH125" s="94"/>
      <c r="LI125" s="94"/>
      <c r="LJ125" s="94"/>
      <c r="LK125" s="94"/>
      <c r="LL125" s="94"/>
      <c r="LM125" s="94"/>
      <c r="LN125" s="94"/>
      <c r="LO125" s="94"/>
      <c r="LP125" s="94"/>
      <c r="LQ125" s="94"/>
      <c r="LR125" s="94"/>
      <c r="LS125" s="94"/>
      <c r="LT125" s="94"/>
      <c r="LU125" s="94"/>
      <c r="LV125" s="94"/>
      <c r="LW125" s="94"/>
      <c r="LX125" s="94"/>
      <c r="LY125" s="94"/>
      <c r="LZ125" s="94"/>
      <c r="MA125" s="94"/>
      <c r="MB125" s="94"/>
      <c r="MC125" s="94"/>
      <c r="MD125" s="94"/>
      <c r="ME125" s="94"/>
      <c r="MF125" s="94"/>
      <c r="MG125" s="94"/>
      <c r="MH125" s="94"/>
      <c r="MI125" s="94"/>
      <c r="MJ125" s="94"/>
      <c r="MK125" s="94"/>
      <c r="ML125" s="94"/>
      <c r="MM125" s="94"/>
      <c r="MN125" s="94"/>
      <c r="MO125" s="94"/>
      <c r="MP125" s="94"/>
      <c r="MQ125" s="94"/>
      <c r="MR125" s="94"/>
      <c r="MS125" s="94"/>
      <c r="MT125" s="94"/>
      <c r="MU125" s="94"/>
      <c r="MV125" s="94"/>
      <c r="MW125" s="94"/>
      <c r="MX125" s="94"/>
      <c r="MY125" s="94"/>
      <c r="MZ125" s="94"/>
      <c r="NA125" s="94"/>
      <c r="NB125" s="94"/>
      <c r="NC125" s="94"/>
      <c r="ND125" s="94"/>
    </row>
    <row r="128" spans="1:368" x14ac:dyDescent="0.2">
      <c r="C128" s="104" t="s">
        <v>1089</v>
      </c>
      <c r="D128" s="104" t="s">
        <v>43</v>
      </c>
      <c r="E128" s="104" t="s">
        <v>1090</v>
      </c>
      <c r="F128" s="104" t="s">
        <v>1091</v>
      </c>
      <c r="G128" s="104" t="s">
        <v>1092</v>
      </c>
      <c r="H128" s="104" t="s">
        <v>1093</v>
      </c>
      <c r="I128" s="104" t="s">
        <v>1094</v>
      </c>
      <c r="J128" s="104" t="s">
        <v>345</v>
      </c>
      <c r="K128" s="104" t="s">
        <v>1095</v>
      </c>
      <c r="L128" s="104" t="s">
        <v>732</v>
      </c>
      <c r="M128" s="104" t="s">
        <v>1096</v>
      </c>
      <c r="N128" s="104" t="s">
        <v>45</v>
      </c>
      <c r="O128" s="104" t="s">
        <v>1097</v>
      </c>
      <c r="P128" s="104" t="s">
        <v>46</v>
      </c>
      <c r="Q128" s="104" t="s">
        <v>1098</v>
      </c>
      <c r="R128" s="104" t="s">
        <v>47</v>
      </c>
      <c r="S128" s="104" t="s">
        <v>1099</v>
      </c>
      <c r="T128" s="104" t="s">
        <v>48</v>
      </c>
      <c r="U128" s="104" t="s">
        <v>1100</v>
      </c>
      <c r="V128" s="104" t="s">
        <v>49</v>
      </c>
      <c r="W128" s="104" t="s">
        <v>1101</v>
      </c>
      <c r="X128" s="104" t="s">
        <v>50</v>
      </c>
      <c r="Y128" s="104" t="s">
        <v>1102</v>
      </c>
      <c r="Z128" s="104" t="s">
        <v>733</v>
      </c>
      <c r="AB128" s="4"/>
      <c r="AC128" s="4"/>
      <c r="AD128" s="4"/>
      <c r="AF128" s="4"/>
      <c r="AG128" s="4"/>
      <c r="AH128" s="4"/>
      <c r="AI128" s="4"/>
      <c r="AJ128" s="4"/>
      <c r="AL128" s="4"/>
      <c r="AM128" s="4"/>
      <c r="AN128" s="4"/>
      <c r="AP128" s="4"/>
      <c r="AQ128" s="4"/>
      <c r="AR128" s="4"/>
      <c r="AS128" s="4"/>
      <c r="AT128" s="4"/>
      <c r="AU128" s="4"/>
      <c r="AV128" s="4"/>
    </row>
    <row r="129" spans="2:48" x14ac:dyDescent="0.2">
      <c r="B129" s="97"/>
      <c r="C129" s="95">
        <f>D129</f>
        <v>45124</v>
      </c>
      <c r="D129" s="96">
        <v>45124</v>
      </c>
      <c r="E129" s="106" cm="1">
        <f t="array" ref="E129">IFERROR(INDEX(RPE[[sRPE_tot]:[sRPE_tot]], MATCH(1, (RPE[[Nom]:[Nom]]=$D$4)*(RPE[[Date]:[Date]]=Fitness[[#This Row],[Date]]), 0)), 0)</f>
        <v>0</v>
      </c>
      <c r="F129" s="106"/>
      <c r="G129" s="106"/>
      <c r="H129" s="106"/>
      <c r="I129" s="106">
        <v>0</v>
      </c>
      <c r="J129" s="106">
        <v>0</v>
      </c>
      <c r="K129" s="106">
        <v>0</v>
      </c>
      <c r="L129" s="105" cm="1">
        <f t="array" ref="L129">IFERROR(INDEX(EDF[[Total EDF]:[Total EDF]], MATCH(1, (EDF[[Nom]:[Nom]]=$D$4)*(EDF[[Date]:[Date]]=Fitness[[#This Row],[Date]]), 0)),"")</f>
        <v>18</v>
      </c>
      <c r="M129" s="105">
        <v>0</v>
      </c>
      <c r="N129" s="105" cm="1">
        <f t="array" ref="N129">IFERROR(INDEX(EDF[[Humeur]:[Humeur]], MATCH(1, (EDF[[Nom]:[Nom]]=$D$4)*(EDF[[Date]:[Date]]=Fitness[[#This Row],[Date]]), 0)),"")</f>
        <v>3</v>
      </c>
      <c r="O129" s="105">
        <v>0</v>
      </c>
      <c r="P129" s="105" cm="1">
        <f t="array" ref="P129">IFERROR(INDEX(EDF[[Stress]:[Stress]], MATCH(1, (EDF[[Nom]:[Nom]]=$D$4)*(EDF[[Date]:[Date]]=Fitness[[#This Row],[Date]]), 0)),"")</f>
        <v>3</v>
      </c>
      <c r="Q129" s="105">
        <v>0</v>
      </c>
      <c r="R129" s="105" cm="1">
        <f t="array" ref="R129">IFERROR(INDEX(EDF[[Sommeil]:[Sommeil]], MATCH(1, (EDF[[Nom]:[Nom]]=$D$4)*(EDF[[Date]:[Date]]=Fitness[[#This Row],[Date]]), 0)),"")</f>
        <v>2</v>
      </c>
      <c r="S129" s="105">
        <v>0</v>
      </c>
      <c r="T129" s="105" cm="1">
        <f t="array" ref="T129">IFERROR(INDEX(EDF[[Etat Physique]:[Etat Physique]], MATCH(1, (EDF[[Nom]:[Nom]]=$D$4)*(EDF[[Date]:[Date]]=Fitness[[#This Row],[Date]]), 0)),"")</f>
        <v>2</v>
      </c>
      <c r="U129" s="105">
        <v>0</v>
      </c>
      <c r="V129" s="105" cm="1">
        <f t="array" ref="V129">IFERROR(INDEX(EDF[[Hydratation]:[Hydratation]], MATCH(1, (EDF[[Nom]:[Nom]]=$D$4)*(EDF[[Date]:[Date]]=Fitness[[#This Row],[Date]]), 0)),"")</f>
        <v>4</v>
      </c>
      <c r="W129" s="105">
        <v>0</v>
      </c>
      <c r="X129" s="105" cm="1">
        <f t="array" ref="X129">IFERROR(INDEX(EDF[[Nutrition]:[Nutrition]], MATCH(1, (EDF[[Nom]:[Nom]]=$D$4)*(EDF[[Date]:[Date]]=Fitness[[#This Row],[Date]]), 0)),"")</f>
        <v>4</v>
      </c>
      <c r="Y129" s="105">
        <v>0</v>
      </c>
      <c r="Z129" s="5" t="str" cm="1">
        <f t="array" ref="Z129">IFERROR(INDEX(RPE[[Investissement du jour]:[Investissement du jour]], MATCH(1, (RPE[[Nom]:[Nom]]=$D$4)*(RPE[[Date]:[Date]]=Fitness[[#This Row],[Date]]), 0)), "")</f>
        <v/>
      </c>
      <c r="AB129" s="4"/>
      <c r="AC129" s="4"/>
      <c r="AD129" s="4"/>
      <c r="AF129" s="4"/>
      <c r="AG129" s="4"/>
      <c r="AH129" s="4"/>
      <c r="AI129" s="4"/>
      <c r="AJ129" s="4"/>
      <c r="AL129" s="4"/>
      <c r="AM129" s="4"/>
      <c r="AN129" s="4"/>
      <c r="AP129" s="4"/>
      <c r="AQ129" s="4"/>
      <c r="AR129" s="4"/>
      <c r="AS129" s="4"/>
      <c r="AT129" s="4"/>
      <c r="AU129" s="4"/>
      <c r="AV129" s="4"/>
    </row>
    <row r="130" spans="2:48" x14ac:dyDescent="0.2">
      <c r="B130" s="97"/>
      <c r="C130" s="95">
        <f t="shared" ref="C130:C193" si="0">D130</f>
        <v>45125</v>
      </c>
      <c r="D130" s="96">
        <v>45125</v>
      </c>
      <c r="E130" s="106" cm="1">
        <f t="array" ref="E130">IFERROR(INDEX(RPE[[sRPE_tot]:[sRPE_tot]], MATCH(1, (RPE[[Nom]:[Nom]]=$D$4)*(RPE[[Date]:[Date]]=Fitness[[#This Row],[Date]]), 0)), 0)</f>
        <v>0</v>
      </c>
      <c r="F130" s="106"/>
      <c r="G130" s="106"/>
      <c r="H130" s="106"/>
      <c r="I130" s="106">
        <v>0</v>
      </c>
      <c r="J130" s="106">
        <v>0</v>
      </c>
      <c r="K130" s="106">
        <v>0</v>
      </c>
      <c r="L130" s="105" cm="1">
        <f t="array" ref="L130">IFERROR(INDEX(EDF[[Total EDF]:[Total EDF]], MATCH(1, (EDF[[Nom]:[Nom]]=$D$4)*(EDF[[Date]:[Date]]=Fitness[[#This Row],[Date]]), 0)),"")</f>
        <v>16</v>
      </c>
      <c r="M130" s="105">
        <v>0</v>
      </c>
      <c r="N130" s="105" cm="1">
        <f t="array" ref="N130">IFERROR(INDEX(EDF[[Humeur]:[Humeur]], MATCH(1, (EDF[[Nom]:[Nom]]=$D$4)*(EDF[[Date]:[Date]]=Fitness[[#This Row],[Date]]), 0)),"")</f>
        <v>2</v>
      </c>
      <c r="O130" s="105">
        <v>0</v>
      </c>
      <c r="P130" s="105" cm="1">
        <f t="array" ref="P130">IFERROR(INDEX(EDF[[Stress]:[Stress]], MATCH(1, (EDF[[Nom]:[Nom]]=$D$4)*(EDF[[Date]:[Date]]=Fitness[[#This Row],[Date]]), 0)),"")</f>
        <v>2</v>
      </c>
      <c r="Q130" s="105">
        <v>0</v>
      </c>
      <c r="R130" s="105" cm="1">
        <f t="array" ref="R130">IFERROR(INDEX(EDF[[Sommeil]:[Sommeil]], MATCH(1, (EDF[[Nom]:[Nom]]=$D$4)*(EDF[[Date]:[Date]]=Fitness[[#This Row],[Date]]), 0)),"")</f>
        <v>2</v>
      </c>
      <c r="S130" s="105">
        <v>0</v>
      </c>
      <c r="T130" s="105" cm="1">
        <f t="array" ref="T130">IFERROR(INDEX(EDF[[Etat Physique]:[Etat Physique]], MATCH(1, (EDF[[Nom]:[Nom]]=$D$4)*(EDF[[Date]:[Date]]=Fitness[[#This Row],[Date]]), 0)),"")</f>
        <v>2</v>
      </c>
      <c r="U130" s="105">
        <v>0</v>
      </c>
      <c r="V130" s="105" cm="1">
        <f t="array" ref="V130">IFERROR(INDEX(EDF[[Hydratation]:[Hydratation]], MATCH(1, (EDF[[Nom]:[Nom]]=$D$4)*(EDF[[Date]:[Date]]=Fitness[[#This Row],[Date]]), 0)),"")</f>
        <v>4</v>
      </c>
      <c r="W130" s="105">
        <v>0</v>
      </c>
      <c r="X130" s="105" cm="1">
        <f t="array" ref="X130">IFERROR(INDEX(EDF[[Nutrition]:[Nutrition]], MATCH(1, (EDF[[Nom]:[Nom]]=$D$4)*(EDF[[Date]:[Date]]=Fitness[[#This Row],[Date]]), 0)),"")</f>
        <v>4</v>
      </c>
      <c r="Y130" s="105">
        <v>0</v>
      </c>
      <c r="Z130" s="5" t="str" cm="1">
        <f t="array" ref="Z130">IFERROR(INDEX(RPE[[Investissement du jour]:[Investissement du jour]], MATCH(1, (RPE[[Nom]:[Nom]]=$D$4)*(RPE[[Date]:[Date]]=Fitness[[#This Row],[Date]]), 0)), "")</f>
        <v/>
      </c>
      <c r="AB130" s="4"/>
      <c r="AC130" s="4"/>
      <c r="AD130" s="4"/>
      <c r="AF130" s="4"/>
      <c r="AG130" s="4"/>
      <c r="AH130" s="4"/>
      <c r="AI130" s="4"/>
      <c r="AJ130" s="4"/>
      <c r="AL130" s="4"/>
      <c r="AM130" s="4"/>
      <c r="AN130" s="4"/>
      <c r="AP130" s="4"/>
      <c r="AQ130" s="4"/>
      <c r="AR130" s="4"/>
      <c r="AS130" s="4"/>
      <c r="AT130" s="4"/>
      <c r="AU130" s="4"/>
      <c r="AV130" s="4"/>
    </row>
    <row r="131" spans="2:48" x14ac:dyDescent="0.2">
      <c r="B131" s="97"/>
      <c r="C131" s="95">
        <f t="shared" si="0"/>
        <v>45126</v>
      </c>
      <c r="D131" s="96">
        <v>45126</v>
      </c>
      <c r="E131" s="106" cm="1">
        <f t="array" ref="E131">IFERROR(INDEX(RPE[[sRPE_tot]:[sRPE_tot]], MATCH(1, (RPE[[Nom]:[Nom]]=$D$4)*(RPE[[Date]:[Date]]=Fitness[[#This Row],[Date]]), 0)), 0)</f>
        <v>0</v>
      </c>
      <c r="F131" s="106"/>
      <c r="G131" s="106"/>
      <c r="H131" s="106"/>
      <c r="I131" s="106">
        <v>0</v>
      </c>
      <c r="J131" s="106">
        <v>0</v>
      </c>
      <c r="K131" s="106">
        <v>0</v>
      </c>
      <c r="L131" s="105" cm="1">
        <f t="array" ref="L131">IFERROR(INDEX(EDF[[Total EDF]:[Total EDF]], MATCH(1, (EDF[[Nom]:[Nom]]=$D$4)*(EDF[[Date]:[Date]]=Fitness[[#This Row],[Date]]), 0)),"")</f>
        <v>15</v>
      </c>
      <c r="M131" s="105">
        <v>0</v>
      </c>
      <c r="N131" s="105" cm="1">
        <f t="array" ref="N131">IFERROR(INDEX(EDF[[Humeur]:[Humeur]], MATCH(1, (EDF[[Nom]:[Nom]]=$D$4)*(EDF[[Date]:[Date]]=Fitness[[#This Row],[Date]]), 0)),"")</f>
        <v>2</v>
      </c>
      <c r="O131" s="105">
        <v>0</v>
      </c>
      <c r="P131" s="105" cm="1">
        <f t="array" ref="P131">IFERROR(INDEX(EDF[[Stress]:[Stress]], MATCH(1, (EDF[[Nom]:[Nom]]=$D$4)*(EDF[[Date]:[Date]]=Fitness[[#This Row],[Date]]), 0)),"")</f>
        <v>2</v>
      </c>
      <c r="Q131" s="105">
        <v>0</v>
      </c>
      <c r="R131" s="105" cm="1">
        <f t="array" ref="R131">IFERROR(INDEX(EDF[[Sommeil]:[Sommeil]], MATCH(1, (EDF[[Nom]:[Nom]]=$D$4)*(EDF[[Date]:[Date]]=Fitness[[#This Row],[Date]]), 0)),"")</f>
        <v>2</v>
      </c>
      <c r="S131" s="105">
        <v>0</v>
      </c>
      <c r="T131" s="105" cm="1">
        <f t="array" ref="T131">IFERROR(INDEX(EDF[[Etat Physique]:[Etat Physique]], MATCH(1, (EDF[[Nom]:[Nom]]=$D$4)*(EDF[[Date]:[Date]]=Fitness[[#This Row],[Date]]), 0)),"")</f>
        <v>1</v>
      </c>
      <c r="U131" s="105">
        <v>0</v>
      </c>
      <c r="V131" s="105" cm="1">
        <f t="array" ref="V131">IFERROR(INDEX(EDF[[Hydratation]:[Hydratation]], MATCH(1, (EDF[[Nom]:[Nom]]=$D$4)*(EDF[[Date]:[Date]]=Fitness[[#This Row],[Date]]), 0)),"")</f>
        <v>4</v>
      </c>
      <c r="W131" s="105">
        <v>0</v>
      </c>
      <c r="X131" s="105" cm="1">
        <f t="array" ref="X131">IFERROR(INDEX(EDF[[Nutrition]:[Nutrition]], MATCH(1, (EDF[[Nom]:[Nom]]=$D$4)*(EDF[[Date]:[Date]]=Fitness[[#This Row],[Date]]), 0)),"")</f>
        <v>4</v>
      </c>
      <c r="Y131" s="105">
        <v>0</v>
      </c>
      <c r="Z131" s="5" t="str" cm="1">
        <f t="array" ref="Z131">IFERROR(INDEX(RPE[[Investissement du jour]:[Investissement du jour]], MATCH(1, (RPE[[Nom]:[Nom]]=$D$4)*(RPE[[Date]:[Date]]=Fitness[[#This Row],[Date]]), 0)), "")</f>
        <v/>
      </c>
      <c r="AB131" s="4"/>
      <c r="AC131" s="4"/>
      <c r="AD131" s="4"/>
      <c r="AF131" s="4"/>
      <c r="AG131" s="4"/>
      <c r="AH131" s="4"/>
      <c r="AI131" s="4"/>
      <c r="AJ131" s="4"/>
      <c r="AL131" s="4"/>
      <c r="AM131" s="4"/>
      <c r="AN131" s="4"/>
      <c r="AP131" s="4"/>
      <c r="AQ131" s="4"/>
      <c r="AR131" s="4"/>
      <c r="AS131" s="4"/>
      <c r="AT131" s="4"/>
      <c r="AU131" s="4"/>
      <c r="AV131" s="4"/>
    </row>
    <row r="132" spans="2:48" x14ac:dyDescent="0.2">
      <c r="B132" s="97"/>
      <c r="C132" s="95">
        <f t="shared" si="0"/>
        <v>45127</v>
      </c>
      <c r="D132" s="96">
        <v>45127</v>
      </c>
      <c r="E132" s="106" cm="1">
        <f t="array" ref="E132">IFERROR(INDEX(RPE[[sRPE_tot]:[sRPE_tot]], MATCH(1, (RPE[[Nom]:[Nom]]=$D$4)*(RPE[[Date]:[Date]]=Fitness[[#This Row],[Date]]), 0)), 0)</f>
        <v>0</v>
      </c>
      <c r="F132" s="106"/>
      <c r="G132" s="106"/>
      <c r="H132" s="106"/>
      <c r="I132" s="106">
        <v>0</v>
      </c>
      <c r="J132" s="106">
        <v>0</v>
      </c>
      <c r="K132" s="106">
        <v>0</v>
      </c>
      <c r="L132" s="105" cm="1">
        <f t="array" ref="L132">IFERROR(INDEX(EDF[[Total EDF]:[Total EDF]], MATCH(1, (EDF[[Nom]:[Nom]]=$D$4)*(EDF[[Date]:[Date]]=Fitness[[#This Row],[Date]]), 0)),"")</f>
        <v>15</v>
      </c>
      <c r="M132" s="105">
        <v>0</v>
      </c>
      <c r="N132" s="105" cm="1">
        <f t="array" ref="N132">IFERROR(INDEX(EDF[[Humeur]:[Humeur]], MATCH(1, (EDF[[Nom]:[Nom]]=$D$4)*(EDF[[Date]:[Date]]=Fitness[[#This Row],[Date]]), 0)),"")</f>
        <v>2</v>
      </c>
      <c r="O132" s="105">
        <v>0</v>
      </c>
      <c r="P132" s="105" cm="1">
        <f t="array" ref="P132">IFERROR(INDEX(EDF[[Stress]:[Stress]], MATCH(1, (EDF[[Nom]:[Nom]]=$D$4)*(EDF[[Date]:[Date]]=Fitness[[#This Row],[Date]]), 0)),"")</f>
        <v>2</v>
      </c>
      <c r="Q132" s="105">
        <v>0</v>
      </c>
      <c r="R132" s="105" cm="1">
        <f t="array" ref="R132">IFERROR(INDEX(EDF[[Sommeil]:[Sommeil]], MATCH(1, (EDF[[Nom]:[Nom]]=$D$4)*(EDF[[Date]:[Date]]=Fitness[[#This Row],[Date]]), 0)),"")</f>
        <v>2</v>
      </c>
      <c r="S132" s="105">
        <v>0</v>
      </c>
      <c r="T132" s="105" cm="1">
        <f t="array" ref="T132">IFERROR(INDEX(EDF[[Etat Physique]:[Etat Physique]], MATCH(1, (EDF[[Nom]:[Nom]]=$D$4)*(EDF[[Date]:[Date]]=Fitness[[#This Row],[Date]]), 0)),"")</f>
        <v>1</v>
      </c>
      <c r="U132" s="105">
        <v>0</v>
      </c>
      <c r="V132" s="105" cm="1">
        <f t="array" ref="V132">IFERROR(INDEX(EDF[[Hydratation]:[Hydratation]], MATCH(1, (EDF[[Nom]:[Nom]]=$D$4)*(EDF[[Date]:[Date]]=Fitness[[#This Row],[Date]]), 0)),"")</f>
        <v>4</v>
      </c>
      <c r="W132" s="105">
        <v>0</v>
      </c>
      <c r="X132" s="105" cm="1">
        <f t="array" ref="X132">IFERROR(INDEX(EDF[[Nutrition]:[Nutrition]], MATCH(1, (EDF[[Nom]:[Nom]]=$D$4)*(EDF[[Date]:[Date]]=Fitness[[#This Row],[Date]]), 0)),"")</f>
        <v>4</v>
      </c>
      <c r="Y132" s="105">
        <v>0</v>
      </c>
      <c r="Z132" s="5" t="str" cm="1">
        <f t="array" ref="Z132">IFERROR(INDEX(RPE[[Investissement du jour]:[Investissement du jour]], MATCH(1, (RPE[[Nom]:[Nom]]=$D$4)*(RPE[[Date]:[Date]]=Fitness[[#This Row],[Date]]), 0)), "")</f>
        <v/>
      </c>
      <c r="AB132" s="4"/>
      <c r="AC132" s="4"/>
      <c r="AD132" s="4"/>
      <c r="AF132" s="4"/>
      <c r="AG132" s="4"/>
      <c r="AH132" s="4"/>
      <c r="AI132" s="4"/>
      <c r="AJ132" s="4"/>
      <c r="AL132" s="4"/>
      <c r="AM132" s="4"/>
      <c r="AN132" s="4"/>
      <c r="AP132" s="4"/>
      <c r="AQ132" s="4"/>
      <c r="AR132" s="4"/>
      <c r="AS132" s="4"/>
      <c r="AT132" s="4"/>
      <c r="AU132" s="4"/>
      <c r="AV132" s="4"/>
    </row>
    <row r="133" spans="2:48" x14ac:dyDescent="0.2">
      <c r="B133" s="97"/>
      <c r="C133" s="95">
        <f t="shared" si="0"/>
        <v>45128</v>
      </c>
      <c r="D133" s="96">
        <v>45128</v>
      </c>
      <c r="E133" s="106" cm="1">
        <f t="array" ref="E133">IFERROR(INDEX(RPE[[sRPE_tot]:[sRPE_tot]], MATCH(1, (RPE[[Nom]:[Nom]]=$D$4)*(RPE[[Date]:[Date]]=Fitness[[#This Row],[Date]]), 0)), 0)</f>
        <v>0</v>
      </c>
      <c r="F133" s="106"/>
      <c r="G133" s="106"/>
      <c r="H133" s="106"/>
      <c r="I133" s="106">
        <v>0</v>
      </c>
      <c r="J133" s="106">
        <v>0</v>
      </c>
      <c r="K133" s="106">
        <v>0</v>
      </c>
      <c r="L133" s="105" t="str" cm="1">
        <f t="array" ref="L133">IFERROR(INDEX(EDF[[Total EDF]:[Total EDF]], MATCH(1, (EDF[[Nom]:[Nom]]=$D$4)*(EDF[[Date]:[Date]]=Fitness[[#This Row],[Date]]), 0)),"")</f>
        <v/>
      </c>
      <c r="M133" s="105">
        <v>0</v>
      </c>
      <c r="N133" s="105" t="str" cm="1">
        <f t="array" ref="N133">IFERROR(INDEX(EDF[[Humeur]:[Humeur]], MATCH(1, (EDF[[Nom]:[Nom]]=$D$4)*(EDF[[Date]:[Date]]=Fitness[[#This Row],[Date]]), 0)),"")</f>
        <v/>
      </c>
      <c r="O133" s="105">
        <v>0</v>
      </c>
      <c r="P133" s="105" t="str" cm="1">
        <f t="array" ref="P133">IFERROR(INDEX(EDF[[Stress]:[Stress]], MATCH(1, (EDF[[Nom]:[Nom]]=$D$4)*(EDF[[Date]:[Date]]=Fitness[[#This Row],[Date]]), 0)),"")</f>
        <v/>
      </c>
      <c r="Q133" s="105">
        <v>0</v>
      </c>
      <c r="R133" s="105" t="str" cm="1">
        <f t="array" ref="R133">IFERROR(INDEX(EDF[[Sommeil]:[Sommeil]], MATCH(1, (EDF[[Nom]:[Nom]]=$D$4)*(EDF[[Date]:[Date]]=Fitness[[#This Row],[Date]]), 0)),"")</f>
        <v/>
      </c>
      <c r="S133" s="105">
        <v>0</v>
      </c>
      <c r="T133" s="105" t="str" cm="1">
        <f t="array" ref="T133">IFERROR(INDEX(EDF[[Etat Physique]:[Etat Physique]], MATCH(1, (EDF[[Nom]:[Nom]]=$D$4)*(EDF[[Date]:[Date]]=Fitness[[#This Row],[Date]]), 0)),"")</f>
        <v/>
      </c>
      <c r="U133" s="105">
        <v>0</v>
      </c>
      <c r="V133" s="105" t="str" cm="1">
        <f t="array" ref="V133">IFERROR(INDEX(EDF[[Hydratation]:[Hydratation]], MATCH(1, (EDF[[Nom]:[Nom]]=$D$4)*(EDF[[Date]:[Date]]=Fitness[[#This Row],[Date]]), 0)),"")</f>
        <v/>
      </c>
      <c r="W133" s="105">
        <v>0</v>
      </c>
      <c r="X133" s="105" t="str" cm="1">
        <f t="array" ref="X133">IFERROR(INDEX(EDF[[Nutrition]:[Nutrition]], MATCH(1, (EDF[[Nom]:[Nom]]=$D$4)*(EDF[[Date]:[Date]]=Fitness[[#This Row],[Date]]), 0)),"")</f>
        <v/>
      </c>
      <c r="Y133" s="105">
        <v>0</v>
      </c>
      <c r="Z133" s="5" t="str" cm="1">
        <f t="array" ref="Z133">IFERROR(INDEX(RPE[[Investissement du jour]:[Investissement du jour]], MATCH(1, (RPE[[Nom]:[Nom]]=$D$4)*(RPE[[Date]:[Date]]=Fitness[[#This Row],[Date]]), 0)), "")</f>
        <v/>
      </c>
      <c r="AB133" s="4"/>
      <c r="AC133" s="4"/>
      <c r="AD133" s="4"/>
      <c r="AF133" s="4"/>
      <c r="AG133" s="4"/>
      <c r="AH133" s="4"/>
      <c r="AI133" s="4"/>
      <c r="AJ133" s="4"/>
      <c r="AL133" s="4"/>
      <c r="AM133" s="4"/>
      <c r="AN133" s="4"/>
      <c r="AP133" s="4"/>
      <c r="AQ133" s="4"/>
      <c r="AR133" s="4"/>
      <c r="AS133" s="4"/>
      <c r="AT133" s="4"/>
      <c r="AU133" s="4"/>
      <c r="AV133" s="4"/>
    </row>
    <row r="134" spans="2:48" x14ac:dyDescent="0.2">
      <c r="B134" s="97"/>
      <c r="C134" s="95">
        <f t="shared" si="0"/>
        <v>45129</v>
      </c>
      <c r="D134" s="96">
        <v>45129</v>
      </c>
      <c r="E134" s="106" cm="1">
        <f t="array" ref="E134">IFERROR(INDEX(RPE[[sRPE_tot]:[sRPE_tot]], MATCH(1, (RPE[[Nom]:[Nom]]=$D$4)*(RPE[[Date]:[Date]]=Fitness[[#This Row],[Date]]), 0)), 0)</f>
        <v>0</v>
      </c>
      <c r="F134" s="106"/>
      <c r="G134" s="106"/>
      <c r="H134" s="106"/>
      <c r="I134" s="106">
        <v>0</v>
      </c>
      <c r="J134" s="106">
        <v>0</v>
      </c>
      <c r="K134" s="106">
        <v>0</v>
      </c>
      <c r="L134" s="105" cm="1">
        <f t="array" ref="L134">IFERROR(INDEX(EDF[[Total EDF]:[Total EDF]], MATCH(1, (EDF[[Nom]:[Nom]]=$D$4)*(EDF[[Date]:[Date]]=Fitness[[#This Row],[Date]]), 0)),"")</f>
        <v>15</v>
      </c>
      <c r="M134" s="105">
        <v>0</v>
      </c>
      <c r="N134" s="105" cm="1">
        <f t="array" ref="N134">IFERROR(INDEX(EDF[[Humeur]:[Humeur]], MATCH(1, (EDF[[Nom]:[Nom]]=$D$4)*(EDF[[Date]:[Date]]=Fitness[[#This Row],[Date]]), 0)),"")</f>
        <v>2</v>
      </c>
      <c r="O134" s="105">
        <v>0</v>
      </c>
      <c r="P134" s="105" cm="1">
        <f t="array" ref="P134">IFERROR(INDEX(EDF[[Stress]:[Stress]], MATCH(1, (EDF[[Nom]:[Nom]]=$D$4)*(EDF[[Date]:[Date]]=Fitness[[#This Row],[Date]]), 0)),"")</f>
        <v>2</v>
      </c>
      <c r="Q134" s="105">
        <v>0</v>
      </c>
      <c r="R134" s="105" cm="1">
        <f t="array" ref="R134">IFERROR(INDEX(EDF[[Sommeil]:[Sommeil]], MATCH(1, (EDF[[Nom]:[Nom]]=$D$4)*(EDF[[Date]:[Date]]=Fitness[[#This Row],[Date]]), 0)),"")</f>
        <v>2</v>
      </c>
      <c r="S134" s="105">
        <v>0</v>
      </c>
      <c r="T134" s="105" cm="1">
        <f t="array" ref="T134">IFERROR(INDEX(EDF[[Etat Physique]:[Etat Physique]], MATCH(1, (EDF[[Nom]:[Nom]]=$D$4)*(EDF[[Date]:[Date]]=Fitness[[#This Row],[Date]]), 0)),"")</f>
        <v>1</v>
      </c>
      <c r="U134" s="105">
        <v>0</v>
      </c>
      <c r="V134" s="105" cm="1">
        <f t="array" ref="V134">IFERROR(INDEX(EDF[[Hydratation]:[Hydratation]], MATCH(1, (EDF[[Nom]:[Nom]]=$D$4)*(EDF[[Date]:[Date]]=Fitness[[#This Row],[Date]]), 0)),"")</f>
        <v>4</v>
      </c>
      <c r="W134" s="105">
        <v>0</v>
      </c>
      <c r="X134" s="105" cm="1">
        <f t="array" ref="X134">IFERROR(INDEX(EDF[[Nutrition]:[Nutrition]], MATCH(1, (EDF[[Nom]:[Nom]]=$D$4)*(EDF[[Date]:[Date]]=Fitness[[#This Row],[Date]]), 0)),"")</f>
        <v>4</v>
      </c>
      <c r="Y134" s="105">
        <v>0</v>
      </c>
      <c r="Z134" s="5" t="str" cm="1">
        <f t="array" ref="Z134">IFERROR(INDEX(RPE[[Investissement du jour]:[Investissement du jour]], MATCH(1, (RPE[[Nom]:[Nom]]=$D$4)*(RPE[[Date]:[Date]]=Fitness[[#This Row],[Date]]), 0)), "")</f>
        <v/>
      </c>
      <c r="AB134" s="4"/>
      <c r="AC134" s="4"/>
      <c r="AD134" s="4"/>
      <c r="AF134" s="4"/>
      <c r="AG134" s="4"/>
      <c r="AH134" s="4"/>
      <c r="AI134" s="4"/>
      <c r="AJ134" s="4"/>
      <c r="AL134" s="4"/>
      <c r="AM134" s="4"/>
      <c r="AN134" s="4"/>
      <c r="AP134" s="4"/>
      <c r="AQ134" s="4"/>
      <c r="AR134" s="4"/>
      <c r="AS134" s="4"/>
      <c r="AT134" s="4"/>
      <c r="AU134" s="4"/>
      <c r="AV134" s="4"/>
    </row>
    <row r="135" spans="2:48" x14ac:dyDescent="0.2">
      <c r="B135" s="97"/>
      <c r="C135" s="95">
        <f t="shared" si="0"/>
        <v>45130</v>
      </c>
      <c r="D135" s="96">
        <v>45130</v>
      </c>
      <c r="E135" s="106" cm="1">
        <f t="array" ref="E135">IFERROR(INDEX(RPE[[sRPE_tot]:[sRPE_tot]], MATCH(1, (RPE[[Nom]:[Nom]]=$D$4)*(RPE[[Date]:[Date]]=Fitness[[#This Row],[Date]]), 0)), 0)</f>
        <v>0</v>
      </c>
      <c r="F135" s="106"/>
      <c r="G135" s="106"/>
      <c r="H135" s="106"/>
      <c r="I135" s="106">
        <v>0</v>
      </c>
      <c r="J135" s="106">
        <v>0</v>
      </c>
      <c r="K135" s="106">
        <v>0</v>
      </c>
      <c r="L135" s="105" cm="1">
        <f t="array" ref="L135">IFERROR(INDEX(EDF[[Total EDF]:[Total EDF]], MATCH(1, (EDF[[Nom]:[Nom]]=$D$4)*(EDF[[Date]:[Date]]=Fitness[[#This Row],[Date]]), 0)),"")</f>
        <v>16</v>
      </c>
      <c r="M135" s="105">
        <v>0</v>
      </c>
      <c r="N135" s="105" cm="1">
        <f t="array" ref="N135">IFERROR(INDEX(EDF[[Humeur]:[Humeur]], MATCH(1, (EDF[[Nom]:[Nom]]=$D$4)*(EDF[[Date]:[Date]]=Fitness[[#This Row],[Date]]), 0)),"")</f>
        <v>2</v>
      </c>
      <c r="O135" s="105">
        <v>0</v>
      </c>
      <c r="P135" s="105" cm="1">
        <f t="array" ref="P135">IFERROR(INDEX(EDF[[Stress]:[Stress]], MATCH(1, (EDF[[Nom]:[Nom]]=$D$4)*(EDF[[Date]:[Date]]=Fitness[[#This Row],[Date]]), 0)),"")</f>
        <v>2</v>
      </c>
      <c r="Q135" s="105">
        <v>0</v>
      </c>
      <c r="R135" s="105" cm="1">
        <f t="array" ref="R135">IFERROR(INDEX(EDF[[Sommeil]:[Sommeil]], MATCH(1, (EDF[[Nom]:[Nom]]=$D$4)*(EDF[[Date]:[Date]]=Fitness[[#This Row],[Date]]), 0)),"")</f>
        <v>2</v>
      </c>
      <c r="S135" s="105">
        <v>0</v>
      </c>
      <c r="T135" s="105" cm="1">
        <f t="array" ref="T135">IFERROR(INDEX(EDF[[Etat Physique]:[Etat Physique]], MATCH(1, (EDF[[Nom]:[Nom]]=$D$4)*(EDF[[Date]:[Date]]=Fitness[[#This Row],[Date]]), 0)),"")</f>
        <v>2</v>
      </c>
      <c r="U135" s="105">
        <v>0</v>
      </c>
      <c r="V135" s="105" cm="1">
        <f t="array" ref="V135">IFERROR(INDEX(EDF[[Hydratation]:[Hydratation]], MATCH(1, (EDF[[Nom]:[Nom]]=$D$4)*(EDF[[Date]:[Date]]=Fitness[[#This Row],[Date]]), 0)),"")</f>
        <v>4</v>
      </c>
      <c r="W135" s="105">
        <v>0</v>
      </c>
      <c r="X135" s="105" cm="1">
        <f t="array" ref="X135">IFERROR(INDEX(EDF[[Nutrition]:[Nutrition]], MATCH(1, (EDF[[Nom]:[Nom]]=$D$4)*(EDF[[Date]:[Date]]=Fitness[[#This Row],[Date]]), 0)),"")</f>
        <v>4</v>
      </c>
      <c r="Y135" s="105">
        <v>0</v>
      </c>
      <c r="Z135" s="5" t="str" cm="1">
        <f t="array" ref="Z135">IFERROR(INDEX(RPE[[Investissement du jour]:[Investissement du jour]], MATCH(1, (RPE[[Nom]:[Nom]]=$D$4)*(RPE[[Date]:[Date]]=Fitness[[#This Row],[Date]]), 0)), "")</f>
        <v/>
      </c>
      <c r="AB135" s="4"/>
      <c r="AC135" s="4"/>
      <c r="AD135" s="4"/>
      <c r="AF135" s="4"/>
      <c r="AG135" s="4"/>
      <c r="AH135" s="4"/>
      <c r="AI135" s="4"/>
      <c r="AJ135" s="4"/>
      <c r="AL135" s="4"/>
      <c r="AM135" s="4"/>
      <c r="AN135" s="4"/>
      <c r="AP135" s="4"/>
      <c r="AQ135" s="4"/>
      <c r="AR135" s="4"/>
      <c r="AS135" s="4"/>
      <c r="AT135" s="4"/>
      <c r="AU135" s="4"/>
      <c r="AV135" s="4"/>
    </row>
    <row r="136" spans="2:48" x14ac:dyDescent="0.2">
      <c r="B136" s="97"/>
      <c r="C136" s="95">
        <f t="shared" si="0"/>
        <v>45131</v>
      </c>
      <c r="D136" s="96">
        <v>45131</v>
      </c>
      <c r="E136" s="106" cm="1">
        <f t="array" ref="E136">IFERROR(INDEX(RPE[[sRPE_tot]:[sRPE_tot]], MATCH(1, (RPE[[Nom]:[Nom]]=$D$4)*(RPE[[Date]:[Date]]=Fitness[[#This Row],[Date]]), 0)), 0)</f>
        <v>0</v>
      </c>
      <c r="F136" s="106">
        <f>SUM(E129:E135)</f>
        <v>0</v>
      </c>
      <c r="G136" s="106">
        <f>IFERROR(AVERAGE(E129:E135), "")</f>
        <v>0</v>
      </c>
      <c r="H136" s="106">
        <f>IFERROR(STDEV(E129:E135), "")</f>
        <v>0</v>
      </c>
      <c r="I136" s="106">
        <f>IFERROR(Fitness[[#This Row],[Charge moy]]/Fitness[[#This Row],[ET (SD)]], 0)</f>
        <v>0</v>
      </c>
      <c r="J136" s="106">
        <f>IFERROR(Fitness[[#This Row],[Charge hebdo]]*Fitness[[#This Row],[Monotonie]], 0)</f>
        <v>0</v>
      </c>
      <c r="K136" s="106">
        <f>IFERROR(Fitness[[#This Row],[Charge hebdo]]-Fitness[[#This Row],[Fatigue]], 0)</f>
        <v>0</v>
      </c>
      <c r="L136" s="105" cm="1">
        <f t="array" ref="L136">IFERROR(INDEX(EDF[[Total EDF]:[Total EDF]], MATCH(1, (EDF[[Nom]:[Nom]]=$D$4)*(EDF[[Date]:[Date]]=Fitness[[#This Row],[Date]]), 0)),"")</f>
        <v>16</v>
      </c>
      <c r="M136" s="105">
        <f>IFERROR(AVERAGE(L129:L135), "")</f>
        <v>15.833333333333334</v>
      </c>
      <c r="N136" s="105" cm="1">
        <f t="array" ref="N136">IFERROR(INDEX(EDF[[Humeur]:[Humeur]], MATCH(1, (EDF[[Nom]:[Nom]]=$D$4)*(EDF[[Date]:[Date]]=Fitness[[#This Row],[Date]]), 0)),"")</f>
        <v>2</v>
      </c>
      <c r="O136" s="105">
        <f>IFERROR(AVERAGE(N129:N135), "")</f>
        <v>2.1666666666666665</v>
      </c>
      <c r="P136" s="105" cm="1">
        <f t="array" ref="P136">IFERROR(INDEX(EDF[[Stress]:[Stress]], MATCH(1, (EDF[[Nom]:[Nom]]=$D$4)*(EDF[[Date]:[Date]]=Fitness[[#This Row],[Date]]), 0)),"")</f>
        <v>2</v>
      </c>
      <c r="Q136" s="105">
        <f>IFERROR(AVERAGE(P129:P135), "")</f>
        <v>2.1666666666666665</v>
      </c>
      <c r="R136" s="105" cm="1">
        <f t="array" ref="R136">IFERROR(INDEX(EDF[[Sommeil]:[Sommeil]], MATCH(1, (EDF[[Nom]:[Nom]]=$D$4)*(EDF[[Date]:[Date]]=Fitness[[#This Row],[Date]]), 0)),"")</f>
        <v>2</v>
      </c>
      <c r="S136" s="105">
        <f>IFERROR(AVERAGE(R129:R135), "")</f>
        <v>2</v>
      </c>
      <c r="T136" s="105" cm="1">
        <f t="array" ref="T136">IFERROR(INDEX(EDF[[Etat Physique]:[Etat Physique]], MATCH(1, (EDF[[Nom]:[Nom]]=$D$4)*(EDF[[Date]:[Date]]=Fitness[[#This Row],[Date]]), 0)),"")</f>
        <v>2</v>
      </c>
      <c r="U136" s="105">
        <f>IFERROR(AVERAGE(T129:T135), "")</f>
        <v>1.5</v>
      </c>
      <c r="V136" s="105" cm="1">
        <f t="array" ref="V136">IFERROR(INDEX(EDF[[Hydratation]:[Hydratation]], MATCH(1, (EDF[[Nom]:[Nom]]=$D$4)*(EDF[[Date]:[Date]]=Fitness[[#This Row],[Date]]), 0)),"")</f>
        <v>4</v>
      </c>
      <c r="W136" s="105">
        <f>IFERROR(AVERAGE(V129:V135), "")</f>
        <v>4</v>
      </c>
      <c r="X136" s="105" cm="1">
        <f t="array" ref="X136">IFERROR(INDEX(EDF[[Nutrition]:[Nutrition]], MATCH(1, (EDF[[Nom]:[Nom]]=$D$4)*(EDF[[Date]:[Date]]=Fitness[[#This Row],[Date]]), 0)),"")</f>
        <v>4</v>
      </c>
      <c r="Y136" s="105">
        <f>IFERROR(AVERAGE(X129:X135), "")</f>
        <v>4</v>
      </c>
      <c r="Z136" s="5" t="str" cm="1">
        <f t="array" ref="Z136">IFERROR(INDEX(RPE[[Investissement du jour]:[Investissement du jour]], MATCH(1, (RPE[[Nom]:[Nom]]=$D$4)*(RPE[[Date]:[Date]]=Fitness[[#This Row],[Date]]), 0)), "")</f>
        <v/>
      </c>
      <c r="AB136" s="4"/>
      <c r="AC136" s="4"/>
      <c r="AD136" s="4"/>
      <c r="AF136" s="4"/>
      <c r="AG136" s="4"/>
      <c r="AH136" s="4"/>
      <c r="AI136" s="4"/>
      <c r="AJ136" s="4"/>
      <c r="AL136" s="4"/>
      <c r="AM136" s="4"/>
      <c r="AN136" s="4"/>
      <c r="AP136" s="4"/>
      <c r="AQ136" s="4"/>
      <c r="AR136" s="4"/>
      <c r="AS136" s="4"/>
      <c r="AT136" s="4"/>
      <c r="AU136" s="4"/>
      <c r="AV136" s="4"/>
    </row>
    <row r="137" spans="2:48" x14ac:dyDescent="0.2">
      <c r="B137" s="97"/>
      <c r="C137" s="95">
        <f t="shared" si="0"/>
        <v>45132</v>
      </c>
      <c r="D137" s="96">
        <v>45132</v>
      </c>
      <c r="E137" s="106" cm="1">
        <f t="array" ref="E137">IFERROR(INDEX(RPE[[sRPE_tot]:[sRPE_tot]], MATCH(1, (RPE[[Nom]:[Nom]]=$D$4)*(RPE[[Date]:[Date]]=Fitness[[#This Row],[Date]]), 0)), 0)</f>
        <v>0</v>
      </c>
      <c r="F137" s="106">
        <f t="shared" ref="F137:F200" si="1">SUM(E130:E136)</f>
        <v>0</v>
      </c>
      <c r="G137" s="106">
        <f t="shared" ref="G137:G200" si="2">IFERROR(AVERAGE(E130:E136), "")</f>
        <v>0</v>
      </c>
      <c r="H137" s="106">
        <f t="shared" ref="H137:H200" si="3">IFERROR(STDEV(E130:E136), "")</f>
        <v>0</v>
      </c>
      <c r="I137" s="106">
        <f>IFERROR(Fitness[[#This Row],[Charge moy]]/Fitness[[#This Row],[ET (SD)]], 0)</f>
        <v>0</v>
      </c>
      <c r="J137" s="106">
        <f>IFERROR(Fitness[[#This Row],[Charge hebdo]]*Fitness[[#This Row],[Monotonie]], 0)</f>
        <v>0</v>
      </c>
      <c r="K137" s="106">
        <f>IFERROR(Fitness[[#This Row],[Charge hebdo]]-Fitness[[#This Row],[Fatigue]], 0)</f>
        <v>0</v>
      </c>
      <c r="L137" s="105" cm="1">
        <f t="array" ref="L137">IFERROR(INDEX(EDF[[Total EDF]:[Total EDF]], MATCH(1, (EDF[[Nom]:[Nom]]=$D$4)*(EDF[[Date]:[Date]]=Fitness[[#This Row],[Date]]), 0)),"")</f>
        <v>18</v>
      </c>
      <c r="M137" s="105">
        <v>0</v>
      </c>
      <c r="N137" s="105" cm="1">
        <f t="array" ref="N137">IFERROR(INDEX(EDF[[Humeur]:[Humeur]], MATCH(1, (EDF[[Nom]:[Nom]]=$D$4)*(EDF[[Date]:[Date]]=Fitness[[#This Row],[Date]]), 0)),"")</f>
        <v>2</v>
      </c>
      <c r="O137" s="105">
        <f t="shared" ref="O137:O446" si="4">IFERROR(AVERAGE(N130:N136), "")</f>
        <v>2</v>
      </c>
      <c r="P137" s="105" cm="1">
        <f t="array" ref="P137">IFERROR(INDEX(EDF[[Stress]:[Stress]], MATCH(1, (EDF[[Nom]:[Nom]]=$D$4)*(EDF[[Date]:[Date]]=Fitness[[#This Row],[Date]]), 0)),"")</f>
        <v>2</v>
      </c>
      <c r="Q137" s="105">
        <f t="shared" ref="Q137:Q446" si="5">IFERROR(AVERAGE(P130:P136), "")</f>
        <v>2</v>
      </c>
      <c r="R137" s="105" cm="1">
        <f t="array" ref="R137">IFERROR(INDEX(EDF[[Sommeil]:[Sommeil]], MATCH(1, (EDF[[Nom]:[Nom]]=$D$4)*(EDF[[Date]:[Date]]=Fitness[[#This Row],[Date]]), 0)),"")</f>
        <v>3</v>
      </c>
      <c r="S137" s="105">
        <f t="shared" ref="S137:S446" si="6">IFERROR(AVERAGE(R130:R136), "")</f>
        <v>2</v>
      </c>
      <c r="T137" s="105" cm="1">
        <f t="array" ref="T137">IFERROR(INDEX(EDF[[Etat Physique]:[Etat Physique]], MATCH(1, (EDF[[Nom]:[Nom]]=$D$4)*(EDF[[Date]:[Date]]=Fitness[[#This Row],[Date]]), 0)),"")</f>
        <v>3</v>
      </c>
      <c r="U137" s="105">
        <f t="shared" ref="U137:U446" si="7">IFERROR(AVERAGE(T130:T136), "")</f>
        <v>1.5</v>
      </c>
      <c r="V137" s="105" cm="1">
        <f t="array" ref="V137">IFERROR(INDEX(EDF[[Hydratation]:[Hydratation]], MATCH(1, (EDF[[Nom]:[Nom]]=$D$4)*(EDF[[Date]:[Date]]=Fitness[[#This Row],[Date]]), 0)),"")</f>
        <v>4</v>
      </c>
      <c r="W137" s="105">
        <f t="shared" ref="W137:W446" si="8">IFERROR(AVERAGE(V130:V136), "")</f>
        <v>4</v>
      </c>
      <c r="X137" s="105" cm="1">
        <f t="array" ref="X137">IFERROR(INDEX(EDF[[Nutrition]:[Nutrition]], MATCH(1, (EDF[[Nom]:[Nom]]=$D$4)*(EDF[[Date]:[Date]]=Fitness[[#This Row],[Date]]), 0)),"")</f>
        <v>4</v>
      </c>
      <c r="Y137" s="105">
        <f t="shared" ref="Y137:Y446" si="9">IFERROR(AVERAGE(X130:X136), "")</f>
        <v>4</v>
      </c>
      <c r="Z137" s="5" t="str" cm="1">
        <f t="array" ref="Z137">IFERROR(INDEX(RPE[[Investissement du jour]:[Investissement du jour]], MATCH(1, (RPE[[Nom]:[Nom]]=$D$4)*(RPE[[Date]:[Date]]=Fitness[[#This Row],[Date]]), 0)), "")</f>
        <v/>
      </c>
      <c r="AB137" s="4"/>
      <c r="AC137" s="4"/>
      <c r="AD137" s="4"/>
      <c r="AF137" s="4"/>
      <c r="AG137" s="4"/>
      <c r="AH137" s="4"/>
      <c r="AI137" s="4"/>
      <c r="AJ137" s="4"/>
      <c r="AL137" s="4"/>
      <c r="AM137" s="4"/>
      <c r="AN137" s="4"/>
      <c r="AP137" s="4"/>
      <c r="AQ137" s="4"/>
      <c r="AR137" s="4"/>
      <c r="AS137" s="4"/>
      <c r="AT137" s="4"/>
      <c r="AU137" s="4"/>
      <c r="AV137" s="4"/>
    </row>
    <row r="138" spans="2:48" x14ac:dyDescent="0.2">
      <c r="B138" s="97"/>
      <c r="C138" s="95">
        <f t="shared" si="0"/>
        <v>45133</v>
      </c>
      <c r="D138" s="96">
        <v>45133</v>
      </c>
      <c r="E138" s="106" cm="1">
        <f t="array" ref="E138">IFERROR(INDEX(RPE[[sRPE_tot]:[sRPE_tot]], MATCH(1, (RPE[[Nom]:[Nom]]=$D$4)*(RPE[[Date]:[Date]]=Fitness[[#This Row],[Date]]), 0)), 0)</f>
        <v>0</v>
      </c>
      <c r="F138" s="106">
        <f t="shared" si="1"/>
        <v>0</v>
      </c>
      <c r="G138" s="106">
        <f t="shared" si="2"/>
        <v>0</v>
      </c>
      <c r="H138" s="106">
        <f t="shared" si="3"/>
        <v>0</v>
      </c>
      <c r="I138" s="106">
        <f>IFERROR(Fitness[[#This Row],[Charge moy]]/Fitness[[#This Row],[ET (SD)]], 0)</f>
        <v>0</v>
      </c>
      <c r="J138" s="106">
        <f>IFERROR(Fitness[[#This Row],[Charge hebdo]]*Fitness[[#This Row],[Monotonie]], 0)</f>
        <v>0</v>
      </c>
      <c r="K138" s="106">
        <f>IFERROR(Fitness[[#This Row],[Charge hebdo]]-Fitness[[#This Row],[Fatigue]], 0)</f>
        <v>0</v>
      </c>
      <c r="L138" s="105" t="str" cm="1">
        <f t="array" ref="L138">IFERROR(INDEX(EDF[[Total EDF]:[Total EDF]], MATCH(1, (EDF[[Nom]:[Nom]]=$D$4)*(EDF[[Date]:[Date]]=Fitness[[#This Row],[Date]]), 0)),"")</f>
        <v/>
      </c>
      <c r="M138" s="105">
        <v>0</v>
      </c>
      <c r="N138" s="105" t="str" cm="1">
        <f t="array" ref="N138">IFERROR(INDEX(EDF[[Humeur]:[Humeur]], MATCH(1, (EDF[[Nom]:[Nom]]=$D$4)*(EDF[[Date]:[Date]]=Fitness[[#This Row],[Date]]), 0)),"")</f>
        <v/>
      </c>
      <c r="O138" s="105">
        <f t="shared" si="4"/>
        <v>2</v>
      </c>
      <c r="P138" s="105" t="str" cm="1">
        <f t="array" ref="P138">IFERROR(INDEX(EDF[[Stress]:[Stress]], MATCH(1, (EDF[[Nom]:[Nom]]=$D$4)*(EDF[[Date]:[Date]]=Fitness[[#This Row],[Date]]), 0)),"")</f>
        <v/>
      </c>
      <c r="Q138" s="105">
        <f t="shared" si="5"/>
        <v>2</v>
      </c>
      <c r="R138" s="105" t="str" cm="1">
        <f t="array" ref="R138">IFERROR(INDEX(EDF[[Sommeil]:[Sommeil]], MATCH(1, (EDF[[Nom]:[Nom]]=$D$4)*(EDF[[Date]:[Date]]=Fitness[[#This Row],[Date]]), 0)),"")</f>
        <v/>
      </c>
      <c r="S138" s="105">
        <f t="shared" si="6"/>
        <v>2.1666666666666665</v>
      </c>
      <c r="T138" s="105" t="str" cm="1">
        <f t="array" ref="T138">IFERROR(INDEX(EDF[[Etat Physique]:[Etat Physique]], MATCH(1, (EDF[[Nom]:[Nom]]=$D$4)*(EDF[[Date]:[Date]]=Fitness[[#This Row],[Date]]), 0)),"")</f>
        <v/>
      </c>
      <c r="U138" s="105">
        <f t="shared" si="7"/>
        <v>1.6666666666666667</v>
      </c>
      <c r="V138" s="105" t="str" cm="1">
        <f t="array" ref="V138">IFERROR(INDEX(EDF[[Hydratation]:[Hydratation]], MATCH(1, (EDF[[Nom]:[Nom]]=$D$4)*(EDF[[Date]:[Date]]=Fitness[[#This Row],[Date]]), 0)),"")</f>
        <v/>
      </c>
      <c r="W138" s="105">
        <f t="shared" si="8"/>
        <v>4</v>
      </c>
      <c r="X138" s="105" t="str" cm="1">
        <f t="array" ref="X138">IFERROR(INDEX(EDF[[Nutrition]:[Nutrition]], MATCH(1, (EDF[[Nom]:[Nom]]=$D$4)*(EDF[[Date]:[Date]]=Fitness[[#This Row],[Date]]), 0)),"")</f>
        <v/>
      </c>
      <c r="Y138" s="105">
        <f t="shared" si="9"/>
        <v>4</v>
      </c>
      <c r="Z138" s="5" t="str" cm="1">
        <f t="array" ref="Z138">IFERROR(INDEX(RPE[[Investissement du jour]:[Investissement du jour]], MATCH(1, (RPE[[Nom]:[Nom]]=$D$4)*(RPE[[Date]:[Date]]=Fitness[[#This Row],[Date]]), 0)), "")</f>
        <v/>
      </c>
      <c r="AB138" s="4"/>
      <c r="AC138" s="4"/>
      <c r="AD138" s="4"/>
      <c r="AF138" s="4"/>
      <c r="AG138" s="4"/>
      <c r="AH138" s="4"/>
      <c r="AI138" s="4"/>
      <c r="AJ138" s="4"/>
      <c r="AL138" s="4"/>
      <c r="AM138" s="4"/>
      <c r="AN138" s="4"/>
      <c r="AP138" s="4"/>
      <c r="AQ138" s="4"/>
      <c r="AR138" s="4"/>
      <c r="AS138" s="4"/>
      <c r="AT138" s="4"/>
      <c r="AU138" s="4"/>
      <c r="AV138" s="4"/>
    </row>
    <row r="139" spans="2:48" x14ac:dyDescent="0.2">
      <c r="B139" s="97"/>
      <c r="C139" s="95">
        <f t="shared" si="0"/>
        <v>45134</v>
      </c>
      <c r="D139" s="96">
        <v>45134</v>
      </c>
      <c r="E139" s="106" cm="1">
        <f t="array" ref="E139">IFERROR(INDEX(RPE[[sRPE_tot]:[sRPE_tot]], MATCH(1, (RPE[[Nom]:[Nom]]=$D$4)*(RPE[[Date]:[Date]]=Fitness[[#This Row],[Date]]), 0)), 0)</f>
        <v>0</v>
      </c>
      <c r="F139" s="106">
        <f t="shared" si="1"/>
        <v>0</v>
      </c>
      <c r="G139" s="106">
        <f t="shared" si="2"/>
        <v>0</v>
      </c>
      <c r="H139" s="106">
        <f t="shared" si="3"/>
        <v>0</v>
      </c>
      <c r="I139" s="106">
        <f>IFERROR(Fitness[[#This Row],[Charge moy]]/Fitness[[#This Row],[ET (SD)]], 0)</f>
        <v>0</v>
      </c>
      <c r="J139" s="106">
        <f>IFERROR(Fitness[[#This Row],[Charge hebdo]]*Fitness[[#This Row],[Monotonie]], 0)</f>
        <v>0</v>
      </c>
      <c r="K139" s="106">
        <f>IFERROR(Fitness[[#This Row],[Charge hebdo]]-Fitness[[#This Row],[Fatigue]], 0)</f>
        <v>0</v>
      </c>
      <c r="L139" s="105" cm="1">
        <f t="array" ref="L139">IFERROR(INDEX(EDF[[Total EDF]:[Total EDF]], MATCH(1, (EDF[[Nom]:[Nom]]=$D$4)*(EDF[[Date]:[Date]]=Fitness[[#This Row],[Date]]), 0)),"")</f>
        <v>15</v>
      </c>
      <c r="M139" s="105">
        <v>0</v>
      </c>
      <c r="N139" s="105" cm="1">
        <f t="array" ref="N139">IFERROR(INDEX(EDF[[Humeur]:[Humeur]], MATCH(1, (EDF[[Nom]:[Nom]]=$D$4)*(EDF[[Date]:[Date]]=Fitness[[#This Row],[Date]]), 0)),"")</f>
        <v>2</v>
      </c>
      <c r="O139" s="105">
        <f t="shared" si="4"/>
        <v>2</v>
      </c>
      <c r="P139" s="105" cm="1">
        <f t="array" ref="P139">IFERROR(INDEX(EDF[[Stress]:[Stress]], MATCH(1, (EDF[[Nom]:[Nom]]=$D$4)*(EDF[[Date]:[Date]]=Fitness[[#This Row],[Date]]), 0)),"")</f>
        <v>2</v>
      </c>
      <c r="Q139" s="105">
        <f t="shared" si="5"/>
        <v>2</v>
      </c>
      <c r="R139" s="105" cm="1">
        <f t="array" ref="R139">IFERROR(INDEX(EDF[[Sommeil]:[Sommeil]], MATCH(1, (EDF[[Nom]:[Nom]]=$D$4)*(EDF[[Date]:[Date]]=Fitness[[#This Row],[Date]]), 0)),"")</f>
        <v>2</v>
      </c>
      <c r="S139" s="105">
        <f t="shared" si="6"/>
        <v>2.2000000000000002</v>
      </c>
      <c r="T139" s="105" cm="1">
        <f t="array" ref="T139">IFERROR(INDEX(EDF[[Etat Physique]:[Etat Physique]], MATCH(1, (EDF[[Nom]:[Nom]]=$D$4)*(EDF[[Date]:[Date]]=Fitness[[#This Row],[Date]]), 0)),"")</f>
        <v>1</v>
      </c>
      <c r="U139" s="105">
        <f t="shared" si="7"/>
        <v>1.8</v>
      </c>
      <c r="V139" s="105" cm="1">
        <f t="array" ref="V139">IFERROR(INDEX(EDF[[Hydratation]:[Hydratation]], MATCH(1, (EDF[[Nom]:[Nom]]=$D$4)*(EDF[[Date]:[Date]]=Fitness[[#This Row],[Date]]), 0)),"")</f>
        <v>4</v>
      </c>
      <c r="W139" s="105">
        <f t="shared" si="8"/>
        <v>4</v>
      </c>
      <c r="X139" s="105" cm="1">
        <f t="array" ref="X139">IFERROR(INDEX(EDF[[Nutrition]:[Nutrition]], MATCH(1, (EDF[[Nom]:[Nom]]=$D$4)*(EDF[[Date]:[Date]]=Fitness[[#This Row],[Date]]), 0)),"")</f>
        <v>4</v>
      </c>
      <c r="Y139" s="105">
        <f t="shared" si="9"/>
        <v>4</v>
      </c>
      <c r="Z139" s="5" t="str" cm="1">
        <f t="array" ref="Z139">IFERROR(INDEX(RPE[[Investissement du jour]:[Investissement du jour]], MATCH(1, (RPE[[Nom]:[Nom]]=$D$4)*(RPE[[Date]:[Date]]=Fitness[[#This Row],[Date]]), 0)), "")</f>
        <v/>
      </c>
      <c r="AB139" s="4"/>
      <c r="AC139" s="4"/>
      <c r="AD139" s="4"/>
      <c r="AF139" s="4"/>
      <c r="AG139" s="4"/>
      <c r="AH139" s="4"/>
      <c r="AI139" s="4"/>
      <c r="AJ139" s="4"/>
      <c r="AL139" s="4"/>
      <c r="AM139" s="4"/>
      <c r="AN139" s="4"/>
      <c r="AP139" s="4"/>
      <c r="AQ139" s="4"/>
      <c r="AR139" s="4"/>
      <c r="AS139" s="4"/>
      <c r="AT139" s="4"/>
      <c r="AU139" s="4"/>
      <c r="AV139" s="4"/>
    </row>
    <row r="140" spans="2:48" x14ac:dyDescent="0.2">
      <c r="B140" s="98"/>
      <c r="C140" s="95">
        <f t="shared" si="0"/>
        <v>45135</v>
      </c>
      <c r="D140" s="96">
        <v>45135</v>
      </c>
      <c r="E140" s="106" cm="1">
        <f t="array" ref="E140">IFERROR(INDEX(RPE[[sRPE_tot]:[sRPE_tot]], MATCH(1, (RPE[[Nom]:[Nom]]=$D$4)*(RPE[[Date]:[Date]]=Fitness[[#This Row],[Date]]), 0)), 0)</f>
        <v>0</v>
      </c>
      <c r="F140" s="106">
        <f t="shared" si="1"/>
        <v>0</v>
      </c>
      <c r="G140" s="106">
        <f t="shared" si="2"/>
        <v>0</v>
      </c>
      <c r="H140" s="106">
        <f t="shared" si="3"/>
        <v>0</v>
      </c>
      <c r="I140" s="106">
        <f>IFERROR(Fitness[[#This Row],[Charge moy]]/Fitness[[#This Row],[ET (SD)]], 0)</f>
        <v>0</v>
      </c>
      <c r="J140" s="106">
        <f>IFERROR(Fitness[[#This Row],[Charge hebdo]]*Fitness[[#This Row],[Monotonie]], 0)</f>
        <v>0</v>
      </c>
      <c r="K140" s="106">
        <f>IFERROR(Fitness[[#This Row],[Charge hebdo]]-Fitness[[#This Row],[Fatigue]], 0)</f>
        <v>0</v>
      </c>
      <c r="L140" s="105" t="str" cm="1">
        <f t="array" ref="L140">IFERROR(INDEX(EDF[[Total EDF]:[Total EDF]], MATCH(1, (EDF[[Nom]:[Nom]]=$D$4)*(EDF[[Date]:[Date]]=Fitness[[#This Row],[Date]]), 0)),"")</f>
        <v/>
      </c>
      <c r="M140" s="105">
        <v>0</v>
      </c>
      <c r="N140" s="105" t="str" cm="1">
        <f t="array" ref="N140">IFERROR(INDEX(EDF[[Humeur]:[Humeur]], MATCH(1, (EDF[[Nom]:[Nom]]=$D$4)*(EDF[[Date]:[Date]]=Fitness[[#This Row],[Date]]), 0)),"")</f>
        <v/>
      </c>
      <c r="O140" s="105">
        <f t="shared" si="4"/>
        <v>2</v>
      </c>
      <c r="P140" s="105" t="str" cm="1">
        <f t="array" ref="P140">IFERROR(INDEX(EDF[[Stress]:[Stress]], MATCH(1, (EDF[[Nom]:[Nom]]=$D$4)*(EDF[[Date]:[Date]]=Fitness[[#This Row],[Date]]), 0)),"")</f>
        <v/>
      </c>
      <c r="Q140" s="105">
        <f t="shared" si="5"/>
        <v>2</v>
      </c>
      <c r="R140" s="105" t="str" cm="1">
        <f t="array" ref="R140">IFERROR(INDEX(EDF[[Sommeil]:[Sommeil]], MATCH(1, (EDF[[Nom]:[Nom]]=$D$4)*(EDF[[Date]:[Date]]=Fitness[[#This Row],[Date]]), 0)),"")</f>
        <v/>
      </c>
      <c r="S140" s="105">
        <f t="shared" si="6"/>
        <v>2.2000000000000002</v>
      </c>
      <c r="T140" s="105" t="str" cm="1">
        <f t="array" ref="T140">IFERROR(INDEX(EDF[[Etat Physique]:[Etat Physique]], MATCH(1, (EDF[[Nom]:[Nom]]=$D$4)*(EDF[[Date]:[Date]]=Fitness[[#This Row],[Date]]), 0)),"")</f>
        <v/>
      </c>
      <c r="U140" s="105">
        <f t="shared" si="7"/>
        <v>1.8</v>
      </c>
      <c r="V140" s="105" t="str" cm="1">
        <f t="array" ref="V140">IFERROR(INDEX(EDF[[Hydratation]:[Hydratation]], MATCH(1, (EDF[[Nom]:[Nom]]=$D$4)*(EDF[[Date]:[Date]]=Fitness[[#This Row],[Date]]), 0)),"")</f>
        <v/>
      </c>
      <c r="W140" s="105">
        <f t="shared" si="8"/>
        <v>4</v>
      </c>
      <c r="X140" s="105" t="str" cm="1">
        <f t="array" ref="X140">IFERROR(INDEX(EDF[[Nutrition]:[Nutrition]], MATCH(1, (EDF[[Nom]:[Nom]]=$D$4)*(EDF[[Date]:[Date]]=Fitness[[#This Row],[Date]]), 0)),"")</f>
        <v/>
      </c>
      <c r="Y140" s="105">
        <f t="shared" si="9"/>
        <v>4</v>
      </c>
      <c r="Z140" s="5" t="str" cm="1">
        <f t="array" ref="Z140">IFERROR(INDEX(RPE[[Investissement du jour]:[Investissement du jour]], MATCH(1, (RPE[[Nom]:[Nom]]=$D$4)*(RPE[[Date]:[Date]]=Fitness[[#This Row],[Date]]), 0)), "")</f>
        <v/>
      </c>
      <c r="AB140" s="4"/>
      <c r="AC140" s="4"/>
      <c r="AD140" s="4"/>
      <c r="AF140" s="4"/>
      <c r="AG140" s="4"/>
      <c r="AH140" s="4"/>
      <c r="AI140" s="4"/>
      <c r="AJ140" s="4"/>
      <c r="AL140" s="4"/>
      <c r="AM140" s="4"/>
      <c r="AN140" s="4"/>
      <c r="AP140" s="4"/>
      <c r="AQ140" s="4"/>
      <c r="AR140" s="4"/>
      <c r="AS140" s="4"/>
      <c r="AT140" s="4"/>
      <c r="AU140" s="4"/>
      <c r="AV140" s="4"/>
    </row>
    <row r="141" spans="2:48" x14ac:dyDescent="0.2">
      <c r="B141" s="97"/>
      <c r="C141" s="95">
        <f t="shared" si="0"/>
        <v>45136</v>
      </c>
      <c r="D141" s="96">
        <v>45136</v>
      </c>
      <c r="E141" s="106" cm="1">
        <f t="array" ref="E141">IFERROR(INDEX(RPE[[sRPE_tot]:[sRPE_tot]], MATCH(1, (RPE[[Nom]:[Nom]]=$D$4)*(RPE[[Date]:[Date]]=Fitness[[#This Row],[Date]]), 0)), 0)</f>
        <v>0</v>
      </c>
      <c r="F141" s="106">
        <f t="shared" si="1"/>
        <v>0</v>
      </c>
      <c r="G141" s="106">
        <f t="shared" si="2"/>
        <v>0</v>
      </c>
      <c r="H141" s="106">
        <f t="shared" si="3"/>
        <v>0</v>
      </c>
      <c r="I141" s="106">
        <f>IFERROR(Fitness[[#This Row],[Charge moy]]/Fitness[[#This Row],[ET (SD)]], 0)</f>
        <v>0</v>
      </c>
      <c r="J141" s="106">
        <f>IFERROR(Fitness[[#This Row],[Charge hebdo]]*Fitness[[#This Row],[Monotonie]], 0)</f>
        <v>0</v>
      </c>
      <c r="K141" s="106">
        <f>IFERROR(Fitness[[#This Row],[Charge hebdo]]-Fitness[[#This Row],[Fatigue]], 0)</f>
        <v>0</v>
      </c>
      <c r="L141" s="105" cm="1">
        <f t="array" ref="L141">IFERROR(INDEX(EDF[[Total EDF]:[Total EDF]], MATCH(1, (EDF[[Nom]:[Nom]]=$D$4)*(EDF[[Date]:[Date]]=Fitness[[#This Row],[Date]]), 0)),"")</f>
        <v>18</v>
      </c>
      <c r="M141" s="105">
        <v>0</v>
      </c>
      <c r="N141" s="105" cm="1">
        <f t="array" ref="N141">IFERROR(INDEX(EDF[[Humeur]:[Humeur]], MATCH(1, (EDF[[Nom]:[Nom]]=$D$4)*(EDF[[Date]:[Date]]=Fitness[[#This Row],[Date]]), 0)),"")</f>
        <v>2</v>
      </c>
      <c r="O141" s="105">
        <f t="shared" si="4"/>
        <v>2</v>
      </c>
      <c r="P141" s="105" cm="1">
        <f t="array" ref="P141">IFERROR(INDEX(EDF[[Stress]:[Stress]], MATCH(1, (EDF[[Nom]:[Nom]]=$D$4)*(EDF[[Date]:[Date]]=Fitness[[#This Row],[Date]]), 0)),"")</f>
        <v>2</v>
      </c>
      <c r="Q141" s="105">
        <f t="shared" si="5"/>
        <v>2</v>
      </c>
      <c r="R141" s="105" cm="1">
        <f t="array" ref="R141">IFERROR(INDEX(EDF[[Sommeil]:[Sommeil]], MATCH(1, (EDF[[Nom]:[Nom]]=$D$4)*(EDF[[Date]:[Date]]=Fitness[[#This Row],[Date]]), 0)),"")</f>
        <v>3</v>
      </c>
      <c r="S141" s="105">
        <f t="shared" si="6"/>
        <v>2.2000000000000002</v>
      </c>
      <c r="T141" s="105" cm="1">
        <f t="array" ref="T141">IFERROR(INDEX(EDF[[Etat Physique]:[Etat Physique]], MATCH(1, (EDF[[Nom]:[Nom]]=$D$4)*(EDF[[Date]:[Date]]=Fitness[[#This Row],[Date]]), 0)),"")</f>
        <v>3</v>
      </c>
      <c r="U141" s="105">
        <f t="shared" si="7"/>
        <v>1.8</v>
      </c>
      <c r="V141" s="105" cm="1">
        <f t="array" ref="V141">IFERROR(INDEX(EDF[[Hydratation]:[Hydratation]], MATCH(1, (EDF[[Nom]:[Nom]]=$D$4)*(EDF[[Date]:[Date]]=Fitness[[#This Row],[Date]]), 0)),"")</f>
        <v>4</v>
      </c>
      <c r="W141" s="105">
        <f t="shared" si="8"/>
        <v>4</v>
      </c>
      <c r="X141" s="105" cm="1">
        <f t="array" ref="X141">IFERROR(INDEX(EDF[[Nutrition]:[Nutrition]], MATCH(1, (EDF[[Nom]:[Nom]]=$D$4)*(EDF[[Date]:[Date]]=Fitness[[#This Row],[Date]]), 0)),"")</f>
        <v>4</v>
      </c>
      <c r="Y141" s="105">
        <f t="shared" si="9"/>
        <v>4</v>
      </c>
      <c r="Z141" s="5" t="str" cm="1">
        <f t="array" ref="Z141">IFERROR(INDEX(RPE[[Investissement du jour]:[Investissement du jour]], MATCH(1, (RPE[[Nom]:[Nom]]=$D$4)*(RPE[[Date]:[Date]]=Fitness[[#This Row],[Date]]), 0)), "")</f>
        <v/>
      </c>
      <c r="AB141" s="4"/>
      <c r="AC141" s="4"/>
      <c r="AD141" s="4"/>
      <c r="AF141" s="4"/>
      <c r="AG141" s="4"/>
      <c r="AH141" s="4"/>
      <c r="AI141" s="4"/>
      <c r="AJ141" s="4"/>
      <c r="AL141" s="4"/>
      <c r="AM141" s="4"/>
      <c r="AN141" s="4"/>
      <c r="AP141" s="4"/>
      <c r="AQ141" s="4"/>
      <c r="AR141" s="4"/>
      <c r="AS141" s="4"/>
      <c r="AT141" s="4"/>
      <c r="AU141" s="4"/>
      <c r="AV141" s="4"/>
    </row>
    <row r="142" spans="2:48" x14ac:dyDescent="0.2">
      <c r="B142" s="97"/>
      <c r="C142" s="95">
        <f t="shared" si="0"/>
        <v>45137</v>
      </c>
      <c r="D142" s="96">
        <v>45137</v>
      </c>
      <c r="E142" s="106" cm="1">
        <f t="array" ref="E142">IFERROR(INDEX(RPE[[sRPE_tot]:[sRPE_tot]], MATCH(1, (RPE[[Nom]:[Nom]]=$D$4)*(RPE[[Date]:[Date]]=Fitness[[#This Row],[Date]]), 0)), 0)</f>
        <v>0</v>
      </c>
      <c r="F142" s="106">
        <f t="shared" si="1"/>
        <v>0</v>
      </c>
      <c r="G142" s="106">
        <f t="shared" si="2"/>
        <v>0</v>
      </c>
      <c r="H142" s="106">
        <f t="shared" si="3"/>
        <v>0</v>
      </c>
      <c r="I142" s="106">
        <f>IFERROR(Fitness[[#This Row],[Charge moy]]/Fitness[[#This Row],[ET (SD)]], 0)</f>
        <v>0</v>
      </c>
      <c r="J142" s="106">
        <f>IFERROR(Fitness[[#This Row],[Charge hebdo]]*Fitness[[#This Row],[Monotonie]], 0)</f>
        <v>0</v>
      </c>
      <c r="K142" s="106">
        <f>IFERROR(Fitness[[#This Row],[Charge hebdo]]-Fitness[[#This Row],[Fatigue]], 0)</f>
        <v>0</v>
      </c>
      <c r="L142" s="105" t="str" cm="1">
        <f t="array" ref="L142">IFERROR(INDEX(EDF[[Total EDF]:[Total EDF]], MATCH(1, (EDF[[Nom]:[Nom]]=$D$4)*(EDF[[Date]:[Date]]=Fitness[[#This Row],[Date]]), 0)),"")</f>
        <v/>
      </c>
      <c r="M142" s="105">
        <v>0</v>
      </c>
      <c r="N142" s="105" t="str" cm="1">
        <f t="array" ref="N142">IFERROR(INDEX(EDF[[Humeur]:[Humeur]], MATCH(1, (EDF[[Nom]:[Nom]]=$D$4)*(EDF[[Date]:[Date]]=Fitness[[#This Row],[Date]]), 0)),"")</f>
        <v/>
      </c>
      <c r="O142" s="105">
        <f t="shared" si="4"/>
        <v>2</v>
      </c>
      <c r="P142" s="105" t="str" cm="1">
        <f t="array" ref="P142">IFERROR(INDEX(EDF[[Stress]:[Stress]], MATCH(1, (EDF[[Nom]:[Nom]]=$D$4)*(EDF[[Date]:[Date]]=Fitness[[#This Row],[Date]]), 0)),"")</f>
        <v/>
      </c>
      <c r="Q142" s="105">
        <f t="shared" si="5"/>
        <v>2</v>
      </c>
      <c r="R142" s="105" t="str" cm="1">
        <f t="array" ref="R142">IFERROR(INDEX(EDF[[Sommeil]:[Sommeil]], MATCH(1, (EDF[[Nom]:[Nom]]=$D$4)*(EDF[[Date]:[Date]]=Fitness[[#This Row],[Date]]), 0)),"")</f>
        <v/>
      </c>
      <c r="S142" s="105">
        <f t="shared" si="6"/>
        <v>2.4</v>
      </c>
      <c r="T142" s="105" t="str" cm="1">
        <f t="array" ref="T142">IFERROR(INDEX(EDF[[Etat Physique]:[Etat Physique]], MATCH(1, (EDF[[Nom]:[Nom]]=$D$4)*(EDF[[Date]:[Date]]=Fitness[[#This Row],[Date]]), 0)),"")</f>
        <v/>
      </c>
      <c r="U142" s="105">
        <f t="shared" si="7"/>
        <v>2.2000000000000002</v>
      </c>
      <c r="V142" s="105" t="str" cm="1">
        <f t="array" ref="V142">IFERROR(INDEX(EDF[[Hydratation]:[Hydratation]], MATCH(1, (EDF[[Nom]:[Nom]]=$D$4)*(EDF[[Date]:[Date]]=Fitness[[#This Row],[Date]]), 0)),"")</f>
        <v/>
      </c>
      <c r="W142" s="105">
        <f t="shared" si="8"/>
        <v>4</v>
      </c>
      <c r="X142" s="105" t="str" cm="1">
        <f t="array" ref="X142">IFERROR(INDEX(EDF[[Nutrition]:[Nutrition]], MATCH(1, (EDF[[Nom]:[Nom]]=$D$4)*(EDF[[Date]:[Date]]=Fitness[[#This Row],[Date]]), 0)),"")</f>
        <v/>
      </c>
      <c r="Y142" s="105">
        <f t="shared" si="9"/>
        <v>4</v>
      </c>
      <c r="Z142" s="5" t="str" cm="1">
        <f t="array" ref="Z142">IFERROR(INDEX(RPE[[Investissement du jour]:[Investissement du jour]], MATCH(1, (RPE[[Nom]:[Nom]]=$D$4)*(RPE[[Date]:[Date]]=Fitness[[#This Row],[Date]]), 0)), "")</f>
        <v/>
      </c>
      <c r="AB142" s="4"/>
      <c r="AC142" s="4"/>
      <c r="AD142" s="4"/>
      <c r="AF142" s="4"/>
      <c r="AG142" s="4"/>
      <c r="AH142" s="4"/>
      <c r="AI142" s="4"/>
      <c r="AJ142" s="4"/>
      <c r="AL142" s="4"/>
      <c r="AM142" s="4"/>
      <c r="AN142" s="4"/>
      <c r="AP142" s="4"/>
      <c r="AQ142" s="4"/>
      <c r="AR142" s="4"/>
      <c r="AS142" s="4"/>
      <c r="AT142" s="4"/>
      <c r="AU142" s="4"/>
      <c r="AV142" s="4"/>
    </row>
    <row r="143" spans="2:48" x14ac:dyDescent="0.2">
      <c r="B143" s="97"/>
      <c r="C143" s="95">
        <f t="shared" si="0"/>
        <v>45138</v>
      </c>
      <c r="D143" s="96">
        <v>45138</v>
      </c>
      <c r="E143" s="106" cm="1">
        <f t="array" ref="E143">IFERROR(INDEX(RPE[[sRPE_tot]:[sRPE_tot]], MATCH(1, (RPE[[Nom]:[Nom]]=$D$4)*(RPE[[Date]:[Date]]=Fitness[[#This Row],[Date]]), 0)), 0)</f>
        <v>0</v>
      </c>
      <c r="F143" s="106">
        <f t="shared" si="1"/>
        <v>0</v>
      </c>
      <c r="G143" s="106">
        <f t="shared" si="2"/>
        <v>0</v>
      </c>
      <c r="H143" s="106">
        <f t="shared" si="3"/>
        <v>0</v>
      </c>
      <c r="I143" s="106">
        <f>IFERROR(Fitness[[#This Row],[Charge moy]]/Fitness[[#This Row],[ET (SD)]], 0)</f>
        <v>0</v>
      </c>
      <c r="J143" s="106">
        <f>IFERROR(Fitness[[#This Row],[Charge hebdo]]*Fitness[[#This Row],[Monotonie]], 0)</f>
        <v>0</v>
      </c>
      <c r="K143" s="106">
        <f>IFERROR(Fitness[[#This Row],[Charge hebdo]]-Fitness[[#This Row],[Fatigue]], 0)</f>
        <v>0</v>
      </c>
      <c r="L143" s="105" t="str" cm="1">
        <f t="array" ref="L143">IFERROR(INDEX(EDF[[Total EDF]:[Total EDF]], MATCH(1, (EDF[[Nom]:[Nom]]=$D$4)*(EDF[[Date]:[Date]]=Fitness[[#This Row],[Date]]), 0)),"")</f>
        <v/>
      </c>
      <c r="M143" s="105">
        <f>IFERROR(AVERAGE(L136:L142), "")</f>
        <v>16.75</v>
      </c>
      <c r="N143" s="105" t="str" cm="1">
        <f t="array" ref="N143">IFERROR(INDEX(EDF[[Humeur]:[Humeur]], MATCH(1, (EDF[[Nom]:[Nom]]=$D$4)*(EDF[[Date]:[Date]]=Fitness[[#This Row],[Date]]), 0)),"")</f>
        <v/>
      </c>
      <c r="O143" s="105">
        <f>IFERROR(AVERAGE(N136:N142), "")</f>
        <v>2</v>
      </c>
      <c r="P143" s="105" t="str" cm="1">
        <f t="array" ref="P143">IFERROR(INDEX(EDF[[Stress]:[Stress]], MATCH(1, (EDF[[Nom]:[Nom]]=$D$4)*(EDF[[Date]:[Date]]=Fitness[[#This Row],[Date]]), 0)),"")</f>
        <v/>
      </c>
      <c r="Q143" s="105">
        <f>IFERROR(AVERAGE(P136:P142), "")</f>
        <v>2</v>
      </c>
      <c r="R143" s="105" t="str" cm="1">
        <f t="array" ref="R143">IFERROR(INDEX(EDF[[Sommeil]:[Sommeil]], MATCH(1, (EDF[[Nom]:[Nom]]=$D$4)*(EDF[[Date]:[Date]]=Fitness[[#This Row],[Date]]), 0)),"")</f>
        <v/>
      </c>
      <c r="S143" s="105">
        <f>IFERROR(AVERAGE(R136:R142), "")</f>
        <v>2.5</v>
      </c>
      <c r="T143" s="105" t="str" cm="1">
        <f t="array" ref="T143">IFERROR(INDEX(EDF[[Etat Physique]:[Etat Physique]], MATCH(1, (EDF[[Nom]:[Nom]]=$D$4)*(EDF[[Date]:[Date]]=Fitness[[#This Row],[Date]]), 0)),"")</f>
        <v/>
      </c>
      <c r="U143" s="105">
        <f>IFERROR(AVERAGE(T136:T142), "")</f>
        <v>2.25</v>
      </c>
      <c r="V143" s="105" t="str" cm="1">
        <f t="array" ref="V143">IFERROR(INDEX(EDF[[Hydratation]:[Hydratation]], MATCH(1, (EDF[[Nom]:[Nom]]=$D$4)*(EDF[[Date]:[Date]]=Fitness[[#This Row],[Date]]), 0)),"")</f>
        <v/>
      </c>
      <c r="W143" s="105">
        <f>IFERROR(AVERAGE(V136:V142), "")</f>
        <v>4</v>
      </c>
      <c r="X143" s="105" t="str" cm="1">
        <f t="array" ref="X143">IFERROR(INDEX(EDF[[Nutrition]:[Nutrition]], MATCH(1, (EDF[[Nom]:[Nom]]=$D$4)*(EDF[[Date]:[Date]]=Fitness[[#This Row],[Date]]), 0)),"")</f>
        <v/>
      </c>
      <c r="Y143" s="105">
        <f>IFERROR(AVERAGE(X136:X142), "")</f>
        <v>4</v>
      </c>
      <c r="Z143" s="5" t="str" cm="1">
        <f t="array" ref="Z143">IFERROR(INDEX(RPE[[Investissement du jour]:[Investissement du jour]], MATCH(1, (RPE[[Nom]:[Nom]]=$D$4)*(RPE[[Date]:[Date]]=Fitness[[#This Row],[Date]]), 0)), "")</f>
        <v/>
      </c>
      <c r="AB143" s="4"/>
      <c r="AC143" s="4"/>
      <c r="AD143" s="4"/>
      <c r="AF143" s="4"/>
      <c r="AG143" s="4"/>
      <c r="AH143" s="4"/>
      <c r="AI143" s="4"/>
      <c r="AJ143" s="4"/>
      <c r="AL143" s="4"/>
      <c r="AM143" s="4"/>
      <c r="AN143" s="4"/>
      <c r="AP143" s="4"/>
      <c r="AQ143" s="4"/>
      <c r="AR143" s="4"/>
      <c r="AS143" s="4"/>
      <c r="AT143" s="4"/>
      <c r="AU143" s="4"/>
      <c r="AV143" s="4"/>
    </row>
    <row r="144" spans="2:48" x14ac:dyDescent="0.2">
      <c r="B144" s="97"/>
      <c r="C144" s="95">
        <f t="shared" si="0"/>
        <v>45139</v>
      </c>
      <c r="D144" s="96">
        <v>45139</v>
      </c>
      <c r="E144" s="106" cm="1">
        <f t="array" ref="E144">IFERROR(INDEX(RPE[[sRPE_tot]:[sRPE_tot]], MATCH(1, (RPE[[Nom]:[Nom]]=$D$4)*(RPE[[Date]:[Date]]=Fitness[[#This Row],[Date]]), 0)), 0)</f>
        <v>0</v>
      </c>
      <c r="F144" s="106">
        <f t="shared" si="1"/>
        <v>0</v>
      </c>
      <c r="G144" s="106">
        <f t="shared" si="2"/>
        <v>0</v>
      </c>
      <c r="H144" s="106">
        <f t="shared" si="3"/>
        <v>0</v>
      </c>
      <c r="I144" s="106">
        <f>IFERROR(Fitness[[#This Row],[Charge moy]]/Fitness[[#This Row],[ET (SD)]], 0)</f>
        <v>0</v>
      </c>
      <c r="J144" s="106">
        <f>IFERROR(Fitness[[#This Row],[Charge hebdo]]*Fitness[[#This Row],[Monotonie]], 0)</f>
        <v>0</v>
      </c>
      <c r="K144" s="106">
        <f>IFERROR(Fitness[[#This Row],[Charge hebdo]]-Fitness[[#This Row],[Fatigue]], 0)</f>
        <v>0</v>
      </c>
      <c r="L144" s="105" cm="1">
        <f t="array" ref="L144">IFERROR(INDEX(EDF[[Total EDF]:[Total EDF]], MATCH(1, (EDF[[Nom]:[Nom]]=$D$4)*(EDF[[Date]:[Date]]=Fitness[[#This Row],[Date]]), 0)),"")</f>
        <v>21</v>
      </c>
      <c r="M144" s="105">
        <f t="shared" ref="M144:M192" si="10">IFERROR(AVERAGE(L137:L143), "")</f>
        <v>17</v>
      </c>
      <c r="N144" s="105" cm="1">
        <f t="array" ref="N144">IFERROR(INDEX(EDF[[Humeur]:[Humeur]], MATCH(1, (EDF[[Nom]:[Nom]]=$D$4)*(EDF[[Date]:[Date]]=Fitness[[#This Row],[Date]]), 0)),"")</f>
        <v>3</v>
      </c>
      <c r="O144" s="105">
        <f t="shared" si="4"/>
        <v>2</v>
      </c>
      <c r="P144" s="105" cm="1">
        <f t="array" ref="P144">IFERROR(INDEX(EDF[[Stress]:[Stress]], MATCH(1, (EDF[[Nom]:[Nom]]=$D$4)*(EDF[[Date]:[Date]]=Fitness[[#This Row],[Date]]), 0)),"")</f>
        <v>4</v>
      </c>
      <c r="Q144" s="105">
        <f t="shared" si="5"/>
        <v>2</v>
      </c>
      <c r="R144" s="105" cm="1">
        <f t="array" ref="R144">IFERROR(INDEX(EDF[[Sommeil]:[Sommeil]], MATCH(1, (EDF[[Nom]:[Nom]]=$D$4)*(EDF[[Date]:[Date]]=Fitness[[#This Row],[Date]]), 0)),"")</f>
        <v>2</v>
      </c>
      <c r="S144" s="105">
        <f t="shared" si="6"/>
        <v>2.6666666666666665</v>
      </c>
      <c r="T144" s="105" cm="1">
        <f t="array" ref="T144">IFERROR(INDEX(EDF[[Etat Physique]:[Etat Physique]], MATCH(1, (EDF[[Nom]:[Nom]]=$D$4)*(EDF[[Date]:[Date]]=Fitness[[#This Row],[Date]]), 0)),"")</f>
        <v>4</v>
      </c>
      <c r="U144" s="105">
        <f t="shared" si="7"/>
        <v>2.3333333333333335</v>
      </c>
      <c r="V144" s="105" cm="1">
        <f t="array" ref="V144">IFERROR(INDEX(EDF[[Hydratation]:[Hydratation]], MATCH(1, (EDF[[Nom]:[Nom]]=$D$4)*(EDF[[Date]:[Date]]=Fitness[[#This Row],[Date]]), 0)),"")</f>
        <v>4</v>
      </c>
      <c r="W144" s="105">
        <f t="shared" si="8"/>
        <v>4</v>
      </c>
      <c r="X144" s="105" cm="1">
        <f t="array" ref="X144">IFERROR(INDEX(EDF[[Nutrition]:[Nutrition]], MATCH(1, (EDF[[Nom]:[Nom]]=$D$4)*(EDF[[Date]:[Date]]=Fitness[[#This Row],[Date]]), 0)),"")</f>
        <v>4</v>
      </c>
      <c r="Y144" s="105">
        <f t="shared" si="9"/>
        <v>4</v>
      </c>
      <c r="Z144" s="5" t="str" cm="1">
        <f t="array" ref="Z144">IFERROR(INDEX(RPE[[Investissement du jour]:[Investissement du jour]], MATCH(1, (RPE[[Nom]:[Nom]]=$D$4)*(RPE[[Date]:[Date]]=Fitness[[#This Row],[Date]]), 0)), "")</f>
        <v/>
      </c>
      <c r="AB144" s="4"/>
      <c r="AC144" s="4"/>
      <c r="AD144" s="4"/>
      <c r="AF144" s="4"/>
      <c r="AG144" s="4"/>
      <c r="AH144" s="4"/>
      <c r="AI144" s="4"/>
      <c r="AJ144" s="4"/>
      <c r="AL144" s="4"/>
      <c r="AM144" s="4"/>
      <c r="AN144" s="4"/>
      <c r="AP144" s="4"/>
      <c r="AQ144" s="4"/>
      <c r="AR144" s="4"/>
      <c r="AS144" s="4"/>
      <c r="AT144" s="4"/>
      <c r="AU144" s="4"/>
      <c r="AV144" s="4"/>
    </row>
    <row r="145" spans="2:48" x14ac:dyDescent="0.2">
      <c r="B145" s="97"/>
      <c r="C145" s="95">
        <f t="shared" si="0"/>
        <v>45140</v>
      </c>
      <c r="D145" s="96">
        <v>45140</v>
      </c>
      <c r="E145" s="106" cm="1">
        <f t="array" ref="E145">IFERROR(INDEX(RPE[[sRPE_tot]:[sRPE_tot]], MATCH(1, (RPE[[Nom]:[Nom]]=$D$4)*(RPE[[Date]:[Date]]=Fitness[[#This Row],[Date]]), 0)), 0)</f>
        <v>0</v>
      </c>
      <c r="F145" s="106">
        <f t="shared" si="1"/>
        <v>0</v>
      </c>
      <c r="G145" s="106">
        <f t="shared" si="2"/>
        <v>0</v>
      </c>
      <c r="H145" s="106">
        <f t="shared" si="3"/>
        <v>0</v>
      </c>
      <c r="I145" s="106">
        <f>IFERROR(Fitness[[#This Row],[Charge moy]]/Fitness[[#This Row],[ET (SD)]], 0)</f>
        <v>0</v>
      </c>
      <c r="J145" s="106">
        <f>IFERROR(Fitness[[#This Row],[Charge hebdo]]*Fitness[[#This Row],[Monotonie]], 0)</f>
        <v>0</v>
      </c>
      <c r="K145" s="106">
        <f>IFERROR(Fitness[[#This Row],[Charge hebdo]]-Fitness[[#This Row],[Fatigue]], 0)</f>
        <v>0</v>
      </c>
      <c r="L145" s="105" cm="1">
        <f t="array" ref="L145">IFERROR(INDEX(EDF[[Total EDF]:[Total EDF]], MATCH(1, (EDF[[Nom]:[Nom]]=$D$4)*(EDF[[Date]:[Date]]=Fitness[[#This Row],[Date]]), 0)),"")</f>
        <v>19</v>
      </c>
      <c r="M145" s="105">
        <f t="shared" si="10"/>
        <v>18</v>
      </c>
      <c r="N145" s="105" cm="1">
        <f t="array" ref="N145">IFERROR(INDEX(EDF[[Humeur]:[Humeur]], MATCH(1, (EDF[[Nom]:[Nom]]=$D$4)*(EDF[[Date]:[Date]]=Fitness[[#This Row],[Date]]), 0)),"")</f>
        <v>2</v>
      </c>
      <c r="O145" s="105">
        <f t="shared" si="4"/>
        <v>2.3333333333333335</v>
      </c>
      <c r="P145" s="105" cm="1">
        <f t="array" ref="P145">IFERROR(INDEX(EDF[[Stress]:[Stress]], MATCH(1, (EDF[[Nom]:[Nom]]=$D$4)*(EDF[[Date]:[Date]]=Fitness[[#This Row],[Date]]), 0)),"")</f>
        <v>2</v>
      </c>
      <c r="Q145" s="105">
        <f t="shared" si="5"/>
        <v>2.6666666666666665</v>
      </c>
      <c r="R145" s="105" cm="1">
        <f t="array" ref="R145">IFERROR(INDEX(EDF[[Sommeil]:[Sommeil]], MATCH(1, (EDF[[Nom]:[Nom]]=$D$4)*(EDF[[Date]:[Date]]=Fitness[[#This Row],[Date]]), 0)),"")</f>
        <v>4</v>
      </c>
      <c r="S145" s="105">
        <f t="shared" si="6"/>
        <v>2.3333333333333335</v>
      </c>
      <c r="T145" s="105" cm="1">
        <f t="array" ref="T145">IFERROR(INDEX(EDF[[Etat Physique]:[Etat Physique]], MATCH(1, (EDF[[Nom]:[Nom]]=$D$4)*(EDF[[Date]:[Date]]=Fitness[[#This Row],[Date]]), 0)),"")</f>
        <v>3</v>
      </c>
      <c r="U145" s="105">
        <f t="shared" si="7"/>
        <v>2.6666666666666665</v>
      </c>
      <c r="V145" s="105" cm="1">
        <f t="array" ref="V145">IFERROR(INDEX(EDF[[Hydratation]:[Hydratation]], MATCH(1, (EDF[[Nom]:[Nom]]=$D$4)*(EDF[[Date]:[Date]]=Fitness[[#This Row],[Date]]), 0)),"")</f>
        <v>4</v>
      </c>
      <c r="W145" s="105">
        <f t="shared" si="8"/>
        <v>4</v>
      </c>
      <c r="X145" s="105" cm="1">
        <f t="array" ref="X145">IFERROR(INDEX(EDF[[Nutrition]:[Nutrition]], MATCH(1, (EDF[[Nom]:[Nom]]=$D$4)*(EDF[[Date]:[Date]]=Fitness[[#This Row],[Date]]), 0)),"")</f>
        <v>4</v>
      </c>
      <c r="Y145" s="105">
        <f t="shared" si="9"/>
        <v>4</v>
      </c>
      <c r="Z145" s="5" t="str" cm="1">
        <f t="array" ref="Z145">IFERROR(INDEX(RPE[[Investissement du jour]:[Investissement du jour]], MATCH(1, (RPE[[Nom]:[Nom]]=$D$4)*(RPE[[Date]:[Date]]=Fitness[[#This Row],[Date]]), 0)), "")</f>
        <v/>
      </c>
      <c r="AB145" s="4"/>
      <c r="AC145" s="4"/>
      <c r="AD145" s="4"/>
      <c r="AF145" s="4"/>
      <c r="AG145" s="4"/>
      <c r="AH145" s="4"/>
      <c r="AI145" s="4"/>
      <c r="AJ145" s="4"/>
      <c r="AL145" s="4"/>
      <c r="AM145" s="4"/>
      <c r="AN145" s="4"/>
      <c r="AP145" s="4"/>
      <c r="AQ145" s="4"/>
      <c r="AR145" s="4"/>
      <c r="AS145" s="4"/>
      <c r="AT145" s="4"/>
      <c r="AU145" s="4"/>
      <c r="AV145" s="4"/>
    </row>
    <row r="146" spans="2:48" x14ac:dyDescent="0.2">
      <c r="B146" s="97"/>
      <c r="C146" s="95">
        <f t="shared" si="0"/>
        <v>45141</v>
      </c>
      <c r="D146" s="96">
        <v>45141</v>
      </c>
      <c r="E146" s="106" cm="1">
        <f t="array" ref="E146">IFERROR(INDEX(RPE[[sRPE_tot]:[sRPE_tot]], MATCH(1, (RPE[[Nom]:[Nom]]=$D$4)*(RPE[[Date]:[Date]]=Fitness[[#This Row],[Date]]), 0)), 0)</f>
        <v>0</v>
      </c>
      <c r="F146" s="106">
        <f t="shared" si="1"/>
        <v>0</v>
      </c>
      <c r="G146" s="106">
        <f t="shared" si="2"/>
        <v>0</v>
      </c>
      <c r="H146" s="106">
        <f t="shared" si="3"/>
        <v>0</v>
      </c>
      <c r="I146" s="106">
        <f>IFERROR(Fitness[[#This Row],[Charge moy]]/Fitness[[#This Row],[ET (SD)]], 0)</f>
        <v>0</v>
      </c>
      <c r="J146" s="106">
        <f>IFERROR(Fitness[[#This Row],[Charge hebdo]]*Fitness[[#This Row],[Monotonie]], 0)</f>
        <v>0</v>
      </c>
      <c r="K146" s="106">
        <f>IFERROR(Fitness[[#This Row],[Charge hebdo]]-Fitness[[#This Row],[Fatigue]], 0)</f>
        <v>0</v>
      </c>
      <c r="L146" s="105" cm="1">
        <f t="array" ref="L146">IFERROR(INDEX(EDF[[Total EDF]:[Total EDF]], MATCH(1, (EDF[[Nom]:[Nom]]=$D$4)*(EDF[[Date]:[Date]]=Fitness[[#This Row],[Date]]), 0)),"")</f>
        <v>17</v>
      </c>
      <c r="M146" s="105">
        <f t="shared" si="10"/>
        <v>18.25</v>
      </c>
      <c r="N146" s="105" cm="1">
        <f t="array" ref="N146">IFERROR(INDEX(EDF[[Humeur]:[Humeur]], MATCH(1, (EDF[[Nom]:[Nom]]=$D$4)*(EDF[[Date]:[Date]]=Fitness[[#This Row],[Date]]), 0)),"")</f>
        <v>2</v>
      </c>
      <c r="O146" s="105">
        <f t="shared" si="4"/>
        <v>2.25</v>
      </c>
      <c r="P146" s="105" cm="1">
        <f t="array" ref="P146">IFERROR(INDEX(EDF[[Stress]:[Stress]], MATCH(1, (EDF[[Nom]:[Nom]]=$D$4)*(EDF[[Date]:[Date]]=Fitness[[#This Row],[Date]]), 0)),"")</f>
        <v>2</v>
      </c>
      <c r="Q146" s="105">
        <f t="shared" si="5"/>
        <v>2.5</v>
      </c>
      <c r="R146" s="105" cm="1">
        <f t="array" ref="R146">IFERROR(INDEX(EDF[[Sommeil]:[Sommeil]], MATCH(1, (EDF[[Nom]:[Nom]]=$D$4)*(EDF[[Date]:[Date]]=Fitness[[#This Row],[Date]]), 0)),"")</f>
        <v>2</v>
      </c>
      <c r="S146" s="105">
        <f t="shared" si="6"/>
        <v>2.75</v>
      </c>
      <c r="T146" s="105" cm="1">
        <f t="array" ref="T146">IFERROR(INDEX(EDF[[Etat Physique]:[Etat Physique]], MATCH(1, (EDF[[Nom]:[Nom]]=$D$4)*(EDF[[Date]:[Date]]=Fitness[[#This Row],[Date]]), 0)),"")</f>
        <v>3</v>
      </c>
      <c r="U146" s="105">
        <f t="shared" si="7"/>
        <v>2.75</v>
      </c>
      <c r="V146" s="105" cm="1">
        <f t="array" ref="V146">IFERROR(INDEX(EDF[[Hydratation]:[Hydratation]], MATCH(1, (EDF[[Nom]:[Nom]]=$D$4)*(EDF[[Date]:[Date]]=Fitness[[#This Row],[Date]]), 0)),"")</f>
        <v>4</v>
      </c>
      <c r="W146" s="105">
        <f t="shared" si="8"/>
        <v>4</v>
      </c>
      <c r="X146" s="105" cm="1">
        <f t="array" ref="X146">IFERROR(INDEX(EDF[[Nutrition]:[Nutrition]], MATCH(1, (EDF[[Nom]:[Nom]]=$D$4)*(EDF[[Date]:[Date]]=Fitness[[#This Row],[Date]]), 0)),"")</f>
        <v>4</v>
      </c>
      <c r="Y146" s="105">
        <f t="shared" si="9"/>
        <v>4</v>
      </c>
      <c r="Z146" s="5" t="str" cm="1">
        <f t="array" ref="Z146">IFERROR(INDEX(RPE[[Investissement du jour]:[Investissement du jour]], MATCH(1, (RPE[[Nom]:[Nom]]=$D$4)*(RPE[[Date]:[Date]]=Fitness[[#This Row],[Date]]), 0)), "")</f>
        <v/>
      </c>
      <c r="AB146" s="4"/>
      <c r="AC146" s="4"/>
      <c r="AF146" s="4"/>
      <c r="AG146" s="4"/>
      <c r="AH146" s="4"/>
      <c r="AI146" s="4"/>
      <c r="AJ146" s="4"/>
      <c r="AL146" s="4"/>
      <c r="AM146" s="4"/>
      <c r="AP146" s="4"/>
      <c r="AQ146" s="4"/>
      <c r="AR146" s="4"/>
      <c r="AS146" s="4"/>
      <c r="AT146" s="4"/>
      <c r="AU146" s="4"/>
      <c r="AV146" s="4"/>
    </row>
    <row r="147" spans="2:48" x14ac:dyDescent="0.2">
      <c r="B147" s="97"/>
      <c r="C147" s="95">
        <f t="shared" si="0"/>
        <v>45142</v>
      </c>
      <c r="D147" s="96">
        <v>45142</v>
      </c>
      <c r="E147" s="106" cm="1">
        <f t="array" ref="E147">IFERROR(INDEX(RPE[[sRPE_tot]:[sRPE_tot]], MATCH(1, (RPE[[Nom]:[Nom]]=$D$4)*(RPE[[Date]:[Date]]=Fitness[[#This Row],[Date]]), 0)), 0)</f>
        <v>0</v>
      </c>
      <c r="F147" s="106">
        <f t="shared" si="1"/>
        <v>0</v>
      </c>
      <c r="G147" s="106">
        <f t="shared" si="2"/>
        <v>0</v>
      </c>
      <c r="H147" s="106">
        <f t="shared" si="3"/>
        <v>0</v>
      </c>
      <c r="I147" s="106">
        <f>IFERROR(Fitness[[#This Row],[Charge moy]]/Fitness[[#This Row],[ET (SD)]], 0)</f>
        <v>0</v>
      </c>
      <c r="J147" s="106">
        <f>IFERROR(Fitness[[#This Row],[Charge hebdo]]*Fitness[[#This Row],[Monotonie]], 0)</f>
        <v>0</v>
      </c>
      <c r="K147" s="106">
        <f>IFERROR(Fitness[[#This Row],[Charge hebdo]]-Fitness[[#This Row],[Fatigue]], 0)</f>
        <v>0</v>
      </c>
      <c r="L147" s="105" cm="1">
        <f t="array" ref="L147">IFERROR(INDEX(EDF[[Total EDF]:[Total EDF]], MATCH(1, (EDF[[Nom]:[Nom]]=$D$4)*(EDF[[Date]:[Date]]=Fitness[[#This Row],[Date]]), 0)),"")</f>
        <v>22</v>
      </c>
      <c r="M147" s="105">
        <f t="shared" si="10"/>
        <v>18.75</v>
      </c>
      <c r="N147" s="105" cm="1">
        <f t="array" ref="N147">IFERROR(INDEX(EDF[[Humeur]:[Humeur]], MATCH(1, (EDF[[Nom]:[Nom]]=$D$4)*(EDF[[Date]:[Date]]=Fitness[[#This Row],[Date]]), 0)),"")</f>
        <v>3</v>
      </c>
      <c r="O147" s="105">
        <f t="shared" si="4"/>
        <v>2.25</v>
      </c>
      <c r="P147" s="105" cm="1">
        <f t="array" ref="P147">IFERROR(INDEX(EDF[[Stress]:[Stress]], MATCH(1, (EDF[[Nom]:[Nom]]=$D$4)*(EDF[[Date]:[Date]]=Fitness[[#This Row],[Date]]), 0)),"")</f>
        <v>4</v>
      </c>
      <c r="Q147" s="105">
        <f t="shared" si="5"/>
        <v>2.5</v>
      </c>
      <c r="R147" s="105" cm="1">
        <f t="array" ref="R147">IFERROR(INDEX(EDF[[Sommeil]:[Sommeil]], MATCH(1, (EDF[[Nom]:[Nom]]=$D$4)*(EDF[[Date]:[Date]]=Fitness[[#This Row],[Date]]), 0)),"")</f>
        <v>4</v>
      </c>
      <c r="S147" s="105">
        <f t="shared" si="6"/>
        <v>2.75</v>
      </c>
      <c r="T147" s="105" cm="1">
        <f t="array" ref="T147">IFERROR(INDEX(EDF[[Etat Physique]:[Etat Physique]], MATCH(1, (EDF[[Nom]:[Nom]]=$D$4)*(EDF[[Date]:[Date]]=Fitness[[#This Row],[Date]]), 0)),"")</f>
        <v>3</v>
      </c>
      <c r="U147" s="105">
        <f t="shared" si="7"/>
        <v>3.25</v>
      </c>
      <c r="V147" s="105" cm="1">
        <f t="array" ref="V147">IFERROR(INDEX(EDF[[Hydratation]:[Hydratation]], MATCH(1, (EDF[[Nom]:[Nom]]=$D$4)*(EDF[[Date]:[Date]]=Fitness[[#This Row],[Date]]), 0)),"")</f>
        <v>4</v>
      </c>
      <c r="W147" s="105">
        <f t="shared" si="8"/>
        <v>4</v>
      </c>
      <c r="X147" s="105" cm="1">
        <f t="array" ref="X147">IFERROR(INDEX(EDF[[Nutrition]:[Nutrition]], MATCH(1, (EDF[[Nom]:[Nom]]=$D$4)*(EDF[[Date]:[Date]]=Fitness[[#This Row],[Date]]), 0)),"")</f>
        <v>4</v>
      </c>
      <c r="Y147" s="105">
        <f t="shared" si="9"/>
        <v>4</v>
      </c>
      <c r="Z147" s="5" t="str" cm="1">
        <f t="array" ref="Z147">IFERROR(INDEX(RPE[[Investissement du jour]:[Investissement du jour]], MATCH(1, (RPE[[Nom]:[Nom]]=$D$4)*(RPE[[Date]:[Date]]=Fitness[[#This Row],[Date]]), 0)), "")</f>
        <v/>
      </c>
      <c r="AB147" s="4"/>
      <c r="AC147" s="4"/>
      <c r="AF147" s="4"/>
      <c r="AG147" s="4"/>
      <c r="AH147" s="4"/>
      <c r="AI147" s="4"/>
      <c r="AJ147" s="4"/>
      <c r="AL147" s="4"/>
      <c r="AM147" s="4"/>
      <c r="AP147" s="4"/>
      <c r="AQ147" s="4"/>
      <c r="AR147" s="4"/>
      <c r="AS147" s="4"/>
      <c r="AT147" s="4"/>
      <c r="AU147" s="4"/>
      <c r="AV147" s="4"/>
    </row>
    <row r="148" spans="2:48" x14ac:dyDescent="0.2">
      <c r="B148" s="97"/>
      <c r="C148" s="95">
        <f t="shared" si="0"/>
        <v>45143</v>
      </c>
      <c r="D148" s="96">
        <v>45143</v>
      </c>
      <c r="E148" s="106" cm="1">
        <f t="array" ref="E148">IFERROR(INDEX(RPE[[sRPE_tot]:[sRPE_tot]], MATCH(1, (RPE[[Nom]:[Nom]]=$D$4)*(RPE[[Date]:[Date]]=Fitness[[#This Row],[Date]]), 0)), 0)</f>
        <v>0</v>
      </c>
      <c r="F148" s="106">
        <f t="shared" si="1"/>
        <v>0</v>
      </c>
      <c r="G148" s="106">
        <f t="shared" si="2"/>
        <v>0</v>
      </c>
      <c r="H148" s="106">
        <f t="shared" si="3"/>
        <v>0</v>
      </c>
      <c r="I148" s="106">
        <f>IFERROR(Fitness[[#This Row],[Charge moy]]/Fitness[[#This Row],[ET (SD)]], 0)</f>
        <v>0</v>
      </c>
      <c r="J148" s="106">
        <f>IFERROR(Fitness[[#This Row],[Charge hebdo]]*Fitness[[#This Row],[Monotonie]], 0)</f>
        <v>0</v>
      </c>
      <c r="K148" s="106">
        <f>IFERROR(Fitness[[#This Row],[Charge hebdo]]-Fitness[[#This Row],[Fatigue]], 0)</f>
        <v>0</v>
      </c>
      <c r="L148" s="105" t="str" cm="1">
        <f t="array" ref="L148">IFERROR(INDEX(EDF[[Total EDF]:[Total EDF]], MATCH(1, (EDF[[Nom]:[Nom]]=$D$4)*(EDF[[Date]:[Date]]=Fitness[[#This Row],[Date]]), 0)),"")</f>
        <v/>
      </c>
      <c r="M148" s="105">
        <f t="shared" si="10"/>
        <v>19.399999999999999</v>
      </c>
      <c r="N148" s="105" t="str" cm="1">
        <f t="array" ref="N148">IFERROR(INDEX(EDF[[Humeur]:[Humeur]], MATCH(1, (EDF[[Nom]:[Nom]]=$D$4)*(EDF[[Date]:[Date]]=Fitness[[#This Row],[Date]]), 0)),"")</f>
        <v/>
      </c>
      <c r="O148" s="105">
        <f t="shared" si="4"/>
        <v>2.4</v>
      </c>
      <c r="P148" s="105" t="str" cm="1">
        <f t="array" ref="P148">IFERROR(INDEX(EDF[[Stress]:[Stress]], MATCH(1, (EDF[[Nom]:[Nom]]=$D$4)*(EDF[[Date]:[Date]]=Fitness[[#This Row],[Date]]), 0)),"")</f>
        <v/>
      </c>
      <c r="Q148" s="105">
        <f t="shared" si="5"/>
        <v>2.8</v>
      </c>
      <c r="R148" s="105" t="str" cm="1">
        <f t="array" ref="R148">IFERROR(INDEX(EDF[[Sommeil]:[Sommeil]], MATCH(1, (EDF[[Nom]:[Nom]]=$D$4)*(EDF[[Date]:[Date]]=Fitness[[#This Row],[Date]]), 0)),"")</f>
        <v/>
      </c>
      <c r="S148" s="105">
        <f t="shared" si="6"/>
        <v>3</v>
      </c>
      <c r="T148" s="105" t="str" cm="1">
        <f t="array" ref="T148">IFERROR(INDEX(EDF[[Etat Physique]:[Etat Physique]], MATCH(1, (EDF[[Nom]:[Nom]]=$D$4)*(EDF[[Date]:[Date]]=Fitness[[#This Row],[Date]]), 0)),"")</f>
        <v/>
      </c>
      <c r="U148" s="105">
        <f t="shared" si="7"/>
        <v>3.2</v>
      </c>
      <c r="V148" s="105" t="str" cm="1">
        <f t="array" ref="V148">IFERROR(INDEX(EDF[[Hydratation]:[Hydratation]], MATCH(1, (EDF[[Nom]:[Nom]]=$D$4)*(EDF[[Date]:[Date]]=Fitness[[#This Row],[Date]]), 0)),"")</f>
        <v/>
      </c>
      <c r="W148" s="105">
        <f t="shared" si="8"/>
        <v>4</v>
      </c>
      <c r="X148" s="105" t="str" cm="1">
        <f t="array" ref="X148">IFERROR(INDEX(EDF[[Nutrition]:[Nutrition]], MATCH(1, (EDF[[Nom]:[Nom]]=$D$4)*(EDF[[Date]:[Date]]=Fitness[[#This Row],[Date]]), 0)),"")</f>
        <v/>
      </c>
      <c r="Y148" s="105">
        <f t="shared" si="9"/>
        <v>4</v>
      </c>
      <c r="Z148" s="5" t="str" cm="1">
        <f t="array" ref="Z148">IFERROR(INDEX(RPE[[Investissement du jour]:[Investissement du jour]], MATCH(1, (RPE[[Nom]:[Nom]]=$D$4)*(RPE[[Date]:[Date]]=Fitness[[#This Row],[Date]]), 0)), "")</f>
        <v/>
      </c>
      <c r="AB148" s="4"/>
      <c r="AC148" s="4"/>
      <c r="AF148" s="4"/>
      <c r="AG148" s="4"/>
      <c r="AH148" s="4"/>
      <c r="AI148" s="4"/>
      <c r="AJ148" s="4"/>
      <c r="AL148" s="4"/>
      <c r="AM148" s="4"/>
      <c r="AP148" s="4"/>
      <c r="AQ148" s="4"/>
      <c r="AR148" s="4"/>
      <c r="AS148" s="4"/>
      <c r="AT148" s="4"/>
      <c r="AU148" s="4"/>
      <c r="AV148" s="4"/>
    </row>
    <row r="149" spans="2:48" x14ac:dyDescent="0.2">
      <c r="B149" s="97"/>
      <c r="C149" s="95">
        <f t="shared" si="0"/>
        <v>45144</v>
      </c>
      <c r="D149" s="96">
        <v>45144</v>
      </c>
      <c r="E149" s="106" cm="1">
        <f t="array" ref="E149">IFERROR(INDEX(RPE[[sRPE_tot]:[sRPE_tot]], MATCH(1, (RPE[[Nom]:[Nom]]=$D$4)*(RPE[[Date]:[Date]]=Fitness[[#This Row],[Date]]), 0)), 0)</f>
        <v>0</v>
      </c>
      <c r="F149" s="106">
        <f t="shared" si="1"/>
        <v>0</v>
      </c>
      <c r="G149" s="106">
        <f t="shared" si="2"/>
        <v>0</v>
      </c>
      <c r="H149" s="106">
        <f t="shared" si="3"/>
        <v>0</v>
      </c>
      <c r="I149" s="106">
        <f>IFERROR(Fitness[[#This Row],[Charge moy]]/Fitness[[#This Row],[ET (SD)]], 0)</f>
        <v>0</v>
      </c>
      <c r="J149" s="106">
        <f>IFERROR(Fitness[[#This Row],[Charge hebdo]]*Fitness[[#This Row],[Monotonie]], 0)</f>
        <v>0</v>
      </c>
      <c r="K149" s="106">
        <f>IFERROR(Fitness[[#This Row],[Charge hebdo]]-Fitness[[#This Row],[Fatigue]], 0)</f>
        <v>0</v>
      </c>
      <c r="L149" s="105" cm="1">
        <f t="array" ref="L149">IFERROR(INDEX(EDF[[Total EDF]:[Total EDF]], MATCH(1, (EDF[[Nom]:[Nom]]=$D$4)*(EDF[[Date]:[Date]]=Fitness[[#This Row],[Date]]), 0)),"")</f>
        <v>18</v>
      </c>
      <c r="M149" s="105">
        <f t="shared" si="10"/>
        <v>19.75</v>
      </c>
      <c r="N149" s="105" cm="1">
        <f t="array" ref="N149">IFERROR(INDEX(EDF[[Humeur]:[Humeur]], MATCH(1, (EDF[[Nom]:[Nom]]=$D$4)*(EDF[[Date]:[Date]]=Fitness[[#This Row],[Date]]), 0)),"")</f>
        <v>3</v>
      </c>
      <c r="O149" s="105">
        <f t="shared" si="4"/>
        <v>2.5</v>
      </c>
      <c r="P149" s="105" cm="1">
        <f t="array" ref="P149">IFERROR(INDEX(EDF[[Stress]:[Stress]], MATCH(1, (EDF[[Nom]:[Nom]]=$D$4)*(EDF[[Date]:[Date]]=Fitness[[#This Row],[Date]]), 0)),"")</f>
        <v>2</v>
      </c>
      <c r="Q149" s="105">
        <f t="shared" si="5"/>
        <v>3</v>
      </c>
      <c r="R149" s="105" cm="1">
        <f t="array" ref="R149">IFERROR(INDEX(EDF[[Sommeil]:[Sommeil]], MATCH(1, (EDF[[Nom]:[Nom]]=$D$4)*(EDF[[Date]:[Date]]=Fitness[[#This Row],[Date]]), 0)),"")</f>
        <v>2</v>
      </c>
      <c r="S149" s="105">
        <f t="shared" si="6"/>
        <v>3</v>
      </c>
      <c r="T149" s="105" cm="1">
        <f t="array" ref="T149">IFERROR(INDEX(EDF[[Etat Physique]:[Etat Physique]], MATCH(1, (EDF[[Nom]:[Nom]]=$D$4)*(EDF[[Date]:[Date]]=Fitness[[#This Row],[Date]]), 0)),"")</f>
        <v>3</v>
      </c>
      <c r="U149" s="105">
        <f t="shared" si="7"/>
        <v>3.25</v>
      </c>
      <c r="V149" s="105" cm="1">
        <f t="array" ref="V149">IFERROR(INDEX(EDF[[Hydratation]:[Hydratation]], MATCH(1, (EDF[[Nom]:[Nom]]=$D$4)*(EDF[[Date]:[Date]]=Fitness[[#This Row],[Date]]), 0)),"")</f>
        <v>4</v>
      </c>
      <c r="W149" s="105">
        <f t="shared" si="8"/>
        <v>4</v>
      </c>
      <c r="X149" s="105" cm="1">
        <f t="array" ref="X149">IFERROR(INDEX(EDF[[Nutrition]:[Nutrition]], MATCH(1, (EDF[[Nom]:[Nom]]=$D$4)*(EDF[[Date]:[Date]]=Fitness[[#This Row],[Date]]), 0)),"")</f>
        <v>4</v>
      </c>
      <c r="Y149" s="105">
        <f t="shared" si="9"/>
        <v>4</v>
      </c>
      <c r="Z149" s="5" t="str" cm="1">
        <f t="array" ref="Z149">IFERROR(INDEX(RPE[[Investissement du jour]:[Investissement du jour]], MATCH(1, (RPE[[Nom]:[Nom]]=$D$4)*(RPE[[Date]:[Date]]=Fitness[[#This Row],[Date]]), 0)), "")</f>
        <v/>
      </c>
      <c r="AB149" s="4"/>
      <c r="AC149" s="4"/>
      <c r="AF149" s="4"/>
      <c r="AG149" s="4"/>
      <c r="AH149" s="4"/>
      <c r="AI149" s="4"/>
      <c r="AJ149" s="4"/>
      <c r="AL149" s="4"/>
      <c r="AM149" s="4"/>
      <c r="AP149" s="4"/>
      <c r="AQ149" s="4"/>
      <c r="AR149" s="4"/>
      <c r="AS149" s="4"/>
      <c r="AT149" s="4"/>
      <c r="AU149" s="4"/>
      <c r="AV149" s="4"/>
    </row>
    <row r="150" spans="2:48" x14ac:dyDescent="0.2">
      <c r="B150" s="97"/>
      <c r="C150" s="95">
        <f t="shared" si="0"/>
        <v>45145</v>
      </c>
      <c r="D150" s="96">
        <v>45145</v>
      </c>
      <c r="E150" s="106" cm="1">
        <f t="array" ref="E150">IFERROR(INDEX(RPE[[sRPE_tot]:[sRPE_tot]], MATCH(1, (RPE[[Nom]:[Nom]]=$D$4)*(RPE[[Date]:[Date]]=Fitness[[#This Row],[Date]]), 0)), 0)</f>
        <v>0</v>
      </c>
      <c r="F150" s="106">
        <f t="shared" si="1"/>
        <v>0</v>
      </c>
      <c r="G150" s="106">
        <f t="shared" si="2"/>
        <v>0</v>
      </c>
      <c r="H150" s="106">
        <f t="shared" si="3"/>
        <v>0</v>
      </c>
      <c r="I150" s="106">
        <f>IFERROR(Fitness[[#This Row],[Charge moy]]/Fitness[[#This Row],[ET (SD)]], 0)</f>
        <v>0</v>
      </c>
      <c r="J150" s="106">
        <f>IFERROR(Fitness[[#This Row],[Charge hebdo]]*Fitness[[#This Row],[Monotonie]], 0)</f>
        <v>0</v>
      </c>
      <c r="K150" s="106">
        <f>IFERROR(Fitness[[#This Row],[Charge hebdo]]-Fitness[[#This Row],[Fatigue]], 0)</f>
        <v>0</v>
      </c>
      <c r="L150" s="105" t="str" cm="1">
        <f t="array" ref="L150">IFERROR(INDEX(EDF[[Total EDF]:[Total EDF]], MATCH(1, (EDF[[Nom]:[Nom]]=$D$4)*(EDF[[Date]:[Date]]=Fitness[[#This Row],[Date]]), 0)),"")</f>
        <v/>
      </c>
      <c r="M150" s="105">
        <f t="shared" si="10"/>
        <v>19.399999999999999</v>
      </c>
      <c r="N150" s="105" t="str" cm="1">
        <f t="array" ref="N150">IFERROR(INDEX(EDF[[Humeur]:[Humeur]], MATCH(1, (EDF[[Nom]:[Nom]]=$D$4)*(EDF[[Date]:[Date]]=Fitness[[#This Row],[Date]]), 0)),"")</f>
        <v/>
      </c>
      <c r="O150" s="105">
        <f t="shared" si="4"/>
        <v>2.6</v>
      </c>
      <c r="P150" s="105" t="str" cm="1">
        <f t="array" ref="P150">IFERROR(INDEX(EDF[[Stress]:[Stress]], MATCH(1, (EDF[[Nom]:[Nom]]=$D$4)*(EDF[[Date]:[Date]]=Fitness[[#This Row],[Date]]), 0)),"")</f>
        <v/>
      </c>
      <c r="Q150" s="105">
        <f t="shared" si="5"/>
        <v>2.8</v>
      </c>
      <c r="R150" s="105" t="str" cm="1">
        <f t="array" ref="R150">IFERROR(INDEX(EDF[[Sommeil]:[Sommeil]], MATCH(1, (EDF[[Nom]:[Nom]]=$D$4)*(EDF[[Date]:[Date]]=Fitness[[#This Row],[Date]]), 0)),"")</f>
        <v/>
      </c>
      <c r="S150" s="105">
        <f t="shared" si="6"/>
        <v>2.8</v>
      </c>
      <c r="T150" s="105" t="str" cm="1">
        <f t="array" ref="T150">IFERROR(INDEX(EDF[[Etat Physique]:[Etat Physique]], MATCH(1, (EDF[[Nom]:[Nom]]=$D$4)*(EDF[[Date]:[Date]]=Fitness[[#This Row],[Date]]), 0)),"")</f>
        <v/>
      </c>
      <c r="U150" s="105">
        <f t="shared" si="7"/>
        <v>3.2</v>
      </c>
      <c r="V150" s="105" t="str" cm="1">
        <f t="array" ref="V150">IFERROR(INDEX(EDF[[Hydratation]:[Hydratation]], MATCH(1, (EDF[[Nom]:[Nom]]=$D$4)*(EDF[[Date]:[Date]]=Fitness[[#This Row],[Date]]), 0)),"")</f>
        <v/>
      </c>
      <c r="W150" s="105">
        <f t="shared" si="8"/>
        <v>4</v>
      </c>
      <c r="X150" s="105" t="str" cm="1">
        <f t="array" ref="X150">IFERROR(INDEX(EDF[[Nutrition]:[Nutrition]], MATCH(1, (EDF[[Nom]:[Nom]]=$D$4)*(EDF[[Date]:[Date]]=Fitness[[#This Row],[Date]]), 0)),"")</f>
        <v/>
      </c>
      <c r="Y150" s="105">
        <f t="shared" si="9"/>
        <v>4</v>
      </c>
      <c r="Z150" s="5" t="str" cm="1">
        <f t="array" ref="Z150">IFERROR(INDEX(RPE[[Investissement du jour]:[Investissement du jour]], MATCH(1, (RPE[[Nom]:[Nom]]=$D$4)*(RPE[[Date]:[Date]]=Fitness[[#This Row],[Date]]), 0)), "")</f>
        <v/>
      </c>
      <c r="AB150" s="4"/>
      <c r="AC150" s="4"/>
      <c r="AF150" s="4"/>
      <c r="AG150" s="4"/>
      <c r="AH150" s="4"/>
      <c r="AI150" s="4"/>
      <c r="AJ150" s="4"/>
      <c r="AL150" s="4"/>
      <c r="AM150" s="4"/>
      <c r="AP150" s="4"/>
      <c r="AQ150" s="4"/>
      <c r="AR150" s="4"/>
      <c r="AS150" s="4"/>
      <c r="AT150" s="4"/>
      <c r="AU150" s="4"/>
      <c r="AV150" s="4"/>
    </row>
    <row r="151" spans="2:48" x14ac:dyDescent="0.2">
      <c r="B151" s="97"/>
      <c r="C151" s="95">
        <f t="shared" si="0"/>
        <v>45146</v>
      </c>
      <c r="D151" s="96">
        <v>45146</v>
      </c>
      <c r="E151" s="106" cm="1">
        <f t="array" ref="E151">IFERROR(INDEX(RPE[[sRPE_tot]:[sRPE_tot]], MATCH(1, (RPE[[Nom]:[Nom]]=$D$4)*(RPE[[Date]:[Date]]=Fitness[[#This Row],[Date]]), 0)), 0)</f>
        <v>0</v>
      </c>
      <c r="F151" s="106">
        <f t="shared" si="1"/>
        <v>0</v>
      </c>
      <c r="G151" s="106">
        <f t="shared" si="2"/>
        <v>0</v>
      </c>
      <c r="H151" s="106">
        <f t="shared" si="3"/>
        <v>0</v>
      </c>
      <c r="I151" s="106">
        <f>IFERROR(Fitness[[#This Row],[Charge moy]]/Fitness[[#This Row],[ET (SD)]], 0)</f>
        <v>0</v>
      </c>
      <c r="J151" s="106">
        <f>IFERROR(Fitness[[#This Row],[Charge hebdo]]*Fitness[[#This Row],[Monotonie]], 0)</f>
        <v>0</v>
      </c>
      <c r="K151" s="106">
        <f>IFERROR(Fitness[[#This Row],[Charge hebdo]]-Fitness[[#This Row],[Fatigue]], 0)</f>
        <v>0</v>
      </c>
      <c r="L151" s="105" cm="1">
        <f t="array" ref="L151">IFERROR(INDEX(EDF[[Total EDF]:[Total EDF]], MATCH(1, (EDF[[Nom]:[Nom]]=$D$4)*(EDF[[Date]:[Date]]=Fitness[[#This Row],[Date]]), 0)),"")</f>
        <v>20</v>
      </c>
      <c r="M151" s="105">
        <f t="shared" si="10"/>
        <v>19.399999999999999</v>
      </c>
      <c r="N151" s="105" cm="1">
        <f t="array" ref="N151">IFERROR(INDEX(EDF[[Humeur]:[Humeur]], MATCH(1, (EDF[[Nom]:[Nom]]=$D$4)*(EDF[[Date]:[Date]]=Fitness[[#This Row],[Date]]), 0)),"")</f>
        <v>3</v>
      </c>
      <c r="O151" s="105">
        <f t="shared" si="4"/>
        <v>2.6</v>
      </c>
      <c r="P151" s="105" cm="1">
        <f t="array" ref="P151">IFERROR(INDEX(EDF[[Stress]:[Stress]], MATCH(1, (EDF[[Nom]:[Nom]]=$D$4)*(EDF[[Date]:[Date]]=Fitness[[#This Row],[Date]]), 0)),"")</f>
        <v>2</v>
      </c>
      <c r="Q151" s="105">
        <f t="shared" si="5"/>
        <v>2.8</v>
      </c>
      <c r="R151" s="105" cm="1">
        <f t="array" ref="R151">IFERROR(INDEX(EDF[[Sommeil]:[Sommeil]], MATCH(1, (EDF[[Nom]:[Nom]]=$D$4)*(EDF[[Date]:[Date]]=Fitness[[#This Row],[Date]]), 0)),"")</f>
        <v>2</v>
      </c>
      <c r="S151" s="105">
        <f t="shared" si="6"/>
        <v>2.8</v>
      </c>
      <c r="T151" s="105" cm="1">
        <f t="array" ref="T151">IFERROR(INDEX(EDF[[Etat Physique]:[Etat Physique]], MATCH(1, (EDF[[Nom]:[Nom]]=$D$4)*(EDF[[Date]:[Date]]=Fitness[[#This Row],[Date]]), 0)),"")</f>
        <v>3</v>
      </c>
      <c r="U151" s="105">
        <f t="shared" si="7"/>
        <v>3.2</v>
      </c>
      <c r="V151" s="105" cm="1">
        <f t="array" ref="V151">IFERROR(INDEX(EDF[[Hydratation]:[Hydratation]], MATCH(1, (EDF[[Nom]:[Nom]]=$D$4)*(EDF[[Date]:[Date]]=Fitness[[#This Row],[Date]]), 0)),"")</f>
        <v>5</v>
      </c>
      <c r="W151" s="105">
        <f t="shared" si="8"/>
        <v>4</v>
      </c>
      <c r="X151" s="105" cm="1">
        <f t="array" ref="X151">IFERROR(INDEX(EDF[[Nutrition]:[Nutrition]], MATCH(1, (EDF[[Nom]:[Nom]]=$D$4)*(EDF[[Date]:[Date]]=Fitness[[#This Row],[Date]]), 0)),"")</f>
        <v>5</v>
      </c>
      <c r="Y151" s="105">
        <f t="shared" si="9"/>
        <v>4</v>
      </c>
      <c r="Z151" s="5" t="str" cm="1">
        <f t="array" ref="Z151">IFERROR(INDEX(RPE[[Investissement du jour]:[Investissement du jour]], MATCH(1, (RPE[[Nom]:[Nom]]=$D$4)*(RPE[[Date]:[Date]]=Fitness[[#This Row],[Date]]), 0)), "")</f>
        <v/>
      </c>
      <c r="AB151" s="4"/>
      <c r="AC151" s="4"/>
      <c r="AF151" s="4"/>
      <c r="AG151" s="4"/>
      <c r="AH151" s="4"/>
      <c r="AI151" s="4"/>
      <c r="AJ151" s="4"/>
      <c r="AL151" s="4"/>
      <c r="AM151" s="4"/>
      <c r="AP151" s="4"/>
      <c r="AQ151" s="4"/>
      <c r="AR151" s="4"/>
      <c r="AS151" s="4"/>
      <c r="AT151" s="4"/>
      <c r="AU151" s="4"/>
      <c r="AV151" s="4"/>
    </row>
    <row r="152" spans="2:48" x14ac:dyDescent="0.2">
      <c r="B152" s="97"/>
      <c r="C152" s="95">
        <f t="shared" si="0"/>
        <v>45147</v>
      </c>
      <c r="D152" s="96">
        <v>45147</v>
      </c>
      <c r="E152" s="106" cm="1">
        <f t="array" ref="E152">IFERROR(INDEX(RPE[[sRPE_tot]:[sRPE_tot]], MATCH(1, (RPE[[Nom]:[Nom]]=$D$4)*(RPE[[Date]:[Date]]=Fitness[[#This Row],[Date]]), 0)), 0)</f>
        <v>0</v>
      </c>
      <c r="F152" s="106">
        <f t="shared" si="1"/>
        <v>0</v>
      </c>
      <c r="G152" s="106">
        <f t="shared" si="2"/>
        <v>0</v>
      </c>
      <c r="H152" s="106">
        <f t="shared" si="3"/>
        <v>0</v>
      </c>
      <c r="I152" s="106">
        <f>IFERROR(Fitness[[#This Row],[Charge moy]]/Fitness[[#This Row],[ET (SD)]], 0)</f>
        <v>0</v>
      </c>
      <c r="J152" s="106">
        <f>IFERROR(Fitness[[#This Row],[Charge hebdo]]*Fitness[[#This Row],[Monotonie]], 0)</f>
        <v>0</v>
      </c>
      <c r="K152" s="106">
        <f>IFERROR(Fitness[[#This Row],[Charge hebdo]]-Fitness[[#This Row],[Fatigue]], 0)</f>
        <v>0</v>
      </c>
      <c r="L152" s="105" t="str" cm="1">
        <f t="array" ref="L152">IFERROR(INDEX(EDF[[Total EDF]:[Total EDF]], MATCH(1, (EDF[[Nom]:[Nom]]=$D$4)*(EDF[[Date]:[Date]]=Fitness[[#This Row],[Date]]), 0)),"")</f>
        <v/>
      </c>
      <c r="M152" s="105">
        <f t="shared" si="10"/>
        <v>19.2</v>
      </c>
      <c r="N152" s="105" t="str" cm="1">
        <f t="array" ref="N152">IFERROR(INDEX(EDF[[Humeur]:[Humeur]], MATCH(1, (EDF[[Nom]:[Nom]]=$D$4)*(EDF[[Date]:[Date]]=Fitness[[#This Row],[Date]]), 0)),"")</f>
        <v/>
      </c>
      <c r="O152" s="105">
        <f t="shared" si="4"/>
        <v>2.6</v>
      </c>
      <c r="P152" s="105" t="str" cm="1">
        <f t="array" ref="P152">IFERROR(INDEX(EDF[[Stress]:[Stress]], MATCH(1, (EDF[[Nom]:[Nom]]=$D$4)*(EDF[[Date]:[Date]]=Fitness[[#This Row],[Date]]), 0)),"")</f>
        <v/>
      </c>
      <c r="Q152" s="105">
        <f t="shared" si="5"/>
        <v>2.4</v>
      </c>
      <c r="R152" s="105" t="str" cm="1">
        <f t="array" ref="R152">IFERROR(INDEX(EDF[[Sommeil]:[Sommeil]], MATCH(1, (EDF[[Nom]:[Nom]]=$D$4)*(EDF[[Date]:[Date]]=Fitness[[#This Row],[Date]]), 0)),"")</f>
        <v/>
      </c>
      <c r="S152" s="105">
        <f t="shared" si="6"/>
        <v>2.8</v>
      </c>
      <c r="T152" s="105" t="str" cm="1">
        <f t="array" ref="T152">IFERROR(INDEX(EDF[[Etat Physique]:[Etat Physique]], MATCH(1, (EDF[[Nom]:[Nom]]=$D$4)*(EDF[[Date]:[Date]]=Fitness[[#This Row],[Date]]), 0)),"")</f>
        <v/>
      </c>
      <c r="U152" s="105">
        <f t="shared" si="7"/>
        <v>3</v>
      </c>
      <c r="V152" s="105" t="str" cm="1">
        <f t="array" ref="V152">IFERROR(INDEX(EDF[[Hydratation]:[Hydratation]], MATCH(1, (EDF[[Nom]:[Nom]]=$D$4)*(EDF[[Date]:[Date]]=Fitness[[#This Row],[Date]]), 0)),"")</f>
        <v/>
      </c>
      <c r="W152" s="105">
        <f t="shared" si="8"/>
        <v>4.2</v>
      </c>
      <c r="X152" s="105" t="str" cm="1">
        <f t="array" ref="X152">IFERROR(INDEX(EDF[[Nutrition]:[Nutrition]], MATCH(1, (EDF[[Nom]:[Nom]]=$D$4)*(EDF[[Date]:[Date]]=Fitness[[#This Row],[Date]]), 0)),"")</f>
        <v/>
      </c>
      <c r="Y152" s="105">
        <f t="shared" si="9"/>
        <v>4.2</v>
      </c>
      <c r="Z152" s="5" t="str" cm="1">
        <f t="array" ref="Z152">IFERROR(INDEX(RPE[[Investissement du jour]:[Investissement du jour]], MATCH(1, (RPE[[Nom]:[Nom]]=$D$4)*(RPE[[Date]:[Date]]=Fitness[[#This Row],[Date]]), 0)), "")</f>
        <v/>
      </c>
      <c r="AB152" s="4"/>
      <c r="AC152" s="4"/>
      <c r="AF152" s="4"/>
      <c r="AG152" s="4"/>
      <c r="AH152" s="4"/>
      <c r="AI152" s="4"/>
      <c r="AJ152" s="4"/>
      <c r="AL152" s="4"/>
      <c r="AM152" s="4"/>
      <c r="AP152" s="4"/>
      <c r="AQ152" s="4"/>
      <c r="AR152" s="4"/>
      <c r="AS152" s="4"/>
      <c r="AT152" s="4"/>
      <c r="AU152" s="4"/>
      <c r="AV152" s="4"/>
    </row>
    <row r="153" spans="2:48" x14ac:dyDescent="0.2">
      <c r="B153" s="97"/>
      <c r="C153" s="95">
        <f t="shared" si="0"/>
        <v>45148</v>
      </c>
      <c r="D153" s="96">
        <v>45148</v>
      </c>
      <c r="E153" s="106" cm="1">
        <f t="array" ref="E153">IFERROR(INDEX(RPE[[sRPE_tot]:[sRPE_tot]], MATCH(1, (RPE[[Nom]:[Nom]]=$D$4)*(RPE[[Date]:[Date]]=Fitness[[#This Row],[Date]]), 0)), 0)</f>
        <v>0</v>
      </c>
      <c r="F153" s="106">
        <f t="shared" si="1"/>
        <v>0</v>
      </c>
      <c r="G153" s="106">
        <f t="shared" si="2"/>
        <v>0</v>
      </c>
      <c r="H153" s="106">
        <f t="shared" si="3"/>
        <v>0</v>
      </c>
      <c r="I153" s="106">
        <f>IFERROR(Fitness[[#This Row],[Charge moy]]/Fitness[[#This Row],[ET (SD)]], 0)</f>
        <v>0</v>
      </c>
      <c r="J153" s="106">
        <f>IFERROR(Fitness[[#This Row],[Charge hebdo]]*Fitness[[#This Row],[Monotonie]], 0)</f>
        <v>0</v>
      </c>
      <c r="K153" s="106">
        <f>IFERROR(Fitness[[#This Row],[Charge hebdo]]-Fitness[[#This Row],[Fatigue]], 0)</f>
        <v>0</v>
      </c>
      <c r="L153" s="105" cm="1">
        <f t="array" ref="L153">IFERROR(INDEX(EDF[[Total EDF]:[Total EDF]], MATCH(1, (EDF[[Nom]:[Nom]]=$D$4)*(EDF[[Date]:[Date]]=Fitness[[#This Row],[Date]]), 0)),"")</f>
        <v>21</v>
      </c>
      <c r="M153" s="105">
        <f t="shared" si="10"/>
        <v>19.25</v>
      </c>
      <c r="N153" s="105" cm="1">
        <f t="array" ref="N153">IFERROR(INDEX(EDF[[Humeur]:[Humeur]], MATCH(1, (EDF[[Nom]:[Nom]]=$D$4)*(EDF[[Date]:[Date]]=Fitness[[#This Row],[Date]]), 0)),"")</f>
        <v>3</v>
      </c>
      <c r="O153" s="105">
        <f t="shared" si="4"/>
        <v>2.75</v>
      </c>
      <c r="P153" s="105" cm="1">
        <f t="array" ref="P153">IFERROR(INDEX(EDF[[Stress]:[Stress]], MATCH(1, (EDF[[Nom]:[Nom]]=$D$4)*(EDF[[Date]:[Date]]=Fitness[[#This Row],[Date]]), 0)),"")</f>
        <v>3</v>
      </c>
      <c r="Q153" s="105">
        <f t="shared" si="5"/>
        <v>2.5</v>
      </c>
      <c r="R153" s="105" cm="1">
        <f t="array" ref="R153">IFERROR(INDEX(EDF[[Sommeil]:[Sommeil]], MATCH(1, (EDF[[Nom]:[Nom]]=$D$4)*(EDF[[Date]:[Date]]=Fitness[[#This Row],[Date]]), 0)),"")</f>
        <v>2</v>
      </c>
      <c r="S153" s="105">
        <f t="shared" si="6"/>
        <v>2.5</v>
      </c>
      <c r="T153" s="105" cm="1">
        <f t="array" ref="T153">IFERROR(INDEX(EDF[[Etat Physique]:[Etat Physique]], MATCH(1, (EDF[[Nom]:[Nom]]=$D$4)*(EDF[[Date]:[Date]]=Fitness[[#This Row],[Date]]), 0)),"")</f>
        <v>3</v>
      </c>
      <c r="U153" s="105">
        <f t="shared" si="7"/>
        <v>3</v>
      </c>
      <c r="V153" s="105" cm="1">
        <f t="array" ref="V153">IFERROR(INDEX(EDF[[Hydratation]:[Hydratation]], MATCH(1, (EDF[[Nom]:[Nom]]=$D$4)*(EDF[[Date]:[Date]]=Fitness[[#This Row],[Date]]), 0)),"")</f>
        <v>5</v>
      </c>
      <c r="W153" s="105">
        <f t="shared" si="8"/>
        <v>4.25</v>
      </c>
      <c r="X153" s="105" cm="1">
        <f t="array" ref="X153">IFERROR(INDEX(EDF[[Nutrition]:[Nutrition]], MATCH(1, (EDF[[Nom]:[Nom]]=$D$4)*(EDF[[Date]:[Date]]=Fitness[[#This Row],[Date]]), 0)),"")</f>
        <v>5</v>
      </c>
      <c r="Y153" s="105">
        <f t="shared" si="9"/>
        <v>4.25</v>
      </c>
      <c r="Z153" s="5" t="str" cm="1">
        <f t="array" ref="Z153">IFERROR(INDEX(RPE[[Investissement du jour]:[Investissement du jour]], MATCH(1, (RPE[[Nom]:[Nom]]=$D$4)*(RPE[[Date]:[Date]]=Fitness[[#This Row],[Date]]), 0)), "")</f>
        <v/>
      </c>
      <c r="AB153" s="4"/>
      <c r="AC153" s="4"/>
      <c r="AF153" s="4"/>
      <c r="AG153" s="4"/>
      <c r="AH153" s="4"/>
      <c r="AI153" s="4"/>
      <c r="AJ153" s="4"/>
      <c r="AL153" s="4"/>
      <c r="AM153" s="4"/>
      <c r="AP153" s="4"/>
      <c r="AQ153" s="4"/>
      <c r="AR153" s="4"/>
      <c r="AS153" s="4"/>
      <c r="AT153" s="4"/>
      <c r="AU153" s="4"/>
      <c r="AV153" s="4"/>
    </row>
    <row r="154" spans="2:48" x14ac:dyDescent="0.2">
      <c r="B154" s="97"/>
      <c r="C154" s="95">
        <f t="shared" si="0"/>
        <v>45149</v>
      </c>
      <c r="D154" s="96">
        <v>45149</v>
      </c>
      <c r="E154" s="106" cm="1">
        <f t="array" ref="E154">IFERROR(INDEX(RPE[[sRPE_tot]:[sRPE_tot]], MATCH(1, (RPE[[Nom]:[Nom]]=$D$4)*(RPE[[Date]:[Date]]=Fitness[[#This Row],[Date]]), 0)), 0)</f>
        <v>0</v>
      </c>
      <c r="F154" s="106">
        <f t="shared" si="1"/>
        <v>0</v>
      </c>
      <c r="G154" s="106">
        <f t="shared" si="2"/>
        <v>0</v>
      </c>
      <c r="H154" s="106">
        <f t="shared" si="3"/>
        <v>0</v>
      </c>
      <c r="I154" s="106">
        <f>IFERROR(Fitness[[#This Row],[Charge moy]]/Fitness[[#This Row],[ET (SD)]], 0)</f>
        <v>0</v>
      </c>
      <c r="J154" s="106">
        <f>IFERROR(Fitness[[#This Row],[Charge hebdo]]*Fitness[[#This Row],[Monotonie]], 0)</f>
        <v>0</v>
      </c>
      <c r="K154" s="106">
        <f>IFERROR(Fitness[[#This Row],[Charge hebdo]]-Fitness[[#This Row],[Fatigue]], 0)</f>
        <v>0</v>
      </c>
      <c r="L154" s="105" cm="1">
        <f t="array" ref="L154">IFERROR(INDEX(EDF[[Total EDF]:[Total EDF]], MATCH(1, (EDF[[Nom]:[Nom]]=$D$4)*(EDF[[Date]:[Date]]=Fitness[[#This Row],[Date]]), 0)),"")</f>
        <v>22</v>
      </c>
      <c r="M154" s="105">
        <f t="shared" si="10"/>
        <v>20.25</v>
      </c>
      <c r="N154" s="105" cm="1">
        <f t="array" ref="N154">IFERROR(INDEX(EDF[[Humeur]:[Humeur]], MATCH(1, (EDF[[Nom]:[Nom]]=$D$4)*(EDF[[Date]:[Date]]=Fitness[[#This Row],[Date]]), 0)),"")</f>
        <v>3</v>
      </c>
      <c r="O154" s="105">
        <f t="shared" si="4"/>
        <v>3</v>
      </c>
      <c r="P154" s="105" cm="1">
        <f t="array" ref="P154">IFERROR(INDEX(EDF[[Stress]:[Stress]], MATCH(1, (EDF[[Nom]:[Nom]]=$D$4)*(EDF[[Date]:[Date]]=Fitness[[#This Row],[Date]]), 0)),"")</f>
        <v>2</v>
      </c>
      <c r="Q154" s="105">
        <f t="shared" si="5"/>
        <v>2.75</v>
      </c>
      <c r="R154" s="105" cm="1">
        <f t="array" ref="R154">IFERROR(INDEX(EDF[[Sommeil]:[Sommeil]], MATCH(1, (EDF[[Nom]:[Nom]]=$D$4)*(EDF[[Date]:[Date]]=Fitness[[#This Row],[Date]]), 0)),"")</f>
        <v>4</v>
      </c>
      <c r="S154" s="105">
        <f t="shared" si="6"/>
        <v>2.5</v>
      </c>
      <c r="T154" s="105" cm="1">
        <f t="array" ref="T154">IFERROR(INDEX(EDF[[Etat Physique]:[Etat Physique]], MATCH(1, (EDF[[Nom]:[Nom]]=$D$4)*(EDF[[Date]:[Date]]=Fitness[[#This Row],[Date]]), 0)),"")</f>
        <v>3</v>
      </c>
      <c r="U154" s="105">
        <f t="shared" si="7"/>
        <v>3</v>
      </c>
      <c r="V154" s="105" cm="1">
        <f t="array" ref="V154">IFERROR(INDEX(EDF[[Hydratation]:[Hydratation]], MATCH(1, (EDF[[Nom]:[Nom]]=$D$4)*(EDF[[Date]:[Date]]=Fitness[[#This Row],[Date]]), 0)),"")</f>
        <v>5</v>
      </c>
      <c r="W154" s="105">
        <f t="shared" si="8"/>
        <v>4.5</v>
      </c>
      <c r="X154" s="105" cm="1">
        <f t="array" ref="X154">IFERROR(INDEX(EDF[[Nutrition]:[Nutrition]], MATCH(1, (EDF[[Nom]:[Nom]]=$D$4)*(EDF[[Date]:[Date]]=Fitness[[#This Row],[Date]]), 0)),"")</f>
        <v>5</v>
      </c>
      <c r="Y154" s="105">
        <f t="shared" si="9"/>
        <v>4.5</v>
      </c>
      <c r="Z154" s="5" t="str" cm="1">
        <f t="array" ref="Z154">IFERROR(INDEX(RPE[[Investissement du jour]:[Investissement du jour]], MATCH(1, (RPE[[Nom]:[Nom]]=$D$4)*(RPE[[Date]:[Date]]=Fitness[[#This Row],[Date]]), 0)), "")</f>
        <v/>
      </c>
      <c r="AB154" s="4"/>
      <c r="AC154" s="4"/>
      <c r="AF154" s="4"/>
      <c r="AG154" s="4"/>
      <c r="AH154" s="4"/>
      <c r="AI154" s="4"/>
      <c r="AJ154" s="4"/>
      <c r="AL154" s="4"/>
      <c r="AM154" s="4"/>
      <c r="AP154" s="4"/>
      <c r="AQ154" s="4"/>
      <c r="AR154" s="4"/>
      <c r="AS154" s="4"/>
      <c r="AT154" s="4"/>
      <c r="AU154" s="4"/>
      <c r="AV154" s="4"/>
    </row>
    <row r="155" spans="2:48" x14ac:dyDescent="0.2">
      <c r="B155" s="97"/>
      <c r="C155" s="95">
        <f t="shared" si="0"/>
        <v>45150</v>
      </c>
      <c r="D155" s="96">
        <v>45150</v>
      </c>
      <c r="E155" s="106" cm="1">
        <f t="array" ref="E155">IFERROR(INDEX(RPE[[sRPE_tot]:[sRPE_tot]], MATCH(1, (RPE[[Nom]:[Nom]]=$D$4)*(RPE[[Date]:[Date]]=Fitness[[#This Row],[Date]]), 0)), 0)</f>
        <v>0</v>
      </c>
      <c r="F155" s="106">
        <f t="shared" si="1"/>
        <v>0</v>
      </c>
      <c r="G155" s="106">
        <f t="shared" si="2"/>
        <v>0</v>
      </c>
      <c r="H155" s="106">
        <f t="shared" si="3"/>
        <v>0</v>
      </c>
      <c r="I155" s="106">
        <f>IFERROR(Fitness[[#This Row],[Charge moy]]/Fitness[[#This Row],[ET (SD)]], 0)</f>
        <v>0</v>
      </c>
      <c r="J155" s="106">
        <f>IFERROR(Fitness[[#This Row],[Charge hebdo]]*Fitness[[#This Row],[Monotonie]], 0)</f>
        <v>0</v>
      </c>
      <c r="K155" s="106">
        <f>IFERROR(Fitness[[#This Row],[Charge hebdo]]-Fitness[[#This Row],[Fatigue]], 0)</f>
        <v>0</v>
      </c>
      <c r="L155" s="105" cm="1">
        <f t="array" ref="L155">IFERROR(INDEX(EDF[[Total EDF]:[Total EDF]], MATCH(1, (EDF[[Nom]:[Nom]]=$D$4)*(EDF[[Date]:[Date]]=Fitness[[#This Row],[Date]]), 0)),"")</f>
        <v>19</v>
      </c>
      <c r="M155" s="105">
        <f t="shared" si="10"/>
        <v>20.25</v>
      </c>
      <c r="N155" s="105" cm="1">
        <f t="array" ref="N155">IFERROR(INDEX(EDF[[Humeur]:[Humeur]], MATCH(1, (EDF[[Nom]:[Nom]]=$D$4)*(EDF[[Date]:[Date]]=Fitness[[#This Row],[Date]]), 0)),"")</f>
        <v>2</v>
      </c>
      <c r="O155" s="105">
        <f t="shared" si="4"/>
        <v>3</v>
      </c>
      <c r="P155" s="105" cm="1">
        <f t="array" ref="P155">IFERROR(INDEX(EDF[[Stress]:[Stress]], MATCH(1, (EDF[[Nom]:[Nom]]=$D$4)*(EDF[[Date]:[Date]]=Fitness[[#This Row],[Date]]), 0)),"")</f>
        <v>2</v>
      </c>
      <c r="Q155" s="105">
        <f t="shared" si="5"/>
        <v>2.25</v>
      </c>
      <c r="R155" s="105" cm="1">
        <f t="array" ref="R155">IFERROR(INDEX(EDF[[Sommeil]:[Sommeil]], MATCH(1, (EDF[[Nom]:[Nom]]=$D$4)*(EDF[[Date]:[Date]]=Fitness[[#This Row],[Date]]), 0)),"")</f>
        <v>3</v>
      </c>
      <c r="S155" s="105">
        <f t="shared" si="6"/>
        <v>2.5</v>
      </c>
      <c r="T155" s="105" cm="1">
        <f t="array" ref="T155">IFERROR(INDEX(EDF[[Etat Physique]:[Etat Physique]], MATCH(1, (EDF[[Nom]:[Nom]]=$D$4)*(EDF[[Date]:[Date]]=Fitness[[#This Row],[Date]]), 0)),"")</f>
        <v>2</v>
      </c>
      <c r="U155" s="105">
        <f t="shared" si="7"/>
        <v>3</v>
      </c>
      <c r="V155" s="105" cm="1">
        <f t="array" ref="V155">IFERROR(INDEX(EDF[[Hydratation]:[Hydratation]], MATCH(1, (EDF[[Nom]:[Nom]]=$D$4)*(EDF[[Date]:[Date]]=Fitness[[#This Row],[Date]]), 0)),"")</f>
        <v>5</v>
      </c>
      <c r="W155" s="105">
        <f t="shared" si="8"/>
        <v>4.75</v>
      </c>
      <c r="X155" s="105" cm="1">
        <f t="array" ref="X155">IFERROR(INDEX(EDF[[Nutrition]:[Nutrition]], MATCH(1, (EDF[[Nom]:[Nom]]=$D$4)*(EDF[[Date]:[Date]]=Fitness[[#This Row],[Date]]), 0)),"")</f>
        <v>5</v>
      </c>
      <c r="Y155" s="105">
        <f t="shared" si="9"/>
        <v>4.75</v>
      </c>
      <c r="Z155" s="5" t="str" cm="1">
        <f t="array" ref="Z155">IFERROR(INDEX(RPE[[Investissement du jour]:[Investissement du jour]], MATCH(1, (RPE[[Nom]:[Nom]]=$D$4)*(RPE[[Date]:[Date]]=Fitness[[#This Row],[Date]]), 0)), "")</f>
        <v/>
      </c>
      <c r="AB155" s="4"/>
      <c r="AC155" s="4"/>
      <c r="AF155" s="4"/>
      <c r="AG155" s="4"/>
      <c r="AH155" s="4"/>
      <c r="AI155" s="4"/>
      <c r="AJ155" s="4"/>
      <c r="AL155" s="4"/>
      <c r="AM155" s="4"/>
      <c r="AP155" s="4"/>
      <c r="AQ155" s="4"/>
      <c r="AR155" s="4"/>
      <c r="AS155" s="4"/>
      <c r="AT155" s="4"/>
      <c r="AU155" s="4"/>
      <c r="AV155" s="4"/>
    </row>
    <row r="156" spans="2:48" x14ac:dyDescent="0.2">
      <c r="B156" s="97"/>
      <c r="C156" s="95">
        <f t="shared" si="0"/>
        <v>45151</v>
      </c>
      <c r="D156" s="96">
        <v>45151</v>
      </c>
      <c r="E156" s="106" cm="1">
        <f t="array" ref="E156">IFERROR(INDEX(RPE[[sRPE_tot]:[sRPE_tot]], MATCH(1, (RPE[[Nom]:[Nom]]=$D$4)*(RPE[[Date]:[Date]]=Fitness[[#This Row],[Date]]), 0)), 0)</f>
        <v>0</v>
      </c>
      <c r="F156" s="106">
        <f t="shared" si="1"/>
        <v>0</v>
      </c>
      <c r="G156" s="106">
        <f t="shared" si="2"/>
        <v>0</v>
      </c>
      <c r="H156" s="106">
        <f t="shared" si="3"/>
        <v>0</v>
      </c>
      <c r="I156" s="106">
        <f>IFERROR(Fitness[[#This Row],[Charge moy]]/Fitness[[#This Row],[ET (SD)]], 0)</f>
        <v>0</v>
      </c>
      <c r="J156" s="106">
        <f>IFERROR(Fitness[[#This Row],[Charge hebdo]]*Fitness[[#This Row],[Monotonie]], 0)</f>
        <v>0</v>
      </c>
      <c r="K156" s="106">
        <f>IFERROR(Fitness[[#This Row],[Charge hebdo]]-Fitness[[#This Row],[Fatigue]], 0)</f>
        <v>0</v>
      </c>
      <c r="L156" s="105" cm="1">
        <f t="array" ref="L156">IFERROR(INDEX(EDF[[Total EDF]:[Total EDF]], MATCH(1, (EDF[[Nom]:[Nom]]=$D$4)*(EDF[[Date]:[Date]]=Fitness[[#This Row],[Date]]), 0)),"")</f>
        <v>21</v>
      </c>
      <c r="M156" s="105">
        <f t="shared" si="10"/>
        <v>20</v>
      </c>
      <c r="N156" s="105" cm="1">
        <f t="array" ref="N156">IFERROR(INDEX(EDF[[Humeur]:[Humeur]], MATCH(1, (EDF[[Nom]:[Nom]]=$D$4)*(EDF[[Date]:[Date]]=Fitness[[#This Row],[Date]]), 0)),"")</f>
        <v>2</v>
      </c>
      <c r="O156" s="105">
        <f t="shared" si="4"/>
        <v>2.8</v>
      </c>
      <c r="P156" s="105" cm="1">
        <f t="array" ref="P156">IFERROR(INDEX(EDF[[Stress]:[Stress]], MATCH(1, (EDF[[Nom]:[Nom]]=$D$4)*(EDF[[Date]:[Date]]=Fitness[[#This Row],[Date]]), 0)),"")</f>
        <v>4</v>
      </c>
      <c r="Q156" s="105">
        <f t="shared" si="5"/>
        <v>2.2000000000000002</v>
      </c>
      <c r="R156" s="105" cm="1">
        <f t="array" ref="R156">IFERROR(INDEX(EDF[[Sommeil]:[Sommeil]], MATCH(1, (EDF[[Nom]:[Nom]]=$D$4)*(EDF[[Date]:[Date]]=Fitness[[#This Row],[Date]]), 0)),"")</f>
        <v>2</v>
      </c>
      <c r="S156" s="105">
        <f t="shared" si="6"/>
        <v>2.6</v>
      </c>
      <c r="T156" s="105" cm="1">
        <f t="array" ref="T156">IFERROR(INDEX(EDF[[Etat Physique]:[Etat Physique]], MATCH(1, (EDF[[Nom]:[Nom]]=$D$4)*(EDF[[Date]:[Date]]=Fitness[[#This Row],[Date]]), 0)),"")</f>
        <v>3</v>
      </c>
      <c r="U156" s="105">
        <f t="shared" si="7"/>
        <v>2.8</v>
      </c>
      <c r="V156" s="105" cm="1">
        <f t="array" ref="V156">IFERROR(INDEX(EDF[[Hydratation]:[Hydratation]], MATCH(1, (EDF[[Nom]:[Nom]]=$D$4)*(EDF[[Date]:[Date]]=Fitness[[#This Row],[Date]]), 0)),"")</f>
        <v>5</v>
      </c>
      <c r="W156" s="105">
        <f t="shared" si="8"/>
        <v>4.8</v>
      </c>
      <c r="X156" s="105" cm="1">
        <f t="array" ref="X156">IFERROR(INDEX(EDF[[Nutrition]:[Nutrition]], MATCH(1, (EDF[[Nom]:[Nom]]=$D$4)*(EDF[[Date]:[Date]]=Fitness[[#This Row],[Date]]), 0)),"")</f>
        <v>5</v>
      </c>
      <c r="Y156" s="105">
        <f t="shared" si="9"/>
        <v>4.8</v>
      </c>
      <c r="Z156" s="5" t="str" cm="1">
        <f t="array" ref="Z156">IFERROR(INDEX(RPE[[Investissement du jour]:[Investissement du jour]], MATCH(1, (RPE[[Nom]:[Nom]]=$D$4)*(RPE[[Date]:[Date]]=Fitness[[#This Row],[Date]]), 0)), "")</f>
        <v/>
      </c>
      <c r="AB156" s="4"/>
      <c r="AC156" s="4"/>
      <c r="AF156" s="4"/>
      <c r="AG156" s="4"/>
      <c r="AH156" s="4"/>
      <c r="AI156" s="4"/>
      <c r="AJ156" s="4"/>
      <c r="AL156" s="4"/>
      <c r="AM156" s="4"/>
      <c r="AP156" s="4"/>
      <c r="AQ156" s="4"/>
      <c r="AR156" s="4"/>
      <c r="AS156" s="4"/>
      <c r="AT156" s="4"/>
      <c r="AU156" s="4"/>
      <c r="AV156" s="4"/>
    </row>
    <row r="157" spans="2:48" x14ac:dyDescent="0.2">
      <c r="B157" s="98"/>
      <c r="C157" s="95">
        <f t="shared" si="0"/>
        <v>45152</v>
      </c>
      <c r="D157" s="96">
        <v>45152</v>
      </c>
      <c r="E157" s="106" cm="1">
        <f t="array" ref="E157">IFERROR(INDEX(RPE[[sRPE_tot]:[sRPE_tot]], MATCH(1, (RPE[[Nom]:[Nom]]=$D$4)*(RPE[[Date]:[Date]]=Fitness[[#This Row],[Date]]), 0)), 0)</f>
        <v>0</v>
      </c>
      <c r="F157" s="106">
        <f t="shared" si="1"/>
        <v>0</v>
      </c>
      <c r="G157" s="106">
        <f t="shared" si="2"/>
        <v>0</v>
      </c>
      <c r="H157" s="106">
        <f t="shared" si="3"/>
        <v>0</v>
      </c>
      <c r="I157" s="106">
        <f>IFERROR(Fitness[[#This Row],[Charge moy]]/Fitness[[#This Row],[ET (SD)]], 0)</f>
        <v>0</v>
      </c>
      <c r="J157" s="106">
        <f>IFERROR(Fitness[[#This Row],[Charge hebdo]]*Fitness[[#This Row],[Monotonie]], 0)</f>
        <v>0</v>
      </c>
      <c r="K157" s="106">
        <f>IFERROR(Fitness[[#This Row],[Charge hebdo]]-Fitness[[#This Row],[Fatigue]], 0)</f>
        <v>0</v>
      </c>
      <c r="L157" s="105" t="str" cm="1">
        <f t="array" ref="L157">IFERROR(INDEX(EDF[[Total EDF]:[Total EDF]], MATCH(1, (EDF[[Nom]:[Nom]]=$D$4)*(EDF[[Date]:[Date]]=Fitness[[#This Row],[Date]]), 0)),"")</f>
        <v/>
      </c>
      <c r="M157" s="105">
        <f t="shared" si="10"/>
        <v>20.6</v>
      </c>
      <c r="N157" s="105" t="str" cm="1">
        <f t="array" ref="N157">IFERROR(INDEX(EDF[[Humeur]:[Humeur]], MATCH(1, (EDF[[Nom]:[Nom]]=$D$4)*(EDF[[Date]:[Date]]=Fitness[[#This Row],[Date]]), 0)),"")</f>
        <v/>
      </c>
      <c r="O157" s="105">
        <f t="shared" si="4"/>
        <v>2.6</v>
      </c>
      <c r="P157" s="105" t="str" cm="1">
        <f t="array" ref="P157">IFERROR(INDEX(EDF[[Stress]:[Stress]], MATCH(1, (EDF[[Nom]:[Nom]]=$D$4)*(EDF[[Date]:[Date]]=Fitness[[#This Row],[Date]]), 0)),"")</f>
        <v/>
      </c>
      <c r="Q157" s="105">
        <f t="shared" si="5"/>
        <v>2.6</v>
      </c>
      <c r="R157" s="105" t="str" cm="1">
        <f t="array" ref="R157">IFERROR(INDEX(EDF[[Sommeil]:[Sommeil]], MATCH(1, (EDF[[Nom]:[Nom]]=$D$4)*(EDF[[Date]:[Date]]=Fitness[[#This Row],[Date]]), 0)),"")</f>
        <v/>
      </c>
      <c r="S157" s="105">
        <f t="shared" si="6"/>
        <v>2.6</v>
      </c>
      <c r="T157" s="105" t="str" cm="1">
        <f t="array" ref="T157">IFERROR(INDEX(EDF[[Etat Physique]:[Etat Physique]], MATCH(1, (EDF[[Nom]:[Nom]]=$D$4)*(EDF[[Date]:[Date]]=Fitness[[#This Row],[Date]]), 0)),"")</f>
        <v/>
      </c>
      <c r="U157" s="105">
        <f t="shared" si="7"/>
        <v>2.8</v>
      </c>
      <c r="V157" s="105" t="str" cm="1">
        <f t="array" ref="V157">IFERROR(INDEX(EDF[[Hydratation]:[Hydratation]], MATCH(1, (EDF[[Nom]:[Nom]]=$D$4)*(EDF[[Date]:[Date]]=Fitness[[#This Row],[Date]]), 0)),"")</f>
        <v/>
      </c>
      <c r="W157" s="105">
        <f t="shared" si="8"/>
        <v>5</v>
      </c>
      <c r="X157" s="105" t="str" cm="1">
        <f t="array" ref="X157">IFERROR(INDEX(EDF[[Nutrition]:[Nutrition]], MATCH(1, (EDF[[Nom]:[Nom]]=$D$4)*(EDF[[Date]:[Date]]=Fitness[[#This Row],[Date]]), 0)),"")</f>
        <v/>
      </c>
      <c r="Y157" s="105">
        <f t="shared" si="9"/>
        <v>5</v>
      </c>
      <c r="Z157" s="5" t="str" cm="1">
        <f t="array" ref="Z157">IFERROR(INDEX(RPE[[Investissement du jour]:[Investissement du jour]], MATCH(1, (RPE[[Nom]:[Nom]]=$D$4)*(RPE[[Date]:[Date]]=Fitness[[#This Row],[Date]]), 0)), "")</f>
        <v/>
      </c>
      <c r="AB157" s="4"/>
      <c r="AC157" s="4"/>
      <c r="AF157" s="4"/>
      <c r="AG157" s="4"/>
      <c r="AH157" s="4"/>
      <c r="AI157" s="4"/>
      <c r="AJ157" s="4"/>
      <c r="AL157" s="4"/>
      <c r="AM157" s="4"/>
      <c r="AP157" s="4"/>
      <c r="AQ157" s="4"/>
      <c r="AR157" s="4"/>
      <c r="AS157" s="4"/>
      <c r="AT157" s="4"/>
      <c r="AU157" s="4"/>
      <c r="AV157" s="4"/>
    </row>
    <row r="158" spans="2:48" x14ac:dyDescent="0.2">
      <c r="B158" s="98"/>
      <c r="C158" s="95">
        <f t="shared" si="0"/>
        <v>45153</v>
      </c>
      <c r="D158" s="96">
        <v>45153</v>
      </c>
      <c r="E158" s="106" cm="1">
        <f t="array" ref="E158">IFERROR(INDEX(RPE[[sRPE_tot]:[sRPE_tot]], MATCH(1, (RPE[[Nom]:[Nom]]=$D$4)*(RPE[[Date]:[Date]]=Fitness[[#This Row],[Date]]), 0)), 0)</f>
        <v>0</v>
      </c>
      <c r="F158" s="106">
        <f t="shared" si="1"/>
        <v>0</v>
      </c>
      <c r="G158" s="106">
        <f t="shared" si="2"/>
        <v>0</v>
      </c>
      <c r="H158" s="106">
        <f t="shared" si="3"/>
        <v>0</v>
      </c>
      <c r="I158" s="106">
        <f>IFERROR(Fitness[[#This Row],[Charge moy]]/Fitness[[#This Row],[ET (SD)]], 0)</f>
        <v>0</v>
      </c>
      <c r="J158" s="106">
        <f>IFERROR(Fitness[[#This Row],[Charge hebdo]]*Fitness[[#This Row],[Monotonie]], 0)</f>
        <v>0</v>
      </c>
      <c r="K158" s="106">
        <f>IFERROR(Fitness[[#This Row],[Charge hebdo]]-Fitness[[#This Row],[Fatigue]], 0)</f>
        <v>0</v>
      </c>
      <c r="L158" s="105" cm="1">
        <f t="array" ref="L158">IFERROR(INDEX(EDF[[Total EDF]:[Total EDF]], MATCH(1, (EDF[[Nom]:[Nom]]=$D$4)*(EDF[[Date]:[Date]]=Fitness[[#This Row],[Date]]), 0)),"")</f>
        <v>18</v>
      </c>
      <c r="M158" s="105">
        <f t="shared" si="10"/>
        <v>20.6</v>
      </c>
      <c r="N158" s="105" cm="1">
        <f t="array" ref="N158">IFERROR(INDEX(EDF[[Humeur]:[Humeur]], MATCH(1, (EDF[[Nom]:[Nom]]=$D$4)*(EDF[[Date]:[Date]]=Fitness[[#This Row],[Date]]), 0)),"")</f>
        <v>2</v>
      </c>
      <c r="O158" s="105">
        <f t="shared" si="4"/>
        <v>2.6</v>
      </c>
      <c r="P158" s="105" cm="1">
        <f t="array" ref="P158">IFERROR(INDEX(EDF[[Stress]:[Stress]], MATCH(1, (EDF[[Nom]:[Nom]]=$D$4)*(EDF[[Date]:[Date]]=Fitness[[#This Row],[Date]]), 0)),"")</f>
        <v>2</v>
      </c>
      <c r="Q158" s="105">
        <f t="shared" si="5"/>
        <v>2.6</v>
      </c>
      <c r="R158" s="105" cm="1">
        <f t="array" ref="R158">IFERROR(INDEX(EDF[[Sommeil]:[Sommeil]], MATCH(1, (EDF[[Nom]:[Nom]]=$D$4)*(EDF[[Date]:[Date]]=Fitness[[#This Row],[Date]]), 0)),"")</f>
        <v>3</v>
      </c>
      <c r="S158" s="105">
        <f t="shared" si="6"/>
        <v>2.6</v>
      </c>
      <c r="T158" s="105" cm="1">
        <f t="array" ref="T158">IFERROR(INDEX(EDF[[Etat Physique]:[Etat Physique]], MATCH(1, (EDF[[Nom]:[Nom]]=$D$4)*(EDF[[Date]:[Date]]=Fitness[[#This Row],[Date]]), 0)),"")</f>
        <v>3</v>
      </c>
      <c r="U158" s="105">
        <f t="shared" si="7"/>
        <v>2.8</v>
      </c>
      <c r="V158" s="105" cm="1">
        <f t="array" ref="V158">IFERROR(INDEX(EDF[[Hydratation]:[Hydratation]], MATCH(1, (EDF[[Nom]:[Nom]]=$D$4)*(EDF[[Date]:[Date]]=Fitness[[#This Row],[Date]]), 0)),"")</f>
        <v>4</v>
      </c>
      <c r="W158" s="105">
        <f t="shared" si="8"/>
        <v>5</v>
      </c>
      <c r="X158" s="105" cm="1">
        <f t="array" ref="X158">IFERROR(INDEX(EDF[[Nutrition]:[Nutrition]], MATCH(1, (EDF[[Nom]:[Nom]]=$D$4)*(EDF[[Date]:[Date]]=Fitness[[#This Row],[Date]]), 0)),"")</f>
        <v>4</v>
      </c>
      <c r="Y158" s="105">
        <f t="shared" si="9"/>
        <v>5</v>
      </c>
      <c r="Z158" s="5" t="str" cm="1">
        <f t="array" ref="Z158">IFERROR(INDEX(RPE[[Investissement du jour]:[Investissement du jour]], MATCH(1, (RPE[[Nom]:[Nom]]=$D$4)*(RPE[[Date]:[Date]]=Fitness[[#This Row],[Date]]), 0)), "")</f>
        <v/>
      </c>
      <c r="AB158" s="4"/>
      <c r="AC158" s="4"/>
      <c r="AF158" s="4"/>
      <c r="AG158" s="4"/>
      <c r="AH158" s="4"/>
      <c r="AI158" s="4"/>
      <c r="AJ158" s="4"/>
      <c r="AL158" s="4"/>
      <c r="AM158" s="4"/>
      <c r="AP158" s="4"/>
      <c r="AQ158" s="4"/>
      <c r="AR158" s="4"/>
      <c r="AS158" s="4"/>
      <c r="AT158" s="4"/>
      <c r="AU158" s="4"/>
      <c r="AV158" s="4"/>
    </row>
    <row r="159" spans="2:48" x14ac:dyDescent="0.2">
      <c r="B159" s="97"/>
      <c r="C159" s="95">
        <f t="shared" si="0"/>
        <v>45154</v>
      </c>
      <c r="D159" s="96">
        <v>45154</v>
      </c>
      <c r="E159" s="106" cm="1">
        <f t="array" ref="E159">IFERROR(INDEX(RPE[[sRPE_tot]:[sRPE_tot]], MATCH(1, (RPE[[Nom]:[Nom]]=$D$4)*(RPE[[Date]:[Date]]=Fitness[[#This Row],[Date]]), 0)), 0)</f>
        <v>0</v>
      </c>
      <c r="F159" s="106">
        <f t="shared" si="1"/>
        <v>0</v>
      </c>
      <c r="G159" s="106">
        <f t="shared" si="2"/>
        <v>0</v>
      </c>
      <c r="H159" s="106">
        <f t="shared" si="3"/>
        <v>0</v>
      </c>
      <c r="I159" s="106">
        <f>IFERROR(Fitness[[#This Row],[Charge moy]]/Fitness[[#This Row],[ET (SD)]], 0)</f>
        <v>0</v>
      </c>
      <c r="J159" s="106">
        <f>IFERROR(Fitness[[#This Row],[Charge hebdo]]*Fitness[[#This Row],[Monotonie]], 0)</f>
        <v>0</v>
      </c>
      <c r="K159" s="106">
        <f>IFERROR(Fitness[[#This Row],[Charge hebdo]]-Fitness[[#This Row],[Fatigue]], 0)</f>
        <v>0</v>
      </c>
      <c r="L159" s="105" cm="1">
        <f t="array" ref="L159">IFERROR(INDEX(EDF[[Total EDF]:[Total EDF]], MATCH(1, (EDF[[Nom]:[Nom]]=$D$4)*(EDF[[Date]:[Date]]=Fitness[[#This Row],[Date]]), 0)),"")</f>
        <v>18</v>
      </c>
      <c r="M159" s="105">
        <f t="shared" si="10"/>
        <v>20.2</v>
      </c>
      <c r="N159" s="105" cm="1">
        <f t="array" ref="N159">IFERROR(INDEX(EDF[[Humeur]:[Humeur]], MATCH(1, (EDF[[Nom]:[Nom]]=$D$4)*(EDF[[Date]:[Date]]=Fitness[[#This Row],[Date]]), 0)),"")</f>
        <v>3</v>
      </c>
      <c r="O159" s="105">
        <f t="shared" si="4"/>
        <v>2.4</v>
      </c>
      <c r="P159" s="105" cm="1">
        <f t="array" ref="P159">IFERROR(INDEX(EDF[[Stress]:[Stress]], MATCH(1, (EDF[[Nom]:[Nom]]=$D$4)*(EDF[[Date]:[Date]]=Fitness[[#This Row],[Date]]), 0)),"")</f>
        <v>2</v>
      </c>
      <c r="Q159" s="105">
        <f t="shared" si="5"/>
        <v>2.6</v>
      </c>
      <c r="R159" s="105" cm="1">
        <f t="array" ref="R159">IFERROR(INDEX(EDF[[Sommeil]:[Sommeil]], MATCH(1, (EDF[[Nom]:[Nom]]=$D$4)*(EDF[[Date]:[Date]]=Fitness[[#This Row],[Date]]), 0)),"")</f>
        <v>2</v>
      </c>
      <c r="S159" s="105">
        <f t="shared" si="6"/>
        <v>2.8</v>
      </c>
      <c r="T159" s="105" cm="1">
        <f t="array" ref="T159">IFERROR(INDEX(EDF[[Etat Physique]:[Etat Physique]], MATCH(1, (EDF[[Nom]:[Nom]]=$D$4)*(EDF[[Date]:[Date]]=Fitness[[#This Row],[Date]]), 0)),"")</f>
        <v>3</v>
      </c>
      <c r="U159" s="105">
        <f t="shared" si="7"/>
        <v>2.8</v>
      </c>
      <c r="V159" s="105" cm="1">
        <f t="array" ref="V159">IFERROR(INDEX(EDF[[Hydratation]:[Hydratation]], MATCH(1, (EDF[[Nom]:[Nom]]=$D$4)*(EDF[[Date]:[Date]]=Fitness[[#This Row],[Date]]), 0)),"")</f>
        <v>4</v>
      </c>
      <c r="W159" s="105">
        <f t="shared" si="8"/>
        <v>4.8</v>
      </c>
      <c r="X159" s="105" cm="1">
        <f t="array" ref="X159">IFERROR(INDEX(EDF[[Nutrition]:[Nutrition]], MATCH(1, (EDF[[Nom]:[Nom]]=$D$4)*(EDF[[Date]:[Date]]=Fitness[[#This Row],[Date]]), 0)),"")</f>
        <v>4</v>
      </c>
      <c r="Y159" s="105">
        <f t="shared" si="9"/>
        <v>4.8</v>
      </c>
      <c r="Z159" s="5" t="str" cm="1">
        <f t="array" ref="Z159">IFERROR(INDEX(RPE[[Investissement du jour]:[Investissement du jour]], MATCH(1, (RPE[[Nom]:[Nom]]=$D$4)*(RPE[[Date]:[Date]]=Fitness[[#This Row],[Date]]), 0)), "")</f>
        <v/>
      </c>
      <c r="AB159" s="4"/>
      <c r="AC159" s="4"/>
      <c r="AF159" s="4"/>
      <c r="AG159" s="4"/>
      <c r="AH159" s="4"/>
      <c r="AI159" s="4"/>
      <c r="AJ159" s="4"/>
      <c r="AL159" s="4"/>
      <c r="AM159" s="4"/>
      <c r="AP159" s="4"/>
      <c r="AQ159" s="4"/>
      <c r="AR159" s="4"/>
      <c r="AS159" s="4"/>
      <c r="AT159" s="4"/>
      <c r="AU159" s="4"/>
      <c r="AV159" s="4"/>
    </row>
    <row r="160" spans="2:48" x14ac:dyDescent="0.2">
      <c r="B160" s="97"/>
      <c r="C160" s="95">
        <f t="shared" si="0"/>
        <v>45155</v>
      </c>
      <c r="D160" s="96">
        <v>45155</v>
      </c>
      <c r="E160" s="106" cm="1">
        <f t="array" ref="E160">IFERROR(INDEX(RPE[[sRPE_tot]:[sRPE_tot]], MATCH(1, (RPE[[Nom]:[Nom]]=$D$4)*(RPE[[Date]:[Date]]=Fitness[[#This Row],[Date]]), 0)), 0)</f>
        <v>0</v>
      </c>
      <c r="F160" s="106">
        <f t="shared" si="1"/>
        <v>0</v>
      </c>
      <c r="G160" s="106">
        <f t="shared" si="2"/>
        <v>0</v>
      </c>
      <c r="H160" s="106">
        <f t="shared" si="3"/>
        <v>0</v>
      </c>
      <c r="I160" s="106">
        <f>IFERROR(Fitness[[#This Row],[Charge moy]]/Fitness[[#This Row],[ET (SD)]], 0)</f>
        <v>0</v>
      </c>
      <c r="J160" s="106">
        <f>IFERROR(Fitness[[#This Row],[Charge hebdo]]*Fitness[[#This Row],[Monotonie]], 0)</f>
        <v>0</v>
      </c>
      <c r="K160" s="106">
        <f>IFERROR(Fitness[[#This Row],[Charge hebdo]]-Fitness[[#This Row],[Fatigue]], 0)</f>
        <v>0</v>
      </c>
      <c r="L160" s="105" cm="1">
        <f t="array" ref="L160">IFERROR(INDEX(EDF[[Total EDF]:[Total EDF]], MATCH(1, (EDF[[Nom]:[Nom]]=$D$4)*(EDF[[Date]:[Date]]=Fitness[[#This Row],[Date]]), 0)),"")</f>
        <v>16</v>
      </c>
      <c r="M160" s="105">
        <f t="shared" si="10"/>
        <v>19.833333333333332</v>
      </c>
      <c r="N160" s="105" cm="1">
        <f t="array" ref="N160">IFERROR(INDEX(EDF[[Humeur]:[Humeur]], MATCH(1, (EDF[[Nom]:[Nom]]=$D$4)*(EDF[[Date]:[Date]]=Fitness[[#This Row],[Date]]), 0)),"")</f>
        <v>2</v>
      </c>
      <c r="O160" s="105">
        <f t="shared" si="4"/>
        <v>2.5</v>
      </c>
      <c r="P160" s="105" cm="1">
        <f t="array" ref="P160">IFERROR(INDEX(EDF[[Stress]:[Stress]], MATCH(1, (EDF[[Nom]:[Nom]]=$D$4)*(EDF[[Date]:[Date]]=Fitness[[#This Row],[Date]]), 0)),"")</f>
        <v>2</v>
      </c>
      <c r="Q160" s="105">
        <f t="shared" si="5"/>
        <v>2.5</v>
      </c>
      <c r="R160" s="105" cm="1">
        <f t="array" ref="R160">IFERROR(INDEX(EDF[[Sommeil]:[Sommeil]], MATCH(1, (EDF[[Nom]:[Nom]]=$D$4)*(EDF[[Date]:[Date]]=Fitness[[#This Row],[Date]]), 0)),"")</f>
        <v>2</v>
      </c>
      <c r="S160" s="105">
        <f t="shared" si="6"/>
        <v>2.6666666666666665</v>
      </c>
      <c r="T160" s="105" cm="1">
        <f t="array" ref="T160">IFERROR(INDEX(EDF[[Etat Physique]:[Etat Physique]], MATCH(1, (EDF[[Nom]:[Nom]]=$D$4)*(EDF[[Date]:[Date]]=Fitness[[#This Row],[Date]]), 0)),"")</f>
        <v>2</v>
      </c>
      <c r="U160" s="105">
        <f t="shared" si="7"/>
        <v>2.8333333333333335</v>
      </c>
      <c r="V160" s="105" cm="1">
        <f t="array" ref="V160">IFERROR(INDEX(EDF[[Hydratation]:[Hydratation]], MATCH(1, (EDF[[Nom]:[Nom]]=$D$4)*(EDF[[Date]:[Date]]=Fitness[[#This Row],[Date]]), 0)),"")</f>
        <v>4</v>
      </c>
      <c r="W160" s="105">
        <f t="shared" si="8"/>
        <v>4.666666666666667</v>
      </c>
      <c r="X160" s="105" cm="1">
        <f t="array" ref="X160">IFERROR(INDEX(EDF[[Nutrition]:[Nutrition]], MATCH(1, (EDF[[Nom]:[Nom]]=$D$4)*(EDF[[Date]:[Date]]=Fitness[[#This Row],[Date]]), 0)),"")</f>
        <v>4</v>
      </c>
      <c r="Y160" s="105">
        <f t="shared" si="9"/>
        <v>4.666666666666667</v>
      </c>
      <c r="Z160" s="5" t="str" cm="1">
        <f t="array" ref="Z160">IFERROR(INDEX(RPE[[Investissement du jour]:[Investissement du jour]], MATCH(1, (RPE[[Nom]:[Nom]]=$D$4)*(RPE[[Date]:[Date]]=Fitness[[#This Row],[Date]]), 0)), "")</f>
        <v/>
      </c>
      <c r="AB160" s="4"/>
      <c r="AC160" s="4"/>
      <c r="AF160" s="4"/>
      <c r="AG160" s="4"/>
      <c r="AH160" s="4"/>
      <c r="AI160" s="4"/>
      <c r="AJ160" s="4"/>
      <c r="AL160" s="4"/>
      <c r="AM160" s="4"/>
      <c r="AP160" s="4"/>
      <c r="AQ160" s="4"/>
      <c r="AR160" s="4"/>
      <c r="AS160" s="4"/>
      <c r="AT160" s="4"/>
      <c r="AU160" s="4"/>
      <c r="AV160" s="4"/>
    </row>
    <row r="161" spans="2:48" x14ac:dyDescent="0.2">
      <c r="B161" s="97"/>
      <c r="C161" s="95">
        <f t="shared" si="0"/>
        <v>45156</v>
      </c>
      <c r="D161" s="96">
        <v>45156</v>
      </c>
      <c r="E161" s="106" cm="1">
        <f t="array" ref="E161">IFERROR(INDEX(RPE[[sRPE_tot]:[sRPE_tot]], MATCH(1, (RPE[[Nom]:[Nom]]=$D$4)*(RPE[[Date]:[Date]]=Fitness[[#This Row],[Date]]), 0)), 0)</f>
        <v>0</v>
      </c>
      <c r="F161" s="106">
        <f t="shared" si="1"/>
        <v>0</v>
      </c>
      <c r="G161" s="106">
        <f t="shared" si="2"/>
        <v>0</v>
      </c>
      <c r="H161" s="106">
        <f t="shared" si="3"/>
        <v>0</v>
      </c>
      <c r="I161" s="106">
        <f>IFERROR(Fitness[[#This Row],[Charge moy]]/Fitness[[#This Row],[ET (SD)]], 0)</f>
        <v>0</v>
      </c>
      <c r="J161" s="106">
        <f>IFERROR(Fitness[[#This Row],[Charge hebdo]]*Fitness[[#This Row],[Monotonie]], 0)</f>
        <v>0</v>
      </c>
      <c r="K161" s="106">
        <f>IFERROR(Fitness[[#This Row],[Charge hebdo]]-Fitness[[#This Row],[Fatigue]], 0)</f>
        <v>0</v>
      </c>
      <c r="L161" s="105" cm="1">
        <f t="array" ref="L161">IFERROR(INDEX(EDF[[Total EDF]:[Total EDF]], MATCH(1, (EDF[[Nom]:[Nom]]=$D$4)*(EDF[[Date]:[Date]]=Fitness[[#This Row],[Date]]), 0)),"")</f>
        <v>16</v>
      </c>
      <c r="M161" s="105">
        <f t="shared" si="10"/>
        <v>19</v>
      </c>
      <c r="N161" s="105" cm="1">
        <f t="array" ref="N161">IFERROR(INDEX(EDF[[Humeur]:[Humeur]], MATCH(1, (EDF[[Nom]:[Nom]]=$D$4)*(EDF[[Date]:[Date]]=Fitness[[#This Row],[Date]]), 0)),"")</f>
        <v>3</v>
      </c>
      <c r="O161" s="105">
        <f t="shared" si="4"/>
        <v>2.3333333333333335</v>
      </c>
      <c r="P161" s="105" cm="1">
        <f t="array" ref="P161">IFERROR(INDEX(EDF[[Stress]:[Stress]], MATCH(1, (EDF[[Nom]:[Nom]]=$D$4)*(EDF[[Date]:[Date]]=Fitness[[#This Row],[Date]]), 0)),"")</f>
        <v>2</v>
      </c>
      <c r="Q161" s="105">
        <f t="shared" si="5"/>
        <v>2.3333333333333335</v>
      </c>
      <c r="R161" s="105" cm="1">
        <f t="array" ref="R161">IFERROR(INDEX(EDF[[Sommeil]:[Sommeil]], MATCH(1, (EDF[[Nom]:[Nom]]=$D$4)*(EDF[[Date]:[Date]]=Fitness[[#This Row],[Date]]), 0)),"")</f>
        <v>2</v>
      </c>
      <c r="S161" s="105">
        <f t="shared" si="6"/>
        <v>2.6666666666666665</v>
      </c>
      <c r="T161" s="105" cm="1">
        <f t="array" ref="T161">IFERROR(INDEX(EDF[[Etat Physique]:[Etat Physique]], MATCH(1, (EDF[[Nom]:[Nom]]=$D$4)*(EDF[[Date]:[Date]]=Fitness[[#This Row],[Date]]), 0)),"")</f>
        <v>1</v>
      </c>
      <c r="U161" s="105">
        <f t="shared" si="7"/>
        <v>2.6666666666666665</v>
      </c>
      <c r="V161" s="105" cm="1">
        <f t="array" ref="V161">IFERROR(INDEX(EDF[[Hydratation]:[Hydratation]], MATCH(1, (EDF[[Nom]:[Nom]]=$D$4)*(EDF[[Date]:[Date]]=Fitness[[#This Row],[Date]]), 0)),"")</f>
        <v>4</v>
      </c>
      <c r="W161" s="105">
        <f t="shared" si="8"/>
        <v>4.5</v>
      </c>
      <c r="X161" s="105" cm="1">
        <f t="array" ref="X161">IFERROR(INDEX(EDF[[Nutrition]:[Nutrition]], MATCH(1, (EDF[[Nom]:[Nom]]=$D$4)*(EDF[[Date]:[Date]]=Fitness[[#This Row],[Date]]), 0)),"")</f>
        <v>4</v>
      </c>
      <c r="Y161" s="105">
        <f t="shared" si="9"/>
        <v>4.5</v>
      </c>
      <c r="Z161" s="5" t="str" cm="1">
        <f t="array" ref="Z161">IFERROR(INDEX(RPE[[Investissement du jour]:[Investissement du jour]], MATCH(1, (RPE[[Nom]:[Nom]]=$D$4)*(RPE[[Date]:[Date]]=Fitness[[#This Row],[Date]]), 0)), "")</f>
        <v/>
      </c>
      <c r="AB161" s="4"/>
      <c r="AC161" s="4"/>
      <c r="AF161" s="4"/>
      <c r="AG161" s="4"/>
      <c r="AH161" s="4"/>
      <c r="AI161" s="4"/>
      <c r="AJ161" s="4"/>
      <c r="AL161" s="4"/>
      <c r="AM161" s="4"/>
      <c r="AP161" s="4"/>
      <c r="AQ161" s="4"/>
      <c r="AR161" s="4"/>
      <c r="AS161" s="4"/>
      <c r="AT161" s="4"/>
      <c r="AU161" s="4"/>
      <c r="AV161" s="4"/>
    </row>
    <row r="162" spans="2:48" x14ac:dyDescent="0.2">
      <c r="B162" s="97"/>
      <c r="C162" s="95">
        <f t="shared" si="0"/>
        <v>45157</v>
      </c>
      <c r="D162" s="96">
        <v>45157</v>
      </c>
      <c r="E162" s="106" cm="1">
        <f t="array" ref="E162">IFERROR(INDEX(RPE[[sRPE_tot]:[sRPE_tot]], MATCH(1, (RPE[[Nom]:[Nom]]=$D$4)*(RPE[[Date]:[Date]]=Fitness[[#This Row],[Date]]), 0)), 0)</f>
        <v>0</v>
      </c>
      <c r="F162" s="106">
        <f t="shared" si="1"/>
        <v>0</v>
      </c>
      <c r="G162" s="106">
        <f t="shared" si="2"/>
        <v>0</v>
      </c>
      <c r="H162" s="106">
        <f t="shared" si="3"/>
        <v>0</v>
      </c>
      <c r="I162" s="106">
        <f>IFERROR(Fitness[[#This Row],[Charge moy]]/Fitness[[#This Row],[ET (SD)]], 0)</f>
        <v>0</v>
      </c>
      <c r="J162" s="106">
        <f>IFERROR(Fitness[[#This Row],[Charge hebdo]]*Fitness[[#This Row],[Monotonie]], 0)</f>
        <v>0</v>
      </c>
      <c r="K162" s="106">
        <f>IFERROR(Fitness[[#This Row],[Charge hebdo]]-Fitness[[#This Row],[Fatigue]], 0)</f>
        <v>0</v>
      </c>
      <c r="L162" s="105" t="str" cm="1">
        <f t="array" ref="L162">IFERROR(INDEX(EDF[[Total EDF]:[Total EDF]], MATCH(1, (EDF[[Nom]:[Nom]]=$D$4)*(EDF[[Date]:[Date]]=Fitness[[#This Row],[Date]]), 0)),"")</f>
        <v/>
      </c>
      <c r="M162" s="105">
        <f t="shared" si="10"/>
        <v>18</v>
      </c>
      <c r="N162" s="105" t="str" cm="1">
        <f t="array" ref="N162">IFERROR(INDEX(EDF[[Humeur]:[Humeur]], MATCH(1, (EDF[[Nom]:[Nom]]=$D$4)*(EDF[[Date]:[Date]]=Fitness[[#This Row],[Date]]), 0)),"")</f>
        <v/>
      </c>
      <c r="O162" s="105">
        <f t="shared" si="4"/>
        <v>2.3333333333333335</v>
      </c>
      <c r="P162" s="105" t="str" cm="1">
        <f t="array" ref="P162">IFERROR(INDEX(EDF[[Stress]:[Stress]], MATCH(1, (EDF[[Nom]:[Nom]]=$D$4)*(EDF[[Date]:[Date]]=Fitness[[#This Row],[Date]]), 0)),"")</f>
        <v/>
      </c>
      <c r="Q162" s="105">
        <f t="shared" si="5"/>
        <v>2.3333333333333335</v>
      </c>
      <c r="R162" s="105" t="str" cm="1">
        <f t="array" ref="R162">IFERROR(INDEX(EDF[[Sommeil]:[Sommeil]], MATCH(1, (EDF[[Nom]:[Nom]]=$D$4)*(EDF[[Date]:[Date]]=Fitness[[#This Row],[Date]]), 0)),"")</f>
        <v/>
      </c>
      <c r="S162" s="105">
        <f t="shared" si="6"/>
        <v>2.3333333333333335</v>
      </c>
      <c r="T162" s="105" t="str" cm="1">
        <f t="array" ref="T162">IFERROR(INDEX(EDF[[Etat Physique]:[Etat Physique]], MATCH(1, (EDF[[Nom]:[Nom]]=$D$4)*(EDF[[Date]:[Date]]=Fitness[[#This Row],[Date]]), 0)),"")</f>
        <v/>
      </c>
      <c r="U162" s="105">
        <f t="shared" si="7"/>
        <v>2.3333333333333335</v>
      </c>
      <c r="V162" s="105" t="str" cm="1">
        <f t="array" ref="V162">IFERROR(INDEX(EDF[[Hydratation]:[Hydratation]], MATCH(1, (EDF[[Nom]:[Nom]]=$D$4)*(EDF[[Date]:[Date]]=Fitness[[#This Row],[Date]]), 0)),"")</f>
        <v/>
      </c>
      <c r="W162" s="105">
        <f t="shared" si="8"/>
        <v>4.333333333333333</v>
      </c>
      <c r="X162" s="105" t="str" cm="1">
        <f t="array" ref="X162">IFERROR(INDEX(EDF[[Nutrition]:[Nutrition]], MATCH(1, (EDF[[Nom]:[Nom]]=$D$4)*(EDF[[Date]:[Date]]=Fitness[[#This Row],[Date]]), 0)),"")</f>
        <v/>
      </c>
      <c r="Y162" s="105">
        <f t="shared" si="9"/>
        <v>4.333333333333333</v>
      </c>
      <c r="Z162" s="5" t="str" cm="1">
        <f t="array" ref="Z162">IFERROR(INDEX(RPE[[Investissement du jour]:[Investissement du jour]], MATCH(1, (RPE[[Nom]:[Nom]]=$D$4)*(RPE[[Date]:[Date]]=Fitness[[#This Row],[Date]]), 0)), "")</f>
        <v/>
      </c>
      <c r="AB162" s="4"/>
      <c r="AC162" s="4"/>
      <c r="AF162" s="4"/>
      <c r="AG162" s="4"/>
      <c r="AH162" s="4"/>
      <c r="AI162" s="4"/>
      <c r="AJ162" s="4"/>
      <c r="AL162" s="4"/>
      <c r="AM162" s="4"/>
      <c r="AP162" s="4"/>
      <c r="AQ162" s="4"/>
      <c r="AR162" s="4"/>
      <c r="AS162" s="4"/>
      <c r="AT162" s="4"/>
      <c r="AU162" s="4"/>
      <c r="AV162" s="4"/>
    </row>
    <row r="163" spans="2:48" x14ac:dyDescent="0.2">
      <c r="B163" s="97"/>
      <c r="C163" s="95">
        <f t="shared" si="0"/>
        <v>45158</v>
      </c>
      <c r="D163" s="96">
        <v>45158</v>
      </c>
      <c r="E163" s="106" cm="1">
        <f t="array" ref="E163">IFERROR(INDEX(RPE[[sRPE_tot]:[sRPE_tot]], MATCH(1, (RPE[[Nom]:[Nom]]=$D$4)*(RPE[[Date]:[Date]]=Fitness[[#This Row],[Date]]), 0)), 0)</f>
        <v>0</v>
      </c>
      <c r="F163" s="106">
        <f t="shared" si="1"/>
        <v>0</v>
      </c>
      <c r="G163" s="106">
        <f t="shared" si="2"/>
        <v>0</v>
      </c>
      <c r="H163" s="106">
        <f t="shared" si="3"/>
        <v>0</v>
      </c>
      <c r="I163" s="106">
        <f>IFERROR(Fitness[[#This Row],[Charge moy]]/Fitness[[#This Row],[ET (SD)]], 0)</f>
        <v>0</v>
      </c>
      <c r="J163" s="106">
        <f>IFERROR(Fitness[[#This Row],[Charge hebdo]]*Fitness[[#This Row],[Monotonie]], 0)</f>
        <v>0</v>
      </c>
      <c r="K163" s="106">
        <f>IFERROR(Fitness[[#This Row],[Charge hebdo]]-Fitness[[#This Row],[Fatigue]], 0)</f>
        <v>0</v>
      </c>
      <c r="L163" s="105" t="str" cm="1">
        <f t="array" ref="L163">IFERROR(INDEX(EDF[[Total EDF]:[Total EDF]], MATCH(1, (EDF[[Nom]:[Nom]]=$D$4)*(EDF[[Date]:[Date]]=Fitness[[#This Row],[Date]]), 0)),"")</f>
        <v/>
      </c>
      <c r="M163" s="105">
        <f t="shared" si="10"/>
        <v>17.8</v>
      </c>
      <c r="N163" s="105" t="str" cm="1">
        <f t="array" ref="N163">IFERROR(INDEX(EDF[[Humeur]:[Humeur]], MATCH(1, (EDF[[Nom]:[Nom]]=$D$4)*(EDF[[Date]:[Date]]=Fitness[[#This Row],[Date]]), 0)),"")</f>
        <v/>
      </c>
      <c r="O163" s="105">
        <f t="shared" si="4"/>
        <v>2.4</v>
      </c>
      <c r="P163" s="105" t="str" cm="1">
        <f t="array" ref="P163">IFERROR(INDEX(EDF[[Stress]:[Stress]], MATCH(1, (EDF[[Nom]:[Nom]]=$D$4)*(EDF[[Date]:[Date]]=Fitness[[#This Row],[Date]]), 0)),"")</f>
        <v/>
      </c>
      <c r="Q163" s="105">
        <f t="shared" si="5"/>
        <v>2.4</v>
      </c>
      <c r="R163" s="105" t="str" cm="1">
        <f t="array" ref="R163">IFERROR(INDEX(EDF[[Sommeil]:[Sommeil]], MATCH(1, (EDF[[Nom]:[Nom]]=$D$4)*(EDF[[Date]:[Date]]=Fitness[[#This Row],[Date]]), 0)),"")</f>
        <v/>
      </c>
      <c r="S163" s="105">
        <f t="shared" si="6"/>
        <v>2.2000000000000002</v>
      </c>
      <c r="T163" s="105" t="str" cm="1">
        <f t="array" ref="T163">IFERROR(INDEX(EDF[[Etat Physique]:[Etat Physique]], MATCH(1, (EDF[[Nom]:[Nom]]=$D$4)*(EDF[[Date]:[Date]]=Fitness[[#This Row],[Date]]), 0)),"")</f>
        <v/>
      </c>
      <c r="U163" s="105">
        <f t="shared" si="7"/>
        <v>2.4</v>
      </c>
      <c r="V163" s="105" t="str" cm="1">
        <f t="array" ref="V163">IFERROR(INDEX(EDF[[Hydratation]:[Hydratation]], MATCH(1, (EDF[[Nom]:[Nom]]=$D$4)*(EDF[[Date]:[Date]]=Fitness[[#This Row],[Date]]), 0)),"")</f>
        <v/>
      </c>
      <c r="W163" s="105">
        <f t="shared" si="8"/>
        <v>4.2</v>
      </c>
      <c r="X163" s="105" t="str" cm="1">
        <f t="array" ref="X163">IFERROR(INDEX(EDF[[Nutrition]:[Nutrition]], MATCH(1, (EDF[[Nom]:[Nom]]=$D$4)*(EDF[[Date]:[Date]]=Fitness[[#This Row],[Date]]), 0)),"")</f>
        <v/>
      </c>
      <c r="Y163" s="105">
        <f t="shared" si="9"/>
        <v>4.2</v>
      </c>
      <c r="Z163" s="5" t="str" cm="1">
        <f t="array" ref="Z163">IFERROR(INDEX(RPE[[Investissement du jour]:[Investissement du jour]], MATCH(1, (RPE[[Nom]:[Nom]]=$D$4)*(RPE[[Date]:[Date]]=Fitness[[#This Row],[Date]]), 0)), "")</f>
        <v/>
      </c>
      <c r="AB163" s="4"/>
      <c r="AC163" s="4"/>
      <c r="AF163" s="4"/>
      <c r="AG163" s="4"/>
      <c r="AH163" s="4"/>
      <c r="AI163" s="4"/>
      <c r="AJ163" s="4"/>
      <c r="AL163" s="4"/>
      <c r="AM163" s="4"/>
      <c r="AP163" s="4"/>
      <c r="AQ163" s="4"/>
      <c r="AR163" s="4"/>
      <c r="AS163" s="4"/>
      <c r="AT163" s="4"/>
      <c r="AU163" s="4"/>
      <c r="AV163" s="4"/>
    </row>
    <row r="164" spans="2:48" x14ac:dyDescent="0.2">
      <c r="B164" s="97"/>
      <c r="C164" s="95">
        <f t="shared" si="0"/>
        <v>45159</v>
      </c>
      <c r="D164" s="96">
        <v>45159</v>
      </c>
      <c r="E164" s="106" cm="1">
        <f t="array" ref="E164">IFERROR(INDEX(RPE[[sRPE_tot]:[sRPE_tot]], MATCH(1, (RPE[[Nom]:[Nom]]=$D$4)*(RPE[[Date]:[Date]]=Fitness[[#This Row],[Date]]), 0)), 0)</f>
        <v>0</v>
      </c>
      <c r="F164" s="106">
        <f t="shared" si="1"/>
        <v>0</v>
      </c>
      <c r="G164" s="106">
        <f t="shared" si="2"/>
        <v>0</v>
      </c>
      <c r="H164" s="106">
        <f t="shared" si="3"/>
        <v>0</v>
      </c>
      <c r="I164" s="106">
        <f>IFERROR(Fitness[[#This Row],[Charge moy]]/Fitness[[#This Row],[ET (SD)]], 0)</f>
        <v>0</v>
      </c>
      <c r="J164" s="106">
        <f>IFERROR(Fitness[[#This Row],[Charge hebdo]]*Fitness[[#This Row],[Monotonie]], 0)</f>
        <v>0</v>
      </c>
      <c r="K164" s="106">
        <f>IFERROR(Fitness[[#This Row],[Charge hebdo]]-Fitness[[#This Row],[Fatigue]], 0)</f>
        <v>0</v>
      </c>
      <c r="L164" s="105" cm="1">
        <f t="array" ref="L164">IFERROR(INDEX(EDF[[Total EDF]:[Total EDF]], MATCH(1, (EDF[[Nom]:[Nom]]=$D$4)*(EDF[[Date]:[Date]]=Fitness[[#This Row],[Date]]), 0)),"")</f>
        <v>21</v>
      </c>
      <c r="M164" s="105">
        <f t="shared" si="10"/>
        <v>17</v>
      </c>
      <c r="N164" s="105" cm="1">
        <f t="array" ref="N164">IFERROR(INDEX(EDF[[Humeur]:[Humeur]], MATCH(1, (EDF[[Nom]:[Nom]]=$D$4)*(EDF[[Date]:[Date]]=Fitness[[#This Row],[Date]]), 0)),"")</f>
        <v>2</v>
      </c>
      <c r="O164" s="105">
        <f t="shared" si="4"/>
        <v>2.5</v>
      </c>
      <c r="P164" s="105" cm="1">
        <f t="array" ref="P164">IFERROR(INDEX(EDF[[Stress]:[Stress]], MATCH(1, (EDF[[Nom]:[Nom]]=$D$4)*(EDF[[Date]:[Date]]=Fitness[[#This Row],[Date]]), 0)),"")</f>
        <v>3</v>
      </c>
      <c r="Q164" s="105">
        <f t="shared" si="5"/>
        <v>2</v>
      </c>
      <c r="R164" s="105" cm="1">
        <f t="array" ref="R164">IFERROR(INDEX(EDF[[Sommeil]:[Sommeil]], MATCH(1, (EDF[[Nom]:[Nom]]=$D$4)*(EDF[[Date]:[Date]]=Fitness[[#This Row],[Date]]), 0)),"")</f>
        <v>2</v>
      </c>
      <c r="S164" s="105">
        <f t="shared" si="6"/>
        <v>2.25</v>
      </c>
      <c r="T164" s="105" cm="1">
        <f t="array" ref="T164">IFERROR(INDEX(EDF[[Etat Physique]:[Etat Physique]], MATCH(1, (EDF[[Nom]:[Nom]]=$D$4)*(EDF[[Date]:[Date]]=Fitness[[#This Row],[Date]]), 0)),"")</f>
        <v>4</v>
      </c>
      <c r="U164" s="105">
        <f t="shared" si="7"/>
        <v>2.25</v>
      </c>
      <c r="V164" s="105" cm="1">
        <f t="array" ref="V164">IFERROR(INDEX(EDF[[Hydratation]:[Hydratation]], MATCH(1, (EDF[[Nom]:[Nom]]=$D$4)*(EDF[[Date]:[Date]]=Fitness[[#This Row],[Date]]), 0)),"")</f>
        <v>5</v>
      </c>
      <c r="W164" s="105">
        <f t="shared" si="8"/>
        <v>4</v>
      </c>
      <c r="X164" s="105" cm="1">
        <f t="array" ref="X164">IFERROR(INDEX(EDF[[Nutrition]:[Nutrition]], MATCH(1, (EDF[[Nom]:[Nom]]=$D$4)*(EDF[[Date]:[Date]]=Fitness[[#This Row],[Date]]), 0)),"")</f>
        <v>5</v>
      </c>
      <c r="Y164" s="105">
        <f t="shared" si="9"/>
        <v>4</v>
      </c>
      <c r="Z164" s="5" t="str" cm="1">
        <f t="array" ref="Z164">IFERROR(INDEX(RPE[[Investissement du jour]:[Investissement du jour]], MATCH(1, (RPE[[Nom]:[Nom]]=$D$4)*(RPE[[Date]:[Date]]=Fitness[[#This Row],[Date]]), 0)), "")</f>
        <v/>
      </c>
      <c r="AB164" s="4"/>
      <c r="AC164" s="4"/>
      <c r="AF164" s="4"/>
      <c r="AG164" s="4"/>
      <c r="AH164" s="4"/>
      <c r="AI164" s="4"/>
      <c r="AJ164" s="4"/>
      <c r="AL164" s="4"/>
      <c r="AM164" s="4"/>
      <c r="AP164" s="4"/>
      <c r="AQ164" s="4"/>
      <c r="AR164" s="4"/>
      <c r="AS164" s="4"/>
      <c r="AT164" s="4"/>
      <c r="AU164" s="4"/>
      <c r="AV164" s="4"/>
    </row>
    <row r="165" spans="2:48" x14ac:dyDescent="0.2">
      <c r="B165" s="97"/>
      <c r="C165" s="95">
        <f t="shared" si="0"/>
        <v>45160</v>
      </c>
      <c r="D165" s="96">
        <v>45160</v>
      </c>
      <c r="E165" s="106" cm="1">
        <f t="array" ref="E165">IFERROR(INDEX(RPE[[sRPE_tot]:[sRPE_tot]], MATCH(1, (RPE[[Nom]:[Nom]]=$D$4)*(RPE[[Date]:[Date]]=Fitness[[#This Row],[Date]]), 0)), 0)</f>
        <v>0</v>
      </c>
      <c r="F165" s="106">
        <f t="shared" si="1"/>
        <v>0</v>
      </c>
      <c r="G165" s="106">
        <f t="shared" si="2"/>
        <v>0</v>
      </c>
      <c r="H165" s="106">
        <f t="shared" si="3"/>
        <v>0</v>
      </c>
      <c r="I165" s="106">
        <f>IFERROR(Fitness[[#This Row],[Charge moy]]/Fitness[[#This Row],[ET (SD)]], 0)</f>
        <v>0</v>
      </c>
      <c r="J165" s="106">
        <f>IFERROR(Fitness[[#This Row],[Charge hebdo]]*Fitness[[#This Row],[Monotonie]], 0)</f>
        <v>0</v>
      </c>
      <c r="K165" s="106">
        <f>IFERROR(Fitness[[#This Row],[Charge hebdo]]-Fitness[[#This Row],[Fatigue]], 0)</f>
        <v>0</v>
      </c>
      <c r="L165" s="105" cm="1">
        <f t="array" ref="L165">IFERROR(INDEX(EDF[[Total EDF]:[Total EDF]], MATCH(1, (EDF[[Nom]:[Nom]]=$D$4)*(EDF[[Date]:[Date]]=Fitness[[#This Row],[Date]]), 0)),"")</f>
        <v>17</v>
      </c>
      <c r="M165" s="105">
        <f t="shared" si="10"/>
        <v>17.8</v>
      </c>
      <c r="N165" s="105" cm="1">
        <f t="array" ref="N165">IFERROR(INDEX(EDF[[Humeur]:[Humeur]], MATCH(1, (EDF[[Nom]:[Nom]]=$D$4)*(EDF[[Date]:[Date]]=Fitness[[#This Row],[Date]]), 0)),"")</f>
        <v>2</v>
      </c>
      <c r="O165" s="105">
        <f t="shared" si="4"/>
        <v>2.4</v>
      </c>
      <c r="P165" s="105" cm="1">
        <f t="array" ref="P165">IFERROR(INDEX(EDF[[Stress]:[Stress]], MATCH(1, (EDF[[Nom]:[Nom]]=$D$4)*(EDF[[Date]:[Date]]=Fitness[[#This Row],[Date]]), 0)),"")</f>
        <v>2</v>
      </c>
      <c r="Q165" s="105">
        <f t="shared" si="5"/>
        <v>2.2000000000000002</v>
      </c>
      <c r="R165" s="105" cm="1">
        <f t="array" ref="R165">IFERROR(INDEX(EDF[[Sommeil]:[Sommeil]], MATCH(1, (EDF[[Nom]:[Nom]]=$D$4)*(EDF[[Date]:[Date]]=Fitness[[#This Row],[Date]]), 0)),"")</f>
        <v>3</v>
      </c>
      <c r="S165" s="105">
        <f t="shared" si="6"/>
        <v>2.2000000000000002</v>
      </c>
      <c r="T165" s="105" cm="1">
        <f t="array" ref="T165">IFERROR(INDEX(EDF[[Etat Physique]:[Etat Physique]], MATCH(1, (EDF[[Nom]:[Nom]]=$D$4)*(EDF[[Date]:[Date]]=Fitness[[#This Row],[Date]]), 0)),"")</f>
        <v>2</v>
      </c>
      <c r="U165" s="105">
        <f t="shared" si="7"/>
        <v>2.6</v>
      </c>
      <c r="V165" s="105" cm="1">
        <f t="array" ref="V165">IFERROR(INDEX(EDF[[Hydratation]:[Hydratation]], MATCH(1, (EDF[[Nom]:[Nom]]=$D$4)*(EDF[[Date]:[Date]]=Fitness[[#This Row],[Date]]), 0)),"")</f>
        <v>4</v>
      </c>
      <c r="W165" s="105">
        <f t="shared" si="8"/>
        <v>4.2</v>
      </c>
      <c r="X165" s="105" cm="1">
        <f t="array" ref="X165">IFERROR(INDEX(EDF[[Nutrition]:[Nutrition]], MATCH(1, (EDF[[Nom]:[Nom]]=$D$4)*(EDF[[Date]:[Date]]=Fitness[[#This Row],[Date]]), 0)),"")</f>
        <v>4</v>
      </c>
      <c r="Y165" s="105">
        <f t="shared" si="9"/>
        <v>4.2</v>
      </c>
      <c r="Z165" s="5" t="str" cm="1">
        <f t="array" ref="Z165">IFERROR(INDEX(RPE[[Investissement du jour]:[Investissement du jour]], MATCH(1, (RPE[[Nom]:[Nom]]=$D$4)*(RPE[[Date]:[Date]]=Fitness[[#This Row],[Date]]), 0)), "")</f>
        <v/>
      </c>
      <c r="AB165" s="4"/>
      <c r="AC165" s="4"/>
      <c r="AF165" s="4"/>
      <c r="AG165" s="4"/>
      <c r="AH165" s="4"/>
      <c r="AI165" s="4"/>
      <c r="AJ165" s="4"/>
      <c r="AL165" s="4"/>
      <c r="AM165" s="4"/>
      <c r="AP165" s="4"/>
      <c r="AQ165" s="4"/>
      <c r="AR165" s="4"/>
      <c r="AS165" s="4"/>
      <c r="AT165" s="4"/>
      <c r="AU165" s="4"/>
      <c r="AV165" s="4"/>
    </row>
    <row r="166" spans="2:48" x14ac:dyDescent="0.2">
      <c r="B166" s="97"/>
      <c r="C166" s="95">
        <f t="shared" si="0"/>
        <v>45161</v>
      </c>
      <c r="D166" s="96">
        <v>45161</v>
      </c>
      <c r="E166" s="106" cm="1">
        <f t="array" ref="E166">IFERROR(INDEX(RPE[[sRPE_tot]:[sRPE_tot]], MATCH(1, (RPE[[Nom]:[Nom]]=$D$4)*(RPE[[Date]:[Date]]=Fitness[[#This Row],[Date]]), 0)), 0)</f>
        <v>0</v>
      </c>
      <c r="F166" s="106">
        <f t="shared" si="1"/>
        <v>0</v>
      </c>
      <c r="G166" s="106">
        <f t="shared" si="2"/>
        <v>0</v>
      </c>
      <c r="H166" s="106">
        <f t="shared" si="3"/>
        <v>0</v>
      </c>
      <c r="I166" s="106">
        <f>IFERROR(Fitness[[#This Row],[Charge moy]]/Fitness[[#This Row],[ET (SD)]], 0)</f>
        <v>0</v>
      </c>
      <c r="J166" s="106">
        <f>IFERROR(Fitness[[#This Row],[Charge hebdo]]*Fitness[[#This Row],[Monotonie]], 0)</f>
        <v>0</v>
      </c>
      <c r="K166" s="106">
        <f>IFERROR(Fitness[[#This Row],[Charge hebdo]]-Fitness[[#This Row],[Fatigue]], 0)</f>
        <v>0</v>
      </c>
      <c r="L166" s="105" cm="1">
        <f t="array" ref="L166">IFERROR(INDEX(EDF[[Total EDF]:[Total EDF]], MATCH(1, (EDF[[Nom]:[Nom]]=$D$4)*(EDF[[Date]:[Date]]=Fitness[[#This Row],[Date]]), 0)),"")</f>
        <v>20</v>
      </c>
      <c r="M166" s="105">
        <f t="shared" si="10"/>
        <v>17.600000000000001</v>
      </c>
      <c r="N166" s="105" cm="1">
        <f t="array" ref="N166">IFERROR(INDEX(EDF[[Humeur]:[Humeur]], MATCH(1, (EDF[[Nom]:[Nom]]=$D$4)*(EDF[[Date]:[Date]]=Fitness[[#This Row],[Date]]), 0)),"")</f>
        <v>3</v>
      </c>
      <c r="O166" s="105">
        <f t="shared" si="4"/>
        <v>2.4</v>
      </c>
      <c r="P166" s="105" cm="1">
        <f t="array" ref="P166">IFERROR(INDEX(EDF[[Stress]:[Stress]], MATCH(1, (EDF[[Nom]:[Nom]]=$D$4)*(EDF[[Date]:[Date]]=Fitness[[#This Row],[Date]]), 0)),"")</f>
        <v>4</v>
      </c>
      <c r="Q166" s="105">
        <f t="shared" si="5"/>
        <v>2.2000000000000002</v>
      </c>
      <c r="R166" s="105" cm="1">
        <f t="array" ref="R166">IFERROR(INDEX(EDF[[Sommeil]:[Sommeil]], MATCH(1, (EDF[[Nom]:[Nom]]=$D$4)*(EDF[[Date]:[Date]]=Fitness[[#This Row],[Date]]), 0)),"")</f>
        <v>3</v>
      </c>
      <c r="S166" s="105">
        <f t="shared" si="6"/>
        <v>2.2000000000000002</v>
      </c>
      <c r="T166" s="105" cm="1">
        <f t="array" ref="T166">IFERROR(INDEX(EDF[[Etat Physique]:[Etat Physique]], MATCH(1, (EDF[[Nom]:[Nom]]=$D$4)*(EDF[[Date]:[Date]]=Fitness[[#This Row],[Date]]), 0)),"")</f>
        <v>2</v>
      </c>
      <c r="U166" s="105">
        <f t="shared" si="7"/>
        <v>2.4</v>
      </c>
      <c r="V166" s="105" cm="1">
        <f t="array" ref="V166">IFERROR(INDEX(EDF[[Hydratation]:[Hydratation]], MATCH(1, (EDF[[Nom]:[Nom]]=$D$4)*(EDF[[Date]:[Date]]=Fitness[[#This Row],[Date]]), 0)),"")</f>
        <v>4</v>
      </c>
      <c r="W166" s="105">
        <f t="shared" si="8"/>
        <v>4.2</v>
      </c>
      <c r="X166" s="105" cm="1">
        <f t="array" ref="X166">IFERROR(INDEX(EDF[[Nutrition]:[Nutrition]], MATCH(1, (EDF[[Nom]:[Nom]]=$D$4)*(EDF[[Date]:[Date]]=Fitness[[#This Row],[Date]]), 0)),"")</f>
        <v>4</v>
      </c>
      <c r="Y166" s="105">
        <f t="shared" si="9"/>
        <v>4.2</v>
      </c>
      <c r="Z166" s="5" t="str" cm="1">
        <f t="array" ref="Z166">IFERROR(INDEX(RPE[[Investissement du jour]:[Investissement du jour]], MATCH(1, (RPE[[Nom]:[Nom]]=$D$4)*(RPE[[Date]:[Date]]=Fitness[[#This Row],[Date]]), 0)), "")</f>
        <v/>
      </c>
      <c r="AB166" s="4"/>
      <c r="AC166" s="4"/>
      <c r="AF166" s="4"/>
      <c r="AG166" s="4"/>
      <c r="AH166" s="4"/>
      <c r="AI166" s="4"/>
      <c r="AJ166" s="4"/>
      <c r="AL166" s="4"/>
      <c r="AM166" s="4"/>
      <c r="AP166" s="4"/>
      <c r="AQ166" s="4"/>
      <c r="AR166" s="4"/>
      <c r="AS166" s="4"/>
      <c r="AT166" s="4"/>
      <c r="AU166" s="4"/>
      <c r="AV166" s="4"/>
    </row>
    <row r="167" spans="2:48" x14ac:dyDescent="0.2">
      <c r="B167" s="97"/>
      <c r="C167" s="95">
        <f t="shared" si="0"/>
        <v>45162</v>
      </c>
      <c r="D167" s="96">
        <v>45162</v>
      </c>
      <c r="E167" s="106" cm="1">
        <f t="array" ref="E167">IFERROR(INDEX(RPE[[sRPE_tot]:[sRPE_tot]], MATCH(1, (RPE[[Nom]:[Nom]]=$D$4)*(RPE[[Date]:[Date]]=Fitness[[#This Row],[Date]]), 0)), 0)</f>
        <v>0</v>
      </c>
      <c r="F167" s="106">
        <f t="shared" si="1"/>
        <v>0</v>
      </c>
      <c r="G167" s="106">
        <f t="shared" si="2"/>
        <v>0</v>
      </c>
      <c r="H167" s="106">
        <f t="shared" si="3"/>
        <v>0</v>
      </c>
      <c r="I167" s="106">
        <f>IFERROR(Fitness[[#This Row],[Charge moy]]/Fitness[[#This Row],[ET (SD)]], 0)</f>
        <v>0</v>
      </c>
      <c r="J167" s="106">
        <f>IFERROR(Fitness[[#This Row],[Charge hebdo]]*Fitness[[#This Row],[Monotonie]], 0)</f>
        <v>0</v>
      </c>
      <c r="K167" s="106">
        <f>IFERROR(Fitness[[#This Row],[Charge hebdo]]-Fitness[[#This Row],[Fatigue]], 0)</f>
        <v>0</v>
      </c>
      <c r="L167" s="105" cm="1">
        <f t="array" ref="L167">IFERROR(INDEX(EDF[[Total EDF]:[Total EDF]], MATCH(1, (EDF[[Nom]:[Nom]]=$D$4)*(EDF[[Date]:[Date]]=Fitness[[#This Row],[Date]]), 0)),"")</f>
        <v>16</v>
      </c>
      <c r="M167" s="105">
        <f t="shared" si="10"/>
        <v>18</v>
      </c>
      <c r="N167" s="105" cm="1">
        <f t="array" ref="N167">IFERROR(INDEX(EDF[[Humeur]:[Humeur]], MATCH(1, (EDF[[Nom]:[Nom]]=$D$4)*(EDF[[Date]:[Date]]=Fitness[[#This Row],[Date]]), 0)),"")</f>
        <v>2</v>
      </c>
      <c r="O167" s="105">
        <f t="shared" si="4"/>
        <v>2.4</v>
      </c>
      <c r="P167" s="105" cm="1">
        <f t="array" ref="P167">IFERROR(INDEX(EDF[[Stress]:[Stress]], MATCH(1, (EDF[[Nom]:[Nom]]=$D$4)*(EDF[[Date]:[Date]]=Fitness[[#This Row],[Date]]), 0)),"")</f>
        <v>2</v>
      </c>
      <c r="Q167" s="105">
        <f t="shared" si="5"/>
        <v>2.6</v>
      </c>
      <c r="R167" s="105" cm="1">
        <f t="array" ref="R167">IFERROR(INDEX(EDF[[Sommeil]:[Sommeil]], MATCH(1, (EDF[[Nom]:[Nom]]=$D$4)*(EDF[[Date]:[Date]]=Fitness[[#This Row],[Date]]), 0)),"")</f>
        <v>3</v>
      </c>
      <c r="S167" s="105">
        <f t="shared" si="6"/>
        <v>2.4</v>
      </c>
      <c r="T167" s="105" cm="1">
        <f t="array" ref="T167">IFERROR(INDEX(EDF[[Etat Physique]:[Etat Physique]], MATCH(1, (EDF[[Nom]:[Nom]]=$D$4)*(EDF[[Date]:[Date]]=Fitness[[#This Row],[Date]]), 0)),"")</f>
        <v>1</v>
      </c>
      <c r="U167" s="105">
        <f t="shared" si="7"/>
        <v>2.2000000000000002</v>
      </c>
      <c r="V167" s="105" cm="1">
        <f t="array" ref="V167">IFERROR(INDEX(EDF[[Hydratation]:[Hydratation]], MATCH(1, (EDF[[Nom]:[Nom]]=$D$4)*(EDF[[Date]:[Date]]=Fitness[[#This Row],[Date]]), 0)),"")</f>
        <v>4</v>
      </c>
      <c r="W167" s="105">
        <f t="shared" si="8"/>
        <v>4.2</v>
      </c>
      <c r="X167" s="105" cm="1">
        <f t="array" ref="X167">IFERROR(INDEX(EDF[[Nutrition]:[Nutrition]], MATCH(1, (EDF[[Nom]:[Nom]]=$D$4)*(EDF[[Date]:[Date]]=Fitness[[#This Row],[Date]]), 0)),"")</f>
        <v>4</v>
      </c>
      <c r="Y167" s="105">
        <f t="shared" si="9"/>
        <v>4.2</v>
      </c>
      <c r="Z167" s="5" t="str" cm="1">
        <f t="array" ref="Z167">IFERROR(INDEX(RPE[[Investissement du jour]:[Investissement du jour]], MATCH(1, (RPE[[Nom]:[Nom]]=$D$4)*(RPE[[Date]:[Date]]=Fitness[[#This Row],[Date]]), 0)), "")</f>
        <v/>
      </c>
      <c r="AB167" s="4"/>
      <c r="AC167" s="4"/>
      <c r="AF167" s="4"/>
      <c r="AG167" s="4"/>
      <c r="AH167" s="4"/>
      <c r="AI167" s="4"/>
      <c r="AJ167" s="4"/>
      <c r="AL167" s="4"/>
      <c r="AM167" s="4"/>
      <c r="AP167" s="4"/>
      <c r="AQ167" s="4"/>
      <c r="AR167" s="4"/>
      <c r="AS167" s="4"/>
      <c r="AT167" s="4"/>
      <c r="AU167" s="4"/>
      <c r="AV167" s="4"/>
    </row>
    <row r="168" spans="2:48" x14ac:dyDescent="0.2">
      <c r="B168" s="98"/>
      <c r="C168" s="95">
        <f t="shared" si="0"/>
        <v>45163</v>
      </c>
      <c r="D168" s="96">
        <v>45163</v>
      </c>
      <c r="E168" s="106" cm="1">
        <f t="array" ref="E168">IFERROR(INDEX(RPE[[sRPE_tot]:[sRPE_tot]], MATCH(1, (RPE[[Nom]:[Nom]]=$D$4)*(RPE[[Date]:[Date]]=Fitness[[#This Row],[Date]]), 0)), 0)</f>
        <v>0</v>
      </c>
      <c r="F168" s="106">
        <f t="shared" si="1"/>
        <v>0</v>
      </c>
      <c r="G168" s="106">
        <f t="shared" si="2"/>
        <v>0</v>
      </c>
      <c r="H168" s="106">
        <f t="shared" si="3"/>
        <v>0</v>
      </c>
      <c r="I168" s="106">
        <f>IFERROR(Fitness[[#This Row],[Charge moy]]/Fitness[[#This Row],[ET (SD)]], 0)</f>
        <v>0</v>
      </c>
      <c r="J168" s="106">
        <f>IFERROR(Fitness[[#This Row],[Charge hebdo]]*Fitness[[#This Row],[Monotonie]], 0)</f>
        <v>0</v>
      </c>
      <c r="K168" s="106">
        <f>IFERROR(Fitness[[#This Row],[Charge hebdo]]-Fitness[[#This Row],[Fatigue]], 0)</f>
        <v>0</v>
      </c>
      <c r="L168" s="105" cm="1">
        <f t="array" ref="L168">IFERROR(INDEX(EDF[[Total EDF]:[Total EDF]], MATCH(1, (EDF[[Nom]:[Nom]]=$D$4)*(EDF[[Date]:[Date]]=Fitness[[#This Row],[Date]]), 0)),"")</f>
        <v>18</v>
      </c>
      <c r="M168" s="105">
        <f t="shared" si="10"/>
        <v>18</v>
      </c>
      <c r="N168" s="105" cm="1">
        <f t="array" ref="N168">IFERROR(INDEX(EDF[[Humeur]:[Humeur]], MATCH(1, (EDF[[Nom]:[Nom]]=$D$4)*(EDF[[Date]:[Date]]=Fitness[[#This Row],[Date]]), 0)),"")</f>
        <v>3</v>
      </c>
      <c r="O168" s="105">
        <f t="shared" si="4"/>
        <v>2.4</v>
      </c>
      <c r="P168" s="105" cm="1">
        <f t="array" ref="P168">IFERROR(INDEX(EDF[[Stress]:[Stress]], MATCH(1, (EDF[[Nom]:[Nom]]=$D$4)*(EDF[[Date]:[Date]]=Fitness[[#This Row],[Date]]), 0)),"")</f>
        <v>3</v>
      </c>
      <c r="Q168" s="105">
        <f t="shared" si="5"/>
        <v>2.6</v>
      </c>
      <c r="R168" s="105" cm="1">
        <f t="array" ref="R168">IFERROR(INDEX(EDF[[Sommeil]:[Sommeil]], MATCH(1, (EDF[[Nom]:[Nom]]=$D$4)*(EDF[[Date]:[Date]]=Fitness[[#This Row],[Date]]), 0)),"")</f>
        <v>2</v>
      </c>
      <c r="S168" s="105">
        <f t="shared" si="6"/>
        <v>2.6</v>
      </c>
      <c r="T168" s="105" cm="1">
        <f t="array" ref="T168">IFERROR(INDEX(EDF[[Etat Physique]:[Etat Physique]], MATCH(1, (EDF[[Nom]:[Nom]]=$D$4)*(EDF[[Date]:[Date]]=Fitness[[#This Row],[Date]]), 0)),"")</f>
        <v>2</v>
      </c>
      <c r="U168" s="105">
        <f t="shared" si="7"/>
        <v>2</v>
      </c>
      <c r="V168" s="105" cm="1">
        <f t="array" ref="V168">IFERROR(INDEX(EDF[[Hydratation]:[Hydratation]], MATCH(1, (EDF[[Nom]:[Nom]]=$D$4)*(EDF[[Date]:[Date]]=Fitness[[#This Row],[Date]]), 0)),"")</f>
        <v>4</v>
      </c>
      <c r="W168" s="105">
        <f t="shared" si="8"/>
        <v>4.2</v>
      </c>
      <c r="X168" s="105" cm="1">
        <f t="array" ref="X168">IFERROR(INDEX(EDF[[Nutrition]:[Nutrition]], MATCH(1, (EDF[[Nom]:[Nom]]=$D$4)*(EDF[[Date]:[Date]]=Fitness[[#This Row],[Date]]), 0)),"")</f>
        <v>4</v>
      </c>
      <c r="Y168" s="105">
        <f t="shared" si="9"/>
        <v>4.2</v>
      </c>
      <c r="Z168" s="5" t="str" cm="1">
        <f t="array" ref="Z168">IFERROR(INDEX(RPE[[Investissement du jour]:[Investissement du jour]], MATCH(1, (RPE[[Nom]:[Nom]]=$D$4)*(RPE[[Date]:[Date]]=Fitness[[#This Row],[Date]]), 0)), "")</f>
        <v/>
      </c>
      <c r="AB168" s="4"/>
      <c r="AC168" s="4"/>
      <c r="AF168" s="4"/>
      <c r="AG168" s="4"/>
      <c r="AH168" s="4"/>
      <c r="AI168" s="4"/>
      <c r="AJ168" s="4"/>
      <c r="AL168" s="4"/>
      <c r="AM168" s="4"/>
      <c r="AP168" s="4"/>
      <c r="AQ168" s="4"/>
      <c r="AR168" s="4"/>
      <c r="AS168" s="4"/>
      <c r="AT168" s="4"/>
      <c r="AU168" s="4"/>
      <c r="AV168" s="4"/>
    </row>
    <row r="169" spans="2:48" x14ac:dyDescent="0.2">
      <c r="B169" s="97"/>
      <c r="C169" s="95">
        <f t="shared" si="0"/>
        <v>45164</v>
      </c>
      <c r="D169" s="96">
        <v>45164</v>
      </c>
      <c r="E169" s="106" cm="1">
        <f t="array" ref="E169">IFERROR(INDEX(RPE[[sRPE_tot]:[sRPE_tot]], MATCH(1, (RPE[[Nom]:[Nom]]=$D$4)*(RPE[[Date]:[Date]]=Fitness[[#This Row],[Date]]), 0)), 0)</f>
        <v>0</v>
      </c>
      <c r="F169" s="106">
        <f t="shared" si="1"/>
        <v>0</v>
      </c>
      <c r="G169" s="106">
        <f t="shared" si="2"/>
        <v>0</v>
      </c>
      <c r="H169" s="106">
        <f t="shared" si="3"/>
        <v>0</v>
      </c>
      <c r="I169" s="106">
        <f>IFERROR(Fitness[[#This Row],[Charge moy]]/Fitness[[#This Row],[ET (SD)]], 0)</f>
        <v>0</v>
      </c>
      <c r="J169" s="106">
        <f>IFERROR(Fitness[[#This Row],[Charge hebdo]]*Fitness[[#This Row],[Monotonie]], 0)</f>
        <v>0</v>
      </c>
      <c r="K169" s="106">
        <f>IFERROR(Fitness[[#This Row],[Charge hebdo]]-Fitness[[#This Row],[Fatigue]], 0)</f>
        <v>0</v>
      </c>
      <c r="L169" s="105" t="str" cm="1">
        <f t="array" ref="L169">IFERROR(INDEX(EDF[[Total EDF]:[Total EDF]], MATCH(1, (EDF[[Nom]:[Nom]]=$D$4)*(EDF[[Date]:[Date]]=Fitness[[#This Row],[Date]]), 0)),"")</f>
        <v/>
      </c>
      <c r="M169" s="105">
        <f t="shared" si="10"/>
        <v>18.399999999999999</v>
      </c>
      <c r="N169" s="105" t="str" cm="1">
        <f t="array" ref="N169">IFERROR(INDEX(EDF[[Humeur]:[Humeur]], MATCH(1, (EDF[[Nom]:[Nom]]=$D$4)*(EDF[[Date]:[Date]]=Fitness[[#This Row],[Date]]), 0)),"")</f>
        <v/>
      </c>
      <c r="O169" s="105">
        <f t="shared" si="4"/>
        <v>2.4</v>
      </c>
      <c r="P169" s="105" t="str" cm="1">
        <f t="array" ref="P169">IFERROR(INDEX(EDF[[Stress]:[Stress]], MATCH(1, (EDF[[Nom]:[Nom]]=$D$4)*(EDF[[Date]:[Date]]=Fitness[[#This Row],[Date]]), 0)),"")</f>
        <v/>
      </c>
      <c r="Q169" s="105">
        <f t="shared" si="5"/>
        <v>2.8</v>
      </c>
      <c r="R169" s="105" t="str" cm="1">
        <f t="array" ref="R169">IFERROR(INDEX(EDF[[Sommeil]:[Sommeil]], MATCH(1, (EDF[[Nom]:[Nom]]=$D$4)*(EDF[[Date]:[Date]]=Fitness[[#This Row],[Date]]), 0)),"")</f>
        <v/>
      </c>
      <c r="S169" s="105">
        <f t="shared" si="6"/>
        <v>2.6</v>
      </c>
      <c r="T169" s="105" t="str" cm="1">
        <f t="array" ref="T169">IFERROR(INDEX(EDF[[Etat Physique]:[Etat Physique]], MATCH(1, (EDF[[Nom]:[Nom]]=$D$4)*(EDF[[Date]:[Date]]=Fitness[[#This Row],[Date]]), 0)),"")</f>
        <v/>
      </c>
      <c r="U169" s="105">
        <f t="shared" si="7"/>
        <v>2.2000000000000002</v>
      </c>
      <c r="V169" s="105" t="str" cm="1">
        <f t="array" ref="V169">IFERROR(INDEX(EDF[[Hydratation]:[Hydratation]], MATCH(1, (EDF[[Nom]:[Nom]]=$D$4)*(EDF[[Date]:[Date]]=Fitness[[#This Row],[Date]]), 0)),"")</f>
        <v/>
      </c>
      <c r="W169" s="105">
        <f t="shared" si="8"/>
        <v>4.2</v>
      </c>
      <c r="X169" s="105" t="str" cm="1">
        <f t="array" ref="X169">IFERROR(INDEX(EDF[[Nutrition]:[Nutrition]], MATCH(1, (EDF[[Nom]:[Nom]]=$D$4)*(EDF[[Date]:[Date]]=Fitness[[#This Row],[Date]]), 0)),"")</f>
        <v/>
      </c>
      <c r="Y169" s="105">
        <f t="shared" si="9"/>
        <v>4.2</v>
      </c>
      <c r="Z169" s="5" t="str" cm="1">
        <f t="array" ref="Z169">IFERROR(INDEX(RPE[[Investissement du jour]:[Investissement du jour]], MATCH(1, (RPE[[Nom]:[Nom]]=$D$4)*(RPE[[Date]:[Date]]=Fitness[[#This Row],[Date]]), 0)), "")</f>
        <v/>
      </c>
      <c r="AB169" s="4"/>
      <c r="AC169" s="4"/>
      <c r="AF169" s="4"/>
      <c r="AG169" s="4"/>
      <c r="AH169" s="4"/>
      <c r="AI169" s="4"/>
      <c r="AJ169" s="4"/>
      <c r="AL169" s="4"/>
      <c r="AM169" s="4"/>
      <c r="AP169" s="4"/>
      <c r="AQ169" s="4"/>
      <c r="AR169" s="4"/>
      <c r="AS169" s="4"/>
      <c r="AT169" s="4"/>
      <c r="AU169" s="4"/>
      <c r="AV169" s="4"/>
    </row>
    <row r="170" spans="2:48" x14ac:dyDescent="0.2">
      <c r="B170" s="97"/>
      <c r="C170" s="95">
        <f t="shared" si="0"/>
        <v>45165</v>
      </c>
      <c r="D170" s="96">
        <v>45165</v>
      </c>
      <c r="E170" s="106" cm="1">
        <f t="array" ref="E170">IFERROR(INDEX(RPE[[sRPE_tot]:[sRPE_tot]], MATCH(1, (RPE[[Nom]:[Nom]]=$D$4)*(RPE[[Date]:[Date]]=Fitness[[#This Row],[Date]]), 0)), 0)</f>
        <v>0</v>
      </c>
      <c r="F170" s="106">
        <f t="shared" si="1"/>
        <v>0</v>
      </c>
      <c r="G170" s="106">
        <f t="shared" si="2"/>
        <v>0</v>
      </c>
      <c r="H170" s="106">
        <f t="shared" si="3"/>
        <v>0</v>
      </c>
      <c r="I170" s="106">
        <f>IFERROR(Fitness[[#This Row],[Charge moy]]/Fitness[[#This Row],[ET (SD)]], 0)</f>
        <v>0</v>
      </c>
      <c r="J170" s="106">
        <f>IFERROR(Fitness[[#This Row],[Charge hebdo]]*Fitness[[#This Row],[Monotonie]], 0)</f>
        <v>0</v>
      </c>
      <c r="K170" s="106">
        <f>IFERROR(Fitness[[#This Row],[Charge hebdo]]-Fitness[[#This Row],[Fatigue]], 0)</f>
        <v>0</v>
      </c>
      <c r="L170" s="105" t="str" cm="1">
        <f t="array" ref="L170">IFERROR(INDEX(EDF[[Total EDF]:[Total EDF]], MATCH(1, (EDF[[Nom]:[Nom]]=$D$4)*(EDF[[Date]:[Date]]=Fitness[[#This Row],[Date]]), 0)),"")</f>
        <v/>
      </c>
      <c r="M170" s="105">
        <f t="shared" si="10"/>
        <v>18.399999999999999</v>
      </c>
      <c r="N170" s="105" t="str" cm="1">
        <f t="array" ref="N170">IFERROR(INDEX(EDF[[Humeur]:[Humeur]], MATCH(1, (EDF[[Nom]:[Nom]]=$D$4)*(EDF[[Date]:[Date]]=Fitness[[#This Row],[Date]]), 0)),"")</f>
        <v/>
      </c>
      <c r="O170" s="105">
        <f t="shared" si="4"/>
        <v>2.4</v>
      </c>
      <c r="P170" s="105" t="str" cm="1">
        <f t="array" ref="P170">IFERROR(INDEX(EDF[[Stress]:[Stress]], MATCH(1, (EDF[[Nom]:[Nom]]=$D$4)*(EDF[[Date]:[Date]]=Fitness[[#This Row],[Date]]), 0)),"")</f>
        <v/>
      </c>
      <c r="Q170" s="105">
        <f t="shared" si="5"/>
        <v>2.8</v>
      </c>
      <c r="R170" s="105" t="str" cm="1">
        <f t="array" ref="R170">IFERROR(INDEX(EDF[[Sommeil]:[Sommeil]], MATCH(1, (EDF[[Nom]:[Nom]]=$D$4)*(EDF[[Date]:[Date]]=Fitness[[#This Row],[Date]]), 0)),"")</f>
        <v/>
      </c>
      <c r="S170" s="105">
        <f t="shared" si="6"/>
        <v>2.6</v>
      </c>
      <c r="T170" s="105" t="str" cm="1">
        <f t="array" ref="T170">IFERROR(INDEX(EDF[[Etat Physique]:[Etat Physique]], MATCH(1, (EDF[[Nom]:[Nom]]=$D$4)*(EDF[[Date]:[Date]]=Fitness[[#This Row],[Date]]), 0)),"")</f>
        <v/>
      </c>
      <c r="U170" s="105">
        <f t="shared" si="7"/>
        <v>2.2000000000000002</v>
      </c>
      <c r="V170" s="105" t="str" cm="1">
        <f t="array" ref="V170">IFERROR(INDEX(EDF[[Hydratation]:[Hydratation]], MATCH(1, (EDF[[Nom]:[Nom]]=$D$4)*(EDF[[Date]:[Date]]=Fitness[[#This Row],[Date]]), 0)),"")</f>
        <v/>
      </c>
      <c r="W170" s="105">
        <f t="shared" si="8"/>
        <v>4.2</v>
      </c>
      <c r="X170" s="105" t="str" cm="1">
        <f t="array" ref="X170">IFERROR(INDEX(EDF[[Nutrition]:[Nutrition]], MATCH(1, (EDF[[Nom]:[Nom]]=$D$4)*(EDF[[Date]:[Date]]=Fitness[[#This Row],[Date]]), 0)),"")</f>
        <v/>
      </c>
      <c r="Y170" s="105">
        <f t="shared" si="9"/>
        <v>4.2</v>
      </c>
      <c r="Z170" s="5" t="str" cm="1">
        <f t="array" ref="Z170">IFERROR(INDEX(RPE[[Investissement du jour]:[Investissement du jour]], MATCH(1, (RPE[[Nom]:[Nom]]=$D$4)*(RPE[[Date]:[Date]]=Fitness[[#This Row],[Date]]), 0)), "")</f>
        <v/>
      </c>
      <c r="AB170" s="4"/>
      <c r="AC170" s="4"/>
      <c r="AF170" s="4"/>
      <c r="AG170" s="4"/>
      <c r="AH170" s="4"/>
      <c r="AI170" s="4"/>
      <c r="AJ170" s="4"/>
      <c r="AL170" s="4"/>
      <c r="AM170" s="4"/>
      <c r="AP170" s="4"/>
      <c r="AQ170" s="4"/>
      <c r="AR170" s="4"/>
      <c r="AS170" s="4"/>
      <c r="AT170" s="4"/>
      <c r="AU170" s="4"/>
      <c r="AV170" s="4"/>
    </row>
    <row r="171" spans="2:48" x14ac:dyDescent="0.2">
      <c r="B171" s="97"/>
      <c r="C171" s="95">
        <f t="shared" si="0"/>
        <v>45166</v>
      </c>
      <c r="D171" s="96">
        <v>45166</v>
      </c>
      <c r="E171" s="106" cm="1">
        <f t="array" ref="E171">IFERROR(INDEX(RPE[[sRPE_tot]:[sRPE_tot]], MATCH(1, (RPE[[Nom]:[Nom]]=$D$4)*(RPE[[Date]:[Date]]=Fitness[[#This Row],[Date]]), 0)), 0)</f>
        <v>0</v>
      </c>
      <c r="F171" s="106">
        <f t="shared" si="1"/>
        <v>0</v>
      </c>
      <c r="G171" s="106">
        <f t="shared" si="2"/>
        <v>0</v>
      </c>
      <c r="H171" s="106">
        <f t="shared" si="3"/>
        <v>0</v>
      </c>
      <c r="I171" s="106">
        <f>IFERROR(Fitness[[#This Row],[Charge moy]]/Fitness[[#This Row],[ET (SD)]], 0)</f>
        <v>0</v>
      </c>
      <c r="J171" s="106">
        <f>IFERROR(Fitness[[#This Row],[Charge hebdo]]*Fitness[[#This Row],[Monotonie]], 0)</f>
        <v>0</v>
      </c>
      <c r="K171" s="106">
        <f>IFERROR(Fitness[[#This Row],[Charge hebdo]]-Fitness[[#This Row],[Fatigue]], 0)</f>
        <v>0</v>
      </c>
      <c r="L171" s="105" cm="1">
        <f t="array" ref="L171">IFERROR(INDEX(EDF[[Total EDF]:[Total EDF]], MATCH(1, (EDF[[Nom]:[Nom]]=$D$4)*(EDF[[Date]:[Date]]=Fitness[[#This Row],[Date]]), 0)),"")</f>
        <v>19</v>
      </c>
      <c r="M171" s="105">
        <f t="shared" si="10"/>
        <v>18.399999999999999</v>
      </c>
      <c r="N171" s="105" cm="1">
        <f t="array" ref="N171">IFERROR(INDEX(EDF[[Humeur]:[Humeur]], MATCH(1, (EDF[[Nom]:[Nom]]=$D$4)*(EDF[[Date]:[Date]]=Fitness[[#This Row],[Date]]), 0)),"")</f>
        <v>2</v>
      </c>
      <c r="O171" s="105">
        <f t="shared" si="4"/>
        <v>2.4</v>
      </c>
      <c r="P171" s="105" cm="1">
        <f t="array" ref="P171">IFERROR(INDEX(EDF[[Stress]:[Stress]], MATCH(1, (EDF[[Nom]:[Nom]]=$D$4)*(EDF[[Date]:[Date]]=Fitness[[#This Row],[Date]]), 0)),"")</f>
        <v>2</v>
      </c>
      <c r="Q171" s="105">
        <f t="shared" si="5"/>
        <v>2.8</v>
      </c>
      <c r="R171" s="105" cm="1">
        <f t="array" ref="R171">IFERROR(INDEX(EDF[[Sommeil]:[Sommeil]], MATCH(1, (EDF[[Nom]:[Nom]]=$D$4)*(EDF[[Date]:[Date]]=Fitness[[#This Row],[Date]]), 0)),"")</f>
        <v>3</v>
      </c>
      <c r="S171" s="105">
        <f t="shared" si="6"/>
        <v>2.6</v>
      </c>
      <c r="T171" s="105" cm="1">
        <f t="array" ref="T171">IFERROR(INDEX(EDF[[Etat Physique]:[Etat Physique]], MATCH(1, (EDF[[Nom]:[Nom]]=$D$4)*(EDF[[Date]:[Date]]=Fitness[[#This Row],[Date]]), 0)),"")</f>
        <v>4</v>
      </c>
      <c r="U171" s="105">
        <f t="shared" si="7"/>
        <v>2.2000000000000002</v>
      </c>
      <c r="V171" s="105" cm="1">
        <f t="array" ref="V171">IFERROR(INDEX(EDF[[Hydratation]:[Hydratation]], MATCH(1, (EDF[[Nom]:[Nom]]=$D$4)*(EDF[[Date]:[Date]]=Fitness[[#This Row],[Date]]), 0)),"")</f>
        <v>4</v>
      </c>
      <c r="W171" s="105">
        <f t="shared" si="8"/>
        <v>4.2</v>
      </c>
      <c r="X171" s="105" cm="1">
        <f t="array" ref="X171">IFERROR(INDEX(EDF[[Nutrition]:[Nutrition]], MATCH(1, (EDF[[Nom]:[Nom]]=$D$4)*(EDF[[Date]:[Date]]=Fitness[[#This Row],[Date]]), 0)),"")</f>
        <v>4</v>
      </c>
      <c r="Y171" s="105">
        <f t="shared" si="9"/>
        <v>4.2</v>
      </c>
      <c r="Z171" s="5" t="str" cm="1">
        <f t="array" ref="Z171">IFERROR(INDEX(RPE[[Investissement du jour]:[Investissement du jour]], MATCH(1, (RPE[[Nom]:[Nom]]=$D$4)*(RPE[[Date]:[Date]]=Fitness[[#This Row],[Date]]), 0)), "")</f>
        <v/>
      </c>
      <c r="AB171" s="4"/>
      <c r="AC171" s="4"/>
      <c r="AF171" s="4"/>
      <c r="AG171" s="4"/>
      <c r="AH171" s="4"/>
      <c r="AI171" s="4"/>
      <c r="AJ171" s="4"/>
      <c r="AL171" s="4"/>
      <c r="AM171" s="4"/>
      <c r="AP171" s="4"/>
      <c r="AQ171" s="4"/>
      <c r="AR171" s="4"/>
      <c r="AS171" s="4"/>
      <c r="AT171" s="4"/>
      <c r="AU171" s="4"/>
      <c r="AV171" s="4"/>
    </row>
    <row r="172" spans="2:48" x14ac:dyDescent="0.2">
      <c r="B172" s="97"/>
      <c r="C172" s="95">
        <f t="shared" si="0"/>
        <v>45167</v>
      </c>
      <c r="D172" s="96">
        <v>45167</v>
      </c>
      <c r="E172" s="106" cm="1">
        <f t="array" ref="E172">IFERROR(INDEX(RPE[[sRPE_tot]:[sRPE_tot]], MATCH(1, (RPE[[Nom]:[Nom]]=$D$4)*(RPE[[Date]:[Date]]=Fitness[[#This Row],[Date]]), 0)), 0)</f>
        <v>0</v>
      </c>
      <c r="F172" s="106">
        <f t="shared" si="1"/>
        <v>0</v>
      </c>
      <c r="G172" s="106">
        <f t="shared" si="2"/>
        <v>0</v>
      </c>
      <c r="H172" s="106">
        <f t="shared" si="3"/>
        <v>0</v>
      </c>
      <c r="I172" s="106">
        <f>IFERROR(Fitness[[#This Row],[Charge moy]]/Fitness[[#This Row],[ET (SD)]], 0)</f>
        <v>0</v>
      </c>
      <c r="J172" s="106">
        <f>IFERROR(Fitness[[#This Row],[Charge hebdo]]*Fitness[[#This Row],[Monotonie]], 0)</f>
        <v>0</v>
      </c>
      <c r="K172" s="106">
        <f>IFERROR(Fitness[[#This Row],[Charge hebdo]]-Fitness[[#This Row],[Fatigue]], 0)</f>
        <v>0</v>
      </c>
      <c r="L172" s="105" cm="1">
        <f t="array" ref="L172">IFERROR(INDEX(EDF[[Total EDF]:[Total EDF]], MATCH(1, (EDF[[Nom]:[Nom]]=$D$4)*(EDF[[Date]:[Date]]=Fitness[[#This Row],[Date]]), 0)),"")</f>
        <v>19</v>
      </c>
      <c r="M172" s="105">
        <f t="shared" si="10"/>
        <v>18</v>
      </c>
      <c r="N172" s="105" cm="1">
        <f t="array" ref="N172">IFERROR(INDEX(EDF[[Humeur]:[Humeur]], MATCH(1, (EDF[[Nom]:[Nom]]=$D$4)*(EDF[[Date]:[Date]]=Fitness[[#This Row],[Date]]), 0)),"")</f>
        <v>2</v>
      </c>
      <c r="O172" s="105">
        <f t="shared" si="4"/>
        <v>2.4</v>
      </c>
      <c r="P172" s="105" cm="1">
        <f t="array" ref="P172">IFERROR(INDEX(EDF[[Stress]:[Stress]], MATCH(1, (EDF[[Nom]:[Nom]]=$D$4)*(EDF[[Date]:[Date]]=Fitness[[#This Row],[Date]]), 0)),"")</f>
        <v>3</v>
      </c>
      <c r="Q172" s="105">
        <f t="shared" si="5"/>
        <v>2.6</v>
      </c>
      <c r="R172" s="105" cm="1">
        <f t="array" ref="R172">IFERROR(INDEX(EDF[[Sommeil]:[Sommeil]], MATCH(1, (EDF[[Nom]:[Nom]]=$D$4)*(EDF[[Date]:[Date]]=Fitness[[#This Row],[Date]]), 0)),"")</f>
        <v>3</v>
      </c>
      <c r="S172" s="105">
        <f t="shared" si="6"/>
        <v>2.8</v>
      </c>
      <c r="T172" s="105" cm="1">
        <f t="array" ref="T172">IFERROR(INDEX(EDF[[Etat Physique]:[Etat Physique]], MATCH(1, (EDF[[Nom]:[Nom]]=$D$4)*(EDF[[Date]:[Date]]=Fitness[[#This Row],[Date]]), 0)),"")</f>
        <v>3</v>
      </c>
      <c r="U172" s="105">
        <f t="shared" si="7"/>
        <v>2.2000000000000002</v>
      </c>
      <c r="V172" s="105" cm="1">
        <f t="array" ref="V172">IFERROR(INDEX(EDF[[Hydratation]:[Hydratation]], MATCH(1, (EDF[[Nom]:[Nom]]=$D$4)*(EDF[[Date]:[Date]]=Fitness[[#This Row],[Date]]), 0)),"")</f>
        <v>4</v>
      </c>
      <c r="W172" s="105">
        <f t="shared" si="8"/>
        <v>4</v>
      </c>
      <c r="X172" s="105" cm="1">
        <f t="array" ref="X172">IFERROR(INDEX(EDF[[Nutrition]:[Nutrition]], MATCH(1, (EDF[[Nom]:[Nom]]=$D$4)*(EDF[[Date]:[Date]]=Fitness[[#This Row],[Date]]), 0)),"")</f>
        <v>4</v>
      </c>
      <c r="Y172" s="105">
        <f t="shared" si="9"/>
        <v>4</v>
      </c>
      <c r="Z172" s="5" t="str" cm="1">
        <f t="array" ref="Z172">IFERROR(INDEX(RPE[[Investissement du jour]:[Investissement du jour]], MATCH(1, (RPE[[Nom]:[Nom]]=$D$4)*(RPE[[Date]:[Date]]=Fitness[[#This Row],[Date]]), 0)), "")</f>
        <v/>
      </c>
      <c r="AB172" s="4"/>
      <c r="AC172" s="4"/>
      <c r="AF172" s="4"/>
      <c r="AG172" s="4"/>
      <c r="AH172" s="4"/>
      <c r="AI172" s="4"/>
      <c r="AJ172" s="4"/>
      <c r="AL172" s="4"/>
      <c r="AM172" s="4"/>
      <c r="AP172" s="4"/>
      <c r="AQ172" s="4"/>
      <c r="AR172" s="4"/>
      <c r="AS172" s="4"/>
      <c r="AT172" s="4"/>
      <c r="AU172" s="4"/>
      <c r="AV172" s="4"/>
    </row>
    <row r="173" spans="2:48" x14ac:dyDescent="0.2">
      <c r="B173" s="97"/>
      <c r="C173" s="95">
        <f t="shared" si="0"/>
        <v>45168</v>
      </c>
      <c r="D173" s="96">
        <v>45168</v>
      </c>
      <c r="E173" s="106" cm="1">
        <f t="array" ref="E173">IFERROR(INDEX(RPE[[sRPE_tot]:[sRPE_tot]], MATCH(1, (RPE[[Nom]:[Nom]]=$D$4)*(RPE[[Date]:[Date]]=Fitness[[#This Row],[Date]]), 0)), 0)</f>
        <v>0</v>
      </c>
      <c r="F173" s="106">
        <f t="shared" si="1"/>
        <v>0</v>
      </c>
      <c r="G173" s="106">
        <f t="shared" si="2"/>
        <v>0</v>
      </c>
      <c r="H173" s="106">
        <f t="shared" si="3"/>
        <v>0</v>
      </c>
      <c r="I173" s="106">
        <f>IFERROR(Fitness[[#This Row],[Charge moy]]/Fitness[[#This Row],[ET (SD)]], 0)</f>
        <v>0</v>
      </c>
      <c r="J173" s="106">
        <f>IFERROR(Fitness[[#This Row],[Charge hebdo]]*Fitness[[#This Row],[Monotonie]], 0)</f>
        <v>0</v>
      </c>
      <c r="K173" s="106">
        <f>IFERROR(Fitness[[#This Row],[Charge hebdo]]-Fitness[[#This Row],[Fatigue]], 0)</f>
        <v>0</v>
      </c>
      <c r="L173" s="105" cm="1">
        <f t="array" ref="L173">IFERROR(INDEX(EDF[[Total EDF]:[Total EDF]], MATCH(1, (EDF[[Nom]:[Nom]]=$D$4)*(EDF[[Date]:[Date]]=Fitness[[#This Row],[Date]]), 0)),"")</f>
        <v>18</v>
      </c>
      <c r="M173" s="105">
        <f t="shared" si="10"/>
        <v>18.399999999999999</v>
      </c>
      <c r="N173" s="105" cm="1">
        <f t="array" ref="N173">IFERROR(INDEX(EDF[[Humeur]:[Humeur]], MATCH(1, (EDF[[Nom]:[Nom]]=$D$4)*(EDF[[Date]:[Date]]=Fitness[[#This Row],[Date]]), 0)),"")</f>
        <v>2</v>
      </c>
      <c r="O173" s="105">
        <f t="shared" si="4"/>
        <v>2.4</v>
      </c>
      <c r="P173" s="105" cm="1">
        <f t="array" ref="P173">IFERROR(INDEX(EDF[[Stress]:[Stress]], MATCH(1, (EDF[[Nom]:[Nom]]=$D$4)*(EDF[[Date]:[Date]]=Fitness[[#This Row],[Date]]), 0)),"")</f>
        <v>2</v>
      </c>
      <c r="Q173" s="105">
        <f t="shared" si="5"/>
        <v>2.8</v>
      </c>
      <c r="R173" s="105" cm="1">
        <f t="array" ref="R173">IFERROR(INDEX(EDF[[Sommeil]:[Sommeil]], MATCH(1, (EDF[[Nom]:[Nom]]=$D$4)*(EDF[[Date]:[Date]]=Fitness[[#This Row],[Date]]), 0)),"")</f>
        <v>3</v>
      </c>
      <c r="S173" s="105">
        <f t="shared" si="6"/>
        <v>2.8</v>
      </c>
      <c r="T173" s="105" cm="1">
        <f t="array" ref="T173">IFERROR(INDEX(EDF[[Etat Physique]:[Etat Physique]], MATCH(1, (EDF[[Nom]:[Nom]]=$D$4)*(EDF[[Date]:[Date]]=Fitness[[#This Row],[Date]]), 0)),"")</f>
        <v>3</v>
      </c>
      <c r="U173" s="105">
        <f t="shared" si="7"/>
        <v>2.4</v>
      </c>
      <c r="V173" s="105" cm="1">
        <f t="array" ref="V173">IFERROR(INDEX(EDF[[Hydratation]:[Hydratation]], MATCH(1, (EDF[[Nom]:[Nom]]=$D$4)*(EDF[[Date]:[Date]]=Fitness[[#This Row],[Date]]), 0)),"")</f>
        <v>4</v>
      </c>
      <c r="W173" s="105">
        <f t="shared" si="8"/>
        <v>4</v>
      </c>
      <c r="X173" s="105" cm="1">
        <f t="array" ref="X173">IFERROR(INDEX(EDF[[Nutrition]:[Nutrition]], MATCH(1, (EDF[[Nom]:[Nom]]=$D$4)*(EDF[[Date]:[Date]]=Fitness[[#This Row],[Date]]), 0)),"")</f>
        <v>4</v>
      </c>
      <c r="Y173" s="105">
        <f t="shared" si="9"/>
        <v>4</v>
      </c>
      <c r="Z173" s="5" t="str" cm="1">
        <f t="array" ref="Z173">IFERROR(INDEX(RPE[[Investissement du jour]:[Investissement du jour]], MATCH(1, (RPE[[Nom]:[Nom]]=$D$4)*(RPE[[Date]:[Date]]=Fitness[[#This Row],[Date]]), 0)), "")</f>
        <v/>
      </c>
      <c r="AB173" s="4"/>
      <c r="AC173" s="4"/>
      <c r="AF173" s="4"/>
      <c r="AG173" s="4"/>
      <c r="AH173" s="4"/>
      <c r="AI173" s="4"/>
      <c r="AJ173" s="4"/>
      <c r="AL173" s="4"/>
      <c r="AM173" s="4"/>
      <c r="AP173" s="4"/>
      <c r="AQ173" s="4"/>
      <c r="AR173" s="4"/>
      <c r="AS173" s="4"/>
      <c r="AT173" s="4"/>
      <c r="AU173" s="4"/>
      <c r="AV173" s="4"/>
    </row>
    <row r="174" spans="2:48" x14ac:dyDescent="0.2">
      <c r="B174" s="97"/>
      <c r="C174" s="95">
        <f t="shared" si="0"/>
        <v>45169</v>
      </c>
      <c r="D174" s="96">
        <v>45169</v>
      </c>
      <c r="E174" s="106" cm="1">
        <f t="array" ref="E174">IFERROR(INDEX(RPE[[sRPE_tot]:[sRPE_tot]], MATCH(1, (RPE[[Nom]:[Nom]]=$D$4)*(RPE[[Date]:[Date]]=Fitness[[#This Row],[Date]]), 0)), 0)</f>
        <v>0</v>
      </c>
      <c r="F174" s="106">
        <f t="shared" si="1"/>
        <v>0</v>
      </c>
      <c r="G174" s="106">
        <f t="shared" si="2"/>
        <v>0</v>
      </c>
      <c r="H174" s="106">
        <f t="shared" si="3"/>
        <v>0</v>
      </c>
      <c r="I174" s="106">
        <f>IFERROR(Fitness[[#This Row],[Charge moy]]/Fitness[[#This Row],[ET (SD)]], 0)</f>
        <v>0</v>
      </c>
      <c r="J174" s="106">
        <f>IFERROR(Fitness[[#This Row],[Charge hebdo]]*Fitness[[#This Row],[Monotonie]], 0)</f>
        <v>0</v>
      </c>
      <c r="K174" s="106">
        <f>IFERROR(Fitness[[#This Row],[Charge hebdo]]-Fitness[[#This Row],[Fatigue]], 0)</f>
        <v>0</v>
      </c>
      <c r="L174" s="105" cm="1">
        <f t="array" ref="L174">IFERROR(INDEX(EDF[[Total EDF]:[Total EDF]], MATCH(1, (EDF[[Nom]:[Nom]]=$D$4)*(EDF[[Date]:[Date]]=Fitness[[#This Row],[Date]]), 0)),"")</f>
        <v>20</v>
      </c>
      <c r="M174" s="105">
        <f t="shared" si="10"/>
        <v>18</v>
      </c>
      <c r="N174" s="105" cm="1">
        <f t="array" ref="N174">IFERROR(INDEX(EDF[[Humeur]:[Humeur]], MATCH(1, (EDF[[Nom]:[Nom]]=$D$4)*(EDF[[Date]:[Date]]=Fitness[[#This Row],[Date]]), 0)),"")</f>
        <v>3</v>
      </c>
      <c r="O174" s="105">
        <f t="shared" si="4"/>
        <v>2.2000000000000002</v>
      </c>
      <c r="P174" s="105" cm="1">
        <f t="array" ref="P174">IFERROR(INDEX(EDF[[Stress]:[Stress]], MATCH(1, (EDF[[Nom]:[Nom]]=$D$4)*(EDF[[Date]:[Date]]=Fitness[[#This Row],[Date]]), 0)),"")</f>
        <v>3</v>
      </c>
      <c r="Q174" s="105">
        <f t="shared" si="5"/>
        <v>2.4</v>
      </c>
      <c r="R174" s="105" cm="1">
        <f t="array" ref="R174">IFERROR(INDEX(EDF[[Sommeil]:[Sommeil]], MATCH(1, (EDF[[Nom]:[Nom]]=$D$4)*(EDF[[Date]:[Date]]=Fitness[[#This Row],[Date]]), 0)),"")</f>
        <v>3</v>
      </c>
      <c r="S174" s="105">
        <f t="shared" si="6"/>
        <v>2.8</v>
      </c>
      <c r="T174" s="105" cm="1">
        <f t="array" ref="T174">IFERROR(INDEX(EDF[[Etat Physique]:[Etat Physique]], MATCH(1, (EDF[[Nom]:[Nom]]=$D$4)*(EDF[[Date]:[Date]]=Fitness[[#This Row],[Date]]), 0)),"")</f>
        <v>3</v>
      </c>
      <c r="U174" s="105">
        <f t="shared" si="7"/>
        <v>2.6</v>
      </c>
      <c r="V174" s="105" cm="1">
        <f t="array" ref="V174">IFERROR(INDEX(EDF[[Hydratation]:[Hydratation]], MATCH(1, (EDF[[Nom]:[Nom]]=$D$4)*(EDF[[Date]:[Date]]=Fitness[[#This Row],[Date]]), 0)),"")</f>
        <v>4</v>
      </c>
      <c r="W174" s="105">
        <f t="shared" si="8"/>
        <v>4</v>
      </c>
      <c r="X174" s="105" cm="1">
        <f t="array" ref="X174">IFERROR(INDEX(EDF[[Nutrition]:[Nutrition]], MATCH(1, (EDF[[Nom]:[Nom]]=$D$4)*(EDF[[Date]:[Date]]=Fitness[[#This Row],[Date]]), 0)),"")</f>
        <v>4</v>
      </c>
      <c r="Y174" s="105">
        <f t="shared" si="9"/>
        <v>4</v>
      </c>
      <c r="Z174" s="5" t="str" cm="1">
        <f t="array" ref="Z174">IFERROR(INDEX(RPE[[Investissement du jour]:[Investissement du jour]], MATCH(1, (RPE[[Nom]:[Nom]]=$D$4)*(RPE[[Date]:[Date]]=Fitness[[#This Row],[Date]]), 0)), "")</f>
        <v/>
      </c>
      <c r="AB174" s="4"/>
      <c r="AC174" s="4"/>
      <c r="AF174" s="4"/>
      <c r="AG174" s="4"/>
      <c r="AH174" s="4"/>
      <c r="AI174" s="4"/>
      <c r="AJ174" s="4"/>
      <c r="AL174" s="4"/>
      <c r="AM174" s="4"/>
      <c r="AP174" s="4"/>
      <c r="AQ174" s="4"/>
      <c r="AR174" s="4"/>
      <c r="AS174" s="4"/>
      <c r="AT174" s="4"/>
      <c r="AU174" s="4"/>
      <c r="AV174" s="4"/>
    </row>
    <row r="175" spans="2:48" x14ac:dyDescent="0.2">
      <c r="B175" s="97"/>
      <c r="C175" s="95">
        <f t="shared" si="0"/>
        <v>45170</v>
      </c>
      <c r="D175" s="96">
        <v>45170</v>
      </c>
      <c r="E175" s="106" cm="1">
        <f t="array" ref="E175">IFERROR(INDEX(RPE[[sRPE_tot]:[sRPE_tot]], MATCH(1, (RPE[[Nom]:[Nom]]=$D$4)*(RPE[[Date]:[Date]]=Fitness[[#This Row],[Date]]), 0)), 0)</f>
        <v>0</v>
      </c>
      <c r="F175" s="106">
        <f t="shared" si="1"/>
        <v>0</v>
      </c>
      <c r="G175" s="106">
        <f t="shared" si="2"/>
        <v>0</v>
      </c>
      <c r="H175" s="106">
        <f t="shared" si="3"/>
        <v>0</v>
      </c>
      <c r="I175" s="106">
        <f>IFERROR(Fitness[[#This Row],[Charge moy]]/Fitness[[#This Row],[ET (SD)]], 0)</f>
        <v>0</v>
      </c>
      <c r="J175" s="106">
        <f>IFERROR(Fitness[[#This Row],[Charge hebdo]]*Fitness[[#This Row],[Monotonie]], 0)</f>
        <v>0</v>
      </c>
      <c r="K175" s="106">
        <f>IFERROR(Fitness[[#This Row],[Charge hebdo]]-Fitness[[#This Row],[Fatigue]], 0)</f>
        <v>0</v>
      </c>
      <c r="L175" s="105" t="str" cm="1">
        <f t="array" ref="L175">IFERROR(INDEX(EDF[[Total EDF]:[Total EDF]], MATCH(1, (EDF[[Nom]:[Nom]]=$D$4)*(EDF[[Date]:[Date]]=Fitness[[#This Row],[Date]]), 0)),"")</f>
        <v/>
      </c>
      <c r="M175" s="105">
        <f t="shared" si="10"/>
        <v>18.8</v>
      </c>
      <c r="N175" s="105" t="str" cm="1">
        <f t="array" ref="N175">IFERROR(INDEX(EDF[[Humeur]:[Humeur]], MATCH(1, (EDF[[Nom]:[Nom]]=$D$4)*(EDF[[Date]:[Date]]=Fitness[[#This Row],[Date]]), 0)),"")</f>
        <v/>
      </c>
      <c r="O175" s="105">
        <f t="shared" si="4"/>
        <v>2.4</v>
      </c>
      <c r="P175" s="105" t="str" cm="1">
        <f t="array" ref="P175">IFERROR(INDEX(EDF[[Stress]:[Stress]], MATCH(1, (EDF[[Nom]:[Nom]]=$D$4)*(EDF[[Date]:[Date]]=Fitness[[#This Row],[Date]]), 0)),"")</f>
        <v/>
      </c>
      <c r="Q175" s="105">
        <f t="shared" si="5"/>
        <v>2.6</v>
      </c>
      <c r="R175" s="105" t="str" cm="1">
        <f t="array" ref="R175">IFERROR(INDEX(EDF[[Sommeil]:[Sommeil]], MATCH(1, (EDF[[Nom]:[Nom]]=$D$4)*(EDF[[Date]:[Date]]=Fitness[[#This Row],[Date]]), 0)),"")</f>
        <v/>
      </c>
      <c r="S175" s="105">
        <f t="shared" si="6"/>
        <v>2.8</v>
      </c>
      <c r="T175" s="105" t="str" cm="1">
        <f t="array" ref="T175">IFERROR(INDEX(EDF[[Etat Physique]:[Etat Physique]], MATCH(1, (EDF[[Nom]:[Nom]]=$D$4)*(EDF[[Date]:[Date]]=Fitness[[#This Row],[Date]]), 0)),"")</f>
        <v/>
      </c>
      <c r="U175" s="105">
        <f t="shared" si="7"/>
        <v>3</v>
      </c>
      <c r="V175" s="105" t="str" cm="1">
        <f t="array" ref="V175">IFERROR(INDEX(EDF[[Hydratation]:[Hydratation]], MATCH(1, (EDF[[Nom]:[Nom]]=$D$4)*(EDF[[Date]:[Date]]=Fitness[[#This Row],[Date]]), 0)),"")</f>
        <v/>
      </c>
      <c r="W175" s="105">
        <f t="shared" si="8"/>
        <v>4</v>
      </c>
      <c r="X175" s="105" t="str" cm="1">
        <f t="array" ref="X175">IFERROR(INDEX(EDF[[Nutrition]:[Nutrition]], MATCH(1, (EDF[[Nom]:[Nom]]=$D$4)*(EDF[[Date]:[Date]]=Fitness[[#This Row],[Date]]), 0)),"")</f>
        <v/>
      </c>
      <c r="Y175" s="105">
        <f t="shared" si="9"/>
        <v>4</v>
      </c>
      <c r="Z175" s="5" t="str" cm="1">
        <f t="array" ref="Z175">IFERROR(INDEX(RPE[[Investissement du jour]:[Investissement du jour]], MATCH(1, (RPE[[Nom]:[Nom]]=$D$4)*(RPE[[Date]:[Date]]=Fitness[[#This Row],[Date]]), 0)), "")</f>
        <v/>
      </c>
      <c r="AB175" s="4"/>
      <c r="AC175" s="4"/>
      <c r="AF175" s="4"/>
      <c r="AG175" s="4"/>
      <c r="AH175" s="4"/>
      <c r="AI175" s="4"/>
      <c r="AJ175" s="4"/>
      <c r="AL175" s="4"/>
      <c r="AM175" s="4"/>
      <c r="AP175" s="4"/>
      <c r="AQ175" s="4"/>
      <c r="AR175" s="4"/>
      <c r="AS175" s="4"/>
      <c r="AT175" s="4"/>
      <c r="AU175" s="4"/>
      <c r="AV175" s="4"/>
    </row>
    <row r="176" spans="2:48" x14ac:dyDescent="0.2">
      <c r="C176" s="95">
        <f t="shared" si="0"/>
        <v>45171</v>
      </c>
      <c r="D176" s="96">
        <v>45171</v>
      </c>
      <c r="E176" s="106" cm="1">
        <f t="array" ref="E176">IFERROR(INDEX(RPE[[sRPE_tot]:[sRPE_tot]], MATCH(1, (RPE[[Nom]:[Nom]]=$D$4)*(RPE[[Date]:[Date]]=Fitness[[#This Row],[Date]]), 0)), 0)</f>
        <v>0</v>
      </c>
      <c r="F176" s="106">
        <f t="shared" si="1"/>
        <v>0</v>
      </c>
      <c r="G176" s="106">
        <f t="shared" si="2"/>
        <v>0</v>
      </c>
      <c r="H176" s="106">
        <f t="shared" si="3"/>
        <v>0</v>
      </c>
      <c r="I176" s="106">
        <f>IFERROR(Fitness[[#This Row],[Charge moy]]/Fitness[[#This Row],[ET (SD)]], 0)</f>
        <v>0</v>
      </c>
      <c r="J176" s="106">
        <f>IFERROR(Fitness[[#This Row],[Charge hebdo]]*Fitness[[#This Row],[Monotonie]], 0)</f>
        <v>0</v>
      </c>
      <c r="K176" s="106">
        <f>IFERROR(Fitness[[#This Row],[Charge hebdo]]-Fitness[[#This Row],[Fatigue]], 0)</f>
        <v>0</v>
      </c>
      <c r="L176" s="105" t="str" cm="1">
        <f t="array" ref="L176">IFERROR(INDEX(EDF[[Total EDF]:[Total EDF]], MATCH(1, (EDF[[Nom]:[Nom]]=$D$4)*(EDF[[Date]:[Date]]=Fitness[[#This Row],[Date]]), 0)),"")</f>
        <v/>
      </c>
      <c r="M176" s="105">
        <f t="shared" si="10"/>
        <v>19</v>
      </c>
      <c r="N176" s="105" t="str" cm="1">
        <f t="array" ref="N176">IFERROR(INDEX(EDF[[Humeur]:[Humeur]], MATCH(1, (EDF[[Nom]:[Nom]]=$D$4)*(EDF[[Date]:[Date]]=Fitness[[#This Row],[Date]]), 0)),"")</f>
        <v/>
      </c>
      <c r="O176" s="105">
        <f t="shared" si="4"/>
        <v>2.25</v>
      </c>
      <c r="P176" s="105" t="str" cm="1">
        <f t="array" ref="P176">IFERROR(INDEX(EDF[[Stress]:[Stress]], MATCH(1, (EDF[[Nom]:[Nom]]=$D$4)*(EDF[[Date]:[Date]]=Fitness[[#This Row],[Date]]), 0)),"")</f>
        <v/>
      </c>
      <c r="Q176" s="105">
        <f t="shared" si="5"/>
        <v>2.5</v>
      </c>
      <c r="R176" s="105" t="str" cm="1">
        <f t="array" ref="R176">IFERROR(INDEX(EDF[[Sommeil]:[Sommeil]], MATCH(1, (EDF[[Nom]:[Nom]]=$D$4)*(EDF[[Date]:[Date]]=Fitness[[#This Row],[Date]]), 0)),"")</f>
        <v/>
      </c>
      <c r="S176" s="105">
        <f t="shared" si="6"/>
        <v>3</v>
      </c>
      <c r="T176" s="105" t="str" cm="1">
        <f t="array" ref="T176">IFERROR(INDEX(EDF[[Etat Physique]:[Etat Physique]], MATCH(1, (EDF[[Nom]:[Nom]]=$D$4)*(EDF[[Date]:[Date]]=Fitness[[#This Row],[Date]]), 0)),"")</f>
        <v/>
      </c>
      <c r="U176" s="105">
        <f t="shared" si="7"/>
        <v>3.25</v>
      </c>
      <c r="V176" s="105" t="str" cm="1">
        <f t="array" ref="V176">IFERROR(INDEX(EDF[[Hydratation]:[Hydratation]], MATCH(1, (EDF[[Nom]:[Nom]]=$D$4)*(EDF[[Date]:[Date]]=Fitness[[#This Row],[Date]]), 0)),"")</f>
        <v/>
      </c>
      <c r="W176" s="105">
        <f t="shared" si="8"/>
        <v>4</v>
      </c>
      <c r="X176" s="105" t="str" cm="1">
        <f t="array" ref="X176">IFERROR(INDEX(EDF[[Nutrition]:[Nutrition]], MATCH(1, (EDF[[Nom]:[Nom]]=$D$4)*(EDF[[Date]:[Date]]=Fitness[[#This Row],[Date]]), 0)),"")</f>
        <v/>
      </c>
      <c r="Y176" s="105">
        <f t="shared" si="9"/>
        <v>4</v>
      </c>
      <c r="Z176" s="5" t="str" cm="1">
        <f t="array" ref="Z176">IFERROR(INDEX(RPE[[Investissement du jour]:[Investissement du jour]], MATCH(1, (RPE[[Nom]:[Nom]]=$D$4)*(RPE[[Date]:[Date]]=Fitness[[#This Row],[Date]]), 0)), "")</f>
        <v/>
      </c>
      <c r="AB176" s="4"/>
      <c r="AC176" s="4"/>
      <c r="AF176" s="4"/>
      <c r="AG176" s="4"/>
      <c r="AH176" s="4"/>
      <c r="AI176" s="4"/>
      <c r="AJ176" s="4"/>
      <c r="AL176" s="4"/>
      <c r="AM176" s="4"/>
      <c r="AP176" s="4"/>
      <c r="AQ176" s="4"/>
      <c r="AR176" s="4"/>
      <c r="AS176" s="4"/>
      <c r="AT176" s="4"/>
      <c r="AU176" s="4"/>
      <c r="AV176" s="4"/>
    </row>
    <row r="177" spans="3:48" x14ac:dyDescent="0.2">
      <c r="C177" s="95">
        <f t="shared" si="0"/>
        <v>45172</v>
      </c>
      <c r="D177" s="96">
        <v>45172</v>
      </c>
      <c r="E177" s="106" cm="1">
        <f t="array" ref="E177">IFERROR(INDEX(RPE[[sRPE_tot]:[sRPE_tot]], MATCH(1, (RPE[[Nom]:[Nom]]=$D$4)*(RPE[[Date]:[Date]]=Fitness[[#This Row],[Date]]), 0)), 0)</f>
        <v>0</v>
      </c>
      <c r="F177" s="106">
        <f t="shared" si="1"/>
        <v>0</v>
      </c>
      <c r="G177" s="106">
        <f t="shared" si="2"/>
        <v>0</v>
      </c>
      <c r="H177" s="106">
        <f t="shared" si="3"/>
        <v>0</v>
      </c>
      <c r="I177" s="106">
        <f>IFERROR(Fitness[[#This Row],[Charge moy]]/Fitness[[#This Row],[ET (SD)]], 0)</f>
        <v>0</v>
      </c>
      <c r="J177" s="106">
        <f>IFERROR(Fitness[[#This Row],[Charge hebdo]]*Fitness[[#This Row],[Monotonie]], 0)</f>
        <v>0</v>
      </c>
      <c r="K177" s="106">
        <f>IFERROR(Fitness[[#This Row],[Charge hebdo]]-Fitness[[#This Row],[Fatigue]], 0)</f>
        <v>0</v>
      </c>
      <c r="L177" s="105" t="str" cm="1">
        <f t="array" ref="L177">IFERROR(INDEX(EDF[[Total EDF]:[Total EDF]], MATCH(1, (EDF[[Nom]:[Nom]]=$D$4)*(EDF[[Date]:[Date]]=Fitness[[#This Row],[Date]]), 0)),"")</f>
        <v/>
      </c>
      <c r="M177" s="105">
        <f t="shared" si="10"/>
        <v>19</v>
      </c>
      <c r="N177" s="105" t="str" cm="1">
        <f t="array" ref="N177">IFERROR(INDEX(EDF[[Humeur]:[Humeur]], MATCH(1, (EDF[[Nom]:[Nom]]=$D$4)*(EDF[[Date]:[Date]]=Fitness[[#This Row],[Date]]), 0)),"")</f>
        <v/>
      </c>
      <c r="O177" s="105">
        <f t="shared" si="4"/>
        <v>2.25</v>
      </c>
      <c r="P177" s="105" t="str" cm="1">
        <f t="array" ref="P177">IFERROR(INDEX(EDF[[Stress]:[Stress]], MATCH(1, (EDF[[Nom]:[Nom]]=$D$4)*(EDF[[Date]:[Date]]=Fitness[[#This Row],[Date]]), 0)),"")</f>
        <v/>
      </c>
      <c r="Q177" s="105">
        <f t="shared" si="5"/>
        <v>2.5</v>
      </c>
      <c r="R177" s="105" t="str" cm="1">
        <f t="array" ref="R177">IFERROR(INDEX(EDF[[Sommeil]:[Sommeil]], MATCH(1, (EDF[[Nom]:[Nom]]=$D$4)*(EDF[[Date]:[Date]]=Fitness[[#This Row],[Date]]), 0)),"")</f>
        <v/>
      </c>
      <c r="S177" s="105">
        <f t="shared" si="6"/>
        <v>3</v>
      </c>
      <c r="T177" s="105" t="str" cm="1">
        <f t="array" ref="T177">IFERROR(INDEX(EDF[[Etat Physique]:[Etat Physique]], MATCH(1, (EDF[[Nom]:[Nom]]=$D$4)*(EDF[[Date]:[Date]]=Fitness[[#This Row],[Date]]), 0)),"")</f>
        <v/>
      </c>
      <c r="U177" s="105">
        <f t="shared" si="7"/>
        <v>3.25</v>
      </c>
      <c r="V177" s="105" t="str" cm="1">
        <f t="array" ref="V177">IFERROR(INDEX(EDF[[Hydratation]:[Hydratation]], MATCH(1, (EDF[[Nom]:[Nom]]=$D$4)*(EDF[[Date]:[Date]]=Fitness[[#This Row],[Date]]), 0)),"")</f>
        <v/>
      </c>
      <c r="W177" s="105">
        <f t="shared" si="8"/>
        <v>4</v>
      </c>
      <c r="X177" s="105" t="str" cm="1">
        <f t="array" ref="X177">IFERROR(INDEX(EDF[[Nutrition]:[Nutrition]], MATCH(1, (EDF[[Nom]:[Nom]]=$D$4)*(EDF[[Date]:[Date]]=Fitness[[#This Row],[Date]]), 0)),"")</f>
        <v/>
      </c>
      <c r="Y177" s="105">
        <f t="shared" si="9"/>
        <v>4</v>
      </c>
      <c r="Z177" s="5" t="str" cm="1">
        <f t="array" ref="Z177">IFERROR(INDEX(RPE[[Investissement du jour]:[Investissement du jour]], MATCH(1, (RPE[[Nom]:[Nom]]=$D$4)*(RPE[[Date]:[Date]]=Fitness[[#This Row],[Date]]), 0)), "")</f>
        <v/>
      </c>
      <c r="AB177" s="4"/>
      <c r="AC177" s="4"/>
      <c r="AF177" s="4"/>
      <c r="AG177" s="4"/>
      <c r="AH177" s="4"/>
      <c r="AI177" s="4"/>
      <c r="AJ177" s="4"/>
      <c r="AL177" s="4"/>
      <c r="AM177" s="4"/>
      <c r="AP177" s="4"/>
      <c r="AQ177" s="4"/>
      <c r="AR177" s="4"/>
      <c r="AS177" s="4"/>
      <c r="AT177" s="4"/>
      <c r="AU177" s="4"/>
      <c r="AV177" s="4"/>
    </row>
    <row r="178" spans="3:48" x14ac:dyDescent="0.2">
      <c r="C178" s="95">
        <f t="shared" si="0"/>
        <v>45173</v>
      </c>
      <c r="D178" s="96">
        <v>45173</v>
      </c>
      <c r="E178" s="106" cm="1">
        <f t="array" ref="E178">IFERROR(INDEX(RPE[[sRPE_tot]:[sRPE_tot]], MATCH(1, (RPE[[Nom]:[Nom]]=$D$4)*(RPE[[Date]:[Date]]=Fitness[[#This Row],[Date]]), 0)), 0)</f>
        <v>0</v>
      </c>
      <c r="F178" s="106">
        <f t="shared" si="1"/>
        <v>0</v>
      </c>
      <c r="G178" s="106">
        <f t="shared" si="2"/>
        <v>0</v>
      </c>
      <c r="H178" s="106">
        <f t="shared" si="3"/>
        <v>0</v>
      </c>
      <c r="I178" s="106">
        <f>IFERROR(Fitness[[#This Row],[Charge moy]]/Fitness[[#This Row],[ET (SD)]], 0)</f>
        <v>0</v>
      </c>
      <c r="J178" s="106">
        <f>IFERROR(Fitness[[#This Row],[Charge hebdo]]*Fitness[[#This Row],[Monotonie]], 0)</f>
        <v>0</v>
      </c>
      <c r="K178" s="106">
        <f>IFERROR(Fitness[[#This Row],[Charge hebdo]]-Fitness[[#This Row],[Fatigue]], 0)</f>
        <v>0</v>
      </c>
      <c r="L178" s="105" cm="1">
        <f t="array" ref="L178">IFERROR(INDEX(EDF[[Total EDF]:[Total EDF]], MATCH(1, (EDF[[Nom]:[Nom]]=$D$4)*(EDF[[Date]:[Date]]=Fitness[[#This Row],[Date]]), 0)),"")</f>
        <v>23</v>
      </c>
      <c r="M178" s="105">
        <f t="shared" si="10"/>
        <v>19</v>
      </c>
      <c r="N178" s="105" cm="1">
        <f t="array" ref="N178">IFERROR(INDEX(EDF[[Humeur]:[Humeur]], MATCH(1, (EDF[[Nom]:[Nom]]=$D$4)*(EDF[[Date]:[Date]]=Fitness[[#This Row],[Date]]), 0)),"")</f>
        <v>3</v>
      </c>
      <c r="O178" s="105">
        <f t="shared" si="4"/>
        <v>2.25</v>
      </c>
      <c r="P178" s="105" cm="1">
        <f t="array" ref="P178">IFERROR(INDEX(EDF[[Stress]:[Stress]], MATCH(1, (EDF[[Nom]:[Nom]]=$D$4)*(EDF[[Date]:[Date]]=Fitness[[#This Row],[Date]]), 0)),"")</f>
        <v>4</v>
      </c>
      <c r="Q178" s="105">
        <f t="shared" si="5"/>
        <v>2.5</v>
      </c>
      <c r="R178" s="105" cm="1">
        <f t="array" ref="R178">IFERROR(INDEX(EDF[[Sommeil]:[Sommeil]], MATCH(1, (EDF[[Nom]:[Nom]]=$D$4)*(EDF[[Date]:[Date]]=Fitness[[#This Row],[Date]]), 0)),"")</f>
        <v>4</v>
      </c>
      <c r="S178" s="105">
        <f t="shared" si="6"/>
        <v>3</v>
      </c>
      <c r="T178" s="105" cm="1">
        <f t="array" ref="T178">IFERROR(INDEX(EDF[[Etat Physique]:[Etat Physique]], MATCH(1, (EDF[[Nom]:[Nom]]=$D$4)*(EDF[[Date]:[Date]]=Fitness[[#This Row],[Date]]), 0)),"")</f>
        <v>4</v>
      </c>
      <c r="U178" s="105">
        <f t="shared" si="7"/>
        <v>3.25</v>
      </c>
      <c r="V178" s="105" cm="1">
        <f t="array" ref="V178">IFERROR(INDEX(EDF[[Hydratation]:[Hydratation]], MATCH(1, (EDF[[Nom]:[Nom]]=$D$4)*(EDF[[Date]:[Date]]=Fitness[[#This Row],[Date]]), 0)),"")</f>
        <v>4</v>
      </c>
      <c r="W178" s="105">
        <f t="shared" si="8"/>
        <v>4</v>
      </c>
      <c r="X178" s="105" cm="1">
        <f t="array" ref="X178">IFERROR(INDEX(EDF[[Nutrition]:[Nutrition]], MATCH(1, (EDF[[Nom]:[Nom]]=$D$4)*(EDF[[Date]:[Date]]=Fitness[[#This Row],[Date]]), 0)),"")</f>
        <v>4</v>
      </c>
      <c r="Y178" s="105">
        <f t="shared" si="9"/>
        <v>4</v>
      </c>
      <c r="Z178" s="5" t="str" cm="1">
        <f t="array" ref="Z178">IFERROR(INDEX(RPE[[Investissement du jour]:[Investissement du jour]], MATCH(1, (RPE[[Nom]:[Nom]]=$D$4)*(RPE[[Date]:[Date]]=Fitness[[#This Row],[Date]]), 0)), "")</f>
        <v/>
      </c>
      <c r="AB178" s="4"/>
      <c r="AC178" s="4"/>
      <c r="AF178" s="4"/>
      <c r="AG178" s="4"/>
      <c r="AH178" s="4"/>
      <c r="AI178" s="4"/>
      <c r="AJ178" s="4"/>
      <c r="AL178" s="4"/>
      <c r="AM178" s="4"/>
      <c r="AP178" s="4"/>
      <c r="AQ178" s="4"/>
      <c r="AR178" s="4"/>
      <c r="AS178" s="4"/>
      <c r="AT178" s="4"/>
      <c r="AU178" s="4"/>
      <c r="AV178" s="4"/>
    </row>
    <row r="179" spans="3:48" x14ac:dyDescent="0.2">
      <c r="C179" s="95">
        <f t="shared" si="0"/>
        <v>45174</v>
      </c>
      <c r="D179" s="96">
        <v>45174</v>
      </c>
      <c r="E179" s="106" cm="1">
        <f t="array" ref="E179">IFERROR(INDEX(RPE[[sRPE_tot]:[sRPE_tot]], MATCH(1, (RPE[[Nom]:[Nom]]=$D$4)*(RPE[[Date]:[Date]]=Fitness[[#This Row],[Date]]), 0)), 0)</f>
        <v>0</v>
      </c>
      <c r="F179" s="106">
        <f t="shared" si="1"/>
        <v>0</v>
      </c>
      <c r="G179" s="106">
        <f t="shared" si="2"/>
        <v>0</v>
      </c>
      <c r="H179" s="106">
        <f t="shared" si="3"/>
        <v>0</v>
      </c>
      <c r="I179" s="106">
        <f>IFERROR(Fitness[[#This Row],[Charge moy]]/Fitness[[#This Row],[ET (SD)]], 0)</f>
        <v>0</v>
      </c>
      <c r="J179" s="106">
        <f>IFERROR(Fitness[[#This Row],[Charge hebdo]]*Fitness[[#This Row],[Monotonie]], 0)</f>
        <v>0</v>
      </c>
      <c r="K179" s="106">
        <f>IFERROR(Fitness[[#This Row],[Charge hebdo]]-Fitness[[#This Row],[Fatigue]], 0)</f>
        <v>0</v>
      </c>
      <c r="L179" s="105" cm="1">
        <f t="array" ref="L179">IFERROR(INDEX(EDF[[Total EDF]:[Total EDF]], MATCH(1, (EDF[[Nom]:[Nom]]=$D$4)*(EDF[[Date]:[Date]]=Fitness[[#This Row],[Date]]), 0)),"")</f>
        <v>21</v>
      </c>
      <c r="M179" s="105">
        <f t="shared" si="10"/>
        <v>20</v>
      </c>
      <c r="N179" s="105" cm="1">
        <f t="array" ref="N179">IFERROR(INDEX(EDF[[Humeur]:[Humeur]], MATCH(1, (EDF[[Nom]:[Nom]]=$D$4)*(EDF[[Date]:[Date]]=Fitness[[#This Row],[Date]]), 0)),"")</f>
        <v>3</v>
      </c>
      <c r="O179" s="105">
        <f t="shared" si="4"/>
        <v>2.5</v>
      </c>
      <c r="P179" s="105" cm="1">
        <f t="array" ref="P179">IFERROR(INDEX(EDF[[Stress]:[Stress]], MATCH(1, (EDF[[Nom]:[Nom]]=$D$4)*(EDF[[Date]:[Date]]=Fitness[[#This Row],[Date]]), 0)),"")</f>
        <v>3</v>
      </c>
      <c r="Q179" s="105">
        <f t="shared" si="5"/>
        <v>3</v>
      </c>
      <c r="R179" s="105" cm="1">
        <f t="array" ref="R179">IFERROR(INDEX(EDF[[Sommeil]:[Sommeil]], MATCH(1, (EDF[[Nom]:[Nom]]=$D$4)*(EDF[[Date]:[Date]]=Fitness[[#This Row],[Date]]), 0)),"")</f>
        <v>3</v>
      </c>
      <c r="S179" s="105">
        <f t="shared" si="6"/>
        <v>3.25</v>
      </c>
      <c r="T179" s="105" cm="1">
        <f t="array" ref="T179">IFERROR(INDEX(EDF[[Etat Physique]:[Etat Physique]], MATCH(1, (EDF[[Nom]:[Nom]]=$D$4)*(EDF[[Date]:[Date]]=Fitness[[#This Row],[Date]]), 0)),"")</f>
        <v>4</v>
      </c>
      <c r="U179" s="105">
        <f t="shared" si="7"/>
        <v>3.25</v>
      </c>
      <c r="V179" s="105" cm="1">
        <f t="array" ref="V179">IFERROR(INDEX(EDF[[Hydratation]:[Hydratation]], MATCH(1, (EDF[[Nom]:[Nom]]=$D$4)*(EDF[[Date]:[Date]]=Fitness[[#This Row],[Date]]), 0)),"")</f>
        <v>4</v>
      </c>
      <c r="W179" s="105">
        <f t="shared" si="8"/>
        <v>4</v>
      </c>
      <c r="X179" s="105" cm="1">
        <f t="array" ref="X179">IFERROR(INDEX(EDF[[Nutrition]:[Nutrition]], MATCH(1, (EDF[[Nom]:[Nom]]=$D$4)*(EDF[[Date]:[Date]]=Fitness[[#This Row],[Date]]), 0)),"")</f>
        <v>4</v>
      </c>
      <c r="Y179" s="105">
        <f t="shared" si="9"/>
        <v>4</v>
      </c>
      <c r="Z179" s="5" t="str" cm="1">
        <f t="array" ref="Z179">IFERROR(INDEX(RPE[[Investissement du jour]:[Investissement du jour]], MATCH(1, (RPE[[Nom]:[Nom]]=$D$4)*(RPE[[Date]:[Date]]=Fitness[[#This Row],[Date]]), 0)), "")</f>
        <v/>
      </c>
      <c r="AB179" s="4"/>
      <c r="AC179" s="4"/>
      <c r="AF179" s="4"/>
      <c r="AG179" s="4"/>
      <c r="AH179" s="4"/>
      <c r="AI179" s="4"/>
      <c r="AJ179" s="4"/>
      <c r="AL179" s="4"/>
      <c r="AM179" s="4"/>
      <c r="AP179" s="4"/>
      <c r="AQ179" s="4"/>
      <c r="AR179" s="4"/>
      <c r="AS179" s="4"/>
      <c r="AT179" s="4"/>
      <c r="AU179" s="4"/>
      <c r="AV179" s="4"/>
    </row>
    <row r="180" spans="3:48" x14ac:dyDescent="0.2">
      <c r="C180" s="95">
        <f t="shared" si="0"/>
        <v>45175</v>
      </c>
      <c r="D180" s="96">
        <v>45175</v>
      </c>
      <c r="E180" s="106" cm="1">
        <f t="array" ref="E180">IFERROR(INDEX(RPE[[sRPE_tot]:[sRPE_tot]], MATCH(1, (RPE[[Nom]:[Nom]]=$D$4)*(RPE[[Date]:[Date]]=Fitness[[#This Row],[Date]]), 0)), 0)</f>
        <v>0</v>
      </c>
      <c r="F180" s="106">
        <f t="shared" si="1"/>
        <v>0</v>
      </c>
      <c r="G180" s="106">
        <f t="shared" si="2"/>
        <v>0</v>
      </c>
      <c r="H180" s="106">
        <f t="shared" si="3"/>
        <v>0</v>
      </c>
      <c r="I180" s="106">
        <f>IFERROR(Fitness[[#This Row],[Charge moy]]/Fitness[[#This Row],[ET (SD)]], 0)</f>
        <v>0</v>
      </c>
      <c r="J180" s="106">
        <f>IFERROR(Fitness[[#This Row],[Charge hebdo]]*Fitness[[#This Row],[Monotonie]], 0)</f>
        <v>0</v>
      </c>
      <c r="K180" s="106">
        <f>IFERROR(Fitness[[#This Row],[Charge hebdo]]-Fitness[[#This Row],[Fatigue]], 0)</f>
        <v>0</v>
      </c>
      <c r="L180" s="105" cm="1">
        <f t="array" ref="L180">IFERROR(INDEX(EDF[[Total EDF]:[Total EDF]], MATCH(1, (EDF[[Nom]:[Nom]]=$D$4)*(EDF[[Date]:[Date]]=Fitness[[#This Row],[Date]]), 0)),"")</f>
        <v>18</v>
      </c>
      <c r="M180" s="105">
        <f t="shared" si="10"/>
        <v>20.5</v>
      </c>
      <c r="N180" s="105" cm="1">
        <f t="array" ref="N180">IFERROR(INDEX(EDF[[Humeur]:[Humeur]], MATCH(1, (EDF[[Nom]:[Nom]]=$D$4)*(EDF[[Date]:[Date]]=Fitness[[#This Row],[Date]]), 0)),"")</f>
        <v>3</v>
      </c>
      <c r="O180" s="105">
        <f t="shared" si="4"/>
        <v>2.75</v>
      </c>
      <c r="P180" s="105" cm="1">
        <f t="array" ref="P180">IFERROR(INDEX(EDF[[Stress]:[Stress]], MATCH(1, (EDF[[Nom]:[Nom]]=$D$4)*(EDF[[Date]:[Date]]=Fitness[[#This Row],[Date]]), 0)),"")</f>
        <v>3</v>
      </c>
      <c r="Q180" s="105">
        <f t="shared" si="5"/>
        <v>3</v>
      </c>
      <c r="R180" s="105" cm="1">
        <f t="array" ref="R180">IFERROR(INDEX(EDF[[Sommeil]:[Sommeil]], MATCH(1, (EDF[[Nom]:[Nom]]=$D$4)*(EDF[[Date]:[Date]]=Fitness[[#This Row],[Date]]), 0)),"")</f>
        <v>2</v>
      </c>
      <c r="S180" s="105">
        <f t="shared" si="6"/>
        <v>3.25</v>
      </c>
      <c r="T180" s="105" cm="1">
        <f t="array" ref="T180">IFERROR(INDEX(EDF[[Etat Physique]:[Etat Physique]], MATCH(1, (EDF[[Nom]:[Nom]]=$D$4)*(EDF[[Date]:[Date]]=Fitness[[#This Row],[Date]]), 0)),"")</f>
        <v>2</v>
      </c>
      <c r="U180" s="105">
        <f t="shared" si="7"/>
        <v>3.5</v>
      </c>
      <c r="V180" s="105" cm="1">
        <f t="array" ref="V180">IFERROR(INDEX(EDF[[Hydratation]:[Hydratation]], MATCH(1, (EDF[[Nom]:[Nom]]=$D$4)*(EDF[[Date]:[Date]]=Fitness[[#This Row],[Date]]), 0)),"")</f>
        <v>4</v>
      </c>
      <c r="W180" s="105">
        <f t="shared" si="8"/>
        <v>4</v>
      </c>
      <c r="X180" s="105" cm="1">
        <f t="array" ref="X180">IFERROR(INDEX(EDF[[Nutrition]:[Nutrition]], MATCH(1, (EDF[[Nom]:[Nom]]=$D$4)*(EDF[[Date]:[Date]]=Fitness[[#This Row],[Date]]), 0)),"")</f>
        <v>4</v>
      </c>
      <c r="Y180" s="105">
        <f t="shared" si="9"/>
        <v>4</v>
      </c>
      <c r="Z180" s="5" t="str" cm="1">
        <f t="array" ref="Z180">IFERROR(INDEX(RPE[[Investissement du jour]:[Investissement du jour]], MATCH(1, (RPE[[Nom]:[Nom]]=$D$4)*(RPE[[Date]:[Date]]=Fitness[[#This Row],[Date]]), 0)), "")</f>
        <v/>
      </c>
      <c r="AB180" s="4"/>
      <c r="AC180" s="4"/>
      <c r="AF180" s="4"/>
      <c r="AG180" s="4"/>
      <c r="AH180" s="4"/>
      <c r="AI180" s="4"/>
      <c r="AJ180" s="4"/>
      <c r="AL180" s="4"/>
      <c r="AM180" s="4"/>
      <c r="AP180" s="4"/>
      <c r="AQ180" s="4"/>
      <c r="AR180" s="4"/>
      <c r="AS180" s="4"/>
      <c r="AT180" s="4"/>
      <c r="AU180" s="4"/>
      <c r="AV180" s="4"/>
    </row>
    <row r="181" spans="3:48" x14ac:dyDescent="0.2">
      <c r="C181" s="95">
        <f t="shared" si="0"/>
        <v>45176</v>
      </c>
      <c r="D181" s="96">
        <v>45176</v>
      </c>
      <c r="E181" s="106" cm="1">
        <f t="array" ref="E181">IFERROR(INDEX(RPE[[sRPE_tot]:[sRPE_tot]], MATCH(1, (RPE[[Nom]:[Nom]]=$D$4)*(RPE[[Date]:[Date]]=Fitness[[#This Row],[Date]]), 0)), 0)</f>
        <v>0</v>
      </c>
      <c r="F181" s="106">
        <f t="shared" si="1"/>
        <v>0</v>
      </c>
      <c r="G181" s="106">
        <f t="shared" si="2"/>
        <v>0</v>
      </c>
      <c r="H181" s="106">
        <f t="shared" si="3"/>
        <v>0</v>
      </c>
      <c r="I181" s="106">
        <f>IFERROR(Fitness[[#This Row],[Charge moy]]/Fitness[[#This Row],[ET (SD)]], 0)</f>
        <v>0</v>
      </c>
      <c r="J181" s="106">
        <f>IFERROR(Fitness[[#This Row],[Charge hebdo]]*Fitness[[#This Row],[Monotonie]], 0)</f>
        <v>0</v>
      </c>
      <c r="K181" s="106">
        <f>IFERROR(Fitness[[#This Row],[Charge hebdo]]-Fitness[[#This Row],[Fatigue]], 0)</f>
        <v>0</v>
      </c>
      <c r="L181" s="105" t="str" cm="1">
        <f t="array" ref="L181">IFERROR(INDEX(EDF[[Total EDF]:[Total EDF]], MATCH(1, (EDF[[Nom]:[Nom]]=$D$4)*(EDF[[Date]:[Date]]=Fitness[[#This Row],[Date]]), 0)),"")</f>
        <v/>
      </c>
      <c r="M181" s="105">
        <f t="shared" si="10"/>
        <v>20.5</v>
      </c>
      <c r="N181" s="105" t="str" cm="1">
        <f t="array" ref="N181">IFERROR(INDEX(EDF[[Humeur]:[Humeur]], MATCH(1, (EDF[[Nom]:[Nom]]=$D$4)*(EDF[[Date]:[Date]]=Fitness[[#This Row],[Date]]), 0)),"")</f>
        <v/>
      </c>
      <c r="O181" s="105">
        <f t="shared" si="4"/>
        <v>3</v>
      </c>
      <c r="P181" s="105" t="str" cm="1">
        <f t="array" ref="P181">IFERROR(INDEX(EDF[[Stress]:[Stress]], MATCH(1, (EDF[[Nom]:[Nom]]=$D$4)*(EDF[[Date]:[Date]]=Fitness[[#This Row],[Date]]), 0)),"")</f>
        <v/>
      </c>
      <c r="Q181" s="105">
        <f t="shared" si="5"/>
        <v>3.25</v>
      </c>
      <c r="R181" s="105" t="str" cm="1">
        <f t="array" ref="R181">IFERROR(INDEX(EDF[[Sommeil]:[Sommeil]], MATCH(1, (EDF[[Nom]:[Nom]]=$D$4)*(EDF[[Date]:[Date]]=Fitness[[#This Row],[Date]]), 0)),"")</f>
        <v/>
      </c>
      <c r="S181" s="105">
        <f t="shared" si="6"/>
        <v>3</v>
      </c>
      <c r="T181" s="105" t="str" cm="1">
        <f t="array" ref="T181">IFERROR(INDEX(EDF[[Etat Physique]:[Etat Physique]], MATCH(1, (EDF[[Nom]:[Nom]]=$D$4)*(EDF[[Date]:[Date]]=Fitness[[#This Row],[Date]]), 0)),"")</f>
        <v/>
      </c>
      <c r="U181" s="105">
        <f t="shared" si="7"/>
        <v>3.25</v>
      </c>
      <c r="V181" s="105" t="str" cm="1">
        <f t="array" ref="V181">IFERROR(INDEX(EDF[[Hydratation]:[Hydratation]], MATCH(1, (EDF[[Nom]:[Nom]]=$D$4)*(EDF[[Date]:[Date]]=Fitness[[#This Row],[Date]]), 0)),"")</f>
        <v/>
      </c>
      <c r="W181" s="105">
        <f t="shared" si="8"/>
        <v>4</v>
      </c>
      <c r="X181" s="105" t="str" cm="1">
        <f t="array" ref="X181">IFERROR(INDEX(EDF[[Nutrition]:[Nutrition]], MATCH(1, (EDF[[Nom]:[Nom]]=$D$4)*(EDF[[Date]:[Date]]=Fitness[[#This Row],[Date]]), 0)),"")</f>
        <v/>
      </c>
      <c r="Y181" s="105">
        <f t="shared" si="9"/>
        <v>4</v>
      </c>
      <c r="Z181" s="5" t="str" cm="1">
        <f t="array" ref="Z181">IFERROR(INDEX(RPE[[Investissement du jour]:[Investissement du jour]], MATCH(1, (RPE[[Nom]:[Nom]]=$D$4)*(RPE[[Date]:[Date]]=Fitness[[#This Row],[Date]]), 0)), "")</f>
        <v/>
      </c>
      <c r="AB181" s="4"/>
      <c r="AC181" s="4"/>
      <c r="AF181" s="4"/>
      <c r="AG181" s="4"/>
      <c r="AH181" s="4"/>
      <c r="AI181" s="4"/>
      <c r="AJ181" s="4"/>
      <c r="AL181" s="4"/>
      <c r="AM181" s="4"/>
      <c r="AP181" s="4"/>
      <c r="AQ181" s="4"/>
      <c r="AR181" s="4"/>
      <c r="AS181" s="4"/>
      <c r="AT181" s="4"/>
      <c r="AU181" s="4"/>
      <c r="AV181" s="4"/>
    </row>
    <row r="182" spans="3:48" x14ac:dyDescent="0.2">
      <c r="C182" s="95">
        <f t="shared" si="0"/>
        <v>45177</v>
      </c>
      <c r="D182" s="96">
        <v>45177</v>
      </c>
      <c r="E182" s="106" cm="1">
        <f t="array" ref="E182">IFERROR(INDEX(RPE[[sRPE_tot]:[sRPE_tot]], MATCH(1, (RPE[[Nom]:[Nom]]=$D$4)*(RPE[[Date]:[Date]]=Fitness[[#This Row],[Date]]), 0)), 0)</f>
        <v>0</v>
      </c>
      <c r="F182" s="106">
        <f t="shared" si="1"/>
        <v>0</v>
      </c>
      <c r="G182" s="106">
        <f t="shared" si="2"/>
        <v>0</v>
      </c>
      <c r="H182" s="106">
        <f t="shared" si="3"/>
        <v>0</v>
      </c>
      <c r="I182" s="106">
        <f>IFERROR(Fitness[[#This Row],[Charge moy]]/Fitness[[#This Row],[ET (SD)]], 0)</f>
        <v>0</v>
      </c>
      <c r="J182" s="106">
        <f>IFERROR(Fitness[[#This Row],[Charge hebdo]]*Fitness[[#This Row],[Monotonie]], 0)</f>
        <v>0</v>
      </c>
      <c r="K182" s="106">
        <f>IFERROR(Fitness[[#This Row],[Charge hebdo]]-Fitness[[#This Row],[Fatigue]], 0)</f>
        <v>0</v>
      </c>
      <c r="L182" s="105" t="str" cm="1">
        <f t="array" ref="L182">IFERROR(INDEX(EDF[[Total EDF]:[Total EDF]], MATCH(1, (EDF[[Nom]:[Nom]]=$D$4)*(EDF[[Date]:[Date]]=Fitness[[#This Row],[Date]]), 0)),"")</f>
        <v/>
      </c>
      <c r="M182" s="105">
        <f t="shared" si="10"/>
        <v>20.666666666666668</v>
      </c>
      <c r="N182" s="105" t="str" cm="1">
        <f t="array" ref="N182">IFERROR(INDEX(EDF[[Humeur]:[Humeur]], MATCH(1, (EDF[[Nom]:[Nom]]=$D$4)*(EDF[[Date]:[Date]]=Fitness[[#This Row],[Date]]), 0)),"")</f>
        <v/>
      </c>
      <c r="O182" s="105">
        <f t="shared" si="4"/>
        <v>3</v>
      </c>
      <c r="P182" s="105" t="str" cm="1">
        <f t="array" ref="P182">IFERROR(INDEX(EDF[[Stress]:[Stress]], MATCH(1, (EDF[[Nom]:[Nom]]=$D$4)*(EDF[[Date]:[Date]]=Fitness[[#This Row],[Date]]), 0)),"")</f>
        <v/>
      </c>
      <c r="Q182" s="105">
        <f t="shared" si="5"/>
        <v>3.3333333333333335</v>
      </c>
      <c r="R182" s="105" t="str" cm="1">
        <f t="array" ref="R182">IFERROR(INDEX(EDF[[Sommeil]:[Sommeil]], MATCH(1, (EDF[[Nom]:[Nom]]=$D$4)*(EDF[[Date]:[Date]]=Fitness[[#This Row],[Date]]), 0)),"")</f>
        <v/>
      </c>
      <c r="S182" s="105">
        <f t="shared" si="6"/>
        <v>3</v>
      </c>
      <c r="T182" s="105" t="str" cm="1">
        <f t="array" ref="T182">IFERROR(INDEX(EDF[[Etat Physique]:[Etat Physique]], MATCH(1, (EDF[[Nom]:[Nom]]=$D$4)*(EDF[[Date]:[Date]]=Fitness[[#This Row],[Date]]), 0)),"")</f>
        <v/>
      </c>
      <c r="U182" s="105">
        <f t="shared" si="7"/>
        <v>3.3333333333333335</v>
      </c>
      <c r="V182" s="105" t="str" cm="1">
        <f t="array" ref="V182">IFERROR(INDEX(EDF[[Hydratation]:[Hydratation]], MATCH(1, (EDF[[Nom]:[Nom]]=$D$4)*(EDF[[Date]:[Date]]=Fitness[[#This Row],[Date]]), 0)),"")</f>
        <v/>
      </c>
      <c r="W182" s="105">
        <f t="shared" si="8"/>
        <v>4</v>
      </c>
      <c r="X182" s="105" t="str" cm="1">
        <f t="array" ref="X182">IFERROR(INDEX(EDF[[Nutrition]:[Nutrition]], MATCH(1, (EDF[[Nom]:[Nom]]=$D$4)*(EDF[[Date]:[Date]]=Fitness[[#This Row],[Date]]), 0)),"")</f>
        <v/>
      </c>
      <c r="Y182" s="105">
        <f t="shared" si="9"/>
        <v>4</v>
      </c>
      <c r="Z182" s="5" t="str" cm="1">
        <f t="array" ref="Z182">IFERROR(INDEX(RPE[[Investissement du jour]:[Investissement du jour]], MATCH(1, (RPE[[Nom]:[Nom]]=$D$4)*(RPE[[Date]:[Date]]=Fitness[[#This Row],[Date]]), 0)), "")</f>
        <v/>
      </c>
      <c r="AB182" s="4"/>
      <c r="AC182" s="4"/>
      <c r="AF182" s="4"/>
      <c r="AG182" s="4"/>
      <c r="AH182" s="4"/>
      <c r="AI182" s="4"/>
      <c r="AJ182" s="4"/>
      <c r="AL182" s="4"/>
      <c r="AM182" s="4"/>
      <c r="AP182" s="4"/>
      <c r="AQ182" s="4"/>
      <c r="AR182" s="4"/>
      <c r="AS182" s="4"/>
      <c r="AT182" s="4"/>
      <c r="AU182" s="4"/>
      <c r="AV182" s="4"/>
    </row>
    <row r="183" spans="3:48" x14ac:dyDescent="0.2">
      <c r="C183" s="95">
        <f t="shared" si="0"/>
        <v>45178</v>
      </c>
      <c r="D183" s="96">
        <v>45178</v>
      </c>
      <c r="E183" s="106" cm="1">
        <f t="array" ref="E183">IFERROR(INDEX(RPE[[sRPE_tot]:[sRPE_tot]], MATCH(1, (RPE[[Nom]:[Nom]]=$D$4)*(RPE[[Date]:[Date]]=Fitness[[#This Row],[Date]]), 0)), 0)</f>
        <v>0</v>
      </c>
      <c r="F183" s="106">
        <f t="shared" si="1"/>
        <v>0</v>
      </c>
      <c r="G183" s="106">
        <f t="shared" si="2"/>
        <v>0</v>
      </c>
      <c r="H183" s="106">
        <f t="shared" si="3"/>
        <v>0</v>
      </c>
      <c r="I183" s="106">
        <f>IFERROR(Fitness[[#This Row],[Charge moy]]/Fitness[[#This Row],[ET (SD)]], 0)</f>
        <v>0</v>
      </c>
      <c r="J183" s="106">
        <f>IFERROR(Fitness[[#This Row],[Charge hebdo]]*Fitness[[#This Row],[Monotonie]], 0)</f>
        <v>0</v>
      </c>
      <c r="K183" s="106">
        <f>IFERROR(Fitness[[#This Row],[Charge hebdo]]-Fitness[[#This Row],[Fatigue]], 0)</f>
        <v>0</v>
      </c>
      <c r="L183" s="105" cm="1">
        <f t="array" ref="L183">IFERROR(INDEX(EDF[[Total EDF]:[Total EDF]], MATCH(1, (EDF[[Nom]:[Nom]]=$D$4)*(EDF[[Date]:[Date]]=Fitness[[#This Row],[Date]]), 0)),"")</f>
        <v>21</v>
      </c>
      <c r="M183" s="105">
        <f t="shared" si="10"/>
        <v>20.666666666666668</v>
      </c>
      <c r="N183" s="105" cm="1">
        <f t="array" ref="N183">IFERROR(INDEX(EDF[[Humeur]:[Humeur]], MATCH(1, (EDF[[Nom]:[Nom]]=$D$4)*(EDF[[Date]:[Date]]=Fitness[[#This Row],[Date]]), 0)),"")</f>
        <v>3</v>
      </c>
      <c r="O183" s="105">
        <f t="shared" si="4"/>
        <v>3</v>
      </c>
      <c r="P183" s="105" cm="1">
        <f t="array" ref="P183">IFERROR(INDEX(EDF[[Stress]:[Stress]], MATCH(1, (EDF[[Nom]:[Nom]]=$D$4)*(EDF[[Date]:[Date]]=Fitness[[#This Row],[Date]]), 0)),"")</f>
        <v>4</v>
      </c>
      <c r="Q183" s="105">
        <f t="shared" si="5"/>
        <v>3.3333333333333335</v>
      </c>
      <c r="R183" s="105" cm="1">
        <f t="array" ref="R183">IFERROR(INDEX(EDF[[Sommeil]:[Sommeil]], MATCH(1, (EDF[[Nom]:[Nom]]=$D$4)*(EDF[[Date]:[Date]]=Fitness[[#This Row],[Date]]), 0)),"")</f>
        <v>3</v>
      </c>
      <c r="S183" s="105">
        <f t="shared" si="6"/>
        <v>3</v>
      </c>
      <c r="T183" s="105" cm="1">
        <f t="array" ref="T183">IFERROR(INDEX(EDF[[Etat Physique]:[Etat Physique]], MATCH(1, (EDF[[Nom]:[Nom]]=$D$4)*(EDF[[Date]:[Date]]=Fitness[[#This Row],[Date]]), 0)),"")</f>
        <v>3</v>
      </c>
      <c r="U183" s="105">
        <f t="shared" si="7"/>
        <v>3.3333333333333335</v>
      </c>
      <c r="V183" s="105" cm="1">
        <f t="array" ref="V183">IFERROR(INDEX(EDF[[Hydratation]:[Hydratation]], MATCH(1, (EDF[[Nom]:[Nom]]=$D$4)*(EDF[[Date]:[Date]]=Fitness[[#This Row],[Date]]), 0)),"")</f>
        <v>4</v>
      </c>
      <c r="W183" s="105">
        <f t="shared" si="8"/>
        <v>4</v>
      </c>
      <c r="X183" s="105" cm="1">
        <f t="array" ref="X183">IFERROR(INDEX(EDF[[Nutrition]:[Nutrition]], MATCH(1, (EDF[[Nom]:[Nom]]=$D$4)*(EDF[[Date]:[Date]]=Fitness[[#This Row],[Date]]), 0)),"")</f>
        <v>4</v>
      </c>
      <c r="Y183" s="105">
        <f t="shared" si="9"/>
        <v>4</v>
      </c>
      <c r="Z183" s="5" t="str" cm="1">
        <f t="array" ref="Z183">IFERROR(INDEX(RPE[[Investissement du jour]:[Investissement du jour]], MATCH(1, (RPE[[Nom]:[Nom]]=$D$4)*(RPE[[Date]:[Date]]=Fitness[[#This Row],[Date]]), 0)), "")</f>
        <v/>
      </c>
      <c r="AB183" s="4"/>
      <c r="AC183" s="4"/>
      <c r="AF183" s="4"/>
      <c r="AG183" s="4"/>
      <c r="AH183" s="4"/>
      <c r="AI183" s="4"/>
      <c r="AJ183" s="4"/>
      <c r="AL183" s="4"/>
      <c r="AM183" s="4"/>
      <c r="AP183" s="4"/>
      <c r="AQ183" s="4"/>
      <c r="AR183" s="4"/>
      <c r="AS183" s="4"/>
      <c r="AT183" s="4"/>
      <c r="AU183" s="4"/>
      <c r="AV183" s="4"/>
    </row>
    <row r="184" spans="3:48" x14ac:dyDescent="0.2">
      <c r="C184" s="95">
        <f t="shared" si="0"/>
        <v>45179</v>
      </c>
      <c r="D184" s="96">
        <v>45179</v>
      </c>
      <c r="E184" s="106" cm="1">
        <f t="array" ref="E184">IFERROR(INDEX(RPE[[sRPE_tot]:[sRPE_tot]], MATCH(1, (RPE[[Nom]:[Nom]]=$D$4)*(RPE[[Date]:[Date]]=Fitness[[#This Row],[Date]]), 0)), 0)</f>
        <v>0</v>
      </c>
      <c r="F184" s="106">
        <f t="shared" si="1"/>
        <v>0</v>
      </c>
      <c r="G184" s="106">
        <f t="shared" si="2"/>
        <v>0</v>
      </c>
      <c r="H184" s="106">
        <f t="shared" si="3"/>
        <v>0</v>
      </c>
      <c r="I184" s="106">
        <f>IFERROR(Fitness[[#This Row],[Charge moy]]/Fitness[[#This Row],[ET (SD)]], 0)</f>
        <v>0</v>
      </c>
      <c r="J184" s="106">
        <f>IFERROR(Fitness[[#This Row],[Charge hebdo]]*Fitness[[#This Row],[Monotonie]], 0)</f>
        <v>0</v>
      </c>
      <c r="K184" s="106">
        <f>IFERROR(Fitness[[#This Row],[Charge hebdo]]-Fitness[[#This Row],[Fatigue]], 0)</f>
        <v>0</v>
      </c>
      <c r="L184" s="105" cm="1">
        <f t="array" ref="L184">IFERROR(INDEX(EDF[[Total EDF]:[Total EDF]], MATCH(1, (EDF[[Nom]:[Nom]]=$D$4)*(EDF[[Date]:[Date]]=Fitness[[#This Row],[Date]]), 0)),"")</f>
        <v>18</v>
      </c>
      <c r="M184" s="105">
        <f t="shared" si="10"/>
        <v>20.75</v>
      </c>
      <c r="N184" s="105" cm="1">
        <f t="array" ref="N184">IFERROR(INDEX(EDF[[Humeur]:[Humeur]], MATCH(1, (EDF[[Nom]:[Nom]]=$D$4)*(EDF[[Date]:[Date]]=Fitness[[#This Row],[Date]]), 0)),"")</f>
        <v>2</v>
      </c>
      <c r="O184" s="105">
        <f t="shared" si="4"/>
        <v>3</v>
      </c>
      <c r="P184" s="105" cm="1">
        <f t="array" ref="P184">IFERROR(INDEX(EDF[[Stress]:[Stress]], MATCH(1, (EDF[[Nom]:[Nom]]=$D$4)*(EDF[[Date]:[Date]]=Fitness[[#This Row],[Date]]), 0)),"")</f>
        <v>4</v>
      </c>
      <c r="Q184" s="105">
        <f t="shared" si="5"/>
        <v>3.5</v>
      </c>
      <c r="R184" s="105" cm="1">
        <f t="array" ref="R184">IFERROR(INDEX(EDF[[Sommeil]:[Sommeil]], MATCH(1, (EDF[[Nom]:[Nom]]=$D$4)*(EDF[[Date]:[Date]]=Fitness[[#This Row],[Date]]), 0)),"")</f>
        <v>2</v>
      </c>
      <c r="S184" s="105">
        <f t="shared" si="6"/>
        <v>3</v>
      </c>
      <c r="T184" s="105" cm="1">
        <f t="array" ref="T184">IFERROR(INDEX(EDF[[Etat Physique]:[Etat Physique]], MATCH(1, (EDF[[Nom]:[Nom]]=$D$4)*(EDF[[Date]:[Date]]=Fitness[[#This Row],[Date]]), 0)),"")</f>
        <v>2</v>
      </c>
      <c r="U184" s="105">
        <f t="shared" si="7"/>
        <v>3.25</v>
      </c>
      <c r="V184" s="105" cm="1">
        <f t="array" ref="V184">IFERROR(INDEX(EDF[[Hydratation]:[Hydratation]], MATCH(1, (EDF[[Nom]:[Nom]]=$D$4)*(EDF[[Date]:[Date]]=Fitness[[#This Row],[Date]]), 0)),"")</f>
        <v>4</v>
      </c>
      <c r="W184" s="105">
        <f t="shared" si="8"/>
        <v>4</v>
      </c>
      <c r="X184" s="105" cm="1">
        <f t="array" ref="X184">IFERROR(INDEX(EDF[[Nutrition]:[Nutrition]], MATCH(1, (EDF[[Nom]:[Nom]]=$D$4)*(EDF[[Date]:[Date]]=Fitness[[#This Row],[Date]]), 0)),"")</f>
        <v>4</v>
      </c>
      <c r="Y184" s="105">
        <f t="shared" si="9"/>
        <v>4</v>
      </c>
      <c r="Z184" s="5" t="str" cm="1">
        <f t="array" ref="Z184">IFERROR(INDEX(RPE[[Investissement du jour]:[Investissement du jour]], MATCH(1, (RPE[[Nom]:[Nom]]=$D$4)*(RPE[[Date]:[Date]]=Fitness[[#This Row],[Date]]), 0)), "")</f>
        <v/>
      </c>
      <c r="AB184" s="4"/>
      <c r="AC184" s="4"/>
      <c r="AF184" s="4"/>
      <c r="AG184" s="4"/>
      <c r="AH184" s="4"/>
      <c r="AI184" s="4"/>
      <c r="AJ184" s="4"/>
      <c r="AL184" s="4"/>
      <c r="AM184" s="4"/>
      <c r="AP184" s="4"/>
      <c r="AQ184" s="4"/>
      <c r="AR184" s="4"/>
      <c r="AS184" s="4"/>
      <c r="AT184" s="4"/>
      <c r="AU184" s="4"/>
      <c r="AV184" s="4"/>
    </row>
    <row r="185" spans="3:48" x14ac:dyDescent="0.2">
      <c r="C185" s="95">
        <f t="shared" si="0"/>
        <v>45180</v>
      </c>
      <c r="D185" s="96">
        <v>45180</v>
      </c>
      <c r="E185" s="106" cm="1">
        <f t="array" ref="E185">IFERROR(INDEX(RPE[[sRPE_tot]:[sRPE_tot]], MATCH(1, (RPE[[Nom]:[Nom]]=$D$4)*(RPE[[Date]:[Date]]=Fitness[[#This Row],[Date]]), 0)), 0)</f>
        <v>0</v>
      </c>
      <c r="F185" s="106">
        <f t="shared" si="1"/>
        <v>0</v>
      </c>
      <c r="G185" s="106">
        <f t="shared" si="2"/>
        <v>0</v>
      </c>
      <c r="H185" s="106">
        <f t="shared" si="3"/>
        <v>0</v>
      </c>
      <c r="I185" s="106">
        <f>IFERROR(Fitness[[#This Row],[Charge moy]]/Fitness[[#This Row],[ET (SD)]], 0)</f>
        <v>0</v>
      </c>
      <c r="J185" s="106">
        <f>IFERROR(Fitness[[#This Row],[Charge hebdo]]*Fitness[[#This Row],[Monotonie]], 0)</f>
        <v>0</v>
      </c>
      <c r="K185" s="106">
        <f>IFERROR(Fitness[[#This Row],[Charge hebdo]]-Fitness[[#This Row],[Fatigue]], 0)</f>
        <v>0</v>
      </c>
      <c r="L185" s="105" t="str" cm="1">
        <f t="array" ref="L185">IFERROR(INDEX(EDF[[Total EDF]:[Total EDF]], MATCH(1, (EDF[[Nom]:[Nom]]=$D$4)*(EDF[[Date]:[Date]]=Fitness[[#This Row],[Date]]), 0)),"")</f>
        <v/>
      </c>
      <c r="M185" s="105">
        <f t="shared" si="10"/>
        <v>20.2</v>
      </c>
      <c r="N185" s="105" t="str" cm="1">
        <f t="array" ref="N185">IFERROR(INDEX(EDF[[Humeur]:[Humeur]], MATCH(1, (EDF[[Nom]:[Nom]]=$D$4)*(EDF[[Date]:[Date]]=Fitness[[#This Row],[Date]]), 0)),"")</f>
        <v/>
      </c>
      <c r="O185" s="105">
        <f t="shared" si="4"/>
        <v>2.8</v>
      </c>
      <c r="P185" s="105" t="str" cm="1">
        <f t="array" ref="P185">IFERROR(INDEX(EDF[[Stress]:[Stress]], MATCH(1, (EDF[[Nom]:[Nom]]=$D$4)*(EDF[[Date]:[Date]]=Fitness[[#This Row],[Date]]), 0)),"")</f>
        <v/>
      </c>
      <c r="Q185" s="105">
        <f t="shared" si="5"/>
        <v>3.6</v>
      </c>
      <c r="R185" s="105" t="str" cm="1">
        <f t="array" ref="R185">IFERROR(INDEX(EDF[[Sommeil]:[Sommeil]], MATCH(1, (EDF[[Nom]:[Nom]]=$D$4)*(EDF[[Date]:[Date]]=Fitness[[#This Row],[Date]]), 0)),"")</f>
        <v/>
      </c>
      <c r="S185" s="105">
        <f t="shared" si="6"/>
        <v>2.8</v>
      </c>
      <c r="T185" s="105" t="str" cm="1">
        <f t="array" ref="T185">IFERROR(INDEX(EDF[[Etat Physique]:[Etat Physique]], MATCH(1, (EDF[[Nom]:[Nom]]=$D$4)*(EDF[[Date]:[Date]]=Fitness[[#This Row],[Date]]), 0)),"")</f>
        <v/>
      </c>
      <c r="U185" s="105">
        <f t="shared" si="7"/>
        <v>3</v>
      </c>
      <c r="V185" s="105" t="str" cm="1">
        <f t="array" ref="V185">IFERROR(INDEX(EDF[[Hydratation]:[Hydratation]], MATCH(1, (EDF[[Nom]:[Nom]]=$D$4)*(EDF[[Date]:[Date]]=Fitness[[#This Row],[Date]]), 0)),"")</f>
        <v/>
      </c>
      <c r="W185" s="105">
        <f t="shared" si="8"/>
        <v>4</v>
      </c>
      <c r="X185" s="105" t="str" cm="1">
        <f t="array" ref="X185">IFERROR(INDEX(EDF[[Nutrition]:[Nutrition]], MATCH(1, (EDF[[Nom]:[Nom]]=$D$4)*(EDF[[Date]:[Date]]=Fitness[[#This Row],[Date]]), 0)),"")</f>
        <v/>
      </c>
      <c r="Y185" s="105">
        <f t="shared" si="9"/>
        <v>4</v>
      </c>
      <c r="Z185" s="5" t="str" cm="1">
        <f t="array" ref="Z185">IFERROR(INDEX(RPE[[Investissement du jour]:[Investissement du jour]], MATCH(1, (RPE[[Nom]:[Nom]]=$D$4)*(RPE[[Date]:[Date]]=Fitness[[#This Row],[Date]]), 0)), "")</f>
        <v/>
      </c>
      <c r="AB185" s="4"/>
      <c r="AC185" s="4"/>
      <c r="AF185" s="4"/>
      <c r="AG185" s="4"/>
      <c r="AH185" s="4"/>
      <c r="AI185" s="4"/>
      <c r="AJ185" s="4"/>
      <c r="AL185" s="4"/>
      <c r="AM185" s="4"/>
      <c r="AP185" s="4"/>
      <c r="AQ185" s="4"/>
      <c r="AR185" s="4"/>
      <c r="AS185" s="4"/>
      <c r="AT185" s="4"/>
      <c r="AU185" s="4"/>
      <c r="AV185" s="4"/>
    </row>
    <row r="186" spans="3:48" x14ac:dyDescent="0.2">
      <c r="C186" s="95">
        <f t="shared" si="0"/>
        <v>45181</v>
      </c>
      <c r="D186" s="96">
        <v>45181</v>
      </c>
      <c r="E186" s="106" cm="1">
        <f t="array" ref="E186">IFERROR(INDEX(RPE[[sRPE_tot]:[sRPE_tot]], MATCH(1, (RPE[[Nom]:[Nom]]=$D$4)*(RPE[[Date]:[Date]]=Fitness[[#This Row],[Date]]), 0)), 0)</f>
        <v>0</v>
      </c>
      <c r="F186" s="106">
        <f t="shared" si="1"/>
        <v>0</v>
      </c>
      <c r="G186" s="106">
        <f t="shared" si="2"/>
        <v>0</v>
      </c>
      <c r="H186" s="106">
        <f t="shared" si="3"/>
        <v>0</v>
      </c>
      <c r="I186" s="106">
        <f>IFERROR(Fitness[[#This Row],[Charge moy]]/Fitness[[#This Row],[ET (SD)]], 0)</f>
        <v>0</v>
      </c>
      <c r="J186" s="106">
        <f>IFERROR(Fitness[[#This Row],[Charge hebdo]]*Fitness[[#This Row],[Monotonie]], 0)</f>
        <v>0</v>
      </c>
      <c r="K186" s="106">
        <f>IFERROR(Fitness[[#This Row],[Charge hebdo]]-Fitness[[#This Row],[Fatigue]], 0)</f>
        <v>0</v>
      </c>
      <c r="L186" s="105" cm="1">
        <f t="array" ref="L186">IFERROR(INDEX(EDF[[Total EDF]:[Total EDF]], MATCH(1, (EDF[[Nom]:[Nom]]=$D$4)*(EDF[[Date]:[Date]]=Fitness[[#This Row],[Date]]), 0)),"")</f>
        <v>21</v>
      </c>
      <c r="M186" s="105">
        <f t="shared" si="10"/>
        <v>19.5</v>
      </c>
      <c r="N186" s="105" cm="1">
        <f t="array" ref="N186">IFERROR(INDEX(EDF[[Humeur]:[Humeur]], MATCH(1, (EDF[[Nom]:[Nom]]=$D$4)*(EDF[[Date]:[Date]]=Fitness[[#This Row],[Date]]), 0)),"")</f>
        <v>4</v>
      </c>
      <c r="O186" s="105">
        <f t="shared" si="4"/>
        <v>2.75</v>
      </c>
      <c r="P186" s="105" cm="1">
        <f t="array" ref="P186">IFERROR(INDEX(EDF[[Stress]:[Stress]], MATCH(1, (EDF[[Nom]:[Nom]]=$D$4)*(EDF[[Date]:[Date]]=Fitness[[#This Row],[Date]]), 0)),"")</f>
        <v>4</v>
      </c>
      <c r="Q186" s="105">
        <f t="shared" si="5"/>
        <v>3.5</v>
      </c>
      <c r="R186" s="105" cm="1">
        <f t="array" ref="R186">IFERROR(INDEX(EDF[[Sommeil]:[Sommeil]], MATCH(1, (EDF[[Nom]:[Nom]]=$D$4)*(EDF[[Date]:[Date]]=Fitness[[#This Row],[Date]]), 0)),"")</f>
        <v>2</v>
      </c>
      <c r="S186" s="105">
        <f t="shared" si="6"/>
        <v>2.5</v>
      </c>
      <c r="T186" s="105" cm="1">
        <f t="array" ref="T186">IFERROR(INDEX(EDF[[Etat Physique]:[Etat Physique]], MATCH(1, (EDF[[Nom]:[Nom]]=$D$4)*(EDF[[Date]:[Date]]=Fitness[[#This Row],[Date]]), 0)),"")</f>
        <v>3</v>
      </c>
      <c r="U186" s="105">
        <f t="shared" si="7"/>
        <v>2.75</v>
      </c>
      <c r="V186" s="105" cm="1">
        <f t="array" ref="V186">IFERROR(INDEX(EDF[[Hydratation]:[Hydratation]], MATCH(1, (EDF[[Nom]:[Nom]]=$D$4)*(EDF[[Date]:[Date]]=Fitness[[#This Row],[Date]]), 0)),"")</f>
        <v>4</v>
      </c>
      <c r="W186" s="105">
        <f t="shared" si="8"/>
        <v>4</v>
      </c>
      <c r="X186" s="105" cm="1">
        <f t="array" ref="X186">IFERROR(INDEX(EDF[[Nutrition]:[Nutrition]], MATCH(1, (EDF[[Nom]:[Nom]]=$D$4)*(EDF[[Date]:[Date]]=Fitness[[#This Row],[Date]]), 0)),"")</f>
        <v>4</v>
      </c>
      <c r="Y186" s="105">
        <f t="shared" si="9"/>
        <v>4</v>
      </c>
      <c r="Z186" s="5" t="str" cm="1">
        <f t="array" ref="Z186">IFERROR(INDEX(RPE[[Investissement du jour]:[Investissement du jour]], MATCH(1, (RPE[[Nom]:[Nom]]=$D$4)*(RPE[[Date]:[Date]]=Fitness[[#This Row],[Date]]), 0)), "")</f>
        <v/>
      </c>
      <c r="AB186" s="4"/>
      <c r="AC186" s="4"/>
      <c r="AF186" s="4"/>
      <c r="AG186" s="4"/>
      <c r="AH186" s="4"/>
      <c r="AI186" s="4"/>
      <c r="AJ186" s="4"/>
      <c r="AL186" s="4"/>
      <c r="AM186" s="4"/>
      <c r="AP186" s="4"/>
      <c r="AQ186" s="4"/>
      <c r="AR186" s="4"/>
      <c r="AS186" s="4"/>
      <c r="AT186" s="4"/>
      <c r="AU186" s="4"/>
      <c r="AV186" s="4"/>
    </row>
    <row r="187" spans="3:48" x14ac:dyDescent="0.2">
      <c r="C187" s="95">
        <f t="shared" si="0"/>
        <v>45182</v>
      </c>
      <c r="D187" s="96">
        <v>45182</v>
      </c>
      <c r="E187" s="106" cm="1">
        <f t="array" ref="E187">IFERROR(INDEX(RPE[[sRPE_tot]:[sRPE_tot]], MATCH(1, (RPE[[Nom]:[Nom]]=$D$4)*(RPE[[Date]:[Date]]=Fitness[[#This Row],[Date]]), 0)), 0)</f>
        <v>0</v>
      </c>
      <c r="F187" s="106">
        <f t="shared" si="1"/>
        <v>0</v>
      </c>
      <c r="G187" s="106">
        <f t="shared" si="2"/>
        <v>0</v>
      </c>
      <c r="H187" s="106">
        <f t="shared" si="3"/>
        <v>0</v>
      </c>
      <c r="I187" s="106">
        <f>IFERROR(Fitness[[#This Row],[Charge moy]]/Fitness[[#This Row],[ET (SD)]], 0)</f>
        <v>0</v>
      </c>
      <c r="J187" s="106">
        <f>IFERROR(Fitness[[#This Row],[Charge hebdo]]*Fitness[[#This Row],[Monotonie]], 0)</f>
        <v>0</v>
      </c>
      <c r="K187" s="106">
        <f>IFERROR(Fitness[[#This Row],[Charge hebdo]]-Fitness[[#This Row],[Fatigue]], 0)</f>
        <v>0</v>
      </c>
      <c r="L187" s="105" cm="1">
        <f t="array" ref="L187">IFERROR(INDEX(EDF[[Total EDF]:[Total EDF]], MATCH(1, (EDF[[Nom]:[Nom]]=$D$4)*(EDF[[Date]:[Date]]=Fitness[[#This Row],[Date]]), 0)),"")</f>
        <v>16</v>
      </c>
      <c r="M187" s="105">
        <f t="shared" si="10"/>
        <v>19.5</v>
      </c>
      <c r="N187" s="105" cm="1">
        <f t="array" ref="N187">IFERROR(INDEX(EDF[[Humeur]:[Humeur]], MATCH(1, (EDF[[Nom]:[Nom]]=$D$4)*(EDF[[Date]:[Date]]=Fitness[[#This Row],[Date]]), 0)),"")</f>
        <v>2</v>
      </c>
      <c r="O187" s="105">
        <f t="shared" si="4"/>
        <v>3</v>
      </c>
      <c r="P187" s="105" cm="1">
        <f t="array" ref="P187">IFERROR(INDEX(EDF[[Stress]:[Stress]], MATCH(1, (EDF[[Nom]:[Nom]]=$D$4)*(EDF[[Date]:[Date]]=Fitness[[#This Row],[Date]]), 0)),"")</f>
        <v>2</v>
      </c>
      <c r="Q187" s="105">
        <f t="shared" si="5"/>
        <v>3.75</v>
      </c>
      <c r="R187" s="105" cm="1">
        <f t="array" ref="R187">IFERROR(INDEX(EDF[[Sommeil]:[Sommeil]], MATCH(1, (EDF[[Nom]:[Nom]]=$D$4)*(EDF[[Date]:[Date]]=Fitness[[#This Row],[Date]]), 0)),"")</f>
        <v>2</v>
      </c>
      <c r="S187" s="105">
        <f t="shared" si="6"/>
        <v>2.25</v>
      </c>
      <c r="T187" s="105" cm="1">
        <f t="array" ref="T187">IFERROR(INDEX(EDF[[Etat Physique]:[Etat Physique]], MATCH(1, (EDF[[Nom]:[Nom]]=$D$4)*(EDF[[Date]:[Date]]=Fitness[[#This Row],[Date]]), 0)),"")</f>
        <v>3</v>
      </c>
      <c r="U187" s="105">
        <f t="shared" si="7"/>
        <v>2.5</v>
      </c>
      <c r="V187" s="105" cm="1">
        <f t="array" ref="V187">IFERROR(INDEX(EDF[[Hydratation]:[Hydratation]], MATCH(1, (EDF[[Nom]:[Nom]]=$D$4)*(EDF[[Date]:[Date]]=Fitness[[#This Row],[Date]]), 0)),"")</f>
        <v>3</v>
      </c>
      <c r="W187" s="105">
        <f t="shared" si="8"/>
        <v>4</v>
      </c>
      <c r="X187" s="105" cm="1">
        <f t="array" ref="X187">IFERROR(INDEX(EDF[[Nutrition]:[Nutrition]], MATCH(1, (EDF[[Nom]:[Nom]]=$D$4)*(EDF[[Date]:[Date]]=Fitness[[#This Row],[Date]]), 0)),"")</f>
        <v>4</v>
      </c>
      <c r="Y187" s="105">
        <f t="shared" si="9"/>
        <v>4</v>
      </c>
      <c r="Z187" s="5" t="str" cm="1">
        <f t="array" ref="Z187">IFERROR(INDEX(RPE[[Investissement du jour]:[Investissement du jour]], MATCH(1, (RPE[[Nom]:[Nom]]=$D$4)*(RPE[[Date]:[Date]]=Fitness[[#This Row],[Date]]), 0)), "")</f>
        <v/>
      </c>
      <c r="AB187" s="4"/>
      <c r="AC187" s="4"/>
      <c r="AF187" s="4"/>
      <c r="AG187" s="4"/>
      <c r="AH187" s="4"/>
      <c r="AI187" s="4"/>
      <c r="AJ187" s="4"/>
      <c r="AL187" s="4"/>
      <c r="AM187" s="4"/>
      <c r="AP187" s="4"/>
      <c r="AQ187" s="4"/>
      <c r="AR187" s="4"/>
      <c r="AS187" s="4"/>
      <c r="AT187" s="4"/>
      <c r="AU187" s="4"/>
      <c r="AV187" s="4"/>
    </row>
    <row r="188" spans="3:48" x14ac:dyDescent="0.2">
      <c r="C188" s="95">
        <f t="shared" si="0"/>
        <v>45183</v>
      </c>
      <c r="D188" s="96">
        <v>45183</v>
      </c>
      <c r="E188" s="106" cm="1">
        <f t="array" ref="E188">IFERROR(INDEX(RPE[[sRPE_tot]:[sRPE_tot]], MATCH(1, (RPE[[Nom]:[Nom]]=$D$4)*(RPE[[Date]:[Date]]=Fitness[[#This Row],[Date]]), 0)), 0)</f>
        <v>0</v>
      </c>
      <c r="F188" s="106">
        <f t="shared" si="1"/>
        <v>0</v>
      </c>
      <c r="G188" s="106">
        <f t="shared" si="2"/>
        <v>0</v>
      </c>
      <c r="H188" s="106">
        <f t="shared" si="3"/>
        <v>0</v>
      </c>
      <c r="I188" s="106">
        <f>IFERROR(Fitness[[#This Row],[Charge moy]]/Fitness[[#This Row],[ET (SD)]], 0)</f>
        <v>0</v>
      </c>
      <c r="J188" s="106">
        <f>IFERROR(Fitness[[#This Row],[Charge hebdo]]*Fitness[[#This Row],[Monotonie]], 0)</f>
        <v>0</v>
      </c>
      <c r="K188" s="106">
        <f>IFERROR(Fitness[[#This Row],[Charge hebdo]]-Fitness[[#This Row],[Fatigue]], 0)</f>
        <v>0</v>
      </c>
      <c r="L188" s="105" cm="1">
        <f t="array" ref="L188">IFERROR(INDEX(EDF[[Total EDF]:[Total EDF]], MATCH(1, (EDF[[Nom]:[Nom]]=$D$4)*(EDF[[Date]:[Date]]=Fitness[[#This Row],[Date]]), 0)),"")</f>
        <v>15</v>
      </c>
      <c r="M188" s="105">
        <f t="shared" si="10"/>
        <v>19</v>
      </c>
      <c r="N188" s="105" cm="1">
        <f t="array" ref="N188">IFERROR(INDEX(EDF[[Humeur]:[Humeur]], MATCH(1, (EDF[[Nom]:[Nom]]=$D$4)*(EDF[[Date]:[Date]]=Fitness[[#This Row],[Date]]), 0)),"")</f>
        <v>2</v>
      </c>
      <c r="O188" s="105">
        <f t="shared" si="4"/>
        <v>2.75</v>
      </c>
      <c r="P188" s="105" cm="1">
        <f t="array" ref="P188">IFERROR(INDEX(EDF[[Stress]:[Stress]], MATCH(1, (EDF[[Nom]:[Nom]]=$D$4)*(EDF[[Date]:[Date]]=Fitness[[#This Row],[Date]]), 0)),"")</f>
        <v>2</v>
      </c>
      <c r="Q188" s="105">
        <f t="shared" si="5"/>
        <v>3.5</v>
      </c>
      <c r="R188" s="105" cm="1">
        <f t="array" ref="R188">IFERROR(INDEX(EDF[[Sommeil]:[Sommeil]], MATCH(1, (EDF[[Nom]:[Nom]]=$D$4)*(EDF[[Date]:[Date]]=Fitness[[#This Row],[Date]]), 0)),"")</f>
        <v>2</v>
      </c>
      <c r="S188" s="105">
        <f t="shared" si="6"/>
        <v>2.25</v>
      </c>
      <c r="T188" s="105" cm="1">
        <f t="array" ref="T188">IFERROR(INDEX(EDF[[Etat Physique]:[Etat Physique]], MATCH(1, (EDF[[Nom]:[Nom]]=$D$4)*(EDF[[Date]:[Date]]=Fitness[[#This Row],[Date]]), 0)),"")</f>
        <v>1</v>
      </c>
      <c r="U188" s="105">
        <f t="shared" si="7"/>
        <v>2.75</v>
      </c>
      <c r="V188" s="105" cm="1">
        <f t="array" ref="V188">IFERROR(INDEX(EDF[[Hydratation]:[Hydratation]], MATCH(1, (EDF[[Nom]:[Nom]]=$D$4)*(EDF[[Date]:[Date]]=Fitness[[#This Row],[Date]]), 0)),"")</f>
        <v>4</v>
      </c>
      <c r="W188" s="105">
        <f t="shared" si="8"/>
        <v>3.75</v>
      </c>
      <c r="X188" s="105" cm="1">
        <f t="array" ref="X188">IFERROR(INDEX(EDF[[Nutrition]:[Nutrition]], MATCH(1, (EDF[[Nom]:[Nom]]=$D$4)*(EDF[[Date]:[Date]]=Fitness[[#This Row],[Date]]), 0)),"")</f>
        <v>4</v>
      </c>
      <c r="Y188" s="105">
        <f t="shared" si="9"/>
        <v>4</v>
      </c>
      <c r="Z188" s="5" t="str" cm="1">
        <f t="array" ref="Z188">IFERROR(INDEX(RPE[[Investissement du jour]:[Investissement du jour]], MATCH(1, (RPE[[Nom]:[Nom]]=$D$4)*(RPE[[Date]:[Date]]=Fitness[[#This Row],[Date]]), 0)), "")</f>
        <v/>
      </c>
      <c r="AB188" s="4"/>
      <c r="AC188" s="4"/>
      <c r="AF188" s="4"/>
      <c r="AG188" s="4"/>
      <c r="AH188" s="4"/>
      <c r="AI188" s="4"/>
      <c r="AJ188" s="4"/>
      <c r="AL188" s="4"/>
      <c r="AM188" s="4"/>
      <c r="AP188" s="4"/>
      <c r="AQ188" s="4"/>
      <c r="AR188" s="4"/>
      <c r="AS188" s="4"/>
      <c r="AT188" s="4"/>
      <c r="AU188" s="4"/>
      <c r="AV188" s="4"/>
    </row>
    <row r="189" spans="3:48" x14ac:dyDescent="0.2">
      <c r="C189" s="95">
        <f t="shared" si="0"/>
        <v>45184</v>
      </c>
      <c r="D189" s="96">
        <v>45184</v>
      </c>
      <c r="E189" s="106" cm="1">
        <f t="array" ref="E189">IFERROR(INDEX(RPE[[sRPE_tot]:[sRPE_tot]], MATCH(1, (RPE[[Nom]:[Nom]]=$D$4)*(RPE[[Date]:[Date]]=Fitness[[#This Row],[Date]]), 0)), 0)</f>
        <v>0</v>
      </c>
      <c r="F189" s="106">
        <f t="shared" si="1"/>
        <v>0</v>
      </c>
      <c r="G189" s="106">
        <f t="shared" si="2"/>
        <v>0</v>
      </c>
      <c r="H189" s="106">
        <f t="shared" si="3"/>
        <v>0</v>
      </c>
      <c r="I189" s="106">
        <f>IFERROR(Fitness[[#This Row],[Charge moy]]/Fitness[[#This Row],[ET (SD)]], 0)</f>
        <v>0</v>
      </c>
      <c r="J189" s="106">
        <f>IFERROR(Fitness[[#This Row],[Charge hebdo]]*Fitness[[#This Row],[Monotonie]], 0)</f>
        <v>0</v>
      </c>
      <c r="K189" s="106">
        <f>IFERROR(Fitness[[#This Row],[Charge hebdo]]-Fitness[[#This Row],[Fatigue]], 0)</f>
        <v>0</v>
      </c>
      <c r="L189" s="105" cm="1">
        <f t="array" ref="L189">IFERROR(INDEX(EDF[[Total EDF]:[Total EDF]], MATCH(1, (EDF[[Nom]:[Nom]]=$D$4)*(EDF[[Date]:[Date]]=Fitness[[#This Row],[Date]]), 0)),"")</f>
        <v>17</v>
      </c>
      <c r="M189" s="105">
        <f t="shared" si="10"/>
        <v>18.2</v>
      </c>
      <c r="N189" s="105" cm="1">
        <f t="array" ref="N189">IFERROR(INDEX(EDF[[Humeur]:[Humeur]], MATCH(1, (EDF[[Nom]:[Nom]]=$D$4)*(EDF[[Date]:[Date]]=Fitness[[#This Row],[Date]]), 0)),"")</f>
        <v>1</v>
      </c>
      <c r="O189" s="105">
        <f t="shared" si="4"/>
        <v>2.6</v>
      </c>
      <c r="P189" s="105" cm="1">
        <f t="array" ref="P189">IFERROR(INDEX(EDF[[Stress]:[Stress]], MATCH(1, (EDF[[Nom]:[Nom]]=$D$4)*(EDF[[Date]:[Date]]=Fitness[[#This Row],[Date]]), 0)),"")</f>
        <v>2</v>
      </c>
      <c r="Q189" s="105">
        <f t="shared" si="5"/>
        <v>3.2</v>
      </c>
      <c r="R189" s="105" cm="1">
        <f t="array" ref="R189">IFERROR(INDEX(EDF[[Sommeil]:[Sommeil]], MATCH(1, (EDF[[Nom]:[Nom]]=$D$4)*(EDF[[Date]:[Date]]=Fitness[[#This Row],[Date]]), 0)),"")</f>
        <v>4</v>
      </c>
      <c r="S189" s="105">
        <f t="shared" si="6"/>
        <v>2.2000000000000002</v>
      </c>
      <c r="T189" s="105" cm="1">
        <f t="array" ref="T189">IFERROR(INDEX(EDF[[Etat Physique]:[Etat Physique]], MATCH(1, (EDF[[Nom]:[Nom]]=$D$4)*(EDF[[Date]:[Date]]=Fitness[[#This Row],[Date]]), 0)),"")</f>
        <v>2</v>
      </c>
      <c r="U189" s="105">
        <f t="shared" si="7"/>
        <v>2.4</v>
      </c>
      <c r="V189" s="105" cm="1">
        <f t="array" ref="V189">IFERROR(INDEX(EDF[[Hydratation]:[Hydratation]], MATCH(1, (EDF[[Nom]:[Nom]]=$D$4)*(EDF[[Date]:[Date]]=Fitness[[#This Row],[Date]]), 0)),"")</f>
        <v>4</v>
      </c>
      <c r="W189" s="105">
        <f t="shared" si="8"/>
        <v>3.8</v>
      </c>
      <c r="X189" s="105" cm="1">
        <f t="array" ref="X189">IFERROR(INDEX(EDF[[Nutrition]:[Nutrition]], MATCH(1, (EDF[[Nom]:[Nom]]=$D$4)*(EDF[[Date]:[Date]]=Fitness[[#This Row],[Date]]), 0)),"")</f>
        <v>4</v>
      </c>
      <c r="Y189" s="105">
        <f t="shared" si="9"/>
        <v>4</v>
      </c>
      <c r="Z189" s="5" t="str" cm="1">
        <f t="array" ref="Z189">IFERROR(INDEX(RPE[[Investissement du jour]:[Investissement du jour]], MATCH(1, (RPE[[Nom]:[Nom]]=$D$4)*(RPE[[Date]:[Date]]=Fitness[[#This Row],[Date]]), 0)), "")</f>
        <v/>
      </c>
      <c r="AB189" s="4"/>
      <c r="AC189" s="4"/>
      <c r="AF189" s="4"/>
      <c r="AG189" s="4"/>
      <c r="AH189" s="4"/>
      <c r="AI189" s="4"/>
      <c r="AJ189" s="4"/>
      <c r="AL189" s="4"/>
      <c r="AM189" s="4"/>
      <c r="AP189" s="4"/>
      <c r="AQ189" s="4"/>
      <c r="AR189" s="4"/>
      <c r="AS189" s="4"/>
      <c r="AT189" s="4"/>
      <c r="AU189" s="4"/>
      <c r="AV189" s="4"/>
    </row>
    <row r="190" spans="3:48" x14ac:dyDescent="0.2">
      <c r="C190" s="95">
        <f t="shared" si="0"/>
        <v>45185</v>
      </c>
      <c r="D190" s="96">
        <v>45185</v>
      </c>
      <c r="E190" s="106" cm="1">
        <f t="array" ref="E190">IFERROR(INDEX(RPE[[sRPE_tot]:[sRPE_tot]], MATCH(1, (RPE[[Nom]:[Nom]]=$D$4)*(RPE[[Date]:[Date]]=Fitness[[#This Row],[Date]]), 0)), 0)</f>
        <v>0</v>
      </c>
      <c r="F190" s="106">
        <f t="shared" si="1"/>
        <v>0</v>
      </c>
      <c r="G190" s="106">
        <f t="shared" si="2"/>
        <v>0</v>
      </c>
      <c r="H190" s="106">
        <f t="shared" si="3"/>
        <v>0</v>
      </c>
      <c r="I190" s="106">
        <f>IFERROR(Fitness[[#This Row],[Charge moy]]/Fitness[[#This Row],[ET (SD)]], 0)</f>
        <v>0</v>
      </c>
      <c r="J190" s="106">
        <f>IFERROR(Fitness[[#This Row],[Charge hebdo]]*Fitness[[#This Row],[Monotonie]], 0)</f>
        <v>0</v>
      </c>
      <c r="K190" s="106">
        <f>IFERROR(Fitness[[#This Row],[Charge hebdo]]-Fitness[[#This Row],[Fatigue]], 0)</f>
        <v>0</v>
      </c>
      <c r="L190" s="105" t="str" cm="1">
        <f t="array" ref="L190">IFERROR(INDEX(EDF[[Total EDF]:[Total EDF]], MATCH(1, (EDF[[Nom]:[Nom]]=$D$4)*(EDF[[Date]:[Date]]=Fitness[[#This Row],[Date]]), 0)),"")</f>
        <v/>
      </c>
      <c r="M190" s="105">
        <f t="shared" si="10"/>
        <v>18</v>
      </c>
      <c r="N190" s="105" t="str" cm="1">
        <f t="array" ref="N190">IFERROR(INDEX(EDF[[Humeur]:[Humeur]], MATCH(1, (EDF[[Nom]:[Nom]]=$D$4)*(EDF[[Date]:[Date]]=Fitness[[#This Row],[Date]]), 0)),"")</f>
        <v/>
      </c>
      <c r="O190" s="105">
        <f t="shared" si="4"/>
        <v>2.3333333333333335</v>
      </c>
      <c r="P190" s="105" t="str" cm="1">
        <f t="array" ref="P190">IFERROR(INDEX(EDF[[Stress]:[Stress]], MATCH(1, (EDF[[Nom]:[Nom]]=$D$4)*(EDF[[Date]:[Date]]=Fitness[[#This Row],[Date]]), 0)),"")</f>
        <v/>
      </c>
      <c r="Q190" s="105">
        <f t="shared" si="5"/>
        <v>3</v>
      </c>
      <c r="R190" s="105" t="str" cm="1">
        <f t="array" ref="R190">IFERROR(INDEX(EDF[[Sommeil]:[Sommeil]], MATCH(1, (EDF[[Nom]:[Nom]]=$D$4)*(EDF[[Date]:[Date]]=Fitness[[#This Row],[Date]]), 0)),"")</f>
        <v/>
      </c>
      <c r="S190" s="105">
        <f t="shared" si="6"/>
        <v>2.5</v>
      </c>
      <c r="T190" s="105" t="str" cm="1">
        <f t="array" ref="T190">IFERROR(INDEX(EDF[[Etat Physique]:[Etat Physique]], MATCH(1, (EDF[[Nom]:[Nom]]=$D$4)*(EDF[[Date]:[Date]]=Fitness[[#This Row],[Date]]), 0)),"")</f>
        <v/>
      </c>
      <c r="U190" s="105">
        <f t="shared" si="7"/>
        <v>2.3333333333333335</v>
      </c>
      <c r="V190" s="105" t="str" cm="1">
        <f t="array" ref="V190">IFERROR(INDEX(EDF[[Hydratation]:[Hydratation]], MATCH(1, (EDF[[Nom]:[Nom]]=$D$4)*(EDF[[Date]:[Date]]=Fitness[[#This Row],[Date]]), 0)),"")</f>
        <v/>
      </c>
      <c r="W190" s="105">
        <f t="shared" si="8"/>
        <v>3.8333333333333335</v>
      </c>
      <c r="X190" s="105" t="str" cm="1">
        <f t="array" ref="X190">IFERROR(INDEX(EDF[[Nutrition]:[Nutrition]], MATCH(1, (EDF[[Nom]:[Nom]]=$D$4)*(EDF[[Date]:[Date]]=Fitness[[#This Row],[Date]]), 0)),"")</f>
        <v/>
      </c>
      <c r="Y190" s="105">
        <f t="shared" si="9"/>
        <v>4</v>
      </c>
      <c r="Z190" s="5" t="str" cm="1">
        <f t="array" ref="Z190">IFERROR(INDEX(RPE[[Investissement du jour]:[Investissement du jour]], MATCH(1, (RPE[[Nom]:[Nom]]=$D$4)*(RPE[[Date]:[Date]]=Fitness[[#This Row],[Date]]), 0)), "")</f>
        <v/>
      </c>
      <c r="AB190" s="4"/>
      <c r="AC190" s="4"/>
      <c r="AF190" s="4"/>
      <c r="AG190" s="4"/>
      <c r="AH190" s="4"/>
      <c r="AI190" s="4"/>
      <c r="AJ190" s="4"/>
      <c r="AL190" s="4"/>
      <c r="AM190" s="4"/>
      <c r="AP190" s="4"/>
      <c r="AQ190" s="4"/>
      <c r="AR190" s="4"/>
      <c r="AS190" s="4"/>
      <c r="AT190" s="4"/>
      <c r="AU190" s="4"/>
      <c r="AV190" s="4"/>
    </row>
    <row r="191" spans="3:48" x14ac:dyDescent="0.2">
      <c r="C191" s="95">
        <f t="shared" si="0"/>
        <v>45186</v>
      </c>
      <c r="D191" s="96">
        <v>45186</v>
      </c>
      <c r="E191" s="106" cm="1">
        <f t="array" ref="E191">IFERROR(INDEX(RPE[[sRPE_tot]:[sRPE_tot]], MATCH(1, (RPE[[Nom]:[Nom]]=$D$4)*(RPE[[Date]:[Date]]=Fitness[[#This Row],[Date]]), 0)), 0)</f>
        <v>0</v>
      </c>
      <c r="F191" s="106">
        <f t="shared" si="1"/>
        <v>0</v>
      </c>
      <c r="G191" s="106">
        <f t="shared" si="2"/>
        <v>0</v>
      </c>
      <c r="H191" s="106">
        <f t="shared" si="3"/>
        <v>0</v>
      </c>
      <c r="I191" s="106">
        <f>IFERROR(Fitness[[#This Row],[Charge moy]]/Fitness[[#This Row],[ET (SD)]], 0)</f>
        <v>0</v>
      </c>
      <c r="J191" s="106">
        <f>IFERROR(Fitness[[#This Row],[Charge hebdo]]*Fitness[[#This Row],[Monotonie]], 0)</f>
        <v>0</v>
      </c>
      <c r="K191" s="106">
        <f>IFERROR(Fitness[[#This Row],[Charge hebdo]]-Fitness[[#This Row],[Fatigue]], 0)</f>
        <v>0</v>
      </c>
      <c r="L191" s="105" t="str" cm="1">
        <f t="array" ref="L191">IFERROR(INDEX(EDF[[Total EDF]:[Total EDF]], MATCH(1, (EDF[[Nom]:[Nom]]=$D$4)*(EDF[[Date]:[Date]]=Fitness[[#This Row],[Date]]), 0)),"")</f>
        <v/>
      </c>
      <c r="M191" s="105">
        <f t="shared" si="10"/>
        <v>17.399999999999999</v>
      </c>
      <c r="N191" s="105" t="str" cm="1">
        <f t="array" ref="N191">IFERROR(INDEX(EDF[[Humeur]:[Humeur]], MATCH(1, (EDF[[Nom]:[Nom]]=$D$4)*(EDF[[Date]:[Date]]=Fitness[[#This Row],[Date]]), 0)),"")</f>
        <v/>
      </c>
      <c r="O191" s="105">
        <f t="shared" si="4"/>
        <v>2.2000000000000002</v>
      </c>
      <c r="P191" s="105" t="str" cm="1">
        <f t="array" ref="P191">IFERROR(INDEX(EDF[[Stress]:[Stress]], MATCH(1, (EDF[[Nom]:[Nom]]=$D$4)*(EDF[[Date]:[Date]]=Fitness[[#This Row],[Date]]), 0)),"")</f>
        <v/>
      </c>
      <c r="Q191" s="105">
        <f t="shared" si="5"/>
        <v>2.8</v>
      </c>
      <c r="R191" s="105" t="str" cm="1">
        <f t="array" ref="R191">IFERROR(INDEX(EDF[[Sommeil]:[Sommeil]], MATCH(1, (EDF[[Nom]:[Nom]]=$D$4)*(EDF[[Date]:[Date]]=Fitness[[#This Row],[Date]]), 0)),"")</f>
        <v/>
      </c>
      <c r="S191" s="105">
        <f t="shared" si="6"/>
        <v>2.4</v>
      </c>
      <c r="T191" s="105" t="str" cm="1">
        <f t="array" ref="T191">IFERROR(INDEX(EDF[[Etat Physique]:[Etat Physique]], MATCH(1, (EDF[[Nom]:[Nom]]=$D$4)*(EDF[[Date]:[Date]]=Fitness[[#This Row],[Date]]), 0)),"")</f>
        <v/>
      </c>
      <c r="U191" s="105">
        <f t="shared" si="7"/>
        <v>2.2000000000000002</v>
      </c>
      <c r="V191" s="105" t="str" cm="1">
        <f t="array" ref="V191">IFERROR(INDEX(EDF[[Hydratation]:[Hydratation]], MATCH(1, (EDF[[Nom]:[Nom]]=$D$4)*(EDF[[Date]:[Date]]=Fitness[[#This Row],[Date]]), 0)),"")</f>
        <v/>
      </c>
      <c r="W191" s="105">
        <f t="shared" si="8"/>
        <v>3.8</v>
      </c>
      <c r="X191" s="105" t="str" cm="1">
        <f t="array" ref="X191">IFERROR(INDEX(EDF[[Nutrition]:[Nutrition]], MATCH(1, (EDF[[Nom]:[Nom]]=$D$4)*(EDF[[Date]:[Date]]=Fitness[[#This Row],[Date]]), 0)),"")</f>
        <v/>
      </c>
      <c r="Y191" s="105">
        <f t="shared" si="9"/>
        <v>4</v>
      </c>
      <c r="Z191" s="5" t="str" cm="1">
        <f t="array" ref="Z191">IFERROR(INDEX(RPE[[Investissement du jour]:[Investissement du jour]], MATCH(1, (RPE[[Nom]:[Nom]]=$D$4)*(RPE[[Date]:[Date]]=Fitness[[#This Row],[Date]]), 0)), "")</f>
        <v/>
      </c>
      <c r="AB191" s="4"/>
      <c r="AC191" s="4"/>
      <c r="AF191" s="4"/>
      <c r="AG191" s="4"/>
      <c r="AH191" s="4"/>
      <c r="AI191" s="4"/>
      <c r="AJ191" s="4"/>
      <c r="AL191" s="4"/>
      <c r="AM191" s="4"/>
      <c r="AP191" s="4"/>
      <c r="AQ191" s="4"/>
      <c r="AR191" s="4"/>
      <c r="AS191" s="4"/>
      <c r="AT191" s="4"/>
      <c r="AU191" s="4"/>
      <c r="AV191" s="4"/>
    </row>
    <row r="192" spans="3:48" x14ac:dyDescent="0.2">
      <c r="C192" s="95">
        <f t="shared" si="0"/>
        <v>45187</v>
      </c>
      <c r="D192" s="96">
        <v>45187</v>
      </c>
      <c r="E192" s="106" cm="1">
        <f t="array" ref="E192">IFERROR(INDEX(RPE[[sRPE_tot]:[sRPE_tot]], MATCH(1, (RPE[[Nom]:[Nom]]=$D$4)*(RPE[[Date]:[Date]]=Fitness[[#This Row],[Date]]), 0)), 0)</f>
        <v>0</v>
      </c>
      <c r="F192" s="106">
        <f t="shared" si="1"/>
        <v>0</v>
      </c>
      <c r="G192" s="106">
        <f t="shared" si="2"/>
        <v>0</v>
      </c>
      <c r="H192" s="106">
        <f t="shared" si="3"/>
        <v>0</v>
      </c>
      <c r="I192" s="106">
        <f>IFERROR(Fitness[[#This Row],[Charge moy]]/Fitness[[#This Row],[ET (SD)]], 0)</f>
        <v>0</v>
      </c>
      <c r="J192" s="106">
        <f>IFERROR(Fitness[[#This Row],[Charge hebdo]]*Fitness[[#This Row],[Monotonie]], 0)</f>
        <v>0</v>
      </c>
      <c r="K192" s="106">
        <f>IFERROR(Fitness[[#This Row],[Charge hebdo]]-Fitness[[#This Row],[Fatigue]], 0)</f>
        <v>0</v>
      </c>
      <c r="L192" s="105" t="str" cm="1">
        <f t="array" ref="L192">IFERROR(INDEX(EDF[[Total EDF]:[Total EDF]], MATCH(1, (EDF[[Nom]:[Nom]]=$D$4)*(EDF[[Date]:[Date]]=Fitness[[#This Row],[Date]]), 0)),"")</f>
        <v/>
      </c>
      <c r="M192" s="105">
        <f t="shared" si="10"/>
        <v>17.25</v>
      </c>
      <c r="N192" s="105" t="str" cm="1">
        <f t="array" ref="N192">IFERROR(INDEX(EDF[[Humeur]:[Humeur]], MATCH(1, (EDF[[Nom]:[Nom]]=$D$4)*(EDF[[Date]:[Date]]=Fitness[[#This Row],[Date]]), 0)),"")</f>
        <v/>
      </c>
      <c r="O192" s="105">
        <f t="shared" si="4"/>
        <v>2.25</v>
      </c>
      <c r="P192" s="105" t="str" cm="1">
        <f t="array" ref="P192">IFERROR(INDEX(EDF[[Stress]:[Stress]], MATCH(1, (EDF[[Nom]:[Nom]]=$D$4)*(EDF[[Date]:[Date]]=Fitness[[#This Row],[Date]]), 0)),"")</f>
        <v/>
      </c>
      <c r="Q192" s="105">
        <f t="shared" si="5"/>
        <v>2.5</v>
      </c>
      <c r="R192" s="105" t="str" cm="1">
        <f t="array" ref="R192">IFERROR(INDEX(EDF[[Sommeil]:[Sommeil]], MATCH(1, (EDF[[Nom]:[Nom]]=$D$4)*(EDF[[Date]:[Date]]=Fitness[[#This Row],[Date]]), 0)),"")</f>
        <v/>
      </c>
      <c r="S192" s="105">
        <f t="shared" si="6"/>
        <v>2.5</v>
      </c>
      <c r="T192" s="105" t="str" cm="1">
        <f t="array" ref="T192">IFERROR(INDEX(EDF[[Etat Physique]:[Etat Physique]], MATCH(1, (EDF[[Nom]:[Nom]]=$D$4)*(EDF[[Date]:[Date]]=Fitness[[#This Row],[Date]]), 0)),"")</f>
        <v/>
      </c>
      <c r="U192" s="105">
        <f t="shared" si="7"/>
        <v>2.25</v>
      </c>
      <c r="V192" s="105" t="str" cm="1">
        <f t="array" ref="V192">IFERROR(INDEX(EDF[[Hydratation]:[Hydratation]], MATCH(1, (EDF[[Nom]:[Nom]]=$D$4)*(EDF[[Date]:[Date]]=Fitness[[#This Row],[Date]]), 0)),"")</f>
        <v/>
      </c>
      <c r="W192" s="105">
        <f t="shared" si="8"/>
        <v>3.75</v>
      </c>
      <c r="X192" s="105" t="str" cm="1">
        <f t="array" ref="X192">IFERROR(INDEX(EDF[[Nutrition]:[Nutrition]], MATCH(1, (EDF[[Nom]:[Nom]]=$D$4)*(EDF[[Date]:[Date]]=Fitness[[#This Row],[Date]]), 0)),"")</f>
        <v/>
      </c>
      <c r="Y192" s="105">
        <f t="shared" si="9"/>
        <v>4</v>
      </c>
      <c r="Z192" s="5" t="str" cm="1">
        <f t="array" ref="Z192">IFERROR(INDEX(RPE[[Investissement du jour]:[Investissement du jour]], MATCH(1, (RPE[[Nom]:[Nom]]=$D$4)*(RPE[[Date]:[Date]]=Fitness[[#This Row],[Date]]), 0)), "")</f>
        <v/>
      </c>
      <c r="AB192" s="4"/>
      <c r="AC192" s="4"/>
      <c r="AF192" s="4"/>
      <c r="AG192" s="4"/>
      <c r="AH192" s="4"/>
      <c r="AI192" s="4"/>
      <c r="AJ192" s="4"/>
      <c r="AL192" s="4"/>
      <c r="AM192" s="4"/>
      <c r="AP192" s="4"/>
      <c r="AQ192" s="4"/>
      <c r="AR192" s="4"/>
      <c r="AS192" s="4"/>
      <c r="AT192" s="4"/>
      <c r="AU192" s="4"/>
      <c r="AV192" s="4"/>
    </row>
    <row r="193" spans="3:48" x14ac:dyDescent="0.2">
      <c r="C193" s="95">
        <f t="shared" si="0"/>
        <v>45188</v>
      </c>
      <c r="D193" s="96">
        <v>45188</v>
      </c>
      <c r="E193" s="106" cm="1">
        <f t="array" ref="E193">IFERROR(INDEX(RPE[[sRPE_tot]:[sRPE_tot]], MATCH(1, (RPE[[Nom]:[Nom]]=$D$4)*(RPE[[Date]:[Date]]=Fitness[[#This Row],[Date]]), 0)), 0)</f>
        <v>0</v>
      </c>
      <c r="F193" s="106">
        <f t="shared" si="1"/>
        <v>0</v>
      </c>
      <c r="G193" s="106">
        <f t="shared" si="2"/>
        <v>0</v>
      </c>
      <c r="H193" s="106">
        <f t="shared" si="3"/>
        <v>0</v>
      </c>
      <c r="I193" s="106">
        <f>IFERROR(Fitness[[#This Row],[Charge moy]]/Fitness[[#This Row],[ET (SD)]], 0)</f>
        <v>0</v>
      </c>
      <c r="J193" s="106">
        <f>IFERROR(Fitness[[#This Row],[Charge hebdo]]*Fitness[[#This Row],[Monotonie]], 0)</f>
        <v>0</v>
      </c>
      <c r="K193" s="106">
        <f>IFERROR(Fitness[[#This Row],[Charge hebdo]]-Fitness[[#This Row],[Fatigue]], 0)</f>
        <v>0</v>
      </c>
      <c r="L193" s="105" cm="1">
        <f t="array" ref="L193">IFERROR(INDEX(EDF[[Total EDF]:[Total EDF]], MATCH(1, (EDF[[Nom]:[Nom]]=$D$4)*(EDF[[Date]:[Date]]=Fitness[[#This Row],[Date]]), 0)),"")</f>
        <v>18</v>
      </c>
      <c r="M193" s="105">
        <f t="shared" ref="M193:M256" si="11">IFERROR(AVERAGE(L186:L192), "")</f>
        <v>17.25</v>
      </c>
      <c r="N193" s="105" cm="1">
        <f t="array" ref="N193">IFERROR(INDEX(EDF[[Humeur]:[Humeur]], MATCH(1, (EDF[[Nom]:[Nom]]=$D$4)*(EDF[[Date]:[Date]]=Fitness[[#This Row],[Date]]), 0)),"")</f>
        <v>1</v>
      </c>
      <c r="O193" s="105">
        <f t="shared" si="4"/>
        <v>2.25</v>
      </c>
      <c r="P193" s="105" cm="1">
        <f t="array" ref="P193">IFERROR(INDEX(EDF[[Stress]:[Stress]], MATCH(1, (EDF[[Nom]:[Nom]]=$D$4)*(EDF[[Date]:[Date]]=Fitness[[#This Row],[Date]]), 0)),"")</f>
        <v>4</v>
      </c>
      <c r="Q193" s="105">
        <f t="shared" si="5"/>
        <v>2.5</v>
      </c>
      <c r="R193" s="105" cm="1">
        <f t="array" ref="R193">IFERROR(INDEX(EDF[[Sommeil]:[Sommeil]], MATCH(1, (EDF[[Nom]:[Nom]]=$D$4)*(EDF[[Date]:[Date]]=Fitness[[#This Row],[Date]]), 0)),"")</f>
        <v>2</v>
      </c>
      <c r="S193" s="105">
        <f t="shared" si="6"/>
        <v>2.5</v>
      </c>
      <c r="T193" s="105" cm="1">
        <f t="array" ref="T193">IFERROR(INDEX(EDF[[Etat Physique]:[Etat Physique]], MATCH(1, (EDF[[Nom]:[Nom]]=$D$4)*(EDF[[Date]:[Date]]=Fitness[[#This Row],[Date]]), 0)),"")</f>
        <v>4</v>
      </c>
      <c r="U193" s="105">
        <f t="shared" si="7"/>
        <v>2.25</v>
      </c>
      <c r="V193" s="105" cm="1">
        <f t="array" ref="V193">IFERROR(INDEX(EDF[[Hydratation]:[Hydratation]], MATCH(1, (EDF[[Nom]:[Nom]]=$D$4)*(EDF[[Date]:[Date]]=Fitness[[#This Row],[Date]]), 0)),"")</f>
        <v>4</v>
      </c>
      <c r="W193" s="105">
        <f t="shared" si="8"/>
        <v>3.75</v>
      </c>
      <c r="X193" s="105" cm="1">
        <f t="array" ref="X193">IFERROR(INDEX(EDF[[Nutrition]:[Nutrition]], MATCH(1, (EDF[[Nom]:[Nom]]=$D$4)*(EDF[[Date]:[Date]]=Fitness[[#This Row],[Date]]), 0)),"")</f>
        <v>3</v>
      </c>
      <c r="Y193" s="105">
        <f t="shared" si="9"/>
        <v>4</v>
      </c>
      <c r="Z193" s="5" t="str" cm="1">
        <f t="array" ref="Z193">IFERROR(INDEX(RPE[[Investissement du jour]:[Investissement du jour]], MATCH(1, (RPE[[Nom]:[Nom]]=$D$4)*(RPE[[Date]:[Date]]=Fitness[[#This Row],[Date]]), 0)), "")</f>
        <v/>
      </c>
      <c r="AB193" s="4"/>
      <c r="AC193" s="4"/>
      <c r="AF193" s="4"/>
      <c r="AG193" s="4"/>
      <c r="AH193" s="4"/>
      <c r="AI193" s="4"/>
      <c r="AJ193" s="4"/>
      <c r="AL193" s="4"/>
      <c r="AM193" s="4"/>
      <c r="AP193" s="4"/>
      <c r="AQ193" s="4"/>
      <c r="AR193" s="4"/>
      <c r="AS193" s="4"/>
      <c r="AT193" s="4"/>
      <c r="AU193" s="4"/>
      <c r="AV193" s="4"/>
    </row>
    <row r="194" spans="3:48" x14ac:dyDescent="0.2">
      <c r="C194" s="95">
        <f t="shared" ref="C194:C257" si="12">D194</f>
        <v>45189</v>
      </c>
      <c r="D194" s="96">
        <v>45189</v>
      </c>
      <c r="E194" s="106" cm="1">
        <f t="array" ref="E194">IFERROR(INDEX(RPE[[sRPE_tot]:[sRPE_tot]], MATCH(1, (RPE[[Nom]:[Nom]]=$D$4)*(RPE[[Date]:[Date]]=Fitness[[#This Row],[Date]]), 0)), 0)</f>
        <v>0</v>
      </c>
      <c r="F194" s="106">
        <f t="shared" si="1"/>
        <v>0</v>
      </c>
      <c r="G194" s="106">
        <f t="shared" si="2"/>
        <v>0</v>
      </c>
      <c r="H194" s="106">
        <f t="shared" si="3"/>
        <v>0</v>
      </c>
      <c r="I194" s="106">
        <f>IFERROR(Fitness[[#This Row],[Charge moy]]/Fitness[[#This Row],[ET (SD)]], 0)</f>
        <v>0</v>
      </c>
      <c r="J194" s="106">
        <f>IFERROR(Fitness[[#This Row],[Charge hebdo]]*Fitness[[#This Row],[Monotonie]], 0)</f>
        <v>0</v>
      </c>
      <c r="K194" s="106">
        <f>IFERROR(Fitness[[#This Row],[Charge hebdo]]-Fitness[[#This Row],[Fatigue]], 0)</f>
        <v>0</v>
      </c>
      <c r="L194" s="105" cm="1">
        <f t="array" ref="L194">IFERROR(INDEX(EDF[[Total EDF]:[Total EDF]], MATCH(1, (EDF[[Nom]:[Nom]]=$D$4)*(EDF[[Date]:[Date]]=Fitness[[#This Row],[Date]]), 0)),"")</f>
        <v>14</v>
      </c>
      <c r="M194" s="105">
        <f t="shared" si="11"/>
        <v>16.5</v>
      </c>
      <c r="N194" s="105" cm="1">
        <f t="array" ref="N194">IFERROR(INDEX(EDF[[Humeur]:[Humeur]], MATCH(1, (EDF[[Nom]:[Nom]]=$D$4)*(EDF[[Date]:[Date]]=Fitness[[#This Row],[Date]]), 0)),"")</f>
        <v>1</v>
      </c>
      <c r="O194" s="105">
        <f t="shared" si="4"/>
        <v>1.5</v>
      </c>
      <c r="P194" s="105" cm="1">
        <f t="array" ref="P194">IFERROR(INDEX(EDF[[Stress]:[Stress]], MATCH(1, (EDF[[Nom]:[Nom]]=$D$4)*(EDF[[Date]:[Date]]=Fitness[[#This Row],[Date]]), 0)),"")</f>
        <v>2</v>
      </c>
      <c r="Q194" s="105">
        <f t="shared" si="5"/>
        <v>2.5</v>
      </c>
      <c r="R194" s="105" cm="1">
        <f t="array" ref="R194">IFERROR(INDEX(EDF[[Sommeil]:[Sommeil]], MATCH(1, (EDF[[Nom]:[Nom]]=$D$4)*(EDF[[Date]:[Date]]=Fitness[[#This Row],[Date]]), 0)),"")</f>
        <v>2</v>
      </c>
      <c r="S194" s="105">
        <f t="shared" si="6"/>
        <v>2.5</v>
      </c>
      <c r="T194" s="105" cm="1">
        <f t="array" ref="T194">IFERROR(INDEX(EDF[[Etat Physique]:[Etat Physique]], MATCH(1, (EDF[[Nom]:[Nom]]=$D$4)*(EDF[[Date]:[Date]]=Fitness[[#This Row],[Date]]), 0)),"")</f>
        <v>3</v>
      </c>
      <c r="U194" s="105">
        <f t="shared" si="7"/>
        <v>2.5</v>
      </c>
      <c r="V194" s="105" cm="1">
        <f t="array" ref="V194">IFERROR(INDEX(EDF[[Hydratation]:[Hydratation]], MATCH(1, (EDF[[Nom]:[Nom]]=$D$4)*(EDF[[Date]:[Date]]=Fitness[[#This Row],[Date]]), 0)),"")</f>
        <v>3</v>
      </c>
      <c r="W194" s="105">
        <f t="shared" si="8"/>
        <v>3.75</v>
      </c>
      <c r="X194" s="105" cm="1">
        <f t="array" ref="X194">IFERROR(INDEX(EDF[[Nutrition]:[Nutrition]], MATCH(1, (EDF[[Nom]:[Nom]]=$D$4)*(EDF[[Date]:[Date]]=Fitness[[#This Row],[Date]]), 0)),"")</f>
        <v>3</v>
      </c>
      <c r="Y194" s="105">
        <f t="shared" si="9"/>
        <v>3.75</v>
      </c>
      <c r="Z194" s="5" t="str" cm="1">
        <f t="array" ref="Z194">IFERROR(INDEX(RPE[[Investissement du jour]:[Investissement du jour]], MATCH(1, (RPE[[Nom]:[Nom]]=$D$4)*(RPE[[Date]:[Date]]=Fitness[[#This Row],[Date]]), 0)), "")</f>
        <v/>
      </c>
      <c r="AB194" s="4"/>
      <c r="AC194" s="4"/>
      <c r="AF194" s="4"/>
      <c r="AG194" s="4"/>
      <c r="AH194" s="4"/>
      <c r="AI194" s="4"/>
      <c r="AJ194" s="4"/>
      <c r="AL194" s="4"/>
      <c r="AM194" s="4"/>
      <c r="AP194" s="4"/>
      <c r="AQ194" s="4"/>
      <c r="AR194" s="4"/>
      <c r="AS194" s="4"/>
      <c r="AT194" s="4"/>
      <c r="AU194" s="4"/>
      <c r="AV194" s="4"/>
    </row>
    <row r="195" spans="3:48" x14ac:dyDescent="0.2">
      <c r="C195" s="95">
        <f t="shared" si="12"/>
        <v>45190</v>
      </c>
      <c r="D195" s="96">
        <v>45190</v>
      </c>
      <c r="E195" s="106" cm="1">
        <f t="array" ref="E195">IFERROR(INDEX(RPE[[sRPE_tot]:[sRPE_tot]], MATCH(1, (RPE[[Nom]:[Nom]]=$D$4)*(RPE[[Date]:[Date]]=Fitness[[#This Row],[Date]]), 0)), 0)</f>
        <v>0</v>
      </c>
      <c r="F195" s="106">
        <f t="shared" si="1"/>
        <v>0</v>
      </c>
      <c r="G195" s="106">
        <f t="shared" si="2"/>
        <v>0</v>
      </c>
      <c r="H195" s="106">
        <f t="shared" si="3"/>
        <v>0</v>
      </c>
      <c r="I195" s="106">
        <f>IFERROR(Fitness[[#This Row],[Charge moy]]/Fitness[[#This Row],[ET (SD)]], 0)</f>
        <v>0</v>
      </c>
      <c r="J195" s="106">
        <f>IFERROR(Fitness[[#This Row],[Charge hebdo]]*Fitness[[#This Row],[Monotonie]], 0)</f>
        <v>0</v>
      </c>
      <c r="K195" s="106">
        <f>IFERROR(Fitness[[#This Row],[Charge hebdo]]-Fitness[[#This Row],[Fatigue]], 0)</f>
        <v>0</v>
      </c>
      <c r="L195" s="105" t="str" cm="1">
        <f t="array" ref="L195">IFERROR(INDEX(EDF[[Total EDF]:[Total EDF]], MATCH(1, (EDF[[Nom]:[Nom]]=$D$4)*(EDF[[Date]:[Date]]=Fitness[[#This Row],[Date]]), 0)),"")</f>
        <v/>
      </c>
      <c r="M195" s="105">
        <f t="shared" si="11"/>
        <v>16</v>
      </c>
      <c r="N195" s="105" t="str" cm="1">
        <f t="array" ref="N195">IFERROR(INDEX(EDF[[Humeur]:[Humeur]], MATCH(1, (EDF[[Nom]:[Nom]]=$D$4)*(EDF[[Date]:[Date]]=Fitness[[#This Row],[Date]]), 0)),"")</f>
        <v/>
      </c>
      <c r="O195" s="105">
        <f t="shared" si="4"/>
        <v>1.25</v>
      </c>
      <c r="P195" s="105" t="str" cm="1">
        <f t="array" ref="P195">IFERROR(INDEX(EDF[[Stress]:[Stress]], MATCH(1, (EDF[[Nom]:[Nom]]=$D$4)*(EDF[[Date]:[Date]]=Fitness[[#This Row],[Date]]), 0)),"")</f>
        <v/>
      </c>
      <c r="Q195" s="105">
        <f t="shared" si="5"/>
        <v>2.5</v>
      </c>
      <c r="R195" s="105" t="str" cm="1">
        <f t="array" ref="R195">IFERROR(INDEX(EDF[[Sommeil]:[Sommeil]], MATCH(1, (EDF[[Nom]:[Nom]]=$D$4)*(EDF[[Date]:[Date]]=Fitness[[#This Row],[Date]]), 0)),"")</f>
        <v/>
      </c>
      <c r="S195" s="105">
        <f t="shared" si="6"/>
        <v>2.5</v>
      </c>
      <c r="T195" s="105" t="str" cm="1">
        <f t="array" ref="T195">IFERROR(INDEX(EDF[[Etat Physique]:[Etat Physique]], MATCH(1, (EDF[[Nom]:[Nom]]=$D$4)*(EDF[[Date]:[Date]]=Fitness[[#This Row],[Date]]), 0)),"")</f>
        <v/>
      </c>
      <c r="U195" s="105">
        <f t="shared" si="7"/>
        <v>2.5</v>
      </c>
      <c r="V195" s="105" t="str" cm="1">
        <f t="array" ref="V195">IFERROR(INDEX(EDF[[Hydratation]:[Hydratation]], MATCH(1, (EDF[[Nom]:[Nom]]=$D$4)*(EDF[[Date]:[Date]]=Fitness[[#This Row],[Date]]), 0)),"")</f>
        <v/>
      </c>
      <c r="W195" s="105">
        <f t="shared" si="8"/>
        <v>3.75</v>
      </c>
      <c r="X195" s="105" t="str" cm="1">
        <f t="array" ref="X195">IFERROR(INDEX(EDF[[Nutrition]:[Nutrition]], MATCH(1, (EDF[[Nom]:[Nom]]=$D$4)*(EDF[[Date]:[Date]]=Fitness[[#This Row],[Date]]), 0)),"")</f>
        <v/>
      </c>
      <c r="Y195" s="105">
        <f t="shared" si="9"/>
        <v>3.5</v>
      </c>
      <c r="Z195" s="5" t="str" cm="1">
        <f t="array" ref="Z195">IFERROR(INDEX(RPE[[Investissement du jour]:[Investissement du jour]], MATCH(1, (RPE[[Nom]:[Nom]]=$D$4)*(RPE[[Date]:[Date]]=Fitness[[#This Row],[Date]]), 0)), "")</f>
        <v/>
      </c>
      <c r="AB195" s="4"/>
      <c r="AC195" s="4"/>
      <c r="AF195" s="4"/>
      <c r="AG195" s="4"/>
      <c r="AH195" s="4"/>
      <c r="AI195" s="4"/>
      <c r="AJ195" s="4"/>
      <c r="AL195" s="4"/>
      <c r="AM195" s="4"/>
      <c r="AP195" s="4"/>
      <c r="AQ195" s="4"/>
      <c r="AR195" s="4"/>
      <c r="AS195" s="4"/>
      <c r="AT195" s="4"/>
      <c r="AU195" s="4"/>
      <c r="AV195" s="4"/>
    </row>
    <row r="196" spans="3:48" x14ac:dyDescent="0.2">
      <c r="C196" s="95">
        <f t="shared" si="12"/>
        <v>45191</v>
      </c>
      <c r="D196" s="96">
        <v>45191</v>
      </c>
      <c r="E196" s="106" cm="1">
        <f t="array" ref="E196">IFERROR(INDEX(RPE[[sRPE_tot]:[sRPE_tot]], MATCH(1, (RPE[[Nom]:[Nom]]=$D$4)*(RPE[[Date]:[Date]]=Fitness[[#This Row],[Date]]), 0)), 0)</f>
        <v>0</v>
      </c>
      <c r="F196" s="106">
        <f t="shared" si="1"/>
        <v>0</v>
      </c>
      <c r="G196" s="106">
        <f t="shared" si="2"/>
        <v>0</v>
      </c>
      <c r="H196" s="106">
        <f t="shared" si="3"/>
        <v>0</v>
      </c>
      <c r="I196" s="106">
        <f>IFERROR(Fitness[[#This Row],[Charge moy]]/Fitness[[#This Row],[ET (SD)]], 0)</f>
        <v>0</v>
      </c>
      <c r="J196" s="106">
        <f>IFERROR(Fitness[[#This Row],[Charge hebdo]]*Fitness[[#This Row],[Monotonie]], 0)</f>
        <v>0</v>
      </c>
      <c r="K196" s="106">
        <f>IFERROR(Fitness[[#This Row],[Charge hebdo]]-Fitness[[#This Row],[Fatigue]], 0)</f>
        <v>0</v>
      </c>
      <c r="L196" s="105" cm="1">
        <f t="array" ref="L196">IFERROR(INDEX(EDF[[Total EDF]:[Total EDF]], MATCH(1, (EDF[[Nom]:[Nom]]=$D$4)*(EDF[[Date]:[Date]]=Fitness[[#This Row],[Date]]), 0)),"")</f>
        <v>19</v>
      </c>
      <c r="M196" s="105">
        <f t="shared" si="11"/>
        <v>16.333333333333332</v>
      </c>
      <c r="N196" s="105" cm="1">
        <f t="array" ref="N196">IFERROR(INDEX(EDF[[Humeur]:[Humeur]], MATCH(1, (EDF[[Nom]:[Nom]]=$D$4)*(EDF[[Date]:[Date]]=Fitness[[#This Row],[Date]]), 0)),"")</f>
        <v>2</v>
      </c>
      <c r="O196" s="105">
        <f t="shared" si="4"/>
        <v>1</v>
      </c>
      <c r="P196" s="105" cm="1">
        <f t="array" ref="P196">IFERROR(INDEX(EDF[[Stress]:[Stress]], MATCH(1, (EDF[[Nom]:[Nom]]=$D$4)*(EDF[[Date]:[Date]]=Fitness[[#This Row],[Date]]), 0)),"")</f>
        <v>4</v>
      </c>
      <c r="Q196" s="105">
        <f t="shared" si="5"/>
        <v>2.6666666666666665</v>
      </c>
      <c r="R196" s="105" cm="1">
        <f t="array" ref="R196">IFERROR(INDEX(EDF[[Sommeil]:[Sommeil]], MATCH(1, (EDF[[Nom]:[Nom]]=$D$4)*(EDF[[Date]:[Date]]=Fitness[[#This Row],[Date]]), 0)),"")</f>
        <v>2</v>
      </c>
      <c r="S196" s="105">
        <f t="shared" si="6"/>
        <v>2.6666666666666665</v>
      </c>
      <c r="T196" s="105" cm="1">
        <f t="array" ref="T196">IFERROR(INDEX(EDF[[Etat Physique]:[Etat Physique]], MATCH(1, (EDF[[Nom]:[Nom]]=$D$4)*(EDF[[Date]:[Date]]=Fitness[[#This Row],[Date]]), 0)),"")</f>
        <v>3</v>
      </c>
      <c r="U196" s="105">
        <f t="shared" si="7"/>
        <v>3</v>
      </c>
      <c r="V196" s="105" cm="1">
        <f t="array" ref="V196">IFERROR(INDEX(EDF[[Hydratation]:[Hydratation]], MATCH(1, (EDF[[Nom]:[Nom]]=$D$4)*(EDF[[Date]:[Date]]=Fitness[[#This Row],[Date]]), 0)),"")</f>
        <v>4</v>
      </c>
      <c r="W196" s="105">
        <f t="shared" si="8"/>
        <v>3.6666666666666665</v>
      </c>
      <c r="X196" s="105" cm="1">
        <f t="array" ref="X196">IFERROR(INDEX(EDF[[Nutrition]:[Nutrition]], MATCH(1, (EDF[[Nom]:[Nom]]=$D$4)*(EDF[[Date]:[Date]]=Fitness[[#This Row],[Date]]), 0)),"")</f>
        <v>4</v>
      </c>
      <c r="Y196" s="105">
        <f t="shared" si="9"/>
        <v>3.3333333333333335</v>
      </c>
      <c r="Z196" s="5" t="str" cm="1">
        <f t="array" ref="Z196">IFERROR(INDEX(RPE[[Investissement du jour]:[Investissement du jour]], MATCH(1, (RPE[[Nom]:[Nom]]=$D$4)*(RPE[[Date]:[Date]]=Fitness[[#This Row],[Date]]), 0)), "")</f>
        <v/>
      </c>
      <c r="AB196" s="4"/>
      <c r="AC196" s="4"/>
      <c r="AF196" s="4"/>
      <c r="AG196" s="4"/>
      <c r="AH196" s="4"/>
      <c r="AI196" s="4"/>
      <c r="AJ196" s="4"/>
      <c r="AL196" s="4"/>
      <c r="AM196" s="4"/>
      <c r="AP196" s="4"/>
      <c r="AQ196" s="4"/>
      <c r="AR196" s="4"/>
      <c r="AS196" s="4"/>
      <c r="AT196" s="4"/>
      <c r="AU196" s="4"/>
      <c r="AV196" s="4"/>
    </row>
    <row r="197" spans="3:48" x14ac:dyDescent="0.2">
      <c r="C197" s="95">
        <f t="shared" si="12"/>
        <v>45192</v>
      </c>
      <c r="D197" s="96">
        <v>45192</v>
      </c>
      <c r="E197" s="106" cm="1">
        <f t="array" ref="E197">IFERROR(INDEX(RPE[[sRPE_tot]:[sRPE_tot]], MATCH(1, (RPE[[Nom]:[Nom]]=$D$4)*(RPE[[Date]:[Date]]=Fitness[[#This Row],[Date]]), 0)), 0)</f>
        <v>0</v>
      </c>
      <c r="F197" s="106">
        <f t="shared" si="1"/>
        <v>0</v>
      </c>
      <c r="G197" s="106">
        <f t="shared" si="2"/>
        <v>0</v>
      </c>
      <c r="H197" s="106">
        <f t="shared" si="3"/>
        <v>0</v>
      </c>
      <c r="I197" s="106">
        <f>IFERROR(Fitness[[#This Row],[Charge moy]]/Fitness[[#This Row],[ET (SD)]], 0)</f>
        <v>0</v>
      </c>
      <c r="J197" s="106">
        <f>IFERROR(Fitness[[#This Row],[Charge hebdo]]*Fitness[[#This Row],[Monotonie]], 0)</f>
        <v>0</v>
      </c>
      <c r="K197" s="106">
        <f>IFERROR(Fitness[[#This Row],[Charge hebdo]]-Fitness[[#This Row],[Fatigue]], 0)</f>
        <v>0</v>
      </c>
      <c r="L197" s="105" t="str" cm="1">
        <f t="array" ref="L197">IFERROR(INDEX(EDF[[Total EDF]:[Total EDF]], MATCH(1, (EDF[[Nom]:[Nom]]=$D$4)*(EDF[[Date]:[Date]]=Fitness[[#This Row],[Date]]), 0)),"")</f>
        <v/>
      </c>
      <c r="M197" s="105">
        <f t="shared" si="11"/>
        <v>17</v>
      </c>
      <c r="N197" s="105" t="str" cm="1">
        <f t="array" ref="N197">IFERROR(INDEX(EDF[[Humeur]:[Humeur]], MATCH(1, (EDF[[Nom]:[Nom]]=$D$4)*(EDF[[Date]:[Date]]=Fitness[[#This Row],[Date]]), 0)),"")</f>
        <v/>
      </c>
      <c r="O197" s="105">
        <f t="shared" si="4"/>
        <v>1.3333333333333333</v>
      </c>
      <c r="P197" s="105" t="str" cm="1">
        <f t="array" ref="P197">IFERROR(INDEX(EDF[[Stress]:[Stress]], MATCH(1, (EDF[[Nom]:[Nom]]=$D$4)*(EDF[[Date]:[Date]]=Fitness[[#This Row],[Date]]), 0)),"")</f>
        <v/>
      </c>
      <c r="Q197" s="105">
        <f t="shared" si="5"/>
        <v>3.3333333333333335</v>
      </c>
      <c r="R197" s="105" t="str" cm="1">
        <f t="array" ref="R197">IFERROR(INDEX(EDF[[Sommeil]:[Sommeil]], MATCH(1, (EDF[[Nom]:[Nom]]=$D$4)*(EDF[[Date]:[Date]]=Fitness[[#This Row],[Date]]), 0)),"")</f>
        <v/>
      </c>
      <c r="S197" s="105">
        <f t="shared" si="6"/>
        <v>2</v>
      </c>
      <c r="T197" s="105" t="str" cm="1">
        <f t="array" ref="T197">IFERROR(INDEX(EDF[[Etat Physique]:[Etat Physique]], MATCH(1, (EDF[[Nom]:[Nom]]=$D$4)*(EDF[[Date]:[Date]]=Fitness[[#This Row],[Date]]), 0)),"")</f>
        <v/>
      </c>
      <c r="U197" s="105">
        <f t="shared" si="7"/>
        <v>3.3333333333333335</v>
      </c>
      <c r="V197" s="105" t="str" cm="1">
        <f t="array" ref="V197">IFERROR(INDEX(EDF[[Hydratation]:[Hydratation]], MATCH(1, (EDF[[Nom]:[Nom]]=$D$4)*(EDF[[Date]:[Date]]=Fitness[[#This Row],[Date]]), 0)),"")</f>
        <v/>
      </c>
      <c r="W197" s="105">
        <f t="shared" si="8"/>
        <v>3.6666666666666665</v>
      </c>
      <c r="X197" s="105" t="str" cm="1">
        <f t="array" ref="X197">IFERROR(INDEX(EDF[[Nutrition]:[Nutrition]], MATCH(1, (EDF[[Nom]:[Nom]]=$D$4)*(EDF[[Date]:[Date]]=Fitness[[#This Row],[Date]]), 0)),"")</f>
        <v/>
      </c>
      <c r="Y197" s="105">
        <f t="shared" si="9"/>
        <v>3.3333333333333335</v>
      </c>
      <c r="Z197" s="5" t="str" cm="1">
        <f t="array" ref="Z197">IFERROR(INDEX(RPE[[Investissement du jour]:[Investissement du jour]], MATCH(1, (RPE[[Nom]:[Nom]]=$D$4)*(RPE[[Date]:[Date]]=Fitness[[#This Row],[Date]]), 0)), "")</f>
        <v/>
      </c>
      <c r="AB197" s="4"/>
      <c r="AC197" s="4"/>
      <c r="AF197" s="4"/>
      <c r="AG197" s="4"/>
      <c r="AH197" s="4"/>
      <c r="AI197" s="4"/>
      <c r="AJ197" s="4"/>
      <c r="AL197" s="4"/>
      <c r="AM197" s="4"/>
      <c r="AP197" s="4"/>
      <c r="AQ197" s="4"/>
      <c r="AR197" s="4"/>
      <c r="AS197" s="4"/>
      <c r="AT197" s="4"/>
      <c r="AU197" s="4"/>
      <c r="AV197" s="4"/>
    </row>
    <row r="198" spans="3:48" x14ac:dyDescent="0.2">
      <c r="C198" s="95">
        <f t="shared" si="12"/>
        <v>45193</v>
      </c>
      <c r="D198" s="96">
        <v>45193</v>
      </c>
      <c r="E198" s="106" cm="1">
        <f t="array" ref="E198">IFERROR(INDEX(RPE[[sRPE_tot]:[sRPE_tot]], MATCH(1, (RPE[[Nom]:[Nom]]=$D$4)*(RPE[[Date]:[Date]]=Fitness[[#This Row],[Date]]), 0)), 0)</f>
        <v>0</v>
      </c>
      <c r="F198" s="106">
        <f t="shared" si="1"/>
        <v>0</v>
      </c>
      <c r="G198" s="106">
        <f t="shared" si="2"/>
        <v>0</v>
      </c>
      <c r="H198" s="106">
        <f t="shared" si="3"/>
        <v>0</v>
      </c>
      <c r="I198" s="106">
        <f>IFERROR(Fitness[[#This Row],[Charge moy]]/Fitness[[#This Row],[ET (SD)]], 0)</f>
        <v>0</v>
      </c>
      <c r="J198" s="106">
        <f>IFERROR(Fitness[[#This Row],[Charge hebdo]]*Fitness[[#This Row],[Monotonie]], 0)</f>
        <v>0</v>
      </c>
      <c r="K198" s="106">
        <f>IFERROR(Fitness[[#This Row],[Charge hebdo]]-Fitness[[#This Row],[Fatigue]], 0)</f>
        <v>0</v>
      </c>
      <c r="L198" s="105" cm="1">
        <f t="array" ref="L198">IFERROR(INDEX(EDF[[Total EDF]:[Total EDF]], MATCH(1, (EDF[[Nom]:[Nom]]=$D$4)*(EDF[[Date]:[Date]]=Fitness[[#This Row],[Date]]), 0)),"")</f>
        <v>19</v>
      </c>
      <c r="M198" s="105">
        <f t="shared" si="11"/>
        <v>17</v>
      </c>
      <c r="N198" s="105" cm="1">
        <f t="array" ref="N198">IFERROR(INDEX(EDF[[Humeur]:[Humeur]], MATCH(1, (EDF[[Nom]:[Nom]]=$D$4)*(EDF[[Date]:[Date]]=Fitness[[#This Row],[Date]]), 0)),"")</f>
        <v>2</v>
      </c>
      <c r="O198" s="105">
        <f t="shared" si="4"/>
        <v>1.3333333333333333</v>
      </c>
      <c r="P198" s="105" cm="1">
        <f t="array" ref="P198">IFERROR(INDEX(EDF[[Stress]:[Stress]], MATCH(1, (EDF[[Nom]:[Nom]]=$D$4)*(EDF[[Date]:[Date]]=Fitness[[#This Row],[Date]]), 0)),"")</f>
        <v>4</v>
      </c>
      <c r="Q198" s="105">
        <f t="shared" si="5"/>
        <v>3.3333333333333335</v>
      </c>
      <c r="R198" s="105" cm="1">
        <f t="array" ref="R198">IFERROR(INDEX(EDF[[Sommeil]:[Sommeil]], MATCH(1, (EDF[[Nom]:[Nom]]=$D$4)*(EDF[[Date]:[Date]]=Fitness[[#This Row],[Date]]), 0)),"")</f>
        <v>3</v>
      </c>
      <c r="S198" s="105">
        <f t="shared" si="6"/>
        <v>2</v>
      </c>
      <c r="T198" s="105" cm="1">
        <f t="array" ref="T198">IFERROR(INDEX(EDF[[Etat Physique]:[Etat Physique]], MATCH(1, (EDF[[Nom]:[Nom]]=$D$4)*(EDF[[Date]:[Date]]=Fitness[[#This Row],[Date]]), 0)),"")</f>
        <v>2</v>
      </c>
      <c r="U198" s="105">
        <f t="shared" si="7"/>
        <v>3.3333333333333335</v>
      </c>
      <c r="V198" s="105" cm="1">
        <f t="array" ref="V198">IFERROR(INDEX(EDF[[Hydratation]:[Hydratation]], MATCH(1, (EDF[[Nom]:[Nom]]=$D$4)*(EDF[[Date]:[Date]]=Fitness[[#This Row],[Date]]), 0)),"")</f>
        <v>4</v>
      </c>
      <c r="W198" s="105">
        <f t="shared" si="8"/>
        <v>3.6666666666666665</v>
      </c>
      <c r="X198" s="105" cm="1">
        <f t="array" ref="X198">IFERROR(INDEX(EDF[[Nutrition]:[Nutrition]], MATCH(1, (EDF[[Nom]:[Nom]]=$D$4)*(EDF[[Date]:[Date]]=Fitness[[#This Row],[Date]]), 0)),"")</f>
        <v>4</v>
      </c>
      <c r="Y198" s="105">
        <f t="shared" si="9"/>
        <v>3.3333333333333335</v>
      </c>
      <c r="Z198" s="5" t="str" cm="1">
        <f t="array" ref="Z198">IFERROR(INDEX(RPE[[Investissement du jour]:[Investissement du jour]], MATCH(1, (RPE[[Nom]:[Nom]]=$D$4)*(RPE[[Date]:[Date]]=Fitness[[#This Row],[Date]]), 0)), "")</f>
        <v/>
      </c>
      <c r="AB198" s="4"/>
      <c r="AC198" s="4"/>
      <c r="AF198" s="4"/>
      <c r="AG198" s="4"/>
      <c r="AH198" s="4"/>
      <c r="AI198" s="4"/>
      <c r="AJ198" s="4"/>
      <c r="AL198" s="4"/>
      <c r="AM198" s="4"/>
      <c r="AP198" s="4"/>
      <c r="AQ198" s="4"/>
      <c r="AR198" s="4"/>
      <c r="AS198" s="4"/>
      <c r="AT198" s="4"/>
      <c r="AU198" s="4"/>
      <c r="AV198" s="4"/>
    </row>
    <row r="199" spans="3:48" x14ac:dyDescent="0.2">
      <c r="C199" s="95">
        <f t="shared" si="12"/>
        <v>45194</v>
      </c>
      <c r="D199" s="96">
        <v>45194</v>
      </c>
      <c r="E199" s="106" cm="1">
        <f t="array" ref="E199">IFERROR(INDEX(RPE[[sRPE_tot]:[sRPE_tot]], MATCH(1, (RPE[[Nom]:[Nom]]=$D$4)*(RPE[[Date]:[Date]]=Fitness[[#This Row],[Date]]), 0)), 0)</f>
        <v>0</v>
      </c>
      <c r="F199" s="106">
        <f t="shared" si="1"/>
        <v>0</v>
      </c>
      <c r="G199" s="106">
        <f t="shared" si="2"/>
        <v>0</v>
      </c>
      <c r="H199" s="106">
        <f t="shared" si="3"/>
        <v>0</v>
      </c>
      <c r="I199" s="106">
        <f>IFERROR(Fitness[[#This Row],[Charge moy]]/Fitness[[#This Row],[ET (SD)]], 0)</f>
        <v>0</v>
      </c>
      <c r="J199" s="106">
        <f>IFERROR(Fitness[[#This Row],[Charge hebdo]]*Fitness[[#This Row],[Monotonie]], 0)</f>
        <v>0</v>
      </c>
      <c r="K199" s="106">
        <f>IFERROR(Fitness[[#This Row],[Charge hebdo]]-Fitness[[#This Row],[Fatigue]], 0)</f>
        <v>0</v>
      </c>
      <c r="L199" s="105" cm="1">
        <f t="array" ref="L199">IFERROR(INDEX(EDF[[Total EDF]:[Total EDF]], MATCH(1, (EDF[[Nom]:[Nom]]=$D$4)*(EDF[[Date]:[Date]]=Fitness[[#This Row],[Date]]), 0)),"")</f>
        <v>18</v>
      </c>
      <c r="M199" s="105">
        <f t="shared" si="11"/>
        <v>17.5</v>
      </c>
      <c r="N199" s="105" cm="1">
        <f t="array" ref="N199">IFERROR(INDEX(EDF[[Humeur]:[Humeur]], MATCH(1, (EDF[[Nom]:[Nom]]=$D$4)*(EDF[[Date]:[Date]]=Fitness[[#This Row],[Date]]), 0)),"")</f>
        <v>3</v>
      </c>
      <c r="O199" s="105">
        <f t="shared" si="4"/>
        <v>1.5</v>
      </c>
      <c r="P199" s="105" cm="1">
        <f t="array" ref="P199">IFERROR(INDEX(EDF[[Stress]:[Stress]], MATCH(1, (EDF[[Nom]:[Nom]]=$D$4)*(EDF[[Date]:[Date]]=Fitness[[#This Row],[Date]]), 0)),"")</f>
        <v>4</v>
      </c>
      <c r="Q199" s="105">
        <f t="shared" si="5"/>
        <v>3.5</v>
      </c>
      <c r="R199" s="105" cm="1">
        <f t="array" ref="R199">IFERROR(INDEX(EDF[[Sommeil]:[Sommeil]], MATCH(1, (EDF[[Nom]:[Nom]]=$D$4)*(EDF[[Date]:[Date]]=Fitness[[#This Row],[Date]]), 0)),"")</f>
        <v>1</v>
      </c>
      <c r="S199" s="105">
        <f t="shared" si="6"/>
        <v>2.25</v>
      </c>
      <c r="T199" s="105" cm="1">
        <f t="array" ref="T199">IFERROR(INDEX(EDF[[Etat Physique]:[Etat Physique]], MATCH(1, (EDF[[Nom]:[Nom]]=$D$4)*(EDF[[Date]:[Date]]=Fitness[[#This Row],[Date]]), 0)),"")</f>
        <v>2</v>
      </c>
      <c r="U199" s="105">
        <f t="shared" si="7"/>
        <v>3</v>
      </c>
      <c r="V199" s="105" cm="1">
        <f t="array" ref="V199">IFERROR(INDEX(EDF[[Hydratation]:[Hydratation]], MATCH(1, (EDF[[Nom]:[Nom]]=$D$4)*(EDF[[Date]:[Date]]=Fitness[[#This Row],[Date]]), 0)),"")</f>
        <v>4</v>
      </c>
      <c r="W199" s="105">
        <f t="shared" si="8"/>
        <v>3.75</v>
      </c>
      <c r="X199" s="105" cm="1">
        <f t="array" ref="X199">IFERROR(INDEX(EDF[[Nutrition]:[Nutrition]], MATCH(1, (EDF[[Nom]:[Nom]]=$D$4)*(EDF[[Date]:[Date]]=Fitness[[#This Row],[Date]]), 0)),"")</f>
        <v>4</v>
      </c>
      <c r="Y199" s="105">
        <f t="shared" si="9"/>
        <v>3.5</v>
      </c>
      <c r="Z199" s="5" t="str" cm="1">
        <f t="array" ref="Z199">IFERROR(INDEX(RPE[[Investissement du jour]:[Investissement du jour]], MATCH(1, (RPE[[Nom]:[Nom]]=$D$4)*(RPE[[Date]:[Date]]=Fitness[[#This Row],[Date]]), 0)), "")</f>
        <v/>
      </c>
      <c r="AB199" s="4"/>
      <c r="AC199" s="4"/>
      <c r="AF199" s="4"/>
      <c r="AG199" s="4"/>
      <c r="AH199" s="4"/>
      <c r="AI199" s="4"/>
      <c r="AJ199" s="4"/>
      <c r="AL199" s="4"/>
      <c r="AM199" s="4"/>
      <c r="AP199" s="4"/>
      <c r="AQ199" s="4"/>
      <c r="AR199" s="4"/>
      <c r="AS199" s="4"/>
      <c r="AT199" s="4"/>
      <c r="AU199" s="4"/>
      <c r="AV199" s="4"/>
    </row>
    <row r="200" spans="3:48" x14ac:dyDescent="0.2">
      <c r="C200" s="95">
        <f t="shared" si="12"/>
        <v>45195</v>
      </c>
      <c r="D200" s="96">
        <v>45195</v>
      </c>
      <c r="E200" s="106" cm="1">
        <f t="array" ref="E200">IFERROR(INDEX(RPE[[sRPE_tot]:[sRPE_tot]], MATCH(1, (RPE[[Nom]:[Nom]]=$D$4)*(RPE[[Date]:[Date]]=Fitness[[#This Row],[Date]]), 0)), 0)</f>
        <v>0</v>
      </c>
      <c r="F200" s="106">
        <f t="shared" si="1"/>
        <v>0</v>
      </c>
      <c r="G200" s="106">
        <f t="shared" si="2"/>
        <v>0</v>
      </c>
      <c r="H200" s="106">
        <f t="shared" si="3"/>
        <v>0</v>
      </c>
      <c r="I200" s="106">
        <f>IFERROR(Fitness[[#This Row],[Charge moy]]/Fitness[[#This Row],[ET (SD)]], 0)</f>
        <v>0</v>
      </c>
      <c r="J200" s="106">
        <f>IFERROR(Fitness[[#This Row],[Charge hebdo]]*Fitness[[#This Row],[Monotonie]], 0)</f>
        <v>0</v>
      </c>
      <c r="K200" s="106">
        <f>IFERROR(Fitness[[#This Row],[Charge hebdo]]-Fitness[[#This Row],[Fatigue]], 0)</f>
        <v>0</v>
      </c>
      <c r="L200" s="105" cm="1">
        <f t="array" ref="L200">IFERROR(INDEX(EDF[[Total EDF]:[Total EDF]], MATCH(1, (EDF[[Nom]:[Nom]]=$D$4)*(EDF[[Date]:[Date]]=Fitness[[#This Row],[Date]]), 0)),"")</f>
        <v>12</v>
      </c>
      <c r="M200" s="105">
        <f t="shared" si="11"/>
        <v>17.600000000000001</v>
      </c>
      <c r="N200" s="105" cm="1">
        <f t="array" ref="N200">IFERROR(INDEX(EDF[[Humeur]:[Humeur]], MATCH(1, (EDF[[Nom]:[Nom]]=$D$4)*(EDF[[Date]:[Date]]=Fitness[[#This Row],[Date]]), 0)),"")</f>
        <v>2</v>
      </c>
      <c r="O200" s="105">
        <f t="shared" si="4"/>
        <v>1.8</v>
      </c>
      <c r="P200" s="105" cm="1">
        <f t="array" ref="P200">IFERROR(INDEX(EDF[[Stress]:[Stress]], MATCH(1, (EDF[[Nom]:[Nom]]=$D$4)*(EDF[[Date]:[Date]]=Fitness[[#This Row],[Date]]), 0)),"")</f>
        <v>2</v>
      </c>
      <c r="Q200" s="105">
        <f t="shared" si="5"/>
        <v>3.6</v>
      </c>
      <c r="R200" s="105" cm="1">
        <f t="array" ref="R200">IFERROR(INDEX(EDF[[Sommeil]:[Sommeil]], MATCH(1, (EDF[[Nom]:[Nom]]=$D$4)*(EDF[[Date]:[Date]]=Fitness[[#This Row],[Date]]), 0)),"")</f>
        <v>1</v>
      </c>
      <c r="S200" s="105">
        <f t="shared" si="6"/>
        <v>2</v>
      </c>
      <c r="T200" s="105" cm="1">
        <f t="array" ref="T200">IFERROR(INDEX(EDF[[Etat Physique]:[Etat Physique]], MATCH(1, (EDF[[Nom]:[Nom]]=$D$4)*(EDF[[Date]:[Date]]=Fitness[[#This Row],[Date]]), 0)),"")</f>
        <v>4</v>
      </c>
      <c r="U200" s="105">
        <f t="shared" si="7"/>
        <v>2.8</v>
      </c>
      <c r="V200" s="105" cm="1">
        <f t="array" ref="V200">IFERROR(INDEX(EDF[[Hydratation]:[Hydratation]], MATCH(1, (EDF[[Nom]:[Nom]]=$D$4)*(EDF[[Date]:[Date]]=Fitness[[#This Row],[Date]]), 0)),"")</f>
        <v>2</v>
      </c>
      <c r="W200" s="105">
        <f t="shared" si="8"/>
        <v>3.8</v>
      </c>
      <c r="X200" s="105" cm="1">
        <f t="array" ref="X200">IFERROR(INDEX(EDF[[Nutrition]:[Nutrition]], MATCH(1, (EDF[[Nom]:[Nom]]=$D$4)*(EDF[[Date]:[Date]]=Fitness[[#This Row],[Date]]), 0)),"")</f>
        <v>1</v>
      </c>
      <c r="Y200" s="105">
        <f t="shared" si="9"/>
        <v>3.6</v>
      </c>
      <c r="Z200" s="5" t="str" cm="1">
        <f t="array" ref="Z200">IFERROR(INDEX(RPE[[Investissement du jour]:[Investissement du jour]], MATCH(1, (RPE[[Nom]:[Nom]]=$D$4)*(RPE[[Date]:[Date]]=Fitness[[#This Row],[Date]]), 0)), "")</f>
        <v/>
      </c>
      <c r="AB200" s="4"/>
      <c r="AC200" s="4"/>
      <c r="AF200" s="4"/>
      <c r="AG200" s="4"/>
      <c r="AH200" s="4"/>
      <c r="AI200" s="4"/>
      <c r="AJ200" s="4"/>
      <c r="AL200" s="4"/>
      <c r="AM200" s="4"/>
      <c r="AP200" s="4"/>
      <c r="AQ200" s="4"/>
      <c r="AR200" s="4"/>
      <c r="AS200" s="4"/>
      <c r="AT200" s="4"/>
      <c r="AU200" s="4"/>
      <c r="AV200" s="4"/>
    </row>
    <row r="201" spans="3:48" x14ac:dyDescent="0.2">
      <c r="C201" s="95">
        <f t="shared" si="12"/>
        <v>45196</v>
      </c>
      <c r="D201" s="96">
        <v>45196</v>
      </c>
      <c r="E201" s="106" cm="1">
        <f t="array" ref="E201">IFERROR(INDEX(RPE[[sRPE_tot]:[sRPE_tot]], MATCH(1, (RPE[[Nom]:[Nom]]=$D$4)*(RPE[[Date]:[Date]]=Fitness[[#This Row],[Date]]), 0)), 0)</f>
        <v>0</v>
      </c>
      <c r="F201" s="106">
        <f t="shared" ref="F201:F264" si="13">SUM(E194:E200)</f>
        <v>0</v>
      </c>
      <c r="G201" s="106">
        <f t="shared" ref="G201:G264" si="14">IFERROR(AVERAGE(E194:E200), "")</f>
        <v>0</v>
      </c>
      <c r="H201" s="106">
        <f t="shared" ref="H201:H264" si="15">IFERROR(STDEV(E194:E200), "")</f>
        <v>0</v>
      </c>
      <c r="I201" s="106">
        <f>IFERROR(Fitness[[#This Row],[Charge moy]]/Fitness[[#This Row],[ET (SD)]], 0)</f>
        <v>0</v>
      </c>
      <c r="J201" s="106">
        <f>IFERROR(Fitness[[#This Row],[Charge hebdo]]*Fitness[[#This Row],[Monotonie]], 0)</f>
        <v>0</v>
      </c>
      <c r="K201" s="106">
        <f>IFERROR(Fitness[[#This Row],[Charge hebdo]]-Fitness[[#This Row],[Fatigue]], 0)</f>
        <v>0</v>
      </c>
      <c r="L201" s="105" cm="1">
        <f t="array" ref="L201">IFERROR(INDEX(EDF[[Total EDF]:[Total EDF]], MATCH(1, (EDF[[Nom]:[Nom]]=$D$4)*(EDF[[Date]:[Date]]=Fitness[[#This Row],[Date]]), 0)),"")</f>
        <v>17</v>
      </c>
      <c r="M201" s="105">
        <f t="shared" si="11"/>
        <v>16.399999999999999</v>
      </c>
      <c r="N201" s="105" cm="1">
        <f t="array" ref="N201">IFERROR(INDEX(EDF[[Humeur]:[Humeur]], MATCH(1, (EDF[[Nom]:[Nom]]=$D$4)*(EDF[[Date]:[Date]]=Fitness[[#This Row],[Date]]), 0)),"")</f>
        <v>2</v>
      </c>
      <c r="O201" s="105">
        <f t="shared" si="4"/>
        <v>2</v>
      </c>
      <c r="P201" s="105" cm="1">
        <f t="array" ref="P201">IFERROR(INDEX(EDF[[Stress]:[Stress]], MATCH(1, (EDF[[Nom]:[Nom]]=$D$4)*(EDF[[Date]:[Date]]=Fitness[[#This Row],[Date]]), 0)),"")</f>
        <v>2</v>
      </c>
      <c r="Q201" s="105">
        <f t="shared" si="5"/>
        <v>3.2</v>
      </c>
      <c r="R201" s="105" cm="1">
        <f t="array" ref="R201">IFERROR(INDEX(EDF[[Sommeil]:[Sommeil]], MATCH(1, (EDF[[Nom]:[Nom]]=$D$4)*(EDF[[Date]:[Date]]=Fitness[[#This Row],[Date]]), 0)),"")</f>
        <v>2</v>
      </c>
      <c r="S201" s="105">
        <f t="shared" si="6"/>
        <v>1.8</v>
      </c>
      <c r="T201" s="105" cm="1">
        <f t="array" ref="T201">IFERROR(INDEX(EDF[[Etat Physique]:[Etat Physique]], MATCH(1, (EDF[[Nom]:[Nom]]=$D$4)*(EDF[[Date]:[Date]]=Fitness[[#This Row],[Date]]), 0)),"")</f>
        <v>3</v>
      </c>
      <c r="U201" s="105">
        <f t="shared" si="7"/>
        <v>2.8</v>
      </c>
      <c r="V201" s="105" cm="1">
        <f t="array" ref="V201">IFERROR(INDEX(EDF[[Hydratation]:[Hydratation]], MATCH(1, (EDF[[Nom]:[Nom]]=$D$4)*(EDF[[Date]:[Date]]=Fitness[[#This Row],[Date]]), 0)),"")</f>
        <v>4</v>
      </c>
      <c r="W201" s="105">
        <f t="shared" si="8"/>
        <v>3.4</v>
      </c>
      <c r="X201" s="105" cm="1">
        <f t="array" ref="X201">IFERROR(INDEX(EDF[[Nutrition]:[Nutrition]], MATCH(1, (EDF[[Nom]:[Nom]]=$D$4)*(EDF[[Date]:[Date]]=Fitness[[#This Row],[Date]]), 0)),"")</f>
        <v>4</v>
      </c>
      <c r="Y201" s="105">
        <f t="shared" si="9"/>
        <v>3.2</v>
      </c>
      <c r="Z201" s="5" t="str" cm="1">
        <f t="array" ref="Z201">IFERROR(INDEX(RPE[[Investissement du jour]:[Investissement du jour]], MATCH(1, (RPE[[Nom]:[Nom]]=$D$4)*(RPE[[Date]:[Date]]=Fitness[[#This Row],[Date]]), 0)), "")</f>
        <v/>
      </c>
      <c r="AB201" s="4"/>
      <c r="AC201" s="4"/>
      <c r="AF201" s="4"/>
      <c r="AG201" s="4"/>
      <c r="AH201" s="4"/>
      <c r="AI201" s="4"/>
      <c r="AJ201" s="4"/>
      <c r="AL201" s="4"/>
      <c r="AM201" s="4"/>
      <c r="AP201" s="4"/>
      <c r="AQ201" s="4"/>
      <c r="AR201" s="4"/>
      <c r="AS201" s="4"/>
      <c r="AT201" s="4"/>
      <c r="AU201" s="4"/>
      <c r="AV201" s="4"/>
    </row>
    <row r="202" spans="3:48" x14ac:dyDescent="0.2">
      <c r="C202" s="95">
        <f t="shared" si="12"/>
        <v>45197</v>
      </c>
      <c r="D202" s="96">
        <v>45197</v>
      </c>
      <c r="E202" s="106" cm="1">
        <f t="array" ref="E202">IFERROR(INDEX(RPE[[sRPE_tot]:[sRPE_tot]], MATCH(1, (RPE[[Nom]:[Nom]]=$D$4)*(RPE[[Date]:[Date]]=Fitness[[#This Row],[Date]]), 0)), 0)</f>
        <v>0</v>
      </c>
      <c r="F202" s="106">
        <f t="shared" si="13"/>
        <v>0</v>
      </c>
      <c r="G202" s="106">
        <f t="shared" si="14"/>
        <v>0</v>
      </c>
      <c r="H202" s="106">
        <f t="shared" si="15"/>
        <v>0</v>
      </c>
      <c r="I202" s="106">
        <f>IFERROR(Fitness[[#This Row],[Charge moy]]/Fitness[[#This Row],[ET (SD)]], 0)</f>
        <v>0</v>
      </c>
      <c r="J202" s="106">
        <f>IFERROR(Fitness[[#This Row],[Charge hebdo]]*Fitness[[#This Row],[Monotonie]], 0)</f>
        <v>0</v>
      </c>
      <c r="K202" s="106">
        <f>IFERROR(Fitness[[#This Row],[Charge hebdo]]-Fitness[[#This Row],[Fatigue]], 0)</f>
        <v>0</v>
      </c>
      <c r="L202" s="105" t="str" cm="1">
        <f t="array" ref="L202">IFERROR(INDEX(EDF[[Total EDF]:[Total EDF]], MATCH(1, (EDF[[Nom]:[Nom]]=$D$4)*(EDF[[Date]:[Date]]=Fitness[[#This Row],[Date]]), 0)),"")</f>
        <v/>
      </c>
      <c r="M202" s="105">
        <f t="shared" si="11"/>
        <v>17</v>
      </c>
      <c r="N202" s="105" t="str" cm="1">
        <f t="array" ref="N202">IFERROR(INDEX(EDF[[Humeur]:[Humeur]], MATCH(1, (EDF[[Nom]:[Nom]]=$D$4)*(EDF[[Date]:[Date]]=Fitness[[#This Row],[Date]]), 0)),"")</f>
        <v/>
      </c>
      <c r="O202" s="105">
        <f t="shared" si="4"/>
        <v>2.2000000000000002</v>
      </c>
      <c r="P202" s="105" t="str" cm="1">
        <f t="array" ref="P202">IFERROR(INDEX(EDF[[Stress]:[Stress]], MATCH(1, (EDF[[Nom]:[Nom]]=$D$4)*(EDF[[Date]:[Date]]=Fitness[[#This Row],[Date]]), 0)),"")</f>
        <v/>
      </c>
      <c r="Q202" s="105">
        <f t="shared" si="5"/>
        <v>3.2</v>
      </c>
      <c r="R202" s="105" t="str" cm="1">
        <f t="array" ref="R202">IFERROR(INDEX(EDF[[Sommeil]:[Sommeil]], MATCH(1, (EDF[[Nom]:[Nom]]=$D$4)*(EDF[[Date]:[Date]]=Fitness[[#This Row],[Date]]), 0)),"")</f>
        <v/>
      </c>
      <c r="S202" s="105">
        <f t="shared" si="6"/>
        <v>1.8</v>
      </c>
      <c r="T202" s="105" t="str" cm="1">
        <f t="array" ref="T202">IFERROR(INDEX(EDF[[Etat Physique]:[Etat Physique]], MATCH(1, (EDF[[Nom]:[Nom]]=$D$4)*(EDF[[Date]:[Date]]=Fitness[[#This Row],[Date]]), 0)),"")</f>
        <v/>
      </c>
      <c r="U202" s="105">
        <f t="shared" si="7"/>
        <v>2.8</v>
      </c>
      <c r="V202" s="105" t="str" cm="1">
        <f t="array" ref="V202">IFERROR(INDEX(EDF[[Hydratation]:[Hydratation]], MATCH(1, (EDF[[Nom]:[Nom]]=$D$4)*(EDF[[Date]:[Date]]=Fitness[[#This Row],[Date]]), 0)),"")</f>
        <v/>
      </c>
      <c r="W202" s="105">
        <f t="shared" si="8"/>
        <v>3.6</v>
      </c>
      <c r="X202" s="105" t="str" cm="1">
        <f t="array" ref="X202">IFERROR(INDEX(EDF[[Nutrition]:[Nutrition]], MATCH(1, (EDF[[Nom]:[Nom]]=$D$4)*(EDF[[Date]:[Date]]=Fitness[[#This Row],[Date]]), 0)),"")</f>
        <v/>
      </c>
      <c r="Y202" s="105">
        <f t="shared" si="9"/>
        <v>3.4</v>
      </c>
      <c r="Z202" s="5" t="str" cm="1">
        <f t="array" ref="Z202">IFERROR(INDEX(RPE[[Investissement du jour]:[Investissement du jour]], MATCH(1, (RPE[[Nom]:[Nom]]=$D$4)*(RPE[[Date]:[Date]]=Fitness[[#This Row],[Date]]), 0)), "")</f>
        <v/>
      </c>
      <c r="AB202" s="4"/>
      <c r="AC202" s="4"/>
      <c r="AF202" s="4"/>
      <c r="AG202" s="4"/>
      <c r="AH202" s="4"/>
      <c r="AI202" s="4"/>
      <c r="AJ202" s="4"/>
      <c r="AL202" s="4"/>
      <c r="AM202" s="4"/>
      <c r="AP202" s="4"/>
      <c r="AQ202" s="4"/>
      <c r="AR202" s="4"/>
      <c r="AS202" s="4"/>
      <c r="AT202" s="4"/>
      <c r="AU202" s="4"/>
      <c r="AV202" s="4"/>
    </row>
    <row r="203" spans="3:48" x14ac:dyDescent="0.2">
      <c r="C203" s="95">
        <f t="shared" si="12"/>
        <v>45198</v>
      </c>
      <c r="D203" s="96">
        <v>45198</v>
      </c>
      <c r="E203" s="106" cm="1">
        <f t="array" ref="E203">IFERROR(INDEX(RPE[[sRPE_tot]:[sRPE_tot]], MATCH(1, (RPE[[Nom]:[Nom]]=$D$4)*(RPE[[Date]:[Date]]=Fitness[[#This Row],[Date]]), 0)), 0)</f>
        <v>0</v>
      </c>
      <c r="F203" s="106">
        <f t="shared" si="13"/>
        <v>0</v>
      </c>
      <c r="G203" s="106">
        <f t="shared" si="14"/>
        <v>0</v>
      </c>
      <c r="H203" s="106">
        <f t="shared" si="15"/>
        <v>0</v>
      </c>
      <c r="I203" s="106">
        <f>IFERROR(Fitness[[#This Row],[Charge moy]]/Fitness[[#This Row],[ET (SD)]], 0)</f>
        <v>0</v>
      </c>
      <c r="J203" s="106">
        <f>IFERROR(Fitness[[#This Row],[Charge hebdo]]*Fitness[[#This Row],[Monotonie]], 0)</f>
        <v>0</v>
      </c>
      <c r="K203" s="106">
        <f>IFERROR(Fitness[[#This Row],[Charge hebdo]]-Fitness[[#This Row],[Fatigue]], 0)</f>
        <v>0</v>
      </c>
      <c r="L203" s="105" cm="1">
        <f t="array" ref="L203">IFERROR(INDEX(EDF[[Total EDF]:[Total EDF]], MATCH(1, (EDF[[Nom]:[Nom]]=$D$4)*(EDF[[Date]:[Date]]=Fitness[[#This Row],[Date]]), 0)),"")</f>
        <v>11</v>
      </c>
      <c r="M203" s="105">
        <f t="shared" si="11"/>
        <v>17</v>
      </c>
      <c r="N203" s="105" cm="1">
        <f t="array" ref="N203">IFERROR(INDEX(EDF[[Humeur]:[Humeur]], MATCH(1, (EDF[[Nom]:[Nom]]=$D$4)*(EDF[[Date]:[Date]]=Fitness[[#This Row],[Date]]), 0)),"")</f>
        <v>1</v>
      </c>
      <c r="O203" s="105">
        <f t="shared" si="4"/>
        <v>2.2000000000000002</v>
      </c>
      <c r="P203" s="105" cm="1">
        <f t="array" ref="P203">IFERROR(INDEX(EDF[[Stress]:[Stress]], MATCH(1, (EDF[[Nom]:[Nom]]=$D$4)*(EDF[[Date]:[Date]]=Fitness[[#This Row],[Date]]), 0)),"")</f>
        <v>2</v>
      </c>
      <c r="Q203" s="105">
        <f t="shared" si="5"/>
        <v>3.2</v>
      </c>
      <c r="R203" s="105" cm="1">
        <f t="array" ref="R203">IFERROR(INDEX(EDF[[Sommeil]:[Sommeil]], MATCH(1, (EDF[[Nom]:[Nom]]=$D$4)*(EDF[[Date]:[Date]]=Fitness[[#This Row],[Date]]), 0)),"")</f>
        <v>3</v>
      </c>
      <c r="S203" s="105">
        <f t="shared" si="6"/>
        <v>1.8</v>
      </c>
      <c r="T203" s="105" cm="1">
        <f t="array" ref="T203">IFERROR(INDEX(EDF[[Etat Physique]:[Etat Physique]], MATCH(1, (EDF[[Nom]:[Nom]]=$D$4)*(EDF[[Date]:[Date]]=Fitness[[#This Row],[Date]]), 0)),"")</f>
        <v>2</v>
      </c>
      <c r="U203" s="105">
        <f t="shared" si="7"/>
        <v>2.8</v>
      </c>
      <c r="V203" s="105" cm="1">
        <f t="array" ref="V203">IFERROR(INDEX(EDF[[Hydratation]:[Hydratation]], MATCH(1, (EDF[[Nom]:[Nom]]=$D$4)*(EDF[[Date]:[Date]]=Fitness[[#This Row],[Date]]), 0)),"")</f>
        <v>2</v>
      </c>
      <c r="W203" s="105">
        <f t="shared" si="8"/>
        <v>3.6</v>
      </c>
      <c r="X203" s="105" cm="1">
        <f t="array" ref="X203">IFERROR(INDEX(EDF[[Nutrition]:[Nutrition]], MATCH(1, (EDF[[Nom]:[Nom]]=$D$4)*(EDF[[Date]:[Date]]=Fitness[[#This Row],[Date]]), 0)),"")</f>
        <v>1</v>
      </c>
      <c r="Y203" s="105">
        <f t="shared" si="9"/>
        <v>3.4</v>
      </c>
      <c r="Z203" s="5" t="str" cm="1">
        <f t="array" ref="Z203">IFERROR(INDEX(RPE[[Investissement du jour]:[Investissement du jour]], MATCH(1, (RPE[[Nom]:[Nom]]=$D$4)*(RPE[[Date]:[Date]]=Fitness[[#This Row],[Date]]), 0)), "")</f>
        <v/>
      </c>
      <c r="AB203" s="4"/>
      <c r="AC203" s="4"/>
      <c r="AF203" s="4"/>
      <c r="AG203" s="4"/>
      <c r="AH203" s="4"/>
      <c r="AI203" s="4"/>
      <c r="AJ203" s="4"/>
      <c r="AL203" s="4"/>
      <c r="AM203" s="4"/>
      <c r="AP203" s="4"/>
      <c r="AQ203" s="4"/>
      <c r="AR203" s="4"/>
      <c r="AS203" s="4"/>
      <c r="AT203" s="4"/>
      <c r="AU203" s="4"/>
      <c r="AV203" s="4"/>
    </row>
    <row r="204" spans="3:48" x14ac:dyDescent="0.2">
      <c r="C204" s="95">
        <f t="shared" si="12"/>
        <v>45199</v>
      </c>
      <c r="D204" s="96">
        <v>45199</v>
      </c>
      <c r="E204" s="106" cm="1">
        <f t="array" ref="E204">IFERROR(INDEX(RPE[[sRPE_tot]:[sRPE_tot]], MATCH(1, (RPE[[Nom]:[Nom]]=$D$4)*(RPE[[Date]:[Date]]=Fitness[[#This Row],[Date]]), 0)), 0)</f>
        <v>0</v>
      </c>
      <c r="F204" s="106">
        <f t="shared" si="13"/>
        <v>0</v>
      </c>
      <c r="G204" s="106">
        <f t="shared" si="14"/>
        <v>0</v>
      </c>
      <c r="H204" s="106">
        <f t="shared" si="15"/>
        <v>0</v>
      </c>
      <c r="I204" s="106">
        <f>IFERROR(Fitness[[#This Row],[Charge moy]]/Fitness[[#This Row],[ET (SD)]], 0)</f>
        <v>0</v>
      </c>
      <c r="J204" s="106">
        <f>IFERROR(Fitness[[#This Row],[Charge hebdo]]*Fitness[[#This Row],[Monotonie]], 0)</f>
        <v>0</v>
      </c>
      <c r="K204" s="106">
        <f>IFERROR(Fitness[[#This Row],[Charge hebdo]]-Fitness[[#This Row],[Fatigue]], 0)</f>
        <v>0</v>
      </c>
      <c r="L204" s="105" t="str" cm="1">
        <f t="array" ref="L204">IFERROR(INDEX(EDF[[Total EDF]:[Total EDF]], MATCH(1, (EDF[[Nom]:[Nom]]=$D$4)*(EDF[[Date]:[Date]]=Fitness[[#This Row],[Date]]), 0)),"")</f>
        <v/>
      </c>
      <c r="M204" s="105">
        <f t="shared" si="11"/>
        <v>15.4</v>
      </c>
      <c r="N204" s="105" t="str" cm="1">
        <f t="array" ref="N204">IFERROR(INDEX(EDF[[Humeur]:[Humeur]], MATCH(1, (EDF[[Nom]:[Nom]]=$D$4)*(EDF[[Date]:[Date]]=Fitness[[#This Row],[Date]]), 0)),"")</f>
        <v/>
      </c>
      <c r="O204" s="105">
        <f t="shared" si="4"/>
        <v>2</v>
      </c>
      <c r="P204" s="105" t="str" cm="1">
        <f t="array" ref="P204">IFERROR(INDEX(EDF[[Stress]:[Stress]], MATCH(1, (EDF[[Nom]:[Nom]]=$D$4)*(EDF[[Date]:[Date]]=Fitness[[#This Row],[Date]]), 0)),"")</f>
        <v/>
      </c>
      <c r="Q204" s="105">
        <f t="shared" si="5"/>
        <v>2.8</v>
      </c>
      <c r="R204" s="105" t="str" cm="1">
        <f t="array" ref="R204">IFERROR(INDEX(EDF[[Sommeil]:[Sommeil]], MATCH(1, (EDF[[Nom]:[Nom]]=$D$4)*(EDF[[Date]:[Date]]=Fitness[[#This Row],[Date]]), 0)),"")</f>
        <v/>
      </c>
      <c r="S204" s="105">
        <f t="shared" si="6"/>
        <v>2</v>
      </c>
      <c r="T204" s="105" t="str" cm="1">
        <f t="array" ref="T204">IFERROR(INDEX(EDF[[Etat Physique]:[Etat Physique]], MATCH(1, (EDF[[Nom]:[Nom]]=$D$4)*(EDF[[Date]:[Date]]=Fitness[[#This Row],[Date]]), 0)),"")</f>
        <v/>
      </c>
      <c r="U204" s="105">
        <f t="shared" si="7"/>
        <v>2.6</v>
      </c>
      <c r="V204" s="105" t="str" cm="1">
        <f t="array" ref="V204">IFERROR(INDEX(EDF[[Hydratation]:[Hydratation]], MATCH(1, (EDF[[Nom]:[Nom]]=$D$4)*(EDF[[Date]:[Date]]=Fitness[[#This Row],[Date]]), 0)),"")</f>
        <v/>
      </c>
      <c r="W204" s="105">
        <f t="shared" si="8"/>
        <v>3.2</v>
      </c>
      <c r="X204" s="105" t="str" cm="1">
        <f t="array" ref="X204">IFERROR(INDEX(EDF[[Nutrition]:[Nutrition]], MATCH(1, (EDF[[Nom]:[Nom]]=$D$4)*(EDF[[Date]:[Date]]=Fitness[[#This Row],[Date]]), 0)),"")</f>
        <v/>
      </c>
      <c r="Y204" s="105">
        <f t="shared" si="9"/>
        <v>2.8</v>
      </c>
      <c r="Z204" s="5" t="str" cm="1">
        <f t="array" ref="Z204">IFERROR(INDEX(RPE[[Investissement du jour]:[Investissement du jour]], MATCH(1, (RPE[[Nom]:[Nom]]=$D$4)*(RPE[[Date]:[Date]]=Fitness[[#This Row],[Date]]), 0)), "")</f>
        <v/>
      </c>
      <c r="AB204" s="4"/>
      <c r="AC204" s="4"/>
      <c r="AF204" s="4"/>
      <c r="AG204" s="4"/>
      <c r="AH204" s="4"/>
      <c r="AI204" s="4"/>
      <c r="AJ204" s="4"/>
      <c r="AL204" s="4"/>
      <c r="AM204" s="4"/>
      <c r="AP204" s="4"/>
      <c r="AQ204" s="4"/>
      <c r="AR204" s="4"/>
      <c r="AS204" s="4"/>
      <c r="AT204" s="4"/>
      <c r="AU204" s="4"/>
      <c r="AV204" s="4"/>
    </row>
    <row r="205" spans="3:48" x14ac:dyDescent="0.2">
      <c r="C205" s="95">
        <f t="shared" si="12"/>
        <v>45200</v>
      </c>
      <c r="D205" s="96">
        <v>45200</v>
      </c>
      <c r="E205" s="106" cm="1">
        <f t="array" ref="E205">IFERROR(INDEX(RPE[[sRPE_tot]:[sRPE_tot]], MATCH(1, (RPE[[Nom]:[Nom]]=$D$4)*(RPE[[Date]:[Date]]=Fitness[[#This Row],[Date]]), 0)), 0)</f>
        <v>0</v>
      </c>
      <c r="F205" s="106">
        <f t="shared" si="13"/>
        <v>0</v>
      </c>
      <c r="G205" s="106">
        <f t="shared" si="14"/>
        <v>0</v>
      </c>
      <c r="H205" s="106">
        <f t="shared" si="15"/>
        <v>0</v>
      </c>
      <c r="I205" s="106">
        <f>IFERROR(Fitness[[#This Row],[Charge moy]]/Fitness[[#This Row],[ET (SD)]], 0)</f>
        <v>0</v>
      </c>
      <c r="J205" s="106">
        <f>IFERROR(Fitness[[#This Row],[Charge hebdo]]*Fitness[[#This Row],[Monotonie]], 0)</f>
        <v>0</v>
      </c>
      <c r="K205" s="106">
        <f>IFERROR(Fitness[[#This Row],[Charge hebdo]]-Fitness[[#This Row],[Fatigue]], 0)</f>
        <v>0</v>
      </c>
      <c r="L205" s="105" t="str" cm="1">
        <f t="array" ref="L205">IFERROR(INDEX(EDF[[Total EDF]:[Total EDF]], MATCH(1, (EDF[[Nom]:[Nom]]=$D$4)*(EDF[[Date]:[Date]]=Fitness[[#This Row],[Date]]), 0)),"")</f>
        <v/>
      </c>
      <c r="M205" s="105">
        <f t="shared" si="11"/>
        <v>15.4</v>
      </c>
      <c r="N205" s="105" t="str" cm="1">
        <f t="array" ref="N205">IFERROR(INDEX(EDF[[Humeur]:[Humeur]], MATCH(1, (EDF[[Nom]:[Nom]]=$D$4)*(EDF[[Date]:[Date]]=Fitness[[#This Row],[Date]]), 0)),"")</f>
        <v/>
      </c>
      <c r="O205" s="105">
        <f t="shared" si="4"/>
        <v>2</v>
      </c>
      <c r="P205" s="105" t="str" cm="1">
        <f t="array" ref="P205">IFERROR(INDEX(EDF[[Stress]:[Stress]], MATCH(1, (EDF[[Nom]:[Nom]]=$D$4)*(EDF[[Date]:[Date]]=Fitness[[#This Row],[Date]]), 0)),"")</f>
        <v/>
      </c>
      <c r="Q205" s="105">
        <f t="shared" si="5"/>
        <v>2.8</v>
      </c>
      <c r="R205" s="105" t="str" cm="1">
        <f t="array" ref="R205">IFERROR(INDEX(EDF[[Sommeil]:[Sommeil]], MATCH(1, (EDF[[Nom]:[Nom]]=$D$4)*(EDF[[Date]:[Date]]=Fitness[[#This Row],[Date]]), 0)),"")</f>
        <v/>
      </c>
      <c r="S205" s="105">
        <f t="shared" si="6"/>
        <v>2</v>
      </c>
      <c r="T205" s="105" t="str" cm="1">
        <f t="array" ref="T205">IFERROR(INDEX(EDF[[Etat Physique]:[Etat Physique]], MATCH(1, (EDF[[Nom]:[Nom]]=$D$4)*(EDF[[Date]:[Date]]=Fitness[[#This Row],[Date]]), 0)),"")</f>
        <v/>
      </c>
      <c r="U205" s="105">
        <f t="shared" si="7"/>
        <v>2.6</v>
      </c>
      <c r="V205" s="105" t="str" cm="1">
        <f t="array" ref="V205">IFERROR(INDEX(EDF[[Hydratation]:[Hydratation]], MATCH(1, (EDF[[Nom]:[Nom]]=$D$4)*(EDF[[Date]:[Date]]=Fitness[[#This Row],[Date]]), 0)),"")</f>
        <v/>
      </c>
      <c r="W205" s="105">
        <f t="shared" si="8"/>
        <v>3.2</v>
      </c>
      <c r="X205" s="105" t="str" cm="1">
        <f t="array" ref="X205">IFERROR(INDEX(EDF[[Nutrition]:[Nutrition]], MATCH(1, (EDF[[Nom]:[Nom]]=$D$4)*(EDF[[Date]:[Date]]=Fitness[[#This Row],[Date]]), 0)),"")</f>
        <v/>
      </c>
      <c r="Y205" s="105">
        <f t="shared" si="9"/>
        <v>2.8</v>
      </c>
      <c r="Z205" s="5" t="str" cm="1">
        <f t="array" ref="Z205">IFERROR(INDEX(RPE[[Investissement du jour]:[Investissement du jour]], MATCH(1, (RPE[[Nom]:[Nom]]=$D$4)*(RPE[[Date]:[Date]]=Fitness[[#This Row],[Date]]), 0)), "")</f>
        <v/>
      </c>
      <c r="AB205" s="4"/>
      <c r="AC205" s="4"/>
      <c r="AF205" s="4"/>
      <c r="AG205" s="4"/>
      <c r="AH205" s="4"/>
      <c r="AI205" s="4"/>
      <c r="AJ205" s="4"/>
      <c r="AL205" s="4"/>
      <c r="AM205" s="4"/>
      <c r="AP205" s="4"/>
      <c r="AQ205" s="4"/>
      <c r="AR205" s="4"/>
      <c r="AS205" s="4"/>
      <c r="AT205" s="4"/>
      <c r="AU205" s="4"/>
      <c r="AV205" s="4"/>
    </row>
    <row r="206" spans="3:48" x14ac:dyDescent="0.2">
      <c r="C206" s="95">
        <f t="shared" si="12"/>
        <v>45201</v>
      </c>
      <c r="D206" s="96">
        <v>45201</v>
      </c>
      <c r="E206" s="106" cm="1">
        <f t="array" ref="E206">IFERROR(INDEX(RPE[[sRPE_tot]:[sRPE_tot]], MATCH(1, (RPE[[Nom]:[Nom]]=$D$4)*(RPE[[Date]:[Date]]=Fitness[[#This Row],[Date]]), 0)), 0)</f>
        <v>0</v>
      </c>
      <c r="F206" s="106">
        <f t="shared" si="13"/>
        <v>0</v>
      </c>
      <c r="G206" s="106">
        <f t="shared" si="14"/>
        <v>0</v>
      </c>
      <c r="H206" s="106">
        <f t="shared" si="15"/>
        <v>0</v>
      </c>
      <c r="I206" s="106">
        <f>IFERROR(Fitness[[#This Row],[Charge moy]]/Fitness[[#This Row],[ET (SD)]], 0)</f>
        <v>0</v>
      </c>
      <c r="J206" s="106">
        <f>IFERROR(Fitness[[#This Row],[Charge hebdo]]*Fitness[[#This Row],[Monotonie]], 0)</f>
        <v>0</v>
      </c>
      <c r="K206" s="106">
        <f>IFERROR(Fitness[[#This Row],[Charge hebdo]]-Fitness[[#This Row],[Fatigue]], 0)</f>
        <v>0</v>
      </c>
      <c r="L206" s="105" cm="1">
        <f t="array" ref="L206">IFERROR(INDEX(EDF[[Total EDF]:[Total EDF]], MATCH(1, (EDF[[Nom]:[Nom]]=$D$4)*(EDF[[Date]:[Date]]=Fitness[[#This Row],[Date]]), 0)),"")</f>
        <v>18</v>
      </c>
      <c r="M206" s="105">
        <f t="shared" si="11"/>
        <v>14.5</v>
      </c>
      <c r="N206" s="105" cm="1">
        <f t="array" ref="N206">IFERROR(INDEX(EDF[[Humeur]:[Humeur]], MATCH(1, (EDF[[Nom]:[Nom]]=$D$4)*(EDF[[Date]:[Date]]=Fitness[[#This Row],[Date]]), 0)),"")</f>
        <v>3</v>
      </c>
      <c r="O206" s="105">
        <f t="shared" ref="O206" si="16">IFERROR(AVERAGE(N199:N205), "")</f>
        <v>2</v>
      </c>
      <c r="P206" s="105" cm="1">
        <f t="array" ref="P206">IFERROR(INDEX(EDF[[Stress]:[Stress]], MATCH(1, (EDF[[Nom]:[Nom]]=$D$4)*(EDF[[Date]:[Date]]=Fitness[[#This Row],[Date]]), 0)),"")</f>
        <v>2</v>
      </c>
      <c r="Q206" s="105">
        <f t="shared" ref="Q206" si="17">IFERROR(AVERAGE(P199:P205), "")</f>
        <v>2.5</v>
      </c>
      <c r="R206" s="105" cm="1">
        <f t="array" ref="R206">IFERROR(INDEX(EDF[[Sommeil]:[Sommeil]], MATCH(1, (EDF[[Nom]:[Nom]]=$D$4)*(EDF[[Date]:[Date]]=Fitness[[#This Row],[Date]]), 0)),"")</f>
        <v>3</v>
      </c>
      <c r="S206" s="105">
        <f t="shared" ref="S206" si="18">IFERROR(AVERAGE(R199:R205), "")</f>
        <v>1.75</v>
      </c>
      <c r="T206" s="105" cm="1">
        <f t="array" ref="T206">IFERROR(INDEX(EDF[[Etat Physique]:[Etat Physique]], MATCH(1, (EDF[[Nom]:[Nom]]=$D$4)*(EDF[[Date]:[Date]]=Fitness[[#This Row],[Date]]), 0)),"")</f>
        <v>2</v>
      </c>
      <c r="U206" s="105">
        <f t="shared" ref="U206" si="19">IFERROR(AVERAGE(T199:T205), "")</f>
        <v>2.75</v>
      </c>
      <c r="V206" s="105" cm="1">
        <f t="array" ref="V206">IFERROR(INDEX(EDF[[Hydratation]:[Hydratation]], MATCH(1, (EDF[[Nom]:[Nom]]=$D$4)*(EDF[[Date]:[Date]]=Fitness[[#This Row],[Date]]), 0)),"")</f>
        <v>4</v>
      </c>
      <c r="W206" s="105">
        <f t="shared" ref="W206" si="20">IFERROR(AVERAGE(V199:V205), "")</f>
        <v>3</v>
      </c>
      <c r="X206" s="105" cm="1">
        <f t="array" ref="X206">IFERROR(INDEX(EDF[[Nutrition]:[Nutrition]], MATCH(1, (EDF[[Nom]:[Nom]]=$D$4)*(EDF[[Date]:[Date]]=Fitness[[#This Row],[Date]]), 0)),"")</f>
        <v>4</v>
      </c>
      <c r="Y206" s="105">
        <f t="shared" ref="Y206" si="21">IFERROR(AVERAGE(X199:X205), "")</f>
        <v>2.5</v>
      </c>
      <c r="Z206" s="5" t="str" cm="1">
        <f t="array" ref="Z206">IFERROR(INDEX(RPE[[Investissement du jour]:[Investissement du jour]], MATCH(1, (RPE[[Nom]:[Nom]]=$D$4)*(RPE[[Date]:[Date]]=Fitness[[#This Row],[Date]]), 0)), "")</f>
        <v/>
      </c>
      <c r="AB206" s="4"/>
      <c r="AC206" s="4"/>
      <c r="AF206" s="4"/>
      <c r="AG206" s="4"/>
      <c r="AH206" s="4"/>
      <c r="AI206" s="4"/>
      <c r="AJ206" s="4"/>
      <c r="AL206" s="4"/>
      <c r="AM206" s="4"/>
      <c r="AP206" s="4"/>
      <c r="AQ206" s="4"/>
      <c r="AR206" s="4"/>
      <c r="AS206" s="4"/>
      <c r="AT206" s="4"/>
      <c r="AU206" s="4"/>
      <c r="AV206" s="4"/>
    </row>
    <row r="207" spans="3:48" x14ac:dyDescent="0.2">
      <c r="C207" s="95">
        <f t="shared" si="12"/>
        <v>45202</v>
      </c>
      <c r="D207" s="96">
        <v>45202</v>
      </c>
      <c r="E207" s="106" cm="1">
        <f t="array" ref="E207">IFERROR(INDEX(RPE[[sRPE_tot]:[sRPE_tot]], MATCH(1, (RPE[[Nom]:[Nom]]=$D$4)*(RPE[[Date]:[Date]]=Fitness[[#This Row],[Date]]), 0)), 0)</f>
        <v>0</v>
      </c>
      <c r="F207" s="106">
        <f t="shared" si="13"/>
        <v>0</v>
      </c>
      <c r="G207" s="106">
        <f t="shared" si="14"/>
        <v>0</v>
      </c>
      <c r="H207" s="106">
        <f t="shared" si="15"/>
        <v>0</v>
      </c>
      <c r="I207" s="106">
        <f>IFERROR(Fitness[[#This Row],[Charge moy]]/Fitness[[#This Row],[ET (SD)]], 0)</f>
        <v>0</v>
      </c>
      <c r="J207" s="106">
        <f>IFERROR(Fitness[[#This Row],[Charge hebdo]]*Fitness[[#This Row],[Monotonie]], 0)</f>
        <v>0</v>
      </c>
      <c r="K207" s="106">
        <f>IFERROR(Fitness[[#This Row],[Charge hebdo]]-Fitness[[#This Row],[Fatigue]], 0)</f>
        <v>0</v>
      </c>
      <c r="L207" s="105" cm="1">
        <f t="array" ref="L207">IFERROR(INDEX(EDF[[Total EDF]:[Total EDF]], MATCH(1, (EDF[[Nom]:[Nom]]=$D$4)*(EDF[[Date]:[Date]]=Fitness[[#This Row],[Date]]), 0)),"")</f>
        <v>19</v>
      </c>
      <c r="M207" s="105">
        <f t="shared" si="11"/>
        <v>14.5</v>
      </c>
      <c r="N207" s="105" cm="1">
        <f t="array" ref="N207">IFERROR(INDEX(EDF[[Humeur]:[Humeur]], MATCH(1, (EDF[[Nom]:[Nom]]=$D$4)*(EDF[[Date]:[Date]]=Fitness[[#This Row],[Date]]), 0)),"")</f>
        <v>3</v>
      </c>
      <c r="O207" s="105">
        <f t="shared" si="4"/>
        <v>2</v>
      </c>
      <c r="P207" s="105" cm="1">
        <f t="array" ref="P207">IFERROR(INDEX(EDF[[Stress]:[Stress]], MATCH(1, (EDF[[Nom]:[Nom]]=$D$4)*(EDF[[Date]:[Date]]=Fitness[[#This Row],[Date]]), 0)),"")</f>
        <v>2</v>
      </c>
      <c r="Q207" s="105">
        <f t="shared" si="5"/>
        <v>2</v>
      </c>
      <c r="R207" s="105" cm="1">
        <f t="array" ref="R207">IFERROR(INDEX(EDF[[Sommeil]:[Sommeil]], MATCH(1, (EDF[[Nom]:[Nom]]=$D$4)*(EDF[[Date]:[Date]]=Fitness[[#This Row],[Date]]), 0)),"")</f>
        <v>2</v>
      </c>
      <c r="S207" s="105">
        <f t="shared" si="6"/>
        <v>2.25</v>
      </c>
      <c r="T207" s="105" cm="1">
        <f t="array" ref="T207">IFERROR(INDEX(EDF[[Etat Physique]:[Etat Physique]], MATCH(1, (EDF[[Nom]:[Nom]]=$D$4)*(EDF[[Date]:[Date]]=Fitness[[#This Row],[Date]]), 0)),"")</f>
        <v>4</v>
      </c>
      <c r="U207" s="105">
        <f t="shared" si="7"/>
        <v>2.75</v>
      </c>
      <c r="V207" s="105" cm="1">
        <f t="array" ref="V207">IFERROR(INDEX(EDF[[Hydratation]:[Hydratation]], MATCH(1, (EDF[[Nom]:[Nom]]=$D$4)*(EDF[[Date]:[Date]]=Fitness[[#This Row],[Date]]), 0)),"")</f>
        <v>4</v>
      </c>
      <c r="W207" s="105">
        <f t="shared" si="8"/>
        <v>3</v>
      </c>
      <c r="X207" s="105" cm="1">
        <f t="array" ref="X207">IFERROR(INDEX(EDF[[Nutrition]:[Nutrition]], MATCH(1, (EDF[[Nom]:[Nom]]=$D$4)*(EDF[[Date]:[Date]]=Fitness[[#This Row],[Date]]), 0)),"")</f>
        <v>4</v>
      </c>
      <c r="Y207" s="105">
        <f t="shared" si="9"/>
        <v>2.5</v>
      </c>
      <c r="Z207" s="5" t="str" cm="1">
        <f t="array" ref="Z207">IFERROR(INDEX(RPE[[Investissement du jour]:[Investissement du jour]], MATCH(1, (RPE[[Nom]:[Nom]]=$D$4)*(RPE[[Date]:[Date]]=Fitness[[#This Row],[Date]]), 0)), "")</f>
        <v/>
      </c>
      <c r="AB207" s="4"/>
      <c r="AC207" s="4"/>
      <c r="AF207" s="4"/>
      <c r="AG207" s="4"/>
      <c r="AH207" s="4"/>
      <c r="AI207" s="4"/>
      <c r="AJ207" s="4"/>
      <c r="AL207" s="4"/>
      <c r="AM207" s="4"/>
      <c r="AP207" s="4"/>
      <c r="AQ207" s="4"/>
      <c r="AR207" s="4"/>
      <c r="AS207" s="4"/>
      <c r="AT207" s="4"/>
      <c r="AU207" s="4"/>
      <c r="AV207" s="4"/>
    </row>
    <row r="208" spans="3:48" x14ac:dyDescent="0.2">
      <c r="C208" s="95">
        <f t="shared" si="12"/>
        <v>45203</v>
      </c>
      <c r="D208" s="96">
        <v>45203</v>
      </c>
      <c r="E208" s="106" cm="1">
        <f t="array" ref="E208">IFERROR(INDEX(RPE[[sRPE_tot]:[sRPE_tot]], MATCH(1, (RPE[[Nom]:[Nom]]=$D$4)*(RPE[[Date]:[Date]]=Fitness[[#This Row],[Date]]), 0)), 0)</f>
        <v>0</v>
      </c>
      <c r="F208" s="106">
        <f t="shared" si="13"/>
        <v>0</v>
      </c>
      <c r="G208" s="106">
        <f t="shared" si="14"/>
        <v>0</v>
      </c>
      <c r="H208" s="106">
        <f t="shared" si="15"/>
        <v>0</v>
      </c>
      <c r="I208" s="106">
        <f>IFERROR(Fitness[[#This Row],[Charge moy]]/Fitness[[#This Row],[ET (SD)]], 0)</f>
        <v>0</v>
      </c>
      <c r="J208" s="106">
        <f>IFERROR(Fitness[[#This Row],[Charge hebdo]]*Fitness[[#This Row],[Monotonie]], 0)</f>
        <v>0</v>
      </c>
      <c r="K208" s="106">
        <f>IFERROR(Fitness[[#This Row],[Charge hebdo]]-Fitness[[#This Row],[Fatigue]], 0)</f>
        <v>0</v>
      </c>
      <c r="L208" s="105" cm="1">
        <f t="array" ref="L208">IFERROR(INDEX(EDF[[Total EDF]:[Total EDF]], MATCH(1, (EDF[[Nom]:[Nom]]=$D$4)*(EDF[[Date]:[Date]]=Fitness[[#This Row],[Date]]), 0)),"")</f>
        <v>18</v>
      </c>
      <c r="M208" s="105">
        <f t="shared" si="11"/>
        <v>16.25</v>
      </c>
      <c r="N208" s="105" cm="1">
        <f t="array" ref="N208">IFERROR(INDEX(EDF[[Humeur]:[Humeur]], MATCH(1, (EDF[[Nom]:[Nom]]=$D$4)*(EDF[[Date]:[Date]]=Fitness[[#This Row],[Date]]), 0)),"")</f>
        <v>3</v>
      </c>
      <c r="O208" s="105">
        <f t="shared" ref="O208" si="22">IFERROR(AVERAGE(N201:N207), "")</f>
        <v>2.25</v>
      </c>
      <c r="P208" s="105" cm="1">
        <f t="array" ref="P208">IFERROR(INDEX(EDF[[Stress]:[Stress]], MATCH(1, (EDF[[Nom]:[Nom]]=$D$4)*(EDF[[Date]:[Date]]=Fitness[[#This Row],[Date]]), 0)),"")</f>
        <v>2</v>
      </c>
      <c r="Q208" s="105">
        <f t="shared" ref="Q208" si="23">IFERROR(AVERAGE(P201:P207), "")</f>
        <v>2</v>
      </c>
      <c r="R208" s="105" cm="1">
        <f t="array" ref="R208">IFERROR(INDEX(EDF[[Sommeil]:[Sommeil]], MATCH(1, (EDF[[Nom]:[Nom]]=$D$4)*(EDF[[Date]:[Date]]=Fitness[[#This Row],[Date]]), 0)),"")</f>
        <v>3</v>
      </c>
      <c r="S208" s="105">
        <f t="shared" ref="S208" si="24">IFERROR(AVERAGE(R201:R207), "")</f>
        <v>2.5</v>
      </c>
      <c r="T208" s="105" cm="1">
        <f t="array" ref="T208">IFERROR(INDEX(EDF[[Etat Physique]:[Etat Physique]], MATCH(1, (EDF[[Nom]:[Nom]]=$D$4)*(EDF[[Date]:[Date]]=Fitness[[#This Row],[Date]]), 0)),"")</f>
        <v>2</v>
      </c>
      <c r="U208" s="105">
        <f t="shared" ref="U208" si="25">IFERROR(AVERAGE(T201:T207), "")</f>
        <v>2.75</v>
      </c>
      <c r="V208" s="105" cm="1">
        <f t="array" ref="V208">IFERROR(INDEX(EDF[[Hydratation]:[Hydratation]], MATCH(1, (EDF[[Nom]:[Nom]]=$D$4)*(EDF[[Date]:[Date]]=Fitness[[#This Row],[Date]]), 0)),"")</f>
        <v>4</v>
      </c>
      <c r="W208" s="105">
        <f t="shared" ref="W208" si="26">IFERROR(AVERAGE(V201:V207), "")</f>
        <v>3.5</v>
      </c>
      <c r="X208" s="105" cm="1">
        <f t="array" ref="X208">IFERROR(INDEX(EDF[[Nutrition]:[Nutrition]], MATCH(1, (EDF[[Nom]:[Nom]]=$D$4)*(EDF[[Date]:[Date]]=Fitness[[#This Row],[Date]]), 0)),"")</f>
        <v>4</v>
      </c>
      <c r="Y208" s="105">
        <f t="shared" ref="Y208" si="27">IFERROR(AVERAGE(X201:X207), "")</f>
        <v>3.25</v>
      </c>
      <c r="Z208" s="5" t="str" cm="1">
        <f t="array" ref="Z208">IFERROR(INDEX(RPE[[Investissement du jour]:[Investissement du jour]], MATCH(1, (RPE[[Nom]:[Nom]]=$D$4)*(RPE[[Date]:[Date]]=Fitness[[#This Row],[Date]]), 0)), "")</f>
        <v/>
      </c>
      <c r="AB208" s="4"/>
      <c r="AC208" s="4"/>
      <c r="AF208" s="4"/>
      <c r="AG208" s="4"/>
      <c r="AH208" s="4"/>
      <c r="AI208" s="4"/>
      <c r="AJ208" s="4"/>
      <c r="AL208" s="4"/>
      <c r="AM208" s="4"/>
      <c r="AP208" s="4"/>
      <c r="AQ208" s="4"/>
      <c r="AR208" s="4"/>
      <c r="AS208" s="4"/>
      <c r="AT208" s="4"/>
      <c r="AU208" s="4"/>
      <c r="AV208" s="4"/>
    </row>
    <row r="209" spans="3:48" x14ac:dyDescent="0.2">
      <c r="C209" s="95">
        <f t="shared" si="12"/>
        <v>45204</v>
      </c>
      <c r="D209" s="96">
        <v>45204</v>
      </c>
      <c r="E209" s="106" cm="1">
        <f t="array" ref="E209">IFERROR(INDEX(RPE[[sRPE_tot]:[sRPE_tot]], MATCH(1, (RPE[[Nom]:[Nom]]=$D$4)*(RPE[[Date]:[Date]]=Fitness[[#This Row],[Date]]), 0)), 0)</f>
        <v>0</v>
      </c>
      <c r="F209" s="106">
        <f t="shared" si="13"/>
        <v>0</v>
      </c>
      <c r="G209" s="106">
        <f t="shared" si="14"/>
        <v>0</v>
      </c>
      <c r="H209" s="106">
        <f t="shared" si="15"/>
        <v>0</v>
      </c>
      <c r="I209" s="106">
        <f>IFERROR(Fitness[[#This Row],[Charge moy]]/Fitness[[#This Row],[ET (SD)]], 0)</f>
        <v>0</v>
      </c>
      <c r="J209" s="106">
        <f>IFERROR(Fitness[[#This Row],[Charge hebdo]]*Fitness[[#This Row],[Monotonie]], 0)</f>
        <v>0</v>
      </c>
      <c r="K209" s="106">
        <f>IFERROR(Fitness[[#This Row],[Charge hebdo]]-Fitness[[#This Row],[Fatigue]], 0)</f>
        <v>0</v>
      </c>
      <c r="L209" s="105" t="str" cm="1">
        <f t="array" ref="L209">IFERROR(INDEX(EDF[[Total EDF]:[Total EDF]], MATCH(1, (EDF[[Nom]:[Nom]]=$D$4)*(EDF[[Date]:[Date]]=Fitness[[#This Row],[Date]]), 0)),"")</f>
        <v/>
      </c>
      <c r="M209" s="105">
        <f t="shared" si="11"/>
        <v>16.5</v>
      </c>
      <c r="N209" s="105" t="str" cm="1">
        <f t="array" ref="N209">IFERROR(INDEX(EDF[[Humeur]:[Humeur]], MATCH(1, (EDF[[Nom]:[Nom]]=$D$4)*(EDF[[Date]:[Date]]=Fitness[[#This Row],[Date]]), 0)),"")</f>
        <v/>
      </c>
      <c r="O209" s="105">
        <f t="shared" si="4"/>
        <v>2.5</v>
      </c>
      <c r="P209" s="105" t="str" cm="1">
        <f t="array" ref="P209">IFERROR(INDEX(EDF[[Stress]:[Stress]], MATCH(1, (EDF[[Nom]:[Nom]]=$D$4)*(EDF[[Date]:[Date]]=Fitness[[#This Row],[Date]]), 0)),"")</f>
        <v/>
      </c>
      <c r="Q209" s="105">
        <f t="shared" si="5"/>
        <v>2</v>
      </c>
      <c r="R209" s="105" t="str" cm="1">
        <f t="array" ref="R209">IFERROR(INDEX(EDF[[Sommeil]:[Sommeil]], MATCH(1, (EDF[[Nom]:[Nom]]=$D$4)*(EDF[[Date]:[Date]]=Fitness[[#This Row],[Date]]), 0)),"")</f>
        <v/>
      </c>
      <c r="S209" s="105">
        <f t="shared" si="6"/>
        <v>2.75</v>
      </c>
      <c r="T209" s="105" t="str" cm="1">
        <f t="array" ref="T209">IFERROR(INDEX(EDF[[Etat Physique]:[Etat Physique]], MATCH(1, (EDF[[Nom]:[Nom]]=$D$4)*(EDF[[Date]:[Date]]=Fitness[[#This Row],[Date]]), 0)),"")</f>
        <v/>
      </c>
      <c r="U209" s="105">
        <f t="shared" si="7"/>
        <v>2.5</v>
      </c>
      <c r="V209" s="105" t="str" cm="1">
        <f t="array" ref="V209">IFERROR(INDEX(EDF[[Hydratation]:[Hydratation]], MATCH(1, (EDF[[Nom]:[Nom]]=$D$4)*(EDF[[Date]:[Date]]=Fitness[[#This Row],[Date]]), 0)),"")</f>
        <v/>
      </c>
      <c r="W209" s="105">
        <f t="shared" si="8"/>
        <v>3.5</v>
      </c>
      <c r="X209" s="105" t="str" cm="1">
        <f t="array" ref="X209">IFERROR(INDEX(EDF[[Nutrition]:[Nutrition]], MATCH(1, (EDF[[Nom]:[Nom]]=$D$4)*(EDF[[Date]:[Date]]=Fitness[[#This Row],[Date]]), 0)),"")</f>
        <v/>
      </c>
      <c r="Y209" s="105">
        <f t="shared" si="9"/>
        <v>3.25</v>
      </c>
      <c r="Z209" s="5" t="str" cm="1">
        <f t="array" ref="Z209">IFERROR(INDEX(RPE[[Investissement du jour]:[Investissement du jour]], MATCH(1, (RPE[[Nom]:[Nom]]=$D$4)*(RPE[[Date]:[Date]]=Fitness[[#This Row],[Date]]), 0)), "")</f>
        <v/>
      </c>
      <c r="AB209" s="4"/>
      <c r="AC209" s="4"/>
      <c r="AF209" s="4"/>
      <c r="AG209" s="4"/>
      <c r="AH209" s="4"/>
      <c r="AI209" s="4"/>
      <c r="AJ209" s="4"/>
      <c r="AL209" s="4"/>
      <c r="AM209" s="4"/>
      <c r="AP209" s="4"/>
      <c r="AQ209" s="4"/>
      <c r="AR209" s="4"/>
      <c r="AS209" s="4"/>
      <c r="AT209" s="4"/>
      <c r="AU209" s="4"/>
      <c r="AV209" s="4"/>
    </row>
    <row r="210" spans="3:48" x14ac:dyDescent="0.2">
      <c r="C210" s="95">
        <f t="shared" si="12"/>
        <v>45205</v>
      </c>
      <c r="D210" s="96">
        <v>45205</v>
      </c>
      <c r="E210" s="106" cm="1">
        <f t="array" ref="E210">IFERROR(INDEX(RPE[[sRPE_tot]:[sRPE_tot]], MATCH(1, (RPE[[Nom]:[Nom]]=$D$4)*(RPE[[Date]:[Date]]=Fitness[[#This Row],[Date]]), 0)), 0)</f>
        <v>0</v>
      </c>
      <c r="F210" s="106">
        <f t="shared" si="13"/>
        <v>0</v>
      </c>
      <c r="G210" s="106">
        <f t="shared" si="14"/>
        <v>0</v>
      </c>
      <c r="H210" s="106">
        <f t="shared" si="15"/>
        <v>0</v>
      </c>
      <c r="I210" s="106">
        <f>IFERROR(Fitness[[#This Row],[Charge moy]]/Fitness[[#This Row],[ET (SD)]], 0)</f>
        <v>0</v>
      </c>
      <c r="J210" s="106">
        <f>IFERROR(Fitness[[#This Row],[Charge hebdo]]*Fitness[[#This Row],[Monotonie]], 0)</f>
        <v>0</v>
      </c>
      <c r="K210" s="106">
        <f>IFERROR(Fitness[[#This Row],[Charge hebdo]]-Fitness[[#This Row],[Fatigue]], 0)</f>
        <v>0</v>
      </c>
      <c r="L210" s="105" cm="1">
        <f t="array" ref="L210">IFERROR(INDEX(EDF[[Total EDF]:[Total EDF]], MATCH(1, (EDF[[Nom]:[Nom]]=$D$4)*(EDF[[Date]:[Date]]=Fitness[[#This Row],[Date]]), 0)),"")</f>
        <v>19</v>
      </c>
      <c r="M210" s="105">
        <f t="shared" si="11"/>
        <v>16.5</v>
      </c>
      <c r="N210" s="105" cm="1">
        <f t="array" ref="N210">IFERROR(INDEX(EDF[[Humeur]:[Humeur]], MATCH(1, (EDF[[Nom]:[Nom]]=$D$4)*(EDF[[Date]:[Date]]=Fitness[[#This Row],[Date]]), 0)),"")</f>
        <v>1</v>
      </c>
      <c r="O210" s="105">
        <f t="shared" si="4"/>
        <v>2.5</v>
      </c>
      <c r="P210" s="105" cm="1">
        <f t="array" ref="P210">IFERROR(INDEX(EDF[[Stress]:[Stress]], MATCH(1, (EDF[[Nom]:[Nom]]=$D$4)*(EDF[[Date]:[Date]]=Fitness[[#This Row],[Date]]), 0)),"")</f>
        <v>2</v>
      </c>
      <c r="Q210" s="105">
        <f t="shared" si="5"/>
        <v>2</v>
      </c>
      <c r="R210" s="105" cm="1">
        <f t="array" ref="R210">IFERROR(INDEX(EDF[[Sommeil]:[Sommeil]], MATCH(1, (EDF[[Nom]:[Nom]]=$D$4)*(EDF[[Date]:[Date]]=Fitness[[#This Row],[Date]]), 0)),"")</f>
        <v>4</v>
      </c>
      <c r="S210" s="105">
        <f t="shared" si="6"/>
        <v>2.75</v>
      </c>
      <c r="T210" s="105" cm="1">
        <f t="array" ref="T210">IFERROR(INDEX(EDF[[Etat Physique]:[Etat Physique]], MATCH(1, (EDF[[Nom]:[Nom]]=$D$4)*(EDF[[Date]:[Date]]=Fitness[[#This Row],[Date]]), 0)),"")</f>
        <v>4</v>
      </c>
      <c r="U210" s="105">
        <f t="shared" si="7"/>
        <v>2.5</v>
      </c>
      <c r="V210" s="105" cm="1">
        <f t="array" ref="V210">IFERROR(INDEX(EDF[[Hydratation]:[Hydratation]], MATCH(1, (EDF[[Nom]:[Nom]]=$D$4)*(EDF[[Date]:[Date]]=Fitness[[#This Row],[Date]]), 0)),"")</f>
        <v>4</v>
      </c>
      <c r="W210" s="105">
        <f t="shared" si="8"/>
        <v>3.5</v>
      </c>
      <c r="X210" s="105" cm="1">
        <f t="array" ref="X210">IFERROR(INDEX(EDF[[Nutrition]:[Nutrition]], MATCH(1, (EDF[[Nom]:[Nom]]=$D$4)*(EDF[[Date]:[Date]]=Fitness[[#This Row],[Date]]), 0)),"")</f>
        <v>4</v>
      </c>
      <c r="Y210" s="105">
        <f t="shared" si="9"/>
        <v>3.25</v>
      </c>
      <c r="Z210" s="5" t="str" cm="1">
        <f t="array" ref="Z210">IFERROR(INDEX(RPE[[Investissement du jour]:[Investissement du jour]], MATCH(1, (RPE[[Nom]:[Nom]]=$D$4)*(RPE[[Date]:[Date]]=Fitness[[#This Row],[Date]]), 0)), "")</f>
        <v/>
      </c>
      <c r="AB210" s="4"/>
      <c r="AC210" s="4"/>
      <c r="AF210" s="4"/>
      <c r="AG210" s="4"/>
      <c r="AH210" s="4"/>
      <c r="AI210" s="4"/>
      <c r="AJ210" s="4"/>
      <c r="AL210" s="4"/>
      <c r="AM210" s="4"/>
      <c r="AP210" s="4"/>
      <c r="AQ210" s="4"/>
      <c r="AR210" s="4"/>
      <c r="AS210" s="4"/>
      <c r="AT210" s="4"/>
      <c r="AU210" s="4"/>
      <c r="AV210" s="4"/>
    </row>
    <row r="211" spans="3:48" x14ac:dyDescent="0.2">
      <c r="C211" s="95">
        <f t="shared" si="12"/>
        <v>45206</v>
      </c>
      <c r="D211" s="96">
        <v>45206</v>
      </c>
      <c r="E211" s="106" cm="1">
        <f t="array" ref="E211">IFERROR(INDEX(RPE[[sRPE_tot]:[sRPE_tot]], MATCH(1, (RPE[[Nom]:[Nom]]=$D$4)*(RPE[[Date]:[Date]]=Fitness[[#This Row],[Date]]), 0)), 0)</f>
        <v>0</v>
      </c>
      <c r="F211" s="106">
        <f t="shared" si="13"/>
        <v>0</v>
      </c>
      <c r="G211" s="106">
        <f t="shared" si="14"/>
        <v>0</v>
      </c>
      <c r="H211" s="106">
        <f t="shared" si="15"/>
        <v>0</v>
      </c>
      <c r="I211" s="106">
        <f>IFERROR(Fitness[[#This Row],[Charge moy]]/Fitness[[#This Row],[ET (SD)]], 0)</f>
        <v>0</v>
      </c>
      <c r="J211" s="106">
        <f>IFERROR(Fitness[[#This Row],[Charge hebdo]]*Fitness[[#This Row],[Monotonie]], 0)</f>
        <v>0</v>
      </c>
      <c r="K211" s="106">
        <f>IFERROR(Fitness[[#This Row],[Charge hebdo]]-Fitness[[#This Row],[Fatigue]], 0)</f>
        <v>0</v>
      </c>
      <c r="L211" s="105" t="str" cm="1">
        <f t="array" ref="L211">IFERROR(INDEX(EDF[[Total EDF]:[Total EDF]], MATCH(1, (EDF[[Nom]:[Nom]]=$D$4)*(EDF[[Date]:[Date]]=Fitness[[#This Row],[Date]]), 0)),"")</f>
        <v/>
      </c>
      <c r="M211" s="105">
        <f t="shared" si="11"/>
        <v>18.5</v>
      </c>
      <c r="N211" s="105" t="str" cm="1">
        <f t="array" ref="N211">IFERROR(INDEX(EDF[[Humeur]:[Humeur]], MATCH(1, (EDF[[Nom]:[Nom]]=$D$4)*(EDF[[Date]:[Date]]=Fitness[[#This Row],[Date]]), 0)),"")</f>
        <v/>
      </c>
      <c r="O211" s="105">
        <f t="shared" si="4"/>
        <v>2.5</v>
      </c>
      <c r="P211" s="105" t="str" cm="1">
        <f t="array" ref="P211">IFERROR(INDEX(EDF[[Stress]:[Stress]], MATCH(1, (EDF[[Nom]:[Nom]]=$D$4)*(EDF[[Date]:[Date]]=Fitness[[#This Row],[Date]]), 0)),"")</f>
        <v/>
      </c>
      <c r="Q211" s="105">
        <f t="shared" si="5"/>
        <v>2</v>
      </c>
      <c r="R211" s="105" t="str" cm="1">
        <f t="array" ref="R211">IFERROR(INDEX(EDF[[Sommeil]:[Sommeil]], MATCH(1, (EDF[[Nom]:[Nom]]=$D$4)*(EDF[[Date]:[Date]]=Fitness[[#This Row],[Date]]), 0)),"")</f>
        <v/>
      </c>
      <c r="S211" s="105">
        <f t="shared" si="6"/>
        <v>3</v>
      </c>
      <c r="T211" s="105" t="str" cm="1">
        <f t="array" ref="T211">IFERROR(INDEX(EDF[[Etat Physique]:[Etat Physique]], MATCH(1, (EDF[[Nom]:[Nom]]=$D$4)*(EDF[[Date]:[Date]]=Fitness[[#This Row],[Date]]), 0)),"")</f>
        <v/>
      </c>
      <c r="U211" s="105">
        <f t="shared" si="7"/>
        <v>3</v>
      </c>
      <c r="V211" s="105" t="str" cm="1">
        <f t="array" ref="V211">IFERROR(INDEX(EDF[[Hydratation]:[Hydratation]], MATCH(1, (EDF[[Nom]:[Nom]]=$D$4)*(EDF[[Date]:[Date]]=Fitness[[#This Row],[Date]]), 0)),"")</f>
        <v/>
      </c>
      <c r="W211" s="105">
        <f t="shared" si="8"/>
        <v>4</v>
      </c>
      <c r="X211" s="105" t="str" cm="1">
        <f t="array" ref="X211">IFERROR(INDEX(EDF[[Nutrition]:[Nutrition]], MATCH(1, (EDF[[Nom]:[Nom]]=$D$4)*(EDF[[Date]:[Date]]=Fitness[[#This Row],[Date]]), 0)),"")</f>
        <v/>
      </c>
      <c r="Y211" s="105">
        <f t="shared" si="9"/>
        <v>4</v>
      </c>
      <c r="Z211" s="5" t="str" cm="1">
        <f t="array" ref="Z211">IFERROR(INDEX(RPE[[Investissement du jour]:[Investissement du jour]], MATCH(1, (RPE[[Nom]:[Nom]]=$D$4)*(RPE[[Date]:[Date]]=Fitness[[#This Row],[Date]]), 0)), "")</f>
        <v/>
      </c>
      <c r="AB211" s="4"/>
      <c r="AC211" s="4"/>
      <c r="AF211" s="4"/>
      <c r="AG211" s="4"/>
      <c r="AH211" s="4"/>
      <c r="AI211" s="4"/>
      <c r="AJ211" s="4"/>
      <c r="AL211" s="4"/>
      <c r="AM211" s="4"/>
      <c r="AP211" s="4"/>
      <c r="AQ211" s="4"/>
      <c r="AR211" s="4"/>
      <c r="AS211" s="4"/>
      <c r="AT211" s="4"/>
      <c r="AU211" s="4"/>
      <c r="AV211" s="4"/>
    </row>
    <row r="212" spans="3:48" x14ac:dyDescent="0.2">
      <c r="C212" s="95">
        <f t="shared" si="12"/>
        <v>45207</v>
      </c>
      <c r="D212" s="96">
        <v>45207</v>
      </c>
      <c r="E212" s="106" cm="1">
        <f t="array" ref="E212">IFERROR(INDEX(RPE[[sRPE_tot]:[sRPE_tot]], MATCH(1, (RPE[[Nom]:[Nom]]=$D$4)*(RPE[[Date]:[Date]]=Fitness[[#This Row],[Date]]), 0)), 0)</f>
        <v>0</v>
      </c>
      <c r="F212" s="106">
        <f t="shared" si="13"/>
        <v>0</v>
      </c>
      <c r="G212" s="106">
        <f t="shared" si="14"/>
        <v>0</v>
      </c>
      <c r="H212" s="106">
        <f t="shared" si="15"/>
        <v>0</v>
      </c>
      <c r="I212" s="106">
        <f>IFERROR(Fitness[[#This Row],[Charge moy]]/Fitness[[#This Row],[ET (SD)]], 0)</f>
        <v>0</v>
      </c>
      <c r="J212" s="106">
        <f>IFERROR(Fitness[[#This Row],[Charge hebdo]]*Fitness[[#This Row],[Monotonie]], 0)</f>
        <v>0</v>
      </c>
      <c r="K212" s="106">
        <f>IFERROR(Fitness[[#This Row],[Charge hebdo]]-Fitness[[#This Row],[Fatigue]], 0)</f>
        <v>0</v>
      </c>
      <c r="L212" s="105" t="str" cm="1">
        <f t="array" ref="L212">IFERROR(INDEX(EDF[[Total EDF]:[Total EDF]], MATCH(1, (EDF[[Nom]:[Nom]]=$D$4)*(EDF[[Date]:[Date]]=Fitness[[#This Row],[Date]]), 0)),"")</f>
        <v/>
      </c>
      <c r="M212" s="105">
        <f t="shared" si="11"/>
        <v>18.5</v>
      </c>
      <c r="N212" s="105" t="str" cm="1">
        <f t="array" ref="N212">IFERROR(INDEX(EDF[[Humeur]:[Humeur]], MATCH(1, (EDF[[Nom]:[Nom]]=$D$4)*(EDF[[Date]:[Date]]=Fitness[[#This Row],[Date]]), 0)),"")</f>
        <v/>
      </c>
      <c r="O212" s="105">
        <f t="shared" si="4"/>
        <v>2.5</v>
      </c>
      <c r="P212" s="105" t="str" cm="1">
        <f t="array" ref="P212">IFERROR(INDEX(EDF[[Stress]:[Stress]], MATCH(1, (EDF[[Nom]:[Nom]]=$D$4)*(EDF[[Date]:[Date]]=Fitness[[#This Row],[Date]]), 0)),"")</f>
        <v/>
      </c>
      <c r="Q212" s="105">
        <f t="shared" si="5"/>
        <v>2</v>
      </c>
      <c r="R212" s="105" t="str" cm="1">
        <f t="array" ref="R212">IFERROR(INDEX(EDF[[Sommeil]:[Sommeil]], MATCH(1, (EDF[[Nom]:[Nom]]=$D$4)*(EDF[[Date]:[Date]]=Fitness[[#This Row],[Date]]), 0)),"")</f>
        <v/>
      </c>
      <c r="S212" s="105">
        <f t="shared" si="6"/>
        <v>3</v>
      </c>
      <c r="T212" s="105" t="str" cm="1">
        <f t="array" ref="T212">IFERROR(INDEX(EDF[[Etat Physique]:[Etat Physique]], MATCH(1, (EDF[[Nom]:[Nom]]=$D$4)*(EDF[[Date]:[Date]]=Fitness[[#This Row],[Date]]), 0)),"")</f>
        <v/>
      </c>
      <c r="U212" s="105">
        <f t="shared" si="7"/>
        <v>3</v>
      </c>
      <c r="V212" s="105" t="str" cm="1">
        <f t="array" ref="V212">IFERROR(INDEX(EDF[[Hydratation]:[Hydratation]], MATCH(1, (EDF[[Nom]:[Nom]]=$D$4)*(EDF[[Date]:[Date]]=Fitness[[#This Row],[Date]]), 0)),"")</f>
        <v/>
      </c>
      <c r="W212" s="105">
        <f t="shared" si="8"/>
        <v>4</v>
      </c>
      <c r="X212" s="105" t="str" cm="1">
        <f t="array" ref="X212">IFERROR(INDEX(EDF[[Nutrition]:[Nutrition]], MATCH(1, (EDF[[Nom]:[Nom]]=$D$4)*(EDF[[Date]:[Date]]=Fitness[[#This Row],[Date]]), 0)),"")</f>
        <v/>
      </c>
      <c r="Y212" s="105">
        <f t="shared" si="9"/>
        <v>4</v>
      </c>
      <c r="Z212" s="5" t="str" cm="1">
        <f t="array" ref="Z212">IFERROR(INDEX(RPE[[Investissement du jour]:[Investissement du jour]], MATCH(1, (RPE[[Nom]:[Nom]]=$D$4)*(RPE[[Date]:[Date]]=Fitness[[#This Row],[Date]]), 0)), "")</f>
        <v/>
      </c>
      <c r="AB212" s="4"/>
      <c r="AC212" s="4"/>
      <c r="AF212" s="4"/>
      <c r="AG212" s="4"/>
      <c r="AH212" s="4"/>
      <c r="AI212" s="4"/>
      <c r="AJ212" s="4"/>
      <c r="AL212" s="4"/>
      <c r="AM212" s="4"/>
      <c r="AP212" s="4"/>
      <c r="AQ212" s="4"/>
      <c r="AR212" s="4"/>
      <c r="AS212" s="4"/>
      <c r="AT212" s="4"/>
      <c r="AU212" s="4"/>
      <c r="AV212" s="4"/>
    </row>
    <row r="213" spans="3:48" x14ac:dyDescent="0.2">
      <c r="C213" s="95">
        <f t="shared" si="12"/>
        <v>45208</v>
      </c>
      <c r="D213" s="96">
        <v>45208</v>
      </c>
      <c r="E213" s="106" cm="1">
        <f t="array" ref="E213">IFERROR(INDEX(RPE[[sRPE_tot]:[sRPE_tot]], MATCH(1, (RPE[[Nom]:[Nom]]=$D$4)*(RPE[[Date]:[Date]]=Fitness[[#This Row],[Date]]), 0)), 0)</f>
        <v>0</v>
      </c>
      <c r="F213" s="106">
        <f t="shared" si="13"/>
        <v>0</v>
      </c>
      <c r="G213" s="106">
        <f t="shared" si="14"/>
        <v>0</v>
      </c>
      <c r="H213" s="106">
        <f t="shared" si="15"/>
        <v>0</v>
      </c>
      <c r="I213" s="106">
        <f>IFERROR(Fitness[[#This Row],[Charge moy]]/Fitness[[#This Row],[ET (SD)]], 0)</f>
        <v>0</v>
      </c>
      <c r="J213" s="106">
        <f>IFERROR(Fitness[[#This Row],[Charge hebdo]]*Fitness[[#This Row],[Monotonie]], 0)</f>
        <v>0</v>
      </c>
      <c r="K213" s="106">
        <f>IFERROR(Fitness[[#This Row],[Charge hebdo]]-Fitness[[#This Row],[Fatigue]], 0)</f>
        <v>0</v>
      </c>
      <c r="L213" s="105" t="str" cm="1">
        <f t="array" ref="L213">IFERROR(INDEX(EDF[[Total EDF]:[Total EDF]], MATCH(1, (EDF[[Nom]:[Nom]]=$D$4)*(EDF[[Date]:[Date]]=Fitness[[#This Row],[Date]]), 0)),"")</f>
        <v/>
      </c>
      <c r="M213" s="105">
        <f t="shared" si="11"/>
        <v>18.5</v>
      </c>
      <c r="N213" s="105" t="str" cm="1">
        <f t="array" ref="N213">IFERROR(INDEX(EDF[[Humeur]:[Humeur]], MATCH(1, (EDF[[Nom]:[Nom]]=$D$4)*(EDF[[Date]:[Date]]=Fitness[[#This Row],[Date]]), 0)),"")</f>
        <v/>
      </c>
      <c r="O213" s="105">
        <f t="shared" si="4"/>
        <v>2.5</v>
      </c>
      <c r="P213" s="105" t="str" cm="1">
        <f t="array" ref="P213">IFERROR(INDEX(EDF[[Stress]:[Stress]], MATCH(1, (EDF[[Nom]:[Nom]]=$D$4)*(EDF[[Date]:[Date]]=Fitness[[#This Row],[Date]]), 0)),"")</f>
        <v/>
      </c>
      <c r="Q213" s="105">
        <f t="shared" si="5"/>
        <v>2</v>
      </c>
      <c r="R213" s="105" t="str" cm="1">
        <f t="array" ref="R213">IFERROR(INDEX(EDF[[Sommeil]:[Sommeil]], MATCH(1, (EDF[[Nom]:[Nom]]=$D$4)*(EDF[[Date]:[Date]]=Fitness[[#This Row],[Date]]), 0)),"")</f>
        <v/>
      </c>
      <c r="S213" s="105">
        <f t="shared" si="6"/>
        <v>3</v>
      </c>
      <c r="T213" s="105" t="str" cm="1">
        <f t="array" ref="T213">IFERROR(INDEX(EDF[[Etat Physique]:[Etat Physique]], MATCH(1, (EDF[[Nom]:[Nom]]=$D$4)*(EDF[[Date]:[Date]]=Fitness[[#This Row],[Date]]), 0)),"")</f>
        <v/>
      </c>
      <c r="U213" s="105">
        <f t="shared" si="7"/>
        <v>3</v>
      </c>
      <c r="V213" s="105" t="str" cm="1">
        <f t="array" ref="V213">IFERROR(INDEX(EDF[[Hydratation]:[Hydratation]], MATCH(1, (EDF[[Nom]:[Nom]]=$D$4)*(EDF[[Date]:[Date]]=Fitness[[#This Row],[Date]]), 0)),"")</f>
        <v/>
      </c>
      <c r="W213" s="105">
        <f t="shared" si="8"/>
        <v>4</v>
      </c>
      <c r="X213" s="105" t="str" cm="1">
        <f t="array" ref="X213">IFERROR(INDEX(EDF[[Nutrition]:[Nutrition]], MATCH(1, (EDF[[Nom]:[Nom]]=$D$4)*(EDF[[Date]:[Date]]=Fitness[[#This Row],[Date]]), 0)),"")</f>
        <v/>
      </c>
      <c r="Y213" s="105">
        <f t="shared" si="9"/>
        <v>4</v>
      </c>
      <c r="Z213" s="5" t="str" cm="1">
        <f t="array" ref="Z213">IFERROR(INDEX(RPE[[Investissement du jour]:[Investissement du jour]], MATCH(1, (RPE[[Nom]:[Nom]]=$D$4)*(RPE[[Date]:[Date]]=Fitness[[#This Row],[Date]]), 0)), "")</f>
        <v/>
      </c>
      <c r="AB213" s="4"/>
      <c r="AC213" s="4"/>
      <c r="AF213" s="4"/>
      <c r="AG213" s="4"/>
      <c r="AH213" s="4"/>
      <c r="AI213" s="4"/>
      <c r="AJ213" s="4"/>
      <c r="AL213" s="4"/>
      <c r="AM213" s="4"/>
      <c r="AP213" s="4"/>
      <c r="AQ213" s="4"/>
      <c r="AR213" s="4"/>
      <c r="AS213" s="4"/>
      <c r="AT213" s="4"/>
      <c r="AU213" s="4"/>
      <c r="AV213" s="4"/>
    </row>
    <row r="214" spans="3:48" x14ac:dyDescent="0.2">
      <c r="C214" s="95">
        <f t="shared" si="12"/>
        <v>45209</v>
      </c>
      <c r="D214" s="96">
        <v>45209</v>
      </c>
      <c r="E214" s="106" cm="1">
        <f t="array" ref="E214">IFERROR(INDEX(RPE[[sRPE_tot]:[sRPE_tot]], MATCH(1, (RPE[[Nom]:[Nom]]=$D$4)*(RPE[[Date]:[Date]]=Fitness[[#This Row],[Date]]), 0)), 0)</f>
        <v>1140</v>
      </c>
      <c r="F214" s="106">
        <f t="shared" si="13"/>
        <v>0</v>
      </c>
      <c r="G214" s="106">
        <f t="shared" si="14"/>
        <v>0</v>
      </c>
      <c r="H214" s="106">
        <f t="shared" si="15"/>
        <v>0</v>
      </c>
      <c r="I214" s="106">
        <f>IFERROR(Fitness[[#This Row],[Charge moy]]/Fitness[[#This Row],[ET (SD)]], 0)</f>
        <v>0</v>
      </c>
      <c r="J214" s="106">
        <f>IFERROR(Fitness[[#This Row],[Charge hebdo]]*Fitness[[#This Row],[Monotonie]], 0)</f>
        <v>0</v>
      </c>
      <c r="K214" s="106">
        <f>IFERROR(Fitness[[#This Row],[Charge hebdo]]-Fitness[[#This Row],[Fatigue]], 0)</f>
        <v>0</v>
      </c>
      <c r="L214" s="105" cm="1">
        <f t="array" ref="L214">IFERROR(INDEX(EDF[[Total EDF]:[Total EDF]], MATCH(1, (EDF[[Nom]:[Nom]]=$D$4)*(EDF[[Date]:[Date]]=Fitness[[#This Row],[Date]]), 0)),"")</f>
        <v>16</v>
      </c>
      <c r="M214" s="105">
        <f t="shared" si="11"/>
        <v>18.666666666666668</v>
      </c>
      <c r="N214" s="105" cm="1">
        <f t="array" ref="N214">IFERROR(INDEX(EDF[[Humeur]:[Humeur]], MATCH(1, (EDF[[Nom]:[Nom]]=$D$4)*(EDF[[Date]:[Date]]=Fitness[[#This Row],[Date]]), 0)),"")</f>
        <v>3</v>
      </c>
      <c r="O214" s="105">
        <f t="shared" si="4"/>
        <v>2.3333333333333335</v>
      </c>
      <c r="P214" s="105" cm="1">
        <f t="array" ref="P214">IFERROR(INDEX(EDF[[Stress]:[Stress]], MATCH(1, (EDF[[Nom]:[Nom]]=$D$4)*(EDF[[Date]:[Date]]=Fitness[[#This Row],[Date]]), 0)),"")</f>
        <v>3</v>
      </c>
      <c r="Q214" s="105">
        <f t="shared" si="5"/>
        <v>2</v>
      </c>
      <c r="R214" s="105" cm="1">
        <f t="array" ref="R214">IFERROR(INDEX(EDF[[Sommeil]:[Sommeil]], MATCH(1, (EDF[[Nom]:[Nom]]=$D$4)*(EDF[[Date]:[Date]]=Fitness[[#This Row],[Date]]), 0)),"")</f>
        <v>2</v>
      </c>
      <c r="S214" s="105">
        <f t="shared" si="6"/>
        <v>3</v>
      </c>
      <c r="T214" s="105" cm="1">
        <f t="array" ref="T214">IFERROR(INDEX(EDF[[Etat Physique]:[Etat Physique]], MATCH(1, (EDF[[Nom]:[Nom]]=$D$4)*(EDF[[Date]:[Date]]=Fitness[[#This Row],[Date]]), 0)),"")</f>
        <v>3</v>
      </c>
      <c r="U214" s="105">
        <f t="shared" si="7"/>
        <v>3.3333333333333335</v>
      </c>
      <c r="V214" s="105" cm="1">
        <f t="array" ref="V214">IFERROR(INDEX(EDF[[Hydratation]:[Hydratation]], MATCH(1, (EDF[[Nom]:[Nom]]=$D$4)*(EDF[[Date]:[Date]]=Fitness[[#This Row],[Date]]), 0)),"")</f>
        <v>3</v>
      </c>
      <c r="W214" s="105">
        <f t="shared" si="8"/>
        <v>4</v>
      </c>
      <c r="X214" s="105" cm="1">
        <f t="array" ref="X214">IFERROR(INDEX(EDF[[Nutrition]:[Nutrition]], MATCH(1, (EDF[[Nom]:[Nom]]=$D$4)*(EDF[[Date]:[Date]]=Fitness[[#This Row],[Date]]), 0)),"")</f>
        <v>2</v>
      </c>
      <c r="Y214" s="105">
        <f t="shared" si="9"/>
        <v>4</v>
      </c>
      <c r="Z214" s="5" cm="1">
        <f t="array" ref="Z214">IFERROR(INDEX(RPE[[Investissement du jour]:[Investissement du jour]], MATCH(1, (RPE[[Nom]:[Nom]]=$D$4)*(RPE[[Date]:[Date]]=Fitness[[#This Row],[Date]]), 0)), "")</f>
        <v>2</v>
      </c>
      <c r="AB214" s="4"/>
      <c r="AC214" s="4"/>
      <c r="AF214" s="4"/>
      <c r="AG214" s="4"/>
      <c r="AH214" s="4"/>
      <c r="AI214" s="4"/>
      <c r="AJ214" s="4"/>
      <c r="AL214" s="4"/>
      <c r="AM214" s="4"/>
      <c r="AP214" s="4"/>
      <c r="AQ214" s="4"/>
      <c r="AR214" s="4"/>
      <c r="AS214" s="4"/>
      <c r="AT214" s="4"/>
      <c r="AU214" s="4"/>
      <c r="AV214" s="4"/>
    </row>
    <row r="215" spans="3:48" x14ac:dyDescent="0.2">
      <c r="C215" s="95">
        <f t="shared" si="12"/>
        <v>45210</v>
      </c>
      <c r="D215" s="96">
        <v>45210</v>
      </c>
      <c r="E215" s="106" cm="1">
        <f t="array" ref="E215">IFERROR(INDEX(RPE[[sRPE_tot]:[sRPE_tot]], MATCH(1, (RPE[[Nom]:[Nom]]=$D$4)*(RPE[[Date]:[Date]]=Fitness[[#This Row],[Date]]), 0)), 0)</f>
        <v>1260</v>
      </c>
      <c r="F215" s="106">
        <f t="shared" si="13"/>
        <v>1140</v>
      </c>
      <c r="G215" s="106">
        <f t="shared" si="14"/>
        <v>162.85714285714286</v>
      </c>
      <c r="H215" s="106">
        <f t="shared" si="15"/>
        <v>430.879499230519</v>
      </c>
      <c r="I215" s="106">
        <f>IFERROR(Fitness[[#This Row],[Charge moy]]/Fitness[[#This Row],[ET (SD)]], 0)</f>
        <v>0.37796447300922725</v>
      </c>
      <c r="J215" s="106">
        <f>IFERROR(Fitness[[#This Row],[Charge hebdo]]*Fitness[[#This Row],[Monotonie]], 0)</f>
        <v>430.87949923051906</v>
      </c>
      <c r="K215" s="106">
        <f>IFERROR(Fitness[[#This Row],[Charge hebdo]]-Fitness[[#This Row],[Fatigue]], 0)</f>
        <v>709.12050076948094</v>
      </c>
      <c r="L215" s="105" cm="1">
        <f t="array" ref="L215">IFERROR(INDEX(EDF[[Total EDF]:[Total EDF]], MATCH(1, (EDF[[Nom]:[Nom]]=$D$4)*(EDF[[Date]:[Date]]=Fitness[[#This Row],[Date]]), 0)),"")</f>
        <v>13</v>
      </c>
      <c r="M215" s="105">
        <f t="shared" si="11"/>
        <v>17.666666666666668</v>
      </c>
      <c r="N215" s="105" cm="1">
        <f t="array" ref="N215">IFERROR(INDEX(EDF[[Humeur]:[Humeur]], MATCH(1, (EDF[[Nom]:[Nom]]=$D$4)*(EDF[[Date]:[Date]]=Fitness[[#This Row],[Date]]), 0)),"")</f>
        <v>2</v>
      </c>
      <c r="O215" s="105">
        <f t="shared" ref="O215" si="28">IFERROR(AVERAGE(N208:N214), "")</f>
        <v>2.3333333333333335</v>
      </c>
      <c r="P215" s="105" cm="1">
        <f t="array" ref="P215">IFERROR(INDEX(EDF[[Stress]:[Stress]], MATCH(1, (EDF[[Nom]:[Nom]]=$D$4)*(EDF[[Date]:[Date]]=Fitness[[#This Row],[Date]]), 0)),"")</f>
        <v>2</v>
      </c>
      <c r="Q215" s="105">
        <f t="shared" ref="Q215" si="29">IFERROR(AVERAGE(P208:P214), "")</f>
        <v>2.3333333333333335</v>
      </c>
      <c r="R215" s="105" cm="1">
        <f t="array" ref="R215">IFERROR(INDEX(EDF[[Sommeil]:[Sommeil]], MATCH(1, (EDF[[Nom]:[Nom]]=$D$4)*(EDF[[Date]:[Date]]=Fitness[[#This Row],[Date]]), 0)),"")</f>
        <v>2</v>
      </c>
      <c r="S215" s="105">
        <f t="shared" ref="S215" si="30">IFERROR(AVERAGE(R208:R214), "")</f>
        <v>3</v>
      </c>
      <c r="T215" s="105" cm="1">
        <f t="array" ref="T215">IFERROR(INDEX(EDF[[Etat Physique]:[Etat Physique]], MATCH(1, (EDF[[Nom]:[Nom]]=$D$4)*(EDF[[Date]:[Date]]=Fitness[[#This Row],[Date]]), 0)),"")</f>
        <v>2</v>
      </c>
      <c r="U215" s="105">
        <f t="shared" ref="U215" si="31">IFERROR(AVERAGE(T208:T214), "")</f>
        <v>3</v>
      </c>
      <c r="V215" s="105" cm="1">
        <f t="array" ref="V215">IFERROR(INDEX(EDF[[Hydratation]:[Hydratation]], MATCH(1, (EDF[[Nom]:[Nom]]=$D$4)*(EDF[[Date]:[Date]]=Fitness[[#This Row],[Date]]), 0)),"")</f>
        <v>3</v>
      </c>
      <c r="W215" s="105">
        <f t="shared" ref="W215" si="32">IFERROR(AVERAGE(V208:V214), "")</f>
        <v>3.6666666666666665</v>
      </c>
      <c r="X215" s="105" cm="1">
        <f t="array" ref="X215">IFERROR(INDEX(EDF[[Nutrition]:[Nutrition]], MATCH(1, (EDF[[Nom]:[Nom]]=$D$4)*(EDF[[Date]:[Date]]=Fitness[[#This Row],[Date]]), 0)),"")</f>
        <v>2</v>
      </c>
      <c r="Y215" s="105">
        <f t="shared" ref="Y215" si="33">IFERROR(AVERAGE(X208:X214), "")</f>
        <v>3.3333333333333335</v>
      </c>
      <c r="Z215" s="5" cm="1">
        <f t="array" ref="Z215">IFERROR(INDEX(RPE[[Investissement du jour]:[Investissement du jour]], MATCH(1, (RPE[[Nom]:[Nom]]=$D$4)*(RPE[[Date]:[Date]]=Fitness[[#This Row],[Date]]), 0)), "")</f>
        <v>1</v>
      </c>
      <c r="AB215" s="4"/>
      <c r="AC215" s="4"/>
      <c r="AF215" s="4"/>
      <c r="AG215" s="4"/>
      <c r="AH215" s="4"/>
      <c r="AI215" s="4"/>
      <c r="AJ215" s="4"/>
      <c r="AL215" s="4"/>
      <c r="AM215" s="4"/>
      <c r="AP215" s="4"/>
      <c r="AQ215" s="4"/>
      <c r="AR215" s="4"/>
      <c r="AS215" s="4"/>
      <c r="AT215" s="4"/>
      <c r="AU215" s="4"/>
      <c r="AV215" s="4"/>
    </row>
    <row r="216" spans="3:48" x14ac:dyDescent="0.2">
      <c r="C216" s="95">
        <f t="shared" si="12"/>
        <v>45211</v>
      </c>
      <c r="D216" s="96">
        <v>45211</v>
      </c>
      <c r="E216" s="106" cm="1">
        <f t="array" ref="E216">IFERROR(INDEX(RPE[[sRPE_tot]:[sRPE_tot]], MATCH(1, (RPE[[Nom]:[Nom]]=$D$4)*(RPE[[Date]:[Date]]=Fitness[[#This Row],[Date]]), 0)), 0)</f>
        <v>0</v>
      </c>
      <c r="F216" s="106">
        <f t="shared" si="13"/>
        <v>2400</v>
      </c>
      <c r="G216" s="106">
        <f t="shared" si="14"/>
        <v>342.85714285714283</v>
      </c>
      <c r="H216" s="106">
        <f t="shared" si="15"/>
        <v>586.56384380316433</v>
      </c>
      <c r="I216" s="106">
        <f>IFERROR(Fitness[[#This Row],[Charge moy]]/Fitness[[#This Row],[ET (SD)]], 0)</f>
        <v>0.58451803069572905</v>
      </c>
      <c r="J216" s="106">
        <f>IFERROR(Fitness[[#This Row],[Charge hebdo]]*Fitness[[#This Row],[Monotonie]], 0)</f>
        <v>1402.8432736697498</v>
      </c>
      <c r="K216" s="106">
        <f>IFERROR(Fitness[[#This Row],[Charge hebdo]]-Fitness[[#This Row],[Fatigue]], 0)</f>
        <v>997.15672633025019</v>
      </c>
      <c r="L216" s="105" cm="1">
        <f t="array" ref="L216">IFERROR(INDEX(EDF[[Total EDF]:[Total EDF]], MATCH(1, (EDF[[Nom]:[Nom]]=$D$4)*(EDF[[Date]:[Date]]=Fitness[[#This Row],[Date]]), 0)),"")</f>
        <v>19</v>
      </c>
      <c r="M216" s="105">
        <f t="shared" si="11"/>
        <v>16</v>
      </c>
      <c r="N216" s="105" cm="1">
        <f t="array" ref="N216">IFERROR(INDEX(EDF[[Humeur]:[Humeur]], MATCH(1, (EDF[[Nom]:[Nom]]=$D$4)*(EDF[[Date]:[Date]]=Fitness[[#This Row],[Date]]), 0)),"")</f>
        <v>4</v>
      </c>
      <c r="O216" s="105">
        <f t="shared" si="4"/>
        <v>2</v>
      </c>
      <c r="P216" s="105" cm="1">
        <f t="array" ref="P216">IFERROR(INDEX(EDF[[Stress]:[Stress]], MATCH(1, (EDF[[Nom]:[Nom]]=$D$4)*(EDF[[Date]:[Date]]=Fitness[[#This Row],[Date]]), 0)),"")</f>
        <v>4</v>
      </c>
      <c r="Q216" s="105">
        <f t="shared" si="5"/>
        <v>2.3333333333333335</v>
      </c>
      <c r="R216" s="105" cm="1">
        <f t="array" ref="R216">IFERROR(INDEX(EDF[[Sommeil]:[Sommeil]], MATCH(1, (EDF[[Nom]:[Nom]]=$D$4)*(EDF[[Date]:[Date]]=Fitness[[#This Row],[Date]]), 0)),"")</f>
        <v>2</v>
      </c>
      <c r="S216" s="105">
        <f t="shared" si="6"/>
        <v>2.6666666666666665</v>
      </c>
      <c r="T216" s="105" cm="1">
        <f t="array" ref="T216">IFERROR(INDEX(EDF[[Etat Physique]:[Etat Physique]], MATCH(1, (EDF[[Nom]:[Nom]]=$D$4)*(EDF[[Date]:[Date]]=Fitness[[#This Row],[Date]]), 0)),"")</f>
        <v>3</v>
      </c>
      <c r="U216" s="105">
        <f t="shared" si="7"/>
        <v>3</v>
      </c>
      <c r="V216" s="105" cm="1">
        <f t="array" ref="V216">IFERROR(INDEX(EDF[[Hydratation]:[Hydratation]], MATCH(1, (EDF[[Nom]:[Nom]]=$D$4)*(EDF[[Date]:[Date]]=Fitness[[#This Row],[Date]]), 0)),"")</f>
        <v>3</v>
      </c>
      <c r="W216" s="105">
        <f t="shared" si="8"/>
        <v>3.3333333333333335</v>
      </c>
      <c r="X216" s="105" cm="1">
        <f t="array" ref="X216">IFERROR(INDEX(EDF[[Nutrition]:[Nutrition]], MATCH(1, (EDF[[Nom]:[Nom]]=$D$4)*(EDF[[Date]:[Date]]=Fitness[[#This Row],[Date]]), 0)),"")</f>
        <v>3</v>
      </c>
      <c r="Y216" s="105">
        <f t="shared" si="9"/>
        <v>2.6666666666666665</v>
      </c>
      <c r="Z216" s="5" t="str" cm="1">
        <f t="array" ref="Z216">IFERROR(INDEX(RPE[[Investissement du jour]:[Investissement du jour]], MATCH(1, (RPE[[Nom]:[Nom]]=$D$4)*(RPE[[Date]:[Date]]=Fitness[[#This Row],[Date]]), 0)), "")</f>
        <v/>
      </c>
      <c r="AB216" s="4"/>
      <c r="AC216" s="4"/>
      <c r="AF216" s="4"/>
      <c r="AG216" s="4"/>
      <c r="AH216" s="4"/>
      <c r="AI216" s="4"/>
      <c r="AJ216" s="4"/>
      <c r="AL216" s="4"/>
      <c r="AM216" s="4"/>
      <c r="AP216" s="4"/>
      <c r="AQ216" s="4"/>
      <c r="AR216" s="4"/>
      <c r="AS216" s="4"/>
      <c r="AT216" s="4"/>
      <c r="AU216" s="4"/>
      <c r="AV216" s="4"/>
    </row>
    <row r="217" spans="3:48" x14ac:dyDescent="0.2">
      <c r="C217" s="95">
        <f t="shared" si="12"/>
        <v>45212</v>
      </c>
      <c r="D217" s="96">
        <v>45212</v>
      </c>
      <c r="E217" s="106" cm="1">
        <f t="array" ref="E217">IFERROR(INDEX(RPE[[sRPE_tot]:[sRPE_tot]], MATCH(1, (RPE[[Nom]:[Nom]]=$D$4)*(RPE[[Date]:[Date]]=Fitness[[#This Row],[Date]]), 0)), 0)</f>
        <v>0</v>
      </c>
      <c r="F217" s="106">
        <f t="shared" si="13"/>
        <v>2400</v>
      </c>
      <c r="G217" s="106">
        <f t="shared" si="14"/>
        <v>342.85714285714283</v>
      </c>
      <c r="H217" s="106">
        <f t="shared" si="15"/>
        <v>586.56384380316433</v>
      </c>
      <c r="I217" s="106">
        <f>IFERROR(Fitness[[#This Row],[Charge moy]]/Fitness[[#This Row],[ET (SD)]], 0)</f>
        <v>0.58451803069572905</v>
      </c>
      <c r="J217" s="106">
        <f>IFERROR(Fitness[[#This Row],[Charge hebdo]]*Fitness[[#This Row],[Monotonie]], 0)</f>
        <v>1402.8432736697498</v>
      </c>
      <c r="K217" s="106">
        <f>IFERROR(Fitness[[#This Row],[Charge hebdo]]-Fitness[[#This Row],[Fatigue]], 0)</f>
        <v>997.15672633025019</v>
      </c>
      <c r="L217" s="105" cm="1">
        <f t="array" ref="L217">IFERROR(INDEX(EDF[[Total EDF]:[Total EDF]], MATCH(1, (EDF[[Nom]:[Nom]]=$D$4)*(EDF[[Date]:[Date]]=Fitness[[#This Row],[Date]]), 0)),"")</f>
        <v>15</v>
      </c>
      <c r="M217" s="105">
        <f t="shared" si="11"/>
        <v>16.75</v>
      </c>
      <c r="N217" s="105" cm="1">
        <f t="array" ref="N217">IFERROR(INDEX(EDF[[Humeur]:[Humeur]], MATCH(1, (EDF[[Nom]:[Nom]]=$D$4)*(EDF[[Date]:[Date]]=Fitness[[#This Row],[Date]]), 0)),"")</f>
        <v>3</v>
      </c>
      <c r="O217" s="105">
        <f t="shared" ref="O217" si="34">IFERROR(AVERAGE(N210:N216), "")</f>
        <v>2.5</v>
      </c>
      <c r="P217" s="105" cm="1">
        <f t="array" ref="P217">IFERROR(INDEX(EDF[[Stress]:[Stress]], MATCH(1, (EDF[[Nom]:[Nom]]=$D$4)*(EDF[[Date]:[Date]]=Fitness[[#This Row],[Date]]), 0)),"")</f>
        <v>3</v>
      </c>
      <c r="Q217" s="105">
        <f t="shared" ref="Q217" si="35">IFERROR(AVERAGE(P210:P216), "")</f>
        <v>2.75</v>
      </c>
      <c r="R217" s="105" cm="1">
        <f t="array" ref="R217">IFERROR(INDEX(EDF[[Sommeil]:[Sommeil]], MATCH(1, (EDF[[Nom]:[Nom]]=$D$4)*(EDF[[Date]:[Date]]=Fitness[[#This Row],[Date]]), 0)),"")</f>
        <v>2</v>
      </c>
      <c r="S217" s="105">
        <f t="shared" ref="S217" si="36">IFERROR(AVERAGE(R210:R216), "")</f>
        <v>2.5</v>
      </c>
      <c r="T217" s="105" cm="1">
        <f t="array" ref="T217">IFERROR(INDEX(EDF[[Etat Physique]:[Etat Physique]], MATCH(1, (EDF[[Nom]:[Nom]]=$D$4)*(EDF[[Date]:[Date]]=Fitness[[#This Row],[Date]]), 0)),"")</f>
        <v>3</v>
      </c>
      <c r="U217" s="105">
        <f t="shared" ref="U217" si="37">IFERROR(AVERAGE(T210:T216), "")</f>
        <v>3</v>
      </c>
      <c r="V217" s="105" cm="1">
        <f t="array" ref="V217">IFERROR(INDEX(EDF[[Hydratation]:[Hydratation]], MATCH(1, (EDF[[Nom]:[Nom]]=$D$4)*(EDF[[Date]:[Date]]=Fitness[[#This Row],[Date]]), 0)),"")</f>
        <v>2</v>
      </c>
      <c r="W217" s="105">
        <f t="shared" ref="W217" si="38">IFERROR(AVERAGE(V210:V216), "")</f>
        <v>3.25</v>
      </c>
      <c r="X217" s="105" cm="1">
        <f t="array" ref="X217">IFERROR(INDEX(EDF[[Nutrition]:[Nutrition]], MATCH(1, (EDF[[Nom]:[Nom]]=$D$4)*(EDF[[Date]:[Date]]=Fitness[[#This Row],[Date]]), 0)),"")</f>
        <v>2</v>
      </c>
      <c r="Y217" s="105">
        <f t="shared" ref="Y217" si="39">IFERROR(AVERAGE(X210:X216), "")</f>
        <v>2.75</v>
      </c>
      <c r="Z217" s="5" t="str" cm="1">
        <f t="array" ref="Z217">IFERROR(INDEX(RPE[[Investissement du jour]:[Investissement du jour]], MATCH(1, (RPE[[Nom]:[Nom]]=$D$4)*(RPE[[Date]:[Date]]=Fitness[[#This Row],[Date]]), 0)), "")</f>
        <v/>
      </c>
      <c r="AB217" s="4"/>
      <c r="AC217" s="4"/>
      <c r="AF217" s="4"/>
      <c r="AG217" s="4"/>
      <c r="AH217" s="4"/>
      <c r="AI217" s="4"/>
      <c r="AJ217" s="4"/>
      <c r="AL217" s="4"/>
      <c r="AM217" s="4"/>
      <c r="AP217" s="4"/>
      <c r="AQ217" s="4"/>
      <c r="AR217" s="4"/>
      <c r="AS217" s="4"/>
      <c r="AT217" s="4"/>
      <c r="AU217" s="4"/>
      <c r="AV217" s="4"/>
    </row>
    <row r="218" spans="3:48" x14ac:dyDescent="0.2">
      <c r="C218" s="95">
        <f t="shared" si="12"/>
        <v>45213</v>
      </c>
      <c r="D218" s="96">
        <v>45213</v>
      </c>
      <c r="E218" s="106" cm="1">
        <f t="array" ref="E218">IFERROR(INDEX(RPE[[sRPE_tot]:[sRPE_tot]], MATCH(1, (RPE[[Nom]:[Nom]]=$D$4)*(RPE[[Date]:[Date]]=Fitness[[#This Row],[Date]]), 0)), 0)</f>
        <v>0</v>
      </c>
      <c r="F218" s="106">
        <f t="shared" si="13"/>
        <v>2400</v>
      </c>
      <c r="G218" s="106">
        <f t="shared" si="14"/>
        <v>342.85714285714283</v>
      </c>
      <c r="H218" s="106">
        <f t="shared" si="15"/>
        <v>586.56384380316433</v>
      </c>
      <c r="I218" s="106">
        <f>IFERROR(Fitness[[#This Row],[Charge moy]]/Fitness[[#This Row],[ET (SD)]], 0)</f>
        <v>0.58451803069572905</v>
      </c>
      <c r="J218" s="106">
        <f>IFERROR(Fitness[[#This Row],[Charge hebdo]]*Fitness[[#This Row],[Monotonie]], 0)</f>
        <v>1402.8432736697498</v>
      </c>
      <c r="K218" s="106">
        <f>IFERROR(Fitness[[#This Row],[Charge hebdo]]-Fitness[[#This Row],[Fatigue]], 0)</f>
        <v>997.15672633025019</v>
      </c>
      <c r="L218" s="105" t="str" cm="1">
        <f t="array" ref="L218">IFERROR(INDEX(EDF[[Total EDF]:[Total EDF]], MATCH(1, (EDF[[Nom]:[Nom]]=$D$4)*(EDF[[Date]:[Date]]=Fitness[[#This Row],[Date]]), 0)),"")</f>
        <v/>
      </c>
      <c r="M218" s="105">
        <f t="shared" si="11"/>
        <v>15.75</v>
      </c>
      <c r="N218" s="105" t="str" cm="1">
        <f t="array" ref="N218">IFERROR(INDEX(EDF[[Humeur]:[Humeur]], MATCH(1, (EDF[[Nom]:[Nom]]=$D$4)*(EDF[[Date]:[Date]]=Fitness[[#This Row],[Date]]), 0)),"")</f>
        <v/>
      </c>
      <c r="O218" s="105">
        <f t="shared" si="4"/>
        <v>3</v>
      </c>
      <c r="P218" s="105" t="str" cm="1">
        <f t="array" ref="P218">IFERROR(INDEX(EDF[[Stress]:[Stress]], MATCH(1, (EDF[[Nom]:[Nom]]=$D$4)*(EDF[[Date]:[Date]]=Fitness[[#This Row],[Date]]), 0)),"")</f>
        <v/>
      </c>
      <c r="Q218" s="105">
        <f t="shared" si="5"/>
        <v>3</v>
      </c>
      <c r="R218" s="105" t="str" cm="1">
        <f t="array" ref="R218">IFERROR(INDEX(EDF[[Sommeil]:[Sommeil]], MATCH(1, (EDF[[Nom]:[Nom]]=$D$4)*(EDF[[Date]:[Date]]=Fitness[[#This Row],[Date]]), 0)),"")</f>
        <v/>
      </c>
      <c r="S218" s="105">
        <f t="shared" si="6"/>
        <v>2</v>
      </c>
      <c r="T218" s="105" t="str" cm="1">
        <f t="array" ref="T218">IFERROR(INDEX(EDF[[Etat Physique]:[Etat Physique]], MATCH(1, (EDF[[Nom]:[Nom]]=$D$4)*(EDF[[Date]:[Date]]=Fitness[[#This Row],[Date]]), 0)),"")</f>
        <v/>
      </c>
      <c r="U218" s="105">
        <f t="shared" si="7"/>
        <v>2.75</v>
      </c>
      <c r="V218" s="105" t="str" cm="1">
        <f t="array" ref="V218">IFERROR(INDEX(EDF[[Hydratation]:[Hydratation]], MATCH(1, (EDF[[Nom]:[Nom]]=$D$4)*(EDF[[Date]:[Date]]=Fitness[[#This Row],[Date]]), 0)),"")</f>
        <v/>
      </c>
      <c r="W218" s="105">
        <f t="shared" si="8"/>
        <v>2.75</v>
      </c>
      <c r="X218" s="105" t="str" cm="1">
        <f t="array" ref="X218">IFERROR(INDEX(EDF[[Nutrition]:[Nutrition]], MATCH(1, (EDF[[Nom]:[Nom]]=$D$4)*(EDF[[Date]:[Date]]=Fitness[[#This Row],[Date]]), 0)),"")</f>
        <v/>
      </c>
      <c r="Y218" s="105">
        <f t="shared" si="9"/>
        <v>2.25</v>
      </c>
      <c r="Z218" s="5" t="str" cm="1">
        <f t="array" ref="Z218">IFERROR(INDEX(RPE[[Investissement du jour]:[Investissement du jour]], MATCH(1, (RPE[[Nom]:[Nom]]=$D$4)*(RPE[[Date]:[Date]]=Fitness[[#This Row],[Date]]), 0)), "")</f>
        <v/>
      </c>
      <c r="AB218" s="4"/>
      <c r="AC218" s="4"/>
      <c r="AF218" s="4"/>
      <c r="AG218" s="4"/>
      <c r="AH218" s="4"/>
      <c r="AI218" s="4"/>
      <c r="AJ218" s="4"/>
      <c r="AL218" s="4"/>
      <c r="AM218" s="4"/>
      <c r="AP218" s="4"/>
      <c r="AQ218" s="4"/>
      <c r="AR218" s="4"/>
      <c r="AS218" s="4"/>
      <c r="AT218" s="4"/>
      <c r="AU218" s="4"/>
      <c r="AV218" s="4"/>
    </row>
    <row r="219" spans="3:48" x14ac:dyDescent="0.2">
      <c r="C219" s="95">
        <f t="shared" si="12"/>
        <v>45214</v>
      </c>
      <c r="D219" s="96">
        <v>45214</v>
      </c>
      <c r="E219" s="106" cm="1">
        <f t="array" ref="E219">IFERROR(INDEX(RPE[[sRPE_tot]:[sRPE_tot]], MATCH(1, (RPE[[Nom]:[Nom]]=$D$4)*(RPE[[Date]:[Date]]=Fitness[[#This Row],[Date]]), 0)), 0)</f>
        <v>0</v>
      </c>
      <c r="F219" s="106">
        <f t="shared" si="13"/>
        <v>2400</v>
      </c>
      <c r="G219" s="106">
        <f t="shared" si="14"/>
        <v>342.85714285714283</v>
      </c>
      <c r="H219" s="106">
        <f t="shared" si="15"/>
        <v>586.56384380316433</v>
      </c>
      <c r="I219" s="106">
        <f>IFERROR(Fitness[[#This Row],[Charge moy]]/Fitness[[#This Row],[ET (SD)]], 0)</f>
        <v>0.58451803069572905</v>
      </c>
      <c r="J219" s="106">
        <f>IFERROR(Fitness[[#This Row],[Charge hebdo]]*Fitness[[#This Row],[Monotonie]], 0)</f>
        <v>1402.8432736697498</v>
      </c>
      <c r="K219" s="106">
        <f>IFERROR(Fitness[[#This Row],[Charge hebdo]]-Fitness[[#This Row],[Fatigue]], 0)</f>
        <v>997.15672633025019</v>
      </c>
      <c r="L219" s="105" t="str" cm="1">
        <f t="array" ref="L219">IFERROR(INDEX(EDF[[Total EDF]:[Total EDF]], MATCH(1, (EDF[[Nom]:[Nom]]=$D$4)*(EDF[[Date]:[Date]]=Fitness[[#This Row],[Date]]), 0)),"")</f>
        <v/>
      </c>
      <c r="M219" s="105">
        <f t="shared" si="11"/>
        <v>15.75</v>
      </c>
      <c r="N219" s="105" t="str" cm="1">
        <f t="array" ref="N219">IFERROR(INDEX(EDF[[Humeur]:[Humeur]], MATCH(1, (EDF[[Nom]:[Nom]]=$D$4)*(EDF[[Date]:[Date]]=Fitness[[#This Row],[Date]]), 0)),"")</f>
        <v/>
      </c>
      <c r="O219" s="105">
        <f t="shared" si="4"/>
        <v>3</v>
      </c>
      <c r="P219" s="105" t="str" cm="1">
        <f t="array" ref="P219">IFERROR(INDEX(EDF[[Stress]:[Stress]], MATCH(1, (EDF[[Nom]:[Nom]]=$D$4)*(EDF[[Date]:[Date]]=Fitness[[#This Row],[Date]]), 0)),"")</f>
        <v/>
      </c>
      <c r="Q219" s="105">
        <f t="shared" si="5"/>
        <v>3</v>
      </c>
      <c r="R219" s="105" t="str" cm="1">
        <f t="array" ref="R219">IFERROR(INDEX(EDF[[Sommeil]:[Sommeil]], MATCH(1, (EDF[[Nom]:[Nom]]=$D$4)*(EDF[[Date]:[Date]]=Fitness[[#This Row],[Date]]), 0)),"")</f>
        <v/>
      </c>
      <c r="S219" s="105">
        <f t="shared" si="6"/>
        <v>2</v>
      </c>
      <c r="T219" s="105" t="str" cm="1">
        <f t="array" ref="T219">IFERROR(INDEX(EDF[[Etat Physique]:[Etat Physique]], MATCH(1, (EDF[[Nom]:[Nom]]=$D$4)*(EDF[[Date]:[Date]]=Fitness[[#This Row],[Date]]), 0)),"")</f>
        <v/>
      </c>
      <c r="U219" s="105">
        <f t="shared" si="7"/>
        <v>2.75</v>
      </c>
      <c r="V219" s="105" t="str" cm="1">
        <f t="array" ref="V219">IFERROR(INDEX(EDF[[Hydratation]:[Hydratation]], MATCH(1, (EDF[[Nom]:[Nom]]=$D$4)*(EDF[[Date]:[Date]]=Fitness[[#This Row],[Date]]), 0)),"")</f>
        <v/>
      </c>
      <c r="W219" s="105">
        <f t="shared" si="8"/>
        <v>2.75</v>
      </c>
      <c r="X219" s="105" t="str" cm="1">
        <f t="array" ref="X219">IFERROR(INDEX(EDF[[Nutrition]:[Nutrition]], MATCH(1, (EDF[[Nom]:[Nom]]=$D$4)*(EDF[[Date]:[Date]]=Fitness[[#This Row],[Date]]), 0)),"")</f>
        <v/>
      </c>
      <c r="Y219" s="105">
        <f t="shared" si="9"/>
        <v>2.25</v>
      </c>
      <c r="Z219" s="5" t="str" cm="1">
        <f t="array" ref="Z219">IFERROR(INDEX(RPE[[Investissement du jour]:[Investissement du jour]], MATCH(1, (RPE[[Nom]:[Nom]]=$D$4)*(RPE[[Date]:[Date]]=Fitness[[#This Row],[Date]]), 0)), "")</f>
        <v/>
      </c>
      <c r="AB219" s="4"/>
      <c r="AC219" s="4"/>
      <c r="AF219" s="4"/>
      <c r="AG219" s="4"/>
      <c r="AH219" s="4"/>
      <c r="AI219" s="4"/>
      <c r="AJ219" s="4"/>
      <c r="AL219" s="4"/>
      <c r="AM219" s="4"/>
      <c r="AP219" s="4"/>
      <c r="AQ219" s="4"/>
      <c r="AR219" s="4"/>
      <c r="AS219" s="4"/>
      <c r="AT219" s="4"/>
      <c r="AU219" s="4"/>
      <c r="AV219" s="4"/>
    </row>
    <row r="220" spans="3:48" x14ac:dyDescent="0.2">
      <c r="C220" s="95">
        <f t="shared" si="12"/>
        <v>45215</v>
      </c>
      <c r="D220" s="96">
        <v>45215</v>
      </c>
      <c r="E220" s="106" cm="1">
        <f t="array" ref="E220">IFERROR(INDEX(RPE[[sRPE_tot]:[sRPE_tot]], MATCH(1, (RPE[[Nom]:[Nom]]=$D$4)*(RPE[[Date]:[Date]]=Fitness[[#This Row],[Date]]), 0)), 0)</f>
        <v>0</v>
      </c>
      <c r="F220" s="106">
        <f t="shared" si="13"/>
        <v>2400</v>
      </c>
      <c r="G220" s="106">
        <f t="shared" si="14"/>
        <v>342.85714285714283</v>
      </c>
      <c r="H220" s="106">
        <f t="shared" si="15"/>
        <v>586.56384380316433</v>
      </c>
      <c r="I220" s="106">
        <f>IFERROR(Fitness[[#This Row],[Charge moy]]/Fitness[[#This Row],[ET (SD)]], 0)</f>
        <v>0.58451803069572905</v>
      </c>
      <c r="J220" s="106">
        <f>IFERROR(Fitness[[#This Row],[Charge hebdo]]*Fitness[[#This Row],[Monotonie]], 0)</f>
        <v>1402.8432736697498</v>
      </c>
      <c r="K220" s="106">
        <f>IFERROR(Fitness[[#This Row],[Charge hebdo]]-Fitness[[#This Row],[Fatigue]], 0)</f>
        <v>997.15672633025019</v>
      </c>
      <c r="L220" s="105" cm="1">
        <f t="array" ref="L220">IFERROR(INDEX(EDF[[Total EDF]:[Total EDF]], MATCH(1, (EDF[[Nom]:[Nom]]=$D$4)*(EDF[[Date]:[Date]]=Fitness[[#This Row],[Date]]), 0)),"")</f>
        <v>15</v>
      </c>
      <c r="M220" s="105">
        <f t="shared" si="11"/>
        <v>15.75</v>
      </c>
      <c r="N220" s="105" cm="1">
        <f t="array" ref="N220">IFERROR(INDEX(EDF[[Humeur]:[Humeur]], MATCH(1, (EDF[[Nom]:[Nom]]=$D$4)*(EDF[[Date]:[Date]]=Fitness[[#This Row],[Date]]), 0)),"")</f>
        <v>2</v>
      </c>
      <c r="O220" s="105">
        <f t="shared" si="4"/>
        <v>3</v>
      </c>
      <c r="P220" s="105" cm="1">
        <f t="array" ref="P220">IFERROR(INDEX(EDF[[Stress]:[Stress]], MATCH(1, (EDF[[Nom]:[Nom]]=$D$4)*(EDF[[Date]:[Date]]=Fitness[[#This Row],[Date]]), 0)),"")</f>
        <v>3</v>
      </c>
      <c r="Q220" s="105">
        <f t="shared" si="5"/>
        <v>3</v>
      </c>
      <c r="R220" s="105" cm="1">
        <f t="array" ref="R220">IFERROR(INDEX(EDF[[Sommeil]:[Sommeil]], MATCH(1, (EDF[[Nom]:[Nom]]=$D$4)*(EDF[[Date]:[Date]]=Fitness[[#This Row],[Date]]), 0)),"")</f>
        <v>3</v>
      </c>
      <c r="S220" s="105">
        <f t="shared" si="6"/>
        <v>2</v>
      </c>
      <c r="T220" s="105" cm="1">
        <f t="array" ref="T220">IFERROR(INDEX(EDF[[Etat Physique]:[Etat Physique]], MATCH(1, (EDF[[Nom]:[Nom]]=$D$4)*(EDF[[Date]:[Date]]=Fitness[[#This Row],[Date]]), 0)),"")</f>
        <v>3</v>
      </c>
      <c r="U220" s="105">
        <f t="shared" si="7"/>
        <v>2.75</v>
      </c>
      <c r="V220" s="105" cm="1">
        <f t="array" ref="V220">IFERROR(INDEX(EDF[[Hydratation]:[Hydratation]], MATCH(1, (EDF[[Nom]:[Nom]]=$D$4)*(EDF[[Date]:[Date]]=Fitness[[#This Row],[Date]]), 0)),"")</f>
        <v>2</v>
      </c>
      <c r="W220" s="105">
        <f t="shared" si="8"/>
        <v>2.75</v>
      </c>
      <c r="X220" s="105" cm="1">
        <f t="array" ref="X220">IFERROR(INDEX(EDF[[Nutrition]:[Nutrition]], MATCH(1, (EDF[[Nom]:[Nom]]=$D$4)*(EDF[[Date]:[Date]]=Fitness[[#This Row],[Date]]), 0)),"")</f>
        <v>2</v>
      </c>
      <c r="Y220" s="105">
        <f t="shared" si="9"/>
        <v>2.25</v>
      </c>
      <c r="Z220" s="5" t="str" cm="1">
        <f t="array" ref="Z220">IFERROR(INDEX(RPE[[Investissement du jour]:[Investissement du jour]], MATCH(1, (RPE[[Nom]:[Nom]]=$D$4)*(RPE[[Date]:[Date]]=Fitness[[#This Row],[Date]]), 0)), "")</f>
        <v/>
      </c>
      <c r="AB220" s="4"/>
      <c r="AC220" s="4"/>
      <c r="AF220" s="4"/>
      <c r="AG220" s="4"/>
      <c r="AH220" s="4"/>
      <c r="AI220" s="4"/>
      <c r="AJ220" s="4"/>
      <c r="AL220" s="4"/>
      <c r="AM220" s="4"/>
      <c r="AP220" s="4"/>
      <c r="AQ220" s="4"/>
      <c r="AR220" s="4"/>
      <c r="AS220" s="4"/>
      <c r="AT220" s="4"/>
      <c r="AU220" s="4"/>
      <c r="AV220" s="4"/>
    </row>
    <row r="221" spans="3:48" x14ac:dyDescent="0.2">
      <c r="C221" s="95">
        <f t="shared" si="12"/>
        <v>45216</v>
      </c>
      <c r="D221" s="96">
        <v>45216</v>
      </c>
      <c r="E221" s="106" cm="1">
        <f t="array" ref="E221">IFERROR(INDEX(RPE[[sRPE_tot]:[sRPE_tot]], MATCH(1, (RPE[[Nom]:[Nom]]=$D$4)*(RPE[[Date]:[Date]]=Fitness[[#This Row],[Date]]), 0)), 0)</f>
        <v>1020</v>
      </c>
      <c r="F221" s="106">
        <f t="shared" si="13"/>
        <v>2400</v>
      </c>
      <c r="G221" s="106">
        <f t="shared" si="14"/>
        <v>342.85714285714283</v>
      </c>
      <c r="H221" s="106">
        <f t="shared" si="15"/>
        <v>586.56384380316433</v>
      </c>
      <c r="I221" s="106">
        <f>IFERROR(Fitness[[#This Row],[Charge moy]]/Fitness[[#This Row],[ET (SD)]], 0)</f>
        <v>0.58451803069572905</v>
      </c>
      <c r="J221" s="106">
        <f>IFERROR(Fitness[[#This Row],[Charge hebdo]]*Fitness[[#This Row],[Monotonie]], 0)</f>
        <v>1402.8432736697498</v>
      </c>
      <c r="K221" s="106">
        <f>IFERROR(Fitness[[#This Row],[Charge hebdo]]-Fitness[[#This Row],[Fatigue]], 0)</f>
        <v>997.15672633025019</v>
      </c>
      <c r="L221" s="105" cm="1">
        <f t="array" ref="L221">IFERROR(INDEX(EDF[[Total EDF]:[Total EDF]], MATCH(1, (EDF[[Nom]:[Nom]]=$D$4)*(EDF[[Date]:[Date]]=Fitness[[#This Row],[Date]]), 0)),"")</f>
        <v>18</v>
      </c>
      <c r="M221" s="105">
        <f t="shared" si="11"/>
        <v>15.6</v>
      </c>
      <c r="N221" s="105" cm="1">
        <f t="array" ref="N221">IFERROR(INDEX(EDF[[Humeur]:[Humeur]], MATCH(1, (EDF[[Nom]:[Nom]]=$D$4)*(EDF[[Date]:[Date]]=Fitness[[#This Row],[Date]]), 0)),"")</f>
        <v>2</v>
      </c>
      <c r="O221" s="105">
        <f t="shared" si="4"/>
        <v>2.8</v>
      </c>
      <c r="P221" s="105" cm="1">
        <f t="array" ref="P221">IFERROR(INDEX(EDF[[Stress]:[Stress]], MATCH(1, (EDF[[Nom]:[Nom]]=$D$4)*(EDF[[Date]:[Date]]=Fitness[[#This Row],[Date]]), 0)),"")</f>
        <v>3</v>
      </c>
      <c r="Q221" s="105">
        <f t="shared" si="5"/>
        <v>3</v>
      </c>
      <c r="R221" s="105" cm="1">
        <f t="array" ref="R221">IFERROR(INDEX(EDF[[Sommeil]:[Sommeil]], MATCH(1, (EDF[[Nom]:[Nom]]=$D$4)*(EDF[[Date]:[Date]]=Fitness[[#This Row],[Date]]), 0)),"")</f>
        <v>2</v>
      </c>
      <c r="S221" s="105">
        <f t="shared" si="6"/>
        <v>2.2000000000000002</v>
      </c>
      <c r="T221" s="105" cm="1">
        <f t="array" ref="T221">IFERROR(INDEX(EDF[[Etat Physique]:[Etat Physique]], MATCH(1, (EDF[[Nom]:[Nom]]=$D$4)*(EDF[[Date]:[Date]]=Fitness[[#This Row],[Date]]), 0)),"")</f>
        <v>4</v>
      </c>
      <c r="U221" s="105">
        <f t="shared" si="7"/>
        <v>2.8</v>
      </c>
      <c r="V221" s="105" cm="1">
        <f t="array" ref="V221">IFERROR(INDEX(EDF[[Hydratation]:[Hydratation]], MATCH(1, (EDF[[Nom]:[Nom]]=$D$4)*(EDF[[Date]:[Date]]=Fitness[[#This Row],[Date]]), 0)),"")</f>
        <v>3</v>
      </c>
      <c r="W221" s="105">
        <f t="shared" si="8"/>
        <v>2.6</v>
      </c>
      <c r="X221" s="105" cm="1">
        <f t="array" ref="X221">IFERROR(INDEX(EDF[[Nutrition]:[Nutrition]], MATCH(1, (EDF[[Nom]:[Nom]]=$D$4)*(EDF[[Date]:[Date]]=Fitness[[#This Row],[Date]]), 0)),"")</f>
        <v>4</v>
      </c>
      <c r="Y221" s="105">
        <f t="shared" si="9"/>
        <v>2.2000000000000002</v>
      </c>
      <c r="Z221" s="5" cm="1">
        <f t="array" ref="Z221">IFERROR(INDEX(RPE[[Investissement du jour]:[Investissement du jour]], MATCH(1, (RPE[[Nom]:[Nom]]=$D$4)*(RPE[[Date]:[Date]]=Fitness[[#This Row],[Date]]), 0)), "")</f>
        <v>2</v>
      </c>
      <c r="AB221" s="4"/>
      <c r="AC221" s="4"/>
      <c r="AF221" s="4"/>
      <c r="AG221" s="4"/>
      <c r="AH221" s="4"/>
      <c r="AI221" s="4"/>
      <c r="AJ221" s="4"/>
      <c r="AL221" s="4"/>
      <c r="AM221" s="4"/>
      <c r="AP221" s="4"/>
      <c r="AQ221" s="4"/>
      <c r="AR221" s="4"/>
      <c r="AS221" s="4"/>
      <c r="AT221" s="4"/>
      <c r="AU221" s="4"/>
      <c r="AV221" s="4"/>
    </row>
    <row r="222" spans="3:48" x14ac:dyDescent="0.2">
      <c r="C222" s="95">
        <f t="shared" si="12"/>
        <v>45217</v>
      </c>
      <c r="D222" s="96">
        <v>45217</v>
      </c>
      <c r="E222" s="106" cm="1">
        <f t="array" ref="E222">IFERROR(INDEX(RPE[[sRPE_tot]:[sRPE_tot]], MATCH(1, (RPE[[Nom]:[Nom]]=$D$4)*(RPE[[Date]:[Date]]=Fitness[[#This Row],[Date]]), 0)), 0)</f>
        <v>1110</v>
      </c>
      <c r="F222" s="106">
        <f t="shared" si="13"/>
        <v>2280</v>
      </c>
      <c r="G222" s="106">
        <f t="shared" si="14"/>
        <v>325.71428571428572</v>
      </c>
      <c r="H222" s="106">
        <f t="shared" si="15"/>
        <v>560.56094354545553</v>
      </c>
      <c r="I222" s="106">
        <f>IFERROR(Fitness[[#This Row],[Charge moy]]/Fitness[[#This Row],[ET (SD)]], 0)</f>
        <v>0.58105062342409475</v>
      </c>
      <c r="J222" s="106">
        <f>IFERROR(Fitness[[#This Row],[Charge hebdo]]*Fitness[[#This Row],[Monotonie]], 0)</f>
        <v>1324.7954214069359</v>
      </c>
      <c r="K222" s="106">
        <f>IFERROR(Fitness[[#This Row],[Charge hebdo]]-Fitness[[#This Row],[Fatigue]], 0)</f>
        <v>955.20457859306407</v>
      </c>
      <c r="L222" s="105" cm="1">
        <f t="array" ref="L222">IFERROR(INDEX(EDF[[Total EDF]:[Total EDF]], MATCH(1, (EDF[[Nom]:[Nom]]=$D$4)*(EDF[[Date]:[Date]]=Fitness[[#This Row],[Date]]), 0)),"")</f>
        <v>17</v>
      </c>
      <c r="M222" s="105">
        <f t="shared" si="11"/>
        <v>16</v>
      </c>
      <c r="N222" s="105" cm="1">
        <f t="array" ref="N222">IFERROR(INDEX(EDF[[Humeur]:[Humeur]], MATCH(1, (EDF[[Nom]:[Nom]]=$D$4)*(EDF[[Date]:[Date]]=Fitness[[#This Row],[Date]]), 0)),"")</f>
        <v>3</v>
      </c>
      <c r="O222" s="105">
        <f t="shared" si="4"/>
        <v>2.6</v>
      </c>
      <c r="P222" s="105" cm="1">
        <f t="array" ref="P222">IFERROR(INDEX(EDF[[Stress]:[Stress]], MATCH(1, (EDF[[Nom]:[Nom]]=$D$4)*(EDF[[Date]:[Date]]=Fitness[[#This Row],[Date]]), 0)),"")</f>
        <v>3</v>
      </c>
      <c r="Q222" s="105">
        <f t="shared" si="5"/>
        <v>3</v>
      </c>
      <c r="R222" s="105" cm="1">
        <f t="array" ref="R222">IFERROR(INDEX(EDF[[Sommeil]:[Sommeil]], MATCH(1, (EDF[[Nom]:[Nom]]=$D$4)*(EDF[[Date]:[Date]]=Fitness[[#This Row],[Date]]), 0)),"")</f>
        <v>2</v>
      </c>
      <c r="S222" s="105">
        <f t="shared" si="6"/>
        <v>2.2000000000000002</v>
      </c>
      <c r="T222" s="105" cm="1">
        <f t="array" ref="T222">IFERROR(INDEX(EDF[[Etat Physique]:[Etat Physique]], MATCH(1, (EDF[[Nom]:[Nom]]=$D$4)*(EDF[[Date]:[Date]]=Fitness[[#This Row],[Date]]), 0)),"")</f>
        <v>2</v>
      </c>
      <c r="U222" s="105">
        <f t="shared" si="7"/>
        <v>3</v>
      </c>
      <c r="V222" s="105" cm="1">
        <f t="array" ref="V222">IFERROR(INDEX(EDF[[Hydratation]:[Hydratation]], MATCH(1, (EDF[[Nom]:[Nom]]=$D$4)*(EDF[[Date]:[Date]]=Fitness[[#This Row],[Date]]), 0)),"")</f>
        <v>3</v>
      </c>
      <c r="W222" s="105">
        <f t="shared" si="8"/>
        <v>2.6</v>
      </c>
      <c r="X222" s="105" cm="1">
        <f t="array" ref="X222">IFERROR(INDEX(EDF[[Nutrition]:[Nutrition]], MATCH(1, (EDF[[Nom]:[Nom]]=$D$4)*(EDF[[Date]:[Date]]=Fitness[[#This Row],[Date]]), 0)),"")</f>
        <v>4</v>
      </c>
      <c r="Y222" s="105">
        <f t="shared" si="9"/>
        <v>2.6</v>
      </c>
      <c r="Z222" s="5" cm="1">
        <f t="array" ref="Z222">IFERROR(INDEX(RPE[[Investissement du jour]:[Investissement du jour]], MATCH(1, (RPE[[Nom]:[Nom]]=$D$4)*(RPE[[Date]:[Date]]=Fitness[[#This Row],[Date]]), 0)), "")</f>
        <v>2</v>
      </c>
      <c r="AB222" s="4"/>
      <c r="AC222" s="4"/>
      <c r="AF222" s="4"/>
      <c r="AG222" s="4"/>
      <c r="AH222" s="4"/>
      <c r="AI222" s="4"/>
      <c r="AJ222" s="4"/>
      <c r="AL222" s="4"/>
      <c r="AM222" s="4"/>
      <c r="AP222" s="4"/>
      <c r="AQ222" s="4"/>
      <c r="AR222" s="4"/>
      <c r="AS222" s="4"/>
      <c r="AT222" s="4"/>
      <c r="AU222" s="4"/>
      <c r="AV222" s="4"/>
    </row>
    <row r="223" spans="3:48" x14ac:dyDescent="0.2">
      <c r="C223" s="95">
        <f t="shared" si="12"/>
        <v>45218</v>
      </c>
      <c r="D223" s="96">
        <v>45218</v>
      </c>
      <c r="E223" s="106" cm="1">
        <f t="array" ref="E223">IFERROR(INDEX(RPE[[sRPE_tot]:[sRPE_tot]], MATCH(1, (RPE[[Nom]:[Nom]]=$D$4)*(RPE[[Date]:[Date]]=Fitness[[#This Row],[Date]]), 0)), 0)</f>
        <v>0</v>
      </c>
      <c r="F223" s="106">
        <f t="shared" si="13"/>
        <v>2130</v>
      </c>
      <c r="G223" s="106">
        <f t="shared" si="14"/>
        <v>304.28571428571428</v>
      </c>
      <c r="H223" s="106">
        <f t="shared" si="15"/>
        <v>520.31583814887995</v>
      </c>
      <c r="I223" s="106">
        <f>IFERROR(Fitness[[#This Row],[Charge moy]]/Fitness[[#This Row],[ET (SD)]], 0)</f>
        <v>0.58480963287273191</v>
      </c>
      <c r="J223" s="106">
        <f>IFERROR(Fitness[[#This Row],[Charge hebdo]]*Fitness[[#This Row],[Monotonie]], 0)</f>
        <v>1245.6445180189189</v>
      </c>
      <c r="K223" s="106">
        <f>IFERROR(Fitness[[#This Row],[Charge hebdo]]-Fitness[[#This Row],[Fatigue]], 0)</f>
        <v>884.35548198108108</v>
      </c>
      <c r="L223" s="105" t="str" cm="1">
        <f t="array" ref="L223">IFERROR(INDEX(EDF[[Total EDF]:[Total EDF]], MATCH(1, (EDF[[Nom]:[Nom]]=$D$4)*(EDF[[Date]:[Date]]=Fitness[[#This Row],[Date]]), 0)),"")</f>
        <v/>
      </c>
      <c r="M223" s="105">
        <f t="shared" si="11"/>
        <v>16.8</v>
      </c>
      <c r="N223" s="105" t="str" cm="1">
        <f t="array" ref="N223">IFERROR(INDEX(EDF[[Humeur]:[Humeur]], MATCH(1, (EDF[[Nom]:[Nom]]=$D$4)*(EDF[[Date]:[Date]]=Fitness[[#This Row],[Date]]), 0)),"")</f>
        <v/>
      </c>
      <c r="O223" s="105">
        <f t="shared" si="4"/>
        <v>2.8</v>
      </c>
      <c r="P223" s="105" t="str" cm="1">
        <f t="array" ref="P223">IFERROR(INDEX(EDF[[Stress]:[Stress]], MATCH(1, (EDF[[Nom]:[Nom]]=$D$4)*(EDF[[Date]:[Date]]=Fitness[[#This Row],[Date]]), 0)),"")</f>
        <v/>
      </c>
      <c r="Q223" s="105">
        <f t="shared" si="5"/>
        <v>3.2</v>
      </c>
      <c r="R223" s="105" t="str" cm="1">
        <f t="array" ref="R223">IFERROR(INDEX(EDF[[Sommeil]:[Sommeil]], MATCH(1, (EDF[[Nom]:[Nom]]=$D$4)*(EDF[[Date]:[Date]]=Fitness[[#This Row],[Date]]), 0)),"")</f>
        <v/>
      </c>
      <c r="S223" s="105">
        <f t="shared" si="6"/>
        <v>2.2000000000000002</v>
      </c>
      <c r="T223" s="105" t="str" cm="1">
        <f t="array" ref="T223">IFERROR(INDEX(EDF[[Etat Physique]:[Etat Physique]], MATCH(1, (EDF[[Nom]:[Nom]]=$D$4)*(EDF[[Date]:[Date]]=Fitness[[#This Row],[Date]]), 0)),"")</f>
        <v/>
      </c>
      <c r="U223" s="105">
        <f t="shared" si="7"/>
        <v>3</v>
      </c>
      <c r="V223" s="105" t="str" cm="1">
        <f t="array" ref="V223">IFERROR(INDEX(EDF[[Hydratation]:[Hydratation]], MATCH(1, (EDF[[Nom]:[Nom]]=$D$4)*(EDF[[Date]:[Date]]=Fitness[[#This Row],[Date]]), 0)),"")</f>
        <v/>
      </c>
      <c r="W223" s="105">
        <f t="shared" si="8"/>
        <v>2.6</v>
      </c>
      <c r="X223" s="105" t="str" cm="1">
        <f t="array" ref="X223">IFERROR(INDEX(EDF[[Nutrition]:[Nutrition]], MATCH(1, (EDF[[Nom]:[Nom]]=$D$4)*(EDF[[Date]:[Date]]=Fitness[[#This Row],[Date]]), 0)),"")</f>
        <v/>
      </c>
      <c r="Y223" s="105">
        <f t="shared" si="9"/>
        <v>3</v>
      </c>
      <c r="Z223" s="5" t="str" cm="1">
        <f t="array" ref="Z223">IFERROR(INDEX(RPE[[Investissement du jour]:[Investissement du jour]], MATCH(1, (RPE[[Nom]:[Nom]]=$D$4)*(RPE[[Date]:[Date]]=Fitness[[#This Row],[Date]]), 0)), "")</f>
        <v/>
      </c>
      <c r="AB223" s="4"/>
      <c r="AC223" s="4"/>
      <c r="AF223" s="4"/>
      <c r="AG223" s="4"/>
      <c r="AH223" s="4"/>
      <c r="AI223" s="4"/>
      <c r="AJ223" s="4"/>
      <c r="AL223" s="4"/>
      <c r="AM223" s="4"/>
      <c r="AP223" s="4"/>
      <c r="AQ223" s="4"/>
      <c r="AR223" s="4"/>
      <c r="AS223" s="4"/>
      <c r="AT223" s="4"/>
      <c r="AU223" s="4"/>
      <c r="AV223" s="4"/>
    </row>
    <row r="224" spans="3:48" x14ac:dyDescent="0.2">
      <c r="C224" s="95">
        <f t="shared" si="12"/>
        <v>45219</v>
      </c>
      <c r="D224" s="96">
        <v>45219</v>
      </c>
      <c r="E224" s="106" cm="1">
        <f t="array" ref="E224">IFERROR(INDEX(RPE[[sRPE_tot]:[sRPE_tot]], MATCH(1, (RPE[[Nom]:[Nom]]=$D$4)*(RPE[[Date]:[Date]]=Fitness[[#This Row],[Date]]), 0)), 0)</f>
        <v>840</v>
      </c>
      <c r="F224" s="106">
        <f t="shared" si="13"/>
        <v>2130</v>
      </c>
      <c r="G224" s="106">
        <f t="shared" si="14"/>
        <v>304.28571428571428</v>
      </c>
      <c r="H224" s="106">
        <f t="shared" si="15"/>
        <v>520.31583814887995</v>
      </c>
      <c r="I224" s="106">
        <f>IFERROR(Fitness[[#This Row],[Charge moy]]/Fitness[[#This Row],[ET (SD)]], 0)</f>
        <v>0.58480963287273191</v>
      </c>
      <c r="J224" s="106">
        <f>IFERROR(Fitness[[#This Row],[Charge hebdo]]*Fitness[[#This Row],[Monotonie]], 0)</f>
        <v>1245.6445180189189</v>
      </c>
      <c r="K224" s="106">
        <f>IFERROR(Fitness[[#This Row],[Charge hebdo]]-Fitness[[#This Row],[Fatigue]], 0)</f>
        <v>884.35548198108108</v>
      </c>
      <c r="L224" s="105" t="str" cm="1">
        <f t="array" ref="L224">IFERROR(INDEX(EDF[[Total EDF]:[Total EDF]], MATCH(1, (EDF[[Nom]:[Nom]]=$D$4)*(EDF[[Date]:[Date]]=Fitness[[#This Row],[Date]]), 0)),"")</f>
        <v/>
      </c>
      <c r="M224" s="105">
        <f t="shared" si="11"/>
        <v>16.25</v>
      </c>
      <c r="N224" s="105" t="str" cm="1">
        <f t="array" ref="N224">IFERROR(INDEX(EDF[[Humeur]:[Humeur]], MATCH(1, (EDF[[Nom]:[Nom]]=$D$4)*(EDF[[Date]:[Date]]=Fitness[[#This Row],[Date]]), 0)),"")</f>
        <v/>
      </c>
      <c r="O224" s="105">
        <f t="shared" ref="O224" si="40">IFERROR(AVERAGE(N217:N223), "")</f>
        <v>2.5</v>
      </c>
      <c r="P224" s="105" t="str" cm="1">
        <f t="array" ref="P224">IFERROR(INDEX(EDF[[Stress]:[Stress]], MATCH(1, (EDF[[Nom]:[Nom]]=$D$4)*(EDF[[Date]:[Date]]=Fitness[[#This Row],[Date]]), 0)),"")</f>
        <v/>
      </c>
      <c r="Q224" s="105">
        <f t="shared" ref="Q224" si="41">IFERROR(AVERAGE(P217:P223), "")</f>
        <v>3</v>
      </c>
      <c r="R224" s="105" t="str" cm="1">
        <f t="array" ref="R224">IFERROR(INDEX(EDF[[Sommeil]:[Sommeil]], MATCH(1, (EDF[[Nom]:[Nom]]=$D$4)*(EDF[[Date]:[Date]]=Fitness[[#This Row],[Date]]), 0)),"")</f>
        <v/>
      </c>
      <c r="S224" s="105">
        <f t="shared" ref="S224" si="42">IFERROR(AVERAGE(R217:R223), "")</f>
        <v>2.25</v>
      </c>
      <c r="T224" s="105" t="str" cm="1">
        <f t="array" ref="T224">IFERROR(INDEX(EDF[[Etat Physique]:[Etat Physique]], MATCH(1, (EDF[[Nom]:[Nom]]=$D$4)*(EDF[[Date]:[Date]]=Fitness[[#This Row],[Date]]), 0)),"")</f>
        <v/>
      </c>
      <c r="U224" s="105">
        <f t="shared" ref="U224" si="43">IFERROR(AVERAGE(T217:T223), "")</f>
        <v>3</v>
      </c>
      <c r="V224" s="105" t="str" cm="1">
        <f t="array" ref="V224">IFERROR(INDEX(EDF[[Hydratation]:[Hydratation]], MATCH(1, (EDF[[Nom]:[Nom]]=$D$4)*(EDF[[Date]:[Date]]=Fitness[[#This Row],[Date]]), 0)),"")</f>
        <v/>
      </c>
      <c r="W224" s="105">
        <f t="shared" ref="W224" si="44">IFERROR(AVERAGE(V217:V223), "")</f>
        <v>2.5</v>
      </c>
      <c r="X224" s="105" t="str" cm="1">
        <f t="array" ref="X224">IFERROR(INDEX(EDF[[Nutrition]:[Nutrition]], MATCH(1, (EDF[[Nom]:[Nom]]=$D$4)*(EDF[[Date]:[Date]]=Fitness[[#This Row],[Date]]), 0)),"")</f>
        <v/>
      </c>
      <c r="Y224" s="105">
        <f t="shared" ref="Y224" si="45">IFERROR(AVERAGE(X217:X223), "")</f>
        <v>3</v>
      </c>
      <c r="Z224" s="5" cm="1">
        <f t="array" ref="Z224">IFERROR(INDEX(RPE[[Investissement du jour]:[Investissement du jour]], MATCH(1, (RPE[[Nom]:[Nom]]=$D$4)*(RPE[[Date]:[Date]]=Fitness[[#This Row],[Date]]), 0)), "")</f>
        <v>2</v>
      </c>
      <c r="AB224" s="4"/>
      <c r="AC224" s="4"/>
      <c r="AF224" s="4"/>
      <c r="AG224" s="4"/>
      <c r="AH224" s="4"/>
      <c r="AI224" s="4"/>
      <c r="AJ224" s="4"/>
      <c r="AL224" s="4"/>
      <c r="AM224" s="4"/>
      <c r="AP224" s="4"/>
      <c r="AQ224" s="4"/>
      <c r="AR224" s="4"/>
      <c r="AS224" s="4"/>
      <c r="AT224" s="4"/>
      <c r="AU224" s="4"/>
      <c r="AV224" s="4"/>
    </row>
    <row r="225" spans="3:48" x14ac:dyDescent="0.2">
      <c r="C225" s="95">
        <f t="shared" si="12"/>
        <v>45220</v>
      </c>
      <c r="D225" s="96">
        <v>45220</v>
      </c>
      <c r="E225" s="106" cm="1">
        <f t="array" ref="E225">IFERROR(INDEX(RPE[[sRPE_tot]:[sRPE_tot]], MATCH(1, (RPE[[Nom]:[Nom]]=$D$4)*(RPE[[Date]:[Date]]=Fitness[[#This Row],[Date]]), 0)), 0)</f>
        <v>0</v>
      </c>
      <c r="F225" s="106">
        <f t="shared" si="13"/>
        <v>2970</v>
      </c>
      <c r="G225" s="106">
        <f t="shared" si="14"/>
        <v>424.28571428571428</v>
      </c>
      <c r="H225" s="106">
        <f t="shared" si="15"/>
        <v>535.09678697276013</v>
      </c>
      <c r="I225" s="106">
        <f>IFERROR(Fitness[[#This Row],[Charge moy]]/Fitness[[#This Row],[ET (SD)]], 0)</f>
        <v>0.79291396363273836</v>
      </c>
      <c r="J225" s="106">
        <f>IFERROR(Fitness[[#This Row],[Charge hebdo]]*Fitness[[#This Row],[Monotonie]], 0)</f>
        <v>2354.9544719892328</v>
      </c>
      <c r="K225" s="106">
        <f>IFERROR(Fitness[[#This Row],[Charge hebdo]]-Fitness[[#This Row],[Fatigue]], 0)</f>
        <v>615.04552801076716</v>
      </c>
      <c r="L225" s="105" t="str" cm="1">
        <f t="array" ref="L225">IFERROR(INDEX(EDF[[Total EDF]:[Total EDF]], MATCH(1, (EDF[[Nom]:[Nom]]=$D$4)*(EDF[[Date]:[Date]]=Fitness[[#This Row],[Date]]), 0)),"")</f>
        <v/>
      </c>
      <c r="M225" s="105">
        <f t="shared" si="11"/>
        <v>16.666666666666668</v>
      </c>
      <c r="N225" s="105" t="str" cm="1">
        <f t="array" ref="N225">IFERROR(INDEX(EDF[[Humeur]:[Humeur]], MATCH(1, (EDF[[Nom]:[Nom]]=$D$4)*(EDF[[Date]:[Date]]=Fitness[[#This Row],[Date]]), 0)),"")</f>
        <v/>
      </c>
      <c r="O225" s="105">
        <f t="shared" si="4"/>
        <v>2.3333333333333335</v>
      </c>
      <c r="P225" s="105" t="str" cm="1">
        <f t="array" ref="P225">IFERROR(INDEX(EDF[[Stress]:[Stress]], MATCH(1, (EDF[[Nom]:[Nom]]=$D$4)*(EDF[[Date]:[Date]]=Fitness[[#This Row],[Date]]), 0)),"")</f>
        <v/>
      </c>
      <c r="Q225" s="105">
        <f t="shared" si="5"/>
        <v>3</v>
      </c>
      <c r="R225" s="105" t="str" cm="1">
        <f t="array" ref="R225">IFERROR(INDEX(EDF[[Sommeil]:[Sommeil]], MATCH(1, (EDF[[Nom]:[Nom]]=$D$4)*(EDF[[Date]:[Date]]=Fitness[[#This Row],[Date]]), 0)),"")</f>
        <v/>
      </c>
      <c r="S225" s="105">
        <f t="shared" si="6"/>
        <v>2.3333333333333335</v>
      </c>
      <c r="T225" s="105" t="str" cm="1">
        <f t="array" ref="T225">IFERROR(INDEX(EDF[[Etat Physique]:[Etat Physique]], MATCH(1, (EDF[[Nom]:[Nom]]=$D$4)*(EDF[[Date]:[Date]]=Fitness[[#This Row],[Date]]), 0)),"")</f>
        <v/>
      </c>
      <c r="U225" s="105">
        <f t="shared" si="7"/>
        <v>3</v>
      </c>
      <c r="V225" s="105" t="str" cm="1">
        <f t="array" ref="V225">IFERROR(INDEX(EDF[[Hydratation]:[Hydratation]], MATCH(1, (EDF[[Nom]:[Nom]]=$D$4)*(EDF[[Date]:[Date]]=Fitness[[#This Row],[Date]]), 0)),"")</f>
        <v/>
      </c>
      <c r="W225" s="105">
        <f t="shared" si="8"/>
        <v>2.6666666666666665</v>
      </c>
      <c r="X225" s="105" t="str" cm="1">
        <f t="array" ref="X225">IFERROR(INDEX(EDF[[Nutrition]:[Nutrition]], MATCH(1, (EDF[[Nom]:[Nom]]=$D$4)*(EDF[[Date]:[Date]]=Fitness[[#This Row],[Date]]), 0)),"")</f>
        <v/>
      </c>
      <c r="Y225" s="105">
        <f t="shared" si="9"/>
        <v>3.3333333333333335</v>
      </c>
      <c r="Z225" s="5" t="str" cm="1">
        <f t="array" ref="Z225">IFERROR(INDEX(RPE[[Investissement du jour]:[Investissement du jour]], MATCH(1, (RPE[[Nom]:[Nom]]=$D$4)*(RPE[[Date]:[Date]]=Fitness[[#This Row],[Date]]), 0)), "")</f>
        <v/>
      </c>
      <c r="AB225" s="4"/>
      <c r="AC225" s="4"/>
      <c r="AF225" s="4"/>
      <c r="AG225" s="4"/>
      <c r="AH225" s="4"/>
      <c r="AI225" s="4"/>
      <c r="AJ225" s="4"/>
      <c r="AL225" s="4"/>
      <c r="AM225" s="4"/>
      <c r="AP225" s="4"/>
      <c r="AQ225" s="4"/>
      <c r="AR225" s="4"/>
      <c r="AS225" s="4"/>
      <c r="AT225" s="4"/>
      <c r="AU225" s="4"/>
      <c r="AV225" s="4"/>
    </row>
    <row r="226" spans="3:48" x14ac:dyDescent="0.2">
      <c r="C226" s="95">
        <f t="shared" si="12"/>
        <v>45221</v>
      </c>
      <c r="D226" s="96">
        <v>45221</v>
      </c>
      <c r="E226" s="106" cm="1">
        <f t="array" ref="E226">IFERROR(INDEX(RPE[[sRPE_tot]:[sRPE_tot]], MATCH(1, (RPE[[Nom]:[Nom]]=$D$4)*(RPE[[Date]:[Date]]=Fitness[[#This Row],[Date]]), 0)), 0)</f>
        <v>0</v>
      </c>
      <c r="F226" s="106">
        <f t="shared" si="13"/>
        <v>2970</v>
      </c>
      <c r="G226" s="106">
        <f t="shared" si="14"/>
        <v>424.28571428571428</v>
      </c>
      <c r="H226" s="106">
        <f t="shared" si="15"/>
        <v>535.09678697276013</v>
      </c>
      <c r="I226" s="106">
        <f>IFERROR(Fitness[[#This Row],[Charge moy]]/Fitness[[#This Row],[ET (SD)]], 0)</f>
        <v>0.79291396363273836</v>
      </c>
      <c r="J226" s="106">
        <f>IFERROR(Fitness[[#This Row],[Charge hebdo]]*Fitness[[#This Row],[Monotonie]], 0)</f>
        <v>2354.9544719892328</v>
      </c>
      <c r="K226" s="106">
        <f>IFERROR(Fitness[[#This Row],[Charge hebdo]]-Fitness[[#This Row],[Fatigue]], 0)</f>
        <v>615.04552801076716</v>
      </c>
      <c r="L226" s="105" t="str" cm="1">
        <f t="array" ref="L226">IFERROR(INDEX(EDF[[Total EDF]:[Total EDF]], MATCH(1, (EDF[[Nom]:[Nom]]=$D$4)*(EDF[[Date]:[Date]]=Fitness[[#This Row],[Date]]), 0)),"")</f>
        <v/>
      </c>
      <c r="M226" s="105">
        <f t="shared" si="11"/>
        <v>16.666666666666668</v>
      </c>
      <c r="N226" s="105" t="str" cm="1">
        <f t="array" ref="N226">IFERROR(INDEX(EDF[[Humeur]:[Humeur]], MATCH(1, (EDF[[Nom]:[Nom]]=$D$4)*(EDF[[Date]:[Date]]=Fitness[[#This Row],[Date]]), 0)),"")</f>
        <v/>
      </c>
      <c r="O226" s="105">
        <f t="shared" ref="O226" si="46">IFERROR(AVERAGE(N219:N225), "")</f>
        <v>2.3333333333333335</v>
      </c>
      <c r="P226" s="105" t="str" cm="1">
        <f t="array" ref="P226">IFERROR(INDEX(EDF[[Stress]:[Stress]], MATCH(1, (EDF[[Nom]:[Nom]]=$D$4)*(EDF[[Date]:[Date]]=Fitness[[#This Row],[Date]]), 0)),"")</f>
        <v/>
      </c>
      <c r="Q226" s="105">
        <f t="shared" ref="Q226" si="47">IFERROR(AVERAGE(P219:P225), "")</f>
        <v>3</v>
      </c>
      <c r="R226" s="105" t="str" cm="1">
        <f t="array" ref="R226">IFERROR(INDEX(EDF[[Sommeil]:[Sommeil]], MATCH(1, (EDF[[Nom]:[Nom]]=$D$4)*(EDF[[Date]:[Date]]=Fitness[[#This Row],[Date]]), 0)),"")</f>
        <v/>
      </c>
      <c r="S226" s="105">
        <f t="shared" ref="S226" si="48">IFERROR(AVERAGE(R219:R225), "")</f>
        <v>2.3333333333333335</v>
      </c>
      <c r="T226" s="105" t="str" cm="1">
        <f t="array" ref="T226">IFERROR(INDEX(EDF[[Etat Physique]:[Etat Physique]], MATCH(1, (EDF[[Nom]:[Nom]]=$D$4)*(EDF[[Date]:[Date]]=Fitness[[#This Row],[Date]]), 0)),"")</f>
        <v/>
      </c>
      <c r="U226" s="105">
        <f t="shared" ref="U226" si="49">IFERROR(AVERAGE(T219:T225), "")</f>
        <v>3</v>
      </c>
      <c r="V226" s="105" t="str" cm="1">
        <f t="array" ref="V226">IFERROR(INDEX(EDF[[Hydratation]:[Hydratation]], MATCH(1, (EDF[[Nom]:[Nom]]=$D$4)*(EDF[[Date]:[Date]]=Fitness[[#This Row],[Date]]), 0)),"")</f>
        <v/>
      </c>
      <c r="W226" s="105">
        <f t="shared" ref="W226" si="50">IFERROR(AVERAGE(V219:V225), "")</f>
        <v>2.6666666666666665</v>
      </c>
      <c r="X226" s="105" t="str" cm="1">
        <f t="array" ref="X226">IFERROR(INDEX(EDF[[Nutrition]:[Nutrition]], MATCH(1, (EDF[[Nom]:[Nom]]=$D$4)*(EDF[[Date]:[Date]]=Fitness[[#This Row],[Date]]), 0)),"")</f>
        <v/>
      </c>
      <c r="Y226" s="105">
        <f t="shared" ref="Y226" si="51">IFERROR(AVERAGE(X219:X225), "")</f>
        <v>3.3333333333333335</v>
      </c>
      <c r="Z226" s="5" t="str" cm="1">
        <f t="array" ref="Z226">IFERROR(INDEX(RPE[[Investissement du jour]:[Investissement du jour]], MATCH(1, (RPE[[Nom]:[Nom]]=$D$4)*(RPE[[Date]:[Date]]=Fitness[[#This Row],[Date]]), 0)), "")</f>
        <v/>
      </c>
      <c r="AB226" s="4"/>
      <c r="AC226" s="4"/>
      <c r="AF226" s="4"/>
      <c r="AG226" s="4"/>
      <c r="AH226" s="4"/>
      <c r="AI226" s="4"/>
      <c r="AJ226" s="4"/>
      <c r="AL226" s="4"/>
      <c r="AM226" s="4"/>
      <c r="AP226" s="4"/>
      <c r="AQ226" s="4"/>
      <c r="AR226" s="4"/>
      <c r="AS226" s="4"/>
      <c r="AT226" s="4"/>
      <c r="AU226" s="4"/>
      <c r="AV226" s="4"/>
    </row>
    <row r="227" spans="3:48" x14ac:dyDescent="0.2">
      <c r="C227" s="95">
        <f t="shared" si="12"/>
        <v>45222</v>
      </c>
      <c r="D227" s="96">
        <v>45222</v>
      </c>
      <c r="E227" s="106" cm="1">
        <f t="array" ref="E227">IFERROR(INDEX(RPE[[sRPE_tot]:[sRPE_tot]], MATCH(1, (RPE[[Nom]:[Nom]]=$D$4)*(RPE[[Date]:[Date]]=Fitness[[#This Row],[Date]]), 0)), 0)</f>
        <v>0</v>
      </c>
      <c r="F227" s="106">
        <f t="shared" si="13"/>
        <v>2970</v>
      </c>
      <c r="G227" s="106">
        <f t="shared" si="14"/>
        <v>424.28571428571428</v>
      </c>
      <c r="H227" s="106">
        <f t="shared" si="15"/>
        <v>535.09678697276013</v>
      </c>
      <c r="I227" s="106">
        <f>IFERROR(Fitness[[#This Row],[Charge moy]]/Fitness[[#This Row],[ET (SD)]], 0)</f>
        <v>0.79291396363273836</v>
      </c>
      <c r="J227" s="106">
        <f>IFERROR(Fitness[[#This Row],[Charge hebdo]]*Fitness[[#This Row],[Monotonie]], 0)</f>
        <v>2354.9544719892328</v>
      </c>
      <c r="K227" s="106">
        <f>IFERROR(Fitness[[#This Row],[Charge hebdo]]-Fitness[[#This Row],[Fatigue]], 0)</f>
        <v>615.04552801076716</v>
      </c>
      <c r="L227" s="105" t="str" cm="1">
        <f t="array" ref="L227">IFERROR(INDEX(EDF[[Total EDF]:[Total EDF]], MATCH(1, (EDF[[Nom]:[Nom]]=$D$4)*(EDF[[Date]:[Date]]=Fitness[[#This Row],[Date]]), 0)),"")</f>
        <v/>
      </c>
      <c r="M227" s="105">
        <f t="shared" si="11"/>
        <v>16.666666666666668</v>
      </c>
      <c r="N227" s="105" t="str" cm="1">
        <f t="array" ref="N227">IFERROR(INDEX(EDF[[Humeur]:[Humeur]], MATCH(1, (EDF[[Nom]:[Nom]]=$D$4)*(EDF[[Date]:[Date]]=Fitness[[#This Row],[Date]]), 0)),"")</f>
        <v/>
      </c>
      <c r="O227" s="105">
        <f t="shared" si="4"/>
        <v>2.3333333333333335</v>
      </c>
      <c r="P227" s="105" t="str" cm="1">
        <f t="array" ref="P227">IFERROR(INDEX(EDF[[Stress]:[Stress]], MATCH(1, (EDF[[Nom]:[Nom]]=$D$4)*(EDF[[Date]:[Date]]=Fitness[[#This Row],[Date]]), 0)),"")</f>
        <v/>
      </c>
      <c r="Q227" s="105">
        <f t="shared" si="5"/>
        <v>3</v>
      </c>
      <c r="R227" s="105" t="str" cm="1">
        <f t="array" ref="R227">IFERROR(INDEX(EDF[[Sommeil]:[Sommeil]], MATCH(1, (EDF[[Nom]:[Nom]]=$D$4)*(EDF[[Date]:[Date]]=Fitness[[#This Row],[Date]]), 0)),"")</f>
        <v/>
      </c>
      <c r="S227" s="105">
        <f t="shared" si="6"/>
        <v>2.3333333333333335</v>
      </c>
      <c r="T227" s="105" t="str" cm="1">
        <f t="array" ref="T227">IFERROR(INDEX(EDF[[Etat Physique]:[Etat Physique]], MATCH(1, (EDF[[Nom]:[Nom]]=$D$4)*(EDF[[Date]:[Date]]=Fitness[[#This Row],[Date]]), 0)),"")</f>
        <v/>
      </c>
      <c r="U227" s="105">
        <f t="shared" si="7"/>
        <v>3</v>
      </c>
      <c r="V227" s="105" t="str" cm="1">
        <f t="array" ref="V227">IFERROR(INDEX(EDF[[Hydratation]:[Hydratation]], MATCH(1, (EDF[[Nom]:[Nom]]=$D$4)*(EDF[[Date]:[Date]]=Fitness[[#This Row],[Date]]), 0)),"")</f>
        <v/>
      </c>
      <c r="W227" s="105">
        <f t="shared" si="8"/>
        <v>2.6666666666666665</v>
      </c>
      <c r="X227" s="105" t="str" cm="1">
        <f t="array" ref="X227">IFERROR(INDEX(EDF[[Nutrition]:[Nutrition]], MATCH(1, (EDF[[Nom]:[Nom]]=$D$4)*(EDF[[Date]:[Date]]=Fitness[[#This Row],[Date]]), 0)),"")</f>
        <v/>
      </c>
      <c r="Y227" s="105">
        <f t="shared" si="9"/>
        <v>3.3333333333333335</v>
      </c>
      <c r="Z227" s="5" t="str" cm="1">
        <f t="array" ref="Z227">IFERROR(INDEX(RPE[[Investissement du jour]:[Investissement du jour]], MATCH(1, (RPE[[Nom]:[Nom]]=$D$4)*(RPE[[Date]:[Date]]=Fitness[[#This Row],[Date]]), 0)), "")</f>
        <v/>
      </c>
      <c r="AB227" s="4"/>
      <c r="AC227" s="4"/>
      <c r="AF227" s="4"/>
      <c r="AG227" s="4"/>
      <c r="AH227" s="4"/>
      <c r="AI227" s="4"/>
      <c r="AJ227" s="4"/>
      <c r="AL227" s="4"/>
      <c r="AM227" s="4"/>
      <c r="AP227" s="4"/>
      <c r="AQ227" s="4"/>
      <c r="AR227" s="4"/>
      <c r="AS227" s="4"/>
      <c r="AT227" s="4"/>
      <c r="AU227" s="4"/>
      <c r="AV227" s="4"/>
    </row>
    <row r="228" spans="3:48" x14ac:dyDescent="0.2">
      <c r="C228" s="95">
        <f t="shared" si="12"/>
        <v>45223</v>
      </c>
      <c r="D228" s="96">
        <v>45223</v>
      </c>
      <c r="E228" s="106" cm="1">
        <f t="array" ref="E228">IFERROR(INDEX(RPE[[sRPE_tot]:[sRPE_tot]], MATCH(1, (RPE[[Nom]:[Nom]]=$D$4)*(RPE[[Date]:[Date]]=Fitness[[#This Row],[Date]]), 0)), 0)</f>
        <v>0</v>
      </c>
      <c r="F228" s="106">
        <f t="shared" si="13"/>
        <v>2970</v>
      </c>
      <c r="G228" s="106">
        <f t="shared" si="14"/>
        <v>424.28571428571428</v>
      </c>
      <c r="H228" s="106">
        <f t="shared" si="15"/>
        <v>535.09678697276013</v>
      </c>
      <c r="I228" s="106">
        <f>IFERROR(Fitness[[#This Row],[Charge moy]]/Fitness[[#This Row],[ET (SD)]], 0)</f>
        <v>0.79291396363273836</v>
      </c>
      <c r="J228" s="106">
        <f>IFERROR(Fitness[[#This Row],[Charge hebdo]]*Fitness[[#This Row],[Monotonie]], 0)</f>
        <v>2354.9544719892328</v>
      </c>
      <c r="K228" s="106">
        <f>IFERROR(Fitness[[#This Row],[Charge hebdo]]-Fitness[[#This Row],[Fatigue]], 0)</f>
        <v>615.04552801076716</v>
      </c>
      <c r="L228" s="105" t="str" cm="1">
        <f t="array" ref="L228">IFERROR(INDEX(EDF[[Total EDF]:[Total EDF]], MATCH(1, (EDF[[Nom]:[Nom]]=$D$4)*(EDF[[Date]:[Date]]=Fitness[[#This Row],[Date]]), 0)),"")</f>
        <v/>
      </c>
      <c r="M228" s="105">
        <f t="shared" si="11"/>
        <v>17.5</v>
      </c>
      <c r="N228" s="105" t="str" cm="1">
        <f t="array" ref="N228">IFERROR(INDEX(EDF[[Humeur]:[Humeur]], MATCH(1, (EDF[[Nom]:[Nom]]=$D$4)*(EDF[[Date]:[Date]]=Fitness[[#This Row],[Date]]), 0)),"")</f>
        <v/>
      </c>
      <c r="O228" s="105">
        <f t="shared" si="4"/>
        <v>2.5</v>
      </c>
      <c r="P228" s="105" t="str" cm="1">
        <f t="array" ref="P228">IFERROR(INDEX(EDF[[Stress]:[Stress]], MATCH(1, (EDF[[Nom]:[Nom]]=$D$4)*(EDF[[Date]:[Date]]=Fitness[[#This Row],[Date]]), 0)),"")</f>
        <v/>
      </c>
      <c r="Q228" s="105">
        <f t="shared" si="5"/>
        <v>3</v>
      </c>
      <c r="R228" s="105" t="str" cm="1">
        <f t="array" ref="R228">IFERROR(INDEX(EDF[[Sommeil]:[Sommeil]], MATCH(1, (EDF[[Nom]:[Nom]]=$D$4)*(EDF[[Date]:[Date]]=Fitness[[#This Row],[Date]]), 0)),"")</f>
        <v/>
      </c>
      <c r="S228" s="105">
        <f t="shared" si="6"/>
        <v>2</v>
      </c>
      <c r="T228" s="105" t="str" cm="1">
        <f t="array" ref="T228">IFERROR(INDEX(EDF[[Etat Physique]:[Etat Physique]], MATCH(1, (EDF[[Nom]:[Nom]]=$D$4)*(EDF[[Date]:[Date]]=Fitness[[#This Row],[Date]]), 0)),"")</f>
        <v/>
      </c>
      <c r="U228" s="105">
        <f t="shared" si="7"/>
        <v>3</v>
      </c>
      <c r="V228" s="105" t="str" cm="1">
        <f t="array" ref="V228">IFERROR(INDEX(EDF[[Hydratation]:[Hydratation]], MATCH(1, (EDF[[Nom]:[Nom]]=$D$4)*(EDF[[Date]:[Date]]=Fitness[[#This Row],[Date]]), 0)),"")</f>
        <v/>
      </c>
      <c r="W228" s="105">
        <f t="shared" si="8"/>
        <v>3</v>
      </c>
      <c r="X228" s="105" t="str" cm="1">
        <f t="array" ref="X228">IFERROR(INDEX(EDF[[Nutrition]:[Nutrition]], MATCH(1, (EDF[[Nom]:[Nom]]=$D$4)*(EDF[[Date]:[Date]]=Fitness[[#This Row],[Date]]), 0)),"")</f>
        <v/>
      </c>
      <c r="Y228" s="105">
        <f t="shared" si="9"/>
        <v>4</v>
      </c>
      <c r="Z228" s="5" t="str" cm="1">
        <f t="array" ref="Z228">IFERROR(INDEX(RPE[[Investissement du jour]:[Investissement du jour]], MATCH(1, (RPE[[Nom]:[Nom]]=$D$4)*(RPE[[Date]:[Date]]=Fitness[[#This Row],[Date]]), 0)), "")</f>
        <v/>
      </c>
      <c r="AB228" s="4"/>
      <c r="AC228" s="4"/>
      <c r="AF228" s="4"/>
      <c r="AG228" s="4"/>
      <c r="AH228" s="4"/>
      <c r="AI228" s="4"/>
      <c r="AJ228" s="4"/>
      <c r="AL228" s="4"/>
      <c r="AM228" s="4"/>
      <c r="AP228" s="4"/>
      <c r="AQ228" s="4"/>
      <c r="AR228" s="4"/>
      <c r="AS228" s="4"/>
      <c r="AT228" s="4"/>
      <c r="AU228" s="4"/>
      <c r="AV228" s="4"/>
    </row>
    <row r="229" spans="3:48" x14ac:dyDescent="0.2">
      <c r="C229" s="95">
        <f t="shared" si="12"/>
        <v>45224</v>
      </c>
      <c r="D229" s="96">
        <v>45224</v>
      </c>
      <c r="E229" s="106" cm="1">
        <f t="array" ref="E229">IFERROR(INDEX(RPE[[sRPE_tot]:[sRPE_tot]], MATCH(1, (RPE[[Nom]:[Nom]]=$D$4)*(RPE[[Date]:[Date]]=Fitness[[#This Row],[Date]]), 0)), 0)</f>
        <v>0</v>
      </c>
      <c r="F229" s="106">
        <f t="shared" si="13"/>
        <v>1950</v>
      </c>
      <c r="G229" s="106">
        <f t="shared" si="14"/>
        <v>278.57142857142856</v>
      </c>
      <c r="H229" s="106">
        <f t="shared" si="15"/>
        <v>482.09364828245322</v>
      </c>
      <c r="I229" s="106">
        <f>IFERROR(Fitness[[#This Row],[Charge moy]]/Fitness[[#This Row],[ET (SD)]], 0)</f>
        <v>0.57783675342724428</v>
      </c>
      <c r="J229" s="106">
        <f>IFERROR(Fitness[[#This Row],[Charge hebdo]]*Fitness[[#This Row],[Monotonie]], 0)</f>
        <v>1126.7816691831263</v>
      </c>
      <c r="K229" s="106">
        <f>IFERROR(Fitness[[#This Row],[Charge hebdo]]-Fitness[[#This Row],[Fatigue]], 0)</f>
        <v>823.21833081687373</v>
      </c>
      <c r="L229" s="105" t="str" cm="1">
        <f t="array" ref="L229">IFERROR(INDEX(EDF[[Total EDF]:[Total EDF]], MATCH(1, (EDF[[Nom]:[Nom]]=$D$4)*(EDF[[Date]:[Date]]=Fitness[[#This Row],[Date]]), 0)),"")</f>
        <v/>
      </c>
      <c r="M229" s="105">
        <f t="shared" si="11"/>
        <v>17</v>
      </c>
      <c r="N229" s="105" t="str" cm="1">
        <f t="array" ref="N229">IFERROR(INDEX(EDF[[Humeur]:[Humeur]], MATCH(1, (EDF[[Nom]:[Nom]]=$D$4)*(EDF[[Date]:[Date]]=Fitness[[#This Row],[Date]]), 0)),"")</f>
        <v/>
      </c>
      <c r="O229" s="105">
        <f t="shared" si="4"/>
        <v>3</v>
      </c>
      <c r="P229" s="105" t="str" cm="1">
        <f t="array" ref="P229">IFERROR(INDEX(EDF[[Stress]:[Stress]], MATCH(1, (EDF[[Nom]:[Nom]]=$D$4)*(EDF[[Date]:[Date]]=Fitness[[#This Row],[Date]]), 0)),"")</f>
        <v/>
      </c>
      <c r="Q229" s="105">
        <f t="shared" si="5"/>
        <v>3</v>
      </c>
      <c r="R229" s="105" t="str" cm="1">
        <f t="array" ref="R229">IFERROR(INDEX(EDF[[Sommeil]:[Sommeil]], MATCH(1, (EDF[[Nom]:[Nom]]=$D$4)*(EDF[[Date]:[Date]]=Fitness[[#This Row],[Date]]), 0)),"")</f>
        <v/>
      </c>
      <c r="S229" s="105">
        <f t="shared" si="6"/>
        <v>2</v>
      </c>
      <c r="T229" s="105" t="str" cm="1">
        <f t="array" ref="T229">IFERROR(INDEX(EDF[[Etat Physique]:[Etat Physique]], MATCH(1, (EDF[[Nom]:[Nom]]=$D$4)*(EDF[[Date]:[Date]]=Fitness[[#This Row],[Date]]), 0)),"")</f>
        <v/>
      </c>
      <c r="U229" s="105">
        <f t="shared" si="7"/>
        <v>2</v>
      </c>
      <c r="V229" s="105" t="str" cm="1">
        <f t="array" ref="V229">IFERROR(INDEX(EDF[[Hydratation]:[Hydratation]], MATCH(1, (EDF[[Nom]:[Nom]]=$D$4)*(EDF[[Date]:[Date]]=Fitness[[#This Row],[Date]]), 0)),"")</f>
        <v/>
      </c>
      <c r="W229" s="105">
        <f t="shared" si="8"/>
        <v>3</v>
      </c>
      <c r="X229" s="105" t="str" cm="1">
        <f t="array" ref="X229">IFERROR(INDEX(EDF[[Nutrition]:[Nutrition]], MATCH(1, (EDF[[Nom]:[Nom]]=$D$4)*(EDF[[Date]:[Date]]=Fitness[[#This Row],[Date]]), 0)),"")</f>
        <v/>
      </c>
      <c r="Y229" s="105">
        <f t="shared" si="9"/>
        <v>4</v>
      </c>
      <c r="Z229" s="5" t="str" cm="1">
        <f t="array" ref="Z229">IFERROR(INDEX(RPE[[Investissement du jour]:[Investissement du jour]], MATCH(1, (RPE[[Nom]:[Nom]]=$D$4)*(RPE[[Date]:[Date]]=Fitness[[#This Row],[Date]]), 0)), "")</f>
        <v/>
      </c>
      <c r="AB229" s="4"/>
      <c r="AC229" s="4"/>
      <c r="AF229" s="4"/>
      <c r="AG229" s="4"/>
      <c r="AH229" s="4"/>
      <c r="AI229" s="4"/>
      <c r="AJ229" s="4"/>
      <c r="AL229" s="4"/>
      <c r="AM229" s="4"/>
      <c r="AP229" s="4"/>
      <c r="AQ229" s="4"/>
      <c r="AR229" s="4"/>
      <c r="AS229" s="4"/>
      <c r="AT229" s="4"/>
      <c r="AU229" s="4"/>
      <c r="AV229" s="4"/>
    </row>
    <row r="230" spans="3:48" x14ac:dyDescent="0.2">
      <c r="C230" s="95">
        <f t="shared" si="12"/>
        <v>45225</v>
      </c>
      <c r="D230" s="96">
        <v>45225</v>
      </c>
      <c r="E230" s="106" cm="1">
        <f t="array" ref="E230">IFERROR(INDEX(RPE[[sRPE_tot]:[sRPE_tot]], MATCH(1, (RPE[[Nom]:[Nom]]=$D$4)*(RPE[[Date]:[Date]]=Fitness[[#This Row],[Date]]), 0)), 0)</f>
        <v>0</v>
      </c>
      <c r="F230" s="106">
        <f t="shared" si="13"/>
        <v>840</v>
      </c>
      <c r="G230" s="106">
        <f t="shared" si="14"/>
        <v>120</v>
      </c>
      <c r="H230" s="106">
        <f t="shared" si="15"/>
        <v>317.49015732775086</v>
      </c>
      <c r="I230" s="106">
        <f>IFERROR(Fitness[[#This Row],[Charge moy]]/Fitness[[#This Row],[ET (SD)]], 0)</f>
        <v>0.37796447300922725</v>
      </c>
      <c r="J230" s="106">
        <f>IFERROR(Fitness[[#This Row],[Charge hebdo]]*Fitness[[#This Row],[Monotonie]], 0)</f>
        <v>317.49015732775086</v>
      </c>
      <c r="K230" s="106">
        <f>IFERROR(Fitness[[#This Row],[Charge hebdo]]-Fitness[[#This Row],[Fatigue]], 0)</f>
        <v>522.50984267224908</v>
      </c>
      <c r="L230" s="105" t="str" cm="1">
        <f t="array" ref="L230">IFERROR(INDEX(EDF[[Total EDF]:[Total EDF]], MATCH(1, (EDF[[Nom]:[Nom]]=$D$4)*(EDF[[Date]:[Date]]=Fitness[[#This Row],[Date]]), 0)),"")</f>
        <v/>
      </c>
      <c r="M230" s="105" t="str">
        <f t="shared" si="11"/>
        <v/>
      </c>
      <c r="N230" s="105" t="str" cm="1">
        <f t="array" ref="N230">IFERROR(INDEX(EDF[[Humeur]:[Humeur]], MATCH(1, (EDF[[Nom]:[Nom]]=$D$4)*(EDF[[Date]:[Date]]=Fitness[[#This Row],[Date]]), 0)),"")</f>
        <v/>
      </c>
      <c r="O230" s="105" t="str">
        <f t="shared" si="4"/>
        <v/>
      </c>
      <c r="P230" s="105" t="str" cm="1">
        <f t="array" ref="P230">IFERROR(INDEX(EDF[[Stress]:[Stress]], MATCH(1, (EDF[[Nom]:[Nom]]=$D$4)*(EDF[[Date]:[Date]]=Fitness[[#This Row],[Date]]), 0)),"")</f>
        <v/>
      </c>
      <c r="Q230" s="105" t="str">
        <f t="shared" si="5"/>
        <v/>
      </c>
      <c r="R230" s="105" t="str" cm="1">
        <f t="array" ref="R230">IFERROR(INDEX(EDF[[Sommeil]:[Sommeil]], MATCH(1, (EDF[[Nom]:[Nom]]=$D$4)*(EDF[[Date]:[Date]]=Fitness[[#This Row],[Date]]), 0)),"")</f>
        <v/>
      </c>
      <c r="S230" s="105" t="str">
        <f t="shared" si="6"/>
        <v/>
      </c>
      <c r="T230" s="105" t="str" cm="1">
        <f t="array" ref="T230">IFERROR(INDEX(EDF[[Etat Physique]:[Etat Physique]], MATCH(1, (EDF[[Nom]:[Nom]]=$D$4)*(EDF[[Date]:[Date]]=Fitness[[#This Row],[Date]]), 0)),"")</f>
        <v/>
      </c>
      <c r="U230" s="105" t="str">
        <f t="shared" si="7"/>
        <v/>
      </c>
      <c r="V230" s="105" t="str" cm="1">
        <f t="array" ref="V230">IFERROR(INDEX(EDF[[Hydratation]:[Hydratation]], MATCH(1, (EDF[[Nom]:[Nom]]=$D$4)*(EDF[[Date]:[Date]]=Fitness[[#This Row],[Date]]), 0)),"")</f>
        <v/>
      </c>
      <c r="W230" s="105" t="str">
        <f t="shared" si="8"/>
        <v/>
      </c>
      <c r="X230" s="105" t="str" cm="1">
        <f t="array" ref="X230">IFERROR(INDEX(EDF[[Nutrition]:[Nutrition]], MATCH(1, (EDF[[Nom]:[Nom]]=$D$4)*(EDF[[Date]:[Date]]=Fitness[[#This Row],[Date]]), 0)),"")</f>
        <v/>
      </c>
      <c r="Y230" s="105" t="str">
        <f t="shared" si="9"/>
        <v/>
      </c>
      <c r="Z230" s="5" t="str" cm="1">
        <f t="array" ref="Z230">IFERROR(INDEX(RPE[[Investissement du jour]:[Investissement du jour]], MATCH(1, (RPE[[Nom]:[Nom]]=$D$4)*(RPE[[Date]:[Date]]=Fitness[[#This Row],[Date]]), 0)), "")</f>
        <v/>
      </c>
      <c r="AB230" s="4"/>
      <c r="AC230" s="4"/>
      <c r="AF230" s="4"/>
      <c r="AG230" s="4"/>
      <c r="AH230" s="4"/>
      <c r="AI230" s="4"/>
      <c r="AJ230" s="4"/>
      <c r="AL230" s="4"/>
      <c r="AM230" s="4"/>
      <c r="AP230" s="4"/>
      <c r="AQ230" s="4"/>
      <c r="AR230" s="4"/>
      <c r="AS230" s="4"/>
      <c r="AT230" s="4"/>
      <c r="AU230" s="4"/>
      <c r="AV230" s="4"/>
    </row>
    <row r="231" spans="3:48" x14ac:dyDescent="0.2">
      <c r="C231" s="95">
        <f t="shared" si="12"/>
        <v>45226</v>
      </c>
      <c r="D231" s="96">
        <v>45226</v>
      </c>
      <c r="E231" s="106" cm="1">
        <f t="array" ref="E231">IFERROR(INDEX(RPE[[sRPE_tot]:[sRPE_tot]], MATCH(1, (RPE[[Nom]:[Nom]]=$D$4)*(RPE[[Date]:[Date]]=Fitness[[#This Row],[Date]]), 0)), 0)</f>
        <v>0</v>
      </c>
      <c r="F231" s="106">
        <f t="shared" si="13"/>
        <v>840</v>
      </c>
      <c r="G231" s="106">
        <f t="shared" si="14"/>
        <v>120</v>
      </c>
      <c r="H231" s="106">
        <f t="shared" si="15"/>
        <v>317.49015732775086</v>
      </c>
      <c r="I231" s="106">
        <f>IFERROR(Fitness[[#This Row],[Charge moy]]/Fitness[[#This Row],[ET (SD)]], 0)</f>
        <v>0.37796447300922725</v>
      </c>
      <c r="J231" s="106">
        <f>IFERROR(Fitness[[#This Row],[Charge hebdo]]*Fitness[[#This Row],[Monotonie]], 0)</f>
        <v>317.49015732775086</v>
      </c>
      <c r="K231" s="106">
        <f>IFERROR(Fitness[[#This Row],[Charge hebdo]]-Fitness[[#This Row],[Fatigue]], 0)</f>
        <v>522.50984267224908</v>
      </c>
      <c r="L231" s="105" t="str" cm="1">
        <f t="array" ref="L231">IFERROR(INDEX(EDF[[Total EDF]:[Total EDF]], MATCH(1, (EDF[[Nom]:[Nom]]=$D$4)*(EDF[[Date]:[Date]]=Fitness[[#This Row],[Date]]), 0)),"")</f>
        <v/>
      </c>
      <c r="M231" s="105" t="str">
        <f t="shared" si="11"/>
        <v/>
      </c>
      <c r="N231" s="105" t="str" cm="1">
        <f t="array" ref="N231">IFERROR(INDEX(EDF[[Humeur]:[Humeur]], MATCH(1, (EDF[[Nom]:[Nom]]=$D$4)*(EDF[[Date]:[Date]]=Fitness[[#This Row],[Date]]), 0)),"")</f>
        <v/>
      </c>
      <c r="O231" s="105" t="str">
        <f t="shared" si="4"/>
        <v/>
      </c>
      <c r="P231" s="105" t="str" cm="1">
        <f t="array" ref="P231">IFERROR(INDEX(EDF[[Stress]:[Stress]], MATCH(1, (EDF[[Nom]:[Nom]]=$D$4)*(EDF[[Date]:[Date]]=Fitness[[#This Row],[Date]]), 0)),"")</f>
        <v/>
      </c>
      <c r="Q231" s="105" t="str">
        <f t="shared" si="5"/>
        <v/>
      </c>
      <c r="R231" s="105" t="str" cm="1">
        <f t="array" ref="R231">IFERROR(INDEX(EDF[[Sommeil]:[Sommeil]], MATCH(1, (EDF[[Nom]:[Nom]]=$D$4)*(EDF[[Date]:[Date]]=Fitness[[#This Row],[Date]]), 0)),"")</f>
        <v/>
      </c>
      <c r="S231" s="105" t="str">
        <f t="shared" si="6"/>
        <v/>
      </c>
      <c r="T231" s="105" t="str" cm="1">
        <f t="array" ref="T231">IFERROR(INDEX(EDF[[Etat Physique]:[Etat Physique]], MATCH(1, (EDF[[Nom]:[Nom]]=$D$4)*(EDF[[Date]:[Date]]=Fitness[[#This Row],[Date]]), 0)),"")</f>
        <v/>
      </c>
      <c r="U231" s="105" t="str">
        <f t="shared" si="7"/>
        <v/>
      </c>
      <c r="V231" s="105" t="str" cm="1">
        <f t="array" ref="V231">IFERROR(INDEX(EDF[[Hydratation]:[Hydratation]], MATCH(1, (EDF[[Nom]:[Nom]]=$D$4)*(EDF[[Date]:[Date]]=Fitness[[#This Row],[Date]]), 0)),"")</f>
        <v/>
      </c>
      <c r="W231" s="105" t="str">
        <f t="shared" si="8"/>
        <v/>
      </c>
      <c r="X231" s="105" t="str" cm="1">
        <f t="array" ref="X231">IFERROR(INDEX(EDF[[Nutrition]:[Nutrition]], MATCH(1, (EDF[[Nom]:[Nom]]=$D$4)*(EDF[[Date]:[Date]]=Fitness[[#This Row],[Date]]), 0)),"")</f>
        <v/>
      </c>
      <c r="Y231" s="105" t="str">
        <f t="shared" si="9"/>
        <v/>
      </c>
      <c r="Z231" s="5" t="str" cm="1">
        <f t="array" ref="Z231">IFERROR(INDEX(RPE[[Investissement du jour]:[Investissement du jour]], MATCH(1, (RPE[[Nom]:[Nom]]=$D$4)*(RPE[[Date]:[Date]]=Fitness[[#This Row],[Date]]), 0)), "")</f>
        <v/>
      </c>
      <c r="AB231" s="4"/>
      <c r="AC231" s="4"/>
      <c r="AF231" s="4"/>
      <c r="AG231" s="4"/>
      <c r="AH231" s="4"/>
      <c r="AI231" s="4"/>
      <c r="AJ231" s="4"/>
      <c r="AL231" s="4"/>
      <c r="AM231" s="4"/>
      <c r="AP231" s="4"/>
      <c r="AQ231" s="4"/>
      <c r="AR231" s="4"/>
      <c r="AS231" s="4"/>
      <c r="AT231" s="4"/>
      <c r="AU231" s="4"/>
      <c r="AV231" s="4"/>
    </row>
    <row r="232" spans="3:48" x14ac:dyDescent="0.2">
      <c r="C232" s="95">
        <f t="shared" si="12"/>
        <v>45227</v>
      </c>
      <c r="D232" s="96">
        <v>45227</v>
      </c>
      <c r="E232" s="106" cm="1">
        <f t="array" ref="E232">IFERROR(INDEX(RPE[[sRPE_tot]:[sRPE_tot]], MATCH(1, (RPE[[Nom]:[Nom]]=$D$4)*(RPE[[Date]:[Date]]=Fitness[[#This Row],[Date]]), 0)), 0)</f>
        <v>0</v>
      </c>
      <c r="F232" s="106">
        <f t="shared" si="13"/>
        <v>0</v>
      </c>
      <c r="G232" s="106">
        <f t="shared" si="14"/>
        <v>0</v>
      </c>
      <c r="H232" s="106">
        <f t="shared" si="15"/>
        <v>0</v>
      </c>
      <c r="I232" s="106">
        <f>IFERROR(Fitness[[#This Row],[Charge moy]]/Fitness[[#This Row],[ET (SD)]], 0)</f>
        <v>0</v>
      </c>
      <c r="J232" s="106">
        <f>IFERROR(Fitness[[#This Row],[Charge hebdo]]*Fitness[[#This Row],[Monotonie]], 0)</f>
        <v>0</v>
      </c>
      <c r="K232" s="106">
        <f>IFERROR(Fitness[[#This Row],[Charge hebdo]]-Fitness[[#This Row],[Fatigue]], 0)</f>
        <v>0</v>
      </c>
      <c r="L232" s="105" t="str" cm="1">
        <f t="array" ref="L232">IFERROR(INDEX(EDF[[Total EDF]:[Total EDF]], MATCH(1, (EDF[[Nom]:[Nom]]=$D$4)*(EDF[[Date]:[Date]]=Fitness[[#This Row],[Date]]), 0)),"")</f>
        <v/>
      </c>
      <c r="M232" s="105" t="str">
        <f t="shared" si="11"/>
        <v/>
      </c>
      <c r="N232" s="105" t="str" cm="1">
        <f t="array" ref="N232">IFERROR(INDEX(EDF[[Humeur]:[Humeur]], MATCH(1, (EDF[[Nom]:[Nom]]=$D$4)*(EDF[[Date]:[Date]]=Fitness[[#This Row],[Date]]), 0)),"")</f>
        <v/>
      </c>
      <c r="O232" s="105" t="str">
        <f t="shared" si="4"/>
        <v/>
      </c>
      <c r="P232" s="105" t="str" cm="1">
        <f t="array" ref="P232">IFERROR(INDEX(EDF[[Stress]:[Stress]], MATCH(1, (EDF[[Nom]:[Nom]]=$D$4)*(EDF[[Date]:[Date]]=Fitness[[#This Row],[Date]]), 0)),"")</f>
        <v/>
      </c>
      <c r="Q232" s="105" t="str">
        <f t="shared" si="5"/>
        <v/>
      </c>
      <c r="R232" s="105" t="str" cm="1">
        <f t="array" ref="R232">IFERROR(INDEX(EDF[[Sommeil]:[Sommeil]], MATCH(1, (EDF[[Nom]:[Nom]]=$D$4)*(EDF[[Date]:[Date]]=Fitness[[#This Row],[Date]]), 0)),"")</f>
        <v/>
      </c>
      <c r="S232" s="105" t="str">
        <f t="shared" si="6"/>
        <v/>
      </c>
      <c r="T232" s="105" t="str" cm="1">
        <f t="array" ref="T232">IFERROR(INDEX(EDF[[Etat Physique]:[Etat Physique]], MATCH(1, (EDF[[Nom]:[Nom]]=$D$4)*(EDF[[Date]:[Date]]=Fitness[[#This Row],[Date]]), 0)),"")</f>
        <v/>
      </c>
      <c r="U232" s="105" t="str">
        <f t="shared" si="7"/>
        <v/>
      </c>
      <c r="V232" s="105" t="str" cm="1">
        <f t="array" ref="V232">IFERROR(INDEX(EDF[[Hydratation]:[Hydratation]], MATCH(1, (EDF[[Nom]:[Nom]]=$D$4)*(EDF[[Date]:[Date]]=Fitness[[#This Row],[Date]]), 0)),"")</f>
        <v/>
      </c>
      <c r="W232" s="105" t="str">
        <f t="shared" si="8"/>
        <v/>
      </c>
      <c r="X232" s="105" t="str" cm="1">
        <f t="array" ref="X232">IFERROR(INDEX(EDF[[Nutrition]:[Nutrition]], MATCH(1, (EDF[[Nom]:[Nom]]=$D$4)*(EDF[[Date]:[Date]]=Fitness[[#This Row],[Date]]), 0)),"")</f>
        <v/>
      </c>
      <c r="Y232" s="105" t="str">
        <f t="shared" si="9"/>
        <v/>
      </c>
      <c r="Z232" s="5" t="str" cm="1">
        <f t="array" ref="Z232">IFERROR(INDEX(RPE[[Investissement du jour]:[Investissement du jour]], MATCH(1, (RPE[[Nom]:[Nom]]=$D$4)*(RPE[[Date]:[Date]]=Fitness[[#This Row],[Date]]), 0)), "")</f>
        <v/>
      </c>
      <c r="AB232" s="4"/>
      <c r="AC232" s="4"/>
      <c r="AF232" s="4"/>
      <c r="AG232" s="4"/>
      <c r="AH232" s="4"/>
      <c r="AI232" s="4"/>
      <c r="AJ232" s="4"/>
      <c r="AL232" s="4"/>
      <c r="AM232" s="4"/>
      <c r="AP232" s="4"/>
      <c r="AQ232" s="4"/>
      <c r="AR232" s="4"/>
      <c r="AS232" s="4"/>
      <c r="AT232" s="4"/>
      <c r="AU232" s="4"/>
      <c r="AV232" s="4"/>
    </row>
    <row r="233" spans="3:48" x14ac:dyDescent="0.2">
      <c r="C233" s="95">
        <f t="shared" si="12"/>
        <v>45228</v>
      </c>
      <c r="D233" s="96">
        <v>45228</v>
      </c>
      <c r="E233" s="106" cm="1">
        <f t="array" ref="E233">IFERROR(INDEX(RPE[[sRPE_tot]:[sRPE_tot]], MATCH(1, (RPE[[Nom]:[Nom]]=$D$4)*(RPE[[Date]:[Date]]=Fitness[[#This Row],[Date]]), 0)), 0)</f>
        <v>0</v>
      </c>
      <c r="F233" s="106">
        <f t="shared" si="13"/>
        <v>0</v>
      </c>
      <c r="G233" s="106">
        <f t="shared" si="14"/>
        <v>0</v>
      </c>
      <c r="H233" s="106">
        <f t="shared" si="15"/>
        <v>0</v>
      </c>
      <c r="I233" s="106">
        <f>IFERROR(Fitness[[#This Row],[Charge moy]]/Fitness[[#This Row],[ET (SD)]], 0)</f>
        <v>0</v>
      </c>
      <c r="J233" s="106">
        <f>IFERROR(Fitness[[#This Row],[Charge hebdo]]*Fitness[[#This Row],[Monotonie]], 0)</f>
        <v>0</v>
      </c>
      <c r="K233" s="106">
        <f>IFERROR(Fitness[[#This Row],[Charge hebdo]]-Fitness[[#This Row],[Fatigue]], 0)</f>
        <v>0</v>
      </c>
      <c r="L233" s="105" t="str" cm="1">
        <f t="array" ref="L233">IFERROR(INDEX(EDF[[Total EDF]:[Total EDF]], MATCH(1, (EDF[[Nom]:[Nom]]=$D$4)*(EDF[[Date]:[Date]]=Fitness[[#This Row],[Date]]), 0)),"")</f>
        <v/>
      </c>
      <c r="M233" s="105" t="str">
        <f t="shared" si="11"/>
        <v/>
      </c>
      <c r="N233" s="105" t="str" cm="1">
        <f t="array" ref="N233">IFERROR(INDEX(EDF[[Humeur]:[Humeur]], MATCH(1, (EDF[[Nom]:[Nom]]=$D$4)*(EDF[[Date]:[Date]]=Fitness[[#This Row],[Date]]), 0)),"")</f>
        <v/>
      </c>
      <c r="O233" s="105" t="str">
        <f t="shared" ref="O233" si="52">IFERROR(AVERAGE(N226:N232), "")</f>
        <v/>
      </c>
      <c r="P233" s="105" t="str" cm="1">
        <f t="array" ref="P233">IFERROR(INDEX(EDF[[Stress]:[Stress]], MATCH(1, (EDF[[Nom]:[Nom]]=$D$4)*(EDF[[Date]:[Date]]=Fitness[[#This Row],[Date]]), 0)),"")</f>
        <v/>
      </c>
      <c r="Q233" s="105" t="str">
        <f t="shared" ref="Q233" si="53">IFERROR(AVERAGE(P226:P232), "")</f>
        <v/>
      </c>
      <c r="R233" s="105" t="str" cm="1">
        <f t="array" ref="R233">IFERROR(INDEX(EDF[[Sommeil]:[Sommeil]], MATCH(1, (EDF[[Nom]:[Nom]]=$D$4)*(EDF[[Date]:[Date]]=Fitness[[#This Row],[Date]]), 0)),"")</f>
        <v/>
      </c>
      <c r="S233" s="105" t="str">
        <f t="shared" ref="S233" si="54">IFERROR(AVERAGE(R226:R232), "")</f>
        <v/>
      </c>
      <c r="T233" s="105" t="str" cm="1">
        <f t="array" ref="T233">IFERROR(INDEX(EDF[[Etat Physique]:[Etat Physique]], MATCH(1, (EDF[[Nom]:[Nom]]=$D$4)*(EDF[[Date]:[Date]]=Fitness[[#This Row],[Date]]), 0)),"")</f>
        <v/>
      </c>
      <c r="U233" s="105" t="str">
        <f t="shared" ref="U233" si="55">IFERROR(AVERAGE(T226:T232), "")</f>
        <v/>
      </c>
      <c r="V233" s="105" t="str" cm="1">
        <f t="array" ref="V233">IFERROR(INDEX(EDF[[Hydratation]:[Hydratation]], MATCH(1, (EDF[[Nom]:[Nom]]=$D$4)*(EDF[[Date]:[Date]]=Fitness[[#This Row],[Date]]), 0)),"")</f>
        <v/>
      </c>
      <c r="W233" s="105" t="str">
        <f t="shared" ref="W233" si="56">IFERROR(AVERAGE(V226:V232), "")</f>
        <v/>
      </c>
      <c r="X233" s="105" t="str" cm="1">
        <f t="array" ref="X233">IFERROR(INDEX(EDF[[Nutrition]:[Nutrition]], MATCH(1, (EDF[[Nom]:[Nom]]=$D$4)*(EDF[[Date]:[Date]]=Fitness[[#This Row],[Date]]), 0)),"")</f>
        <v/>
      </c>
      <c r="Y233" s="105" t="str">
        <f t="shared" ref="Y233" si="57">IFERROR(AVERAGE(X226:X232), "")</f>
        <v/>
      </c>
      <c r="Z233" s="5" t="str" cm="1">
        <f t="array" ref="Z233">IFERROR(INDEX(RPE[[Investissement du jour]:[Investissement du jour]], MATCH(1, (RPE[[Nom]:[Nom]]=$D$4)*(RPE[[Date]:[Date]]=Fitness[[#This Row],[Date]]), 0)), "")</f>
        <v/>
      </c>
      <c r="AB233" s="4"/>
      <c r="AC233" s="4"/>
      <c r="AF233" s="4"/>
      <c r="AG233" s="4"/>
      <c r="AH233" s="4"/>
      <c r="AI233" s="4"/>
      <c r="AJ233" s="4"/>
      <c r="AL233" s="4"/>
      <c r="AM233" s="4"/>
      <c r="AP233" s="4"/>
      <c r="AQ233" s="4"/>
      <c r="AR233" s="4"/>
      <c r="AS233" s="4"/>
      <c r="AT233" s="4"/>
      <c r="AU233" s="4"/>
      <c r="AV233" s="4"/>
    </row>
    <row r="234" spans="3:48" x14ac:dyDescent="0.2">
      <c r="C234" s="95">
        <f t="shared" si="12"/>
        <v>45229</v>
      </c>
      <c r="D234" s="96">
        <v>45229</v>
      </c>
      <c r="E234" s="106" cm="1">
        <f t="array" ref="E234">IFERROR(INDEX(RPE[[sRPE_tot]:[sRPE_tot]], MATCH(1, (RPE[[Nom]:[Nom]]=$D$4)*(RPE[[Date]:[Date]]=Fitness[[#This Row],[Date]]), 0)), 0)</f>
        <v>0</v>
      </c>
      <c r="F234" s="106">
        <f t="shared" si="13"/>
        <v>0</v>
      </c>
      <c r="G234" s="106">
        <f t="shared" si="14"/>
        <v>0</v>
      </c>
      <c r="H234" s="106">
        <f t="shared" si="15"/>
        <v>0</v>
      </c>
      <c r="I234" s="106">
        <f>IFERROR(Fitness[[#This Row],[Charge moy]]/Fitness[[#This Row],[ET (SD)]], 0)</f>
        <v>0</v>
      </c>
      <c r="J234" s="106">
        <f>IFERROR(Fitness[[#This Row],[Charge hebdo]]*Fitness[[#This Row],[Monotonie]], 0)</f>
        <v>0</v>
      </c>
      <c r="K234" s="106">
        <f>IFERROR(Fitness[[#This Row],[Charge hebdo]]-Fitness[[#This Row],[Fatigue]], 0)</f>
        <v>0</v>
      </c>
      <c r="L234" s="105" t="str" cm="1">
        <f t="array" ref="L234">IFERROR(INDEX(EDF[[Total EDF]:[Total EDF]], MATCH(1, (EDF[[Nom]:[Nom]]=$D$4)*(EDF[[Date]:[Date]]=Fitness[[#This Row],[Date]]), 0)),"")</f>
        <v/>
      </c>
      <c r="M234" s="105" t="str">
        <f t="shared" si="11"/>
        <v/>
      </c>
      <c r="N234" s="105" t="str" cm="1">
        <f t="array" ref="N234">IFERROR(INDEX(EDF[[Humeur]:[Humeur]], MATCH(1, (EDF[[Nom]:[Nom]]=$D$4)*(EDF[[Date]:[Date]]=Fitness[[#This Row],[Date]]), 0)),"")</f>
        <v/>
      </c>
      <c r="O234" s="105" t="str">
        <f t="shared" si="4"/>
        <v/>
      </c>
      <c r="P234" s="105" t="str" cm="1">
        <f t="array" ref="P234">IFERROR(INDEX(EDF[[Stress]:[Stress]], MATCH(1, (EDF[[Nom]:[Nom]]=$D$4)*(EDF[[Date]:[Date]]=Fitness[[#This Row],[Date]]), 0)),"")</f>
        <v/>
      </c>
      <c r="Q234" s="105" t="str">
        <f t="shared" si="5"/>
        <v/>
      </c>
      <c r="R234" s="105" t="str" cm="1">
        <f t="array" ref="R234">IFERROR(INDEX(EDF[[Sommeil]:[Sommeil]], MATCH(1, (EDF[[Nom]:[Nom]]=$D$4)*(EDF[[Date]:[Date]]=Fitness[[#This Row],[Date]]), 0)),"")</f>
        <v/>
      </c>
      <c r="S234" s="105" t="str">
        <f t="shared" si="6"/>
        <v/>
      </c>
      <c r="T234" s="105" t="str" cm="1">
        <f t="array" ref="T234">IFERROR(INDEX(EDF[[Etat Physique]:[Etat Physique]], MATCH(1, (EDF[[Nom]:[Nom]]=$D$4)*(EDF[[Date]:[Date]]=Fitness[[#This Row],[Date]]), 0)),"")</f>
        <v/>
      </c>
      <c r="U234" s="105" t="str">
        <f t="shared" si="7"/>
        <v/>
      </c>
      <c r="V234" s="105" t="str" cm="1">
        <f t="array" ref="V234">IFERROR(INDEX(EDF[[Hydratation]:[Hydratation]], MATCH(1, (EDF[[Nom]:[Nom]]=$D$4)*(EDF[[Date]:[Date]]=Fitness[[#This Row],[Date]]), 0)),"")</f>
        <v/>
      </c>
      <c r="W234" s="105" t="str">
        <f t="shared" si="8"/>
        <v/>
      </c>
      <c r="X234" s="105" t="str" cm="1">
        <f t="array" ref="X234">IFERROR(INDEX(EDF[[Nutrition]:[Nutrition]], MATCH(1, (EDF[[Nom]:[Nom]]=$D$4)*(EDF[[Date]:[Date]]=Fitness[[#This Row],[Date]]), 0)),"")</f>
        <v/>
      </c>
      <c r="Y234" s="105" t="str">
        <f t="shared" si="9"/>
        <v/>
      </c>
      <c r="Z234" s="5" t="str" cm="1">
        <f t="array" ref="Z234">IFERROR(INDEX(RPE[[Investissement du jour]:[Investissement du jour]], MATCH(1, (RPE[[Nom]:[Nom]]=$D$4)*(RPE[[Date]:[Date]]=Fitness[[#This Row],[Date]]), 0)), "")</f>
        <v/>
      </c>
      <c r="AB234" s="4"/>
      <c r="AC234" s="4"/>
      <c r="AF234" s="4"/>
      <c r="AG234" s="4"/>
      <c r="AH234" s="4"/>
      <c r="AI234" s="4"/>
      <c r="AJ234" s="4"/>
      <c r="AL234" s="4"/>
      <c r="AM234" s="4"/>
      <c r="AP234" s="4"/>
      <c r="AQ234" s="4"/>
      <c r="AR234" s="4"/>
      <c r="AS234" s="4"/>
      <c r="AT234" s="4"/>
      <c r="AU234" s="4"/>
      <c r="AV234" s="4"/>
    </row>
    <row r="235" spans="3:48" x14ac:dyDescent="0.2">
      <c r="C235" s="95">
        <f t="shared" si="12"/>
        <v>45230</v>
      </c>
      <c r="D235" s="96">
        <v>45230</v>
      </c>
      <c r="E235" s="106" cm="1">
        <f t="array" ref="E235">IFERROR(INDEX(RPE[[sRPE_tot]:[sRPE_tot]], MATCH(1, (RPE[[Nom]:[Nom]]=$D$4)*(RPE[[Date]:[Date]]=Fitness[[#This Row],[Date]]), 0)), 0)</f>
        <v>0</v>
      </c>
      <c r="F235" s="106">
        <f t="shared" si="13"/>
        <v>0</v>
      </c>
      <c r="G235" s="106">
        <f t="shared" si="14"/>
        <v>0</v>
      </c>
      <c r="H235" s="106">
        <f t="shared" si="15"/>
        <v>0</v>
      </c>
      <c r="I235" s="106">
        <f>IFERROR(Fitness[[#This Row],[Charge moy]]/Fitness[[#This Row],[ET (SD)]], 0)</f>
        <v>0</v>
      </c>
      <c r="J235" s="106">
        <f>IFERROR(Fitness[[#This Row],[Charge hebdo]]*Fitness[[#This Row],[Monotonie]], 0)</f>
        <v>0</v>
      </c>
      <c r="K235" s="106">
        <f>IFERROR(Fitness[[#This Row],[Charge hebdo]]-Fitness[[#This Row],[Fatigue]], 0)</f>
        <v>0</v>
      </c>
      <c r="L235" s="105" t="str" cm="1">
        <f t="array" ref="L235">IFERROR(INDEX(EDF[[Total EDF]:[Total EDF]], MATCH(1, (EDF[[Nom]:[Nom]]=$D$4)*(EDF[[Date]:[Date]]=Fitness[[#This Row],[Date]]), 0)),"")</f>
        <v/>
      </c>
      <c r="M235" s="105" t="str">
        <f t="shared" si="11"/>
        <v/>
      </c>
      <c r="N235" s="105" t="str" cm="1">
        <f t="array" ref="N235">IFERROR(INDEX(EDF[[Humeur]:[Humeur]], MATCH(1, (EDF[[Nom]:[Nom]]=$D$4)*(EDF[[Date]:[Date]]=Fitness[[#This Row],[Date]]), 0)),"")</f>
        <v/>
      </c>
      <c r="O235" s="105" t="str">
        <f t="shared" ref="O235" si="58">IFERROR(AVERAGE(N228:N234), "")</f>
        <v/>
      </c>
      <c r="P235" s="105" t="str" cm="1">
        <f t="array" ref="P235">IFERROR(INDEX(EDF[[Stress]:[Stress]], MATCH(1, (EDF[[Nom]:[Nom]]=$D$4)*(EDF[[Date]:[Date]]=Fitness[[#This Row],[Date]]), 0)),"")</f>
        <v/>
      </c>
      <c r="Q235" s="105" t="str">
        <f t="shared" ref="Q235" si="59">IFERROR(AVERAGE(P228:P234), "")</f>
        <v/>
      </c>
      <c r="R235" s="105" t="str" cm="1">
        <f t="array" ref="R235">IFERROR(INDEX(EDF[[Sommeil]:[Sommeil]], MATCH(1, (EDF[[Nom]:[Nom]]=$D$4)*(EDF[[Date]:[Date]]=Fitness[[#This Row],[Date]]), 0)),"")</f>
        <v/>
      </c>
      <c r="S235" s="105" t="str">
        <f t="shared" ref="S235" si="60">IFERROR(AVERAGE(R228:R234), "")</f>
        <v/>
      </c>
      <c r="T235" s="105" t="str" cm="1">
        <f t="array" ref="T235">IFERROR(INDEX(EDF[[Etat Physique]:[Etat Physique]], MATCH(1, (EDF[[Nom]:[Nom]]=$D$4)*(EDF[[Date]:[Date]]=Fitness[[#This Row],[Date]]), 0)),"")</f>
        <v/>
      </c>
      <c r="U235" s="105" t="str">
        <f t="shared" ref="U235" si="61">IFERROR(AVERAGE(T228:T234), "")</f>
        <v/>
      </c>
      <c r="V235" s="105" t="str" cm="1">
        <f t="array" ref="V235">IFERROR(INDEX(EDF[[Hydratation]:[Hydratation]], MATCH(1, (EDF[[Nom]:[Nom]]=$D$4)*(EDF[[Date]:[Date]]=Fitness[[#This Row],[Date]]), 0)),"")</f>
        <v/>
      </c>
      <c r="W235" s="105" t="str">
        <f t="shared" ref="W235" si="62">IFERROR(AVERAGE(V228:V234), "")</f>
        <v/>
      </c>
      <c r="X235" s="105" t="str" cm="1">
        <f t="array" ref="X235">IFERROR(INDEX(EDF[[Nutrition]:[Nutrition]], MATCH(1, (EDF[[Nom]:[Nom]]=$D$4)*(EDF[[Date]:[Date]]=Fitness[[#This Row],[Date]]), 0)),"")</f>
        <v/>
      </c>
      <c r="Y235" s="105" t="str">
        <f t="shared" ref="Y235" si="63">IFERROR(AVERAGE(X228:X234), "")</f>
        <v/>
      </c>
      <c r="Z235" s="5" t="str" cm="1">
        <f t="array" ref="Z235">IFERROR(INDEX(RPE[[Investissement du jour]:[Investissement du jour]], MATCH(1, (RPE[[Nom]:[Nom]]=$D$4)*(RPE[[Date]:[Date]]=Fitness[[#This Row],[Date]]), 0)), "")</f>
        <v/>
      </c>
      <c r="AB235" s="4"/>
      <c r="AC235" s="4"/>
      <c r="AF235" s="4"/>
      <c r="AG235" s="4"/>
      <c r="AH235" s="4"/>
      <c r="AI235" s="4"/>
      <c r="AJ235" s="4"/>
      <c r="AL235" s="4"/>
      <c r="AM235" s="4"/>
      <c r="AP235" s="4"/>
      <c r="AQ235" s="4"/>
      <c r="AR235" s="4"/>
      <c r="AS235" s="4"/>
      <c r="AT235" s="4"/>
      <c r="AU235" s="4"/>
      <c r="AV235" s="4"/>
    </row>
    <row r="236" spans="3:48" x14ac:dyDescent="0.2">
      <c r="C236" s="95">
        <f t="shared" si="12"/>
        <v>45231</v>
      </c>
      <c r="D236" s="96">
        <v>45231</v>
      </c>
      <c r="E236" s="106" cm="1">
        <f t="array" ref="E236">IFERROR(INDEX(RPE[[sRPE_tot]:[sRPE_tot]], MATCH(1, (RPE[[Nom]:[Nom]]=$D$4)*(RPE[[Date]:[Date]]=Fitness[[#This Row],[Date]]), 0)), 0)</f>
        <v>0</v>
      </c>
      <c r="F236" s="106">
        <f t="shared" si="13"/>
        <v>0</v>
      </c>
      <c r="G236" s="106">
        <f t="shared" si="14"/>
        <v>0</v>
      </c>
      <c r="H236" s="106">
        <f t="shared" si="15"/>
        <v>0</v>
      </c>
      <c r="I236" s="106">
        <f>IFERROR(Fitness[[#This Row],[Charge moy]]/Fitness[[#This Row],[ET (SD)]], 0)</f>
        <v>0</v>
      </c>
      <c r="J236" s="106">
        <f>IFERROR(Fitness[[#This Row],[Charge hebdo]]*Fitness[[#This Row],[Monotonie]], 0)</f>
        <v>0</v>
      </c>
      <c r="K236" s="106">
        <f>IFERROR(Fitness[[#This Row],[Charge hebdo]]-Fitness[[#This Row],[Fatigue]], 0)</f>
        <v>0</v>
      </c>
      <c r="L236" s="105" t="str" cm="1">
        <f t="array" ref="L236">IFERROR(INDEX(EDF[[Total EDF]:[Total EDF]], MATCH(1, (EDF[[Nom]:[Nom]]=$D$4)*(EDF[[Date]:[Date]]=Fitness[[#This Row],[Date]]), 0)),"")</f>
        <v/>
      </c>
      <c r="M236" s="105" t="str">
        <f t="shared" si="11"/>
        <v/>
      </c>
      <c r="N236" s="105" t="str" cm="1">
        <f t="array" ref="N236">IFERROR(INDEX(EDF[[Humeur]:[Humeur]], MATCH(1, (EDF[[Nom]:[Nom]]=$D$4)*(EDF[[Date]:[Date]]=Fitness[[#This Row],[Date]]), 0)),"")</f>
        <v/>
      </c>
      <c r="O236" s="105" t="str">
        <f t="shared" si="4"/>
        <v/>
      </c>
      <c r="P236" s="105" t="str" cm="1">
        <f t="array" ref="P236">IFERROR(INDEX(EDF[[Stress]:[Stress]], MATCH(1, (EDF[[Nom]:[Nom]]=$D$4)*(EDF[[Date]:[Date]]=Fitness[[#This Row],[Date]]), 0)),"")</f>
        <v/>
      </c>
      <c r="Q236" s="105" t="str">
        <f t="shared" si="5"/>
        <v/>
      </c>
      <c r="R236" s="105" t="str" cm="1">
        <f t="array" ref="R236">IFERROR(INDEX(EDF[[Sommeil]:[Sommeil]], MATCH(1, (EDF[[Nom]:[Nom]]=$D$4)*(EDF[[Date]:[Date]]=Fitness[[#This Row],[Date]]), 0)),"")</f>
        <v/>
      </c>
      <c r="S236" s="105" t="str">
        <f t="shared" si="6"/>
        <v/>
      </c>
      <c r="T236" s="105" t="str" cm="1">
        <f t="array" ref="T236">IFERROR(INDEX(EDF[[Etat Physique]:[Etat Physique]], MATCH(1, (EDF[[Nom]:[Nom]]=$D$4)*(EDF[[Date]:[Date]]=Fitness[[#This Row],[Date]]), 0)),"")</f>
        <v/>
      </c>
      <c r="U236" s="105" t="str">
        <f t="shared" si="7"/>
        <v/>
      </c>
      <c r="V236" s="105" t="str" cm="1">
        <f t="array" ref="V236">IFERROR(INDEX(EDF[[Hydratation]:[Hydratation]], MATCH(1, (EDF[[Nom]:[Nom]]=$D$4)*(EDF[[Date]:[Date]]=Fitness[[#This Row],[Date]]), 0)),"")</f>
        <v/>
      </c>
      <c r="W236" s="105" t="str">
        <f t="shared" si="8"/>
        <v/>
      </c>
      <c r="X236" s="105" t="str" cm="1">
        <f t="array" ref="X236">IFERROR(INDEX(EDF[[Nutrition]:[Nutrition]], MATCH(1, (EDF[[Nom]:[Nom]]=$D$4)*(EDF[[Date]:[Date]]=Fitness[[#This Row],[Date]]), 0)),"")</f>
        <v/>
      </c>
      <c r="Y236" s="105" t="str">
        <f t="shared" si="9"/>
        <v/>
      </c>
      <c r="Z236" s="5" t="str" cm="1">
        <f t="array" ref="Z236">IFERROR(INDEX(RPE[[Investissement du jour]:[Investissement du jour]], MATCH(1, (RPE[[Nom]:[Nom]]=$D$4)*(RPE[[Date]:[Date]]=Fitness[[#This Row],[Date]]), 0)), "")</f>
        <v/>
      </c>
      <c r="AB236" s="4"/>
      <c r="AC236" s="4"/>
      <c r="AF236" s="4"/>
      <c r="AG236" s="4"/>
      <c r="AH236" s="4"/>
      <c r="AI236" s="4"/>
      <c r="AJ236" s="4"/>
      <c r="AL236" s="4"/>
      <c r="AM236" s="4"/>
      <c r="AP236" s="4"/>
      <c r="AQ236" s="4"/>
      <c r="AR236" s="4"/>
      <c r="AS236" s="4"/>
      <c r="AT236" s="4"/>
      <c r="AU236" s="4"/>
      <c r="AV236" s="4"/>
    </row>
    <row r="237" spans="3:48" x14ac:dyDescent="0.2">
      <c r="C237" s="95">
        <f t="shared" si="12"/>
        <v>45232</v>
      </c>
      <c r="D237" s="96">
        <v>45232</v>
      </c>
      <c r="E237" s="106" cm="1">
        <f t="array" ref="E237">IFERROR(INDEX(RPE[[sRPE_tot]:[sRPE_tot]], MATCH(1, (RPE[[Nom]:[Nom]]=$D$4)*(RPE[[Date]:[Date]]=Fitness[[#This Row],[Date]]), 0)), 0)</f>
        <v>0</v>
      </c>
      <c r="F237" s="106">
        <f t="shared" si="13"/>
        <v>0</v>
      </c>
      <c r="G237" s="106">
        <f t="shared" si="14"/>
        <v>0</v>
      </c>
      <c r="H237" s="106">
        <f t="shared" si="15"/>
        <v>0</v>
      </c>
      <c r="I237" s="106">
        <f>IFERROR(Fitness[[#This Row],[Charge moy]]/Fitness[[#This Row],[ET (SD)]], 0)</f>
        <v>0</v>
      </c>
      <c r="J237" s="106">
        <f>IFERROR(Fitness[[#This Row],[Charge hebdo]]*Fitness[[#This Row],[Monotonie]], 0)</f>
        <v>0</v>
      </c>
      <c r="K237" s="106">
        <f>IFERROR(Fitness[[#This Row],[Charge hebdo]]-Fitness[[#This Row],[Fatigue]], 0)</f>
        <v>0</v>
      </c>
      <c r="L237" s="105" t="str" cm="1">
        <f t="array" ref="L237">IFERROR(INDEX(EDF[[Total EDF]:[Total EDF]], MATCH(1, (EDF[[Nom]:[Nom]]=$D$4)*(EDF[[Date]:[Date]]=Fitness[[#This Row],[Date]]), 0)),"")</f>
        <v/>
      </c>
      <c r="M237" s="105" t="str">
        <f t="shared" si="11"/>
        <v/>
      </c>
      <c r="N237" s="105" t="str" cm="1">
        <f t="array" ref="N237">IFERROR(INDEX(EDF[[Humeur]:[Humeur]], MATCH(1, (EDF[[Nom]:[Nom]]=$D$4)*(EDF[[Date]:[Date]]=Fitness[[#This Row],[Date]]), 0)),"")</f>
        <v/>
      </c>
      <c r="O237" s="105" t="str">
        <f t="shared" si="4"/>
        <v/>
      </c>
      <c r="P237" s="105" t="str" cm="1">
        <f t="array" ref="P237">IFERROR(INDEX(EDF[[Stress]:[Stress]], MATCH(1, (EDF[[Nom]:[Nom]]=$D$4)*(EDF[[Date]:[Date]]=Fitness[[#This Row],[Date]]), 0)),"")</f>
        <v/>
      </c>
      <c r="Q237" s="105" t="str">
        <f t="shared" si="5"/>
        <v/>
      </c>
      <c r="R237" s="105" t="str" cm="1">
        <f t="array" ref="R237">IFERROR(INDEX(EDF[[Sommeil]:[Sommeil]], MATCH(1, (EDF[[Nom]:[Nom]]=$D$4)*(EDF[[Date]:[Date]]=Fitness[[#This Row],[Date]]), 0)),"")</f>
        <v/>
      </c>
      <c r="S237" s="105" t="str">
        <f t="shared" si="6"/>
        <v/>
      </c>
      <c r="T237" s="105" t="str" cm="1">
        <f t="array" ref="T237">IFERROR(INDEX(EDF[[Etat Physique]:[Etat Physique]], MATCH(1, (EDF[[Nom]:[Nom]]=$D$4)*(EDF[[Date]:[Date]]=Fitness[[#This Row],[Date]]), 0)),"")</f>
        <v/>
      </c>
      <c r="U237" s="105" t="str">
        <f t="shared" si="7"/>
        <v/>
      </c>
      <c r="V237" s="105" t="str" cm="1">
        <f t="array" ref="V237">IFERROR(INDEX(EDF[[Hydratation]:[Hydratation]], MATCH(1, (EDF[[Nom]:[Nom]]=$D$4)*(EDF[[Date]:[Date]]=Fitness[[#This Row],[Date]]), 0)),"")</f>
        <v/>
      </c>
      <c r="W237" s="105" t="str">
        <f t="shared" si="8"/>
        <v/>
      </c>
      <c r="X237" s="105" t="str" cm="1">
        <f t="array" ref="X237">IFERROR(INDEX(EDF[[Nutrition]:[Nutrition]], MATCH(1, (EDF[[Nom]:[Nom]]=$D$4)*(EDF[[Date]:[Date]]=Fitness[[#This Row],[Date]]), 0)),"")</f>
        <v/>
      </c>
      <c r="Y237" s="105" t="str">
        <f t="shared" si="9"/>
        <v/>
      </c>
      <c r="Z237" s="5" t="str" cm="1">
        <f t="array" ref="Z237">IFERROR(INDEX(RPE[[Investissement du jour]:[Investissement du jour]], MATCH(1, (RPE[[Nom]:[Nom]]=$D$4)*(RPE[[Date]:[Date]]=Fitness[[#This Row],[Date]]), 0)), "")</f>
        <v/>
      </c>
      <c r="AB237" s="4"/>
      <c r="AC237" s="4"/>
      <c r="AF237" s="4"/>
      <c r="AG237" s="4"/>
      <c r="AH237" s="4"/>
      <c r="AI237" s="4"/>
      <c r="AJ237" s="4"/>
      <c r="AL237" s="4"/>
      <c r="AM237" s="4"/>
      <c r="AP237" s="4"/>
      <c r="AQ237" s="4"/>
      <c r="AR237" s="4"/>
      <c r="AS237" s="4"/>
      <c r="AT237" s="4"/>
      <c r="AU237" s="4"/>
      <c r="AV237" s="4"/>
    </row>
    <row r="238" spans="3:48" x14ac:dyDescent="0.2">
      <c r="C238" s="95">
        <f t="shared" si="12"/>
        <v>45233</v>
      </c>
      <c r="D238" s="96">
        <v>45233</v>
      </c>
      <c r="E238" s="106" cm="1">
        <f t="array" ref="E238">IFERROR(INDEX(RPE[[sRPE_tot]:[sRPE_tot]], MATCH(1, (RPE[[Nom]:[Nom]]=$D$4)*(RPE[[Date]:[Date]]=Fitness[[#This Row],[Date]]), 0)), 0)</f>
        <v>0</v>
      </c>
      <c r="F238" s="106">
        <f t="shared" si="13"/>
        <v>0</v>
      </c>
      <c r="G238" s="106">
        <f t="shared" si="14"/>
        <v>0</v>
      </c>
      <c r="H238" s="106">
        <f t="shared" si="15"/>
        <v>0</v>
      </c>
      <c r="I238" s="106">
        <f>IFERROR(Fitness[[#This Row],[Charge moy]]/Fitness[[#This Row],[ET (SD)]], 0)</f>
        <v>0</v>
      </c>
      <c r="J238" s="106">
        <f>IFERROR(Fitness[[#This Row],[Charge hebdo]]*Fitness[[#This Row],[Monotonie]], 0)</f>
        <v>0</v>
      </c>
      <c r="K238" s="106">
        <f>IFERROR(Fitness[[#This Row],[Charge hebdo]]-Fitness[[#This Row],[Fatigue]], 0)</f>
        <v>0</v>
      </c>
      <c r="L238" s="105" cm="1">
        <f t="array" ref="L238">IFERROR(INDEX(EDF[[Total EDF]:[Total EDF]], MATCH(1, (EDF[[Nom]:[Nom]]=$D$4)*(EDF[[Date]:[Date]]=Fitness[[#This Row],[Date]]), 0)),"")</f>
        <v>19</v>
      </c>
      <c r="M238" s="105" t="str">
        <f t="shared" si="11"/>
        <v/>
      </c>
      <c r="N238" s="105" cm="1">
        <f t="array" ref="N238">IFERROR(INDEX(EDF[[Humeur]:[Humeur]], MATCH(1, (EDF[[Nom]:[Nom]]=$D$4)*(EDF[[Date]:[Date]]=Fitness[[#This Row],[Date]]), 0)),"")</f>
        <v>2</v>
      </c>
      <c r="O238" s="105" t="str">
        <f t="shared" si="4"/>
        <v/>
      </c>
      <c r="P238" s="105" cm="1">
        <f t="array" ref="P238">IFERROR(INDEX(EDF[[Stress]:[Stress]], MATCH(1, (EDF[[Nom]:[Nom]]=$D$4)*(EDF[[Date]:[Date]]=Fitness[[#This Row],[Date]]), 0)),"")</f>
        <v>3</v>
      </c>
      <c r="Q238" s="105" t="str">
        <f t="shared" si="5"/>
        <v/>
      </c>
      <c r="R238" s="105" cm="1">
        <f t="array" ref="R238">IFERROR(INDEX(EDF[[Sommeil]:[Sommeil]], MATCH(1, (EDF[[Nom]:[Nom]]=$D$4)*(EDF[[Date]:[Date]]=Fitness[[#This Row],[Date]]), 0)),"")</f>
        <v>4</v>
      </c>
      <c r="S238" s="105" t="str">
        <f t="shared" si="6"/>
        <v/>
      </c>
      <c r="T238" s="105" cm="1">
        <f t="array" ref="T238">IFERROR(INDEX(EDF[[Etat Physique]:[Etat Physique]], MATCH(1, (EDF[[Nom]:[Nom]]=$D$4)*(EDF[[Date]:[Date]]=Fitness[[#This Row],[Date]]), 0)),"")</f>
        <v>3</v>
      </c>
      <c r="U238" s="105" t="str">
        <f t="shared" si="7"/>
        <v/>
      </c>
      <c r="V238" s="105" cm="1">
        <f t="array" ref="V238">IFERROR(INDEX(EDF[[Hydratation]:[Hydratation]], MATCH(1, (EDF[[Nom]:[Nom]]=$D$4)*(EDF[[Date]:[Date]]=Fitness[[#This Row],[Date]]), 0)),"")</f>
        <v>3</v>
      </c>
      <c r="W238" s="105" t="str">
        <f t="shared" si="8"/>
        <v/>
      </c>
      <c r="X238" s="105" cm="1">
        <f t="array" ref="X238">IFERROR(INDEX(EDF[[Nutrition]:[Nutrition]], MATCH(1, (EDF[[Nom]:[Nom]]=$D$4)*(EDF[[Date]:[Date]]=Fitness[[#This Row],[Date]]), 0)),"")</f>
        <v>4</v>
      </c>
      <c r="Y238" s="105" t="str">
        <f t="shared" si="9"/>
        <v/>
      </c>
      <c r="Z238" s="5" t="str" cm="1">
        <f t="array" ref="Z238">IFERROR(INDEX(RPE[[Investissement du jour]:[Investissement du jour]], MATCH(1, (RPE[[Nom]:[Nom]]=$D$4)*(RPE[[Date]:[Date]]=Fitness[[#This Row],[Date]]), 0)), "")</f>
        <v/>
      </c>
      <c r="AB238" s="4"/>
      <c r="AC238" s="4"/>
      <c r="AF238" s="4"/>
      <c r="AG238" s="4"/>
      <c r="AH238" s="4"/>
      <c r="AI238" s="4"/>
      <c r="AJ238" s="4"/>
      <c r="AL238" s="4"/>
      <c r="AM238" s="4"/>
      <c r="AP238" s="4"/>
      <c r="AQ238" s="4"/>
      <c r="AR238" s="4"/>
      <c r="AS238" s="4"/>
      <c r="AT238" s="4"/>
      <c r="AU238" s="4"/>
      <c r="AV238" s="4"/>
    </row>
    <row r="239" spans="3:48" x14ac:dyDescent="0.2">
      <c r="C239" s="95">
        <f t="shared" si="12"/>
        <v>45234</v>
      </c>
      <c r="D239" s="96">
        <v>45234</v>
      </c>
      <c r="E239" s="106" cm="1">
        <f t="array" ref="E239">IFERROR(INDEX(RPE[[sRPE_tot]:[sRPE_tot]], MATCH(1, (RPE[[Nom]:[Nom]]=$D$4)*(RPE[[Date]:[Date]]=Fitness[[#This Row],[Date]]), 0)), 0)</f>
        <v>0</v>
      </c>
      <c r="F239" s="106">
        <f t="shared" si="13"/>
        <v>0</v>
      </c>
      <c r="G239" s="106">
        <f t="shared" si="14"/>
        <v>0</v>
      </c>
      <c r="H239" s="106">
        <f t="shared" si="15"/>
        <v>0</v>
      </c>
      <c r="I239" s="106">
        <f>IFERROR(Fitness[[#This Row],[Charge moy]]/Fitness[[#This Row],[ET (SD)]], 0)</f>
        <v>0</v>
      </c>
      <c r="J239" s="106">
        <f>IFERROR(Fitness[[#This Row],[Charge hebdo]]*Fitness[[#This Row],[Monotonie]], 0)</f>
        <v>0</v>
      </c>
      <c r="K239" s="106">
        <f>IFERROR(Fitness[[#This Row],[Charge hebdo]]-Fitness[[#This Row],[Fatigue]], 0)</f>
        <v>0</v>
      </c>
      <c r="L239" s="105" t="str" cm="1">
        <f t="array" ref="L239">IFERROR(INDEX(EDF[[Total EDF]:[Total EDF]], MATCH(1, (EDF[[Nom]:[Nom]]=$D$4)*(EDF[[Date]:[Date]]=Fitness[[#This Row],[Date]]), 0)),"")</f>
        <v/>
      </c>
      <c r="M239" s="105">
        <f t="shared" si="11"/>
        <v>19</v>
      </c>
      <c r="N239" s="105" t="str" cm="1">
        <f t="array" ref="N239">IFERROR(INDEX(EDF[[Humeur]:[Humeur]], MATCH(1, (EDF[[Nom]:[Nom]]=$D$4)*(EDF[[Date]:[Date]]=Fitness[[#This Row],[Date]]), 0)),"")</f>
        <v/>
      </c>
      <c r="O239" s="105">
        <f t="shared" si="4"/>
        <v>2</v>
      </c>
      <c r="P239" s="105" t="str" cm="1">
        <f t="array" ref="P239">IFERROR(INDEX(EDF[[Stress]:[Stress]], MATCH(1, (EDF[[Nom]:[Nom]]=$D$4)*(EDF[[Date]:[Date]]=Fitness[[#This Row],[Date]]), 0)),"")</f>
        <v/>
      </c>
      <c r="Q239" s="105">
        <f t="shared" si="5"/>
        <v>3</v>
      </c>
      <c r="R239" s="105" t="str" cm="1">
        <f t="array" ref="R239">IFERROR(INDEX(EDF[[Sommeil]:[Sommeil]], MATCH(1, (EDF[[Nom]:[Nom]]=$D$4)*(EDF[[Date]:[Date]]=Fitness[[#This Row],[Date]]), 0)),"")</f>
        <v/>
      </c>
      <c r="S239" s="105">
        <f t="shared" si="6"/>
        <v>4</v>
      </c>
      <c r="T239" s="105" t="str" cm="1">
        <f t="array" ref="T239">IFERROR(INDEX(EDF[[Etat Physique]:[Etat Physique]], MATCH(1, (EDF[[Nom]:[Nom]]=$D$4)*(EDF[[Date]:[Date]]=Fitness[[#This Row],[Date]]), 0)),"")</f>
        <v/>
      </c>
      <c r="U239" s="105">
        <f t="shared" si="7"/>
        <v>3</v>
      </c>
      <c r="V239" s="105" t="str" cm="1">
        <f t="array" ref="V239">IFERROR(INDEX(EDF[[Hydratation]:[Hydratation]], MATCH(1, (EDF[[Nom]:[Nom]]=$D$4)*(EDF[[Date]:[Date]]=Fitness[[#This Row],[Date]]), 0)),"")</f>
        <v/>
      </c>
      <c r="W239" s="105">
        <f t="shared" si="8"/>
        <v>3</v>
      </c>
      <c r="X239" s="105" t="str" cm="1">
        <f t="array" ref="X239">IFERROR(INDEX(EDF[[Nutrition]:[Nutrition]], MATCH(1, (EDF[[Nom]:[Nom]]=$D$4)*(EDF[[Date]:[Date]]=Fitness[[#This Row],[Date]]), 0)),"")</f>
        <v/>
      </c>
      <c r="Y239" s="105">
        <f t="shared" si="9"/>
        <v>4</v>
      </c>
      <c r="Z239" s="5" t="str" cm="1">
        <f t="array" ref="Z239">IFERROR(INDEX(RPE[[Investissement du jour]:[Investissement du jour]], MATCH(1, (RPE[[Nom]:[Nom]]=$D$4)*(RPE[[Date]:[Date]]=Fitness[[#This Row],[Date]]), 0)), "")</f>
        <v/>
      </c>
      <c r="AB239" s="4"/>
      <c r="AC239" s="4"/>
      <c r="AF239" s="4"/>
      <c r="AG239" s="4"/>
      <c r="AH239" s="4"/>
      <c r="AI239" s="4"/>
      <c r="AJ239" s="4"/>
      <c r="AL239" s="4"/>
      <c r="AM239" s="4"/>
      <c r="AP239" s="4"/>
      <c r="AQ239" s="4"/>
      <c r="AR239" s="4"/>
      <c r="AS239" s="4"/>
      <c r="AT239" s="4"/>
      <c r="AU239" s="4"/>
      <c r="AV239" s="4"/>
    </row>
    <row r="240" spans="3:48" x14ac:dyDescent="0.2">
      <c r="C240" s="95">
        <f t="shared" si="12"/>
        <v>45235</v>
      </c>
      <c r="D240" s="96">
        <v>45235</v>
      </c>
      <c r="E240" s="106" cm="1">
        <f t="array" ref="E240">IFERROR(INDEX(RPE[[sRPE_tot]:[sRPE_tot]], MATCH(1, (RPE[[Nom]:[Nom]]=$D$4)*(RPE[[Date]:[Date]]=Fitness[[#This Row],[Date]]), 0)), 0)</f>
        <v>0</v>
      </c>
      <c r="F240" s="106">
        <f t="shared" si="13"/>
        <v>0</v>
      </c>
      <c r="G240" s="106">
        <f t="shared" si="14"/>
        <v>0</v>
      </c>
      <c r="H240" s="106">
        <f t="shared" si="15"/>
        <v>0</v>
      </c>
      <c r="I240" s="106">
        <f>IFERROR(Fitness[[#This Row],[Charge moy]]/Fitness[[#This Row],[ET (SD)]], 0)</f>
        <v>0</v>
      </c>
      <c r="J240" s="106">
        <f>IFERROR(Fitness[[#This Row],[Charge hebdo]]*Fitness[[#This Row],[Monotonie]], 0)</f>
        <v>0</v>
      </c>
      <c r="K240" s="106">
        <f>IFERROR(Fitness[[#This Row],[Charge hebdo]]-Fitness[[#This Row],[Fatigue]], 0)</f>
        <v>0</v>
      </c>
      <c r="L240" s="105" t="str" cm="1">
        <f t="array" ref="L240">IFERROR(INDEX(EDF[[Total EDF]:[Total EDF]], MATCH(1, (EDF[[Nom]:[Nom]]=$D$4)*(EDF[[Date]:[Date]]=Fitness[[#This Row],[Date]]), 0)),"")</f>
        <v/>
      </c>
      <c r="M240" s="105">
        <f t="shared" si="11"/>
        <v>19</v>
      </c>
      <c r="N240" s="105" t="str" cm="1">
        <f t="array" ref="N240">IFERROR(INDEX(EDF[[Humeur]:[Humeur]], MATCH(1, (EDF[[Nom]:[Nom]]=$D$4)*(EDF[[Date]:[Date]]=Fitness[[#This Row],[Date]]), 0)),"")</f>
        <v/>
      </c>
      <c r="O240" s="105">
        <f t="shared" si="4"/>
        <v>2</v>
      </c>
      <c r="P240" s="105" t="str" cm="1">
        <f t="array" ref="P240">IFERROR(INDEX(EDF[[Stress]:[Stress]], MATCH(1, (EDF[[Nom]:[Nom]]=$D$4)*(EDF[[Date]:[Date]]=Fitness[[#This Row],[Date]]), 0)),"")</f>
        <v/>
      </c>
      <c r="Q240" s="105">
        <f t="shared" si="5"/>
        <v>3</v>
      </c>
      <c r="R240" s="105" t="str" cm="1">
        <f t="array" ref="R240">IFERROR(INDEX(EDF[[Sommeil]:[Sommeil]], MATCH(1, (EDF[[Nom]:[Nom]]=$D$4)*(EDF[[Date]:[Date]]=Fitness[[#This Row],[Date]]), 0)),"")</f>
        <v/>
      </c>
      <c r="S240" s="105">
        <f t="shared" si="6"/>
        <v>4</v>
      </c>
      <c r="T240" s="105" t="str" cm="1">
        <f t="array" ref="T240">IFERROR(INDEX(EDF[[Etat Physique]:[Etat Physique]], MATCH(1, (EDF[[Nom]:[Nom]]=$D$4)*(EDF[[Date]:[Date]]=Fitness[[#This Row],[Date]]), 0)),"")</f>
        <v/>
      </c>
      <c r="U240" s="105">
        <f t="shared" si="7"/>
        <v>3</v>
      </c>
      <c r="V240" s="105" t="str" cm="1">
        <f t="array" ref="V240">IFERROR(INDEX(EDF[[Hydratation]:[Hydratation]], MATCH(1, (EDF[[Nom]:[Nom]]=$D$4)*(EDF[[Date]:[Date]]=Fitness[[#This Row],[Date]]), 0)),"")</f>
        <v/>
      </c>
      <c r="W240" s="105">
        <f t="shared" si="8"/>
        <v>3</v>
      </c>
      <c r="X240" s="105" t="str" cm="1">
        <f t="array" ref="X240">IFERROR(INDEX(EDF[[Nutrition]:[Nutrition]], MATCH(1, (EDF[[Nom]:[Nom]]=$D$4)*(EDF[[Date]:[Date]]=Fitness[[#This Row],[Date]]), 0)),"")</f>
        <v/>
      </c>
      <c r="Y240" s="105">
        <f t="shared" si="9"/>
        <v>4</v>
      </c>
      <c r="Z240" s="5" t="str" cm="1">
        <f t="array" ref="Z240">IFERROR(INDEX(RPE[[Investissement du jour]:[Investissement du jour]], MATCH(1, (RPE[[Nom]:[Nom]]=$D$4)*(RPE[[Date]:[Date]]=Fitness[[#This Row],[Date]]), 0)), "")</f>
        <v/>
      </c>
      <c r="AB240" s="4"/>
      <c r="AC240" s="4"/>
      <c r="AF240" s="4"/>
      <c r="AG240" s="4"/>
      <c r="AH240" s="4"/>
      <c r="AI240" s="4"/>
      <c r="AJ240" s="4"/>
      <c r="AL240" s="4"/>
      <c r="AM240" s="4"/>
      <c r="AP240" s="4"/>
      <c r="AQ240" s="4"/>
      <c r="AR240" s="4"/>
      <c r="AS240" s="4"/>
      <c r="AT240" s="4"/>
      <c r="AU240" s="4"/>
      <c r="AV240" s="4"/>
    </row>
    <row r="241" spans="3:48" x14ac:dyDescent="0.2">
      <c r="C241" s="95">
        <f t="shared" si="12"/>
        <v>45236</v>
      </c>
      <c r="D241" s="96">
        <v>45236</v>
      </c>
      <c r="E241" s="106" cm="1">
        <f t="array" ref="E241">IFERROR(INDEX(RPE[[sRPE_tot]:[sRPE_tot]], MATCH(1, (RPE[[Nom]:[Nom]]=$D$4)*(RPE[[Date]:[Date]]=Fitness[[#This Row],[Date]]), 0)), 0)</f>
        <v>0</v>
      </c>
      <c r="F241" s="106">
        <f t="shared" si="13"/>
        <v>0</v>
      </c>
      <c r="G241" s="106">
        <f t="shared" si="14"/>
        <v>0</v>
      </c>
      <c r="H241" s="106">
        <f t="shared" si="15"/>
        <v>0</v>
      </c>
      <c r="I241" s="106">
        <f>IFERROR(Fitness[[#This Row],[Charge moy]]/Fitness[[#This Row],[ET (SD)]], 0)</f>
        <v>0</v>
      </c>
      <c r="J241" s="106">
        <f>IFERROR(Fitness[[#This Row],[Charge hebdo]]*Fitness[[#This Row],[Monotonie]], 0)</f>
        <v>0</v>
      </c>
      <c r="K241" s="106">
        <f>IFERROR(Fitness[[#This Row],[Charge hebdo]]-Fitness[[#This Row],[Fatigue]], 0)</f>
        <v>0</v>
      </c>
      <c r="L241" s="105" t="str" cm="1">
        <f t="array" ref="L241">IFERROR(INDEX(EDF[[Total EDF]:[Total EDF]], MATCH(1, (EDF[[Nom]:[Nom]]=$D$4)*(EDF[[Date]:[Date]]=Fitness[[#This Row],[Date]]), 0)),"")</f>
        <v/>
      </c>
      <c r="M241" s="105">
        <f t="shared" si="11"/>
        <v>19</v>
      </c>
      <c r="N241" s="105" t="str" cm="1">
        <f t="array" ref="N241">IFERROR(INDEX(EDF[[Humeur]:[Humeur]], MATCH(1, (EDF[[Nom]:[Nom]]=$D$4)*(EDF[[Date]:[Date]]=Fitness[[#This Row],[Date]]), 0)),"")</f>
        <v/>
      </c>
      <c r="O241" s="105">
        <f t="shared" si="4"/>
        <v>2</v>
      </c>
      <c r="P241" s="105" t="str" cm="1">
        <f t="array" ref="P241">IFERROR(INDEX(EDF[[Stress]:[Stress]], MATCH(1, (EDF[[Nom]:[Nom]]=$D$4)*(EDF[[Date]:[Date]]=Fitness[[#This Row],[Date]]), 0)),"")</f>
        <v/>
      </c>
      <c r="Q241" s="105">
        <f t="shared" si="5"/>
        <v>3</v>
      </c>
      <c r="R241" s="105" t="str" cm="1">
        <f t="array" ref="R241">IFERROR(INDEX(EDF[[Sommeil]:[Sommeil]], MATCH(1, (EDF[[Nom]:[Nom]]=$D$4)*(EDF[[Date]:[Date]]=Fitness[[#This Row],[Date]]), 0)),"")</f>
        <v/>
      </c>
      <c r="S241" s="105">
        <f t="shared" si="6"/>
        <v>4</v>
      </c>
      <c r="T241" s="105" t="str" cm="1">
        <f t="array" ref="T241">IFERROR(INDEX(EDF[[Etat Physique]:[Etat Physique]], MATCH(1, (EDF[[Nom]:[Nom]]=$D$4)*(EDF[[Date]:[Date]]=Fitness[[#This Row],[Date]]), 0)),"")</f>
        <v/>
      </c>
      <c r="U241" s="105">
        <f t="shared" si="7"/>
        <v>3</v>
      </c>
      <c r="V241" s="105" t="str" cm="1">
        <f t="array" ref="V241">IFERROR(INDEX(EDF[[Hydratation]:[Hydratation]], MATCH(1, (EDF[[Nom]:[Nom]]=$D$4)*(EDF[[Date]:[Date]]=Fitness[[#This Row],[Date]]), 0)),"")</f>
        <v/>
      </c>
      <c r="W241" s="105">
        <f t="shared" si="8"/>
        <v>3</v>
      </c>
      <c r="X241" s="105" t="str" cm="1">
        <f t="array" ref="X241">IFERROR(INDEX(EDF[[Nutrition]:[Nutrition]], MATCH(1, (EDF[[Nom]:[Nom]]=$D$4)*(EDF[[Date]:[Date]]=Fitness[[#This Row],[Date]]), 0)),"")</f>
        <v/>
      </c>
      <c r="Y241" s="105">
        <f t="shared" si="9"/>
        <v>4</v>
      </c>
      <c r="Z241" s="5" t="str" cm="1">
        <f t="array" ref="Z241">IFERROR(INDEX(RPE[[Investissement du jour]:[Investissement du jour]], MATCH(1, (RPE[[Nom]:[Nom]]=$D$4)*(RPE[[Date]:[Date]]=Fitness[[#This Row],[Date]]), 0)), "")</f>
        <v/>
      </c>
      <c r="AB241" s="4"/>
      <c r="AC241" s="4"/>
      <c r="AF241" s="4"/>
      <c r="AG241" s="4"/>
      <c r="AH241" s="4"/>
      <c r="AI241" s="4"/>
      <c r="AJ241" s="4"/>
      <c r="AL241" s="4"/>
      <c r="AM241" s="4"/>
      <c r="AP241" s="4"/>
      <c r="AQ241" s="4"/>
      <c r="AR241" s="4"/>
      <c r="AS241" s="4"/>
      <c r="AT241" s="4"/>
      <c r="AU241" s="4"/>
      <c r="AV241" s="4"/>
    </row>
    <row r="242" spans="3:48" x14ac:dyDescent="0.2">
      <c r="C242" s="95">
        <f t="shared" si="12"/>
        <v>45237</v>
      </c>
      <c r="D242" s="96">
        <v>45237</v>
      </c>
      <c r="E242" s="106" cm="1">
        <f t="array" ref="E242">IFERROR(INDEX(RPE[[sRPE_tot]:[sRPE_tot]], MATCH(1, (RPE[[Nom]:[Nom]]=$D$4)*(RPE[[Date]:[Date]]=Fitness[[#This Row],[Date]]), 0)), 0)</f>
        <v>0</v>
      </c>
      <c r="F242" s="106">
        <f t="shared" si="13"/>
        <v>0</v>
      </c>
      <c r="G242" s="106">
        <f t="shared" si="14"/>
        <v>0</v>
      </c>
      <c r="H242" s="106">
        <f t="shared" si="15"/>
        <v>0</v>
      </c>
      <c r="I242" s="106">
        <f>IFERROR(Fitness[[#This Row],[Charge moy]]/Fitness[[#This Row],[ET (SD)]], 0)</f>
        <v>0</v>
      </c>
      <c r="J242" s="106">
        <f>IFERROR(Fitness[[#This Row],[Charge hebdo]]*Fitness[[#This Row],[Monotonie]], 0)</f>
        <v>0</v>
      </c>
      <c r="K242" s="106">
        <f>IFERROR(Fitness[[#This Row],[Charge hebdo]]-Fitness[[#This Row],[Fatigue]], 0)</f>
        <v>0</v>
      </c>
      <c r="L242" s="105" cm="1">
        <f t="array" ref="L242">IFERROR(INDEX(EDF[[Total EDF]:[Total EDF]], MATCH(1, (EDF[[Nom]:[Nom]]=$D$4)*(EDF[[Date]:[Date]]=Fitness[[#This Row],[Date]]), 0)),"")</f>
        <v>14</v>
      </c>
      <c r="M242" s="105">
        <f t="shared" si="11"/>
        <v>19</v>
      </c>
      <c r="N242" s="105" cm="1">
        <f t="array" ref="N242">IFERROR(INDEX(EDF[[Humeur]:[Humeur]], MATCH(1, (EDF[[Nom]:[Nom]]=$D$4)*(EDF[[Date]:[Date]]=Fitness[[#This Row],[Date]]), 0)),"")</f>
        <v>3</v>
      </c>
      <c r="O242" s="105">
        <f t="shared" ref="O242" si="64">IFERROR(AVERAGE(N235:N241), "")</f>
        <v>2</v>
      </c>
      <c r="P242" s="105" cm="1">
        <f t="array" ref="P242">IFERROR(INDEX(EDF[[Stress]:[Stress]], MATCH(1, (EDF[[Nom]:[Nom]]=$D$4)*(EDF[[Date]:[Date]]=Fitness[[#This Row],[Date]]), 0)),"")</f>
        <v>2</v>
      </c>
      <c r="Q242" s="105">
        <f t="shared" ref="Q242" si="65">IFERROR(AVERAGE(P235:P241), "")</f>
        <v>3</v>
      </c>
      <c r="R242" s="105" cm="1">
        <f t="array" ref="R242">IFERROR(INDEX(EDF[[Sommeil]:[Sommeil]], MATCH(1, (EDF[[Nom]:[Nom]]=$D$4)*(EDF[[Date]:[Date]]=Fitness[[#This Row],[Date]]), 0)),"")</f>
        <v>2</v>
      </c>
      <c r="S242" s="105">
        <f t="shared" ref="S242" si="66">IFERROR(AVERAGE(R235:R241), "")</f>
        <v>4</v>
      </c>
      <c r="T242" s="105" cm="1">
        <f t="array" ref="T242">IFERROR(INDEX(EDF[[Etat Physique]:[Etat Physique]], MATCH(1, (EDF[[Nom]:[Nom]]=$D$4)*(EDF[[Date]:[Date]]=Fitness[[#This Row],[Date]]), 0)),"")</f>
        <v>3</v>
      </c>
      <c r="U242" s="105">
        <f t="shared" ref="U242" si="67">IFERROR(AVERAGE(T235:T241), "")</f>
        <v>3</v>
      </c>
      <c r="V242" s="105" cm="1">
        <f t="array" ref="V242">IFERROR(INDEX(EDF[[Hydratation]:[Hydratation]], MATCH(1, (EDF[[Nom]:[Nom]]=$D$4)*(EDF[[Date]:[Date]]=Fitness[[#This Row],[Date]]), 0)),"")</f>
        <v>2</v>
      </c>
      <c r="W242" s="105">
        <f t="shared" ref="W242" si="68">IFERROR(AVERAGE(V235:V241), "")</f>
        <v>3</v>
      </c>
      <c r="X242" s="105" cm="1">
        <f t="array" ref="X242">IFERROR(INDEX(EDF[[Nutrition]:[Nutrition]], MATCH(1, (EDF[[Nom]:[Nom]]=$D$4)*(EDF[[Date]:[Date]]=Fitness[[#This Row],[Date]]), 0)),"")</f>
        <v>2</v>
      </c>
      <c r="Y242" s="105">
        <f t="shared" ref="Y242" si="69">IFERROR(AVERAGE(X235:X241), "")</f>
        <v>4</v>
      </c>
      <c r="Z242" s="5" t="str" cm="1">
        <f t="array" ref="Z242">IFERROR(INDEX(RPE[[Investissement du jour]:[Investissement du jour]], MATCH(1, (RPE[[Nom]:[Nom]]=$D$4)*(RPE[[Date]:[Date]]=Fitness[[#This Row],[Date]]), 0)), "")</f>
        <v/>
      </c>
      <c r="AB242" s="4"/>
      <c r="AC242" s="4"/>
      <c r="AF242" s="4"/>
      <c r="AG242" s="4"/>
      <c r="AH242" s="4"/>
      <c r="AI242" s="4"/>
      <c r="AJ242" s="4"/>
      <c r="AL242" s="4"/>
      <c r="AM242" s="4"/>
      <c r="AP242" s="4"/>
      <c r="AQ242" s="4"/>
      <c r="AR242" s="4"/>
      <c r="AS242" s="4"/>
      <c r="AT242" s="4"/>
      <c r="AU242" s="4"/>
      <c r="AV242" s="4"/>
    </row>
    <row r="243" spans="3:48" x14ac:dyDescent="0.2">
      <c r="C243" s="95">
        <f t="shared" si="12"/>
        <v>45238</v>
      </c>
      <c r="D243" s="96">
        <v>45238</v>
      </c>
      <c r="E243" s="106" cm="1">
        <f t="array" ref="E243">IFERROR(INDEX(RPE[[sRPE_tot]:[sRPE_tot]], MATCH(1, (RPE[[Nom]:[Nom]]=$D$4)*(RPE[[Date]:[Date]]=Fitness[[#This Row],[Date]]), 0)), 0)</f>
        <v>420</v>
      </c>
      <c r="F243" s="106">
        <f t="shared" si="13"/>
        <v>0</v>
      </c>
      <c r="G243" s="106">
        <f t="shared" si="14"/>
        <v>0</v>
      </c>
      <c r="H243" s="106">
        <f t="shared" si="15"/>
        <v>0</v>
      </c>
      <c r="I243" s="106">
        <f>IFERROR(Fitness[[#This Row],[Charge moy]]/Fitness[[#This Row],[ET (SD)]], 0)</f>
        <v>0</v>
      </c>
      <c r="J243" s="106">
        <f>IFERROR(Fitness[[#This Row],[Charge hebdo]]*Fitness[[#This Row],[Monotonie]], 0)</f>
        <v>0</v>
      </c>
      <c r="K243" s="106">
        <f>IFERROR(Fitness[[#This Row],[Charge hebdo]]-Fitness[[#This Row],[Fatigue]], 0)</f>
        <v>0</v>
      </c>
      <c r="L243" s="105" cm="1">
        <f t="array" ref="L243">IFERROR(INDEX(EDF[[Total EDF]:[Total EDF]], MATCH(1, (EDF[[Nom]:[Nom]]=$D$4)*(EDF[[Date]:[Date]]=Fitness[[#This Row],[Date]]), 0)),"")</f>
        <v>14</v>
      </c>
      <c r="M243" s="105">
        <f t="shared" si="11"/>
        <v>16.5</v>
      </c>
      <c r="N243" s="105" cm="1">
        <f t="array" ref="N243">IFERROR(INDEX(EDF[[Humeur]:[Humeur]], MATCH(1, (EDF[[Nom]:[Nom]]=$D$4)*(EDF[[Date]:[Date]]=Fitness[[#This Row],[Date]]), 0)),"")</f>
        <v>3</v>
      </c>
      <c r="O243" s="105">
        <f t="shared" si="4"/>
        <v>2.5</v>
      </c>
      <c r="P243" s="105" cm="1">
        <f t="array" ref="P243">IFERROR(INDEX(EDF[[Stress]:[Stress]], MATCH(1, (EDF[[Nom]:[Nom]]=$D$4)*(EDF[[Date]:[Date]]=Fitness[[#This Row],[Date]]), 0)),"")</f>
        <v>2</v>
      </c>
      <c r="Q243" s="105">
        <f t="shared" si="5"/>
        <v>2.5</v>
      </c>
      <c r="R243" s="105" cm="1">
        <f t="array" ref="R243">IFERROR(INDEX(EDF[[Sommeil]:[Sommeil]], MATCH(1, (EDF[[Nom]:[Nom]]=$D$4)*(EDF[[Date]:[Date]]=Fitness[[#This Row],[Date]]), 0)),"")</f>
        <v>2</v>
      </c>
      <c r="S243" s="105">
        <f t="shared" si="6"/>
        <v>3</v>
      </c>
      <c r="T243" s="105" cm="1">
        <f t="array" ref="T243">IFERROR(INDEX(EDF[[Etat Physique]:[Etat Physique]], MATCH(1, (EDF[[Nom]:[Nom]]=$D$4)*(EDF[[Date]:[Date]]=Fitness[[#This Row],[Date]]), 0)),"")</f>
        <v>2</v>
      </c>
      <c r="U243" s="105">
        <f t="shared" si="7"/>
        <v>3</v>
      </c>
      <c r="V243" s="105" cm="1">
        <f t="array" ref="V243">IFERROR(INDEX(EDF[[Hydratation]:[Hydratation]], MATCH(1, (EDF[[Nom]:[Nom]]=$D$4)*(EDF[[Date]:[Date]]=Fitness[[#This Row],[Date]]), 0)),"")</f>
        <v>2</v>
      </c>
      <c r="W243" s="105">
        <f t="shared" si="8"/>
        <v>2.5</v>
      </c>
      <c r="X243" s="105" cm="1">
        <f t="array" ref="X243">IFERROR(INDEX(EDF[[Nutrition]:[Nutrition]], MATCH(1, (EDF[[Nom]:[Nom]]=$D$4)*(EDF[[Date]:[Date]]=Fitness[[#This Row],[Date]]), 0)),"")</f>
        <v>3</v>
      </c>
      <c r="Y243" s="105">
        <f t="shared" si="9"/>
        <v>3</v>
      </c>
      <c r="Z243" s="5" cm="1">
        <f t="array" ref="Z243">IFERROR(INDEX(RPE[[Investissement du jour]:[Investissement du jour]], MATCH(1, (RPE[[Nom]:[Nom]]=$D$4)*(RPE[[Date]:[Date]]=Fitness[[#This Row],[Date]]), 0)), "")</f>
        <v>2</v>
      </c>
      <c r="AB243" s="4"/>
      <c r="AC243" s="4"/>
      <c r="AF243" s="4"/>
      <c r="AG243" s="4"/>
      <c r="AH243" s="4"/>
      <c r="AI243" s="4"/>
      <c r="AJ243" s="4"/>
      <c r="AL243" s="4"/>
      <c r="AM243" s="4"/>
      <c r="AP243" s="4"/>
      <c r="AQ243" s="4"/>
      <c r="AR243" s="4"/>
      <c r="AS243" s="4"/>
      <c r="AT243" s="4"/>
      <c r="AU243" s="4"/>
      <c r="AV243" s="4"/>
    </row>
    <row r="244" spans="3:48" x14ac:dyDescent="0.2">
      <c r="C244" s="95">
        <f t="shared" si="12"/>
        <v>45239</v>
      </c>
      <c r="D244" s="96">
        <v>45239</v>
      </c>
      <c r="E244" s="106" cm="1">
        <f t="array" ref="E244">IFERROR(INDEX(RPE[[sRPE_tot]:[sRPE_tot]], MATCH(1, (RPE[[Nom]:[Nom]]=$D$4)*(RPE[[Date]:[Date]]=Fitness[[#This Row],[Date]]), 0)), 0)</f>
        <v>0</v>
      </c>
      <c r="F244" s="106">
        <f t="shared" si="13"/>
        <v>420</v>
      </c>
      <c r="G244" s="106">
        <f t="shared" si="14"/>
        <v>60</v>
      </c>
      <c r="H244" s="106">
        <f t="shared" si="15"/>
        <v>158.74507866387543</v>
      </c>
      <c r="I244" s="106">
        <f>IFERROR(Fitness[[#This Row],[Charge moy]]/Fitness[[#This Row],[ET (SD)]], 0)</f>
        <v>0.37796447300922725</v>
      </c>
      <c r="J244" s="106">
        <f>IFERROR(Fitness[[#This Row],[Charge hebdo]]*Fitness[[#This Row],[Monotonie]], 0)</f>
        <v>158.74507866387543</v>
      </c>
      <c r="K244" s="106">
        <f>IFERROR(Fitness[[#This Row],[Charge hebdo]]-Fitness[[#This Row],[Fatigue]], 0)</f>
        <v>261.25492133612454</v>
      </c>
      <c r="L244" s="105" t="str" cm="1">
        <f t="array" ref="L244">IFERROR(INDEX(EDF[[Total EDF]:[Total EDF]], MATCH(1, (EDF[[Nom]:[Nom]]=$D$4)*(EDF[[Date]:[Date]]=Fitness[[#This Row],[Date]]), 0)),"")</f>
        <v/>
      </c>
      <c r="M244" s="105">
        <f t="shared" si="11"/>
        <v>15.666666666666666</v>
      </c>
      <c r="N244" s="105" t="str" cm="1">
        <f t="array" ref="N244">IFERROR(INDEX(EDF[[Humeur]:[Humeur]], MATCH(1, (EDF[[Nom]:[Nom]]=$D$4)*(EDF[[Date]:[Date]]=Fitness[[#This Row],[Date]]), 0)),"")</f>
        <v/>
      </c>
      <c r="O244" s="105">
        <f t="shared" ref="O244" si="70">IFERROR(AVERAGE(N237:N243), "")</f>
        <v>2.6666666666666665</v>
      </c>
      <c r="P244" s="105" t="str" cm="1">
        <f t="array" ref="P244">IFERROR(INDEX(EDF[[Stress]:[Stress]], MATCH(1, (EDF[[Nom]:[Nom]]=$D$4)*(EDF[[Date]:[Date]]=Fitness[[#This Row],[Date]]), 0)),"")</f>
        <v/>
      </c>
      <c r="Q244" s="105">
        <f t="shared" ref="Q244" si="71">IFERROR(AVERAGE(P237:P243), "")</f>
        <v>2.3333333333333335</v>
      </c>
      <c r="R244" s="105" t="str" cm="1">
        <f t="array" ref="R244">IFERROR(INDEX(EDF[[Sommeil]:[Sommeil]], MATCH(1, (EDF[[Nom]:[Nom]]=$D$4)*(EDF[[Date]:[Date]]=Fitness[[#This Row],[Date]]), 0)),"")</f>
        <v/>
      </c>
      <c r="S244" s="105">
        <f t="shared" ref="S244" si="72">IFERROR(AVERAGE(R237:R243), "")</f>
        <v>2.6666666666666665</v>
      </c>
      <c r="T244" s="105" t="str" cm="1">
        <f t="array" ref="T244">IFERROR(INDEX(EDF[[Etat Physique]:[Etat Physique]], MATCH(1, (EDF[[Nom]:[Nom]]=$D$4)*(EDF[[Date]:[Date]]=Fitness[[#This Row],[Date]]), 0)),"")</f>
        <v/>
      </c>
      <c r="U244" s="105">
        <f t="shared" ref="U244" si="73">IFERROR(AVERAGE(T237:T243), "")</f>
        <v>2.6666666666666665</v>
      </c>
      <c r="V244" s="105" t="str" cm="1">
        <f t="array" ref="V244">IFERROR(INDEX(EDF[[Hydratation]:[Hydratation]], MATCH(1, (EDF[[Nom]:[Nom]]=$D$4)*(EDF[[Date]:[Date]]=Fitness[[#This Row],[Date]]), 0)),"")</f>
        <v/>
      </c>
      <c r="W244" s="105">
        <f t="shared" ref="W244" si="74">IFERROR(AVERAGE(V237:V243), "")</f>
        <v>2.3333333333333335</v>
      </c>
      <c r="X244" s="105" t="str" cm="1">
        <f t="array" ref="X244">IFERROR(INDEX(EDF[[Nutrition]:[Nutrition]], MATCH(1, (EDF[[Nom]:[Nom]]=$D$4)*(EDF[[Date]:[Date]]=Fitness[[#This Row],[Date]]), 0)),"")</f>
        <v/>
      </c>
      <c r="Y244" s="105">
        <f t="shared" ref="Y244" si="75">IFERROR(AVERAGE(X237:X243), "")</f>
        <v>3</v>
      </c>
      <c r="Z244" s="5" t="str" cm="1">
        <f t="array" ref="Z244">IFERROR(INDEX(RPE[[Investissement du jour]:[Investissement du jour]], MATCH(1, (RPE[[Nom]:[Nom]]=$D$4)*(RPE[[Date]:[Date]]=Fitness[[#This Row],[Date]]), 0)), "")</f>
        <v/>
      </c>
      <c r="AB244" s="4"/>
      <c r="AC244" s="4"/>
      <c r="AF244" s="4"/>
      <c r="AG244" s="4"/>
      <c r="AH244" s="4"/>
      <c r="AI244" s="4"/>
      <c r="AJ244" s="4"/>
      <c r="AL244" s="4"/>
      <c r="AM244" s="4"/>
      <c r="AP244" s="4"/>
      <c r="AQ244" s="4"/>
      <c r="AR244" s="4"/>
      <c r="AS244" s="4"/>
      <c r="AT244" s="4"/>
      <c r="AU244" s="4"/>
      <c r="AV244" s="4"/>
    </row>
    <row r="245" spans="3:48" x14ac:dyDescent="0.2">
      <c r="C245" s="95">
        <f t="shared" si="12"/>
        <v>45240</v>
      </c>
      <c r="D245" s="96">
        <v>45240</v>
      </c>
      <c r="E245" s="106" cm="1">
        <f t="array" ref="E245">IFERROR(INDEX(RPE[[sRPE_tot]:[sRPE_tot]], MATCH(1, (RPE[[Nom]:[Nom]]=$D$4)*(RPE[[Date]:[Date]]=Fitness[[#This Row],[Date]]), 0)), 0)</f>
        <v>0</v>
      </c>
      <c r="F245" s="106">
        <f t="shared" si="13"/>
        <v>420</v>
      </c>
      <c r="G245" s="106">
        <f t="shared" si="14"/>
        <v>60</v>
      </c>
      <c r="H245" s="106">
        <f t="shared" si="15"/>
        <v>158.74507866387543</v>
      </c>
      <c r="I245" s="106">
        <f>IFERROR(Fitness[[#This Row],[Charge moy]]/Fitness[[#This Row],[ET (SD)]], 0)</f>
        <v>0.37796447300922725</v>
      </c>
      <c r="J245" s="106">
        <f>IFERROR(Fitness[[#This Row],[Charge hebdo]]*Fitness[[#This Row],[Monotonie]], 0)</f>
        <v>158.74507866387543</v>
      </c>
      <c r="K245" s="106">
        <f>IFERROR(Fitness[[#This Row],[Charge hebdo]]-Fitness[[#This Row],[Fatigue]], 0)</f>
        <v>261.25492133612454</v>
      </c>
      <c r="L245" s="105" cm="1">
        <f t="array" ref="L245">IFERROR(INDEX(EDF[[Total EDF]:[Total EDF]], MATCH(1, (EDF[[Nom]:[Nom]]=$D$4)*(EDF[[Date]:[Date]]=Fitness[[#This Row],[Date]]), 0)),"")</f>
        <v>14</v>
      </c>
      <c r="M245" s="105">
        <f t="shared" si="11"/>
        <v>15.666666666666666</v>
      </c>
      <c r="N245" s="105" cm="1">
        <f t="array" ref="N245">IFERROR(INDEX(EDF[[Humeur]:[Humeur]], MATCH(1, (EDF[[Nom]:[Nom]]=$D$4)*(EDF[[Date]:[Date]]=Fitness[[#This Row],[Date]]), 0)),"")</f>
        <v>2</v>
      </c>
      <c r="O245" s="105">
        <f t="shared" si="4"/>
        <v>2.6666666666666665</v>
      </c>
      <c r="P245" s="105" cm="1">
        <f t="array" ref="P245">IFERROR(INDEX(EDF[[Stress]:[Stress]], MATCH(1, (EDF[[Nom]:[Nom]]=$D$4)*(EDF[[Date]:[Date]]=Fitness[[#This Row],[Date]]), 0)),"")</f>
        <v>2</v>
      </c>
      <c r="Q245" s="105">
        <f t="shared" si="5"/>
        <v>2.3333333333333335</v>
      </c>
      <c r="R245" s="105" cm="1">
        <f t="array" ref="R245">IFERROR(INDEX(EDF[[Sommeil]:[Sommeil]], MATCH(1, (EDF[[Nom]:[Nom]]=$D$4)*(EDF[[Date]:[Date]]=Fitness[[#This Row],[Date]]), 0)),"")</f>
        <v>2</v>
      </c>
      <c r="S245" s="105">
        <f t="shared" si="6"/>
        <v>2.6666666666666665</v>
      </c>
      <c r="T245" s="105" cm="1">
        <f t="array" ref="T245">IFERROR(INDEX(EDF[[Etat Physique]:[Etat Physique]], MATCH(1, (EDF[[Nom]:[Nom]]=$D$4)*(EDF[[Date]:[Date]]=Fitness[[#This Row],[Date]]), 0)),"")</f>
        <v>3</v>
      </c>
      <c r="U245" s="105">
        <f t="shared" si="7"/>
        <v>2.6666666666666665</v>
      </c>
      <c r="V245" s="105" cm="1">
        <f t="array" ref="V245">IFERROR(INDEX(EDF[[Hydratation]:[Hydratation]], MATCH(1, (EDF[[Nom]:[Nom]]=$D$4)*(EDF[[Date]:[Date]]=Fitness[[#This Row],[Date]]), 0)),"")</f>
        <v>2</v>
      </c>
      <c r="W245" s="105">
        <f t="shared" si="8"/>
        <v>2.3333333333333335</v>
      </c>
      <c r="X245" s="105" cm="1">
        <f t="array" ref="X245">IFERROR(INDEX(EDF[[Nutrition]:[Nutrition]], MATCH(1, (EDF[[Nom]:[Nom]]=$D$4)*(EDF[[Date]:[Date]]=Fitness[[#This Row],[Date]]), 0)),"")</f>
        <v>3</v>
      </c>
      <c r="Y245" s="105">
        <f t="shared" si="9"/>
        <v>3</v>
      </c>
      <c r="Z245" s="5" t="str" cm="1">
        <f t="array" ref="Z245">IFERROR(INDEX(RPE[[Investissement du jour]:[Investissement du jour]], MATCH(1, (RPE[[Nom]:[Nom]]=$D$4)*(RPE[[Date]:[Date]]=Fitness[[#This Row],[Date]]), 0)), "")</f>
        <v/>
      </c>
      <c r="AB245" s="4"/>
      <c r="AC245" s="4"/>
      <c r="AF245" s="4"/>
      <c r="AG245" s="4"/>
      <c r="AH245" s="4"/>
      <c r="AI245" s="4"/>
      <c r="AJ245" s="4"/>
      <c r="AL245" s="4"/>
      <c r="AM245" s="4"/>
      <c r="AP245" s="4"/>
      <c r="AQ245" s="4"/>
      <c r="AR245" s="4"/>
      <c r="AS245" s="4"/>
      <c r="AT245" s="4"/>
      <c r="AU245" s="4"/>
      <c r="AV245" s="4"/>
    </row>
    <row r="246" spans="3:48" x14ac:dyDescent="0.2">
      <c r="C246" s="95">
        <f t="shared" si="12"/>
        <v>45241</v>
      </c>
      <c r="D246" s="96">
        <v>45241</v>
      </c>
      <c r="E246" s="106" cm="1">
        <f t="array" ref="E246">IFERROR(INDEX(RPE[[sRPE_tot]:[sRPE_tot]], MATCH(1, (RPE[[Nom]:[Nom]]=$D$4)*(RPE[[Date]:[Date]]=Fitness[[#This Row],[Date]]), 0)), 0)</f>
        <v>0</v>
      </c>
      <c r="F246" s="106">
        <f t="shared" si="13"/>
        <v>420</v>
      </c>
      <c r="G246" s="106">
        <f t="shared" si="14"/>
        <v>60</v>
      </c>
      <c r="H246" s="106">
        <f t="shared" si="15"/>
        <v>158.74507866387543</v>
      </c>
      <c r="I246" s="106">
        <f>IFERROR(Fitness[[#This Row],[Charge moy]]/Fitness[[#This Row],[ET (SD)]], 0)</f>
        <v>0.37796447300922725</v>
      </c>
      <c r="J246" s="106">
        <f>IFERROR(Fitness[[#This Row],[Charge hebdo]]*Fitness[[#This Row],[Monotonie]], 0)</f>
        <v>158.74507866387543</v>
      </c>
      <c r="K246" s="106">
        <f>IFERROR(Fitness[[#This Row],[Charge hebdo]]-Fitness[[#This Row],[Fatigue]], 0)</f>
        <v>261.25492133612454</v>
      </c>
      <c r="L246" s="105" t="str" cm="1">
        <f t="array" ref="L246">IFERROR(INDEX(EDF[[Total EDF]:[Total EDF]], MATCH(1, (EDF[[Nom]:[Nom]]=$D$4)*(EDF[[Date]:[Date]]=Fitness[[#This Row],[Date]]), 0)),"")</f>
        <v/>
      </c>
      <c r="M246" s="105">
        <f t="shared" si="11"/>
        <v>14</v>
      </c>
      <c r="N246" s="105" t="str" cm="1">
        <f t="array" ref="N246">IFERROR(INDEX(EDF[[Humeur]:[Humeur]], MATCH(1, (EDF[[Nom]:[Nom]]=$D$4)*(EDF[[Date]:[Date]]=Fitness[[#This Row],[Date]]), 0)),"")</f>
        <v/>
      </c>
      <c r="O246" s="105">
        <f t="shared" si="4"/>
        <v>2.6666666666666665</v>
      </c>
      <c r="P246" s="105" t="str" cm="1">
        <f t="array" ref="P246">IFERROR(INDEX(EDF[[Stress]:[Stress]], MATCH(1, (EDF[[Nom]:[Nom]]=$D$4)*(EDF[[Date]:[Date]]=Fitness[[#This Row],[Date]]), 0)),"")</f>
        <v/>
      </c>
      <c r="Q246" s="105">
        <f t="shared" si="5"/>
        <v>2</v>
      </c>
      <c r="R246" s="105" t="str" cm="1">
        <f t="array" ref="R246">IFERROR(INDEX(EDF[[Sommeil]:[Sommeil]], MATCH(1, (EDF[[Nom]:[Nom]]=$D$4)*(EDF[[Date]:[Date]]=Fitness[[#This Row],[Date]]), 0)),"")</f>
        <v/>
      </c>
      <c r="S246" s="105">
        <f t="shared" si="6"/>
        <v>2</v>
      </c>
      <c r="T246" s="105" t="str" cm="1">
        <f t="array" ref="T246">IFERROR(INDEX(EDF[[Etat Physique]:[Etat Physique]], MATCH(1, (EDF[[Nom]:[Nom]]=$D$4)*(EDF[[Date]:[Date]]=Fitness[[#This Row],[Date]]), 0)),"")</f>
        <v/>
      </c>
      <c r="U246" s="105">
        <f t="shared" si="7"/>
        <v>2.6666666666666665</v>
      </c>
      <c r="V246" s="105" t="str" cm="1">
        <f t="array" ref="V246">IFERROR(INDEX(EDF[[Hydratation]:[Hydratation]], MATCH(1, (EDF[[Nom]:[Nom]]=$D$4)*(EDF[[Date]:[Date]]=Fitness[[#This Row],[Date]]), 0)),"")</f>
        <v/>
      </c>
      <c r="W246" s="105">
        <f t="shared" si="8"/>
        <v>2</v>
      </c>
      <c r="X246" s="105" t="str" cm="1">
        <f t="array" ref="X246">IFERROR(INDEX(EDF[[Nutrition]:[Nutrition]], MATCH(1, (EDF[[Nom]:[Nom]]=$D$4)*(EDF[[Date]:[Date]]=Fitness[[#This Row],[Date]]), 0)),"")</f>
        <v/>
      </c>
      <c r="Y246" s="105">
        <f t="shared" si="9"/>
        <v>2.6666666666666665</v>
      </c>
      <c r="Z246" s="5" t="str" cm="1">
        <f t="array" ref="Z246">IFERROR(INDEX(RPE[[Investissement du jour]:[Investissement du jour]], MATCH(1, (RPE[[Nom]:[Nom]]=$D$4)*(RPE[[Date]:[Date]]=Fitness[[#This Row],[Date]]), 0)), "")</f>
        <v/>
      </c>
      <c r="AB246" s="4"/>
      <c r="AC246" s="4"/>
      <c r="AF246" s="4"/>
      <c r="AG246" s="4"/>
      <c r="AH246" s="4"/>
      <c r="AI246" s="4"/>
      <c r="AJ246" s="4"/>
      <c r="AL246" s="4"/>
      <c r="AM246" s="4"/>
      <c r="AP246" s="4"/>
      <c r="AQ246" s="4"/>
      <c r="AR246" s="4"/>
      <c r="AS246" s="4"/>
      <c r="AT246" s="4"/>
      <c r="AU246" s="4"/>
      <c r="AV246" s="4"/>
    </row>
    <row r="247" spans="3:48" x14ac:dyDescent="0.2">
      <c r="C247" s="95">
        <f t="shared" si="12"/>
        <v>45242</v>
      </c>
      <c r="D247" s="96">
        <v>45242</v>
      </c>
      <c r="E247" s="106" cm="1">
        <f t="array" ref="E247">IFERROR(INDEX(RPE[[sRPE_tot]:[sRPE_tot]], MATCH(1, (RPE[[Nom]:[Nom]]=$D$4)*(RPE[[Date]:[Date]]=Fitness[[#This Row],[Date]]), 0)), 0)</f>
        <v>0</v>
      </c>
      <c r="F247" s="106">
        <f t="shared" si="13"/>
        <v>420</v>
      </c>
      <c r="G247" s="106">
        <f t="shared" si="14"/>
        <v>60</v>
      </c>
      <c r="H247" s="106">
        <f t="shared" si="15"/>
        <v>158.74507866387543</v>
      </c>
      <c r="I247" s="106">
        <f>IFERROR(Fitness[[#This Row],[Charge moy]]/Fitness[[#This Row],[ET (SD)]], 0)</f>
        <v>0.37796447300922725</v>
      </c>
      <c r="J247" s="106">
        <f>IFERROR(Fitness[[#This Row],[Charge hebdo]]*Fitness[[#This Row],[Monotonie]], 0)</f>
        <v>158.74507866387543</v>
      </c>
      <c r="K247" s="106">
        <f>IFERROR(Fitness[[#This Row],[Charge hebdo]]-Fitness[[#This Row],[Fatigue]], 0)</f>
        <v>261.25492133612454</v>
      </c>
      <c r="L247" s="105" t="str" cm="1">
        <f t="array" ref="L247">IFERROR(INDEX(EDF[[Total EDF]:[Total EDF]], MATCH(1, (EDF[[Nom]:[Nom]]=$D$4)*(EDF[[Date]:[Date]]=Fitness[[#This Row],[Date]]), 0)),"")</f>
        <v/>
      </c>
      <c r="M247" s="105">
        <f t="shared" si="11"/>
        <v>14</v>
      </c>
      <c r="N247" s="105" t="str" cm="1">
        <f t="array" ref="N247">IFERROR(INDEX(EDF[[Humeur]:[Humeur]], MATCH(1, (EDF[[Nom]:[Nom]]=$D$4)*(EDF[[Date]:[Date]]=Fitness[[#This Row],[Date]]), 0)),"")</f>
        <v/>
      </c>
      <c r="O247" s="105">
        <f t="shared" si="4"/>
        <v>2.6666666666666665</v>
      </c>
      <c r="P247" s="105" t="str" cm="1">
        <f t="array" ref="P247">IFERROR(INDEX(EDF[[Stress]:[Stress]], MATCH(1, (EDF[[Nom]:[Nom]]=$D$4)*(EDF[[Date]:[Date]]=Fitness[[#This Row],[Date]]), 0)),"")</f>
        <v/>
      </c>
      <c r="Q247" s="105">
        <f t="shared" si="5"/>
        <v>2</v>
      </c>
      <c r="R247" s="105" t="str" cm="1">
        <f t="array" ref="R247">IFERROR(INDEX(EDF[[Sommeil]:[Sommeil]], MATCH(1, (EDF[[Nom]:[Nom]]=$D$4)*(EDF[[Date]:[Date]]=Fitness[[#This Row],[Date]]), 0)),"")</f>
        <v/>
      </c>
      <c r="S247" s="105">
        <f t="shared" si="6"/>
        <v>2</v>
      </c>
      <c r="T247" s="105" t="str" cm="1">
        <f t="array" ref="T247">IFERROR(INDEX(EDF[[Etat Physique]:[Etat Physique]], MATCH(1, (EDF[[Nom]:[Nom]]=$D$4)*(EDF[[Date]:[Date]]=Fitness[[#This Row],[Date]]), 0)),"")</f>
        <v/>
      </c>
      <c r="U247" s="105">
        <f t="shared" si="7"/>
        <v>2.6666666666666665</v>
      </c>
      <c r="V247" s="105" t="str" cm="1">
        <f t="array" ref="V247">IFERROR(INDEX(EDF[[Hydratation]:[Hydratation]], MATCH(1, (EDF[[Nom]:[Nom]]=$D$4)*(EDF[[Date]:[Date]]=Fitness[[#This Row],[Date]]), 0)),"")</f>
        <v/>
      </c>
      <c r="W247" s="105">
        <f t="shared" si="8"/>
        <v>2</v>
      </c>
      <c r="X247" s="105" t="str" cm="1">
        <f t="array" ref="X247">IFERROR(INDEX(EDF[[Nutrition]:[Nutrition]], MATCH(1, (EDF[[Nom]:[Nom]]=$D$4)*(EDF[[Date]:[Date]]=Fitness[[#This Row],[Date]]), 0)),"")</f>
        <v/>
      </c>
      <c r="Y247" s="105">
        <f t="shared" si="9"/>
        <v>2.6666666666666665</v>
      </c>
      <c r="Z247" s="5" t="str" cm="1">
        <f t="array" ref="Z247">IFERROR(INDEX(RPE[[Investissement du jour]:[Investissement du jour]], MATCH(1, (RPE[[Nom]:[Nom]]=$D$4)*(RPE[[Date]:[Date]]=Fitness[[#This Row],[Date]]), 0)), "")</f>
        <v/>
      </c>
      <c r="AB247" s="4"/>
      <c r="AC247" s="4"/>
      <c r="AF247" s="4"/>
      <c r="AG247" s="4"/>
      <c r="AH247" s="4"/>
      <c r="AI247" s="4"/>
      <c r="AJ247" s="4"/>
      <c r="AL247" s="4"/>
      <c r="AM247" s="4"/>
      <c r="AP247" s="4"/>
      <c r="AQ247" s="4"/>
      <c r="AR247" s="4"/>
      <c r="AS247" s="4"/>
      <c r="AT247" s="4"/>
      <c r="AU247" s="4"/>
      <c r="AV247" s="4"/>
    </row>
    <row r="248" spans="3:48" x14ac:dyDescent="0.2">
      <c r="C248" s="95">
        <f t="shared" si="12"/>
        <v>45243</v>
      </c>
      <c r="D248" s="96">
        <v>45243</v>
      </c>
      <c r="E248" s="106" cm="1">
        <f t="array" ref="E248">IFERROR(INDEX(RPE[[sRPE_tot]:[sRPE_tot]], MATCH(1, (RPE[[Nom]:[Nom]]=$D$4)*(RPE[[Date]:[Date]]=Fitness[[#This Row],[Date]]), 0)), 0)</f>
        <v>0</v>
      </c>
      <c r="F248" s="106">
        <f t="shared" si="13"/>
        <v>420</v>
      </c>
      <c r="G248" s="106">
        <f t="shared" si="14"/>
        <v>60</v>
      </c>
      <c r="H248" s="106">
        <f t="shared" si="15"/>
        <v>158.74507866387543</v>
      </c>
      <c r="I248" s="106">
        <f>IFERROR(Fitness[[#This Row],[Charge moy]]/Fitness[[#This Row],[ET (SD)]], 0)</f>
        <v>0.37796447300922725</v>
      </c>
      <c r="J248" s="106">
        <f>IFERROR(Fitness[[#This Row],[Charge hebdo]]*Fitness[[#This Row],[Monotonie]], 0)</f>
        <v>158.74507866387543</v>
      </c>
      <c r="K248" s="106">
        <f>IFERROR(Fitness[[#This Row],[Charge hebdo]]-Fitness[[#This Row],[Fatigue]], 0)</f>
        <v>261.25492133612454</v>
      </c>
      <c r="L248" s="105" t="str" cm="1">
        <f t="array" ref="L248">IFERROR(INDEX(EDF[[Total EDF]:[Total EDF]], MATCH(1, (EDF[[Nom]:[Nom]]=$D$4)*(EDF[[Date]:[Date]]=Fitness[[#This Row],[Date]]), 0)),"")</f>
        <v/>
      </c>
      <c r="M248" s="105">
        <f t="shared" si="11"/>
        <v>14</v>
      </c>
      <c r="N248" s="105" t="str" cm="1">
        <f t="array" ref="N248">IFERROR(INDEX(EDF[[Humeur]:[Humeur]], MATCH(1, (EDF[[Nom]:[Nom]]=$D$4)*(EDF[[Date]:[Date]]=Fitness[[#This Row],[Date]]), 0)),"")</f>
        <v/>
      </c>
      <c r="O248" s="105">
        <f t="shared" si="4"/>
        <v>2.6666666666666665</v>
      </c>
      <c r="P248" s="105" t="str" cm="1">
        <f t="array" ref="P248">IFERROR(INDEX(EDF[[Stress]:[Stress]], MATCH(1, (EDF[[Nom]:[Nom]]=$D$4)*(EDF[[Date]:[Date]]=Fitness[[#This Row],[Date]]), 0)),"")</f>
        <v/>
      </c>
      <c r="Q248" s="105">
        <f t="shared" si="5"/>
        <v>2</v>
      </c>
      <c r="R248" s="105" t="str" cm="1">
        <f t="array" ref="R248">IFERROR(INDEX(EDF[[Sommeil]:[Sommeil]], MATCH(1, (EDF[[Nom]:[Nom]]=$D$4)*(EDF[[Date]:[Date]]=Fitness[[#This Row],[Date]]), 0)),"")</f>
        <v/>
      </c>
      <c r="S248" s="105">
        <f t="shared" si="6"/>
        <v>2</v>
      </c>
      <c r="T248" s="105" t="str" cm="1">
        <f t="array" ref="T248">IFERROR(INDEX(EDF[[Etat Physique]:[Etat Physique]], MATCH(1, (EDF[[Nom]:[Nom]]=$D$4)*(EDF[[Date]:[Date]]=Fitness[[#This Row],[Date]]), 0)),"")</f>
        <v/>
      </c>
      <c r="U248" s="105">
        <f t="shared" si="7"/>
        <v>2.6666666666666665</v>
      </c>
      <c r="V248" s="105" t="str" cm="1">
        <f t="array" ref="V248">IFERROR(INDEX(EDF[[Hydratation]:[Hydratation]], MATCH(1, (EDF[[Nom]:[Nom]]=$D$4)*(EDF[[Date]:[Date]]=Fitness[[#This Row],[Date]]), 0)),"")</f>
        <v/>
      </c>
      <c r="W248" s="105">
        <f t="shared" si="8"/>
        <v>2</v>
      </c>
      <c r="X248" s="105" t="str" cm="1">
        <f t="array" ref="X248">IFERROR(INDEX(EDF[[Nutrition]:[Nutrition]], MATCH(1, (EDF[[Nom]:[Nom]]=$D$4)*(EDF[[Date]:[Date]]=Fitness[[#This Row],[Date]]), 0)),"")</f>
        <v/>
      </c>
      <c r="Y248" s="105">
        <f t="shared" si="9"/>
        <v>2.6666666666666665</v>
      </c>
      <c r="Z248" s="5" t="str" cm="1">
        <f t="array" ref="Z248">IFERROR(INDEX(RPE[[Investissement du jour]:[Investissement du jour]], MATCH(1, (RPE[[Nom]:[Nom]]=$D$4)*(RPE[[Date]:[Date]]=Fitness[[#This Row],[Date]]), 0)), "")</f>
        <v/>
      </c>
      <c r="AB248" s="4"/>
      <c r="AC248" s="4"/>
      <c r="AF248" s="4"/>
      <c r="AG248" s="4"/>
      <c r="AH248" s="4"/>
      <c r="AI248" s="4"/>
      <c r="AJ248" s="4"/>
      <c r="AL248" s="4"/>
      <c r="AM248" s="4"/>
      <c r="AP248" s="4"/>
      <c r="AQ248" s="4"/>
      <c r="AR248" s="4"/>
      <c r="AS248" s="4"/>
      <c r="AT248" s="4"/>
      <c r="AU248" s="4"/>
      <c r="AV248" s="4"/>
    </row>
    <row r="249" spans="3:48" x14ac:dyDescent="0.2">
      <c r="C249" s="95">
        <f t="shared" si="12"/>
        <v>45244</v>
      </c>
      <c r="D249" s="96">
        <v>45244</v>
      </c>
      <c r="E249" s="106" cm="1">
        <f t="array" ref="E249">IFERROR(INDEX(RPE[[sRPE_tot]:[sRPE_tot]], MATCH(1, (RPE[[Nom]:[Nom]]=$D$4)*(RPE[[Date]:[Date]]=Fitness[[#This Row],[Date]]), 0)), 0)</f>
        <v>0</v>
      </c>
      <c r="F249" s="106">
        <f t="shared" si="13"/>
        <v>420</v>
      </c>
      <c r="G249" s="106">
        <f t="shared" si="14"/>
        <v>60</v>
      </c>
      <c r="H249" s="106">
        <f t="shared" si="15"/>
        <v>158.74507866387543</v>
      </c>
      <c r="I249" s="106">
        <f>IFERROR(Fitness[[#This Row],[Charge moy]]/Fitness[[#This Row],[ET (SD)]], 0)</f>
        <v>0.37796447300922725</v>
      </c>
      <c r="J249" s="106">
        <f>IFERROR(Fitness[[#This Row],[Charge hebdo]]*Fitness[[#This Row],[Monotonie]], 0)</f>
        <v>158.74507866387543</v>
      </c>
      <c r="K249" s="106">
        <f>IFERROR(Fitness[[#This Row],[Charge hebdo]]-Fitness[[#This Row],[Fatigue]], 0)</f>
        <v>261.25492133612454</v>
      </c>
      <c r="L249" s="105" cm="1">
        <f t="array" ref="L249">IFERROR(INDEX(EDF[[Total EDF]:[Total EDF]], MATCH(1, (EDF[[Nom]:[Nom]]=$D$4)*(EDF[[Date]:[Date]]=Fitness[[#This Row],[Date]]), 0)),"")</f>
        <v>17</v>
      </c>
      <c r="M249" s="105">
        <f t="shared" si="11"/>
        <v>14</v>
      </c>
      <c r="N249" s="105" cm="1">
        <f t="array" ref="N249">IFERROR(INDEX(EDF[[Humeur]:[Humeur]], MATCH(1, (EDF[[Nom]:[Nom]]=$D$4)*(EDF[[Date]:[Date]]=Fitness[[#This Row],[Date]]), 0)),"")</f>
        <v>2</v>
      </c>
      <c r="O249" s="105">
        <f t="shared" si="4"/>
        <v>2.6666666666666665</v>
      </c>
      <c r="P249" s="105" cm="1">
        <f t="array" ref="P249">IFERROR(INDEX(EDF[[Stress]:[Stress]], MATCH(1, (EDF[[Nom]:[Nom]]=$D$4)*(EDF[[Date]:[Date]]=Fitness[[#This Row],[Date]]), 0)),"")</f>
        <v>3</v>
      </c>
      <c r="Q249" s="105">
        <f t="shared" si="5"/>
        <v>2</v>
      </c>
      <c r="R249" s="105" cm="1">
        <f t="array" ref="R249">IFERROR(INDEX(EDF[[Sommeil]:[Sommeil]], MATCH(1, (EDF[[Nom]:[Nom]]=$D$4)*(EDF[[Date]:[Date]]=Fitness[[#This Row],[Date]]), 0)),"")</f>
        <v>2</v>
      </c>
      <c r="S249" s="105">
        <f t="shared" si="6"/>
        <v>2</v>
      </c>
      <c r="T249" s="105" cm="1">
        <f t="array" ref="T249">IFERROR(INDEX(EDF[[Etat Physique]:[Etat Physique]], MATCH(1, (EDF[[Nom]:[Nom]]=$D$4)*(EDF[[Date]:[Date]]=Fitness[[#This Row],[Date]]), 0)),"")</f>
        <v>3</v>
      </c>
      <c r="U249" s="105">
        <f t="shared" si="7"/>
        <v>2.6666666666666665</v>
      </c>
      <c r="V249" s="105" cm="1">
        <f t="array" ref="V249">IFERROR(INDEX(EDF[[Hydratation]:[Hydratation]], MATCH(1, (EDF[[Nom]:[Nom]]=$D$4)*(EDF[[Date]:[Date]]=Fitness[[#This Row],[Date]]), 0)),"")</f>
        <v>3</v>
      </c>
      <c r="W249" s="105">
        <f t="shared" si="8"/>
        <v>2</v>
      </c>
      <c r="X249" s="105" cm="1">
        <f t="array" ref="X249">IFERROR(INDEX(EDF[[Nutrition]:[Nutrition]], MATCH(1, (EDF[[Nom]:[Nom]]=$D$4)*(EDF[[Date]:[Date]]=Fitness[[#This Row],[Date]]), 0)),"")</f>
        <v>4</v>
      </c>
      <c r="Y249" s="105">
        <f t="shared" si="9"/>
        <v>2.6666666666666665</v>
      </c>
      <c r="Z249" s="5" t="str" cm="1">
        <f t="array" ref="Z249">IFERROR(INDEX(RPE[[Investissement du jour]:[Investissement du jour]], MATCH(1, (RPE[[Nom]:[Nom]]=$D$4)*(RPE[[Date]:[Date]]=Fitness[[#This Row],[Date]]), 0)), "")</f>
        <v/>
      </c>
      <c r="AB249" s="4"/>
      <c r="AC249" s="4"/>
      <c r="AF249" s="4"/>
      <c r="AG249" s="4"/>
      <c r="AH249" s="4"/>
      <c r="AI249" s="4"/>
      <c r="AJ249" s="4"/>
      <c r="AL249" s="4"/>
      <c r="AM249" s="4"/>
      <c r="AP249" s="4"/>
      <c r="AQ249" s="4"/>
      <c r="AR249" s="4"/>
      <c r="AS249" s="4"/>
      <c r="AT249" s="4"/>
      <c r="AU249" s="4"/>
      <c r="AV249" s="4"/>
    </row>
    <row r="250" spans="3:48" x14ac:dyDescent="0.2">
      <c r="C250" s="95">
        <f t="shared" si="12"/>
        <v>45245</v>
      </c>
      <c r="D250" s="96">
        <v>45245</v>
      </c>
      <c r="E250" s="106" cm="1">
        <f t="array" ref="E250">IFERROR(INDEX(RPE[[sRPE_tot]:[sRPE_tot]], MATCH(1, (RPE[[Nom]:[Nom]]=$D$4)*(RPE[[Date]:[Date]]=Fitness[[#This Row],[Date]]), 0)), 0)</f>
        <v>0</v>
      </c>
      <c r="F250" s="106">
        <f t="shared" si="13"/>
        <v>420</v>
      </c>
      <c r="G250" s="106">
        <f t="shared" si="14"/>
        <v>60</v>
      </c>
      <c r="H250" s="106">
        <f t="shared" si="15"/>
        <v>158.74507866387543</v>
      </c>
      <c r="I250" s="106">
        <f>IFERROR(Fitness[[#This Row],[Charge moy]]/Fitness[[#This Row],[ET (SD)]], 0)</f>
        <v>0.37796447300922725</v>
      </c>
      <c r="J250" s="106">
        <f>IFERROR(Fitness[[#This Row],[Charge hebdo]]*Fitness[[#This Row],[Monotonie]], 0)</f>
        <v>158.74507866387543</v>
      </c>
      <c r="K250" s="106">
        <f>IFERROR(Fitness[[#This Row],[Charge hebdo]]-Fitness[[#This Row],[Fatigue]], 0)</f>
        <v>261.25492133612454</v>
      </c>
      <c r="L250" s="105" cm="1">
        <f t="array" ref="L250">IFERROR(INDEX(EDF[[Total EDF]:[Total EDF]], MATCH(1, (EDF[[Nom]:[Nom]]=$D$4)*(EDF[[Date]:[Date]]=Fitness[[#This Row],[Date]]), 0)),"")</f>
        <v>16</v>
      </c>
      <c r="M250" s="105">
        <f t="shared" si="11"/>
        <v>15</v>
      </c>
      <c r="N250" s="105" cm="1">
        <f t="array" ref="N250">IFERROR(INDEX(EDF[[Humeur]:[Humeur]], MATCH(1, (EDF[[Nom]:[Nom]]=$D$4)*(EDF[[Date]:[Date]]=Fitness[[#This Row],[Date]]), 0)),"")</f>
        <v>2</v>
      </c>
      <c r="O250" s="105">
        <f t="shared" si="4"/>
        <v>2.3333333333333335</v>
      </c>
      <c r="P250" s="105" cm="1">
        <f t="array" ref="P250">IFERROR(INDEX(EDF[[Stress]:[Stress]], MATCH(1, (EDF[[Nom]:[Nom]]=$D$4)*(EDF[[Date]:[Date]]=Fitness[[#This Row],[Date]]), 0)),"")</f>
        <v>3</v>
      </c>
      <c r="Q250" s="105">
        <f t="shared" si="5"/>
        <v>2.3333333333333335</v>
      </c>
      <c r="R250" s="105" cm="1">
        <f t="array" ref="R250">IFERROR(INDEX(EDF[[Sommeil]:[Sommeil]], MATCH(1, (EDF[[Nom]:[Nom]]=$D$4)*(EDF[[Date]:[Date]]=Fitness[[#This Row],[Date]]), 0)),"")</f>
        <v>2</v>
      </c>
      <c r="S250" s="105">
        <f t="shared" si="6"/>
        <v>2</v>
      </c>
      <c r="T250" s="105" cm="1">
        <f t="array" ref="T250">IFERROR(INDEX(EDF[[Etat Physique]:[Etat Physique]], MATCH(1, (EDF[[Nom]:[Nom]]=$D$4)*(EDF[[Date]:[Date]]=Fitness[[#This Row],[Date]]), 0)),"")</f>
        <v>3</v>
      </c>
      <c r="U250" s="105">
        <f t="shared" si="7"/>
        <v>2.6666666666666665</v>
      </c>
      <c r="V250" s="105" cm="1">
        <f t="array" ref="V250">IFERROR(INDEX(EDF[[Hydratation]:[Hydratation]], MATCH(1, (EDF[[Nom]:[Nom]]=$D$4)*(EDF[[Date]:[Date]]=Fitness[[#This Row],[Date]]), 0)),"")</f>
        <v>2</v>
      </c>
      <c r="W250" s="105">
        <f t="shared" si="8"/>
        <v>2.3333333333333335</v>
      </c>
      <c r="X250" s="105" cm="1">
        <f t="array" ref="X250">IFERROR(INDEX(EDF[[Nutrition]:[Nutrition]], MATCH(1, (EDF[[Nom]:[Nom]]=$D$4)*(EDF[[Date]:[Date]]=Fitness[[#This Row],[Date]]), 0)),"")</f>
        <v>4</v>
      </c>
      <c r="Y250" s="105">
        <f t="shared" si="9"/>
        <v>3.3333333333333335</v>
      </c>
      <c r="Z250" s="5" t="str" cm="1">
        <f t="array" ref="Z250">IFERROR(INDEX(RPE[[Investissement du jour]:[Investissement du jour]], MATCH(1, (RPE[[Nom]:[Nom]]=$D$4)*(RPE[[Date]:[Date]]=Fitness[[#This Row],[Date]]), 0)), "")</f>
        <v/>
      </c>
      <c r="AB250" s="4"/>
      <c r="AC250" s="4"/>
      <c r="AF250" s="4"/>
      <c r="AG250" s="4"/>
      <c r="AH250" s="4"/>
      <c r="AI250" s="4"/>
      <c r="AJ250" s="4"/>
      <c r="AL250" s="4"/>
      <c r="AM250" s="4"/>
      <c r="AP250" s="4"/>
      <c r="AQ250" s="4"/>
      <c r="AR250" s="4"/>
      <c r="AS250" s="4"/>
      <c r="AT250" s="4"/>
      <c r="AU250" s="4"/>
      <c r="AV250" s="4"/>
    </row>
    <row r="251" spans="3:48" x14ac:dyDescent="0.2">
      <c r="C251" s="95">
        <f t="shared" si="12"/>
        <v>45246</v>
      </c>
      <c r="D251" s="96">
        <v>45246</v>
      </c>
      <c r="E251" s="106" cm="1">
        <f t="array" ref="E251">IFERROR(INDEX(RPE[[sRPE_tot]:[sRPE_tot]], MATCH(1, (RPE[[Nom]:[Nom]]=$D$4)*(RPE[[Date]:[Date]]=Fitness[[#This Row],[Date]]), 0)), 0)</f>
        <v>0</v>
      </c>
      <c r="F251" s="106">
        <f t="shared" si="13"/>
        <v>0</v>
      </c>
      <c r="G251" s="106">
        <f t="shared" si="14"/>
        <v>0</v>
      </c>
      <c r="H251" s="106">
        <f t="shared" si="15"/>
        <v>0</v>
      </c>
      <c r="I251" s="106">
        <f>IFERROR(Fitness[[#This Row],[Charge moy]]/Fitness[[#This Row],[ET (SD)]], 0)</f>
        <v>0</v>
      </c>
      <c r="J251" s="106">
        <f>IFERROR(Fitness[[#This Row],[Charge hebdo]]*Fitness[[#This Row],[Monotonie]], 0)</f>
        <v>0</v>
      </c>
      <c r="K251" s="106">
        <f>IFERROR(Fitness[[#This Row],[Charge hebdo]]-Fitness[[#This Row],[Fatigue]], 0)</f>
        <v>0</v>
      </c>
      <c r="L251" s="105" cm="1">
        <f t="array" ref="L251">IFERROR(INDEX(EDF[[Total EDF]:[Total EDF]], MATCH(1, (EDF[[Nom]:[Nom]]=$D$4)*(EDF[[Date]:[Date]]=Fitness[[#This Row],[Date]]), 0)),"")</f>
        <v>18</v>
      </c>
      <c r="M251" s="105">
        <f t="shared" si="11"/>
        <v>15.666666666666666</v>
      </c>
      <c r="N251" s="105" cm="1">
        <f t="array" ref="N251">IFERROR(INDEX(EDF[[Humeur]:[Humeur]], MATCH(1, (EDF[[Nom]:[Nom]]=$D$4)*(EDF[[Date]:[Date]]=Fitness[[#This Row],[Date]]), 0)),"")</f>
        <v>3</v>
      </c>
      <c r="O251" s="105">
        <f t="shared" ref="O251" si="76">IFERROR(AVERAGE(N244:N250), "")</f>
        <v>2</v>
      </c>
      <c r="P251" s="105" cm="1">
        <f t="array" ref="P251">IFERROR(INDEX(EDF[[Stress]:[Stress]], MATCH(1, (EDF[[Nom]:[Nom]]=$D$4)*(EDF[[Date]:[Date]]=Fitness[[#This Row],[Date]]), 0)),"")</f>
        <v>3</v>
      </c>
      <c r="Q251" s="105">
        <f t="shared" ref="Q251" si="77">IFERROR(AVERAGE(P244:P250), "")</f>
        <v>2.6666666666666665</v>
      </c>
      <c r="R251" s="105" cm="1">
        <f t="array" ref="R251">IFERROR(INDEX(EDF[[Sommeil]:[Sommeil]], MATCH(1, (EDF[[Nom]:[Nom]]=$D$4)*(EDF[[Date]:[Date]]=Fitness[[#This Row],[Date]]), 0)),"")</f>
        <v>2</v>
      </c>
      <c r="S251" s="105">
        <f t="shared" ref="S251" si="78">IFERROR(AVERAGE(R244:R250), "")</f>
        <v>2</v>
      </c>
      <c r="T251" s="105" cm="1">
        <f t="array" ref="T251">IFERROR(INDEX(EDF[[Etat Physique]:[Etat Physique]], MATCH(1, (EDF[[Nom]:[Nom]]=$D$4)*(EDF[[Date]:[Date]]=Fitness[[#This Row],[Date]]), 0)),"")</f>
        <v>3</v>
      </c>
      <c r="U251" s="105">
        <f t="shared" ref="U251" si="79">IFERROR(AVERAGE(T244:T250), "")</f>
        <v>3</v>
      </c>
      <c r="V251" s="105" cm="1">
        <f t="array" ref="V251">IFERROR(INDEX(EDF[[Hydratation]:[Hydratation]], MATCH(1, (EDF[[Nom]:[Nom]]=$D$4)*(EDF[[Date]:[Date]]=Fitness[[#This Row],[Date]]), 0)),"")</f>
        <v>3</v>
      </c>
      <c r="W251" s="105">
        <f t="shared" ref="W251" si="80">IFERROR(AVERAGE(V244:V250), "")</f>
        <v>2.3333333333333335</v>
      </c>
      <c r="X251" s="105" cm="1">
        <f t="array" ref="X251">IFERROR(INDEX(EDF[[Nutrition]:[Nutrition]], MATCH(1, (EDF[[Nom]:[Nom]]=$D$4)*(EDF[[Date]:[Date]]=Fitness[[#This Row],[Date]]), 0)),"")</f>
        <v>4</v>
      </c>
      <c r="Y251" s="105">
        <f t="shared" ref="Y251" si="81">IFERROR(AVERAGE(X244:X250), "")</f>
        <v>3.6666666666666665</v>
      </c>
      <c r="Z251" s="5" t="str" cm="1">
        <f t="array" ref="Z251">IFERROR(INDEX(RPE[[Investissement du jour]:[Investissement du jour]], MATCH(1, (RPE[[Nom]:[Nom]]=$D$4)*(RPE[[Date]:[Date]]=Fitness[[#This Row],[Date]]), 0)), "")</f>
        <v/>
      </c>
      <c r="AB251" s="4"/>
      <c r="AC251" s="4"/>
      <c r="AF251" s="4"/>
      <c r="AG251" s="4"/>
      <c r="AH251" s="4"/>
      <c r="AI251" s="4"/>
      <c r="AJ251" s="4"/>
      <c r="AL251" s="4"/>
      <c r="AM251" s="4"/>
      <c r="AP251" s="4"/>
      <c r="AQ251" s="4"/>
      <c r="AR251" s="4"/>
      <c r="AS251" s="4"/>
      <c r="AT251" s="4"/>
      <c r="AU251" s="4"/>
      <c r="AV251" s="4"/>
    </row>
    <row r="252" spans="3:48" x14ac:dyDescent="0.2">
      <c r="C252" s="95">
        <f t="shared" si="12"/>
        <v>45247</v>
      </c>
      <c r="D252" s="96">
        <v>45247</v>
      </c>
      <c r="E252" s="106" cm="1">
        <f t="array" ref="E252">IFERROR(INDEX(RPE[[sRPE_tot]:[sRPE_tot]], MATCH(1, (RPE[[Nom]:[Nom]]=$D$4)*(RPE[[Date]:[Date]]=Fitness[[#This Row],[Date]]), 0)), 0)</f>
        <v>0</v>
      </c>
      <c r="F252" s="106">
        <f t="shared" si="13"/>
        <v>0</v>
      </c>
      <c r="G252" s="106">
        <f t="shared" si="14"/>
        <v>0</v>
      </c>
      <c r="H252" s="106">
        <f t="shared" si="15"/>
        <v>0</v>
      </c>
      <c r="I252" s="106">
        <f>IFERROR(Fitness[[#This Row],[Charge moy]]/Fitness[[#This Row],[ET (SD)]], 0)</f>
        <v>0</v>
      </c>
      <c r="J252" s="106">
        <f>IFERROR(Fitness[[#This Row],[Charge hebdo]]*Fitness[[#This Row],[Monotonie]], 0)</f>
        <v>0</v>
      </c>
      <c r="K252" s="106">
        <f>IFERROR(Fitness[[#This Row],[Charge hebdo]]-Fitness[[#This Row],[Fatigue]], 0)</f>
        <v>0</v>
      </c>
      <c r="L252" s="105" cm="1">
        <f t="array" ref="L252">IFERROR(INDEX(EDF[[Total EDF]:[Total EDF]], MATCH(1, (EDF[[Nom]:[Nom]]=$D$4)*(EDF[[Date]:[Date]]=Fitness[[#This Row],[Date]]), 0)),"")</f>
        <v>19</v>
      </c>
      <c r="M252" s="105">
        <f t="shared" si="11"/>
        <v>16.25</v>
      </c>
      <c r="N252" s="105" cm="1">
        <f t="array" ref="N252">IFERROR(INDEX(EDF[[Humeur]:[Humeur]], MATCH(1, (EDF[[Nom]:[Nom]]=$D$4)*(EDF[[Date]:[Date]]=Fitness[[#This Row],[Date]]), 0)),"")</f>
        <v>3</v>
      </c>
      <c r="O252" s="105">
        <f t="shared" si="4"/>
        <v>2.25</v>
      </c>
      <c r="P252" s="105" cm="1">
        <f t="array" ref="P252">IFERROR(INDEX(EDF[[Stress]:[Stress]], MATCH(1, (EDF[[Nom]:[Nom]]=$D$4)*(EDF[[Date]:[Date]]=Fitness[[#This Row],[Date]]), 0)),"")</f>
        <v>3</v>
      </c>
      <c r="Q252" s="105">
        <f t="shared" si="5"/>
        <v>2.75</v>
      </c>
      <c r="R252" s="105" cm="1">
        <f t="array" ref="R252">IFERROR(INDEX(EDF[[Sommeil]:[Sommeil]], MATCH(1, (EDF[[Nom]:[Nom]]=$D$4)*(EDF[[Date]:[Date]]=Fitness[[#This Row],[Date]]), 0)),"")</f>
        <v>3</v>
      </c>
      <c r="S252" s="105">
        <f t="shared" si="6"/>
        <v>2</v>
      </c>
      <c r="T252" s="105" cm="1">
        <f t="array" ref="T252">IFERROR(INDEX(EDF[[Etat Physique]:[Etat Physique]], MATCH(1, (EDF[[Nom]:[Nom]]=$D$4)*(EDF[[Date]:[Date]]=Fitness[[#This Row],[Date]]), 0)),"")</f>
        <v>4</v>
      </c>
      <c r="U252" s="105">
        <f t="shared" si="7"/>
        <v>3</v>
      </c>
      <c r="V252" s="105" cm="1">
        <f t="array" ref="V252">IFERROR(INDEX(EDF[[Hydratation]:[Hydratation]], MATCH(1, (EDF[[Nom]:[Nom]]=$D$4)*(EDF[[Date]:[Date]]=Fitness[[#This Row],[Date]]), 0)),"")</f>
        <v>3</v>
      </c>
      <c r="W252" s="105">
        <f t="shared" si="8"/>
        <v>2.5</v>
      </c>
      <c r="X252" s="105" cm="1">
        <f t="array" ref="X252">IFERROR(INDEX(EDF[[Nutrition]:[Nutrition]], MATCH(1, (EDF[[Nom]:[Nom]]=$D$4)*(EDF[[Date]:[Date]]=Fitness[[#This Row],[Date]]), 0)),"")</f>
        <v>3</v>
      </c>
      <c r="Y252" s="105">
        <f t="shared" si="9"/>
        <v>3.75</v>
      </c>
      <c r="Z252" s="5" t="str" cm="1">
        <f t="array" ref="Z252">IFERROR(INDEX(RPE[[Investissement du jour]:[Investissement du jour]], MATCH(1, (RPE[[Nom]:[Nom]]=$D$4)*(RPE[[Date]:[Date]]=Fitness[[#This Row],[Date]]), 0)), "")</f>
        <v/>
      </c>
      <c r="AB252" s="4"/>
      <c r="AC252" s="4"/>
      <c r="AF252" s="4"/>
      <c r="AG252" s="4"/>
      <c r="AH252" s="4"/>
      <c r="AI252" s="4"/>
      <c r="AJ252" s="4"/>
      <c r="AL252" s="4"/>
      <c r="AM252" s="4"/>
      <c r="AP252" s="4"/>
      <c r="AQ252" s="4"/>
      <c r="AR252" s="4"/>
      <c r="AS252" s="4"/>
      <c r="AT252" s="4"/>
      <c r="AU252" s="4"/>
      <c r="AV252" s="4"/>
    </row>
    <row r="253" spans="3:48" x14ac:dyDescent="0.2">
      <c r="C253" s="95">
        <f t="shared" si="12"/>
        <v>45248</v>
      </c>
      <c r="D253" s="96">
        <v>45248</v>
      </c>
      <c r="E253" s="106" cm="1">
        <f t="array" ref="E253">IFERROR(INDEX(RPE[[sRPE_tot]:[sRPE_tot]], MATCH(1, (RPE[[Nom]:[Nom]]=$D$4)*(RPE[[Date]:[Date]]=Fitness[[#This Row],[Date]]), 0)), 0)</f>
        <v>0</v>
      </c>
      <c r="F253" s="106">
        <f t="shared" si="13"/>
        <v>0</v>
      </c>
      <c r="G253" s="106">
        <f t="shared" si="14"/>
        <v>0</v>
      </c>
      <c r="H253" s="106">
        <f t="shared" si="15"/>
        <v>0</v>
      </c>
      <c r="I253" s="106">
        <f>IFERROR(Fitness[[#This Row],[Charge moy]]/Fitness[[#This Row],[ET (SD)]], 0)</f>
        <v>0</v>
      </c>
      <c r="J253" s="106">
        <f>IFERROR(Fitness[[#This Row],[Charge hebdo]]*Fitness[[#This Row],[Monotonie]], 0)</f>
        <v>0</v>
      </c>
      <c r="K253" s="106">
        <f>IFERROR(Fitness[[#This Row],[Charge hebdo]]-Fitness[[#This Row],[Fatigue]], 0)</f>
        <v>0</v>
      </c>
      <c r="L253" s="105" t="str" cm="1">
        <f t="array" ref="L253">IFERROR(INDEX(EDF[[Total EDF]:[Total EDF]], MATCH(1, (EDF[[Nom]:[Nom]]=$D$4)*(EDF[[Date]:[Date]]=Fitness[[#This Row],[Date]]), 0)),"")</f>
        <v/>
      </c>
      <c r="M253" s="105">
        <f t="shared" si="11"/>
        <v>17.5</v>
      </c>
      <c r="N253" s="105" t="str" cm="1">
        <f t="array" ref="N253">IFERROR(INDEX(EDF[[Humeur]:[Humeur]], MATCH(1, (EDF[[Nom]:[Nom]]=$D$4)*(EDF[[Date]:[Date]]=Fitness[[#This Row],[Date]]), 0)),"")</f>
        <v/>
      </c>
      <c r="O253" s="105">
        <f t="shared" ref="O253" si="82">IFERROR(AVERAGE(N246:N252), "")</f>
        <v>2.5</v>
      </c>
      <c r="P253" s="105" t="str" cm="1">
        <f t="array" ref="P253">IFERROR(INDEX(EDF[[Stress]:[Stress]], MATCH(1, (EDF[[Nom]:[Nom]]=$D$4)*(EDF[[Date]:[Date]]=Fitness[[#This Row],[Date]]), 0)),"")</f>
        <v/>
      </c>
      <c r="Q253" s="105">
        <f t="shared" ref="Q253" si="83">IFERROR(AVERAGE(P246:P252), "")</f>
        <v>3</v>
      </c>
      <c r="R253" s="105" t="str" cm="1">
        <f t="array" ref="R253">IFERROR(INDEX(EDF[[Sommeil]:[Sommeil]], MATCH(1, (EDF[[Nom]:[Nom]]=$D$4)*(EDF[[Date]:[Date]]=Fitness[[#This Row],[Date]]), 0)),"")</f>
        <v/>
      </c>
      <c r="S253" s="105">
        <f t="shared" ref="S253" si="84">IFERROR(AVERAGE(R246:R252), "")</f>
        <v>2.25</v>
      </c>
      <c r="T253" s="105" t="str" cm="1">
        <f t="array" ref="T253">IFERROR(INDEX(EDF[[Etat Physique]:[Etat Physique]], MATCH(1, (EDF[[Nom]:[Nom]]=$D$4)*(EDF[[Date]:[Date]]=Fitness[[#This Row],[Date]]), 0)),"")</f>
        <v/>
      </c>
      <c r="U253" s="105">
        <f t="shared" ref="U253" si="85">IFERROR(AVERAGE(T246:T252), "")</f>
        <v>3.25</v>
      </c>
      <c r="V253" s="105" t="str" cm="1">
        <f t="array" ref="V253">IFERROR(INDEX(EDF[[Hydratation]:[Hydratation]], MATCH(1, (EDF[[Nom]:[Nom]]=$D$4)*(EDF[[Date]:[Date]]=Fitness[[#This Row],[Date]]), 0)),"")</f>
        <v/>
      </c>
      <c r="W253" s="105">
        <f t="shared" ref="W253" si="86">IFERROR(AVERAGE(V246:V252), "")</f>
        <v>2.75</v>
      </c>
      <c r="X253" s="105" t="str" cm="1">
        <f t="array" ref="X253">IFERROR(INDEX(EDF[[Nutrition]:[Nutrition]], MATCH(1, (EDF[[Nom]:[Nom]]=$D$4)*(EDF[[Date]:[Date]]=Fitness[[#This Row],[Date]]), 0)),"")</f>
        <v/>
      </c>
      <c r="Y253" s="105">
        <f t="shared" ref="Y253" si="87">IFERROR(AVERAGE(X246:X252), "")</f>
        <v>3.75</v>
      </c>
      <c r="Z253" s="5" t="str" cm="1">
        <f t="array" ref="Z253">IFERROR(INDEX(RPE[[Investissement du jour]:[Investissement du jour]], MATCH(1, (RPE[[Nom]:[Nom]]=$D$4)*(RPE[[Date]:[Date]]=Fitness[[#This Row],[Date]]), 0)), "")</f>
        <v/>
      </c>
      <c r="AB253" s="4"/>
      <c r="AC253" s="4"/>
      <c r="AF253" s="4"/>
      <c r="AG253" s="4"/>
      <c r="AH253" s="4"/>
      <c r="AI253" s="4"/>
      <c r="AJ253" s="4"/>
      <c r="AL253" s="4"/>
      <c r="AM253" s="4"/>
      <c r="AP253" s="4"/>
      <c r="AQ253" s="4"/>
      <c r="AR253" s="4"/>
      <c r="AS253" s="4"/>
      <c r="AT253" s="4"/>
      <c r="AU253" s="4"/>
      <c r="AV253" s="4"/>
    </row>
    <row r="254" spans="3:48" x14ac:dyDescent="0.2">
      <c r="C254" s="95">
        <f t="shared" si="12"/>
        <v>45249</v>
      </c>
      <c r="D254" s="96">
        <v>45249</v>
      </c>
      <c r="E254" s="106" cm="1">
        <f t="array" ref="E254">IFERROR(INDEX(RPE[[sRPE_tot]:[sRPE_tot]], MATCH(1, (RPE[[Nom]:[Nom]]=$D$4)*(RPE[[Date]:[Date]]=Fitness[[#This Row],[Date]]), 0)), 0)</f>
        <v>0</v>
      </c>
      <c r="F254" s="106">
        <f t="shared" si="13"/>
        <v>0</v>
      </c>
      <c r="G254" s="106">
        <f t="shared" si="14"/>
        <v>0</v>
      </c>
      <c r="H254" s="106">
        <f t="shared" si="15"/>
        <v>0</v>
      </c>
      <c r="I254" s="106">
        <f>IFERROR(Fitness[[#This Row],[Charge moy]]/Fitness[[#This Row],[ET (SD)]], 0)</f>
        <v>0</v>
      </c>
      <c r="J254" s="106">
        <f>IFERROR(Fitness[[#This Row],[Charge hebdo]]*Fitness[[#This Row],[Monotonie]], 0)</f>
        <v>0</v>
      </c>
      <c r="K254" s="106">
        <f>IFERROR(Fitness[[#This Row],[Charge hebdo]]-Fitness[[#This Row],[Fatigue]], 0)</f>
        <v>0</v>
      </c>
      <c r="L254" s="105" t="str" cm="1">
        <f t="array" ref="L254">IFERROR(INDEX(EDF[[Total EDF]:[Total EDF]], MATCH(1, (EDF[[Nom]:[Nom]]=$D$4)*(EDF[[Date]:[Date]]=Fitness[[#This Row],[Date]]), 0)),"")</f>
        <v/>
      </c>
      <c r="M254" s="105">
        <f t="shared" si="11"/>
        <v>17.5</v>
      </c>
      <c r="N254" s="105" t="str" cm="1">
        <f t="array" ref="N254">IFERROR(INDEX(EDF[[Humeur]:[Humeur]], MATCH(1, (EDF[[Nom]:[Nom]]=$D$4)*(EDF[[Date]:[Date]]=Fitness[[#This Row],[Date]]), 0)),"")</f>
        <v/>
      </c>
      <c r="O254" s="105">
        <f t="shared" si="4"/>
        <v>2.5</v>
      </c>
      <c r="P254" s="105" t="str" cm="1">
        <f t="array" ref="P254">IFERROR(INDEX(EDF[[Stress]:[Stress]], MATCH(1, (EDF[[Nom]:[Nom]]=$D$4)*(EDF[[Date]:[Date]]=Fitness[[#This Row],[Date]]), 0)),"")</f>
        <v/>
      </c>
      <c r="Q254" s="105">
        <f t="shared" si="5"/>
        <v>3</v>
      </c>
      <c r="R254" s="105" t="str" cm="1">
        <f t="array" ref="R254">IFERROR(INDEX(EDF[[Sommeil]:[Sommeil]], MATCH(1, (EDF[[Nom]:[Nom]]=$D$4)*(EDF[[Date]:[Date]]=Fitness[[#This Row],[Date]]), 0)),"")</f>
        <v/>
      </c>
      <c r="S254" s="105">
        <f t="shared" si="6"/>
        <v>2.25</v>
      </c>
      <c r="T254" s="105" t="str" cm="1">
        <f t="array" ref="T254">IFERROR(INDEX(EDF[[Etat Physique]:[Etat Physique]], MATCH(1, (EDF[[Nom]:[Nom]]=$D$4)*(EDF[[Date]:[Date]]=Fitness[[#This Row],[Date]]), 0)),"")</f>
        <v/>
      </c>
      <c r="U254" s="105">
        <f t="shared" si="7"/>
        <v>3.25</v>
      </c>
      <c r="V254" s="105" t="str" cm="1">
        <f t="array" ref="V254">IFERROR(INDEX(EDF[[Hydratation]:[Hydratation]], MATCH(1, (EDF[[Nom]:[Nom]]=$D$4)*(EDF[[Date]:[Date]]=Fitness[[#This Row],[Date]]), 0)),"")</f>
        <v/>
      </c>
      <c r="W254" s="105">
        <f t="shared" si="8"/>
        <v>2.75</v>
      </c>
      <c r="X254" s="105" t="str" cm="1">
        <f t="array" ref="X254">IFERROR(INDEX(EDF[[Nutrition]:[Nutrition]], MATCH(1, (EDF[[Nom]:[Nom]]=$D$4)*(EDF[[Date]:[Date]]=Fitness[[#This Row],[Date]]), 0)),"")</f>
        <v/>
      </c>
      <c r="Y254" s="105">
        <f t="shared" si="9"/>
        <v>3.75</v>
      </c>
      <c r="Z254" s="5" t="str" cm="1">
        <f t="array" ref="Z254">IFERROR(INDEX(RPE[[Investissement du jour]:[Investissement du jour]], MATCH(1, (RPE[[Nom]:[Nom]]=$D$4)*(RPE[[Date]:[Date]]=Fitness[[#This Row],[Date]]), 0)), "")</f>
        <v/>
      </c>
      <c r="AB254" s="4"/>
      <c r="AC254" s="4"/>
      <c r="AF254" s="4"/>
      <c r="AG254" s="4"/>
      <c r="AH254" s="4"/>
      <c r="AI254" s="4"/>
      <c r="AJ254" s="4"/>
      <c r="AL254" s="4"/>
      <c r="AM254" s="4"/>
      <c r="AP254" s="4"/>
      <c r="AQ254" s="4"/>
      <c r="AR254" s="4"/>
      <c r="AS254" s="4"/>
      <c r="AT254" s="4"/>
      <c r="AU254" s="4"/>
      <c r="AV254" s="4"/>
    </row>
    <row r="255" spans="3:48" x14ac:dyDescent="0.2">
      <c r="C255" s="95">
        <f t="shared" si="12"/>
        <v>45250</v>
      </c>
      <c r="D255" s="96">
        <v>45250</v>
      </c>
      <c r="E255" s="106" cm="1">
        <f t="array" ref="E255">IFERROR(INDEX(RPE[[sRPE_tot]:[sRPE_tot]], MATCH(1, (RPE[[Nom]:[Nom]]=$D$4)*(RPE[[Date]:[Date]]=Fitness[[#This Row],[Date]]), 0)), 0)</f>
        <v>0</v>
      </c>
      <c r="F255" s="106">
        <f t="shared" si="13"/>
        <v>0</v>
      </c>
      <c r="G255" s="106">
        <f t="shared" si="14"/>
        <v>0</v>
      </c>
      <c r="H255" s="106">
        <f t="shared" si="15"/>
        <v>0</v>
      </c>
      <c r="I255" s="106">
        <f>IFERROR(Fitness[[#This Row],[Charge moy]]/Fitness[[#This Row],[ET (SD)]], 0)</f>
        <v>0</v>
      </c>
      <c r="J255" s="106">
        <f>IFERROR(Fitness[[#This Row],[Charge hebdo]]*Fitness[[#This Row],[Monotonie]], 0)</f>
        <v>0</v>
      </c>
      <c r="K255" s="106">
        <f>IFERROR(Fitness[[#This Row],[Charge hebdo]]-Fitness[[#This Row],[Fatigue]], 0)</f>
        <v>0</v>
      </c>
      <c r="L255" s="105" t="str" cm="1">
        <f t="array" ref="L255">IFERROR(INDEX(EDF[[Total EDF]:[Total EDF]], MATCH(1, (EDF[[Nom]:[Nom]]=$D$4)*(EDF[[Date]:[Date]]=Fitness[[#This Row],[Date]]), 0)),"")</f>
        <v/>
      </c>
      <c r="M255" s="105">
        <f t="shared" si="11"/>
        <v>17.5</v>
      </c>
      <c r="N255" s="105" t="str" cm="1">
        <f t="array" ref="N255">IFERROR(INDEX(EDF[[Humeur]:[Humeur]], MATCH(1, (EDF[[Nom]:[Nom]]=$D$4)*(EDF[[Date]:[Date]]=Fitness[[#This Row],[Date]]), 0)),"")</f>
        <v/>
      </c>
      <c r="O255" s="105">
        <f t="shared" si="4"/>
        <v>2.5</v>
      </c>
      <c r="P255" s="105" t="str" cm="1">
        <f t="array" ref="P255">IFERROR(INDEX(EDF[[Stress]:[Stress]], MATCH(1, (EDF[[Nom]:[Nom]]=$D$4)*(EDF[[Date]:[Date]]=Fitness[[#This Row],[Date]]), 0)),"")</f>
        <v/>
      </c>
      <c r="Q255" s="105">
        <f t="shared" si="5"/>
        <v>3</v>
      </c>
      <c r="R255" s="105" t="str" cm="1">
        <f t="array" ref="R255">IFERROR(INDEX(EDF[[Sommeil]:[Sommeil]], MATCH(1, (EDF[[Nom]:[Nom]]=$D$4)*(EDF[[Date]:[Date]]=Fitness[[#This Row],[Date]]), 0)),"")</f>
        <v/>
      </c>
      <c r="S255" s="105">
        <f t="shared" si="6"/>
        <v>2.25</v>
      </c>
      <c r="T255" s="105" t="str" cm="1">
        <f t="array" ref="T255">IFERROR(INDEX(EDF[[Etat Physique]:[Etat Physique]], MATCH(1, (EDF[[Nom]:[Nom]]=$D$4)*(EDF[[Date]:[Date]]=Fitness[[#This Row],[Date]]), 0)),"")</f>
        <v/>
      </c>
      <c r="U255" s="105">
        <f t="shared" si="7"/>
        <v>3.25</v>
      </c>
      <c r="V255" s="105" t="str" cm="1">
        <f t="array" ref="V255">IFERROR(INDEX(EDF[[Hydratation]:[Hydratation]], MATCH(1, (EDF[[Nom]:[Nom]]=$D$4)*(EDF[[Date]:[Date]]=Fitness[[#This Row],[Date]]), 0)),"")</f>
        <v/>
      </c>
      <c r="W255" s="105">
        <f t="shared" si="8"/>
        <v>2.75</v>
      </c>
      <c r="X255" s="105" t="str" cm="1">
        <f t="array" ref="X255">IFERROR(INDEX(EDF[[Nutrition]:[Nutrition]], MATCH(1, (EDF[[Nom]:[Nom]]=$D$4)*(EDF[[Date]:[Date]]=Fitness[[#This Row],[Date]]), 0)),"")</f>
        <v/>
      </c>
      <c r="Y255" s="105">
        <f t="shared" si="9"/>
        <v>3.75</v>
      </c>
      <c r="Z255" s="5" t="str" cm="1">
        <f t="array" ref="Z255">IFERROR(INDEX(RPE[[Investissement du jour]:[Investissement du jour]], MATCH(1, (RPE[[Nom]:[Nom]]=$D$4)*(RPE[[Date]:[Date]]=Fitness[[#This Row],[Date]]), 0)), "")</f>
        <v/>
      </c>
      <c r="AB255" s="4"/>
      <c r="AC255" s="4"/>
      <c r="AF255" s="4"/>
      <c r="AG255" s="4"/>
      <c r="AH255" s="4"/>
      <c r="AI255" s="4"/>
      <c r="AJ255" s="4"/>
      <c r="AL255" s="4"/>
      <c r="AM255" s="4"/>
      <c r="AP255" s="4"/>
      <c r="AQ255" s="4"/>
      <c r="AR255" s="4"/>
      <c r="AS255" s="4"/>
      <c r="AT255" s="4"/>
      <c r="AU255" s="4"/>
      <c r="AV255" s="4"/>
    </row>
    <row r="256" spans="3:48" x14ac:dyDescent="0.2">
      <c r="C256" s="95">
        <f t="shared" si="12"/>
        <v>45251</v>
      </c>
      <c r="D256" s="96">
        <v>45251</v>
      </c>
      <c r="E256" s="106" cm="1">
        <f t="array" ref="E256">IFERROR(INDEX(RPE[[sRPE_tot]:[sRPE_tot]], MATCH(1, (RPE[[Nom]:[Nom]]=$D$4)*(RPE[[Date]:[Date]]=Fitness[[#This Row],[Date]]), 0)), 0)</f>
        <v>0</v>
      </c>
      <c r="F256" s="106">
        <f t="shared" si="13"/>
        <v>0</v>
      </c>
      <c r="G256" s="106">
        <f t="shared" si="14"/>
        <v>0</v>
      </c>
      <c r="H256" s="106">
        <f t="shared" si="15"/>
        <v>0</v>
      </c>
      <c r="I256" s="106">
        <f>IFERROR(Fitness[[#This Row],[Charge moy]]/Fitness[[#This Row],[ET (SD)]], 0)</f>
        <v>0</v>
      </c>
      <c r="J256" s="106">
        <f>IFERROR(Fitness[[#This Row],[Charge hebdo]]*Fitness[[#This Row],[Monotonie]], 0)</f>
        <v>0</v>
      </c>
      <c r="K256" s="106">
        <f>IFERROR(Fitness[[#This Row],[Charge hebdo]]-Fitness[[#This Row],[Fatigue]], 0)</f>
        <v>0</v>
      </c>
      <c r="L256" s="105" cm="1">
        <f t="array" ref="L256">IFERROR(INDEX(EDF[[Total EDF]:[Total EDF]], MATCH(1, (EDF[[Nom]:[Nom]]=$D$4)*(EDF[[Date]:[Date]]=Fitness[[#This Row],[Date]]), 0)),"")</f>
        <v>20</v>
      </c>
      <c r="M256" s="105">
        <f t="shared" si="11"/>
        <v>17.5</v>
      </c>
      <c r="N256" s="105" cm="1">
        <f t="array" ref="N256">IFERROR(INDEX(EDF[[Humeur]:[Humeur]], MATCH(1, (EDF[[Nom]:[Nom]]=$D$4)*(EDF[[Date]:[Date]]=Fitness[[#This Row],[Date]]), 0)),"")</f>
        <v>3</v>
      </c>
      <c r="O256" s="105">
        <f t="shared" si="4"/>
        <v>2.5</v>
      </c>
      <c r="P256" s="105" cm="1">
        <f t="array" ref="P256">IFERROR(INDEX(EDF[[Stress]:[Stress]], MATCH(1, (EDF[[Nom]:[Nom]]=$D$4)*(EDF[[Date]:[Date]]=Fitness[[#This Row],[Date]]), 0)),"")</f>
        <v>3</v>
      </c>
      <c r="Q256" s="105">
        <f t="shared" si="5"/>
        <v>3</v>
      </c>
      <c r="R256" s="105" cm="1">
        <f t="array" ref="R256">IFERROR(INDEX(EDF[[Sommeil]:[Sommeil]], MATCH(1, (EDF[[Nom]:[Nom]]=$D$4)*(EDF[[Date]:[Date]]=Fitness[[#This Row],[Date]]), 0)),"")</f>
        <v>3</v>
      </c>
      <c r="S256" s="105">
        <f t="shared" si="6"/>
        <v>2.25</v>
      </c>
      <c r="T256" s="105" cm="1">
        <f t="array" ref="T256">IFERROR(INDEX(EDF[[Etat Physique]:[Etat Physique]], MATCH(1, (EDF[[Nom]:[Nom]]=$D$4)*(EDF[[Date]:[Date]]=Fitness[[#This Row],[Date]]), 0)),"")</f>
        <v>4</v>
      </c>
      <c r="U256" s="105">
        <f t="shared" si="7"/>
        <v>3.25</v>
      </c>
      <c r="V256" s="105" cm="1">
        <f t="array" ref="V256">IFERROR(INDEX(EDF[[Hydratation]:[Hydratation]], MATCH(1, (EDF[[Nom]:[Nom]]=$D$4)*(EDF[[Date]:[Date]]=Fitness[[#This Row],[Date]]), 0)),"")</f>
        <v>3</v>
      </c>
      <c r="W256" s="105">
        <f t="shared" si="8"/>
        <v>2.75</v>
      </c>
      <c r="X256" s="105" cm="1">
        <f t="array" ref="X256">IFERROR(INDEX(EDF[[Nutrition]:[Nutrition]], MATCH(1, (EDF[[Nom]:[Nom]]=$D$4)*(EDF[[Date]:[Date]]=Fitness[[#This Row],[Date]]), 0)),"")</f>
        <v>4</v>
      </c>
      <c r="Y256" s="105">
        <f t="shared" si="9"/>
        <v>3.75</v>
      </c>
      <c r="Z256" s="5" t="str" cm="1">
        <f t="array" ref="Z256">IFERROR(INDEX(RPE[[Investissement du jour]:[Investissement du jour]], MATCH(1, (RPE[[Nom]:[Nom]]=$D$4)*(RPE[[Date]:[Date]]=Fitness[[#This Row],[Date]]), 0)), "")</f>
        <v/>
      </c>
      <c r="AB256" s="4"/>
      <c r="AC256" s="4"/>
      <c r="AF256" s="4"/>
      <c r="AG256" s="4"/>
      <c r="AH256" s="4"/>
      <c r="AI256" s="4"/>
      <c r="AJ256" s="4"/>
      <c r="AL256" s="4"/>
      <c r="AM256" s="4"/>
      <c r="AP256" s="4"/>
      <c r="AQ256" s="4"/>
      <c r="AR256" s="4"/>
      <c r="AS256" s="4"/>
      <c r="AT256" s="4"/>
      <c r="AU256" s="4"/>
      <c r="AV256" s="4"/>
    </row>
    <row r="257" spans="3:48" x14ac:dyDescent="0.2">
      <c r="C257" s="95">
        <f t="shared" si="12"/>
        <v>45252</v>
      </c>
      <c r="D257" s="96">
        <v>45252</v>
      </c>
      <c r="E257" s="106" cm="1">
        <f t="array" ref="E257">IFERROR(INDEX(RPE[[sRPE_tot]:[sRPE_tot]], MATCH(1, (RPE[[Nom]:[Nom]]=$D$4)*(RPE[[Date]:[Date]]=Fitness[[#This Row],[Date]]), 0)), 0)</f>
        <v>0</v>
      </c>
      <c r="F257" s="106">
        <f t="shared" si="13"/>
        <v>0</v>
      </c>
      <c r="G257" s="106">
        <f t="shared" si="14"/>
        <v>0</v>
      </c>
      <c r="H257" s="106">
        <f t="shared" si="15"/>
        <v>0</v>
      </c>
      <c r="I257" s="106">
        <f>IFERROR(Fitness[[#This Row],[Charge moy]]/Fitness[[#This Row],[ET (SD)]], 0)</f>
        <v>0</v>
      </c>
      <c r="J257" s="106">
        <f>IFERROR(Fitness[[#This Row],[Charge hebdo]]*Fitness[[#This Row],[Monotonie]], 0)</f>
        <v>0</v>
      </c>
      <c r="K257" s="106">
        <f>IFERROR(Fitness[[#This Row],[Charge hebdo]]-Fitness[[#This Row],[Fatigue]], 0)</f>
        <v>0</v>
      </c>
      <c r="L257" s="105" cm="1">
        <f t="array" ref="L257">IFERROR(INDEX(EDF[[Total EDF]:[Total EDF]], MATCH(1, (EDF[[Nom]:[Nom]]=$D$4)*(EDF[[Date]:[Date]]=Fitness[[#This Row],[Date]]), 0)),"")</f>
        <v>18</v>
      </c>
      <c r="M257" s="105">
        <f t="shared" ref="M257:M320" si="88">IFERROR(AVERAGE(L250:L256), "")</f>
        <v>18.25</v>
      </c>
      <c r="N257" s="105" cm="1">
        <f t="array" ref="N257">IFERROR(INDEX(EDF[[Humeur]:[Humeur]], MATCH(1, (EDF[[Nom]:[Nom]]=$D$4)*(EDF[[Date]:[Date]]=Fitness[[#This Row],[Date]]), 0)),"")</f>
        <v>3</v>
      </c>
      <c r="O257" s="105">
        <f t="shared" si="4"/>
        <v>2.75</v>
      </c>
      <c r="P257" s="105" cm="1">
        <f t="array" ref="P257">IFERROR(INDEX(EDF[[Stress]:[Stress]], MATCH(1, (EDF[[Nom]:[Nom]]=$D$4)*(EDF[[Date]:[Date]]=Fitness[[#This Row],[Date]]), 0)),"")</f>
        <v>3</v>
      </c>
      <c r="Q257" s="105">
        <f t="shared" si="5"/>
        <v>3</v>
      </c>
      <c r="R257" s="105" cm="1">
        <f t="array" ref="R257">IFERROR(INDEX(EDF[[Sommeil]:[Sommeil]], MATCH(1, (EDF[[Nom]:[Nom]]=$D$4)*(EDF[[Date]:[Date]]=Fitness[[#This Row],[Date]]), 0)),"")</f>
        <v>2</v>
      </c>
      <c r="S257" s="105">
        <f t="shared" si="6"/>
        <v>2.5</v>
      </c>
      <c r="T257" s="105" cm="1">
        <f t="array" ref="T257">IFERROR(INDEX(EDF[[Etat Physique]:[Etat Physique]], MATCH(1, (EDF[[Nom]:[Nom]]=$D$4)*(EDF[[Date]:[Date]]=Fitness[[#This Row],[Date]]), 0)),"")</f>
        <v>3</v>
      </c>
      <c r="U257" s="105">
        <f t="shared" si="7"/>
        <v>3.5</v>
      </c>
      <c r="V257" s="105" cm="1">
        <f t="array" ref="V257">IFERROR(INDEX(EDF[[Hydratation]:[Hydratation]], MATCH(1, (EDF[[Nom]:[Nom]]=$D$4)*(EDF[[Date]:[Date]]=Fitness[[#This Row],[Date]]), 0)),"")</f>
        <v>3</v>
      </c>
      <c r="W257" s="105">
        <f t="shared" si="8"/>
        <v>2.75</v>
      </c>
      <c r="X257" s="105" cm="1">
        <f t="array" ref="X257">IFERROR(INDEX(EDF[[Nutrition]:[Nutrition]], MATCH(1, (EDF[[Nom]:[Nom]]=$D$4)*(EDF[[Date]:[Date]]=Fitness[[#This Row],[Date]]), 0)),"")</f>
        <v>4</v>
      </c>
      <c r="Y257" s="105">
        <f t="shared" si="9"/>
        <v>3.75</v>
      </c>
      <c r="Z257" s="5" t="str" cm="1">
        <f t="array" ref="Z257">IFERROR(INDEX(RPE[[Investissement du jour]:[Investissement du jour]], MATCH(1, (RPE[[Nom]:[Nom]]=$D$4)*(RPE[[Date]:[Date]]=Fitness[[#This Row],[Date]]), 0)), "")</f>
        <v/>
      </c>
      <c r="AB257" s="4"/>
      <c r="AC257" s="4"/>
      <c r="AF257" s="4"/>
      <c r="AG257" s="4"/>
      <c r="AH257" s="4"/>
      <c r="AI257" s="4"/>
      <c r="AJ257" s="4"/>
      <c r="AL257" s="4"/>
      <c r="AM257" s="4"/>
      <c r="AP257" s="4"/>
      <c r="AQ257" s="4"/>
      <c r="AR257" s="4"/>
      <c r="AS257" s="4"/>
      <c r="AT257" s="4"/>
      <c r="AU257" s="4"/>
      <c r="AV257" s="4"/>
    </row>
    <row r="258" spans="3:48" x14ac:dyDescent="0.2">
      <c r="C258" s="95">
        <f t="shared" ref="C258:C321" si="89">D258</f>
        <v>45253</v>
      </c>
      <c r="D258" s="96">
        <v>45253</v>
      </c>
      <c r="E258" s="106" cm="1">
        <f t="array" ref="E258">IFERROR(INDEX(RPE[[sRPE_tot]:[sRPE_tot]], MATCH(1, (RPE[[Nom]:[Nom]]=$D$4)*(RPE[[Date]:[Date]]=Fitness[[#This Row],[Date]]), 0)), 0)</f>
        <v>0</v>
      </c>
      <c r="F258" s="106">
        <f t="shared" si="13"/>
        <v>0</v>
      </c>
      <c r="G258" s="106">
        <f t="shared" si="14"/>
        <v>0</v>
      </c>
      <c r="H258" s="106">
        <f t="shared" si="15"/>
        <v>0</v>
      </c>
      <c r="I258" s="106">
        <f>IFERROR(Fitness[[#This Row],[Charge moy]]/Fitness[[#This Row],[ET (SD)]], 0)</f>
        <v>0</v>
      </c>
      <c r="J258" s="106">
        <f>IFERROR(Fitness[[#This Row],[Charge hebdo]]*Fitness[[#This Row],[Monotonie]], 0)</f>
        <v>0</v>
      </c>
      <c r="K258" s="106">
        <f>IFERROR(Fitness[[#This Row],[Charge hebdo]]-Fitness[[#This Row],[Fatigue]], 0)</f>
        <v>0</v>
      </c>
      <c r="L258" s="105" t="str" cm="1">
        <f t="array" ref="L258">IFERROR(INDEX(EDF[[Total EDF]:[Total EDF]], MATCH(1, (EDF[[Nom]:[Nom]]=$D$4)*(EDF[[Date]:[Date]]=Fitness[[#This Row],[Date]]), 0)),"")</f>
        <v/>
      </c>
      <c r="M258" s="105">
        <f t="shared" si="88"/>
        <v>18.75</v>
      </c>
      <c r="N258" s="105" t="str" cm="1">
        <f t="array" ref="N258">IFERROR(INDEX(EDF[[Humeur]:[Humeur]], MATCH(1, (EDF[[Nom]:[Nom]]=$D$4)*(EDF[[Date]:[Date]]=Fitness[[#This Row],[Date]]), 0)),"")</f>
        <v/>
      </c>
      <c r="O258" s="105">
        <f t="shared" si="4"/>
        <v>3</v>
      </c>
      <c r="P258" s="105" t="str" cm="1">
        <f t="array" ref="P258">IFERROR(INDEX(EDF[[Stress]:[Stress]], MATCH(1, (EDF[[Nom]:[Nom]]=$D$4)*(EDF[[Date]:[Date]]=Fitness[[#This Row],[Date]]), 0)),"")</f>
        <v/>
      </c>
      <c r="Q258" s="105">
        <f t="shared" si="5"/>
        <v>3</v>
      </c>
      <c r="R258" s="105" t="str" cm="1">
        <f t="array" ref="R258">IFERROR(INDEX(EDF[[Sommeil]:[Sommeil]], MATCH(1, (EDF[[Nom]:[Nom]]=$D$4)*(EDF[[Date]:[Date]]=Fitness[[#This Row],[Date]]), 0)),"")</f>
        <v/>
      </c>
      <c r="S258" s="105">
        <f t="shared" si="6"/>
        <v>2.5</v>
      </c>
      <c r="T258" s="105" t="str" cm="1">
        <f t="array" ref="T258">IFERROR(INDEX(EDF[[Etat Physique]:[Etat Physique]], MATCH(1, (EDF[[Nom]:[Nom]]=$D$4)*(EDF[[Date]:[Date]]=Fitness[[#This Row],[Date]]), 0)),"")</f>
        <v/>
      </c>
      <c r="U258" s="105">
        <f t="shared" si="7"/>
        <v>3.5</v>
      </c>
      <c r="V258" s="105" t="str" cm="1">
        <f t="array" ref="V258">IFERROR(INDEX(EDF[[Hydratation]:[Hydratation]], MATCH(1, (EDF[[Nom]:[Nom]]=$D$4)*(EDF[[Date]:[Date]]=Fitness[[#This Row],[Date]]), 0)),"")</f>
        <v/>
      </c>
      <c r="W258" s="105">
        <f t="shared" si="8"/>
        <v>3</v>
      </c>
      <c r="X258" s="105" t="str" cm="1">
        <f t="array" ref="X258">IFERROR(INDEX(EDF[[Nutrition]:[Nutrition]], MATCH(1, (EDF[[Nom]:[Nom]]=$D$4)*(EDF[[Date]:[Date]]=Fitness[[#This Row],[Date]]), 0)),"")</f>
        <v/>
      </c>
      <c r="Y258" s="105">
        <f t="shared" si="9"/>
        <v>3.75</v>
      </c>
      <c r="Z258" s="5" t="str" cm="1">
        <f t="array" ref="Z258">IFERROR(INDEX(RPE[[Investissement du jour]:[Investissement du jour]], MATCH(1, (RPE[[Nom]:[Nom]]=$D$4)*(RPE[[Date]:[Date]]=Fitness[[#This Row],[Date]]), 0)), "")</f>
        <v/>
      </c>
      <c r="AB258" s="4"/>
      <c r="AC258" s="4"/>
      <c r="AF258" s="4"/>
      <c r="AG258" s="4"/>
      <c r="AH258" s="4"/>
      <c r="AI258" s="4"/>
      <c r="AJ258" s="4"/>
      <c r="AL258" s="4"/>
      <c r="AM258" s="4"/>
      <c r="AP258" s="4"/>
      <c r="AQ258" s="4"/>
      <c r="AR258" s="4"/>
      <c r="AS258" s="4"/>
      <c r="AT258" s="4"/>
      <c r="AU258" s="4"/>
      <c r="AV258" s="4"/>
    </row>
    <row r="259" spans="3:48" x14ac:dyDescent="0.2">
      <c r="C259" s="95">
        <f t="shared" si="89"/>
        <v>45254</v>
      </c>
      <c r="D259" s="96">
        <v>45254</v>
      </c>
      <c r="E259" s="106" cm="1">
        <f t="array" ref="E259">IFERROR(INDEX(RPE[[sRPE_tot]:[sRPE_tot]], MATCH(1, (RPE[[Nom]:[Nom]]=$D$4)*(RPE[[Date]:[Date]]=Fitness[[#This Row],[Date]]), 0)), 0)</f>
        <v>0</v>
      </c>
      <c r="F259" s="106">
        <f t="shared" si="13"/>
        <v>0</v>
      </c>
      <c r="G259" s="106">
        <f t="shared" si="14"/>
        <v>0</v>
      </c>
      <c r="H259" s="106">
        <f t="shared" si="15"/>
        <v>0</v>
      </c>
      <c r="I259" s="106">
        <f>IFERROR(Fitness[[#This Row],[Charge moy]]/Fitness[[#This Row],[ET (SD)]], 0)</f>
        <v>0</v>
      </c>
      <c r="J259" s="106">
        <f>IFERROR(Fitness[[#This Row],[Charge hebdo]]*Fitness[[#This Row],[Monotonie]], 0)</f>
        <v>0</v>
      </c>
      <c r="K259" s="106">
        <f>IFERROR(Fitness[[#This Row],[Charge hebdo]]-Fitness[[#This Row],[Fatigue]], 0)</f>
        <v>0</v>
      </c>
      <c r="L259" s="105" cm="1">
        <f t="array" ref="L259">IFERROR(INDEX(EDF[[Total EDF]:[Total EDF]], MATCH(1, (EDF[[Nom]:[Nom]]=$D$4)*(EDF[[Date]:[Date]]=Fitness[[#This Row],[Date]]), 0)),"")</f>
        <v>17</v>
      </c>
      <c r="M259" s="105">
        <f t="shared" si="88"/>
        <v>19</v>
      </c>
      <c r="N259" s="105" cm="1">
        <f t="array" ref="N259">IFERROR(INDEX(EDF[[Humeur]:[Humeur]], MATCH(1, (EDF[[Nom]:[Nom]]=$D$4)*(EDF[[Date]:[Date]]=Fitness[[#This Row],[Date]]), 0)),"")</f>
        <v>3</v>
      </c>
      <c r="O259" s="105">
        <f t="shared" si="4"/>
        <v>3</v>
      </c>
      <c r="P259" s="105" cm="1">
        <f t="array" ref="P259">IFERROR(INDEX(EDF[[Stress]:[Stress]], MATCH(1, (EDF[[Nom]:[Nom]]=$D$4)*(EDF[[Date]:[Date]]=Fitness[[#This Row],[Date]]), 0)),"")</f>
        <v>3</v>
      </c>
      <c r="Q259" s="105">
        <f t="shared" si="5"/>
        <v>3</v>
      </c>
      <c r="R259" s="105" cm="1">
        <f t="array" ref="R259">IFERROR(INDEX(EDF[[Sommeil]:[Sommeil]], MATCH(1, (EDF[[Nom]:[Nom]]=$D$4)*(EDF[[Date]:[Date]]=Fitness[[#This Row],[Date]]), 0)),"")</f>
        <v>2</v>
      </c>
      <c r="S259" s="105">
        <f t="shared" si="6"/>
        <v>2.6666666666666665</v>
      </c>
      <c r="T259" s="105" cm="1">
        <f t="array" ref="T259">IFERROR(INDEX(EDF[[Etat Physique]:[Etat Physique]], MATCH(1, (EDF[[Nom]:[Nom]]=$D$4)*(EDF[[Date]:[Date]]=Fitness[[#This Row],[Date]]), 0)),"")</f>
        <v>3</v>
      </c>
      <c r="U259" s="105">
        <f t="shared" si="7"/>
        <v>3.6666666666666665</v>
      </c>
      <c r="V259" s="105" cm="1">
        <f t="array" ref="V259">IFERROR(INDEX(EDF[[Hydratation]:[Hydratation]], MATCH(1, (EDF[[Nom]:[Nom]]=$D$4)*(EDF[[Date]:[Date]]=Fitness[[#This Row],[Date]]), 0)),"")</f>
        <v>2</v>
      </c>
      <c r="W259" s="105">
        <f t="shared" si="8"/>
        <v>3</v>
      </c>
      <c r="X259" s="105" cm="1">
        <f t="array" ref="X259">IFERROR(INDEX(EDF[[Nutrition]:[Nutrition]], MATCH(1, (EDF[[Nom]:[Nom]]=$D$4)*(EDF[[Date]:[Date]]=Fitness[[#This Row],[Date]]), 0)),"")</f>
        <v>4</v>
      </c>
      <c r="Y259" s="105">
        <f t="shared" si="9"/>
        <v>3.6666666666666665</v>
      </c>
      <c r="Z259" s="5" t="str" cm="1">
        <f t="array" ref="Z259">IFERROR(INDEX(RPE[[Investissement du jour]:[Investissement du jour]], MATCH(1, (RPE[[Nom]:[Nom]]=$D$4)*(RPE[[Date]:[Date]]=Fitness[[#This Row],[Date]]), 0)), "")</f>
        <v/>
      </c>
      <c r="AB259" s="4"/>
      <c r="AC259" s="4"/>
      <c r="AF259" s="4"/>
      <c r="AG259" s="4"/>
      <c r="AH259" s="4"/>
      <c r="AI259" s="4"/>
      <c r="AJ259" s="4"/>
      <c r="AL259" s="4"/>
      <c r="AM259" s="4"/>
      <c r="AP259" s="4"/>
      <c r="AQ259" s="4"/>
      <c r="AR259" s="4"/>
      <c r="AS259" s="4"/>
      <c r="AT259" s="4"/>
      <c r="AU259" s="4"/>
      <c r="AV259" s="4"/>
    </row>
    <row r="260" spans="3:48" x14ac:dyDescent="0.2">
      <c r="C260" s="95">
        <f t="shared" si="89"/>
        <v>45255</v>
      </c>
      <c r="D260" s="96">
        <v>45255</v>
      </c>
      <c r="E260" s="106" cm="1">
        <f t="array" ref="E260">IFERROR(INDEX(RPE[[sRPE_tot]:[sRPE_tot]], MATCH(1, (RPE[[Nom]:[Nom]]=$D$4)*(RPE[[Date]:[Date]]=Fitness[[#This Row],[Date]]), 0)), 0)</f>
        <v>0</v>
      </c>
      <c r="F260" s="106">
        <f t="shared" si="13"/>
        <v>0</v>
      </c>
      <c r="G260" s="106">
        <f t="shared" si="14"/>
        <v>0</v>
      </c>
      <c r="H260" s="106">
        <f t="shared" si="15"/>
        <v>0</v>
      </c>
      <c r="I260" s="106">
        <f>IFERROR(Fitness[[#This Row],[Charge moy]]/Fitness[[#This Row],[ET (SD)]], 0)</f>
        <v>0</v>
      </c>
      <c r="J260" s="106">
        <f>IFERROR(Fitness[[#This Row],[Charge hebdo]]*Fitness[[#This Row],[Monotonie]], 0)</f>
        <v>0</v>
      </c>
      <c r="K260" s="106">
        <f>IFERROR(Fitness[[#This Row],[Charge hebdo]]-Fitness[[#This Row],[Fatigue]], 0)</f>
        <v>0</v>
      </c>
      <c r="L260" s="105" t="str" cm="1">
        <f t="array" ref="L260">IFERROR(INDEX(EDF[[Total EDF]:[Total EDF]], MATCH(1, (EDF[[Nom]:[Nom]]=$D$4)*(EDF[[Date]:[Date]]=Fitness[[#This Row],[Date]]), 0)),"")</f>
        <v/>
      </c>
      <c r="M260" s="105">
        <f t="shared" si="88"/>
        <v>18.333333333333332</v>
      </c>
      <c r="N260" s="105" t="str" cm="1">
        <f t="array" ref="N260">IFERROR(INDEX(EDF[[Humeur]:[Humeur]], MATCH(1, (EDF[[Nom]:[Nom]]=$D$4)*(EDF[[Date]:[Date]]=Fitness[[#This Row],[Date]]), 0)),"")</f>
        <v/>
      </c>
      <c r="O260" s="105">
        <f t="shared" ref="O260" si="90">IFERROR(AVERAGE(N253:N259), "")</f>
        <v>3</v>
      </c>
      <c r="P260" s="105" t="str" cm="1">
        <f t="array" ref="P260">IFERROR(INDEX(EDF[[Stress]:[Stress]], MATCH(1, (EDF[[Nom]:[Nom]]=$D$4)*(EDF[[Date]:[Date]]=Fitness[[#This Row],[Date]]), 0)),"")</f>
        <v/>
      </c>
      <c r="Q260" s="105">
        <f t="shared" ref="Q260" si="91">IFERROR(AVERAGE(P253:P259), "")</f>
        <v>3</v>
      </c>
      <c r="R260" s="105" t="str" cm="1">
        <f t="array" ref="R260">IFERROR(INDEX(EDF[[Sommeil]:[Sommeil]], MATCH(1, (EDF[[Nom]:[Nom]]=$D$4)*(EDF[[Date]:[Date]]=Fitness[[#This Row],[Date]]), 0)),"")</f>
        <v/>
      </c>
      <c r="S260" s="105">
        <f t="shared" ref="S260" si="92">IFERROR(AVERAGE(R253:R259), "")</f>
        <v>2.3333333333333335</v>
      </c>
      <c r="T260" s="105" t="str" cm="1">
        <f t="array" ref="T260">IFERROR(INDEX(EDF[[Etat Physique]:[Etat Physique]], MATCH(1, (EDF[[Nom]:[Nom]]=$D$4)*(EDF[[Date]:[Date]]=Fitness[[#This Row],[Date]]), 0)),"")</f>
        <v/>
      </c>
      <c r="U260" s="105">
        <f t="shared" ref="U260" si="93">IFERROR(AVERAGE(T253:T259), "")</f>
        <v>3.3333333333333335</v>
      </c>
      <c r="V260" s="105" t="str" cm="1">
        <f t="array" ref="V260">IFERROR(INDEX(EDF[[Hydratation]:[Hydratation]], MATCH(1, (EDF[[Nom]:[Nom]]=$D$4)*(EDF[[Date]:[Date]]=Fitness[[#This Row],[Date]]), 0)),"")</f>
        <v/>
      </c>
      <c r="W260" s="105">
        <f t="shared" ref="W260" si="94">IFERROR(AVERAGE(V253:V259), "")</f>
        <v>2.6666666666666665</v>
      </c>
      <c r="X260" s="105" t="str" cm="1">
        <f t="array" ref="X260">IFERROR(INDEX(EDF[[Nutrition]:[Nutrition]], MATCH(1, (EDF[[Nom]:[Nom]]=$D$4)*(EDF[[Date]:[Date]]=Fitness[[#This Row],[Date]]), 0)),"")</f>
        <v/>
      </c>
      <c r="Y260" s="105">
        <f t="shared" ref="Y260" si="95">IFERROR(AVERAGE(X253:X259), "")</f>
        <v>4</v>
      </c>
      <c r="Z260" s="5" t="str" cm="1">
        <f t="array" ref="Z260">IFERROR(INDEX(RPE[[Investissement du jour]:[Investissement du jour]], MATCH(1, (RPE[[Nom]:[Nom]]=$D$4)*(RPE[[Date]:[Date]]=Fitness[[#This Row],[Date]]), 0)), "")</f>
        <v/>
      </c>
      <c r="AB260" s="4"/>
      <c r="AC260" s="4"/>
      <c r="AF260" s="4"/>
      <c r="AG260" s="4"/>
      <c r="AH260" s="4"/>
      <c r="AI260" s="4"/>
      <c r="AJ260" s="4"/>
      <c r="AL260" s="4"/>
      <c r="AM260" s="4"/>
      <c r="AP260" s="4"/>
      <c r="AQ260" s="4"/>
      <c r="AR260" s="4"/>
      <c r="AS260" s="4"/>
      <c r="AT260" s="4"/>
      <c r="AU260" s="4"/>
      <c r="AV260" s="4"/>
    </row>
    <row r="261" spans="3:48" x14ac:dyDescent="0.2">
      <c r="C261" s="95">
        <f t="shared" si="89"/>
        <v>45256</v>
      </c>
      <c r="D261" s="96">
        <v>45256</v>
      </c>
      <c r="E261" s="106" cm="1">
        <f t="array" ref="E261">IFERROR(INDEX(RPE[[sRPE_tot]:[sRPE_tot]], MATCH(1, (RPE[[Nom]:[Nom]]=$D$4)*(RPE[[Date]:[Date]]=Fitness[[#This Row],[Date]]), 0)), 0)</f>
        <v>0</v>
      </c>
      <c r="F261" s="106">
        <f t="shared" si="13"/>
        <v>0</v>
      </c>
      <c r="G261" s="106">
        <f t="shared" si="14"/>
        <v>0</v>
      </c>
      <c r="H261" s="106">
        <f t="shared" si="15"/>
        <v>0</v>
      </c>
      <c r="I261" s="106">
        <f>IFERROR(Fitness[[#This Row],[Charge moy]]/Fitness[[#This Row],[ET (SD)]], 0)</f>
        <v>0</v>
      </c>
      <c r="J261" s="106">
        <f>IFERROR(Fitness[[#This Row],[Charge hebdo]]*Fitness[[#This Row],[Monotonie]], 0)</f>
        <v>0</v>
      </c>
      <c r="K261" s="106">
        <f>IFERROR(Fitness[[#This Row],[Charge hebdo]]-Fitness[[#This Row],[Fatigue]], 0)</f>
        <v>0</v>
      </c>
      <c r="L261" s="105" t="str" cm="1">
        <f t="array" ref="L261">IFERROR(INDEX(EDF[[Total EDF]:[Total EDF]], MATCH(1, (EDF[[Nom]:[Nom]]=$D$4)*(EDF[[Date]:[Date]]=Fitness[[#This Row],[Date]]), 0)),"")</f>
        <v/>
      </c>
      <c r="M261" s="105">
        <f t="shared" si="88"/>
        <v>18.333333333333332</v>
      </c>
      <c r="N261" s="105" t="str" cm="1">
        <f t="array" ref="N261">IFERROR(INDEX(EDF[[Humeur]:[Humeur]], MATCH(1, (EDF[[Nom]:[Nom]]=$D$4)*(EDF[[Date]:[Date]]=Fitness[[#This Row],[Date]]), 0)),"")</f>
        <v/>
      </c>
      <c r="O261" s="105">
        <f t="shared" si="4"/>
        <v>3</v>
      </c>
      <c r="P261" s="105" t="str" cm="1">
        <f t="array" ref="P261">IFERROR(INDEX(EDF[[Stress]:[Stress]], MATCH(1, (EDF[[Nom]:[Nom]]=$D$4)*(EDF[[Date]:[Date]]=Fitness[[#This Row],[Date]]), 0)),"")</f>
        <v/>
      </c>
      <c r="Q261" s="105">
        <f t="shared" si="5"/>
        <v>3</v>
      </c>
      <c r="R261" s="105" t="str" cm="1">
        <f t="array" ref="R261">IFERROR(INDEX(EDF[[Sommeil]:[Sommeil]], MATCH(1, (EDF[[Nom]:[Nom]]=$D$4)*(EDF[[Date]:[Date]]=Fitness[[#This Row],[Date]]), 0)),"")</f>
        <v/>
      </c>
      <c r="S261" s="105">
        <f t="shared" si="6"/>
        <v>2.3333333333333335</v>
      </c>
      <c r="T261" s="105" t="str" cm="1">
        <f t="array" ref="T261">IFERROR(INDEX(EDF[[Etat Physique]:[Etat Physique]], MATCH(1, (EDF[[Nom]:[Nom]]=$D$4)*(EDF[[Date]:[Date]]=Fitness[[#This Row],[Date]]), 0)),"")</f>
        <v/>
      </c>
      <c r="U261" s="105">
        <f t="shared" si="7"/>
        <v>3.3333333333333335</v>
      </c>
      <c r="V261" s="105" t="str" cm="1">
        <f t="array" ref="V261">IFERROR(INDEX(EDF[[Hydratation]:[Hydratation]], MATCH(1, (EDF[[Nom]:[Nom]]=$D$4)*(EDF[[Date]:[Date]]=Fitness[[#This Row],[Date]]), 0)),"")</f>
        <v/>
      </c>
      <c r="W261" s="105">
        <f t="shared" si="8"/>
        <v>2.6666666666666665</v>
      </c>
      <c r="X261" s="105" t="str" cm="1">
        <f t="array" ref="X261">IFERROR(INDEX(EDF[[Nutrition]:[Nutrition]], MATCH(1, (EDF[[Nom]:[Nom]]=$D$4)*(EDF[[Date]:[Date]]=Fitness[[#This Row],[Date]]), 0)),"")</f>
        <v/>
      </c>
      <c r="Y261" s="105">
        <f t="shared" si="9"/>
        <v>4</v>
      </c>
      <c r="Z261" s="5" t="str" cm="1">
        <f t="array" ref="Z261">IFERROR(INDEX(RPE[[Investissement du jour]:[Investissement du jour]], MATCH(1, (RPE[[Nom]:[Nom]]=$D$4)*(RPE[[Date]:[Date]]=Fitness[[#This Row],[Date]]), 0)), "")</f>
        <v/>
      </c>
      <c r="AB261" s="4"/>
      <c r="AC261" s="4"/>
      <c r="AF261" s="4"/>
      <c r="AG261" s="4"/>
      <c r="AH261" s="4"/>
      <c r="AI261" s="4"/>
      <c r="AJ261" s="4"/>
      <c r="AL261" s="4"/>
      <c r="AM261" s="4"/>
      <c r="AP261" s="4"/>
      <c r="AQ261" s="4"/>
      <c r="AR261" s="4"/>
      <c r="AS261" s="4"/>
      <c r="AT261" s="4"/>
      <c r="AU261" s="4"/>
      <c r="AV261" s="4"/>
    </row>
    <row r="262" spans="3:48" x14ac:dyDescent="0.2">
      <c r="C262" s="95">
        <f t="shared" si="89"/>
        <v>45257</v>
      </c>
      <c r="D262" s="96">
        <v>45257</v>
      </c>
      <c r="E262" s="106" cm="1">
        <f t="array" ref="E262">IFERROR(INDEX(RPE[[sRPE_tot]:[sRPE_tot]], MATCH(1, (RPE[[Nom]:[Nom]]=$D$4)*(RPE[[Date]:[Date]]=Fitness[[#This Row],[Date]]), 0)), 0)</f>
        <v>0</v>
      </c>
      <c r="F262" s="106">
        <f t="shared" si="13"/>
        <v>0</v>
      </c>
      <c r="G262" s="106">
        <f t="shared" si="14"/>
        <v>0</v>
      </c>
      <c r="H262" s="106">
        <f t="shared" si="15"/>
        <v>0</v>
      </c>
      <c r="I262" s="106">
        <f>IFERROR(Fitness[[#This Row],[Charge moy]]/Fitness[[#This Row],[ET (SD)]], 0)</f>
        <v>0</v>
      </c>
      <c r="J262" s="106">
        <f>IFERROR(Fitness[[#This Row],[Charge hebdo]]*Fitness[[#This Row],[Monotonie]], 0)</f>
        <v>0</v>
      </c>
      <c r="K262" s="106">
        <f>IFERROR(Fitness[[#This Row],[Charge hebdo]]-Fitness[[#This Row],[Fatigue]], 0)</f>
        <v>0</v>
      </c>
      <c r="L262" s="105" cm="1">
        <f t="array" ref="L262">IFERROR(INDEX(EDF[[Total EDF]:[Total EDF]], MATCH(1, (EDF[[Nom]:[Nom]]=$D$4)*(EDF[[Date]:[Date]]=Fitness[[#This Row],[Date]]), 0)),"")</f>
        <v>22</v>
      </c>
      <c r="M262" s="105">
        <f t="shared" si="88"/>
        <v>18.333333333333332</v>
      </c>
      <c r="N262" s="105" cm="1">
        <f t="array" ref="N262">IFERROR(INDEX(EDF[[Humeur]:[Humeur]], MATCH(1, (EDF[[Nom]:[Nom]]=$D$4)*(EDF[[Date]:[Date]]=Fitness[[#This Row],[Date]]), 0)),"")</f>
        <v>4</v>
      </c>
      <c r="O262" s="105">
        <f t="shared" ref="O262" si="96">IFERROR(AVERAGE(N255:N261), "")</f>
        <v>3</v>
      </c>
      <c r="P262" s="105" cm="1">
        <f t="array" ref="P262">IFERROR(INDEX(EDF[[Stress]:[Stress]], MATCH(1, (EDF[[Nom]:[Nom]]=$D$4)*(EDF[[Date]:[Date]]=Fitness[[#This Row],[Date]]), 0)),"")</f>
        <v>4</v>
      </c>
      <c r="Q262" s="105">
        <f t="shared" ref="Q262" si="97">IFERROR(AVERAGE(P255:P261), "")</f>
        <v>3</v>
      </c>
      <c r="R262" s="105" cm="1">
        <f t="array" ref="R262">IFERROR(INDEX(EDF[[Sommeil]:[Sommeil]], MATCH(1, (EDF[[Nom]:[Nom]]=$D$4)*(EDF[[Date]:[Date]]=Fitness[[#This Row],[Date]]), 0)),"")</f>
        <v>2</v>
      </c>
      <c r="S262" s="105">
        <f t="shared" ref="S262" si="98">IFERROR(AVERAGE(R255:R261), "")</f>
        <v>2.3333333333333335</v>
      </c>
      <c r="T262" s="105" cm="1">
        <f t="array" ref="T262">IFERROR(INDEX(EDF[[Etat Physique]:[Etat Physique]], MATCH(1, (EDF[[Nom]:[Nom]]=$D$4)*(EDF[[Date]:[Date]]=Fitness[[#This Row],[Date]]), 0)),"")</f>
        <v>4</v>
      </c>
      <c r="U262" s="105">
        <f t="shared" ref="U262" si="99">IFERROR(AVERAGE(T255:T261), "")</f>
        <v>3.3333333333333335</v>
      </c>
      <c r="V262" s="105" cm="1">
        <f t="array" ref="V262">IFERROR(INDEX(EDF[[Hydratation]:[Hydratation]], MATCH(1, (EDF[[Nom]:[Nom]]=$D$4)*(EDF[[Date]:[Date]]=Fitness[[#This Row],[Date]]), 0)),"")</f>
        <v>4</v>
      </c>
      <c r="W262" s="105">
        <f t="shared" ref="W262" si="100">IFERROR(AVERAGE(V255:V261), "")</f>
        <v>2.6666666666666665</v>
      </c>
      <c r="X262" s="105" cm="1">
        <f t="array" ref="X262">IFERROR(INDEX(EDF[[Nutrition]:[Nutrition]], MATCH(1, (EDF[[Nom]:[Nom]]=$D$4)*(EDF[[Date]:[Date]]=Fitness[[#This Row],[Date]]), 0)),"")</f>
        <v>4</v>
      </c>
      <c r="Y262" s="105">
        <f t="shared" ref="Y262" si="101">IFERROR(AVERAGE(X255:X261), "")</f>
        <v>4</v>
      </c>
      <c r="Z262" s="5" t="str" cm="1">
        <f t="array" ref="Z262">IFERROR(INDEX(RPE[[Investissement du jour]:[Investissement du jour]], MATCH(1, (RPE[[Nom]:[Nom]]=$D$4)*(RPE[[Date]:[Date]]=Fitness[[#This Row],[Date]]), 0)), "")</f>
        <v/>
      </c>
      <c r="AB262" s="4"/>
      <c r="AC262" s="4"/>
      <c r="AF262" s="4"/>
      <c r="AG262" s="4"/>
      <c r="AH262" s="4"/>
      <c r="AI262" s="4"/>
      <c r="AJ262" s="4"/>
      <c r="AL262" s="4"/>
      <c r="AM262" s="4"/>
      <c r="AP262" s="4"/>
      <c r="AQ262" s="4"/>
      <c r="AR262" s="4"/>
      <c r="AS262" s="4"/>
      <c r="AT262" s="4"/>
      <c r="AU262" s="4"/>
      <c r="AV262" s="4"/>
    </row>
    <row r="263" spans="3:48" x14ac:dyDescent="0.2">
      <c r="C263" s="95">
        <f t="shared" si="89"/>
        <v>45258</v>
      </c>
      <c r="D263" s="96">
        <v>45258</v>
      </c>
      <c r="E263" s="106" cm="1">
        <f t="array" ref="E263">IFERROR(INDEX(RPE[[sRPE_tot]:[sRPE_tot]], MATCH(1, (RPE[[Nom]:[Nom]]=$D$4)*(RPE[[Date]:[Date]]=Fitness[[#This Row],[Date]]), 0)), 0)</f>
        <v>0</v>
      </c>
      <c r="F263" s="106">
        <f t="shared" si="13"/>
        <v>0</v>
      </c>
      <c r="G263" s="106">
        <f t="shared" si="14"/>
        <v>0</v>
      </c>
      <c r="H263" s="106">
        <f t="shared" si="15"/>
        <v>0</v>
      </c>
      <c r="I263" s="106">
        <f>IFERROR(Fitness[[#This Row],[Charge moy]]/Fitness[[#This Row],[ET (SD)]], 0)</f>
        <v>0</v>
      </c>
      <c r="J263" s="106">
        <f>IFERROR(Fitness[[#This Row],[Charge hebdo]]*Fitness[[#This Row],[Monotonie]], 0)</f>
        <v>0</v>
      </c>
      <c r="K263" s="106">
        <f>IFERROR(Fitness[[#This Row],[Charge hebdo]]-Fitness[[#This Row],[Fatigue]], 0)</f>
        <v>0</v>
      </c>
      <c r="L263" s="105" cm="1">
        <f t="array" ref="L263">IFERROR(INDEX(EDF[[Total EDF]:[Total EDF]], MATCH(1, (EDF[[Nom]:[Nom]]=$D$4)*(EDF[[Date]:[Date]]=Fitness[[#This Row],[Date]]), 0)),"")</f>
        <v>21</v>
      </c>
      <c r="M263" s="105">
        <f t="shared" si="88"/>
        <v>19.25</v>
      </c>
      <c r="N263" s="105" cm="1">
        <f t="array" ref="N263">IFERROR(INDEX(EDF[[Humeur]:[Humeur]], MATCH(1, (EDF[[Nom]:[Nom]]=$D$4)*(EDF[[Date]:[Date]]=Fitness[[#This Row],[Date]]), 0)),"")</f>
        <v>3</v>
      </c>
      <c r="O263" s="105">
        <f t="shared" si="4"/>
        <v>3.25</v>
      </c>
      <c r="P263" s="105" cm="1">
        <f t="array" ref="P263">IFERROR(INDEX(EDF[[Stress]:[Stress]], MATCH(1, (EDF[[Nom]:[Nom]]=$D$4)*(EDF[[Date]:[Date]]=Fitness[[#This Row],[Date]]), 0)),"")</f>
        <v>3</v>
      </c>
      <c r="Q263" s="105">
        <f t="shared" si="5"/>
        <v>3.25</v>
      </c>
      <c r="R263" s="105" cm="1">
        <f t="array" ref="R263">IFERROR(INDEX(EDF[[Sommeil]:[Sommeil]], MATCH(1, (EDF[[Nom]:[Nom]]=$D$4)*(EDF[[Date]:[Date]]=Fitness[[#This Row],[Date]]), 0)),"")</f>
        <v>4</v>
      </c>
      <c r="S263" s="105">
        <f t="shared" si="6"/>
        <v>2.25</v>
      </c>
      <c r="T263" s="105" cm="1">
        <f t="array" ref="T263">IFERROR(INDEX(EDF[[Etat Physique]:[Etat Physique]], MATCH(1, (EDF[[Nom]:[Nom]]=$D$4)*(EDF[[Date]:[Date]]=Fitness[[#This Row],[Date]]), 0)),"")</f>
        <v>3</v>
      </c>
      <c r="U263" s="105">
        <f t="shared" si="7"/>
        <v>3.5</v>
      </c>
      <c r="V263" s="105" cm="1">
        <f t="array" ref="V263">IFERROR(INDEX(EDF[[Hydratation]:[Hydratation]], MATCH(1, (EDF[[Nom]:[Nom]]=$D$4)*(EDF[[Date]:[Date]]=Fitness[[#This Row],[Date]]), 0)),"")</f>
        <v>4</v>
      </c>
      <c r="W263" s="105">
        <f t="shared" si="8"/>
        <v>3</v>
      </c>
      <c r="X263" s="105" cm="1">
        <f t="array" ref="X263">IFERROR(INDEX(EDF[[Nutrition]:[Nutrition]], MATCH(1, (EDF[[Nom]:[Nom]]=$D$4)*(EDF[[Date]:[Date]]=Fitness[[#This Row],[Date]]), 0)),"")</f>
        <v>4</v>
      </c>
      <c r="Y263" s="105">
        <f t="shared" si="9"/>
        <v>4</v>
      </c>
      <c r="Z263" s="5" t="str" cm="1">
        <f t="array" ref="Z263">IFERROR(INDEX(RPE[[Investissement du jour]:[Investissement du jour]], MATCH(1, (RPE[[Nom]:[Nom]]=$D$4)*(RPE[[Date]:[Date]]=Fitness[[#This Row],[Date]]), 0)), "")</f>
        <v/>
      </c>
      <c r="AB263" s="4"/>
      <c r="AC263" s="4"/>
      <c r="AF263" s="4"/>
      <c r="AG263" s="4"/>
      <c r="AH263" s="4"/>
      <c r="AI263" s="4"/>
      <c r="AJ263" s="4"/>
      <c r="AL263" s="4"/>
      <c r="AM263" s="4"/>
      <c r="AP263" s="4"/>
      <c r="AQ263" s="4"/>
      <c r="AR263" s="4"/>
      <c r="AS263" s="4"/>
      <c r="AT263" s="4"/>
      <c r="AU263" s="4"/>
      <c r="AV263" s="4"/>
    </row>
    <row r="264" spans="3:48" x14ac:dyDescent="0.2">
      <c r="C264" s="95">
        <f t="shared" si="89"/>
        <v>45259</v>
      </c>
      <c r="D264" s="96">
        <v>45259</v>
      </c>
      <c r="E264" s="106" cm="1">
        <f t="array" ref="E264">IFERROR(INDEX(RPE[[sRPE_tot]:[sRPE_tot]], MATCH(1, (RPE[[Nom]:[Nom]]=$D$4)*(RPE[[Date]:[Date]]=Fitness[[#This Row],[Date]]), 0)), 0)</f>
        <v>0</v>
      </c>
      <c r="F264" s="106">
        <f t="shared" si="13"/>
        <v>0</v>
      </c>
      <c r="G264" s="106">
        <f t="shared" si="14"/>
        <v>0</v>
      </c>
      <c r="H264" s="106">
        <f t="shared" si="15"/>
        <v>0</v>
      </c>
      <c r="I264" s="106">
        <f>IFERROR(Fitness[[#This Row],[Charge moy]]/Fitness[[#This Row],[ET (SD)]], 0)</f>
        <v>0</v>
      </c>
      <c r="J264" s="106">
        <f>IFERROR(Fitness[[#This Row],[Charge hebdo]]*Fitness[[#This Row],[Monotonie]], 0)</f>
        <v>0</v>
      </c>
      <c r="K264" s="106">
        <f>IFERROR(Fitness[[#This Row],[Charge hebdo]]-Fitness[[#This Row],[Fatigue]], 0)</f>
        <v>0</v>
      </c>
      <c r="L264" s="105" cm="1">
        <f t="array" ref="L264">IFERROR(INDEX(EDF[[Total EDF]:[Total EDF]], MATCH(1, (EDF[[Nom]:[Nom]]=$D$4)*(EDF[[Date]:[Date]]=Fitness[[#This Row],[Date]]), 0)),"")</f>
        <v>18</v>
      </c>
      <c r="M264" s="105">
        <f t="shared" si="88"/>
        <v>19.5</v>
      </c>
      <c r="N264" s="105" cm="1">
        <f t="array" ref="N264">IFERROR(INDEX(EDF[[Humeur]:[Humeur]], MATCH(1, (EDF[[Nom]:[Nom]]=$D$4)*(EDF[[Date]:[Date]]=Fitness[[#This Row],[Date]]), 0)),"")</f>
        <v>3</v>
      </c>
      <c r="O264" s="105">
        <f t="shared" si="4"/>
        <v>3.25</v>
      </c>
      <c r="P264" s="105" cm="1">
        <f t="array" ref="P264">IFERROR(INDEX(EDF[[Stress]:[Stress]], MATCH(1, (EDF[[Nom]:[Nom]]=$D$4)*(EDF[[Date]:[Date]]=Fitness[[#This Row],[Date]]), 0)),"")</f>
        <v>3</v>
      </c>
      <c r="Q264" s="105">
        <f t="shared" si="5"/>
        <v>3.25</v>
      </c>
      <c r="R264" s="105" cm="1">
        <f t="array" ref="R264">IFERROR(INDEX(EDF[[Sommeil]:[Sommeil]], MATCH(1, (EDF[[Nom]:[Nom]]=$D$4)*(EDF[[Date]:[Date]]=Fitness[[#This Row],[Date]]), 0)),"")</f>
        <v>2</v>
      </c>
      <c r="S264" s="105">
        <f t="shared" si="6"/>
        <v>2.5</v>
      </c>
      <c r="T264" s="105" cm="1">
        <f t="array" ref="T264">IFERROR(INDEX(EDF[[Etat Physique]:[Etat Physique]], MATCH(1, (EDF[[Nom]:[Nom]]=$D$4)*(EDF[[Date]:[Date]]=Fitness[[#This Row],[Date]]), 0)),"")</f>
        <v>3</v>
      </c>
      <c r="U264" s="105">
        <f t="shared" si="7"/>
        <v>3.25</v>
      </c>
      <c r="V264" s="105" cm="1">
        <f t="array" ref="V264">IFERROR(INDEX(EDF[[Hydratation]:[Hydratation]], MATCH(1, (EDF[[Nom]:[Nom]]=$D$4)*(EDF[[Date]:[Date]]=Fitness[[#This Row],[Date]]), 0)),"")</f>
        <v>3</v>
      </c>
      <c r="W264" s="105">
        <f t="shared" si="8"/>
        <v>3.25</v>
      </c>
      <c r="X264" s="105" cm="1">
        <f t="array" ref="X264">IFERROR(INDEX(EDF[[Nutrition]:[Nutrition]], MATCH(1, (EDF[[Nom]:[Nom]]=$D$4)*(EDF[[Date]:[Date]]=Fitness[[#This Row],[Date]]), 0)),"")</f>
        <v>4</v>
      </c>
      <c r="Y264" s="105">
        <f t="shared" si="9"/>
        <v>4</v>
      </c>
      <c r="Z264" s="5" t="str" cm="1">
        <f t="array" ref="Z264">IFERROR(INDEX(RPE[[Investissement du jour]:[Investissement du jour]], MATCH(1, (RPE[[Nom]:[Nom]]=$D$4)*(RPE[[Date]:[Date]]=Fitness[[#This Row],[Date]]), 0)), "")</f>
        <v/>
      </c>
      <c r="AB264" s="4"/>
      <c r="AC264" s="4"/>
      <c r="AF264" s="4"/>
      <c r="AG264" s="4"/>
      <c r="AH264" s="4"/>
      <c r="AI264" s="4"/>
      <c r="AJ264" s="4"/>
      <c r="AL264" s="4"/>
      <c r="AM264" s="4"/>
      <c r="AP264" s="4"/>
      <c r="AQ264" s="4"/>
      <c r="AR264" s="4"/>
      <c r="AS264" s="4"/>
      <c r="AT264" s="4"/>
      <c r="AU264" s="4"/>
      <c r="AV264" s="4"/>
    </row>
    <row r="265" spans="3:48" x14ac:dyDescent="0.2">
      <c r="C265" s="95">
        <f t="shared" si="89"/>
        <v>45260</v>
      </c>
      <c r="D265" s="96">
        <v>45260</v>
      </c>
      <c r="E265" s="106" cm="1">
        <f t="array" ref="E265">IFERROR(INDEX(RPE[[sRPE_tot]:[sRPE_tot]], MATCH(1, (RPE[[Nom]:[Nom]]=$D$4)*(RPE[[Date]:[Date]]=Fitness[[#This Row],[Date]]), 0)), 0)</f>
        <v>0</v>
      </c>
      <c r="F265" s="106">
        <f t="shared" ref="F265:F328" si="102">SUM(E258:E264)</f>
        <v>0</v>
      </c>
      <c r="G265" s="106">
        <f t="shared" ref="G265:G328" si="103">IFERROR(AVERAGE(E258:E264), "")</f>
        <v>0</v>
      </c>
      <c r="H265" s="106">
        <f t="shared" ref="H265:H328" si="104">IFERROR(STDEV(E258:E264), "")</f>
        <v>0</v>
      </c>
      <c r="I265" s="106">
        <f>IFERROR(Fitness[[#This Row],[Charge moy]]/Fitness[[#This Row],[ET (SD)]], 0)</f>
        <v>0</v>
      </c>
      <c r="J265" s="106">
        <f>IFERROR(Fitness[[#This Row],[Charge hebdo]]*Fitness[[#This Row],[Monotonie]], 0)</f>
        <v>0</v>
      </c>
      <c r="K265" s="106">
        <f>IFERROR(Fitness[[#This Row],[Charge hebdo]]-Fitness[[#This Row],[Fatigue]], 0)</f>
        <v>0</v>
      </c>
      <c r="L265" s="105" cm="1">
        <f t="array" ref="L265">IFERROR(INDEX(EDF[[Total EDF]:[Total EDF]], MATCH(1, (EDF[[Nom]:[Nom]]=$D$4)*(EDF[[Date]:[Date]]=Fitness[[#This Row],[Date]]), 0)),"")</f>
        <v>18</v>
      </c>
      <c r="M265" s="105">
        <f t="shared" si="88"/>
        <v>19.5</v>
      </c>
      <c r="N265" s="105" cm="1">
        <f t="array" ref="N265">IFERROR(INDEX(EDF[[Humeur]:[Humeur]], MATCH(1, (EDF[[Nom]:[Nom]]=$D$4)*(EDF[[Date]:[Date]]=Fitness[[#This Row],[Date]]), 0)),"")</f>
        <v>2</v>
      </c>
      <c r="O265" s="105">
        <f t="shared" si="4"/>
        <v>3.25</v>
      </c>
      <c r="P265" s="105" cm="1">
        <f t="array" ref="P265">IFERROR(INDEX(EDF[[Stress]:[Stress]], MATCH(1, (EDF[[Nom]:[Nom]]=$D$4)*(EDF[[Date]:[Date]]=Fitness[[#This Row],[Date]]), 0)),"")</f>
        <v>2</v>
      </c>
      <c r="Q265" s="105">
        <f t="shared" si="5"/>
        <v>3.25</v>
      </c>
      <c r="R265" s="105" cm="1">
        <f t="array" ref="R265">IFERROR(INDEX(EDF[[Sommeil]:[Sommeil]], MATCH(1, (EDF[[Nom]:[Nom]]=$D$4)*(EDF[[Date]:[Date]]=Fitness[[#This Row],[Date]]), 0)),"")</f>
        <v>4</v>
      </c>
      <c r="S265" s="105">
        <f t="shared" si="6"/>
        <v>2.5</v>
      </c>
      <c r="T265" s="105" cm="1">
        <f t="array" ref="T265">IFERROR(INDEX(EDF[[Etat Physique]:[Etat Physique]], MATCH(1, (EDF[[Nom]:[Nom]]=$D$4)*(EDF[[Date]:[Date]]=Fitness[[#This Row],[Date]]), 0)),"")</f>
        <v>3</v>
      </c>
      <c r="U265" s="105">
        <f t="shared" si="7"/>
        <v>3.25</v>
      </c>
      <c r="V265" s="105" cm="1">
        <f t="array" ref="V265">IFERROR(INDEX(EDF[[Hydratation]:[Hydratation]], MATCH(1, (EDF[[Nom]:[Nom]]=$D$4)*(EDF[[Date]:[Date]]=Fitness[[#This Row],[Date]]), 0)),"")</f>
        <v>3</v>
      </c>
      <c r="W265" s="105">
        <f t="shared" si="8"/>
        <v>3.25</v>
      </c>
      <c r="X265" s="105" cm="1">
        <f t="array" ref="X265">IFERROR(INDEX(EDF[[Nutrition]:[Nutrition]], MATCH(1, (EDF[[Nom]:[Nom]]=$D$4)*(EDF[[Date]:[Date]]=Fitness[[#This Row],[Date]]), 0)),"")</f>
        <v>4</v>
      </c>
      <c r="Y265" s="105">
        <f t="shared" si="9"/>
        <v>4</v>
      </c>
      <c r="Z265" s="5" t="str" cm="1">
        <f t="array" ref="Z265">IFERROR(INDEX(RPE[[Investissement du jour]:[Investissement du jour]], MATCH(1, (RPE[[Nom]:[Nom]]=$D$4)*(RPE[[Date]:[Date]]=Fitness[[#This Row],[Date]]), 0)), "")</f>
        <v/>
      </c>
      <c r="AB265" s="4"/>
      <c r="AC265" s="4"/>
      <c r="AF265" s="4"/>
      <c r="AG265" s="4"/>
      <c r="AH265" s="4"/>
      <c r="AI265" s="4"/>
      <c r="AJ265" s="4"/>
      <c r="AL265" s="4"/>
      <c r="AM265" s="4"/>
      <c r="AP265" s="4"/>
      <c r="AQ265" s="4"/>
      <c r="AR265" s="4"/>
      <c r="AS265" s="4"/>
      <c r="AT265" s="4"/>
      <c r="AU265" s="4"/>
      <c r="AV265" s="4"/>
    </row>
    <row r="266" spans="3:48" x14ac:dyDescent="0.2">
      <c r="C266" s="95">
        <f t="shared" si="89"/>
        <v>45261</v>
      </c>
      <c r="D266" s="96">
        <v>45261</v>
      </c>
      <c r="E266" s="106" cm="1">
        <f t="array" ref="E266">IFERROR(INDEX(RPE[[sRPE_tot]:[sRPE_tot]], MATCH(1, (RPE[[Nom]:[Nom]]=$D$4)*(RPE[[Date]:[Date]]=Fitness[[#This Row],[Date]]), 0)), 0)</f>
        <v>0</v>
      </c>
      <c r="F266" s="106">
        <f t="shared" si="102"/>
        <v>0</v>
      </c>
      <c r="G266" s="106">
        <f t="shared" si="103"/>
        <v>0</v>
      </c>
      <c r="H266" s="106">
        <f t="shared" si="104"/>
        <v>0</v>
      </c>
      <c r="I266" s="106">
        <f>IFERROR(Fitness[[#This Row],[Charge moy]]/Fitness[[#This Row],[ET (SD)]], 0)</f>
        <v>0</v>
      </c>
      <c r="J266" s="106">
        <f>IFERROR(Fitness[[#This Row],[Charge hebdo]]*Fitness[[#This Row],[Monotonie]], 0)</f>
        <v>0</v>
      </c>
      <c r="K266" s="106">
        <f>IFERROR(Fitness[[#This Row],[Charge hebdo]]-Fitness[[#This Row],[Fatigue]], 0)</f>
        <v>0</v>
      </c>
      <c r="L266" s="105" cm="1">
        <f t="array" ref="L266">IFERROR(INDEX(EDF[[Total EDF]:[Total EDF]], MATCH(1, (EDF[[Nom]:[Nom]]=$D$4)*(EDF[[Date]:[Date]]=Fitness[[#This Row],[Date]]), 0)),"")</f>
        <v>13</v>
      </c>
      <c r="M266" s="105">
        <f t="shared" si="88"/>
        <v>19.2</v>
      </c>
      <c r="N266" s="105" cm="1">
        <f t="array" ref="N266">IFERROR(INDEX(EDF[[Humeur]:[Humeur]], MATCH(1, (EDF[[Nom]:[Nom]]=$D$4)*(EDF[[Date]:[Date]]=Fitness[[#This Row],[Date]]), 0)),"")</f>
        <v>1</v>
      </c>
      <c r="O266" s="105">
        <f t="shared" si="4"/>
        <v>3</v>
      </c>
      <c r="P266" s="105" cm="1">
        <f t="array" ref="P266">IFERROR(INDEX(EDF[[Stress]:[Stress]], MATCH(1, (EDF[[Nom]:[Nom]]=$D$4)*(EDF[[Date]:[Date]]=Fitness[[#This Row],[Date]]), 0)),"")</f>
        <v>2</v>
      </c>
      <c r="Q266" s="105">
        <f t="shared" si="5"/>
        <v>3</v>
      </c>
      <c r="R266" s="105" cm="1">
        <f t="array" ref="R266">IFERROR(INDEX(EDF[[Sommeil]:[Sommeil]], MATCH(1, (EDF[[Nom]:[Nom]]=$D$4)*(EDF[[Date]:[Date]]=Fitness[[#This Row],[Date]]), 0)),"")</f>
        <v>2</v>
      </c>
      <c r="S266" s="105">
        <f t="shared" si="6"/>
        <v>2.8</v>
      </c>
      <c r="T266" s="105" cm="1">
        <f t="array" ref="T266">IFERROR(INDEX(EDF[[Etat Physique]:[Etat Physique]], MATCH(1, (EDF[[Nom]:[Nom]]=$D$4)*(EDF[[Date]:[Date]]=Fitness[[#This Row],[Date]]), 0)),"")</f>
        <v>3</v>
      </c>
      <c r="U266" s="105">
        <f t="shared" si="7"/>
        <v>3.2</v>
      </c>
      <c r="V266" s="105" cm="1">
        <f t="array" ref="V266">IFERROR(INDEX(EDF[[Hydratation]:[Hydratation]], MATCH(1, (EDF[[Nom]:[Nom]]=$D$4)*(EDF[[Date]:[Date]]=Fitness[[#This Row],[Date]]), 0)),"")</f>
        <v>2</v>
      </c>
      <c r="W266" s="105">
        <f t="shared" si="8"/>
        <v>3.2</v>
      </c>
      <c r="X266" s="105" cm="1">
        <f t="array" ref="X266">IFERROR(INDEX(EDF[[Nutrition]:[Nutrition]], MATCH(1, (EDF[[Nom]:[Nom]]=$D$4)*(EDF[[Date]:[Date]]=Fitness[[#This Row],[Date]]), 0)),"")</f>
        <v>3</v>
      </c>
      <c r="Y266" s="105">
        <f t="shared" si="9"/>
        <v>4</v>
      </c>
      <c r="Z266" s="5" t="str" cm="1">
        <f t="array" ref="Z266">IFERROR(INDEX(RPE[[Investissement du jour]:[Investissement du jour]], MATCH(1, (RPE[[Nom]:[Nom]]=$D$4)*(RPE[[Date]:[Date]]=Fitness[[#This Row],[Date]]), 0)), "")</f>
        <v/>
      </c>
      <c r="AB266" s="4"/>
      <c r="AC266" s="4"/>
      <c r="AF266" s="4"/>
      <c r="AG266" s="4"/>
      <c r="AH266" s="4"/>
      <c r="AI266" s="4"/>
      <c r="AJ266" s="4"/>
      <c r="AL266" s="4"/>
      <c r="AM266" s="4"/>
      <c r="AP266" s="4"/>
      <c r="AQ266" s="4"/>
      <c r="AR266" s="4"/>
      <c r="AS266" s="4"/>
      <c r="AT266" s="4"/>
      <c r="AU266" s="4"/>
      <c r="AV266" s="4"/>
    </row>
    <row r="267" spans="3:48" x14ac:dyDescent="0.2">
      <c r="C267" s="95">
        <f t="shared" si="89"/>
        <v>45262</v>
      </c>
      <c r="D267" s="96">
        <v>45262</v>
      </c>
      <c r="E267" s="106" cm="1">
        <f t="array" ref="E267">IFERROR(INDEX(RPE[[sRPE_tot]:[sRPE_tot]], MATCH(1, (RPE[[Nom]:[Nom]]=$D$4)*(RPE[[Date]:[Date]]=Fitness[[#This Row],[Date]]), 0)), 0)</f>
        <v>0</v>
      </c>
      <c r="F267" s="106">
        <f t="shared" si="102"/>
        <v>0</v>
      </c>
      <c r="G267" s="106">
        <f t="shared" si="103"/>
        <v>0</v>
      </c>
      <c r="H267" s="106">
        <f t="shared" si="104"/>
        <v>0</v>
      </c>
      <c r="I267" s="106">
        <f>IFERROR(Fitness[[#This Row],[Charge moy]]/Fitness[[#This Row],[ET (SD)]], 0)</f>
        <v>0</v>
      </c>
      <c r="J267" s="106">
        <f>IFERROR(Fitness[[#This Row],[Charge hebdo]]*Fitness[[#This Row],[Monotonie]], 0)</f>
        <v>0</v>
      </c>
      <c r="K267" s="106">
        <f>IFERROR(Fitness[[#This Row],[Charge hebdo]]-Fitness[[#This Row],[Fatigue]], 0)</f>
        <v>0</v>
      </c>
      <c r="L267" s="105" t="str" cm="1">
        <f t="array" ref="L267">IFERROR(INDEX(EDF[[Total EDF]:[Total EDF]], MATCH(1, (EDF[[Nom]:[Nom]]=$D$4)*(EDF[[Date]:[Date]]=Fitness[[#This Row],[Date]]), 0)),"")</f>
        <v/>
      </c>
      <c r="M267" s="105">
        <f t="shared" si="88"/>
        <v>18.399999999999999</v>
      </c>
      <c r="N267" s="105" t="str" cm="1">
        <f t="array" ref="N267">IFERROR(INDEX(EDF[[Humeur]:[Humeur]], MATCH(1, (EDF[[Nom]:[Nom]]=$D$4)*(EDF[[Date]:[Date]]=Fitness[[#This Row],[Date]]), 0)),"")</f>
        <v/>
      </c>
      <c r="O267" s="105">
        <f t="shared" si="4"/>
        <v>2.6</v>
      </c>
      <c r="P267" s="105" t="str" cm="1">
        <f t="array" ref="P267">IFERROR(INDEX(EDF[[Stress]:[Stress]], MATCH(1, (EDF[[Nom]:[Nom]]=$D$4)*(EDF[[Date]:[Date]]=Fitness[[#This Row],[Date]]), 0)),"")</f>
        <v/>
      </c>
      <c r="Q267" s="105">
        <f t="shared" si="5"/>
        <v>2.8</v>
      </c>
      <c r="R267" s="105" t="str" cm="1">
        <f t="array" ref="R267">IFERROR(INDEX(EDF[[Sommeil]:[Sommeil]], MATCH(1, (EDF[[Nom]:[Nom]]=$D$4)*(EDF[[Date]:[Date]]=Fitness[[#This Row],[Date]]), 0)),"")</f>
        <v/>
      </c>
      <c r="S267" s="105">
        <f t="shared" si="6"/>
        <v>2.8</v>
      </c>
      <c r="T267" s="105" t="str" cm="1">
        <f t="array" ref="T267">IFERROR(INDEX(EDF[[Etat Physique]:[Etat Physique]], MATCH(1, (EDF[[Nom]:[Nom]]=$D$4)*(EDF[[Date]:[Date]]=Fitness[[#This Row],[Date]]), 0)),"")</f>
        <v/>
      </c>
      <c r="U267" s="105">
        <f t="shared" si="7"/>
        <v>3.2</v>
      </c>
      <c r="V267" s="105" t="str" cm="1">
        <f t="array" ref="V267">IFERROR(INDEX(EDF[[Hydratation]:[Hydratation]], MATCH(1, (EDF[[Nom]:[Nom]]=$D$4)*(EDF[[Date]:[Date]]=Fitness[[#This Row],[Date]]), 0)),"")</f>
        <v/>
      </c>
      <c r="W267" s="105">
        <f t="shared" si="8"/>
        <v>3.2</v>
      </c>
      <c r="X267" s="105" t="str" cm="1">
        <f t="array" ref="X267">IFERROR(INDEX(EDF[[Nutrition]:[Nutrition]], MATCH(1, (EDF[[Nom]:[Nom]]=$D$4)*(EDF[[Date]:[Date]]=Fitness[[#This Row],[Date]]), 0)),"")</f>
        <v/>
      </c>
      <c r="Y267" s="105">
        <f t="shared" si="9"/>
        <v>3.8</v>
      </c>
      <c r="Z267" s="5" t="str" cm="1">
        <f t="array" ref="Z267">IFERROR(INDEX(RPE[[Investissement du jour]:[Investissement du jour]], MATCH(1, (RPE[[Nom]:[Nom]]=$D$4)*(RPE[[Date]:[Date]]=Fitness[[#This Row],[Date]]), 0)), "")</f>
        <v/>
      </c>
      <c r="AB267" s="4"/>
      <c r="AC267" s="4"/>
      <c r="AF267" s="4"/>
      <c r="AG267" s="4"/>
      <c r="AH267" s="4"/>
      <c r="AI267" s="4"/>
      <c r="AJ267" s="4"/>
      <c r="AL267" s="4"/>
      <c r="AM267" s="4"/>
      <c r="AP267" s="4"/>
      <c r="AQ267" s="4"/>
      <c r="AR267" s="4"/>
      <c r="AS267" s="4"/>
      <c r="AT267" s="4"/>
      <c r="AU267" s="4"/>
      <c r="AV267" s="4"/>
    </row>
    <row r="268" spans="3:48" x14ac:dyDescent="0.2">
      <c r="C268" s="95">
        <f t="shared" si="89"/>
        <v>45263</v>
      </c>
      <c r="D268" s="96">
        <v>45263</v>
      </c>
      <c r="E268" s="106" cm="1">
        <f t="array" ref="E268">IFERROR(INDEX(RPE[[sRPE_tot]:[sRPE_tot]], MATCH(1, (RPE[[Nom]:[Nom]]=$D$4)*(RPE[[Date]:[Date]]=Fitness[[#This Row],[Date]]), 0)), 0)</f>
        <v>0</v>
      </c>
      <c r="F268" s="106">
        <f t="shared" si="102"/>
        <v>0</v>
      </c>
      <c r="G268" s="106">
        <f t="shared" si="103"/>
        <v>0</v>
      </c>
      <c r="H268" s="106">
        <f t="shared" si="104"/>
        <v>0</v>
      </c>
      <c r="I268" s="106">
        <f>IFERROR(Fitness[[#This Row],[Charge moy]]/Fitness[[#This Row],[ET (SD)]], 0)</f>
        <v>0</v>
      </c>
      <c r="J268" s="106">
        <f>IFERROR(Fitness[[#This Row],[Charge hebdo]]*Fitness[[#This Row],[Monotonie]], 0)</f>
        <v>0</v>
      </c>
      <c r="K268" s="106">
        <f>IFERROR(Fitness[[#This Row],[Charge hebdo]]-Fitness[[#This Row],[Fatigue]], 0)</f>
        <v>0</v>
      </c>
      <c r="L268" s="105" t="str" cm="1">
        <f t="array" ref="L268">IFERROR(INDEX(EDF[[Total EDF]:[Total EDF]], MATCH(1, (EDF[[Nom]:[Nom]]=$D$4)*(EDF[[Date]:[Date]]=Fitness[[#This Row],[Date]]), 0)),"")</f>
        <v/>
      </c>
      <c r="M268" s="105">
        <f t="shared" si="88"/>
        <v>18.399999999999999</v>
      </c>
      <c r="N268" s="105" t="str" cm="1">
        <f t="array" ref="N268">IFERROR(INDEX(EDF[[Humeur]:[Humeur]], MATCH(1, (EDF[[Nom]:[Nom]]=$D$4)*(EDF[[Date]:[Date]]=Fitness[[#This Row],[Date]]), 0)),"")</f>
        <v/>
      </c>
      <c r="O268" s="105">
        <f t="shared" si="4"/>
        <v>2.6</v>
      </c>
      <c r="P268" s="105" t="str" cm="1">
        <f t="array" ref="P268">IFERROR(INDEX(EDF[[Stress]:[Stress]], MATCH(1, (EDF[[Nom]:[Nom]]=$D$4)*(EDF[[Date]:[Date]]=Fitness[[#This Row],[Date]]), 0)),"")</f>
        <v/>
      </c>
      <c r="Q268" s="105">
        <f t="shared" si="5"/>
        <v>2.8</v>
      </c>
      <c r="R268" s="105" t="str" cm="1">
        <f t="array" ref="R268">IFERROR(INDEX(EDF[[Sommeil]:[Sommeil]], MATCH(1, (EDF[[Nom]:[Nom]]=$D$4)*(EDF[[Date]:[Date]]=Fitness[[#This Row],[Date]]), 0)),"")</f>
        <v/>
      </c>
      <c r="S268" s="105">
        <f t="shared" si="6"/>
        <v>2.8</v>
      </c>
      <c r="T268" s="105" t="str" cm="1">
        <f t="array" ref="T268">IFERROR(INDEX(EDF[[Etat Physique]:[Etat Physique]], MATCH(1, (EDF[[Nom]:[Nom]]=$D$4)*(EDF[[Date]:[Date]]=Fitness[[#This Row],[Date]]), 0)),"")</f>
        <v/>
      </c>
      <c r="U268" s="105">
        <f t="shared" si="7"/>
        <v>3.2</v>
      </c>
      <c r="V268" s="105" t="str" cm="1">
        <f t="array" ref="V268">IFERROR(INDEX(EDF[[Hydratation]:[Hydratation]], MATCH(1, (EDF[[Nom]:[Nom]]=$D$4)*(EDF[[Date]:[Date]]=Fitness[[#This Row],[Date]]), 0)),"")</f>
        <v/>
      </c>
      <c r="W268" s="105">
        <f t="shared" si="8"/>
        <v>3.2</v>
      </c>
      <c r="X268" s="105" t="str" cm="1">
        <f t="array" ref="X268">IFERROR(INDEX(EDF[[Nutrition]:[Nutrition]], MATCH(1, (EDF[[Nom]:[Nom]]=$D$4)*(EDF[[Date]:[Date]]=Fitness[[#This Row],[Date]]), 0)),"")</f>
        <v/>
      </c>
      <c r="Y268" s="105">
        <f t="shared" si="9"/>
        <v>3.8</v>
      </c>
      <c r="Z268" s="5" t="str" cm="1">
        <f t="array" ref="Z268">IFERROR(INDEX(RPE[[Investissement du jour]:[Investissement du jour]], MATCH(1, (RPE[[Nom]:[Nom]]=$D$4)*(RPE[[Date]:[Date]]=Fitness[[#This Row],[Date]]), 0)), "")</f>
        <v/>
      </c>
      <c r="AB268" s="4"/>
      <c r="AC268" s="4"/>
      <c r="AF268" s="4"/>
      <c r="AG268" s="4"/>
      <c r="AH268" s="4"/>
      <c r="AI268" s="4"/>
      <c r="AJ268" s="4"/>
      <c r="AL268" s="4"/>
      <c r="AM268" s="4"/>
      <c r="AP268" s="4"/>
      <c r="AQ268" s="4"/>
      <c r="AR268" s="4"/>
      <c r="AS268" s="4"/>
      <c r="AT268" s="4"/>
      <c r="AU268" s="4"/>
      <c r="AV268" s="4"/>
    </row>
    <row r="269" spans="3:48" x14ac:dyDescent="0.2">
      <c r="C269" s="95">
        <f t="shared" si="89"/>
        <v>45264</v>
      </c>
      <c r="D269" s="96">
        <v>45264</v>
      </c>
      <c r="E269" s="106" cm="1">
        <f t="array" ref="E269">IFERROR(INDEX(RPE[[sRPE_tot]:[sRPE_tot]], MATCH(1, (RPE[[Nom]:[Nom]]=$D$4)*(RPE[[Date]:[Date]]=Fitness[[#This Row],[Date]]), 0)), 0)</f>
        <v>0</v>
      </c>
      <c r="F269" s="106">
        <f t="shared" si="102"/>
        <v>0</v>
      </c>
      <c r="G269" s="106">
        <f t="shared" si="103"/>
        <v>0</v>
      </c>
      <c r="H269" s="106">
        <f t="shared" si="104"/>
        <v>0</v>
      </c>
      <c r="I269" s="106">
        <f>IFERROR(Fitness[[#This Row],[Charge moy]]/Fitness[[#This Row],[ET (SD)]], 0)</f>
        <v>0</v>
      </c>
      <c r="J269" s="106">
        <f>IFERROR(Fitness[[#This Row],[Charge hebdo]]*Fitness[[#This Row],[Monotonie]], 0)</f>
        <v>0</v>
      </c>
      <c r="K269" s="106">
        <f>IFERROR(Fitness[[#This Row],[Charge hebdo]]-Fitness[[#This Row],[Fatigue]], 0)</f>
        <v>0</v>
      </c>
      <c r="L269" s="105" t="str" cm="1">
        <f t="array" ref="L269">IFERROR(INDEX(EDF[[Total EDF]:[Total EDF]], MATCH(1, (EDF[[Nom]:[Nom]]=$D$4)*(EDF[[Date]:[Date]]=Fitness[[#This Row],[Date]]), 0)),"")</f>
        <v/>
      </c>
      <c r="M269" s="105">
        <f t="shared" si="88"/>
        <v>18.399999999999999</v>
      </c>
      <c r="N269" s="105" t="str" cm="1">
        <f t="array" ref="N269">IFERROR(INDEX(EDF[[Humeur]:[Humeur]], MATCH(1, (EDF[[Nom]:[Nom]]=$D$4)*(EDF[[Date]:[Date]]=Fitness[[#This Row],[Date]]), 0)),"")</f>
        <v/>
      </c>
      <c r="O269" s="105">
        <f t="shared" ref="O269" si="105">IFERROR(AVERAGE(N262:N268), "")</f>
        <v>2.6</v>
      </c>
      <c r="P269" s="105" t="str" cm="1">
        <f t="array" ref="P269">IFERROR(INDEX(EDF[[Stress]:[Stress]], MATCH(1, (EDF[[Nom]:[Nom]]=$D$4)*(EDF[[Date]:[Date]]=Fitness[[#This Row],[Date]]), 0)),"")</f>
        <v/>
      </c>
      <c r="Q269" s="105">
        <f t="shared" ref="Q269" si="106">IFERROR(AVERAGE(P262:P268), "")</f>
        <v>2.8</v>
      </c>
      <c r="R269" s="105" t="str" cm="1">
        <f t="array" ref="R269">IFERROR(INDEX(EDF[[Sommeil]:[Sommeil]], MATCH(1, (EDF[[Nom]:[Nom]]=$D$4)*(EDF[[Date]:[Date]]=Fitness[[#This Row],[Date]]), 0)),"")</f>
        <v/>
      </c>
      <c r="S269" s="105">
        <f t="shared" ref="S269" si="107">IFERROR(AVERAGE(R262:R268), "")</f>
        <v>2.8</v>
      </c>
      <c r="T269" s="105" t="str" cm="1">
        <f t="array" ref="T269">IFERROR(INDEX(EDF[[Etat Physique]:[Etat Physique]], MATCH(1, (EDF[[Nom]:[Nom]]=$D$4)*(EDF[[Date]:[Date]]=Fitness[[#This Row],[Date]]), 0)),"")</f>
        <v/>
      </c>
      <c r="U269" s="105">
        <f t="shared" ref="U269" si="108">IFERROR(AVERAGE(T262:T268), "")</f>
        <v>3.2</v>
      </c>
      <c r="V269" s="105" t="str" cm="1">
        <f t="array" ref="V269">IFERROR(INDEX(EDF[[Hydratation]:[Hydratation]], MATCH(1, (EDF[[Nom]:[Nom]]=$D$4)*(EDF[[Date]:[Date]]=Fitness[[#This Row],[Date]]), 0)),"")</f>
        <v/>
      </c>
      <c r="W269" s="105">
        <f t="shared" ref="W269" si="109">IFERROR(AVERAGE(V262:V268), "")</f>
        <v>3.2</v>
      </c>
      <c r="X269" s="105" t="str" cm="1">
        <f t="array" ref="X269">IFERROR(INDEX(EDF[[Nutrition]:[Nutrition]], MATCH(1, (EDF[[Nom]:[Nom]]=$D$4)*(EDF[[Date]:[Date]]=Fitness[[#This Row],[Date]]), 0)),"")</f>
        <v/>
      </c>
      <c r="Y269" s="105">
        <f t="shared" ref="Y269" si="110">IFERROR(AVERAGE(X262:X268), "")</f>
        <v>3.8</v>
      </c>
      <c r="Z269" s="5" t="str" cm="1">
        <f t="array" ref="Z269">IFERROR(INDEX(RPE[[Investissement du jour]:[Investissement du jour]], MATCH(1, (RPE[[Nom]:[Nom]]=$D$4)*(RPE[[Date]:[Date]]=Fitness[[#This Row],[Date]]), 0)), "")</f>
        <v/>
      </c>
      <c r="AB269" s="4"/>
      <c r="AC269" s="4"/>
      <c r="AF269" s="4"/>
      <c r="AG269" s="4"/>
      <c r="AH269" s="4"/>
      <c r="AI269" s="4"/>
      <c r="AJ269" s="4"/>
      <c r="AL269" s="4"/>
      <c r="AM269" s="4"/>
      <c r="AP269" s="4"/>
      <c r="AQ269" s="4"/>
      <c r="AR269" s="4"/>
      <c r="AS269" s="4"/>
      <c r="AT269" s="4"/>
      <c r="AU269" s="4"/>
      <c r="AV269" s="4"/>
    </row>
    <row r="270" spans="3:48" x14ac:dyDescent="0.2">
      <c r="C270" s="95">
        <f t="shared" si="89"/>
        <v>45265</v>
      </c>
      <c r="D270" s="96">
        <v>45265</v>
      </c>
      <c r="E270" s="106" cm="1">
        <f t="array" ref="E270">IFERROR(INDEX(RPE[[sRPE_tot]:[sRPE_tot]], MATCH(1, (RPE[[Nom]:[Nom]]=$D$4)*(RPE[[Date]:[Date]]=Fitness[[#This Row],[Date]]), 0)), 0)</f>
        <v>760</v>
      </c>
      <c r="F270" s="106">
        <f t="shared" si="102"/>
        <v>0</v>
      </c>
      <c r="G270" s="106">
        <f t="shared" si="103"/>
        <v>0</v>
      </c>
      <c r="H270" s="106">
        <f t="shared" si="104"/>
        <v>0</v>
      </c>
      <c r="I270" s="106">
        <f>IFERROR(Fitness[[#This Row],[Charge moy]]/Fitness[[#This Row],[ET (SD)]], 0)</f>
        <v>0</v>
      </c>
      <c r="J270" s="106">
        <f>IFERROR(Fitness[[#This Row],[Charge hebdo]]*Fitness[[#This Row],[Monotonie]], 0)</f>
        <v>0</v>
      </c>
      <c r="K270" s="106">
        <f>IFERROR(Fitness[[#This Row],[Charge hebdo]]-Fitness[[#This Row],[Fatigue]], 0)</f>
        <v>0</v>
      </c>
      <c r="L270" s="105" cm="1">
        <f t="array" ref="L270">IFERROR(INDEX(EDF[[Total EDF]:[Total EDF]], MATCH(1, (EDF[[Nom]:[Nom]]=$D$4)*(EDF[[Date]:[Date]]=Fitness[[#This Row],[Date]]), 0)),"")</f>
        <v>16</v>
      </c>
      <c r="M270" s="105">
        <f t="shared" si="88"/>
        <v>17.5</v>
      </c>
      <c r="N270" s="105" cm="1">
        <f t="array" ref="N270">IFERROR(INDEX(EDF[[Humeur]:[Humeur]], MATCH(1, (EDF[[Nom]:[Nom]]=$D$4)*(EDF[[Date]:[Date]]=Fitness[[#This Row],[Date]]), 0)),"")</f>
        <v>1</v>
      </c>
      <c r="O270" s="105">
        <f t="shared" si="4"/>
        <v>2.25</v>
      </c>
      <c r="P270" s="105" cm="1">
        <f t="array" ref="P270">IFERROR(INDEX(EDF[[Stress]:[Stress]], MATCH(1, (EDF[[Nom]:[Nom]]=$D$4)*(EDF[[Date]:[Date]]=Fitness[[#This Row],[Date]]), 0)),"")</f>
        <v>3</v>
      </c>
      <c r="Q270" s="105">
        <f t="shared" si="5"/>
        <v>2.5</v>
      </c>
      <c r="R270" s="105" cm="1">
        <f t="array" ref="R270">IFERROR(INDEX(EDF[[Sommeil]:[Sommeil]], MATCH(1, (EDF[[Nom]:[Nom]]=$D$4)*(EDF[[Date]:[Date]]=Fitness[[#This Row],[Date]]), 0)),"")</f>
        <v>2</v>
      </c>
      <c r="S270" s="105">
        <f t="shared" si="6"/>
        <v>3</v>
      </c>
      <c r="T270" s="105" cm="1">
        <f t="array" ref="T270">IFERROR(INDEX(EDF[[Etat Physique]:[Etat Physique]], MATCH(1, (EDF[[Nom]:[Nom]]=$D$4)*(EDF[[Date]:[Date]]=Fitness[[#This Row],[Date]]), 0)),"")</f>
        <v>3</v>
      </c>
      <c r="U270" s="105">
        <f t="shared" si="7"/>
        <v>3</v>
      </c>
      <c r="V270" s="105" cm="1">
        <f t="array" ref="V270">IFERROR(INDEX(EDF[[Hydratation]:[Hydratation]], MATCH(1, (EDF[[Nom]:[Nom]]=$D$4)*(EDF[[Date]:[Date]]=Fitness[[#This Row],[Date]]), 0)),"")</f>
        <v>3</v>
      </c>
      <c r="W270" s="105">
        <f t="shared" si="8"/>
        <v>3</v>
      </c>
      <c r="X270" s="105" cm="1">
        <f t="array" ref="X270">IFERROR(INDEX(EDF[[Nutrition]:[Nutrition]], MATCH(1, (EDF[[Nom]:[Nom]]=$D$4)*(EDF[[Date]:[Date]]=Fitness[[#This Row],[Date]]), 0)),"")</f>
        <v>4</v>
      </c>
      <c r="Y270" s="105">
        <f t="shared" si="9"/>
        <v>3.75</v>
      </c>
      <c r="Z270" s="5" cm="1">
        <f t="array" ref="Z270">IFERROR(INDEX(RPE[[Investissement du jour]:[Investissement du jour]], MATCH(1, (RPE[[Nom]:[Nom]]=$D$4)*(RPE[[Date]:[Date]]=Fitness[[#This Row],[Date]]), 0)), "")</f>
        <v>2</v>
      </c>
      <c r="AB270" s="4"/>
      <c r="AC270" s="4"/>
      <c r="AF270" s="4"/>
      <c r="AG270" s="4"/>
      <c r="AH270" s="4"/>
      <c r="AI270" s="4"/>
      <c r="AJ270" s="4"/>
      <c r="AL270" s="4"/>
      <c r="AM270" s="4"/>
      <c r="AP270" s="4"/>
      <c r="AQ270" s="4"/>
      <c r="AR270" s="4"/>
      <c r="AS270" s="4"/>
      <c r="AT270" s="4"/>
      <c r="AU270" s="4"/>
      <c r="AV270" s="4"/>
    </row>
    <row r="271" spans="3:48" x14ac:dyDescent="0.2">
      <c r="C271" s="95">
        <f t="shared" si="89"/>
        <v>45266</v>
      </c>
      <c r="D271" s="96">
        <v>45266</v>
      </c>
      <c r="E271" s="106" cm="1">
        <f t="array" ref="E271">IFERROR(INDEX(RPE[[sRPE_tot]:[sRPE_tot]], MATCH(1, (RPE[[Nom]:[Nom]]=$D$4)*(RPE[[Date]:[Date]]=Fitness[[#This Row],[Date]]), 0)), 0)</f>
        <v>776</v>
      </c>
      <c r="F271" s="106">
        <f t="shared" si="102"/>
        <v>760</v>
      </c>
      <c r="G271" s="106">
        <f t="shared" si="103"/>
        <v>108.57142857142857</v>
      </c>
      <c r="H271" s="106">
        <f t="shared" si="104"/>
        <v>287.25299948701269</v>
      </c>
      <c r="I271" s="106">
        <f>IFERROR(Fitness[[#This Row],[Charge moy]]/Fitness[[#This Row],[ET (SD)]], 0)</f>
        <v>0.37796447300922725</v>
      </c>
      <c r="J271" s="106">
        <f>IFERROR(Fitness[[#This Row],[Charge hebdo]]*Fitness[[#This Row],[Monotonie]], 0)</f>
        <v>287.25299948701269</v>
      </c>
      <c r="K271" s="106">
        <f>IFERROR(Fitness[[#This Row],[Charge hebdo]]-Fitness[[#This Row],[Fatigue]], 0)</f>
        <v>472.74700051298731</v>
      </c>
      <c r="L271" s="105" cm="1">
        <f t="array" ref="L271">IFERROR(INDEX(EDF[[Total EDF]:[Total EDF]], MATCH(1, (EDF[[Nom]:[Nom]]=$D$4)*(EDF[[Date]:[Date]]=Fitness[[#This Row],[Date]]), 0)),"")</f>
        <v>16</v>
      </c>
      <c r="M271" s="105">
        <f t="shared" si="88"/>
        <v>16.25</v>
      </c>
      <c r="N271" s="105" cm="1">
        <f t="array" ref="N271">IFERROR(INDEX(EDF[[Humeur]:[Humeur]], MATCH(1, (EDF[[Nom]:[Nom]]=$D$4)*(EDF[[Date]:[Date]]=Fitness[[#This Row],[Date]]), 0)),"")</f>
        <v>2</v>
      </c>
      <c r="O271" s="105">
        <f t="shared" ref="O271" si="111">IFERROR(AVERAGE(N264:N270), "")</f>
        <v>1.75</v>
      </c>
      <c r="P271" s="105" cm="1">
        <f t="array" ref="P271">IFERROR(INDEX(EDF[[Stress]:[Stress]], MATCH(1, (EDF[[Nom]:[Nom]]=$D$4)*(EDF[[Date]:[Date]]=Fitness[[#This Row],[Date]]), 0)),"")</f>
        <v>3</v>
      </c>
      <c r="Q271" s="105">
        <f t="shared" ref="Q271" si="112">IFERROR(AVERAGE(P264:P270), "")</f>
        <v>2.5</v>
      </c>
      <c r="R271" s="105" cm="1">
        <f t="array" ref="R271">IFERROR(INDEX(EDF[[Sommeil]:[Sommeil]], MATCH(1, (EDF[[Nom]:[Nom]]=$D$4)*(EDF[[Date]:[Date]]=Fitness[[#This Row],[Date]]), 0)),"")</f>
        <v>2</v>
      </c>
      <c r="S271" s="105">
        <f t="shared" ref="S271" si="113">IFERROR(AVERAGE(R264:R270), "")</f>
        <v>2.5</v>
      </c>
      <c r="T271" s="105" cm="1">
        <f t="array" ref="T271">IFERROR(INDEX(EDF[[Etat Physique]:[Etat Physique]], MATCH(1, (EDF[[Nom]:[Nom]]=$D$4)*(EDF[[Date]:[Date]]=Fitness[[#This Row],[Date]]), 0)),"")</f>
        <v>2</v>
      </c>
      <c r="U271" s="105">
        <f t="shared" ref="U271" si="114">IFERROR(AVERAGE(T264:T270), "")</f>
        <v>3</v>
      </c>
      <c r="V271" s="105" cm="1">
        <f t="array" ref="V271">IFERROR(INDEX(EDF[[Hydratation]:[Hydratation]], MATCH(1, (EDF[[Nom]:[Nom]]=$D$4)*(EDF[[Date]:[Date]]=Fitness[[#This Row],[Date]]), 0)),"")</f>
        <v>3</v>
      </c>
      <c r="W271" s="105">
        <f t="shared" ref="W271" si="115">IFERROR(AVERAGE(V264:V270), "")</f>
        <v>2.75</v>
      </c>
      <c r="X271" s="105" cm="1">
        <f t="array" ref="X271">IFERROR(INDEX(EDF[[Nutrition]:[Nutrition]], MATCH(1, (EDF[[Nom]:[Nom]]=$D$4)*(EDF[[Date]:[Date]]=Fitness[[#This Row],[Date]]), 0)),"")</f>
        <v>4</v>
      </c>
      <c r="Y271" s="105">
        <f t="shared" ref="Y271" si="116">IFERROR(AVERAGE(X264:X270), "")</f>
        <v>3.75</v>
      </c>
      <c r="Z271" s="5" cm="1">
        <f t="array" ref="Z271">IFERROR(INDEX(RPE[[Investissement du jour]:[Investissement du jour]], MATCH(1, (RPE[[Nom]:[Nom]]=$D$4)*(RPE[[Date]:[Date]]=Fitness[[#This Row],[Date]]), 0)), "")</f>
        <v>1</v>
      </c>
      <c r="AB271" s="4"/>
      <c r="AC271" s="4"/>
      <c r="AF271" s="4"/>
      <c r="AG271" s="4"/>
      <c r="AH271" s="4"/>
      <c r="AI271" s="4"/>
      <c r="AJ271" s="4"/>
      <c r="AL271" s="4"/>
      <c r="AM271" s="4"/>
      <c r="AP271" s="4"/>
      <c r="AQ271" s="4"/>
      <c r="AR271" s="4"/>
      <c r="AS271" s="4"/>
      <c r="AT271" s="4"/>
      <c r="AU271" s="4"/>
      <c r="AV271" s="4"/>
    </row>
    <row r="272" spans="3:48" x14ac:dyDescent="0.2">
      <c r="C272" s="95">
        <f t="shared" si="89"/>
        <v>45267</v>
      </c>
      <c r="D272" s="96">
        <v>45267</v>
      </c>
      <c r="E272" s="106" cm="1">
        <f t="array" ref="E272">IFERROR(INDEX(RPE[[sRPE_tot]:[sRPE_tot]], MATCH(1, (RPE[[Nom]:[Nom]]=$D$4)*(RPE[[Date]:[Date]]=Fitness[[#This Row],[Date]]), 0)), 0)</f>
        <v>0</v>
      </c>
      <c r="F272" s="106">
        <f t="shared" si="102"/>
        <v>1536</v>
      </c>
      <c r="G272" s="106">
        <f t="shared" si="103"/>
        <v>219.42857142857142</v>
      </c>
      <c r="H272" s="106">
        <f t="shared" si="104"/>
        <v>374.77409068346634</v>
      </c>
      <c r="I272" s="106">
        <f>IFERROR(Fitness[[#This Row],[Charge moy]]/Fitness[[#This Row],[ET (SD)]], 0)</f>
        <v>0.58549557422287357</v>
      </c>
      <c r="J272" s="106">
        <f>IFERROR(Fitness[[#This Row],[Charge hebdo]]*Fitness[[#This Row],[Monotonie]], 0)</f>
        <v>899.32120200633381</v>
      </c>
      <c r="K272" s="106">
        <f>IFERROR(Fitness[[#This Row],[Charge hebdo]]-Fitness[[#This Row],[Fatigue]], 0)</f>
        <v>636.67879799366619</v>
      </c>
      <c r="L272" s="105" t="str" cm="1">
        <f t="array" ref="L272">IFERROR(INDEX(EDF[[Total EDF]:[Total EDF]], MATCH(1, (EDF[[Nom]:[Nom]]=$D$4)*(EDF[[Date]:[Date]]=Fitness[[#This Row],[Date]]), 0)),"")</f>
        <v/>
      </c>
      <c r="M272" s="105">
        <f t="shared" si="88"/>
        <v>15.75</v>
      </c>
      <c r="N272" s="105" t="str" cm="1">
        <f t="array" ref="N272">IFERROR(INDEX(EDF[[Humeur]:[Humeur]], MATCH(1, (EDF[[Nom]:[Nom]]=$D$4)*(EDF[[Date]:[Date]]=Fitness[[#This Row],[Date]]), 0)),"")</f>
        <v/>
      </c>
      <c r="O272" s="105">
        <f t="shared" si="4"/>
        <v>1.5</v>
      </c>
      <c r="P272" s="105" t="str" cm="1">
        <f t="array" ref="P272">IFERROR(INDEX(EDF[[Stress]:[Stress]], MATCH(1, (EDF[[Nom]:[Nom]]=$D$4)*(EDF[[Date]:[Date]]=Fitness[[#This Row],[Date]]), 0)),"")</f>
        <v/>
      </c>
      <c r="Q272" s="105">
        <f t="shared" si="5"/>
        <v>2.5</v>
      </c>
      <c r="R272" s="105" t="str" cm="1">
        <f t="array" ref="R272">IFERROR(INDEX(EDF[[Sommeil]:[Sommeil]], MATCH(1, (EDF[[Nom]:[Nom]]=$D$4)*(EDF[[Date]:[Date]]=Fitness[[#This Row],[Date]]), 0)),"")</f>
        <v/>
      </c>
      <c r="S272" s="105">
        <f t="shared" si="6"/>
        <v>2.5</v>
      </c>
      <c r="T272" s="105" t="str" cm="1">
        <f t="array" ref="T272">IFERROR(INDEX(EDF[[Etat Physique]:[Etat Physique]], MATCH(1, (EDF[[Nom]:[Nom]]=$D$4)*(EDF[[Date]:[Date]]=Fitness[[#This Row],[Date]]), 0)),"")</f>
        <v/>
      </c>
      <c r="U272" s="105">
        <f t="shared" si="7"/>
        <v>2.75</v>
      </c>
      <c r="V272" s="105" t="str" cm="1">
        <f t="array" ref="V272">IFERROR(INDEX(EDF[[Hydratation]:[Hydratation]], MATCH(1, (EDF[[Nom]:[Nom]]=$D$4)*(EDF[[Date]:[Date]]=Fitness[[#This Row],[Date]]), 0)),"")</f>
        <v/>
      </c>
      <c r="W272" s="105">
        <f t="shared" si="8"/>
        <v>2.75</v>
      </c>
      <c r="X272" s="105" t="str" cm="1">
        <f t="array" ref="X272">IFERROR(INDEX(EDF[[Nutrition]:[Nutrition]], MATCH(1, (EDF[[Nom]:[Nom]]=$D$4)*(EDF[[Date]:[Date]]=Fitness[[#This Row],[Date]]), 0)),"")</f>
        <v/>
      </c>
      <c r="Y272" s="105">
        <f t="shared" si="9"/>
        <v>3.75</v>
      </c>
      <c r="Z272" s="5" t="str" cm="1">
        <f t="array" ref="Z272">IFERROR(INDEX(RPE[[Investissement du jour]:[Investissement du jour]], MATCH(1, (RPE[[Nom]:[Nom]]=$D$4)*(RPE[[Date]:[Date]]=Fitness[[#This Row],[Date]]), 0)), "")</f>
        <v/>
      </c>
      <c r="AB272" s="4"/>
      <c r="AC272" s="4"/>
      <c r="AF272" s="4"/>
      <c r="AG272" s="4"/>
      <c r="AH272" s="4"/>
      <c r="AI272" s="4"/>
      <c r="AJ272" s="4"/>
      <c r="AL272" s="4"/>
      <c r="AM272" s="4"/>
      <c r="AP272" s="4"/>
      <c r="AQ272" s="4"/>
      <c r="AR272" s="4"/>
      <c r="AS272" s="4"/>
      <c r="AT272" s="4"/>
      <c r="AU272" s="4"/>
      <c r="AV272" s="4"/>
    </row>
    <row r="273" spans="3:48" x14ac:dyDescent="0.2">
      <c r="C273" s="95">
        <f t="shared" si="89"/>
        <v>45268</v>
      </c>
      <c r="D273" s="96">
        <v>45268</v>
      </c>
      <c r="E273" s="106" cm="1">
        <f t="array" ref="E273">IFERROR(INDEX(RPE[[sRPE_tot]:[sRPE_tot]], MATCH(1, (RPE[[Nom]:[Nom]]=$D$4)*(RPE[[Date]:[Date]]=Fitness[[#This Row],[Date]]), 0)), 0)</f>
        <v>0</v>
      </c>
      <c r="F273" s="106">
        <f t="shared" si="102"/>
        <v>1536</v>
      </c>
      <c r="G273" s="106">
        <f t="shared" si="103"/>
        <v>219.42857142857142</v>
      </c>
      <c r="H273" s="106">
        <f t="shared" si="104"/>
        <v>374.77409068346634</v>
      </c>
      <c r="I273" s="106">
        <f>IFERROR(Fitness[[#This Row],[Charge moy]]/Fitness[[#This Row],[ET (SD)]], 0)</f>
        <v>0.58549557422287357</v>
      </c>
      <c r="J273" s="106">
        <f>IFERROR(Fitness[[#This Row],[Charge hebdo]]*Fitness[[#This Row],[Monotonie]], 0)</f>
        <v>899.32120200633381</v>
      </c>
      <c r="K273" s="106">
        <f>IFERROR(Fitness[[#This Row],[Charge hebdo]]-Fitness[[#This Row],[Fatigue]], 0)</f>
        <v>636.67879799366619</v>
      </c>
      <c r="L273" s="105" cm="1">
        <f t="array" ref="L273">IFERROR(INDEX(EDF[[Total EDF]:[Total EDF]], MATCH(1, (EDF[[Nom]:[Nom]]=$D$4)*(EDF[[Date]:[Date]]=Fitness[[#This Row],[Date]]), 0)),"")</f>
        <v>17</v>
      </c>
      <c r="M273" s="105">
        <f t="shared" si="88"/>
        <v>15</v>
      </c>
      <c r="N273" s="105" cm="1">
        <f t="array" ref="N273">IFERROR(INDEX(EDF[[Humeur]:[Humeur]], MATCH(1, (EDF[[Nom]:[Nom]]=$D$4)*(EDF[[Date]:[Date]]=Fitness[[#This Row],[Date]]), 0)),"")</f>
        <v>3</v>
      </c>
      <c r="O273" s="105">
        <f t="shared" si="4"/>
        <v>1.3333333333333333</v>
      </c>
      <c r="P273" s="105" cm="1">
        <f t="array" ref="P273">IFERROR(INDEX(EDF[[Stress]:[Stress]], MATCH(1, (EDF[[Nom]:[Nom]]=$D$4)*(EDF[[Date]:[Date]]=Fitness[[#This Row],[Date]]), 0)),"")</f>
        <v>3</v>
      </c>
      <c r="Q273" s="105">
        <f t="shared" si="5"/>
        <v>2.6666666666666665</v>
      </c>
      <c r="R273" s="105" cm="1">
        <f t="array" ref="R273">IFERROR(INDEX(EDF[[Sommeil]:[Sommeil]], MATCH(1, (EDF[[Nom]:[Nom]]=$D$4)*(EDF[[Date]:[Date]]=Fitness[[#This Row],[Date]]), 0)),"")</f>
        <v>2</v>
      </c>
      <c r="S273" s="105">
        <f t="shared" si="6"/>
        <v>2</v>
      </c>
      <c r="T273" s="105" cm="1">
        <f t="array" ref="T273">IFERROR(INDEX(EDF[[Etat Physique]:[Etat Physique]], MATCH(1, (EDF[[Nom]:[Nom]]=$D$4)*(EDF[[Date]:[Date]]=Fitness[[#This Row],[Date]]), 0)),"")</f>
        <v>2</v>
      </c>
      <c r="U273" s="105">
        <f t="shared" si="7"/>
        <v>2.6666666666666665</v>
      </c>
      <c r="V273" s="105" cm="1">
        <f t="array" ref="V273">IFERROR(INDEX(EDF[[Hydratation]:[Hydratation]], MATCH(1, (EDF[[Nom]:[Nom]]=$D$4)*(EDF[[Date]:[Date]]=Fitness[[#This Row],[Date]]), 0)),"")</f>
        <v>3</v>
      </c>
      <c r="W273" s="105">
        <f t="shared" si="8"/>
        <v>2.6666666666666665</v>
      </c>
      <c r="X273" s="105" cm="1">
        <f t="array" ref="X273">IFERROR(INDEX(EDF[[Nutrition]:[Nutrition]], MATCH(1, (EDF[[Nom]:[Nom]]=$D$4)*(EDF[[Date]:[Date]]=Fitness[[#This Row],[Date]]), 0)),"")</f>
        <v>4</v>
      </c>
      <c r="Y273" s="105">
        <f t="shared" si="9"/>
        <v>3.6666666666666665</v>
      </c>
      <c r="Z273" s="5" t="str" cm="1">
        <f t="array" ref="Z273">IFERROR(INDEX(RPE[[Investissement du jour]:[Investissement du jour]], MATCH(1, (RPE[[Nom]:[Nom]]=$D$4)*(RPE[[Date]:[Date]]=Fitness[[#This Row],[Date]]), 0)), "")</f>
        <v/>
      </c>
      <c r="AB273" s="4"/>
      <c r="AC273" s="4"/>
      <c r="AF273" s="4"/>
      <c r="AG273" s="4"/>
      <c r="AH273" s="4"/>
      <c r="AI273" s="4"/>
      <c r="AJ273" s="4"/>
      <c r="AL273" s="4"/>
      <c r="AM273" s="4"/>
      <c r="AP273" s="4"/>
      <c r="AQ273" s="4"/>
      <c r="AR273" s="4"/>
      <c r="AS273" s="4"/>
      <c r="AT273" s="4"/>
      <c r="AU273" s="4"/>
      <c r="AV273" s="4"/>
    </row>
    <row r="274" spans="3:48" x14ac:dyDescent="0.2">
      <c r="C274" s="95">
        <f t="shared" si="89"/>
        <v>45269</v>
      </c>
      <c r="D274" s="96">
        <v>45269</v>
      </c>
      <c r="E274" s="106" cm="1">
        <f t="array" ref="E274">IFERROR(INDEX(RPE[[sRPE_tot]:[sRPE_tot]], MATCH(1, (RPE[[Nom]:[Nom]]=$D$4)*(RPE[[Date]:[Date]]=Fitness[[#This Row],[Date]]), 0)), 0)</f>
        <v>0</v>
      </c>
      <c r="F274" s="106">
        <f t="shared" si="102"/>
        <v>1536</v>
      </c>
      <c r="G274" s="106">
        <f t="shared" si="103"/>
        <v>219.42857142857142</v>
      </c>
      <c r="H274" s="106">
        <f t="shared" si="104"/>
        <v>374.77409068346634</v>
      </c>
      <c r="I274" s="106">
        <f>IFERROR(Fitness[[#This Row],[Charge moy]]/Fitness[[#This Row],[ET (SD)]], 0)</f>
        <v>0.58549557422287357</v>
      </c>
      <c r="J274" s="106">
        <f>IFERROR(Fitness[[#This Row],[Charge hebdo]]*Fitness[[#This Row],[Monotonie]], 0)</f>
        <v>899.32120200633381</v>
      </c>
      <c r="K274" s="106">
        <f>IFERROR(Fitness[[#This Row],[Charge hebdo]]-Fitness[[#This Row],[Fatigue]], 0)</f>
        <v>636.67879799366619</v>
      </c>
      <c r="L274" s="105" t="str" cm="1">
        <f t="array" ref="L274">IFERROR(INDEX(EDF[[Total EDF]:[Total EDF]], MATCH(1, (EDF[[Nom]:[Nom]]=$D$4)*(EDF[[Date]:[Date]]=Fitness[[#This Row],[Date]]), 0)),"")</f>
        <v/>
      </c>
      <c r="M274" s="105">
        <f t="shared" si="88"/>
        <v>16.333333333333332</v>
      </c>
      <c r="N274" s="105" t="str" cm="1">
        <f t="array" ref="N274">IFERROR(INDEX(EDF[[Humeur]:[Humeur]], MATCH(1, (EDF[[Nom]:[Nom]]=$D$4)*(EDF[[Date]:[Date]]=Fitness[[#This Row],[Date]]), 0)),"")</f>
        <v/>
      </c>
      <c r="O274" s="105">
        <f t="shared" si="4"/>
        <v>2</v>
      </c>
      <c r="P274" s="105" t="str" cm="1">
        <f t="array" ref="P274">IFERROR(INDEX(EDF[[Stress]:[Stress]], MATCH(1, (EDF[[Nom]:[Nom]]=$D$4)*(EDF[[Date]:[Date]]=Fitness[[#This Row],[Date]]), 0)),"")</f>
        <v/>
      </c>
      <c r="Q274" s="105">
        <f t="shared" si="5"/>
        <v>3</v>
      </c>
      <c r="R274" s="105" t="str" cm="1">
        <f t="array" ref="R274">IFERROR(INDEX(EDF[[Sommeil]:[Sommeil]], MATCH(1, (EDF[[Nom]:[Nom]]=$D$4)*(EDF[[Date]:[Date]]=Fitness[[#This Row],[Date]]), 0)),"")</f>
        <v/>
      </c>
      <c r="S274" s="105">
        <f t="shared" si="6"/>
        <v>2</v>
      </c>
      <c r="T274" s="105" t="str" cm="1">
        <f t="array" ref="T274">IFERROR(INDEX(EDF[[Etat Physique]:[Etat Physique]], MATCH(1, (EDF[[Nom]:[Nom]]=$D$4)*(EDF[[Date]:[Date]]=Fitness[[#This Row],[Date]]), 0)),"")</f>
        <v/>
      </c>
      <c r="U274" s="105">
        <f t="shared" si="7"/>
        <v>2.3333333333333335</v>
      </c>
      <c r="V274" s="105" t="str" cm="1">
        <f t="array" ref="V274">IFERROR(INDEX(EDF[[Hydratation]:[Hydratation]], MATCH(1, (EDF[[Nom]:[Nom]]=$D$4)*(EDF[[Date]:[Date]]=Fitness[[#This Row],[Date]]), 0)),"")</f>
        <v/>
      </c>
      <c r="W274" s="105">
        <f t="shared" si="8"/>
        <v>3</v>
      </c>
      <c r="X274" s="105" t="str" cm="1">
        <f t="array" ref="X274">IFERROR(INDEX(EDF[[Nutrition]:[Nutrition]], MATCH(1, (EDF[[Nom]:[Nom]]=$D$4)*(EDF[[Date]:[Date]]=Fitness[[#This Row],[Date]]), 0)),"")</f>
        <v/>
      </c>
      <c r="Y274" s="105">
        <f t="shared" si="9"/>
        <v>4</v>
      </c>
      <c r="Z274" s="5" t="str" cm="1">
        <f t="array" ref="Z274">IFERROR(INDEX(RPE[[Investissement du jour]:[Investissement du jour]], MATCH(1, (RPE[[Nom]:[Nom]]=$D$4)*(RPE[[Date]:[Date]]=Fitness[[#This Row],[Date]]), 0)), "")</f>
        <v/>
      </c>
      <c r="AB274" s="4"/>
      <c r="AC274" s="4"/>
      <c r="AF274" s="4"/>
      <c r="AG274" s="4"/>
      <c r="AH274" s="4"/>
      <c r="AI274" s="4"/>
      <c r="AJ274" s="4"/>
      <c r="AL274" s="4"/>
      <c r="AM274" s="4"/>
      <c r="AP274" s="4"/>
      <c r="AQ274" s="4"/>
      <c r="AR274" s="4"/>
      <c r="AS274" s="4"/>
      <c r="AT274" s="4"/>
      <c r="AU274" s="4"/>
      <c r="AV274" s="4"/>
    </row>
    <row r="275" spans="3:48" x14ac:dyDescent="0.2">
      <c r="C275" s="95">
        <f t="shared" si="89"/>
        <v>45270</v>
      </c>
      <c r="D275" s="96">
        <v>45270</v>
      </c>
      <c r="E275" s="106" cm="1">
        <f t="array" ref="E275">IFERROR(INDEX(RPE[[sRPE_tot]:[sRPE_tot]], MATCH(1, (RPE[[Nom]:[Nom]]=$D$4)*(RPE[[Date]:[Date]]=Fitness[[#This Row],[Date]]), 0)), 0)</f>
        <v>0</v>
      </c>
      <c r="F275" s="106">
        <f t="shared" si="102"/>
        <v>1536</v>
      </c>
      <c r="G275" s="106">
        <f t="shared" si="103"/>
        <v>219.42857142857142</v>
      </c>
      <c r="H275" s="106">
        <f t="shared" si="104"/>
        <v>374.77409068346634</v>
      </c>
      <c r="I275" s="106">
        <f>IFERROR(Fitness[[#This Row],[Charge moy]]/Fitness[[#This Row],[ET (SD)]], 0)</f>
        <v>0.58549557422287357</v>
      </c>
      <c r="J275" s="106">
        <f>IFERROR(Fitness[[#This Row],[Charge hebdo]]*Fitness[[#This Row],[Monotonie]], 0)</f>
        <v>899.32120200633381</v>
      </c>
      <c r="K275" s="106">
        <f>IFERROR(Fitness[[#This Row],[Charge hebdo]]-Fitness[[#This Row],[Fatigue]], 0)</f>
        <v>636.67879799366619</v>
      </c>
      <c r="L275" s="105" t="str" cm="1">
        <f t="array" ref="L275">IFERROR(INDEX(EDF[[Total EDF]:[Total EDF]], MATCH(1, (EDF[[Nom]:[Nom]]=$D$4)*(EDF[[Date]:[Date]]=Fitness[[#This Row],[Date]]), 0)),"")</f>
        <v/>
      </c>
      <c r="M275" s="105">
        <f t="shared" si="88"/>
        <v>16.333333333333332</v>
      </c>
      <c r="N275" s="105" t="str" cm="1">
        <f t="array" ref="N275">IFERROR(INDEX(EDF[[Humeur]:[Humeur]], MATCH(1, (EDF[[Nom]:[Nom]]=$D$4)*(EDF[[Date]:[Date]]=Fitness[[#This Row],[Date]]), 0)),"")</f>
        <v/>
      </c>
      <c r="O275" s="105">
        <f t="shared" si="4"/>
        <v>2</v>
      </c>
      <c r="P275" s="105" t="str" cm="1">
        <f t="array" ref="P275">IFERROR(INDEX(EDF[[Stress]:[Stress]], MATCH(1, (EDF[[Nom]:[Nom]]=$D$4)*(EDF[[Date]:[Date]]=Fitness[[#This Row],[Date]]), 0)),"")</f>
        <v/>
      </c>
      <c r="Q275" s="105">
        <f t="shared" si="5"/>
        <v>3</v>
      </c>
      <c r="R275" s="105" t="str" cm="1">
        <f t="array" ref="R275">IFERROR(INDEX(EDF[[Sommeil]:[Sommeil]], MATCH(1, (EDF[[Nom]:[Nom]]=$D$4)*(EDF[[Date]:[Date]]=Fitness[[#This Row],[Date]]), 0)),"")</f>
        <v/>
      </c>
      <c r="S275" s="105">
        <f t="shared" si="6"/>
        <v>2</v>
      </c>
      <c r="T275" s="105" t="str" cm="1">
        <f t="array" ref="T275">IFERROR(INDEX(EDF[[Etat Physique]:[Etat Physique]], MATCH(1, (EDF[[Nom]:[Nom]]=$D$4)*(EDF[[Date]:[Date]]=Fitness[[#This Row],[Date]]), 0)),"")</f>
        <v/>
      </c>
      <c r="U275" s="105">
        <f t="shared" si="7"/>
        <v>2.3333333333333335</v>
      </c>
      <c r="V275" s="105" t="str" cm="1">
        <f t="array" ref="V275">IFERROR(INDEX(EDF[[Hydratation]:[Hydratation]], MATCH(1, (EDF[[Nom]:[Nom]]=$D$4)*(EDF[[Date]:[Date]]=Fitness[[#This Row],[Date]]), 0)),"")</f>
        <v/>
      </c>
      <c r="W275" s="105">
        <f t="shared" si="8"/>
        <v>3</v>
      </c>
      <c r="X275" s="105" t="str" cm="1">
        <f t="array" ref="X275">IFERROR(INDEX(EDF[[Nutrition]:[Nutrition]], MATCH(1, (EDF[[Nom]:[Nom]]=$D$4)*(EDF[[Date]:[Date]]=Fitness[[#This Row],[Date]]), 0)),"")</f>
        <v/>
      </c>
      <c r="Y275" s="105">
        <f t="shared" si="9"/>
        <v>4</v>
      </c>
      <c r="Z275" s="5" t="str" cm="1">
        <f t="array" ref="Z275">IFERROR(INDEX(RPE[[Investissement du jour]:[Investissement du jour]], MATCH(1, (RPE[[Nom]:[Nom]]=$D$4)*(RPE[[Date]:[Date]]=Fitness[[#This Row],[Date]]), 0)), "")</f>
        <v/>
      </c>
      <c r="AB275" s="4"/>
      <c r="AC275" s="4"/>
      <c r="AF275" s="4"/>
      <c r="AG275" s="4"/>
      <c r="AH275" s="4"/>
      <c r="AI275" s="4"/>
      <c r="AJ275" s="4"/>
      <c r="AL275" s="4"/>
      <c r="AM275" s="4"/>
      <c r="AP275" s="4"/>
      <c r="AQ275" s="4"/>
      <c r="AR275" s="4"/>
      <c r="AS275" s="4"/>
      <c r="AT275" s="4"/>
      <c r="AU275" s="4"/>
      <c r="AV275" s="4"/>
    </row>
    <row r="276" spans="3:48" x14ac:dyDescent="0.2">
      <c r="C276" s="95">
        <f t="shared" si="89"/>
        <v>45271</v>
      </c>
      <c r="D276" s="96">
        <v>45271</v>
      </c>
      <c r="E276" s="106" cm="1">
        <f t="array" ref="E276">IFERROR(INDEX(RPE[[sRPE_tot]:[sRPE_tot]], MATCH(1, (RPE[[Nom]:[Nom]]=$D$4)*(RPE[[Date]:[Date]]=Fitness[[#This Row],[Date]]), 0)), 0)</f>
        <v>0</v>
      </c>
      <c r="F276" s="106">
        <f t="shared" si="102"/>
        <v>1536</v>
      </c>
      <c r="G276" s="106">
        <f t="shared" si="103"/>
        <v>219.42857142857142</v>
      </c>
      <c r="H276" s="106">
        <f t="shared" si="104"/>
        <v>374.77409068346634</v>
      </c>
      <c r="I276" s="106">
        <f>IFERROR(Fitness[[#This Row],[Charge moy]]/Fitness[[#This Row],[ET (SD)]], 0)</f>
        <v>0.58549557422287357</v>
      </c>
      <c r="J276" s="106">
        <f>IFERROR(Fitness[[#This Row],[Charge hebdo]]*Fitness[[#This Row],[Monotonie]], 0)</f>
        <v>899.32120200633381</v>
      </c>
      <c r="K276" s="106">
        <f>IFERROR(Fitness[[#This Row],[Charge hebdo]]-Fitness[[#This Row],[Fatigue]], 0)</f>
        <v>636.67879799366619</v>
      </c>
      <c r="L276" s="105" cm="1">
        <f t="array" ref="L276">IFERROR(INDEX(EDF[[Total EDF]:[Total EDF]], MATCH(1, (EDF[[Nom]:[Nom]]=$D$4)*(EDF[[Date]:[Date]]=Fitness[[#This Row],[Date]]), 0)),"")</f>
        <v>19</v>
      </c>
      <c r="M276" s="105">
        <f t="shared" si="88"/>
        <v>16.333333333333332</v>
      </c>
      <c r="N276" s="105" cm="1">
        <f t="array" ref="N276">IFERROR(INDEX(EDF[[Humeur]:[Humeur]], MATCH(1, (EDF[[Nom]:[Nom]]=$D$4)*(EDF[[Date]:[Date]]=Fitness[[#This Row],[Date]]), 0)),"")</f>
        <v>3</v>
      </c>
      <c r="O276" s="105">
        <f t="shared" si="4"/>
        <v>2</v>
      </c>
      <c r="P276" s="105" cm="1">
        <f t="array" ref="P276">IFERROR(INDEX(EDF[[Stress]:[Stress]], MATCH(1, (EDF[[Nom]:[Nom]]=$D$4)*(EDF[[Date]:[Date]]=Fitness[[#This Row],[Date]]), 0)),"")</f>
        <v>3</v>
      </c>
      <c r="Q276" s="105">
        <f t="shared" si="5"/>
        <v>3</v>
      </c>
      <c r="R276" s="105" cm="1">
        <f t="array" ref="R276">IFERROR(INDEX(EDF[[Sommeil]:[Sommeil]], MATCH(1, (EDF[[Nom]:[Nom]]=$D$4)*(EDF[[Date]:[Date]]=Fitness[[#This Row],[Date]]), 0)),"")</f>
        <v>3</v>
      </c>
      <c r="S276" s="105">
        <f t="shared" si="6"/>
        <v>2</v>
      </c>
      <c r="T276" s="105" cm="1">
        <f t="array" ref="T276">IFERROR(INDEX(EDF[[Etat Physique]:[Etat Physique]], MATCH(1, (EDF[[Nom]:[Nom]]=$D$4)*(EDF[[Date]:[Date]]=Fitness[[#This Row],[Date]]), 0)),"")</f>
        <v>3</v>
      </c>
      <c r="U276" s="105">
        <f t="shared" si="7"/>
        <v>2.3333333333333335</v>
      </c>
      <c r="V276" s="105" cm="1">
        <f t="array" ref="V276">IFERROR(INDEX(EDF[[Hydratation]:[Hydratation]], MATCH(1, (EDF[[Nom]:[Nom]]=$D$4)*(EDF[[Date]:[Date]]=Fitness[[#This Row],[Date]]), 0)),"")</f>
        <v>3</v>
      </c>
      <c r="W276" s="105">
        <f t="shared" si="8"/>
        <v>3</v>
      </c>
      <c r="X276" s="105" cm="1">
        <f t="array" ref="X276">IFERROR(INDEX(EDF[[Nutrition]:[Nutrition]], MATCH(1, (EDF[[Nom]:[Nom]]=$D$4)*(EDF[[Date]:[Date]]=Fitness[[#This Row],[Date]]), 0)),"")</f>
        <v>4</v>
      </c>
      <c r="Y276" s="105">
        <f t="shared" si="9"/>
        <v>4</v>
      </c>
      <c r="Z276" s="5" t="str" cm="1">
        <f t="array" ref="Z276">IFERROR(INDEX(RPE[[Investissement du jour]:[Investissement du jour]], MATCH(1, (RPE[[Nom]:[Nom]]=$D$4)*(RPE[[Date]:[Date]]=Fitness[[#This Row],[Date]]), 0)), "")</f>
        <v/>
      </c>
      <c r="AB276" s="4"/>
      <c r="AC276" s="4"/>
      <c r="AF276" s="4"/>
      <c r="AG276" s="4"/>
      <c r="AH276" s="4"/>
      <c r="AI276" s="4"/>
      <c r="AJ276" s="4"/>
      <c r="AL276" s="4"/>
      <c r="AM276" s="4"/>
      <c r="AP276" s="4"/>
      <c r="AQ276" s="4"/>
      <c r="AR276" s="4"/>
      <c r="AS276" s="4"/>
      <c r="AT276" s="4"/>
      <c r="AU276" s="4"/>
      <c r="AV276" s="4"/>
    </row>
    <row r="277" spans="3:48" x14ac:dyDescent="0.2">
      <c r="C277" s="95">
        <f t="shared" si="89"/>
        <v>45272</v>
      </c>
      <c r="D277" s="96">
        <v>45272</v>
      </c>
      <c r="E277" s="106" cm="1">
        <f t="array" ref="E277">IFERROR(INDEX(RPE[[sRPE_tot]:[sRPE_tot]], MATCH(1, (RPE[[Nom]:[Nom]]=$D$4)*(RPE[[Date]:[Date]]=Fitness[[#This Row],[Date]]), 0)), 0)</f>
        <v>776</v>
      </c>
      <c r="F277" s="106">
        <f t="shared" si="102"/>
        <v>1536</v>
      </c>
      <c r="G277" s="106">
        <f t="shared" si="103"/>
        <v>219.42857142857142</v>
      </c>
      <c r="H277" s="106">
        <f t="shared" si="104"/>
        <v>374.77409068346634</v>
      </c>
      <c r="I277" s="106">
        <f>IFERROR(Fitness[[#This Row],[Charge moy]]/Fitness[[#This Row],[ET (SD)]], 0)</f>
        <v>0.58549557422287357</v>
      </c>
      <c r="J277" s="106">
        <f>IFERROR(Fitness[[#This Row],[Charge hebdo]]*Fitness[[#This Row],[Monotonie]], 0)</f>
        <v>899.32120200633381</v>
      </c>
      <c r="K277" s="106">
        <f>IFERROR(Fitness[[#This Row],[Charge hebdo]]-Fitness[[#This Row],[Fatigue]], 0)</f>
        <v>636.67879799366619</v>
      </c>
      <c r="L277" s="105" cm="1">
        <f t="array" ref="L277">IFERROR(INDEX(EDF[[Total EDF]:[Total EDF]], MATCH(1, (EDF[[Nom]:[Nom]]=$D$4)*(EDF[[Date]:[Date]]=Fitness[[#This Row],[Date]]), 0)),"")</f>
        <v>16</v>
      </c>
      <c r="M277" s="105">
        <f t="shared" si="88"/>
        <v>17</v>
      </c>
      <c r="N277" s="105" cm="1">
        <f t="array" ref="N277">IFERROR(INDEX(EDF[[Humeur]:[Humeur]], MATCH(1, (EDF[[Nom]:[Nom]]=$D$4)*(EDF[[Date]:[Date]]=Fitness[[#This Row],[Date]]), 0)),"")</f>
        <v>3</v>
      </c>
      <c r="O277" s="105">
        <f t="shared" si="4"/>
        <v>2.25</v>
      </c>
      <c r="P277" s="105" cm="1">
        <f t="array" ref="P277">IFERROR(INDEX(EDF[[Stress]:[Stress]], MATCH(1, (EDF[[Nom]:[Nom]]=$D$4)*(EDF[[Date]:[Date]]=Fitness[[#This Row],[Date]]), 0)),"")</f>
        <v>3</v>
      </c>
      <c r="Q277" s="105">
        <f t="shared" si="5"/>
        <v>3</v>
      </c>
      <c r="R277" s="105" cm="1">
        <f t="array" ref="R277">IFERROR(INDEX(EDF[[Sommeil]:[Sommeil]], MATCH(1, (EDF[[Nom]:[Nom]]=$D$4)*(EDF[[Date]:[Date]]=Fitness[[#This Row],[Date]]), 0)),"")</f>
        <v>2</v>
      </c>
      <c r="S277" s="105">
        <f t="shared" si="6"/>
        <v>2.25</v>
      </c>
      <c r="T277" s="105" cm="1">
        <f t="array" ref="T277">IFERROR(INDEX(EDF[[Etat Physique]:[Etat Physique]], MATCH(1, (EDF[[Nom]:[Nom]]=$D$4)*(EDF[[Date]:[Date]]=Fitness[[#This Row],[Date]]), 0)),"")</f>
        <v>2</v>
      </c>
      <c r="U277" s="105">
        <f t="shared" si="7"/>
        <v>2.5</v>
      </c>
      <c r="V277" s="105" cm="1">
        <f t="array" ref="V277">IFERROR(INDEX(EDF[[Hydratation]:[Hydratation]], MATCH(1, (EDF[[Nom]:[Nom]]=$D$4)*(EDF[[Date]:[Date]]=Fitness[[#This Row],[Date]]), 0)),"")</f>
        <v>2</v>
      </c>
      <c r="W277" s="105">
        <f t="shared" si="8"/>
        <v>3</v>
      </c>
      <c r="X277" s="105" cm="1">
        <f t="array" ref="X277">IFERROR(INDEX(EDF[[Nutrition]:[Nutrition]], MATCH(1, (EDF[[Nom]:[Nom]]=$D$4)*(EDF[[Date]:[Date]]=Fitness[[#This Row],[Date]]), 0)),"")</f>
        <v>4</v>
      </c>
      <c r="Y277" s="105">
        <f t="shared" si="9"/>
        <v>4</v>
      </c>
      <c r="Z277" s="5" cm="1">
        <f t="array" ref="Z277">IFERROR(INDEX(RPE[[Investissement du jour]:[Investissement du jour]], MATCH(1, (RPE[[Nom]:[Nom]]=$D$4)*(RPE[[Date]:[Date]]=Fitness[[#This Row],[Date]]), 0)), "")</f>
        <v>3</v>
      </c>
      <c r="AB277" s="4"/>
      <c r="AC277" s="4"/>
      <c r="AF277" s="4"/>
      <c r="AG277" s="4"/>
      <c r="AH277" s="4"/>
      <c r="AI277" s="4"/>
      <c r="AJ277" s="4"/>
      <c r="AL277" s="4"/>
      <c r="AM277" s="4"/>
      <c r="AP277" s="4"/>
      <c r="AQ277" s="4"/>
      <c r="AR277" s="4"/>
      <c r="AS277" s="4"/>
      <c r="AT277" s="4"/>
      <c r="AU277" s="4"/>
      <c r="AV277" s="4"/>
    </row>
    <row r="278" spans="3:48" x14ac:dyDescent="0.2">
      <c r="C278" s="95">
        <f t="shared" si="89"/>
        <v>45273</v>
      </c>
      <c r="D278" s="96">
        <v>45273</v>
      </c>
      <c r="E278" s="106" cm="1">
        <f t="array" ref="E278">IFERROR(INDEX(RPE[[sRPE_tot]:[sRPE_tot]], MATCH(1, (RPE[[Nom]:[Nom]]=$D$4)*(RPE[[Date]:[Date]]=Fitness[[#This Row],[Date]]), 0)), 0)</f>
        <v>828</v>
      </c>
      <c r="F278" s="106">
        <f t="shared" si="102"/>
        <v>1552</v>
      </c>
      <c r="G278" s="106">
        <f t="shared" si="103"/>
        <v>221.71428571428572</v>
      </c>
      <c r="H278" s="106">
        <f t="shared" si="104"/>
        <v>378.64922830403088</v>
      </c>
      <c r="I278" s="106">
        <f>IFERROR(Fitness[[#This Row],[Charge moy]]/Fitness[[#This Row],[ET (SD)]], 0)</f>
        <v>0.58554004376911994</v>
      </c>
      <c r="J278" s="106">
        <f>IFERROR(Fitness[[#This Row],[Charge hebdo]]*Fitness[[#This Row],[Monotonie]], 0)</f>
        <v>908.75814792967412</v>
      </c>
      <c r="K278" s="106">
        <f>IFERROR(Fitness[[#This Row],[Charge hebdo]]-Fitness[[#This Row],[Fatigue]], 0)</f>
        <v>643.24185207032588</v>
      </c>
      <c r="L278" s="105" cm="1">
        <f t="array" ref="L278">IFERROR(INDEX(EDF[[Total EDF]:[Total EDF]], MATCH(1, (EDF[[Nom]:[Nom]]=$D$4)*(EDF[[Date]:[Date]]=Fitness[[#This Row],[Date]]), 0)),"")</f>
        <v>18</v>
      </c>
      <c r="M278" s="105">
        <f t="shared" si="88"/>
        <v>17</v>
      </c>
      <c r="N278" s="105" cm="1">
        <f t="array" ref="N278">IFERROR(INDEX(EDF[[Humeur]:[Humeur]], MATCH(1, (EDF[[Nom]:[Nom]]=$D$4)*(EDF[[Date]:[Date]]=Fitness[[#This Row],[Date]]), 0)),"")</f>
        <v>3</v>
      </c>
      <c r="O278" s="105">
        <f t="shared" ref="O278" si="117">IFERROR(AVERAGE(N271:N277), "")</f>
        <v>2.75</v>
      </c>
      <c r="P278" s="105" cm="1">
        <f t="array" ref="P278">IFERROR(INDEX(EDF[[Stress]:[Stress]], MATCH(1, (EDF[[Nom]:[Nom]]=$D$4)*(EDF[[Date]:[Date]]=Fitness[[#This Row],[Date]]), 0)),"")</f>
        <v>3</v>
      </c>
      <c r="Q278" s="105">
        <f t="shared" ref="Q278" si="118">IFERROR(AVERAGE(P271:P277), "")</f>
        <v>3</v>
      </c>
      <c r="R278" s="105" cm="1">
        <f t="array" ref="R278">IFERROR(INDEX(EDF[[Sommeil]:[Sommeil]], MATCH(1, (EDF[[Nom]:[Nom]]=$D$4)*(EDF[[Date]:[Date]]=Fitness[[#This Row],[Date]]), 0)),"")</f>
        <v>2</v>
      </c>
      <c r="S278" s="105">
        <f t="shared" ref="S278" si="119">IFERROR(AVERAGE(R271:R277), "")</f>
        <v>2.25</v>
      </c>
      <c r="T278" s="105" cm="1">
        <f t="array" ref="T278">IFERROR(INDEX(EDF[[Etat Physique]:[Etat Physique]], MATCH(1, (EDF[[Nom]:[Nom]]=$D$4)*(EDF[[Date]:[Date]]=Fitness[[#This Row],[Date]]), 0)),"")</f>
        <v>2</v>
      </c>
      <c r="U278" s="105">
        <f t="shared" ref="U278" si="120">IFERROR(AVERAGE(T271:T277), "")</f>
        <v>2.25</v>
      </c>
      <c r="V278" s="105" cm="1">
        <f t="array" ref="V278">IFERROR(INDEX(EDF[[Hydratation]:[Hydratation]], MATCH(1, (EDF[[Nom]:[Nom]]=$D$4)*(EDF[[Date]:[Date]]=Fitness[[#This Row],[Date]]), 0)),"")</f>
        <v>4</v>
      </c>
      <c r="W278" s="105">
        <f t="shared" ref="W278" si="121">IFERROR(AVERAGE(V271:V277), "")</f>
        <v>2.75</v>
      </c>
      <c r="X278" s="105" cm="1">
        <f t="array" ref="X278">IFERROR(INDEX(EDF[[Nutrition]:[Nutrition]], MATCH(1, (EDF[[Nom]:[Nom]]=$D$4)*(EDF[[Date]:[Date]]=Fitness[[#This Row],[Date]]), 0)),"")</f>
        <v>4</v>
      </c>
      <c r="Y278" s="105">
        <f t="shared" ref="Y278" si="122">IFERROR(AVERAGE(X271:X277), "")</f>
        <v>4</v>
      </c>
      <c r="Z278" s="5" cm="1">
        <f t="array" ref="Z278">IFERROR(INDEX(RPE[[Investissement du jour]:[Investissement du jour]], MATCH(1, (RPE[[Nom]:[Nom]]=$D$4)*(RPE[[Date]:[Date]]=Fitness[[#This Row],[Date]]), 0)), "")</f>
        <v>1</v>
      </c>
      <c r="AB278" s="4"/>
      <c r="AC278" s="4"/>
      <c r="AF278" s="4"/>
      <c r="AG278" s="4"/>
      <c r="AH278" s="4"/>
      <c r="AI278" s="4"/>
      <c r="AJ278" s="4"/>
      <c r="AL278" s="4"/>
      <c r="AM278" s="4"/>
      <c r="AP278" s="4"/>
      <c r="AQ278" s="4"/>
      <c r="AR278" s="4"/>
      <c r="AS278" s="4"/>
      <c r="AT278" s="4"/>
      <c r="AU278" s="4"/>
      <c r="AV278" s="4"/>
    </row>
    <row r="279" spans="3:48" x14ac:dyDescent="0.2">
      <c r="C279" s="95">
        <f t="shared" si="89"/>
        <v>45274</v>
      </c>
      <c r="D279" s="96">
        <v>45274</v>
      </c>
      <c r="E279" s="106" cm="1">
        <f t="array" ref="E279">IFERROR(INDEX(RPE[[sRPE_tot]:[sRPE_tot]], MATCH(1, (RPE[[Nom]:[Nom]]=$D$4)*(RPE[[Date]:[Date]]=Fitness[[#This Row],[Date]]), 0)), 0)</f>
        <v>0</v>
      </c>
      <c r="F279" s="106">
        <f t="shared" si="102"/>
        <v>1604</v>
      </c>
      <c r="G279" s="106">
        <f t="shared" si="103"/>
        <v>229.14285714285714</v>
      </c>
      <c r="H279" s="106">
        <f t="shared" si="104"/>
        <v>391.62372611620822</v>
      </c>
      <c r="I279" s="106">
        <f>IFERROR(Fitness[[#This Row],[Charge moy]]/Fitness[[#This Row],[ET (SD)]], 0)</f>
        <v>0.58510974147379058</v>
      </c>
      <c r="J279" s="106">
        <f>IFERROR(Fitness[[#This Row],[Charge hebdo]]*Fitness[[#This Row],[Monotonie]], 0)</f>
        <v>938.51602532396009</v>
      </c>
      <c r="K279" s="106">
        <f>IFERROR(Fitness[[#This Row],[Charge hebdo]]-Fitness[[#This Row],[Fatigue]], 0)</f>
        <v>665.48397467603991</v>
      </c>
      <c r="L279" s="105" t="str" cm="1">
        <f t="array" ref="L279">IFERROR(INDEX(EDF[[Total EDF]:[Total EDF]], MATCH(1, (EDF[[Nom]:[Nom]]=$D$4)*(EDF[[Date]:[Date]]=Fitness[[#This Row],[Date]]), 0)),"")</f>
        <v/>
      </c>
      <c r="M279" s="105">
        <f t="shared" si="88"/>
        <v>17.5</v>
      </c>
      <c r="N279" s="105" t="str" cm="1">
        <f t="array" ref="N279">IFERROR(INDEX(EDF[[Humeur]:[Humeur]], MATCH(1, (EDF[[Nom]:[Nom]]=$D$4)*(EDF[[Date]:[Date]]=Fitness[[#This Row],[Date]]), 0)),"")</f>
        <v/>
      </c>
      <c r="O279" s="105">
        <f t="shared" si="4"/>
        <v>3</v>
      </c>
      <c r="P279" s="105" t="str" cm="1">
        <f t="array" ref="P279">IFERROR(INDEX(EDF[[Stress]:[Stress]], MATCH(1, (EDF[[Nom]:[Nom]]=$D$4)*(EDF[[Date]:[Date]]=Fitness[[#This Row],[Date]]), 0)),"")</f>
        <v/>
      </c>
      <c r="Q279" s="105">
        <f t="shared" si="5"/>
        <v>3</v>
      </c>
      <c r="R279" s="105" t="str" cm="1">
        <f t="array" ref="R279">IFERROR(INDEX(EDF[[Sommeil]:[Sommeil]], MATCH(1, (EDF[[Nom]:[Nom]]=$D$4)*(EDF[[Date]:[Date]]=Fitness[[#This Row],[Date]]), 0)),"")</f>
        <v/>
      </c>
      <c r="S279" s="105">
        <f t="shared" si="6"/>
        <v>2.25</v>
      </c>
      <c r="T279" s="105" t="str" cm="1">
        <f t="array" ref="T279">IFERROR(INDEX(EDF[[Etat Physique]:[Etat Physique]], MATCH(1, (EDF[[Nom]:[Nom]]=$D$4)*(EDF[[Date]:[Date]]=Fitness[[#This Row],[Date]]), 0)),"")</f>
        <v/>
      </c>
      <c r="U279" s="105">
        <f t="shared" si="7"/>
        <v>2.25</v>
      </c>
      <c r="V279" s="105" t="str" cm="1">
        <f t="array" ref="V279">IFERROR(INDEX(EDF[[Hydratation]:[Hydratation]], MATCH(1, (EDF[[Nom]:[Nom]]=$D$4)*(EDF[[Date]:[Date]]=Fitness[[#This Row],[Date]]), 0)),"")</f>
        <v/>
      </c>
      <c r="W279" s="105">
        <f t="shared" si="8"/>
        <v>3</v>
      </c>
      <c r="X279" s="105" t="str" cm="1">
        <f t="array" ref="X279">IFERROR(INDEX(EDF[[Nutrition]:[Nutrition]], MATCH(1, (EDF[[Nom]:[Nom]]=$D$4)*(EDF[[Date]:[Date]]=Fitness[[#This Row],[Date]]), 0)),"")</f>
        <v/>
      </c>
      <c r="Y279" s="105">
        <f t="shared" si="9"/>
        <v>4</v>
      </c>
      <c r="Z279" s="5" t="str" cm="1">
        <f t="array" ref="Z279">IFERROR(INDEX(RPE[[Investissement du jour]:[Investissement du jour]], MATCH(1, (RPE[[Nom]:[Nom]]=$D$4)*(RPE[[Date]:[Date]]=Fitness[[#This Row],[Date]]), 0)), "")</f>
        <v/>
      </c>
      <c r="AB279" s="4"/>
      <c r="AC279" s="4"/>
      <c r="AF279" s="4"/>
      <c r="AG279" s="4"/>
      <c r="AH279" s="4"/>
      <c r="AI279" s="4"/>
      <c r="AJ279" s="4"/>
      <c r="AL279" s="4"/>
      <c r="AM279" s="4"/>
      <c r="AP279" s="4"/>
      <c r="AQ279" s="4"/>
      <c r="AR279" s="4"/>
      <c r="AS279" s="4"/>
      <c r="AT279" s="4"/>
      <c r="AU279" s="4"/>
      <c r="AV279" s="4"/>
    </row>
    <row r="280" spans="3:48" x14ac:dyDescent="0.2">
      <c r="C280" s="95">
        <f t="shared" si="89"/>
        <v>45275</v>
      </c>
      <c r="D280" s="96">
        <v>45275</v>
      </c>
      <c r="E280" s="106" cm="1">
        <f t="array" ref="E280">IFERROR(INDEX(RPE[[sRPE_tot]:[sRPE_tot]], MATCH(1, (RPE[[Nom]:[Nom]]=$D$4)*(RPE[[Date]:[Date]]=Fitness[[#This Row],[Date]]), 0)), 0)</f>
        <v>0</v>
      </c>
      <c r="F280" s="106">
        <f t="shared" si="102"/>
        <v>1604</v>
      </c>
      <c r="G280" s="106">
        <f t="shared" si="103"/>
        <v>229.14285714285714</v>
      </c>
      <c r="H280" s="106">
        <f t="shared" si="104"/>
        <v>391.62372611620822</v>
      </c>
      <c r="I280" s="106">
        <f>IFERROR(Fitness[[#This Row],[Charge moy]]/Fitness[[#This Row],[ET (SD)]], 0)</f>
        <v>0.58510974147379058</v>
      </c>
      <c r="J280" s="106">
        <f>IFERROR(Fitness[[#This Row],[Charge hebdo]]*Fitness[[#This Row],[Monotonie]], 0)</f>
        <v>938.51602532396009</v>
      </c>
      <c r="K280" s="106">
        <f>IFERROR(Fitness[[#This Row],[Charge hebdo]]-Fitness[[#This Row],[Fatigue]], 0)</f>
        <v>665.48397467603991</v>
      </c>
      <c r="L280" s="105" cm="1">
        <f t="array" ref="L280">IFERROR(INDEX(EDF[[Total EDF]:[Total EDF]], MATCH(1, (EDF[[Nom]:[Nom]]=$D$4)*(EDF[[Date]:[Date]]=Fitness[[#This Row],[Date]]), 0)),"")</f>
        <v>13</v>
      </c>
      <c r="M280" s="105">
        <f t="shared" si="88"/>
        <v>17.5</v>
      </c>
      <c r="N280" s="105" cm="1">
        <f t="array" ref="N280">IFERROR(INDEX(EDF[[Humeur]:[Humeur]], MATCH(1, (EDF[[Nom]:[Nom]]=$D$4)*(EDF[[Date]:[Date]]=Fitness[[#This Row],[Date]]), 0)),"")</f>
        <v>1</v>
      </c>
      <c r="O280" s="105">
        <f t="shared" ref="O280" si="123">IFERROR(AVERAGE(N273:N279), "")</f>
        <v>3</v>
      </c>
      <c r="P280" s="105" cm="1">
        <f t="array" ref="P280">IFERROR(INDEX(EDF[[Stress]:[Stress]], MATCH(1, (EDF[[Nom]:[Nom]]=$D$4)*(EDF[[Date]:[Date]]=Fitness[[#This Row],[Date]]), 0)),"")</f>
        <v>1</v>
      </c>
      <c r="Q280" s="105">
        <f t="shared" ref="Q280" si="124">IFERROR(AVERAGE(P273:P279), "")</f>
        <v>3</v>
      </c>
      <c r="R280" s="105" cm="1">
        <f t="array" ref="R280">IFERROR(INDEX(EDF[[Sommeil]:[Sommeil]], MATCH(1, (EDF[[Nom]:[Nom]]=$D$4)*(EDF[[Date]:[Date]]=Fitness[[#This Row],[Date]]), 0)),"")</f>
        <v>2</v>
      </c>
      <c r="S280" s="105">
        <f t="shared" ref="S280" si="125">IFERROR(AVERAGE(R273:R279), "")</f>
        <v>2.25</v>
      </c>
      <c r="T280" s="105" cm="1">
        <f t="array" ref="T280">IFERROR(INDEX(EDF[[Etat Physique]:[Etat Physique]], MATCH(1, (EDF[[Nom]:[Nom]]=$D$4)*(EDF[[Date]:[Date]]=Fitness[[#This Row],[Date]]), 0)),"")</f>
        <v>2</v>
      </c>
      <c r="U280" s="105">
        <f t="shared" ref="U280" si="126">IFERROR(AVERAGE(T273:T279), "")</f>
        <v>2.25</v>
      </c>
      <c r="V280" s="105" cm="1">
        <f t="array" ref="V280">IFERROR(INDEX(EDF[[Hydratation]:[Hydratation]], MATCH(1, (EDF[[Nom]:[Nom]]=$D$4)*(EDF[[Date]:[Date]]=Fitness[[#This Row],[Date]]), 0)),"")</f>
        <v>3</v>
      </c>
      <c r="W280" s="105">
        <f t="shared" ref="W280" si="127">IFERROR(AVERAGE(V273:V279), "")</f>
        <v>3</v>
      </c>
      <c r="X280" s="105" cm="1">
        <f t="array" ref="X280">IFERROR(INDEX(EDF[[Nutrition]:[Nutrition]], MATCH(1, (EDF[[Nom]:[Nom]]=$D$4)*(EDF[[Date]:[Date]]=Fitness[[#This Row],[Date]]), 0)),"")</f>
        <v>4</v>
      </c>
      <c r="Y280" s="105">
        <f t="shared" ref="Y280" si="128">IFERROR(AVERAGE(X273:X279), "")</f>
        <v>4</v>
      </c>
      <c r="Z280" s="5" t="str" cm="1">
        <f t="array" ref="Z280">IFERROR(INDEX(RPE[[Investissement du jour]:[Investissement du jour]], MATCH(1, (RPE[[Nom]:[Nom]]=$D$4)*(RPE[[Date]:[Date]]=Fitness[[#This Row],[Date]]), 0)), "")</f>
        <v/>
      </c>
      <c r="AB280" s="4"/>
      <c r="AC280" s="4"/>
      <c r="AF280" s="4"/>
      <c r="AG280" s="4"/>
      <c r="AH280" s="4"/>
      <c r="AI280" s="4"/>
      <c r="AJ280" s="4"/>
      <c r="AL280" s="4"/>
      <c r="AM280" s="4"/>
      <c r="AP280" s="4"/>
      <c r="AQ280" s="4"/>
      <c r="AR280" s="4"/>
      <c r="AS280" s="4"/>
      <c r="AT280" s="4"/>
      <c r="AU280" s="4"/>
      <c r="AV280" s="4"/>
    </row>
    <row r="281" spans="3:48" x14ac:dyDescent="0.2">
      <c r="C281" s="95">
        <f t="shared" si="89"/>
        <v>45276</v>
      </c>
      <c r="D281" s="96">
        <v>45276</v>
      </c>
      <c r="E281" s="106" cm="1">
        <f t="array" ref="E281">IFERROR(INDEX(RPE[[sRPE_tot]:[sRPE_tot]], MATCH(1, (RPE[[Nom]:[Nom]]=$D$4)*(RPE[[Date]:[Date]]=Fitness[[#This Row],[Date]]), 0)), 0)</f>
        <v>0</v>
      </c>
      <c r="F281" s="106">
        <f t="shared" si="102"/>
        <v>1604</v>
      </c>
      <c r="G281" s="106">
        <f t="shared" si="103"/>
        <v>229.14285714285714</v>
      </c>
      <c r="H281" s="106">
        <f t="shared" si="104"/>
        <v>391.62372611620822</v>
      </c>
      <c r="I281" s="106">
        <f>IFERROR(Fitness[[#This Row],[Charge moy]]/Fitness[[#This Row],[ET (SD)]], 0)</f>
        <v>0.58510974147379058</v>
      </c>
      <c r="J281" s="106">
        <f>IFERROR(Fitness[[#This Row],[Charge hebdo]]*Fitness[[#This Row],[Monotonie]], 0)</f>
        <v>938.51602532396009</v>
      </c>
      <c r="K281" s="106">
        <f>IFERROR(Fitness[[#This Row],[Charge hebdo]]-Fitness[[#This Row],[Fatigue]], 0)</f>
        <v>665.48397467603991</v>
      </c>
      <c r="L281" s="105" t="str" cm="1">
        <f t="array" ref="L281">IFERROR(INDEX(EDF[[Total EDF]:[Total EDF]], MATCH(1, (EDF[[Nom]:[Nom]]=$D$4)*(EDF[[Date]:[Date]]=Fitness[[#This Row],[Date]]), 0)),"")</f>
        <v/>
      </c>
      <c r="M281" s="105">
        <f t="shared" si="88"/>
        <v>16.5</v>
      </c>
      <c r="N281" s="105" t="str" cm="1">
        <f t="array" ref="N281">IFERROR(INDEX(EDF[[Humeur]:[Humeur]], MATCH(1, (EDF[[Nom]:[Nom]]=$D$4)*(EDF[[Date]:[Date]]=Fitness[[#This Row],[Date]]), 0)),"")</f>
        <v/>
      </c>
      <c r="O281" s="105">
        <f t="shared" si="4"/>
        <v>2.5</v>
      </c>
      <c r="P281" s="105" t="str" cm="1">
        <f t="array" ref="P281">IFERROR(INDEX(EDF[[Stress]:[Stress]], MATCH(1, (EDF[[Nom]:[Nom]]=$D$4)*(EDF[[Date]:[Date]]=Fitness[[#This Row],[Date]]), 0)),"")</f>
        <v/>
      </c>
      <c r="Q281" s="105">
        <f t="shared" si="5"/>
        <v>2.5</v>
      </c>
      <c r="R281" s="105" t="str" cm="1">
        <f t="array" ref="R281">IFERROR(INDEX(EDF[[Sommeil]:[Sommeil]], MATCH(1, (EDF[[Nom]:[Nom]]=$D$4)*(EDF[[Date]:[Date]]=Fitness[[#This Row],[Date]]), 0)),"")</f>
        <v/>
      </c>
      <c r="S281" s="105">
        <f t="shared" si="6"/>
        <v>2.25</v>
      </c>
      <c r="T281" s="105" t="str" cm="1">
        <f t="array" ref="T281">IFERROR(INDEX(EDF[[Etat Physique]:[Etat Physique]], MATCH(1, (EDF[[Nom]:[Nom]]=$D$4)*(EDF[[Date]:[Date]]=Fitness[[#This Row],[Date]]), 0)),"")</f>
        <v/>
      </c>
      <c r="U281" s="105">
        <f t="shared" si="7"/>
        <v>2.25</v>
      </c>
      <c r="V281" s="105" t="str" cm="1">
        <f t="array" ref="V281">IFERROR(INDEX(EDF[[Hydratation]:[Hydratation]], MATCH(1, (EDF[[Nom]:[Nom]]=$D$4)*(EDF[[Date]:[Date]]=Fitness[[#This Row],[Date]]), 0)),"")</f>
        <v/>
      </c>
      <c r="W281" s="105">
        <f t="shared" si="8"/>
        <v>3</v>
      </c>
      <c r="X281" s="105" t="str" cm="1">
        <f t="array" ref="X281">IFERROR(INDEX(EDF[[Nutrition]:[Nutrition]], MATCH(1, (EDF[[Nom]:[Nom]]=$D$4)*(EDF[[Date]:[Date]]=Fitness[[#This Row],[Date]]), 0)),"")</f>
        <v/>
      </c>
      <c r="Y281" s="105">
        <f t="shared" si="9"/>
        <v>4</v>
      </c>
      <c r="Z281" s="5" t="str" cm="1">
        <f t="array" ref="Z281">IFERROR(INDEX(RPE[[Investissement du jour]:[Investissement du jour]], MATCH(1, (RPE[[Nom]:[Nom]]=$D$4)*(RPE[[Date]:[Date]]=Fitness[[#This Row],[Date]]), 0)), "")</f>
        <v/>
      </c>
      <c r="AB281" s="4"/>
      <c r="AC281" s="4"/>
      <c r="AF281" s="4"/>
      <c r="AG281" s="4"/>
      <c r="AH281" s="4"/>
      <c r="AI281" s="4"/>
      <c r="AJ281" s="4"/>
      <c r="AL281" s="4"/>
      <c r="AM281" s="4"/>
      <c r="AP281" s="4"/>
      <c r="AQ281" s="4"/>
      <c r="AR281" s="4"/>
      <c r="AS281" s="4"/>
      <c r="AT281" s="4"/>
      <c r="AU281" s="4"/>
      <c r="AV281" s="4"/>
    </row>
    <row r="282" spans="3:48" x14ac:dyDescent="0.2">
      <c r="C282" s="95">
        <f t="shared" si="89"/>
        <v>45277</v>
      </c>
      <c r="D282" s="96">
        <v>45277</v>
      </c>
      <c r="E282" s="106" cm="1">
        <f t="array" ref="E282">IFERROR(INDEX(RPE[[sRPE_tot]:[sRPE_tot]], MATCH(1, (RPE[[Nom]:[Nom]]=$D$4)*(RPE[[Date]:[Date]]=Fitness[[#This Row],[Date]]), 0)), 0)</f>
        <v>0</v>
      </c>
      <c r="F282" s="106">
        <f t="shared" si="102"/>
        <v>1604</v>
      </c>
      <c r="G282" s="106">
        <f t="shared" si="103"/>
        <v>229.14285714285714</v>
      </c>
      <c r="H282" s="106">
        <f t="shared" si="104"/>
        <v>391.62372611620822</v>
      </c>
      <c r="I282" s="106">
        <f>IFERROR(Fitness[[#This Row],[Charge moy]]/Fitness[[#This Row],[ET (SD)]], 0)</f>
        <v>0.58510974147379058</v>
      </c>
      <c r="J282" s="106">
        <f>IFERROR(Fitness[[#This Row],[Charge hebdo]]*Fitness[[#This Row],[Monotonie]], 0)</f>
        <v>938.51602532396009</v>
      </c>
      <c r="K282" s="106">
        <f>IFERROR(Fitness[[#This Row],[Charge hebdo]]-Fitness[[#This Row],[Fatigue]], 0)</f>
        <v>665.48397467603991</v>
      </c>
      <c r="L282" s="105" t="str" cm="1">
        <f t="array" ref="L282">IFERROR(INDEX(EDF[[Total EDF]:[Total EDF]], MATCH(1, (EDF[[Nom]:[Nom]]=$D$4)*(EDF[[Date]:[Date]]=Fitness[[#This Row],[Date]]), 0)),"")</f>
        <v/>
      </c>
      <c r="M282" s="105">
        <f t="shared" si="88"/>
        <v>16.5</v>
      </c>
      <c r="N282" s="105" t="str" cm="1">
        <f t="array" ref="N282">IFERROR(INDEX(EDF[[Humeur]:[Humeur]], MATCH(1, (EDF[[Nom]:[Nom]]=$D$4)*(EDF[[Date]:[Date]]=Fitness[[#This Row],[Date]]), 0)),"")</f>
        <v/>
      </c>
      <c r="O282" s="105">
        <f t="shared" si="4"/>
        <v>2.5</v>
      </c>
      <c r="P282" s="105" t="str" cm="1">
        <f t="array" ref="P282">IFERROR(INDEX(EDF[[Stress]:[Stress]], MATCH(1, (EDF[[Nom]:[Nom]]=$D$4)*(EDF[[Date]:[Date]]=Fitness[[#This Row],[Date]]), 0)),"")</f>
        <v/>
      </c>
      <c r="Q282" s="105">
        <f t="shared" si="5"/>
        <v>2.5</v>
      </c>
      <c r="R282" s="105" t="str" cm="1">
        <f t="array" ref="R282">IFERROR(INDEX(EDF[[Sommeil]:[Sommeil]], MATCH(1, (EDF[[Nom]:[Nom]]=$D$4)*(EDF[[Date]:[Date]]=Fitness[[#This Row],[Date]]), 0)),"")</f>
        <v/>
      </c>
      <c r="S282" s="105">
        <f t="shared" si="6"/>
        <v>2.25</v>
      </c>
      <c r="T282" s="105" t="str" cm="1">
        <f t="array" ref="T282">IFERROR(INDEX(EDF[[Etat Physique]:[Etat Physique]], MATCH(1, (EDF[[Nom]:[Nom]]=$D$4)*(EDF[[Date]:[Date]]=Fitness[[#This Row],[Date]]), 0)),"")</f>
        <v/>
      </c>
      <c r="U282" s="105">
        <f t="shared" si="7"/>
        <v>2.25</v>
      </c>
      <c r="V282" s="105" t="str" cm="1">
        <f t="array" ref="V282">IFERROR(INDEX(EDF[[Hydratation]:[Hydratation]], MATCH(1, (EDF[[Nom]:[Nom]]=$D$4)*(EDF[[Date]:[Date]]=Fitness[[#This Row],[Date]]), 0)),"")</f>
        <v/>
      </c>
      <c r="W282" s="105">
        <f t="shared" si="8"/>
        <v>3</v>
      </c>
      <c r="X282" s="105" t="str" cm="1">
        <f t="array" ref="X282">IFERROR(INDEX(EDF[[Nutrition]:[Nutrition]], MATCH(1, (EDF[[Nom]:[Nom]]=$D$4)*(EDF[[Date]:[Date]]=Fitness[[#This Row],[Date]]), 0)),"")</f>
        <v/>
      </c>
      <c r="Y282" s="105">
        <f t="shared" si="9"/>
        <v>4</v>
      </c>
      <c r="Z282" s="5" t="str" cm="1">
        <f t="array" ref="Z282">IFERROR(INDEX(RPE[[Investissement du jour]:[Investissement du jour]], MATCH(1, (RPE[[Nom]:[Nom]]=$D$4)*(RPE[[Date]:[Date]]=Fitness[[#This Row],[Date]]), 0)), "")</f>
        <v/>
      </c>
      <c r="AB282" s="4"/>
      <c r="AC282" s="4"/>
      <c r="AF282" s="4"/>
      <c r="AG282" s="4"/>
      <c r="AH282" s="4"/>
      <c r="AI282" s="4"/>
      <c r="AJ282" s="4"/>
      <c r="AL282" s="4"/>
      <c r="AM282" s="4"/>
      <c r="AP282" s="4"/>
      <c r="AQ282" s="4"/>
      <c r="AR282" s="4"/>
      <c r="AS282" s="4"/>
      <c r="AT282" s="4"/>
      <c r="AU282" s="4"/>
      <c r="AV282" s="4"/>
    </row>
    <row r="283" spans="3:48" x14ac:dyDescent="0.2">
      <c r="C283" s="95">
        <f t="shared" si="89"/>
        <v>45278</v>
      </c>
      <c r="D283" s="96">
        <v>45278</v>
      </c>
      <c r="E283" s="106" cm="1">
        <f t="array" ref="E283">IFERROR(INDEX(RPE[[sRPE_tot]:[sRPE_tot]], MATCH(1, (RPE[[Nom]:[Nom]]=$D$4)*(RPE[[Date]:[Date]]=Fitness[[#This Row],[Date]]), 0)), 0)</f>
        <v>0</v>
      </c>
      <c r="F283" s="106">
        <f t="shared" si="102"/>
        <v>1604</v>
      </c>
      <c r="G283" s="106">
        <f t="shared" si="103"/>
        <v>229.14285714285714</v>
      </c>
      <c r="H283" s="106">
        <f t="shared" si="104"/>
        <v>391.62372611620822</v>
      </c>
      <c r="I283" s="106">
        <f>IFERROR(Fitness[[#This Row],[Charge moy]]/Fitness[[#This Row],[ET (SD)]], 0)</f>
        <v>0.58510974147379058</v>
      </c>
      <c r="J283" s="106">
        <f>IFERROR(Fitness[[#This Row],[Charge hebdo]]*Fitness[[#This Row],[Monotonie]], 0)</f>
        <v>938.51602532396009</v>
      </c>
      <c r="K283" s="106">
        <f>IFERROR(Fitness[[#This Row],[Charge hebdo]]-Fitness[[#This Row],[Fatigue]], 0)</f>
        <v>665.48397467603991</v>
      </c>
      <c r="L283" s="105" t="str" cm="1">
        <f t="array" ref="L283">IFERROR(INDEX(EDF[[Total EDF]:[Total EDF]], MATCH(1, (EDF[[Nom]:[Nom]]=$D$4)*(EDF[[Date]:[Date]]=Fitness[[#This Row],[Date]]), 0)),"")</f>
        <v/>
      </c>
      <c r="M283" s="105">
        <f t="shared" si="88"/>
        <v>16.5</v>
      </c>
      <c r="N283" s="105" t="str" cm="1">
        <f t="array" ref="N283">IFERROR(INDEX(EDF[[Humeur]:[Humeur]], MATCH(1, (EDF[[Nom]:[Nom]]=$D$4)*(EDF[[Date]:[Date]]=Fitness[[#This Row],[Date]]), 0)),"")</f>
        <v/>
      </c>
      <c r="O283" s="105">
        <f t="shared" si="4"/>
        <v>2.5</v>
      </c>
      <c r="P283" s="105" t="str" cm="1">
        <f t="array" ref="P283">IFERROR(INDEX(EDF[[Stress]:[Stress]], MATCH(1, (EDF[[Nom]:[Nom]]=$D$4)*(EDF[[Date]:[Date]]=Fitness[[#This Row],[Date]]), 0)),"")</f>
        <v/>
      </c>
      <c r="Q283" s="105">
        <f t="shared" si="5"/>
        <v>2.5</v>
      </c>
      <c r="R283" s="105" t="str" cm="1">
        <f t="array" ref="R283">IFERROR(INDEX(EDF[[Sommeil]:[Sommeil]], MATCH(1, (EDF[[Nom]:[Nom]]=$D$4)*(EDF[[Date]:[Date]]=Fitness[[#This Row],[Date]]), 0)),"")</f>
        <v/>
      </c>
      <c r="S283" s="105">
        <f t="shared" si="6"/>
        <v>2.25</v>
      </c>
      <c r="T283" s="105" t="str" cm="1">
        <f t="array" ref="T283">IFERROR(INDEX(EDF[[Etat Physique]:[Etat Physique]], MATCH(1, (EDF[[Nom]:[Nom]]=$D$4)*(EDF[[Date]:[Date]]=Fitness[[#This Row],[Date]]), 0)),"")</f>
        <v/>
      </c>
      <c r="U283" s="105">
        <f t="shared" si="7"/>
        <v>2.25</v>
      </c>
      <c r="V283" s="105" t="str" cm="1">
        <f t="array" ref="V283">IFERROR(INDEX(EDF[[Hydratation]:[Hydratation]], MATCH(1, (EDF[[Nom]:[Nom]]=$D$4)*(EDF[[Date]:[Date]]=Fitness[[#This Row],[Date]]), 0)),"")</f>
        <v/>
      </c>
      <c r="W283" s="105">
        <f t="shared" si="8"/>
        <v>3</v>
      </c>
      <c r="X283" s="105" t="str" cm="1">
        <f t="array" ref="X283">IFERROR(INDEX(EDF[[Nutrition]:[Nutrition]], MATCH(1, (EDF[[Nom]:[Nom]]=$D$4)*(EDF[[Date]:[Date]]=Fitness[[#This Row],[Date]]), 0)),"")</f>
        <v/>
      </c>
      <c r="Y283" s="105">
        <f t="shared" si="9"/>
        <v>4</v>
      </c>
      <c r="Z283" s="5" t="str" cm="1">
        <f t="array" ref="Z283">IFERROR(INDEX(RPE[[Investissement du jour]:[Investissement du jour]], MATCH(1, (RPE[[Nom]:[Nom]]=$D$4)*(RPE[[Date]:[Date]]=Fitness[[#This Row],[Date]]), 0)), "")</f>
        <v/>
      </c>
      <c r="AB283" s="4"/>
      <c r="AC283" s="4"/>
      <c r="AF283" s="4"/>
      <c r="AG283" s="4"/>
      <c r="AH283" s="4"/>
      <c r="AI283" s="4"/>
      <c r="AJ283" s="4"/>
      <c r="AL283" s="4"/>
      <c r="AM283" s="4"/>
      <c r="AP283" s="4"/>
      <c r="AQ283" s="4"/>
      <c r="AR283" s="4"/>
      <c r="AS283" s="4"/>
      <c r="AT283" s="4"/>
      <c r="AU283" s="4"/>
      <c r="AV283" s="4"/>
    </row>
    <row r="284" spans="3:48" x14ac:dyDescent="0.2">
      <c r="C284" s="95">
        <f t="shared" si="89"/>
        <v>45279</v>
      </c>
      <c r="D284" s="96">
        <v>45279</v>
      </c>
      <c r="E284" s="106" cm="1">
        <f t="array" ref="E284">IFERROR(INDEX(RPE[[sRPE_tot]:[sRPE_tot]], MATCH(1, (RPE[[Nom]:[Nom]]=$D$4)*(RPE[[Date]:[Date]]=Fitness[[#This Row],[Date]]), 0)), 0)</f>
        <v>0</v>
      </c>
      <c r="F284" s="106">
        <f t="shared" si="102"/>
        <v>1604</v>
      </c>
      <c r="G284" s="106">
        <f t="shared" si="103"/>
        <v>229.14285714285714</v>
      </c>
      <c r="H284" s="106">
        <f t="shared" si="104"/>
        <v>391.62372611620822</v>
      </c>
      <c r="I284" s="106">
        <f>IFERROR(Fitness[[#This Row],[Charge moy]]/Fitness[[#This Row],[ET (SD)]], 0)</f>
        <v>0.58510974147379058</v>
      </c>
      <c r="J284" s="106">
        <f>IFERROR(Fitness[[#This Row],[Charge hebdo]]*Fitness[[#This Row],[Monotonie]], 0)</f>
        <v>938.51602532396009</v>
      </c>
      <c r="K284" s="106">
        <f>IFERROR(Fitness[[#This Row],[Charge hebdo]]-Fitness[[#This Row],[Fatigue]], 0)</f>
        <v>665.48397467603991</v>
      </c>
      <c r="L284" s="105" cm="1">
        <f t="array" ref="L284">IFERROR(INDEX(EDF[[Total EDF]:[Total EDF]], MATCH(1, (EDF[[Nom]:[Nom]]=$D$4)*(EDF[[Date]:[Date]]=Fitness[[#This Row],[Date]]), 0)),"")</f>
        <v>16</v>
      </c>
      <c r="M284" s="105">
        <f t="shared" si="88"/>
        <v>15.666666666666666</v>
      </c>
      <c r="N284" s="105" cm="1">
        <f t="array" ref="N284">IFERROR(INDEX(EDF[[Humeur]:[Humeur]], MATCH(1, (EDF[[Nom]:[Nom]]=$D$4)*(EDF[[Date]:[Date]]=Fitness[[#This Row],[Date]]), 0)),"")</f>
        <v>3</v>
      </c>
      <c r="O284" s="105">
        <f t="shared" si="4"/>
        <v>2.3333333333333335</v>
      </c>
      <c r="P284" s="105" cm="1">
        <f t="array" ref="P284">IFERROR(INDEX(EDF[[Stress]:[Stress]], MATCH(1, (EDF[[Nom]:[Nom]]=$D$4)*(EDF[[Date]:[Date]]=Fitness[[#This Row],[Date]]), 0)),"")</f>
        <v>3</v>
      </c>
      <c r="Q284" s="105">
        <f t="shared" si="5"/>
        <v>2.3333333333333335</v>
      </c>
      <c r="R284" s="105" cm="1">
        <f t="array" ref="R284">IFERROR(INDEX(EDF[[Sommeil]:[Sommeil]], MATCH(1, (EDF[[Nom]:[Nom]]=$D$4)*(EDF[[Date]:[Date]]=Fitness[[#This Row],[Date]]), 0)),"")</f>
        <v>2</v>
      </c>
      <c r="S284" s="105">
        <f t="shared" si="6"/>
        <v>2</v>
      </c>
      <c r="T284" s="105" cm="1">
        <f t="array" ref="T284">IFERROR(INDEX(EDF[[Etat Physique]:[Etat Physique]], MATCH(1, (EDF[[Nom]:[Nom]]=$D$4)*(EDF[[Date]:[Date]]=Fitness[[#This Row],[Date]]), 0)),"")</f>
        <v>1</v>
      </c>
      <c r="U284" s="105">
        <f t="shared" si="7"/>
        <v>2</v>
      </c>
      <c r="V284" s="105" cm="1">
        <f t="array" ref="V284">IFERROR(INDEX(EDF[[Hydratation]:[Hydratation]], MATCH(1, (EDF[[Nom]:[Nom]]=$D$4)*(EDF[[Date]:[Date]]=Fitness[[#This Row],[Date]]), 0)),"")</f>
        <v>3</v>
      </c>
      <c r="W284" s="105">
        <f t="shared" si="8"/>
        <v>3</v>
      </c>
      <c r="X284" s="105" cm="1">
        <f t="array" ref="X284">IFERROR(INDEX(EDF[[Nutrition]:[Nutrition]], MATCH(1, (EDF[[Nom]:[Nom]]=$D$4)*(EDF[[Date]:[Date]]=Fitness[[#This Row],[Date]]), 0)),"")</f>
        <v>4</v>
      </c>
      <c r="Y284" s="105">
        <f t="shared" si="9"/>
        <v>4</v>
      </c>
      <c r="Z284" s="5" t="str" cm="1">
        <f t="array" ref="Z284">IFERROR(INDEX(RPE[[Investissement du jour]:[Investissement du jour]], MATCH(1, (RPE[[Nom]:[Nom]]=$D$4)*(RPE[[Date]:[Date]]=Fitness[[#This Row],[Date]]), 0)), "")</f>
        <v/>
      </c>
      <c r="AB284" s="4"/>
      <c r="AC284" s="4"/>
      <c r="AF284" s="4"/>
      <c r="AG284" s="4"/>
      <c r="AH284" s="4"/>
      <c r="AI284" s="4"/>
      <c r="AJ284" s="4"/>
      <c r="AL284" s="4"/>
      <c r="AM284" s="4"/>
      <c r="AP284" s="4"/>
      <c r="AQ284" s="4"/>
      <c r="AR284" s="4"/>
      <c r="AS284" s="4"/>
      <c r="AT284" s="4"/>
      <c r="AU284" s="4"/>
      <c r="AV284" s="4"/>
    </row>
    <row r="285" spans="3:48" x14ac:dyDescent="0.2">
      <c r="C285" s="95">
        <f t="shared" si="89"/>
        <v>45280</v>
      </c>
      <c r="D285" s="96">
        <v>45280</v>
      </c>
      <c r="E285" s="106" cm="1">
        <f t="array" ref="E285">IFERROR(INDEX(RPE[[sRPE_tot]:[sRPE_tot]], MATCH(1, (RPE[[Nom]:[Nom]]=$D$4)*(RPE[[Date]:[Date]]=Fitness[[#This Row],[Date]]), 0)), 0)</f>
        <v>0</v>
      </c>
      <c r="F285" s="106">
        <f t="shared" si="102"/>
        <v>828</v>
      </c>
      <c r="G285" s="106">
        <f t="shared" si="103"/>
        <v>118.28571428571429</v>
      </c>
      <c r="H285" s="106">
        <f t="shared" si="104"/>
        <v>312.95458365164012</v>
      </c>
      <c r="I285" s="106">
        <f>IFERROR(Fitness[[#This Row],[Charge moy]]/Fitness[[#This Row],[ET (SD)]], 0)</f>
        <v>0.37796447300922725</v>
      </c>
      <c r="J285" s="106">
        <f>IFERROR(Fitness[[#This Row],[Charge hebdo]]*Fitness[[#This Row],[Monotonie]], 0)</f>
        <v>312.95458365164018</v>
      </c>
      <c r="K285" s="106">
        <f>IFERROR(Fitness[[#This Row],[Charge hebdo]]-Fitness[[#This Row],[Fatigue]], 0)</f>
        <v>515.04541634835982</v>
      </c>
      <c r="L285" s="105" cm="1">
        <f t="array" ref="L285">IFERROR(INDEX(EDF[[Total EDF]:[Total EDF]], MATCH(1, (EDF[[Nom]:[Nom]]=$D$4)*(EDF[[Date]:[Date]]=Fitness[[#This Row],[Date]]), 0)),"")</f>
        <v>17</v>
      </c>
      <c r="M285" s="105">
        <f t="shared" si="88"/>
        <v>15.666666666666666</v>
      </c>
      <c r="N285" s="105" cm="1">
        <f t="array" ref="N285">IFERROR(INDEX(EDF[[Humeur]:[Humeur]], MATCH(1, (EDF[[Nom]:[Nom]]=$D$4)*(EDF[[Date]:[Date]]=Fitness[[#This Row],[Date]]), 0)),"")</f>
        <v>3</v>
      </c>
      <c r="O285" s="105">
        <f t="shared" si="4"/>
        <v>2.3333333333333335</v>
      </c>
      <c r="P285" s="105" cm="1">
        <f t="array" ref="P285">IFERROR(INDEX(EDF[[Stress]:[Stress]], MATCH(1, (EDF[[Nom]:[Nom]]=$D$4)*(EDF[[Date]:[Date]]=Fitness[[#This Row],[Date]]), 0)),"")</f>
        <v>3</v>
      </c>
      <c r="Q285" s="105">
        <f t="shared" si="5"/>
        <v>2.3333333333333335</v>
      </c>
      <c r="R285" s="105" cm="1">
        <f t="array" ref="R285">IFERROR(INDEX(EDF[[Sommeil]:[Sommeil]], MATCH(1, (EDF[[Nom]:[Nom]]=$D$4)*(EDF[[Date]:[Date]]=Fitness[[#This Row],[Date]]), 0)),"")</f>
        <v>2</v>
      </c>
      <c r="S285" s="105">
        <f t="shared" si="6"/>
        <v>2</v>
      </c>
      <c r="T285" s="105" cm="1">
        <f t="array" ref="T285">IFERROR(INDEX(EDF[[Etat Physique]:[Etat Physique]], MATCH(1, (EDF[[Nom]:[Nom]]=$D$4)*(EDF[[Date]:[Date]]=Fitness[[#This Row],[Date]]), 0)),"")</f>
        <v>2</v>
      </c>
      <c r="U285" s="105">
        <f t="shared" si="7"/>
        <v>1.6666666666666667</v>
      </c>
      <c r="V285" s="105" cm="1">
        <f t="array" ref="V285">IFERROR(INDEX(EDF[[Hydratation]:[Hydratation]], MATCH(1, (EDF[[Nom]:[Nom]]=$D$4)*(EDF[[Date]:[Date]]=Fitness[[#This Row],[Date]]), 0)),"")</f>
        <v>3</v>
      </c>
      <c r="W285" s="105">
        <f t="shared" si="8"/>
        <v>3.3333333333333335</v>
      </c>
      <c r="X285" s="105" cm="1">
        <f t="array" ref="X285">IFERROR(INDEX(EDF[[Nutrition]:[Nutrition]], MATCH(1, (EDF[[Nom]:[Nom]]=$D$4)*(EDF[[Date]:[Date]]=Fitness[[#This Row],[Date]]), 0)),"")</f>
        <v>4</v>
      </c>
      <c r="Y285" s="105">
        <f t="shared" si="9"/>
        <v>4</v>
      </c>
      <c r="Z285" s="5" t="str" cm="1">
        <f t="array" ref="Z285">IFERROR(INDEX(RPE[[Investissement du jour]:[Investissement du jour]], MATCH(1, (RPE[[Nom]:[Nom]]=$D$4)*(RPE[[Date]:[Date]]=Fitness[[#This Row],[Date]]), 0)), "")</f>
        <v/>
      </c>
      <c r="AB285" s="4"/>
      <c r="AC285" s="4"/>
      <c r="AF285" s="4"/>
      <c r="AG285" s="4"/>
      <c r="AH285" s="4"/>
      <c r="AI285" s="4"/>
      <c r="AJ285" s="4"/>
      <c r="AL285" s="4"/>
      <c r="AM285" s="4"/>
      <c r="AP285" s="4"/>
      <c r="AQ285" s="4"/>
      <c r="AR285" s="4"/>
      <c r="AS285" s="4"/>
      <c r="AT285" s="4"/>
      <c r="AU285" s="4"/>
      <c r="AV285" s="4"/>
    </row>
    <row r="286" spans="3:48" x14ac:dyDescent="0.2">
      <c r="C286" s="95">
        <f t="shared" si="89"/>
        <v>45281</v>
      </c>
      <c r="D286" s="96">
        <v>45281</v>
      </c>
      <c r="E286" s="106" cm="1">
        <f t="array" ref="E286">IFERROR(INDEX(RPE[[sRPE_tot]:[sRPE_tot]], MATCH(1, (RPE[[Nom]:[Nom]]=$D$4)*(RPE[[Date]:[Date]]=Fitness[[#This Row],[Date]]), 0)), 0)</f>
        <v>0</v>
      </c>
      <c r="F286" s="106">
        <f t="shared" si="102"/>
        <v>0</v>
      </c>
      <c r="G286" s="106">
        <f t="shared" si="103"/>
        <v>0</v>
      </c>
      <c r="H286" s="106">
        <f t="shared" si="104"/>
        <v>0</v>
      </c>
      <c r="I286" s="106">
        <f>IFERROR(Fitness[[#This Row],[Charge moy]]/Fitness[[#This Row],[ET (SD)]], 0)</f>
        <v>0</v>
      </c>
      <c r="J286" s="106">
        <f>IFERROR(Fitness[[#This Row],[Charge hebdo]]*Fitness[[#This Row],[Monotonie]], 0)</f>
        <v>0</v>
      </c>
      <c r="K286" s="106">
        <f>IFERROR(Fitness[[#This Row],[Charge hebdo]]-Fitness[[#This Row],[Fatigue]], 0)</f>
        <v>0</v>
      </c>
      <c r="L286" s="105" t="str" cm="1">
        <f t="array" ref="L286">IFERROR(INDEX(EDF[[Total EDF]:[Total EDF]], MATCH(1, (EDF[[Nom]:[Nom]]=$D$4)*(EDF[[Date]:[Date]]=Fitness[[#This Row],[Date]]), 0)),"")</f>
        <v/>
      </c>
      <c r="M286" s="105">
        <f t="shared" si="88"/>
        <v>15.333333333333334</v>
      </c>
      <c r="N286" s="105" t="str" cm="1">
        <f t="array" ref="N286">IFERROR(INDEX(EDF[[Humeur]:[Humeur]], MATCH(1, (EDF[[Nom]:[Nom]]=$D$4)*(EDF[[Date]:[Date]]=Fitness[[#This Row],[Date]]), 0)),"")</f>
        <v/>
      </c>
      <c r="O286" s="105">
        <f t="shared" si="4"/>
        <v>2.3333333333333335</v>
      </c>
      <c r="P286" s="105" t="str" cm="1">
        <f t="array" ref="P286">IFERROR(INDEX(EDF[[Stress]:[Stress]], MATCH(1, (EDF[[Nom]:[Nom]]=$D$4)*(EDF[[Date]:[Date]]=Fitness[[#This Row],[Date]]), 0)),"")</f>
        <v/>
      </c>
      <c r="Q286" s="105">
        <f t="shared" si="5"/>
        <v>2.3333333333333335</v>
      </c>
      <c r="R286" s="105" t="str" cm="1">
        <f t="array" ref="R286">IFERROR(INDEX(EDF[[Sommeil]:[Sommeil]], MATCH(1, (EDF[[Nom]:[Nom]]=$D$4)*(EDF[[Date]:[Date]]=Fitness[[#This Row],[Date]]), 0)),"")</f>
        <v/>
      </c>
      <c r="S286" s="105">
        <f t="shared" si="6"/>
        <v>2</v>
      </c>
      <c r="T286" s="105" t="str" cm="1">
        <f t="array" ref="T286">IFERROR(INDEX(EDF[[Etat Physique]:[Etat Physique]], MATCH(1, (EDF[[Nom]:[Nom]]=$D$4)*(EDF[[Date]:[Date]]=Fitness[[#This Row],[Date]]), 0)),"")</f>
        <v/>
      </c>
      <c r="U286" s="105">
        <f t="shared" si="7"/>
        <v>1.6666666666666667</v>
      </c>
      <c r="V286" s="105" t="str" cm="1">
        <f t="array" ref="V286">IFERROR(INDEX(EDF[[Hydratation]:[Hydratation]], MATCH(1, (EDF[[Nom]:[Nom]]=$D$4)*(EDF[[Date]:[Date]]=Fitness[[#This Row],[Date]]), 0)),"")</f>
        <v/>
      </c>
      <c r="W286" s="105">
        <f t="shared" si="8"/>
        <v>3</v>
      </c>
      <c r="X286" s="105" t="str" cm="1">
        <f t="array" ref="X286">IFERROR(INDEX(EDF[[Nutrition]:[Nutrition]], MATCH(1, (EDF[[Nom]:[Nom]]=$D$4)*(EDF[[Date]:[Date]]=Fitness[[#This Row],[Date]]), 0)),"")</f>
        <v/>
      </c>
      <c r="Y286" s="105">
        <f t="shared" si="9"/>
        <v>4</v>
      </c>
      <c r="Z286" s="5" t="str" cm="1">
        <f t="array" ref="Z286">IFERROR(INDEX(RPE[[Investissement du jour]:[Investissement du jour]], MATCH(1, (RPE[[Nom]:[Nom]]=$D$4)*(RPE[[Date]:[Date]]=Fitness[[#This Row],[Date]]), 0)), "")</f>
        <v/>
      </c>
      <c r="AB286" s="4"/>
      <c r="AC286" s="4"/>
      <c r="AF286" s="4"/>
      <c r="AG286" s="4"/>
      <c r="AH286" s="4"/>
      <c r="AI286" s="4"/>
      <c r="AJ286" s="4"/>
      <c r="AL286" s="4"/>
      <c r="AM286" s="4"/>
      <c r="AP286" s="4"/>
      <c r="AQ286" s="4"/>
      <c r="AR286" s="4"/>
      <c r="AS286" s="4"/>
      <c r="AT286" s="4"/>
      <c r="AU286" s="4"/>
      <c r="AV286" s="4"/>
    </row>
    <row r="287" spans="3:48" x14ac:dyDescent="0.2">
      <c r="C287" s="95">
        <f t="shared" si="89"/>
        <v>45282</v>
      </c>
      <c r="D287" s="96">
        <v>45282</v>
      </c>
      <c r="E287" s="106" cm="1">
        <f t="array" ref="E287">IFERROR(INDEX(RPE[[sRPE_tot]:[sRPE_tot]], MATCH(1, (RPE[[Nom]:[Nom]]=$D$4)*(RPE[[Date]:[Date]]=Fitness[[#This Row],[Date]]), 0)), 0)</f>
        <v>0</v>
      </c>
      <c r="F287" s="106">
        <f t="shared" si="102"/>
        <v>0</v>
      </c>
      <c r="G287" s="106">
        <f t="shared" si="103"/>
        <v>0</v>
      </c>
      <c r="H287" s="106">
        <f t="shared" si="104"/>
        <v>0</v>
      </c>
      <c r="I287" s="106">
        <f>IFERROR(Fitness[[#This Row],[Charge moy]]/Fitness[[#This Row],[ET (SD)]], 0)</f>
        <v>0</v>
      </c>
      <c r="J287" s="106">
        <f>IFERROR(Fitness[[#This Row],[Charge hebdo]]*Fitness[[#This Row],[Monotonie]], 0)</f>
        <v>0</v>
      </c>
      <c r="K287" s="106">
        <f>IFERROR(Fitness[[#This Row],[Charge hebdo]]-Fitness[[#This Row],[Fatigue]], 0)</f>
        <v>0</v>
      </c>
      <c r="L287" s="105" t="str" cm="1">
        <f t="array" ref="L287">IFERROR(INDEX(EDF[[Total EDF]:[Total EDF]], MATCH(1, (EDF[[Nom]:[Nom]]=$D$4)*(EDF[[Date]:[Date]]=Fitness[[#This Row],[Date]]), 0)),"")</f>
        <v/>
      </c>
      <c r="M287" s="105">
        <f t="shared" si="88"/>
        <v>15.333333333333334</v>
      </c>
      <c r="N287" s="105" t="str" cm="1">
        <f t="array" ref="N287">IFERROR(INDEX(EDF[[Humeur]:[Humeur]], MATCH(1, (EDF[[Nom]:[Nom]]=$D$4)*(EDF[[Date]:[Date]]=Fitness[[#This Row],[Date]]), 0)),"")</f>
        <v/>
      </c>
      <c r="O287" s="105">
        <f t="shared" ref="O287" si="129">IFERROR(AVERAGE(N280:N286), "")</f>
        <v>2.3333333333333335</v>
      </c>
      <c r="P287" s="105" t="str" cm="1">
        <f t="array" ref="P287">IFERROR(INDEX(EDF[[Stress]:[Stress]], MATCH(1, (EDF[[Nom]:[Nom]]=$D$4)*(EDF[[Date]:[Date]]=Fitness[[#This Row],[Date]]), 0)),"")</f>
        <v/>
      </c>
      <c r="Q287" s="105">
        <f t="shared" ref="Q287" si="130">IFERROR(AVERAGE(P280:P286), "")</f>
        <v>2.3333333333333335</v>
      </c>
      <c r="R287" s="105" t="str" cm="1">
        <f t="array" ref="R287">IFERROR(INDEX(EDF[[Sommeil]:[Sommeil]], MATCH(1, (EDF[[Nom]:[Nom]]=$D$4)*(EDF[[Date]:[Date]]=Fitness[[#This Row],[Date]]), 0)),"")</f>
        <v/>
      </c>
      <c r="S287" s="105">
        <f t="shared" ref="S287" si="131">IFERROR(AVERAGE(R280:R286), "")</f>
        <v>2</v>
      </c>
      <c r="T287" s="105" t="str" cm="1">
        <f t="array" ref="T287">IFERROR(INDEX(EDF[[Etat Physique]:[Etat Physique]], MATCH(1, (EDF[[Nom]:[Nom]]=$D$4)*(EDF[[Date]:[Date]]=Fitness[[#This Row],[Date]]), 0)),"")</f>
        <v/>
      </c>
      <c r="U287" s="105">
        <f t="shared" ref="U287" si="132">IFERROR(AVERAGE(T280:T286), "")</f>
        <v>1.6666666666666667</v>
      </c>
      <c r="V287" s="105" t="str" cm="1">
        <f t="array" ref="V287">IFERROR(INDEX(EDF[[Hydratation]:[Hydratation]], MATCH(1, (EDF[[Nom]:[Nom]]=$D$4)*(EDF[[Date]:[Date]]=Fitness[[#This Row],[Date]]), 0)),"")</f>
        <v/>
      </c>
      <c r="W287" s="105">
        <f t="shared" ref="W287" si="133">IFERROR(AVERAGE(V280:V286), "")</f>
        <v>3</v>
      </c>
      <c r="X287" s="105" t="str" cm="1">
        <f t="array" ref="X287">IFERROR(INDEX(EDF[[Nutrition]:[Nutrition]], MATCH(1, (EDF[[Nom]:[Nom]]=$D$4)*(EDF[[Date]:[Date]]=Fitness[[#This Row],[Date]]), 0)),"")</f>
        <v/>
      </c>
      <c r="Y287" s="105">
        <f t="shared" ref="Y287" si="134">IFERROR(AVERAGE(X280:X286), "")</f>
        <v>4</v>
      </c>
      <c r="Z287" s="5" t="str" cm="1">
        <f t="array" ref="Z287">IFERROR(INDEX(RPE[[Investissement du jour]:[Investissement du jour]], MATCH(1, (RPE[[Nom]:[Nom]]=$D$4)*(RPE[[Date]:[Date]]=Fitness[[#This Row],[Date]]), 0)), "")</f>
        <v/>
      </c>
      <c r="AB287" s="4"/>
      <c r="AC287" s="4"/>
      <c r="AF287" s="4"/>
      <c r="AG287" s="4"/>
      <c r="AH287" s="4"/>
      <c r="AI287" s="4"/>
      <c r="AJ287" s="4"/>
      <c r="AL287" s="4"/>
      <c r="AM287" s="4"/>
      <c r="AP287" s="4"/>
      <c r="AQ287" s="4"/>
      <c r="AR287" s="4"/>
      <c r="AS287" s="4"/>
      <c r="AT287" s="4"/>
      <c r="AU287" s="4"/>
      <c r="AV287" s="4"/>
    </row>
    <row r="288" spans="3:48" x14ac:dyDescent="0.2">
      <c r="C288" s="95">
        <f t="shared" si="89"/>
        <v>45283</v>
      </c>
      <c r="D288" s="96">
        <v>45283</v>
      </c>
      <c r="E288" s="106" cm="1">
        <f t="array" ref="E288">IFERROR(INDEX(RPE[[sRPE_tot]:[sRPE_tot]], MATCH(1, (RPE[[Nom]:[Nom]]=$D$4)*(RPE[[Date]:[Date]]=Fitness[[#This Row],[Date]]), 0)), 0)</f>
        <v>0</v>
      </c>
      <c r="F288" s="106">
        <f t="shared" si="102"/>
        <v>0</v>
      </c>
      <c r="G288" s="106">
        <f t="shared" si="103"/>
        <v>0</v>
      </c>
      <c r="H288" s="106">
        <f t="shared" si="104"/>
        <v>0</v>
      </c>
      <c r="I288" s="106">
        <f>IFERROR(Fitness[[#This Row],[Charge moy]]/Fitness[[#This Row],[ET (SD)]], 0)</f>
        <v>0</v>
      </c>
      <c r="J288" s="106">
        <f>IFERROR(Fitness[[#This Row],[Charge hebdo]]*Fitness[[#This Row],[Monotonie]], 0)</f>
        <v>0</v>
      </c>
      <c r="K288" s="106">
        <f>IFERROR(Fitness[[#This Row],[Charge hebdo]]-Fitness[[#This Row],[Fatigue]], 0)</f>
        <v>0</v>
      </c>
      <c r="L288" s="105" t="str" cm="1">
        <f t="array" ref="L288">IFERROR(INDEX(EDF[[Total EDF]:[Total EDF]], MATCH(1, (EDF[[Nom]:[Nom]]=$D$4)*(EDF[[Date]:[Date]]=Fitness[[#This Row],[Date]]), 0)),"")</f>
        <v/>
      </c>
      <c r="M288" s="105">
        <f t="shared" si="88"/>
        <v>16.5</v>
      </c>
      <c r="N288" s="105" t="str" cm="1">
        <f t="array" ref="N288">IFERROR(INDEX(EDF[[Humeur]:[Humeur]], MATCH(1, (EDF[[Nom]:[Nom]]=$D$4)*(EDF[[Date]:[Date]]=Fitness[[#This Row],[Date]]), 0)),"")</f>
        <v/>
      </c>
      <c r="O288" s="105">
        <f t="shared" si="4"/>
        <v>3</v>
      </c>
      <c r="P288" s="105" t="str" cm="1">
        <f t="array" ref="P288">IFERROR(INDEX(EDF[[Stress]:[Stress]], MATCH(1, (EDF[[Nom]:[Nom]]=$D$4)*(EDF[[Date]:[Date]]=Fitness[[#This Row],[Date]]), 0)),"")</f>
        <v/>
      </c>
      <c r="Q288" s="105">
        <f t="shared" si="5"/>
        <v>3</v>
      </c>
      <c r="R288" s="105" t="str" cm="1">
        <f t="array" ref="R288">IFERROR(INDEX(EDF[[Sommeil]:[Sommeil]], MATCH(1, (EDF[[Nom]:[Nom]]=$D$4)*(EDF[[Date]:[Date]]=Fitness[[#This Row],[Date]]), 0)),"")</f>
        <v/>
      </c>
      <c r="S288" s="105">
        <f t="shared" si="6"/>
        <v>2</v>
      </c>
      <c r="T288" s="105" t="str" cm="1">
        <f t="array" ref="T288">IFERROR(INDEX(EDF[[Etat Physique]:[Etat Physique]], MATCH(1, (EDF[[Nom]:[Nom]]=$D$4)*(EDF[[Date]:[Date]]=Fitness[[#This Row],[Date]]), 0)),"")</f>
        <v/>
      </c>
      <c r="U288" s="105">
        <f t="shared" si="7"/>
        <v>1.5</v>
      </c>
      <c r="V288" s="105" t="str" cm="1">
        <f t="array" ref="V288">IFERROR(INDEX(EDF[[Hydratation]:[Hydratation]], MATCH(1, (EDF[[Nom]:[Nom]]=$D$4)*(EDF[[Date]:[Date]]=Fitness[[#This Row],[Date]]), 0)),"")</f>
        <v/>
      </c>
      <c r="W288" s="105">
        <f t="shared" si="8"/>
        <v>3</v>
      </c>
      <c r="X288" s="105" t="str" cm="1">
        <f t="array" ref="X288">IFERROR(INDEX(EDF[[Nutrition]:[Nutrition]], MATCH(1, (EDF[[Nom]:[Nom]]=$D$4)*(EDF[[Date]:[Date]]=Fitness[[#This Row],[Date]]), 0)),"")</f>
        <v/>
      </c>
      <c r="Y288" s="105">
        <f t="shared" si="9"/>
        <v>4</v>
      </c>
      <c r="Z288" s="5" t="str" cm="1">
        <f t="array" ref="Z288">IFERROR(INDEX(RPE[[Investissement du jour]:[Investissement du jour]], MATCH(1, (RPE[[Nom]:[Nom]]=$D$4)*(RPE[[Date]:[Date]]=Fitness[[#This Row],[Date]]), 0)), "")</f>
        <v/>
      </c>
      <c r="AB288" s="4"/>
      <c r="AC288" s="4"/>
      <c r="AF288" s="4"/>
      <c r="AG288" s="4"/>
      <c r="AH288" s="4"/>
      <c r="AI288" s="4"/>
      <c r="AJ288" s="4"/>
      <c r="AL288" s="4"/>
      <c r="AM288" s="4"/>
      <c r="AP288" s="4"/>
      <c r="AQ288" s="4"/>
      <c r="AR288" s="4"/>
      <c r="AS288" s="4"/>
      <c r="AT288" s="4"/>
      <c r="AU288" s="4"/>
      <c r="AV288" s="4"/>
    </row>
    <row r="289" spans="3:48" x14ac:dyDescent="0.2">
      <c r="C289" s="95">
        <f t="shared" si="89"/>
        <v>45284</v>
      </c>
      <c r="D289" s="96">
        <v>45284</v>
      </c>
      <c r="E289" s="106" cm="1">
        <f t="array" ref="E289">IFERROR(INDEX(RPE[[sRPE_tot]:[sRPE_tot]], MATCH(1, (RPE[[Nom]:[Nom]]=$D$4)*(RPE[[Date]:[Date]]=Fitness[[#This Row],[Date]]), 0)), 0)</f>
        <v>0</v>
      </c>
      <c r="F289" s="106">
        <f t="shared" si="102"/>
        <v>0</v>
      </c>
      <c r="G289" s="106">
        <f t="shared" si="103"/>
        <v>0</v>
      </c>
      <c r="H289" s="106">
        <f t="shared" si="104"/>
        <v>0</v>
      </c>
      <c r="I289" s="106">
        <f>IFERROR(Fitness[[#This Row],[Charge moy]]/Fitness[[#This Row],[ET (SD)]], 0)</f>
        <v>0</v>
      </c>
      <c r="J289" s="106">
        <f>IFERROR(Fitness[[#This Row],[Charge hebdo]]*Fitness[[#This Row],[Monotonie]], 0)</f>
        <v>0</v>
      </c>
      <c r="K289" s="106">
        <f>IFERROR(Fitness[[#This Row],[Charge hebdo]]-Fitness[[#This Row],[Fatigue]], 0)</f>
        <v>0</v>
      </c>
      <c r="L289" s="105" t="str" cm="1">
        <f t="array" ref="L289">IFERROR(INDEX(EDF[[Total EDF]:[Total EDF]], MATCH(1, (EDF[[Nom]:[Nom]]=$D$4)*(EDF[[Date]:[Date]]=Fitness[[#This Row],[Date]]), 0)),"")</f>
        <v/>
      </c>
      <c r="M289" s="105">
        <f t="shared" si="88"/>
        <v>16.5</v>
      </c>
      <c r="N289" s="105" t="str" cm="1">
        <f t="array" ref="N289">IFERROR(INDEX(EDF[[Humeur]:[Humeur]], MATCH(1, (EDF[[Nom]:[Nom]]=$D$4)*(EDF[[Date]:[Date]]=Fitness[[#This Row],[Date]]), 0)),"")</f>
        <v/>
      </c>
      <c r="O289" s="105">
        <f t="shared" ref="O289" si="135">IFERROR(AVERAGE(N282:N288), "")</f>
        <v>3</v>
      </c>
      <c r="P289" s="105" t="str" cm="1">
        <f t="array" ref="P289">IFERROR(INDEX(EDF[[Stress]:[Stress]], MATCH(1, (EDF[[Nom]:[Nom]]=$D$4)*(EDF[[Date]:[Date]]=Fitness[[#This Row],[Date]]), 0)),"")</f>
        <v/>
      </c>
      <c r="Q289" s="105">
        <f t="shared" ref="Q289" si="136">IFERROR(AVERAGE(P282:P288), "")</f>
        <v>3</v>
      </c>
      <c r="R289" s="105" t="str" cm="1">
        <f t="array" ref="R289">IFERROR(INDEX(EDF[[Sommeil]:[Sommeil]], MATCH(1, (EDF[[Nom]:[Nom]]=$D$4)*(EDF[[Date]:[Date]]=Fitness[[#This Row],[Date]]), 0)),"")</f>
        <v/>
      </c>
      <c r="S289" s="105">
        <f t="shared" ref="S289" si="137">IFERROR(AVERAGE(R282:R288), "")</f>
        <v>2</v>
      </c>
      <c r="T289" s="105" t="str" cm="1">
        <f t="array" ref="T289">IFERROR(INDEX(EDF[[Etat Physique]:[Etat Physique]], MATCH(1, (EDF[[Nom]:[Nom]]=$D$4)*(EDF[[Date]:[Date]]=Fitness[[#This Row],[Date]]), 0)),"")</f>
        <v/>
      </c>
      <c r="U289" s="105">
        <f t="shared" ref="U289" si="138">IFERROR(AVERAGE(T282:T288), "")</f>
        <v>1.5</v>
      </c>
      <c r="V289" s="105" t="str" cm="1">
        <f t="array" ref="V289">IFERROR(INDEX(EDF[[Hydratation]:[Hydratation]], MATCH(1, (EDF[[Nom]:[Nom]]=$D$4)*(EDF[[Date]:[Date]]=Fitness[[#This Row],[Date]]), 0)),"")</f>
        <v/>
      </c>
      <c r="W289" s="105">
        <f t="shared" ref="W289" si="139">IFERROR(AVERAGE(V282:V288), "")</f>
        <v>3</v>
      </c>
      <c r="X289" s="105" t="str" cm="1">
        <f t="array" ref="X289">IFERROR(INDEX(EDF[[Nutrition]:[Nutrition]], MATCH(1, (EDF[[Nom]:[Nom]]=$D$4)*(EDF[[Date]:[Date]]=Fitness[[#This Row],[Date]]), 0)),"")</f>
        <v/>
      </c>
      <c r="Y289" s="105">
        <f t="shared" ref="Y289" si="140">IFERROR(AVERAGE(X282:X288), "")</f>
        <v>4</v>
      </c>
      <c r="Z289" s="5" t="str" cm="1">
        <f t="array" ref="Z289">IFERROR(INDEX(RPE[[Investissement du jour]:[Investissement du jour]], MATCH(1, (RPE[[Nom]:[Nom]]=$D$4)*(RPE[[Date]:[Date]]=Fitness[[#This Row],[Date]]), 0)), "")</f>
        <v/>
      </c>
      <c r="AB289" s="4"/>
      <c r="AC289" s="4"/>
      <c r="AF289" s="4"/>
      <c r="AG289" s="4"/>
      <c r="AH289" s="4"/>
      <c r="AI289" s="4"/>
      <c r="AJ289" s="4"/>
      <c r="AL289" s="4"/>
      <c r="AM289" s="4"/>
      <c r="AP289" s="4"/>
      <c r="AQ289" s="4"/>
      <c r="AR289" s="4"/>
      <c r="AS289" s="4"/>
      <c r="AT289" s="4"/>
      <c r="AU289" s="4"/>
      <c r="AV289" s="4"/>
    </row>
    <row r="290" spans="3:48" x14ac:dyDescent="0.2">
      <c r="C290" s="95">
        <f t="shared" si="89"/>
        <v>45285</v>
      </c>
      <c r="D290" s="96">
        <v>45285</v>
      </c>
      <c r="E290" s="106" cm="1">
        <f t="array" ref="E290">IFERROR(INDEX(RPE[[sRPE_tot]:[sRPE_tot]], MATCH(1, (RPE[[Nom]:[Nom]]=$D$4)*(RPE[[Date]:[Date]]=Fitness[[#This Row],[Date]]), 0)), 0)</f>
        <v>0</v>
      </c>
      <c r="F290" s="106">
        <f t="shared" si="102"/>
        <v>0</v>
      </c>
      <c r="G290" s="106">
        <f t="shared" si="103"/>
        <v>0</v>
      </c>
      <c r="H290" s="106">
        <f t="shared" si="104"/>
        <v>0</v>
      </c>
      <c r="I290" s="106">
        <f>IFERROR(Fitness[[#This Row],[Charge moy]]/Fitness[[#This Row],[ET (SD)]], 0)</f>
        <v>0</v>
      </c>
      <c r="J290" s="106">
        <f>IFERROR(Fitness[[#This Row],[Charge hebdo]]*Fitness[[#This Row],[Monotonie]], 0)</f>
        <v>0</v>
      </c>
      <c r="K290" s="106">
        <f>IFERROR(Fitness[[#This Row],[Charge hebdo]]-Fitness[[#This Row],[Fatigue]], 0)</f>
        <v>0</v>
      </c>
      <c r="L290" s="105" t="str" cm="1">
        <f t="array" ref="L290">IFERROR(INDEX(EDF[[Total EDF]:[Total EDF]], MATCH(1, (EDF[[Nom]:[Nom]]=$D$4)*(EDF[[Date]:[Date]]=Fitness[[#This Row],[Date]]), 0)),"")</f>
        <v/>
      </c>
      <c r="M290" s="105">
        <f t="shared" si="88"/>
        <v>16.5</v>
      </c>
      <c r="N290" s="105" t="str" cm="1">
        <f t="array" ref="N290">IFERROR(INDEX(EDF[[Humeur]:[Humeur]], MATCH(1, (EDF[[Nom]:[Nom]]=$D$4)*(EDF[[Date]:[Date]]=Fitness[[#This Row],[Date]]), 0)),"")</f>
        <v/>
      </c>
      <c r="O290" s="105">
        <f t="shared" si="4"/>
        <v>3</v>
      </c>
      <c r="P290" s="105" t="str" cm="1">
        <f t="array" ref="P290">IFERROR(INDEX(EDF[[Stress]:[Stress]], MATCH(1, (EDF[[Nom]:[Nom]]=$D$4)*(EDF[[Date]:[Date]]=Fitness[[#This Row],[Date]]), 0)),"")</f>
        <v/>
      </c>
      <c r="Q290" s="105">
        <f t="shared" si="5"/>
        <v>3</v>
      </c>
      <c r="R290" s="105" t="str" cm="1">
        <f t="array" ref="R290">IFERROR(INDEX(EDF[[Sommeil]:[Sommeil]], MATCH(1, (EDF[[Nom]:[Nom]]=$D$4)*(EDF[[Date]:[Date]]=Fitness[[#This Row],[Date]]), 0)),"")</f>
        <v/>
      </c>
      <c r="S290" s="105">
        <f t="shared" si="6"/>
        <v>2</v>
      </c>
      <c r="T290" s="105" t="str" cm="1">
        <f t="array" ref="T290">IFERROR(INDEX(EDF[[Etat Physique]:[Etat Physique]], MATCH(1, (EDF[[Nom]:[Nom]]=$D$4)*(EDF[[Date]:[Date]]=Fitness[[#This Row],[Date]]), 0)),"")</f>
        <v/>
      </c>
      <c r="U290" s="105">
        <f t="shared" si="7"/>
        <v>1.5</v>
      </c>
      <c r="V290" s="105" t="str" cm="1">
        <f t="array" ref="V290">IFERROR(INDEX(EDF[[Hydratation]:[Hydratation]], MATCH(1, (EDF[[Nom]:[Nom]]=$D$4)*(EDF[[Date]:[Date]]=Fitness[[#This Row],[Date]]), 0)),"")</f>
        <v/>
      </c>
      <c r="W290" s="105">
        <f t="shared" si="8"/>
        <v>3</v>
      </c>
      <c r="X290" s="105" t="str" cm="1">
        <f t="array" ref="X290">IFERROR(INDEX(EDF[[Nutrition]:[Nutrition]], MATCH(1, (EDF[[Nom]:[Nom]]=$D$4)*(EDF[[Date]:[Date]]=Fitness[[#This Row],[Date]]), 0)),"")</f>
        <v/>
      </c>
      <c r="Y290" s="105">
        <f t="shared" si="9"/>
        <v>4</v>
      </c>
      <c r="Z290" s="5" t="str" cm="1">
        <f t="array" ref="Z290">IFERROR(INDEX(RPE[[Investissement du jour]:[Investissement du jour]], MATCH(1, (RPE[[Nom]:[Nom]]=$D$4)*(RPE[[Date]:[Date]]=Fitness[[#This Row],[Date]]), 0)), "")</f>
        <v/>
      </c>
      <c r="AB290" s="4"/>
      <c r="AC290" s="4"/>
      <c r="AF290" s="4"/>
      <c r="AG290" s="4"/>
      <c r="AH290" s="4"/>
      <c r="AI290" s="4"/>
      <c r="AJ290" s="4"/>
      <c r="AL290" s="4"/>
      <c r="AM290" s="4"/>
      <c r="AP290" s="4"/>
      <c r="AQ290" s="4"/>
      <c r="AR290" s="4"/>
      <c r="AS290" s="4"/>
      <c r="AT290" s="4"/>
      <c r="AU290" s="4"/>
      <c r="AV290" s="4"/>
    </row>
    <row r="291" spans="3:48" x14ac:dyDescent="0.2">
      <c r="C291" s="95">
        <f t="shared" si="89"/>
        <v>45286</v>
      </c>
      <c r="D291" s="96">
        <v>45286</v>
      </c>
      <c r="E291" s="106" cm="1">
        <f t="array" ref="E291">IFERROR(INDEX(RPE[[sRPE_tot]:[sRPE_tot]], MATCH(1, (RPE[[Nom]:[Nom]]=$D$4)*(RPE[[Date]:[Date]]=Fitness[[#This Row],[Date]]), 0)), 0)</f>
        <v>0</v>
      </c>
      <c r="F291" s="106">
        <f t="shared" si="102"/>
        <v>0</v>
      </c>
      <c r="G291" s="106">
        <f t="shared" si="103"/>
        <v>0</v>
      </c>
      <c r="H291" s="106">
        <f t="shared" si="104"/>
        <v>0</v>
      </c>
      <c r="I291" s="106">
        <f>IFERROR(Fitness[[#This Row],[Charge moy]]/Fitness[[#This Row],[ET (SD)]], 0)</f>
        <v>0</v>
      </c>
      <c r="J291" s="106">
        <f>IFERROR(Fitness[[#This Row],[Charge hebdo]]*Fitness[[#This Row],[Monotonie]], 0)</f>
        <v>0</v>
      </c>
      <c r="K291" s="106">
        <f>IFERROR(Fitness[[#This Row],[Charge hebdo]]-Fitness[[#This Row],[Fatigue]], 0)</f>
        <v>0</v>
      </c>
      <c r="L291" s="105" t="str" cm="1">
        <f t="array" ref="L291">IFERROR(INDEX(EDF[[Total EDF]:[Total EDF]], MATCH(1, (EDF[[Nom]:[Nom]]=$D$4)*(EDF[[Date]:[Date]]=Fitness[[#This Row],[Date]]), 0)),"")</f>
        <v/>
      </c>
      <c r="M291" s="105">
        <f t="shared" si="88"/>
        <v>16.5</v>
      </c>
      <c r="N291" s="105" t="str" cm="1">
        <f t="array" ref="N291">IFERROR(INDEX(EDF[[Humeur]:[Humeur]], MATCH(1, (EDF[[Nom]:[Nom]]=$D$4)*(EDF[[Date]:[Date]]=Fitness[[#This Row],[Date]]), 0)),"")</f>
        <v/>
      </c>
      <c r="O291" s="105">
        <f t="shared" si="4"/>
        <v>3</v>
      </c>
      <c r="P291" s="105" t="str" cm="1">
        <f t="array" ref="P291">IFERROR(INDEX(EDF[[Stress]:[Stress]], MATCH(1, (EDF[[Nom]:[Nom]]=$D$4)*(EDF[[Date]:[Date]]=Fitness[[#This Row],[Date]]), 0)),"")</f>
        <v/>
      </c>
      <c r="Q291" s="105">
        <f t="shared" si="5"/>
        <v>3</v>
      </c>
      <c r="R291" s="105" t="str" cm="1">
        <f t="array" ref="R291">IFERROR(INDEX(EDF[[Sommeil]:[Sommeil]], MATCH(1, (EDF[[Nom]:[Nom]]=$D$4)*(EDF[[Date]:[Date]]=Fitness[[#This Row],[Date]]), 0)),"")</f>
        <v/>
      </c>
      <c r="S291" s="105">
        <f t="shared" si="6"/>
        <v>2</v>
      </c>
      <c r="T291" s="105" t="str" cm="1">
        <f t="array" ref="T291">IFERROR(INDEX(EDF[[Etat Physique]:[Etat Physique]], MATCH(1, (EDF[[Nom]:[Nom]]=$D$4)*(EDF[[Date]:[Date]]=Fitness[[#This Row],[Date]]), 0)),"")</f>
        <v/>
      </c>
      <c r="U291" s="105">
        <f t="shared" si="7"/>
        <v>1.5</v>
      </c>
      <c r="V291" s="105" t="str" cm="1">
        <f t="array" ref="V291">IFERROR(INDEX(EDF[[Hydratation]:[Hydratation]], MATCH(1, (EDF[[Nom]:[Nom]]=$D$4)*(EDF[[Date]:[Date]]=Fitness[[#This Row],[Date]]), 0)),"")</f>
        <v/>
      </c>
      <c r="W291" s="105">
        <f t="shared" si="8"/>
        <v>3</v>
      </c>
      <c r="X291" s="105" t="str" cm="1">
        <f t="array" ref="X291">IFERROR(INDEX(EDF[[Nutrition]:[Nutrition]], MATCH(1, (EDF[[Nom]:[Nom]]=$D$4)*(EDF[[Date]:[Date]]=Fitness[[#This Row],[Date]]), 0)),"")</f>
        <v/>
      </c>
      <c r="Y291" s="105">
        <f t="shared" si="9"/>
        <v>4</v>
      </c>
      <c r="Z291" s="5" t="str" cm="1">
        <f t="array" ref="Z291">IFERROR(INDEX(RPE[[Investissement du jour]:[Investissement du jour]], MATCH(1, (RPE[[Nom]:[Nom]]=$D$4)*(RPE[[Date]:[Date]]=Fitness[[#This Row],[Date]]), 0)), "")</f>
        <v/>
      </c>
      <c r="AB291" s="4"/>
      <c r="AC291" s="4"/>
      <c r="AF291" s="4"/>
      <c r="AG291" s="4"/>
      <c r="AH291" s="4"/>
      <c r="AI291" s="4"/>
      <c r="AJ291" s="4"/>
      <c r="AL291" s="4"/>
      <c r="AM291" s="4"/>
      <c r="AP291" s="4"/>
      <c r="AQ291" s="4"/>
      <c r="AR291" s="4"/>
      <c r="AS291" s="4"/>
      <c r="AT291" s="4"/>
      <c r="AU291" s="4"/>
      <c r="AV291" s="4"/>
    </row>
    <row r="292" spans="3:48" x14ac:dyDescent="0.2">
      <c r="C292" s="95">
        <f t="shared" si="89"/>
        <v>45287</v>
      </c>
      <c r="D292" s="96">
        <v>45287</v>
      </c>
      <c r="E292" s="106" cm="1">
        <f t="array" ref="E292">IFERROR(INDEX(RPE[[sRPE_tot]:[sRPE_tot]], MATCH(1, (RPE[[Nom]:[Nom]]=$D$4)*(RPE[[Date]:[Date]]=Fitness[[#This Row],[Date]]), 0)), 0)</f>
        <v>0</v>
      </c>
      <c r="F292" s="106">
        <f t="shared" si="102"/>
        <v>0</v>
      </c>
      <c r="G292" s="106">
        <f t="shared" si="103"/>
        <v>0</v>
      </c>
      <c r="H292" s="106">
        <f t="shared" si="104"/>
        <v>0</v>
      </c>
      <c r="I292" s="106">
        <f>IFERROR(Fitness[[#This Row],[Charge moy]]/Fitness[[#This Row],[ET (SD)]], 0)</f>
        <v>0</v>
      </c>
      <c r="J292" s="106">
        <f>IFERROR(Fitness[[#This Row],[Charge hebdo]]*Fitness[[#This Row],[Monotonie]], 0)</f>
        <v>0</v>
      </c>
      <c r="K292" s="106">
        <f>IFERROR(Fitness[[#This Row],[Charge hebdo]]-Fitness[[#This Row],[Fatigue]], 0)</f>
        <v>0</v>
      </c>
      <c r="L292" s="105" t="str" cm="1">
        <f t="array" ref="L292">IFERROR(INDEX(EDF[[Total EDF]:[Total EDF]], MATCH(1, (EDF[[Nom]:[Nom]]=$D$4)*(EDF[[Date]:[Date]]=Fitness[[#This Row],[Date]]), 0)),"")</f>
        <v/>
      </c>
      <c r="M292" s="105">
        <f t="shared" si="88"/>
        <v>17</v>
      </c>
      <c r="N292" s="105" t="str" cm="1">
        <f t="array" ref="N292">IFERROR(INDEX(EDF[[Humeur]:[Humeur]], MATCH(1, (EDF[[Nom]:[Nom]]=$D$4)*(EDF[[Date]:[Date]]=Fitness[[#This Row],[Date]]), 0)),"")</f>
        <v/>
      </c>
      <c r="O292" s="105">
        <f t="shared" si="4"/>
        <v>3</v>
      </c>
      <c r="P292" s="105" t="str" cm="1">
        <f t="array" ref="P292">IFERROR(INDEX(EDF[[Stress]:[Stress]], MATCH(1, (EDF[[Nom]:[Nom]]=$D$4)*(EDF[[Date]:[Date]]=Fitness[[#This Row],[Date]]), 0)),"")</f>
        <v/>
      </c>
      <c r="Q292" s="105">
        <f t="shared" si="5"/>
        <v>3</v>
      </c>
      <c r="R292" s="105" t="str" cm="1">
        <f t="array" ref="R292">IFERROR(INDEX(EDF[[Sommeil]:[Sommeil]], MATCH(1, (EDF[[Nom]:[Nom]]=$D$4)*(EDF[[Date]:[Date]]=Fitness[[#This Row],[Date]]), 0)),"")</f>
        <v/>
      </c>
      <c r="S292" s="105">
        <f t="shared" si="6"/>
        <v>2</v>
      </c>
      <c r="T292" s="105" t="str" cm="1">
        <f t="array" ref="T292">IFERROR(INDEX(EDF[[Etat Physique]:[Etat Physique]], MATCH(1, (EDF[[Nom]:[Nom]]=$D$4)*(EDF[[Date]:[Date]]=Fitness[[#This Row],[Date]]), 0)),"")</f>
        <v/>
      </c>
      <c r="U292" s="105">
        <f t="shared" si="7"/>
        <v>2</v>
      </c>
      <c r="V292" s="105" t="str" cm="1">
        <f t="array" ref="V292">IFERROR(INDEX(EDF[[Hydratation]:[Hydratation]], MATCH(1, (EDF[[Nom]:[Nom]]=$D$4)*(EDF[[Date]:[Date]]=Fitness[[#This Row],[Date]]), 0)),"")</f>
        <v/>
      </c>
      <c r="W292" s="105">
        <f t="shared" si="8"/>
        <v>3</v>
      </c>
      <c r="X292" s="105" t="str" cm="1">
        <f t="array" ref="X292">IFERROR(INDEX(EDF[[Nutrition]:[Nutrition]], MATCH(1, (EDF[[Nom]:[Nom]]=$D$4)*(EDF[[Date]:[Date]]=Fitness[[#This Row],[Date]]), 0)),"")</f>
        <v/>
      </c>
      <c r="Y292" s="105">
        <f t="shared" si="9"/>
        <v>4</v>
      </c>
      <c r="Z292" s="5" t="str" cm="1">
        <f t="array" ref="Z292">IFERROR(INDEX(RPE[[Investissement du jour]:[Investissement du jour]], MATCH(1, (RPE[[Nom]:[Nom]]=$D$4)*(RPE[[Date]:[Date]]=Fitness[[#This Row],[Date]]), 0)), "")</f>
        <v/>
      </c>
      <c r="AB292" s="4"/>
      <c r="AC292" s="4"/>
      <c r="AF292" s="4"/>
      <c r="AG292" s="4"/>
      <c r="AH292" s="4"/>
      <c r="AI292" s="4"/>
      <c r="AJ292" s="4"/>
      <c r="AL292" s="4"/>
      <c r="AM292" s="4"/>
      <c r="AP292" s="4"/>
      <c r="AQ292" s="4"/>
      <c r="AR292" s="4"/>
      <c r="AS292" s="4"/>
      <c r="AT292" s="4"/>
      <c r="AU292" s="4"/>
      <c r="AV292" s="4"/>
    </row>
    <row r="293" spans="3:48" x14ac:dyDescent="0.2">
      <c r="C293" s="95">
        <f t="shared" si="89"/>
        <v>45288</v>
      </c>
      <c r="D293" s="96">
        <v>45288</v>
      </c>
      <c r="E293" s="106" cm="1">
        <f t="array" ref="E293">IFERROR(INDEX(RPE[[sRPE_tot]:[sRPE_tot]], MATCH(1, (RPE[[Nom]:[Nom]]=$D$4)*(RPE[[Date]:[Date]]=Fitness[[#This Row],[Date]]), 0)), 0)</f>
        <v>0</v>
      </c>
      <c r="F293" s="106">
        <f t="shared" si="102"/>
        <v>0</v>
      </c>
      <c r="G293" s="106">
        <f t="shared" si="103"/>
        <v>0</v>
      </c>
      <c r="H293" s="106">
        <f t="shared" si="104"/>
        <v>0</v>
      </c>
      <c r="I293" s="106">
        <f>IFERROR(Fitness[[#This Row],[Charge moy]]/Fitness[[#This Row],[ET (SD)]], 0)</f>
        <v>0</v>
      </c>
      <c r="J293" s="106">
        <f>IFERROR(Fitness[[#This Row],[Charge hebdo]]*Fitness[[#This Row],[Monotonie]], 0)</f>
        <v>0</v>
      </c>
      <c r="K293" s="106">
        <f>IFERROR(Fitness[[#This Row],[Charge hebdo]]-Fitness[[#This Row],[Fatigue]], 0)</f>
        <v>0</v>
      </c>
      <c r="L293" s="105" t="str" cm="1">
        <f t="array" ref="L293">IFERROR(INDEX(EDF[[Total EDF]:[Total EDF]], MATCH(1, (EDF[[Nom]:[Nom]]=$D$4)*(EDF[[Date]:[Date]]=Fitness[[#This Row],[Date]]), 0)),"")</f>
        <v/>
      </c>
      <c r="M293" s="105" t="str">
        <f t="shared" si="88"/>
        <v/>
      </c>
      <c r="N293" s="105" t="str" cm="1">
        <f t="array" ref="N293">IFERROR(INDEX(EDF[[Humeur]:[Humeur]], MATCH(1, (EDF[[Nom]:[Nom]]=$D$4)*(EDF[[Date]:[Date]]=Fitness[[#This Row],[Date]]), 0)),"")</f>
        <v/>
      </c>
      <c r="O293" s="105" t="str">
        <f t="shared" si="4"/>
        <v/>
      </c>
      <c r="P293" s="105" t="str" cm="1">
        <f t="array" ref="P293">IFERROR(INDEX(EDF[[Stress]:[Stress]], MATCH(1, (EDF[[Nom]:[Nom]]=$D$4)*(EDF[[Date]:[Date]]=Fitness[[#This Row],[Date]]), 0)),"")</f>
        <v/>
      </c>
      <c r="Q293" s="105" t="str">
        <f t="shared" si="5"/>
        <v/>
      </c>
      <c r="R293" s="105" t="str" cm="1">
        <f t="array" ref="R293">IFERROR(INDEX(EDF[[Sommeil]:[Sommeil]], MATCH(1, (EDF[[Nom]:[Nom]]=$D$4)*(EDF[[Date]:[Date]]=Fitness[[#This Row],[Date]]), 0)),"")</f>
        <v/>
      </c>
      <c r="S293" s="105" t="str">
        <f t="shared" si="6"/>
        <v/>
      </c>
      <c r="T293" s="105" t="str" cm="1">
        <f t="array" ref="T293">IFERROR(INDEX(EDF[[Etat Physique]:[Etat Physique]], MATCH(1, (EDF[[Nom]:[Nom]]=$D$4)*(EDF[[Date]:[Date]]=Fitness[[#This Row],[Date]]), 0)),"")</f>
        <v/>
      </c>
      <c r="U293" s="105" t="str">
        <f t="shared" si="7"/>
        <v/>
      </c>
      <c r="V293" s="105" t="str" cm="1">
        <f t="array" ref="V293">IFERROR(INDEX(EDF[[Hydratation]:[Hydratation]], MATCH(1, (EDF[[Nom]:[Nom]]=$D$4)*(EDF[[Date]:[Date]]=Fitness[[#This Row],[Date]]), 0)),"")</f>
        <v/>
      </c>
      <c r="W293" s="105" t="str">
        <f t="shared" si="8"/>
        <v/>
      </c>
      <c r="X293" s="105" t="str" cm="1">
        <f t="array" ref="X293">IFERROR(INDEX(EDF[[Nutrition]:[Nutrition]], MATCH(1, (EDF[[Nom]:[Nom]]=$D$4)*(EDF[[Date]:[Date]]=Fitness[[#This Row],[Date]]), 0)),"")</f>
        <v/>
      </c>
      <c r="Y293" s="105" t="str">
        <f t="shared" si="9"/>
        <v/>
      </c>
      <c r="Z293" s="5" t="str" cm="1">
        <f t="array" ref="Z293">IFERROR(INDEX(RPE[[Investissement du jour]:[Investissement du jour]], MATCH(1, (RPE[[Nom]:[Nom]]=$D$4)*(RPE[[Date]:[Date]]=Fitness[[#This Row],[Date]]), 0)), "")</f>
        <v/>
      </c>
      <c r="AB293" s="4"/>
      <c r="AC293" s="4"/>
      <c r="AF293" s="4"/>
      <c r="AG293" s="4"/>
      <c r="AH293" s="4"/>
      <c r="AI293" s="4"/>
      <c r="AJ293" s="4"/>
      <c r="AL293" s="4"/>
      <c r="AM293" s="4"/>
      <c r="AP293" s="4"/>
      <c r="AQ293" s="4"/>
      <c r="AR293" s="4"/>
      <c r="AS293" s="4"/>
      <c r="AT293" s="4"/>
      <c r="AU293" s="4"/>
      <c r="AV293" s="4"/>
    </row>
    <row r="294" spans="3:48" x14ac:dyDescent="0.2">
      <c r="C294" s="95">
        <f t="shared" si="89"/>
        <v>45289</v>
      </c>
      <c r="D294" s="96">
        <v>45289</v>
      </c>
      <c r="E294" s="106" cm="1">
        <f t="array" ref="E294">IFERROR(INDEX(RPE[[sRPE_tot]:[sRPE_tot]], MATCH(1, (RPE[[Nom]:[Nom]]=$D$4)*(RPE[[Date]:[Date]]=Fitness[[#This Row],[Date]]), 0)), 0)</f>
        <v>0</v>
      </c>
      <c r="F294" s="106">
        <f t="shared" si="102"/>
        <v>0</v>
      </c>
      <c r="G294" s="106">
        <f t="shared" si="103"/>
        <v>0</v>
      </c>
      <c r="H294" s="106">
        <f t="shared" si="104"/>
        <v>0</v>
      </c>
      <c r="I294" s="106">
        <f>IFERROR(Fitness[[#This Row],[Charge moy]]/Fitness[[#This Row],[ET (SD)]], 0)</f>
        <v>0</v>
      </c>
      <c r="J294" s="106">
        <f>IFERROR(Fitness[[#This Row],[Charge hebdo]]*Fitness[[#This Row],[Monotonie]], 0)</f>
        <v>0</v>
      </c>
      <c r="K294" s="106">
        <f>IFERROR(Fitness[[#This Row],[Charge hebdo]]-Fitness[[#This Row],[Fatigue]], 0)</f>
        <v>0</v>
      </c>
      <c r="L294" s="105" t="str" cm="1">
        <f t="array" ref="L294">IFERROR(INDEX(EDF[[Total EDF]:[Total EDF]], MATCH(1, (EDF[[Nom]:[Nom]]=$D$4)*(EDF[[Date]:[Date]]=Fitness[[#This Row],[Date]]), 0)),"")</f>
        <v/>
      </c>
      <c r="M294" s="105" t="str">
        <f t="shared" si="88"/>
        <v/>
      </c>
      <c r="N294" s="105" t="str" cm="1">
        <f t="array" ref="N294">IFERROR(INDEX(EDF[[Humeur]:[Humeur]], MATCH(1, (EDF[[Nom]:[Nom]]=$D$4)*(EDF[[Date]:[Date]]=Fitness[[#This Row],[Date]]), 0)),"")</f>
        <v/>
      </c>
      <c r="O294" s="105" t="str">
        <f t="shared" si="4"/>
        <v/>
      </c>
      <c r="P294" s="105" t="str" cm="1">
        <f t="array" ref="P294">IFERROR(INDEX(EDF[[Stress]:[Stress]], MATCH(1, (EDF[[Nom]:[Nom]]=$D$4)*(EDF[[Date]:[Date]]=Fitness[[#This Row],[Date]]), 0)),"")</f>
        <v/>
      </c>
      <c r="Q294" s="105" t="str">
        <f t="shared" si="5"/>
        <v/>
      </c>
      <c r="R294" s="105" t="str" cm="1">
        <f t="array" ref="R294">IFERROR(INDEX(EDF[[Sommeil]:[Sommeil]], MATCH(1, (EDF[[Nom]:[Nom]]=$D$4)*(EDF[[Date]:[Date]]=Fitness[[#This Row],[Date]]), 0)),"")</f>
        <v/>
      </c>
      <c r="S294" s="105" t="str">
        <f t="shared" si="6"/>
        <v/>
      </c>
      <c r="T294" s="105" t="str" cm="1">
        <f t="array" ref="T294">IFERROR(INDEX(EDF[[Etat Physique]:[Etat Physique]], MATCH(1, (EDF[[Nom]:[Nom]]=$D$4)*(EDF[[Date]:[Date]]=Fitness[[#This Row],[Date]]), 0)),"")</f>
        <v/>
      </c>
      <c r="U294" s="105" t="str">
        <f t="shared" si="7"/>
        <v/>
      </c>
      <c r="V294" s="105" t="str" cm="1">
        <f t="array" ref="V294">IFERROR(INDEX(EDF[[Hydratation]:[Hydratation]], MATCH(1, (EDF[[Nom]:[Nom]]=$D$4)*(EDF[[Date]:[Date]]=Fitness[[#This Row],[Date]]), 0)),"")</f>
        <v/>
      </c>
      <c r="W294" s="105" t="str">
        <f t="shared" si="8"/>
        <v/>
      </c>
      <c r="X294" s="105" t="str" cm="1">
        <f t="array" ref="X294">IFERROR(INDEX(EDF[[Nutrition]:[Nutrition]], MATCH(1, (EDF[[Nom]:[Nom]]=$D$4)*(EDF[[Date]:[Date]]=Fitness[[#This Row],[Date]]), 0)),"")</f>
        <v/>
      </c>
      <c r="Y294" s="105" t="str">
        <f t="shared" si="9"/>
        <v/>
      </c>
      <c r="Z294" s="5" t="str" cm="1">
        <f t="array" ref="Z294">IFERROR(INDEX(RPE[[Investissement du jour]:[Investissement du jour]], MATCH(1, (RPE[[Nom]:[Nom]]=$D$4)*(RPE[[Date]:[Date]]=Fitness[[#This Row],[Date]]), 0)), "")</f>
        <v/>
      </c>
      <c r="AB294" s="4"/>
      <c r="AC294" s="4"/>
      <c r="AF294" s="4"/>
      <c r="AG294" s="4"/>
      <c r="AH294" s="4"/>
      <c r="AI294" s="4"/>
      <c r="AJ294" s="4"/>
      <c r="AL294" s="4"/>
      <c r="AM294" s="4"/>
      <c r="AP294" s="4"/>
      <c r="AQ294" s="4"/>
      <c r="AR294" s="4"/>
      <c r="AS294" s="4"/>
      <c r="AT294" s="4"/>
      <c r="AU294" s="4"/>
      <c r="AV294" s="4"/>
    </row>
    <row r="295" spans="3:48" x14ac:dyDescent="0.2">
      <c r="C295" s="95">
        <f t="shared" si="89"/>
        <v>45290</v>
      </c>
      <c r="D295" s="96">
        <v>45290</v>
      </c>
      <c r="E295" s="106" cm="1">
        <f t="array" ref="E295">IFERROR(INDEX(RPE[[sRPE_tot]:[sRPE_tot]], MATCH(1, (RPE[[Nom]:[Nom]]=$D$4)*(RPE[[Date]:[Date]]=Fitness[[#This Row],[Date]]), 0)), 0)</f>
        <v>0</v>
      </c>
      <c r="F295" s="106">
        <f t="shared" si="102"/>
        <v>0</v>
      </c>
      <c r="G295" s="106">
        <f t="shared" si="103"/>
        <v>0</v>
      </c>
      <c r="H295" s="106">
        <f t="shared" si="104"/>
        <v>0</v>
      </c>
      <c r="I295" s="106">
        <f>IFERROR(Fitness[[#This Row],[Charge moy]]/Fitness[[#This Row],[ET (SD)]], 0)</f>
        <v>0</v>
      </c>
      <c r="J295" s="106">
        <f>IFERROR(Fitness[[#This Row],[Charge hebdo]]*Fitness[[#This Row],[Monotonie]], 0)</f>
        <v>0</v>
      </c>
      <c r="K295" s="106">
        <f>IFERROR(Fitness[[#This Row],[Charge hebdo]]-Fitness[[#This Row],[Fatigue]], 0)</f>
        <v>0</v>
      </c>
      <c r="L295" s="105" t="str" cm="1">
        <f t="array" ref="L295">IFERROR(INDEX(EDF[[Total EDF]:[Total EDF]], MATCH(1, (EDF[[Nom]:[Nom]]=$D$4)*(EDF[[Date]:[Date]]=Fitness[[#This Row],[Date]]), 0)),"")</f>
        <v/>
      </c>
      <c r="M295" s="105" t="str">
        <f t="shared" si="88"/>
        <v/>
      </c>
      <c r="N295" s="105" t="str" cm="1">
        <f t="array" ref="N295">IFERROR(INDEX(EDF[[Humeur]:[Humeur]], MATCH(1, (EDF[[Nom]:[Nom]]=$D$4)*(EDF[[Date]:[Date]]=Fitness[[#This Row],[Date]]), 0)),"")</f>
        <v/>
      </c>
      <c r="O295" s="105" t="str">
        <f t="shared" si="4"/>
        <v/>
      </c>
      <c r="P295" s="105" t="str" cm="1">
        <f t="array" ref="P295">IFERROR(INDEX(EDF[[Stress]:[Stress]], MATCH(1, (EDF[[Nom]:[Nom]]=$D$4)*(EDF[[Date]:[Date]]=Fitness[[#This Row],[Date]]), 0)),"")</f>
        <v/>
      </c>
      <c r="Q295" s="105" t="str">
        <f t="shared" si="5"/>
        <v/>
      </c>
      <c r="R295" s="105" t="str" cm="1">
        <f t="array" ref="R295">IFERROR(INDEX(EDF[[Sommeil]:[Sommeil]], MATCH(1, (EDF[[Nom]:[Nom]]=$D$4)*(EDF[[Date]:[Date]]=Fitness[[#This Row],[Date]]), 0)),"")</f>
        <v/>
      </c>
      <c r="S295" s="105" t="str">
        <f t="shared" si="6"/>
        <v/>
      </c>
      <c r="T295" s="105" t="str" cm="1">
        <f t="array" ref="T295">IFERROR(INDEX(EDF[[Etat Physique]:[Etat Physique]], MATCH(1, (EDF[[Nom]:[Nom]]=$D$4)*(EDF[[Date]:[Date]]=Fitness[[#This Row],[Date]]), 0)),"")</f>
        <v/>
      </c>
      <c r="U295" s="105" t="str">
        <f t="shared" si="7"/>
        <v/>
      </c>
      <c r="V295" s="105" t="str" cm="1">
        <f t="array" ref="V295">IFERROR(INDEX(EDF[[Hydratation]:[Hydratation]], MATCH(1, (EDF[[Nom]:[Nom]]=$D$4)*(EDF[[Date]:[Date]]=Fitness[[#This Row],[Date]]), 0)),"")</f>
        <v/>
      </c>
      <c r="W295" s="105" t="str">
        <f t="shared" si="8"/>
        <v/>
      </c>
      <c r="X295" s="105" t="str" cm="1">
        <f t="array" ref="X295">IFERROR(INDEX(EDF[[Nutrition]:[Nutrition]], MATCH(1, (EDF[[Nom]:[Nom]]=$D$4)*(EDF[[Date]:[Date]]=Fitness[[#This Row],[Date]]), 0)),"")</f>
        <v/>
      </c>
      <c r="Y295" s="105" t="str">
        <f t="shared" si="9"/>
        <v/>
      </c>
      <c r="Z295" s="5" t="str" cm="1">
        <f t="array" ref="Z295">IFERROR(INDEX(RPE[[Investissement du jour]:[Investissement du jour]], MATCH(1, (RPE[[Nom]:[Nom]]=$D$4)*(RPE[[Date]:[Date]]=Fitness[[#This Row],[Date]]), 0)), "")</f>
        <v/>
      </c>
      <c r="AB295" s="4"/>
      <c r="AC295" s="4"/>
      <c r="AF295" s="4"/>
      <c r="AG295" s="4"/>
      <c r="AH295" s="4"/>
      <c r="AI295" s="4"/>
      <c r="AJ295" s="4"/>
      <c r="AL295" s="4"/>
      <c r="AM295" s="4"/>
      <c r="AP295" s="4"/>
      <c r="AQ295" s="4"/>
      <c r="AR295" s="4"/>
      <c r="AS295" s="4"/>
      <c r="AT295" s="4"/>
      <c r="AU295" s="4"/>
      <c r="AV295" s="4"/>
    </row>
    <row r="296" spans="3:48" x14ac:dyDescent="0.2">
      <c r="C296" s="95">
        <f t="shared" si="89"/>
        <v>45291</v>
      </c>
      <c r="D296" s="96">
        <v>45291</v>
      </c>
      <c r="E296" s="106" cm="1">
        <f t="array" ref="E296">IFERROR(INDEX(RPE[[sRPE_tot]:[sRPE_tot]], MATCH(1, (RPE[[Nom]:[Nom]]=$D$4)*(RPE[[Date]:[Date]]=Fitness[[#This Row],[Date]]), 0)), 0)</f>
        <v>0</v>
      </c>
      <c r="F296" s="106">
        <f t="shared" si="102"/>
        <v>0</v>
      </c>
      <c r="G296" s="106">
        <f t="shared" si="103"/>
        <v>0</v>
      </c>
      <c r="H296" s="106">
        <f t="shared" si="104"/>
        <v>0</v>
      </c>
      <c r="I296" s="106">
        <f>IFERROR(Fitness[[#This Row],[Charge moy]]/Fitness[[#This Row],[ET (SD)]], 0)</f>
        <v>0</v>
      </c>
      <c r="J296" s="106">
        <f>IFERROR(Fitness[[#This Row],[Charge hebdo]]*Fitness[[#This Row],[Monotonie]], 0)</f>
        <v>0</v>
      </c>
      <c r="K296" s="106">
        <f>IFERROR(Fitness[[#This Row],[Charge hebdo]]-Fitness[[#This Row],[Fatigue]], 0)</f>
        <v>0</v>
      </c>
      <c r="L296" s="105" t="str" cm="1">
        <f t="array" ref="L296">IFERROR(INDEX(EDF[[Total EDF]:[Total EDF]], MATCH(1, (EDF[[Nom]:[Nom]]=$D$4)*(EDF[[Date]:[Date]]=Fitness[[#This Row],[Date]]), 0)),"")</f>
        <v/>
      </c>
      <c r="M296" s="105" t="str">
        <f t="shared" si="88"/>
        <v/>
      </c>
      <c r="N296" s="105" t="str" cm="1">
        <f t="array" ref="N296">IFERROR(INDEX(EDF[[Humeur]:[Humeur]], MATCH(1, (EDF[[Nom]:[Nom]]=$D$4)*(EDF[[Date]:[Date]]=Fitness[[#This Row],[Date]]), 0)),"")</f>
        <v/>
      </c>
      <c r="O296" s="105" t="str">
        <f t="shared" ref="O296" si="141">IFERROR(AVERAGE(N289:N295), "")</f>
        <v/>
      </c>
      <c r="P296" s="105" t="str" cm="1">
        <f t="array" ref="P296">IFERROR(INDEX(EDF[[Stress]:[Stress]], MATCH(1, (EDF[[Nom]:[Nom]]=$D$4)*(EDF[[Date]:[Date]]=Fitness[[#This Row],[Date]]), 0)),"")</f>
        <v/>
      </c>
      <c r="Q296" s="105" t="str">
        <f t="shared" ref="Q296" si="142">IFERROR(AVERAGE(P289:P295), "")</f>
        <v/>
      </c>
      <c r="R296" s="105" t="str" cm="1">
        <f t="array" ref="R296">IFERROR(INDEX(EDF[[Sommeil]:[Sommeil]], MATCH(1, (EDF[[Nom]:[Nom]]=$D$4)*(EDF[[Date]:[Date]]=Fitness[[#This Row],[Date]]), 0)),"")</f>
        <v/>
      </c>
      <c r="S296" s="105" t="str">
        <f t="shared" ref="S296" si="143">IFERROR(AVERAGE(R289:R295), "")</f>
        <v/>
      </c>
      <c r="T296" s="105" t="str" cm="1">
        <f t="array" ref="T296">IFERROR(INDEX(EDF[[Etat Physique]:[Etat Physique]], MATCH(1, (EDF[[Nom]:[Nom]]=$D$4)*(EDF[[Date]:[Date]]=Fitness[[#This Row],[Date]]), 0)),"")</f>
        <v/>
      </c>
      <c r="U296" s="105" t="str">
        <f t="shared" ref="U296" si="144">IFERROR(AVERAGE(T289:T295), "")</f>
        <v/>
      </c>
      <c r="V296" s="105" t="str" cm="1">
        <f t="array" ref="V296">IFERROR(INDEX(EDF[[Hydratation]:[Hydratation]], MATCH(1, (EDF[[Nom]:[Nom]]=$D$4)*(EDF[[Date]:[Date]]=Fitness[[#This Row],[Date]]), 0)),"")</f>
        <v/>
      </c>
      <c r="W296" s="105" t="str">
        <f t="shared" ref="W296" si="145">IFERROR(AVERAGE(V289:V295), "")</f>
        <v/>
      </c>
      <c r="X296" s="105" t="str" cm="1">
        <f t="array" ref="X296">IFERROR(INDEX(EDF[[Nutrition]:[Nutrition]], MATCH(1, (EDF[[Nom]:[Nom]]=$D$4)*(EDF[[Date]:[Date]]=Fitness[[#This Row],[Date]]), 0)),"")</f>
        <v/>
      </c>
      <c r="Y296" s="105" t="str">
        <f t="shared" ref="Y296" si="146">IFERROR(AVERAGE(X289:X295), "")</f>
        <v/>
      </c>
      <c r="Z296" s="5" t="str" cm="1">
        <f t="array" ref="Z296">IFERROR(INDEX(RPE[[Investissement du jour]:[Investissement du jour]], MATCH(1, (RPE[[Nom]:[Nom]]=$D$4)*(RPE[[Date]:[Date]]=Fitness[[#This Row],[Date]]), 0)), "")</f>
        <v/>
      </c>
      <c r="AB296" s="4"/>
      <c r="AC296" s="4"/>
      <c r="AF296" s="4"/>
      <c r="AG296" s="4"/>
      <c r="AH296" s="4"/>
      <c r="AI296" s="4"/>
      <c r="AJ296" s="4"/>
      <c r="AL296" s="4"/>
      <c r="AM296" s="4"/>
      <c r="AP296" s="4"/>
      <c r="AQ296" s="4"/>
      <c r="AR296" s="4"/>
      <c r="AS296" s="4"/>
      <c r="AT296" s="4"/>
      <c r="AU296" s="4"/>
      <c r="AV296" s="4"/>
    </row>
    <row r="297" spans="3:48" x14ac:dyDescent="0.2">
      <c r="C297" s="95">
        <f t="shared" si="89"/>
        <v>45292</v>
      </c>
      <c r="D297" s="96">
        <v>45292</v>
      </c>
      <c r="E297" s="106" cm="1">
        <f t="array" ref="E297">IFERROR(INDEX(RPE[[sRPE_tot]:[sRPE_tot]], MATCH(1, (RPE[[Nom]:[Nom]]=$D$4)*(RPE[[Date]:[Date]]=Fitness[[#This Row],[Date]]), 0)), 0)</f>
        <v>0</v>
      </c>
      <c r="F297" s="106">
        <f t="shared" si="102"/>
        <v>0</v>
      </c>
      <c r="G297" s="106">
        <f t="shared" si="103"/>
        <v>0</v>
      </c>
      <c r="H297" s="106">
        <f t="shared" si="104"/>
        <v>0</v>
      </c>
      <c r="I297" s="106">
        <f>IFERROR(Fitness[[#This Row],[Charge moy]]/Fitness[[#This Row],[ET (SD)]], 0)</f>
        <v>0</v>
      </c>
      <c r="J297" s="106">
        <f>IFERROR(Fitness[[#This Row],[Charge hebdo]]*Fitness[[#This Row],[Monotonie]], 0)</f>
        <v>0</v>
      </c>
      <c r="K297" s="106">
        <f>IFERROR(Fitness[[#This Row],[Charge hebdo]]-Fitness[[#This Row],[Fatigue]], 0)</f>
        <v>0</v>
      </c>
      <c r="L297" s="105" t="str" cm="1">
        <f t="array" ref="L297">IFERROR(INDEX(EDF[[Total EDF]:[Total EDF]], MATCH(1, (EDF[[Nom]:[Nom]]=$D$4)*(EDF[[Date]:[Date]]=Fitness[[#This Row],[Date]]), 0)),"")</f>
        <v/>
      </c>
      <c r="M297" s="105" t="str">
        <f t="shared" si="88"/>
        <v/>
      </c>
      <c r="N297" s="105" t="str" cm="1">
        <f t="array" ref="N297">IFERROR(INDEX(EDF[[Humeur]:[Humeur]], MATCH(1, (EDF[[Nom]:[Nom]]=$D$4)*(EDF[[Date]:[Date]]=Fitness[[#This Row],[Date]]), 0)),"")</f>
        <v/>
      </c>
      <c r="O297" s="105" t="str">
        <f t="shared" si="4"/>
        <v/>
      </c>
      <c r="P297" s="105" t="str" cm="1">
        <f t="array" ref="P297">IFERROR(INDEX(EDF[[Stress]:[Stress]], MATCH(1, (EDF[[Nom]:[Nom]]=$D$4)*(EDF[[Date]:[Date]]=Fitness[[#This Row],[Date]]), 0)),"")</f>
        <v/>
      </c>
      <c r="Q297" s="105" t="str">
        <f t="shared" si="5"/>
        <v/>
      </c>
      <c r="R297" s="105" t="str" cm="1">
        <f t="array" ref="R297">IFERROR(INDEX(EDF[[Sommeil]:[Sommeil]], MATCH(1, (EDF[[Nom]:[Nom]]=$D$4)*(EDF[[Date]:[Date]]=Fitness[[#This Row],[Date]]), 0)),"")</f>
        <v/>
      </c>
      <c r="S297" s="105" t="str">
        <f t="shared" si="6"/>
        <v/>
      </c>
      <c r="T297" s="105" t="str" cm="1">
        <f t="array" ref="T297">IFERROR(INDEX(EDF[[Etat Physique]:[Etat Physique]], MATCH(1, (EDF[[Nom]:[Nom]]=$D$4)*(EDF[[Date]:[Date]]=Fitness[[#This Row],[Date]]), 0)),"")</f>
        <v/>
      </c>
      <c r="U297" s="105" t="str">
        <f t="shared" si="7"/>
        <v/>
      </c>
      <c r="V297" s="105" t="str" cm="1">
        <f t="array" ref="V297">IFERROR(INDEX(EDF[[Hydratation]:[Hydratation]], MATCH(1, (EDF[[Nom]:[Nom]]=$D$4)*(EDF[[Date]:[Date]]=Fitness[[#This Row],[Date]]), 0)),"")</f>
        <v/>
      </c>
      <c r="W297" s="105" t="str">
        <f t="shared" si="8"/>
        <v/>
      </c>
      <c r="X297" s="105" t="str" cm="1">
        <f t="array" ref="X297">IFERROR(INDEX(EDF[[Nutrition]:[Nutrition]], MATCH(1, (EDF[[Nom]:[Nom]]=$D$4)*(EDF[[Date]:[Date]]=Fitness[[#This Row],[Date]]), 0)),"")</f>
        <v/>
      </c>
      <c r="Y297" s="105" t="str">
        <f t="shared" si="9"/>
        <v/>
      </c>
      <c r="Z297" s="5" t="str" cm="1">
        <f t="array" ref="Z297">IFERROR(INDEX(RPE[[Investissement du jour]:[Investissement du jour]], MATCH(1, (RPE[[Nom]:[Nom]]=$D$4)*(RPE[[Date]:[Date]]=Fitness[[#This Row],[Date]]), 0)), "")</f>
        <v/>
      </c>
      <c r="AB297" s="4"/>
      <c r="AC297" s="4"/>
      <c r="AF297" s="4"/>
      <c r="AG297" s="4"/>
      <c r="AH297" s="4"/>
      <c r="AI297" s="4"/>
      <c r="AJ297" s="4"/>
      <c r="AL297" s="4"/>
      <c r="AM297" s="4"/>
      <c r="AP297" s="4"/>
      <c r="AQ297" s="4"/>
      <c r="AR297" s="4"/>
      <c r="AS297" s="4"/>
      <c r="AT297" s="4"/>
      <c r="AU297" s="4"/>
      <c r="AV297" s="4"/>
    </row>
    <row r="298" spans="3:48" x14ac:dyDescent="0.2">
      <c r="C298" s="95">
        <f t="shared" si="89"/>
        <v>45293</v>
      </c>
      <c r="D298" s="96">
        <v>45293</v>
      </c>
      <c r="E298" s="106" cm="1">
        <f t="array" ref="E298">IFERROR(INDEX(RPE[[sRPE_tot]:[sRPE_tot]], MATCH(1, (RPE[[Nom]:[Nom]]=$D$4)*(RPE[[Date]:[Date]]=Fitness[[#This Row],[Date]]), 0)), 0)</f>
        <v>0</v>
      </c>
      <c r="F298" s="106">
        <f t="shared" si="102"/>
        <v>0</v>
      </c>
      <c r="G298" s="106">
        <f t="shared" si="103"/>
        <v>0</v>
      </c>
      <c r="H298" s="106">
        <f t="shared" si="104"/>
        <v>0</v>
      </c>
      <c r="I298" s="106">
        <f>IFERROR(Fitness[[#This Row],[Charge moy]]/Fitness[[#This Row],[ET (SD)]], 0)</f>
        <v>0</v>
      </c>
      <c r="J298" s="106">
        <f>IFERROR(Fitness[[#This Row],[Charge hebdo]]*Fitness[[#This Row],[Monotonie]], 0)</f>
        <v>0</v>
      </c>
      <c r="K298" s="106">
        <f>IFERROR(Fitness[[#This Row],[Charge hebdo]]-Fitness[[#This Row],[Fatigue]], 0)</f>
        <v>0</v>
      </c>
      <c r="L298" s="105" t="str" cm="1">
        <f t="array" ref="L298">IFERROR(INDEX(EDF[[Total EDF]:[Total EDF]], MATCH(1, (EDF[[Nom]:[Nom]]=$D$4)*(EDF[[Date]:[Date]]=Fitness[[#This Row],[Date]]), 0)),"")</f>
        <v/>
      </c>
      <c r="M298" s="105" t="str">
        <f t="shared" si="88"/>
        <v/>
      </c>
      <c r="N298" s="105" t="str" cm="1">
        <f t="array" ref="N298">IFERROR(INDEX(EDF[[Humeur]:[Humeur]], MATCH(1, (EDF[[Nom]:[Nom]]=$D$4)*(EDF[[Date]:[Date]]=Fitness[[#This Row],[Date]]), 0)),"")</f>
        <v/>
      </c>
      <c r="O298" s="105" t="str">
        <f t="shared" ref="O298" si="147">IFERROR(AVERAGE(N291:N297), "")</f>
        <v/>
      </c>
      <c r="P298" s="105" t="str" cm="1">
        <f t="array" ref="P298">IFERROR(INDEX(EDF[[Stress]:[Stress]], MATCH(1, (EDF[[Nom]:[Nom]]=$D$4)*(EDF[[Date]:[Date]]=Fitness[[#This Row],[Date]]), 0)),"")</f>
        <v/>
      </c>
      <c r="Q298" s="105" t="str">
        <f t="shared" ref="Q298" si="148">IFERROR(AVERAGE(P291:P297), "")</f>
        <v/>
      </c>
      <c r="R298" s="105" t="str" cm="1">
        <f t="array" ref="R298">IFERROR(INDEX(EDF[[Sommeil]:[Sommeil]], MATCH(1, (EDF[[Nom]:[Nom]]=$D$4)*(EDF[[Date]:[Date]]=Fitness[[#This Row],[Date]]), 0)),"")</f>
        <v/>
      </c>
      <c r="S298" s="105" t="str">
        <f t="shared" ref="S298" si="149">IFERROR(AVERAGE(R291:R297), "")</f>
        <v/>
      </c>
      <c r="T298" s="105" t="str" cm="1">
        <f t="array" ref="T298">IFERROR(INDEX(EDF[[Etat Physique]:[Etat Physique]], MATCH(1, (EDF[[Nom]:[Nom]]=$D$4)*(EDF[[Date]:[Date]]=Fitness[[#This Row],[Date]]), 0)),"")</f>
        <v/>
      </c>
      <c r="U298" s="105" t="str">
        <f t="shared" ref="U298" si="150">IFERROR(AVERAGE(T291:T297), "")</f>
        <v/>
      </c>
      <c r="V298" s="105" t="str" cm="1">
        <f t="array" ref="V298">IFERROR(INDEX(EDF[[Hydratation]:[Hydratation]], MATCH(1, (EDF[[Nom]:[Nom]]=$D$4)*(EDF[[Date]:[Date]]=Fitness[[#This Row],[Date]]), 0)),"")</f>
        <v/>
      </c>
      <c r="W298" s="105" t="str">
        <f t="shared" ref="W298" si="151">IFERROR(AVERAGE(V291:V297), "")</f>
        <v/>
      </c>
      <c r="X298" s="105" t="str" cm="1">
        <f t="array" ref="X298">IFERROR(INDEX(EDF[[Nutrition]:[Nutrition]], MATCH(1, (EDF[[Nom]:[Nom]]=$D$4)*(EDF[[Date]:[Date]]=Fitness[[#This Row],[Date]]), 0)),"")</f>
        <v/>
      </c>
      <c r="Y298" s="105" t="str">
        <f t="shared" ref="Y298" si="152">IFERROR(AVERAGE(X291:X297), "")</f>
        <v/>
      </c>
      <c r="Z298" s="5" t="str" cm="1">
        <f t="array" ref="Z298">IFERROR(INDEX(RPE[[Investissement du jour]:[Investissement du jour]], MATCH(1, (RPE[[Nom]:[Nom]]=$D$4)*(RPE[[Date]:[Date]]=Fitness[[#This Row],[Date]]), 0)), "")</f>
        <v/>
      </c>
      <c r="AB298" s="4"/>
      <c r="AC298" s="4"/>
      <c r="AF298" s="4"/>
      <c r="AG298" s="4"/>
      <c r="AH298" s="4"/>
      <c r="AI298" s="4"/>
      <c r="AJ298" s="4"/>
      <c r="AL298" s="4"/>
      <c r="AM298" s="4"/>
      <c r="AP298" s="4"/>
      <c r="AQ298" s="4"/>
      <c r="AR298" s="4"/>
      <c r="AS298" s="4"/>
      <c r="AT298" s="4"/>
      <c r="AU298" s="4"/>
      <c r="AV298" s="4"/>
    </row>
    <row r="299" spans="3:48" x14ac:dyDescent="0.2">
      <c r="C299" s="95">
        <f t="shared" si="89"/>
        <v>45294</v>
      </c>
      <c r="D299" s="96">
        <v>45294</v>
      </c>
      <c r="E299" s="106" cm="1">
        <f t="array" ref="E299">IFERROR(INDEX(RPE[[sRPE_tot]:[sRPE_tot]], MATCH(1, (RPE[[Nom]:[Nom]]=$D$4)*(RPE[[Date]:[Date]]=Fitness[[#This Row],[Date]]), 0)), 0)</f>
        <v>0</v>
      </c>
      <c r="F299" s="106">
        <f t="shared" si="102"/>
        <v>0</v>
      </c>
      <c r="G299" s="106">
        <f t="shared" si="103"/>
        <v>0</v>
      </c>
      <c r="H299" s="106">
        <f t="shared" si="104"/>
        <v>0</v>
      </c>
      <c r="I299" s="106">
        <f>IFERROR(Fitness[[#This Row],[Charge moy]]/Fitness[[#This Row],[ET (SD)]], 0)</f>
        <v>0</v>
      </c>
      <c r="J299" s="106">
        <f>IFERROR(Fitness[[#This Row],[Charge hebdo]]*Fitness[[#This Row],[Monotonie]], 0)</f>
        <v>0</v>
      </c>
      <c r="K299" s="106">
        <f>IFERROR(Fitness[[#This Row],[Charge hebdo]]-Fitness[[#This Row],[Fatigue]], 0)</f>
        <v>0</v>
      </c>
      <c r="L299" s="105" t="str" cm="1">
        <f t="array" ref="L299">IFERROR(INDEX(EDF[[Total EDF]:[Total EDF]], MATCH(1, (EDF[[Nom]:[Nom]]=$D$4)*(EDF[[Date]:[Date]]=Fitness[[#This Row],[Date]]), 0)),"")</f>
        <v/>
      </c>
      <c r="M299" s="105" t="str">
        <f t="shared" si="88"/>
        <v/>
      </c>
      <c r="N299" s="105" t="str" cm="1">
        <f t="array" ref="N299">IFERROR(INDEX(EDF[[Humeur]:[Humeur]], MATCH(1, (EDF[[Nom]:[Nom]]=$D$4)*(EDF[[Date]:[Date]]=Fitness[[#This Row],[Date]]), 0)),"")</f>
        <v/>
      </c>
      <c r="O299" s="105" t="str">
        <f t="shared" si="4"/>
        <v/>
      </c>
      <c r="P299" s="105" t="str" cm="1">
        <f t="array" ref="P299">IFERROR(INDEX(EDF[[Stress]:[Stress]], MATCH(1, (EDF[[Nom]:[Nom]]=$D$4)*(EDF[[Date]:[Date]]=Fitness[[#This Row],[Date]]), 0)),"")</f>
        <v/>
      </c>
      <c r="Q299" s="105" t="str">
        <f t="shared" si="5"/>
        <v/>
      </c>
      <c r="R299" s="105" t="str" cm="1">
        <f t="array" ref="R299">IFERROR(INDEX(EDF[[Sommeil]:[Sommeil]], MATCH(1, (EDF[[Nom]:[Nom]]=$D$4)*(EDF[[Date]:[Date]]=Fitness[[#This Row],[Date]]), 0)),"")</f>
        <v/>
      </c>
      <c r="S299" s="105" t="str">
        <f t="shared" si="6"/>
        <v/>
      </c>
      <c r="T299" s="105" t="str" cm="1">
        <f t="array" ref="T299">IFERROR(INDEX(EDF[[Etat Physique]:[Etat Physique]], MATCH(1, (EDF[[Nom]:[Nom]]=$D$4)*(EDF[[Date]:[Date]]=Fitness[[#This Row],[Date]]), 0)),"")</f>
        <v/>
      </c>
      <c r="U299" s="105" t="str">
        <f t="shared" si="7"/>
        <v/>
      </c>
      <c r="V299" s="105" t="str" cm="1">
        <f t="array" ref="V299">IFERROR(INDEX(EDF[[Hydratation]:[Hydratation]], MATCH(1, (EDF[[Nom]:[Nom]]=$D$4)*(EDF[[Date]:[Date]]=Fitness[[#This Row],[Date]]), 0)),"")</f>
        <v/>
      </c>
      <c r="W299" s="105" t="str">
        <f t="shared" si="8"/>
        <v/>
      </c>
      <c r="X299" s="105" t="str" cm="1">
        <f t="array" ref="X299">IFERROR(INDEX(EDF[[Nutrition]:[Nutrition]], MATCH(1, (EDF[[Nom]:[Nom]]=$D$4)*(EDF[[Date]:[Date]]=Fitness[[#This Row],[Date]]), 0)),"")</f>
        <v/>
      </c>
      <c r="Y299" s="105" t="str">
        <f t="shared" si="9"/>
        <v/>
      </c>
      <c r="Z299" s="5" t="str" cm="1">
        <f t="array" ref="Z299">IFERROR(INDEX(RPE[[Investissement du jour]:[Investissement du jour]], MATCH(1, (RPE[[Nom]:[Nom]]=$D$4)*(RPE[[Date]:[Date]]=Fitness[[#This Row],[Date]]), 0)), "")</f>
        <v/>
      </c>
      <c r="AB299" s="4"/>
      <c r="AC299" s="4"/>
      <c r="AF299" s="4"/>
      <c r="AG299" s="4"/>
      <c r="AH299" s="4"/>
      <c r="AI299" s="4"/>
      <c r="AJ299" s="4"/>
      <c r="AL299" s="4"/>
      <c r="AM299" s="4"/>
      <c r="AP299" s="4"/>
      <c r="AQ299" s="4"/>
      <c r="AR299" s="4"/>
      <c r="AS299" s="4"/>
      <c r="AT299" s="4"/>
      <c r="AU299" s="4"/>
      <c r="AV299" s="4"/>
    </row>
    <row r="300" spans="3:48" x14ac:dyDescent="0.2">
      <c r="C300" s="95">
        <f t="shared" si="89"/>
        <v>45295</v>
      </c>
      <c r="D300" s="96">
        <v>45295</v>
      </c>
      <c r="E300" s="106" cm="1">
        <f t="array" ref="E300">IFERROR(INDEX(RPE[[sRPE_tot]:[sRPE_tot]], MATCH(1, (RPE[[Nom]:[Nom]]=$D$4)*(RPE[[Date]:[Date]]=Fitness[[#This Row],[Date]]), 0)), 0)</f>
        <v>0</v>
      </c>
      <c r="F300" s="106">
        <f t="shared" si="102"/>
        <v>0</v>
      </c>
      <c r="G300" s="106">
        <f t="shared" si="103"/>
        <v>0</v>
      </c>
      <c r="H300" s="106">
        <f t="shared" si="104"/>
        <v>0</v>
      </c>
      <c r="I300" s="106">
        <f>IFERROR(Fitness[[#This Row],[Charge moy]]/Fitness[[#This Row],[ET (SD)]], 0)</f>
        <v>0</v>
      </c>
      <c r="J300" s="106">
        <f>IFERROR(Fitness[[#This Row],[Charge hebdo]]*Fitness[[#This Row],[Monotonie]], 0)</f>
        <v>0</v>
      </c>
      <c r="K300" s="106">
        <f>IFERROR(Fitness[[#This Row],[Charge hebdo]]-Fitness[[#This Row],[Fatigue]], 0)</f>
        <v>0</v>
      </c>
      <c r="L300" s="105" t="str" cm="1">
        <f t="array" ref="L300">IFERROR(INDEX(EDF[[Total EDF]:[Total EDF]], MATCH(1, (EDF[[Nom]:[Nom]]=$D$4)*(EDF[[Date]:[Date]]=Fitness[[#This Row],[Date]]), 0)),"")</f>
        <v/>
      </c>
      <c r="M300" s="105" t="str">
        <f t="shared" si="88"/>
        <v/>
      </c>
      <c r="N300" s="105" t="str" cm="1">
        <f t="array" ref="N300">IFERROR(INDEX(EDF[[Humeur]:[Humeur]], MATCH(1, (EDF[[Nom]:[Nom]]=$D$4)*(EDF[[Date]:[Date]]=Fitness[[#This Row],[Date]]), 0)),"")</f>
        <v/>
      </c>
      <c r="O300" s="105" t="str">
        <f t="shared" si="4"/>
        <v/>
      </c>
      <c r="P300" s="105" t="str" cm="1">
        <f t="array" ref="P300">IFERROR(INDEX(EDF[[Stress]:[Stress]], MATCH(1, (EDF[[Nom]:[Nom]]=$D$4)*(EDF[[Date]:[Date]]=Fitness[[#This Row],[Date]]), 0)),"")</f>
        <v/>
      </c>
      <c r="Q300" s="105" t="str">
        <f t="shared" si="5"/>
        <v/>
      </c>
      <c r="R300" s="105" t="str" cm="1">
        <f t="array" ref="R300">IFERROR(INDEX(EDF[[Sommeil]:[Sommeil]], MATCH(1, (EDF[[Nom]:[Nom]]=$D$4)*(EDF[[Date]:[Date]]=Fitness[[#This Row],[Date]]), 0)),"")</f>
        <v/>
      </c>
      <c r="S300" s="105" t="str">
        <f t="shared" si="6"/>
        <v/>
      </c>
      <c r="T300" s="105" t="str" cm="1">
        <f t="array" ref="T300">IFERROR(INDEX(EDF[[Etat Physique]:[Etat Physique]], MATCH(1, (EDF[[Nom]:[Nom]]=$D$4)*(EDF[[Date]:[Date]]=Fitness[[#This Row],[Date]]), 0)),"")</f>
        <v/>
      </c>
      <c r="U300" s="105" t="str">
        <f t="shared" si="7"/>
        <v/>
      </c>
      <c r="V300" s="105" t="str" cm="1">
        <f t="array" ref="V300">IFERROR(INDEX(EDF[[Hydratation]:[Hydratation]], MATCH(1, (EDF[[Nom]:[Nom]]=$D$4)*(EDF[[Date]:[Date]]=Fitness[[#This Row],[Date]]), 0)),"")</f>
        <v/>
      </c>
      <c r="W300" s="105" t="str">
        <f t="shared" si="8"/>
        <v/>
      </c>
      <c r="X300" s="105" t="str" cm="1">
        <f t="array" ref="X300">IFERROR(INDEX(EDF[[Nutrition]:[Nutrition]], MATCH(1, (EDF[[Nom]:[Nom]]=$D$4)*(EDF[[Date]:[Date]]=Fitness[[#This Row],[Date]]), 0)),"")</f>
        <v/>
      </c>
      <c r="Y300" s="105" t="str">
        <f t="shared" si="9"/>
        <v/>
      </c>
      <c r="Z300" s="5" t="str" cm="1">
        <f t="array" ref="Z300">IFERROR(INDEX(RPE[[Investissement du jour]:[Investissement du jour]], MATCH(1, (RPE[[Nom]:[Nom]]=$D$4)*(RPE[[Date]:[Date]]=Fitness[[#This Row],[Date]]), 0)), "")</f>
        <v/>
      </c>
      <c r="AB300" s="4"/>
      <c r="AC300" s="4"/>
      <c r="AF300" s="4"/>
      <c r="AG300" s="4"/>
      <c r="AH300" s="4"/>
      <c r="AI300" s="4"/>
      <c r="AJ300" s="4"/>
      <c r="AL300" s="4"/>
      <c r="AM300" s="4"/>
      <c r="AP300" s="4"/>
      <c r="AQ300" s="4"/>
      <c r="AR300" s="4"/>
      <c r="AS300" s="4"/>
      <c r="AT300" s="4"/>
      <c r="AU300" s="4"/>
      <c r="AV300" s="4"/>
    </row>
    <row r="301" spans="3:48" x14ac:dyDescent="0.2">
      <c r="C301" s="95">
        <f t="shared" si="89"/>
        <v>45296</v>
      </c>
      <c r="D301" s="96">
        <v>45296</v>
      </c>
      <c r="E301" s="106" cm="1">
        <f t="array" ref="E301">IFERROR(INDEX(RPE[[sRPE_tot]:[sRPE_tot]], MATCH(1, (RPE[[Nom]:[Nom]]=$D$4)*(RPE[[Date]:[Date]]=Fitness[[#This Row],[Date]]), 0)), 0)</f>
        <v>0</v>
      </c>
      <c r="F301" s="106">
        <f t="shared" si="102"/>
        <v>0</v>
      </c>
      <c r="G301" s="106">
        <f t="shared" si="103"/>
        <v>0</v>
      </c>
      <c r="H301" s="106">
        <f t="shared" si="104"/>
        <v>0</v>
      </c>
      <c r="I301" s="106">
        <f>IFERROR(Fitness[[#This Row],[Charge moy]]/Fitness[[#This Row],[ET (SD)]], 0)</f>
        <v>0</v>
      </c>
      <c r="J301" s="106">
        <f>IFERROR(Fitness[[#This Row],[Charge hebdo]]*Fitness[[#This Row],[Monotonie]], 0)</f>
        <v>0</v>
      </c>
      <c r="K301" s="106">
        <f>IFERROR(Fitness[[#This Row],[Charge hebdo]]-Fitness[[#This Row],[Fatigue]], 0)</f>
        <v>0</v>
      </c>
      <c r="L301" s="105" t="str" cm="1">
        <f t="array" ref="L301">IFERROR(INDEX(EDF[[Total EDF]:[Total EDF]], MATCH(1, (EDF[[Nom]:[Nom]]=$D$4)*(EDF[[Date]:[Date]]=Fitness[[#This Row],[Date]]), 0)),"")</f>
        <v/>
      </c>
      <c r="M301" s="105" t="str">
        <f t="shared" si="88"/>
        <v/>
      </c>
      <c r="N301" s="105" t="str" cm="1">
        <f t="array" ref="N301">IFERROR(INDEX(EDF[[Humeur]:[Humeur]], MATCH(1, (EDF[[Nom]:[Nom]]=$D$4)*(EDF[[Date]:[Date]]=Fitness[[#This Row],[Date]]), 0)),"")</f>
        <v/>
      </c>
      <c r="O301" s="105" t="str">
        <f t="shared" si="4"/>
        <v/>
      </c>
      <c r="P301" s="105" t="str" cm="1">
        <f t="array" ref="P301">IFERROR(INDEX(EDF[[Stress]:[Stress]], MATCH(1, (EDF[[Nom]:[Nom]]=$D$4)*(EDF[[Date]:[Date]]=Fitness[[#This Row],[Date]]), 0)),"")</f>
        <v/>
      </c>
      <c r="Q301" s="105" t="str">
        <f t="shared" si="5"/>
        <v/>
      </c>
      <c r="R301" s="105" t="str" cm="1">
        <f t="array" ref="R301">IFERROR(INDEX(EDF[[Sommeil]:[Sommeil]], MATCH(1, (EDF[[Nom]:[Nom]]=$D$4)*(EDF[[Date]:[Date]]=Fitness[[#This Row],[Date]]), 0)),"")</f>
        <v/>
      </c>
      <c r="S301" s="105" t="str">
        <f t="shared" si="6"/>
        <v/>
      </c>
      <c r="T301" s="105" t="str" cm="1">
        <f t="array" ref="T301">IFERROR(INDEX(EDF[[Etat Physique]:[Etat Physique]], MATCH(1, (EDF[[Nom]:[Nom]]=$D$4)*(EDF[[Date]:[Date]]=Fitness[[#This Row],[Date]]), 0)),"")</f>
        <v/>
      </c>
      <c r="U301" s="105" t="str">
        <f t="shared" si="7"/>
        <v/>
      </c>
      <c r="V301" s="105" t="str" cm="1">
        <f t="array" ref="V301">IFERROR(INDEX(EDF[[Hydratation]:[Hydratation]], MATCH(1, (EDF[[Nom]:[Nom]]=$D$4)*(EDF[[Date]:[Date]]=Fitness[[#This Row],[Date]]), 0)),"")</f>
        <v/>
      </c>
      <c r="W301" s="105" t="str">
        <f t="shared" si="8"/>
        <v/>
      </c>
      <c r="X301" s="105" t="str" cm="1">
        <f t="array" ref="X301">IFERROR(INDEX(EDF[[Nutrition]:[Nutrition]], MATCH(1, (EDF[[Nom]:[Nom]]=$D$4)*(EDF[[Date]:[Date]]=Fitness[[#This Row],[Date]]), 0)),"")</f>
        <v/>
      </c>
      <c r="Y301" s="105" t="str">
        <f t="shared" si="9"/>
        <v/>
      </c>
      <c r="Z301" s="5" t="str" cm="1">
        <f t="array" ref="Z301">IFERROR(INDEX(RPE[[Investissement du jour]:[Investissement du jour]], MATCH(1, (RPE[[Nom]:[Nom]]=$D$4)*(RPE[[Date]:[Date]]=Fitness[[#This Row],[Date]]), 0)), "")</f>
        <v/>
      </c>
      <c r="AB301" s="4"/>
      <c r="AC301" s="4"/>
      <c r="AF301" s="4"/>
      <c r="AG301" s="4"/>
      <c r="AH301" s="4"/>
      <c r="AI301" s="4"/>
      <c r="AJ301" s="4"/>
      <c r="AL301" s="4"/>
      <c r="AM301" s="4"/>
      <c r="AP301" s="4"/>
      <c r="AQ301" s="4"/>
      <c r="AR301" s="4"/>
      <c r="AS301" s="4"/>
      <c r="AT301" s="4"/>
      <c r="AU301" s="4"/>
      <c r="AV301" s="4"/>
    </row>
    <row r="302" spans="3:48" x14ac:dyDescent="0.2">
      <c r="C302" s="95">
        <f t="shared" si="89"/>
        <v>45297</v>
      </c>
      <c r="D302" s="96">
        <v>45297</v>
      </c>
      <c r="E302" s="106" cm="1">
        <f t="array" ref="E302">IFERROR(INDEX(RPE[[sRPE_tot]:[sRPE_tot]], MATCH(1, (RPE[[Nom]:[Nom]]=$D$4)*(RPE[[Date]:[Date]]=Fitness[[#This Row],[Date]]), 0)), 0)</f>
        <v>0</v>
      </c>
      <c r="F302" s="106">
        <f t="shared" si="102"/>
        <v>0</v>
      </c>
      <c r="G302" s="106">
        <f t="shared" si="103"/>
        <v>0</v>
      </c>
      <c r="H302" s="106">
        <f t="shared" si="104"/>
        <v>0</v>
      </c>
      <c r="I302" s="106">
        <f>IFERROR(Fitness[[#This Row],[Charge moy]]/Fitness[[#This Row],[ET (SD)]], 0)</f>
        <v>0</v>
      </c>
      <c r="J302" s="106">
        <f>IFERROR(Fitness[[#This Row],[Charge hebdo]]*Fitness[[#This Row],[Monotonie]], 0)</f>
        <v>0</v>
      </c>
      <c r="K302" s="106">
        <f>IFERROR(Fitness[[#This Row],[Charge hebdo]]-Fitness[[#This Row],[Fatigue]], 0)</f>
        <v>0</v>
      </c>
      <c r="L302" s="105" t="str" cm="1">
        <f t="array" ref="L302">IFERROR(INDEX(EDF[[Total EDF]:[Total EDF]], MATCH(1, (EDF[[Nom]:[Nom]]=$D$4)*(EDF[[Date]:[Date]]=Fitness[[#This Row],[Date]]), 0)),"")</f>
        <v/>
      </c>
      <c r="M302" s="105" t="str">
        <f t="shared" si="88"/>
        <v/>
      </c>
      <c r="N302" s="105" t="str" cm="1">
        <f t="array" ref="N302">IFERROR(INDEX(EDF[[Humeur]:[Humeur]], MATCH(1, (EDF[[Nom]:[Nom]]=$D$4)*(EDF[[Date]:[Date]]=Fitness[[#This Row],[Date]]), 0)),"")</f>
        <v/>
      </c>
      <c r="O302" s="105" t="str">
        <f t="shared" si="4"/>
        <v/>
      </c>
      <c r="P302" s="105" t="str" cm="1">
        <f t="array" ref="P302">IFERROR(INDEX(EDF[[Stress]:[Stress]], MATCH(1, (EDF[[Nom]:[Nom]]=$D$4)*(EDF[[Date]:[Date]]=Fitness[[#This Row],[Date]]), 0)),"")</f>
        <v/>
      </c>
      <c r="Q302" s="105" t="str">
        <f t="shared" si="5"/>
        <v/>
      </c>
      <c r="R302" s="105" t="str" cm="1">
        <f t="array" ref="R302">IFERROR(INDEX(EDF[[Sommeil]:[Sommeil]], MATCH(1, (EDF[[Nom]:[Nom]]=$D$4)*(EDF[[Date]:[Date]]=Fitness[[#This Row],[Date]]), 0)),"")</f>
        <v/>
      </c>
      <c r="S302" s="105" t="str">
        <f t="shared" si="6"/>
        <v/>
      </c>
      <c r="T302" s="105" t="str" cm="1">
        <f t="array" ref="T302">IFERROR(INDEX(EDF[[Etat Physique]:[Etat Physique]], MATCH(1, (EDF[[Nom]:[Nom]]=$D$4)*(EDF[[Date]:[Date]]=Fitness[[#This Row],[Date]]), 0)),"")</f>
        <v/>
      </c>
      <c r="U302" s="105" t="str">
        <f t="shared" si="7"/>
        <v/>
      </c>
      <c r="V302" s="105" t="str" cm="1">
        <f t="array" ref="V302">IFERROR(INDEX(EDF[[Hydratation]:[Hydratation]], MATCH(1, (EDF[[Nom]:[Nom]]=$D$4)*(EDF[[Date]:[Date]]=Fitness[[#This Row],[Date]]), 0)),"")</f>
        <v/>
      </c>
      <c r="W302" s="105" t="str">
        <f t="shared" si="8"/>
        <v/>
      </c>
      <c r="X302" s="105" t="str" cm="1">
        <f t="array" ref="X302">IFERROR(INDEX(EDF[[Nutrition]:[Nutrition]], MATCH(1, (EDF[[Nom]:[Nom]]=$D$4)*(EDF[[Date]:[Date]]=Fitness[[#This Row],[Date]]), 0)),"")</f>
        <v/>
      </c>
      <c r="Y302" s="105" t="str">
        <f t="shared" si="9"/>
        <v/>
      </c>
      <c r="Z302" s="5" t="str" cm="1">
        <f t="array" ref="Z302">IFERROR(INDEX(RPE[[Investissement du jour]:[Investissement du jour]], MATCH(1, (RPE[[Nom]:[Nom]]=$D$4)*(RPE[[Date]:[Date]]=Fitness[[#This Row],[Date]]), 0)), "")</f>
        <v/>
      </c>
      <c r="AB302" s="4"/>
      <c r="AC302" s="4"/>
      <c r="AF302" s="4"/>
      <c r="AG302" s="4"/>
      <c r="AH302" s="4"/>
      <c r="AI302" s="4"/>
      <c r="AJ302" s="4"/>
      <c r="AL302" s="4"/>
      <c r="AM302" s="4"/>
      <c r="AP302" s="4"/>
      <c r="AQ302" s="4"/>
      <c r="AR302" s="4"/>
      <c r="AS302" s="4"/>
      <c r="AT302" s="4"/>
      <c r="AU302" s="4"/>
      <c r="AV302" s="4"/>
    </row>
    <row r="303" spans="3:48" x14ac:dyDescent="0.2">
      <c r="C303" s="95">
        <f t="shared" si="89"/>
        <v>45298</v>
      </c>
      <c r="D303" s="96">
        <v>45298</v>
      </c>
      <c r="E303" s="106" cm="1">
        <f t="array" ref="E303">IFERROR(INDEX(RPE[[sRPE_tot]:[sRPE_tot]], MATCH(1, (RPE[[Nom]:[Nom]]=$D$4)*(RPE[[Date]:[Date]]=Fitness[[#This Row],[Date]]), 0)), 0)</f>
        <v>0</v>
      </c>
      <c r="F303" s="106">
        <f t="shared" si="102"/>
        <v>0</v>
      </c>
      <c r="G303" s="106">
        <f t="shared" si="103"/>
        <v>0</v>
      </c>
      <c r="H303" s="106">
        <f t="shared" si="104"/>
        <v>0</v>
      </c>
      <c r="I303" s="106">
        <f>IFERROR(Fitness[[#This Row],[Charge moy]]/Fitness[[#This Row],[ET (SD)]], 0)</f>
        <v>0</v>
      </c>
      <c r="J303" s="106">
        <f>IFERROR(Fitness[[#This Row],[Charge hebdo]]*Fitness[[#This Row],[Monotonie]], 0)</f>
        <v>0</v>
      </c>
      <c r="K303" s="106">
        <f>IFERROR(Fitness[[#This Row],[Charge hebdo]]-Fitness[[#This Row],[Fatigue]], 0)</f>
        <v>0</v>
      </c>
      <c r="L303" s="105" t="str" cm="1">
        <f t="array" ref="L303">IFERROR(INDEX(EDF[[Total EDF]:[Total EDF]], MATCH(1, (EDF[[Nom]:[Nom]]=$D$4)*(EDF[[Date]:[Date]]=Fitness[[#This Row],[Date]]), 0)),"")</f>
        <v/>
      </c>
      <c r="M303" s="105" t="str">
        <f t="shared" si="88"/>
        <v/>
      </c>
      <c r="N303" s="105" t="str" cm="1">
        <f t="array" ref="N303">IFERROR(INDEX(EDF[[Humeur]:[Humeur]], MATCH(1, (EDF[[Nom]:[Nom]]=$D$4)*(EDF[[Date]:[Date]]=Fitness[[#This Row],[Date]]), 0)),"")</f>
        <v/>
      </c>
      <c r="O303" s="105" t="str">
        <f t="shared" si="4"/>
        <v/>
      </c>
      <c r="P303" s="105" t="str" cm="1">
        <f t="array" ref="P303">IFERROR(INDEX(EDF[[Stress]:[Stress]], MATCH(1, (EDF[[Nom]:[Nom]]=$D$4)*(EDF[[Date]:[Date]]=Fitness[[#This Row],[Date]]), 0)),"")</f>
        <v/>
      </c>
      <c r="Q303" s="105" t="str">
        <f t="shared" si="5"/>
        <v/>
      </c>
      <c r="R303" s="105" t="str" cm="1">
        <f t="array" ref="R303">IFERROR(INDEX(EDF[[Sommeil]:[Sommeil]], MATCH(1, (EDF[[Nom]:[Nom]]=$D$4)*(EDF[[Date]:[Date]]=Fitness[[#This Row],[Date]]), 0)),"")</f>
        <v/>
      </c>
      <c r="S303" s="105" t="str">
        <f t="shared" si="6"/>
        <v/>
      </c>
      <c r="T303" s="105" t="str" cm="1">
        <f t="array" ref="T303">IFERROR(INDEX(EDF[[Etat Physique]:[Etat Physique]], MATCH(1, (EDF[[Nom]:[Nom]]=$D$4)*(EDF[[Date]:[Date]]=Fitness[[#This Row],[Date]]), 0)),"")</f>
        <v/>
      </c>
      <c r="U303" s="105" t="str">
        <f t="shared" si="7"/>
        <v/>
      </c>
      <c r="V303" s="105" t="str" cm="1">
        <f t="array" ref="V303">IFERROR(INDEX(EDF[[Hydratation]:[Hydratation]], MATCH(1, (EDF[[Nom]:[Nom]]=$D$4)*(EDF[[Date]:[Date]]=Fitness[[#This Row],[Date]]), 0)),"")</f>
        <v/>
      </c>
      <c r="W303" s="105" t="str">
        <f t="shared" si="8"/>
        <v/>
      </c>
      <c r="X303" s="105" t="str" cm="1">
        <f t="array" ref="X303">IFERROR(INDEX(EDF[[Nutrition]:[Nutrition]], MATCH(1, (EDF[[Nom]:[Nom]]=$D$4)*(EDF[[Date]:[Date]]=Fitness[[#This Row],[Date]]), 0)),"")</f>
        <v/>
      </c>
      <c r="Y303" s="105" t="str">
        <f t="shared" si="9"/>
        <v/>
      </c>
      <c r="Z303" s="5" t="str" cm="1">
        <f t="array" ref="Z303">IFERROR(INDEX(RPE[[Investissement du jour]:[Investissement du jour]], MATCH(1, (RPE[[Nom]:[Nom]]=$D$4)*(RPE[[Date]:[Date]]=Fitness[[#This Row],[Date]]), 0)), "")</f>
        <v/>
      </c>
      <c r="AB303" s="4"/>
      <c r="AC303" s="4"/>
      <c r="AF303" s="4"/>
      <c r="AG303" s="4"/>
      <c r="AH303" s="4"/>
      <c r="AI303" s="4"/>
      <c r="AJ303" s="4"/>
      <c r="AL303" s="4"/>
      <c r="AM303" s="4"/>
      <c r="AP303" s="4"/>
      <c r="AQ303" s="4"/>
      <c r="AR303" s="4"/>
      <c r="AS303" s="4"/>
      <c r="AT303" s="4"/>
      <c r="AU303" s="4"/>
      <c r="AV303" s="4"/>
    </row>
    <row r="304" spans="3:48" x14ac:dyDescent="0.2">
      <c r="C304" s="95">
        <f t="shared" si="89"/>
        <v>45299</v>
      </c>
      <c r="D304" s="96">
        <v>45299</v>
      </c>
      <c r="E304" s="106" cm="1">
        <f t="array" ref="E304">IFERROR(INDEX(RPE[[sRPE_tot]:[sRPE_tot]], MATCH(1, (RPE[[Nom]:[Nom]]=$D$4)*(RPE[[Date]:[Date]]=Fitness[[#This Row],[Date]]), 0)), 0)</f>
        <v>0</v>
      </c>
      <c r="F304" s="106">
        <f t="shared" si="102"/>
        <v>0</v>
      </c>
      <c r="G304" s="106">
        <f t="shared" si="103"/>
        <v>0</v>
      </c>
      <c r="H304" s="106">
        <f t="shared" si="104"/>
        <v>0</v>
      </c>
      <c r="I304" s="106">
        <f>IFERROR(Fitness[[#This Row],[Charge moy]]/Fitness[[#This Row],[ET (SD)]], 0)</f>
        <v>0</v>
      </c>
      <c r="J304" s="106">
        <f>IFERROR(Fitness[[#This Row],[Charge hebdo]]*Fitness[[#This Row],[Monotonie]], 0)</f>
        <v>0</v>
      </c>
      <c r="K304" s="106">
        <f>IFERROR(Fitness[[#This Row],[Charge hebdo]]-Fitness[[#This Row],[Fatigue]], 0)</f>
        <v>0</v>
      </c>
      <c r="L304" s="105" t="str" cm="1">
        <f t="array" ref="L304">IFERROR(INDEX(EDF[[Total EDF]:[Total EDF]], MATCH(1, (EDF[[Nom]:[Nom]]=$D$4)*(EDF[[Date]:[Date]]=Fitness[[#This Row],[Date]]), 0)),"")</f>
        <v/>
      </c>
      <c r="M304" s="105" t="str">
        <f t="shared" si="88"/>
        <v/>
      </c>
      <c r="N304" s="105" t="str" cm="1">
        <f t="array" ref="N304">IFERROR(INDEX(EDF[[Humeur]:[Humeur]], MATCH(1, (EDF[[Nom]:[Nom]]=$D$4)*(EDF[[Date]:[Date]]=Fitness[[#This Row],[Date]]), 0)),"")</f>
        <v/>
      </c>
      <c r="O304" s="105" t="str">
        <f t="shared" si="4"/>
        <v/>
      </c>
      <c r="P304" s="105" t="str" cm="1">
        <f t="array" ref="P304">IFERROR(INDEX(EDF[[Stress]:[Stress]], MATCH(1, (EDF[[Nom]:[Nom]]=$D$4)*(EDF[[Date]:[Date]]=Fitness[[#This Row],[Date]]), 0)),"")</f>
        <v/>
      </c>
      <c r="Q304" s="105" t="str">
        <f t="shared" si="5"/>
        <v/>
      </c>
      <c r="R304" s="105" t="str" cm="1">
        <f t="array" ref="R304">IFERROR(INDEX(EDF[[Sommeil]:[Sommeil]], MATCH(1, (EDF[[Nom]:[Nom]]=$D$4)*(EDF[[Date]:[Date]]=Fitness[[#This Row],[Date]]), 0)),"")</f>
        <v/>
      </c>
      <c r="S304" s="105" t="str">
        <f t="shared" si="6"/>
        <v/>
      </c>
      <c r="T304" s="105" t="str" cm="1">
        <f t="array" ref="T304">IFERROR(INDEX(EDF[[Etat Physique]:[Etat Physique]], MATCH(1, (EDF[[Nom]:[Nom]]=$D$4)*(EDF[[Date]:[Date]]=Fitness[[#This Row],[Date]]), 0)),"")</f>
        <v/>
      </c>
      <c r="U304" s="105" t="str">
        <f t="shared" si="7"/>
        <v/>
      </c>
      <c r="V304" s="105" t="str" cm="1">
        <f t="array" ref="V304">IFERROR(INDEX(EDF[[Hydratation]:[Hydratation]], MATCH(1, (EDF[[Nom]:[Nom]]=$D$4)*(EDF[[Date]:[Date]]=Fitness[[#This Row],[Date]]), 0)),"")</f>
        <v/>
      </c>
      <c r="W304" s="105" t="str">
        <f t="shared" si="8"/>
        <v/>
      </c>
      <c r="X304" s="105" t="str" cm="1">
        <f t="array" ref="X304">IFERROR(INDEX(EDF[[Nutrition]:[Nutrition]], MATCH(1, (EDF[[Nom]:[Nom]]=$D$4)*(EDF[[Date]:[Date]]=Fitness[[#This Row],[Date]]), 0)),"")</f>
        <v/>
      </c>
      <c r="Y304" s="105" t="str">
        <f t="shared" si="9"/>
        <v/>
      </c>
      <c r="Z304" s="5" t="str" cm="1">
        <f t="array" ref="Z304">IFERROR(INDEX(RPE[[Investissement du jour]:[Investissement du jour]], MATCH(1, (RPE[[Nom]:[Nom]]=$D$4)*(RPE[[Date]:[Date]]=Fitness[[#This Row],[Date]]), 0)), "")</f>
        <v/>
      </c>
      <c r="AB304" s="4"/>
      <c r="AC304" s="4"/>
      <c r="AF304" s="4"/>
      <c r="AG304" s="4"/>
      <c r="AH304" s="4"/>
      <c r="AI304" s="4"/>
      <c r="AJ304" s="4"/>
      <c r="AL304" s="4"/>
      <c r="AM304" s="4"/>
      <c r="AP304" s="4"/>
      <c r="AQ304" s="4"/>
      <c r="AR304" s="4"/>
      <c r="AS304" s="4"/>
      <c r="AT304" s="4"/>
      <c r="AU304" s="4"/>
      <c r="AV304" s="4"/>
    </row>
    <row r="305" spans="3:48" x14ac:dyDescent="0.2">
      <c r="C305" s="95">
        <f t="shared" si="89"/>
        <v>45300</v>
      </c>
      <c r="D305" s="96">
        <v>45300</v>
      </c>
      <c r="E305" s="106" cm="1">
        <f t="array" ref="E305">IFERROR(INDEX(RPE[[sRPE_tot]:[sRPE_tot]], MATCH(1, (RPE[[Nom]:[Nom]]=$D$4)*(RPE[[Date]:[Date]]=Fitness[[#This Row],[Date]]), 0)), 0)</f>
        <v>964</v>
      </c>
      <c r="F305" s="106">
        <f t="shared" si="102"/>
        <v>0</v>
      </c>
      <c r="G305" s="106">
        <f t="shared" si="103"/>
        <v>0</v>
      </c>
      <c r="H305" s="106">
        <f t="shared" si="104"/>
        <v>0</v>
      </c>
      <c r="I305" s="106">
        <f>IFERROR(Fitness[[#This Row],[Charge moy]]/Fitness[[#This Row],[ET (SD)]], 0)</f>
        <v>0</v>
      </c>
      <c r="J305" s="106">
        <f>IFERROR(Fitness[[#This Row],[Charge hebdo]]*Fitness[[#This Row],[Monotonie]], 0)</f>
        <v>0</v>
      </c>
      <c r="K305" s="106">
        <f>IFERROR(Fitness[[#This Row],[Charge hebdo]]-Fitness[[#This Row],[Fatigue]], 0)</f>
        <v>0</v>
      </c>
      <c r="L305" s="105" cm="1">
        <f t="array" ref="L305">IFERROR(INDEX(EDF[[Total EDF]:[Total EDF]], MATCH(1, (EDF[[Nom]:[Nom]]=$D$4)*(EDF[[Date]:[Date]]=Fitness[[#This Row],[Date]]), 0)),"")</f>
        <v>17</v>
      </c>
      <c r="M305" s="105" t="str">
        <f t="shared" si="88"/>
        <v/>
      </c>
      <c r="N305" s="105" cm="1">
        <f t="array" ref="N305">IFERROR(INDEX(EDF[[Humeur]:[Humeur]], MATCH(1, (EDF[[Nom]:[Nom]]=$D$4)*(EDF[[Date]:[Date]]=Fitness[[#This Row],[Date]]), 0)),"")</f>
        <v>3</v>
      </c>
      <c r="O305" s="105" t="str">
        <f t="shared" ref="O305" si="153">IFERROR(AVERAGE(N298:N304), "")</f>
        <v/>
      </c>
      <c r="P305" s="105" cm="1">
        <f t="array" ref="P305">IFERROR(INDEX(EDF[[Stress]:[Stress]], MATCH(1, (EDF[[Nom]:[Nom]]=$D$4)*(EDF[[Date]:[Date]]=Fitness[[#This Row],[Date]]), 0)),"")</f>
        <v>3</v>
      </c>
      <c r="Q305" s="105" t="str">
        <f t="shared" ref="Q305" si="154">IFERROR(AVERAGE(P298:P304), "")</f>
        <v/>
      </c>
      <c r="R305" s="105" cm="1">
        <f t="array" ref="R305">IFERROR(INDEX(EDF[[Sommeil]:[Sommeil]], MATCH(1, (EDF[[Nom]:[Nom]]=$D$4)*(EDF[[Date]:[Date]]=Fitness[[#This Row],[Date]]), 0)),"")</f>
        <v>2</v>
      </c>
      <c r="S305" s="105" t="str">
        <f t="shared" ref="S305" si="155">IFERROR(AVERAGE(R298:R304), "")</f>
        <v/>
      </c>
      <c r="T305" s="105" cm="1">
        <f t="array" ref="T305">IFERROR(INDEX(EDF[[Etat Physique]:[Etat Physique]], MATCH(1, (EDF[[Nom]:[Nom]]=$D$4)*(EDF[[Date]:[Date]]=Fitness[[#This Row],[Date]]), 0)),"")</f>
        <v>3</v>
      </c>
      <c r="U305" s="105" t="str">
        <f t="shared" ref="U305" si="156">IFERROR(AVERAGE(T298:T304), "")</f>
        <v/>
      </c>
      <c r="V305" s="105" cm="1">
        <f t="array" ref="V305">IFERROR(INDEX(EDF[[Hydratation]:[Hydratation]], MATCH(1, (EDF[[Nom]:[Nom]]=$D$4)*(EDF[[Date]:[Date]]=Fitness[[#This Row],[Date]]), 0)),"")</f>
        <v>2</v>
      </c>
      <c r="W305" s="105" t="str">
        <f t="shared" ref="W305" si="157">IFERROR(AVERAGE(V298:V304), "")</f>
        <v/>
      </c>
      <c r="X305" s="105" cm="1">
        <f t="array" ref="X305">IFERROR(INDEX(EDF[[Nutrition]:[Nutrition]], MATCH(1, (EDF[[Nom]:[Nom]]=$D$4)*(EDF[[Date]:[Date]]=Fitness[[#This Row],[Date]]), 0)),"")</f>
        <v>4</v>
      </c>
      <c r="Y305" s="105" t="str">
        <f t="shared" ref="Y305" si="158">IFERROR(AVERAGE(X298:X304), "")</f>
        <v/>
      </c>
      <c r="Z305" s="5" cm="1">
        <f t="array" ref="Z305">IFERROR(INDEX(RPE[[Investissement du jour]:[Investissement du jour]], MATCH(1, (RPE[[Nom]:[Nom]]=$D$4)*(RPE[[Date]:[Date]]=Fitness[[#This Row],[Date]]), 0)), "")</f>
        <v>1</v>
      </c>
      <c r="AB305" s="4"/>
      <c r="AC305" s="4"/>
      <c r="AF305" s="4"/>
      <c r="AG305" s="4"/>
      <c r="AH305" s="4"/>
      <c r="AI305" s="4"/>
      <c r="AJ305" s="4"/>
      <c r="AL305" s="4"/>
      <c r="AM305" s="4"/>
      <c r="AP305" s="4"/>
      <c r="AQ305" s="4"/>
      <c r="AR305" s="4"/>
      <c r="AS305" s="4"/>
      <c r="AT305" s="4"/>
      <c r="AU305" s="4"/>
      <c r="AV305" s="4"/>
    </row>
    <row r="306" spans="3:48" x14ac:dyDescent="0.2">
      <c r="C306" s="95">
        <f t="shared" si="89"/>
        <v>45301</v>
      </c>
      <c r="D306" s="96">
        <v>45301</v>
      </c>
      <c r="E306" s="106" cm="1">
        <f t="array" ref="E306">IFERROR(INDEX(RPE[[sRPE_tot]:[sRPE_tot]], MATCH(1, (RPE[[Nom]:[Nom]]=$D$4)*(RPE[[Date]:[Date]]=Fitness[[#This Row],[Date]]), 0)), 0)</f>
        <v>888</v>
      </c>
      <c r="F306" s="106">
        <f t="shared" si="102"/>
        <v>964</v>
      </c>
      <c r="G306" s="106">
        <f t="shared" si="103"/>
        <v>137.71428571428572</v>
      </c>
      <c r="H306" s="106">
        <f t="shared" si="104"/>
        <v>364.3577519808951</v>
      </c>
      <c r="I306" s="106">
        <f>IFERROR(Fitness[[#This Row],[Charge moy]]/Fitness[[#This Row],[ET (SD)]], 0)</f>
        <v>0.3779644730092272</v>
      </c>
      <c r="J306" s="106">
        <f>IFERROR(Fitness[[#This Row],[Charge hebdo]]*Fitness[[#This Row],[Monotonie]], 0)</f>
        <v>364.35775198089505</v>
      </c>
      <c r="K306" s="106">
        <f>IFERROR(Fitness[[#This Row],[Charge hebdo]]-Fitness[[#This Row],[Fatigue]], 0)</f>
        <v>599.64224801910495</v>
      </c>
      <c r="L306" s="105" cm="1">
        <f t="array" ref="L306">IFERROR(INDEX(EDF[[Total EDF]:[Total EDF]], MATCH(1, (EDF[[Nom]:[Nom]]=$D$4)*(EDF[[Date]:[Date]]=Fitness[[#This Row],[Date]]), 0)),"")</f>
        <v>16</v>
      </c>
      <c r="M306" s="105">
        <f t="shared" si="88"/>
        <v>17</v>
      </c>
      <c r="N306" s="105" cm="1">
        <f t="array" ref="N306">IFERROR(INDEX(EDF[[Humeur]:[Humeur]], MATCH(1, (EDF[[Nom]:[Nom]]=$D$4)*(EDF[[Date]:[Date]]=Fitness[[#This Row],[Date]]), 0)),"")</f>
        <v>3</v>
      </c>
      <c r="O306" s="105">
        <f t="shared" si="4"/>
        <v>3</v>
      </c>
      <c r="P306" s="105" cm="1">
        <f t="array" ref="P306">IFERROR(INDEX(EDF[[Stress]:[Stress]], MATCH(1, (EDF[[Nom]:[Nom]]=$D$4)*(EDF[[Date]:[Date]]=Fitness[[#This Row],[Date]]), 0)),"")</f>
        <v>3</v>
      </c>
      <c r="Q306" s="105">
        <f t="shared" si="5"/>
        <v>3</v>
      </c>
      <c r="R306" s="105" cm="1">
        <f t="array" ref="R306">IFERROR(INDEX(EDF[[Sommeil]:[Sommeil]], MATCH(1, (EDF[[Nom]:[Nom]]=$D$4)*(EDF[[Date]:[Date]]=Fitness[[#This Row],[Date]]), 0)),"")</f>
        <v>2</v>
      </c>
      <c r="S306" s="105">
        <f t="shared" si="6"/>
        <v>2</v>
      </c>
      <c r="T306" s="105" cm="1">
        <f t="array" ref="T306">IFERROR(INDEX(EDF[[Etat Physique]:[Etat Physique]], MATCH(1, (EDF[[Nom]:[Nom]]=$D$4)*(EDF[[Date]:[Date]]=Fitness[[#This Row],[Date]]), 0)),"")</f>
        <v>2</v>
      </c>
      <c r="U306" s="105">
        <f t="shared" si="7"/>
        <v>3</v>
      </c>
      <c r="V306" s="105" cm="1">
        <f t="array" ref="V306">IFERROR(INDEX(EDF[[Hydratation]:[Hydratation]], MATCH(1, (EDF[[Nom]:[Nom]]=$D$4)*(EDF[[Date]:[Date]]=Fitness[[#This Row],[Date]]), 0)),"")</f>
        <v>2</v>
      </c>
      <c r="W306" s="105">
        <f t="shared" si="8"/>
        <v>2</v>
      </c>
      <c r="X306" s="105" cm="1">
        <f t="array" ref="X306">IFERROR(INDEX(EDF[[Nutrition]:[Nutrition]], MATCH(1, (EDF[[Nom]:[Nom]]=$D$4)*(EDF[[Date]:[Date]]=Fitness[[#This Row],[Date]]), 0)),"")</f>
        <v>4</v>
      </c>
      <c r="Y306" s="105">
        <f t="shared" si="9"/>
        <v>4</v>
      </c>
      <c r="Z306" s="5" cm="1">
        <f t="array" ref="Z306">IFERROR(INDEX(RPE[[Investissement du jour]:[Investissement du jour]], MATCH(1, (RPE[[Nom]:[Nom]]=$D$4)*(RPE[[Date]:[Date]]=Fitness[[#This Row],[Date]]), 0)), "")</f>
        <v>3</v>
      </c>
      <c r="AB306" s="4"/>
      <c r="AC306" s="4"/>
      <c r="AF306" s="4"/>
      <c r="AG306" s="4"/>
      <c r="AH306" s="4"/>
      <c r="AI306" s="4"/>
      <c r="AJ306" s="4"/>
      <c r="AL306" s="4"/>
      <c r="AM306" s="4"/>
      <c r="AP306" s="4"/>
      <c r="AQ306" s="4"/>
      <c r="AR306" s="4"/>
      <c r="AS306" s="4"/>
      <c r="AT306" s="4"/>
      <c r="AU306" s="4"/>
      <c r="AV306" s="4"/>
    </row>
    <row r="307" spans="3:48" x14ac:dyDescent="0.2">
      <c r="C307" s="95">
        <f t="shared" si="89"/>
        <v>45302</v>
      </c>
      <c r="D307" s="96">
        <v>45302</v>
      </c>
      <c r="E307" s="106" cm="1">
        <f t="array" ref="E307">IFERROR(INDEX(RPE[[sRPE_tot]:[sRPE_tot]], MATCH(1, (RPE[[Nom]:[Nom]]=$D$4)*(RPE[[Date]:[Date]]=Fitness[[#This Row],[Date]]), 0)), 0)</f>
        <v>0</v>
      </c>
      <c r="F307" s="106">
        <f t="shared" si="102"/>
        <v>1852</v>
      </c>
      <c r="G307" s="106">
        <f t="shared" si="103"/>
        <v>264.57142857142856</v>
      </c>
      <c r="H307" s="106">
        <f t="shared" si="104"/>
        <v>452.37405508526427</v>
      </c>
      <c r="I307" s="106">
        <f>IFERROR(Fitness[[#This Row],[Charge moy]]/Fitness[[#This Row],[ET (SD)]], 0)</f>
        <v>0.58485102228411767</v>
      </c>
      <c r="J307" s="106">
        <f>IFERROR(Fitness[[#This Row],[Charge hebdo]]*Fitness[[#This Row],[Monotonie]], 0)</f>
        <v>1083.144093270186</v>
      </c>
      <c r="K307" s="106">
        <f>IFERROR(Fitness[[#This Row],[Charge hebdo]]-Fitness[[#This Row],[Fatigue]], 0)</f>
        <v>768.85590672981402</v>
      </c>
      <c r="L307" s="105" cm="1">
        <f t="array" ref="L307">IFERROR(INDEX(EDF[[Total EDF]:[Total EDF]], MATCH(1, (EDF[[Nom]:[Nom]]=$D$4)*(EDF[[Date]:[Date]]=Fitness[[#This Row],[Date]]), 0)),"")</f>
        <v>17</v>
      </c>
      <c r="M307" s="105">
        <f t="shared" si="88"/>
        <v>16.5</v>
      </c>
      <c r="N307" s="105" cm="1">
        <f t="array" ref="N307">IFERROR(INDEX(EDF[[Humeur]:[Humeur]], MATCH(1, (EDF[[Nom]:[Nom]]=$D$4)*(EDF[[Date]:[Date]]=Fitness[[#This Row],[Date]]), 0)),"")</f>
        <v>3</v>
      </c>
      <c r="O307" s="105">
        <f t="shared" ref="O307" si="159">IFERROR(AVERAGE(N300:N306), "")</f>
        <v>3</v>
      </c>
      <c r="P307" s="105" cm="1">
        <f t="array" ref="P307">IFERROR(INDEX(EDF[[Stress]:[Stress]], MATCH(1, (EDF[[Nom]:[Nom]]=$D$4)*(EDF[[Date]:[Date]]=Fitness[[#This Row],[Date]]), 0)),"")</f>
        <v>3</v>
      </c>
      <c r="Q307" s="105">
        <f t="shared" ref="Q307" si="160">IFERROR(AVERAGE(P300:P306), "")</f>
        <v>3</v>
      </c>
      <c r="R307" s="105" cm="1">
        <f t="array" ref="R307">IFERROR(INDEX(EDF[[Sommeil]:[Sommeil]], MATCH(1, (EDF[[Nom]:[Nom]]=$D$4)*(EDF[[Date]:[Date]]=Fitness[[#This Row],[Date]]), 0)),"")</f>
        <v>2</v>
      </c>
      <c r="S307" s="105">
        <f t="shared" ref="S307" si="161">IFERROR(AVERAGE(R300:R306), "")</f>
        <v>2</v>
      </c>
      <c r="T307" s="105" cm="1">
        <f t="array" ref="T307">IFERROR(INDEX(EDF[[Etat Physique]:[Etat Physique]], MATCH(1, (EDF[[Nom]:[Nom]]=$D$4)*(EDF[[Date]:[Date]]=Fitness[[#This Row],[Date]]), 0)),"")</f>
        <v>2</v>
      </c>
      <c r="U307" s="105">
        <f t="shared" ref="U307" si="162">IFERROR(AVERAGE(T300:T306), "")</f>
        <v>2.5</v>
      </c>
      <c r="V307" s="105" cm="1">
        <f t="array" ref="V307">IFERROR(INDEX(EDF[[Hydratation]:[Hydratation]], MATCH(1, (EDF[[Nom]:[Nom]]=$D$4)*(EDF[[Date]:[Date]]=Fitness[[#This Row],[Date]]), 0)),"")</f>
        <v>3</v>
      </c>
      <c r="W307" s="105">
        <f t="shared" ref="W307" si="163">IFERROR(AVERAGE(V300:V306), "")</f>
        <v>2</v>
      </c>
      <c r="X307" s="105" cm="1">
        <f t="array" ref="X307">IFERROR(INDEX(EDF[[Nutrition]:[Nutrition]], MATCH(1, (EDF[[Nom]:[Nom]]=$D$4)*(EDF[[Date]:[Date]]=Fitness[[#This Row],[Date]]), 0)),"")</f>
        <v>4</v>
      </c>
      <c r="Y307" s="105">
        <f t="shared" ref="Y307" si="164">IFERROR(AVERAGE(X300:X306), "")</f>
        <v>4</v>
      </c>
      <c r="Z307" s="5" t="str" cm="1">
        <f t="array" ref="Z307">IFERROR(INDEX(RPE[[Investissement du jour]:[Investissement du jour]], MATCH(1, (RPE[[Nom]:[Nom]]=$D$4)*(RPE[[Date]:[Date]]=Fitness[[#This Row],[Date]]), 0)), "")</f>
        <v/>
      </c>
      <c r="AB307" s="4"/>
      <c r="AC307" s="4"/>
      <c r="AF307" s="4"/>
      <c r="AG307" s="4"/>
      <c r="AH307" s="4"/>
      <c r="AI307" s="4"/>
      <c r="AJ307" s="4"/>
      <c r="AL307" s="4"/>
      <c r="AM307" s="4"/>
      <c r="AP307" s="4"/>
      <c r="AQ307" s="4"/>
      <c r="AR307" s="4"/>
      <c r="AS307" s="4"/>
      <c r="AT307" s="4"/>
      <c r="AU307" s="4"/>
      <c r="AV307" s="4"/>
    </row>
    <row r="308" spans="3:48" x14ac:dyDescent="0.2">
      <c r="C308" s="95">
        <f t="shared" si="89"/>
        <v>45303</v>
      </c>
      <c r="D308" s="96">
        <v>45303</v>
      </c>
      <c r="E308" s="106" cm="1">
        <f t="array" ref="E308">IFERROR(INDEX(RPE[[sRPE_tot]:[sRPE_tot]], MATCH(1, (RPE[[Nom]:[Nom]]=$D$4)*(RPE[[Date]:[Date]]=Fitness[[#This Row],[Date]]), 0)), 0)</f>
        <v>1016</v>
      </c>
      <c r="F308" s="106">
        <f t="shared" si="102"/>
        <v>1852</v>
      </c>
      <c r="G308" s="106">
        <f t="shared" si="103"/>
        <v>264.57142857142856</v>
      </c>
      <c r="H308" s="106">
        <f t="shared" si="104"/>
        <v>452.37405508526427</v>
      </c>
      <c r="I308" s="106">
        <f>IFERROR(Fitness[[#This Row],[Charge moy]]/Fitness[[#This Row],[ET (SD)]], 0)</f>
        <v>0.58485102228411767</v>
      </c>
      <c r="J308" s="106">
        <f>IFERROR(Fitness[[#This Row],[Charge hebdo]]*Fitness[[#This Row],[Monotonie]], 0)</f>
        <v>1083.144093270186</v>
      </c>
      <c r="K308" s="106">
        <f>IFERROR(Fitness[[#This Row],[Charge hebdo]]-Fitness[[#This Row],[Fatigue]], 0)</f>
        <v>768.85590672981402</v>
      </c>
      <c r="L308" s="105" cm="1">
        <f t="array" ref="L308">IFERROR(INDEX(EDF[[Total EDF]:[Total EDF]], MATCH(1, (EDF[[Nom]:[Nom]]=$D$4)*(EDF[[Date]:[Date]]=Fitness[[#This Row],[Date]]), 0)),"")</f>
        <v>18</v>
      </c>
      <c r="M308" s="105">
        <f t="shared" si="88"/>
        <v>16.666666666666668</v>
      </c>
      <c r="N308" s="105" cm="1">
        <f t="array" ref="N308">IFERROR(INDEX(EDF[[Humeur]:[Humeur]], MATCH(1, (EDF[[Nom]:[Nom]]=$D$4)*(EDF[[Date]:[Date]]=Fitness[[#This Row],[Date]]), 0)),"")</f>
        <v>3</v>
      </c>
      <c r="O308" s="105">
        <f t="shared" si="4"/>
        <v>3</v>
      </c>
      <c r="P308" s="105" cm="1">
        <f t="array" ref="P308">IFERROR(INDEX(EDF[[Stress]:[Stress]], MATCH(1, (EDF[[Nom]:[Nom]]=$D$4)*(EDF[[Date]:[Date]]=Fitness[[#This Row],[Date]]), 0)),"")</f>
        <v>3</v>
      </c>
      <c r="Q308" s="105">
        <f t="shared" si="5"/>
        <v>3</v>
      </c>
      <c r="R308" s="105" cm="1">
        <f t="array" ref="R308">IFERROR(INDEX(EDF[[Sommeil]:[Sommeil]], MATCH(1, (EDF[[Nom]:[Nom]]=$D$4)*(EDF[[Date]:[Date]]=Fitness[[#This Row],[Date]]), 0)),"")</f>
        <v>2</v>
      </c>
      <c r="S308" s="105">
        <f t="shared" si="6"/>
        <v>2</v>
      </c>
      <c r="T308" s="105" cm="1">
        <f t="array" ref="T308">IFERROR(INDEX(EDF[[Etat Physique]:[Etat Physique]], MATCH(1, (EDF[[Nom]:[Nom]]=$D$4)*(EDF[[Date]:[Date]]=Fitness[[#This Row],[Date]]), 0)),"")</f>
        <v>3</v>
      </c>
      <c r="U308" s="105">
        <f t="shared" si="7"/>
        <v>2.3333333333333335</v>
      </c>
      <c r="V308" s="105" cm="1">
        <f t="array" ref="V308">IFERROR(INDEX(EDF[[Hydratation]:[Hydratation]], MATCH(1, (EDF[[Nom]:[Nom]]=$D$4)*(EDF[[Date]:[Date]]=Fitness[[#This Row],[Date]]), 0)),"")</f>
        <v>3</v>
      </c>
      <c r="W308" s="105">
        <f t="shared" si="8"/>
        <v>2.3333333333333335</v>
      </c>
      <c r="X308" s="105" cm="1">
        <f t="array" ref="X308">IFERROR(INDEX(EDF[[Nutrition]:[Nutrition]], MATCH(1, (EDF[[Nom]:[Nom]]=$D$4)*(EDF[[Date]:[Date]]=Fitness[[#This Row],[Date]]), 0)),"")</f>
        <v>4</v>
      </c>
      <c r="Y308" s="105">
        <f t="shared" si="9"/>
        <v>4</v>
      </c>
      <c r="Z308" s="5" cm="1">
        <f t="array" ref="Z308">IFERROR(INDEX(RPE[[Investissement du jour]:[Investissement du jour]], MATCH(1, (RPE[[Nom]:[Nom]]=$D$4)*(RPE[[Date]:[Date]]=Fitness[[#This Row],[Date]]), 0)), "")</f>
        <v>3</v>
      </c>
      <c r="AB308" s="4"/>
      <c r="AC308" s="4"/>
      <c r="AF308" s="4"/>
      <c r="AG308" s="4"/>
      <c r="AH308" s="4"/>
      <c r="AI308" s="4"/>
      <c r="AJ308" s="4"/>
      <c r="AL308" s="4"/>
      <c r="AM308" s="4"/>
      <c r="AP308" s="4"/>
      <c r="AQ308" s="4"/>
      <c r="AR308" s="4"/>
      <c r="AS308" s="4"/>
      <c r="AT308" s="4"/>
      <c r="AU308" s="4"/>
      <c r="AV308" s="4"/>
    </row>
    <row r="309" spans="3:48" x14ac:dyDescent="0.2">
      <c r="C309" s="95">
        <f t="shared" si="89"/>
        <v>45304</v>
      </c>
      <c r="D309" s="96">
        <v>45304</v>
      </c>
      <c r="E309" s="106" cm="1">
        <f t="array" ref="E309">IFERROR(INDEX(RPE[[sRPE_tot]:[sRPE_tot]], MATCH(1, (RPE[[Nom]:[Nom]]=$D$4)*(RPE[[Date]:[Date]]=Fitness[[#This Row],[Date]]), 0)), 0)</f>
        <v>0</v>
      </c>
      <c r="F309" s="106">
        <f t="shared" si="102"/>
        <v>2868</v>
      </c>
      <c r="G309" s="106">
        <f t="shared" si="103"/>
        <v>409.71428571428572</v>
      </c>
      <c r="H309" s="106">
        <f t="shared" si="104"/>
        <v>512.35330072314821</v>
      </c>
      <c r="I309" s="106">
        <f>IFERROR(Fitness[[#This Row],[Charge moy]]/Fitness[[#This Row],[ET (SD)]], 0)</f>
        <v>0.79967140864712838</v>
      </c>
      <c r="J309" s="106">
        <f>IFERROR(Fitness[[#This Row],[Charge hebdo]]*Fitness[[#This Row],[Monotonie]], 0)</f>
        <v>2293.4575999999643</v>
      </c>
      <c r="K309" s="106">
        <f>IFERROR(Fitness[[#This Row],[Charge hebdo]]-Fitness[[#This Row],[Fatigue]], 0)</f>
        <v>574.54240000003574</v>
      </c>
      <c r="L309" s="105" t="str" cm="1">
        <f t="array" ref="L309">IFERROR(INDEX(EDF[[Total EDF]:[Total EDF]], MATCH(1, (EDF[[Nom]:[Nom]]=$D$4)*(EDF[[Date]:[Date]]=Fitness[[#This Row],[Date]]), 0)),"")</f>
        <v/>
      </c>
      <c r="M309" s="105">
        <f t="shared" si="88"/>
        <v>17</v>
      </c>
      <c r="N309" s="105" t="str" cm="1">
        <f t="array" ref="N309">IFERROR(INDEX(EDF[[Humeur]:[Humeur]], MATCH(1, (EDF[[Nom]:[Nom]]=$D$4)*(EDF[[Date]:[Date]]=Fitness[[#This Row],[Date]]), 0)),"")</f>
        <v/>
      </c>
      <c r="O309" s="105">
        <f t="shared" si="4"/>
        <v>3</v>
      </c>
      <c r="P309" s="105" t="str" cm="1">
        <f t="array" ref="P309">IFERROR(INDEX(EDF[[Stress]:[Stress]], MATCH(1, (EDF[[Nom]:[Nom]]=$D$4)*(EDF[[Date]:[Date]]=Fitness[[#This Row],[Date]]), 0)),"")</f>
        <v/>
      </c>
      <c r="Q309" s="105">
        <f t="shared" si="5"/>
        <v>3</v>
      </c>
      <c r="R309" s="105" t="str" cm="1">
        <f t="array" ref="R309">IFERROR(INDEX(EDF[[Sommeil]:[Sommeil]], MATCH(1, (EDF[[Nom]:[Nom]]=$D$4)*(EDF[[Date]:[Date]]=Fitness[[#This Row],[Date]]), 0)),"")</f>
        <v/>
      </c>
      <c r="S309" s="105">
        <f t="shared" si="6"/>
        <v>2</v>
      </c>
      <c r="T309" s="105" t="str" cm="1">
        <f t="array" ref="T309">IFERROR(INDEX(EDF[[Etat Physique]:[Etat Physique]], MATCH(1, (EDF[[Nom]:[Nom]]=$D$4)*(EDF[[Date]:[Date]]=Fitness[[#This Row],[Date]]), 0)),"")</f>
        <v/>
      </c>
      <c r="U309" s="105">
        <f t="shared" si="7"/>
        <v>2.5</v>
      </c>
      <c r="V309" s="105" t="str" cm="1">
        <f t="array" ref="V309">IFERROR(INDEX(EDF[[Hydratation]:[Hydratation]], MATCH(1, (EDF[[Nom]:[Nom]]=$D$4)*(EDF[[Date]:[Date]]=Fitness[[#This Row],[Date]]), 0)),"")</f>
        <v/>
      </c>
      <c r="W309" s="105">
        <f t="shared" si="8"/>
        <v>2.5</v>
      </c>
      <c r="X309" s="105" t="str" cm="1">
        <f t="array" ref="X309">IFERROR(INDEX(EDF[[Nutrition]:[Nutrition]], MATCH(1, (EDF[[Nom]:[Nom]]=$D$4)*(EDF[[Date]:[Date]]=Fitness[[#This Row],[Date]]), 0)),"")</f>
        <v/>
      </c>
      <c r="Y309" s="105">
        <f t="shared" si="9"/>
        <v>4</v>
      </c>
      <c r="Z309" s="5" t="str" cm="1">
        <f t="array" ref="Z309">IFERROR(INDEX(RPE[[Investissement du jour]:[Investissement du jour]], MATCH(1, (RPE[[Nom]:[Nom]]=$D$4)*(RPE[[Date]:[Date]]=Fitness[[#This Row],[Date]]), 0)), "")</f>
        <v/>
      </c>
      <c r="AB309" s="4"/>
      <c r="AC309" s="4"/>
      <c r="AF309" s="4"/>
      <c r="AG309" s="4"/>
      <c r="AH309" s="4"/>
      <c r="AI309" s="4"/>
      <c r="AJ309" s="4"/>
      <c r="AL309" s="4"/>
      <c r="AM309" s="4"/>
      <c r="AP309" s="4"/>
      <c r="AQ309" s="4"/>
      <c r="AR309" s="4"/>
      <c r="AS309" s="4"/>
      <c r="AT309" s="4"/>
      <c r="AU309" s="4"/>
      <c r="AV309" s="4"/>
    </row>
    <row r="310" spans="3:48" x14ac:dyDescent="0.2">
      <c r="C310" s="95">
        <f t="shared" si="89"/>
        <v>45305</v>
      </c>
      <c r="D310" s="96">
        <v>45305</v>
      </c>
      <c r="E310" s="106" cm="1">
        <f t="array" ref="E310">IFERROR(INDEX(RPE[[sRPE_tot]:[sRPE_tot]], MATCH(1, (RPE[[Nom]:[Nom]]=$D$4)*(RPE[[Date]:[Date]]=Fitness[[#This Row],[Date]]), 0)), 0)</f>
        <v>0</v>
      </c>
      <c r="F310" s="106">
        <f t="shared" si="102"/>
        <v>2868</v>
      </c>
      <c r="G310" s="106">
        <f t="shared" si="103"/>
        <v>409.71428571428572</v>
      </c>
      <c r="H310" s="106">
        <f t="shared" si="104"/>
        <v>512.35330072314821</v>
      </c>
      <c r="I310" s="106">
        <f>IFERROR(Fitness[[#This Row],[Charge moy]]/Fitness[[#This Row],[ET (SD)]], 0)</f>
        <v>0.79967140864712838</v>
      </c>
      <c r="J310" s="106">
        <f>IFERROR(Fitness[[#This Row],[Charge hebdo]]*Fitness[[#This Row],[Monotonie]], 0)</f>
        <v>2293.4575999999643</v>
      </c>
      <c r="K310" s="106">
        <f>IFERROR(Fitness[[#This Row],[Charge hebdo]]-Fitness[[#This Row],[Fatigue]], 0)</f>
        <v>574.54240000003574</v>
      </c>
      <c r="L310" s="105" t="str" cm="1">
        <f t="array" ref="L310">IFERROR(INDEX(EDF[[Total EDF]:[Total EDF]], MATCH(1, (EDF[[Nom]:[Nom]]=$D$4)*(EDF[[Date]:[Date]]=Fitness[[#This Row],[Date]]), 0)),"")</f>
        <v/>
      </c>
      <c r="M310" s="105">
        <f t="shared" si="88"/>
        <v>17</v>
      </c>
      <c r="N310" s="105" t="str" cm="1">
        <f t="array" ref="N310">IFERROR(INDEX(EDF[[Humeur]:[Humeur]], MATCH(1, (EDF[[Nom]:[Nom]]=$D$4)*(EDF[[Date]:[Date]]=Fitness[[#This Row],[Date]]), 0)),"")</f>
        <v/>
      </c>
      <c r="O310" s="105">
        <f t="shared" si="4"/>
        <v>3</v>
      </c>
      <c r="P310" s="105" t="str" cm="1">
        <f t="array" ref="P310">IFERROR(INDEX(EDF[[Stress]:[Stress]], MATCH(1, (EDF[[Nom]:[Nom]]=$D$4)*(EDF[[Date]:[Date]]=Fitness[[#This Row],[Date]]), 0)),"")</f>
        <v/>
      </c>
      <c r="Q310" s="105">
        <f t="shared" si="5"/>
        <v>3</v>
      </c>
      <c r="R310" s="105" t="str" cm="1">
        <f t="array" ref="R310">IFERROR(INDEX(EDF[[Sommeil]:[Sommeil]], MATCH(1, (EDF[[Nom]:[Nom]]=$D$4)*(EDF[[Date]:[Date]]=Fitness[[#This Row],[Date]]), 0)),"")</f>
        <v/>
      </c>
      <c r="S310" s="105">
        <f t="shared" si="6"/>
        <v>2</v>
      </c>
      <c r="T310" s="105" t="str" cm="1">
        <f t="array" ref="T310">IFERROR(INDEX(EDF[[Etat Physique]:[Etat Physique]], MATCH(1, (EDF[[Nom]:[Nom]]=$D$4)*(EDF[[Date]:[Date]]=Fitness[[#This Row],[Date]]), 0)),"")</f>
        <v/>
      </c>
      <c r="U310" s="105">
        <f t="shared" si="7"/>
        <v>2.5</v>
      </c>
      <c r="V310" s="105" t="str" cm="1">
        <f t="array" ref="V310">IFERROR(INDEX(EDF[[Hydratation]:[Hydratation]], MATCH(1, (EDF[[Nom]:[Nom]]=$D$4)*(EDF[[Date]:[Date]]=Fitness[[#This Row],[Date]]), 0)),"")</f>
        <v/>
      </c>
      <c r="W310" s="105">
        <f t="shared" si="8"/>
        <v>2.5</v>
      </c>
      <c r="X310" s="105" t="str" cm="1">
        <f t="array" ref="X310">IFERROR(INDEX(EDF[[Nutrition]:[Nutrition]], MATCH(1, (EDF[[Nom]:[Nom]]=$D$4)*(EDF[[Date]:[Date]]=Fitness[[#This Row],[Date]]), 0)),"")</f>
        <v/>
      </c>
      <c r="Y310" s="105">
        <f t="shared" si="9"/>
        <v>4</v>
      </c>
      <c r="Z310" s="5" t="str" cm="1">
        <f t="array" ref="Z310">IFERROR(INDEX(RPE[[Investissement du jour]:[Investissement du jour]], MATCH(1, (RPE[[Nom]:[Nom]]=$D$4)*(RPE[[Date]:[Date]]=Fitness[[#This Row],[Date]]), 0)), "")</f>
        <v/>
      </c>
      <c r="AB310" s="4"/>
      <c r="AC310" s="4"/>
      <c r="AF310" s="4"/>
      <c r="AG310" s="4"/>
      <c r="AH310" s="4"/>
      <c r="AI310" s="4"/>
      <c r="AJ310" s="4"/>
      <c r="AL310" s="4"/>
      <c r="AM310" s="4"/>
      <c r="AP310" s="4"/>
      <c r="AQ310" s="4"/>
      <c r="AR310" s="4"/>
      <c r="AS310" s="4"/>
      <c r="AT310" s="4"/>
      <c r="AU310" s="4"/>
      <c r="AV310" s="4"/>
    </row>
    <row r="311" spans="3:48" x14ac:dyDescent="0.2">
      <c r="C311" s="95">
        <f t="shared" si="89"/>
        <v>45306</v>
      </c>
      <c r="D311" s="96">
        <v>45306</v>
      </c>
      <c r="E311" s="106" cm="1">
        <f t="array" ref="E311">IFERROR(INDEX(RPE[[sRPE_tot]:[sRPE_tot]], MATCH(1, (RPE[[Nom]:[Nom]]=$D$4)*(RPE[[Date]:[Date]]=Fitness[[#This Row],[Date]]), 0)), 0)</f>
        <v>0</v>
      </c>
      <c r="F311" s="106">
        <f t="shared" si="102"/>
        <v>2868</v>
      </c>
      <c r="G311" s="106">
        <f t="shared" si="103"/>
        <v>409.71428571428572</v>
      </c>
      <c r="H311" s="106">
        <f t="shared" si="104"/>
        <v>512.35330072314821</v>
      </c>
      <c r="I311" s="106">
        <f>IFERROR(Fitness[[#This Row],[Charge moy]]/Fitness[[#This Row],[ET (SD)]], 0)</f>
        <v>0.79967140864712838</v>
      </c>
      <c r="J311" s="106">
        <f>IFERROR(Fitness[[#This Row],[Charge hebdo]]*Fitness[[#This Row],[Monotonie]], 0)</f>
        <v>2293.4575999999643</v>
      </c>
      <c r="K311" s="106">
        <f>IFERROR(Fitness[[#This Row],[Charge hebdo]]-Fitness[[#This Row],[Fatigue]], 0)</f>
        <v>574.54240000003574</v>
      </c>
      <c r="L311" s="105" t="str" cm="1">
        <f t="array" ref="L311">IFERROR(INDEX(EDF[[Total EDF]:[Total EDF]], MATCH(1, (EDF[[Nom]:[Nom]]=$D$4)*(EDF[[Date]:[Date]]=Fitness[[#This Row],[Date]]), 0)),"")</f>
        <v/>
      </c>
      <c r="M311" s="105">
        <f t="shared" si="88"/>
        <v>17</v>
      </c>
      <c r="N311" s="105" t="str" cm="1">
        <f t="array" ref="N311">IFERROR(INDEX(EDF[[Humeur]:[Humeur]], MATCH(1, (EDF[[Nom]:[Nom]]=$D$4)*(EDF[[Date]:[Date]]=Fitness[[#This Row],[Date]]), 0)),"")</f>
        <v/>
      </c>
      <c r="O311" s="105">
        <f t="shared" si="4"/>
        <v>3</v>
      </c>
      <c r="P311" s="105" t="str" cm="1">
        <f t="array" ref="P311">IFERROR(INDEX(EDF[[Stress]:[Stress]], MATCH(1, (EDF[[Nom]:[Nom]]=$D$4)*(EDF[[Date]:[Date]]=Fitness[[#This Row],[Date]]), 0)),"")</f>
        <v/>
      </c>
      <c r="Q311" s="105">
        <f t="shared" si="5"/>
        <v>3</v>
      </c>
      <c r="R311" s="105" t="str" cm="1">
        <f t="array" ref="R311">IFERROR(INDEX(EDF[[Sommeil]:[Sommeil]], MATCH(1, (EDF[[Nom]:[Nom]]=$D$4)*(EDF[[Date]:[Date]]=Fitness[[#This Row],[Date]]), 0)),"")</f>
        <v/>
      </c>
      <c r="S311" s="105">
        <f t="shared" si="6"/>
        <v>2</v>
      </c>
      <c r="T311" s="105" t="str" cm="1">
        <f t="array" ref="T311">IFERROR(INDEX(EDF[[Etat Physique]:[Etat Physique]], MATCH(1, (EDF[[Nom]:[Nom]]=$D$4)*(EDF[[Date]:[Date]]=Fitness[[#This Row],[Date]]), 0)),"")</f>
        <v/>
      </c>
      <c r="U311" s="105">
        <f t="shared" si="7"/>
        <v>2.5</v>
      </c>
      <c r="V311" s="105" t="str" cm="1">
        <f t="array" ref="V311">IFERROR(INDEX(EDF[[Hydratation]:[Hydratation]], MATCH(1, (EDF[[Nom]:[Nom]]=$D$4)*(EDF[[Date]:[Date]]=Fitness[[#This Row],[Date]]), 0)),"")</f>
        <v/>
      </c>
      <c r="W311" s="105">
        <f t="shared" si="8"/>
        <v>2.5</v>
      </c>
      <c r="X311" s="105" t="str" cm="1">
        <f t="array" ref="X311">IFERROR(INDEX(EDF[[Nutrition]:[Nutrition]], MATCH(1, (EDF[[Nom]:[Nom]]=$D$4)*(EDF[[Date]:[Date]]=Fitness[[#This Row],[Date]]), 0)),"")</f>
        <v/>
      </c>
      <c r="Y311" s="105">
        <f t="shared" si="9"/>
        <v>4</v>
      </c>
      <c r="Z311" s="5" t="str" cm="1">
        <f t="array" ref="Z311">IFERROR(INDEX(RPE[[Investissement du jour]:[Investissement du jour]], MATCH(1, (RPE[[Nom]:[Nom]]=$D$4)*(RPE[[Date]:[Date]]=Fitness[[#This Row],[Date]]), 0)), "")</f>
        <v/>
      </c>
      <c r="AB311" s="4"/>
      <c r="AC311" s="4"/>
      <c r="AF311" s="4"/>
      <c r="AG311" s="4"/>
      <c r="AH311" s="4"/>
      <c r="AI311" s="4"/>
      <c r="AJ311" s="4"/>
      <c r="AL311" s="4"/>
      <c r="AM311" s="4"/>
      <c r="AP311" s="4"/>
      <c r="AQ311" s="4"/>
      <c r="AR311" s="4"/>
      <c r="AS311" s="4"/>
      <c r="AT311" s="4"/>
      <c r="AU311" s="4"/>
      <c r="AV311" s="4"/>
    </row>
    <row r="312" spans="3:48" x14ac:dyDescent="0.2">
      <c r="C312" s="95">
        <f t="shared" si="89"/>
        <v>45307</v>
      </c>
      <c r="D312" s="96">
        <v>45307</v>
      </c>
      <c r="E312" s="106" cm="1">
        <f t="array" ref="E312">IFERROR(INDEX(RPE[[sRPE_tot]:[sRPE_tot]], MATCH(1, (RPE[[Nom]:[Nom]]=$D$4)*(RPE[[Date]:[Date]]=Fitness[[#This Row],[Date]]), 0)), 0)</f>
        <v>660</v>
      </c>
      <c r="F312" s="106">
        <f t="shared" si="102"/>
        <v>2868</v>
      </c>
      <c r="G312" s="106">
        <f t="shared" si="103"/>
        <v>409.71428571428572</v>
      </c>
      <c r="H312" s="106">
        <f t="shared" si="104"/>
        <v>512.35330072314821</v>
      </c>
      <c r="I312" s="106">
        <f>IFERROR(Fitness[[#This Row],[Charge moy]]/Fitness[[#This Row],[ET (SD)]], 0)</f>
        <v>0.79967140864712838</v>
      </c>
      <c r="J312" s="106">
        <f>IFERROR(Fitness[[#This Row],[Charge hebdo]]*Fitness[[#This Row],[Monotonie]], 0)</f>
        <v>2293.4575999999643</v>
      </c>
      <c r="K312" s="106">
        <f>IFERROR(Fitness[[#This Row],[Charge hebdo]]-Fitness[[#This Row],[Fatigue]], 0)</f>
        <v>574.54240000003574</v>
      </c>
      <c r="L312" s="105" cm="1">
        <f t="array" ref="L312">IFERROR(INDEX(EDF[[Total EDF]:[Total EDF]], MATCH(1, (EDF[[Nom]:[Nom]]=$D$4)*(EDF[[Date]:[Date]]=Fitness[[#This Row],[Date]]), 0)),"")</f>
        <v>17</v>
      </c>
      <c r="M312" s="105">
        <f t="shared" si="88"/>
        <v>17</v>
      </c>
      <c r="N312" s="105" cm="1">
        <f t="array" ref="N312">IFERROR(INDEX(EDF[[Humeur]:[Humeur]], MATCH(1, (EDF[[Nom]:[Nom]]=$D$4)*(EDF[[Date]:[Date]]=Fitness[[#This Row],[Date]]), 0)),"")</f>
        <v>1</v>
      </c>
      <c r="O312" s="105">
        <f t="shared" si="4"/>
        <v>3</v>
      </c>
      <c r="P312" s="105" cm="1">
        <f t="array" ref="P312">IFERROR(INDEX(EDF[[Stress]:[Stress]], MATCH(1, (EDF[[Nom]:[Nom]]=$D$4)*(EDF[[Date]:[Date]]=Fitness[[#This Row],[Date]]), 0)),"")</f>
        <v>3</v>
      </c>
      <c r="Q312" s="105">
        <f t="shared" si="5"/>
        <v>3</v>
      </c>
      <c r="R312" s="105" cm="1">
        <f t="array" ref="R312">IFERROR(INDEX(EDF[[Sommeil]:[Sommeil]], MATCH(1, (EDF[[Nom]:[Nom]]=$D$4)*(EDF[[Date]:[Date]]=Fitness[[#This Row],[Date]]), 0)),"")</f>
        <v>3</v>
      </c>
      <c r="S312" s="105">
        <f t="shared" si="6"/>
        <v>2</v>
      </c>
      <c r="T312" s="105" cm="1">
        <f t="array" ref="T312">IFERROR(INDEX(EDF[[Etat Physique]:[Etat Physique]], MATCH(1, (EDF[[Nom]:[Nom]]=$D$4)*(EDF[[Date]:[Date]]=Fitness[[#This Row],[Date]]), 0)),"")</f>
        <v>3</v>
      </c>
      <c r="U312" s="105">
        <f t="shared" si="7"/>
        <v>2.5</v>
      </c>
      <c r="V312" s="105" cm="1">
        <f t="array" ref="V312">IFERROR(INDEX(EDF[[Hydratation]:[Hydratation]], MATCH(1, (EDF[[Nom]:[Nom]]=$D$4)*(EDF[[Date]:[Date]]=Fitness[[#This Row],[Date]]), 0)),"")</f>
        <v>3</v>
      </c>
      <c r="W312" s="105">
        <f t="shared" si="8"/>
        <v>2.5</v>
      </c>
      <c r="X312" s="105" cm="1">
        <f t="array" ref="X312">IFERROR(INDEX(EDF[[Nutrition]:[Nutrition]], MATCH(1, (EDF[[Nom]:[Nom]]=$D$4)*(EDF[[Date]:[Date]]=Fitness[[#This Row],[Date]]), 0)),"")</f>
        <v>4</v>
      </c>
      <c r="Y312" s="105">
        <f t="shared" si="9"/>
        <v>4</v>
      </c>
      <c r="Z312" s="5" cm="1">
        <f t="array" ref="Z312">IFERROR(INDEX(RPE[[Investissement du jour]:[Investissement du jour]], MATCH(1, (RPE[[Nom]:[Nom]]=$D$4)*(RPE[[Date]:[Date]]=Fitness[[#This Row],[Date]]), 0)), "")</f>
        <v>3</v>
      </c>
      <c r="AB312" s="4"/>
      <c r="AC312" s="4"/>
      <c r="AF312" s="4"/>
      <c r="AG312" s="4"/>
      <c r="AH312" s="4"/>
      <c r="AI312" s="4"/>
      <c r="AJ312" s="4"/>
      <c r="AL312" s="4"/>
      <c r="AM312" s="4"/>
      <c r="AP312" s="4"/>
      <c r="AQ312" s="4"/>
      <c r="AR312" s="4"/>
      <c r="AS312" s="4"/>
      <c r="AT312" s="4"/>
      <c r="AU312" s="4"/>
      <c r="AV312" s="4"/>
    </row>
    <row r="313" spans="3:48" x14ac:dyDescent="0.2">
      <c r="C313" s="95">
        <f t="shared" si="89"/>
        <v>45308</v>
      </c>
      <c r="D313" s="96">
        <v>45308</v>
      </c>
      <c r="E313" s="106" cm="1">
        <f t="array" ref="E313">IFERROR(INDEX(RPE[[sRPE_tot]:[sRPE_tot]], MATCH(1, (RPE[[Nom]:[Nom]]=$D$4)*(RPE[[Date]:[Date]]=Fitness[[#This Row],[Date]]), 0)), 0)</f>
        <v>0</v>
      </c>
      <c r="F313" s="106">
        <f t="shared" si="102"/>
        <v>2564</v>
      </c>
      <c r="G313" s="106">
        <f t="shared" si="103"/>
        <v>366.28571428571428</v>
      </c>
      <c r="H313" s="106">
        <f t="shared" si="104"/>
        <v>468.55156752333187</v>
      </c>
      <c r="I313" s="106">
        <f>IFERROR(Fitness[[#This Row],[Charge moy]]/Fitness[[#This Row],[ET (SD)]], 0)</f>
        <v>0.78174045222348942</v>
      </c>
      <c r="J313" s="106">
        <f>IFERROR(Fitness[[#This Row],[Charge hebdo]]*Fitness[[#This Row],[Monotonie]], 0)</f>
        <v>2004.382519501027</v>
      </c>
      <c r="K313" s="106">
        <f>IFERROR(Fitness[[#This Row],[Charge hebdo]]-Fitness[[#This Row],[Fatigue]], 0)</f>
        <v>559.61748049897301</v>
      </c>
      <c r="L313" s="105" cm="1">
        <f t="array" ref="L313">IFERROR(INDEX(EDF[[Total EDF]:[Total EDF]], MATCH(1, (EDF[[Nom]:[Nom]]=$D$4)*(EDF[[Date]:[Date]]=Fitness[[#This Row],[Date]]), 0)),"")</f>
        <v>17</v>
      </c>
      <c r="M313" s="105">
        <f t="shared" si="88"/>
        <v>17</v>
      </c>
      <c r="N313" s="105" cm="1">
        <f t="array" ref="N313">IFERROR(INDEX(EDF[[Humeur]:[Humeur]], MATCH(1, (EDF[[Nom]:[Nom]]=$D$4)*(EDF[[Date]:[Date]]=Fitness[[#This Row],[Date]]), 0)),"")</f>
        <v>2</v>
      </c>
      <c r="O313" s="105">
        <f t="shared" si="4"/>
        <v>2.5</v>
      </c>
      <c r="P313" s="105" cm="1">
        <f t="array" ref="P313">IFERROR(INDEX(EDF[[Stress]:[Stress]], MATCH(1, (EDF[[Nom]:[Nom]]=$D$4)*(EDF[[Date]:[Date]]=Fitness[[#This Row],[Date]]), 0)),"")</f>
        <v>3</v>
      </c>
      <c r="Q313" s="105">
        <f t="shared" si="5"/>
        <v>3</v>
      </c>
      <c r="R313" s="105" cm="1">
        <f t="array" ref="R313">IFERROR(INDEX(EDF[[Sommeil]:[Sommeil]], MATCH(1, (EDF[[Nom]:[Nom]]=$D$4)*(EDF[[Date]:[Date]]=Fitness[[#This Row],[Date]]), 0)),"")</f>
        <v>2</v>
      </c>
      <c r="S313" s="105">
        <f t="shared" si="6"/>
        <v>2.25</v>
      </c>
      <c r="T313" s="105" cm="1">
        <f t="array" ref="T313">IFERROR(INDEX(EDF[[Etat Physique]:[Etat Physique]], MATCH(1, (EDF[[Nom]:[Nom]]=$D$4)*(EDF[[Date]:[Date]]=Fitness[[#This Row],[Date]]), 0)),"")</f>
        <v>3</v>
      </c>
      <c r="U313" s="105">
        <f t="shared" si="7"/>
        <v>2.5</v>
      </c>
      <c r="V313" s="105" cm="1">
        <f t="array" ref="V313">IFERROR(INDEX(EDF[[Hydratation]:[Hydratation]], MATCH(1, (EDF[[Nom]:[Nom]]=$D$4)*(EDF[[Date]:[Date]]=Fitness[[#This Row],[Date]]), 0)),"")</f>
        <v>3</v>
      </c>
      <c r="W313" s="105">
        <f t="shared" si="8"/>
        <v>2.75</v>
      </c>
      <c r="X313" s="105" cm="1">
        <f t="array" ref="X313">IFERROR(INDEX(EDF[[Nutrition]:[Nutrition]], MATCH(1, (EDF[[Nom]:[Nom]]=$D$4)*(EDF[[Date]:[Date]]=Fitness[[#This Row],[Date]]), 0)),"")</f>
        <v>4</v>
      </c>
      <c r="Y313" s="105">
        <f t="shared" si="9"/>
        <v>4</v>
      </c>
      <c r="Z313" s="5" t="str" cm="1">
        <f t="array" ref="Z313">IFERROR(INDEX(RPE[[Investissement du jour]:[Investissement du jour]], MATCH(1, (RPE[[Nom]:[Nom]]=$D$4)*(RPE[[Date]:[Date]]=Fitness[[#This Row],[Date]]), 0)), "")</f>
        <v/>
      </c>
      <c r="AB313" s="4"/>
      <c r="AC313" s="4"/>
      <c r="AF313" s="4"/>
      <c r="AG313" s="4"/>
      <c r="AH313" s="4"/>
      <c r="AI313" s="4"/>
      <c r="AJ313" s="4"/>
      <c r="AL313" s="4"/>
      <c r="AM313" s="4"/>
      <c r="AP313" s="4"/>
      <c r="AQ313" s="4"/>
      <c r="AR313" s="4"/>
      <c r="AS313" s="4"/>
      <c r="AT313" s="4"/>
      <c r="AU313" s="4"/>
      <c r="AV313" s="4"/>
    </row>
    <row r="314" spans="3:48" x14ac:dyDescent="0.2">
      <c r="C314" s="95">
        <f t="shared" si="89"/>
        <v>45309</v>
      </c>
      <c r="D314" s="96">
        <v>45309</v>
      </c>
      <c r="E314" s="106" cm="1">
        <f t="array" ref="E314">IFERROR(INDEX(RPE[[sRPE_tot]:[sRPE_tot]], MATCH(1, (RPE[[Nom]:[Nom]]=$D$4)*(RPE[[Date]:[Date]]=Fitness[[#This Row],[Date]]), 0)), 0)</f>
        <v>0</v>
      </c>
      <c r="F314" s="106">
        <f t="shared" si="102"/>
        <v>1676</v>
      </c>
      <c r="G314" s="106">
        <f t="shared" si="103"/>
        <v>239.42857142857142</v>
      </c>
      <c r="H314" s="106">
        <f t="shared" si="104"/>
        <v>421.61864962817492</v>
      </c>
      <c r="I314" s="106">
        <f>IFERROR(Fitness[[#This Row],[Charge moy]]/Fitness[[#This Row],[ET (SD)]], 0)</f>
        <v>0.56787946083438967</v>
      </c>
      <c r="J314" s="106">
        <f>IFERROR(Fitness[[#This Row],[Charge hebdo]]*Fitness[[#This Row],[Monotonie]], 0)</f>
        <v>951.76597635843711</v>
      </c>
      <c r="K314" s="106">
        <f>IFERROR(Fitness[[#This Row],[Charge hebdo]]-Fitness[[#This Row],[Fatigue]], 0)</f>
        <v>724.23402364156289</v>
      </c>
      <c r="L314" s="105" t="str" cm="1">
        <f t="array" ref="L314">IFERROR(INDEX(EDF[[Total EDF]:[Total EDF]], MATCH(1, (EDF[[Nom]:[Nom]]=$D$4)*(EDF[[Date]:[Date]]=Fitness[[#This Row],[Date]]), 0)),"")</f>
        <v/>
      </c>
      <c r="M314" s="105">
        <f t="shared" si="88"/>
        <v>17.25</v>
      </c>
      <c r="N314" s="105" t="str" cm="1">
        <f t="array" ref="N314">IFERROR(INDEX(EDF[[Humeur]:[Humeur]], MATCH(1, (EDF[[Nom]:[Nom]]=$D$4)*(EDF[[Date]:[Date]]=Fitness[[#This Row],[Date]]), 0)),"")</f>
        <v/>
      </c>
      <c r="O314" s="105">
        <f t="shared" ref="O314" si="165">IFERROR(AVERAGE(N307:N313), "")</f>
        <v>2.25</v>
      </c>
      <c r="P314" s="105" t="str" cm="1">
        <f t="array" ref="P314">IFERROR(INDEX(EDF[[Stress]:[Stress]], MATCH(1, (EDF[[Nom]:[Nom]]=$D$4)*(EDF[[Date]:[Date]]=Fitness[[#This Row],[Date]]), 0)),"")</f>
        <v/>
      </c>
      <c r="Q314" s="105">
        <f t="shared" ref="Q314" si="166">IFERROR(AVERAGE(P307:P313), "")</f>
        <v>3</v>
      </c>
      <c r="R314" s="105" t="str" cm="1">
        <f t="array" ref="R314">IFERROR(INDEX(EDF[[Sommeil]:[Sommeil]], MATCH(1, (EDF[[Nom]:[Nom]]=$D$4)*(EDF[[Date]:[Date]]=Fitness[[#This Row],[Date]]), 0)),"")</f>
        <v/>
      </c>
      <c r="S314" s="105">
        <f t="shared" ref="S314" si="167">IFERROR(AVERAGE(R307:R313), "")</f>
        <v>2.25</v>
      </c>
      <c r="T314" s="105" t="str" cm="1">
        <f t="array" ref="T314">IFERROR(INDEX(EDF[[Etat Physique]:[Etat Physique]], MATCH(1, (EDF[[Nom]:[Nom]]=$D$4)*(EDF[[Date]:[Date]]=Fitness[[#This Row],[Date]]), 0)),"")</f>
        <v/>
      </c>
      <c r="U314" s="105">
        <f t="shared" ref="U314" si="168">IFERROR(AVERAGE(T307:T313), "")</f>
        <v>2.75</v>
      </c>
      <c r="V314" s="105" t="str" cm="1">
        <f t="array" ref="V314">IFERROR(INDEX(EDF[[Hydratation]:[Hydratation]], MATCH(1, (EDF[[Nom]:[Nom]]=$D$4)*(EDF[[Date]:[Date]]=Fitness[[#This Row],[Date]]), 0)),"")</f>
        <v/>
      </c>
      <c r="W314" s="105">
        <f t="shared" ref="W314" si="169">IFERROR(AVERAGE(V307:V313), "")</f>
        <v>3</v>
      </c>
      <c r="X314" s="105" t="str" cm="1">
        <f t="array" ref="X314">IFERROR(INDEX(EDF[[Nutrition]:[Nutrition]], MATCH(1, (EDF[[Nom]:[Nom]]=$D$4)*(EDF[[Date]:[Date]]=Fitness[[#This Row],[Date]]), 0)),"")</f>
        <v/>
      </c>
      <c r="Y314" s="105">
        <f t="shared" ref="Y314" si="170">IFERROR(AVERAGE(X307:X313), "")</f>
        <v>4</v>
      </c>
      <c r="Z314" s="5" t="str" cm="1">
        <f t="array" ref="Z314">IFERROR(INDEX(RPE[[Investissement du jour]:[Investissement du jour]], MATCH(1, (RPE[[Nom]:[Nom]]=$D$4)*(RPE[[Date]:[Date]]=Fitness[[#This Row],[Date]]), 0)), "")</f>
        <v/>
      </c>
      <c r="AB314" s="4"/>
      <c r="AC314" s="4"/>
      <c r="AF314" s="4"/>
      <c r="AG314" s="4"/>
      <c r="AH314" s="4"/>
      <c r="AI314" s="4"/>
      <c r="AJ314" s="4"/>
      <c r="AL314" s="4"/>
      <c r="AM314" s="4"/>
      <c r="AP314" s="4"/>
      <c r="AQ314" s="4"/>
      <c r="AR314" s="4"/>
      <c r="AS314" s="4"/>
      <c r="AT314" s="4"/>
      <c r="AU314" s="4"/>
      <c r="AV314" s="4"/>
    </row>
    <row r="315" spans="3:48" x14ac:dyDescent="0.2">
      <c r="C315" s="95">
        <f t="shared" si="89"/>
        <v>45310</v>
      </c>
      <c r="D315" s="96">
        <v>45310</v>
      </c>
      <c r="E315" s="106" cm="1">
        <f t="array" ref="E315">IFERROR(INDEX(RPE[[sRPE_tot]:[sRPE_tot]], MATCH(1, (RPE[[Nom]:[Nom]]=$D$4)*(RPE[[Date]:[Date]]=Fitness[[#This Row],[Date]]), 0)), 0)</f>
        <v>0</v>
      </c>
      <c r="F315" s="106">
        <f t="shared" si="102"/>
        <v>1676</v>
      </c>
      <c r="G315" s="106">
        <f t="shared" si="103"/>
        <v>239.42857142857142</v>
      </c>
      <c r="H315" s="106">
        <f t="shared" si="104"/>
        <v>421.61864962817492</v>
      </c>
      <c r="I315" s="106">
        <f>IFERROR(Fitness[[#This Row],[Charge moy]]/Fitness[[#This Row],[ET (SD)]], 0)</f>
        <v>0.56787946083438967</v>
      </c>
      <c r="J315" s="106">
        <f>IFERROR(Fitness[[#This Row],[Charge hebdo]]*Fitness[[#This Row],[Monotonie]], 0)</f>
        <v>951.76597635843711</v>
      </c>
      <c r="K315" s="106">
        <f>IFERROR(Fitness[[#This Row],[Charge hebdo]]-Fitness[[#This Row],[Fatigue]], 0)</f>
        <v>724.23402364156289</v>
      </c>
      <c r="L315" s="105" cm="1">
        <f t="array" ref="L315">IFERROR(INDEX(EDF[[Total EDF]:[Total EDF]], MATCH(1, (EDF[[Nom]:[Nom]]=$D$4)*(EDF[[Date]:[Date]]=Fitness[[#This Row],[Date]]), 0)),"")</f>
        <v>19</v>
      </c>
      <c r="M315" s="105">
        <f t="shared" si="88"/>
        <v>17.333333333333332</v>
      </c>
      <c r="N315" s="105" cm="1">
        <f t="array" ref="N315">IFERROR(INDEX(EDF[[Humeur]:[Humeur]], MATCH(1, (EDF[[Nom]:[Nom]]=$D$4)*(EDF[[Date]:[Date]]=Fitness[[#This Row],[Date]]), 0)),"")</f>
        <v>3</v>
      </c>
      <c r="O315" s="105">
        <f t="shared" si="4"/>
        <v>2</v>
      </c>
      <c r="P315" s="105" cm="1">
        <f t="array" ref="P315">IFERROR(INDEX(EDF[[Stress]:[Stress]], MATCH(1, (EDF[[Nom]:[Nom]]=$D$4)*(EDF[[Date]:[Date]]=Fitness[[#This Row],[Date]]), 0)),"")</f>
        <v>3</v>
      </c>
      <c r="Q315" s="105">
        <f t="shared" si="5"/>
        <v>3</v>
      </c>
      <c r="R315" s="105" cm="1">
        <f t="array" ref="R315">IFERROR(INDEX(EDF[[Sommeil]:[Sommeil]], MATCH(1, (EDF[[Nom]:[Nom]]=$D$4)*(EDF[[Date]:[Date]]=Fitness[[#This Row],[Date]]), 0)),"")</f>
        <v>3</v>
      </c>
      <c r="S315" s="105">
        <f t="shared" si="6"/>
        <v>2.3333333333333335</v>
      </c>
      <c r="T315" s="105" cm="1">
        <f t="array" ref="T315">IFERROR(INDEX(EDF[[Etat Physique]:[Etat Physique]], MATCH(1, (EDF[[Nom]:[Nom]]=$D$4)*(EDF[[Date]:[Date]]=Fitness[[#This Row],[Date]]), 0)),"")</f>
        <v>3</v>
      </c>
      <c r="U315" s="105">
        <f t="shared" si="7"/>
        <v>3</v>
      </c>
      <c r="V315" s="105" cm="1">
        <f t="array" ref="V315">IFERROR(INDEX(EDF[[Hydratation]:[Hydratation]], MATCH(1, (EDF[[Nom]:[Nom]]=$D$4)*(EDF[[Date]:[Date]]=Fitness[[#This Row],[Date]]), 0)),"")</f>
        <v>3</v>
      </c>
      <c r="W315" s="105">
        <f t="shared" si="8"/>
        <v>3</v>
      </c>
      <c r="X315" s="105" cm="1">
        <f t="array" ref="X315">IFERROR(INDEX(EDF[[Nutrition]:[Nutrition]], MATCH(1, (EDF[[Nom]:[Nom]]=$D$4)*(EDF[[Date]:[Date]]=Fitness[[#This Row],[Date]]), 0)),"")</f>
        <v>4</v>
      </c>
      <c r="Y315" s="105">
        <f t="shared" si="9"/>
        <v>4</v>
      </c>
      <c r="Z315" s="5" t="str" cm="1">
        <f t="array" ref="Z315">IFERROR(INDEX(RPE[[Investissement du jour]:[Investissement du jour]], MATCH(1, (RPE[[Nom]:[Nom]]=$D$4)*(RPE[[Date]:[Date]]=Fitness[[#This Row],[Date]]), 0)), "")</f>
        <v/>
      </c>
      <c r="AB315" s="4"/>
      <c r="AC315" s="4"/>
      <c r="AF315" s="4"/>
      <c r="AG315" s="4"/>
      <c r="AH315" s="4"/>
      <c r="AI315" s="4"/>
      <c r="AJ315" s="4"/>
      <c r="AL315" s="4"/>
      <c r="AM315" s="4"/>
      <c r="AP315" s="4"/>
      <c r="AQ315" s="4"/>
      <c r="AR315" s="4"/>
      <c r="AS315" s="4"/>
      <c r="AT315" s="4"/>
      <c r="AU315" s="4"/>
      <c r="AV315" s="4"/>
    </row>
    <row r="316" spans="3:48" x14ac:dyDescent="0.2">
      <c r="C316" s="95">
        <f t="shared" si="89"/>
        <v>45311</v>
      </c>
      <c r="D316" s="96">
        <v>45311</v>
      </c>
      <c r="E316" s="106" cm="1">
        <f t="array" ref="E316">IFERROR(INDEX(RPE[[sRPE_tot]:[sRPE_tot]], MATCH(1, (RPE[[Nom]:[Nom]]=$D$4)*(RPE[[Date]:[Date]]=Fitness[[#This Row],[Date]]), 0)), 0)</f>
        <v>0</v>
      </c>
      <c r="F316" s="106">
        <f t="shared" si="102"/>
        <v>660</v>
      </c>
      <c r="G316" s="106">
        <f t="shared" si="103"/>
        <v>94.285714285714292</v>
      </c>
      <c r="H316" s="106">
        <f t="shared" si="104"/>
        <v>249.45655218608997</v>
      </c>
      <c r="I316" s="106">
        <f>IFERROR(Fitness[[#This Row],[Charge moy]]/Fitness[[#This Row],[ET (SD)]], 0)</f>
        <v>0.37796447300922725</v>
      </c>
      <c r="J316" s="106">
        <f>IFERROR(Fitness[[#This Row],[Charge hebdo]]*Fitness[[#This Row],[Monotonie]], 0)</f>
        <v>249.45655218608999</v>
      </c>
      <c r="K316" s="106">
        <f>IFERROR(Fitness[[#This Row],[Charge hebdo]]-Fitness[[#This Row],[Fatigue]], 0)</f>
        <v>410.54344781391001</v>
      </c>
      <c r="L316" s="105" t="str" cm="1">
        <f t="array" ref="L316">IFERROR(INDEX(EDF[[Total EDF]:[Total EDF]], MATCH(1, (EDF[[Nom]:[Nom]]=$D$4)*(EDF[[Date]:[Date]]=Fitness[[#This Row],[Date]]), 0)),"")</f>
        <v/>
      </c>
      <c r="M316" s="105">
        <f t="shared" si="88"/>
        <v>17.666666666666668</v>
      </c>
      <c r="N316" s="105" t="str" cm="1">
        <f t="array" ref="N316">IFERROR(INDEX(EDF[[Humeur]:[Humeur]], MATCH(1, (EDF[[Nom]:[Nom]]=$D$4)*(EDF[[Date]:[Date]]=Fitness[[#This Row],[Date]]), 0)),"")</f>
        <v/>
      </c>
      <c r="O316" s="105">
        <f t="shared" ref="O316" si="171">IFERROR(AVERAGE(N309:N315), "")</f>
        <v>2</v>
      </c>
      <c r="P316" s="105" t="str" cm="1">
        <f t="array" ref="P316">IFERROR(INDEX(EDF[[Stress]:[Stress]], MATCH(1, (EDF[[Nom]:[Nom]]=$D$4)*(EDF[[Date]:[Date]]=Fitness[[#This Row],[Date]]), 0)),"")</f>
        <v/>
      </c>
      <c r="Q316" s="105">
        <f t="shared" ref="Q316" si="172">IFERROR(AVERAGE(P309:P315), "")</f>
        <v>3</v>
      </c>
      <c r="R316" s="105" t="str" cm="1">
        <f t="array" ref="R316">IFERROR(INDEX(EDF[[Sommeil]:[Sommeil]], MATCH(1, (EDF[[Nom]:[Nom]]=$D$4)*(EDF[[Date]:[Date]]=Fitness[[#This Row],[Date]]), 0)),"")</f>
        <v/>
      </c>
      <c r="S316" s="105">
        <f t="shared" ref="S316" si="173">IFERROR(AVERAGE(R309:R315), "")</f>
        <v>2.6666666666666665</v>
      </c>
      <c r="T316" s="105" t="str" cm="1">
        <f t="array" ref="T316">IFERROR(INDEX(EDF[[Etat Physique]:[Etat Physique]], MATCH(1, (EDF[[Nom]:[Nom]]=$D$4)*(EDF[[Date]:[Date]]=Fitness[[#This Row],[Date]]), 0)),"")</f>
        <v/>
      </c>
      <c r="U316" s="105">
        <f t="shared" ref="U316" si="174">IFERROR(AVERAGE(T309:T315), "")</f>
        <v>3</v>
      </c>
      <c r="V316" s="105" t="str" cm="1">
        <f t="array" ref="V316">IFERROR(INDEX(EDF[[Hydratation]:[Hydratation]], MATCH(1, (EDF[[Nom]:[Nom]]=$D$4)*(EDF[[Date]:[Date]]=Fitness[[#This Row],[Date]]), 0)),"")</f>
        <v/>
      </c>
      <c r="W316" s="105">
        <f t="shared" ref="W316" si="175">IFERROR(AVERAGE(V309:V315), "")</f>
        <v>3</v>
      </c>
      <c r="X316" s="105" t="str" cm="1">
        <f t="array" ref="X316">IFERROR(INDEX(EDF[[Nutrition]:[Nutrition]], MATCH(1, (EDF[[Nom]:[Nom]]=$D$4)*(EDF[[Date]:[Date]]=Fitness[[#This Row],[Date]]), 0)),"")</f>
        <v/>
      </c>
      <c r="Y316" s="105">
        <f t="shared" ref="Y316" si="176">IFERROR(AVERAGE(X309:X315), "")</f>
        <v>4</v>
      </c>
      <c r="Z316" s="5" t="str" cm="1">
        <f t="array" ref="Z316">IFERROR(INDEX(RPE[[Investissement du jour]:[Investissement du jour]], MATCH(1, (RPE[[Nom]:[Nom]]=$D$4)*(RPE[[Date]:[Date]]=Fitness[[#This Row],[Date]]), 0)), "")</f>
        <v/>
      </c>
      <c r="AB316" s="4"/>
      <c r="AC316" s="4"/>
      <c r="AF316" s="4"/>
      <c r="AG316" s="4"/>
      <c r="AH316" s="4"/>
      <c r="AI316" s="4"/>
      <c r="AJ316" s="4"/>
      <c r="AL316" s="4"/>
      <c r="AM316" s="4"/>
      <c r="AP316" s="4"/>
      <c r="AQ316" s="4"/>
      <c r="AR316" s="4"/>
      <c r="AS316" s="4"/>
      <c r="AT316" s="4"/>
      <c r="AU316" s="4"/>
      <c r="AV316" s="4"/>
    </row>
    <row r="317" spans="3:48" x14ac:dyDescent="0.2">
      <c r="C317" s="95">
        <f t="shared" si="89"/>
        <v>45312</v>
      </c>
      <c r="D317" s="96">
        <v>45312</v>
      </c>
      <c r="E317" s="106" cm="1">
        <f t="array" ref="E317">IFERROR(INDEX(RPE[[sRPE_tot]:[sRPE_tot]], MATCH(1, (RPE[[Nom]:[Nom]]=$D$4)*(RPE[[Date]:[Date]]=Fitness[[#This Row],[Date]]), 0)), 0)</f>
        <v>0</v>
      </c>
      <c r="F317" s="106">
        <f t="shared" si="102"/>
        <v>660</v>
      </c>
      <c r="G317" s="106">
        <f t="shared" si="103"/>
        <v>94.285714285714292</v>
      </c>
      <c r="H317" s="106">
        <f t="shared" si="104"/>
        <v>249.45655218608997</v>
      </c>
      <c r="I317" s="106">
        <f>IFERROR(Fitness[[#This Row],[Charge moy]]/Fitness[[#This Row],[ET (SD)]], 0)</f>
        <v>0.37796447300922725</v>
      </c>
      <c r="J317" s="106">
        <f>IFERROR(Fitness[[#This Row],[Charge hebdo]]*Fitness[[#This Row],[Monotonie]], 0)</f>
        <v>249.45655218608999</v>
      </c>
      <c r="K317" s="106">
        <f>IFERROR(Fitness[[#This Row],[Charge hebdo]]-Fitness[[#This Row],[Fatigue]], 0)</f>
        <v>410.54344781391001</v>
      </c>
      <c r="L317" s="105" t="str" cm="1">
        <f t="array" ref="L317">IFERROR(INDEX(EDF[[Total EDF]:[Total EDF]], MATCH(1, (EDF[[Nom]:[Nom]]=$D$4)*(EDF[[Date]:[Date]]=Fitness[[#This Row],[Date]]), 0)),"")</f>
        <v/>
      </c>
      <c r="M317" s="105">
        <f t="shared" si="88"/>
        <v>17.666666666666668</v>
      </c>
      <c r="N317" s="105" t="str" cm="1">
        <f t="array" ref="N317">IFERROR(INDEX(EDF[[Humeur]:[Humeur]], MATCH(1, (EDF[[Nom]:[Nom]]=$D$4)*(EDF[[Date]:[Date]]=Fitness[[#This Row],[Date]]), 0)),"")</f>
        <v/>
      </c>
      <c r="O317" s="105">
        <f t="shared" si="4"/>
        <v>2</v>
      </c>
      <c r="P317" s="105" t="str" cm="1">
        <f t="array" ref="P317">IFERROR(INDEX(EDF[[Stress]:[Stress]], MATCH(1, (EDF[[Nom]:[Nom]]=$D$4)*(EDF[[Date]:[Date]]=Fitness[[#This Row],[Date]]), 0)),"")</f>
        <v/>
      </c>
      <c r="Q317" s="105">
        <f t="shared" si="5"/>
        <v>3</v>
      </c>
      <c r="R317" s="105" t="str" cm="1">
        <f t="array" ref="R317">IFERROR(INDEX(EDF[[Sommeil]:[Sommeil]], MATCH(1, (EDF[[Nom]:[Nom]]=$D$4)*(EDF[[Date]:[Date]]=Fitness[[#This Row],[Date]]), 0)),"")</f>
        <v/>
      </c>
      <c r="S317" s="105">
        <f t="shared" si="6"/>
        <v>2.6666666666666665</v>
      </c>
      <c r="T317" s="105" t="str" cm="1">
        <f t="array" ref="T317">IFERROR(INDEX(EDF[[Etat Physique]:[Etat Physique]], MATCH(1, (EDF[[Nom]:[Nom]]=$D$4)*(EDF[[Date]:[Date]]=Fitness[[#This Row],[Date]]), 0)),"")</f>
        <v/>
      </c>
      <c r="U317" s="105">
        <f t="shared" si="7"/>
        <v>3</v>
      </c>
      <c r="V317" s="105" t="str" cm="1">
        <f t="array" ref="V317">IFERROR(INDEX(EDF[[Hydratation]:[Hydratation]], MATCH(1, (EDF[[Nom]:[Nom]]=$D$4)*(EDF[[Date]:[Date]]=Fitness[[#This Row],[Date]]), 0)),"")</f>
        <v/>
      </c>
      <c r="W317" s="105">
        <f t="shared" si="8"/>
        <v>3</v>
      </c>
      <c r="X317" s="105" t="str" cm="1">
        <f t="array" ref="X317">IFERROR(INDEX(EDF[[Nutrition]:[Nutrition]], MATCH(1, (EDF[[Nom]:[Nom]]=$D$4)*(EDF[[Date]:[Date]]=Fitness[[#This Row],[Date]]), 0)),"")</f>
        <v/>
      </c>
      <c r="Y317" s="105">
        <f t="shared" si="9"/>
        <v>4</v>
      </c>
      <c r="Z317" s="5" t="str" cm="1">
        <f t="array" ref="Z317">IFERROR(INDEX(RPE[[Investissement du jour]:[Investissement du jour]], MATCH(1, (RPE[[Nom]:[Nom]]=$D$4)*(RPE[[Date]:[Date]]=Fitness[[#This Row],[Date]]), 0)), "")</f>
        <v/>
      </c>
      <c r="AB317" s="4"/>
      <c r="AC317" s="4"/>
      <c r="AF317" s="4"/>
      <c r="AG317" s="4"/>
      <c r="AH317" s="4"/>
      <c r="AI317" s="4"/>
      <c r="AJ317" s="4"/>
      <c r="AL317" s="4"/>
      <c r="AM317" s="4"/>
      <c r="AP317" s="4"/>
      <c r="AQ317" s="4"/>
      <c r="AR317" s="4"/>
      <c r="AS317" s="4"/>
      <c r="AT317" s="4"/>
      <c r="AU317" s="4"/>
      <c r="AV317" s="4"/>
    </row>
    <row r="318" spans="3:48" x14ac:dyDescent="0.2">
      <c r="C318" s="95">
        <f t="shared" si="89"/>
        <v>45313</v>
      </c>
      <c r="D318" s="96">
        <v>45313</v>
      </c>
      <c r="E318" s="106" cm="1">
        <f t="array" ref="E318">IFERROR(INDEX(RPE[[sRPE_tot]:[sRPE_tot]], MATCH(1, (RPE[[Nom]:[Nom]]=$D$4)*(RPE[[Date]:[Date]]=Fitness[[#This Row],[Date]]), 0)), 0)</f>
        <v>0</v>
      </c>
      <c r="F318" s="106">
        <f t="shared" si="102"/>
        <v>660</v>
      </c>
      <c r="G318" s="106">
        <f t="shared" si="103"/>
        <v>94.285714285714292</v>
      </c>
      <c r="H318" s="106">
        <f t="shared" si="104"/>
        <v>249.45655218608997</v>
      </c>
      <c r="I318" s="106">
        <f>IFERROR(Fitness[[#This Row],[Charge moy]]/Fitness[[#This Row],[ET (SD)]], 0)</f>
        <v>0.37796447300922725</v>
      </c>
      <c r="J318" s="106">
        <f>IFERROR(Fitness[[#This Row],[Charge hebdo]]*Fitness[[#This Row],[Monotonie]], 0)</f>
        <v>249.45655218608999</v>
      </c>
      <c r="K318" s="106">
        <f>IFERROR(Fitness[[#This Row],[Charge hebdo]]-Fitness[[#This Row],[Fatigue]], 0)</f>
        <v>410.54344781391001</v>
      </c>
      <c r="L318" s="105" t="str" cm="1">
        <f t="array" ref="L318">IFERROR(INDEX(EDF[[Total EDF]:[Total EDF]], MATCH(1, (EDF[[Nom]:[Nom]]=$D$4)*(EDF[[Date]:[Date]]=Fitness[[#This Row],[Date]]), 0)),"")</f>
        <v/>
      </c>
      <c r="M318" s="105">
        <f t="shared" si="88"/>
        <v>17.666666666666668</v>
      </c>
      <c r="N318" s="105" t="str" cm="1">
        <f t="array" ref="N318">IFERROR(INDEX(EDF[[Humeur]:[Humeur]], MATCH(1, (EDF[[Nom]:[Nom]]=$D$4)*(EDF[[Date]:[Date]]=Fitness[[#This Row],[Date]]), 0)),"")</f>
        <v/>
      </c>
      <c r="O318" s="105">
        <f t="shared" si="4"/>
        <v>2</v>
      </c>
      <c r="P318" s="105" t="str" cm="1">
        <f t="array" ref="P318">IFERROR(INDEX(EDF[[Stress]:[Stress]], MATCH(1, (EDF[[Nom]:[Nom]]=$D$4)*(EDF[[Date]:[Date]]=Fitness[[#This Row],[Date]]), 0)),"")</f>
        <v/>
      </c>
      <c r="Q318" s="105">
        <f t="shared" si="5"/>
        <v>3</v>
      </c>
      <c r="R318" s="105" t="str" cm="1">
        <f t="array" ref="R318">IFERROR(INDEX(EDF[[Sommeil]:[Sommeil]], MATCH(1, (EDF[[Nom]:[Nom]]=$D$4)*(EDF[[Date]:[Date]]=Fitness[[#This Row],[Date]]), 0)),"")</f>
        <v/>
      </c>
      <c r="S318" s="105">
        <f t="shared" si="6"/>
        <v>2.6666666666666665</v>
      </c>
      <c r="T318" s="105" t="str" cm="1">
        <f t="array" ref="T318">IFERROR(INDEX(EDF[[Etat Physique]:[Etat Physique]], MATCH(1, (EDF[[Nom]:[Nom]]=$D$4)*(EDF[[Date]:[Date]]=Fitness[[#This Row],[Date]]), 0)),"")</f>
        <v/>
      </c>
      <c r="U318" s="105">
        <f t="shared" si="7"/>
        <v>3</v>
      </c>
      <c r="V318" s="105" t="str" cm="1">
        <f t="array" ref="V318">IFERROR(INDEX(EDF[[Hydratation]:[Hydratation]], MATCH(1, (EDF[[Nom]:[Nom]]=$D$4)*(EDF[[Date]:[Date]]=Fitness[[#This Row],[Date]]), 0)),"")</f>
        <v/>
      </c>
      <c r="W318" s="105">
        <f t="shared" si="8"/>
        <v>3</v>
      </c>
      <c r="X318" s="105" t="str" cm="1">
        <f t="array" ref="X318">IFERROR(INDEX(EDF[[Nutrition]:[Nutrition]], MATCH(1, (EDF[[Nom]:[Nom]]=$D$4)*(EDF[[Date]:[Date]]=Fitness[[#This Row],[Date]]), 0)),"")</f>
        <v/>
      </c>
      <c r="Y318" s="105">
        <f t="shared" si="9"/>
        <v>4</v>
      </c>
      <c r="Z318" s="5" t="str" cm="1">
        <f t="array" ref="Z318">IFERROR(INDEX(RPE[[Investissement du jour]:[Investissement du jour]], MATCH(1, (RPE[[Nom]:[Nom]]=$D$4)*(RPE[[Date]:[Date]]=Fitness[[#This Row],[Date]]), 0)), "")</f>
        <v/>
      </c>
      <c r="AB318" s="4"/>
      <c r="AC318" s="4"/>
      <c r="AF318" s="4"/>
      <c r="AG318" s="4"/>
      <c r="AH318" s="4"/>
      <c r="AI318" s="4"/>
      <c r="AJ318" s="4"/>
      <c r="AL318" s="4"/>
      <c r="AM318" s="4"/>
      <c r="AP318" s="4"/>
      <c r="AQ318" s="4"/>
      <c r="AR318" s="4"/>
      <c r="AS318" s="4"/>
      <c r="AT318" s="4"/>
      <c r="AU318" s="4"/>
      <c r="AV318" s="4"/>
    </row>
    <row r="319" spans="3:48" x14ac:dyDescent="0.2">
      <c r="C319" s="95">
        <f t="shared" si="89"/>
        <v>45314</v>
      </c>
      <c r="D319" s="96">
        <v>45314</v>
      </c>
      <c r="E319" s="106" cm="1">
        <f t="array" ref="E319">IFERROR(INDEX(RPE[[sRPE_tot]:[sRPE_tot]], MATCH(1, (RPE[[Nom]:[Nom]]=$D$4)*(RPE[[Date]:[Date]]=Fitness[[#This Row],[Date]]), 0)), 0)</f>
        <v>420</v>
      </c>
      <c r="F319" s="106">
        <f t="shared" si="102"/>
        <v>660</v>
      </c>
      <c r="G319" s="106">
        <f t="shared" si="103"/>
        <v>94.285714285714292</v>
      </c>
      <c r="H319" s="106">
        <f t="shared" si="104"/>
        <v>249.45655218608997</v>
      </c>
      <c r="I319" s="106">
        <f>IFERROR(Fitness[[#This Row],[Charge moy]]/Fitness[[#This Row],[ET (SD)]], 0)</f>
        <v>0.37796447300922725</v>
      </c>
      <c r="J319" s="106">
        <f>IFERROR(Fitness[[#This Row],[Charge hebdo]]*Fitness[[#This Row],[Monotonie]], 0)</f>
        <v>249.45655218608999</v>
      </c>
      <c r="K319" s="106">
        <f>IFERROR(Fitness[[#This Row],[Charge hebdo]]-Fitness[[#This Row],[Fatigue]], 0)</f>
        <v>410.54344781391001</v>
      </c>
      <c r="L319" s="105" cm="1">
        <f t="array" ref="L319">IFERROR(INDEX(EDF[[Total EDF]:[Total EDF]], MATCH(1, (EDF[[Nom]:[Nom]]=$D$4)*(EDF[[Date]:[Date]]=Fitness[[#This Row],[Date]]), 0)),"")</f>
        <v>16</v>
      </c>
      <c r="M319" s="105">
        <f t="shared" si="88"/>
        <v>17.666666666666668</v>
      </c>
      <c r="N319" s="105" cm="1">
        <f t="array" ref="N319">IFERROR(INDEX(EDF[[Humeur]:[Humeur]], MATCH(1, (EDF[[Nom]:[Nom]]=$D$4)*(EDF[[Date]:[Date]]=Fitness[[#This Row],[Date]]), 0)),"")</f>
        <v>1</v>
      </c>
      <c r="O319" s="105">
        <f t="shared" si="4"/>
        <v>2</v>
      </c>
      <c r="P319" s="105" cm="1">
        <f t="array" ref="P319">IFERROR(INDEX(EDF[[Stress]:[Stress]], MATCH(1, (EDF[[Nom]:[Nom]]=$D$4)*(EDF[[Date]:[Date]]=Fitness[[#This Row],[Date]]), 0)),"")</f>
        <v>2</v>
      </c>
      <c r="Q319" s="105">
        <f t="shared" si="5"/>
        <v>3</v>
      </c>
      <c r="R319" s="105" cm="1">
        <f t="array" ref="R319">IFERROR(INDEX(EDF[[Sommeil]:[Sommeil]], MATCH(1, (EDF[[Nom]:[Nom]]=$D$4)*(EDF[[Date]:[Date]]=Fitness[[#This Row],[Date]]), 0)),"")</f>
        <v>3</v>
      </c>
      <c r="S319" s="105">
        <f t="shared" si="6"/>
        <v>2.6666666666666665</v>
      </c>
      <c r="T319" s="105" cm="1">
        <f t="array" ref="T319">IFERROR(INDEX(EDF[[Etat Physique]:[Etat Physique]], MATCH(1, (EDF[[Nom]:[Nom]]=$D$4)*(EDF[[Date]:[Date]]=Fitness[[#This Row],[Date]]), 0)),"")</f>
        <v>3</v>
      </c>
      <c r="U319" s="105">
        <f t="shared" si="7"/>
        <v>3</v>
      </c>
      <c r="V319" s="105" cm="1">
        <f t="array" ref="V319">IFERROR(INDEX(EDF[[Hydratation]:[Hydratation]], MATCH(1, (EDF[[Nom]:[Nom]]=$D$4)*(EDF[[Date]:[Date]]=Fitness[[#This Row],[Date]]), 0)),"")</f>
        <v>3</v>
      </c>
      <c r="W319" s="105">
        <f t="shared" si="8"/>
        <v>3</v>
      </c>
      <c r="X319" s="105" cm="1">
        <f t="array" ref="X319">IFERROR(INDEX(EDF[[Nutrition]:[Nutrition]], MATCH(1, (EDF[[Nom]:[Nom]]=$D$4)*(EDF[[Date]:[Date]]=Fitness[[#This Row],[Date]]), 0)),"")</f>
        <v>4</v>
      </c>
      <c r="Y319" s="105">
        <f t="shared" si="9"/>
        <v>4</v>
      </c>
      <c r="Z319" s="5" cm="1">
        <f t="array" ref="Z319">IFERROR(INDEX(RPE[[Investissement du jour]:[Investissement du jour]], MATCH(1, (RPE[[Nom]:[Nom]]=$D$4)*(RPE[[Date]:[Date]]=Fitness[[#This Row],[Date]]), 0)), "")</f>
        <v>1</v>
      </c>
      <c r="AB319" s="4"/>
      <c r="AC319" s="4"/>
      <c r="AF319" s="4"/>
      <c r="AG319" s="4"/>
      <c r="AH319" s="4"/>
      <c r="AI319" s="4"/>
      <c r="AJ319" s="4"/>
      <c r="AL319" s="4"/>
      <c r="AM319" s="4"/>
      <c r="AP319" s="4"/>
      <c r="AQ319" s="4"/>
      <c r="AR319" s="4"/>
      <c r="AS319" s="4"/>
      <c r="AT319" s="4"/>
      <c r="AU319" s="4"/>
      <c r="AV319" s="4"/>
    </row>
    <row r="320" spans="3:48" x14ac:dyDescent="0.2">
      <c r="C320" s="95">
        <f t="shared" si="89"/>
        <v>45315</v>
      </c>
      <c r="D320" s="96">
        <v>45315</v>
      </c>
      <c r="E320" s="106" cm="1">
        <f t="array" ref="E320">IFERROR(INDEX(RPE[[sRPE_tot]:[sRPE_tot]], MATCH(1, (RPE[[Nom]:[Nom]]=$D$4)*(RPE[[Date]:[Date]]=Fitness[[#This Row],[Date]]), 0)), 0)</f>
        <v>480</v>
      </c>
      <c r="F320" s="106">
        <f t="shared" si="102"/>
        <v>420</v>
      </c>
      <c r="G320" s="106">
        <f t="shared" si="103"/>
        <v>60</v>
      </c>
      <c r="H320" s="106">
        <f t="shared" si="104"/>
        <v>158.74507866387543</v>
      </c>
      <c r="I320" s="106">
        <f>IFERROR(Fitness[[#This Row],[Charge moy]]/Fitness[[#This Row],[ET (SD)]], 0)</f>
        <v>0.37796447300922725</v>
      </c>
      <c r="J320" s="106">
        <f>IFERROR(Fitness[[#This Row],[Charge hebdo]]*Fitness[[#This Row],[Monotonie]], 0)</f>
        <v>158.74507866387543</v>
      </c>
      <c r="K320" s="106">
        <f>IFERROR(Fitness[[#This Row],[Charge hebdo]]-Fitness[[#This Row],[Fatigue]], 0)</f>
        <v>261.25492133612454</v>
      </c>
      <c r="L320" s="105" cm="1">
        <f t="array" ref="L320">IFERROR(INDEX(EDF[[Total EDF]:[Total EDF]], MATCH(1, (EDF[[Nom]:[Nom]]=$D$4)*(EDF[[Date]:[Date]]=Fitness[[#This Row],[Date]]), 0)),"")</f>
        <v>18</v>
      </c>
      <c r="M320" s="105">
        <f t="shared" si="88"/>
        <v>17.333333333333332</v>
      </c>
      <c r="N320" s="105" cm="1">
        <f t="array" ref="N320">IFERROR(INDEX(EDF[[Humeur]:[Humeur]], MATCH(1, (EDF[[Nom]:[Nom]]=$D$4)*(EDF[[Date]:[Date]]=Fitness[[#This Row],[Date]]), 0)),"")</f>
        <v>3</v>
      </c>
      <c r="O320" s="105">
        <f t="shared" si="4"/>
        <v>2</v>
      </c>
      <c r="P320" s="105" cm="1">
        <f t="array" ref="P320">IFERROR(INDEX(EDF[[Stress]:[Stress]], MATCH(1, (EDF[[Nom]:[Nom]]=$D$4)*(EDF[[Date]:[Date]]=Fitness[[#This Row],[Date]]), 0)),"")</f>
        <v>3</v>
      </c>
      <c r="Q320" s="105">
        <f t="shared" si="5"/>
        <v>2.6666666666666665</v>
      </c>
      <c r="R320" s="105" cm="1">
        <f t="array" ref="R320">IFERROR(INDEX(EDF[[Sommeil]:[Sommeil]], MATCH(1, (EDF[[Nom]:[Nom]]=$D$4)*(EDF[[Date]:[Date]]=Fitness[[#This Row],[Date]]), 0)),"")</f>
        <v>3</v>
      </c>
      <c r="S320" s="105">
        <f t="shared" si="6"/>
        <v>2.6666666666666665</v>
      </c>
      <c r="T320" s="105" cm="1">
        <f t="array" ref="T320">IFERROR(INDEX(EDF[[Etat Physique]:[Etat Physique]], MATCH(1, (EDF[[Nom]:[Nom]]=$D$4)*(EDF[[Date]:[Date]]=Fitness[[#This Row],[Date]]), 0)),"")</f>
        <v>2</v>
      </c>
      <c r="U320" s="105">
        <f t="shared" si="7"/>
        <v>3</v>
      </c>
      <c r="V320" s="105" cm="1">
        <f t="array" ref="V320">IFERROR(INDEX(EDF[[Hydratation]:[Hydratation]], MATCH(1, (EDF[[Nom]:[Nom]]=$D$4)*(EDF[[Date]:[Date]]=Fitness[[#This Row],[Date]]), 0)),"")</f>
        <v>3</v>
      </c>
      <c r="W320" s="105">
        <f t="shared" si="8"/>
        <v>3</v>
      </c>
      <c r="X320" s="105" cm="1">
        <f t="array" ref="X320">IFERROR(INDEX(EDF[[Nutrition]:[Nutrition]], MATCH(1, (EDF[[Nom]:[Nom]]=$D$4)*(EDF[[Date]:[Date]]=Fitness[[#This Row],[Date]]), 0)),"")</f>
        <v>4</v>
      </c>
      <c r="Y320" s="105">
        <f t="shared" si="9"/>
        <v>4</v>
      </c>
      <c r="Z320" s="5" cm="1">
        <f t="array" ref="Z320">IFERROR(INDEX(RPE[[Investissement du jour]:[Investissement du jour]], MATCH(1, (RPE[[Nom]:[Nom]]=$D$4)*(RPE[[Date]:[Date]]=Fitness[[#This Row],[Date]]), 0)), "")</f>
        <v>3</v>
      </c>
      <c r="AB320" s="4"/>
      <c r="AC320" s="4"/>
      <c r="AF320" s="4"/>
      <c r="AG320" s="4"/>
      <c r="AH320" s="4"/>
      <c r="AI320" s="4"/>
      <c r="AJ320" s="4"/>
      <c r="AL320" s="4"/>
      <c r="AM320" s="4"/>
      <c r="AP320" s="4"/>
      <c r="AQ320" s="4"/>
      <c r="AR320" s="4"/>
      <c r="AS320" s="4"/>
      <c r="AT320" s="4"/>
      <c r="AU320" s="4"/>
      <c r="AV320" s="4"/>
    </row>
    <row r="321" spans="3:48" x14ac:dyDescent="0.2">
      <c r="C321" s="95">
        <f t="shared" si="89"/>
        <v>45316</v>
      </c>
      <c r="D321" s="96">
        <v>45316</v>
      </c>
      <c r="E321" s="106" cm="1">
        <f t="array" ref="E321">IFERROR(INDEX(RPE[[sRPE_tot]:[sRPE_tot]], MATCH(1, (RPE[[Nom]:[Nom]]=$D$4)*(RPE[[Date]:[Date]]=Fitness[[#This Row],[Date]]), 0)), 0)</f>
        <v>0</v>
      </c>
      <c r="F321" s="106">
        <f t="shared" si="102"/>
        <v>900</v>
      </c>
      <c r="G321" s="106">
        <f t="shared" si="103"/>
        <v>128.57142857142858</v>
      </c>
      <c r="H321" s="106">
        <f t="shared" si="104"/>
        <v>220.25958711094896</v>
      </c>
      <c r="I321" s="106">
        <f>IFERROR(Fitness[[#This Row],[Charge moy]]/Fitness[[#This Row],[ET (SD)]], 0)</f>
        <v>0.58372682096541251</v>
      </c>
      <c r="J321" s="106">
        <f>IFERROR(Fitness[[#This Row],[Charge hebdo]]*Fitness[[#This Row],[Monotonie]], 0)</f>
        <v>525.35413886887125</v>
      </c>
      <c r="K321" s="106">
        <f>IFERROR(Fitness[[#This Row],[Charge hebdo]]-Fitness[[#This Row],[Fatigue]], 0)</f>
        <v>374.64586113112875</v>
      </c>
      <c r="L321" s="105" cm="1">
        <f t="array" ref="L321">IFERROR(INDEX(EDF[[Total EDF]:[Total EDF]], MATCH(1, (EDF[[Nom]:[Nom]]=$D$4)*(EDF[[Date]:[Date]]=Fitness[[#This Row],[Date]]), 0)),"")</f>
        <v>19</v>
      </c>
      <c r="M321" s="105">
        <f t="shared" ref="M321:M384" si="177">IFERROR(AVERAGE(L314:L320), "")</f>
        <v>17.666666666666668</v>
      </c>
      <c r="N321" s="105" cm="1">
        <f t="array" ref="N321">IFERROR(INDEX(EDF[[Humeur]:[Humeur]], MATCH(1, (EDF[[Nom]:[Nom]]=$D$4)*(EDF[[Date]:[Date]]=Fitness[[#This Row],[Date]]), 0)),"")</f>
        <v>3</v>
      </c>
      <c r="O321" s="105">
        <f t="shared" si="4"/>
        <v>2.3333333333333335</v>
      </c>
      <c r="P321" s="105" cm="1">
        <f t="array" ref="P321">IFERROR(INDEX(EDF[[Stress]:[Stress]], MATCH(1, (EDF[[Nom]:[Nom]]=$D$4)*(EDF[[Date]:[Date]]=Fitness[[#This Row],[Date]]), 0)),"")</f>
        <v>3</v>
      </c>
      <c r="Q321" s="105">
        <f t="shared" si="5"/>
        <v>2.6666666666666665</v>
      </c>
      <c r="R321" s="105" cm="1">
        <f t="array" ref="R321">IFERROR(INDEX(EDF[[Sommeil]:[Sommeil]], MATCH(1, (EDF[[Nom]:[Nom]]=$D$4)*(EDF[[Date]:[Date]]=Fitness[[#This Row],[Date]]), 0)),"")</f>
        <v>3</v>
      </c>
      <c r="S321" s="105">
        <f t="shared" si="6"/>
        <v>3</v>
      </c>
      <c r="T321" s="105" cm="1">
        <f t="array" ref="T321">IFERROR(INDEX(EDF[[Etat Physique]:[Etat Physique]], MATCH(1, (EDF[[Nom]:[Nom]]=$D$4)*(EDF[[Date]:[Date]]=Fitness[[#This Row],[Date]]), 0)),"")</f>
        <v>3</v>
      </c>
      <c r="U321" s="105">
        <f t="shared" si="7"/>
        <v>2.6666666666666665</v>
      </c>
      <c r="V321" s="105" cm="1">
        <f t="array" ref="V321">IFERROR(INDEX(EDF[[Hydratation]:[Hydratation]], MATCH(1, (EDF[[Nom]:[Nom]]=$D$4)*(EDF[[Date]:[Date]]=Fitness[[#This Row],[Date]]), 0)),"")</f>
        <v>3</v>
      </c>
      <c r="W321" s="105">
        <f t="shared" si="8"/>
        <v>3</v>
      </c>
      <c r="X321" s="105" cm="1">
        <f t="array" ref="X321">IFERROR(INDEX(EDF[[Nutrition]:[Nutrition]], MATCH(1, (EDF[[Nom]:[Nom]]=$D$4)*(EDF[[Date]:[Date]]=Fitness[[#This Row],[Date]]), 0)),"")</f>
        <v>4</v>
      </c>
      <c r="Y321" s="105">
        <f t="shared" si="9"/>
        <v>4</v>
      </c>
      <c r="Z321" s="5" t="str" cm="1">
        <f t="array" ref="Z321">IFERROR(INDEX(RPE[[Investissement du jour]:[Investissement du jour]], MATCH(1, (RPE[[Nom]:[Nom]]=$D$4)*(RPE[[Date]:[Date]]=Fitness[[#This Row],[Date]]), 0)), "")</f>
        <v/>
      </c>
      <c r="AB321" s="4"/>
      <c r="AC321" s="4"/>
      <c r="AF321" s="4"/>
      <c r="AG321" s="4"/>
      <c r="AH321" s="4"/>
      <c r="AI321" s="4"/>
      <c r="AJ321" s="4"/>
      <c r="AL321" s="4"/>
      <c r="AM321" s="4"/>
      <c r="AP321" s="4"/>
      <c r="AQ321" s="4"/>
      <c r="AR321" s="4"/>
      <c r="AS321" s="4"/>
      <c r="AT321" s="4"/>
      <c r="AU321" s="4"/>
      <c r="AV321" s="4"/>
    </row>
    <row r="322" spans="3:48" x14ac:dyDescent="0.2">
      <c r="C322" s="95">
        <f t="shared" ref="C322:C385" si="178">D322</f>
        <v>45317</v>
      </c>
      <c r="D322" s="96">
        <v>45317</v>
      </c>
      <c r="E322" s="106" cm="1">
        <f t="array" ref="E322">IFERROR(INDEX(RPE[[sRPE_tot]:[sRPE_tot]], MATCH(1, (RPE[[Nom]:[Nom]]=$D$4)*(RPE[[Date]:[Date]]=Fitness[[#This Row],[Date]]), 0)), 0)</f>
        <v>0</v>
      </c>
      <c r="F322" s="106">
        <f t="shared" si="102"/>
        <v>900</v>
      </c>
      <c r="G322" s="106">
        <f t="shared" si="103"/>
        <v>128.57142857142858</v>
      </c>
      <c r="H322" s="106">
        <f t="shared" si="104"/>
        <v>220.25958711094896</v>
      </c>
      <c r="I322" s="106">
        <f>IFERROR(Fitness[[#This Row],[Charge moy]]/Fitness[[#This Row],[ET (SD)]], 0)</f>
        <v>0.58372682096541251</v>
      </c>
      <c r="J322" s="106">
        <f>IFERROR(Fitness[[#This Row],[Charge hebdo]]*Fitness[[#This Row],[Monotonie]], 0)</f>
        <v>525.35413886887125</v>
      </c>
      <c r="K322" s="106">
        <f>IFERROR(Fitness[[#This Row],[Charge hebdo]]-Fitness[[#This Row],[Fatigue]], 0)</f>
        <v>374.64586113112875</v>
      </c>
      <c r="L322" s="105" cm="1">
        <f t="array" ref="L322">IFERROR(INDEX(EDF[[Total EDF]:[Total EDF]], MATCH(1, (EDF[[Nom]:[Nom]]=$D$4)*(EDF[[Date]:[Date]]=Fitness[[#This Row],[Date]]), 0)),"")</f>
        <v>17</v>
      </c>
      <c r="M322" s="105">
        <f t="shared" si="177"/>
        <v>18</v>
      </c>
      <c r="N322" s="105" cm="1">
        <f t="array" ref="N322">IFERROR(INDEX(EDF[[Humeur]:[Humeur]], MATCH(1, (EDF[[Nom]:[Nom]]=$D$4)*(EDF[[Date]:[Date]]=Fitness[[#This Row],[Date]]), 0)),"")</f>
        <v>2</v>
      </c>
      <c r="O322" s="105">
        <f t="shared" si="4"/>
        <v>2.5</v>
      </c>
      <c r="P322" s="105" cm="1">
        <f t="array" ref="P322">IFERROR(INDEX(EDF[[Stress]:[Stress]], MATCH(1, (EDF[[Nom]:[Nom]]=$D$4)*(EDF[[Date]:[Date]]=Fitness[[#This Row],[Date]]), 0)),"")</f>
        <v>2</v>
      </c>
      <c r="Q322" s="105">
        <f t="shared" si="5"/>
        <v>2.75</v>
      </c>
      <c r="R322" s="105" cm="1">
        <f t="array" ref="R322">IFERROR(INDEX(EDF[[Sommeil]:[Sommeil]], MATCH(1, (EDF[[Nom]:[Nom]]=$D$4)*(EDF[[Date]:[Date]]=Fitness[[#This Row],[Date]]), 0)),"")</f>
        <v>3</v>
      </c>
      <c r="S322" s="105">
        <f t="shared" si="6"/>
        <v>3</v>
      </c>
      <c r="T322" s="105" cm="1">
        <f t="array" ref="T322">IFERROR(INDEX(EDF[[Etat Physique]:[Etat Physique]], MATCH(1, (EDF[[Nom]:[Nom]]=$D$4)*(EDF[[Date]:[Date]]=Fitness[[#This Row],[Date]]), 0)),"")</f>
        <v>3</v>
      </c>
      <c r="U322" s="105">
        <f t="shared" si="7"/>
        <v>2.75</v>
      </c>
      <c r="V322" s="105" cm="1">
        <f t="array" ref="V322">IFERROR(INDEX(EDF[[Hydratation]:[Hydratation]], MATCH(1, (EDF[[Nom]:[Nom]]=$D$4)*(EDF[[Date]:[Date]]=Fitness[[#This Row],[Date]]), 0)),"")</f>
        <v>3</v>
      </c>
      <c r="W322" s="105">
        <f t="shared" si="8"/>
        <v>3</v>
      </c>
      <c r="X322" s="105" cm="1">
        <f t="array" ref="X322">IFERROR(INDEX(EDF[[Nutrition]:[Nutrition]], MATCH(1, (EDF[[Nom]:[Nom]]=$D$4)*(EDF[[Date]:[Date]]=Fitness[[#This Row],[Date]]), 0)),"")</f>
        <v>4</v>
      </c>
      <c r="Y322" s="105">
        <f t="shared" si="9"/>
        <v>4</v>
      </c>
      <c r="Z322" s="5" t="str" cm="1">
        <f t="array" ref="Z322">IFERROR(INDEX(RPE[[Investissement du jour]:[Investissement du jour]], MATCH(1, (RPE[[Nom]:[Nom]]=$D$4)*(RPE[[Date]:[Date]]=Fitness[[#This Row],[Date]]), 0)), "")</f>
        <v/>
      </c>
      <c r="AB322" s="4"/>
      <c r="AC322" s="4"/>
      <c r="AF322" s="4"/>
      <c r="AG322" s="4"/>
      <c r="AH322" s="4"/>
      <c r="AI322" s="4"/>
      <c r="AJ322" s="4"/>
      <c r="AL322" s="4"/>
      <c r="AM322" s="4"/>
      <c r="AP322" s="4"/>
      <c r="AQ322" s="4"/>
      <c r="AR322" s="4"/>
      <c r="AS322" s="4"/>
      <c r="AT322" s="4"/>
      <c r="AU322" s="4"/>
      <c r="AV322" s="4"/>
    </row>
    <row r="323" spans="3:48" x14ac:dyDescent="0.2">
      <c r="C323" s="95">
        <f t="shared" si="178"/>
        <v>45318</v>
      </c>
      <c r="D323" s="96">
        <v>45318</v>
      </c>
      <c r="E323" s="106" cm="1">
        <f t="array" ref="E323">IFERROR(INDEX(RPE[[sRPE_tot]:[sRPE_tot]], MATCH(1, (RPE[[Nom]:[Nom]]=$D$4)*(RPE[[Date]:[Date]]=Fitness[[#This Row],[Date]]), 0)), 0)</f>
        <v>0</v>
      </c>
      <c r="F323" s="106">
        <f t="shared" si="102"/>
        <v>900</v>
      </c>
      <c r="G323" s="106">
        <f t="shared" si="103"/>
        <v>128.57142857142858</v>
      </c>
      <c r="H323" s="106">
        <f t="shared" si="104"/>
        <v>220.25958711094896</v>
      </c>
      <c r="I323" s="106">
        <f>IFERROR(Fitness[[#This Row],[Charge moy]]/Fitness[[#This Row],[ET (SD)]], 0)</f>
        <v>0.58372682096541251</v>
      </c>
      <c r="J323" s="106">
        <f>IFERROR(Fitness[[#This Row],[Charge hebdo]]*Fitness[[#This Row],[Monotonie]], 0)</f>
        <v>525.35413886887125</v>
      </c>
      <c r="K323" s="106">
        <f>IFERROR(Fitness[[#This Row],[Charge hebdo]]-Fitness[[#This Row],[Fatigue]], 0)</f>
        <v>374.64586113112875</v>
      </c>
      <c r="L323" s="105" t="str" cm="1">
        <f t="array" ref="L323">IFERROR(INDEX(EDF[[Total EDF]:[Total EDF]], MATCH(1, (EDF[[Nom]:[Nom]]=$D$4)*(EDF[[Date]:[Date]]=Fitness[[#This Row],[Date]]), 0)),"")</f>
        <v/>
      </c>
      <c r="M323" s="105">
        <f t="shared" si="177"/>
        <v>17.5</v>
      </c>
      <c r="N323" s="105" t="str" cm="1">
        <f t="array" ref="N323">IFERROR(INDEX(EDF[[Humeur]:[Humeur]], MATCH(1, (EDF[[Nom]:[Nom]]=$D$4)*(EDF[[Date]:[Date]]=Fitness[[#This Row],[Date]]), 0)),"")</f>
        <v/>
      </c>
      <c r="O323" s="105">
        <f t="shared" ref="O323" si="179">IFERROR(AVERAGE(N316:N322), "")</f>
        <v>2.25</v>
      </c>
      <c r="P323" s="105" t="str" cm="1">
        <f t="array" ref="P323">IFERROR(INDEX(EDF[[Stress]:[Stress]], MATCH(1, (EDF[[Nom]:[Nom]]=$D$4)*(EDF[[Date]:[Date]]=Fitness[[#This Row],[Date]]), 0)),"")</f>
        <v/>
      </c>
      <c r="Q323" s="105">
        <f t="shared" ref="Q323" si="180">IFERROR(AVERAGE(P316:P322), "")</f>
        <v>2.5</v>
      </c>
      <c r="R323" s="105" t="str" cm="1">
        <f t="array" ref="R323">IFERROR(INDEX(EDF[[Sommeil]:[Sommeil]], MATCH(1, (EDF[[Nom]:[Nom]]=$D$4)*(EDF[[Date]:[Date]]=Fitness[[#This Row],[Date]]), 0)),"")</f>
        <v/>
      </c>
      <c r="S323" s="105">
        <f t="shared" ref="S323" si="181">IFERROR(AVERAGE(R316:R322), "")</f>
        <v>3</v>
      </c>
      <c r="T323" s="105" t="str" cm="1">
        <f t="array" ref="T323">IFERROR(INDEX(EDF[[Etat Physique]:[Etat Physique]], MATCH(1, (EDF[[Nom]:[Nom]]=$D$4)*(EDF[[Date]:[Date]]=Fitness[[#This Row],[Date]]), 0)),"")</f>
        <v/>
      </c>
      <c r="U323" s="105">
        <f t="shared" ref="U323" si="182">IFERROR(AVERAGE(T316:T322), "")</f>
        <v>2.75</v>
      </c>
      <c r="V323" s="105" t="str" cm="1">
        <f t="array" ref="V323">IFERROR(INDEX(EDF[[Hydratation]:[Hydratation]], MATCH(1, (EDF[[Nom]:[Nom]]=$D$4)*(EDF[[Date]:[Date]]=Fitness[[#This Row],[Date]]), 0)),"")</f>
        <v/>
      </c>
      <c r="W323" s="105">
        <f t="shared" ref="W323" si="183">IFERROR(AVERAGE(V316:V322), "")</f>
        <v>3</v>
      </c>
      <c r="X323" s="105" t="str" cm="1">
        <f t="array" ref="X323">IFERROR(INDEX(EDF[[Nutrition]:[Nutrition]], MATCH(1, (EDF[[Nom]:[Nom]]=$D$4)*(EDF[[Date]:[Date]]=Fitness[[#This Row],[Date]]), 0)),"")</f>
        <v/>
      </c>
      <c r="Y323" s="105">
        <f t="shared" ref="Y323" si="184">IFERROR(AVERAGE(X316:X322), "")</f>
        <v>4</v>
      </c>
      <c r="Z323" s="5" t="str" cm="1">
        <f t="array" ref="Z323">IFERROR(INDEX(RPE[[Investissement du jour]:[Investissement du jour]], MATCH(1, (RPE[[Nom]:[Nom]]=$D$4)*(RPE[[Date]:[Date]]=Fitness[[#This Row],[Date]]), 0)), "")</f>
        <v/>
      </c>
      <c r="AB323" s="4"/>
      <c r="AC323" s="4"/>
      <c r="AF323" s="4"/>
      <c r="AG323" s="4"/>
      <c r="AH323" s="4"/>
      <c r="AI323" s="4"/>
      <c r="AJ323" s="4"/>
      <c r="AL323" s="4"/>
      <c r="AM323" s="4"/>
      <c r="AP323" s="4"/>
      <c r="AQ323" s="4"/>
      <c r="AR323" s="4"/>
      <c r="AS323" s="4"/>
      <c r="AT323" s="4"/>
      <c r="AU323" s="4"/>
      <c r="AV323" s="4"/>
    </row>
    <row r="324" spans="3:48" x14ac:dyDescent="0.2">
      <c r="C324" s="95">
        <f t="shared" si="178"/>
        <v>45319</v>
      </c>
      <c r="D324" s="96">
        <v>45319</v>
      </c>
      <c r="E324" s="106" t="str" cm="1">
        <f t="array" ref="E324">IFERROR(INDEX(RPE[[sRPE_tot]:[sRPE_tot]], MATCH(1, (RPE[[Nom]:[Nom]]=$D$4)*(RPE[[Date]:[Date]]=Fitness[[#This Row],[Date]]), 0)), 0)</f>
        <v/>
      </c>
      <c r="F324" s="106">
        <f t="shared" si="102"/>
        <v>900</v>
      </c>
      <c r="G324" s="106">
        <f t="shared" si="103"/>
        <v>128.57142857142858</v>
      </c>
      <c r="H324" s="106">
        <f t="shared" si="104"/>
        <v>220.25958711094896</v>
      </c>
      <c r="I324" s="106">
        <f>IFERROR(Fitness[[#This Row],[Charge moy]]/Fitness[[#This Row],[ET (SD)]], 0)</f>
        <v>0.58372682096541251</v>
      </c>
      <c r="J324" s="106">
        <f>IFERROR(Fitness[[#This Row],[Charge hebdo]]*Fitness[[#This Row],[Monotonie]], 0)</f>
        <v>525.35413886887125</v>
      </c>
      <c r="K324" s="106">
        <f>IFERROR(Fitness[[#This Row],[Charge hebdo]]-Fitness[[#This Row],[Fatigue]], 0)</f>
        <v>374.64586113112875</v>
      </c>
      <c r="L324" s="105" t="str" cm="1">
        <f t="array" ref="L324">IFERROR(INDEX(EDF[[Total EDF]:[Total EDF]], MATCH(1, (EDF[[Nom]:[Nom]]=$D$4)*(EDF[[Date]:[Date]]=Fitness[[#This Row],[Date]]), 0)),"")</f>
        <v/>
      </c>
      <c r="M324" s="105">
        <f t="shared" si="177"/>
        <v>17.5</v>
      </c>
      <c r="N324" s="105" t="str" cm="1">
        <f t="array" ref="N324">IFERROR(INDEX(EDF[[Humeur]:[Humeur]], MATCH(1, (EDF[[Nom]:[Nom]]=$D$4)*(EDF[[Date]:[Date]]=Fitness[[#This Row],[Date]]), 0)),"")</f>
        <v/>
      </c>
      <c r="O324" s="105">
        <f t="shared" si="4"/>
        <v>2.25</v>
      </c>
      <c r="P324" s="105" t="str" cm="1">
        <f t="array" ref="P324">IFERROR(INDEX(EDF[[Stress]:[Stress]], MATCH(1, (EDF[[Nom]:[Nom]]=$D$4)*(EDF[[Date]:[Date]]=Fitness[[#This Row],[Date]]), 0)),"")</f>
        <v/>
      </c>
      <c r="Q324" s="105">
        <f t="shared" si="5"/>
        <v>2.5</v>
      </c>
      <c r="R324" s="105" t="str" cm="1">
        <f t="array" ref="R324">IFERROR(INDEX(EDF[[Sommeil]:[Sommeil]], MATCH(1, (EDF[[Nom]:[Nom]]=$D$4)*(EDF[[Date]:[Date]]=Fitness[[#This Row],[Date]]), 0)),"")</f>
        <v/>
      </c>
      <c r="S324" s="105">
        <f t="shared" si="6"/>
        <v>3</v>
      </c>
      <c r="T324" s="105" t="str" cm="1">
        <f t="array" ref="T324">IFERROR(INDEX(EDF[[Etat Physique]:[Etat Physique]], MATCH(1, (EDF[[Nom]:[Nom]]=$D$4)*(EDF[[Date]:[Date]]=Fitness[[#This Row],[Date]]), 0)),"")</f>
        <v/>
      </c>
      <c r="U324" s="105">
        <f t="shared" si="7"/>
        <v>2.75</v>
      </c>
      <c r="V324" s="105" t="str" cm="1">
        <f t="array" ref="V324">IFERROR(INDEX(EDF[[Hydratation]:[Hydratation]], MATCH(1, (EDF[[Nom]:[Nom]]=$D$4)*(EDF[[Date]:[Date]]=Fitness[[#This Row],[Date]]), 0)),"")</f>
        <v/>
      </c>
      <c r="W324" s="105">
        <f t="shared" si="8"/>
        <v>3</v>
      </c>
      <c r="X324" s="105" t="str" cm="1">
        <f t="array" ref="X324">IFERROR(INDEX(EDF[[Nutrition]:[Nutrition]], MATCH(1, (EDF[[Nom]:[Nom]]=$D$4)*(EDF[[Date]:[Date]]=Fitness[[#This Row],[Date]]), 0)),"")</f>
        <v/>
      </c>
      <c r="Y324" s="105">
        <f t="shared" si="9"/>
        <v>4</v>
      </c>
      <c r="Z324" s="5" cm="1">
        <f t="array" ref="Z324">IFERROR(INDEX(RPE[[Investissement du jour]:[Investissement du jour]], MATCH(1, (RPE[[Nom]:[Nom]]=$D$4)*(RPE[[Date]:[Date]]=Fitness[[#This Row],[Date]]), 0)), "")</f>
        <v>3</v>
      </c>
      <c r="AB324" s="4"/>
      <c r="AC324" s="4"/>
      <c r="AF324" s="4"/>
      <c r="AG324" s="4"/>
      <c r="AH324" s="4"/>
      <c r="AI324" s="4"/>
      <c r="AJ324" s="4"/>
      <c r="AL324" s="4"/>
      <c r="AM324" s="4"/>
      <c r="AP324" s="4"/>
      <c r="AQ324" s="4"/>
      <c r="AR324" s="4"/>
      <c r="AS324" s="4"/>
      <c r="AT324" s="4"/>
      <c r="AU324" s="4"/>
      <c r="AV324" s="4"/>
    </row>
    <row r="325" spans="3:48" x14ac:dyDescent="0.2">
      <c r="C325" s="95">
        <f t="shared" si="178"/>
        <v>45320</v>
      </c>
      <c r="D325" s="96">
        <v>45320</v>
      </c>
      <c r="E325" s="106" cm="1">
        <f t="array" ref="E325">IFERROR(INDEX(RPE[[sRPE_tot]:[sRPE_tot]], MATCH(1, (RPE[[Nom]:[Nom]]=$D$4)*(RPE[[Date]:[Date]]=Fitness[[#This Row],[Date]]), 0)), 0)</f>
        <v>0</v>
      </c>
      <c r="F325" s="106">
        <f t="shared" si="102"/>
        <v>900</v>
      </c>
      <c r="G325" s="106">
        <f t="shared" si="103"/>
        <v>150</v>
      </c>
      <c r="H325" s="106">
        <f t="shared" si="104"/>
        <v>233.15231073270536</v>
      </c>
      <c r="I325" s="106">
        <f>IFERROR(Fitness[[#This Row],[Charge moy]]/Fitness[[#This Row],[ET (SD)]], 0)</f>
        <v>0.64335626581872341</v>
      </c>
      <c r="J325" s="106">
        <f>IFERROR(Fitness[[#This Row],[Charge hebdo]]*Fitness[[#This Row],[Monotonie]], 0)</f>
        <v>579.02063923685103</v>
      </c>
      <c r="K325" s="106">
        <f>IFERROR(Fitness[[#This Row],[Charge hebdo]]-Fitness[[#This Row],[Fatigue]], 0)</f>
        <v>320.97936076314897</v>
      </c>
      <c r="L325" s="105" cm="1">
        <f t="array" ref="L325">IFERROR(INDEX(EDF[[Total EDF]:[Total EDF]], MATCH(1, (EDF[[Nom]:[Nom]]=$D$4)*(EDF[[Date]:[Date]]=Fitness[[#This Row],[Date]]), 0)),"")</f>
        <v>19</v>
      </c>
      <c r="M325" s="105">
        <f t="shared" si="177"/>
        <v>17.5</v>
      </c>
      <c r="N325" s="105" cm="1">
        <f t="array" ref="N325">IFERROR(INDEX(EDF[[Humeur]:[Humeur]], MATCH(1, (EDF[[Nom]:[Nom]]=$D$4)*(EDF[[Date]:[Date]]=Fitness[[#This Row],[Date]]), 0)),"")</f>
        <v>4</v>
      </c>
      <c r="O325" s="105">
        <f t="shared" ref="O325" si="185">IFERROR(AVERAGE(N318:N324), "")</f>
        <v>2.25</v>
      </c>
      <c r="P325" s="105" cm="1">
        <f t="array" ref="P325">IFERROR(INDEX(EDF[[Stress]:[Stress]], MATCH(1, (EDF[[Nom]:[Nom]]=$D$4)*(EDF[[Date]:[Date]]=Fitness[[#This Row],[Date]]), 0)),"")</f>
        <v>4</v>
      </c>
      <c r="Q325" s="105">
        <f t="shared" ref="Q325" si="186">IFERROR(AVERAGE(P318:P324), "")</f>
        <v>2.5</v>
      </c>
      <c r="R325" s="105" cm="1">
        <f t="array" ref="R325">IFERROR(INDEX(EDF[[Sommeil]:[Sommeil]], MATCH(1, (EDF[[Nom]:[Nom]]=$D$4)*(EDF[[Date]:[Date]]=Fitness[[#This Row],[Date]]), 0)),"")</f>
        <v>2</v>
      </c>
      <c r="S325" s="105">
        <f t="shared" ref="S325" si="187">IFERROR(AVERAGE(R318:R324), "")</f>
        <v>3</v>
      </c>
      <c r="T325" s="105" cm="1">
        <f t="array" ref="T325">IFERROR(INDEX(EDF[[Etat Physique]:[Etat Physique]], MATCH(1, (EDF[[Nom]:[Nom]]=$D$4)*(EDF[[Date]:[Date]]=Fitness[[#This Row],[Date]]), 0)),"")</f>
        <v>2</v>
      </c>
      <c r="U325" s="105">
        <f t="shared" ref="U325" si="188">IFERROR(AVERAGE(T318:T324), "")</f>
        <v>2.75</v>
      </c>
      <c r="V325" s="105" cm="1">
        <f t="array" ref="V325">IFERROR(INDEX(EDF[[Hydratation]:[Hydratation]], MATCH(1, (EDF[[Nom]:[Nom]]=$D$4)*(EDF[[Date]:[Date]]=Fitness[[#This Row],[Date]]), 0)),"")</f>
        <v>3</v>
      </c>
      <c r="W325" s="105">
        <f t="shared" ref="W325" si="189">IFERROR(AVERAGE(V318:V324), "")</f>
        <v>3</v>
      </c>
      <c r="X325" s="105" cm="1">
        <f t="array" ref="X325">IFERROR(INDEX(EDF[[Nutrition]:[Nutrition]], MATCH(1, (EDF[[Nom]:[Nom]]=$D$4)*(EDF[[Date]:[Date]]=Fitness[[#This Row],[Date]]), 0)),"")</f>
        <v>4</v>
      </c>
      <c r="Y325" s="105">
        <f t="shared" ref="Y325" si="190">IFERROR(AVERAGE(X318:X324), "")</f>
        <v>4</v>
      </c>
      <c r="Z325" s="5" t="str" cm="1">
        <f t="array" ref="Z325">IFERROR(INDEX(RPE[[Investissement du jour]:[Investissement du jour]], MATCH(1, (RPE[[Nom]:[Nom]]=$D$4)*(RPE[[Date]:[Date]]=Fitness[[#This Row],[Date]]), 0)), "")</f>
        <v/>
      </c>
      <c r="AB325" s="4"/>
      <c r="AC325" s="4"/>
      <c r="AF325" s="4"/>
      <c r="AG325" s="4"/>
      <c r="AH325" s="4"/>
      <c r="AI325" s="4"/>
      <c r="AJ325" s="4"/>
      <c r="AL325" s="4"/>
      <c r="AM325" s="4"/>
      <c r="AP325" s="4"/>
      <c r="AQ325" s="4"/>
      <c r="AR325" s="4"/>
      <c r="AS325" s="4"/>
      <c r="AT325" s="4"/>
      <c r="AU325" s="4"/>
      <c r="AV325" s="4"/>
    </row>
    <row r="326" spans="3:48" x14ac:dyDescent="0.2">
      <c r="C326" s="95">
        <f t="shared" si="178"/>
        <v>45321</v>
      </c>
      <c r="D326" s="96">
        <v>45321</v>
      </c>
      <c r="E326" s="106" cm="1">
        <f t="array" ref="E326">IFERROR(INDEX(RPE[[sRPE_tot]:[sRPE_tot]], MATCH(1, (RPE[[Nom]:[Nom]]=$D$4)*(RPE[[Date]:[Date]]=Fitness[[#This Row],[Date]]), 0)), 0)</f>
        <v>480</v>
      </c>
      <c r="F326" s="106">
        <f t="shared" si="102"/>
        <v>900</v>
      </c>
      <c r="G326" s="106">
        <f t="shared" si="103"/>
        <v>150</v>
      </c>
      <c r="H326" s="106">
        <f t="shared" si="104"/>
        <v>233.15231073270536</v>
      </c>
      <c r="I326" s="106">
        <f>IFERROR(Fitness[[#This Row],[Charge moy]]/Fitness[[#This Row],[ET (SD)]], 0)</f>
        <v>0.64335626581872341</v>
      </c>
      <c r="J326" s="106">
        <f>IFERROR(Fitness[[#This Row],[Charge hebdo]]*Fitness[[#This Row],[Monotonie]], 0)</f>
        <v>579.02063923685103</v>
      </c>
      <c r="K326" s="106">
        <f>IFERROR(Fitness[[#This Row],[Charge hebdo]]-Fitness[[#This Row],[Fatigue]], 0)</f>
        <v>320.97936076314897</v>
      </c>
      <c r="L326" s="105" cm="1">
        <f t="array" ref="L326">IFERROR(INDEX(EDF[[Total EDF]:[Total EDF]], MATCH(1, (EDF[[Nom]:[Nom]]=$D$4)*(EDF[[Date]:[Date]]=Fitness[[#This Row],[Date]]), 0)),"")</f>
        <v>18</v>
      </c>
      <c r="M326" s="105">
        <f t="shared" si="177"/>
        <v>17.8</v>
      </c>
      <c r="N326" s="105" cm="1">
        <f t="array" ref="N326">IFERROR(INDEX(EDF[[Humeur]:[Humeur]], MATCH(1, (EDF[[Nom]:[Nom]]=$D$4)*(EDF[[Date]:[Date]]=Fitness[[#This Row],[Date]]), 0)),"")</f>
        <v>3</v>
      </c>
      <c r="O326" s="105">
        <f t="shared" si="4"/>
        <v>2.6</v>
      </c>
      <c r="P326" s="105" cm="1">
        <f t="array" ref="P326">IFERROR(INDEX(EDF[[Stress]:[Stress]], MATCH(1, (EDF[[Nom]:[Nom]]=$D$4)*(EDF[[Date]:[Date]]=Fitness[[#This Row],[Date]]), 0)),"")</f>
        <v>3</v>
      </c>
      <c r="Q326" s="105">
        <f t="shared" si="5"/>
        <v>2.8</v>
      </c>
      <c r="R326" s="105" cm="1">
        <f t="array" ref="R326">IFERROR(INDEX(EDF[[Sommeil]:[Sommeil]], MATCH(1, (EDF[[Nom]:[Nom]]=$D$4)*(EDF[[Date]:[Date]]=Fitness[[#This Row],[Date]]), 0)),"")</f>
        <v>2</v>
      </c>
      <c r="S326" s="105">
        <f t="shared" si="6"/>
        <v>2.8</v>
      </c>
      <c r="T326" s="105" cm="1">
        <f t="array" ref="T326">IFERROR(INDEX(EDF[[Etat Physique]:[Etat Physique]], MATCH(1, (EDF[[Nom]:[Nom]]=$D$4)*(EDF[[Date]:[Date]]=Fitness[[#This Row],[Date]]), 0)),"")</f>
        <v>2</v>
      </c>
      <c r="U326" s="105">
        <f t="shared" si="7"/>
        <v>2.6</v>
      </c>
      <c r="V326" s="105" cm="1">
        <f t="array" ref="V326">IFERROR(INDEX(EDF[[Hydratation]:[Hydratation]], MATCH(1, (EDF[[Nom]:[Nom]]=$D$4)*(EDF[[Date]:[Date]]=Fitness[[#This Row],[Date]]), 0)),"")</f>
        <v>4</v>
      </c>
      <c r="W326" s="105">
        <f t="shared" si="8"/>
        <v>3</v>
      </c>
      <c r="X326" s="105" cm="1">
        <f t="array" ref="X326">IFERROR(INDEX(EDF[[Nutrition]:[Nutrition]], MATCH(1, (EDF[[Nom]:[Nom]]=$D$4)*(EDF[[Date]:[Date]]=Fitness[[#This Row],[Date]]), 0)),"")</f>
        <v>4</v>
      </c>
      <c r="Y326" s="105">
        <f t="shared" si="9"/>
        <v>4</v>
      </c>
      <c r="Z326" s="5" cm="1">
        <f t="array" ref="Z326">IFERROR(INDEX(RPE[[Investissement du jour]:[Investissement du jour]], MATCH(1, (RPE[[Nom]:[Nom]]=$D$4)*(RPE[[Date]:[Date]]=Fitness[[#This Row],[Date]]), 0)), "")</f>
        <v>3</v>
      </c>
      <c r="AB326" s="4"/>
      <c r="AC326" s="4"/>
      <c r="AF326" s="4"/>
      <c r="AG326" s="4"/>
      <c r="AH326" s="4"/>
      <c r="AI326" s="4"/>
      <c r="AJ326" s="4"/>
      <c r="AL326" s="4"/>
      <c r="AM326" s="4"/>
      <c r="AP326" s="4"/>
      <c r="AQ326" s="4"/>
      <c r="AR326" s="4"/>
      <c r="AS326" s="4"/>
      <c r="AT326" s="4"/>
      <c r="AU326" s="4"/>
      <c r="AV326" s="4"/>
    </row>
    <row r="327" spans="3:48" x14ac:dyDescent="0.2">
      <c r="C327" s="95">
        <f t="shared" si="178"/>
        <v>45322</v>
      </c>
      <c r="D327" s="96">
        <v>45322</v>
      </c>
      <c r="E327" s="106" cm="1">
        <f t="array" ref="E327">IFERROR(INDEX(RPE[[sRPE_tot]:[sRPE_tot]], MATCH(1, (RPE[[Nom]:[Nom]]=$D$4)*(RPE[[Date]:[Date]]=Fitness[[#This Row],[Date]]), 0)), 0)</f>
        <v>580</v>
      </c>
      <c r="F327" s="106">
        <f t="shared" si="102"/>
        <v>960</v>
      </c>
      <c r="G327" s="106">
        <f t="shared" si="103"/>
        <v>160</v>
      </c>
      <c r="H327" s="106">
        <f t="shared" si="104"/>
        <v>247.87093415727469</v>
      </c>
      <c r="I327" s="106">
        <f>IFERROR(Fitness[[#This Row],[Charge moy]]/Fitness[[#This Row],[ET (SD)]], 0)</f>
        <v>0.6454972243679028</v>
      </c>
      <c r="J327" s="106">
        <f>IFERROR(Fitness[[#This Row],[Charge hebdo]]*Fitness[[#This Row],[Monotonie]], 0)</f>
        <v>619.6773353931867</v>
      </c>
      <c r="K327" s="106">
        <f>IFERROR(Fitness[[#This Row],[Charge hebdo]]-Fitness[[#This Row],[Fatigue]], 0)</f>
        <v>340.3226646068133</v>
      </c>
      <c r="L327" s="105" cm="1">
        <f t="array" ref="L327">IFERROR(INDEX(EDF[[Total EDF]:[Total EDF]], MATCH(1, (EDF[[Nom]:[Nom]]=$D$4)*(EDF[[Date]:[Date]]=Fitness[[#This Row],[Date]]), 0)),"")</f>
        <v>17</v>
      </c>
      <c r="M327" s="105">
        <f t="shared" si="177"/>
        <v>18.2</v>
      </c>
      <c r="N327" s="105" cm="1">
        <f t="array" ref="N327">IFERROR(INDEX(EDF[[Humeur]:[Humeur]], MATCH(1, (EDF[[Nom]:[Nom]]=$D$4)*(EDF[[Date]:[Date]]=Fitness[[#This Row],[Date]]), 0)),"")</f>
        <v>3</v>
      </c>
      <c r="O327" s="105">
        <f t="shared" si="4"/>
        <v>3</v>
      </c>
      <c r="P327" s="105" cm="1">
        <f t="array" ref="P327">IFERROR(INDEX(EDF[[Stress]:[Stress]], MATCH(1, (EDF[[Nom]:[Nom]]=$D$4)*(EDF[[Date]:[Date]]=Fitness[[#This Row],[Date]]), 0)),"")</f>
        <v>3</v>
      </c>
      <c r="Q327" s="105">
        <f t="shared" si="5"/>
        <v>3</v>
      </c>
      <c r="R327" s="105" cm="1">
        <f t="array" ref="R327">IFERROR(INDEX(EDF[[Sommeil]:[Sommeil]], MATCH(1, (EDF[[Nom]:[Nom]]=$D$4)*(EDF[[Date]:[Date]]=Fitness[[#This Row],[Date]]), 0)),"")</f>
        <v>2</v>
      </c>
      <c r="S327" s="105">
        <f t="shared" si="6"/>
        <v>2.6</v>
      </c>
      <c r="T327" s="105" cm="1">
        <f t="array" ref="T327">IFERROR(INDEX(EDF[[Etat Physique]:[Etat Physique]], MATCH(1, (EDF[[Nom]:[Nom]]=$D$4)*(EDF[[Date]:[Date]]=Fitness[[#This Row],[Date]]), 0)),"")</f>
        <v>2</v>
      </c>
      <c r="U327" s="105">
        <f t="shared" si="7"/>
        <v>2.4</v>
      </c>
      <c r="V327" s="105" cm="1">
        <f t="array" ref="V327">IFERROR(INDEX(EDF[[Hydratation]:[Hydratation]], MATCH(1, (EDF[[Nom]:[Nom]]=$D$4)*(EDF[[Date]:[Date]]=Fitness[[#This Row],[Date]]), 0)),"")</f>
        <v>3</v>
      </c>
      <c r="W327" s="105">
        <f t="shared" si="8"/>
        <v>3.2</v>
      </c>
      <c r="X327" s="105" cm="1">
        <f t="array" ref="X327">IFERROR(INDEX(EDF[[Nutrition]:[Nutrition]], MATCH(1, (EDF[[Nom]:[Nom]]=$D$4)*(EDF[[Date]:[Date]]=Fitness[[#This Row],[Date]]), 0)),"")</f>
        <v>4</v>
      </c>
      <c r="Y327" s="105">
        <f t="shared" si="9"/>
        <v>4</v>
      </c>
      <c r="Z327" s="5" cm="1">
        <f t="array" ref="Z327">IFERROR(INDEX(RPE[[Investissement du jour]:[Investissement du jour]], MATCH(1, (RPE[[Nom]:[Nom]]=$D$4)*(RPE[[Date]:[Date]]=Fitness[[#This Row],[Date]]), 0)), "")</f>
        <v>3</v>
      </c>
      <c r="AB327" s="4"/>
      <c r="AC327" s="4"/>
      <c r="AF327" s="4"/>
      <c r="AG327" s="4"/>
      <c r="AH327" s="4"/>
      <c r="AI327" s="4"/>
      <c r="AJ327" s="4"/>
      <c r="AL327" s="4"/>
      <c r="AM327" s="4"/>
      <c r="AP327" s="4"/>
      <c r="AQ327" s="4"/>
      <c r="AR327" s="4"/>
      <c r="AS327" s="4"/>
      <c r="AT327" s="4"/>
      <c r="AU327" s="4"/>
      <c r="AV327" s="4"/>
    </row>
    <row r="328" spans="3:48" x14ac:dyDescent="0.2">
      <c r="C328" s="95">
        <f t="shared" si="178"/>
        <v>45323</v>
      </c>
      <c r="D328" s="96">
        <v>45323</v>
      </c>
      <c r="E328" s="106" cm="1">
        <f t="array" ref="E328">IFERROR(INDEX(RPE[[sRPE_tot]:[sRPE_tot]], MATCH(1, (RPE[[Nom]:[Nom]]=$D$4)*(RPE[[Date]:[Date]]=Fitness[[#This Row],[Date]]), 0)), 0)</f>
        <v>0</v>
      </c>
      <c r="F328" s="106">
        <f t="shared" si="102"/>
        <v>1060</v>
      </c>
      <c r="G328" s="106">
        <f t="shared" si="103"/>
        <v>176.66666666666666</v>
      </c>
      <c r="H328" s="106">
        <f t="shared" si="104"/>
        <v>275.51164524692359</v>
      </c>
      <c r="I328" s="106">
        <f>IFERROR(Fitness[[#This Row],[Charge moy]]/Fitness[[#This Row],[ET (SD)]], 0)</f>
        <v>0.64123121368728908</v>
      </c>
      <c r="J328" s="106">
        <f>IFERROR(Fitness[[#This Row],[Charge hebdo]]*Fitness[[#This Row],[Monotonie]], 0)</f>
        <v>679.70508650852639</v>
      </c>
      <c r="K328" s="106">
        <f>IFERROR(Fitness[[#This Row],[Charge hebdo]]-Fitness[[#This Row],[Fatigue]], 0)</f>
        <v>380.29491349147361</v>
      </c>
      <c r="L328" s="105" t="str" cm="1">
        <f t="array" ref="L328">IFERROR(INDEX(EDF[[Total EDF]:[Total EDF]], MATCH(1, (EDF[[Nom]:[Nom]]=$D$4)*(EDF[[Date]:[Date]]=Fitness[[#This Row],[Date]]), 0)),"")</f>
        <v/>
      </c>
      <c r="M328" s="105">
        <f t="shared" si="177"/>
        <v>18</v>
      </c>
      <c r="N328" s="105" t="str" cm="1">
        <f t="array" ref="N328">IFERROR(INDEX(EDF[[Humeur]:[Humeur]], MATCH(1, (EDF[[Nom]:[Nom]]=$D$4)*(EDF[[Date]:[Date]]=Fitness[[#This Row],[Date]]), 0)),"")</f>
        <v/>
      </c>
      <c r="O328" s="105">
        <f t="shared" si="4"/>
        <v>3</v>
      </c>
      <c r="P328" s="105" t="str" cm="1">
        <f t="array" ref="P328">IFERROR(INDEX(EDF[[Stress]:[Stress]], MATCH(1, (EDF[[Nom]:[Nom]]=$D$4)*(EDF[[Date]:[Date]]=Fitness[[#This Row],[Date]]), 0)),"")</f>
        <v/>
      </c>
      <c r="Q328" s="105">
        <f t="shared" si="5"/>
        <v>3</v>
      </c>
      <c r="R328" s="105" t="str" cm="1">
        <f t="array" ref="R328">IFERROR(INDEX(EDF[[Sommeil]:[Sommeil]], MATCH(1, (EDF[[Nom]:[Nom]]=$D$4)*(EDF[[Date]:[Date]]=Fitness[[#This Row],[Date]]), 0)),"")</f>
        <v/>
      </c>
      <c r="S328" s="105">
        <f t="shared" si="6"/>
        <v>2.4</v>
      </c>
      <c r="T328" s="105" t="str" cm="1">
        <f t="array" ref="T328">IFERROR(INDEX(EDF[[Etat Physique]:[Etat Physique]], MATCH(1, (EDF[[Nom]:[Nom]]=$D$4)*(EDF[[Date]:[Date]]=Fitness[[#This Row],[Date]]), 0)),"")</f>
        <v/>
      </c>
      <c r="U328" s="105">
        <f t="shared" si="7"/>
        <v>2.4</v>
      </c>
      <c r="V328" s="105" t="str" cm="1">
        <f t="array" ref="V328">IFERROR(INDEX(EDF[[Hydratation]:[Hydratation]], MATCH(1, (EDF[[Nom]:[Nom]]=$D$4)*(EDF[[Date]:[Date]]=Fitness[[#This Row],[Date]]), 0)),"")</f>
        <v/>
      </c>
      <c r="W328" s="105">
        <f t="shared" si="8"/>
        <v>3.2</v>
      </c>
      <c r="X328" s="105" t="str" cm="1">
        <f t="array" ref="X328">IFERROR(INDEX(EDF[[Nutrition]:[Nutrition]], MATCH(1, (EDF[[Nom]:[Nom]]=$D$4)*(EDF[[Date]:[Date]]=Fitness[[#This Row],[Date]]), 0)),"")</f>
        <v/>
      </c>
      <c r="Y328" s="105">
        <f t="shared" si="9"/>
        <v>4</v>
      </c>
      <c r="Z328" s="5" t="str" cm="1">
        <f t="array" ref="Z328">IFERROR(INDEX(RPE[[Investissement du jour]:[Investissement du jour]], MATCH(1, (RPE[[Nom]:[Nom]]=$D$4)*(RPE[[Date]:[Date]]=Fitness[[#This Row],[Date]]), 0)), "")</f>
        <v/>
      </c>
      <c r="AB328" s="4"/>
      <c r="AC328" s="4"/>
      <c r="AF328" s="4"/>
      <c r="AG328" s="4"/>
      <c r="AH328" s="4"/>
      <c r="AI328" s="4"/>
      <c r="AJ328" s="4"/>
      <c r="AL328" s="4"/>
      <c r="AM328" s="4"/>
      <c r="AP328" s="4"/>
      <c r="AQ328" s="4"/>
      <c r="AR328" s="4"/>
      <c r="AS328" s="4"/>
      <c r="AT328" s="4"/>
      <c r="AU328" s="4"/>
      <c r="AV328" s="4"/>
    </row>
    <row r="329" spans="3:48" x14ac:dyDescent="0.2">
      <c r="C329" s="95">
        <f t="shared" si="178"/>
        <v>45324</v>
      </c>
      <c r="D329" s="96">
        <v>45324</v>
      </c>
      <c r="E329" s="106" cm="1">
        <f t="array" ref="E329">IFERROR(INDEX(RPE[[sRPE_tot]:[sRPE_tot]], MATCH(1, (RPE[[Nom]:[Nom]]=$D$4)*(RPE[[Date]:[Date]]=Fitness[[#This Row],[Date]]), 0)), 0)</f>
        <v>1040</v>
      </c>
      <c r="F329" s="106">
        <f t="shared" ref="F329:F392" si="191">SUM(E322:E328)</f>
        <v>1060</v>
      </c>
      <c r="G329" s="106">
        <f t="shared" ref="G329:G392" si="192">IFERROR(AVERAGE(E322:E328), "")</f>
        <v>176.66666666666666</v>
      </c>
      <c r="H329" s="106">
        <f t="shared" ref="H329:H392" si="193">IFERROR(STDEV(E322:E328), "")</f>
        <v>275.51164524692359</v>
      </c>
      <c r="I329" s="106">
        <f>IFERROR(Fitness[[#This Row],[Charge moy]]/Fitness[[#This Row],[ET (SD)]], 0)</f>
        <v>0.64123121368728908</v>
      </c>
      <c r="J329" s="106">
        <f>IFERROR(Fitness[[#This Row],[Charge hebdo]]*Fitness[[#This Row],[Monotonie]], 0)</f>
        <v>679.70508650852639</v>
      </c>
      <c r="K329" s="106">
        <f>IFERROR(Fitness[[#This Row],[Charge hebdo]]-Fitness[[#This Row],[Fatigue]], 0)</f>
        <v>380.29491349147361</v>
      </c>
      <c r="L329" s="105" cm="1">
        <f t="array" ref="L329">IFERROR(INDEX(EDF[[Total EDF]:[Total EDF]], MATCH(1, (EDF[[Nom]:[Nom]]=$D$4)*(EDF[[Date]:[Date]]=Fitness[[#This Row],[Date]]), 0)),"")</f>
        <v>18</v>
      </c>
      <c r="M329" s="105">
        <f t="shared" si="177"/>
        <v>17.75</v>
      </c>
      <c r="N329" s="105" cm="1">
        <f t="array" ref="N329">IFERROR(INDEX(EDF[[Humeur]:[Humeur]], MATCH(1, (EDF[[Nom]:[Nom]]=$D$4)*(EDF[[Date]:[Date]]=Fitness[[#This Row],[Date]]), 0)),"")</f>
        <v>3</v>
      </c>
      <c r="O329" s="105">
        <f t="shared" si="4"/>
        <v>3</v>
      </c>
      <c r="P329" s="105" cm="1">
        <f t="array" ref="P329">IFERROR(INDEX(EDF[[Stress]:[Stress]], MATCH(1, (EDF[[Nom]:[Nom]]=$D$4)*(EDF[[Date]:[Date]]=Fitness[[#This Row],[Date]]), 0)),"")</f>
        <v>3</v>
      </c>
      <c r="Q329" s="105">
        <f t="shared" si="5"/>
        <v>3</v>
      </c>
      <c r="R329" s="105" cm="1">
        <f t="array" ref="R329">IFERROR(INDEX(EDF[[Sommeil]:[Sommeil]], MATCH(1, (EDF[[Nom]:[Nom]]=$D$4)*(EDF[[Date]:[Date]]=Fitness[[#This Row],[Date]]), 0)),"")</f>
        <v>2</v>
      </c>
      <c r="S329" s="105">
        <f t="shared" si="6"/>
        <v>2.25</v>
      </c>
      <c r="T329" s="105" cm="1">
        <f t="array" ref="T329">IFERROR(INDEX(EDF[[Etat Physique]:[Etat Physique]], MATCH(1, (EDF[[Nom]:[Nom]]=$D$4)*(EDF[[Date]:[Date]]=Fitness[[#This Row],[Date]]), 0)),"")</f>
        <v>3</v>
      </c>
      <c r="U329" s="105">
        <f t="shared" si="7"/>
        <v>2.25</v>
      </c>
      <c r="V329" s="105" cm="1">
        <f t="array" ref="V329">IFERROR(INDEX(EDF[[Hydratation]:[Hydratation]], MATCH(1, (EDF[[Nom]:[Nom]]=$D$4)*(EDF[[Date]:[Date]]=Fitness[[#This Row],[Date]]), 0)),"")</f>
        <v>3</v>
      </c>
      <c r="W329" s="105">
        <f t="shared" si="8"/>
        <v>3.25</v>
      </c>
      <c r="X329" s="105" cm="1">
        <f t="array" ref="X329">IFERROR(INDEX(EDF[[Nutrition]:[Nutrition]], MATCH(1, (EDF[[Nom]:[Nom]]=$D$4)*(EDF[[Date]:[Date]]=Fitness[[#This Row],[Date]]), 0)),"")</f>
        <v>4</v>
      </c>
      <c r="Y329" s="105">
        <f t="shared" si="9"/>
        <v>4</v>
      </c>
      <c r="Z329" s="5" cm="1">
        <f t="array" ref="Z329">IFERROR(INDEX(RPE[[Investissement du jour]:[Investissement du jour]], MATCH(1, (RPE[[Nom]:[Nom]]=$D$4)*(RPE[[Date]:[Date]]=Fitness[[#This Row],[Date]]), 0)), "")</f>
        <v>3</v>
      </c>
      <c r="AB329" s="4"/>
      <c r="AC329" s="4"/>
      <c r="AF329" s="4"/>
      <c r="AG329" s="4"/>
      <c r="AH329" s="4"/>
      <c r="AI329" s="4"/>
      <c r="AJ329" s="4"/>
      <c r="AL329" s="4"/>
      <c r="AM329" s="4"/>
      <c r="AP329" s="4"/>
      <c r="AQ329" s="4"/>
      <c r="AR329" s="4"/>
      <c r="AS329" s="4"/>
      <c r="AT329" s="4"/>
      <c r="AU329" s="4"/>
      <c r="AV329" s="4"/>
    </row>
    <row r="330" spans="3:48" x14ac:dyDescent="0.2">
      <c r="C330" s="95">
        <f t="shared" si="178"/>
        <v>45325</v>
      </c>
      <c r="D330" s="96">
        <v>45325</v>
      </c>
      <c r="E330" s="106" cm="1">
        <f t="array" ref="E330">IFERROR(INDEX(RPE[[sRPE_tot]:[sRPE_tot]], MATCH(1, (RPE[[Nom]:[Nom]]=$D$4)*(RPE[[Date]:[Date]]=Fitness[[#This Row],[Date]]), 0)), 0)</f>
        <v>0</v>
      </c>
      <c r="F330" s="106">
        <f t="shared" si="191"/>
        <v>2100</v>
      </c>
      <c r="G330" s="106">
        <f t="shared" si="192"/>
        <v>350</v>
      </c>
      <c r="H330" s="106">
        <f t="shared" si="193"/>
        <v>427.41080940940179</v>
      </c>
      <c r="I330" s="106">
        <f>IFERROR(Fitness[[#This Row],[Charge moy]]/Fitness[[#This Row],[ET (SD)]], 0)</f>
        <v>0.81888429654746353</v>
      </c>
      <c r="J330" s="106">
        <f>IFERROR(Fitness[[#This Row],[Charge hebdo]]*Fitness[[#This Row],[Monotonie]], 0)</f>
        <v>1719.6570227496734</v>
      </c>
      <c r="K330" s="106">
        <f>IFERROR(Fitness[[#This Row],[Charge hebdo]]-Fitness[[#This Row],[Fatigue]], 0)</f>
        <v>380.34297725032661</v>
      </c>
      <c r="L330" s="105" t="str" cm="1">
        <f t="array" ref="L330">IFERROR(INDEX(EDF[[Total EDF]:[Total EDF]], MATCH(1, (EDF[[Nom]:[Nom]]=$D$4)*(EDF[[Date]:[Date]]=Fitness[[#This Row],[Date]]), 0)),"")</f>
        <v/>
      </c>
      <c r="M330" s="105">
        <f t="shared" si="177"/>
        <v>18</v>
      </c>
      <c r="N330" s="105" t="str" cm="1">
        <f t="array" ref="N330">IFERROR(INDEX(EDF[[Humeur]:[Humeur]], MATCH(1, (EDF[[Nom]:[Nom]]=$D$4)*(EDF[[Date]:[Date]]=Fitness[[#This Row],[Date]]), 0)),"")</f>
        <v/>
      </c>
      <c r="O330" s="105">
        <f t="shared" si="4"/>
        <v>3.25</v>
      </c>
      <c r="P330" s="105" t="str" cm="1">
        <f t="array" ref="P330">IFERROR(INDEX(EDF[[Stress]:[Stress]], MATCH(1, (EDF[[Nom]:[Nom]]=$D$4)*(EDF[[Date]:[Date]]=Fitness[[#This Row],[Date]]), 0)),"")</f>
        <v/>
      </c>
      <c r="Q330" s="105">
        <f t="shared" si="5"/>
        <v>3.25</v>
      </c>
      <c r="R330" s="105" t="str" cm="1">
        <f t="array" ref="R330">IFERROR(INDEX(EDF[[Sommeil]:[Sommeil]], MATCH(1, (EDF[[Nom]:[Nom]]=$D$4)*(EDF[[Date]:[Date]]=Fitness[[#This Row],[Date]]), 0)),"")</f>
        <v/>
      </c>
      <c r="S330" s="105">
        <f t="shared" si="6"/>
        <v>2</v>
      </c>
      <c r="T330" s="105" t="str" cm="1">
        <f t="array" ref="T330">IFERROR(INDEX(EDF[[Etat Physique]:[Etat Physique]], MATCH(1, (EDF[[Nom]:[Nom]]=$D$4)*(EDF[[Date]:[Date]]=Fitness[[#This Row],[Date]]), 0)),"")</f>
        <v/>
      </c>
      <c r="U330" s="105">
        <f t="shared" si="7"/>
        <v>2.25</v>
      </c>
      <c r="V330" s="105" t="str" cm="1">
        <f t="array" ref="V330">IFERROR(INDEX(EDF[[Hydratation]:[Hydratation]], MATCH(1, (EDF[[Nom]:[Nom]]=$D$4)*(EDF[[Date]:[Date]]=Fitness[[#This Row],[Date]]), 0)),"")</f>
        <v/>
      </c>
      <c r="W330" s="105">
        <f t="shared" si="8"/>
        <v>3.25</v>
      </c>
      <c r="X330" s="105" t="str" cm="1">
        <f t="array" ref="X330">IFERROR(INDEX(EDF[[Nutrition]:[Nutrition]], MATCH(1, (EDF[[Nom]:[Nom]]=$D$4)*(EDF[[Date]:[Date]]=Fitness[[#This Row],[Date]]), 0)),"")</f>
        <v/>
      </c>
      <c r="Y330" s="105">
        <f t="shared" si="9"/>
        <v>4</v>
      </c>
      <c r="Z330" s="5" t="str" cm="1">
        <f t="array" ref="Z330">IFERROR(INDEX(RPE[[Investissement du jour]:[Investissement du jour]], MATCH(1, (RPE[[Nom]:[Nom]]=$D$4)*(RPE[[Date]:[Date]]=Fitness[[#This Row],[Date]]), 0)), "")</f>
        <v/>
      </c>
      <c r="AB330" s="4"/>
      <c r="AC330" s="4"/>
      <c r="AF330" s="4"/>
      <c r="AG330" s="4"/>
      <c r="AH330" s="4"/>
      <c r="AI330" s="4"/>
      <c r="AJ330" s="4"/>
      <c r="AL330" s="4"/>
      <c r="AM330" s="4"/>
      <c r="AP330" s="4"/>
      <c r="AQ330" s="4"/>
      <c r="AR330" s="4"/>
      <c r="AS330" s="4"/>
      <c r="AT330" s="4"/>
      <c r="AU330" s="4"/>
      <c r="AV330" s="4"/>
    </row>
    <row r="331" spans="3:48" x14ac:dyDescent="0.2">
      <c r="C331" s="95">
        <f t="shared" si="178"/>
        <v>45326</v>
      </c>
      <c r="D331" s="96">
        <v>45326</v>
      </c>
      <c r="E331" s="106" t="str" cm="1">
        <f t="array" ref="E331">IFERROR(INDEX(RPE[[sRPE_tot]:[sRPE_tot]], MATCH(1, (RPE[[Nom]:[Nom]]=$D$4)*(RPE[[Date]:[Date]]=Fitness[[#This Row],[Date]]), 0)), 0)</f>
        <v/>
      </c>
      <c r="F331" s="106">
        <f t="shared" si="191"/>
        <v>2100</v>
      </c>
      <c r="G331" s="106">
        <f t="shared" si="192"/>
        <v>350</v>
      </c>
      <c r="H331" s="106">
        <f t="shared" si="193"/>
        <v>427.41080940940179</v>
      </c>
      <c r="I331" s="106">
        <f>IFERROR(Fitness[[#This Row],[Charge moy]]/Fitness[[#This Row],[ET (SD)]], 0)</f>
        <v>0.81888429654746353</v>
      </c>
      <c r="J331" s="106">
        <f>IFERROR(Fitness[[#This Row],[Charge hebdo]]*Fitness[[#This Row],[Monotonie]], 0)</f>
        <v>1719.6570227496734</v>
      </c>
      <c r="K331" s="106">
        <f>IFERROR(Fitness[[#This Row],[Charge hebdo]]-Fitness[[#This Row],[Fatigue]], 0)</f>
        <v>380.34297725032661</v>
      </c>
      <c r="L331" s="105" t="str" cm="1">
        <f t="array" ref="L331">IFERROR(INDEX(EDF[[Total EDF]:[Total EDF]], MATCH(1, (EDF[[Nom]:[Nom]]=$D$4)*(EDF[[Date]:[Date]]=Fitness[[#This Row],[Date]]), 0)),"")</f>
        <v/>
      </c>
      <c r="M331" s="105">
        <f t="shared" si="177"/>
        <v>18</v>
      </c>
      <c r="N331" s="105" t="str" cm="1">
        <f t="array" ref="N331">IFERROR(INDEX(EDF[[Humeur]:[Humeur]], MATCH(1, (EDF[[Nom]:[Nom]]=$D$4)*(EDF[[Date]:[Date]]=Fitness[[#This Row],[Date]]), 0)),"")</f>
        <v/>
      </c>
      <c r="O331" s="105">
        <f t="shared" si="4"/>
        <v>3.25</v>
      </c>
      <c r="P331" s="105" t="str" cm="1">
        <f t="array" ref="P331">IFERROR(INDEX(EDF[[Stress]:[Stress]], MATCH(1, (EDF[[Nom]:[Nom]]=$D$4)*(EDF[[Date]:[Date]]=Fitness[[#This Row],[Date]]), 0)),"")</f>
        <v/>
      </c>
      <c r="Q331" s="105">
        <f t="shared" si="5"/>
        <v>3.25</v>
      </c>
      <c r="R331" s="105" t="str" cm="1">
        <f t="array" ref="R331">IFERROR(INDEX(EDF[[Sommeil]:[Sommeil]], MATCH(1, (EDF[[Nom]:[Nom]]=$D$4)*(EDF[[Date]:[Date]]=Fitness[[#This Row],[Date]]), 0)),"")</f>
        <v/>
      </c>
      <c r="S331" s="105">
        <f t="shared" si="6"/>
        <v>2</v>
      </c>
      <c r="T331" s="105" t="str" cm="1">
        <f t="array" ref="T331">IFERROR(INDEX(EDF[[Etat Physique]:[Etat Physique]], MATCH(1, (EDF[[Nom]:[Nom]]=$D$4)*(EDF[[Date]:[Date]]=Fitness[[#This Row],[Date]]), 0)),"")</f>
        <v/>
      </c>
      <c r="U331" s="105">
        <f t="shared" si="7"/>
        <v>2.25</v>
      </c>
      <c r="V331" s="105" t="str" cm="1">
        <f t="array" ref="V331">IFERROR(INDEX(EDF[[Hydratation]:[Hydratation]], MATCH(1, (EDF[[Nom]:[Nom]]=$D$4)*(EDF[[Date]:[Date]]=Fitness[[#This Row],[Date]]), 0)),"")</f>
        <v/>
      </c>
      <c r="W331" s="105">
        <f t="shared" si="8"/>
        <v>3.25</v>
      </c>
      <c r="X331" s="105" t="str" cm="1">
        <f t="array" ref="X331">IFERROR(INDEX(EDF[[Nutrition]:[Nutrition]], MATCH(1, (EDF[[Nom]:[Nom]]=$D$4)*(EDF[[Date]:[Date]]=Fitness[[#This Row],[Date]]), 0)),"")</f>
        <v/>
      </c>
      <c r="Y331" s="105">
        <f t="shared" si="9"/>
        <v>4</v>
      </c>
      <c r="Z331" s="5" cm="1">
        <f t="array" ref="Z331">IFERROR(INDEX(RPE[[Investissement du jour]:[Investissement du jour]], MATCH(1, (RPE[[Nom]:[Nom]]=$D$4)*(RPE[[Date]:[Date]]=Fitness[[#This Row],[Date]]), 0)), "")</f>
        <v>3</v>
      </c>
      <c r="AB331" s="4"/>
      <c r="AC331" s="4"/>
      <c r="AF331" s="4"/>
      <c r="AG331" s="4"/>
      <c r="AH331" s="4"/>
      <c r="AI331" s="4"/>
      <c r="AJ331" s="4"/>
      <c r="AL331" s="4"/>
      <c r="AM331" s="4"/>
      <c r="AP331" s="4"/>
      <c r="AQ331" s="4"/>
      <c r="AR331" s="4"/>
      <c r="AS331" s="4"/>
      <c r="AT331" s="4"/>
      <c r="AU331" s="4"/>
      <c r="AV331" s="4"/>
    </row>
    <row r="332" spans="3:48" x14ac:dyDescent="0.2">
      <c r="C332" s="95">
        <f t="shared" si="178"/>
        <v>45327</v>
      </c>
      <c r="D332" s="96">
        <v>45327</v>
      </c>
      <c r="E332" s="106" cm="1">
        <f t="array" ref="E332">IFERROR(INDEX(RPE[[sRPE_tot]:[sRPE_tot]], MATCH(1, (RPE[[Nom]:[Nom]]=$D$4)*(RPE[[Date]:[Date]]=Fitness[[#This Row],[Date]]), 0)), 0)</f>
        <v>0</v>
      </c>
      <c r="F332" s="106">
        <f t="shared" si="191"/>
        <v>2100</v>
      </c>
      <c r="G332" s="106">
        <f t="shared" si="192"/>
        <v>350</v>
      </c>
      <c r="H332" s="106">
        <f t="shared" si="193"/>
        <v>427.41080940940179</v>
      </c>
      <c r="I332" s="106">
        <f>IFERROR(Fitness[[#This Row],[Charge moy]]/Fitness[[#This Row],[ET (SD)]], 0)</f>
        <v>0.81888429654746353</v>
      </c>
      <c r="J332" s="106">
        <f>IFERROR(Fitness[[#This Row],[Charge hebdo]]*Fitness[[#This Row],[Monotonie]], 0)</f>
        <v>1719.6570227496734</v>
      </c>
      <c r="K332" s="106">
        <f>IFERROR(Fitness[[#This Row],[Charge hebdo]]-Fitness[[#This Row],[Fatigue]], 0)</f>
        <v>380.34297725032661</v>
      </c>
      <c r="L332" s="105" t="str" cm="1">
        <f t="array" ref="L332">IFERROR(INDEX(EDF[[Total EDF]:[Total EDF]], MATCH(1, (EDF[[Nom]:[Nom]]=$D$4)*(EDF[[Date]:[Date]]=Fitness[[#This Row],[Date]]), 0)),"")</f>
        <v/>
      </c>
      <c r="M332" s="105">
        <f t="shared" si="177"/>
        <v>18</v>
      </c>
      <c r="N332" s="105" t="str" cm="1">
        <f t="array" ref="N332">IFERROR(INDEX(EDF[[Humeur]:[Humeur]], MATCH(1, (EDF[[Nom]:[Nom]]=$D$4)*(EDF[[Date]:[Date]]=Fitness[[#This Row],[Date]]), 0)),"")</f>
        <v/>
      </c>
      <c r="O332" s="105">
        <f t="shared" ref="O332" si="194">IFERROR(AVERAGE(N325:N331), "")</f>
        <v>3.25</v>
      </c>
      <c r="P332" s="105" t="str" cm="1">
        <f t="array" ref="P332">IFERROR(INDEX(EDF[[Stress]:[Stress]], MATCH(1, (EDF[[Nom]:[Nom]]=$D$4)*(EDF[[Date]:[Date]]=Fitness[[#This Row],[Date]]), 0)),"")</f>
        <v/>
      </c>
      <c r="Q332" s="105">
        <f t="shared" ref="Q332" si="195">IFERROR(AVERAGE(P325:P331), "")</f>
        <v>3.25</v>
      </c>
      <c r="R332" s="105" t="str" cm="1">
        <f t="array" ref="R332">IFERROR(INDEX(EDF[[Sommeil]:[Sommeil]], MATCH(1, (EDF[[Nom]:[Nom]]=$D$4)*(EDF[[Date]:[Date]]=Fitness[[#This Row],[Date]]), 0)),"")</f>
        <v/>
      </c>
      <c r="S332" s="105">
        <f t="shared" ref="S332" si="196">IFERROR(AVERAGE(R325:R331), "")</f>
        <v>2</v>
      </c>
      <c r="T332" s="105" t="str" cm="1">
        <f t="array" ref="T332">IFERROR(INDEX(EDF[[Etat Physique]:[Etat Physique]], MATCH(1, (EDF[[Nom]:[Nom]]=$D$4)*(EDF[[Date]:[Date]]=Fitness[[#This Row],[Date]]), 0)),"")</f>
        <v/>
      </c>
      <c r="U332" s="105">
        <f t="shared" ref="U332" si="197">IFERROR(AVERAGE(T325:T331), "")</f>
        <v>2.25</v>
      </c>
      <c r="V332" s="105" t="str" cm="1">
        <f t="array" ref="V332">IFERROR(INDEX(EDF[[Hydratation]:[Hydratation]], MATCH(1, (EDF[[Nom]:[Nom]]=$D$4)*(EDF[[Date]:[Date]]=Fitness[[#This Row],[Date]]), 0)),"")</f>
        <v/>
      </c>
      <c r="W332" s="105">
        <f t="shared" ref="W332" si="198">IFERROR(AVERAGE(V325:V331), "")</f>
        <v>3.25</v>
      </c>
      <c r="X332" s="105" t="str" cm="1">
        <f t="array" ref="X332">IFERROR(INDEX(EDF[[Nutrition]:[Nutrition]], MATCH(1, (EDF[[Nom]:[Nom]]=$D$4)*(EDF[[Date]:[Date]]=Fitness[[#This Row],[Date]]), 0)),"")</f>
        <v/>
      </c>
      <c r="Y332" s="105">
        <f t="shared" ref="Y332" si="199">IFERROR(AVERAGE(X325:X331), "")</f>
        <v>4</v>
      </c>
      <c r="Z332" s="5" t="str" cm="1">
        <f t="array" ref="Z332">IFERROR(INDEX(RPE[[Investissement du jour]:[Investissement du jour]], MATCH(1, (RPE[[Nom]:[Nom]]=$D$4)*(RPE[[Date]:[Date]]=Fitness[[#This Row],[Date]]), 0)), "")</f>
        <v/>
      </c>
      <c r="AB332" s="4"/>
      <c r="AC332" s="4"/>
      <c r="AF332" s="4"/>
      <c r="AG332" s="4"/>
      <c r="AH332" s="4"/>
      <c r="AI332" s="4"/>
      <c r="AJ332" s="4"/>
      <c r="AL332" s="4"/>
      <c r="AM332" s="4"/>
      <c r="AP332" s="4"/>
      <c r="AQ332" s="4"/>
      <c r="AR332" s="4"/>
      <c r="AS332" s="4"/>
      <c r="AT332" s="4"/>
      <c r="AU332" s="4"/>
      <c r="AV332" s="4"/>
    </row>
    <row r="333" spans="3:48" x14ac:dyDescent="0.2">
      <c r="C333" s="95">
        <f t="shared" si="178"/>
        <v>45328</v>
      </c>
      <c r="D333" s="96">
        <v>45328</v>
      </c>
      <c r="E333" s="106" cm="1">
        <f t="array" ref="E333">IFERROR(INDEX(RPE[[sRPE_tot]:[sRPE_tot]], MATCH(1, (RPE[[Nom]:[Nom]]=$D$4)*(RPE[[Date]:[Date]]=Fitness[[#This Row],[Date]]), 0)), 0)</f>
        <v>0</v>
      </c>
      <c r="F333" s="106">
        <f t="shared" si="191"/>
        <v>2100</v>
      </c>
      <c r="G333" s="106">
        <f t="shared" si="192"/>
        <v>350</v>
      </c>
      <c r="H333" s="106">
        <f t="shared" si="193"/>
        <v>427.41080940940179</v>
      </c>
      <c r="I333" s="106">
        <f>IFERROR(Fitness[[#This Row],[Charge moy]]/Fitness[[#This Row],[ET (SD)]], 0)</f>
        <v>0.81888429654746353</v>
      </c>
      <c r="J333" s="106">
        <f>IFERROR(Fitness[[#This Row],[Charge hebdo]]*Fitness[[#This Row],[Monotonie]], 0)</f>
        <v>1719.6570227496734</v>
      </c>
      <c r="K333" s="106">
        <f>IFERROR(Fitness[[#This Row],[Charge hebdo]]-Fitness[[#This Row],[Fatigue]], 0)</f>
        <v>380.34297725032661</v>
      </c>
      <c r="L333" s="105" cm="1">
        <f t="array" ref="L333">IFERROR(INDEX(EDF[[Total EDF]:[Total EDF]], MATCH(1, (EDF[[Nom]:[Nom]]=$D$4)*(EDF[[Date]:[Date]]=Fitness[[#This Row],[Date]]), 0)),"")</f>
        <v>18</v>
      </c>
      <c r="M333" s="105">
        <f t="shared" si="177"/>
        <v>17.666666666666668</v>
      </c>
      <c r="N333" s="105" cm="1">
        <f t="array" ref="N333">IFERROR(INDEX(EDF[[Humeur]:[Humeur]], MATCH(1, (EDF[[Nom]:[Nom]]=$D$4)*(EDF[[Date]:[Date]]=Fitness[[#This Row],[Date]]), 0)),"")</f>
        <v>3</v>
      </c>
      <c r="O333" s="105">
        <f t="shared" si="4"/>
        <v>3</v>
      </c>
      <c r="P333" s="105" cm="1">
        <f t="array" ref="P333">IFERROR(INDEX(EDF[[Stress]:[Stress]], MATCH(1, (EDF[[Nom]:[Nom]]=$D$4)*(EDF[[Date]:[Date]]=Fitness[[#This Row],[Date]]), 0)),"")</f>
        <v>3</v>
      </c>
      <c r="Q333" s="105">
        <f t="shared" si="5"/>
        <v>3</v>
      </c>
      <c r="R333" s="105" cm="1">
        <f t="array" ref="R333">IFERROR(INDEX(EDF[[Sommeil]:[Sommeil]], MATCH(1, (EDF[[Nom]:[Nom]]=$D$4)*(EDF[[Date]:[Date]]=Fitness[[#This Row],[Date]]), 0)),"")</f>
        <v>3</v>
      </c>
      <c r="S333" s="105">
        <f t="shared" si="6"/>
        <v>2</v>
      </c>
      <c r="T333" s="105" cm="1">
        <f t="array" ref="T333">IFERROR(INDEX(EDF[[Etat Physique]:[Etat Physique]], MATCH(1, (EDF[[Nom]:[Nom]]=$D$4)*(EDF[[Date]:[Date]]=Fitness[[#This Row],[Date]]), 0)),"")</f>
        <v>2</v>
      </c>
      <c r="U333" s="105">
        <f t="shared" si="7"/>
        <v>2.3333333333333335</v>
      </c>
      <c r="V333" s="105" cm="1">
        <f t="array" ref="V333">IFERROR(INDEX(EDF[[Hydratation]:[Hydratation]], MATCH(1, (EDF[[Nom]:[Nom]]=$D$4)*(EDF[[Date]:[Date]]=Fitness[[#This Row],[Date]]), 0)),"")</f>
        <v>3</v>
      </c>
      <c r="W333" s="105">
        <f t="shared" si="8"/>
        <v>3.3333333333333335</v>
      </c>
      <c r="X333" s="105" cm="1">
        <f t="array" ref="X333">IFERROR(INDEX(EDF[[Nutrition]:[Nutrition]], MATCH(1, (EDF[[Nom]:[Nom]]=$D$4)*(EDF[[Date]:[Date]]=Fitness[[#This Row],[Date]]), 0)),"")</f>
        <v>4</v>
      </c>
      <c r="Y333" s="105">
        <f t="shared" si="9"/>
        <v>4</v>
      </c>
      <c r="Z333" s="5" t="str" cm="1">
        <f t="array" ref="Z333">IFERROR(INDEX(RPE[[Investissement du jour]:[Investissement du jour]], MATCH(1, (RPE[[Nom]:[Nom]]=$D$4)*(RPE[[Date]:[Date]]=Fitness[[#This Row],[Date]]), 0)), "")</f>
        <v/>
      </c>
      <c r="AB333" s="4"/>
      <c r="AC333" s="4"/>
      <c r="AF333" s="4"/>
      <c r="AG333" s="4"/>
      <c r="AH333" s="4"/>
      <c r="AI333" s="4"/>
      <c r="AJ333" s="4"/>
      <c r="AL333" s="4"/>
      <c r="AM333" s="4"/>
      <c r="AP333" s="4"/>
      <c r="AQ333" s="4"/>
      <c r="AR333" s="4"/>
      <c r="AS333" s="4"/>
      <c r="AT333" s="4"/>
      <c r="AU333" s="4"/>
      <c r="AV333" s="4"/>
    </row>
    <row r="334" spans="3:48" x14ac:dyDescent="0.2">
      <c r="C334" s="95">
        <f t="shared" si="178"/>
        <v>45329</v>
      </c>
      <c r="D334" s="96">
        <v>45329</v>
      </c>
      <c r="E334" s="106" cm="1">
        <f t="array" ref="E334">IFERROR(INDEX(RPE[[sRPE_tot]:[sRPE_tot]], MATCH(1, (RPE[[Nom]:[Nom]]=$D$4)*(RPE[[Date]:[Date]]=Fitness[[#This Row],[Date]]), 0)), 0)</f>
        <v>627</v>
      </c>
      <c r="F334" s="106">
        <f t="shared" si="191"/>
        <v>1620</v>
      </c>
      <c r="G334" s="106">
        <f t="shared" si="192"/>
        <v>270</v>
      </c>
      <c r="H334" s="106">
        <f t="shared" si="193"/>
        <v>442.85437787155274</v>
      </c>
      <c r="I334" s="106">
        <f>IFERROR(Fitness[[#This Row],[Charge moy]]/Fitness[[#This Row],[ET (SD)]], 0)</f>
        <v>0.60968122590923535</v>
      </c>
      <c r="J334" s="106">
        <f>IFERROR(Fitness[[#This Row],[Charge hebdo]]*Fitness[[#This Row],[Monotonie]], 0)</f>
        <v>987.68358597296128</v>
      </c>
      <c r="K334" s="106">
        <f>IFERROR(Fitness[[#This Row],[Charge hebdo]]-Fitness[[#This Row],[Fatigue]], 0)</f>
        <v>632.31641402703872</v>
      </c>
      <c r="L334" s="105" cm="1">
        <f t="array" ref="L334">IFERROR(INDEX(EDF[[Total EDF]:[Total EDF]], MATCH(1, (EDF[[Nom]:[Nom]]=$D$4)*(EDF[[Date]:[Date]]=Fitness[[#This Row],[Date]]), 0)),"")</f>
        <v>20</v>
      </c>
      <c r="M334" s="105">
        <f t="shared" si="177"/>
        <v>17.666666666666668</v>
      </c>
      <c r="N334" s="105" cm="1">
        <f t="array" ref="N334">IFERROR(INDEX(EDF[[Humeur]:[Humeur]], MATCH(1, (EDF[[Nom]:[Nom]]=$D$4)*(EDF[[Date]:[Date]]=Fitness[[#This Row],[Date]]), 0)),"")</f>
        <v>3</v>
      </c>
      <c r="O334" s="105">
        <f t="shared" ref="O334" si="200">IFERROR(AVERAGE(N327:N333), "")</f>
        <v>3</v>
      </c>
      <c r="P334" s="105" cm="1">
        <f t="array" ref="P334">IFERROR(INDEX(EDF[[Stress]:[Stress]], MATCH(1, (EDF[[Nom]:[Nom]]=$D$4)*(EDF[[Date]:[Date]]=Fitness[[#This Row],[Date]]), 0)),"")</f>
        <v>4</v>
      </c>
      <c r="Q334" s="105">
        <f t="shared" ref="Q334" si="201">IFERROR(AVERAGE(P327:P333), "")</f>
        <v>3</v>
      </c>
      <c r="R334" s="105" cm="1">
        <f t="array" ref="R334">IFERROR(INDEX(EDF[[Sommeil]:[Sommeil]], MATCH(1, (EDF[[Nom]:[Nom]]=$D$4)*(EDF[[Date]:[Date]]=Fitness[[#This Row],[Date]]), 0)),"")</f>
        <v>3</v>
      </c>
      <c r="S334" s="105">
        <f t="shared" ref="S334" si="202">IFERROR(AVERAGE(R327:R333), "")</f>
        <v>2.3333333333333335</v>
      </c>
      <c r="T334" s="105" cm="1">
        <f t="array" ref="T334">IFERROR(INDEX(EDF[[Etat Physique]:[Etat Physique]], MATCH(1, (EDF[[Nom]:[Nom]]=$D$4)*(EDF[[Date]:[Date]]=Fitness[[#This Row],[Date]]), 0)),"")</f>
        <v>3</v>
      </c>
      <c r="U334" s="105">
        <f t="shared" ref="U334" si="203">IFERROR(AVERAGE(T327:T333), "")</f>
        <v>2.3333333333333335</v>
      </c>
      <c r="V334" s="105" cm="1">
        <f t="array" ref="V334">IFERROR(INDEX(EDF[[Hydratation]:[Hydratation]], MATCH(1, (EDF[[Nom]:[Nom]]=$D$4)*(EDF[[Date]:[Date]]=Fitness[[#This Row],[Date]]), 0)),"")</f>
        <v>3</v>
      </c>
      <c r="W334" s="105">
        <f t="shared" ref="W334" si="204">IFERROR(AVERAGE(V327:V333), "")</f>
        <v>3</v>
      </c>
      <c r="X334" s="105" cm="1">
        <f t="array" ref="X334">IFERROR(INDEX(EDF[[Nutrition]:[Nutrition]], MATCH(1, (EDF[[Nom]:[Nom]]=$D$4)*(EDF[[Date]:[Date]]=Fitness[[#This Row],[Date]]), 0)),"")</f>
        <v>4</v>
      </c>
      <c r="Y334" s="105">
        <f t="shared" ref="Y334" si="205">IFERROR(AVERAGE(X327:X333), "")</f>
        <v>4</v>
      </c>
      <c r="Z334" s="5" cm="1">
        <f t="array" ref="Z334">IFERROR(INDEX(RPE[[Investissement du jour]:[Investissement du jour]], MATCH(1, (RPE[[Nom]:[Nom]]=$D$4)*(RPE[[Date]:[Date]]=Fitness[[#This Row],[Date]]), 0)), "")</f>
        <v>3</v>
      </c>
      <c r="AB334" s="4"/>
      <c r="AC334" s="4"/>
      <c r="AF334" s="4"/>
      <c r="AG334" s="4"/>
      <c r="AH334" s="4"/>
      <c r="AI334" s="4"/>
      <c r="AJ334" s="4"/>
      <c r="AL334" s="4"/>
      <c r="AM334" s="4"/>
      <c r="AP334" s="4"/>
      <c r="AQ334" s="4"/>
      <c r="AR334" s="4"/>
      <c r="AS334" s="4"/>
      <c r="AT334" s="4"/>
      <c r="AU334" s="4"/>
      <c r="AV334" s="4"/>
    </row>
    <row r="335" spans="3:48" x14ac:dyDescent="0.2">
      <c r="C335" s="95">
        <f t="shared" si="178"/>
        <v>45330</v>
      </c>
      <c r="D335" s="96">
        <v>45330</v>
      </c>
      <c r="E335" s="106" cm="1">
        <f t="array" ref="E335">IFERROR(INDEX(RPE[[sRPE_tot]:[sRPE_tot]], MATCH(1, (RPE[[Nom]:[Nom]]=$D$4)*(RPE[[Date]:[Date]]=Fitness[[#This Row],[Date]]), 0)), 0)</f>
        <v>0</v>
      </c>
      <c r="F335" s="106">
        <f t="shared" si="191"/>
        <v>1667</v>
      </c>
      <c r="G335" s="106">
        <f t="shared" si="192"/>
        <v>277.83333333333331</v>
      </c>
      <c r="H335" s="106">
        <f t="shared" si="193"/>
        <v>449.79569436208106</v>
      </c>
      <c r="I335" s="106">
        <f>IFERROR(Fitness[[#This Row],[Charge moy]]/Fitness[[#This Row],[ET (SD)]], 0)</f>
        <v>0.61768784542806277</v>
      </c>
      <c r="J335" s="106">
        <f>IFERROR(Fitness[[#This Row],[Charge hebdo]]*Fitness[[#This Row],[Monotonie]], 0)</f>
        <v>1029.6856383285806</v>
      </c>
      <c r="K335" s="106">
        <f>IFERROR(Fitness[[#This Row],[Charge hebdo]]-Fitness[[#This Row],[Fatigue]], 0)</f>
        <v>637.31436167141942</v>
      </c>
      <c r="L335" s="105" t="str" cm="1">
        <f t="array" ref="L335">IFERROR(INDEX(EDF[[Total EDF]:[Total EDF]], MATCH(1, (EDF[[Nom]:[Nom]]=$D$4)*(EDF[[Date]:[Date]]=Fitness[[#This Row],[Date]]), 0)),"")</f>
        <v/>
      </c>
      <c r="M335" s="105">
        <f t="shared" si="177"/>
        <v>18.666666666666668</v>
      </c>
      <c r="N335" s="105" t="str" cm="1">
        <f t="array" ref="N335">IFERROR(INDEX(EDF[[Humeur]:[Humeur]], MATCH(1, (EDF[[Nom]:[Nom]]=$D$4)*(EDF[[Date]:[Date]]=Fitness[[#This Row],[Date]]), 0)),"")</f>
        <v/>
      </c>
      <c r="O335" s="105">
        <f t="shared" si="4"/>
        <v>3</v>
      </c>
      <c r="P335" s="105" t="str" cm="1">
        <f t="array" ref="P335">IFERROR(INDEX(EDF[[Stress]:[Stress]], MATCH(1, (EDF[[Nom]:[Nom]]=$D$4)*(EDF[[Date]:[Date]]=Fitness[[#This Row],[Date]]), 0)),"")</f>
        <v/>
      </c>
      <c r="Q335" s="105">
        <f t="shared" si="5"/>
        <v>3.3333333333333335</v>
      </c>
      <c r="R335" s="105" t="str" cm="1">
        <f t="array" ref="R335">IFERROR(INDEX(EDF[[Sommeil]:[Sommeil]], MATCH(1, (EDF[[Nom]:[Nom]]=$D$4)*(EDF[[Date]:[Date]]=Fitness[[#This Row],[Date]]), 0)),"")</f>
        <v/>
      </c>
      <c r="S335" s="105">
        <f t="shared" si="6"/>
        <v>2.6666666666666665</v>
      </c>
      <c r="T335" s="105" t="str" cm="1">
        <f t="array" ref="T335">IFERROR(INDEX(EDF[[Etat Physique]:[Etat Physique]], MATCH(1, (EDF[[Nom]:[Nom]]=$D$4)*(EDF[[Date]:[Date]]=Fitness[[#This Row],[Date]]), 0)),"")</f>
        <v/>
      </c>
      <c r="U335" s="105">
        <f t="shared" si="7"/>
        <v>2.6666666666666665</v>
      </c>
      <c r="V335" s="105" t="str" cm="1">
        <f t="array" ref="V335">IFERROR(INDEX(EDF[[Hydratation]:[Hydratation]], MATCH(1, (EDF[[Nom]:[Nom]]=$D$4)*(EDF[[Date]:[Date]]=Fitness[[#This Row],[Date]]), 0)),"")</f>
        <v/>
      </c>
      <c r="W335" s="105">
        <f t="shared" si="8"/>
        <v>3</v>
      </c>
      <c r="X335" s="105" t="str" cm="1">
        <f t="array" ref="X335">IFERROR(INDEX(EDF[[Nutrition]:[Nutrition]], MATCH(1, (EDF[[Nom]:[Nom]]=$D$4)*(EDF[[Date]:[Date]]=Fitness[[#This Row],[Date]]), 0)),"")</f>
        <v/>
      </c>
      <c r="Y335" s="105">
        <f t="shared" si="9"/>
        <v>4</v>
      </c>
      <c r="Z335" s="5" t="str" cm="1">
        <f t="array" ref="Z335">IFERROR(INDEX(RPE[[Investissement du jour]:[Investissement du jour]], MATCH(1, (RPE[[Nom]:[Nom]]=$D$4)*(RPE[[Date]:[Date]]=Fitness[[#This Row],[Date]]), 0)), "")</f>
        <v/>
      </c>
      <c r="AB335" s="4"/>
      <c r="AC335" s="4"/>
      <c r="AF335" s="4"/>
      <c r="AG335" s="4"/>
      <c r="AH335" s="4"/>
      <c r="AI335" s="4"/>
      <c r="AJ335" s="4"/>
      <c r="AL335" s="4"/>
      <c r="AM335" s="4"/>
      <c r="AP335" s="4"/>
      <c r="AQ335" s="4"/>
      <c r="AR335" s="4"/>
      <c r="AS335" s="4"/>
      <c r="AT335" s="4"/>
      <c r="AU335" s="4"/>
      <c r="AV335" s="4"/>
    </row>
    <row r="336" spans="3:48" x14ac:dyDescent="0.2">
      <c r="C336" s="95">
        <f t="shared" si="178"/>
        <v>45331</v>
      </c>
      <c r="D336" s="96">
        <v>45331</v>
      </c>
      <c r="E336" s="106" cm="1">
        <f t="array" ref="E336">IFERROR(INDEX(RPE[[sRPE_tot]:[sRPE_tot]], MATCH(1, (RPE[[Nom]:[Nom]]=$D$4)*(RPE[[Date]:[Date]]=Fitness[[#This Row],[Date]]), 0)), 0)</f>
        <v>525</v>
      </c>
      <c r="F336" s="106">
        <f t="shared" si="191"/>
        <v>1667</v>
      </c>
      <c r="G336" s="106">
        <f t="shared" si="192"/>
        <v>277.83333333333331</v>
      </c>
      <c r="H336" s="106">
        <f t="shared" si="193"/>
        <v>449.79569436208106</v>
      </c>
      <c r="I336" s="106">
        <f>IFERROR(Fitness[[#This Row],[Charge moy]]/Fitness[[#This Row],[ET (SD)]], 0)</f>
        <v>0.61768784542806277</v>
      </c>
      <c r="J336" s="106">
        <f>IFERROR(Fitness[[#This Row],[Charge hebdo]]*Fitness[[#This Row],[Monotonie]], 0)</f>
        <v>1029.6856383285806</v>
      </c>
      <c r="K336" s="106">
        <f>IFERROR(Fitness[[#This Row],[Charge hebdo]]-Fitness[[#This Row],[Fatigue]], 0)</f>
        <v>637.31436167141942</v>
      </c>
      <c r="L336" s="105" cm="1">
        <f t="array" ref="L336">IFERROR(INDEX(EDF[[Total EDF]:[Total EDF]], MATCH(1, (EDF[[Nom]:[Nom]]=$D$4)*(EDF[[Date]:[Date]]=Fitness[[#This Row],[Date]]), 0)),"")</f>
        <v>19</v>
      </c>
      <c r="M336" s="105">
        <f t="shared" si="177"/>
        <v>18.666666666666668</v>
      </c>
      <c r="N336" s="105" cm="1">
        <f t="array" ref="N336">IFERROR(INDEX(EDF[[Humeur]:[Humeur]], MATCH(1, (EDF[[Nom]:[Nom]]=$D$4)*(EDF[[Date]:[Date]]=Fitness[[#This Row],[Date]]), 0)),"")</f>
        <v>3</v>
      </c>
      <c r="O336" s="105">
        <f t="shared" si="4"/>
        <v>3</v>
      </c>
      <c r="P336" s="105" cm="1">
        <f t="array" ref="P336">IFERROR(INDEX(EDF[[Stress]:[Stress]], MATCH(1, (EDF[[Nom]:[Nom]]=$D$4)*(EDF[[Date]:[Date]]=Fitness[[#This Row],[Date]]), 0)),"")</f>
        <v>3</v>
      </c>
      <c r="Q336" s="105">
        <f t="shared" si="5"/>
        <v>3.3333333333333335</v>
      </c>
      <c r="R336" s="105" cm="1">
        <f t="array" ref="R336">IFERROR(INDEX(EDF[[Sommeil]:[Sommeil]], MATCH(1, (EDF[[Nom]:[Nom]]=$D$4)*(EDF[[Date]:[Date]]=Fitness[[#This Row],[Date]]), 0)),"")</f>
        <v>3</v>
      </c>
      <c r="S336" s="105">
        <f t="shared" si="6"/>
        <v>2.6666666666666665</v>
      </c>
      <c r="T336" s="105" cm="1">
        <f t="array" ref="T336">IFERROR(INDEX(EDF[[Etat Physique]:[Etat Physique]], MATCH(1, (EDF[[Nom]:[Nom]]=$D$4)*(EDF[[Date]:[Date]]=Fitness[[#This Row],[Date]]), 0)),"")</f>
        <v>3</v>
      </c>
      <c r="U336" s="105">
        <f t="shared" si="7"/>
        <v>2.6666666666666665</v>
      </c>
      <c r="V336" s="105" cm="1">
        <f t="array" ref="V336">IFERROR(INDEX(EDF[[Hydratation]:[Hydratation]], MATCH(1, (EDF[[Nom]:[Nom]]=$D$4)*(EDF[[Date]:[Date]]=Fitness[[#This Row],[Date]]), 0)),"")</f>
        <v>3</v>
      </c>
      <c r="W336" s="105">
        <f t="shared" si="8"/>
        <v>3</v>
      </c>
      <c r="X336" s="105" cm="1">
        <f t="array" ref="X336">IFERROR(INDEX(EDF[[Nutrition]:[Nutrition]], MATCH(1, (EDF[[Nom]:[Nom]]=$D$4)*(EDF[[Date]:[Date]]=Fitness[[#This Row],[Date]]), 0)),"")</f>
        <v>4</v>
      </c>
      <c r="Y336" s="105">
        <f t="shared" si="9"/>
        <v>4</v>
      </c>
      <c r="Z336" s="5" cm="1">
        <f t="array" ref="Z336">IFERROR(INDEX(RPE[[Investissement du jour]:[Investissement du jour]], MATCH(1, (RPE[[Nom]:[Nom]]=$D$4)*(RPE[[Date]:[Date]]=Fitness[[#This Row],[Date]]), 0)), "")</f>
        <v>3</v>
      </c>
      <c r="AB336" s="4"/>
      <c r="AC336" s="4"/>
      <c r="AF336" s="4"/>
      <c r="AG336" s="4"/>
      <c r="AH336" s="4"/>
      <c r="AI336" s="4"/>
      <c r="AJ336" s="4"/>
      <c r="AL336" s="4"/>
      <c r="AM336" s="4"/>
      <c r="AP336" s="4"/>
      <c r="AQ336" s="4"/>
      <c r="AR336" s="4"/>
      <c r="AS336" s="4"/>
      <c r="AT336" s="4"/>
      <c r="AU336" s="4"/>
      <c r="AV336" s="4"/>
    </row>
    <row r="337" spans="3:48" x14ac:dyDescent="0.2">
      <c r="C337" s="95">
        <f t="shared" si="178"/>
        <v>45332</v>
      </c>
      <c r="D337" s="96">
        <v>45332</v>
      </c>
      <c r="E337" s="106" cm="1">
        <f t="array" ref="E337">IFERROR(INDEX(RPE[[sRPE_tot]:[sRPE_tot]], MATCH(1, (RPE[[Nom]:[Nom]]=$D$4)*(RPE[[Date]:[Date]]=Fitness[[#This Row],[Date]]), 0)), 0)</f>
        <v>0</v>
      </c>
      <c r="F337" s="106">
        <f t="shared" si="191"/>
        <v>1152</v>
      </c>
      <c r="G337" s="106">
        <f t="shared" si="192"/>
        <v>192</v>
      </c>
      <c r="H337" s="106">
        <f t="shared" si="193"/>
        <v>299.18890353754767</v>
      </c>
      <c r="I337" s="106">
        <f>IFERROR(Fitness[[#This Row],[Charge moy]]/Fitness[[#This Row],[ET (SD)]], 0)</f>
        <v>0.64173503004233023</v>
      </c>
      <c r="J337" s="106">
        <f>IFERROR(Fitness[[#This Row],[Charge hebdo]]*Fitness[[#This Row],[Monotonie]], 0)</f>
        <v>739.27875460876442</v>
      </c>
      <c r="K337" s="106">
        <f>IFERROR(Fitness[[#This Row],[Charge hebdo]]-Fitness[[#This Row],[Fatigue]], 0)</f>
        <v>412.72124539123558</v>
      </c>
      <c r="L337" s="105" t="str" cm="1">
        <f t="array" ref="L337">IFERROR(INDEX(EDF[[Total EDF]:[Total EDF]], MATCH(1, (EDF[[Nom]:[Nom]]=$D$4)*(EDF[[Date]:[Date]]=Fitness[[#This Row],[Date]]), 0)),"")</f>
        <v/>
      </c>
      <c r="M337" s="105">
        <f t="shared" si="177"/>
        <v>19</v>
      </c>
      <c r="N337" s="105" t="str" cm="1">
        <f t="array" ref="N337">IFERROR(INDEX(EDF[[Humeur]:[Humeur]], MATCH(1, (EDF[[Nom]:[Nom]]=$D$4)*(EDF[[Date]:[Date]]=Fitness[[#This Row],[Date]]), 0)),"")</f>
        <v/>
      </c>
      <c r="O337" s="105">
        <f t="shared" si="4"/>
        <v>3</v>
      </c>
      <c r="P337" s="105" t="str" cm="1">
        <f t="array" ref="P337">IFERROR(INDEX(EDF[[Stress]:[Stress]], MATCH(1, (EDF[[Nom]:[Nom]]=$D$4)*(EDF[[Date]:[Date]]=Fitness[[#This Row],[Date]]), 0)),"")</f>
        <v/>
      </c>
      <c r="Q337" s="105">
        <f t="shared" si="5"/>
        <v>3.3333333333333335</v>
      </c>
      <c r="R337" s="105" t="str" cm="1">
        <f t="array" ref="R337">IFERROR(INDEX(EDF[[Sommeil]:[Sommeil]], MATCH(1, (EDF[[Nom]:[Nom]]=$D$4)*(EDF[[Date]:[Date]]=Fitness[[#This Row],[Date]]), 0)),"")</f>
        <v/>
      </c>
      <c r="S337" s="105">
        <f t="shared" si="6"/>
        <v>3</v>
      </c>
      <c r="T337" s="105" t="str" cm="1">
        <f t="array" ref="T337">IFERROR(INDEX(EDF[[Etat Physique]:[Etat Physique]], MATCH(1, (EDF[[Nom]:[Nom]]=$D$4)*(EDF[[Date]:[Date]]=Fitness[[#This Row],[Date]]), 0)),"")</f>
        <v/>
      </c>
      <c r="U337" s="105">
        <f t="shared" si="7"/>
        <v>2.6666666666666665</v>
      </c>
      <c r="V337" s="105" t="str" cm="1">
        <f t="array" ref="V337">IFERROR(INDEX(EDF[[Hydratation]:[Hydratation]], MATCH(1, (EDF[[Nom]:[Nom]]=$D$4)*(EDF[[Date]:[Date]]=Fitness[[#This Row],[Date]]), 0)),"")</f>
        <v/>
      </c>
      <c r="W337" s="105">
        <f t="shared" si="8"/>
        <v>3</v>
      </c>
      <c r="X337" s="105" t="str" cm="1">
        <f t="array" ref="X337">IFERROR(INDEX(EDF[[Nutrition]:[Nutrition]], MATCH(1, (EDF[[Nom]:[Nom]]=$D$4)*(EDF[[Date]:[Date]]=Fitness[[#This Row],[Date]]), 0)),"")</f>
        <v/>
      </c>
      <c r="Y337" s="105">
        <f t="shared" si="9"/>
        <v>4</v>
      </c>
      <c r="Z337" s="5" t="str" cm="1">
        <f t="array" ref="Z337">IFERROR(INDEX(RPE[[Investissement du jour]:[Investissement du jour]], MATCH(1, (RPE[[Nom]:[Nom]]=$D$4)*(RPE[[Date]:[Date]]=Fitness[[#This Row],[Date]]), 0)), "")</f>
        <v/>
      </c>
      <c r="AB337" s="4"/>
      <c r="AC337" s="4"/>
      <c r="AF337" s="4"/>
      <c r="AG337" s="4"/>
      <c r="AH337" s="4"/>
      <c r="AI337" s="4"/>
      <c r="AJ337" s="4"/>
      <c r="AL337" s="4"/>
      <c r="AM337" s="4"/>
      <c r="AP337" s="4"/>
      <c r="AQ337" s="4"/>
      <c r="AR337" s="4"/>
      <c r="AS337" s="4"/>
      <c r="AT337" s="4"/>
      <c r="AU337" s="4"/>
      <c r="AV337" s="4"/>
    </row>
    <row r="338" spans="3:48" x14ac:dyDescent="0.2">
      <c r="C338" s="95">
        <f t="shared" si="178"/>
        <v>45333</v>
      </c>
      <c r="D338" s="96">
        <v>45333</v>
      </c>
      <c r="E338" s="106" cm="1">
        <f t="array" ref="E338">IFERROR(INDEX(RPE[[sRPE_tot]:[sRPE_tot]], MATCH(1, (RPE[[Nom]:[Nom]]=$D$4)*(RPE[[Date]:[Date]]=Fitness[[#This Row],[Date]]), 0)), 0)</f>
        <v>0</v>
      </c>
      <c r="F338" s="106">
        <f t="shared" si="191"/>
        <v>1152</v>
      </c>
      <c r="G338" s="106">
        <f t="shared" si="192"/>
        <v>192</v>
      </c>
      <c r="H338" s="106">
        <f t="shared" si="193"/>
        <v>299.18890353754767</v>
      </c>
      <c r="I338" s="106">
        <f>IFERROR(Fitness[[#This Row],[Charge moy]]/Fitness[[#This Row],[ET (SD)]], 0)</f>
        <v>0.64173503004233023</v>
      </c>
      <c r="J338" s="106">
        <f>IFERROR(Fitness[[#This Row],[Charge hebdo]]*Fitness[[#This Row],[Monotonie]], 0)</f>
        <v>739.27875460876442</v>
      </c>
      <c r="K338" s="106">
        <f>IFERROR(Fitness[[#This Row],[Charge hebdo]]-Fitness[[#This Row],[Fatigue]], 0)</f>
        <v>412.72124539123558</v>
      </c>
      <c r="L338" s="105" t="str" cm="1">
        <f t="array" ref="L338">IFERROR(INDEX(EDF[[Total EDF]:[Total EDF]], MATCH(1, (EDF[[Nom]:[Nom]]=$D$4)*(EDF[[Date]:[Date]]=Fitness[[#This Row],[Date]]), 0)),"")</f>
        <v/>
      </c>
      <c r="M338" s="105">
        <f t="shared" si="177"/>
        <v>19</v>
      </c>
      <c r="N338" s="105" t="str" cm="1">
        <f t="array" ref="N338">IFERROR(INDEX(EDF[[Humeur]:[Humeur]], MATCH(1, (EDF[[Nom]:[Nom]]=$D$4)*(EDF[[Date]:[Date]]=Fitness[[#This Row],[Date]]), 0)),"")</f>
        <v/>
      </c>
      <c r="O338" s="105">
        <f t="shared" si="4"/>
        <v>3</v>
      </c>
      <c r="P338" s="105" t="str" cm="1">
        <f t="array" ref="P338">IFERROR(INDEX(EDF[[Stress]:[Stress]], MATCH(1, (EDF[[Nom]:[Nom]]=$D$4)*(EDF[[Date]:[Date]]=Fitness[[#This Row],[Date]]), 0)),"")</f>
        <v/>
      </c>
      <c r="Q338" s="105">
        <f t="shared" si="5"/>
        <v>3.3333333333333335</v>
      </c>
      <c r="R338" s="105" t="str" cm="1">
        <f t="array" ref="R338">IFERROR(INDEX(EDF[[Sommeil]:[Sommeil]], MATCH(1, (EDF[[Nom]:[Nom]]=$D$4)*(EDF[[Date]:[Date]]=Fitness[[#This Row],[Date]]), 0)),"")</f>
        <v/>
      </c>
      <c r="S338" s="105">
        <f t="shared" si="6"/>
        <v>3</v>
      </c>
      <c r="T338" s="105" t="str" cm="1">
        <f t="array" ref="T338">IFERROR(INDEX(EDF[[Etat Physique]:[Etat Physique]], MATCH(1, (EDF[[Nom]:[Nom]]=$D$4)*(EDF[[Date]:[Date]]=Fitness[[#This Row],[Date]]), 0)),"")</f>
        <v/>
      </c>
      <c r="U338" s="105">
        <f t="shared" si="7"/>
        <v>2.6666666666666665</v>
      </c>
      <c r="V338" s="105" t="str" cm="1">
        <f t="array" ref="V338">IFERROR(INDEX(EDF[[Hydratation]:[Hydratation]], MATCH(1, (EDF[[Nom]:[Nom]]=$D$4)*(EDF[[Date]:[Date]]=Fitness[[#This Row],[Date]]), 0)),"")</f>
        <v/>
      </c>
      <c r="W338" s="105">
        <f t="shared" si="8"/>
        <v>3</v>
      </c>
      <c r="X338" s="105" t="str" cm="1">
        <f t="array" ref="X338">IFERROR(INDEX(EDF[[Nutrition]:[Nutrition]], MATCH(1, (EDF[[Nom]:[Nom]]=$D$4)*(EDF[[Date]:[Date]]=Fitness[[#This Row],[Date]]), 0)),"")</f>
        <v/>
      </c>
      <c r="Y338" s="105">
        <f t="shared" si="9"/>
        <v>4</v>
      </c>
      <c r="Z338" s="5" t="str" cm="1">
        <f t="array" ref="Z338">IFERROR(INDEX(RPE[[Investissement du jour]:[Investissement du jour]], MATCH(1, (RPE[[Nom]:[Nom]]=$D$4)*(RPE[[Date]:[Date]]=Fitness[[#This Row],[Date]]), 0)), "")</f>
        <v/>
      </c>
      <c r="AB338" s="4"/>
      <c r="AC338" s="4"/>
      <c r="AF338" s="4"/>
      <c r="AG338" s="4"/>
      <c r="AH338" s="4"/>
      <c r="AI338" s="4"/>
      <c r="AJ338" s="4"/>
      <c r="AL338" s="4"/>
      <c r="AM338" s="4"/>
      <c r="AP338" s="4"/>
      <c r="AQ338" s="4"/>
      <c r="AR338" s="4"/>
      <c r="AS338" s="4"/>
      <c r="AT338" s="4"/>
      <c r="AU338" s="4"/>
      <c r="AV338" s="4"/>
    </row>
    <row r="339" spans="3:48" x14ac:dyDescent="0.2">
      <c r="C339" s="95">
        <f t="shared" si="178"/>
        <v>45334</v>
      </c>
      <c r="D339" s="96">
        <v>45334</v>
      </c>
      <c r="E339" s="106" cm="1">
        <f t="array" ref="E339">IFERROR(INDEX(RPE[[sRPE_tot]:[sRPE_tot]], MATCH(1, (RPE[[Nom]:[Nom]]=$D$4)*(RPE[[Date]:[Date]]=Fitness[[#This Row],[Date]]), 0)), 0)</f>
        <v>0</v>
      </c>
      <c r="F339" s="106">
        <f t="shared" si="191"/>
        <v>1152</v>
      </c>
      <c r="G339" s="106">
        <f t="shared" si="192"/>
        <v>164.57142857142858</v>
      </c>
      <c r="H339" s="106">
        <f t="shared" si="193"/>
        <v>282.59739155605405</v>
      </c>
      <c r="I339" s="106">
        <f>IFERROR(Fitness[[#This Row],[Charge moy]]/Fitness[[#This Row],[ET (SD)]], 0)</f>
        <v>0.58235296392955327</v>
      </c>
      <c r="J339" s="106">
        <f>IFERROR(Fitness[[#This Row],[Charge hebdo]]*Fitness[[#This Row],[Monotonie]], 0)</f>
        <v>670.87061444684537</v>
      </c>
      <c r="K339" s="106">
        <f>IFERROR(Fitness[[#This Row],[Charge hebdo]]-Fitness[[#This Row],[Fatigue]], 0)</f>
        <v>481.12938555315463</v>
      </c>
      <c r="L339" s="105" t="str" cm="1">
        <f t="array" ref="L339">IFERROR(INDEX(EDF[[Total EDF]:[Total EDF]], MATCH(1, (EDF[[Nom]:[Nom]]=$D$4)*(EDF[[Date]:[Date]]=Fitness[[#This Row],[Date]]), 0)),"")</f>
        <v/>
      </c>
      <c r="M339" s="105">
        <f t="shared" si="177"/>
        <v>19</v>
      </c>
      <c r="N339" s="105" t="str" cm="1">
        <f t="array" ref="N339">IFERROR(INDEX(EDF[[Humeur]:[Humeur]], MATCH(1, (EDF[[Nom]:[Nom]]=$D$4)*(EDF[[Date]:[Date]]=Fitness[[#This Row],[Date]]), 0)),"")</f>
        <v/>
      </c>
      <c r="O339" s="105">
        <f t="shared" si="4"/>
        <v>3</v>
      </c>
      <c r="P339" s="105" t="str" cm="1">
        <f t="array" ref="P339">IFERROR(INDEX(EDF[[Stress]:[Stress]], MATCH(1, (EDF[[Nom]:[Nom]]=$D$4)*(EDF[[Date]:[Date]]=Fitness[[#This Row],[Date]]), 0)),"")</f>
        <v/>
      </c>
      <c r="Q339" s="105">
        <f t="shared" si="5"/>
        <v>3.3333333333333335</v>
      </c>
      <c r="R339" s="105" t="str" cm="1">
        <f t="array" ref="R339">IFERROR(INDEX(EDF[[Sommeil]:[Sommeil]], MATCH(1, (EDF[[Nom]:[Nom]]=$D$4)*(EDF[[Date]:[Date]]=Fitness[[#This Row],[Date]]), 0)),"")</f>
        <v/>
      </c>
      <c r="S339" s="105">
        <f t="shared" si="6"/>
        <v>3</v>
      </c>
      <c r="T339" s="105" t="str" cm="1">
        <f t="array" ref="T339">IFERROR(INDEX(EDF[[Etat Physique]:[Etat Physique]], MATCH(1, (EDF[[Nom]:[Nom]]=$D$4)*(EDF[[Date]:[Date]]=Fitness[[#This Row],[Date]]), 0)),"")</f>
        <v/>
      </c>
      <c r="U339" s="105">
        <f t="shared" si="7"/>
        <v>2.6666666666666665</v>
      </c>
      <c r="V339" s="105" t="str" cm="1">
        <f t="array" ref="V339">IFERROR(INDEX(EDF[[Hydratation]:[Hydratation]], MATCH(1, (EDF[[Nom]:[Nom]]=$D$4)*(EDF[[Date]:[Date]]=Fitness[[#This Row],[Date]]), 0)),"")</f>
        <v/>
      </c>
      <c r="W339" s="105">
        <f t="shared" si="8"/>
        <v>3</v>
      </c>
      <c r="X339" s="105" t="str" cm="1">
        <f t="array" ref="X339">IFERROR(INDEX(EDF[[Nutrition]:[Nutrition]], MATCH(1, (EDF[[Nom]:[Nom]]=$D$4)*(EDF[[Date]:[Date]]=Fitness[[#This Row],[Date]]), 0)),"")</f>
        <v/>
      </c>
      <c r="Y339" s="105">
        <f t="shared" si="9"/>
        <v>4</v>
      </c>
      <c r="Z339" s="5" t="str" cm="1">
        <f t="array" ref="Z339">IFERROR(INDEX(RPE[[Investissement du jour]:[Investissement du jour]], MATCH(1, (RPE[[Nom]:[Nom]]=$D$4)*(RPE[[Date]:[Date]]=Fitness[[#This Row],[Date]]), 0)), "")</f>
        <v/>
      </c>
      <c r="AB339" s="4"/>
      <c r="AC339" s="4"/>
      <c r="AF339" s="4"/>
      <c r="AG339" s="4"/>
      <c r="AH339" s="4"/>
      <c r="AI339" s="4"/>
      <c r="AJ339" s="4"/>
      <c r="AL339" s="4"/>
      <c r="AM339" s="4"/>
      <c r="AP339" s="4"/>
      <c r="AQ339" s="4"/>
      <c r="AR339" s="4"/>
      <c r="AS339" s="4"/>
      <c r="AT339" s="4"/>
      <c r="AU339" s="4"/>
      <c r="AV339" s="4"/>
    </row>
    <row r="340" spans="3:48" x14ac:dyDescent="0.2">
      <c r="C340" s="95">
        <f t="shared" si="178"/>
        <v>45335</v>
      </c>
      <c r="D340" s="96">
        <v>45335</v>
      </c>
      <c r="E340" s="106" cm="1">
        <f t="array" ref="E340">IFERROR(INDEX(RPE[[sRPE_tot]:[sRPE_tot]], MATCH(1, (RPE[[Nom]:[Nom]]=$D$4)*(RPE[[Date]:[Date]]=Fitness[[#This Row],[Date]]), 0)), 0)</f>
        <v>160</v>
      </c>
      <c r="F340" s="106">
        <f t="shared" si="191"/>
        <v>1152</v>
      </c>
      <c r="G340" s="106">
        <f t="shared" si="192"/>
        <v>164.57142857142858</v>
      </c>
      <c r="H340" s="106">
        <f t="shared" si="193"/>
        <v>282.59739155605405</v>
      </c>
      <c r="I340" s="106">
        <f>IFERROR(Fitness[[#This Row],[Charge moy]]/Fitness[[#This Row],[ET (SD)]], 0)</f>
        <v>0.58235296392955327</v>
      </c>
      <c r="J340" s="106">
        <f>IFERROR(Fitness[[#This Row],[Charge hebdo]]*Fitness[[#This Row],[Monotonie]], 0)</f>
        <v>670.87061444684537</v>
      </c>
      <c r="K340" s="106">
        <f>IFERROR(Fitness[[#This Row],[Charge hebdo]]-Fitness[[#This Row],[Fatigue]], 0)</f>
        <v>481.12938555315463</v>
      </c>
      <c r="L340" s="105" cm="1">
        <f t="array" ref="L340">IFERROR(INDEX(EDF[[Total EDF]:[Total EDF]], MATCH(1, (EDF[[Nom]:[Nom]]=$D$4)*(EDF[[Date]:[Date]]=Fitness[[#This Row],[Date]]), 0)),"")</f>
        <v>18</v>
      </c>
      <c r="M340" s="105">
        <f t="shared" si="177"/>
        <v>19</v>
      </c>
      <c r="N340" s="105" cm="1">
        <f t="array" ref="N340">IFERROR(INDEX(EDF[[Humeur]:[Humeur]], MATCH(1, (EDF[[Nom]:[Nom]]=$D$4)*(EDF[[Date]:[Date]]=Fitness[[#This Row],[Date]]), 0)),"")</f>
        <v>3</v>
      </c>
      <c r="O340" s="105">
        <f t="shared" si="4"/>
        <v>3</v>
      </c>
      <c r="P340" s="105" cm="1">
        <f t="array" ref="P340">IFERROR(INDEX(EDF[[Stress]:[Stress]], MATCH(1, (EDF[[Nom]:[Nom]]=$D$4)*(EDF[[Date]:[Date]]=Fitness[[#This Row],[Date]]), 0)),"")</f>
        <v>3</v>
      </c>
      <c r="Q340" s="105">
        <f t="shared" si="5"/>
        <v>3.3333333333333335</v>
      </c>
      <c r="R340" s="105" cm="1">
        <f t="array" ref="R340">IFERROR(INDEX(EDF[[Sommeil]:[Sommeil]], MATCH(1, (EDF[[Nom]:[Nom]]=$D$4)*(EDF[[Date]:[Date]]=Fitness[[#This Row],[Date]]), 0)),"")</f>
        <v>3</v>
      </c>
      <c r="S340" s="105">
        <f t="shared" si="6"/>
        <v>3</v>
      </c>
      <c r="T340" s="105" cm="1">
        <f t="array" ref="T340">IFERROR(INDEX(EDF[[Etat Physique]:[Etat Physique]], MATCH(1, (EDF[[Nom]:[Nom]]=$D$4)*(EDF[[Date]:[Date]]=Fitness[[#This Row],[Date]]), 0)),"")</f>
        <v>3</v>
      </c>
      <c r="U340" s="105">
        <f t="shared" si="7"/>
        <v>2.6666666666666665</v>
      </c>
      <c r="V340" s="105" cm="1">
        <f t="array" ref="V340">IFERROR(INDEX(EDF[[Hydratation]:[Hydratation]], MATCH(1, (EDF[[Nom]:[Nom]]=$D$4)*(EDF[[Date]:[Date]]=Fitness[[#This Row],[Date]]), 0)),"")</f>
        <v>2</v>
      </c>
      <c r="W340" s="105">
        <f t="shared" si="8"/>
        <v>3</v>
      </c>
      <c r="X340" s="105" cm="1">
        <f t="array" ref="X340">IFERROR(INDEX(EDF[[Nutrition]:[Nutrition]], MATCH(1, (EDF[[Nom]:[Nom]]=$D$4)*(EDF[[Date]:[Date]]=Fitness[[#This Row],[Date]]), 0)),"")</f>
        <v>4</v>
      </c>
      <c r="Y340" s="105">
        <f t="shared" si="9"/>
        <v>4</v>
      </c>
      <c r="Z340" s="5" cm="1">
        <f t="array" ref="Z340">IFERROR(INDEX(RPE[[Investissement du jour]:[Investissement du jour]], MATCH(1, (RPE[[Nom]:[Nom]]=$D$4)*(RPE[[Date]:[Date]]=Fitness[[#This Row],[Date]]), 0)), "")</f>
        <v>2</v>
      </c>
      <c r="AB340" s="4"/>
      <c r="AC340" s="4"/>
      <c r="AF340" s="4"/>
      <c r="AG340" s="4"/>
      <c r="AH340" s="4"/>
      <c r="AI340" s="4"/>
      <c r="AJ340" s="4"/>
      <c r="AL340" s="4"/>
      <c r="AM340" s="4"/>
      <c r="AP340" s="4"/>
      <c r="AQ340" s="4"/>
      <c r="AR340" s="4"/>
      <c r="AS340" s="4"/>
      <c r="AT340" s="4"/>
      <c r="AU340" s="4"/>
      <c r="AV340" s="4"/>
    </row>
    <row r="341" spans="3:48" x14ac:dyDescent="0.2">
      <c r="C341" s="95">
        <f t="shared" si="178"/>
        <v>45336</v>
      </c>
      <c r="D341" s="96">
        <v>45336</v>
      </c>
      <c r="E341" s="106" cm="1">
        <f t="array" ref="E341">IFERROR(INDEX(RPE[[sRPE_tot]:[sRPE_tot]], MATCH(1, (RPE[[Nom]:[Nom]]=$D$4)*(RPE[[Date]:[Date]]=Fitness[[#This Row],[Date]]), 0)), 0)</f>
        <v>960</v>
      </c>
      <c r="F341" s="106">
        <f t="shared" si="191"/>
        <v>1312</v>
      </c>
      <c r="G341" s="106">
        <f t="shared" si="192"/>
        <v>187.42857142857142</v>
      </c>
      <c r="H341" s="106">
        <f t="shared" si="193"/>
        <v>273.38852520595248</v>
      </c>
      <c r="I341" s="106">
        <f>IFERROR(Fitness[[#This Row],[Charge moy]]/Fitness[[#This Row],[ET (SD)]], 0)</f>
        <v>0.68557585321979175</v>
      </c>
      <c r="J341" s="106">
        <f>IFERROR(Fitness[[#This Row],[Charge hebdo]]*Fitness[[#This Row],[Monotonie]], 0)</f>
        <v>899.47551942436678</v>
      </c>
      <c r="K341" s="106">
        <f>IFERROR(Fitness[[#This Row],[Charge hebdo]]-Fitness[[#This Row],[Fatigue]], 0)</f>
        <v>412.52448057563322</v>
      </c>
      <c r="L341" s="105" cm="1">
        <f t="array" ref="L341">IFERROR(INDEX(EDF[[Total EDF]:[Total EDF]], MATCH(1, (EDF[[Nom]:[Nom]]=$D$4)*(EDF[[Date]:[Date]]=Fitness[[#This Row],[Date]]), 0)),"")</f>
        <v>13</v>
      </c>
      <c r="M341" s="105">
        <f t="shared" si="177"/>
        <v>19</v>
      </c>
      <c r="N341" s="105" cm="1">
        <f t="array" ref="N341">IFERROR(INDEX(EDF[[Humeur]:[Humeur]], MATCH(1, (EDF[[Nom]:[Nom]]=$D$4)*(EDF[[Date]:[Date]]=Fitness[[#This Row],[Date]]), 0)),"")</f>
        <v>1</v>
      </c>
      <c r="O341" s="105">
        <f t="shared" ref="O341" si="206">IFERROR(AVERAGE(N334:N340), "")</f>
        <v>3</v>
      </c>
      <c r="P341" s="105" cm="1">
        <f t="array" ref="P341">IFERROR(INDEX(EDF[[Stress]:[Stress]], MATCH(1, (EDF[[Nom]:[Nom]]=$D$4)*(EDF[[Date]:[Date]]=Fitness[[#This Row],[Date]]), 0)),"")</f>
        <v>1</v>
      </c>
      <c r="Q341" s="105">
        <f t="shared" ref="Q341" si="207">IFERROR(AVERAGE(P334:P340), "")</f>
        <v>3.3333333333333335</v>
      </c>
      <c r="R341" s="105" cm="1">
        <f t="array" ref="R341">IFERROR(INDEX(EDF[[Sommeil]:[Sommeil]], MATCH(1, (EDF[[Nom]:[Nom]]=$D$4)*(EDF[[Date]:[Date]]=Fitness[[#This Row],[Date]]), 0)),"")</f>
        <v>3</v>
      </c>
      <c r="S341" s="105">
        <f t="shared" ref="S341" si="208">IFERROR(AVERAGE(R334:R340), "")</f>
        <v>3</v>
      </c>
      <c r="T341" s="105" cm="1">
        <f t="array" ref="T341">IFERROR(INDEX(EDF[[Etat Physique]:[Etat Physique]], MATCH(1, (EDF[[Nom]:[Nom]]=$D$4)*(EDF[[Date]:[Date]]=Fitness[[#This Row],[Date]]), 0)),"")</f>
        <v>2</v>
      </c>
      <c r="U341" s="105">
        <f t="shared" ref="U341" si="209">IFERROR(AVERAGE(T334:T340), "")</f>
        <v>3</v>
      </c>
      <c r="V341" s="105" cm="1">
        <f t="array" ref="V341">IFERROR(INDEX(EDF[[Hydratation]:[Hydratation]], MATCH(1, (EDF[[Nom]:[Nom]]=$D$4)*(EDF[[Date]:[Date]]=Fitness[[#This Row],[Date]]), 0)),"")</f>
        <v>2</v>
      </c>
      <c r="W341" s="105">
        <f t="shared" ref="W341" si="210">IFERROR(AVERAGE(V334:V340), "")</f>
        <v>2.6666666666666665</v>
      </c>
      <c r="X341" s="105" cm="1">
        <f t="array" ref="X341">IFERROR(INDEX(EDF[[Nutrition]:[Nutrition]], MATCH(1, (EDF[[Nom]:[Nom]]=$D$4)*(EDF[[Date]:[Date]]=Fitness[[#This Row],[Date]]), 0)),"")</f>
        <v>4</v>
      </c>
      <c r="Y341" s="105">
        <f t="shared" ref="Y341" si="211">IFERROR(AVERAGE(X334:X340), "")</f>
        <v>4</v>
      </c>
      <c r="Z341" s="5" cm="1">
        <f t="array" ref="Z341">IFERROR(INDEX(RPE[[Investissement du jour]:[Investissement du jour]], MATCH(1, (RPE[[Nom]:[Nom]]=$D$4)*(RPE[[Date]:[Date]]=Fitness[[#This Row],[Date]]), 0)), "")</f>
        <v>2</v>
      </c>
      <c r="AB341" s="4"/>
      <c r="AC341" s="4"/>
      <c r="AF341" s="4"/>
      <c r="AG341" s="4"/>
      <c r="AH341" s="4"/>
      <c r="AI341" s="4"/>
      <c r="AJ341" s="4"/>
      <c r="AL341" s="4"/>
      <c r="AM341" s="4"/>
      <c r="AP341" s="4"/>
      <c r="AQ341" s="4"/>
      <c r="AR341" s="4"/>
      <c r="AS341" s="4"/>
      <c r="AT341" s="4"/>
      <c r="AU341" s="4"/>
      <c r="AV341" s="4"/>
    </row>
    <row r="342" spans="3:48" x14ac:dyDescent="0.2">
      <c r="C342" s="95">
        <f t="shared" si="178"/>
        <v>45337</v>
      </c>
      <c r="D342" s="96">
        <v>45337</v>
      </c>
      <c r="E342" s="106" cm="1">
        <f t="array" ref="E342">IFERROR(INDEX(RPE[[sRPE_tot]:[sRPE_tot]], MATCH(1, (RPE[[Nom]:[Nom]]=$D$4)*(RPE[[Date]:[Date]]=Fitness[[#This Row],[Date]]), 0)), 0)</f>
        <v>0</v>
      </c>
      <c r="F342" s="106">
        <f t="shared" si="191"/>
        <v>1645</v>
      </c>
      <c r="G342" s="106">
        <f t="shared" si="192"/>
        <v>235</v>
      </c>
      <c r="H342" s="106">
        <f t="shared" si="193"/>
        <v>373.32961307670195</v>
      </c>
      <c r="I342" s="106">
        <f>IFERROR(Fitness[[#This Row],[Charge moy]]/Fitness[[#This Row],[ET (SD)]], 0)</f>
        <v>0.62947055837147958</v>
      </c>
      <c r="J342" s="106">
        <f>IFERROR(Fitness[[#This Row],[Charge hebdo]]*Fitness[[#This Row],[Monotonie]], 0)</f>
        <v>1035.4790685210839</v>
      </c>
      <c r="K342" s="106">
        <f>IFERROR(Fitness[[#This Row],[Charge hebdo]]-Fitness[[#This Row],[Fatigue]], 0)</f>
        <v>609.52093147891605</v>
      </c>
      <c r="L342" s="105" t="str" cm="1">
        <f t="array" ref="L342">IFERROR(INDEX(EDF[[Total EDF]:[Total EDF]], MATCH(1, (EDF[[Nom]:[Nom]]=$D$4)*(EDF[[Date]:[Date]]=Fitness[[#This Row],[Date]]), 0)),"")</f>
        <v/>
      </c>
      <c r="M342" s="105">
        <f t="shared" si="177"/>
        <v>16.666666666666668</v>
      </c>
      <c r="N342" s="105" t="str" cm="1">
        <f t="array" ref="N342">IFERROR(INDEX(EDF[[Humeur]:[Humeur]], MATCH(1, (EDF[[Nom]:[Nom]]=$D$4)*(EDF[[Date]:[Date]]=Fitness[[#This Row],[Date]]), 0)),"")</f>
        <v/>
      </c>
      <c r="O342" s="105">
        <f t="shared" si="4"/>
        <v>2.3333333333333335</v>
      </c>
      <c r="P342" s="105" t="str" cm="1">
        <f t="array" ref="P342">IFERROR(INDEX(EDF[[Stress]:[Stress]], MATCH(1, (EDF[[Nom]:[Nom]]=$D$4)*(EDF[[Date]:[Date]]=Fitness[[#This Row],[Date]]), 0)),"")</f>
        <v/>
      </c>
      <c r="Q342" s="105">
        <f t="shared" si="5"/>
        <v>2.3333333333333335</v>
      </c>
      <c r="R342" s="105" t="str" cm="1">
        <f t="array" ref="R342">IFERROR(INDEX(EDF[[Sommeil]:[Sommeil]], MATCH(1, (EDF[[Nom]:[Nom]]=$D$4)*(EDF[[Date]:[Date]]=Fitness[[#This Row],[Date]]), 0)),"")</f>
        <v/>
      </c>
      <c r="S342" s="105">
        <f t="shared" si="6"/>
        <v>3</v>
      </c>
      <c r="T342" s="105" t="str" cm="1">
        <f t="array" ref="T342">IFERROR(INDEX(EDF[[Etat Physique]:[Etat Physique]], MATCH(1, (EDF[[Nom]:[Nom]]=$D$4)*(EDF[[Date]:[Date]]=Fitness[[#This Row],[Date]]), 0)),"")</f>
        <v/>
      </c>
      <c r="U342" s="105">
        <f t="shared" si="7"/>
        <v>2.6666666666666665</v>
      </c>
      <c r="V342" s="105" t="str" cm="1">
        <f t="array" ref="V342">IFERROR(INDEX(EDF[[Hydratation]:[Hydratation]], MATCH(1, (EDF[[Nom]:[Nom]]=$D$4)*(EDF[[Date]:[Date]]=Fitness[[#This Row],[Date]]), 0)),"")</f>
        <v/>
      </c>
      <c r="W342" s="105">
        <f t="shared" si="8"/>
        <v>2.3333333333333335</v>
      </c>
      <c r="X342" s="105" t="str" cm="1">
        <f t="array" ref="X342">IFERROR(INDEX(EDF[[Nutrition]:[Nutrition]], MATCH(1, (EDF[[Nom]:[Nom]]=$D$4)*(EDF[[Date]:[Date]]=Fitness[[#This Row],[Date]]), 0)),"")</f>
        <v/>
      </c>
      <c r="Y342" s="105">
        <f t="shared" si="9"/>
        <v>4</v>
      </c>
      <c r="Z342" s="5" t="str" cm="1">
        <f t="array" ref="Z342">IFERROR(INDEX(RPE[[Investissement du jour]:[Investissement du jour]], MATCH(1, (RPE[[Nom]:[Nom]]=$D$4)*(RPE[[Date]:[Date]]=Fitness[[#This Row],[Date]]), 0)), "")</f>
        <v/>
      </c>
      <c r="AB342" s="4"/>
      <c r="AC342" s="4"/>
      <c r="AF342" s="4"/>
      <c r="AG342" s="4"/>
      <c r="AH342" s="4"/>
      <c r="AI342" s="4"/>
      <c r="AJ342" s="4"/>
      <c r="AL342" s="4"/>
      <c r="AM342" s="4"/>
      <c r="AP342" s="4"/>
      <c r="AQ342" s="4"/>
      <c r="AR342" s="4"/>
      <c r="AS342" s="4"/>
      <c r="AT342" s="4"/>
      <c r="AU342" s="4"/>
      <c r="AV342" s="4"/>
    </row>
    <row r="343" spans="3:48" x14ac:dyDescent="0.2">
      <c r="C343" s="95">
        <f t="shared" si="178"/>
        <v>45338</v>
      </c>
      <c r="D343" s="96">
        <v>45338</v>
      </c>
      <c r="E343" s="106" cm="1">
        <f t="array" ref="E343">IFERROR(INDEX(RPE[[sRPE_tot]:[sRPE_tot]], MATCH(1, (RPE[[Nom]:[Nom]]=$D$4)*(RPE[[Date]:[Date]]=Fitness[[#This Row],[Date]]), 0)), 0)</f>
        <v>660</v>
      </c>
      <c r="F343" s="106">
        <f t="shared" si="191"/>
        <v>1645</v>
      </c>
      <c r="G343" s="106">
        <f t="shared" si="192"/>
        <v>235</v>
      </c>
      <c r="H343" s="106">
        <f t="shared" si="193"/>
        <v>373.32961307670195</v>
      </c>
      <c r="I343" s="106">
        <f>IFERROR(Fitness[[#This Row],[Charge moy]]/Fitness[[#This Row],[ET (SD)]], 0)</f>
        <v>0.62947055837147958</v>
      </c>
      <c r="J343" s="106">
        <f>IFERROR(Fitness[[#This Row],[Charge hebdo]]*Fitness[[#This Row],[Monotonie]], 0)</f>
        <v>1035.4790685210839</v>
      </c>
      <c r="K343" s="106">
        <f>IFERROR(Fitness[[#This Row],[Charge hebdo]]-Fitness[[#This Row],[Fatigue]], 0)</f>
        <v>609.52093147891605</v>
      </c>
      <c r="L343" s="105" cm="1">
        <f t="array" ref="L343">IFERROR(INDEX(EDF[[Total EDF]:[Total EDF]], MATCH(1, (EDF[[Nom]:[Nom]]=$D$4)*(EDF[[Date]:[Date]]=Fitness[[#This Row],[Date]]), 0)),"")</f>
        <v>17</v>
      </c>
      <c r="M343" s="105">
        <f t="shared" si="177"/>
        <v>16.666666666666668</v>
      </c>
      <c r="N343" s="105" cm="1">
        <f t="array" ref="N343">IFERROR(INDEX(EDF[[Humeur]:[Humeur]], MATCH(1, (EDF[[Nom]:[Nom]]=$D$4)*(EDF[[Date]:[Date]]=Fitness[[#This Row],[Date]]), 0)),"")</f>
        <v>3</v>
      </c>
      <c r="O343" s="105">
        <f t="shared" ref="O343" si="212">IFERROR(AVERAGE(N336:N342), "")</f>
        <v>2.3333333333333335</v>
      </c>
      <c r="P343" s="105" cm="1">
        <f t="array" ref="P343">IFERROR(INDEX(EDF[[Stress]:[Stress]], MATCH(1, (EDF[[Nom]:[Nom]]=$D$4)*(EDF[[Date]:[Date]]=Fitness[[#This Row],[Date]]), 0)),"")</f>
        <v>3</v>
      </c>
      <c r="Q343" s="105">
        <f t="shared" ref="Q343" si="213">IFERROR(AVERAGE(P336:P342), "")</f>
        <v>2.3333333333333335</v>
      </c>
      <c r="R343" s="105" cm="1">
        <f t="array" ref="R343">IFERROR(INDEX(EDF[[Sommeil]:[Sommeil]], MATCH(1, (EDF[[Nom]:[Nom]]=$D$4)*(EDF[[Date]:[Date]]=Fitness[[#This Row],[Date]]), 0)),"")</f>
        <v>2</v>
      </c>
      <c r="S343" s="105">
        <f t="shared" ref="S343" si="214">IFERROR(AVERAGE(R336:R342), "")</f>
        <v>3</v>
      </c>
      <c r="T343" s="105" cm="1">
        <f t="array" ref="T343">IFERROR(INDEX(EDF[[Etat Physique]:[Etat Physique]], MATCH(1, (EDF[[Nom]:[Nom]]=$D$4)*(EDF[[Date]:[Date]]=Fitness[[#This Row],[Date]]), 0)),"")</f>
        <v>2</v>
      </c>
      <c r="U343" s="105">
        <f t="shared" ref="U343" si="215">IFERROR(AVERAGE(T336:T342), "")</f>
        <v>2.6666666666666665</v>
      </c>
      <c r="V343" s="105" cm="1">
        <f t="array" ref="V343">IFERROR(INDEX(EDF[[Hydratation]:[Hydratation]], MATCH(1, (EDF[[Nom]:[Nom]]=$D$4)*(EDF[[Date]:[Date]]=Fitness[[#This Row],[Date]]), 0)),"")</f>
        <v>3</v>
      </c>
      <c r="W343" s="105">
        <f t="shared" ref="W343" si="216">IFERROR(AVERAGE(V336:V342), "")</f>
        <v>2.3333333333333335</v>
      </c>
      <c r="X343" s="105" cm="1">
        <f t="array" ref="X343">IFERROR(INDEX(EDF[[Nutrition]:[Nutrition]], MATCH(1, (EDF[[Nom]:[Nom]]=$D$4)*(EDF[[Date]:[Date]]=Fitness[[#This Row],[Date]]), 0)),"")</f>
        <v>4</v>
      </c>
      <c r="Y343" s="105">
        <f t="shared" ref="Y343" si="217">IFERROR(AVERAGE(X336:X342), "")</f>
        <v>4</v>
      </c>
      <c r="Z343" s="5" cm="1">
        <f t="array" ref="Z343">IFERROR(INDEX(RPE[[Investissement du jour]:[Investissement du jour]], MATCH(1, (RPE[[Nom]:[Nom]]=$D$4)*(RPE[[Date]:[Date]]=Fitness[[#This Row],[Date]]), 0)), "")</f>
        <v>3</v>
      </c>
      <c r="AB343" s="4"/>
      <c r="AC343" s="4"/>
      <c r="AF343" s="4"/>
      <c r="AG343" s="4"/>
      <c r="AH343" s="4"/>
      <c r="AI343" s="4"/>
      <c r="AJ343" s="4"/>
      <c r="AL343" s="4"/>
      <c r="AM343" s="4"/>
      <c r="AP343" s="4"/>
      <c r="AQ343" s="4"/>
      <c r="AR343" s="4"/>
      <c r="AS343" s="4"/>
      <c r="AT343" s="4"/>
      <c r="AU343" s="4"/>
      <c r="AV343" s="4"/>
    </row>
    <row r="344" spans="3:48" x14ac:dyDescent="0.2">
      <c r="C344" s="95">
        <f t="shared" si="178"/>
        <v>45339</v>
      </c>
      <c r="D344" s="96">
        <v>45339</v>
      </c>
      <c r="E344" s="106" cm="1">
        <f t="array" ref="E344">IFERROR(INDEX(RPE[[sRPE_tot]:[sRPE_tot]], MATCH(1, (RPE[[Nom]:[Nom]]=$D$4)*(RPE[[Date]:[Date]]=Fitness[[#This Row],[Date]]), 0)), 0)</f>
        <v>0</v>
      </c>
      <c r="F344" s="106">
        <f t="shared" si="191"/>
        <v>1780</v>
      </c>
      <c r="G344" s="106">
        <f t="shared" si="192"/>
        <v>254.28571428571428</v>
      </c>
      <c r="H344" s="106">
        <f t="shared" si="193"/>
        <v>393.73667777916177</v>
      </c>
      <c r="I344" s="106">
        <f>IFERROR(Fitness[[#This Row],[Charge moy]]/Fitness[[#This Row],[ET (SD)]], 0)</f>
        <v>0.64582683970411703</v>
      </c>
      <c r="J344" s="106">
        <f>IFERROR(Fitness[[#This Row],[Charge hebdo]]*Fitness[[#This Row],[Monotonie]], 0)</f>
        <v>1149.5717746733283</v>
      </c>
      <c r="K344" s="106">
        <f>IFERROR(Fitness[[#This Row],[Charge hebdo]]-Fitness[[#This Row],[Fatigue]], 0)</f>
        <v>630.42822532667174</v>
      </c>
      <c r="L344" s="105" t="str" cm="1">
        <f t="array" ref="L344">IFERROR(INDEX(EDF[[Total EDF]:[Total EDF]], MATCH(1, (EDF[[Nom]:[Nom]]=$D$4)*(EDF[[Date]:[Date]]=Fitness[[#This Row],[Date]]), 0)),"")</f>
        <v/>
      </c>
      <c r="M344" s="105">
        <f t="shared" si="177"/>
        <v>16</v>
      </c>
      <c r="N344" s="105" t="str" cm="1">
        <f t="array" ref="N344">IFERROR(INDEX(EDF[[Humeur]:[Humeur]], MATCH(1, (EDF[[Nom]:[Nom]]=$D$4)*(EDF[[Date]:[Date]]=Fitness[[#This Row],[Date]]), 0)),"")</f>
        <v/>
      </c>
      <c r="O344" s="105">
        <f t="shared" si="4"/>
        <v>2.3333333333333335</v>
      </c>
      <c r="P344" s="105" t="str" cm="1">
        <f t="array" ref="P344">IFERROR(INDEX(EDF[[Stress]:[Stress]], MATCH(1, (EDF[[Nom]:[Nom]]=$D$4)*(EDF[[Date]:[Date]]=Fitness[[#This Row],[Date]]), 0)),"")</f>
        <v/>
      </c>
      <c r="Q344" s="105">
        <f t="shared" si="5"/>
        <v>2.3333333333333335</v>
      </c>
      <c r="R344" s="105" t="str" cm="1">
        <f t="array" ref="R344">IFERROR(INDEX(EDF[[Sommeil]:[Sommeil]], MATCH(1, (EDF[[Nom]:[Nom]]=$D$4)*(EDF[[Date]:[Date]]=Fitness[[#This Row],[Date]]), 0)),"")</f>
        <v/>
      </c>
      <c r="S344" s="105">
        <f t="shared" si="6"/>
        <v>2.6666666666666665</v>
      </c>
      <c r="T344" s="105" t="str" cm="1">
        <f t="array" ref="T344">IFERROR(INDEX(EDF[[Etat Physique]:[Etat Physique]], MATCH(1, (EDF[[Nom]:[Nom]]=$D$4)*(EDF[[Date]:[Date]]=Fitness[[#This Row],[Date]]), 0)),"")</f>
        <v/>
      </c>
      <c r="U344" s="105">
        <f t="shared" si="7"/>
        <v>2.3333333333333335</v>
      </c>
      <c r="V344" s="105" t="str" cm="1">
        <f t="array" ref="V344">IFERROR(INDEX(EDF[[Hydratation]:[Hydratation]], MATCH(1, (EDF[[Nom]:[Nom]]=$D$4)*(EDF[[Date]:[Date]]=Fitness[[#This Row],[Date]]), 0)),"")</f>
        <v/>
      </c>
      <c r="W344" s="105">
        <f t="shared" si="8"/>
        <v>2.3333333333333335</v>
      </c>
      <c r="X344" s="105" t="str" cm="1">
        <f t="array" ref="X344">IFERROR(INDEX(EDF[[Nutrition]:[Nutrition]], MATCH(1, (EDF[[Nom]:[Nom]]=$D$4)*(EDF[[Date]:[Date]]=Fitness[[#This Row],[Date]]), 0)),"")</f>
        <v/>
      </c>
      <c r="Y344" s="105">
        <f t="shared" si="9"/>
        <v>4</v>
      </c>
      <c r="Z344" s="5" t="str" cm="1">
        <f t="array" ref="Z344">IFERROR(INDEX(RPE[[Investissement du jour]:[Investissement du jour]], MATCH(1, (RPE[[Nom]:[Nom]]=$D$4)*(RPE[[Date]:[Date]]=Fitness[[#This Row],[Date]]), 0)), "")</f>
        <v/>
      </c>
      <c r="AB344" s="4"/>
      <c r="AC344" s="4"/>
      <c r="AF344" s="4"/>
      <c r="AG344" s="4"/>
      <c r="AH344" s="4"/>
      <c r="AI344" s="4"/>
      <c r="AJ344" s="4"/>
      <c r="AL344" s="4"/>
      <c r="AM344" s="4"/>
      <c r="AP344" s="4"/>
      <c r="AQ344" s="4"/>
      <c r="AR344" s="4"/>
      <c r="AS344" s="4"/>
      <c r="AT344" s="4"/>
      <c r="AU344" s="4"/>
      <c r="AV344" s="4"/>
    </row>
    <row r="345" spans="3:48" x14ac:dyDescent="0.2">
      <c r="C345" s="95">
        <f t="shared" si="178"/>
        <v>45340</v>
      </c>
      <c r="D345" s="96">
        <v>45340</v>
      </c>
      <c r="E345" s="106" cm="1">
        <f t="array" ref="E345">IFERROR(INDEX(RPE[[sRPE_tot]:[sRPE_tot]], MATCH(1, (RPE[[Nom]:[Nom]]=$D$4)*(RPE[[Date]:[Date]]=Fitness[[#This Row],[Date]]), 0)), 0)</f>
        <v>0</v>
      </c>
      <c r="F345" s="106">
        <f t="shared" si="191"/>
        <v>1780</v>
      </c>
      <c r="G345" s="106">
        <f t="shared" si="192"/>
        <v>254.28571428571428</v>
      </c>
      <c r="H345" s="106">
        <f t="shared" si="193"/>
        <v>393.73667777916177</v>
      </c>
      <c r="I345" s="106">
        <f>IFERROR(Fitness[[#This Row],[Charge moy]]/Fitness[[#This Row],[ET (SD)]], 0)</f>
        <v>0.64582683970411703</v>
      </c>
      <c r="J345" s="106">
        <f>IFERROR(Fitness[[#This Row],[Charge hebdo]]*Fitness[[#This Row],[Monotonie]], 0)</f>
        <v>1149.5717746733283</v>
      </c>
      <c r="K345" s="106">
        <f>IFERROR(Fitness[[#This Row],[Charge hebdo]]-Fitness[[#This Row],[Fatigue]], 0)</f>
        <v>630.42822532667174</v>
      </c>
      <c r="L345" s="105" t="str" cm="1">
        <f t="array" ref="L345">IFERROR(INDEX(EDF[[Total EDF]:[Total EDF]], MATCH(1, (EDF[[Nom]:[Nom]]=$D$4)*(EDF[[Date]:[Date]]=Fitness[[#This Row],[Date]]), 0)),"")</f>
        <v/>
      </c>
      <c r="M345" s="105">
        <f t="shared" si="177"/>
        <v>16</v>
      </c>
      <c r="N345" s="105" t="str" cm="1">
        <f t="array" ref="N345">IFERROR(INDEX(EDF[[Humeur]:[Humeur]], MATCH(1, (EDF[[Nom]:[Nom]]=$D$4)*(EDF[[Date]:[Date]]=Fitness[[#This Row],[Date]]), 0)),"")</f>
        <v/>
      </c>
      <c r="O345" s="105">
        <f t="shared" si="4"/>
        <v>2.3333333333333335</v>
      </c>
      <c r="P345" s="105" t="str" cm="1">
        <f t="array" ref="P345">IFERROR(INDEX(EDF[[Stress]:[Stress]], MATCH(1, (EDF[[Nom]:[Nom]]=$D$4)*(EDF[[Date]:[Date]]=Fitness[[#This Row],[Date]]), 0)),"")</f>
        <v/>
      </c>
      <c r="Q345" s="105">
        <f t="shared" si="5"/>
        <v>2.3333333333333335</v>
      </c>
      <c r="R345" s="105" t="str" cm="1">
        <f t="array" ref="R345">IFERROR(INDEX(EDF[[Sommeil]:[Sommeil]], MATCH(1, (EDF[[Nom]:[Nom]]=$D$4)*(EDF[[Date]:[Date]]=Fitness[[#This Row],[Date]]), 0)),"")</f>
        <v/>
      </c>
      <c r="S345" s="105">
        <f t="shared" si="6"/>
        <v>2.6666666666666665</v>
      </c>
      <c r="T345" s="105" t="str" cm="1">
        <f t="array" ref="T345">IFERROR(INDEX(EDF[[Etat Physique]:[Etat Physique]], MATCH(1, (EDF[[Nom]:[Nom]]=$D$4)*(EDF[[Date]:[Date]]=Fitness[[#This Row],[Date]]), 0)),"")</f>
        <v/>
      </c>
      <c r="U345" s="105">
        <f t="shared" si="7"/>
        <v>2.3333333333333335</v>
      </c>
      <c r="V345" s="105" t="str" cm="1">
        <f t="array" ref="V345">IFERROR(INDEX(EDF[[Hydratation]:[Hydratation]], MATCH(1, (EDF[[Nom]:[Nom]]=$D$4)*(EDF[[Date]:[Date]]=Fitness[[#This Row],[Date]]), 0)),"")</f>
        <v/>
      </c>
      <c r="W345" s="105">
        <f t="shared" si="8"/>
        <v>2.3333333333333335</v>
      </c>
      <c r="X345" s="105" t="str" cm="1">
        <f t="array" ref="X345">IFERROR(INDEX(EDF[[Nutrition]:[Nutrition]], MATCH(1, (EDF[[Nom]:[Nom]]=$D$4)*(EDF[[Date]:[Date]]=Fitness[[#This Row],[Date]]), 0)),"")</f>
        <v/>
      </c>
      <c r="Y345" s="105">
        <f t="shared" si="9"/>
        <v>4</v>
      </c>
      <c r="Z345" s="5" cm="1">
        <f t="array" ref="Z345">IFERROR(INDEX(RPE[[Investissement du jour]:[Investissement du jour]], MATCH(1, (RPE[[Nom]:[Nom]]=$D$4)*(RPE[[Date]:[Date]]=Fitness[[#This Row],[Date]]), 0)), "")</f>
        <v>3</v>
      </c>
      <c r="AB345" s="4"/>
      <c r="AC345" s="4"/>
      <c r="AF345" s="4"/>
      <c r="AG345" s="4"/>
      <c r="AH345" s="4"/>
      <c r="AI345" s="4"/>
      <c r="AJ345" s="4"/>
      <c r="AL345" s="4"/>
      <c r="AM345" s="4"/>
      <c r="AP345" s="4"/>
      <c r="AQ345" s="4"/>
      <c r="AR345" s="4"/>
      <c r="AS345" s="4"/>
      <c r="AT345" s="4"/>
      <c r="AU345" s="4"/>
      <c r="AV345" s="4"/>
    </row>
    <row r="346" spans="3:48" x14ac:dyDescent="0.2">
      <c r="C346" s="95">
        <f t="shared" si="178"/>
        <v>45341</v>
      </c>
      <c r="D346" s="96">
        <v>45341</v>
      </c>
      <c r="E346" s="106" cm="1">
        <f t="array" ref="E346">IFERROR(INDEX(RPE[[sRPE_tot]:[sRPE_tot]], MATCH(1, (RPE[[Nom]:[Nom]]=$D$4)*(RPE[[Date]:[Date]]=Fitness[[#This Row],[Date]]), 0)), 0)</f>
        <v>0</v>
      </c>
      <c r="F346" s="106">
        <f t="shared" si="191"/>
        <v>1780</v>
      </c>
      <c r="G346" s="106">
        <f t="shared" si="192"/>
        <v>254.28571428571428</v>
      </c>
      <c r="H346" s="106">
        <f t="shared" si="193"/>
        <v>393.73667777916177</v>
      </c>
      <c r="I346" s="106">
        <f>IFERROR(Fitness[[#This Row],[Charge moy]]/Fitness[[#This Row],[ET (SD)]], 0)</f>
        <v>0.64582683970411703</v>
      </c>
      <c r="J346" s="106">
        <f>IFERROR(Fitness[[#This Row],[Charge hebdo]]*Fitness[[#This Row],[Monotonie]], 0)</f>
        <v>1149.5717746733283</v>
      </c>
      <c r="K346" s="106">
        <f>IFERROR(Fitness[[#This Row],[Charge hebdo]]-Fitness[[#This Row],[Fatigue]], 0)</f>
        <v>630.42822532667174</v>
      </c>
      <c r="L346" s="105" t="str" cm="1">
        <f t="array" ref="L346">IFERROR(INDEX(EDF[[Total EDF]:[Total EDF]], MATCH(1, (EDF[[Nom]:[Nom]]=$D$4)*(EDF[[Date]:[Date]]=Fitness[[#This Row],[Date]]), 0)),"")</f>
        <v/>
      </c>
      <c r="M346" s="105">
        <f t="shared" si="177"/>
        <v>16</v>
      </c>
      <c r="N346" s="105" t="str" cm="1">
        <f t="array" ref="N346">IFERROR(INDEX(EDF[[Humeur]:[Humeur]], MATCH(1, (EDF[[Nom]:[Nom]]=$D$4)*(EDF[[Date]:[Date]]=Fitness[[#This Row],[Date]]), 0)),"")</f>
        <v/>
      </c>
      <c r="O346" s="105">
        <f t="shared" si="4"/>
        <v>2.3333333333333335</v>
      </c>
      <c r="P346" s="105" t="str" cm="1">
        <f t="array" ref="P346">IFERROR(INDEX(EDF[[Stress]:[Stress]], MATCH(1, (EDF[[Nom]:[Nom]]=$D$4)*(EDF[[Date]:[Date]]=Fitness[[#This Row],[Date]]), 0)),"")</f>
        <v/>
      </c>
      <c r="Q346" s="105">
        <f t="shared" si="5"/>
        <v>2.3333333333333335</v>
      </c>
      <c r="R346" s="105" t="str" cm="1">
        <f t="array" ref="R346">IFERROR(INDEX(EDF[[Sommeil]:[Sommeil]], MATCH(1, (EDF[[Nom]:[Nom]]=$D$4)*(EDF[[Date]:[Date]]=Fitness[[#This Row],[Date]]), 0)),"")</f>
        <v/>
      </c>
      <c r="S346" s="105">
        <f t="shared" si="6"/>
        <v>2.6666666666666665</v>
      </c>
      <c r="T346" s="105" t="str" cm="1">
        <f t="array" ref="T346">IFERROR(INDEX(EDF[[Etat Physique]:[Etat Physique]], MATCH(1, (EDF[[Nom]:[Nom]]=$D$4)*(EDF[[Date]:[Date]]=Fitness[[#This Row],[Date]]), 0)),"")</f>
        <v/>
      </c>
      <c r="U346" s="105">
        <f t="shared" si="7"/>
        <v>2.3333333333333335</v>
      </c>
      <c r="V346" s="105" t="str" cm="1">
        <f t="array" ref="V346">IFERROR(INDEX(EDF[[Hydratation]:[Hydratation]], MATCH(1, (EDF[[Nom]:[Nom]]=$D$4)*(EDF[[Date]:[Date]]=Fitness[[#This Row],[Date]]), 0)),"")</f>
        <v/>
      </c>
      <c r="W346" s="105">
        <f t="shared" si="8"/>
        <v>2.3333333333333335</v>
      </c>
      <c r="X346" s="105" t="str" cm="1">
        <f t="array" ref="X346">IFERROR(INDEX(EDF[[Nutrition]:[Nutrition]], MATCH(1, (EDF[[Nom]:[Nom]]=$D$4)*(EDF[[Date]:[Date]]=Fitness[[#This Row],[Date]]), 0)),"")</f>
        <v/>
      </c>
      <c r="Y346" s="105">
        <f t="shared" si="9"/>
        <v>4</v>
      </c>
      <c r="Z346" s="5" t="str" cm="1">
        <f t="array" ref="Z346">IFERROR(INDEX(RPE[[Investissement du jour]:[Investissement du jour]], MATCH(1, (RPE[[Nom]:[Nom]]=$D$4)*(RPE[[Date]:[Date]]=Fitness[[#This Row],[Date]]), 0)), "")</f>
        <v/>
      </c>
      <c r="AB346" s="4"/>
      <c r="AC346" s="4"/>
      <c r="AF346" s="4"/>
      <c r="AG346" s="4"/>
      <c r="AH346" s="4"/>
      <c r="AI346" s="4"/>
      <c r="AJ346" s="4"/>
      <c r="AL346" s="4"/>
      <c r="AM346" s="4"/>
      <c r="AP346" s="4"/>
      <c r="AQ346" s="4"/>
      <c r="AR346" s="4"/>
      <c r="AS346" s="4"/>
      <c r="AT346" s="4"/>
      <c r="AU346" s="4"/>
      <c r="AV346" s="4"/>
    </row>
    <row r="347" spans="3:48" x14ac:dyDescent="0.2">
      <c r="C347" s="95">
        <f t="shared" si="178"/>
        <v>45342</v>
      </c>
      <c r="D347" s="96">
        <v>45342</v>
      </c>
      <c r="E347" s="106" cm="1">
        <f t="array" ref="E347">IFERROR(INDEX(RPE[[sRPE_tot]:[sRPE_tot]], MATCH(1, (RPE[[Nom]:[Nom]]=$D$4)*(RPE[[Date]:[Date]]=Fitness[[#This Row],[Date]]), 0)), 0)</f>
        <v>0</v>
      </c>
      <c r="F347" s="106">
        <f t="shared" si="191"/>
        <v>1780</v>
      </c>
      <c r="G347" s="106">
        <f t="shared" si="192"/>
        <v>254.28571428571428</v>
      </c>
      <c r="H347" s="106">
        <f t="shared" si="193"/>
        <v>393.73667777916177</v>
      </c>
      <c r="I347" s="106">
        <f>IFERROR(Fitness[[#This Row],[Charge moy]]/Fitness[[#This Row],[ET (SD)]], 0)</f>
        <v>0.64582683970411703</v>
      </c>
      <c r="J347" s="106">
        <f>IFERROR(Fitness[[#This Row],[Charge hebdo]]*Fitness[[#This Row],[Monotonie]], 0)</f>
        <v>1149.5717746733283</v>
      </c>
      <c r="K347" s="106">
        <f>IFERROR(Fitness[[#This Row],[Charge hebdo]]-Fitness[[#This Row],[Fatigue]], 0)</f>
        <v>630.42822532667174</v>
      </c>
      <c r="L347" s="105" cm="1">
        <f t="array" ref="L347">IFERROR(INDEX(EDF[[Total EDF]:[Total EDF]], MATCH(1, (EDF[[Nom]:[Nom]]=$D$4)*(EDF[[Date]:[Date]]=Fitness[[#This Row],[Date]]), 0)),"")</f>
        <v>18</v>
      </c>
      <c r="M347" s="105">
        <f t="shared" si="177"/>
        <v>16</v>
      </c>
      <c r="N347" s="105" cm="1">
        <f t="array" ref="N347">IFERROR(INDEX(EDF[[Humeur]:[Humeur]], MATCH(1, (EDF[[Nom]:[Nom]]=$D$4)*(EDF[[Date]:[Date]]=Fitness[[#This Row],[Date]]), 0)),"")</f>
        <v>3</v>
      </c>
      <c r="O347" s="105">
        <f t="shared" si="4"/>
        <v>2.3333333333333335</v>
      </c>
      <c r="P347" s="105" cm="1">
        <f t="array" ref="P347">IFERROR(INDEX(EDF[[Stress]:[Stress]], MATCH(1, (EDF[[Nom]:[Nom]]=$D$4)*(EDF[[Date]:[Date]]=Fitness[[#This Row],[Date]]), 0)),"")</f>
        <v>3</v>
      </c>
      <c r="Q347" s="105">
        <f t="shared" si="5"/>
        <v>2.3333333333333335</v>
      </c>
      <c r="R347" s="105" cm="1">
        <f t="array" ref="R347">IFERROR(INDEX(EDF[[Sommeil]:[Sommeil]], MATCH(1, (EDF[[Nom]:[Nom]]=$D$4)*(EDF[[Date]:[Date]]=Fitness[[#This Row],[Date]]), 0)),"")</f>
        <v>3</v>
      </c>
      <c r="S347" s="105">
        <f t="shared" si="6"/>
        <v>2.6666666666666665</v>
      </c>
      <c r="T347" s="105" cm="1">
        <f t="array" ref="T347">IFERROR(INDEX(EDF[[Etat Physique]:[Etat Physique]], MATCH(1, (EDF[[Nom]:[Nom]]=$D$4)*(EDF[[Date]:[Date]]=Fitness[[#This Row],[Date]]), 0)),"")</f>
        <v>3</v>
      </c>
      <c r="U347" s="105">
        <f t="shared" si="7"/>
        <v>2.3333333333333335</v>
      </c>
      <c r="V347" s="105" cm="1">
        <f t="array" ref="V347">IFERROR(INDEX(EDF[[Hydratation]:[Hydratation]], MATCH(1, (EDF[[Nom]:[Nom]]=$D$4)*(EDF[[Date]:[Date]]=Fitness[[#This Row],[Date]]), 0)),"")</f>
        <v>2</v>
      </c>
      <c r="W347" s="105">
        <f t="shared" si="8"/>
        <v>2.3333333333333335</v>
      </c>
      <c r="X347" s="105" cm="1">
        <f t="array" ref="X347">IFERROR(INDEX(EDF[[Nutrition]:[Nutrition]], MATCH(1, (EDF[[Nom]:[Nom]]=$D$4)*(EDF[[Date]:[Date]]=Fitness[[#This Row],[Date]]), 0)),"")</f>
        <v>4</v>
      </c>
      <c r="Y347" s="105">
        <f t="shared" si="9"/>
        <v>4</v>
      </c>
      <c r="Z347" s="5" t="str" cm="1">
        <f t="array" ref="Z347">IFERROR(INDEX(RPE[[Investissement du jour]:[Investissement du jour]], MATCH(1, (RPE[[Nom]:[Nom]]=$D$4)*(RPE[[Date]:[Date]]=Fitness[[#This Row],[Date]]), 0)), "")</f>
        <v/>
      </c>
      <c r="AB347" s="4"/>
      <c r="AC347" s="4"/>
      <c r="AF347" s="4"/>
      <c r="AG347" s="4"/>
      <c r="AH347" s="4"/>
      <c r="AI347" s="4"/>
      <c r="AJ347" s="4"/>
      <c r="AL347" s="4"/>
      <c r="AM347" s="4"/>
      <c r="AP347" s="4"/>
      <c r="AQ347" s="4"/>
      <c r="AR347" s="4"/>
      <c r="AS347" s="4"/>
      <c r="AT347" s="4"/>
      <c r="AU347" s="4"/>
      <c r="AV347" s="4"/>
    </row>
    <row r="348" spans="3:48" x14ac:dyDescent="0.2">
      <c r="C348" s="95">
        <f t="shared" si="178"/>
        <v>45343</v>
      </c>
      <c r="D348" s="96">
        <v>45343</v>
      </c>
      <c r="E348" s="106" cm="1">
        <f t="array" ref="E348">IFERROR(INDEX(RPE[[sRPE_tot]:[sRPE_tot]], MATCH(1, (RPE[[Nom]:[Nom]]=$D$4)*(RPE[[Date]:[Date]]=Fitness[[#This Row],[Date]]), 0)), 0)</f>
        <v>0</v>
      </c>
      <c r="F348" s="106">
        <f t="shared" si="191"/>
        <v>1620</v>
      </c>
      <c r="G348" s="106">
        <f t="shared" si="192"/>
        <v>231.42857142857142</v>
      </c>
      <c r="H348" s="106">
        <f t="shared" si="193"/>
        <v>404.61622028075658</v>
      </c>
      <c r="I348" s="106">
        <f>IFERROR(Fitness[[#This Row],[Charge moy]]/Fitness[[#This Row],[ET (SD)]], 0)</f>
        <v>0.57197057317175004</v>
      </c>
      <c r="J348" s="106">
        <f>IFERROR(Fitness[[#This Row],[Charge hebdo]]*Fitness[[#This Row],[Monotonie]], 0)</f>
        <v>926.59232853823505</v>
      </c>
      <c r="K348" s="106">
        <f>IFERROR(Fitness[[#This Row],[Charge hebdo]]-Fitness[[#This Row],[Fatigue]], 0)</f>
        <v>693.40767146176495</v>
      </c>
      <c r="L348" s="105" cm="1">
        <f t="array" ref="L348">IFERROR(INDEX(EDF[[Total EDF]:[Total EDF]], MATCH(1, (EDF[[Nom]:[Nom]]=$D$4)*(EDF[[Date]:[Date]]=Fitness[[#This Row],[Date]]), 0)),"")</f>
        <v>19</v>
      </c>
      <c r="M348" s="105">
        <f t="shared" si="177"/>
        <v>16</v>
      </c>
      <c r="N348" s="105" cm="1">
        <f t="array" ref="N348">IFERROR(INDEX(EDF[[Humeur]:[Humeur]], MATCH(1, (EDF[[Nom]:[Nom]]=$D$4)*(EDF[[Date]:[Date]]=Fitness[[#This Row],[Date]]), 0)),"")</f>
        <v>3</v>
      </c>
      <c r="O348" s="105">
        <f t="shared" si="4"/>
        <v>2.3333333333333335</v>
      </c>
      <c r="P348" s="105" cm="1">
        <f t="array" ref="P348">IFERROR(INDEX(EDF[[Stress]:[Stress]], MATCH(1, (EDF[[Nom]:[Nom]]=$D$4)*(EDF[[Date]:[Date]]=Fitness[[#This Row],[Date]]), 0)),"")</f>
        <v>3</v>
      </c>
      <c r="Q348" s="105">
        <f t="shared" si="5"/>
        <v>2.3333333333333335</v>
      </c>
      <c r="R348" s="105" cm="1">
        <f t="array" ref="R348">IFERROR(INDEX(EDF[[Sommeil]:[Sommeil]], MATCH(1, (EDF[[Nom]:[Nom]]=$D$4)*(EDF[[Date]:[Date]]=Fitness[[#This Row],[Date]]), 0)),"")</f>
        <v>3</v>
      </c>
      <c r="S348" s="105">
        <f t="shared" si="6"/>
        <v>2.6666666666666665</v>
      </c>
      <c r="T348" s="105" cm="1">
        <f t="array" ref="T348">IFERROR(INDEX(EDF[[Etat Physique]:[Etat Physique]], MATCH(1, (EDF[[Nom]:[Nom]]=$D$4)*(EDF[[Date]:[Date]]=Fitness[[#This Row],[Date]]), 0)),"")</f>
        <v>3</v>
      </c>
      <c r="U348" s="105">
        <f t="shared" si="7"/>
        <v>2.3333333333333335</v>
      </c>
      <c r="V348" s="105" cm="1">
        <f t="array" ref="V348">IFERROR(INDEX(EDF[[Hydratation]:[Hydratation]], MATCH(1, (EDF[[Nom]:[Nom]]=$D$4)*(EDF[[Date]:[Date]]=Fitness[[#This Row],[Date]]), 0)),"")</f>
        <v>3</v>
      </c>
      <c r="W348" s="105">
        <f t="shared" si="8"/>
        <v>2.3333333333333335</v>
      </c>
      <c r="X348" s="105" cm="1">
        <f t="array" ref="X348">IFERROR(INDEX(EDF[[Nutrition]:[Nutrition]], MATCH(1, (EDF[[Nom]:[Nom]]=$D$4)*(EDF[[Date]:[Date]]=Fitness[[#This Row],[Date]]), 0)),"")</f>
        <v>4</v>
      </c>
      <c r="Y348" s="105">
        <f t="shared" si="9"/>
        <v>4</v>
      </c>
      <c r="Z348" s="5" t="str" cm="1">
        <f t="array" ref="Z348">IFERROR(INDEX(RPE[[Investissement du jour]:[Investissement du jour]], MATCH(1, (RPE[[Nom]:[Nom]]=$D$4)*(RPE[[Date]:[Date]]=Fitness[[#This Row],[Date]]), 0)), "")</f>
        <v/>
      </c>
      <c r="AB348" s="4"/>
      <c r="AC348" s="4"/>
      <c r="AF348" s="4"/>
      <c r="AG348" s="4"/>
      <c r="AH348" s="4"/>
      <c r="AI348" s="4"/>
      <c r="AJ348" s="4"/>
      <c r="AL348" s="4"/>
      <c r="AM348" s="4"/>
      <c r="AP348" s="4"/>
      <c r="AQ348" s="4"/>
      <c r="AR348" s="4"/>
      <c r="AS348" s="4"/>
      <c r="AT348" s="4"/>
      <c r="AU348" s="4"/>
      <c r="AV348" s="4"/>
    </row>
    <row r="349" spans="3:48" x14ac:dyDescent="0.2">
      <c r="C349" s="95">
        <f t="shared" si="178"/>
        <v>45344</v>
      </c>
      <c r="D349" s="96">
        <v>45344</v>
      </c>
      <c r="E349" s="106" cm="1">
        <f t="array" ref="E349">IFERROR(INDEX(RPE[[sRPE_tot]:[sRPE_tot]], MATCH(1, (RPE[[Nom]:[Nom]]=$D$4)*(RPE[[Date]:[Date]]=Fitness[[#This Row],[Date]]), 0)), 0)</f>
        <v>0</v>
      </c>
      <c r="F349" s="106">
        <f t="shared" si="191"/>
        <v>660</v>
      </c>
      <c r="G349" s="106">
        <f t="shared" si="192"/>
        <v>94.285714285714292</v>
      </c>
      <c r="H349" s="106">
        <f t="shared" si="193"/>
        <v>249.45655218608997</v>
      </c>
      <c r="I349" s="106">
        <f>IFERROR(Fitness[[#This Row],[Charge moy]]/Fitness[[#This Row],[ET (SD)]], 0)</f>
        <v>0.37796447300922725</v>
      </c>
      <c r="J349" s="106">
        <f>IFERROR(Fitness[[#This Row],[Charge hebdo]]*Fitness[[#This Row],[Monotonie]], 0)</f>
        <v>249.45655218608999</v>
      </c>
      <c r="K349" s="106">
        <f>IFERROR(Fitness[[#This Row],[Charge hebdo]]-Fitness[[#This Row],[Fatigue]], 0)</f>
        <v>410.54344781391001</v>
      </c>
      <c r="L349" s="105" t="str" cm="1">
        <f t="array" ref="L349">IFERROR(INDEX(EDF[[Total EDF]:[Total EDF]], MATCH(1, (EDF[[Nom]:[Nom]]=$D$4)*(EDF[[Date]:[Date]]=Fitness[[#This Row],[Date]]), 0)),"")</f>
        <v/>
      </c>
      <c r="M349" s="105">
        <f t="shared" si="177"/>
        <v>18</v>
      </c>
      <c r="N349" s="105" t="str" cm="1">
        <f t="array" ref="N349">IFERROR(INDEX(EDF[[Humeur]:[Humeur]], MATCH(1, (EDF[[Nom]:[Nom]]=$D$4)*(EDF[[Date]:[Date]]=Fitness[[#This Row],[Date]]), 0)),"")</f>
        <v/>
      </c>
      <c r="O349" s="105">
        <f t="shared" si="4"/>
        <v>3</v>
      </c>
      <c r="P349" s="105" t="str" cm="1">
        <f t="array" ref="P349">IFERROR(INDEX(EDF[[Stress]:[Stress]], MATCH(1, (EDF[[Nom]:[Nom]]=$D$4)*(EDF[[Date]:[Date]]=Fitness[[#This Row],[Date]]), 0)),"")</f>
        <v/>
      </c>
      <c r="Q349" s="105">
        <f t="shared" si="5"/>
        <v>3</v>
      </c>
      <c r="R349" s="105" t="str" cm="1">
        <f t="array" ref="R349">IFERROR(INDEX(EDF[[Sommeil]:[Sommeil]], MATCH(1, (EDF[[Nom]:[Nom]]=$D$4)*(EDF[[Date]:[Date]]=Fitness[[#This Row],[Date]]), 0)),"")</f>
        <v/>
      </c>
      <c r="S349" s="105">
        <f t="shared" si="6"/>
        <v>2.6666666666666665</v>
      </c>
      <c r="T349" s="105" t="str" cm="1">
        <f t="array" ref="T349">IFERROR(INDEX(EDF[[Etat Physique]:[Etat Physique]], MATCH(1, (EDF[[Nom]:[Nom]]=$D$4)*(EDF[[Date]:[Date]]=Fitness[[#This Row],[Date]]), 0)),"")</f>
        <v/>
      </c>
      <c r="U349" s="105">
        <f t="shared" si="7"/>
        <v>2.6666666666666665</v>
      </c>
      <c r="V349" s="105" t="str" cm="1">
        <f t="array" ref="V349">IFERROR(INDEX(EDF[[Hydratation]:[Hydratation]], MATCH(1, (EDF[[Nom]:[Nom]]=$D$4)*(EDF[[Date]:[Date]]=Fitness[[#This Row],[Date]]), 0)),"")</f>
        <v/>
      </c>
      <c r="W349" s="105">
        <f t="shared" si="8"/>
        <v>2.6666666666666665</v>
      </c>
      <c r="X349" s="105" t="str" cm="1">
        <f t="array" ref="X349">IFERROR(INDEX(EDF[[Nutrition]:[Nutrition]], MATCH(1, (EDF[[Nom]:[Nom]]=$D$4)*(EDF[[Date]:[Date]]=Fitness[[#This Row],[Date]]), 0)),"")</f>
        <v/>
      </c>
      <c r="Y349" s="105">
        <f t="shared" si="9"/>
        <v>4</v>
      </c>
      <c r="Z349" s="5" t="str" cm="1">
        <f t="array" ref="Z349">IFERROR(INDEX(RPE[[Investissement du jour]:[Investissement du jour]], MATCH(1, (RPE[[Nom]:[Nom]]=$D$4)*(RPE[[Date]:[Date]]=Fitness[[#This Row],[Date]]), 0)), "")</f>
        <v/>
      </c>
      <c r="AB349" s="4"/>
      <c r="AC349" s="4"/>
      <c r="AF349" s="4"/>
      <c r="AG349" s="4"/>
      <c r="AH349" s="4"/>
      <c r="AI349" s="4"/>
      <c r="AJ349" s="4"/>
      <c r="AL349" s="4"/>
      <c r="AM349" s="4"/>
      <c r="AP349" s="4"/>
      <c r="AQ349" s="4"/>
      <c r="AR349" s="4"/>
      <c r="AS349" s="4"/>
      <c r="AT349" s="4"/>
      <c r="AU349" s="4"/>
      <c r="AV349" s="4"/>
    </row>
    <row r="350" spans="3:48" x14ac:dyDescent="0.2">
      <c r="C350" s="95">
        <f t="shared" si="178"/>
        <v>45345</v>
      </c>
      <c r="D350" s="96">
        <v>45345</v>
      </c>
      <c r="E350" s="106" cm="1">
        <f t="array" ref="E350">IFERROR(INDEX(RPE[[sRPE_tot]:[sRPE_tot]], MATCH(1, (RPE[[Nom]:[Nom]]=$D$4)*(RPE[[Date]:[Date]]=Fitness[[#This Row],[Date]]), 0)), 0)</f>
        <v>0</v>
      </c>
      <c r="F350" s="106">
        <f t="shared" si="191"/>
        <v>660</v>
      </c>
      <c r="G350" s="106">
        <f t="shared" si="192"/>
        <v>94.285714285714292</v>
      </c>
      <c r="H350" s="106">
        <f t="shared" si="193"/>
        <v>249.45655218608997</v>
      </c>
      <c r="I350" s="106">
        <f>IFERROR(Fitness[[#This Row],[Charge moy]]/Fitness[[#This Row],[ET (SD)]], 0)</f>
        <v>0.37796447300922725</v>
      </c>
      <c r="J350" s="106">
        <f>IFERROR(Fitness[[#This Row],[Charge hebdo]]*Fitness[[#This Row],[Monotonie]], 0)</f>
        <v>249.45655218608999</v>
      </c>
      <c r="K350" s="106">
        <f>IFERROR(Fitness[[#This Row],[Charge hebdo]]-Fitness[[#This Row],[Fatigue]], 0)</f>
        <v>410.54344781391001</v>
      </c>
      <c r="L350" s="105" cm="1">
        <f t="array" ref="L350">IFERROR(INDEX(EDF[[Total EDF]:[Total EDF]], MATCH(1, (EDF[[Nom]:[Nom]]=$D$4)*(EDF[[Date]:[Date]]=Fitness[[#This Row],[Date]]), 0)),"")</f>
        <v>17</v>
      </c>
      <c r="M350" s="105">
        <f t="shared" si="177"/>
        <v>18</v>
      </c>
      <c r="N350" s="105" cm="1">
        <f t="array" ref="N350">IFERROR(INDEX(EDF[[Humeur]:[Humeur]], MATCH(1, (EDF[[Nom]:[Nom]]=$D$4)*(EDF[[Date]:[Date]]=Fitness[[#This Row],[Date]]), 0)),"")</f>
        <v>3</v>
      </c>
      <c r="O350" s="105">
        <f t="shared" ref="O350" si="218">IFERROR(AVERAGE(N343:N349), "")</f>
        <v>3</v>
      </c>
      <c r="P350" s="105" cm="1">
        <f t="array" ref="P350">IFERROR(INDEX(EDF[[Stress]:[Stress]], MATCH(1, (EDF[[Nom]:[Nom]]=$D$4)*(EDF[[Date]:[Date]]=Fitness[[#This Row],[Date]]), 0)),"")</f>
        <v>3</v>
      </c>
      <c r="Q350" s="105">
        <f t="shared" ref="Q350" si="219">IFERROR(AVERAGE(P343:P349), "")</f>
        <v>3</v>
      </c>
      <c r="R350" s="105" cm="1">
        <f t="array" ref="R350">IFERROR(INDEX(EDF[[Sommeil]:[Sommeil]], MATCH(1, (EDF[[Nom]:[Nom]]=$D$4)*(EDF[[Date]:[Date]]=Fitness[[#This Row],[Date]]), 0)),"")</f>
        <v>2</v>
      </c>
      <c r="S350" s="105">
        <f t="shared" ref="S350" si="220">IFERROR(AVERAGE(R343:R349), "")</f>
        <v>2.6666666666666665</v>
      </c>
      <c r="T350" s="105" cm="1">
        <f t="array" ref="T350">IFERROR(INDEX(EDF[[Etat Physique]:[Etat Physique]], MATCH(1, (EDF[[Nom]:[Nom]]=$D$4)*(EDF[[Date]:[Date]]=Fitness[[#This Row],[Date]]), 0)),"")</f>
        <v>3</v>
      </c>
      <c r="U350" s="105">
        <f t="shared" ref="U350" si="221">IFERROR(AVERAGE(T343:T349), "")</f>
        <v>2.6666666666666665</v>
      </c>
      <c r="V350" s="105" cm="1">
        <f t="array" ref="V350">IFERROR(INDEX(EDF[[Hydratation]:[Hydratation]], MATCH(1, (EDF[[Nom]:[Nom]]=$D$4)*(EDF[[Date]:[Date]]=Fitness[[#This Row],[Date]]), 0)),"")</f>
        <v>2</v>
      </c>
      <c r="W350" s="105">
        <f t="shared" ref="W350" si="222">IFERROR(AVERAGE(V343:V349), "")</f>
        <v>2.6666666666666665</v>
      </c>
      <c r="X350" s="105" cm="1">
        <f t="array" ref="X350">IFERROR(INDEX(EDF[[Nutrition]:[Nutrition]], MATCH(1, (EDF[[Nom]:[Nom]]=$D$4)*(EDF[[Date]:[Date]]=Fitness[[#This Row],[Date]]), 0)),"")</f>
        <v>4</v>
      </c>
      <c r="Y350" s="105">
        <f t="shared" ref="Y350" si="223">IFERROR(AVERAGE(X343:X349), "")</f>
        <v>4</v>
      </c>
      <c r="Z350" s="5" t="str" cm="1">
        <f t="array" ref="Z350">IFERROR(INDEX(RPE[[Investissement du jour]:[Investissement du jour]], MATCH(1, (RPE[[Nom]:[Nom]]=$D$4)*(RPE[[Date]:[Date]]=Fitness[[#This Row],[Date]]), 0)), "")</f>
        <v/>
      </c>
      <c r="AB350" s="4"/>
      <c r="AC350" s="4"/>
      <c r="AF350" s="4"/>
      <c r="AG350" s="4"/>
      <c r="AH350" s="4"/>
      <c r="AI350" s="4"/>
      <c r="AJ350" s="4"/>
      <c r="AL350" s="4"/>
      <c r="AM350" s="4"/>
      <c r="AP350" s="4"/>
      <c r="AQ350" s="4"/>
      <c r="AR350" s="4"/>
      <c r="AS350" s="4"/>
      <c r="AT350" s="4"/>
      <c r="AU350" s="4"/>
      <c r="AV350" s="4"/>
    </row>
    <row r="351" spans="3:48" x14ac:dyDescent="0.2">
      <c r="C351" s="95">
        <f t="shared" si="178"/>
        <v>45346</v>
      </c>
      <c r="D351" s="96">
        <v>45346</v>
      </c>
      <c r="E351" s="106" cm="1">
        <f t="array" ref="E351">IFERROR(INDEX(RPE[[sRPE_tot]:[sRPE_tot]], MATCH(1, (RPE[[Nom]:[Nom]]=$D$4)*(RPE[[Date]:[Date]]=Fitness[[#This Row],[Date]]), 0)), 0)</f>
        <v>0</v>
      </c>
      <c r="F351" s="106">
        <f t="shared" si="191"/>
        <v>0</v>
      </c>
      <c r="G351" s="106">
        <f t="shared" si="192"/>
        <v>0</v>
      </c>
      <c r="H351" s="106">
        <f t="shared" si="193"/>
        <v>0</v>
      </c>
      <c r="I351" s="106">
        <f>IFERROR(Fitness[[#This Row],[Charge moy]]/Fitness[[#This Row],[ET (SD)]], 0)</f>
        <v>0</v>
      </c>
      <c r="J351" s="106">
        <f>IFERROR(Fitness[[#This Row],[Charge hebdo]]*Fitness[[#This Row],[Monotonie]], 0)</f>
        <v>0</v>
      </c>
      <c r="K351" s="106">
        <f>IFERROR(Fitness[[#This Row],[Charge hebdo]]-Fitness[[#This Row],[Fatigue]], 0)</f>
        <v>0</v>
      </c>
      <c r="L351" s="105" t="str" cm="1">
        <f t="array" ref="L351">IFERROR(INDEX(EDF[[Total EDF]:[Total EDF]], MATCH(1, (EDF[[Nom]:[Nom]]=$D$4)*(EDF[[Date]:[Date]]=Fitness[[#This Row],[Date]]), 0)),"")</f>
        <v/>
      </c>
      <c r="M351" s="105">
        <f t="shared" si="177"/>
        <v>18</v>
      </c>
      <c r="N351" s="105" t="str" cm="1">
        <f t="array" ref="N351">IFERROR(INDEX(EDF[[Humeur]:[Humeur]], MATCH(1, (EDF[[Nom]:[Nom]]=$D$4)*(EDF[[Date]:[Date]]=Fitness[[#This Row],[Date]]), 0)),"")</f>
        <v/>
      </c>
      <c r="O351" s="105">
        <f t="shared" si="4"/>
        <v>3</v>
      </c>
      <c r="P351" s="105" t="str" cm="1">
        <f t="array" ref="P351">IFERROR(INDEX(EDF[[Stress]:[Stress]], MATCH(1, (EDF[[Nom]:[Nom]]=$D$4)*(EDF[[Date]:[Date]]=Fitness[[#This Row],[Date]]), 0)),"")</f>
        <v/>
      </c>
      <c r="Q351" s="105">
        <f t="shared" si="5"/>
        <v>3</v>
      </c>
      <c r="R351" s="105" t="str" cm="1">
        <f t="array" ref="R351">IFERROR(INDEX(EDF[[Sommeil]:[Sommeil]], MATCH(1, (EDF[[Nom]:[Nom]]=$D$4)*(EDF[[Date]:[Date]]=Fitness[[#This Row],[Date]]), 0)),"")</f>
        <v/>
      </c>
      <c r="S351" s="105">
        <f t="shared" si="6"/>
        <v>2.6666666666666665</v>
      </c>
      <c r="T351" s="105" t="str" cm="1">
        <f t="array" ref="T351">IFERROR(INDEX(EDF[[Etat Physique]:[Etat Physique]], MATCH(1, (EDF[[Nom]:[Nom]]=$D$4)*(EDF[[Date]:[Date]]=Fitness[[#This Row],[Date]]), 0)),"")</f>
        <v/>
      </c>
      <c r="U351" s="105">
        <f t="shared" si="7"/>
        <v>3</v>
      </c>
      <c r="V351" s="105" t="str" cm="1">
        <f t="array" ref="V351">IFERROR(INDEX(EDF[[Hydratation]:[Hydratation]], MATCH(1, (EDF[[Nom]:[Nom]]=$D$4)*(EDF[[Date]:[Date]]=Fitness[[#This Row],[Date]]), 0)),"")</f>
        <v/>
      </c>
      <c r="W351" s="105">
        <f t="shared" si="8"/>
        <v>2.3333333333333335</v>
      </c>
      <c r="X351" s="105" t="str" cm="1">
        <f t="array" ref="X351">IFERROR(INDEX(EDF[[Nutrition]:[Nutrition]], MATCH(1, (EDF[[Nom]:[Nom]]=$D$4)*(EDF[[Date]:[Date]]=Fitness[[#This Row],[Date]]), 0)),"")</f>
        <v/>
      </c>
      <c r="Y351" s="105">
        <f t="shared" si="9"/>
        <v>4</v>
      </c>
      <c r="Z351" s="5" t="str" cm="1">
        <f t="array" ref="Z351">IFERROR(INDEX(RPE[[Investissement du jour]:[Investissement du jour]], MATCH(1, (RPE[[Nom]:[Nom]]=$D$4)*(RPE[[Date]:[Date]]=Fitness[[#This Row],[Date]]), 0)), "")</f>
        <v/>
      </c>
      <c r="AB351" s="4"/>
      <c r="AC351" s="4"/>
      <c r="AF351" s="4"/>
      <c r="AG351" s="4"/>
      <c r="AH351" s="4"/>
      <c r="AI351" s="4"/>
      <c r="AJ351" s="4"/>
      <c r="AL351" s="4"/>
      <c r="AM351" s="4"/>
      <c r="AP351" s="4"/>
      <c r="AQ351" s="4"/>
      <c r="AR351" s="4"/>
      <c r="AS351" s="4"/>
      <c r="AT351" s="4"/>
      <c r="AU351" s="4"/>
      <c r="AV351" s="4"/>
    </row>
    <row r="352" spans="3:48" x14ac:dyDescent="0.2">
      <c r="C352" s="95">
        <f t="shared" si="178"/>
        <v>45347</v>
      </c>
      <c r="D352" s="96">
        <v>45347</v>
      </c>
      <c r="E352" s="106" cm="1">
        <f t="array" ref="E352">IFERROR(INDEX(RPE[[sRPE_tot]:[sRPE_tot]], MATCH(1, (RPE[[Nom]:[Nom]]=$D$4)*(RPE[[Date]:[Date]]=Fitness[[#This Row],[Date]]), 0)), 0)</f>
        <v>0</v>
      </c>
      <c r="F352" s="106">
        <f t="shared" si="191"/>
        <v>0</v>
      </c>
      <c r="G352" s="106">
        <f t="shared" si="192"/>
        <v>0</v>
      </c>
      <c r="H352" s="106">
        <f t="shared" si="193"/>
        <v>0</v>
      </c>
      <c r="I352" s="106">
        <f>IFERROR(Fitness[[#This Row],[Charge moy]]/Fitness[[#This Row],[ET (SD)]], 0)</f>
        <v>0</v>
      </c>
      <c r="J352" s="106">
        <f>IFERROR(Fitness[[#This Row],[Charge hebdo]]*Fitness[[#This Row],[Monotonie]], 0)</f>
        <v>0</v>
      </c>
      <c r="K352" s="106">
        <f>IFERROR(Fitness[[#This Row],[Charge hebdo]]-Fitness[[#This Row],[Fatigue]], 0)</f>
        <v>0</v>
      </c>
      <c r="L352" s="105" t="str" cm="1">
        <f t="array" ref="L352">IFERROR(INDEX(EDF[[Total EDF]:[Total EDF]], MATCH(1, (EDF[[Nom]:[Nom]]=$D$4)*(EDF[[Date]:[Date]]=Fitness[[#This Row],[Date]]), 0)),"")</f>
        <v/>
      </c>
      <c r="M352" s="105">
        <f t="shared" si="177"/>
        <v>18</v>
      </c>
      <c r="N352" s="105" t="str" cm="1">
        <f t="array" ref="N352">IFERROR(INDEX(EDF[[Humeur]:[Humeur]], MATCH(1, (EDF[[Nom]:[Nom]]=$D$4)*(EDF[[Date]:[Date]]=Fitness[[#This Row],[Date]]), 0)),"")</f>
        <v/>
      </c>
      <c r="O352" s="105">
        <f t="shared" ref="O352" si="224">IFERROR(AVERAGE(N345:N351), "")</f>
        <v>3</v>
      </c>
      <c r="P352" s="105" t="str" cm="1">
        <f t="array" ref="P352">IFERROR(INDEX(EDF[[Stress]:[Stress]], MATCH(1, (EDF[[Nom]:[Nom]]=$D$4)*(EDF[[Date]:[Date]]=Fitness[[#This Row],[Date]]), 0)),"")</f>
        <v/>
      </c>
      <c r="Q352" s="105">
        <f t="shared" ref="Q352" si="225">IFERROR(AVERAGE(P345:P351), "")</f>
        <v>3</v>
      </c>
      <c r="R352" s="105" t="str" cm="1">
        <f t="array" ref="R352">IFERROR(INDEX(EDF[[Sommeil]:[Sommeil]], MATCH(1, (EDF[[Nom]:[Nom]]=$D$4)*(EDF[[Date]:[Date]]=Fitness[[#This Row],[Date]]), 0)),"")</f>
        <v/>
      </c>
      <c r="S352" s="105">
        <f t="shared" ref="S352" si="226">IFERROR(AVERAGE(R345:R351), "")</f>
        <v>2.6666666666666665</v>
      </c>
      <c r="T352" s="105" t="str" cm="1">
        <f t="array" ref="T352">IFERROR(INDEX(EDF[[Etat Physique]:[Etat Physique]], MATCH(1, (EDF[[Nom]:[Nom]]=$D$4)*(EDF[[Date]:[Date]]=Fitness[[#This Row],[Date]]), 0)),"")</f>
        <v/>
      </c>
      <c r="U352" s="105">
        <f t="shared" ref="U352" si="227">IFERROR(AVERAGE(T345:T351), "")</f>
        <v>3</v>
      </c>
      <c r="V352" s="105" t="str" cm="1">
        <f t="array" ref="V352">IFERROR(INDEX(EDF[[Hydratation]:[Hydratation]], MATCH(1, (EDF[[Nom]:[Nom]]=$D$4)*(EDF[[Date]:[Date]]=Fitness[[#This Row],[Date]]), 0)),"")</f>
        <v/>
      </c>
      <c r="W352" s="105">
        <f t="shared" ref="W352" si="228">IFERROR(AVERAGE(V345:V351), "")</f>
        <v>2.3333333333333335</v>
      </c>
      <c r="X352" s="105" t="str" cm="1">
        <f t="array" ref="X352">IFERROR(INDEX(EDF[[Nutrition]:[Nutrition]], MATCH(1, (EDF[[Nom]:[Nom]]=$D$4)*(EDF[[Date]:[Date]]=Fitness[[#This Row],[Date]]), 0)),"")</f>
        <v/>
      </c>
      <c r="Y352" s="105">
        <f t="shared" ref="Y352" si="229">IFERROR(AVERAGE(X345:X351), "")</f>
        <v>4</v>
      </c>
      <c r="Z352" s="5" t="str" cm="1">
        <f t="array" ref="Z352">IFERROR(INDEX(RPE[[Investissement du jour]:[Investissement du jour]], MATCH(1, (RPE[[Nom]:[Nom]]=$D$4)*(RPE[[Date]:[Date]]=Fitness[[#This Row],[Date]]), 0)), "")</f>
        <v/>
      </c>
      <c r="AB352" s="4"/>
      <c r="AC352" s="4"/>
      <c r="AF352" s="4"/>
      <c r="AG352" s="4"/>
      <c r="AH352" s="4"/>
      <c r="AI352" s="4"/>
      <c r="AJ352" s="4"/>
      <c r="AL352" s="4"/>
      <c r="AM352" s="4"/>
      <c r="AP352" s="4"/>
      <c r="AQ352" s="4"/>
      <c r="AR352" s="4"/>
      <c r="AS352" s="4"/>
      <c r="AT352" s="4"/>
      <c r="AU352" s="4"/>
      <c r="AV352" s="4"/>
    </row>
    <row r="353" spans="3:48" x14ac:dyDescent="0.2">
      <c r="C353" s="95">
        <f t="shared" si="178"/>
        <v>45348</v>
      </c>
      <c r="D353" s="96">
        <v>45348</v>
      </c>
      <c r="E353" s="106" cm="1">
        <f t="array" ref="E353">IFERROR(INDEX(RPE[[sRPE_tot]:[sRPE_tot]], MATCH(1, (RPE[[Nom]:[Nom]]=$D$4)*(RPE[[Date]:[Date]]=Fitness[[#This Row],[Date]]), 0)), 0)</f>
        <v>0</v>
      </c>
      <c r="F353" s="106">
        <f t="shared" si="191"/>
        <v>0</v>
      </c>
      <c r="G353" s="106">
        <f t="shared" si="192"/>
        <v>0</v>
      </c>
      <c r="H353" s="106">
        <f t="shared" si="193"/>
        <v>0</v>
      </c>
      <c r="I353" s="106">
        <f>IFERROR(Fitness[[#This Row],[Charge moy]]/Fitness[[#This Row],[ET (SD)]], 0)</f>
        <v>0</v>
      </c>
      <c r="J353" s="106">
        <f>IFERROR(Fitness[[#This Row],[Charge hebdo]]*Fitness[[#This Row],[Monotonie]], 0)</f>
        <v>0</v>
      </c>
      <c r="K353" s="106">
        <f>IFERROR(Fitness[[#This Row],[Charge hebdo]]-Fitness[[#This Row],[Fatigue]], 0)</f>
        <v>0</v>
      </c>
      <c r="L353" s="105" t="str" cm="1">
        <f t="array" ref="L353">IFERROR(INDEX(EDF[[Total EDF]:[Total EDF]], MATCH(1, (EDF[[Nom]:[Nom]]=$D$4)*(EDF[[Date]:[Date]]=Fitness[[#This Row],[Date]]), 0)),"")</f>
        <v/>
      </c>
      <c r="M353" s="105">
        <f t="shared" si="177"/>
        <v>18</v>
      </c>
      <c r="N353" s="105" t="str" cm="1">
        <f t="array" ref="N353">IFERROR(INDEX(EDF[[Humeur]:[Humeur]], MATCH(1, (EDF[[Nom]:[Nom]]=$D$4)*(EDF[[Date]:[Date]]=Fitness[[#This Row],[Date]]), 0)),"")</f>
        <v/>
      </c>
      <c r="O353" s="105">
        <f t="shared" si="4"/>
        <v>3</v>
      </c>
      <c r="P353" s="105" t="str" cm="1">
        <f t="array" ref="P353">IFERROR(INDEX(EDF[[Stress]:[Stress]], MATCH(1, (EDF[[Nom]:[Nom]]=$D$4)*(EDF[[Date]:[Date]]=Fitness[[#This Row],[Date]]), 0)),"")</f>
        <v/>
      </c>
      <c r="Q353" s="105">
        <f t="shared" si="5"/>
        <v>3</v>
      </c>
      <c r="R353" s="105" t="str" cm="1">
        <f t="array" ref="R353">IFERROR(INDEX(EDF[[Sommeil]:[Sommeil]], MATCH(1, (EDF[[Nom]:[Nom]]=$D$4)*(EDF[[Date]:[Date]]=Fitness[[#This Row],[Date]]), 0)),"")</f>
        <v/>
      </c>
      <c r="S353" s="105">
        <f t="shared" si="6"/>
        <v>2.6666666666666665</v>
      </c>
      <c r="T353" s="105" t="str" cm="1">
        <f t="array" ref="T353">IFERROR(INDEX(EDF[[Etat Physique]:[Etat Physique]], MATCH(1, (EDF[[Nom]:[Nom]]=$D$4)*(EDF[[Date]:[Date]]=Fitness[[#This Row],[Date]]), 0)),"")</f>
        <v/>
      </c>
      <c r="U353" s="105">
        <f t="shared" si="7"/>
        <v>3</v>
      </c>
      <c r="V353" s="105" t="str" cm="1">
        <f t="array" ref="V353">IFERROR(INDEX(EDF[[Hydratation]:[Hydratation]], MATCH(1, (EDF[[Nom]:[Nom]]=$D$4)*(EDF[[Date]:[Date]]=Fitness[[#This Row],[Date]]), 0)),"")</f>
        <v/>
      </c>
      <c r="W353" s="105">
        <f t="shared" si="8"/>
        <v>2.3333333333333335</v>
      </c>
      <c r="X353" s="105" t="str" cm="1">
        <f t="array" ref="X353">IFERROR(INDEX(EDF[[Nutrition]:[Nutrition]], MATCH(1, (EDF[[Nom]:[Nom]]=$D$4)*(EDF[[Date]:[Date]]=Fitness[[#This Row],[Date]]), 0)),"")</f>
        <v/>
      </c>
      <c r="Y353" s="105">
        <f t="shared" si="9"/>
        <v>4</v>
      </c>
      <c r="Z353" s="5" t="str" cm="1">
        <f t="array" ref="Z353">IFERROR(INDEX(RPE[[Investissement du jour]:[Investissement du jour]], MATCH(1, (RPE[[Nom]:[Nom]]=$D$4)*(RPE[[Date]:[Date]]=Fitness[[#This Row],[Date]]), 0)), "")</f>
        <v/>
      </c>
      <c r="AB353" s="4"/>
      <c r="AC353" s="4"/>
      <c r="AF353" s="4"/>
      <c r="AG353" s="4"/>
      <c r="AH353" s="4"/>
      <c r="AI353" s="4"/>
      <c r="AJ353" s="4"/>
      <c r="AL353" s="4"/>
      <c r="AM353" s="4"/>
      <c r="AP353" s="4"/>
      <c r="AQ353" s="4"/>
      <c r="AR353" s="4"/>
      <c r="AS353" s="4"/>
      <c r="AT353" s="4"/>
      <c r="AU353" s="4"/>
      <c r="AV353" s="4"/>
    </row>
    <row r="354" spans="3:48" x14ac:dyDescent="0.2">
      <c r="C354" s="95">
        <f t="shared" si="178"/>
        <v>45349</v>
      </c>
      <c r="D354" s="96">
        <v>45349</v>
      </c>
      <c r="E354" s="106" cm="1">
        <f t="array" ref="E354">IFERROR(INDEX(RPE[[sRPE_tot]:[sRPE_tot]], MATCH(1, (RPE[[Nom]:[Nom]]=$D$4)*(RPE[[Date]:[Date]]=Fitness[[#This Row],[Date]]), 0)), 0)</f>
        <v>0</v>
      </c>
      <c r="F354" s="106">
        <f t="shared" si="191"/>
        <v>0</v>
      </c>
      <c r="G354" s="106">
        <f t="shared" si="192"/>
        <v>0</v>
      </c>
      <c r="H354" s="106">
        <f t="shared" si="193"/>
        <v>0</v>
      </c>
      <c r="I354" s="106">
        <f>IFERROR(Fitness[[#This Row],[Charge moy]]/Fitness[[#This Row],[ET (SD)]], 0)</f>
        <v>0</v>
      </c>
      <c r="J354" s="106">
        <f>IFERROR(Fitness[[#This Row],[Charge hebdo]]*Fitness[[#This Row],[Monotonie]], 0)</f>
        <v>0</v>
      </c>
      <c r="K354" s="106">
        <f>IFERROR(Fitness[[#This Row],[Charge hebdo]]-Fitness[[#This Row],[Fatigue]], 0)</f>
        <v>0</v>
      </c>
      <c r="L354" s="105" cm="1">
        <f t="array" ref="L354">IFERROR(INDEX(EDF[[Total EDF]:[Total EDF]], MATCH(1, (EDF[[Nom]:[Nom]]=$D$4)*(EDF[[Date]:[Date]]=Fitness[[#This Row],[Date]]), 0)),"")</f>
        <v>19</v>
      </c>
      <c r="M354" s="105">
        <f t="shared" si="177"/>
        <v>18</v>
      </c>
      <c r="N354" s="105" cm="1">
        <f t="array" ref="N354">IFERROR(INDEX(EDF[[Humeur]:[Humeur]], MATCH(1, (EDF[[Nom]:[Nom]]=$D$4)*(EDF[[Date]:[Date]]=Fitness[[#This Row],[Date]]), 0)),"")</f>
        <v>3</v>
      </c>
      <c r="O354" s="105">
        <f t="shared" si="4"/>
        <v>3</v>
      </c>
      <c r="P354" s="105" cm="1">
        <f t="array" ref="P354">IFERROR(INDEX(EDF[[Stress]:[Stress]], MATCH(1, (EDF[[Nom]:[Nom]]=$D$4)*(EDF[[Date]:[Date]]=Fitness[[#This Row],[Date]]), 0)),"")</f>
        <v>3</v>
      </c>
      <c r="Q354" s="105">
        <f t="shared" si="5"/>
        <v>3</v>
      </c>
      <c r="R354" s="105" cm="1">
        <f t="array" ref="R354">IFERROR(INDEX(EDF[[Sommeil]:[Sommeil]], MATCH(1, (EDF[[Nom]:[Nom]]=$D$4)*(EDF[[Date]:[Date]]=Fitness[[#This Row],[Date]]), 0)),"")</f>
        <v>3</v>
      </c>
      <c r="S354" s="105">
        <f t="shared" si="6"/>
        <v>2.6666666666666665</v>
      </c>
      <c r="T354" s="105" cm="1">
        <f t="array" ref="T354">IFERROR(INDEX(EDF[[Etat Physique]:[Etat Physique]], MATCH(1, (EDF[[Nom]:[Nom]]=$D$4)*(EDF[[Date]:[Date]]=Fitness[[#This Row],[Date]]), 0)),"")</f>
        <v>3</v>
      </c>
      <c r="U354" s="105">
        <f t="shared" si="7"/>
        <v>3</v>
      </c>
      <c r="V354" s="105" cm="1">
        <f t="array" ref="V354">IFERROR(INDEX(EDF[[Hydratation]:[Hydratation]], MATCH(1, (EDF[[Nom]:[Nom]]=$D$4)*(EDF[[Date]:[Date]]=Fitness[[#This Row],[Date]]), 0)),"")</f>
        <v>3</v>
      </c>
      <c r="W354" s="105">
        <f t="shared" si="8"/>
        <v>2.3333333333333335</v>
      </c>
      <c r="X354" s="105" cm="1">
        <f t="array" ref="X354">IFERROR(INDEX(EDF[[Nutrition]:[Nutrition]], MATCH(1, (EDF[[Nom]:[Nom]]=$D$4)*(EDF[[Date]:[Date]]=Fitness[[#This Row],[Date]]), 0)),"")</f>
        <v>4</v>
      </c>
      <c r="Y354" s="105">
        <f t="shared" si="9"/>
        <v>4</v>
      </c>
      <c r="Z354" s="5" t="str" cm="1">
        <f t="array" ref="Z354">IFERROR(INDEX(RPE[[Investissement du jour]:[Investissement du jour]], MATCH(1, (RPE[[Nom]:[Nom]]=$D$4)*(RPE[[Date]:[Date]]=Fitness[[#This Row],[Date]]), 0)), "")</f>
        <v/>
      </c>
      <c r="AB354" s="4"/>
      <c r="AC354" s="4"/>
      <c r="AF354" s="4"/>
      <c r="AG354" s="4"/>
      <c r="AH354" s="4"/>
      <c r="AI354" s="4"/>
      <c r="AJ354" s="4"/>
      <c r="AL354" s="4"/>
      <c r="AM354" s="4"/>
      <c r="AP354" s="4"/>
      <c r="AQ354" s="4"/>
      <c r="AR354" s="4"/>
      <c r="AS354" s="4"/>
      <c r="AT354" s="4"/>
      <c r="AU354" s="4"/>
      <c r="AV354" s="4"/>
    </row>
    <row r="355" spans="3:48" x14ac:dyDescent="0.2">
      <c r="C355" s="95">
        <f t="shared" si="178"/>
        <v>45350</v>
      </c>
      <c r="D355" s="96">
        <v>45350</v>
      </c>
      <c r="E355" s="106" cm="1">
        <f t="array" ref="E355">IFERROR(INDEX(RPE[[sRPE_tot]:[sRPE_tot]], MATCH(1, (RPE[[Nom]:[Nom]]=$D$4)*(RPE[[Date]:[Date]]=Fitness[[#This Row],[Date]]), 0)), 0)</f>
        <v>0</v>
      </c>
      <c r="F355" s="106">
        <f t="shared" si="191"/>
        <v>0</v>
      </c>
      <c r="G355" s="106">
        <f t="shared" si="192"/>
        <v>0</v>
      </c>
      <c r="H355" s="106">
        <f t="shared" si="193"/>
        <v>0</v>
      </c>
      <c r="I355" s="106">
        <f>IFERROR(Fitness[[#This Row],[Charge moy]]/Fitness[[#This Row],[ET (SD)]], 0)</f>
        <v>0</v>
      </c>
      <c r="J355" s="106">
        <f>IFERROR(Fitness[[#This Row],[Charge hebdo]]*Fitness[[#This Row],[Monotonie]], 0)</f>
        <v>0</v>
      </c>
      <c r="K355" s="106">
        <f>IFERROR(Fitness[[#This Row],[Charge hebdo]]-Fitness[[#This Row],[Fatigue]], 0)</f>
        <v>0</v>
      </c>
      <c r="L355" s="105" cm="1">
        <f t="array" ref="L355">IFERROR(INDEX(EDF[[Total EDF]:[Total EDF]], MATCH(1, (EDF[[Nom]:[Nom]]=$D$4)*(EDF[[Date]:[Date]]=Fitness[[#This Row],[Date]]), 0)),"")</f>
        <v>17</v>
      </c>
      <c r="M355" s="105">
        <f t="shared" si="177"/>
        <v>18.333333333333332</v>
      </c>
      <c r="N355" s="105" cm="1">
        <f t="array" ref="N355">IFERROR(INDEX(EDF[[Humeur]:[Humeur]], MATCH(1, (EDF[[Nom]:[Nom]]=$D$4)*(EDF[[Date]:[Date]]=Fitness[[#This Row],[Date]]), 0)),"")</f>
        <v>3</v>
      </c>
      <c r="O355" s="105">
        <f t="shared" si="4"/>
        <v>3</v>
      </c>
      <c r="P355" s="105" cm="1">
        <f t="array" ref="P355">IFERROR(INDEX(EDF[[Stress]:[Stress]], MATCH(1, (EDF[[Nom]:[Nom]]=$D$4)*(EDF[[Date]:[Date]]=Fitness[[#This Row],[Date]]), 0)),"")</f>
        <v>3</v>
      </c>
      <c r="Q355" s="105">
        <f t="shared" si="5"/>
        <v>3</v>
      </c>
      <c r="R355" s="105" cm="1">
        <f t="array" ref="R355">IFERROR(INDEX(EDF[[Sommeil]:[Sommeil]], MATCH(1, (EDF[[Nom]:[Nom]]=$D$4)*(EDF[[Date]:[Date]]=Fitness[[#This Row],[Date]]), 0)),"")</f>
        <v>2</v>
      </c>
      <c r="S355" s="105">
        <f t="shared" si="6"/>
        <v>2.6666666666666665</v>
      </c>
      <c r="T355" s="105" cm="1">
        <f t="array" ref="T355">IFERROR(INDEX(EDF[[Etat Physique]:[Etat Physique]], MATCH(1, (EDF[[Nom]:[Nom]]=$D$4)*(EDF[[Date]:[Date]]=Fitness[[#This Row],[Date]]), 0)),"")</f>
        <v>2</v>
      </c>
      <c r="U355" s="105">
        <f t="shared" si="7"/>
        <v>3</v>
      </c>
      <c r="V355" s="105" cm="1">
        <f t="array" ref="V355">IFERROR(INDEX(EDF[[Hydratation]:[Hydratation]], MATCH(1, (EDF[[Nom]:[Nom]]=$D$4)*(EDF[[Date]:[Date]]=Fitness[[#This Row],[Date]]), 0)),"")</f>
        <v>3</v>
      </c>
      <c r="W355" s="105">
        <f t="shared" si="8"/>
        <v>2.6666666666666665</v>
      </c>
      <c r="X355" s="105" cm="1">
        <f t="array" ref="X355">IFERROR(INDEX(EDF[[Nutrition]:[Nutrition]], MATCH(1, (EDF[[Nom]:[Nom]]=$D$4)*(EDF[[Date]:[Date]]=Fitness[[#This Row],[Date]]), 0)),"")</f>
        <v>4</v>
      </c>
      <c r="Y355" s="105">
        <f t="shared" si="9"/>
        <v>4</v>
      </c>
      <c r="Z355" s="5" t="str" cm="1">
        <f t="array" ref="Z355">IFERROR(INDEX(RPE[[Investissement du jour]:[Investissement du jour]], MATCH(1, (RPE[[Nom]:[Nom]]=$D$4)*(RPE[[Date]:[Date]]=Fitness[[#This Row],[Date]]), 0)), "")</f>
        <v/>
      </c>
      <c r="AB355" s="4"/>
      <c r="AC355" s="4"/>
      <c r="AF355" s="4"/>
      <c r="AG355" s="4"/>
      <c r="AH355" s="4"/>
      <c r="AI355" s="4"/>
      <c r="AJ355" s="4"/>
      <c r="AL355" s="4"/>
      <c r="AM355" s="4"/>
      <c r="AP355" s="4"/>
      <c r="AQ355" s="4"/>
      <c r="AR355" s="4"/>
      <c r="AS355" s="4"/>
      <c r="AT355" s="4"/>
      <c r="AU355" s="4"/>
      <c r="AV355" s="4"/>
    </row>
    <row r="356" spans="3:48" x14ac:dyDescent="0.2">
      <c r="C356" s="95">
        <f t="shared" si="178"/>
        <v>45351</v>
      </c>
      <c r="D356" s="96">
        <v>45351</v>
      </c>
      <c r="E356" s="106" cm="1">
        <f t="array" ref="E356">IFERROR(INDEX(RPE[[sRPE_tot]:[sRPE_tot]], MATCH(1, (RPE[[Nom]:[Nom]]=$D$4)*(RPE[[Date]:[Date]]=Fitness[[#This Row],[Date]]), 0)), 0)</f>
        <v>0</v>
      </c>
      <c r="F356" s="106">
        <f t="shared" si="191"/>
        <v>0</v>
      </c>
      <c r="G356" s="106">
        <f t="shared" si="192"/>
        <v>0</v>
      </c>
      <c r="H356" s="106">
        <f t="shared" si="193"/>
        <v>0</v>
      </c>
      <c r="I356" s="106">
        <f>IFERROR(Fitness[[#This Row],[Charge moy]]/Fitness[[#This Row],[ET (SD)]], 0)</f>
        <v>0</v>
      </c>
      <c r="J356" s="106">
        <f>IFERROR(Fitness[[#This Row],[Charge hebdo]]*Fitness[[#This Row],[Monotonie]], 0)</f>
        <v>0</v>
      </c>
      <c r="K356" s="106">
        <f>IFERROR(Fitness[[#This Row],[Charge hebdo]]-Fitness[[#This Row],[Fatigue]], 0)</f>
        <v>0</v>
      </c>
      <c r="L356" s="105" cm="1">
        <f t="array" ref="L356">IFERROR(INDEX(EDF[[Total EDF]:[Total EDF]], MATCH(1, (EDF[[Nom]:[Nom]]=$D$4)*(EDF[[Date]:[Date]]=Fitness[[#This Row],[Date]]), 0)),"")</f>
        <v>16</v>
      </c>
      <c r="M356" s="105">
        <f t="shared" si="177"/>
        <v>17.666666666666668</v>
      </c>
      <c r="N356" s="105" cm="1">
        <f t="array" ref="N356">IFERROR(INDEX(EDF[[Humeur]:[Humeur]], MATCH(1, (EDF[[Nom]:[Nom]]=$D$4)*(EDF[[Date]:[Date]]=Fitness[[#This Row],[Date]]), 0)),"")</f>
        <v>2</v>
      </c>
      <c r="O356" s="105">
        <f t="shared" si="4"/>
        <v>3</v>
      </c>
      <c r="P356" s="105" cm="1">
        <f t="array" ref="P356">IFERROR(INDEX(EDF[[Stress]:[Stress]], MATCH(1, (EDF[[Nom]:[Nom]]=$D$4)*(EDF[[Date]:[Date]]=Fitness[[#This Row],[Date]]), 0)),"")</f>
        <v>2</v>
      </c>
      <c r="Q356" s="105">
        <f t="shared" si="5"/>
        <v>3</v>
      </c>
      <c r="R356" s="105" cm="1">
        <f t="array" ref="R356">IFERROR(INDEX(EDF[[Sommeil]:[Sommeil]], MATCH(1, (EDF[[Nom]:[Nom]]=$D$4)*(EDF[[Date]:[Date]]=Fitness[[#This Row],[Date]]), 0)),"")</f>
        <v>2</v>
      </c>
      <c r="S356" s="105">
        <f t="shared" si="6"/>
        <v>2.3333333333333335</v>
      </c>
      <c r="T356" s="105" cm="1">
        <f t="array" ref="T356">IFERROR(INDEX(EDF[[Etat Physique]:[Etat Physique]], MATCH(1, (EDF[[Nom]:[Nom]]=$D$4)*(EDF[[Date]:[Date]]=Fitness[[#This Row],[Date]]), 0)),"")</f>
        <v>3</v>
      </c>
      <c r="U356" s="105">
        <f t="shared" si="7"/>
        <v>2.6666666666666665</v>
      </c>
      <c r="V356" s="105" cm="1">
        <f t="array" ref="V356">IFERROR(INDEX(EDF[[Hydratation]:[Hydratation]], MATCH(1, (EDF[[Nom]:[Nom]]=$D$4)*(EDF[[Date]:[Date]]=Fitness[[#This Row],[Date]]), 0)),"")</f>
        <v>3</v>
      </c>
      <c r="W356" s="105">
        <f t="shared" si="8"/>
        <v>2.6666666666666665</v>
      </c>
      <c r="X356" s="105" cm="1">
        <f t="array" ref="X356">IFERROR(INDEX(EDF[[Nutrition]:[Nutrition]], MATCH(1, (EDF[[Nom]:[Nom]]=$D$4)*(EDF[[Date]:[Date]]=Fitness[[#This Row],[Date]]), 0)),"")</f>
        <v>4</v>
      </c>
      <c r="Y356" s="105">
        <f t="shared" si="9"/>
        <v>4</v>
      </c>
      <c r="Z356" s="5" t="str" cm="1">
        <f t="array" ref="Z356">IFERROR(INDEX(RPE[[Investissement du jour]:[Investissement du jour]], MATCH(1, (RPE[[Nom]:[Nom]]=$D$4)*(RPE[[Date]:[Date]]=Fitness[[#This Row],[Date]]), 0)), "")</f>
        <v/>
      </c>
      <c r="AB356" s="4"/>
      <c r="AC356" s="4"/>
      <c r="AF356" s="4"/>
      <c r="AG356" s="4"/>
      <c r="AH356" s="4"/>
      <c r="AI356" s="4"/>
      <c r="AJ356" s="4"/>
      <c r="AL356" s="4"/>
      <c r="AM356" s="4"/>
      <c r="AP356" s="4"/>
      <c r="AQ356" s="4"/>
      <c r="AR356" s="4"/>
      <c r="AS356" s="4"/>
      <c r="AT356" s="4"/>
      <c r="AU356" s="4"/>
      <c r="AV356" s="4"/>
    </row>
    <row r="357" spans="3:48" x14ac:dyDescent="0.2">
      <c r="C357" s="95">
        <f t="shared" si="178"/>
        <v>45352</v>
      </c>
      <c r="D357" s="96">
        <v>45352</v>
      </c>
      <c r="E357" s="106" cm="1">
        <f t="array" ref="E357">IFERROR(INDEX(RPE[[sRPE_tot]:[sRPE_tot]], MATCH(1, (RPE[[Nom]:[Nom]]=$D$4)*(RPE[[Date]:[Date]]=Fitness[[#This Row],[Date]]), 0)), 0)</f>
        <v>0</v>
      </c>
      <c r="F357" s="106">
        <f t="shared" si="191"/>
        <v>0</v>
      </c>
      <c r="G357" s="106">
        <f t="shared" si="192"/>
        <v>0</v>
      </c>
      <c r="H357" s="106">
        <f t="shared" si="193"/>
        <v>0</v>
      </c>
      <c r="I357" s="106">
        <f>IFERROR(Fitness[[#This Row],[Charge moy]]/Fitness[[#This Row],[ET (SD)]], 0)</f>
        <v>0</v>
      </c>
      <c r="J357" s="106">
        <f>IFERROR(Fitness[[#This Row],[Charge hebdo]]*Fitness[[#This Row],[Monotonie]], 0)</f>
        <v>0</v>
      </c>
      <c r="K357" s="106">
        <f>IFERROR(Fitness[[#This Row],[Charge hebdo]]-Fitness[[#This Row],[Fatigue]], 0)</f>
        <v>0</v>
      </c>
      <c r="L357" s="105" cm="1">
        <f t="array" ref="L357">IFERROR(INDEX(EDF[[Total EDF]:[Total EDF]], MATCH(1, (EDF[[Nom]:[Nom]]=$D$4)*(EDF[[Date]:[Date]]=Fitness[[#This Row],[Date]]), 0)),"")</f>
        <v>17</v>
      </c>
      <c r="M357" s="105">
        <f t="shared" si="177"/>
        <v>17.25</v>
      </c>
      <c r="N357" s="105" cm="1">
        <f t="array" ref="N357">IFERROR(INDEX(EDF[[Humeur]:[Humeur]], MATCH(1, (EDF[[Nom]:[Nom]]=$D$4)*(EDF[[Date]:[Date]]=Fitness[[#This Row],[Date]]), 0)),"")</f>
        <v>3</v>
      </c>
      <c r="O357" s="105">
        <f t="shared" si="4"/>
        <v>2.75</v>
      </c>
      <c r="P357" s="105" cm="1">
        <f t="array" ref="P357">IFERROR(INDEX(EDF[[Stress]:[Stress]], MATCH(1, (EDF[[Nom]:[Nom]]=$D$4)*(EDF[[Date]:[Date]]=Fitness[[#This Row],[Date]]), 0)),"")</f>
        <v>3</v>
      </c>
      <c r="Q357" s="105">
        <f t="shared" si="5"/>
        <v>2.75</v>
      </c>
      <c r="R357" s="105" cm="1">
        <f t="array" ref="R357">IFERROR(INDEX(EDF[[Sommeil]:[Sommeil]], MATCH(1, (EDF[[Nom]:[Nom]]=$D$4)*(EDF[[Date]:[Date]]=Fitness[[#This Row],[Date]]), 0)),"")</f>
        <v>2</v>
      </c>
      <c r="S357" s="105">
        <f t="shared" si="6"/>
        <v>2.25</v>
      </c>
      <c r="T357" s="105" cm="1">
        <f t="array" ref="T357">IFERROR(INDEX(EDF[[Etat Physique]:[Etat Physique]], MATCH(1, (EDF[[Nom]:[Nom]]=$D$4)*(EDF[[Date]:[Date]]=Fitness[[#This Row],[Date]]), 0)),"")</f>
        <v>3</v>
      </c>
      <c r="U357" s="105">
        <f t="shared" si="7"/>
        <v>2.75</v>
      </c>
      <c r="V357" s="105" cm="1">
        <f t="array" ref="V357">IFERROR(INDEX(EDF[[Hydratation]:[Hydratation]], MATCH(1, (EDF[[Nom]:[Nom]]=$D$4)*(EDF[[Date]:[Date]]=Fitness[[#This Row],[Date]]), 0)),"")</f>
        <v>2</v>
      </c>
      <c r="W357" s="105">
        <f t="shared" si="8"/>
        <v>2.75</v>
      </c>
      <c r="X357" s="105" cm="1">
        <f t="array" ref="X357">IFERROR(INDEX(EDF[[Nutrition]:[Nutrition]], MATCH(1, (EDF[[Nom]:[Nom]]=$D$4)*(EDF[[Date]:[Date]]=Fitness[[#This Row],[Date]]), 0)),"")</f>
        <v>4</v>
      </c>
      <c r="Y357" s="105">
        <f t="shared" si="9"/>
        <v>4</v>
      </c>
      <c r="Z357" s="5" t="str" cm="1">
        <f t="array" ref="Z357">IFERROR(INDEX(RPE[[Investissement du jour]:[Investissement du jour]], MATCH(1, (RPE[[Nom]:[Nom]]=$D$4)*(RPE[[Date]:[Date]]=Fitness[[#This Row],[Date]]), 0)), "")</f>
        <v/>
      </c>
      <c r="AB357" s="4"/>
      <c r="AC357" s="4"/>
      <c r="AF357" s="4"/>
      <c r="AG357" s="4"/>
      <c r="AH357" s="4"/>
      <c r="AI357" s="4"/>
      <c r="AJ357" s="4"/>
      <c r="AL357" s="4"/>
      <c r="AM357" s="4"/>
      <c r="AP357" s="4"/>
      <c r="AQ357" s="4"/>
      <c r="AR357" s="4"/>
      <c r="AS357" s="4"/>
      <c r="AT357" s="4"/>
      <c r="AU357" s="4"/>
      <c r="AV357" s="4"/>
    </row>
    <row r="358" spans="3:48" x14ac:dyDescent="0.2">
      <c r="C358" s="95">
        <f t="shared" si="178"/>
        <v>45353</v>
      </c>
      <c r="D358" s="96">
        <v>45353</v>
      </c>
      <c r="E358" s="106" cm="1">
        <f t="array" ref="E358">IFERROR(INDEX(RPE[[sRPE_tot]:[sRPE_tot]], MATCH(1, (RPE[[Nom]:[Nom]]=$D$4)*(RPE[[Date]:[Date]]=Fitness[[#This Row],[Date]]), 0)), 0)</f>
        <v>0</v>
      </c>
      <c r="F358" s="106">
        <f t="shared" si="191"/>
        <v>0</v>
      </c>
      <c r="G358" s="106">
        <f t="shared" si="192"/>
        <v>0</v>
      </c>
      <c r="H358" s="106">
        <f t="shared" si="193"/>
        <v>0</v>
      </c>
      <c r="I358" s="106">
        <f>IFERROR(Fitness[[#This Row],[Charge moy]]/Fitness[[#This Row],[ET (SD)]], 0)</f>
        <v>0</v>
      </c>
      <c r="J358" s="106">
        <f>IFERROR(Fitness[[#This Row],[Charge hebdo]]*Fitness[[#This Row],[Monotonie]], 0)</f>
        <v>0</v>
      </c>
      <c r="K358" s="106">
        <f>IFERROR(Fitness[[#This Row],[Charge hebdo]]-Fitness[[#This Row],[Fatigue]], 0)</f>
        <v>0</v>
      </c>
      <c r="L358" s="105" t="str" cm="1">
        <f t="array" ref="L358">IFERROR(INDEX(EDF[[Total EDF]:[Total EDF]], MATCH(1, (EDF[[Nom]:[Nom]]=$D$4)*(EDF[[Date]:[Date]]=Fitness[[#This Row],[Date]]), 0)),"")</f>
        <v/>
      </c>
      <c r="M358" s="105">
        <f t="shared" si="177"/>
        <v>17.25</v>
      </c>
      <c r="N358" s="105" t="str" cm="1">
        <f t="array" ref="N358">IFERROR(INDEX(EDF[[Humeur]:[Humeur]], MATCH(1, (EDF[[Nom]:[Nom]]=$D$4)*(EDF[[Date]:[Date]]=Fitness[[#This Row],[Date]]), 0)),"")</f>
        <v/>
      </c>
      <c r="O358" s="105">
        <f t="shared" si="4"/>
        <v>2.75</v>
      </c>
      <c r="P358" s="105" t="str" cm="1">
        <f t="array" ref="P358">IFERROR(INDEX(EDF[[Stress]:[Stress]], MATCH(1, (EDF[[Nom]:[Nom]]=$D$4)*(EDF[[Date]:[Date]]=Fitness[[#This Row],[Date]]), 0)),"")</f>
        <v/>
      </c>
      <c r="Q358" s="105">
        <f t="shared" si="5"/>
        <v>2.75</v>
      </c>
      <c r="R358" s="105" t="str" cm="1">
        <f t="array" ref="R358">IFERROR(INDEX(EDF[[Sommeil]:[Sommeil]], MATCH(1, (EDF[[Nom]:[Nom]]=$D$4)*(EDF[[Date]:[Date]]=Fitness[[#This Row],[Date]]), 0)),"")</f>
        <v/>
      </c>
      <c r="S358" s="105">
        <f t="shared" si="6"/>
        <v>2.25</v>
      </c>
      <c r="T358" s="105" t="str" cm="1">
        <f t="array" ref="T358">IFERROR(INDEX(EDF[[Etat Physique]:[Etat Physique]], MATCH(1, (EDF[[Nom]:[Nom]]=$D$4)*(EDF[[Date]:[Date]]=Fitness[[#This Row],[Date]]), 0)),"")</f>
        <v/>
      </c>
      <c r="U358" s="105">
        <f t="shared" si="7"/>
        <v>2.75</v>
      </c>
      <c r="V358" s="105" t="str" cm="1">
        <f t="array" ref="V358">IFERROR(INDEX(EDF[[Hydratation]:[Hydratation]], MATCH(1, (EDF[[Nom]:[Nom]]=$D$4)*(EDF[[Date]:[Date]]=Fitness[[#This Row],[Date]]), 0)),"")</f>
        <v/>
      </c>
      <c r="W358" s="105">
        <f t="shared" si="8"/>
        <v>2.75</v>
      </c>
      <c r="X358" s="105" t="str" cm="1">
        <f t="array" ref="X358">IFERROR(INDEX(EDF[[Nutrition]:[Nutrition]], MATCH(1, (EDF[[Nom]:[Nom]]=$D$4)*(EDF[[Date]:[Date]]=Fitness[[#This Row],[Date]]), 0)),"")</f>
        <v/>
      </c>
      <c r="Y358" s="105">
        <f t="shared" si="9"/>
        <v>4</v>
      </c>
      <c r="Z358" s="5" t="str" cm="1">
        <f t="array" ref="Z358">IFERROR(INDEX(RPE[[Investissement du jour]:[Investissement du jour]], MATCH(1, (RPE[[Nom]:[Nom]]=$D$4)*(RPE[[Date]:[Date]]=Fitness[[#This Row],[Date]]), 0)), "")</f>
        <v/>
      </c>
      <c r="AB358" s="4"/>
      <c r="AC358" s="4"/>
      <c r="AF358" s="4"/>
      <c r="AG358" s="4"/>
      <c r="AH358" s="4"/>
      <c r="AI358" s="4"/>
      <c r="AJ358" s="4"/>
      <c r="AL358" s="4"/>
      <c r="AM358" s="4"/>
      <c r="AP358" s="4"/>
      <c r="AQ358" s="4"/>
      <c r="AR358" s="4"/>
      <c r="AS358" s="4"/>
      <c r="AT358" s="4"/>
      <c r="AU358" s="4"/>
      <c r="AV358" s="4"/>
    </row>
    <row r="359" spans="3:48" x14ac:dyDescent="0.2">
      <c r="C359" s="95">
        <f t="shared" si="178"/>
        <v>45354</v>
      </c>
      <c r="D359" s="96">
        <v>45354</v>
      </c>
      <c r="E359" s="106" cm="1">
        <f t="array" ref="E359">IFERROR(INDEX(RPE[[sRPE_tot]:[sRPE_tot]], MATCH(1, (RPE[[Nom]:[Nom]]=$D$4)*(RPE[[Date]:[Date]]=Fitness[[#This Row],[Date]]), 0)), 0)</f>
        <v>0</v>
      </c>
      <c r="F359" s="106">
        <f t="shared" si="191"/>
        <v>0</v>
      </c>
      <c r="G359" s="106">
        <f t="shared" si="192"/>
        <v>0</v>
      </c>
      <c r="H359" s="106">
        <f t="shared" si="193"/>
        <v>0</v>
      </c>
      <c r="I359" s="106">
        <f>IFERROR(Fitness[[#This Row],[Charge moy]]/Fitness[[#This Row],[ET (SD)]], 0)</f>
        <v>0</v>
      </c>
      <c r="J359" s="106">
        <f>IFERROR(Fitness[[#This Row],[Charge hebdo]]*Fitness[[#This Row],[Monotonie]], 0)</f>
        <v>0</v>
      </c>
      <c r="K359" s="106">
        <f>IFERROR(Fitness[[#This Row],[Charge hebdo]]-Fitness[[#This Row],[Fatigue]], 0)</f>
        <v>0</v>
      </c>
      <c r="L359" s="105" t="str" cm="1">
        <f t="array" ref="L359">IFERROR(INDEX(EDF[[Total EDF]:[Total EDF]], MATCH(1, (EDF[[Nom]:[Nom]]=$D$4)*(EDF[[Date]:[Date]]=Fitness[[#This Row],[Date]]), 0)),"")</f>
        <v/>
      </c>
      <c r="M359" s="105">
        <f t="shared" si="177"/>
        <v>17.25</v>
      </c>
      <c r="N359" s="105" t="str" cm="1">
        <f t="array" ref="N359">IFERROR(INDEX(EDF[[Humeur]:[Humeur]], MATCH(1, (EDF[[Nom]:[Nom]]=$D$4)*(EDF[[Date]:[Date]]=Fitness[[#This Row],[Date]]), 0)),"")</f>
        <v/>
      </c>
      <c r="O359" s="105">
        <f t="shared" ref="O359" si="230">IFERROR(AVERAGE(N352:N358), "")</f>
        <v>2.75</v>
      </c>
      <c r="P359" s="105" t="str" cm="1">
        <f t="array" ref="P359">IFERROR(INDEX(EDF[[Stress]:[Stress]], MATCH(1, (EDF[[Nom]:[Nom]]=$D$4)*(EDF[[Date]:[Date]]=Fitness[[#This Row],[Date]]), 0)),"")</f>
        <v/>
      </c>
      <c r="Q359" s="105">
        <f t="shared" ref="Q359" si="231">IFERROR(AVERAGE(P352:P358), "")</f>
        <v>2.75</v>
      </c>
      <c r="R359" s="105" t="str" cm="1">
        <f t="array" ref="R359">IFERROR(INDEX(EDF[[Sommeil]:[Sommeil]], MATCH(1, (EDF[[Nom]:[Nom]]=$D$4)*(EDF[[Date]:[Date]]=Fitness[[#This Row],[Date]]), 0)),"")</f>
        <v/>
      </c>
      <c r="S359" s="105">
        <f t="shared" ref="S359" si="232">IFERROR(AVERAGE(R352:R358), "")</f>
        <v>2.25</v>
      </c>
      <c r="T359" s="105" t="str" cm="1">
        <f t="array" ref="T359">IFERROR(INDEX(EDF[[Etat Physique]:[Etat Physique]], MATCH(1, (EDF[[Nom]:[Nom]]=$D$4)*(EDF[[Date]:[Date]]=Fitness[[#This Row],[Date]]), 0)),"")</f>
        <v/>
      </c>
      <c r="U359" s="105">
        <f t="shared" ref="U359" si="233">IFERROR(AVERAGE(T352:T358), "")</f>
        <v>2.75</v>
      </c>
      <c r="V359" s="105" t="str" cm="1">
        <f t="array" ref="V359">IFERROR(INDEX(EDF[[Hydratation]:[Hydratation]], MATCH(1, (EDF[[Nom]:[Nom]]=$D$4)*(EDF[[Date]:[Date]]=Fitness[[#This Row],[Date]]), 0)),"")</f>
        <v/>
      </c>
      <c r="W359" s="105">
        <f t="shared" ref="W359" si="234">IFERROR(AVERAGE(V352:V358), "")</f>
        <v>2.75</v>
      </c>
      <c r="X359" s="105" t="str" cm="1">
        <f t="array" ref="X359">IFERROR(INDEX(EDF[[Nutrition]:[Nutrition]], MATCH(1, (EDF[[Nom]:[Nom]]=$D$4)*(EDF[[Date]:[Date]]=Fitness[[#This Row],[Date]]), 0)),"")</f>
        <v/>
      </c>
      <c r="Y359" s="105">
        <f t="shared" ref="Y359" si="235">IFERROR(AVERAGE(X352:X358), "")</f>
        <v>4</v>
      </c>
      <c r="Z359" s="5" t="str" cm="1">
        <f t="array" ref="Z359">IFERROR(INDEX(RPE[[Investissement du jour]:[Investissement du jour]], MATCH(1, (RPE[[Nom]:[Nom]]=$D$4)*(RPE[[Date]:[Date]]=Fitness[[#This Row],[Date]]), 0)), "")</f>
        <v/>
      </c>
      <c r="AB359" s="4"/>
      <c r="AC359" s="4"/>
      <c r="AF359" s="4"/>
      <c r="AG359" s="4"/>
      <c r="AH359" s="4"/>
      <c r="AI359" s="4"/>
      <c r="AJ359" s="4"/>
      <c r="AL359" s="4"/>
      <c r="AM359" s="4"/>
      <c r="AP359" s="4"/>
      <c r="AQ359" s="4"/>
      <c r="AR359" s="4"/>
      <c r="AS359" s="4"/>
      <c r="AT359" s="4"/>
      <c r="AU359" s="4"/>
      <c r="AV359" s="4"/>
    </row>
    <row r="360" spans="3:48" x14ac:dyDescent="0.2">
      <c r="C360" s="95">
        <f t="shared" si="178"/>
        <v>45355</v>
      </c>
      <c r="D360" s="96">
        <v>45355</v>
      </c>
      <c r="E360" s="106" cm="1">
        <f t="array" ref="E360">IFERROR(INDEX(RPE[[sRPE_tot]:[sRPE_tot]], MATCH(1, (RPE[[Nom]:[Nom]]=$D$4)*(RPE[[Date]:[Date]]=Fitness[[#This Row],[Date]]), 0)), 0)</f>
        <v>0</v>
      </c>
      <c r="F360" s="106">
        <f t="shared" si="191"/>
        <v>0</v>
      </c>
      <c r="G360" s="106">
        <f t="shared" si="192"/>
        <v>0</v>
      </c>
      <c r="H360" s="106">
        <f t="shared" si="193"/>
        <v>0</v>
      </c>
      <c r="I360" s="106">
        <f>IFERROR(Fitness[[#This Row],[Charge moy]]/Fitness[[#This Row],[ET (SD)]], 0)</f>
        <v>0</v>
      </c>
      <c r="J360" s="106">
        <f>IFERROR(Fitness[[#This Row],[Charge hebdo]]*Fitness[[#This Row],[Monotonie]], 0)</f>
        <v>0</v>
      </c>
      <c r="K360" s="106">
        <f>IFERROR(Fitness[[#This Row],[Charge hebdo]]-Fitness[[#This Row],[Fatigue]], 0)</f>
        <v>0</v>
      </c>
      <c r="L360" s="105" t="str" cm="1">
        <f t="array" ref="L360">IFERROR(INDEX(EDF[[Total EDF]:[Total EDF]], MATCH(1, (EDF[[Nom]:[Nom]]=$D$4)*(EDF[[Date]:[Date]]=Fitness[[#This Row],[Date]]), 0)),"")</f>
        <v/>
      </c>
      <c r="M360" s="105">
        <f t="shared" si="177"/>
        <v>17.25</v>
      </c>
      <c r="N360" s="105" t="str" cm="1">
        <f t="array" ref="N360">IFERROR(INDEX(EDF[[Humeur]:[Humeur]], MATCH(1, (EDF[[Nom]:[Nom]]=$D$4)*(EDF[[Date]:[Date]]=Fitness[[#This Row],[Date]]), 0)),"")</f>
        <v/>
      </c>
      <c r="O360" s="105">
        <f t="shared" si="4"/>
        <v>2.75</v>
      </c>
      <c r="P360" s="105" t="str" cm="1">
        <f t="array" ref="P360">IFERROR(INDEX(EDF[[Stress]:[Stress]], MATCH(1, (EDF[[Nom]:[Nom]]=$D$4)*(EDF[[Date]:[Date]]=Fitness[[#This Row],[Date]]), 0)),"")</f>
        <v/>
      </c>
      <c r="Q360" s="105">
        <f t="shared" si="5"/>
        <v>2.75</v>
      </c>
      <c r="R360" s="105" t="str" cm="1">
        <f t="array" ref="R360">IFERROR(INDEX(EDF[[Sommeil]:[Sommeil]], MATCH(1, (EDF[[Nom]:[Nom]]=$D$4)*(EDF[[Date]:[Date]]=Fitness[[#This Row],[Date]]), 0)),"")</f>
        <v/>
      </c>
      <c r="S360" s="105">
        <f t="shared" si="6"/>
        <v>2.25</v>
      </c>
      <c r="T360" s="105" t="str" cm="1">
        <f t="array" ref="T360">IFERROR(INDEX(EDF[[Etat Physique]:[Etat Physique]], MATCH(1, (EDF[[Nom]:[Nom]]=$D$4)*(EDF[[Date]:[Date]]=Fitness[[#This Row],[Date]]), 0)),"")</f>
        <v/>
      </c>
      <c r="U360" s="105">
        <f t="shared" si="7"/>
        <v>2.75</v>
      </c>
      <c r="V360" s="105" t="str" cm="1">
        <f t="array" ref="V360">IFERROR(INDEX(EDF[[Hydratation]:[Hydratation]], MATCH(1, (EDF[[Nom]:[Nom]]=$D$4)*(EDF[[Date]:[Date]]=Fitness[[#This Row],[Date]]), 0)),"")</f>
        <v/>
      </c>
      <c r="W360" s="105">
        <f t="shared" si="8"/>
        <v>2.75</v>
      </c>
      <c r="X360" s="105" t="str" cm="1">
        <f t="array" ref="X360">IFERROR(INDEX(EDF[[Nutrition]:[Nutrition]], MATCH(1, (EDF[[Nom]:[Nom]]=$D$4)*(EDF[[Date]:[Date]]=Fitness[[#This Row],[Date]]), 0)),"")</f>
        <v/>
      </c>
      <c r="Y360" s="105">
        <f t="shared" si="9"/>
        <v>4</v>
      </c>
      <c r="Z360" s="5" t="str" cm="1">
        <f t="array" ref="Z360">IFERROR(INDEX(RPE[[Investissement du jour]:[Investissement du jour]], MATCH(1, (RPE[[Nom]:[Nom]]=$D$4)*(RPE[[Date]:[Date]]=Fitness[[#This Row],[Date]]), 0)), "")</f>
        <v/>
      </c>
      <c r="AB360" s="4"/>
      <c r="AC360" s="4"/>
      <c r="AF360" s="4"/>
      <c r="AG360" s="4"/>
      <c r="AH360" s="4"/>
      <c r="AI360" s="4"/>
      <c r="AJ360" s="4"/>
      <c r="AL360" s="4"/>
      <c r="AM360" s="4"/>
      <c r="AP360" s="4"/>
      <c r="AQ360" s="4"/>
      <c r="AR360" s="4"/>
      <c r="AS360" s="4"/>
      <c r="AT360" s="4"/>
      <c r="AU360" s="4"/>
      <c r="AV360" s="4"/>
    </row>
    <row r="361" spans="3:48" x14ac:dyDescent="0.2">
      <c r="C361" s="95">
        <f t="shared" si="178"/>
        <v>45356</v>
      </c>
      <c r="D361" s="96">
        <v>45356</v>
      </c>
      <c r="E361" s="106" cm="1">
        <f t="array" ref="E361">IFERROR(INDEX(RPE[[sRPE_tot]:[sRPE_tot]], MATCH(1, (RPE[[Nom]:[Nom]]=$D$4)*(RPE[[Date]:[Date]]=Fitness[[#This Row],[Date]]), 0)), 0)</f>
        <v>0</v>
      </c>
      <c r="F361" s="106">
        <f t="shared" si="191"/>
        <v>0</v>
      </c>
      <c r="G361" s="106">
        <f t="shared" si="192"/>
        <v>0</v>
      </c>
      <c r="H361" s="106">
        <f t="shared" si="193"/>
        <v>0</v>
      </c>
      <c r="I361" s="106">
        <f>IFERROR(Fitness[[#This Row],[Charge moy]]/Fitness[[#This Row],[ET (SD)]], 0)</f>
        <v>0</v>
      </c>
      <c r="J361" s="106">
        <f>IFERROR(Fitness[[#This Row],[Charge hebdo]]*Fitness[[#This Row],[Monotonie]], 0)</f>
        <v>0</v>
      </c>
      <c r="K361" s="106">
        <f>IFERROR(Fitness[[#This Row],[Charge hebdo]]-Fitness[[#This Row],[Fatigue]], 0)</f>
        <v>0</v>
      </c>
      <c r="L361" s="105" t="str" cm="1">
        <f t="array" ref="L361">IFERROR(INDEX(EDF[[Total EDF]:[Total EDF]], MATCH(1, (EDF[[Nom]:[Nom]]=$D$4)*(EDF[[Date]:[Date]]=Fitness[[#This Row],[Date]]), 0)),"")</f>
        <v/>
      </c>
      <c r="M361" s="105">
        <f t="shared" si="177"/>
        <v>17.25</v>
      </c>
      <c r="N361" s="105" t="str" cm="1">
        <f t="array" ref="N361">IFERROR(INDEX(EDF[[Humeur]:[Humeur]], MATCH(1, (EDF[[Nom]:[Nom]]=$D$4)*(EDF[[Date]:[Date]]=Fitness[[#This Row],[Date]]), 0)),"")</f>
        <v/>
      </c>
      <c r="O361" s="105">
        <f t="shared" ref="O361" si="236">IFERROR(AVERAGE(N354:N360), "")</f>
        <v>2.75</v>
      </c>
      <c r="P361" s="105" t="str" cm="1">
        <f t="array" ref="P361">IFERROR(INDEX(EDF[[Stress]:[Stress]], MATCH(1, (EDF[[Nom]:[Nom]]=$D$4)*(EDF[[Date]:[Date]]=Fitness[[#This Row],[Date]]), 0)),"")</f>
        <v/>
      </c>
      <c r="Q361" s="105">
        <f t="shared" ref="Q361" si="237">IFERROR(AVERAGE(P354:P360), "")</f>
        <v>2.75</v>
      </c>
      <c r="R361" s="105" t="str" cm="1">
        <f t="array" ref="R361">IFERROR(INDEX(EDF[[Sommeil]:[Sommeil]], MATCH(1, (EDF[[Nom]:[Nom]]=$D$4)*(EDF[[Date]:[Date]]=Fitness[[#This Row],[Date]]), 0)),"")</f>
        <v/>
      </c>
      <c r="S361" s="105">
        <f t="shared" ref="S361" si="238">IFERROR(AVERAGE(R354:R360), "")</f>
        <v>2.25</v>
      </c>
      <c r="T361" s="105" t="str" cm="1">
        <f t="array" ref="T361">IFERROR(INDEX(EDF[[Etat Physique]:[Etat Physique]], MATCH(1, (EDF[[Nom]:[Nom]]=$D$4)*(EDF[[Date]:[Date]]=Fitness[[#This Row],[Date]]), 0)),"")</f>
        <v/>
      </c>
      <c r="U361" s="105">
        <f t="shared" ref="U361" si="239">IFERROR(AVERAGE(T354:T360), "")</f>
        <v>2.75</v>
      </c>
      <c r="V361" s="105" t="str" cm="1">
        <f t="array" ref="V361">IFERROR(INDEX(EDF[[Hydratation]:[Hydratation]], MATCH(1, (EDF[[Nom]:[Nom]]=$D$4)*(EDF[[Date]:[Date]]=Fitness[[#This Row],[Date]]), 0)),"")</f>
        <v/>
      </c>
      <c r="W361" s="105">
        <f t="shared" ref="W361" si="240">IFERROR(AVERAGE(V354:V360), "")</f>
        <v>2.75</v>
      </c>
      <c r="X361" s="105" t="str" cm="1">
        <f t="array" ref="X361">IFERROR(INDEX(EDF[[Nutrition]:[Nutrition]], MATCH(1, (EDF[[Nom]:[Nom]]=$D$4)*(EDF[[Date]:[Date]]=Fitness[[#This Row],[Date]]), 0)),"")</f>
        <v/>
      </c>
      <c r="Y361" s="105">
        <f t="shared" ref="Y361" si="241">IFERROR(AVERAGE(X354:X360), "")</f>
        <v>4</v>
      </c>
      <c r="Z361" s="5" t="str" cm="1">
        <f t="array" ref="Z361">IFERROR(INDEX(RPE[[Investissement du jour]:[Investissement du jour]], MATCH(1, (RPE[[Nom]:[Nom]]=$D$4)*(RPE[[Date]:[Date]]=Fitness[[#This Row],[Date]]), 0)), "")</f>
        <v/>
      </c>
      <c r="AB361" s="4"/>
      <c r="AC361" s="4"/>
      <c r="AF361" s="4"/>
      <c r="AG361" s="4"/>
      <c r="AH361" s="4"/>
      <c r="AI361" s="4"/>
      <c r="AJ361" s="4"/>
      <c r="AL361" s="4"/>
      <c r="AM361" s="4"/>
      <c r="AP361" s="4"/>
      <c r="AQ361" s="4"/>
      <c r="AR361" s="4"/>
      <c r="AS361" s="4"/>
      <c r="AT361" s="4"/>
      <c r="AU361" s="4"/>
      <c r="AV361" s="4"/>
    </row>
    <row r="362" spans="3:48" x14ac:dyDescent="0.2">
      <c r="C362" s="95">
        <f t="shared" si="178"/>
        <v>45357</v>
      </c>
      <c r="D362" s="96">
        <v>45357</v>
      </c>
      <c r="E362" s="106" cm="1">
        <f t="array" ref="E362">IFERROR(INDEX(RPE[[sRPE_tot]:[sRPE_tot]], MATCH(1, (RPE[[Nom]:[Nom]]=$D$4)*(RPE[[Date]:[Date]]=Fitness[[#This Row],[Date]]), 0)), 0)</f>
        <v>0</v>
      </c>
      <c r="F362" s="106">
        <f t="shared" si="191"/>
        <v>0</v>
      </c>
      <c r="G362" s="106">
        <f t="shared" si="192"/>
        <v>0</v>
      </c>
      <c r="H362" s="106">
        <f t="shared" si="193"/>
        <v>0</v>
      </c>
      <c r="I362" s="106">
        <f>IFERROR(Fitness[[#This Row],[Charge moy]]/Fitness[[#This Row],[ET (SD)]], 0)</f>
        <v>0</v>
      </c>
      <c r="J362" s="106">
        <f>IFERROR(Fitness[[#This Row],[Charge hebdo]]*Fitness[[#This Row],[Monotonie]], 0)</f>
        <v>0</v>
      </c>
      <c r="K362" s="106">
        <f>IFERROR(Fitness[[#This Row],[Charge hebdo]]-Fitness[[#This Row],[Fatigue]], 0)</f>
        <v>0</v>
      </c>
      <c r="L362" s="105" t="str" cm="1">
        <f t="array" ref="L362">IFERROR(INDEX(EDF[[Total EDF]:[Total EDF]], MATCH(1, (EDF[[Nom]:[Nom]]=$D$4)*(EDF[[Date]:[Date]]=Fitness[[#This Row],[Date]]), 0)),"")</f>
        <v/>
      </c>
      <c r="M362" s="105">
        <f t="shared" si="177"/>
        <v>16.666666666666668</v>
      </c>
      <c r="N362" s="105" t="str" cm="1">
        <f t="array" ref="N362">IFERROR(INDEX(EDF[[Humeur]:[Humeur]], MATCH(1, (EDF[[Nom]:[Nom]]=$D$4)*(EDF[[Date]:[Date]]=Fitness[[#This Row],[Date]]), 0)),"")</f>
        <v/>
      </c>
      <c r="O362" s="105">
        <f t="shared" si="4"/>
        <v>2.6666666666666665</v>
      </c>
      <c r="P362" s="105" t="str" cm="1">
        <f t="array" ref="P362">IFERROR(INDEX(EDF[[Stress]:[Stress]], MATCH(1, (EDF[[Nom]:[Nom]]=$D$4)*(EDF[[Date]:[Date]]=Fitness[[#This Row],[Date]]), 0)),"")</f>
        <v/>
      </c>
      <c r="Q362" s="105">
        <f t="shared" si="5"/>
        <v>2.6666666666666665</v>
      </c>
      <c r="R362" s="105" t="str" cm="1">
        <f t="array" ref="R362">IFERROR(INDEX(EDF[[Sommeil]:[Sommeil]], MATCH(1, (EDF[[Nom]:[Nom]]=$D$4)*(EDF[[Date]:[Date]]=Fitness[[#This Row],[Date]]), 0)),"")</f>
        <v/>
      </c>
      <c r="S362" s="105">
        <f t="shared" si="6"/>
        <v>2</v>
      </c>
      <c r="T362" s="105" t="str" cm="1">
        <f t="array" ref="T362">IFERROR(INDEX(EDF[[Etat Physique]:[Etat Physique]], MATCH(1, (EDF[[Nom]:[Nom]]=$D$4)*(EDF[[Date]:[Date]]=Fitness[[#This Row],[Date]]), 0)),"")</f>
        <v/>
      </c>
      <c r="U362" s="105">
        <f t="shared" si="7"/>
        <v>2.6666666666666665</v>
      </c>
      <c r="V362" s="105" t="str" cm="1">
        <f t="array" ref="V362">IFERROR(INDEX(EDF[[Hydratation]:[Hydratation]], MATCH(1, (EDF[[Nom]:[Nom]]=$D$4)*(EDF[[Date]:[Date]]=Fitness[[#This Row],[Date]]), 0)),"")</f>
        <v/>
      </c>
      <c r="W362" s="105">
        <f t="shared" si="8"/>
        <v>2.6666666666666665</v>
      </c>
      <c r="X362" s="105" t="str" cm="1">
        <f t="array" ref="X362">IFERROR(INDEX(EDF[[Nutrition]:[Nutrition]], MATCH(1, (EDF[[Nom]:[Nom]]=$D$4)*(EDF[[Date]:[Date]]=Fitness[[#This Row],[Date]]), 0)),"")</f>
        <v/>
      </c>
      <c r="Y362" s="105">
        <f t="shared" si="9"/>
        <v>4</v>
      </c>
      <c r="Z362" s="5" t="str" cm="1">
        <f t="array" ref="Z362">IFERROR(INDEX(RPE[[Investissement du jour]:[Investissement du jour]], MATCH(1, (RPE[[Nom]:[Nom]]=$D$4)*(RPE[[Date]:[Date]]=Fitness[[#This Row],[Date]]), 0)), "")</f>
        <v/>
      </c>
      <c r="AB362" s="4"/>
      <c r="AC362" s="4"/>
      <c r="AF362" s="4"/>
      <c r="AG362" s="4"/>
      <c r="AH362" s="4"/>
      <c r="AI362" s="4"/>
      <c r="AJ362" s="4"/>
      <c r="AL362" s="4"/>
      <c r="AM362" s="4"/>
      <c r="AP362" s="4"/>
      <c r="AQ362" s="4"/>
      <c r="AR362" s="4"/>
      <c r="AS362" s="4"/>
      <c r="AT362" s="4"/>
      <c r="AU362" s="4"/>
      <c r="AV362" s="4"/>
    </row>
    <row r="363" spans="3:48" x14ac:dyDescent="0.2">
      <c r="C363" s="95">
        <f t="shared" si="178"/>
        <v>45358</v>
      </c>
      <c r="D363" s="96">
        <v>45358</v>
      </c>
      <c r="E363" s="106" cm="1">
        <f t="array" ref="E363">IFERROR(INDEX(RPE[[sRPE_tot]:[sRPE_tot]], MATCH(1, (RPE[[Nom]:[Nom]]=$D$4)*(RPE[[Date]:[Date]]=Fitness[[#This Row],[Date]]), 0)), 0)</f>
        <v>0</v>
      </c>
      <c r="F363" s="106">
        <f t="shared" si="191"/>
        <v>0</v>
      </c>
      <c r="G363" s="106">
        <f t="shared" si="192"/>
        <v>0</v>
      </c>
      <c r="H363" s="106">
        <f t="shared" si="193"/>
        <v>0</v>
      </c>
      <c r="I363" s="106">
        <f>IFERROR(Fitness[[#This Row],[Charge moy]]/Fitness[[#This Row],[ET (SD)]], 0)</f>
        <v>0</v>
      </c>
      <c r="J363" s="106">
        <f>IFERROR(Fitness[[#This Row],[Charge hebdo]]*Fitness[[#This Row],[Monotonie]], 0)</f>
        <v>0</v>
      </c>
      <c r="K363" s="106">
        <f>IFERROR(Fitness[[#This Row],[Charge hebdo]]-Fitness[[#This Row],[Fatigue]], 0)</f>
        <v>0</v>
      </c>
      <c r="L363" s="105" t="str" cm="1">
        <f t="array" ref="L363">IFERROR(INDEX(EDF[[Total EDF]:[Total EDF]], MATCH(1, (EDF[[Nom]:[Nom]]=$D$4)*(EDF[[Date]:[Date]]=Fitness[[#This Row],[Date]]), 0)),"")</f>
        <v/>
      </c>
      <c r="M363" s="105">
        <f t="shared" si="177"/>
        <v>16.5</v>
      </c>
      <c r="N363" s="105" t="str" cm="1">
        <f t="array" ref="N363">IFERROR(INDEX(EDF[[Humeur]:[Humeur]], MATCH(1, (EDF[[Nom]:[Nom]]=$D$4)*(EDF[[Date]:[Date]]=Fitness[[#This Row],[Date]]), 0)),"")</f>
        <v/>
      </c>
      <c r="O363" s="105">
        <f t="shared" si="4"/>
        <v>2.5</v>
      </c>
      <c r="P363" s="105" t="str" cm="1">
        <f t="array" ref="P363">IFERROR(INDEX(EDF[[Stress]:[Stress]], MATCH(1, (EDF[[Nom]:[Nom]]=$D$4)*(EDF[[Date]:[Date]]=Fitness[[#This Row],[Date]]), 0)),"")</f>
        <v/>
      </c>
      <c r="Q363" s="105">
        <f t="shared" si="5"/>
        <v>2.5</v>
      </c>
      <c r="R363" s="105" t="str" cm="1">
        <f t="array" ref="R363">IFERROR(INDEX(EDF[[Sommeil]:[Sommeil]], MATCH(1, (EDF[[Nom]:[Nom]]=$D$4)*(EDF[[Date]:[Date]]=Fitness[[#This Row],[Date]]), 0)),"")</f>
        <v/>
      </c>
      <c r="S363" s="105">
        <f t="shared" si="6"/>
        <v>2</v>
      </c>
      <c r="T363" s="105" t="str" cm="1">
        <f t="array" ref="T363">IFERROR(INDEX(EDF[[Etat Physique]:[Etat Physique]], MATCH(1, (EDF[[Nom]:[Nom]]=$D$4)*(EDF[[Date]:[Date]]=Fitness[[#This Row],[Date]]), 0)),"")</f>
        <v/>
      </c>
      <c r="U363" s="105">
        <f t="shared" si="7"/>
        <v>3</v>
      </c>
      <c r="V363" s="105" t="str" cm="1">
        <f t="array" ref="V363">IFERROR(INDEX(EDF[[Hydratation]:[Hydratation]], MATCH(1, (EDF[[Nom]:[Nom]]=$D$4)*(EDF[[Date]:[Date]]=Fitness[[#This Row],[Date]]), 0)),"")</f>
        <v/>
      </c>
      <c r="W363" s="105">
        <f t="shared" si="8"/>
        <v>2.5</v>
      </c>
      <c r="X363" s="105" t="str" cm="1">
        <f t="array" ref="X363">IFERROR(INDEX(EDF[[Nutrition]:[Nutrition]], MATCH(1, (EDF[[Nom]:[Nom]]=$D$4)*(EDF[[Date]:[Date]]=Fitness[[#This Row],[Date]]), 0)),"")</f>
        <v/>
      </c>
      <c r="Y363" s="105">
        <f t="shared" si="9"/>
        <v>4</v>
      </c>
      <c r="Z363" s="5" t="str" cm="1">
        <f t="array" ref="Z363">IFERROR(INDEX(RPE[[Investissement du jour]:[Investissement du jour]], MATCH(1, (RPE[[Nom]:[Nom]]=$D$4)*(RPE[[Date]:[Date]]=Fitness[[#This Row],[Date]]), 0)), "")</f>
        <v/>
      </c>
      <c r="AB363" s="4"/>
      <c r="AC363" s="4"/>
      <c r="AF363" s="4"/>
      <c r="AG363" s="4"/>
      <c r="AH363" s="4"/>
      <c r="AI363" s="4"/>
      <c r="AJ363" s="4"/>
      <c r="AL363" s="4"/>
      <c r="AM363" s="4"/>
      <c r="AP363" s="4"/>
      <c r="AQ363" s="4"/>
      <c r="AR363" s="4"/>
      <c r="AS363" s="4"/>
      <c r="AT363" s="4"/>
      <c r="AU363" s="4"/>
      <c r="AV363" s="4"/>
    </row>
    <row r="364" spans="3:48" x14ac:dyDescent="0.2">
      <c r="C364" s="95">
        <f t="shared" si="178"/>
        <v>45359</v>
      </c>
      <c r="D364" s="96">
        <v>45359</v>
      </c>
      <c r="E364" s="106" cm="1">
        <f t="array" ref="E364">IFERROR(INDEX(RPE[[sRPE_tot]:[sRPE_tot]], MATCH(1, (RPE[[Nom]:[Nom]]=$D$4)*(RPE[[Date]:[Date]]=Fitness[[#This Row],[Date]]), 0)), 0)</f>
        <v>0</v>
      </c>
      <c r="F364" s="106">
        <f t="shared" si="191"/>
        <v>0</v>
      </c>
      <c r="G364" s="106">
        <f t="shared" si="192"/>
        <v>0</v>
      </c>
      <c r="H364" s="106">
        <f t="shared" si="193"/>
        <v>0</v>
      </c>
      <c r="I364" s="106">
        <f>IFERROR(Fitness[[#This Row],[Charge moy]]/Fitness[[#This Row],[ET (SD)]], 0)</f>
        <v>0</v>
      </c>
      <c r="J364" s="106">
        <f>IFERROR(Fitness[[#This Row],[Charge hebdo]]*Fitness[[#This Row],[Monotonie]], 0)</f>
        <v>0</v>
      </c>
      <c r="K364" s="106">
        <f>IFERROR(Fitness[[#This Row],[Charge hebdo]]-Fitness[[#This Row],[Fatigue]], 0)</f>
        <v>0</v>
      </c>
      <c r="L364" s="105" t="str" cm="1">
        <f t="array" ref="L364">IFERROR(INDEX(EDF[[Total EDF]:[Total EDF]], MATCH(1, (EDF[[Nom]:[Nom]]=$D$4)*(EDF[[Date]:[Date]]=Fitness[[#This Row],[Date]]), 0)),"")</f>
        <v/>
      </c>
      <c r="M364" s="105">
        <f t="shared" si="177"/>
        <v>17</v>
      </c>
      <c r="N364" s="105" t="str" cm="1">
        <f t="array" ref="N364">IFERROR(INDEX(EDF[[Humeur]:[Humeur]], MATCH(1, (EDF[[Nom]:[Nom]]=$D$4)*(EDF[[Date]:[Date]]=Fitness[[#This Row],[Date]]), 0)),"")</f>
        <v/>
      </c>
      <c r="O364" s="105">
        <f t="shared" si="4"/>
        <v>3</v>
      </c>
      <c r="P364" s="105" t="str" cm="1">
        <f t="array" ref="P364">IFERROR(INDEX(EDF[[Stress]:[Stress]], MATCH(1, (EDF[[Nom]:[Nom]]=$D$4)*(EDF[[Date]:[Date]]=Fitness[[#This Row],[Date]]), 0)),"")</f>
        <v/>
      </c>
      <c r="Q364" s="105">
        <f t="shared" si="5"/>
        <v>3</v>
      </c>
      <c r="R364" s="105" t="str" cm="1">
        <f t="array" ref="R364">IFERROR(INDEX(EDF[[Sommeil]:[Sommeil]], MATCH(1, (EDF[[Nom]:[Nom]]=$D$4)*(EDF[[Date]:[Date]]=Fitness[[#This Row],[Date]]), 0)),"")</f>
        <v/>
      </c>
      <c r="S364" s="105">
        <f t="shared" si="6"/>
        <v>2</v>
      </c>
      <c r="T364" s="105" t="str" cm="1">
        <f t="array" ref="T364">IFERROR(INDEX(EDF[[Etat Physique]:[Etat Physique]], MATCH(1, (EDF[[Nom]:[Nom]]=$D$4)*(EDF[[Date]:[Date]]=Fitness[[#This Row],[Date]]), 0)),"")</f>
        <v/>
      </c>
      <c r="U364" s="105">
        <f t="shared" si="7"/>
        <v>3</v>
      </c>
      <c r="V364" s="105" t="str" cm="1">
        <f t="array" ref="V364">IFERROR(INDEX(EDF[[Hydratation]:[Hydratation]], MATCH(1, (EDF[[Nom]:[Nom]]=$D$4)*(EDF[[Date]:[Date]]=Fitness[[#This Row],[Date]]), 0)),"")</f>
        <v/>
      </c>
      <c r="W364" s="105">
        <f t="shared" si="8"/>
        <v>2</v>
      </c>
      <c r="X364" s="105" t="str" cm="1">
        <f t="array" ref="X364">IFERROR(INDEX(EDF[[Nutrition]:[Nutrition]], MATCH(1, (EDF[[Nom]:[Nom]]=$D$4)*(EDF[[Date]:[Date]]=Fitness[[#This Row],[Date]]), 0)),"")</f>
        <v/>
      </c>
      <c r="Y364" s="105">
        <f t="shared" si="9"/>
        <v>4</v>
      </c>
      <c r="Z364" s="5" t="str" cm="1">
        <f t="array" ref="Z364">IFERROR(INDEX(RPE[[Investissement du jour]:[Investissement du jour]], MATCH(1, (RPE[[Nom]:[Nom]]=$D$4)*(RPE[[Date]:[Date]]=Fitness[[#This Row],[Date]]), 0)), "")</f>
        <v/>
      </c>
      <c r="AB364" s="4"/>
      <c r="AC364" s="4"/>
      <c r="AF364" s="4"/>
      <c r="AG364" s="4"/>
      <c r="AH364" s="4"/>
      <c r="AI364" s="4"/>
      <c r="AJ364" s="4"/>
      <c r="AL364" s="4"/>
      <c r="AM364" s="4"/>
      <c r="AP364" s="4"/>
      <c r="AQ364" s="4"/>
      <c r="AR364" s="4"/>
      <c r="AS364" s="4"/>
      <c r="AT364" s="4"/>
      <c r="AU364" s="4"/>
      <c r="AV364" s="4"/>
    </row>
    <row r="365" spans="3:48" x14ac:dyDescent="0.2">
      <c r="C365" s="95">
        <f t="shared" si="178"/>
        <v>45360</v>
      </c>
      <c r="D365" s="96">
        <v>45360</v>
      </c>
      <c r="E365" s="106" cm="1">
        <f t="array" ref="E365">IFERROR(INDEX(RPE[[sRPE_tot]:[sRPE_tot]], MATCH(1, (RPE[[Nom]:[Nom]]=$D$4)*(RPE[[Date]:[Date]]=Fitness[[#This Row],[Date]]), 0)), 0)</f>
        <v>0</v>
      </c>
      <c r="F365" s="106">
        <f t="shared" si="191"/>
        <v>0</v>
      </c>
      <c r="G365" s="106">
        <f t="shared" si="192"/>
        <v>0</v>
      </c>
      <c r="H365" s="106">
        <f t="shared" si="193"/>
        <v>0</v>
      </c>
      <c r="I365" s="106">
        <f>IFERROR(Fitness[[#This Row],[Charge moy]]/Fitness[[#This Row],[ET (SD)]], 0)</f>
        <v>0</v>
      </c>
      <c r="J365" s="106">
        <f>IFERROR(Fitness[[#This Row],[Charge hebdo]]*Fitness[[#This Row],[Monotonie]], 0)</f>
        <v>0</v>
      </c>
      <c r="K365" s="106">
        <f>IFERROR(Fitness[[#This Row],[Charge hebdo]]-Fitness[[#This Row],[Fatigue]], 0)</f>
        <v>0</v>
      </c>
      <c r="L365" s="105" t="str" cm="1">
        <f t="array" ref="L365">IFERROR(INDEX(EDF[[Total EDF]:[Total EDF]], MATCH(1, (EDF[[Nom]:[Nom]]=$D$4)*(EDF[[Date]:[Date]]=Fitness[[#This Row],[Date]]), 0)),"")</f>
        <v/>
      </c>
      <c r="M365" s="105" t="str">
        <f t="shared" si="177"/>
        <v/>
      </c>
      <c r="N365" s="105" t="str" cm="1">
        <f t="array" ref="N365">IFERROR(INDEX(EDF[[Humeur]:[Humeur]], MATCH(1, (EDF[[Nom]:[Nom]]=$D$4)*(EDF[[Date]:[Date]]=Fitness[[#This Row],[Date]]), 0)),"")</f>
        <v/>
      </c>
      <c r="O365" s="105" t="str">
        <f t="shared" si="4"/>
        <v/>
      </c>
      <c r="P365" s="105" t="str" cm="1">
        <f t="array" ref="P365">IFERROR(INDEX(EDF[[Stress]:[Stress]], MATCH(1, (EDF[[Nom]:[Nom]]=$D$4)*(EDF[[Date]:[Date]]=Fitness[[#This Row],[Date]]), 0)),"")</f>
        <v/>
      </c>
      <c r="Q365" s="105" t="str">
        <f t="shared" si="5"/>
        <v/>
      </c>
      <c r="R365" s="105" t="str" cm="1">
        <f t="array" ref="R365">IFERROR(INDEX(EDF[[Sommeil]:[Sommeil]], MATCH(1, (EDF[[Nom]:[Nom]]=$D$4)*(EDF[[Date]:[Date]]=Fitness[[#This Row],[Date]]), 0)),"")</f>
        <v/>
      </c>
      <c r="S365" s="105" t="str">
        <f t="shared" si="6"/>
        <v/>
      </c>
      <c r="T365" s="105" t="str" cm="1">
        <f t="array" ref="T365">IFERROR(INDEX(EDF[[Etat Physique]:[Etat Physique]], MATCH(1, (EDF[[Nom]:[Nom]]=$D$4)*(EDF[[Date]:[Date]]=Fitness[[#This Row],[Date]]), 0)),"")</f>
        <v/>
      </c>
      <c r="U365" s="105" t="str">
        <f t="shared" si="7"/>
        <v/>
      </c>
      <c r="V365" s="105" t="str" cm="1">
        <f t="array" ref="V365">IFERROR(INDEX(EDF[[Hydratation]:[Hydratation]], MATCH(1, (EDF[[Nom]:[Nom]]=$D$4)*(EDF[[Date]:[Date]]=Fitness[[#This Row],[Date]]), 0)),"")</f>
        <v/>
      </c>
      <c r="W365" s="105" t="str">
        <f t="shared" si="8"/>
        <v/>
      </c>
      <c r="X365" s="105" t="str" cm="1">
        <f t="array" ref="X365">IFERROR(INDEX(EDF[[Nutrition]:[Nutrition]], MATCH(1, (EDF[[Nom]:[Nom]]=$D$4)*(EDF[[Date]:[Date]]=Fitness[[#This Row],[Date]]), 0)),"")</f>
        <v/>
      </c>
      <c r="Y365" s="105" t="str">
        <f t="shared" si="9"/>
        <v/>
      </c>
      <c r="Z365" s="5" t="str" cm="1">
        <f t="array" ref="Z365">IFERROR(INDEX(RPE[[Investissement du jour]:[Investissement du jour]], MATCH(1, (RPE[[Nom]:[Nom]]=$D$4)*(RPE[[Date]:[Date]]=Fitness[[#This Row],[Date]]), 0)), "")</f>
        <v/>
      </c>
      <c r="AB365" s="4"/>
      <c r="AC365" s="4"/>
      <c r="AF365" s="4"/>
      <c r="AG365" s="4"/>
      <c r="AH365" s="4"/>
      <c r="AI365" s="4"/>
      <c r="AJ365" s="4"/>
      <c r="AL365" s="4"/>
      <c r="AM365" s="4"/>
      <c r="AP365" s="4"/>
      <c r="AQ365" s="4"/>
      <c r="AR365" s="4"/>
      <c r="AS365" s="4"/>
      <c r="AT365" s="4"/>
      <c r="AU365" s="4"/>
      <c r="AV365" s="4"/>
    </row>
    <row r="366" spans="3:48" x14ac:dyDescent="0.2">
      <c r="C366" s="95">
        <f t="shared" si="178"/>
        <v>45361</v>
      </c>
      <c r="D366" s="96">
        <v>45361</v>
      </c>
      <c r="E366" s="106" cm="1">
        <f t="array" ref="E366">IFERROR(INDEX(RPE[[sRPE_tot]:[sRPE_tot]], MATCH(1, (RPE[[Nom]:[Nom]]=$D$4)*(RPE[[Date]:[Date]]=Fitness[[#This Row],[Date]]), 0)), 0)</f>
        <v>0</v>
      </c>
      <c r="F366" s="106">
        <f t="shared" si="191"/>
        <v>0</v>
      </c>
      <c r="G366" s="106">
        <f t="shared" si="192"/>
        <v>0</v>
      </c>
      <c r="H366" s="106">
        <f t="shared" si="193"/>
        <v>0</v>
      </c>
      <c r="I366" s="106">
        <f>IFERROR(Fitness[[#This Row],[Charge moy]]/Fitness[[#This Row],[ET (SD)]], 0)</f>
        <v>0</v>
      </c>
      <c r="J366" s="106">
        <f>IFERROR(Fitness[[#This Row],[Charge hebdo]]*Fitness[[#This Row],[Monotonie]], 0)</f>
        <v>0</v>
      </c>
      <c r="K366" s="106">
        <f>IFERROR(Fitness[[#This Row],[Charge hebdo]]-Fitness[[#This Row],[Fatigue]], 0)</f>
        <v>0</v>
      </c>
      <c r="L366" s="105" t="str" cm="1">
        <f t="array" ref="L366">IFERROR(INDEX(EDF[[Total EDF]:[Total EDF]], MATCH(1, (EDF[[Nom]:[Nom]]=$D$4)*(EDF[[Date]:[Date]]=Fitness[[#This Row],[Date]]), 0)),"")</f>
        <v/>
      </c>
      <c r="M366" s="105" t="str">
        <f t="shared" si="177"/>
        <v/>
      </c>
      <c r="N366" s="105" t="str" cm="1">
        <f t="array" ref="N366">IFERROR(INDEX(EDF[[Humeur]:[Humeur]], MATCH(1, (EDF[[Nom]:[Nom]]=$D$4)*(EDF[[Date]:[Date]]=Fitness[[#This Row],[Date]]), 0)),"")</f>
        <v/>
      </c>
      <c r="O366" s="105" t="str">
        <f t="shared" si="4"/>
        <v/>
      </c>
      <c r="P366" s="105" t="str" cm="1">
        <f t="array" ref="P366">IFERROR(INDEX(EDF[[Stress]:[Stress]], MATCH(1, (EDF[[Nom]:[Nom]]=$D$4)*(EDF[[Date]:[Date]]=Fitness[[#This Row],[Date]]), 0)),"")</f>
        <v/>
      </c>
      <c r="Q366" s="105" t="str">
        <f t="shared" si="5"/>
        <v/>
      </c>
      <c r="R366" s="105" t="str" cm="1">
        <f t="array" ref="R366">IFERROR(INDEX(EDF[[Sommeil]:[Sommeil]], MATCH(1, (EDF[[Nom]:[Nom]]=$D$4)*(EDF[[Date]:[Date]]=Fitness[[#This Row],[Date]]), 0)),"")</f>
        <v/>
      </c>
      <c r="S366" s="105" t="str">
        <f t="shared" si="6"/>
        <v/>
      </c>
      <c r="T366" s="105" t="str" cm="1">
        <f t="array" ref="T366">IFERROR(INDEX(EDF[[Etat Physique]:[Etat Physique]], MATCH(1, (EDF[[Nom]:[Nom]]=$D$4)*(EDF[[Date]:[Date]]=Fitness[[#This Row],[Date]]), 0)),"")</f>
        <v/>
      </c>
      <c r="U366" s="105" t="str">
        <f t="shared" si="7"/>
        <v/>
      </c>
      <c r="V366" s="105" t="str" cm="1">
        <f t="array" ref="V366">IFERROR(INDEX(EDF[[Hydratation]:[Hydratation]], MATCH(1, (EDF[[Nom]:[Nom]]=$D$4)*(EDF[[Date]:[Date]]=Fitness[[#This Row],[Date]]), 0)),"")</f>
        <v/>
      </c>
      <c r="W366" s="105" t="str">
        <f t="shared" si="8"/>
        <v/>
      </c>
      <c r="X366" s="105" t="str" cm="1">
        <f t="array" ref="X366">IFERROR(INDEX(EDF[[Nutrition]:[Nutrition]], MATCH(1, (EDF[[Nom]:[Nom]]=$D$4)*(EDF[[Date]:[Date]]=Fitness[[#This Row],[Date]]), 0)),"")</f>
        <v/>
      </c>
      <c r="Y366" s="105" t="str">
        <f t="shared" si="9"/>
        <v/>
      </c>
      <c r="Z366" s="5" t="str" cm="1">
        <f t="array" ref="Z366">IFERROR(INDEX(RPE[[Investissement du jour]:[Investissement du jour]], MATCH(1, (RPE[[Nom]:[Nom]]=$D$4)*(RPE[[Date]:[Date]]=Fitness[[#This Row],[Date]]), 0)), "")</f>
        <v/>
      </c>
      <c r="AB366" s="4"/>
      <c r="AC366" s="4"/>
      <c r="AF366" s="4"/>
      <c r="AG366" s="4"/>
      <c r="AH366" s="4"/>
      <c r="AI366" s="4"/>
      <c r="AJ366" s="4"/>
      <c r="AL366" s="4"/>
      <c r="AM366" s="4"/>
      <c r="AP366" s="4"/>
      <c r="AQ366" s="4"/>
      <c r="AR366" s="4"/>
      <c r="AS366" s="4"/>
      <c r="AT366" s="4"/>
      <c r="AU366" s="4"/>
      <c r="AV366" s="4"/>
    </row>
    <row r="367" spans="3:48" x14ac:dyDescent="0.2">
      <c r="C367" s="95">
        <f t="shared" si="178"/>
        <v>45362</v>
      </c>
      <c r="D367" s="96">
        <v>45362</v>
      </c>
      <c r="E367" s="106" cm="1">
        <f t="array" ref="E367">IFERROR(INDEX(RPE[[sRPE_tot]:[sRPE_tot]], MATCH(1, (RPE[[Nom]:[Nom]]=$D$4)*(RPE[[Date]:[Date]]=Fitness[[#This Row],[Date]]), 0)), 0)</f>
        <v>0</v>
      </c>
      <c r="F367" s="106">
        <f t="shared" si="191"/>
        <v>0</v>
      </c>
      <c r="G367" s="106">
        <f t="shared" si="192"/>
        <v>0</v>
      </c>
      <c r="H367" s="106">
        <f t="shared" si="193"/>
        <v>0</v>
      </c>
      <c r="I367" s="106">
        <f>IFERROR(Fitness[[#This Row],[Charge moy]]/Fitness[[#This Row],[ET (SD)]], 0)</f>
        <v>0</v>
      </c>
      <c r="J367" s="106">
        <f>IFERROR(Fitness[[#This Row],[Charge hebdo]]*Fitness[[#This Row],[Monotonie]], 0)</f>
        <v>0</v>
      </c>
      <c r="K367" s="106">
        <f>IFERROR(Fitness[[#This Row],[Charge hebdo]]-Fitness[[#This Row],[Fatigue]], 0)</f>
        <v>0</v>
      </c>
      <c r="L367" s="105" t="str" cm="1">
        <f t="array" ref="L367">IFERROR(INDEX(EDF[[Total EDF]:[Total EDF]], MATCH(1, (EDF[[Nom]:[Nom]]=$D$4)*(EDF[[Date]:[Date]]=Fitness[[#This Row],[Date]]), 0)),"")</f>
        <v/>
      </c>
      <c r="M367" s="105" t="str">
        <f t="shared" si="177"/>
        <v/>
      </c>
      <c r="N367" s="105" t="str" cm="1">
        <f t="array" ref="N367">IFERROR(INDEX(EDF[[Humeur]:[Humeur]], MATCH(1, (EDF[[Nom]:[Nom]]=$D$4)*(EDF[[Date]:[Date]]=Fitness[[#This Row],[Date]]), 0)),"")</f>
        <v/>
      </c>
      <c r="O367" s="105" t="str">
        <f t="shared" si="4"/>
        <v/>
      </c>
      <c r="P367" s="105" t="str" cm="1">
        <f t="array" ref="P367">IFERROR(INDEX(EDF[[Stress]:[Stress]], MATCH(1, (EDF[[Nom]:[Nom]]=$D$4)*(EDF[[Date]:[Date]]=Fitness[[#This Row],[Date]]), 0)),"")</f>
        <v/>
      </c>
      <c r="Q367" s="105" t="str">
        <f t="shared" si="5"/>
        <v/>
      </c>
      <c r="R367" s="105" t="str" cm="1">
        <f t="array" ref="R367">IFERROR(INDEX(EDF[[Sommeil]:[Sommeil]], MATCH(1, (EDF[[Nom]:[Nom]]=$D$4)*(EDF[[Date]:[Date]]=Fitness[[#This Row],[Date]]), 0)),"")</f>
        <v/>
      </c>
      <c r="S367" s="105" t="str">
        <f t="shared" si="6"/>
        <v/>
      </c>
      <c r="T367" s="105" t="str" cm="1">
        <f t="array" ref="T367">IFERROR(INDEX(EDF[[Etat Physique]:[Etat Physique]], MATCH(1, (EDF[[Nom]:[Nom]]=$D$4)*(EDF[[Date]:[Date]]=Fitness[[#This Row],[Date]]), 0)),"")</f>
        <v/>
      </c>
      <c r="U367" s="105" t="str">
        <f t="shared" si="7"/>
        <v/>
      </c>
      <c r="V367" s="105" t="str" cm="1">
        <f t="array" ref="V367">IFERROR(INDEX(EDF[[Hydratation]:[Hydratation]], MATCH(1, (EDF[[Nom]:[Nom]]=$D$4)*(EDF[[Date]:[Date]]=Fitness[[#This Row],[Date]]), 0)),"")</f>
        <v/>
      </c>
      <c r="W367" s="105" t="str">
        <f t="shared" si="8"/>
        <v/>
      </c>
      <c r="X367" s="105" t="str" cm="1">
        <f t="array" ref="X367">IFERROR(INDEX(EDF[[Nutrition]:[Nutrition]], MATCH(1, (EDF[[Nom]:[Nom]]=$D$4)*(EDF[[Date]:[Date]]=Fitness[[#This Row],[Date]]), 0)),"")</f>
        <v/>
      </c>
      <c r="Y367" s="105" t="str">
        <f t="shared" si="9"/>
        <v/>
      </c>
      <c r="Z367" s="5" t="str" cm="1">
        <f t="array" ref="Z367">IFERROR(INDEX(RPE[[Investissement du jour]:[Investissement du jour]], MATCH(1, (RPE[[Nom]:[Nom]]=$D$4)*(RPE[[Date]:[Date]]=Fitness[[#This Row],[Date]]), 0)), "")</f>
        <v/>
      </c>
      <c r="AB367" s="4"/>
      <c r="AC367" s="4"/>
      <c r="AF367" s="4"/>
      <c r="AG367" s="4"/>
      <c r="AH367" s="4"/>
      <c r="AI367" s="4"/>
      <c r="AJ367" s="4"/>
      <c r="AL367" s="4"/>
      <c r="AM367" s="4"/>
      <c r="AP367" s="4"/>
      <c r="AQ367" s="4"/>
      <c r="AR367" s="4"/>
      <c r="AS367" s="4"/>
      <c r="AT367" s="4"/>
      <c r="AU367" s="4"/>
      <c r="AV367" s="4"/>
    </row>
    <row r="368" spans="3:48" x14ac:dyDescent="0.2">
      <c r="C368" s="95">
        <f t="shared" si="178"/>
        <v>45363</v>
      </c>
      <c r="D368" s="96">
        <v>45363</v>
      </c>
      <c r="E368" s="106" cm="1">
        <f t="array" ref="E368">IFERROR(INDEX(RPE[[sRPE_tot]:[sRPE_tot]], MATCH(1, (RPE[[Nom]:[Nom]]=$D$4)*(RPE[[Date]:[Date]]=Fitness[[#This Row],[Date]]), 0)), 0)</f>
        <v>0</v>
      </c>
      <c r="F368" s="106">
        <f t="shared" si="191"/>
        <v>0</v>
      </c>
      <c r="G368" s="106">
        <f t="shared" si="192"/>
        <v>0</v>
      </c>
      <c r="H368" s="106">
        <f t="shared" si="193"/>
        <v>0</v>
      </c>
      <c r="I368" s="106">
        <f>IFERROR(Fitness[[#This Row],[Charge moy]]/Fitness[[#This Row],[ET (SD)]], 0)</f>
        <v>0</v>
      </c>
      <c r="J368" s="106">
        <f>IFERROR(Fitness[[#This Row],[Charge hebdo]]*Fitness[[#This Row],[Monotonie]], 0)</f>
        <v>0</v>
      </c>
      <c r="K368" s="106">
        <f>IFERROR(Fitness[[#This Row],[Charge hebdo]]-Fitness[[#This Row],[Fatigue]], 0)</f>
        <v>0</v>
      </c>
      <c r="L368" s="105" t="str" cm="1">
        <f t="array" ref="L368">IFERROR(INDEX(EDF[[Total EDF]:[Total EDF]], MATCH(1, (EDF[[Nom]:[Nom]]=$D$4)*(EDF[[Date]:[Date]]=Fitness[[#This Row],[Date]]), 0)),"")</f>
        <v/>
      </c>
      <c r="M368" s="105" t="str">
        <f t="shared" si="177"/>
        <v/>
      </c>
      <c r="N368" s="105" t="str" cm="1">
        <f t="array" ref="N368">IFERROR(INDEX(EDF[[Humeur]:[Humeur]], MATCH(1, (EDF[[Nom]:[Nom]]=$D$4)*(EDF[[Date]:[Date]]=Fitness[[#This Row],[Date]]), 0)),"")</f>
        <v/>
      </c>
      <c r="O368" s="105" t="str">
        <f t="shared" ref="O368" si="242">IFERROR(AVERAGE(N361:N367), "")</f>
        <v/>
      </c>
      <c r="P368" s="105" t="str" cm="1">
        <f t="array" ref="P368">IFERROR(INDEX(EDF[[Stress]:[Stress]], MATCH(1, (EDF[[Nom]:[Nom]]=$D$4)*(EDF[[Date]:[Date]]=Fitness[[#This Row],[Date]]), 0)),"")</f>
        <v/>
      </c>
      <c r="Q368" s="105" t="str">
        <f t="shared" ref="Q368" si="243">IFERROR(AVERAGE(P361:P367), "")</f>
        <v/>
      </c>
      <c r="R368" s="105" t="str" cm="1">
        <f t="array" ref="R368">IFERROR(INDEX(EDF[[Sommeil]:[Sommeil]], MATCH(1, (EDF[[Nom]:[Nom]]=$D$4)*(EDF[[Date]:[Date]]=Fitness[[#This Row],[Date]]), 0)),"")</f>
        <v/>
      </c>
      <c r="S368" s="105" t="str">
        <f t="shared" ref="S368" si="244">IFERROR(AVERAGE(R361:R367), "")</f>
        <v/>
      </c>
      <c r="T368" s="105" t="str" cm="1">
        <f t="array" ref="T368">IFERROR(INDEX(EDF[[Etat Physique]:[Etat Physique]], MATCH(1, (EDF[[Nom]:[Nom]]=$D$4)*(EDF[[Date]:[Date]]=Fitness[[#This Row],[Date]]), 0)),"")</f>
        <v/>
      </c>
      <c r="U368" s="105" t="str">
        <f t="shared" ref="U368" si="245">IFERROR(AVERAGE(T361:T367), "")</f>
        <v/>
      </c>
      <c r="V368" s="105" t="str" cm="1">
        <f t="array" ref="V368">IFERROR(INDEX(EDF[[Hydratation]:[Hydratation]], MATCH(1, (EDF[[Nom]:[Nom]]=$D$4)*(EDF[[Date]:[Date]]=Fitness[[#This Row],[Date]]), 0)),"")</f>
        <v/>
      </c>
      <c r="W368" s="105" t="str">
        <f t="shared" ref="W368" si="246">IFERROR(AVERAGE(V361:V367), "")</f>
        <v/>
      </c>
      <c r="X368" s="105" t="str" cm="1">
        <f t="array" ref="X368">IFERROR(INDEX(EDF[[Nutrition]:[Nutrition]], MATCH(1, (EDF[[Nom]:[Nom]]=$D$4)*(EDF[[Date]:[Date]]=Fitness[[#This Row],[Date]]), 0)),"")</f>
        <v/>
      </c>
      <c r="Y368" s="105" t="str">
        <f t="shared" ref="Y368" si="247">IFERROR(AVERAGE(X361:X367), "")</f>
        <v/>
      </c>
      <c r="Z368" s="5" t="str" cm="1">
        <f t="array" ref="Z368">IFERROR(INDEX(RPE[[Investissement du jour]:[Investissement du jour]], MATCH(1, (RPE[[Nom]:[Nom]]=$D$4)*(RPE[[Date]:[Date]]=Fitness[[#This Row],[Date]]), 0)), "")</f>
        <v/>
      </c>
      <c r="AB368" s="4"/>
      <c r="AC368" s="4"/>
      <c r="AF368" s="4"/>
      <c r="AG368" s="4"/>
      <c r="AH368" s="4"/>
      <c r="AI368" s="4"/>
      <c r="AJ368" s="4"/>
      <c r="AL368" s="4"/>
      <c r="AM368" s="4"/>
      <c r="AP368" s="4"/>
      <c r="AQ368" s="4"/>
      <c r="AR368" s="4"/>
      <c r="AS368" s="4"/>
      <c r="AT368" s="4"/>
      <c r="AU368" s="4"/>
      <c r="AV368" s="4"/>
    </row>
    <row r="369" spans="3:48" x14ac:dyDescent="0.2">
      <c r="C369" s="95">
        <f t="shared" si="178"/>
        <v>45364</v>
      </c>
      <c r="D369" s="96">
        <v>45364</v>
      </c>
      <c r="E369" s="106" cm="1">
        <f t="array" ref="E369">IFERROR(INDEX(RPE[[sRPE_tot]:[sRPE_tot]], MATCH(1, (RPE[[Nom]:[Nom]]=$D$4)*(RPE[[Date]:[Date]]=Fitness[[#This Row],[Date]]), 0)), 0)</f>
        <v>0</v>
      </c>
      <c r="F369" s="106">
        <f t="shared" si="191"/>
        <v>0</v>
      </c>
      <c r="G369" s="106">
        <f t="shared" si="192"/>
        <v>0</v>
      </c>
      <c r="H369" s="106">
        <f t="shared" si="193"/>
        <v>0</v>
      </c>
      <c r="I369" s="106">
        <f>IFERROR(Fitness[[#This Row],[Charge moy]]/Fitness[[#This Row],[ET (SD)]], 0)</f>
        <v>0</v>
      </c>
      <c r="J369" s="106">
        <f>IFERROR(Fitness[[#This Row],[Charge hebdo]]*Fitness[[#This Row],[Monotonie]], 0)</f>
        <v>0</v>
      </c>
      <c r="K369" s="106">
        <f>IFERROR(Fitness[[#This Row],[Charge hebdo]]-Fitness[[#This Row],[Fatigue]], 0)</f>
        <v>0</v>
      </c>
      <c r="L369" s="105" t="str" cm="1">
        <f t="array" ref="L369">IFERROR(INDEX(EDF[[Total EDF]:[Total EDF]], MATCH(1, (EDF[[Nom]:[Nom]]=$D$4)*(EDF[[Date]:[Date]]=Fitness[[#This Row],[Date]]), 0)),"")</f>
        <v/>
      </c>
      <c r="M369" s="105" t="str">
        <f t="shared" si="177"/>
        <v/>
      </c>
      <c r="N369" s="105" t="str" cm="1">
        <f t="array" ref="N369">IFERROR(INDEX(EDF[[Humeur]:[Humeur]], MATCH(1, (EDF[[Nom]:[Nom]]=$D$4)*(EDF[[Date]:[Date]]=Fitness[[#This Row],[Date]]), 0)),"")</f>
        <v/>
      </c>
      <c r="O369" s="105" t="str">
        <f t="shared" si="4"/>
        <v/>
      </c>
      <c r="P369" s="105" t="str" cm="1">
        <f t="array" ref="P369">IFERROR(INDEX(EDF[[Stress]:[Stress]], MATCH(1, (EDF[[Nom]:[Nom]]=$D$4)*(EDF[[Date]:[Date]]=Fitness[[#This Row],[Date]]), 0)),"")</f>
        <v/>
      </c>
      <c r="Q369" s="105" t="str">
        <f t="shared" si="5"/>
        <v/>
      </c>
      <c r="R369" s="105" t="str" cm="1">
        <f t="array" ref="R369">IFERROR(INDEX(EDF[[Sommeil]:[Sommeil]], MATCH(1, (EDF[[Nom]:[Nom]]=$D$4)*(EDF[[Date]:[Date]]=Fitness[[#This Row],[Date]]), 0)),"")</f>
        <v/>
      </c>
      <c r="S369" s="105" t="str">
        <f t="shared" si="6"/>
        <v/>
      </c>
      <c r="T369" s="105" t="str" cm="1">
        <f t="array" ref="T369">IFERROR(INDEX(EDF[[Etat Physique]:[Etat Physique]], MATCH(1, (EDF[[Nom]:[Nom]]=$D$4)*(EDF[[Date]:[Date]]=Fitness[[#This Row],[Date]]), 0)),"")</f>
        <v/>
      </c>
      <c r="U369" s="105" t="str">
        <f t="shared" si="7"/>
        <v/>
      </c>
      <c r="V369" s="105" t="str" cm="1">
        <f t="array" ref="V369">IFERROR(INDEX(EDF[[Hydratation]:[Hydratation]], MATCH(1, (EDF[[Nom]:[Nom]]=$D$4)*(EDF[[Date]:[Date]]=Fitness[[#This Row],[Date]]), 0)),"")</f>
        <v/>
      </c>
      <c r="W369" s="105" t="str">
        <f t="shared" si="8"/>
        <v/>
      </c>
      <c r="X369" s="105" t="str" cm="1">
        <f t="array" ref="X369">IFERROR(INDEX(EDF[[Nutrition]:[Nutrition]], MATCH(1, (EDF[[Nom]:[Nom]]=$D$4)*(EDF[[Date]:[Date]]=Fitness[[#This Row],[Date]]), 0)),"")</f>
        <v/>
      </c>
      <c r="Y369" s="105" t="str">
        <f t="shared" si="9"/>
        <v/>
      </c>
      <c r="Z369" s="5" t="str" cm="1">
        <f t="array" ref="Z369">IFERROR(INDEX(RPE[[Investissement du jour]:[Investissement du jour]], MATCH(1, (RPE[[Nom]:[Nom]]=$D$4)*(RPE[[Date]:[Date]]=Fitness[[#This Row],[Date]]), 0)), "")</f>
        <v/>
      </c>
      <c r="AB369" s="4"/>
      <c r="AC369" s="4"/>
      <c r="AF369" s="4"/>
      <c r="AG369" s="4"/>
      <c r="AH369" s="4"/>
      <c r="AI369" s="4"/>
      <c r="AJ369" s="4"/>
      <c r="AL369" s="4"/>
      <c r="AM369" s="4"/>
      <c r="AP369" s="4"/>
      <c r="AQ369" s="4"/>
      <c r="AR369" s="4"/>
      <c r="AS369" s="4"/>
      <c r="AT369" s="4"/>
      <c r="AU369" s="4"/>
      <c r="AV369" s="4"/>
    </row>
    <row r="370" spans="3:48" x14ac:dyDescent="0.2">
      <c r="C370" s="95">
        <f t="shared" si="178"/>
        <v>45365</v>
      </c>
      <c r="D370" s="96">
        <v>45365</v>
      </c>
      <c r="E370" s="106" cm="1">
        <f t="array" ref="E370">IFERROR(INDEX(RPE[[sRPE_tot]:[sRPE_tot]], MATCH(1, (RPE[[Nom]:[Nom]]=$D$4)*(RPE[[Date]:[Date]]=Fitness[[#This Row],[Date]]), 0)), 0)</f>
        <v>0</v>
      </c>
      <c r="F370" s="106">
        <f t="shared" si="191"/>
        <v>0</v>
      </c>
      <c r="G370" s="106">
        <f t="shared" si="192"/>
        <v>0</v>
      </c>
      <c r="H370" s="106">
        <f t="shared" si="193"/>
        <v>0</v>
      </c>
      <c r="I370" s="106">
        <f>IFERROR(Fitness[[#This Row],[Charge moy]]/Fitness[[#This Row],[ET (SD)]], 0)</f>
        <v>0</v>
      </c>
      <c r="J370" s="106">
        <f>IFERROR(Fitness[[#This Row],[Charge hebdo]]*Fitness[[#This Row],[Monotonie]], 0)</f>
        <v>0</v>
      </c>
      <c r="K370" s="106">
        <f>IFERROR(Fitness[[#This Row],[Charge hebdo]]-Fitness[[#This Row],[Fatigue]], 0)</f>
        <v>0</v>
      </c>
      <c r="L370" s="105" t="str" cm="1">
        <f t="array" ref="L370">IFERROR(INDEX(EDF[[Total EDF]:[Total EDF]], MATCH(1, (EDF[[Nom]:[Nom]]=$D$4)*(EDF[[Date]:[Date]]=Fitness[[#This Row],[Date]]), 0)),"")</f>
        <v/>
      </c>
      <c r="M370" s="105" t="str">
        <f t="shared" si="177"/>
        <v/>
      </c>
      <c r="N370" s="105" t="str" cm="1">
        <f t="array" ref="N370">IFERROR(INDEX(EDF[[Humeur]:[Humeur]], MATCH(1, (EDF[[Nom]:[Nom]]=$D$4)*(EDF[[Date]:[Date]]=Fitness[[#This Row],[Date]]), 0)),"")</f>
        <v/>
      </c>
      <c r="O370" s="105" t="str">
        <f t="shared" ref="O370" si="248">IFERROR(AVERAGE(N363:N369), "")</f>
        <v/>
      </c>
      <c r="P370" s="105" t="str" cm="1">
        <f t="array" ref="P370">IFERROR(INDEX(EDF[[Stress]:[Stress]], MATCH(1, (EDF[[Nom]:[Nom]]=$D$4)*(EDF[[Date]:[Date]]=Fitness[[#This Row],[Date]]), 0)),"")</f>
        <v/>
      </c>
      <c r="Q370" s="105" t="str">
        <f t="shared" ref="Q370" si="249">IFERROR(AVERAGE(P363:P369), "")</f>
        <v/>
      </c>
      <c r="R370" s="105" t="str" cm="1">
        <f t="array" ref="R370">IFERROR(INDEX(EDF[[Sommeil]:[Sommeil]], MATCH(1, (EDF[[Nom]:[Nom]]=$D$4)*(EDF[[Date]:[Date]]=Fitness[[#This Row],[Date]]), 0)),"")</f>
        <v/>
      </c>
      <c r="S370" s="105" t="str">
        <f t="shared" ref="S370" si="250">IFERROR(AVERAGE(R363:R369), "")</f>
        <v/>
      </c>
      <c r="T370" s="105" t="str" cm="1">
        <f t="array" ref="T370">IFERROR(INDEX(EDF[[Etat Physique]:[Etat Physique]], MATCH(1, (EDF[[Nom]:[Nom]]=$D$4)*(EDF[[Date]:[Date]]=Fitness[[#This Row],[Date]]), 0)),"")</f>
        <v/>
      </c>
      <c r="U370" s="105" t="str">
        <f t="shared" ref="U370" si="251">IFERROR(AVERAGE(T363:T369), "")</f>
        <v/>
      </c>
      <c r="V370" s="105" t="str" cm="1">
        <f t="array" ref="V370">IFERROR(INDEX(EDF[[Hydratation]:[Hydratation]], MATCH(1, (EDF[[Nom]:[Nom]]=$D$4)*(EDF[[Date]:[Date]]=Fitness[[#This Row],[Date]]), 0)),"")</f>
        <v/>
      </c>
      <c r="W370" s="105" t="str">
        <f t="shared" ref="W370" si="252">IFERROR(AVERAGE(V363:V369), "")</f>
        <v/>
      </c>
      <c r="X370" s="105" t="str" cm="1">
        <f t="array" ref="X370">IFERROR(INDEX(EDF[[Nutrition]:[Nutrition]], MATCH(1, (EDF[[Nom]:[Nom]]=$D$4)*(EDF[[Date]:[Date]]=Fitness[[#This Row],[Date]]), 0)),"")</f>
        <v/>
      </c>
      <c r="Y370" s="105" t="str">
        <f t="shared" ref="Y370" si="253">IFERROR(AVERAGE(X363:X369), "")</f>
        <v/>
      </c>
      <c r="Z370" s="5" t="str" cm="1">
        <f t="array" ref="Z370">IFERROR(INDEX(RPE[[Investissement du jour]:[Investissement du jour]], MATCH(1, (RPE[[Nom]:[Nom]]=$D$4)*(RPE[[Date]:[Date]]=Fitness[[#This Row],[Date]]), 0)), "")</f>
        <v/>
      </c>
      <c r="AB370" s="4"/>
      <c r="AC370" s="4"/>
      <c r="AF370" s="4"/>
      <c r="AG370" s="4"/>
      <c r="AH370" s="4"/>
      <c r="AI370" s="4"/>
      <c r="AJ370" s="4"/>
      <c r="AL370" s="4"/>
      <c r="AM370" s="4"/>
      <c r="AP370" s="4"/>
      <c r="AQ370" s="4"/>
      <c r="AR370" s="4"/>
      <c r="AS370" s="4"/>
      <c r="AT370" s="4"/>
      <c r="AU370" s="4"/>
      <c r="AV370" s="4"/>
    </row>
    <row r="371" spans="3:48" x14ac:dyDescent="0.2">
      <c r="C371" s="95">
        <f t="shared" si="178"/>
        <v>45366</v>
      </c>
      <c r="D371" s="96">
        <v>45366</v>
      </c>
      <c r="E371" s="106" cm="1">
        <f t="array" ref="E371">IFERROR(INDEX(RPE[[sRPE_tot]:[sRPE_tot]], MATCH(1, (RPE[[Nom]:[Nom]]=$D$4)*(RPE[[Date]:[Date]]=Fitness[[#This Row],[Date]]), 0)), 0)</f>
        <v>0</v>
      </c>
      <c r="F371" s="106">
        <f t="shared" si="191"/>
        <v>0</v>
      </c>
      <c r="G371" s="106">
        <f t="shared" si="192"/>
        <v>0</v>
      </c>
      <c r="H371" s="106">
        <f t="shared" si="193"/>
        <v>0</v>
      </c>
      <c r="I371" s="106">
        <f>IFERROR(Fitness[[#This Row],[Charge moy]]/Fitness[[#This Row],[ET (SD)]], 0)</f>
        <v>0</v>
      </c>
      <c r="J371" s="106">
        <f>IFERROR(Fitness[[#This Row],[Charge hebdo]]*Fitness[[#This Row],[Monotonie]], 0)</f>
        <v>0</v>
      </c>
      <c r="K371" s="106">
        <f>IFERROR(Fitness[[#This Row],[Charge hebdo]]-Fitness[[#This Row],[Fatigue]], 0)</f>
        <v>0</v>
      </c>
      <c r="L371" s="105" t="str" cm="1">
        <f t="array" ref="L371">IFERROR(INDEX(EDF[[Total EDF]:[Total EDF]], MATCH(1, (EDF[[Nom]:[Nom]]=$D$4)*(EDF[[Date]:[Date]]=Fitness[[#This Row],[Date]]), 0)),"")</f>
        <v/>
      </c>
      <c r="M371" s="105" t="str">
        <f t="shared" si="177"/>
        <v/>
      </c>
      <c r="N371" s="105" t="str" cm="1">
        <f t="array" ref="N371">IFERROR(INDEX(EDF[[Humeur]:[Humeur]], MATCH(1, (EDF[[Nom]:[Nom]]=$D$4)*(EDF[[Date]:[Date]]=Fitness[[#This Row],[Date]]), 0)),"")</f>
        <v/>
      </c>
      <c r="O371" s="105" t="str">
        <f t="shared" si="4"/>
        <v/>
      </c>
      <c r="P371" s="105" t="str" cm="1">
        <f t="array" ref="P371">IFERROR(INDEX(EDF[[Stress]:[Stress]], MATCH(1, (EDF[[Nom]:[Nom]]=$D$4)*(EDF[[Date]:[Date]]=Fitness[[#This Row],[Date]]), 0)),"")</f>
        <v/>
      </c>
      <c r="Q371" s="105" t="str">
        <f t="shared" si="5"/>
        <v/>
      </c>
      <c r="R371" s="105" t="str" cm="1">
        <f t="array" ref="R371">IFERROR(INDEX(EDF[[Sommeil]:[Sommeil]], MATCH(1, (EDF[[Nom]:[Nom]]=$D$4)*(EDF[[Date]:[Date]]=Fitness[[#This Row],[Date]]), 0)),"")</f>
        <v/>
      </c>
      <c r="S371" s="105" t="str">
        <f t="shared" si="6"/>
        <v/>
      </c>
      <c r="T371" s="105" t="str" cm="1">
        <f t="array" ref="T371">IFERROR(INDEX(EDF[[Etat Physique]:[Etat Physique]], MATCH(1, (EDF[[Nom]:[Nom]]=$D$4)*(EDF[[Date]:[Date]]=Fitness[[#This Row],[Date]]), 0)),"")</f>
        <v/>
      </c>
      <c r="U371" s="105" t="str">
        <f t="shared" si="7"/>
        <v/>
      </c>
      <c r="V371" s="105" t="str" cm="1">
        <f t="array" ref="V371">IFERROR(INDEX(EDF[[Hydratation]:[Hydratation]], MATCH(1, (EDF[[Nom]:[Nom]]=$D$4)*(EDF[[Date]:[Date]]=Fitness[[#This Row],[Date]]), 0)),"")</f>
        <v/>
      </c>
      <c r="W371" s="105" t="str">
        <f t="shared" si="8"/>
        <v/>
      </c>
      <c r="X371" s="105" t="str" cm="1">
        <f t="array" ref="X371">IFERROR(INDEX(EDF[[Nutrition]:[Nutrition]], MATCH(1, (EDF[[Nom]:[Nom]]=$D$4)*(EDF[[Date]:[Date]]=Fitness[[#This Row],[Date]]), 0)),"")</f>
        <v/>
      </c>
      <c r="Y371" s="105" t="str">
        <f t="shared" si="9"/>
        <v/>
      </c>
      <c r="Z371" s="5" t="str" cm="1">
        <f t="array" ref="Z371">IFERROR(INDEX(RPE[[Investissement du jour]:[Investissement du jour]], MATCH(1, (RPE[[Nom]:[Nom]]=$D$4)*(RPE[[Date]:[Date]]=Fitness[[#This Row],[Date]]), 0)), "")</f>
        <v/>
      </c>
      <c r="AB371" s="4"/>
      <c r="AC371" s="4"/>
      <c r="AF371" s="4"/>
      <c r="AG371" s="4"/>
      <c r="AH371" s="4"/>
      <c r="AI371" s="4"/>
      <c r="AJ371" s="4"/>
      <c r="AL371" s="4"/>
      <c r="AM371" s="4"/>
      <c r="AP371" s="4"/>
      <c r="AQ371" s="4"/>
      <c r="AR371" s="4"/>
      <c r="AS371" s="4"/>
      <c r="AT371" s="4"/>
      <c r="AU371" s="4"/>
      <c r="AV371" s="4"/>
    </row>
    <row r="372" spans="3:48" x14ac:dyDescent="0.2">
      <c r="C372" s="95">
        <f t="shared" si="178"/>
        <v>45367</v>
      </c>
      <c r="D372" s="96">
        <v>45367</v>
      </c>
      <c r="E372" s="106" cm="1">
        <f t="array" ref="E372">IFERROR(INDEX(RPE[[sRPE_tot]:[sRPE_tot]], MATCH(1, (RPE[[Nom]:[Nom]]=$D$4)*(RPE[[Date]:[Date]]=Fitness[[#This Row],[Date]]), 0)), 0)</f>
        <v>0</v>
      </c>
      <c r="F372" s="106">
        <f t="shared" si="191"/>
        <v>0</v>
      </c>
      <c r="G372" s="106">
        <f t="shared" si="192"/>
        <v>0</v>
      </c>
      <c r="H372" s="106">
        <f t="shared" si="193"/>
        <v>0</v>
      </c>
      <c r="I372" s="106">
        <f>IFERROR(Fitness[[#This Row],[Charge moy]]/Fitness[[#This Row],[ET (SD)]], 0)</f>
        <v>0</v>
      </c>
      <c r="J372" s="106">
        <f>IFERROR(Fitness[[#This Row],[Charge hebdo]]*Fitness[[#This Row],[Monotonie]], 0)</f>
        <v>0</v>
      </c>
      <c r="K372" s="106">
        <f>IFERROR(Fitness[[#This Row],[Charge hebdo]]-Fitness[[#This Row],[Fatigue]], 0)</f>
        <v>0</v>
      </c>
      <c r="L372" s="105" t="str" cm="1">
        <f t="array" ref="L372">IFERROR(INDEX(EDF[[Total EDF]:[Total EDF]], MATCH(1, (EDF[[Nom]:[Nom]]=$D$4)*(EDF[[Date]:[Date]]=Fitness[[#This Row],[Date]]), 0)),"")</f>
        <v/>
      </c>
      <c r="M372" s="105" t="str">
        <f t="shared" si="177"/>
        <v/>
      </c>
      <c r="N372" s="105" t="str" cm="1">
        <f t="array" ref="N372">IFERROR(INDEX(EDF[[Humeur]:[Humeur]], MATCH(1, (EDF[[Nom]:[Nom]]=$D$4)*(EDF[[Date]:[Date]]=Fitness[[#This Row],[Date]]), 0)),"")</f>
        <v/>
      </c>
      <c r="O372" s="105" t="str">
        <f t="shared" si="4"/>
        <v/>
      </c>
      <c r="P372" s="105" t="str" cm="1">
        <f t="array" ref="P372">IFERROR(INDEX(EDF[[Stress]:[Stress]], MATCH(1, (EDF[[Nom]:[Nom]]=$D$4)*(EDF[[Date]:[Date]]=Fitness[[#This Row],[Date]]), 0)),"")</f>
        <v/>
      </c>
      <c r="Q372" s="105" t="str">
        <f t="shared" si="5"/>
        <v/>
      </c>
      <c r="R372" s="105" t="str" cm="1">
        <f t="array" ref="R372">IFERROR(INDEX(EDF[[Sommeil]:[Sommeil]], MATCH(1, (EDF[[Nom]:[Nom]]=$D$4)*(EDF[[Date]:[Date]]=Fitness[[#This Row],[Date]]), 0)),"")</f>
        <v/>
      </c>
      <c r="S372" s="105" t="str">
        <f t="shared" si="6"/>
        <v/>
      </c>
      <c r="T372" s="105" t="str" cm="1">
        <f t="array" ref="T372">IFERROR(INDEX(EDF[[Etat Physique]:[Etat Physique]], MATCH(1, (EDF[[Nom]:[Nom]]=$D$4)*(EDF[[Date]:[Date]]=Fitness[[#This Row],[Date]]), 0)),"")</f>
        <v/>
      </c>
      <c r="U372" s="105" t="str">
        <f t="shared" si="7"/>
        <v/>
      </c>
      <c r="V372" s="105" t="str" cm="1">
        <f t="array" ref="V372">IFERROR(INDEX(EDF[[Hydratation]:[Hydratation]], MATCH(1, (EDF[[Nom]:[Nom]]=$D$4)*(EDF[[Date]:[Date]]=Fitness[[#This Row],[Date]]), 0)),"")</f>
        <v/>
      </c>
      <c r="W372" s="105" t="str">
        <f t="shared" si="8"/>
        <v/>
      </c>
      <c r="X372" s="105" t="str" cm="1">
        <f t="array" ref="X372">IFERROR(INDEX(EDF[[Nutrition]:[Nutrition]], MATCH(1, (EDF[[Nom]:[Nom]]=$D$4)*(EDF[[Date]:[Date]]=Fitness[[#This Row],[Date]]), 0)),"")</f>
        <v/>
      </c>
      <c r="Y372" s="105" t="str">
        <f t="shared" si="9"/>
        <v/>
      </c>
      <c r="Z372" s="5" t="str" cm="1">
        <f t="array" ref="Z372">IFERROR(INDEX(RPE[[Investissement du jour]:[Investissement du jour]], MATCH(1, (RPE[[Nom]:[Nom]]=$D$4)*(RPE[[Date]:[Date]]=Fitness[[#This Row],[Date]]), 0)), "")</f>
        <v/>
      </c>
      <c r="AB372" s="4"/>
      <c r="AC372" s="4"/>
      <c r="AF372" s="4"/>
      <c r="AG372" s="4"/>
      <c r="AH372" s="4"/>
      <c r="AI372" s="4"/>
      <c r="AJ372" s="4"/>
      <c r="AL372" s="4"/>
      <c r="AM372" s="4"/>
      <c r="AP372" s="4"/>
      <c r="AQ372" s="4"/>
      <c r="AR372" s="4"/>
      <c r="AS372" s="4"/>
      <c r="AT372" s="4"/>
      <c r="AU372" s="4"/>
      <c r="AV372" s="4"/>
    </row>
    <row r="373" spans="3:48" x14ac:dyDescent="0.2">
      <c r="C373" s="95">
        <f t="shared" si="178"/>
        <v>45368</v>
      </c>
      <c r="D373" s="96">
        <v>45368</v>
      </c>
      <c r="E373" s="106" cm="1">
        <f t="array" ref="E373">IFERROR(INDEX(RPE[[sRPE_tot]:[sRPE_tot]], MATCH(1, (RPE[[Nom]:[Nom]]=$D$4)*(RPE[[Date]:[Date]]=Fitness[[#This Row],[Date]]), 0)), 0)</f>
        <v>0</v>
      </c>
      <c r="F373" s="106">
        <f t="shared" si="191"/>
        <v>0</v>
      </c>
      <c r="G373" s="106">
        <f t="shared" si="192"/>
        <v>0</v>
      </c>
      <c r="H373" s="106">
        <f t="shared" si="193"/>
        <v>0</v>
      </c>
      <c r="I373" s="106">
        <f>IFERROR(Fitness[[#This Row],[Charge moy]]/Fitness[[#This Row],[ET (SD)]], 0)</f>
        <v>0</v>
      </c>
      <c r="J373" s="106">
        <f>IFERROR(Fitness[[#This Row],[Charge hebdo]]*Fitness[[#This Row],[Monotonie]], 0)</f>
        <v>0</v>
      </c>
      <c r="K373" s="106">
        <f>IFERROR(Fitness[[#This Row],[Charge hebdo]]-Fitness[[#This Row],[Fatigue]], 0)</f>
        <v>0</v>
      </c>
      <c r="L373" s="105" t="str" cm="1">
        <f t="array" ref="L373">IFERROR(INDEX(EDF[[Total EDF]:[Total EDF]], MATCH(1, (EDF[[Nom]:[Nom]]=$D$4)*(EDF[[Date]:[Date]]=Fitness[[#This Row],[Date]]), 0)),"")</f>
        <v/>
      </c>
      <c r="M373" s="105" t="str">
        <f t="shared" si="177"/>
        <v/>
      </c>
      <c r="N373" s="105" t="str" cm="1">
        <f t="array" ref="N373">IFERROR(INDEX(EDF[[Humeur]:[Humeur]], MATCH(1, (EDF[[Nom]:[Nom]]=$D$4)*(EDF[[Date]:[Date]]=Fitness[[#This Row],[Date]]), 0)),"")</f>
        <v/>
      </c>
      <c r="O373" s="105" t="str">
        <f t="shared" si="4"/>
        <v/>
      </c>
      <c r="P373" s="105" t="str" cm="1">
        <f t="array" ref="P373">IFERROR(INDEX(EDF[[Stress]:[Stress]], MATCH(1, (EDF[[Nom]:[Nom]]=$D$4)*(EDF[[Date]:[Date]]=Fitness[[#This Row],[Date]]), 0)),"")</f>
        <v/>
      </c>
      <c r="Q373" s="105" t="str">
        <f t="shared" si="5"/>
        <v/>
      </c>
      <c r="R373" s="105" t="str" cm="1">
        <f t="array" ref="R373">IFERROR(INDEX(EDF[[Sommeil]:[Sommeil]], MATCH(1, (EDF[[Nom]:[Nom]]=$D$4)*(EDF[[Date]:[Date]]=Fitness[[#This Row],[Date]]), 0)),"")</f>
        <v/>
      </c>
      <c r="S373" s="105" t="str">
        <f t="shared" si="6"/>
        <v/>
      </c>
      <c r="T373" s="105" t="str" cm="1">
        <f t="array" ref="T373">IFERROR(INDEX(EDF[[Etat Physique]:[Etat Physique]], MATCH(1, (EDF[[Nom]:[Nom]]=$D$4)*(EDF[[Date]:[Date]]=Fitness[[#This Row],[Date]]), 0)),"")</f>
        <v/>
      </c>
      <c r="U373" s="105" t="str">
        <f t="shared" si="7"/>
        <v/>
      </c>
      <c r="V373" s="105" t="str" cm="1">
        <f t="array" ref="V373">IFERROR(INDEX(EDF[[Hydratation]:[Hydratation]], MATCH(1, (EDF[[Nom]:[Nom]]=$D$4)*(EDF[[Date]:[Date]]=Fitness[[#This Row],[Date]]), 0)),"")</f>
        <v/>
      </c>
      <c r="W373" s="105" t="str">
        <f t="shared" si="8"/>
        <v/>
      </c>
      <c r="X373" s="105" t="str" cm="1">
        <f t="array" ref="X373">IFERROR(INDEX(EDF[[Nutrition]:[Nutrition]], MATCH(1, (EDF[[Nom]:[Nom]]=$D$4)*(EDF[[Date]:[Date]]=Fitness[[#This Row],[Date]]), 0)),"")</f>
        <v/>
      </c>
      <c r="Y373" s="105" t="str">
        <f t="shared" si="9"/>
        <v/>
      </c>
      <c r="Z373" s="5" t="str" cm="1">
        <f t="array" ref="Z373">IFERROR(INDEX(RPE[[Investissement du jour]:[Investissement du jour]], MATCH(1, (RPE[[Nom]:[Nom]]=$D$4)*(RPE[[Date]:[Date]]=Fitness[[#This Row],[Date]]), 0)), "")</f>
        <v/>
      </c>
      <c r="AB373" s="4"/>
      <c r="AC373" s="4"/>
      <c r="AF373" s="4"/>
      <c r="AG373" s="4"/>
      <c r="AH373" s="4"/>
      <c r="AI373" s="4"/>
      <c r="AJ373" s="4"/>
      <c r="AL373" s="4"/>
      <c r="AM373" s="4"/>
      <c r="AP373" s="4"/>
      <c r="AQ373" s="4"/>
      <c r="AR373" s="4"/>
      <c r="AS373" s="4"/>
      <c r="AT373" s="4"/>
      <c r="AU373" s="4"/>
      <c r="AV373" s="4"/>
    </row>
    <row r="374" spans="3:48" x14ac:dyDescent="0.2">
      <c r="C374" s="95">
        <f t="shared" si="178"/>
        <v>45369</v>
      </c>
      <c r="D374" s="96">
        <v>45369</v>
      </c>
      <c r="E374" s="106" cm="1">
        <f t="array" ref="E374">IFERROR(INDEX(RPE[[sRPE_tot]:[sRPE_tot]], MATCH(1, (RPE[[Nom]:[Nom]]=$D$4)*(RPE[[Date]:[Date]]=Fitness[[#This Row],[Date]]), 0)), 0)</f>
        <v>0</v>
      </c>
      <c r="F374" s="106">
        <f t="shared" si="191"/>
        <v>0</v>
      </c>
      <c r="G374" s="106">
        <f t="shared" si="192"/>
        <v>0</v>
      </c>
      <c r="H374" s="106">
        <f t="shared" si="193"/>
        <v>0</v>
      </c>
      <c r="I374" s="106">
        <f>IFERROR(Fitness[[#This Row],[Charge moy]]/Fitness[[#This Row],[ET (SD)]], 0)</f>
        <v>0</v>
      </c>
      <c r="J374" s="106">
        <f>IFERROR(Fitness[[#This Row],[Charge hebdo]]*Fitness[[#This Row],[Monotonie]], 0)</f>
        <v>0</v>
      </c>
      <c r="K374" s="106">
        <f>IFERROR(Fitness[[#This Row],[Charge hebdo]]-Fitness[[#This Row],[Fatigue]], 0)</f>
        <v>0</v>
      </c>
      <c r="L374" s="105" t="str" cm="1">
        <f t="array" ref="L374">IFERROR(INDEX(EDF[[Total EDF]:[Total EDF]], MATCH(1, (EDF[[Nom]:[Nom]]=$D$4)*(EDF[[Date]:[Date]]=Fitness[[#This Row],[Date]]), 0)),"")</f>
        <v/>
      </c>
      <c r="M374" s="105" t="str">
        <f t="shared" si="177"/>
        <v/>
      </c>
      <c r="N374" s="105" t="str" cm="1">
        <f t="array" ref="N374">IFERROR(INDEX(EDF[[Humeur]:[Humeur]], MATCH(1, (EDF[[Nom]:[Nom]]=$D$4)*(EDF[[Date]:[Date]]=Fitness[[#This Row],[Date]]), 0)),"")</f>
        <v/>
      </c>
      <c r="O374" s="105" t="str">
        <f t="shared" si="4"/>
        <v/>
      </c>
      <c r="P374" s="105" t="str" cm="1">
        <f t="array" ref="P374">IFERROR(INDEX(EDF[[Stress]:[Stress]], MATCH(1, (EDF[[Nom]:[Nom]]=$D$4)*(EDF[[Date]:[Date]]=Fitness[[#This Row],[Date]]), 0)),"")</f>
        <v/>
      </c>
      <c r="Q374" s="105" t="str">
        <f t="shared" si="5"/>
        <v/>
      </c>
      <c r="R374" s="105" t="str" cm="1">
        <f t="array" ref="R374">IFERROR(INDEX(EDF[[Sommeil]:[Sommeil]], MATCH(1, (EDF[[Nom]:[Nom]]=$D$4)*(EDF[[Date]:[Date]]=Fitness[[#This Row],[Date]]), 0)),"")</f>
        <v/>
      </c>
      <c r="S374" s="105" t="str">
        <f t="shared" si="6"/>
        <v/>
      </c>
      <c r="T374" s="105" t="str" cm="1">
        <f t="array" ref="T374">IFERROR(INDEX(EDF[[Etat Physique]:[Etat Physique]], MATCH(1, (EDF[[Nom]:[Nom]]=$D$4)*(EDF[[Date]:[Date]]=Fitness[[#This Row],[Date]]), 0)),"")</f>
        <v/>
      </c>
      <c r="U374" s="105" t="str">
        <f t="shared" si="7"/>
        <v/>
      </c>
      <c r="V374" s="105" t="str" cm="1">
        <f t="array" ref="V374">IFERROR(INDEX(EDF[[Hydratation]:[Hydratation]], MATCH(1, (EDF[[Nom]:[Nom]]=$D$4)*(EDF[[Date]:[Date]]=Fitness[[#This Row],[Date]]), 0)),"")</f>
        <v/>
      </c>
      <c r="W374" s="105" t="str">
        <f t="shared" si="8"/>
        <v/>
      </c>
      <c r="X374" s="105" t="str" cm="1">
        <f t="array" ref="X374">IFERROR(INDEX(EDF[[Nutrition]:[Nutrition]], MATCH(1, (EDF[[Nom]:[Nom]]=$D$4)*(EDF[[Date]:[Date]]=Fitness[[#This Row],[Date]]), 0)),"")</f>
        <v/>
      </c>
      <c r="Y374" s="105" t="str">
        <f t="shared" si="9"/>
        <v/>
      </c>
      <c r="Z374" s="5" t="str" cm="1">
        <f t="array" ref="Z374">IFERROR(INDEX(RPE[[Investissement du jour]:[Investissement du jour]], MATCH(1, (RPE[[Nom]:[Nom]]=$D$4)*(RPE[[Date]:[Date]]=Fitness[[#This Row],[Date]]), 0)), "")</f>
        <v/>
      </c>
      <c r="AB374" s="4"/>
      <c r="AC374" s="4"/>
      <c r="AF374" s="4"/>
      <c r="AG374" s="4"/>
      <c r="AH374" s="4"/>
      <c r="AI374" s="4"/>
      <c r="AJ374" s="4"/>
      <c r="AL374" s="4"/>
      <c r="AM374" s="4"/>
      <c r="AP374" s="4"/>
      <c r="AQ374" s="4"/>
      <c r="AR374" s="4"/>
      <c r="AS374" s="4"/>
      <c r="AT374" s="4"/>
      <c r="AU374" s="4"/>
      <c r="AV374" s="4"/>
    </row>
    <row r="375" spans="3:48" x14ac:dyDescent="0.2">
      <c r="C375" s="95">
        <f t="shared" si="178"/>
        <v>45370</v>
      </c>
      <c r="D375" s="96">
        <v>45370</v>
      </c>
      <c r="E375" s="106" cm="1">
        <f t="array" ref="E375">IFERROR(INDEX(RPE[[sRPE_tot]:[sRPE_tot]], MATCH(1, (RPE[[Nom]:[Nom]]=$D$4)*(RPE[[Date]:[Date]]=Fitness[[#This Row],[Date]]), 0)), 0)</f>
        <v>0</v>
      </c>
      <c r="F375" s="106">
        <f t="shared" si="191"/>
        <v>0</v>
      </c>
      <c r="G375" s="106">
        <f t="shared" si="192"/>
        <v>0</v>
      </c>
      <c r="H375" s="106">
        <f t="shared" si="193"/>
        <v>0</v>
      </c>
      <c r="I375" s="106">
        <f>IFERROR(Fitness[[#This Row],[Charge moy]]/Fitness[[#This Row],[ET (SD)]], 0)</f>
        <v>0</v>
      </c>
      <c r="J375" s="106">
        <f>IFERROR(Fitness[[#This Row],[Charge hebdo]]*Fitness[[#This Row],[Monotonie]], 0)</f>
        <v>0</v>
      </c>
      <c r="K375" s="106">
        <f>IFERROR(Fitness[[#This Row],[Charge hebdo]]-Fitness[[#This Row],[Fatigue]], 0)</f>
        <v>0</v>
      </c>
      <c r="L375" s="105" t="str" cm="1">
        <f t="array" ref="L375">IFERROR(INDEX(EDF[[Total EDF]:[Total EDF]], MATCH(1, (EDF[[Nom]:[Nom]]=$D$4)*(EDF[[Date]:[Date]]=Fitness[[#This Row],[Date]]), 0)),"")</f>
        <v/>
      </c>
      <c r="M375" s="105" t="str">
        <f t="shared" si="177"/>
        <v/>
      </c>
      <c r="N375" s="105" t="str" cm="1">
        <f t="array" ref="N375">IFERROR(INDEX(EDF[[Humeur]:[Humeur]], MATCH(1, (EDF[[Nom]:[Nom]]=$D$4)*(EDF[[Date]:[Date]]=Fitness[[#This Row],[Date]]), 0)),"")</f>
        <v/>
      </c>
      <c r="O375" s="105" t="str">
        <f t="shared" si="4"/>
        <v/>
      </c>
      <c r="P375" s="105" t="str" cm="1">
        <f t="array" ref="P375">IFERROR(INDEX(EDF[[Stress]:[Stress]], MATCH(1, (EDF[[Nom]:[Nom]]=$D$4)*(EDF[[Date]:[Date]]=Fitness[[#This Row],[Date]]), 0)),"")</f>
        <v/>
      </c>
      <c r="Q375" s="105" t="str">
        <f t="shared" si="5"/>
        <v/>
      </c>
      <c r="R375" s="105" t="str" cm="1">
        <f t="array" ref="R375">IFERROR(INDEX(EDF[[Sommeil]:[Sommeil]], MATCH(1, (EDF[[Nom]:[Nom]]=$D$4)*(EDF[[Date]:[Date]]=Fitness[[#This Row],[Date]]), 0)),"")</f>
        <v/>
      </c>
      <c r="S375" s="105" t="str">
        <f t="shared" si="6"/>
        <v/>
      </c>
      <c r="T375" s="105" t="str" cm="1">
        <f t="array" ref="T375">IFERROR(INDEX(EDF[[Etat Physique]:[Etat Physique]], MATCH(1, (EDF[[Nom]:[Nom]]=$D$4)*(EDF[[Date]:[Date]]=Fitness[[#This Row],[Date]]), 0)),"")</f>
        <v/>
      </c>
      <c r="U375" s="105" t="str">
        <f t="shared" si="7"/>
        <v/>
      </c>
      <c r="V375" s="105" t="str" cm="1">
        <f t="array" ref="V375">IFERROR(INDEX(EDF[[Hydratation]:[Hydratation]], MATCH(1, (EDF[[Nom]:[Nom]]=$D$4)*(EDF[[Date]:[Date]]=Fitness[[#This Row],[Date]]), 0)),"")</f>
        <v/>
      </c>
      <c r="W375" s="105" t="str">
        <f t="shared" si="8"/>
        <v/>
      </c>
      <c r="X375" s="105" t="str" cm="1">
        <f t="array" ref="X375">IFERROR(INDEX(EDF[[Nutrition]:[Nutrition]], MATCH(1, (EDF[[Nom]:[Nom]]=$D$4)*(EDF[[Date]:[Date]]=Fitness[[#This Row],[Date]]), 0)),"")</f>
        <v/>
      </c>
      <c r="Y375" s="105" t="str">
        <f t="shared" si="9"/>
        <v/>
      </c>
      <c r="Z375" s="5" t="str" cm="1">
        <f t="array" ref="Z375">IFERROR(INDEX(RPE[[Investissement du jour]:[Investissement du jour]], MATCH(1, (RPE[[Nom]:[Nom]]=$D$4)*(RPE[[Date]:[Date]]=Fitness[[#This Row],[Date]]), 0)), "")</f>
        <v/>
      </c>
      <c r="AB375" s="4"/>
      <c r="AC375" s="4"/>
      <c r="AF375" s="4"/>
      <c r="AG375" s="4"/>
      <c r="AH375" s="4"/>
      <c r="AI375" s="4"/>
      <c r="AJ375" s="4"/>
      <c r="AL375" s="4"/>
      <c r="AM375" s="4"/>
      <c r="AP375" s="4"/>
      <c r="AQ375" s="4"/>
      <c r="AR375" s="4"/>
      <c r="AS375" s="4"/>
      <c r="AT375" s="4"/>
      <c r="AU375" s="4"/>
      <c r="AV375" s="4"/>
    </row>
    <row r="376" spans="3:48" x14ac:dyDescent="0.2">
      <c r="C376" s="95">
        <f t="shared" si="178"/>
        <v>45371</v>
      </c>
      <c r="D376" s="96">
        <v>45371</v>
      </c>
      <c r="E376" s="106" cm="1">
        <f t="array" ref="E376">IFERROR(INDEX(RPE[[sRPE_tot]:[sRPE_tot]], MATCH(1, (RPE[[Nom]:[Nom]]=$D$4)*(RPE[[Date]:[Date]]=Fitness[[#This Row],[Date]]), 0)), 0)</f>
        <v>0</v>
      </c>
      <c r="F376" s="106">
        <f t="shared" si="191"/>
        <v>0</v>
      </c>
      <c r="G376" s="106">
        <f t="shared" si="192"/>
        <v>0</v>
      </c>
      <c r="H376" s="106">
        <f t="shared" si="193"/>
        <v>0</v>
      </c>
      <c r="I376" s="106">
        <f>IFERROR(Fitness[[#This Row],[Charge moy]]/Fitness[[#This Row],[ET (SD)]], 0)</f>
        <v>0</v>
      </c>
      <c r="J376" s="106">
        <f>IFERROR(Fitness[[#This Row],[Charge hebdo]]*Fitness[[#This Row],[Monotonie]], 0)</f>
        <v>0</v>
      </c>
      <c r="K376" s="106">
        <f>IFERROR(Fitness[[#This Row],[Charge hebdo]]-Fitness[[#This Row],[Fatigue]], 0)</f>
        <v>0</v>
      </c>
      <c r="L376" s="105" t="str" cm="1">
        <f t="array" ref="L376">IFERROR(INDEX(EDF[[Total EDF]:[Total EDF]], MATCH(1, (EDF[[Nom]:[Nom]]=$D$4)*(EDF[[Date]:[Date]]=Fitness[[#This Row],[Date]]), 0)),"")</f>
        <v/>
      </c>
      <c r="M376" s="105" t="str">
        <f t="shared" si="177"/>
        <v/>
      </c>
      <c r="N376" s="105" t="str" cm="1">
        <f t="array" ref="N376">IFERROR(INDEX(EDF[[Humeur]:[Humeur]], MATCH(1, (EDF[[Nom]:[Nom]]=$D$4)*(EDF[[Date]:[Date]]=Fitness[[#This Row],[Date]]), 0)),"")</f>
        <v/>
      </c>
      <c r="O376" s="105" t="str">
        <f t="shared" si="4"/>
        <v/>
      </c>
      <c r="P376" s="105" t="str" cm="1">
        <f t="array" ref="P376">IFERROR(INDEX(EDF[[Stress]:[Stress]], MATCH(1, (EDF[[Nom]:[Nom]]=$D$4)*(EDF[[Date]:[Date]]=Fitness[[#This Row],[Date]]), 0)),"")</f>
        <v/>
      </c>
      <c r="Q376" s="105" t="str">
        <f t="shared" si="5"/>
        <v/>
      </c>
      <c r="R376" s="105" t="str" cm="1">
        <f t="array" ref="R376">IFERROR(INDEX(EDF[[Sommeil]:[Sommeil]], MATCH(1, (EDF[[Nom]:[Nom]]=$D$4)*(EDF[[Date]:[Date]]=Fitness[[#This Row],[Date]]), 0)),"")</f>
        <v/>
      </c>
      <c r="S376" s="105" t="str">
        <f t="shared" si="6"/>
        <v/>
      </c>
      <c r="T376" s="105" t="str" cm="1">
        <f t="array" ref="T376">IFERROR(INDEX(EDF[[Etat Physique]:[Etat Physique]], MATCH(1, (EDF[[Nom]:[Nom]]=$D$4)*(EDF[[Date]:[Date]]=Fitness[[#This Row],[Date]]), 0)),"")</f>
        <v/>
      </c>
      <c r="U376" s="105" t="str">
        <f t="shared" si="7"/>
        <v/>
      </c>
      <c r="V376" s="105" t="str" cm="1">
        <f t="array" ref="V376">IFERROR(INDEX(EDF[[Hydratation]:[Hydratation]], MATCH(1, (EDF[[Nom]:[Nom]]=$D$4)*(EDF[[Date]:[Date]]=Fitness[[#This Row],[Date]]), 0)),"")</f>
        <v/>
      </c>
      <c r="W376" s="105" t="str">
        <f t="shared" si="8"/>
        <v/>
      </c>
      <c r="X376" s="105" t="str" cm="1">
        <f t="array" ref="X376">IFERROR(INDEX(EDF[[Nutrition]:[Nutrition]], MATCH(1, (EDF[[Nom]:[Nom]]=$D$4)*(EDF[[Date]:[Date]]=Fitness[[#This Row],[Date]]), 0)),"")</f>
        <v/>
      </c>
      <c r="Y376" s="105" t="str">
        <f t="shared" si="9"/>
        <v/>
      </c>
      <c r="Z376" s="5" t="str" cm="1">
        <f t="array" ref="Z376">IFERROR(INDEX(RPE[[Investissement du jour]:[Investissement du jour]], MATCH(1, (RPE[[Nom]:[Nom]]=$D$4)*(RPE[[Date]:[Date]]=Fitness[[#This Row],[Date]]), 0)), "")</f>
        <v/>
      </c>
      <c r="AB376" s="4"/>
      <c r="AC376" s="4"/>
      <c r="AF376" s="4"/>
      <c r="AG376" s="4"/>
      <c r="AH376" s="4"/>
      <c r="AI376" s="4"/>
      <c r="AJ376" s="4"/>
      <c r="AL376" s="4"/>
      <c r="AM376" s="4"/>
      <c r="AP376" s="4"/>
      <c r="AQ376" s="4"/>
      <c r="AR376" s="4"/>
      <c r="AS376" s="4"/>
      <c r="AT376" s="4"/>
      <c r="AU376" s="4"/>
      <c r="AV376" s="4"/>
    </row>
    <row r="377" spans="3:48" x14ac:dyDescent="0.2">
      <c r="C377" s="95">
        <f t="shared" si="178"/>
        <v>45372</v>
      </c>
      <c r="D377" s="96">
        <v>45372</v>
      </c>
      <c r="E377" s="106" cm="1">
        <f t="array" ref="E377">IFERROR(INDEX(RPE[[sRPE_tot]:[sRPE_tot]], MATCH(1, (RPE[[Nom]:[Nom]]=$D$4)*(RPE[[Date]:[Date]]=Fitness[[#This Row],[Date]]), 0)), 0)</f>
        <v>0</v>
      </c>
      <c r="F377" s="106">
        <f t="shared" si="191"/>
        <v>0</v>
      </c>
      <c r="G377" s="106">
        <f t="shared" si="192"/>
        <v>0</v>
      </c>
      <c r="H377" s="106">
        <f t="shared" si="193"/>
        <v>0</v>
      </c>
      <c r="I377" s="106">
        <f>IFERROR(Fitness[[#This Row],[Charge moy]]/Fitness[[#This Row],[ET (SD)]], 0)</f>
        <v>0</v>
      </c>
      <c r="J377" s="106">
        <f>IFERROR(Fitness[[#This Row],[Charge hebdo]]*Fitness[[#This Row],[Monotonie]], 0)</f>
        <v>0</v>
      </c>
      <c r="K377" s="106">
        <f>IFERROR(Fitness[[#This Row],[Charge hebdo]]-Fitness[[#This Row],[Fatigue]], 0)</f>
        <v>0</v>
      </c>
      <c r="L377" s="105" t="str" cm="1">
        <f t="array" ref="L377">IFERROR(INDEX(EDF[[Total EDF]:[Total EDF]], MATCH(1, (EDF[[Nom]:[Nom]]=$D$4)*(EDF[[Date]:[Date]]=Fitness[[#This Row],[Date]]), 0)),"")</f>
        <v/>
      </c>
      <c r="M377" s="105" t="str">
        <f t="shared" si="177"/>
        <v/>
      </c>
      <c r="N377" s="105" t="str" cm="1">
        <f t="array" ref="N377">IFERROR(INDEX(EDF[[Humeur]:[Humeur]], MATCH(1, (EDF[[Nom]:[Nom]]=$D$4)*(EDF[[Date]:[Date]]=Fitness[[#This Row],[Date]]), 0)),"")</f>
        <v/>
      </c>
      <c r="O377" s="105" t="str">
        <f t="shared" ref="O377" si="254">IFERROR(AVERAGE(N370:N376), "")</f>
        <v/>
      </c>
      <c r="P377" s="105" t="str" cm="1">
        <f t="array" ref="P377">IFERROR(INDEX(EDF[[Stress]:[Stress]], MATCH(1, (EDF[[Nom]:[Nom]]=$D$4)*(EDF[[Date]:[Date]]=Fitness[[#This Row],[Date]]), 0)),"")</f>
        <v/>
      </c>
      <c r="Q377" s="105" t="str">
        <f t="shared" ref="Q377" si="255">IFERROR(AVERAGE(P370:P376), "")</f>
        <v/>
      </c>
      <c r="R377" s="105" t="str" cm="1">
        <f t="array" ref="R377">IFERROR(INDEX(EDF[[Sommeil]:[Sommeil]], MATCH(1, (EDF[[Nom]:[Nom]]=$D$4)*(EDF[[Date]:[Date]]=Fitness[[#This Row],[Date]]), 0)),"")</f>
        <v/>
      </c>
      <c r="S377" s="105" t="str">
        <f t="shared" ref="S377" si="256">IFERROR(AVERAGE(R370:R376), "")</f>
        <v/>
      </c>
      <c r="T377" s="105" t="str" cm="1">
        <f t="array" ref="T377">IFERROR(INDEX(EDF[[Etat Physique]:[Etat Physique]], MATCH(1, (EDF[[Nom]:[Nom]]=$D$4)*(EDF[[Date]:[Date]]=Fitness[[#This Row],[Date]]), 0)),"")</f>
        <v/>
      </c>
      <c r="U377" s="105" t="str">
        <f t="shared" ref="U377" si="257">IFERROR(AVERAGE(T370:T376), "")</f>
        <v/>
      </c>
      <c r="V377" s="105" t="str" cm="1">
        <f t="array" ref="V377">IFERROR(INDEX(EDF[[Hydratation]:[Hydratation]], MATCH(1, (EDF[[Nom]:[Nom]]=$D$4)*(EDF[[Date]:[Date]]=Fitness[[#This Row],[Date]]), 0)),"")</f>
        <v/>
      </c>
      <c r="W377" s="105" t="str">
        <f t="shared" ref="W377" si="258">IFERROR(AVERAGE(V370:V376), "")</f>
        <v/>
      </c>
      <c r="X377" s="105" t="str" cm="1">
        <f t="array" ref="X377">IFERROR(INDEX(EDF[[Nutrition]:[Nutrition]], MATCH(1, (EDF[[Nom]:[Nom]]=$D$4)*(EDF[[Date]:[Date]]=Fitness[[#This Row],[Date]]), 0)),"")</f>
        <v/>
      </c>
      <c r="Y377" s="105" t="str">
        <f t="shared" ref="Y377" si="259">IFERROR(AVERAGE(X370:X376), "")</f>
        <v/>
      </c>
      <c r="Z377" s="5" t="str" cm="1">
        <f t="array" ref="Z377">IFERROR(INDEX(RPE[[Investissement du jour]:[Investissement du jour]], MATCH(1, (RPE[[Nom]:[Nom]]=$D$4)*(RPE[[Date]:[Date]]=Fitness[[#This Row],[Date]]), 0)), "")</f>
        <v/>
      </c>
      <c r="AB377" s="4"/>
      <c r="AC377" s="4"/>
      <c r="AF377" s="4"/>
      <c r="AG377" s="4"/>
      <c r="AH377" s="4"/>
      <c r="AI377" s="4"/>
      <c r="AJ377" s="4"/>
      <c r="AL377" s="4"/>
      <c r="AM377" s="4"/>
      <c r="AP377" s="4"/>
      <c r="AQ377" s="4"/>
      <c r="AR377" s="4"/>
      <c r="AS377" s="4"/>
      <c r="AT377" s="4"/>
      <c r="AU377" s="4"/>
      <c r="AV377" s="4"/>
    </row>
    <row r="378" spans="3:48" x14ac:dyDescent="0.2">
      <c r="C378" s="95">
        <f t="shared" si="178"/>
        <v>45373</v>
      </c>
      <c r="D378" s="96">
        <v>45373</v>
      </c>
      <c r="E378" s="106" cm="1">
        <f t="array" ref="E378">IFERROR(INDEX(RPE[[sRPE_tot]:[sRPE_tot]], MATCH(1, (RPE[[Nom]:[Nom]]=$D$4)*(RPE[[Date]:[Date]]=Fitness[[#This Row],[Date]]), 0)), 0)</f>
        <v>0</v>
      </c>
      <c r="F378" s="106">
        <f t="shared" si="191"/>
        <v>0</v>
      </c>
      <c r="G378" s="106">
        <f t="shared" si="192"/>
        <v>0</v>
      </c>
      <c r="H378" s="106">
        <f t="shared" si="193"/>
        <v>0</v>
      </c>
      <c r="I378" s="106">
        <f>IFERROR(Fitness[[#This Row],[Charge moy]]/Fitness[[#This Row],[ET (SD)]], 0)</f>
        <v>0</v>
      </c>
      <c r="J378" s="106">
        <f>IFERROR(Fitness[[#This Row],[Charge hebdo]]*Fitness[[#This Row],[Monotonie]], 0)</f>
        <v>0</v>
      </c>
      <c r="K378" s="106">
        <f>IFERROR(Fitness[[#This Row],[Charge hebdo]]-Fitness[[#This Row],[Fatigue]], 0)</f>
        <v>0</v>
      </c>
      <c r="L378" s="105" t="str" cm="1">
        <f t="array" ref="L378">IFERROR(INDEX(EDF[[Total EDF]:[Total EDF]], MATCH(1, (EDF[[Nom]:[Nom]]=$D$4)*(EDF[[Date]:[Date]]=Fitness[[#This Row],[Date]]), 0)),"")</f>
        <v/>
      </c>
      <c r="M378" s="105" t="str">
        <f t="shared" si="177"/>
        <v/>
      </c>
      <c r="N378" s="105" t="str" cm="1">
        <f t="array" ref="N378">IFERROR(INDEX(EDF[[Humeur]:[Humeur]], MATCH(1, (EDF[[Nom]:[Nom]]=$D$4)*(EDF[[Date]:[Date]]=Fitness[[#This Row],[Date]]), 0)),"")</f>
        <v/>
      </c>
      <c r="O378" s="105" t="str">
        <f t="shared" si="4"/>
        <v/>
      </c>
      <c r="P378" s="105" t="str" cm="1">
        <f t="array" ref="P378">IFERROR(INDEX(EDF[[Stress]:[Stress]], MATCH(1, (EDF[[Nom]:[Nom]]=$D$4)*(EDF[[Date]:[Date]]=Fitness[[#This Row],[Date]]), 0)),"")</f>
        <v/>
      </c>
      <c r="Q378" s="105" t="str">
        <f t="shared" si="5"/>
        <v/>
      </c>
      <c r="R378" s="105" t="str" cm="1">
        <f t="array" ref="R378">IFERROR(INDEX(EDF[[Sommeil]:[Sommeil]], MATCH(1, (EDF[[Nom]:[Nom]]=$D$4)*(EDF[[Date]:[Date]]=Fitness[[#This Row],[Date]]), 0)),"")</f>
        <v/>
      </c>
      <c r="S378" s="105" t="str">
        <f t="shared" si="6"/>
        <v/>
      </c>
      <c r="T378" s="105" t="str" cm="1">
        <f t="array" ref="T378">IFERROR(INDEX(EDF[[Etat Physique]:[Etat Physique]], MATCH(1, (EDF[[Nom]:[Nom]]=$D$4)*(EDF[[Date]:[Date]]=Fitness[[#This Row],[Date]]), 0)),"")</f>
        <v/>
      </c>
      <c r="U378" s="105" t="str">
        <f t="shared" si="7"/>
        <v/>
      </c>
      <c r="V378" s="105" t="str" cm="1">
        <f t="array" ref="V378">IFERROR(INDEX(EDF[[Hydratation]:[Hydratation]], MATCH(1, (EDF[[Nom]:[Nom]]=$D$4)*(EDF[[Date]:[Date]]=Fitness[[#This Row],[Date]]), 0)),"")</f>
        <v/>
      </c>
      <c r="W378" s="105" t="str">
        <f t="shared" si="8"/>
        <v/>
      </c>
      <c r="X378" s="105" t="str" cm="1">
        <f t="array" ref="X378">IFERROR(INDEX(EDF[[Nutrition]:[Nutrition]], MATCH(1, (EDF[[Nom]:[Nom]]=$D$4)*(EDF[[Date]:[Date]]=Fitness[[#This Row],[Date]]), 0)),"")</f>
        <v/>
      </c>
      <c r="Y378" s="105" t="str">
        <f t="shared" si="9"/>
        <v/>
      </c>
      <c r="Z378" s="5" t="str" cm="1">
        <f t="array" ref="Z378">IFERROR(INDEX(RPE[[Investissement du jour]:[Investissement du jour]], MATCH(1, (RPE[[Nom]:[Nom]]=$D$4)*(RPE[[Date]:[Date]]=Fitness[[#This Row],[Date]]), 0)), "")</f>
        <v/>
      </c>
      <c r="AB378" s="4"/>
      <c r="AC378" s="4"/>
      <c r="AF378" s="4"/>
      <c r="AG378" s="4"/>
      <c r="AH378" s="4"/>
      <c r="AI378" s="4"/>
      <c r="AJ378" s="4"/>
      <c r="AL378" s="4"/>
      <c r="AM378" s="4"/>
      <c r="AP378" s="4"/>
      <c r="AQ378" s="4"/>
      <c r="AR378" s="4"/>
      <c r="AS378" s="4"/>
      <c r="AT378" s="4"/>
      <c r="AU378" s="4"/>
      <c r="AV378" s="4"/>
    </row>
    <row r="379" spans="3:48" x14ac:dyDescent="0.2">
      <c r="C379" s="95">
        <f t="shared" si="178"/>
        <v>45374</v>
      </c>
      <c r="D379" s="96">
        <v>45374</v>
      </c>
      <c r="E379" s="106" cm="1">
        <f t="array" ref="E379">IFERROR(INDEX(RPE[[sRPE_tot]:[sRPE_tot]], MATCH(1, (RPE[[Nom]:[Nom]]=$D$4)*(RPE[[Date]:[Date]]=Fitness[[#This Row],[Date]]), 0)), 0)</f>
        <v>0</v>
      </c>
      <c r="F379" s="106">
        <f t="shared" si="191"/>
        <v>0</v>
      </c>
      <c r="G379" s="106">
        <f t="shared" si="192"/>
        <v>0</v>
      </c>
      <c r="H379" s="106">
        <f t="shared" si="193"/>
        <v>0</v>
      </c>
      <c r="I379" s="106">
        <f>IFERROR(Fitness[[#This Row],[Charge moy]]/Fitness[[#This Row],[ET (SD)]], 0)</f>
        <v>0</v>
      </c>
      <c r="J379" s="106">
        <f>IFERROR(Fitness[[#This Row],[Charge hebdo]]*Fitness[[#This Row],[Monotonie]], 0)</f>
        <v>0</v>
      </c>
      <c r="K379" s="106">
        <f>IFERROR(Fitness[[#This Row],[Charge hebdo]]-Fitness[[#This Row],[Fatigue]], 0)</f>
        <v>0</v>
      </c>
      <c r="L379" s="105" t="str" cm="1">
        <f t="array" ref="L379">IFERROR(INDEX(EDF[[Total EDF]:[Total EDF]], MATCH(1, (EDF[[Nom]:[Nom]]=$D$4)*(EDF[[Date]:[Date]]=Fitness[[#This Row],[Date]]), 0)),"")</f>
        <v/>
      </c>
      <c r="M379" s="105" t="str">
        <f t="shared" si="177"/>
        <v/>
      </c>
      <c r="N379" s="105" t="str" cm="1">
        <f t="array" ref="N379">IFERROR(INDEX(EDF[[Humeur]:[Humeur]], MATCH(1, (EDF[[Nom]:[Nom]]=$D$4)*(EDF[[Date]:[Date]]=Fitness[[#This Row],[Date]]), 0)),"")</f>
        <v/>
      </c>
      <c r="O379" s="105" t="str">
        <f t="shared" ref="O379" si="260">IFERROR(AVERAGE(N372:N378), "")</f>
        <v/>
      </c>
      <c r="P379" s="105" t="str" cm="1">
        <f t="array" ref="P379">IFERROR(INDEX(EDF[[Stress]:[Stress]], MATCH(1, (EDF[[Nom]:[Nom]]=$D$4)*(EDF[[Date]:[Date]]=Fitness[[#This Row],[Date]]), 0)),"")</f>
        <v/>
      </c>
      <c r="Q379" s="105" t="str">
        <f t="shared" ref="Q379" si="261">IFERROR(AVERAGE(P372:P378), "")</f>
        <v/>
      </c>
      <c r="R379" s="105" t="str" cm="1">
        <f t="array" ref="R379">IFERROR(INDEX(EDF[[Sommeil]:[Sommeil]], MATCH(1, (EDF[[Nom]:[Nom]]=$D$4)*(EDF[[Date]:[Date]]=Fitness[[#This Row],[Date]]), 0)),"")</f>
        <v/>
      </c>
      <c r="S379" s="105" t="str">
        <f t="shared" ref="S379" si="262">IFERROR(AVERAGE(R372:R378), "")</f>
        <v/>
      </c>
      <c r="T379" s="105" t="str" cm="1">
        <f t="array" ref="T379">IFERROR(INDEX(EDF[[Etat Physique]:[Etat Physique]], MATCH(1, (EDF[[Nom]:[Nom]]=$D$4)*(EDF[[Date]:[Date]]=Fitness[[#This Row],[Date]]), 0)),"")</f>
        <v/>
      </c>
      <c r="U379" s="105" t="str">
        <f t="shared" ref="U379" si="263">IFERROR(AVERAGE(T372:T378), "")</f>
        <v/>
      </c>
      <c r="V379" s="105" t="str" cm="1">
        <f t="array" ref="V379">IFERROR(INDEX(EDF[[Hydratation]:[Hydratation]], MATCH(1, (EDF[[Nom]:[Nom]]=$D$4)*(EDF[[Date]:[Date]]=Fitness[[#This Row],[Date]]), 0)),"")</f>
        <v/>
      </c>
      <c r="W379" s="105" t="str">
        <f t="shared" ref="W379" si="264">IFERROR(AVERAGE(V372:V378), "")</f>
        <v/>
      </c>
      <c r="X379" s="105" t="str" cm="1">
        <f t="array" ref="X379">IFERROR(INDEX(EDF[[Nutrition]:[Nutrition]], MATCH(1, (EDF[[Nom]:[Nom]]=$D$4)*(EDF[[Date]:[Date]]=Fitness[[#This Row],[Date]]), 0)),"")</f>
        <v/>
      </c>
      <c r="Y379" s="105" t="str">
        <f t="shared" ref="Y379" si="265">IFERROR(AVERAGE(X372:X378), "")</f>
        <v/>
      </c>
      <c r="Z379" s="5" t="str" cm="1">
        <f t="array" ref="Z379">IFERROR(INDEX(RPE[[Investissement du jour]:[Investissement du jour]], MATCH(1, (RPE[[Nom]:[Nom]]=$D$4)*(RPE[[Date]:[Date]]=Fitness[[#This Row],[Date]]), 0)), "")</f>
        <v/>
      </c>
      <c r="AB379" s="4"/>
      <c r="AC379" s="4"/>
      <c r="AF379" s="4"/>
      <c r="AG379" s="4"/>
      <c r="AH379" s="4"/>
      <c r="AI379" s="4"/>
      <c r="AJ379" s="4"/>
      <c r="AL379" s="4"/>
      <c r="AM379" s="4"/>
      <c r="AP379" s="4"/>
      <c r="AQ379" s="4"/>
      <c r="AR379" s="4"/>
      <c r="AS379" s="4"/>
      <c r="AT379" s="4"/>
      <c r="AU379" s="4"/>
      <c r="AV379" s="4"/>
    </row>
    <row r="380" spans="3:48" x14ac:dyDescent="0.2">
      <c r="C380" s="95">
        <f t="shared" si="178"/>
        <v>45375</v>
      </c>
      <c r="D380" s="96">
        <v>45375</v>
      </c>
      <c r="E380" s="106" cm="1">
        <f t="array" ref="E380">IFERROR(INDEX(RPE[[sRPE_tot]:[sRPE_tot]], MATCH(1, (RPE[[Nom]:[Nom]]=$D$4)*(RPE[[Date]:[Date]]=Fitness[[#This Row],[Date]]), 0)), 0)</f>
        <v>0</v>
      </c>
      <c r="F380" s="106">
        <f t="shared" si="191"/>
        <v>0</v>
      </c>
      <c r="G380" s="106">
        <f t="shared" si="192"/>
        <v>0</v>
      </c>
      <c r="H380" s="106">
        <f t="shared" si="193"/>
        <v>0</v>
      </c>
      <c r="I380" s="106">
        <f>IFERROR(Fitness[[#This Row],[Charge moy]]/Fitness[[#This Row],[ET (SD)]], 0)</f>
        <v>0</v>
      </c>
      <c r="J380" s="106">
        <f>IFERROR(Fitness[[#This Row],[Charge hebdo]]*Fitness[[#This Row],[Monotonie]], 0)</f>
        <v>0</v>
      </c>
      <c r="K380" s="106">
        <f>IFERROR(Fitness[[#This Row],[Charge hebdo]]-Fitness[[#This Row],[Fatigue]], 0)</f>
        <v>0</v>
      </c>
      <c r="L380" s="105" t="str" cm="1">
        <f t="array" ref="L380">IFERROR(INDEX(EDF[[Total EDF]:[Total EDF]], MATCH(1, (EDF[[Nom]:[Nom]]=$D$4)*(EDF[[Date]:[Date]]=Fitness[[#This Row],[Date]]), 0)),"")</f>
        <v/>
      </c>
      <c r="M380" s="105" t="str">
        <f t="shared" si="177"/>
        <v/>
      </c>
      <c r="N380" s="105" t="str" cm="1">
        <f t="array" ref="N380">IFERROR(INDEX(EDF[[Humeur]:[Humeur]], MATCH(1, (EDF[[Nom]:[Nom]]=$D$4)*(EDF[[Date]:[Date]]=Fitness[[#This Row],[Date]]), 0)),"")</f>
        <v/>
      </c>
      <c r="O380" s="105" t="str">
        <f t="shared" si="4"/>
        <v/>
      </c>
      <c r="P380" s="105" t="str" cm="1">
        <f t="array" ref="P380">IFERROR(INDEX(EDF[[Stress]:[Stress]], MATCH(1, (EDF[[Nom]:[Nom]]=$D$4)*(EDF[[Date]:[Date]]=Fitness[[#This Row],[Date]]), 0)),"")</f>
        <v/>
      </c>
      <c r="Q380" s="105" t="str">
        <f t="shared" si="5"/>
        <v/>
      </c>
      <c r="R380" s="105" t="str" cm="1">
        <f t="array" ref="R380">IFERROR(INDEX(EDF[[Sommeil]:[Sommeil]], MATCH(1, (EDF[[Nom]:[Nom]]=$D$4)*(EDF[[Date]:[Date]]=Fitness[[#This Row],[Date]]), 0)),"")</f>
        <v/>
      </c>
      <c r="S380" s="105" t="str">
        <f t="shared" si="6"/>
        <v/>
      </c>
      <c r="T380" s="105" t="str" cm="1">
        <f t="array" ref="T380">IFERROR(INDEX(EDF[[Etat Physique]:[Etat Physique]], MATCH(1, (EDF[[Nom]:[Nom]]=$D$4)*(EDF[[Date]:[Date]]=Fitness[[#This Row],[Date]]), 0)),"")</f>
        <v/>
      </c>
      <c r="U380" s="105" t="str">
        <f t="shared" si="7"/>
        <v/>
      </c>
      <c r="V380" s="105" t="str" cm="1">
        <f t="array" ref="V380">IFERROR(INDEX(EDF[[Hydratation]:[Hydratation]], MATCH(1, (EDF[[Nom]:[Nom]]=$D$4)*(EDF[[Date]:[Date]]=Fitness[[#This Row],[Date]]), 0)),"")</f>
        <v/>
      </c>
      <c r="W380" s="105" t="str">
        <f t="shared" si="8"/>
        <v/>
      </c>
      <c r="X380" s="105" t="str" cm="1">
        <f t="array" ref="X380">IFERROR(INDEX(EDF[[Nutrition]:[Nutrition]], MATCH(1, (EDF[[Nom]:[Nom]]=$D$4)*(EDF[[Date]:[Date]]=Fitness[[#This Row],[Date]]), 0)),"")</f>
        <v/>
      </c>
      <c r="Y380" s="105" t="str">
        <f t="shared" si="9"/>
        <v/>
      </c>
      <c r="Z380" s="5" t="str" cm="1">
        <f t="array" ref="Z380">IFERROR(INDEX(RPE[[Investissement du jour]:[Investissement du jour]], MATCH(1, (RPE[[Nom]:[Nom]]=$D$4)*(RPE[[Date]:[Date]]=Fitness[[#This Row],[Date]]), 0)), "")</f>
        <v/>
      </c>
      <c r="AB380" s="4"/>
      <c r="AC380" s="4"/>
      <c r="AF380" s="4"/>
      <c r="AG380" s="4"/>
      <c r="AH380" s="4"/>
      <c r="AI380" s="4"/>
      <c r="AJ380" s="4"/>
      <c r="AL380" s="4"/>
      <c r="AM380" s="4"/>
      <c r="AP380" s="4"/>
      <c r="AQ380" s="4"/>
      <c r="AR380" s="4"/>
      <c r="AS380" s="4"/>
      <c r="AT380" s="4"/>
      <c r="AU380" s="4"/>
      <c r="AV380" s="4"/>
    </row>
    <row r="381" spans="3:48" x14ac:dyDescent="0.2">
      <c r="C381" s="95">
        <f t="shared" si="178"/>
        <v>45376</v>
      </c>
      <c r="D381" s="96">
        <v>45376</v>
      </c>
      <c r="E381" s="106" cm="1">
        <f t="array" ref="E381">IFERROR(INDEX(RPE[[sRPE_tot]:[sRPE_tot]], MATCH(1, (RPE[[Nom]:[Nom]]=$D$4)*(RPE[[Date]:[Date]]=Fitness[[#This Row],[Date]]), 0)), 0)</f>
        <v>0</v>
      </c>
      <c r="F381" s="106">
        <f t="shared" si="191"/>
        <v>0</v>
      </c>
      <c r="G381" s="106">
        <f t="shared" si="192"/>
        <v>0</v>
      </c>
      <c r="H381" s="106">
        <f t="shared" si="193"/>
        <v>0</v>
      </c>
      <c r="I381" s="106">
        <f>IFERROR(Fitness[[#This Row],[Charge moy]]/Fitness[[#This Row],[ET (SD)]], 0)</f>
        <v>0</v>
      </c>
      <c r="J381" s="106">
        <f>IFERROR(Fitness[[#This Row],[Charge hebdo]]*Fitness[[#This Row],[Monotonie]], 0)</f>
        <v>0</v>
      </c>
      <c r="K381" s="106">
        <f>IFERROR(Fitness[[#This Row],[Charge hebdo]]-Fitness[[#This Row],[Fatigue]], 0)</f>
        <v>0</v>
      </c>
      <c r="L381" s="105" t="str" cm="1">
        <f t="array" ref="L381">IFERROR(INDEX(EDF[[Total EDF]:[Total EDF]], MATCH(1, (EDF[[Nom]:[Nom]]=$D$4)*(EDF[[Date]:[Date]]=Fitness[[#This Row],[Date]]), 0)),"")</f>
        <v/>
      </c>
      <c r="M381" s="105" t="str">
        <f t="shared" si="177"/>
        <v/>
      </c>
      <c r="N381" s="105" t="str" cm="1">
        <f t="array" ref="N381">IFERROR(INDEX(EDF[[Humeur]:[Humeur]], MATCH(1, (EDF[[Nom]:[Nom]]=$D$4)*(EDF[[Date]:[Date]]=Fitness[[#This Row],[Date]]), 0)),"")</f>
        <v/>
      </c>
      <c r="O381" s="105" t="str">
        <f t="shared" si="4"/>
        <v/>
      </c>
      <c r="P381" s="105" t="str" cm="1">
        <f t="array" ref="P381">IFERROR(INDEX(EDF[[Stress]:[Stress]], MATCH(1, (EDF[[Nom]:[Nom]]=$D$4)*(EDF[[Date]:[Date]]=Fitness[[#This Row],[Date]]), 0)),"")</f>
        <v/>
      </c>
      <c r="Q381" s="105" t="str">
        <f t="shared" si="5"/>
        <v/>
      </c>
      <c r="R381" s="105" t="str" cm="1">
        <f t="array" ref="R381">IFERROR(INDEX(EDF[[Sommeil]:[Sommeil]], MATCH(1, (EDF[[Nom]:[Nom]]=$D$4)*(EDF[[Date]:[Date]]=Fitness[[#This Row],[Date]]), 0)),"")</f>
        <v/>
      </c>
      <c r="S381" s="105" t="str">
        <f t="shared" si="6"/>
        <v/>
      </c>
      <c r="T381" s="105" t="str" cm="1">
        <f t="array" ref="T381">IFERROR(INDEX(EDF[[Etat Physique]:[Etat Physique]], MATCH(1, (EDF[[Nom]:[Nom]]=$D$4)*(EDF[[Date]:[Date]]=Fitness[[#This Row],[Date]]), 0)),"")</f>
        <v/>
      </c>
      <c r="U381" s="105" t="str">
        <f t="shared" si="7"/>
        <v/>
      </c>
      <c r="V381" s="105" t="str" cm="1">
        <f t="array" ref="V381">IFERROR(INDEX(EDF[[Hydratation]:[Hydratation]], MATCH(1, (EDF[[Nom]:[Nom]]=$D$4)*(EDF[[Date]:[Date]]=Fitness[[#This Row],[Date]]), 0)),"")</f>
        <v/>
      </c>
      <c r="W381" s="105" t="str">
        <f t="shared" si="8"/>
        <v/>
      </c>
      <c r="X381" s="105" t="str" cm="1">
        <f t="array" ref="X381">IFERROR(INDEX(EDF[[Nutrition]:[Nutrition]], MATCH(1, (EDF[[Nom]:[Nom]]=$D$4)*(EDF[[Date]:[Date]]=Fitness[[#This Row],[Date]]), 0)),"")</f>
        <v/>
      </c>
      <c r="Y381" s="105" t="str">
        <f t="shared" si="9"/>
        <v/>
      </c>
      <c r="Z381" s="5" t="str" cm="1">
        <f t="array" ref="Z381">IFERROR(INDEX(RPE[[Investissement du jour]:[Investissement du jour]], MATCH(1, (RPE[[Nom]:[Nom]]=$D$4)*(RPE[[Date]:[Date]]=Fitness[[#This Row],[Date]]), 0)), "")</f>
        <v/>
      </c>
      <c r="AB381" s="4"/>
      <c r="AC381" s="4"/>
      <c r="AF381" s="4"/>
      <c r="AG381" s="4"/>
      <c r="AH381" s="4"/>
      <c r="AI381" s="4"/>
      <c r="AJ381" s="4"/>
      <c r="AL381" s="4"/>
      <c r="AM381" s="4"/>
      <c r="AP381" s="4"/>
      <c r="AQ381" s="4"/>
      <c r="AR381" s="4"/>
      <c r="AS381" s="4"/>
      <c r="AT381" s="4"/>
      <c r="AU381" s="4"/>
      <c r="AV381" s="4"/>
    </row>
    <row r="382" spans="3:48" x14ac:dyDescent="0.2">
      <c r="C382" s="95">
        <f t="shared" si="178"/>
        <v>45377</v>
      </c>
      <c r="D382" s="96">
        <v>45377</v>
      </c>
      <c r="E382" s="106" cm="1">
        <f t="array" ref="E382">IFERROR(INDEX(RPE[[sRPE_tot]:[sRPE_tot]], MATCH(1, (RPE[[Nom]:[Nom]]=$D$4)*(RPE[[Date]:[Date]]=Fitness[[#This Row],[Date]]), 0)), 0)</f>
        <v>0</v>
      </c>
      <c r="F382" s="106">
        <f t="shared" si="191"/>
        <v>0</v>
      </c>
      <c r="G382" s="106">
        <f t="shared" si="192"/>
        <v>0</v>
      </c>
      <c r="H382" s="106">
        <f t="shared" si="193"/>
        <v>0</v>
      </c>
      <c r="I382" s="106">
        <f>IFERROR(Fitness[[#This Row],[Charge moy]]/Fitness[[#This Row],[ET (SD)]], 0)</f>
        <v>0</v>
      </c>
      <c r="J382" s="106">
        <f>IFERROR(Fitness[[#This Row],[Charge hebdo]]*Fitness[[#This Row],[Monotonie]], 0)</f>
        <v>0</v>
      </c>
      <c r="K382" s="106">
        <f>IFERROR(Fitness[[#This Row],[Charge hebdo]]-Fitness[[#This Row],[Fatigue]], 0)</f>
        <v>0</v>
      </c>
      <c r="L382" s="105" t="str" cm="1">
        <f t="array" ref="L382">IFERROR(INDEX(EDF[[Total EDF]:[Total EDF]], MATCH(1, (EDF[[Nom]:[Nom]]=$D$4)*(EDF[[Date]:[Date]]=Fitness[[#This Row],[Date]]), 0)),"")</f>
        <v/>
      </c>
      <c r="M382" s="105" t="str">
        <f t="shared" si="177"/>
        <v/>
      </c>
      <c r="N382" s="105" t="str" cm="1">
        <f t="array" ref="N382">IFERROR(INDEX(EDF[[Humeur]:[Humeur]], MATCH(1, (EDF[[Nom]:[Nom]]=$D$4)*(EDF[[Date]:[Date]]=Fitness[[#This Row],[Date]]), 0)),"")</f>
        <v/>
      </c>
      <c r="O382" s="105" t="str">
        <f t="shared" si="4"/>
        <v/>
      </c>
      <c r="P382" s="105" t="str" cm="1">
        <f t="array" ref="P382">IFERROR(INDEX(EDF[[Stress]:[Stress]], MATCH(1, (EDF[[Nom]:[Nom]]=$D$4)*(EDF[[Date]:[Date]]=Fitness[[#This Row],[Date]]), 0)),"")</f>
        <v/>
      </c>
      <c r="Q382" s="105" t="str">
        <f t="shared" si="5"/>
        <v/>
      </c>
      <c r="R382" s="105" t="str" cm="1">
        <f t="array" ref="R382">IFERROR(INDEX(EDF[[Sommeil]:[Sommeil]], MATCH(1, (EDF[[Nom]:[Nom]]=$D$4)*(EDF[[Date]:[Date]]=Fitness[[#This Row],[Date]]), 0)),"")</f>
        <v/>
      </c>
      <c r="S382" s="105" t="str">
        <f t="shared" si="6"/>
        <v/>
      </c>
      <c r="T382" s="105" t="str" cm="1">
        <f t="array" ref="T382">IFERROR(INDEX(EDF[[Etat Physique]:[Etat Physique]], MATCH(1, (EDF[[Nom]:[Nom]]=$D$4)*(EDF[[Date]:[Date]]=Fitness[[#This Row],[Date]]), 0)),"")</f>
        <v/>
      </c>
      <c r="U382" s="105" t="str">
        <f t="shared" si="7"/>
        <v/>
      </c>
      <c r="V382" s="105" t="str" cm="1">
        <f t="array" ref="V382">IFERROR(INDEX(EDF[[Hydratation]:[Hydratation]], MATCH(1, (EDF[[Nom]:[Nom]]=$D$4)*(EDF[[Date]:[Date]]=Fitness[[#This Row],[Date]]), 0)),"")</f>
        <v/>
      </c>
      <c r="W382" s="105" t="str">
        <f t="shared" si="8"/>
        <v/>
      </c>
      <c r="X382" s="105" t="str" cm="1">
        <f t="array" ref="X382">IFERROR(INDEX(EDF[[Nutrition]:[Nutrition]], MATCH(1, (EDF[[Nom]:[Nom]]=$D$4)*(EDF[[Date]:[Date]]=Fitness[[#This Row],[Date]]), 0)),"")</f>
        <v/>
      </c>
      <c r="Y382" s="105" t="str">
        <f t="shared" si="9"/>
        <v/>
      </c>
      <c r="Z382" s="5" t="str" cm="1">
        <f t="array" ref="Z382">IFERROR(INDEX(RPE[[Investissement du jour]:[Investissement du jour]], MATCH(1, (RPE[[Nom]:[Nom]]=$D$4)*(RPE[[Date]:[Date]]=Fitness[[#This Row],[Date]]), 0)), "")</f>
        <v/>
      </c>
      <c r="AB382" s="4"/>
      <c r="AC382" s="4"/>
      <c r="AF382" s="4"/>
      <c r="AG382" s="4"/>
      <c r="AH382" s="4"/>
      <c r="AI382" s="4"/>
      <c r="AJ382" s="4"/>
      <c r="AL382" s="4"/>
      <c r="AM382" s="4"/>
      <c r="AP382" s="4"/>
      <c r="AQ382" s="4"/>
      <c r="AR382" s="4"/>
      <c r="AS382" s="4"/>
      <c r="AT382" s="4"/>
      <c r="AU382" s="4"/>
      <c r="AV382" s="4"/>
    </row>
    <row r="383" spans="3:48" x14ac:dyDescent="0.2">
      <c r="C383" s="95">
        <f t="shared" si="178"/>
        <v>45378</v>
      </c>
      <c r="D383" s="96">
        <v>45378</v>
      </c>
      <c r="E383" s="106" cm="1">
        <f t="array" ref="E383">IFERROR(INDEX(RPE[[sRPE_tot]:[sRPE_tot]], MATCH(1, (RPE[[Nom]:[Nom]]=$D$4)*(RPE[[Date]:[Date]]=Fitness[[#This Row],[Date]]), 0)), 0)</f>
        <v>0</v>
      </c>
      <c r="F383" s="106">
        <f t="shared" si="191"/>
        <v>0</v>
      </c>
      <c r="G383" s="106">
        <f t="shared" si="192"/>
        <v>0</v>
      </c>
      <c r="H383" s="106">
        <f t="shared" si="193"/>
        <v>0</v>
      </c>
      <c r="I383" s="106">
        <f>IFERROR(Fitness[[#This Row],[Charge moy]]/Fitness[[#This Row],[ET (SD)]], 0)</f>
        <v>0</v>
      </c>
      <c r="J383" s="106">
        <f>IFERROR(Fitness[[#This Row],[Charge hebdo]]*Fitness[[#This Row],[Monotonie]], 0)</f>
        <v>0</v>
      </c>
      <c r="K383" s="106">
        <f>IFERROR(Fitness[[#This Row],[Charge hebdo]]-Fitness[[#This Row],[Fatigue]], 0)</f>
        <v>0</v>
      </c>
      <c r="L383" s="105" t="str" cm="1">
        <f t="array" ref="L383">IFERROR(INDEX(EDF[[Total EDF]:[Total EDF]], MATCH(1, (EDF[[Nom]:[Nom]]=$D$4)*(EDF[[Date]:[Date]]=Fitness[[#This Row],[Date]]), 0)),"")</f>
        <v/>
      </c>
      <c r="M383" s="105" t="str">
        <f t="shared" si="177"/>
        <v/>
      </c>
      <c r="N383" s="105" t="str" cm="1">
        <f t="array" ref="N383">IFERROR(INDEX(EDF[[Humeur]:[Humeur]], MATCH(1, (EDF[[Nom]:[Nom]]=$D$4)*(EDF[[Date]:[Date]]=Fitness[[#This Row],[Date]]), 0)),"")</f>
        <v/>
      </c>
      <c r="O383" s="105" t="str">
        <f t="shared" si="4"/>
        <v/>
      </c>
      <c r="P383" s="105" t="str" cm="1">
        <f t="array" ref="P383">IFERROR(INDEX(EDF[[Stress]:[Stress]], MATCH(1, (EDF[[Nom]:[Nom]]=$D$4)*(EDF[[Date]:[Date]]=Fitness[[#This Row],[Date]]), 0)),"")</f>
        <v/>
      </c>
      <c r="Q383" s="105" t="str">
        <f t="shared" si="5"/>
        <v/>
      </c>
      <c r="R383" s="105" t="str" cm="1">
        <f t="array" ref="R383">IFERROR(INDEX(EDF[[Sommeil]:[Sommeil]], MATCH(1, (EDF[[Nom]:[Nom]]=$D$4)*(EDF[[Date]:[Date]]=Fitness[[#This Row],[Date]]), 0)),"")</f>
        <v/>
      </c>
      <c r="S383" s="105" t="str">
        <f t="shared" si="6"/>
        <v/>
      </c>
      <c r="T383" s="105" t="str" cm="1">
        <f t="array" ref="T383">IFERROR(INDEX(EDF[[Etat Physique]:[Etat Physique]], MATCH(1, (EDF[[Nom]:[Nom]]=$D$4)*(EDF[[Date]:[Date]]=Fitness[[#This Row],[Date]]), 0)),"")</f>
        <v/>
      </c>
      <c r="U383" s="105" t="str">
        <f t="shared" si="7"/>
        <v/>
      </c>
      <c r="V383" s="105" t="str" cm="1">
        <f t="array" ref="V383">IFERROR(INDEX(EDF[[Hydratation]:[Hydratation]], MATCH(1, (EDF[[Nom]:[Nom]]=$D$4)*(EDF[[Date]:[Date]]=Fitness[[#This Row],[Date]]), 0)),"")</f>
        <v/>
      </c>
      <c r="W383" s="105" t="str">
        <f t="shared" si="8"/>
        <v/>
      </c>
      <c r="X383" s="105" t="str" cm="1">
        <f t="array" ref="X383">IFERROR(INDEX(EDF[[Nutrition]:[Nutrition]], MATCH(1, (EDF[[Nom]:[Nom]]=$D$4)*(EDF[[Date]:[Date]]=Fitness[[#This Row],[Date]]), 0)),"")</f>
        <v/>
      </c>
      <c r="Y383" s="105" t="str">
        <f t="shared" si="9"/>
        <v/>
      </c>
      <c r="Z383" s="5" t="str" cm="1">
        <f t="array" ref="Z383">IFERROR(INDEX(RPE[[Investissement du jour]:[Investissement du jour]], MATCH(1, (RPE[[Nom]:[Nom]]=$D$4)*(RPE[[Date]:[Date]]=Fitness[[#This Row],[Date]]), 0)), "")</f>
        <v/>
      </c>
      <c r="AB383" s="4"/>
      <c r="AC383" s="4"/>
      <c r="AF383" s="4"/>
      <c r="AG383" s="4"/>
      <c r="AH383" s="4"/>
      <c r="AI383" s="4"/>
      <c r="AJ383" s="4"/>
      <c r="AL383" s="4"/>
      <c r="AM383" s="4"/>
      <c r="AP383" s="4"/>
      <c r="AQ383" s="4"/>
      <c r="AR383" s="4"/>
      <c r="AS383" s="4"/>
      <c r="AT383" s="4"/>
      <c r="AU383" s="4"/>
      <c r="AV383" s="4"/>
    </row>
    <row r="384" spans="3:48" x14ac:dyDescent="0.2">
      <c r="C384" s="95">
        <f t="shared" si="178"/>
        <v>45379</v>
      </c>
      <c r="D384" s="96">
        <v>45379</v>
      </c>
      <c r="E384" s="106" cm="1">
        <f t="array" ref="E384">IFERROR(INDEX(RPE[[sRPE_tot]:[sRPE_tot]], MATCH(1, (RPE[[Nom]:[Nom]]=$D$4)*(RPE[[Date]:[Date]]=Fitness[[#This Row],[Date]]), 0)), 0)</f>
        <v>0</v>
      </c>
      <c r="F384" s="106">
        <f t="shared" si="191"/>
        <v>0</v>
      </c>
      <c r="G384" s="106">
        <f t="shared" si="192"/>
        <v>0</v>
      </c>
      <c r="H384" s="106">
        <f t="shared" si="193"/>
        <v>0</v>
      </c>
      <c r="I384" s="106">
        <f>IFERROR(Fitness[[#This Row],[Charge moy]]/Fitness[[#This Row],[ET (SD)]], 0)</f>
        <v>0</v>
      </c>
      <c r="J384" s="106">
        <f>IFERROR(Fitness[[#This Row],[Charge hebdo]]*Fitness[[#This Row],[Monotonie]], 0)</f>
        <v>0</v>
      </c>
      <c r="K384" s="106">
        <f>IFERROR(Fitness[[#This Row],[Charge hebdo]]-Fitness[[#This Row],[Fatigue]], 0)</f>
        <v>0</v>
      </c>
      <c r="L384" s="105" t="str" cm="1">
        <f t="array" ref="L384">IFERROR(INDEX(EDF[[Total EDF]:[Total EDF]], MATCH(1, (EDF[[Nom]:[Nom]]=$D$4)*(EDF[[Date]:[Date]]=Fitness[[#This Row],[Date]]), 0)),"")</f>
        <v/>
      </c>
      <c r="M384" s="105" t="str">
        <f t="shared" si="177"/>
        <v/>
      </c>
      <c r="N384" s="105" t="str" cm="1">
        <f t="array" ref="N384">IFERROR(INDEX(EDF[[Humeur]:[Humeur]], MATCH(1, (EDF[[Nom]:[Nom]]=$D$4)*(EDF[[Date]:[Date]]=Fitness[[#This Row],[Date]]), 0)),"")</f>
        <v/>
      </c>
      <c r="O384" s="105" t="str">
        <f t="shared" si="4"/>
        <v/>
      </c>
      <c r="P384" s="105" t="str" cm="1">
        <f t="array" ref="P384">IFERROR(INDEX(EDF[[Stress]:[Stress]], MATCH(1, (EDF[[Nom]:[Nom]]=$D$4)*(EDF[[Date]:[Date]]=Fitness[[#This Row],[Date]]), 0)),"")</f>
        <v/>
      </c>
      <c r="Q384" s="105" t="str">
        <f t="shared" si="5"/>
        <v/>
      </c>
      <c r="R384" s="105" t="str" cm="1">
        <f t="array" ref="R384">IFERROR(INDEX(EDF[[Sommeil]:[Sommeil]], MATCH(1, (EDF[[Nom]:[Nom]]=$D$4)*(EDF[[Date]:[Date]]=Fitness[[#This Row],[Date]]), 0)),"")</f>
        <v/>
      </c>
      <c r="S384" s="105" t="str">
        <f t="shared" si="6"/>
        <v/>
      </c>
      <c r="T384" s="105" t="str" cm="1">
        <f t="array" ref="T384">IFERROR(INDEX(EDF[[Etat Physique]:[Etat Physique]], MATCH(1, (EDF[[Nom]:[Nom]]=$D$4)*(EDF[[Date]:[Date]]=Fitness[[#This Row],[Date]]), 0)),"")</f>
        <v/>
      </c>
      <c r="U384" s="105" t="str">
        <f t="shared" si="7"/>
        <v/>
      </c>
      <c r="V384" s="105" t="str" cm="1">
        <f t="array" ref="V384">IFERROR(INDEX(EDF[[Hydratation]:[Hydratation]], MATCH(1, (EDF[[Nom]:[Nom]]=$D$4)*(EDF[[Date]:[Date]]=Fitness[[#This Row],[Date]]), 0)),"")</f>
        <v/>
      </c>
      <c r="W384" s="105" t="str">
        <f t="shared" si="8"/>
        <v/>
      </c>
      <c r="X384" s="105" t="str" cm="1">
        <f t="array" ref="X384">IFERROR(INDEX(EDF[[Nutrition]:[Nutrition]], MATCH(1, (EDF[[Nom]:[Nom]]=$D$4)*(EDF[[Date]:[Date]]=Fitness[[#This Row],[Date]]), 0)),"")</f>
        <v/>
      </c>
      <c r="Y384" s="105" t="str">
        <f t="shared" si="9"/>
        <v/>
      </c>
      <c r="Z384" s="5" t="str" cm="1">
        <f t="array" ref="Z384">IFERROR(INDEX(RPE[[Investissement du jour]:[Investissement du jour]], MATCH(1, (RPE[[Nom]:[Nom]]=$D$4)*(RPE[[Date]:[Date]]=Fitness[[#This Row],[Date]]), 0)), "")</f>
        <v/>
      </c>
      <c r="AB384" s="4"/>
      <c r="AC384" s="4"/>
      <c r="AF384" s="4"/>
      <c r="AG384" s="4"/>
      <c r="AH384" s="4"/>
      <c r="AI384" s="4"/>
      <c r="AJ384" s="4"/>
      <c r="AL384" s="4"/>
      <c r="AM384" s="4"/>
      <c r="AP384" s="4"/>
      <c r="AQ384" s="4"/>
      <c r="AR384" s="4"/>
      <c r="AS384" s="4"/>
      <c r="AT384" s="4"/>
      <c r="AU384" s="4"/>
      <c r="AV384" s="4"/>
    </row>
    <row r="385" spans="3:48" x14ac:dyDescent="0.2">
      <c r="C385" s="95">
        <f t="shared" si="178"/>
        <v>45380</v>
      </c>
      <c r="D385" s="96">
        <v>45380</v>
      </c>
      <c r="E385" s="106" cm="1">
        <f t="array" ref="E385">IFERROR(INDEX(RPE[[sRPE_tot]:[sRPE_tot]], MATCH(1, (RPE[[Nom]:[Nom]]=$D$4)*(RPE[[Date]:[Date]]=Fitness[[#This Row],[Date]]), 0)), 0)</f>
        <v>0</v>
      </c>
      <c r="F385" s="106">
        <f t="shared" si="191"/>
        <v>0</v>
      </c>
      <c r="G385" s="106">
        <f t="shared" si="192"/>
        <v>0</v>
      </c>
      <c r="H385" s="106">
        <f t="shared" si="193"/>
        <v>0</v>
      </c>
      <c r="I385" s="106">
        <f>IFERROR(Fitness[[#This Row],[Charge moy]]/Fitness[[#This Row],[ET (SD)]], 0)</f>
        <v>0</v>
      </c>
      <c r="J385" s="106">
        <f>IFERROR(Fitness[[#This Row],[Charge hebdo]]*Fitness[[#This Row],[Monotonie]], 0)</f>
        <v>0</v>
      </c>
      <c r="K385" s="106">
        <f>IFERROR(Fitness[[#This Row],[Charge hebdo]]-Fitness[[#This Row],[Fatigue]], 0)</f>
        <v>0</v>
      </c>
      <c r="L385" s="105" t="str" cm="1">
        <f t="array" ref="L385">IFERROR(INDEX(EDF[[Total EDF]:[Total EDF]], MATCH(1, (EDF[[Nom]:[Nom]]=$D$4)*(EDF[[Date]:[Date]]=Fitness[[#This Row],[Date]]), 0)),"")</f>
        <v/>
      </c>
      <c r="M385" s="105" t="str">
        <f t="shared" ref="M385:M448" si="266">IFERROR(AVERAGE(L378:L384), "")</f>
        <v/>
      </c>
      <c r="N385" s="105" t="str" cm="1">
        <f t="array" ref="N385">IFERROR(INDEX(EDF[[Humeur]:[Humeur]], MATCH(1, (EDF[[Nom]:[Nom]]=$D$4)*(EDF[[Date]:[Date]]=Fitness[[#This Row],[Date]]), 0)),"")</f>
        <v/>
      </c>
      <c r="O385" s="105" t="str">
        <f t="shared" si="4"/>
        <v/>
      </c>
      <c r="P385" s="105" t="str" cm="1">
        <f t="array" ref="P385">IFERROR(INDEX(EDF[[Stress]:[Stress]], MATCH(1, (EDF[[Nom]:[Nom]]=$D$4)*(EDF[[Date]:[Date]]=Fitness[[#This Row],[Date]]), 0)),"")</f>
        <v/>
      </c>
      <c r="Q385" s="105" t="str">
        <f t="shared" si="5"/>
        <v/>
      </c>
      <c r="R385" s="105" t="str" cm="1">
        <f t="array" ref="R385">IFERROR(INDEX(EDF[[Sommeil]:[Sommeil]], MATCH(1, (EDF[[Nom]:[Nom]]=$D$4)*(EDF[[Date]:[Date]]=Fitness[[#This Row],[Date]]), 0)),"")</f>
        <v/>
      </c>
      <c r="S385" s="105" t="str">
        <f t="shared" si="6"/>
        <v/>
      </c>
      <c r="T385" s="105" t="str" cm="1">
        <f t="array" ref="T385">IFERROR(INDEX(EDF[[Etat Physique]:[Etat Physique]], MATCH(1, (EDF[[Nom]:[Nom]]=$D$4)*(EDF[[Date]:[Date]]=Fitness[[#This Row],[Date]]), 0)),"")</f>
        <v/>
      </c>
      <c r="U385" s="105" t="str">
        <f t="shared" si="7"/>
        <v/>
      </c>
      <c r="V385" s="105" t="str" cm="1">
        <f t="array" ref="V385">IFERROR(INDEX(EDF[[Hydratation]:[Hydratation]], MATCH(1, (EDF[[Nom]:[Nom]]=$D$4)*(EDF[[Date]:[Date]]=Fitness[[#This Row],[Date]]), 0)),"")</f>
        <v/>
      </c>
      <c r="W385" s="105" t="str">
        <f t="shared" si="8"/>
        <v/>
      </c>
      <c r="X385" s="105" t="str" cm="1">
        <f t="array" ref="X385">IFERROR(INDEX(EDF[[Nutrition]:[Nutrition]], MATCH(1, (EDF[[Nom]:[Nom]]=$D$4)*(EDF[[Date]:[Date]]=Fitness[[#This Row],[Date]]), 0)),"")</f>
        <v/>
      </c>
      <c r="Y385" s="105" t="str">
        <f t="shared" si="9"/>
        <v/>
      </c>
      <c r="Z385" s="5" t="str" cm="1">
        <f t="array" ref="Z385">IFERROR(INDEX(RPE[[Investissement du jour]:[Investissement du jour]], MATCH(1, (RPE[[Nom]:[Nom]]=$D$4)*(RPE[[Date]:[Date]]=Fitness[[#This Row],[Date]]), 0)), "")</f>
        <v/>
      </c>
      <c r="AB385" s="4"/>
      <c r="AC385" s="4"/>
      <c r="AF385" s="4"/>
      <c r="AG385" s="4"/>
      <c r="AH385" s="4"/>
      <c r="AI385" s="4"/>
      <c r="AJ385" s="4"/>
      <c r="AL385" s="4"/>
      <c r="AM385" s="4"/>
      <c r="AP385" s="4"/>
      <c r="AQ385" s="4"/>
      <c r="AR385" s="4"/>
      <c r="AS385" s="4"/>
      <c r="AT385" s="4"/>
      <c r="AU385" s="4"/>
      <c r="AV385" s="4"/>
    </row>
    <row r="386" spans="3:48" x14ac:dyDescent="0.2">
      <c r="C386" s="95">
        <f t="shared" ref="C386:C449" si="267">D386</f>
        <v>45381</v>
      </c>
      <c r="D386" s="96">
        <v>45381</v>
      </c>
      <c r="E386" s="106" cm="1">
        <f t="array" ref="E386">IFERROR(INDEX(RPE[[sRPE_tot]:[sRPE_tot]], MATCH(1, (RPE[[Nom]:[Nom]]=$D$4)*(RPE[[Date]:[Date]]=Fitness[[#This Row],[Date]]), 0)), 0)</f>
        <v>0</v>
      </c>
      <c r="F386" s="106">
        <f t="shared" si="191"/>
        <v>0</v>
      </c>
      <c r="G386" s="106">
        <f t="shared" si="192"/>
        <v>0</v>
      </c>
      <c r="H386" s="106">
        <f t="shared" si="193"/>
        <v>0</v>
      </c>
      <c r="I386" s="106">
        <f>IFERROR(Fitness[[#This Row],[Charge moy]]/Fitness[[#This Row],[ET (SD)]], 0)</f>
        <v>0</v>
      </c>
      <c r="J386" s="106">
        <f>IFERROR(Fitness[[#This Row],[Charge hebdo]]*Fitness[[#This Row],[Monotonie]], 0)</f>
        <v>0</v>
      </c>
      <c r="K386" s="106">
        <f>IFERROR(Fitness[[#This Row],[Charge hebdo]]-Fitness[[#This Row],[Fatigue]], 0)</f>
        <v>0</v>
      </c>
      <c r="L386" s="105" t="str" cm="1">
        <f t="array" ref="L386">IFERROR(INDEX(EDF[[Total EDF]:[Total EDF]], MATCH(1, (EDF[[Nom]:[Nom]]=$D$4)*(EDF[[Date]:[Date]]=Fitness[[#This Row],[Date]]), 0)),"")</f>
        <v/>
      </c>
      <c r="M386" s="105" t="str">
        <f t="shared" si="266"/>
        <v/>
      </c>
      <c r="N386" s="105" t="str" cm="1">
        <f t="array" ref="N386">IFERROR(INDEX(EDF[[Humeur]:[Humeur]], MATCH(1, (EDF[[Nom]:[Nom]]=$D$4)*(EDF[[Date]:[Date]]=Fitness[[#This Row],[Date]]), 0)),"")</f>
        <v/>
      </c>
      <c r="O386" s="105" t="str">
        <f t="shared" ref="O386" si="268">IFERROR(AVERAGE(N379:N385), "")</f>
        <v/>
      </c>
      <c r="P386" s="105" t="str" cm="1">
        <f t="array" ref="P386">IFERROR(INDEX(EDF[[Stress]:[Stress]], MATCH(1, (EDF[[Nom]:[Nom]]=$D$4)*(EDF[[Date]:[Date]]=Fitness[[#This Row],[Date]]), 0)),"")</f>
        <v/>
      </c>
      <c r="Q386" s="105" t="str">
        <f t="shared" ref="Q386" si="269">IFERROR(AVERAGE(P379:P385), "")</f>
        <v/>
      </c>
      <c r="R386" s="105" t="str" cm="1">
        <f t="array" ref="R386">IFERROR(INDEX(EDF[[Sommeil]:[Sommeil]], MATCH(1, (EDF[[Nom]:[Nom]]=$D$4)*(EDF[[Date]:[Date]]=Fitness[[#This Row],[Date]]), 0)),"")</f>
        <v/>
      </c>
      <c r="S386" s="105" t="str">
        <f t="shared" ref="S386" si="270">IFERROR(AVERAGE(R379:R385), "")</f>
        <v/>
      </c>
      <c r="T386" s="105" t="str" cm="1">
        <f t="array" ref="T386">IFERROR(INDEX(EDF[[Etat Physique]:[Etat Physique]], MATCH(1, (EDF[[Nom]:[Nom]]=$D$4)*(EDF[[Date]:[Date]]=Fitness[[#This Row],[Date]]), 0)),"")</f>
        <v/>
      </c>
      <c r="U386" s="105" t="str">
        <f t="shared" ref="U386" si="271">IFERROR(AVERAGE(T379:T385), "")</f>
        <v/>
      </c>
      <c r="V386" s="105" t="str" cm="1">
        <f t="array" ref="V386">IFERROR(INDEX(EDF[[Hydratation]:[Hydratation]], MATCH(1, (EDF[[Nom]:[Nom]]=$D$4)*(EDF[[Date]:[Date]]=Fitness[[#This Row],[Date]]), 0)),"")</f>
        <v/>
      </c>
      <c r="W386" s="105" t="str">
        <f t="shared" ref="W386" si="272">IFERROR(AVERAGE(V379:V385), "")</f>
        <v/>
      </c>
      <c r="X386" s="105" t="str" cm="1">
        <f t="array" ref="X386">IFERROR(INDEX(EDF[[Nutrition]:[Nutrition]], MATCH(1, (EDF[[Nom]:[Nom]]=$D$4)*(EDF[[Date]:[Date]]=Fitness[[#This Row],[Date]]), 0)),"")</f>
        <v/>
      </c>
      <c r="Y386" s="105" t="str">
        <f t="shared" ref="Y386" si="273">IFERROR(AVERAGE(X379:X385), "")</f>
        <v/>
      </c>
      <c r="Z386" s="5" t="str" cm="1">
        <f t="array" ref="Z386">IFERROR(INDEX(RPE[[Investissement du jour]:[Investissement du jour]], MATCH(1, (RPE[[Nom]:[Nom]]=$D$4)*(RPE[[Date]:[Date]]=Fitness[[#This Row],[Date]]), 0)), "")</f>
        <v/>
      </c>
      <c r="AB386" s="4"/>
      <c r="AC386" s="4"/>
      <c r="AF386" s="4"/>
      <c r="AG386" s="4"/>
      <c r="AH386" s="4"/>
      <c r="AI386" s="4"/>
      <c r="AJ386" s="4"/>
      <c r="AL386" s="4"/>
      <c r="AM386" s="4"/>
      <c r="AP386" s="4"/>
      <c r="AQ386" s="4"/>
      <c r="AR386" s="4"/>
      <c r="AS386" s="4"/>
      <c r="AT386" s="4"/>
      <c r="AU386" s="4"/>
      <c r="AV386" s="4"/>
    </row>
    <row r="387" spans="3:48" x14ac:dyDescent="0.2">
      <c r="C387" s="95">
        <f t="shared" si="267"/>
        <v>45382</v>
      </c>
      <c r="D387" s="96">
        <v>45382</v>
      </c>
      <c r="E387" s="106" cm="1">
        <f t="array" ref="E387">IFERROR(INDEX(RPE[[sRPE_tot]:[sRPE_tot]], MATCH(1, (RPE[[Nom]:[Nom]]=$D$4)*(RPE[[Date]:[Date]]=Fitness[[#This Row],[Date]]), 0)), 0)</f>
        <v>0</v>
      </c>
      <c r="F387" s="106">
        <f t="shared" si="191"/>
        <v>0</v>
      </c>
      <c r="G387" s="106">
        <f t="shared" si="192"/>
        <v>0</v>
      </c>
      <c r="H387" s="106">
        <f t="shared" si="193"/>
        <v>0</v>
      </c>
      <c r="I387" s="106">
        <f>IFERROR(Fitness[[#This Row],[Charge moy]]/Fitness[[#This Row],[ET (SD)]], 0)</f>
        <v>0</v>
      </c>
      <c r="J387" s="106">
        <f>IFERROR(Fitness[[#This Row],[Charge hebdo]]*Fitness[[#This Row],[Monotonie]], 0)</f>
        <v>0</v>
      </c>
      <c r="K387" s="106">
        <f>IFERROR(Fitness[[#This Row],[Charge hebdo]]-Fitness[[#This Row],[Fatigue]], 0)</f>
        <v>0</v>
      </c>
      <c r="L387" s="105" t="str" cm="1">
        <f t="array" ref="L387">IFERROR(INDEX(EDF[[Total EDF]:[Total EDF]], MATCH(1, (EDF[[Nom]:[Nom]]=$D$4)*(EDF[[Date]:[Date]]=Fitness[[#This Row],[Date]]), 0)),"")</f>
        <v/>
      </c>
      <c r="M387" s="105" t="str">
        <f t="shared" si="266"/>
        <v/>
      </c>
      <c r="N387" s="105" t="str" cm="1">
        <f t="array" ref="N387">IFERROR(INDEX(EDF[[Humeur]:[Humeur]], MATCH(1, (EDF[[Nom]:[Nom]]=$D$4)*(EDF[[Date]:[Date]]=Fitness[[#This Row],[Date]]), 0)),"")</f>
        <v/>
      </c>
      <c r="O387" s="105" t="str">
        <f t="shared" si="4"/>
        <v/>
      </c>
      <c r="P387" s="105" t="str" cm="1">
        <f t="array" ref="P387">IFERROR(INDEX(EDF[[Stress]:[Stress]], MATCH(1, (EDF[[Nom]:[Nom]]=$D$4)*(EDF[[Date]:[Date]]=Fitness[[#This Row],[Date]]), 0)),"")</f>
        <v/>
      </c>
      <c r="Q387" s="105" t="str">
        <f t="shared" si="5"/>
        <v/>
      </c>
      <c r="R387" s="105" t="str" cm="1">
        <f t="array" ref="R387">IFERROR(INDEX(EDF[[Sommeil]:[Sommeil]], MATCH(1, (EDF[[Nom]:[Nom]]=$D$4)*(EDF[[Date]:[Date]]=Fitness[[#This Row],[Date]]), 0)),"")</f>
        <v/>
      </c>
      <c r="S387" s="105" t="str">
        <f t="shared" si="6"/>
        <v/>
      </c>
      <c r="T387" s="105" t="str" cm="1">
        <f t="array" ref="T387">IFERROR(INDEX(EDF[[Etat Physique]:[Etat Physique]], MATCH(1, (EDF[[Nom]:[Nom]]=$D$4)*(EDF[[Date]:[Date]]=Fitness[[#This Row],[Date]]), 0)),"")</f>
        <v/>
      </c>
      <c r="U387" s="105" t="str">
        <f t="shared" si="7"/>
        <v/>
      </c>
      <c r="V387" s="105" t="str" cm="1">
        <f t="array" ref="V387">IFERROR(INDEX(EDF[[Hydratation]:[Hydratation]], MATCH(1, (EDF[[Nom]:[Nom]]=$D$4)*(EDF[[Date]:[Date]]=Fitness[[#This Row],[Date]]), 0)),"")</f>
        <v/>
      </c>
      <c r="W387" s="105" t="str">
        <f t="shared" si="8"/>
        <v/>
      </c>
      <c r="X387" s="105" t="str" cm="1">
        <f t="array" ref="X387">IFERROR(INDEX(EDF[[Nutrition]:[Nutrition]], MATCH(1, (EDF[[Nom]:[Nom]]=$D$4)*(EDF[[Date]:[Date]]=Fitness[[#This Row],[Date]]), 0)),"")</f>
        <v/>
      </c>
      <c r="Y387" s="105" t="str">
        <f t="shared" si="9"/>
        <v/>
      </c>
      <c r="Z387" s="5" t="str" cm="1">
        <f t="array" ref="Z387">IFERROR(INDEX(RPE[[Investissement du jour]:[Investissement du jour]], MATCH(1, (RPE[[Nom]:[Nom]]=$D$4)*(RPE[[Date]:[Date]]=Fitness[[#This Row],[Date]]), 0)), "")</f>
        <v/>
      </c>
      <c r="AB387" s="4"/>
      <c r="AC387" s="4"/>
      <c r="AF387" s="4"/>
      <c r="AG387" s="4"/>
      <c r="AH387" s="4"/>
      <c r="AI387" s="4"/>
      <c r="AJ387" s="4"/>
      <c r="AL387" s="4"/>
      <c r="AM387" s="4"/>
      <c r="AP387" s="4"/>
      <c r="AQ387" s="4"/>
      <c r="AR387" s="4"/>
      <c r="AS387" s="4"/>
      <c r="AT387" s="4"/>
      <c r="AU387" s="4"/>
      <c r="AV387" s="4"/>
    </row>
    <row r="388" spans="3:48" x14ac:dyDescent="0.2">
      <c r="C388" s="95">
        <f t="shared" si="267"/>
        <v>45383</v>
      </c>
      <c r="D388" s="96">
        <v>45383</v>
      </c>
      <c r="E388" s="106" cm="1">
        <f t="array" ref="E388">IFERROR(INDEX(RPE[[sRPE_tot]:[sRPE_tot]], MATCH(1, (RPE[[Nom]:[Nom]]=$D$4)*(RPE[[Date]:[Date]]=Fitness[[#This Row],[Date]]), 0)), 0)</f>
        <v>0</v>
      </c>
      <c r="F388" s="106">
        <f t="shared" si="191"/>
        <v>0</v>
      </c>
      <c r="G388" s="106">
        <f t="shared" si="192"/>
        <v>0</v>
      </c>
      <c r="H388" s="106">
        <f t="shared" si="193"/>
        <v>0</v>
      </c>
      <c r="I388" s="106">
        <f>IFERROR(Fitness[[#This Row],[Charge moy]]/Fitness[[#This Row],[ET (SD)]], 0)</f>
        <v>0</v>
      </c>
      <c r="J388" s="106">
        <f>IFERROR(Fitness[[#This Row],[Charge hebdo]]*Fitness[[#This Row],[Monotonie]], 0)</f>
        <v>0</v>
      </c>
      <c r="K388" s="106">
        <f>IFERROR(Fitness[[#This Row],[Charge hebdo]]-Fitness[[#This Row],[Fatigue]], 0)</f>
        <v>0</v>
      </c>
      <c r="L388" s="105" t="str" cm="1">
        <f t="array" ref="L388">IFERROR(INDEX(EDF[[Total EDF]:[Total EDF]], MATCH(1, (EDF[[Nom]:[Nom]]=$D$4)*(EDF[[Date]:[Date]]=Fitness[[#This Row],[Date]]), 0)),"")</f>
        <v/>
      </c>
      <c r="M388" s="105" t="str">
        <f t="shared" si="266"/>
        <v/>
      </c>
      <c r="N388" s="105" t="str" cm="1">
        <f t="array" ref="N388">IFERROR(INDEX(EDF[[Humeur]:[Humeur]], MATCH(1, (EDF[[Nom]:[Nom]]=$D$4)*(EDF[[Date]:[Date]]=Fitness[[#This Row],[Date]]), 0)),"")</f>
        <v/>
      </c>
      <c r="O388" s="105" t="str">
        <f t="shared" ref="O388" si="274">IFERROR(AVERAGE(N381:N387), "")</f>
        <v/>
      </c>
      <c r="P388" s="105" t="str" cm="1">
        <f t="array" ref="P388">IFERROR(INDEX(EDF[[Stress]:[Stress]], MATCH(1, (EDF[[Nom]:[Nom]]=$D$4)*(EDF[[Date]:[Date]]=Fitness[[#This Row],[Date]]), 0)),"")</f>
        <v/>
      </c>
      <c r="Q388" s="105" t="str">
        <f t="shared" ref="Q388" si="275">IFERROR(AVERAGE(P381:P387), "")</f>
        <v/>
      </c>
      <c r="R388" s="105" t="str" cm="1">
        <f t="array" ref="R388">IFERROR(INDEX(EDF[[Sommeil]:[Sommeil]], MATCH(1, (EDF[[Nom]:[Nom]]=$D$4)*(EDF[[Date]:[Date]]=Fitness[[#This Row],[Date]]), 0)),"")</f>
        <v/>
      </c>
      <c r="S388" s="105" t="str">
        <f t="shared" ref="S388" si="276">IFERROR(AVERAGE(R381:R387), "")</f>
        <v/>
      </c>
      <c r="T388" s="105" t="str" cm="1">
        <f t="array" ref="T388">IFERROR(INDEX(EDF[[Etat Physique]:[Etat Physique]], MATCH(1, (EDF[[Nom]:[Nom]]=$D$4)*(EDF[[Date]:[Date]]=Fitness[[#This Row],[Date]]), 0)),"")</f>
        <v/>
      </c>
      <c r="U388" s="105" t="str">
        <f t="shared" ref="U388" si="277">IFERROR(AVERAGE(T381:T387), "")</f>
        <v/>
      </c>
      <c r="V388" s="105" t="str" cm="1">
        <f t="array" ref="V388">IFERROR(INDEX(EDF[[Hydratation]:[Hydratation]], MATCH(1, (EDF[[Nom]:[Nom]]=$D$4)*(EDF[[Date]:[Date]]=Fitness[[#This Row],[Date]]), 0)),"")</f>
        <v/>
      </c>
      <c r="W388" s="105" t="str">
        <f t="shared" ref="W388" si="278">IFERROR(AVERAGE(V381:V387), "")</f>
        <v/>
      </c>
      <c r="X388" s="105" t="str" cm="1">
        <f t="array" ref="X388">IFERROR(INDEX(EDF[[Nutrition]:[Nutrition]], MATCH(1, (EDF[[Nom]:[Nom]]=$D$4)*(EDF[[Date]:[Date]]=Fitness[[#This Row],[Date]]), 0)),"")</f>
        <v/>
      </c>
      <c r="Y388" s="105" t="str">
        <f t="shared" ref="Y388" si="279">IFERROR(AVERAGE(X381:X387), "")</f>
        <v/>
      </c>
      <c r="Z388" s="5" t="str" cm="1">
        <f t="array" ref="Z388">IFERROR(INDEX(RPE[[Investissement du jour]:[Investissement du jour]], MATCH(1, (RPE[[Nom]:[Nom]]=$D$4)*(RPE[[Date]:[Date]]=Fitness[[#This Row],[Date]]), 0)), "")</f>
        <v/>
      </c>
      <c r="AB388" s="4"/>
      <c r="AC388" s="4"/>
      <c r="AF388" s="4"/>
      <c r="AG388" s="4"/>
      <c r="AH388" s="4"/>
      <c r="AI388" s="4"/>
      <c r="AJ388" s="4"/>
      <c r="AL388" s="4"/>
      <c r="AM388" s="4"/>
      <c r="AP388" s="4"/>
      <c r="AQ388" s="4"/>
      <c r="AR388" s="4"/>
      <c r="AS388" s="4"/>
      <c r="AT388" s="4"/>
      <c r="AU388" s="4"/>
      <c r="AV388" s="4"/>
    </row>
    <row r="389" spans="3:48" x14ac:dyDescent="0.2">
      <c r="C389" s="95">
        <f t="shared" si="267"/>
        <v>45384</v>
      </c>
      <c r="D389" s="96">
        <v>45384</v>
      </c>
      <c r="E389" s="106" cm="1">
        <f t="array" ref="E389">IFERROR(INDEX(RPE[[sRPE_tot]:[sRPE_tot]], MATCH(1, (RPE[[Nom]:[Nom]]=$D$4)*(RPE[[Date]:[Date]]=Fitness[[#This Row],[Date]]), 0)), 0)</f>
        <v>0</v>
      </c>
      <c r="F389" s="106">
        <f t="shared" si="191"/>
        <v>0</v>
      </c>
      <c r="G389" s="106">
        <f t="shared" si="192"/>
        <v>0</v>
      </c>
      <c r="H389" s="106">
        <f t="shared" si="193"/>
        <v>0</v>
      </c>
      <c r="I389" s="106">
        <f>IFERROR(Fitness[[#This Row],[Charge moy]]/Fitness[[#This Row],[ET (SD)]], 0)</f>
        <v>0</v>
      </c>
      <c r="J389" s="106">
        <f>IFERROR(Fitness[[#This Row],[Charge hebdo]]*Fitness[[#This Row],[Monotonie]], 0)</f>
        <v>0</v>
      </c>
      <c r="K389" s="106">
        <f>IFERROR(Fitness[[#This Row],[Charge hebdo]]-Fitness[[#This Row],[Fatigue]], 0)</f>
        <v>0</v>
      </c>
      <c r="L389" s="105" t="str" cm="1">
        <f t="array" ref="L389">IFERROR(INDEX(EDF[[Total EDF]:[Total EDF]], MATCH(1, (EDF[[Nom]:[Nom]]=$D$4)*(EDF[[Date]:[Date]]=Fitness[[#This Row],[Date]]), 0)),"")</f>
        <v/>
      </c>
      <c r="M389" s="105" t="str">
        <f t="shared" si="266"/>
        <v/>
      </c>
      <c r="N389" s="105" t="str" cm="1">
        <f t="array" ref="N389">IFERROR(INDEX(EDF[[Humeur]:[Humeur]], MATCH(1, (EDF[[Nom]:[Nom]]=$D$4)*(EDF[[Date]:[Date]]=Fitness[[#This Row],[Date]]), 0)),"")</f>
        <v/>
      </c>
      <c r="O389" s="105" t="str">
        <f t="shared" si="4"/>
        <v/>
      </c>
      <c r="P389" s="105" t="str" cm="1">
        <f t="array" ref="P389">IFERROR(INDEX(EDF[[Stress]:[Stress]], MATCH(1, (EDF[[Nom]:[Nom]]=$D$4)*(EDF[[Date]:[Date]]=Fitness[[#This Row],[Date]]), 0)),"")</f>
        <v/>
      </c>
      <c r="Q389" s="105" t="str">
        <f t="shared" si="5"/>
        <v/>
      </c>
      <c r="R389" s="105" t="str" cm="1">
        <f t="array" ref="R389">IFERROR(INDEX(EDF[[Sommeil]:[Sommeil]], MATCH(1, (EDF[[Nom]:[Nom]]=$D$4)*(EDF[[Date]:[Date]]=Fitness[[#This Row],[Date]]), 0)),"")</f>
        <v/>
      </c>
      <c r="S389" s="105" t="str">
        <f t="shared" si="6"/>
        <v/>
      </c>
      <c r="T389" s="105" t="str" cm="1">
        <f t="array" ref="T389">IFERROR(INDEX(EDF[[Etat Physique]:[Etat Physique]], MATCH(1, (EDF[[Nom]:[Nom]]=$D$4)*(EDF[[Date]:[Date]]=Fitness[[#This Row],[Date]]), 0)),"")</f>
        <v/>
      </c>
      <c r="U389" s="105" t="str">
        <f t="shared" si="7"/>
        <v/>
      </c>
      <c r="V389" s="105" t="str" cm="1">
        <f t="array" ref="V389">IFERROR(INDEX(EDF[[Hydratation]:[Hydratation]], MATCH(1, (EDF[[Nom]:[Nom]]=$D$4)*(EDF[[Date]:[Date]]=Fitness[[#This Row],[Date]]), 0)),"")</f>
        <v/>
      </c>
      <c r="W389" s="105" t="str">
        <f t="shared" si="8"/>
        <v/>
      </c>
      <c r="X389" s="105" t="str" cm="1">
        <f t="array" ref="X389">IFERROR(INDEX(EDF[[Nutrition]:[Nutrition]], MATCH(1, (EDF[[Nom]:[Nom]]=$D$4)*(EDF[[Date]:[Date]]=Fitness[[#This Row],[Date]]), 0)),"")</f>
        <v/>
      </c>
      <c r="Y389" s="105" t="str">
        <f t="shared" si="9"/>
        <v/>
      </c>
      <c r="Z389" s="5" t="str" cm="1">
        <f t="array" ref="Z389">IFERROR(INDEX(RPE[[Investissement du jour]:[Investissement du jour]], MATCH(1, (RPE[[Nom]:[Nom]]=$D$4)*(RPE[[Date]:[Date]]=Fitness[[#This Row],[Date]]), 0)), "")</f>
        <v/>
      </c>
      <c r="AB389" s="4"/>
      <c r="AC389" s="4"/>
      <c r="AF389" s="4"/>
      <c r="AG389" s="4"/>
      <c r="AH389" s="4"/>
      <c r="AI389" s="4"/>
      <c r="AJ389" s="4"/>
      <c r="AL389" s="4"/>
      <c r="AM389" s="4"/>
      <c r="AP389" s="4"/>
      <c r="AQ389" s="4"/>
      <c r="AR389" s="4"/>
      <c r="AS389" s="4"/>
      <c r="AT389" s="4"/>
      <c r="AU389" s="4"/>
      <c r="AV389" s="4"/>
    </row>
    <row r="390" spans="3:48" x14ac:dyDescent="0.2">
      <c r="C390" s="95">
        <f t="shared" si="267"/>
        <v>45385</v>
      </c>
      <c r="D390" s="96">
        <v>45385</v>
      </c>
      <c r="E390" s="106" cm="1">
        <f t="array" ref="E390">IFERROR(INDEX(RPE[[sRPE_tot]:[sRPE_tot]], MATCH(1, (RPE[[Nom]:[Nom]]=$D$4)*(RPE[[Date]:[Date]]=Fitness[[#This Row],[Date]]), 0)), 0)</f>
        <v>0</v>
      </c>
      <c r="F390" s="106">
        <f t="shared" si="191"/>
        <v>0</v>
      </c>
      <c r="G390" s="106">
        <f t="shared" si="192"/>
        <v>0</v>
      </c>
      <c r="H390" s="106">
        <f t="shared" si="193"/>
        <v>0</v>
      </c>
      <c r="I390" s="106">
        <f>IFERROR(Fitness[[#This Row],[Charge moy]]/Fitness[[#This Row],[ET (SD)]], 0)</f>
        <v>0</v>
      </c>
      <c r="J390" s="106">
        <f>IFERROR(Fitness[[#This Row],[Charge hebdo]]*Fitness[[#This Row],[Monotonie]], 0)</f>
        <v>0</v>
      </c>
      <c r="K390" s="106">
        <f>IFERROR(Fitness[[#This Row],[Charge hebdo]]-Fitness[[#This Row],[Fatigue]], 0)</f>
        <v>0</v>
      </c>
      <c r="L390" s="105" t="str" cm="1">
        <f t="array" ref="L390">IFERROR(INDEX(EDF[[Total EDF]:[Total EDF]], MATCH(1, (EDF[[Nom]:[Nom]]=$D$4)*(EDF[[Date]:[Date]]=Fitness[[#This Row],[Date]]), 0)),"")</f>
        <v/>
      </c>
      <c r="M390" s="105" t="str">
        <f t="shared" si="266"/>
        <v/>
      </c>
      <c r="N390" s="105" t="str" cm="1">
        <f t="array" ref="N390">IFERROR(INDEX(EDF[[Humeur]:[Humeur]], MATCH(1, (EDF[[Nom]:[Nom]]=$D$4)*(EDF[[Date]:[Date]]=Fitness[[#This Row],[Date]]), 0)),"")</f>
        <v/>
      </c>
      <c r="O390" s="105" t="str">
        <f t="shared" si="4"/>
        <v/>
      </c>
      <c r="P390" s="105" t="str" cm="1">
        <f t="array" ref="P390">IFERROR(INDEX(EDF[[Stress]:[Stress]], MATCH(1, (EDF[[Nom]:[Nom]]=$D$4)*(EDF[[Date]:[Date]]=Fitness[[#This Row],[Date]]), 0)),"")</f>
        <v/>
      </c>
      <c r="Q390" s="105" t="str">
        <f t="shared" si="5"/>
        <v/>
      </c>
      <c r="R390" s="105" t="str" cm="1">
        <f t="array" ref="R390">IFERROR(INDEX(EDF[[Sommeil]:[Sommeil]], MATCH(1, (EDF[[Nom]:[Nom]]=$D$4)*(EDF[[Date]:[Date]]=Fitness[[#This Row],[Date]]), 0)),"")</f>
        <v/>
      </c>
      <c r="S390" s="105" t="str">
        <f t="shared" si="6"/>
        <v/>
      </c>
      <c r="T390" s="105" t="str" cm="1">
        <f t="array" ref="T390">IFERROR(INDEX(EDF[[Etat Physique]:[Etat Physique]], MATCH(1, (EDF[[Nom]:[Nom]]=$D$4)*(EDF[[Date]:[Date]]=Fitness[[#This Row],[Date]]), 0)),"")</f>
        <v/>
      </c>
      <c r="U390" s="105" t="str">
        <f t="shared" si="7"/>
        <v/>
      </c>
      <c r="V390" s="105" t="str" cm="1">
        <f t="array" ref="V390">IFERROR(INDEX(EDF[[Hydratation]:[Hydratation]], MATCH(1, (EDF[[Nom]:[Nom]]=$D$4)*(EDF[[Date]:[Date]]=Fitness[[#This Row],[Date]]), 0)),"")</f>
        <v/>
      </c>
      <c r="W390" s="105" t="str">
        <f t="shared" si="8"/>
        <v/>
      </c>
      <c r="X390" s="105" t="str" cm="1">
        <f t="array" ref="X390">IFERROR(INDEX(EDF[[Nutrition]:[Nutrition]], MATCH(1, (EDF[[Nom]:[Nom]]=$D$4)*(EDF[[Date]:[Date]]=Fitness[[#This Row],[Date]]), 0)),"")</f>
        <v/>
      </c>
      <c r="Y390" s="105" t="str">
        <f t="shared" si="9"/>
        <v/>
      </c>
      <c r="Z390" s="5" t="str" cm="1">
        <f t="array" ref="Z390">IFERROR(INDEX(RPE[[Investissement du jour]:[Investissement du jour]], MATCH(1, (RPE[[Nom]:[Nom]]=$D$4)*(RPE[[Date]:[Date]]=Fitness[[#This Row],[Date]]), 0)), "")</f>
        <v/>
      </c>
      <c r="AB390" s="4"/>
      <c r="AC390" s="4"/>
      <c r="AF390" s="4"/>
      <c r="AG390" s="4"/>
      <c r="AH390" s="4"/>
      <c r="AI390" s="4"/>
      <c r="AJ390" s="4"/>
      <c r="AL390" s="4"/>
      <c r="AM390" s="4"/>
      <c r="AP390" s="4"/>
      <c r="AQ390" s="4"/>
      <c r="AR390" s="4"/>
      <c r="AS390" s="4"/>
      <c r="AT390" s="4"/>
      <c r="AU390" s="4"/>
      <c r="AV390" s="4"/>
    </row>
    <row r="391" spans="3:48" x14ac:dyDescent="0.2">
      <c r="C391" s="95">
        <f t="shared" si="267"/>
        <v>45386</v>
      </c>
      <c r="D391" s="96">
        <v>45386</v>
      </c>
      <c r="E391" s="106" cm="1">
        <f t="array" ref="E391">IFERROR(INDEX(RPE[[sRPE_tot]:[sRPE_tot]], MATCH(1, (RPE[[Nom]:[Nom]]=$D$4)*(RPE[[Date]:[Date]]=Fitness[[#This Row],[Date]]), 0)), 0)</f>
        <v>0</v>
      </c>
      <c r="F391" s="106">
        <f t="shared" si="191"/>
        <v>0</v>
      </c>
      <c r="G391" s="106">
        <f t="shared" si="192"/>
        <v>0</v>
      </c>
      <c r="H391" s="106">
        <f t="shared" si="193"/>
        <v>0</v>
      </c>
      <c r="I391" s="106">
        <f>IFERROR(Fitness[[#This Row],[Charge moy]]/Fitness[[#This Row],[ET (SD)]], 0)</f>
        <v>0</v>
      </c>
      <c r="J391" s="106">
        <f>IFERROR(Fitness[[#This Row],[Charge hebdo]]*Fitness[[#This Row],[Monotonie]], 0)</f>
        <v>0</v>
      </c>
      <c r="K391" s="106">
        <f>IFERROR(Fitness[[#This Row],[Charge hebdo]]-Fitness[[#This Row],[Fatigue]], 0)</f>
        <v>0</v>
      </c>
      <c r="L391" s="105" t="str" cm="1">
        <f t="array" ref="L391">IFERROR(INDEX(EDF[[Total EDF]:[Total EDF]], MATCH(1, (EDF[[Nom]:[Nom]]=$D$4)*(EDF[[Date]:[Date]]=Fitness[[#This Row],[Date]]), 0)),"")</f>
        <v/>
      </c>
      <c r="M391" s="105" t="str">
        <f t="shared" si="266"/>
        <v/>
      </c>
      <c r="N391" s="105" t="str" cm="1">
        <f t="array" ref="N391">IFERROR(INDEX(EDF[[Humeur]:[Humeur]], MATCH(1, (EDF[[Nom]:[Nom]]=$D$4)*(EDF[[Date]:[Date]]=Fitness[[#This Row],[Date]]), 0)),"")</f>
        <v/>
      </c>
      <c r="O391" s="105" t="str">
        <f t="shared" si="4"/>
        <v/>
      </c>
      <c r="P391" s="105" t="str" cm="1">
        <f t="array" ref="P391">IFERROR(INDEX(EDF[[Stress]:[Stress]], MATCH(1, (EDF[[Nom]:[Nom]]=$D$4)*(EDF[[Date]:[Date]]=Fitness[[#This Row],[Date]]), 0)),"")</f>
        <v/>
      </c>
      <c r="Q391" s="105" t="str">
        <f t="shared" si="5"/>
        <v/>
      </c>
      <c r="R391" s="105" t="str" cm="1">
        <f t="array" ref="R391">IFERROR(INDEX(EDF[[Sommeil]:[Sommeil]], MATCH(1, (EDF[[Nom]:[Nom]]=$D$4)*(EDF[[Date]:[Date]]=Fitness[[#This Row],[Date]]), 0)),"")</f>
        <v/>
      </c>
      <c r="S391" s="105" t="str">
        <f t="shared" si="6"/>
        <v/>
      </c>
      <c r="T391" s="105" t="str" cm="1">
        <f t="array" ref="T391">IFERROR(INDEX(EDF[[Etat Physique]:[Etat Physique]], MATCH(1, (EDF[[Nom]:[Nom]]=$D$4)*(EDF[[Date]:[Date]]=Fitness[[#This Row],[Date]]), 0)),"")</f>
        <v/>
      </c>
      <c r="U391" s="105" t="str">
        <f t="shared" si="7"/>
        <v/>
      </c>
      <c r="V391" s="105" t="str" cm="1">
        <f t="array" ref="V391">IFERROR(INDEX(EDF[[Hydratation]:[Hydratation]], MATCH(1, (EDF[[Nom]:[Nom]]=$D$4)*(EDF[[Date]:[Date]]=Fitness[[#This Row],[Date]]), 0)),"")</f>
        <v/>
      </c>
      <c r="W391" s="105" t="str">
        <f t="shared" si="8"/>
        <v/>
      </c>
      <c r="X391" s="105" t="str" cm="1">
        <f t="array" ref="X391">IFERROR(INDEX(EDF[[Nutrition]:[Nutrition]], MATCH(1, (EDF[[Nom]:[Nom]]=$D$4)*(EDF[[Date]:[Date]]=Fitness[[#This Row],[Date]]), 0)),"")</f>
        <v/>
      </c>
      <c r="Y391" s="105" t="str">
        <f t="shared" si="9"/>
        <v/>
      </c>
      <c r="Z391" s="5" t="str" cm="1">
        <f t="array" ref="Z391">IFERROR(INDEX(RPE[[Investissement du jour]:[Investissement du jour]], MATCH(1, (RPE[[Nom]:[Nom]]=$D$4)*(RPE[[Date]:[Date]]=Fitness[[#This Row],[Date]]), 0)), "")</f>
        <v/>
      </c>
      <c r="AB391" s="4"/>
      <c r="AC391" s="4"/>
      <c r="AF391" s="4"/>
      <c r="AG391" s="4"/>
      <c r="AH391" s="4"/>
      <c r="AI391" s="4"/>
      <c r="AJ391" s="4"/>
      <c r="AL391" s="4"/>
      <c r="AM391" s="4"/>
      <c r="AP391" s="4"/>
      <c r="AQ391" s="4"/>
      <c r="AR391" s="4"/>
      <c r="AS391" s="4"/>
      <c r="AT391" s="4"/>
      <c r="AU391" s="4"/>
      <c r="AV391" s="4"/>
    </row>
    <row r="392" spans="3:48" x14ac:dyDescent="0.2">
      <c r="C392" s="95">
        <f t="shared" si="267"/>
        <v>45387</v>
      </c>
      <c r="D392" s="96">
        <v>45387</v>
      </c>
      <c r="E392" s="106" cm="1">
        <f t="array" ref="E392">IFERROR(INDEX(RPE[[sRPE_tot]:[sRPE_tot]], MATCH(1, (RPE[[Nom]:[Nom]]=$D$4)*(RPE[[Date]:[Date]]=Fitness[[#This Row],[Date]]), 0)), 0)</f>
        <v>0</v>
      </c>
      <c r="F392" s="106">
        <f t="shared" si="191"/>
        <v>0</v>
      </c>
      <c r="G392" s="106">
        <f t="shared" si="192"/>
        <v>0</v>
      </c>
      <c r="H392" s="106">
        <f t="shared" si="193"/>
        <v>0</v>
      </c>
      <c r="I392" s="106">
        <f>IFERROR(Fitness[[#This Row],[Charge moy]]/Fitness[[#This Row],[ET (SD)]], 0)</f>
        <v>0</v>
      </c>
      <c r="J392" s="106">
        <f>IFERROR(Fitness[[#This Row],[Charge hebdo]]*Fitness[[#This Row],[Monotonie]], 0)</f>
        <v>0</v>
      </c>
      <c r="K392" s="106">
        <f>IFERROR(Fitness[[#This Row],[Charge hebdo]]-Fitness[[#This Row],[Fatigue]], 0)</f>
        <v>0</v>
      </c>
      <c r="L392" s="105" t="str" cm="1">
        <f t="array" ref="L392">IFERROR(INDEX(EDF[[Total EDF]:[Total EDF]], MATCH(1, (EDF[[Nom]:[Nom]]=$D$4)*(EDF[[Date]:[Date]]=Fitness[[#This Row],[Date]]), 0)),"")</f>
        <v/>
      </c>
      <c r="M392" s="105" t="str">
        <f t="shared" si="266"/>
        <v/>
      </c>
      <c r="N392" s="105" t="str" cm="1">
        <f t="array" ref="N392">IFERROR(INDEX(EDF[[Humeur]:[Humeur]], MATCH(1, (EDF[[Nom]:[Nom]]=$D$4)*(EDF[[Date]:[Date]]=Fitness[[#This Row],[Date]]), 0)),"")</f>
        <v/>
      </c>
      <c r="O392" s="105" t="str">
        <f t="shared" si="4"/>
        <v/>
      </c>
      <c r="P392" s="105" t="str" cm="1">
        <f t="array" ref="P392">IFERROR(INDEX(EDF[[Stress]:[Stress]], MATCH(1, (EDF[[Nom]:[Nom]]=$D$4)*(EDF[[Date]:[Date]]=Fitness[[#This Row],[Date]]), 0)),"")</f>
        <v/>
      </c>
      <c r="Q392" s="105" t="str">
        <f t="shared" si="5"/>
        <v/>
      </c>
      <c r="R392" s="105" t="str" cm="1">
        <f t="array" ref="R392">IFERROR(INDEX(EDF[[Sommeil]:[Sommeil]], MATCH(1, (EDF[[Nom]:[Nom]]=$D$4)*(EDF[[Date]:[Date]]=Fitness[[#This Row],[Date]]), 0)),"")</f>
        <v/>
      </c>
      <c r="S392" s="105" t="str">
        <f t="shared" si="6"/>
        <v/>
      </c>
      <c r="T392" s="105" t="str" cm="1">
        <f t="array" ref="T392">IFERROR(INDEX(EDF[[Etat Physique]:[Etat Physique]], MATCH(1, (EDF[[Nom]:[Nom]]=$D$4)*(EDF[[Date]:[Date]]=Fitness[[#This Row],[Date]]), 0)),"")</f>
        <v/>
      </c>
      <c r="U392" s="105" t="str">
        <f t="shared" si="7"/>
        <v/>
      </c>
      <c r="V392" s="105" t="str" cm="1">
        <f t="array" ref="V392">IFERROR(INDEX(EDF[[Hydratation]:[Hydratation]], MATCH(1, (EDF[[Nom]:[Nom]]=$D$4)*(EDF[[Date]:[Date]]=Fitness[[#This Row],[Date]]), 0)),"")</f>
        <v/>
      </c>
      <c r="W392" s="105" t="str">
        <f t="shared" si="8"/>
        <v/>
      </c>
      <c r="X392" s="105" t="str" cm="1">
        <f t="array" ref="X392">IFERROR(INDEX(EDF[[Nutrition]:[Nutrition]], MATCH(1, (EDF[[Nom]:[Nom]]=$D$4)*(EDF[[Date]:[Date]]=Fitness[[#This Row],[Date]]), 0)),"")</f>
        <v/>
      </c>
      <c r="Y392" s="105" t="str">
        <f t="shared" si="9"/>
        <v/>
      </c>
      <c r="Z392" s="5" t="str" cm="1">
        <f t="array" ref="Z392">IFERROR(INDEX(RPE[[Investissement du jour]:[Investissement du jour]], MATCH(1, (RPE[[Nom]:[Nom]]=$D$4)*(RPE[[Date]:[Date]]=Fitness[[#This Row],[Date]]), 0)), "")</f>
        <v/>
      </c>
      <c r="AB392" s="4"/>
      <c r="AC392" s="4"/>
      <c r="AF392" s="4"/>
      <c r="AG392" s="4"/>
      <c r="AH392" s="4"/>
      <c r="AI392" s="4"/>
      <c r="AJ392" s="4"/>
      <c r="AL392" s="4"/>
      <c r="AM392" s="4"/>
      <c r="AP392" s="4"/>
      <c r="AQ392" s="4"/>
      <c r="AR392" s="4"/>
      <c r="AS392" s="4"/>
      <c r="AT392" s="4"/>
      <c r="AU392" s="4"/>
      <c r="AV392" s="4"/>
    </row>
    <row r="393" spans="3:48" x14ac:dyDescent="0.2">
      <c r="C393" s="95">
        <f t="shared" si="267"/>
        <v>45388</v>
      </c>
      <c r="D393" s="96">
        <v>45388</v>
      </c>
      <c r="E393" s="106" cm="1">
        <f t="array" ref="E393">IFERROR(INDEX(RPE[[sRPE_tot]:[sRPE_tot]], MATCH(1, (RPE[[Nom]:[Nom]]=$D$4)*(RPE[[Date]:[Date]]=Fitness[[#This Row],[Date]]), 0)), 0)</f>
        <v>0</v>
      </c>
      <c r="F393" s="106">
        <f t="shared" ref="F393:F456" si="280">SUM(E386:E392)</f>
        <v>0</v>
      </c>
      <c r="G393" s="106">
        <f t="shared" ref="G393:G456" si="281">IFERROR(AVERAGE(E386:E392), "")</f>
        <v>0</v>
      </c>
      <c r="H393" s="106">
        <f t="shared" ref="H393:H456" si="282">IFERROR(STDEV(E386:E392), "")</f>
        <v>0</v>
      </c>
      <c r="I393" s="106">
        <f>IFERROR(Fitness[[#This Row],[Charge moy]]/Fitness[[#This Row],[ET (SD)]], 0)</f>
        <v>0</v>
      </c>
      <c r="J393" s="106">
        <f>IFERROR(Fitness[[#This Row],[Charge hebdo]]*Fitness[[#This Row],[Monotonie]], 0)</f>
        <v>0</v>
      </c>
      <c r="K393" s="106">
        <f>IFERROR(Fitness[[#This Row],[Charge hebdo]]-Fitness[[#This Row],[Fatigue]], 0)</f>
        <v>0</v>
      </c>
      <c r="L393" s="105" t="str" cm="1">
        <f t="array" ref="L393">IFERROR(INDEX(EDF[[Total EDF]:[Total EDF]], MATCH(1, (EDF[[Nom]:[Nom]]=$D$4)*(EDF[[Date]:[Date]]=Fitness[[#This Row],[Date]]), 0)),"")</f>
        <v/>
      </c>
      <c r="M393" s="105" t="str">
        <f t="shared" si="266"/>
        <v/>
      </c>
      <c r="N393" s="105" t="str" cm="1">
        <f t="array" ref="N393">IFERROR(INDEX(EDF[[Humeur]:[Humeur]], MATCH(1, (EDF[[Nom]:[Nom]]=$D$4)*(EDF[[Date]:[Date]]=Fitness[[#This Row],[Date]]), 0)),"")</f>
        <v/>
      </c>
      <c r="O393" s="105" t="str">
        <f t="shared" si="4"/>
        <v/>
      </c>
      <c r="P393" s="105" t="str" cm="1">
        <f t="array" ref="P393">IFERROR(INDEX(EDF[[Stress]:[Stress]], MATCH(1, (EDF[[Nom]:[Nom]]=$D$4)*(EDF[[Date]:[Date]]=Fitness[[#This Row],[Date]]), 0)),"")</f>
        <v/>
      </c>
      <c r="Q393" s="105" t="str">
        <f t="shared" si="5"/>
        <v/>
      </c>
      <c r="R393" s="105" t="str" cm="1">
        <f t="array" ref="R393">IFERROR(INDEX(EDF[[Sommeil]:[Sommeil]], MATCH(1, (EDF[[Nom]:[Nom]]=$D$4)*(EDF[[Date]:[Date]]=Fitness[[#This Row],[Date]]), 0)),"")</f>
        <v/>
      </c>
      <c r="S393" s="105" t="str">
        <f t="shared" si="6"/>
        <v/>
      </c>
      <c r="T393" s="105" t="str" cm="1">
        <f t="array" ref="T393">IFERROR(INDEX(EDF[[Etat Physique]:[Etat Physique]], MATCH(1, (EDF[[Nom]:[Nom]]=$D$4)*(EDF[[Date]:[Date]]=Fitness[[#This Row],[Date]]), 0)),"")</f>
        <v/>
      </c>
      <c r="U393" s="105" t="str">
        <f t="shared" si="7"/>
        <v/>
      </c>
      <c r="V393" s="105" t="str" cm="1">
        <f t="array" ref="V393">IFERROR(INDEX(EDF[[Hydratation]:[Hydratation]], MATCH(1, (EDF[[Nom]:[Nom]]=$D$4)*(EDF[[Date]:[Date]]=Fitness[[#This Row],[Date]]), 0)),"")</f>
        <v/>
      </c>
      <c r="W393" s="105" t="str">
        <f t="shared" si="8"/>
        <v/>
      </c>
      <c r="X393" s="105" t="str" cm="1">
        <f t="array" ref="X393">IFERROR(INDEX(EDF[[Nutrition]:[Nutrition]], MATCH(1, (EDF[[Nom]:[Nom]]=$D$4)*(EDF[[Date]:[Date]]=Fitness[[#This Row],[Date]]), 0)),"")</f>
        <v/>
      </c>
      <c r="Y393" s="105" t="str">
        <f t="shared" si="9"/>
        <v/>
      </c>
      <c r="Z393" s="5" t="str" cm="1">
        <f t="array" ref="Z393">IFERROR(INDEX(RPE[[Investissement du jour]:[Investissement du jour]], MATCH(1, (RPE[[Nom]:[Nom]]=$D$4)*(RPE[[Date]:[Date]]=Fitness[[#This Row],[Date]]), 0)), "")</f>
        <v/>
      </c>
      <c r="AB393" s="4"/>
      <c r="AC393" s="4"/>
      <c r="AF393" s="4"/>
      <c r="AG393" s="4"/>
      <c r="AH393" s="4"/>
      <c r="AI393" s="4"/>
      <c r="AJ393" s="4"/>
      <c r="AL393" s="4"/>
      <c r="AM393" s="4"/>
      <c r="AP393" s="4"/>
      <c r="AQ393" s="4"/>
      <c r="AR393" s="4"/>
      <c r="AS393" s="4"/>
      <c r="AT393" s="4"/>
      <c r="AU393" s="4"/>
      <c r="AV393" s="4"/>
    </row>
    <row r="394" spans="3:48" x14ac:dyDescent="0.2">
      <c r="C394" s="95">
        <f t="shared" si="267"/>
        <v>45389</v>
      </c>
      <c r="D394" s="96">
        <v>45389</v>
      </c>
      <c r="E394" s="106" cm="1">
        <f t="array" ref="E394">IFERROR(INDEX(RPE[[sRPE_tot]:[sRPE_tot]], MATCH(1, (RPE[[Nom]:[Nom]]=$D$4)*(RPE[[Date]:[Date]]=Fitness[[#This Row],[Date]]), 0)), 0)</f>
        <v>0</v>
      </c>
      <c r="F394" s="106">
        <f t="shared" si="280"/>
        <v>0</v>
      </c>
      <c r="G394" s="106">
        <f t="shared" si="281"/>
        <v>0</v>
      </c>
      <c r="H394" s="106">
        <f t="shared" si="282"/>
        <v>0</v>
      </c>
      <c r="I394" s="106">
        <f>IFERROR(Fitness[[#This Row],[Charge moy]]/Fitness[[#This Row],[ET (SD)]], 0)</f>
        <v>0</v>
      </c>
      <c r="J394" s="106">
        <f>IFERROR(Fitness[[#This Row],[Charge hebdo]]*Fitness[[#This Row],[Monotonie]], 0)</f>
        <v>0</v>
      </c>
      <c r="K394" s="106">
        <f>IFERROR(Fitness[[#This Row],[Charge hebdo]]-Fitness[[#This Row],[Fatigue]], 0)</f>
        <v>0</v>
      </c>
      <c r="L394" s="105" t="str" cm="1">
        <f t="array" ref="L394">IFERROR(INDEX(EDF[[Total EDF]:[Total EDF]], MATCH(1, (EDF[[Nom]:[Nom]]=$D$4)*(EDF[[Date]:[Date]]=Fitness[[#This Row],[Date]]), 0)),"")</f>
        <v/>
      </c>
      <c r="M394" s="105" t="str">
        <f t="shared" si="266"/>
        <v/>
      </c>
      <c r="N394" s="105" t="str" cm="1">
        <f t="array" ref="N394">IFERROR(INDEX(EDF[[Humeur]:[Humeur]], MATCH(1, (EDF[[Nom]:[Nom]]=$D$4)*(EDF[[Date]:[Date]]=Fitness[[#This Row],[Date]]), 0)),"")</f>
        <v/>
      </c>
      <c r="O394" s="105" t="str">
        <f t="shared" si="4"/>
        <v/>
      </c>
      <c r="P394" s="105" t="str" cm="1">
        <f t="array" ref="P394">IFERROR(INDEX(EDF[[Stress]:[Stress]], MATCH(1, (EDF[[Nom]:[Nom]]=$D$4)*(EDF[[Date]:[Date]]=Fitness[[#This Row],[Date]]), 0)),"")</f>
        <v/>
      </c>
      <c r="Q394" s="105" t="str">
        <f t="shared" si="5"/>
        <v/>
      </c>
      <c r="R394" s="105" t="str" cm="1">
        <f t="array" ref="R394">IFERROR(INDEX(EDF[[Sommeil]:[Sommeil]], MATCH(1, (EDF[[Nom]:[Nom]]=$D$4)*(EDF[[Date]:[Date]]=Fitness[[#This Row],[Date]]), 0)),"")</f>
        <v/>
      </c>
      <c r="S394" s="105" t="str">
        <f t="shared" si="6"/>
        <v/>
      </c>
      <c r="T394" s="105" t="str" cm="1">
        <f t="array" ref="T394">IFERROR(INDEX(EDF[[Etat Physique]:[Etat Physique]], MATCH(1, (EDF[[Nom]:[Nom]]=$D$4)*(EDF[[Date]:[Date]]=Fitness[[#This Row],[Date]]), 0)),"")</f>
        <v/>
      </c>
      <c r="U394" s="105" t="str">
        <f t="shared" si="7"/>
        <v/>
      </c>
      <c r="V394" s="105" t="str" cm="1">
        <f t="array" ref="V394">IFERROR(INDEX(EDF[[Hydratation]:[Hydratation]], MATCH(1, (EDF[[Nom]:[Nom]]=$D$4)*(EDF[[Date]:[Date]]=Fitness[[#This Row],[Date]]), 0)),"")</f>
        <v/>
      </c>
      <c r="W394" s="105" t="str">
        <f t="shared" si="8"/>
        <v/>
      </c>
      <c r="X394" s="105" t="str" cm="1">
        <f t="array" ref="X394">IFERROR(INDEX(EDF[[Nutrition]:[Nutrition]], MATCH(1, (EDF[[Nom]:[Nom]]=$D$4)*(EDF[[Date]:[Date]]=Fitness[[#This Row],[Date]]), 0)),"")</f>
        <v/>
      </c>
      <c r="Y394" s="105" t="str">
        <f t="shared" si="9"/>
        <v/>
      </c>
      <c r="Z394" s="5" t="str" cm="1">
        <f t="array" ref="Z394">IFERROR(INDEX(RPE[[Investissement du jour]:[Investissement du jour]], MATCH(1, (RPE[[Nom]:[Nom]]=$D$4)*(RPE[[Date]:[Date]]=Fitness[[#This Row],[Date]]), 0)), "")</f>
        <v/>
      </c>
      <c r="AB394" s="4"/>
      <c r="AC394" s="4"/>
      <c r="AF394" s="4"/>
      <c r="AG394" s="4"/>
      <c r="AH394" s="4"/>
      <c r="AI394" s="4"/>
      <c r="AJ394" s="4"/>
      <c r="AL394" s="4"/>
      <c r="AM394" s="4"/>
      <c r="AP394" s="4"/>
      <c r="AQ394" s="4"/>
      <c r="AR394" s="4"/>
      <c r="AS394" s="4"/>
      <c r="AT394" s="4"/>
      <c r="AU394" s="4"/>
      <c r="AV394" s="4"/>
    </row>
    <row r="395" spans="3:48" x14ac:dyDescent="0.2">
      <c r="C395" s="95">
        <f t="shared" si="267"/>
        <v>45390</v>
      </c>
      <c r="D395" s="96">
        <v>45390</v>
      </c>
      <c r="E395" s="106" cm="1">
        <f t="array" ref="E395">IFERROR(INDEX(RPE[[sRPE_tot]:[sRPE_tot]], MATCH(1, (RPE[[Nom]:[Nom]]=$D$4)*(RPE[[Date]:[Date]]=Fitness[[#This Row],[Date]]), 0)), 0)</f>
        <v>0</v>
      </c>
      <c r="F395" s="106">
        <f t="shared" si="280"/>
        <v>0</v>
      </c>
      <c r="G395" s="106">
        <f t="shared" si="281"/>
        <v>0</v>
      </c>
      <c r="H395" s="106">
        <f t="shared" si="282"/>
        <v>0</v>
      </c>
      <c r="I395" s="106">
        <f>IFERROR(Fitness[[#This Row],[Charge moy]]/Fitness[[#This Row],[ET (SD)]], 0)</f>
        <v>0</v>
      </c>
      <c r="J395" s="106">
        <f>IFERROR(Fitness[[#This Row],[Charge hebdo]]*Fitness[[#This Row],[Monotonie]], 0)</f>
        <v>0</v>
      </c>
      <c r="K395" s="106">
        <f>IFERROR(Fitness[[#This Row],[Charge hebdo]]-Fitness[[#This Row],[Fatigue]], 0)</f>
        <v>0</v>
      </c>
      <c r="L395" s="105" t="str" cm="1">
        <f t="array" ref="L395">IFERROR(INDEX(EDF[[Total EDF]:[Total EDF]], MATCH(1, (EDF[[Nom]:[Nom]]=$D$4)*(EDF[[Date]:[Date]]=Fitness[[#This Row],[Date]]), 0)),"")</f>
        <v/>
      </c>
      <c r="M395" s="105" t="str">
        <f t="shared" si="266"/>
        <v/>
      </c>
      <c r="N395" s="105" t="str" cm="1">
        <f t="array" ref="N395">IFERROR(INDEX(EDF[[Humeur]:[Humeur]], MATCH(1, (EDF[[Nom]:[Nom]]=$D$4)*(EDF[[Date]:[Date]]=Fitness[[#This Row],[Date]]), 0)),"")</f>
        <v/>
      </c>
      <c r="O395" s="105" t="str">
        <f t="shared" ref="O395" si="283">IFERROR(AVERAGE(N388:N394), "")</f>
        <v/>
      </c>
      <c r="P395" s="105" t="str" cm="1">
        <f t="array" ref="P395">IFERROR(INDEX(EDF[[Stress]:[Stress]], MATCH(1, (EDF[[Nom]:[Nom]]=$D$4)*(EDF[[Date]:[Date]]=Fitness[[#This Row],[Date]]), 0)),"")</f>
        <v/>
      </c>
      <c r="Q395" s="105" t="str">
        <f t="shared" ref="Q395" si="284">IFERROR(AVERAGE(P388:P394), "")</f>
        <v/>
      </c>
      <c r="R395" s="105" t="str" cm="1">
        <f t="array" ref="R395">IFERROR(INDEX(EDF[[Sommeil]:[Sommeil]], MATCH(1, (EDF[[Nom]:[Nom]]=$D$4)*(EDF[[Date]:[Date]]=Fitness[[#This Row],[Date]]), 0)),"")</f>
        <v/>
      </c>
      <c r="S395" s="105" t="str">
        <f t="shared" ref="S395" si="285">IFERROR(AVERAGE(R388:R394), "")</f>
        <v/>
      </c>
      <c r="T395" s="105" t="str" cm="1">
        <f t="array" ref="T395">IFERROR(INDEX(EDF[[Etat Physique]:[Etat Physique]], MATCH(1, (EDF[[Nom]:[Nom]]=$D$4)*(EDF[[Date]:[Date]]=Fitness[[#This Row],[Date]]), 0)),"")</f>
        <v/>
      </c>
      <c r="U395" s="105" t="str">
        <f t="shared" ref="U395" si="286">IFERROR(AVERAGE(T388:T394), "")</f>
        <v/>
      </c>
      <c r="V395" s="105" t="str" cm="1">
        <f t="array" ref="V395">IFERROR(INDEX(EDF[[Hydratation]:[Hydratation]], MATCH(1, (EDF[[Nom]:[Nom]]=$D$4)*(EDF[[Date]:[Date]]=Fitness[[#This Row],[Date]]), 0)),"")</f>
        <v/>
      </c>
      <c r="W395" s="105" t="str">
        <f t="shared" ref="W395" si="287">IFERROR(AVERAGE(V388:V394), "")</f>
        <v/>
      </c>
      <c r="X395" s="105" t="str" cm="1">
        <f t="array" ref="X395">IFERROR(INDEX(EDF[[Nutrition]:[Nutrition]], MATCH(1, (EDF[[Nom]:[Nom]]=$D$4)*(EDF[[Date]:[Date]]=Fitness[[#This Row],[Date]]), 0)),"")</f>
        <v/>
      </c>
      <c r="Y395" s="105" t="str">
        <f t="shared" ref="Y395" si="288">IFERROR(AVERAGE(X388:X394), "")</f>
        <v/>
      </c>
      <c r="Z395" s="5" t="str" cm="1">
        <f t="array" ref="Z395">IFERROR(INDEX(RPE[[Investissement du jour]:[Investissement du jour]], MATCH(1, (RPE[[Nom]:[Nom]]=$D$4)*(RPE[[Date]:[Date]]=Fitness[[#This Row],[Date]]), 0)), "")</f>
        <v/>
      </c>
      <c r="AB395" s="4"/>
      <c r="AC395" s="4"/>
      <c r="AF395" s="4"/>
      <c r="AG395" s="4"/>
      <c r="AH395" s="4"/>
      <c r="AI395" s="4"/>
      <c r="AJ395" s="4"/>
      <c r="AL395" s="4"/>
      <c r="AM395" s="4"/>
      <c r="AP395" s="4"/>
      <c r="AQ395" s="4"/>
      <c r="AR395" s="4"/>
      <c r="AS395" s="4"/>
      <c r="AT395" s="4"/>
      <c r="AU395" s="4"/>
      <c r="AV395" s="4"/>
    </row>
    <row r="396" spans="3:48" x14ac:dyDescent="0.2">
      <c r="C396" s="95">
        <f t="shared" si="267"/>
        <v>45391</v>
      </c>
      <c r="D396" s="96">
        <v>45391</v>
      </c>
      <c r="E396" s="106" cm="1">
        <f t="array" ref="E396">IFERROR(INDEX(RPE[[sRPE_tot]:[sRPE_tot]], MATCH(1, (RPE[[Nom]:[Nom]]=$D$4)*(RPE[[Date]:[Date]]=Fitness[[#This Row],[Date]]), 0)), 0)</f>
        <v>0</v>
      </c>
      <c r="F396" s="106">
        <f t="shared" si="280"/>
        <v>0</v>
      </c>
      <c r="G396" s="106">
        <f t="shared" si="281"/>
        <v>0</v>
      </c>
      <c r="H396" s="106">
        <f t="shared" si="282"/>
        <v>0</v>
      </c>
      <c r="I396" s="106">
        <f>IFERROR(Fitness[[#This Row],[Charge moy]]/Fitness[[#This Row],[ET (SD)]], 0)</f>
        <v>0</v>
      </c>
      <c r="J396" s="106">
        <f>IFERROR(Fitness[[#This Row],[Charge hebdo]]*Fitness[[#This Row],[Monotonie]], 0)</f>
        <v>0</v>
      </c>
      <c r="K396" s="106">
        <f>IFERROR(Fitness[[#This Row],[Charge hebdo]]-Fitness[[#This Row],[Fatigue]], 0)</f>
        <v>0</v>
      </c>
      <c r="L396" s="105" t="str" cm="1">
        <f t="array" ref="L396">IFERROR(INDEX(EDF[[Total EDF]:[Total EDF]], MATCH(1, (EDF[[Nom]:[Nom]]=$D$4)*(EDF[[Date]:[Date]]=Fitness[[#This Row],[Date]]), 0)),"")</f>
        <v/>
      </c>
      <c r="M396" s="105" t="str">
        <f t="shared" si="266"/>
        <v/>
      </c>
      <c r="N396" s="105" t="str" cm="1">
        <f t="array" ref="N396">IFERROR(INDEX(EDF[[Humeur]:[Humeur]], MATCH(1, (EDF[[Nom]:[Nom]]=$D$4)*(EDF[[Date]:[Date]]=Fitness[[#This Row],[Date]]), 0)),"")</f>
        <v/>
      </c>
      <c r="O396" s="105" t="str">
        <f t="shared" si="4"/>
        <v/>
      </c>
      <c r="P396" s="105" t="str" cm="1">
        <f t="array" ref="P396">IFERROR(INDEX(EDF[[Stress]:[Stress]], MATCH(1, (EDF[[Nom]:[Nom]]=$D$4)*(EDF[[Date]:[Date]]=Fitness[[#This Row],[Date]]), 0)),"")</f>
        <v/>
      </c>
      <c r="Q396" s="105" t="str">
        <f t="shared" si="5"/>
        <v/>
      </c>
      <c r="R396" s="105" t="str" cm="1">
        <f t="array" ref="R396">IFERROR(INDEX(EDF[[Sommeil]:[Sommeil]], MATCH(1, (EDF[[Nom]:[Nom]]=$D$4)*(EDF[[Date]:[Date]]=Fitness[[#This Row],[Date]]), 0)),"")</f>
        <v/>
      </c>
      <c r="S396" s="105" t="str">
        <f t="shared" si="6"/>
        <v/>
      </c>
      <c r="T396" s="105" t="str" cm="1">
        <f t="array" ref="T396">IFERROR(INDEX(EDF[[Etat Physique]:[Etat Physique]], MATCH(1, (EDF[[Nom]:[Nom]]=$D$4)*(EDF[[Date]:[Date]]=Fitness[[#This Row],[Date]]), 0)),"")</f>
        <v/>
      </c>
      <c r="U396" s="105" t="str">
        <f t="shared" si="7"/>
        <v/>
      </c>
      <c r="V396" s="105" t="str" cm="1">
        <f t="array" ref="V396">IFERROR(INDEX(EDF[[Hydratation]:[Hydratation]], MATCH(1, (EDF[[Nom]:[Nom]]=$D$4)*(EDF[[Date]:[Date]]=Fitness[[#This Row],[Date]]), 0)),"")</f>
        <v/>
      </c>
      <c r="W396" s="105" t="str">
        <f t="shared" si="8"/>
        <v/>
      </c>
      <c r="X396" s="105" t="str" cm="1">
        <f t="array" ref="X396">IFERROR(INDEX(EDF[[Nutrition]:[Nutrition]], MATCH(1, (EDF[[Nom]:[Nom]]=$D$4)*(EDF[[Date]:[Date]]=Fitness[[#This Row],[Date]]), 0)),"")</f>
        <v/>
      </c>
      <c r="Y396" s="105" t="str">
        <f t="shared" si="9"/>
        <v/>
      </c>
      <c r="Z396" s="5" t="str" cm="1">
        <f t="array" ref="Z396">IFERROR(INDEX(RPE[[Investissement du jour]:[Investissement du jour]], MATCH(1, (RPE[[Nom]:[Nom]]=$D$4)*(RPE[[Date]:[Date]]=Fitness[[#This Row],[Date]]), 0)), "")</f>
        <v/>
      </c>
      <c r="AB396" s="4"/>
      <c r="AC396" s="4"/>
      <c r="AF396" s="4"/>
      <c r="AG396" s="4"/>
      <c r="AH396" s="4"/>
      <c r="AI396" s="4"/>
      <c r="AJ396" s="4"/>
      <c r="AL396" s="4"/>
      <c r="AM396" s="4"/>
      <c r="AP396" s="4"/>
      <c r="AQ396" s="4"/>
      <c r="AR396" s="4"/>
      <c r="AS396" s="4"/>
      <c r="AT396" s="4"/>
      <c r="AU396" s="4"/>
      <c r="AV396" s="4"/>
    </row>
    <row r="397" spans="3:48" x14ac:dyDescent="0.2">
      <c r="C397" s="95">
        <f t="shared" si="267"/>
        <v>45392</v>
      </c>
      <c r="D397" s="96">
        <v>45392</v>
      </c>
      <c r="E397" s="106" cm="1">
        <f t="array" ref="E397">IFERROR(INDEX(RPE[[sRPE_tot]:[sRPE_tot]], MATCH(1, (RPE[[Nom]:[Nom]]=$D$4)*(RPE[[Date]:[Date]]=Fitness[[#This Row],[Date]]), 0)), 0)</f>
        <v>0</v>
      </c>
      <c r="F397" s="106">
        <f t="shared" si="280"/>
        <v>0</v>
      </c>
      <c r="G397" s="106">
        <f t="shared" si="281"/>
        <v>0</v>
      </c>
      <c r="H397" s="106">
        <f t="shared" si="282"/>
        <v>0</v>
      </c>
      <c r="I397" s="106">
        <f>IFERROR(Fitness[[#This Row],[Charge moy]]/Fitness[[#This Row],[ET (SD)]], 0)</f>
        <v>0</v>
      </c>
      <c r="J397" s="106">
        <f>IFERROR(Fitness[[#This Row],[Charge hebdo]]*Fitness[[#This Row],[Monotonie]], 0)</f>
        <v>0</v>
      </c>
      <c r="K397" s="106">
        <f>IFERROR(Fitness[[#This Row],[Charge hebdo]]-Fitness[[#This Row],[Fatigue]], 0)</f>
        <v>0</v>
      </c>
      <c r="L397" s="105" t="str" cm="1">
        <f t="array" ref="L397">IFERROR(INDEX(EDF[[Total EDF]:[Total EDF]], MATCH(1, (EDF[[Nom]:[Nom]]=$D$4)*(EDF[[Date]:[Date]]=Fitness[[#This Row],[Date]]), 0)),"")</f>
        <v/>
      </c>
      <c r="M397" s="105" t="str">
        <f t="shared" si="266"/>
        <v/>
      </c>
      <c r="N397" s="105" t="str" cm="1">
        <f t="array" ref="N397">IFERROR(INDEX(EDF[[Humeur]:[Humeur]], MATCH(1, (EDF[[Nom]:[Nom]]=$D$4)*(EDF[[Date]:[Date]]=Fitness[[#This Row],[Date]]), 0)),"")</f>
        <v/>
      </c>
      <c r="O397" s="105" t="str">
        <f t="shared" ref="O397" si="289">IFERROR(AVERAGE(N390:N396), "")</f>
        <v/>
      </c>
      <c r="P397" s="105" t="str" cm="1">
        <f t="array" ref="P397">IFERROR(INDEX(EDF[[Stress]:[Stress]], MATCH(1, (EDF[[Nom]:[Nom]]=$D$4)*(EDF[[Date]:[Date]]=Fitness[[#This Row],[Date]]), 0)),"")</f>
        <v/>
      </c>
      <c r="Q397" s="105" t="str">
        <f t="shared" ref="Q397" si="290">IFERROR(AVERAGE(P390:P396), "")</f>
        <v/>
      </c>
      <c r="R397" s="105" t="str" cm="1">
        <f t="array" ref="R397">IFERROR(INDEX(EDF[[Sommeil]:[Sommeil]], MATCH(1, (EDF[[Nom]:[Nom]]=$D$4)*(EDF[[Date]:[Date]]=Fitness[[#This Row],[Date]]), 0)),"")</f>
        <v/>
      </c>
      <c r="S397" s="105" t="str">
        <f t="shared" ref="S397" si="291">IFERROR(AVERAGE(R390:R396), "")</f>
        <v/>
      </c>
      <c r="T397" s="105" t="str" cm="1">
        <f t="array" ref="T397">IFERROR(INDEX(EDF[[Etat Physique]:[Etat Physique]], MATCH(1, (EDF[[Nom]:[Nom]]=$D$4)*(EDF[[Date]:[Date]]=Fitness[[#This Row],[Date]]), 0)),"")</f>
        <v/>
      </c>
      <c r="U397" s="105" t="str">
        <f t="shared" ref="U397" si="292">IFERROR(AVERAGE(T390:T396), "")</f>
        <v/>
      </c>
      <c r="V397" s="105" t="str" cm="1">
        <f t="array" ref="V397">IFERROR(INDEX(EDF[[Hydratation]:[Hydratation]], MATCH(1, (EDF[[Nom]:[Nom]]=$D$4)*(EDF[[Date]:[Date]]=Fitness[[#This Row],[Date]]), 0)),"")</f>
        <v/>
      </c>
      <c r="W397" s="105" t="str">
        <f t="shared" ref="W397" si="293">IFERROR(AVERAGE(V390:V396), "")</f>
        <v/>
      </c>
      <c r="X397" s="105" t="str" cm="1">
        <f t="array" ref="X397">IFERROR(INDEX(EDF[[Nutrition]:[Nutrition]], MATCH(1, (EDF[[Nom]:[Nom]]=$D$4)*(EDF[[Date]:[Date]]=Fitness[[#This Row],[Date]]), 0)),"")</f>
        <v/>
      </c>
      <c r="Y397" s="105" t="str">
        <f t="shared" ref="Y397" si="294">IFERROR(AVERAGE(X390:X396), "")</f>
        <v/>
      </c>
      <c r="Z397" s="5" t="str" cm="1">
        <f t="array" ref="Z397">IFERROR(INDEX(RPE[[Investissement du jour]:[Investissement du jour]], MATCH(1, (RPE[[Nom]:[Nom]]=$D$4)*(RPE[[Date]:[Date]]=Fitness[[#This Row],[Date]]), 0)), "")</f>
        <v/>
      </c>
      <c r="AB397" s="4"/>
      <c r="AC397" s="4"/>
      <c r="AF397" s="4"/>
      <c r="AG397" s="4"/>
      <c r="AH397" s="4"/>
      <c r="AI397" s="4"/>
      <c r="AJ397" s="4"/>
      <c r="AL397" s="4"/>
      <c r="AM397" s="4"/>
      <c r="AP397" s="4"/>
      <c r="AQ397" s="4"/>
      <c r="AR397" s="4"/>
      <c r="AS397" s="4"/>
      <c r="AT397" s="4"/>
      <c r="AU397" s="4"/>
      <c r="AV397" s="4"/>
    </row>
    <row r="398" spans="3:48" x14ac:dyDescent="0.2">
      <c r="C398" s="95">
        <f t="shared" si="267"/>
        <v>45393</v>
      </c>
      <c r="D398" s="96">
        <v>45393</v>
      </c>
      <c r="E398" s="106" cm="1">
        <f t="array" ref="E398">IFERROR(INDEX(RPE[[sRPE_tot]:[sRPE_tot]], MATCH(1, (RPE[[Nom]:[Nom]]=$D$4)*(RPE[[Date]:[Date]]=Fitness[[#This Row],[Date]]), 0)), 0)</f>
        <v>0</v>
      </c>
      <c r="F398" s="106">
        <f t="shared" si="280"/>
        <v>0</v>
      </c>
      <c r="G398" s="106">
        <f t="shared" si="281"/>
        <v>0</v>
      </c>
      <c r="H398" s="106">
        <f t="shared" si="282"/>
        <v>0</v>
      </c>
      <c r="I398" s="106">
        <f>IFERROR(Fitness[[#This Row],[Charge moy]]/Fitness[[#This Row],[ET (SD)]], 0)</f>
        <v>0</v>
      </c>
      <c r="J398" s="106">
        <f>IFERROR(Fitness[[#This Row],[Charge hebdo]]*Fitness[[#This Row],[Monotonie]], 0)</f>
        <v>0</v>
      </c>
      <c r="K398" s="106">
        <f>IFERROR(Fitness[[#This Row],[Charge hebdo]]-Fitness[[#This Row],[Fatigue]], 0)</f>
        <v>0</v>
      </c>
      <c r="L398" s="105" t="str" cm="1">
        <f t="array" ref="L398">IFERROR(INDEX(EDF[[Total EDF]:[Total EDF]], MATCH(1, (EDF[[Nom]:[Nom]]=$D$4)*(EDF[[Date]:[Date]]=Fitness[[#This Row],[Date]]), 0)),"")</f>
        <v/>
      </c>
      <c r="M398" s="105" t="str">
        <f t="shared" si="266"/>
        <v/>
      </c>
      <c r="N398" s="105" t="str" cm="1">
        <f t="array" ref="N398">IFERROR(INDEX(EDF[[Humeur]:[Humeur]], MATCH(1, (EDF[[Nom]:[Nom]]=$D$4)*(EDF[[Date]:[Date]]=Fitness[[#This Row],[Date]]), 0)),"")</f>
        <v/>
      </c>
      <c r="O398" s="105" t="str">
        <f t="shared" si="4"/>
        <v/>
      </c>
      <c r="P398" s="105" t="str" cm="1">
        <f t="array" ref="P398">IFERROR(INDEX(EDF[[Stress]:[Stress]], MATCH(1, (EDF[[Nom]:[Nom]]=$D$4)*(EDF[[Date]:[Date]]=Fitness[[#This Row],[Date]]), 0)),"")</f>
        <v/>
      </c>
      <c r="Q398" s="105" t="str">
        <f t="shared" si="5"/>
        <v/>
      </c>
      <c r="R398" s="105" t="str" cm="1">
        <f t="array" ref="R398">IFERROR(INDEX(EDF[[Sommeil]:[Sommeil]], MATCH(1, (EDF[[Nom]:[Nom]]=$D$4)*(EDF[[Date]:[Date]]=Fitness[[#This Row],[Date]]), 0)),"")</f>
        <v/>
      </c>
      <c r="S398" s="105" t="str">
        <f t="shared" si="6"/>
        <v/>
      </c>
      <c r="T398" s="105" t="str" cm="1">
        <f t="array" ref="T398">IFERROR(INDEX(EDF[[Etat Physique]:[Etat Physique]], MATCH(1, (EDF[[Nom]:[Nom]]=$D$4)*(EDF[[Date]:[Date]]=Fitness[[#This Row],[Date]]), 0)),"")</f>
        <v/>
      </c>
      <c r="U398" s="105" t="str">
        <f t="shared" si="7"/>
        <v/>
      </c>
      <c r="V398" s="105" t="str" cm="1">
        <f t="array" ref="V398">IFERROR(INDEX(EDF[[Hydratation]:[Hydratation]], MATCH(1, (EDF[[Nom]:[Nom]]=$D$4)*(EDF[[Date]:[Date]]=Fitness[[#This Row],[Date]]), 0)),"")</f>
        <v/>
      </c>
      <c r="W398" s="105" t="str">
        <f t="shared" si="8"/>
        <v/>
      </c>
      <c r="X398" s="105" t="str" cm="1">
        <f t="array" ref="X398">IFERROR(INDEX(EDF[[Nutrition]:[Nutrition]], MATCH(1, (EDF[[Nom]:[Nom]]=$D$4)*(EDF[[Date]:[Date]]=Fitness[[#This Row],[Date]]), 0)),"")</f>
        <v/>
      </c>
      <c r="Y398" s="105" t="str">
        <f t="shared" si="9"/>
        <v/>
      </c>
      <c r="Z398" s="5" t="str" cm="1">
        <f t="array" ref="Z398">IFERROR(INDEX(RPE[[Investissement du jour]:[Investissement du jour]], MATCH(1, (RPE[[Nom]:[Nom]]=$D$4)*(RPE[[Date]:[Date]]=Fitness[[#This Row],[Date]]), 0)), "")</f>
        <v/>
      </c>
      <c r="AB398" s="4"/>
      <c r="AC398" s="4"/>
      <c r="AF398" s="4"/>
      <c r="AG398" s="4"/>
      <c r="AH398" s="4"/>
      <c r="AI398" s="4"/>
      <c r="AJ398" s="4"/>
      <c r="AL398" s="4"/>
      <c r="AM398" s="4"/>
      <c r="AP398" s="4"/>
      <c r="AQ398" s="4"/>
      <c r="AR398" s="4"/>
      <c r="AS398" s="4"/>
      <c r="AT398" s="4"/>
      <c r="AU398" s="4"/>
      <c r="AV398" s="4"/>
    </row>
    <row r="399" spans="3:48" x14ac:dyDescent="0.2">
      <c r="C399" s="95">
        <f t="shared" si="267"/>
        <v>45394</v>
      </c>
      <c r="D399" s="96">
        <v>45394</v>
      </c>
      <c r="E399" s="106" cm="1">
        <f t="array" ref="E399">IFERROR(INDEX(RPE[[sRPE_tot]:[sRPE_tot]], MATCH(1, (RPE[[Nom]:[Nom]]=$D$4)*(RPE[[Date]:[Date]]=Fitness[[#This Row],[Date]]), 0)), 0)</f>
        <v>0</v>
      </c>
      <c r="F399" s="106">
        <f t="shared" si="280"/>
        <v>0</v>
      </c>
      <c r="G399" s="106">
        <f t="shared" si="281"/>
        <v>0</v>
      </c>
      <c r="H399" s="106">
        <f t="shared" si="282"/>
        <v>0</v>
      </c>
      <c r="I399" s="106">
        <f>IFERROR(Fitness[[#This Row],[Charge moy]]/Fitness[[#This Row],[ET (SD)]], 0)</f>
        <v>0</v>
      </c>
      <c r="J399" s="106">
        <f>IFERROR(Fitness[[#This Row],[Charge hebdo]]*Fitness[[#This Row],[Monotonie]], 0)</f>
        <v>0</v>
      </c>
      <c r="K399" s="106">
        <f>IFERROR(Fitness[[#This Row],[Charge hebdo]]-Fitness[[#This Row],[Fatigue]], 0)</f>
        <v>0</v>
      </c>
      <c r="L399" s="105" t="str" cm="1">
        <f t="array" ref="L399">IFERROR(INDEX(EDF[[Total EDF]:[Total EDF]], MATCH(1, (EDF[[Nom]:[Nom]]=$D$4)*(EDF[[Date]:[Date]]=Fitness[[#This Row],[Date]]), 0)),"")</f>
        <v/>
      </c>
      <c r="M399" s="105" t="str">
        <f t="shared" si="266"/>
        <v/>
      </c>
      <c r="N399" s="105" t="str" cm="1">
        <f t="array" ref="N399">IFERROR(INDEX(EDF[[Humeur]:[Humeur]], MATCH(1, (EDF[[Nom]:[Nom]]=$D$4)*(EDF[[Date]:[Date]]=Fitness[[#This Row],[Date]]), 0)),"")</f>
        <v/>
      </c>
      <c r="O399" s="105" t="str">
        <f t="shared" si="4"/>
        <v/>
      </c>
      <c r="P399" s="105" t="str" cm="1">
        <f t="array" ref="P399">IFERROR(INDEX(EDF[[Stress]:[Stress]], MATCH(1, (EDF[[Nom]:[Nom]]=$D$4)*(EDF[[Date]:[Date]]=Fitness[[#This Row],[Date]]), 0)),"")</f>
        <v/>
      </c>
      <c r="Q399" s="105" t="str">
        <f t="shared" si="5"/>
        <v/>
      </c>
      <c r="R399" s="105" t="str" cm="1">
        <f t="array" ref="R399">IFERROR(INDEX(EDF[[Sommeil]:[Sommeil]], MATCH(1, (EDF[[Nom]:[Nom]]=$D$4)*(EDF[[Date]:[Date]]=Fitness[[#This Row],[Date]]), 0)),"")</f>
        <v/>
      </c>
      <c r="S399" s="105" t="str">
        <f t="shared" si="6"/>
        <v/>
      </c>
      <c r="T399" s="105" t="str" cm="1">
        <f t="array" ref="T399">IFERROR(INDEX(EDF[[Etat Physique]:[Etat Physique]], MATCH(1, (EDF[[Nom]:[Nom]]=$D$4)*(EDF[[Date]:[Date]]=Fitness[[#This Row],[Date]]), 0)),"")</f>
        <v/>
      </c>
      <c r="U399" s="105" t="str">
        <f t="shared" si="7"/>
        <v/>
      </c>
      <c r="V399" s="105" t="str" cm="1">
        <f t="array" ref="V399">IFERROR(INDEX(EDF[[Hydratation]:[Hydratation]], MATCH(1, (EDF[[Nom]:[Nom]]=$D$4)*(EDF[[Date]:[Date]]=Fitness[[#This Row],[Date]]), 0)),"")</f>
        <v/>
      </c>
      <c r="W399" s="105" t="str">
        <f t="shared" si="8"/>
        <v/>
      </c>
      <c r="X399" s="105" t="str" cm="1">
        <f t="array" ref="X399">IFERROR(INDEX(EDF[[Nutrition]:[Nutrition]], MATCH(1, (EDF[[Nom]:[Nom]]=$D$4)*(EDF[[Date]:[Date]]=Fitness[[#This Row],[Date]]), 0)),"")</f>
        <v/>
      </c>
      <c r="Y399" s="105" t="str">
        <f t="shared" si="9"/>
        <v/>
      </c>
      <c r="Z399" s="5" t="str" cm="1">
        <f t="array" ref="Z399">IFERROR(INDEX(RPE[[Investissement du jour]:[Investissement du jour]], MATCH(1, (RPE[[Nom]:[Nom]]=$D$4)*(RPE[[Date]:[Date]]=Fitness[[#This Row],[Date]]), 0)), "")</f>
        <v/>
      </c>
      <c r="AB399" s="4"/>
      <c r="AC399" s="4"/>
      <c r="AF399" s="4"/>
      <c r="AG399" s="4"/>
      <c r="AH399" s="4"/>
      <c r="AI399" s="4"/>
      <c r="AJ399" s="4"/>
      <c r="AL399" s="4"/>
      <c r="AM399" s="4"/>
      <c r="AP399" s="4"/>
      <c r="AQ399" s="4"/>
      <c r="AR399" s="4"/>
      <c r="AS399" s="4"/>
      <c r="AT399" s="4"/>
      <c r="AU399" s="4"/>
      <c r="AV399" s="4"/>
    </row>
    <row r="400" spans="3:48" x14ac:dyDescent="0.2">
      <c r="C400" s="95">
        <f t="shared" si="267"/>
        <v>45395</v>
      </c>
      <c r="D400" s="96">
        <v>45395</v>
      </c>
      <c r="E400" s="106" cm="1">
        <f t="array" ref="E400">IFERROR(INDEX(RPE[[sRPE_tot]:[sRPE_tot]], MATCH(1, (RPE[[Nom]:[Nom]]=$D$4)*(RPE[[Date]:[Date]]=Fitness[[#This Row],[Date]]), 0)), 0)</f>
        <v>0</v>
      </c>
      <c r="F400" s="106">
        <f t="shared" si="280"/>
        <v>0</v>
      </c>
      <c r="G400" s="106">
        <f t="shared" si="281"/>
        <v>0</v>
      </c>
      <c r="H400" s="106">
        <f t="shared" si="282"/>
        <v>0</v>
      </c>
      <c r="I400" s="106">
        <f>IFERROR(Fitness[[#This Row],[Charge moy]]/Fitness[[#This Row],[ET (SD)]], 0)</f>
        <v>0</v>
      </c>
      <c r="J400" s="106">
        <f>IFERROR(Fitness[[#This Row],[Charge hebdo]]*Fitness[[#This Row],[Monotonie]], 0)</f>
        <v>0</v>
      </c>
      <c r="K400" s="106">
        <f>IFERROR(Fitness[[#This Row],[Charge hebdo]]-Fitness[[#This Row],[Fatigue]], 0)</f>
        <v>0</v>
      </c>
      <c r="L400" s="105" t="str" cm="1">
        <f t="array" ref="L400">IFERROR(INDEX(EDF[[Total EDF]:[Total EDF]], MATCH(1, (EDF[[Nom]:[Nom]]=$D$4)*(EDF[[Date]:[Date]]=Fitness[[#This Row],[Date]]), 0)),"")</f>
        <v/>
      </c>
      <c r="M400" s="105" t="str">
        <f t="shared" si="266"/>
        <v/>
      </c>
      <c r="N400" s="105" t="str" cm="1">
        <f t="array" ref="N400">IFERROR(INDEX(EDF[[Humeur]:[Humeur]], MATCH(1, (EDF[[Nom]:[Nom]]=$D$4)*(EDF[[Date]:[Date]]=Fitness[[#This Row],[Date]]), 0)),"")</f>
        <v/>
      </c>
      <c r="O400" s="105" t="str">
        <f t="shared" si="4"/>
        <v/>
      </c>
      <c r="P400" s="105" t="str" cm="1">
        <f t="array" ref="P400">IFERROR(INDEX(EDF[[Stress]:[Stress]], MATCH(1, (EDF[[Nom]:[Nom]]=$D$4)*(EDF[[Date]:[Date]]=Fitness[[#This Row],[Date]]), 0)),"")</f>
        <v/>
      </c>
      <c r="Q400" s="105" t="str">
        <f t="shared" si="5"/>
        <v/>
      </c>
      <c r="R400" s="105" t="str" cm="1">
        <f t="array" ref="R400">IFERROR(INDEX(EDF[[Sommeil]:[Sommeil]], MATCH(1, (EDF[[Nom]:[Nom]]=$D$4)*(EDF[[Date]:[Date]]=Fitness[[#This Row],[Date]]), 0)),"")</f>
        <v/>
      </c>
      <c r="S400" s="105" t="str">
        <f t="shared" si="6"/>
        <v/>
      </c>
      <c r="T400" s="105" t="str" cm="1">
        <f t="array" ref="T400">IFERROR(INDEX(EDF[[Etat Physique]:[Etat Physique]], MATCH(1, (EDF[[Nom]:[Nom]]=$D$4)*(EDF[[Date]:[Date]]=Fitness[[#This Row],[Date]]), 0)),"")</f>
        <v/>
      </c>
      <c r="U400" s="105" t="str">
        <f t="shared" si="7"/>
        <v/>
      </c>
      <c r="V400" s="105" t="str" cm="1">
        <f t="array" ref="V400">IFERROR(INDEX(EDF[[Hydratation]:[Hydratation]], MATCH(1, (EDF[[Nom]:[Nom]]=$D$4)*(EDF[[Date]:[Date]]=Fitness[[#This Row],[Date]]), 0)),"")</f>
        <v/>
      </c>
      <c r="W400" s="105" t="str">
        <f t="shared" si="8"/>
        <v/>
      </c>
      <c r="X400" s="105" t="str" cm="1">
        <f t="array" ref="X400">IFERROR(INDEX(EDF[[Nutrition]:[Nutrition]], MATCH(1, (EDF[[Nom]:[Nom]]=$D$4)*(EDF[[Date]:[Date]]=Fitness[[#This Row],[Date]]), 0)),"")</f>
        <v/>
      </c>
      <c r="Y400" s="105" t="str">
        <f t="shared" si="9"/>
        <v/>
      </c>
      <c r="Z400" s="5" t="str" cm="1">
        <f t="array" ref="Z400">IFERROR(INDEX(RPE[[Investissement du jour]:[Investissement du jour]], MATCH(1, (RPE[[Nom]:[Nom]]=$D$4)*(RPE[[Date]:[Date]]=Fitness[[#This Row],[Date]]), 0)), "")</f>
        <v/>
      </c>
      <c r="AB400" s="4"/>
      <c r="AC400" s="4"/>
      <c r="AF400" s="4"/>
      <c r="AG400" s="4"/>
      <c r="AH400" s="4"/>
      <c r="AI400" s="4"/>
      <c r="AJ400" s="4"/>
      <c r="AL400" s="4"/>
      <c r="AM400" s="4"/>
      <c r="AP400" s="4"/>
      <c r="AQ400" s="4"/>
      <c r="AR400" s="4"/>
      <c r="AS400" s="4"/>
      <c r="AT400" s="4"/>
      <c r="AU400" s="4"/>
      <c r="AV400" s="4"/>
    </row>
    <row r="401" spans="3:48" x14ac:dyDescent="0.2">
      <c r="C401" s="95">
        <f t="shared" si="267"/>
        <v>45396</v>
      </c>
      <c r="D401" s="96">
        <v>45396</v>
      </c>
      <c r="E401" s="106" cm="1">
        <f t="array" ref="E401">IFERROR(INDEX(RPE[[sRPE_tot]:[sRPE_tot]], MATCH(1, (RPE[[Nom]:[Nom]]=$D$4)*(RPE[[Date]:[Date]]=Fitness[[#This Row],[Date]]), 0)), 0)</f>
        <v>0</v>
      </c>
      <c r="F401" s="106">
        <f t="shared" si="280"/>
        <v>0</v>
      </c>
      <c r="G401" s="106">
        <f t="shared" si="281"/>
        <v>0</v>
      </c>
      <c r="H401" s="106">
        <f t="shared" si="282"/>
        <v>0</v>
      </c>
      <c r="I401" s="106">
        <f>IFERROR(Fitness[[#This Row],[Charge moy]]/Fitness[[#This Row],[ET (SD)]], 0)</f>
        <v>0</v>
      </c>
      <c r="J401" s="106">
        <f>IFERROR(Fitness[[#This Row],[Charge hebdo]]*Fitness[[#This Row],[Monotonie]], 0)</f>
        <v>0</v>
      </c>
      <c r="K401" s="106">
        <f>IFERROR(Fitness[[#This Row],[Charge hebdo]]-Fitness[[#This Row],[Fatigue]], 0)</f>
        <v>0</v>
      </c>
      <c r="L401" s="105" t="str" cm="1">
        <f t="array" ref="L401">IFERROR(INDEX(EDF[[Total EDF]:[Total EDF]], MATCH(1, (EDF[[Nom]:[Nom]]=$D$4)*(EDF[[Date]:[Date]]=Fitness[[#This Row],[Date]]), 0)),"")</f>
        <v/>
      </c>
      <c r="M401" s="105" t="str">
        <f t="shared" si="266"/>
        <v/>
      </c>
      <c r="N401" s="105" t="str" cm="1">
        <f t="array" ref="N401">IFERROR(INDEX(EDF[[Humeur]:[Humeur]], MATCH(1, (EDF[[Nom]:[Nom]]=$D$4)*(EDF[[Date]:[Date]]=Fitness[[#This Row],[Date]]), 0)),"")</f>
        <v/>
      </c>
      <c r="O401" s="105" t="str">
        <f t="shared" si="4"/>
        <v/>
      </c>
      <c r="P401" s="105" t="str" cm="1">
        <f t="array" ref="P401">IFERROR(INDEX(EDF[[Stress]:[Stress]], MATCH(1, (EDF[[Nom]:[Nom]]=$D$4)*(EDF[[Date]:[Date]]=Fitness[[#This Row],[Date]]), 0)),"")</f>
        <v/>
      </c>
      <c r="Q401" s="105" t="str">
        <f t="shared" si="5"/>
        <v/>
      </c>
      <c r="R401" s="105" t="str" cm="1">
        <f t="array" ref="R401">IFERROR(INDEX(EDF[[Sommeil]:[Sommeil]], MATCH(1, (EDF[[Nom]:[Nom]]=$D$4)*(EDF[[Date]:[Date]]=Fitness[[#This Row],[Date]]), 0)),"")</f>
        <v/>
      </c>
      <c r="S401" s="105" t="str">
        <f t="shared" si="6"/>
        <v/>
      </c>
      <c r="T401" s="105" t="str" cm="1">
        <f t="array" ref="T401">IFERROR(INDEX(EDF[[Etat Physique]:[Etat Physique]], MATCH(1, (EDF[[Nom]:[Nom]]=$D$4)*(EDF[[Date]:[Date]]=Fitness[[#This Row],[Date]]), 0)),"")</f>
        <v/>
      </c>
      <c r="U401" s="105" t="str">
        <f t="shared" si="7"/>
        <v/>
      </c>
      <c r="V401" s="105" t="str" cm="1">
        <f t="array" ref="V401">IFERROR(INDEX(EDF[[Hydratation]:[Hydratation]], MATCH(1, (EDF[[Nom]:[Nom]]=$D$4)*(EDF[[Date]:[Date]]=Fitness[[#This Row],[Date]]), 0)),"")</f>
        <v/>
      </c>
      <c r="W401" s="105" t="str">
        <f t="shared" si="8"/>
        <v/>
      </c>
      <c r="X401" s="105" t="str" cm="1">
        <f t="array" ref="X401">IFERROR(INDEX(EDF[[Nutrition]:[Nutrition]], MATCH(1, (EDF[[Nom]:[Nom]]=$D$4)*(EDF[[Date]:[Date]]=Fitness[[#This Row],[Date]]), 0)),"")</f>
        <v/>
      </c>
      <c r="Y401" s="105" t="str">
        <f t="shared" si="9"/>
        <v/>
      </c>
      <c r="Z401" s="5" t="str" cm="1">
        <f t="array" ref="Z401">IFERROR(INDEX(RPE[[Investissement du jour]:[Investissement du jour]], MATCH(1, (RPE[[Nom]:[Nom]]=$D$4)*(RPE[[Date]:[Date]]=Fitness[[#This Row],[Date]]), 0)), "")</f>
        <v/>
      </c>
      <c r="AB401" s="4"/>
      <c r="AC401" s="4"/>
      <c r="AF401" s="4"/>
      <c r="AG401" s="4"/>
      <c r="AH401" s="4"/>
      <c r="AI401" s="4"/>
      <c r="AJ401" s="4"/>
      <c r="AL401" s="4"/>
      <c r="AM401" s="4"/>
      <c r="AP401" s="4"/>
      <c r="AQ401" s="4"/>
      <c r="AR401" s="4"/>
      <c r="AS401" s="4"/>
      <c r="AT401" s="4"/>
      <c r="AU401" s="4"/>
      <c r="AV401" s="4"/>
    </row>
    <row r="402" spans="3:48" x14ac:dyDescent="0.2">
      <c r="C402" s="95">
        <f t="shared" si="267"/>
        <v>45397</v>
      </c>
      <c r="D402" s="96">
        <v>45397</v>
      </c>
      <c r="E402" s="106" cm="1">
        <f t="array" ref="E402">IFERROR(INDEX(RPE[[sRPE_tot]:[sRPE_tot]], MATCH(1, (RPE[[Nom]:[Nom]]=$D$4)*(RPE[[Date]:[Date]]=Fitness[[#This Row],[Date]]), 0)), 0)</f>
        <v>0</v>
      </c>
      <c r="F402" s="106">
        <f t="shared" si="280"/>
        <v>0</v>
      </c>
      <c r="G402" s="106">
        <f t="shared" si="281"/>
        <v>0</v>
      </c>
      <c r="H402" s="106">
        <f t="shared" si="282"/>
        <v>0</v>
      </c>
      <c r="I402" s="106">
        <f>IFERROR(Fitness[[#This Row],[Charge moy]]/Fitness[[#This Row],[ET (SD)]], 0)</f>
        <v>0</v>
      </c>
      <c r="J402" s="106">
        <f>IFERROR(Fitness[[#This Row],[Charge hebdo]]*Fitness[[#This Row],[Monotonie]], 0)</f>
        <v>0</v>
      </c>
      <c r="K402" s="106">
        <f>IFERROR(Fitness[[#This Row],[Charge hebdo]]-Fitness[[#This Row],[Fatigue]], 0)</f>
        <v>0</v>
      </c>
      <c r="L402" s="105" t="str" cm="1">
        <f t="array" ref="L402">IFERROR(INDEX(EDF[[Total EDF]:[Total EDF]], MATCH(1, (EDF[[Nom]:[Nom]]=$D$4)*(EDF[[Date]:[Date]]=Fitness[[#This Row],[Date]]), 0)),"")</f>
        <v/>
      </c>
      <c r="M402" s="105" t="str">
        <f t="shared" si="266"/>
        <v/>
      </c>
      <c r="N402" s="105" t="str" cm="1">
        <f t="array" ref="N402">IFERROR(INDEX(EDF[[Humeur]:[Humeur]], MATCH(1, (EDF[[Nom]:[Nom]]=$D$4)*(EDF[[Date]:[Date]]=Fitness[[#This Row],[Date]]), 0)),"")</f>
        <v/>
      </c>
      <c r="O402" s="105" t="str">
        <f t="shared" si="4"/>
        <v/>
      </c>
      <c r="P402" s="105" t="str" cm="1">
        <f t="array" ref="P402">IFERROR(INDEX(EDF[[Stress]:[Stress]], MATCH(1, (EDF[[Nom]:[Nom]]=$D$4)*(EDF[[Date]:[Date]]=Fitness[[#This Row],[Date]]), 0)),"")</f>
        <v/>
      </c>
      <c r="Q402" s="105" t="str">
        <f t="shared" si="5"/>
        <v/>
      </c>
      <c r="R402" s="105" t="str" cm="1">
        <f t="array" ref="R402">IFERROR(INDEX(EDF[[Sommeil]:[Sommeil]], MATCH(1, (EDF[[Nom]:[Nom]]=$D$4)*(EDF[[Date]:[Date]]=Fitness[[#This Row],[Date]]), 0)),"")</f>
        <v/>
      </c>
      <c r="S402" s="105" t="str">
        <f t="shared" si="6"/>
        <v/>
      </c>
      <c r="T402" s="105" t="str" cm="1">
        <f t="array" ref="T402">IFERROR(INDEX(EDF[[Etat Physique]:[Etat Physique]], MATCH(1, (EDF[[Nom]:[Nom]]=$D$4)*(EDF[[Date]:[Date]]=Fitness[[#This Row],[Date]]), 0)),"")</f>
        <v/>
      </c>
      <c r="U402" s="105" t="str">
        <f t="shared" si="7"/>
        <v/>
      </c>
      <c r="V402" s="105" t="str" cm="1">
        <f t="array" ref="V402">IFERROR(INDEX(EDF[[Hydratation]:[Hydratation]], MATCH(1, (EDF[[Nom]:[Nom]]=$D$4)*(EDF[[Date]:[Date]]=Fitness[[#This Row],[Date]]), 0)),"")</f>
        <v/>
      </c>
      <c r="W402" s="105" t="str">
        <f t="shared" si="8"/>
        <v/>
      </c>
      <c r="X402" s="105" t="str" cm="1">
        <f t="array" ref="X402">IFERROR(INDEX(EDF[[Nutrition]:[Nutrition]], MATCH(1, (EDF[[Nom]:[Nom]]=$D$4)*(EDF[[Date]:[Date]]=Fitness[[#This Row],[Date]]), 0)),"")</f>
        <v/>
      </c>
      <c r="Y402" s="105" t="str">
        <f t="shared" si="9"/>
        <v/>
      </c>
      <c r="Z402" s="5" t="str" cm="1">
        <f t="array" ref="Z402">IFERROR(INDEX(RPE[[Investissement du jour]:[Investissement du jour]], MATCH(1, (RPE[[Nom]:[Nom]]=$D$4)*(RPE[[Date]:[Date]]=Fitness[[#This Row],[Date]]), 0)), "")</f>
        <v/>
      </c>
      <c r="AB402" s="4"/>
      <c r="AC402" s="4"/>
      <c r="AF402" s="4"/>
      <c r="AG402" s="4"/>
      <c r="AH402" s="4"/>
      <c r="AI402" s="4"/>
      <c r="AJ402" s="4"/>
      <c r="AL402" s="4"/>
      <c r="AM402" s="4"/>
      <c r="AP402" s="4"/>
      <c r="AQ402" s="4"/>
      <c r="AR402" s="4"/>
      <c r="AS402" s="4"/>
      <c r="AT402" s="4"/>
      <c r="AU402" s="4"/>
      <c r="AV402" s="4"/>
    </row>
    <row r="403" spans="3:48" x14ac:dyDescent="0.2">
      <c r="C403" s="95">
        <f t="shared" si="267"/>
        <v>45398</v>
      </c>
      <c r="D403" s="96">
        <v>45398</v>
      </c>
      <c r="E403" s="106" cm="1">
        <f t="array" ref="E403">IFERROR(INDEX(RPE[[sRPE_tot]:[sRPE_tot]], MATCH(1, (RPE[[Nom]:[Nom]]=$D$4)*(RPE[[Date]:[Date]]=Fitness[[#This Row],[Date]]), 0)), 0)</f>
        <v>0</v>
      </c>
      <c r="F403" s="106">
        <f t="shared" si="280"/>
        <v>0</v>
      </c>
      <c r="G403" s="106">
        <f t="shared" si="281"/>
        <v>0</v>
      </c>
      <c r="H403" s="106">
        <f t="shared" si="282"/>
        <v>0</v>
      </c>
      <c r="I403" s="106">
        <f>IFERROR(Fitness[[#This Row],[Charge moy]]/Fitness[[#This Row],[ET (SD)]], 0)</f>
        <v>0</v>
      </c>
      <c r="J403" s="106">
        <f>IFERROR(Fitness[[#This Row],[Charge hebdo]]*Fitness[[#This Row],[Monotonie]], 0)</f>
        <v>0</v>
      </c>
      <c r="K403" s="106">
        <f>IFERROR(Fitness[[#This Row],[Charge hebdo]]-Fitness[[#This Row],[Fatigue]], 0)</f>
        <v>0</v>
      </c>
      <c r="L403" s="105" t="str" cm="1">
        <f t="array" ref="L403">IFERROR(INDEX(EDF[[Total EDF]:[Total EDF]], MATCH(1, (EDF[[Nom]:[Nom]]=$D$4)*(EDF[[Date]:[Date]]=Fitness[[#This Row],[Date]]), 0)),"")</f>
        <v/>
      </c>
      <c r="M403" s="105" t="str">
        <f t="shared" si="266"/>
        <v/>
      </c>
      <c r="N403" s="105" t="str" cm="1">
        <f t="array" ref="N403">IFERROR(INDEX(EDF[[Humeur]:[Humeur]], MATCH(1, (EDF[[Nom]:[Nom]]=$D$4)*(EDF[[Date]:[Date]]=Fitness[[#This Row],[Date]]), 0)),"")</f>
        <v/>
      </c>
      <c r="O403" s="105" t="str">
        <f t="shared" si="4"/>
        <v/>
      </c>
      <c r="P403" s="105" t="str" cm="1">
        <f t="array" ref="P403">IFERROR(INDEX(EDF[[Stress]:[Stress]], MATCH(1, (EDF[[Nom]:[Nom]]=$D$4)*(EDF[[Date]:[Date]]=Fitness[[#This Row],[Date]]), 0)),"")</f>
        <v/>
      </c>
      <c r="Q403" s="105" t="str">
        <f t="shared" si="5"/>
        <v/>
      </c>
      <c r="R403" s="105" t="str" cm="1">
        <f t="array" ref="R403">IFERROR(INDEX(EDF[[Sommeil]:[Sommeil]], MATCH(1, (EDF[[Nom]:[Nom]]=$D$4)*(EDF[[Date]:[Date]]=Fitness[[#This Row],[Date]]), 0)),"")</f>
        <v/>
      </c>
      <c r="S403" s="105" t="str">
        <f t="shared" si="6"/>
        <v/>
      </c>
      <c r="T403" s="105" t="str" cm="1">
        <f t="array" ref="T403">IFERROR(INDEX(EDF[[Etat Physique]:[Etat Physique]], MATCH(1, (EDF[[Nom]:[Nom]]=$D$4)*(EDF[[Date]:[Date]]=Fitness[[#This Row],[Date]]), 0)),"")</f>
        <v/>
      </c>
      <c r="U403" s="105" t="str">
        <f t="shared" si="7"/>
        <v/>
      </c>
      <c r="V403" s="105" t="str" cm="1">
        <f t="array" ref="V403">IFERROR(INDEX(EDF[[Hydratation]:[Hydratation]], MATCH(1, (EDF[[Nom]:[Nom]]=$D$4)*(EDF[[Date]:[Date]]=Fitness[[#This Row],[Date]]), 0)),"")</f>
        <v/>
      </c>
      <c r="W403" s="105" t="str">
        <f t="shared" si="8"/>
        <v/>
      </c>
      <c r="X403" s="105" t="str" cm="1">
        <f t="array" ref="X403">IFERROR(INDEX(EDF[[Nutrition]:[Nutrition]], MATCH(1, (EDF[[Nom]:[Nom]]=$D$4)*(EDF[[Date]:[Date]]=Fitness[[#This Row],[Date]]), 0)),"")</f>
        <v/>
      </c>
      <c r="Y403" s="105" t="str">
        <f t="shared" si="9"/>
        <v/>
      </c>
      <c r="Z403" s="5" t="str" cm="1">
        <f t="array" ref="Z403">IFERROR(INDEX(RPE[[Investissement du jour]:[Investissement du jour]], MATCH(1, (RPE[[Nom]:[Nom]]=$D$4)*(RPE[[Date]:[Date]]=Fitness[[#This Row],[Date]]), 0)), "")</f>
        <v/>
      </c>
      <c r="AB403" s="4"/>
      <c r="AC403" s="4"/>
      <c r="AF403" s="4"/>
      <c r="AG403" s="4"/>
      <c r="AH403" s="4"/>
      <c r="AI403" s="4"/>
      <c r="AJ403" s="4"/>
      <c r="AL403" s="4"/>
      <c r="AM403" s="4"/>
      <c r="AP403" s="4"/>
      <c r="AQ403" s="4"/>
      <c r="AR403" s="4"/>
      <c r="AS403" s="4"/>
      <c r="AT403" s="4"/>
      <c r="AU403" s="4"/>
      <c r="AV403" s="4"/>
    </row>
    <row r="404" spans="3:48" x14ac:dyDescent="0.2">
      <c r="C404" s="95">
        <f t="shared" si="267"/>
        <v>45399</v>
      </c>
      <c r="D404" s="96">
        <v>45399</v>
      </c>
      <c r="E404" s="106" cm="1">
        <f t="array" ref="E404">IFERROR(INDEX(RPE[[sRPE_tot]:[sRPE_tot]], MATCH(1, (RPE[[Nom]:[Nom]]=$D$4)*(RPE[[Date]:[Date]]=Fitness[[#This Row],[Date]]), 0)), 0)</f>
        <v>0</v>
      </c>
      <c r="F404" s="106">
        <f t="shared" si="280"/>
        <v>0</v>
      </c>
      <c r="G404" s="106">
        <f t="shared" si="281"/>
        <v>0</v>
      </c>
      <c r="H404" s="106">
        <f t="shared" si="282"/>
        <v>0</v>
      </c>
      <c r="I404" s="106">
        <f>IFERROR(Fitness[[#This Row],[Charge moy]]/Fitness[[#This Row],[ET (SD)]], 0)</f>
        <v>0</v>
      </c>
      <c r="J404" s="106">
        <f>IFERROR(Fitness[[#This Row],[Charge hebdo]]*Fitness[[#This Row],[Monotonie]], 0)</f>
        <v>0</v>
      </c>
      <c r="K404" s="106">
        <f>IFERROR(Fitness[[#This Row],[Charge hebdo]]-Fitness[[#This Row],[Fatigue]], 0)</f>
        <v>0</v>
      </c>
      <c r="L404" s="105" t="str" cm="1">
        <f t="array" ref="L404">IFERROR(INDEX(EDF[[Total EDF]:[Total EDF]], MATCH(1, (EDF[[Nom]:[Nom]]=$D$4)*(EDF[[Date]:[Date]]=Fitness[[#This Row],[Date]]), 0)),"")</f>
        <v/>
      </c>
      <c r="M404" s="105" t="str">
        <f t="shared" si="266"/>
        <v/>
      </c>
      <c r="N404" s="105" t="str" cm="1">
        <f t="array" ref="N404">IFERROR(INDEX(EDF[[Humeur]:[Humeur]], MATCH(1, (EDF[[Nom]:[Nom]]=$D$4)*(EDF[[Date]:[Date]]=Fitness[[#This Row],[Date]]), 0)),"")</f>
        <v/>
      </c>
      <c r="O404" s="105" t="str">
        <f t="shared" ref="O404" si="295">IFERROR(AVERAGE(N397:N403), "")</f>
        <v/>
      </c>
      <c r="P404" s="105" t="str" cm="1">
        <f t="array" ref="P404">IFERROR(INDEX(EDF[[Stress]:[Stress]], MATCH(1, (EDF[[Nom]:[Nom]]=$D$4)*(EDF[[Date]:[Date]]=Fitness[[#This Row],[Date]]), 0)),"")</f>
        <v/>
      </c>
      <c r="Q404" s="105" t="str">
        <f t="shared" ref="Q404" si="296">IFERROR(AVERAGE(P397:P403), "")</f>
        <v/>
      </c>
      <c r="R404" s="105" t="str" cm="1">
        <f t="array" ref="R404">IFERROR(INDEX(EDF[[Sommeil]:[Sommeil]], MATCH(1, (EDF[[Nom]:[Nom]]=$D$4)*(EDF[[Date]:[Date]]=Fitness[[#This Row],[Date]]), 0)),"")</f>
        <v/>
      </c>
      <c r="S404" s="105" t="str">
        <f t="shared" ref="S404" si="297">IFERROR(AVERAGE(R397:R403), "")</f>
        <v/>
      </c>
      <c r="T404" s="105" t="str" cm="1">
        <f t="array" ref="T404">IFERROR(INDEX(EDF[[Etat Physique]:[Etat Physique]], MATCH(1, (EDF[[Nom]:[Nom]]=$D$4)*(EDF[[Date]:[Date]]=Fitness[[#This Row],[Date]]), 0)),"")</f>
        <v/>
      </c>
      <c r="U404" s="105" t="str">
        <f t="shared" ref="U404" si="298">IFERROR(AVERAGE(T397:T403), "")</f>
        <v/>
      </c>
      <c r="V404" s="105" t="str" cm="1">
        <f t="array" ref="V404">IFERROR(INDEX(EDF[[Hydratation]:[Hydratation]], MATCH(1, (EDF[[Nom]:[Nom]]=$D$4)*(EDF[[Date]:[Date]]=Fitness[[#This Row],[Date]]), 0)),"")</f>
        <v/>
      </c>
      <c r="W404" s="105" t="str">
        <f t="shared" ref="W404" si="299">IFERROR(AVERAGE(V397:V403), "")</f>
        <v/>
      </c>
      <c r="X404" s="105" t="str" cm="1">
        <f t="array" ref="X404">IFERROR(INDEX(EDF[[Nutrition]:[Nutrition]], MATCH(1, (EDF[[Nom]:[Nom]]=$D$4)*(EDF[[Date]:[Date]]=Fitness[[#This Row],[Date]]), 0)),"")</f>
        <v/>
      </c>
      <c r="Y404" s="105" t="str">
        <f t="shared" ref="Y404" si="300">IFERROR(AVERAGE(X397:X403), "")</f>
        <v/>
      </c>
      <c r="Z404" s="5" t="str" cm="1">
        <f t="array" ref="Z404">IFERROR(INDEX(RPE[[Investissement du jour]:[Investissement du jour]], MATCH(1, (RPE[[Nom]:[Nom]]=$D$4)*(RPE[[Date]:[Date]]=Fitness[[#This Row],[Date]]), 0)), "")</f>
        <v/>
      </c>
      <c r="AB404" s="4"/>
      <c r="AC404" s="4"/>
      <c r="AF404" s="4"/>
      <c r="AG404" s="4"/>
      <c r="AH404" s="4"/>
      <c r="AI404" s="4"/>
      <c r="AJ404" s="4"/>
      <c r="AL404" s="4"/>
      <c r="AM404" s="4"/>
      <c r="AP404" s="4"/>
      <c r="AQ404" s="4"/>
      <c r="AR404" s="4"/>
      <c r="AS404" s="4"/>
      <c r="AT404" s="4"/>
      <c r="AU404" s="4"/>
      <c r="AV404" s="4"/>
    </row>
    <row r="405" spans="3:48" x14ac:dyDescent="0.2">
      <c r="C405" s="95">
        <f t="shared" si="267"/>
        <v>45400</v>
      </c>
      <c r="D405" s="96">
        <v>45400</v>
      </c>
      <c r="E405" s="106" cm="1">
        <f t="array" ref="E405">IFERROR(INDEX(RPE[[sRPE_tot]:[sRPE_tot]], MATCH(1, (RPE[[Nom]:[Nom]]=$D$4)*(RPE[[Date]:[Date]]=Fitness[[#This Row],[Date]]), 0)), 0)</f>
        <v>0</v>
      </c>
      <c r="F405" s="106">
        <f t="shared" si="280"/>
        <v>0</v>
      </c>
      <c r="G405" s="106">
        <f t="shared" si="281"/>
        <v>0</v>
      </c>
      <c r="H405" s="106">
        <f t="shared" si="282"/>
        <v>0</v>
      </c>
      <c r="I405" s="106">
        <f>IFERROR(Fitness[[#This Row],[Charge moy]]/Fitness[[#This Row],[ET (SD)]], 0)</f>
        <v>0</v>
      </c>
      <c r="J405" s="106">
        <f>IFERROR(Fitness[[#This Row],[Charge hebdo]]*Fitness[[#This Row],[Monotonie]], 0)</f>
        <v>0</v>
      </c>
      <c r="K405" s="106">
        <f>IFERROR(Fitness[[#This Row],[Charge hebdo]]-Fitness[[#This Row],[Fatigue]], 0)</f>
        <v>0</v>
      </c>
      <c r="L405" s="105" t="str" cm="1">
        <f t="array" ref="L405">IFERROR(INDEX(EDF[[Total EDF]:[Total EDF]], MATCH(1, (EDF[[Nom]:[Nom]]=$D$4)*(EDF[[Date]:[Date]]=Fitness[[#This Row],[Date]]), 0)),"")</f>
        <v/>
      </c>
      <c r="M405" s="105" t="str">
        <f t="shared" si="266"/>
        <v/>
      </c>
      <c r="N405" s="105" t="str" cm="1">
        <f t="array" ref="N405">IFERROR(INDEX(EDF[[Humeur]:[Humeur]], MATCH(1, (EDF[[Nom]:[Nom]]=$D$4)*(EDF[[Date]:[Date]]=Fitness[[#This Row],[Date]]), 0)),"")</f>
        <v/>
      </c>
      <c r="O405" s="105" t="str">
        <f t="shared" si="4"/>
        <v/>
      </c>
      <c r="P405" s="105" t="str" cm="1">
        <f t="array" ref="P405">IFERROR(INDEX(EDF[[Stress]:[Stress]], MATCH(1, (EDF[[Nom]:[Nom]]=$D$4)*(EDF[[Date]:[Date]]=Fitness[[#This Row],[Date]]), 0)),"")</f>
        <v/>
      </c>
      <c r="Q405" s="105" t="str">
        <f t="shared" si="5"/>
        <v/>
      </c>
      <c r="R405" s="105" t="str" cm="1">
        <f t="array" ref="R405">IFERROR(INDEX(EDF[[Sommeil]:[Sommeil]], MATCH(1, (EDF[[Nom]:[Nom]]=$D$4)*(EDF[[Date]:[Date]]=Fitness[[#This Row],[Date]]), 0)),"")</f>
        <v/>
      </c>
      <c r="S405" s="105" t="str">
        <f t="shared" si="6"/>
        <v/>
      </c>
      <c r="T405" s="105" t="str" cm="1">
        <f t="array" ref="T405">IFERROR(INDEX(EDF[[Etat Physique]:[Etat Physique]], MATCH(1, (EDF[[Nom]:[Nom]]=$D$4)*(EDF[[Date]:[Date]]=Fitness[[#This Row],[Date]]), 0)),"")</f>
        <v/>
      </c>
      <c r="U405" s="105" t="str">
        <f t="shared" si="7"/>
        <v/>
      </c>
      <c r="V405" s="105" t="str" cm="1">
        <f t="array" ref="V405">IFERROR(INDEX(EDF[[Hydratation]:[Hydratation]], MATCH(1, (EDF[[Nom]:[Nom]]=$D$4)*(EDF[[Date]:[Date]]=Fitness[[#This Row],[Date]]), 0)),"")</f>
        <v/>
      </c>
      <c r="W405" s="105" t="str">
        <f t="shared" si="8"/>
        <v/>
      </c>
      <c r="X405" s="105" t="str" cm="1">
        <f t="array" ref="X405">IFERROR(INDEX(EDF[[Nutrition]:[Nutrition]], MATCH(1, (EDF[[Nom]:[Nom]]=$D$4)*(EDF[[Date]:[Date]]=Fitness[[#This Row],[Date]]), 0)),"")</f>
        <v/>
      </c>
      <c r="Y405" s="105" t="str">
        <f t="shared" si="9"/>
        <v/>
      </c>
      <c r="Z405" s="5" t="str" cm="1">
        <f t="array" ref="Z405">IFERROR(INDEX(RPE[[Investissement du jour]:[Investissement du jour]], MATCH(1, (RPE[[Nom]:[Nom]]=$D$4)*(RPE[[Date]:[Date]]=Fitness[[#This Row],[Date]]), 0)), "")</f>
        <v/>
      </c>
      <c r="AB405" s="4"/>
      <c r="AC405" s="4"/>
      <c r="AF405" s="4"/>
      <c r="AG405" s="4"/>
      <c r="AH405" s="4"/>
      <c r="AI405" s="4"/>
      <c r="AJ405" s="4"/>
      <c r="AL405" s="4"/>
      <c r="AM405" s="4"/>
      <c r="AP405" s="4"/>
      <c r="AQ405" s="4"/>
      <c r="AR405" s="4"/>
      <c r="AS405" s="4"/>
      <c r="AT405" s="4"/>
      <c r="AU405" s="4"/>
      <c r="AV405" s="4"/>
    </row>
    <row r="406" spans="3:48" x14ac:dyDescent="0.2">
      <c r="C406" s="95">
        <f t="shared" si="267"/>
        <v>45401</v>
      </c>
      <c r="D406" s="96">
        <v>45401</v>
      </c>
      <c r="E406" s="106" cm="1">
        <f t="array" ref="E406">IFERROR(INDEX(RPE[[sRPE_tot]:[sRPE_tot]], MATCH(1, (RPE[[Nom]:[Nom]]=$D$4)*(RPE[[Date]:[Date]]=Fitness[[#This Row],[Date]]), 0)), 0)</f>
        <v>0</v>
      </c>
      <c r="F406" s="106">
        <f t="shared" si="280"/>
        <v>0</v>
      </c>
      <c r="G406" s="106">
        <f t="shared" si="281"/>
        <v>0</v>
      </c>
      <c r="H406" s="106">
        <f t="shared" si="282"/>
        <v>0</v>
      </c>
      <c r="I406" s="106">
        <f>IFERROR(Fitness[[#This Row],[Charge moy]]/Fitness[[#This Row],[ET (SD)]], 0)</f>
        <v>0</v>
      </c>
      <c r="J406" s="106">
        <f>IFERROR(Fitness[[#This Row],[Charge hebdo]]*Fitness[[#This Row],[Monotonie]], 0)</f>
        <v>0</v>
      </c>
      <c r="K406" s="106">
        <f>IFERROR(Fitness[[#This Row],[Charge hebdo]]-Fitness[[#This Row],[Fatigue]], 0)</f>
        <v>0</v>
      </c>
      <c r="L406" s="105" t="str" cm="1">
        <f t="array" ref="L406">IFERROR(INDEX(EDF[[Total EDF]:[Total EDF]], MATCH(1, (EDF[[Nom]:[Nom]]=$D$4)*(EDF[[Date]:[Date]]=Fitness[[#This Row],[Date]]), 0)),"")</f>
        <v/>
      </c>
      <c r="M406" s="105" t="str">
        <f t="shared" si="266"/>
        <v/>
      </c>
      <c r="N406" s="105" t="str" cm="1">
        <f t="array" ref="N406">IFERROR(INDEX(EDF[[Humeur]:[Humeur]], MATCH(1, (EDF[[Nom]:[Nom]]=$D$4)*(EDF[[Date]:[Date]]=Fitness[[#This Row],[Date]]), 0)),"")</f>
        <v/>
      </c>
      <c r="O406" s="105" t="str">
        <f t="shared" ref="O406" si="301">IFERROR(AVERAGE(N399:N405), "")</f>
        <v/>
      </c>
      <c r="P406" s="105" t="str" cm="1">
        <f t="array" ref="P406">IFERROR(INDEX(EDF[[Stress]:[Stress]], MATCH(1, (EDF[[Nom]:[Nom]]=$D$4)*(EDF[[Date]:[Date]]=Fitness[[#This Row],[Date]]), 0)),"")</f>
        <v/>
      </c>
      <c r="Q406" s="105" t="str">
        <f t="shared" ref="Q406" si="302">IFERROR(AVERAGE(P399:P405), "")</f>
        <v/>
      </c>
      <c r="R406" s="105" t="str" cm="1">
        <f t="array" ref="R406">IFERROR(INDEX(EDF[[Sommeil]:[Sommeil]], MATCH(1, (EDF[[Nom]:[Nom]]=$D$4)*(EDF[[Date]:[Date]]=Fitness[[#This Row],[Date]]), 0)),"")</f>
        <v/>
      </c>
      <c r="S406" s="105" t="str">
        <f t="shared" ref="S406" si="303">IFERROR(AVERAGE(R399:R405), "")</f>
        <v/>
      </c>
      <c r="T406" s="105" t="str" cm="1">
        <f t="array" ref="T406">IFERROR(INDEX(EDF[[Etat Physique]:[Etat Physique]], MATCH(1, (EDF[[Nom]:[Nom]]=$D$4)*(EDF[[Date]:[Date]]=Fitness[[#This Row],[Date]]), 0)),"")</f>
        <v/>
      </c>
      <c r="U406" s="105" t="str">
        <f t="shared" ref="U406" si="304">IFERROR(AVERAGE(T399:T405), "")</f>
        <v/>
      </c>
      <c r="V406" s="105" t="str" cm="1">
        <f t="array" ref="V406">IFERROR(INDEX(EDF[[Hydratation]:[Hydratation]], MATCH(1, (EDF[[Nom]:[Nom]]=$D$4)*(EDF[[Date]:[Date]]=Fitness[[#This Row],[Date]]), 0)),"")</f>
        <v/>
      </c>
      <c r="W406" s="105" t="str">
        <f t="shared" ref="W406" si="305">IFERROR(AVERAGE(V399:V405), "")</f>
        <v/>
      </c>
      <c r="X406" s="105" t="str" cm="1">
        <f t="array" ref="X406">IFERROR(INDEX(EDF[[Nutrition]:[Nutrition]], MATCH(1, (EDF[[Nom]:[Nom]]=$D$4)*(EDF[[Date]:[Date]]=Fitness[[#This Row],[Date]]), 0)),"")</f>
        <v/>
      </c>
      <c r="Y406" s="105" t="str">
        <f t="shared" ref="Y406" si="306">IFERROR(AVERAGE(X399:X405), "")</f>
        <v/>
      </c>
      <c r="Z406" s="5" t="str" cm="1">
        <f t="array" ref="Z406">IFERROR(INDEX(RPE[[Investissement du jour]:[Investissement du jour]], MATCH(1, (RPE[[Nom]:[Nom]]=$D$4)*(RPE[[Date]:[Date]]=Fitness[[#This Row],[Date]]), 0)), "")</f>
        <v/>
      </c>
      <c r="AB406" s="4"/>
      <c r="AC406" s="4"/>
      <c r="AF406" s="4"/>
      <c r="AG406" s="4"/>
      <c r="AH406" s="4"/>
      <c r="AI406" s="4"/>
      <c r="AJ406" s="4"/>
      <c r="AL406" s="4"/>
      <c r="AM406" s="4"/>
      <c r="AP406" s="4"/>
      <c r="AQ406" s="4"/>
      <c r="AR406" s="4"/>
      <c r="AS406" s="4"/>
      <c r="AT406" s="4"/>
      <c r="AU406" s="4"/>
      <c r="AV406" s="4"/>
    </row>
    <row r="407" spans="3:48" x14ac:dyDescent="0.2">
      <c r="C407" s="95">
        <f t="shared" si="267"/>
        <v>45402</v>
      </c>
      <c r="D407" s="96">
        <v>45402</v>
      </c>
      <c r="E407" s="106" cm="1">
        <f t="array" ref="E407">IFERROR(INDEX(RPE[[sRPE_tot]:[sRPE_tot]], MATCH(1, (RPE[[Nom]:[Nom]]=$D$4)*(RPE[[Date]:[Date]]=Fitness[[#This Row],[Date]]), 0)), 0)</f>
        <v>0</v>
      </c>
      <c r="F407" s="106">
        <f t="shared" si="280"/>
        <v>0</v>
      </c>
      <c r="G407" s="106">
        <f t="shared" si="281"/>
        <v>0</v>
      </c>
      <c r="H407" s="106">
        <f t="shared" si="282"/>
        <v>0</v>
      </c>
      <c r="I407" s="106">
        <f>IFERROR(Fitness[[#This Row],[Charge moy]]/Fitness[[#This Row],[ET (SD)]], 0)</f>
        <v>0</v>
      </c>
      <c r="J407" s="106">
        <f>IFERROR(Fitness[[#This Row],[Charge hebdo]]*Fitness[[#This Row],[Monotonie]], 0)</f>
        <v>0</v>
      </c>
      <c r="K407" s="106">
        <f>IFERROR(Fitness[[#This Row],[Charge hebdo]]-Fitness[[#This Row],[Fatigue]], 0)</f>
        <v>0</v>
      </c>
      <c r="L407" s="105" t="str" cm="1">
        <f t="array" ref="L407">IFERROR(INDEX(EDF[[Total EDF]:[Total EDF]], MATCH(1, (EDF[[Nom]:[Nom]]=$D$4)*(EDF[[Date]:[Date]]=Fitness[[#This Row],[Date]]), 0)),"")</f>
        <v/>
      </c>
      <c r="M407" s="105" t="str">
        <f t="shared" si="266"/>
        <v/>
      </c>
      <c r="N407" s="105" t="str" cm="1">
        <f t="array" ref="N407">IFERROR(INDEX(EDF[[Humeur]:[Humeur]], MATCH(1, (EDF[[Nom]:[Nom]]=$D$4)*(EDF[[Date]:[Date]]=Fitness[[#This Row],[Date]]), 0)),"")</f>
        <v/>
      </c>
      <c r="O407" s="105" t="str">
        <f t="shared" si="4"/>
        <v/>
      </c>
      <c r="P407" s="105" t="str" cm="1">
        <f t="array" ref="P407">IFERROR(INDEX(EDF[[Stress]:[Stress]], MATCH(1, (EDF[[Nom]:[Nom]]=$D$4)*(EDF[[Date]:[Date]]=Fitness[[#This Row],[Date]]), 0)),"")</f>
        <v/>
      </c>
      <c r="Q407" s="105" t="str">
        <f t="shared" si="5"/>
        <v/>
      </c>
      <c r="R407" s="105" t="str" cm="1">
        <f t="array" ref="R407">IFERROR(INDEX(EDF[[Sommeil]:[Sommeil]], MATCH(1, (EDF[[Nom]:[Nom]]=$D$4)*(EDF[[Date]:[Date]]=Fitness[[#This Row],[Date]]), 0)),"")</f>
        <v/>
      </c>
      <c r="S407" s="105" t="str">
        <f t="shared" si="6"/>
        <v/>
      </c>
      <c r="T407" s="105" t="str" cm="1">
        <f t="array" ref="T407">IFERROR(INDEX(EDF[[Etat Physique]:[Etat Physique]], MATCH(1, (EDF[[Nom]:[Nom]]=$D$4)*(EDF[[Date]:[Date]]=Fitness[[#This Row],[Date]]), 0)),"")</f>
        <v/>
      </c>
      <c r="U407" s="105" t="str">
        <f t="shared" si="7"/>
        <v/>
      </c>
      <c r="V407" s="105" t="str" cm="1">
        <f t="array" ref="V407">IFERROR(INDEX(EDF[[Hydratation]:[Hydratation]], MATCH(1, (EDF[[Nom]:[Nom]]=$D$4)*(EDF[[Date]:[Date]]=Fitness[[#This Row],[Date]]), 0)),"")</f>
        <v/>
      </c>
      <c r="W407" s="105" t="str">
        <f t="shared" si="8"/>
        <v/>
      </c>
      <c r="X407" s="105" t="str" cm="1">
        <f t="array" ref="X407">IFERROR(INDEX(EDF[[Nutrition]:[Nutrition]], MATCH(1, (EDF[[Nom]:[Nom]]=$D$4)*(EDF[[Date]:[Date]]=Fitness[[#This Row],[Date]]), 0)),"")</f>
        <v/>
      </c>
      <c r="Y407" s="105" t="str">
        <f t="shared" si="9"/>
        <v/>
      </c>
      <c r="Z407" s="5" t="str" cm="1">
        <f t="array" ref="Z407">IFERROR(INDEX(RPE[[Investissement du jour]:[Investissement du jour]], MATCH(1, (RPE[[Nom]:[Nom]]=$D$4)*(RPE[[Date]:[Date]]=Fitness[[#This Row],[Date]]), 0)), "")</f>
        <v/>
      </c>
      <c r="AB407" s="4"/>
      <c r="AC407" s="4"/>
      <c r="AF407" s="4"/>
      <c r="AG407" s="4"/>
      <c r="AH407" s="4"/>
      <c r="AI407" s="4"/>
      <c r="AJ407" s="4"/>
      <c r="AL407" s="4"/>
      <c r="AM407" s="4"/>
      <c r="AP407" s="4"/>
      <c r="AQ407" s="4"/>
      <c r="AR407" s="4"/>
      <c r="AS407" s="4"/>
      <c r="AT407" s="4"/>
      <c r="AU407" s="4"/>
      <c r="AV407" s="4"/>
    </row>
    <row r="408" spans="3:48" x14ac:dyDescent="0.2">
      <c r="C408" s="95">
        <f t="shared" si="267"/>
        <v>45403</v>
      </c>
      <c r="D408" s="96">
        <v>45403</v>
      </c>
      <c r="E408" s="106" cm="1">
        <f t="array" ref="E408">IFERROR(INDEX(RPE[[sRPE_tot]:[sRPE_tot]], MATCH(1, (RPE[[Nom]:[Nom]]=$D$4)*(RPE[[Date]:[Date]]=Fitness[[#This Row],[Date]]), 0)), 0)</f>
        <v>0</v>
      </c>
      <c r="F408" s="106">
        <f t="shared" si="280"/>
        <v>0</v>
      </c>
      <c r="G408" s="106">
        <f t="shared" si="281"/>
        <v>0</v>
      </c>
      <c r="H408" s="106">
        <f t="shared" si="282"/>
        <v>0</v>
      </c>
      <c r="I408" s="106">
        <f>IFERROR(Fitness[[#This Row],[Charge moy]]/Fitness[[#This Row],[ET (SD)]], 0)</f>
        <v>0</v>
      </c>
      <c r="J408" s="106">
        <f>IFERROR(Fitness[[#This Row],[Charge hebdo]]*Fitness[[#This Row],[Monotonie]], 0)</f>
        <v>0</v>
      </c>
      <c r="K408" s="106">
        <f>IFERROR(Fitness[[#This Row],[Charge hebdo]]-Fitness[[#This Row],[Fatigue]], 0)</f>
        <v>0</v>
      </c>
      <c r="L408" s="105" t="str" cm="1">
        <f t="array" ref="L408">IFERROR(INDEX(EDF[[Total EDF]:[Total EDF]], MATCH(1, (EDF[[Nom]:[Nom]]=$D$4)*(EDF[[Date]:[Date]]=Fitness[[#This Row],[Date]]), 0)),"")</f>
        <v/>
      </c>
      <c r="M408" s="105" t="str">
        <f t="shared" si="266"/>
        <v/>
      </c>
      <c r="N408" s="105" t="str" cm="1">
        <f t="array" ref="N408">IFERROR(INDEX(EDF[[Humeur]:[Humeur]], MATCH(1, (EDF[[Nom]:[Nom]]=$D$4)*(EDF[[Date]:[Date]]=Fitness[[#This Row],[Date]]), 0)),"")</f>
        <v/>
      </c>
      <c r="O408" s="105" t="str">
        <f t="shared" si="4"/>
        <v/>
      </c>
      <c r="P408" s="105" t="str" cm="1">
        <f t="array" ref="P408">IFERROR(INDEX(EDF[[Stress]:[Stress]], MATCH(1, (EDF[[Nom]:[Nom]]=$D$4)*(EDF[[Date]:[Date]]=Fitness[[#This Row],[Date]]), 0)),"")</f>
        <v/>
      </c>
      <c r="Q408" s="105" t="str">
        <f t="shared" si="5"/>
        <v/>
      </c>
      <c r="R408" s="105" t="str" cm="1">
        <f t="array" ref="R408">IFERROR(INDEX(EDF[[Sommeil]:[Sommeil]], MATCH(1, (EDF[[Nom]:[Nom]]=$D$4)*(EDF[[Date]:[Date]]=Fitness[[#This Row],[Date]]), 0)),"")</f>
        <v/>
      </c>
      <c r="S408" s="105" t="str">
        <f t="shared" si="6"/>
        <v/>
      </c>
      <c r="T408" s="105" t="str" cm="1">
        <f t="array" ref="T408">IFERROR(INDEX(EDF[[Etat Physique]:[Etat Physique]], MATCH(1, (EDF[[Nom]:[Nom]]=$D$4)*(EDF[[Date]:[Date]]=Fitness[[#This Row],[Date]]), 0)),"")</f>
        <v/>
      </c>
      <c r="U408" s="105" t="str">
        <f t="shared" si="7"/>
        <v/>
      </c>
      <c r="V408" s="105" t="str" cm="1">
        <f t="array" ref="V408">IFERROR(INDEX(EDF[[Hydratation]:[Hydratation]], MATCH(1, (EDF[[Nom]:[Nom]]=$D$4)*(EDF[[Date]:[Date]]=Fitness[[#This Row],[Date]]), 0)),"")</f>
        <v/>
      </c>
      <c r="W408" s="105" t="str">
        <f t="shared" si="8"/>
        <v/>
      </c>
      <c r="X408" s="105" t="str" cm="1">
        <f t="array" ref="X408">IFERROR(INDEX(EDF[[Nutrition]:[Nutrition]], MATCH(1, (EDF[[Nom]:[Nom]]=$D$4)*(EDF[[Date]:[Date]]=Fitness[[#This Row],[Date]]), 0)),"")</f>
        <v/>
      </c>
      <c r="Y408" s="105" t="str">
        <f t="shared" si="9"/>
        <v/>
      </c>
      <c r="Z408" s="5" t="str" cm="1">
        <f t="array" ref="Z408">IFERROR(INDEX(RPE[[Investissement du jour]:[Investissement du jour]], MATCH(1, (RPE[[Nom]:[Nom]]=$D$4)*(RPE[[Date]:[Date]]=Fitness[[#This Row],[Date]]), 0)), "")</f>
        <v/>
      </c>
      <c r="AB408" s="4"/>
      <c r="AC408" s="4"/>
      <c r="AF408" s="4"/>
      <c r="AG408" s="4"/>
      <c r="AH408" s="4"/>
      <c r="AI408" s="4"/>
      <c r="AJ408" s="4"/>
      <c r="AL408" s="4"/>
      <c r="AM408" s="4"/>
      <c r="AP408" s="4"/>
      <c r="AQ408" s="4"/>
      <c r="AR408" s="4"/>
      <c r="AS408" s="4"/>
      <c r="AT408" s="4"/>
      <c r="AU408" s="4"/>
      <c r="AV408" s="4"/>
    </row>
    <row r="409" spans="3:48" x14ac:dyDescent="0.2">
      <c r="C409" s="95">
        <f t="shared" si="267"/>
        <v>45404</v>
      </c>
      <c r="D409" s="96">
        <v>45404</v>
      </c>
      <c r="E409" s="106" cm="1">
        <f t="array" ref="E409">IFERROR(INDEX(RPE[[sRPE_tot]:[sRPE_tot]], MATCH(1, (RPE[[Nom]:[Nom]]=$D$4)*(RPE[[Date]:[Date]]=Fitness[[#This Row],[Date]]), 0)), 0)</f>
        <v>0</v>
      </c>
      <c r="F409" s="106">
        <f t="shared" si="280"/>
        <v>0</v>
      </c>
      <c r="G409" s="106">
        <f t="shared" si="281"/>
        <v>0</v>
      </c>
      <c r="H409" s="106">
        <f t="shared" si="282"/>
        <v>0</v>
      </c>
      <c r="I409" s="106">
        <f>IFERROR(Fitness[[#This Row],[Charge moy]]/Fitness[[#This Row],[ET (SD)]], 0)</f>
        <v>0</v>
      </c>
      <c r="J409" s="106">
        <f>IFERROR(Fitness[[#This Row],[Charge hebdo]]*Fitness[[#This Row],[Monotonie]], 0)</f>
        <v>0</v>
      </c>
      <c r="K409" s="106">
        <f>IFERROR(Fitness[[#This Row],[Charge hebdo]]-Fitness[[#This Row],[Fatigue]], 0)</f>
        <v>0</v>
      </c>
      <c r="L409" s="105" t="str" cm="1">
        <f t="array" ref="L409">IFERROR(INDEX(EDF[[Total EDF]:[Total EDF]], MATCH(1, (EDF[[Nom]:[Nom]]=$D$4)*(EDF[[Date]:[Date]]=Fitness[[#This Row],[Date]]), 0)),"")</f>
        <v/>
      </c>
      <c r="M409" s="105" t="str">
        <f t="shared" si="266"/>
        <v/>
      </c>
      <c r="N409" s="105" t="str" cm="1">
        <f t="array" ref="N409">IFERROR(INDEX(EDF[[Humeur]:[Humeur]], MATCH(1, (EDF[[Nom]:[Nom]]=$D$4)*(EDF[[Date]:[Date]]=Fitness[[#This Row],[Date]]), 0)),"")</f>
        <v/>
      </c>
      <c r="O409" s="105" t="str">
        <f t="shared" si="4"/>
        <v/>
      </c>
      <c r="P409" s="105" t="str" cm="1">
        <f t="array" ref="P409">IFERROR(INDEX(EDF[[Stress]:[Stress]], MATCH(1, (EDF[[Nom]:[Nom]]=$D$4)*(EDF[[Date]:[Date]]=Fitness[[#This Row],[Date]]), 0)),"")</f>
        <v/>
      </c>
      <c r="Q409" s="105" t="str">
        <f t="shared" si="5"/>
        <v/>
      </c>
      <c r="R409" s="105" t="str" cm="1">
        <f t="array" ref="R409">IFERROR(INDEX(EDF[[Sommeil]:[Sommeil]], MATCH(1, (EDF[[Nom]:[Nom]]=$D$4)*(EDF[[Date]:[Date]]=Fitness[[#This Row],[Date]]), 0)),"")</f>
        <v/>
      </c>
      <c r="S409" s="105" t="str">
        <f t="shared" si="6"/>
        <v/>
      </c>
      <c r="T409" s="105" t="str" cm="1">
        <f t="array" ref="T409">IFERROR(INDEX(EDF[[Etat Physique]:[Etat Physique]], MATCH(1, (EDF[[Nom]:[Nom]]=$D$4)*(EDF[[Date]:[Date]]=Fitness[[#This Row],[Date]]), 0)),"")</f>
        <v/>
      </c>
      <c r="U409" s="105" t="str">
        <f t="shared" si="7"/>
        <v/>
      </c>
      <c r="V409" s="105" t="str" cm="1">
        <f t="array" ref="V409">IFERROR(INDEX(EDF[[Hydratation]:[Hydratation]], MATCH(1, (EDF[[Nom]:[Nom]]=$D$4)*(EDF[[Date]:[Date]]=Fitness[[#This Row],[Date]]), 0)),"")</f>
        <v/>
      </c>
      <c r="W409" s="105" t="str">
        <f t="shared" si="8"/>
        <v/>
      </c>
      <c r="X409" s="105" t="str" cm="1">
        <f t="array" ref="X409">IFERROR(INDEX(EDF[[Nutrition]:[Nutrition]], MATCH(1, (EDF[[Nom]:[Nom]]=$D$4)*(EDF[[Date]:[Date]]=Fitness[[#This Row],[Date]]), 0)),"")</f>
        <v/>
      </c>
      <c r="Y409" s="105" t="str">
        <f t="shared" si="9"/>
        <v/>
      </c>
      <c r="Z409" s="5" t="str" cm="1">
        <f t="array" ref="Z409">IFERROR(INDEX(RPE[[Investissement du jour]:[Investissement du jour]], MATCH(1, (RPE[[Nom]:[Nom]]=$D$4)*(RPE[[Date]:[Date]]=Fitness[[#This Row],[Date]]), 0)), "")</f>
        <v/>
      </c>
      <c r="AB409" s="4"/>
      <c r="AC409" s="4"/>
      <c r="AF409" s="4"/>
      <c r="AG409" s="4"/>
      <c r="AH409" s="4"/>
      <c r="AI409" s="4"/>
      <c r="AJ409" s="4"/>
      <c r="AL409" s="4"/>
      <c r="AM409" s="4"/>
      <c r="AP409" s="4"/>
      <c r="AQ409" s="4"/>
      <c r="AR409" s="4"/>
      <c r="AS409" s="4"/>
      <c r="AT409" s="4"/>
      <c r="AU409" s="4"/>
      <c r="AV409" s="4"/>
    </row>
    <row r="410" spans="3:48" x14ac:dyDescent="0.2">
      <c r="C410" s="95">
        <f t="shared" si="267"/>
        <v>45405</v>
      </c>
      <c r="D410" s="96">
        <v>45405</v>
      </c>
      <c r="E410" s="106" cm="1">
        <f t="array" ref="E410">IFERROR(INDEX(RPE[[sRPE_tot]:[sRPE_tot]], MATCH(1, (RPE[[Nom]:[Nom]]=$D$4)*(RPE[[Date]:[Date]]=Fitness[[#This Row],[Date]]), 0)), 0)</f>
        <v>0</v>
      </c>
      <c r="F410" s="106">
        <f t="shared" si="280"/>
        <v>0</v>
      </c>
      <c r="G410" s="106">
        <f t="shared" si="281"/>
        <v>0</v>
      </c>
      <c r="H410" s="106">
        <f t="shared" si="282"/>
        <v>0</v>
      </c>
      <c r="I410" s="106">
        <f>IFERROR(Fitness[[#This Row],[Charge moy]]/Fitness[[#This Row],[ET (SD)]], 0)</f>
        <v>0</v>
      </c>
      <c r="J410" s="106">
        <f>IFERROR(Fitness[[#This Row],[Charge hebdo]]*Fitness[[#This Row],[Monotonie]], 0)</f>
        <v>0</v>
      </c>
      <c r="K410" s="106">
        <f>IFERROR(Fitness[[#This Row],[Charge hebdo]]-Fitness[[#This Row],[Fatigue]], 0)</f>
        <v>0</v>
      </c>
      <c r="L410" s="105" t="str" cm="1">
        <f t="array" ref="L410">IFERROR(INDEX(EDF[[Total EDF]:[Total EDF]], MATCH(1, (EDF[[Nom]:[Nom]]=$D$4)*(EDF[[Date]:[Date]]=Fitness[[#This Row],[Date]]), 0)),"")</f>
        <v/>
      </c>
      <c r="M410" s="105" t="str">
        <f t="shared" si="266"/>
        <v/>
      </c>
      <c r="N410" s="105" t="str" cm="1">
        <f t="array" ref="N410">IFERROR(INDEX(EDF[[Humeur]:[Humeur]], MATCH(1, (EDF[[Nom]:[Nom]]=$D$4)*(EDF[[Date]:[Date]]=Fitness[[#This Row],[Date]]), 0)),"")</f>
        <v/>
      </c>
      <c r="O410" s="105" t="str">
        <f t="shared" si="4"/>
        <v/>
      </c>
      <c r="P410" s="105" t="str" cm="1">
        <f t="array" ref="P410">IFERROR(INDEX(EDF[[Stress]:[Stress]], MATCH(1, (EDF[[Nom]:[Nom]]=$D$4)*(EDF[[Date]:[Date]]=Fitness[[#This Row],[Date]]), 0)),"")</f>
        <v/>
      </c>
      <c r="Q410" s="105" t="str">
        <f t="shared" si="5"/>
        <v/>
      </c>
      <c r="R410" s="105" t="str" cm="1">
        <f t="array" ref="R410">IFERROR(INDEX(EDF[[Sommeil]:[Sommeil]], MATCH(1, (EDF[[Nom]:[Nom]]=$D$4)*(EDF[[Date]:[Date]]=Fitness[[#This Row],[Date]]), 0)),"")</f>
        <v/>
      </c>
      <c r="S410" s="105" t="str">
        <f t="shared" si="6"/>
        <v/>
      </c>
      <c r="T410" s="105" t="str" cm="1">
        <f t="array" ref="T410">IFERROR(INDEX(EDF[[Etat Physique]:[Etat Physique]], MATCH(1, (EDF[[Nom]:[Nom]]=$D$4)*(EDF[[Date]:[Date]]=Fitness[[#This Row],[Date]]), 0)),"")</f>
        <v/>
      </c>
      <c r="U410" s="105" t="str">
        <f t="shared" si="7"/>
        <v/>
      </c>
      <c r="V410" s="105" t="str" cm="1">
        <f t="array" ref="V410">IFERROR(INDEX(EDF[[Hydratation]:[Hydratation]], MATCH(1, (EDF[[Nom]:[Nom]]=$D$4)*(EDF[[Date]:[Date]]=Fitness[[#This Row],[Date]]), 0)),"")</f>
        <v/>
      </c>
      <c r="W410" s="105" t="str">
        <f t="shared" si="8"/>
        <v/>
      </c>
      <c r="X410" s="105" t="str" cm="1">
        <f t="array" ref="X410">IFERROR(INDEX(EDF[[Nutrition]:[Nutrition]], MATCH(1, (EDF[[Nom]:[Nom]]=$D$4)*(EDF[[Date]:[Date]]=Fitness[[#This Row],[Date]]), 0)),"")</f>
        <v/>
      </c>
      <c r="Y410" s="105" t="str">
        <f t="shared" si="9"/>
        <v/>
      </c>
      <c r="Z410" s="5" t="str" cm="1">
        <f t="array" ref="Z410">IFERROR(INDEX(RPE[[Investissement du jour]:[Investissement du jour]], MATCH(1, (RPE[[Nom]:[Nom]]=$D$4)*(RPE[[Date]:[Date]]=Fitness[[#This Row],[Date]]), 0)), "")</f>
        <v/>
      </c>
      <c r="AB410" s="4"/>
      <c r="AC410" s="4"/>
      <c r="AF410" s="4"/>
      <c r="AG410" s="4"/>
      <c r="AH410" s="4"/>
      <c r="AI410" s="4"/>
      <c r="AJ410" s="4"/>
      <c r="AL410" s="4"/>
      <c r="AM410" s="4"/>
      <c r="AP410" s="4"/>
      <c r="AQ410" s="4"/>
      <c r="AR410" s="4"/>
      <c r="AS410" s="4"/>
      <c r="AT410" s="4"/>
      <c r="AU410" s="4"/>
      <c r="AV410" s="4"/>
    </row>
    <row r="411" spans="3:48" x14ac:dyDescent="0.2">
      <c r="C411" s="95">
        <f t="shared" si="267"/>
        <v>45406</v>
      </c>
      <c r="D411" s="96">
        <v>45406</v>
      </c>
      <c r="E411" s="106" cm="1">
        <f t="array" ref="E411">IFERROR(INDEX(RPE[[sRPE_tot]:[sRPE_tot]], MATCH(1, (RPE[[Nom]:[Nom]]=$D$4)*(RPE[[Date]:[Date]]=Fitness[[#This Row],[Date]]), 0)), 0)</f>
        <v>0</v>
      </c>
      <c r="F411" s="106">
        <f t="shared" si="280"/>
        <v>0</v>
      </c>
      <c r="G411" s="106">
        <f t="shared" si="281"/>
        <v>0</v>
      </c>
      <c r="H411" s="106">
        <f t="shared" si="282"/>
        <v>0</v>
      </c>
      <c r="I411" s="106">
        <f>IFERROR(Fitness[[#This Row],[Charge moy]]/Fitness[[#This Row],[ET (SD)]], 0)</f>
        <v>0</v>
      </c>
      <c r="J411" s="106">
        <f>IFERROR(Fitness[[#This Row],[Charge hebdo]]*Fitness[[#This Row],[Monotonie]], 0)</f>
        <v>0</v>
      </c>
      <c r="K411" s="106">
        <f>IFERROR(Fitness[[#This Row],[Charge hebdo]]-Fitness[[#This Row],[Fatigue]], 0)</f>
        <v>0</v>
      </c>
      <c r="L411" s="105" t="str" cm="1">
        <f t="array" ref="L411">IFERROR(INDEX(EDF[[Total EDF]:[Total EDF]], MATCH(1, (EDF[[Nom]:[Nom]]=$D$4)*(EDF[[Date]:[Date]]=Fitness[[#This Row],[Date]]), 0)),"")</f>
        <v/>
      </c>
      <c r="M411" s="105" t="str">
        <f t="shared" si="266"/>
        <v/>
      </c>
      <c r="N411" s="105" t="str" cm="1">
        <f t="array" ref="N411">IFERROR(INDEX(EDF[[Humeur]:[Humeur]], MATCH(1, (EDF[[Nom]:[Nom]]=$D$4)*(EDF[[Date]:[Date]]=Fitness[[#This Row],[Date]]), 0)),"")</f>
        <v/>
      </c>
      <c r="O411" s="105" t="str">
        <f t="shared" si="4"/>
        <v/>
      </c>
      <c r="P411" s="105" t="str" cm="1">
        <f t="array" ref="P411">IFERROR(INDEX(EDF[[Stress]:[Stress]], MATCH(1, (EDF[[Nom]:[Nom]]=$D$4)*(EDF[[Date]:[Date]]=Fitness[[#This Row],[Date]]), 0)),"")</f>
        <v/>
      </c>
      <c r="Q411" s="105" t="str">
        <f t="shared" si="5"/>
        <v/>
      </c>
      <c r="R411" s="105" t="str" cm="1">
        <f t="array" ref="R411">IFERROR(INDEX(EDF[[Sommeil]:[Sommeil]], MATCH(1, (EDF[[Nom]:[Nom]]=$D$4)*(EDF[[Date]:[Date]]=Fitness[[#This Row],[Date]]), 0)),"")</f>
        <v/>
      </c>
      <c r="S411" s="105" t="str">
        <f t="shared" si="6"/>
        <v/>
      </c>
      <c r="T411" s="105" t="str" cm="1">
        <f t="array" ref="T411">IFERROR(INDEX(EDF[[Etat Physique]:[Etat Physique]], MATCH(1, (EDF[[Nom]:[Nom]]=$D$4)*(EDF[[Date]:[Date]]=Fitness[[#This Row],[Date]]), 0)),"")</f>
        <v/>
      </c>
      <c r="U411" s="105" t="str">
        <f t="shared" si="7"/>
        <v/>
      </c>
      <c r="V411" s="105" t="str" cm="1">
        <f t="array" ref="V411">IFERROR(INDEX(EDF[[Hydratation]:[Hydratation]], MATCH(1, (EDF[[Nom]:[Nom]]=$D$4)*(EDF[[Date]:[Date]]=Fitness[[#This Row],[Date]]), 0)),"")</f>
        <v/>
      </c>
      <c r="W411" s="105" t="str">
        <f t="shared" si="8"/>
        <v/>
      </c>
      <c r="X411" s="105" t="str" cm="1">
        <f t="array" ref="X411">IFERROR(INDEX(EDF[[Nutrition]:[Nutrition]], MATCH(1, (EDF[[Nom]:[Nom]]=$D$4)*(EDF[[Date]:[Date]]=Fitness[[#This Row],[Date]]), 0)),"")</f>
        <v/>
      </c>
      <c r="Y411" s="105" t="str">
        <f t="shared" si="9"/>
        <v/>
      </c>
      <c r="Z411" s="5" t="str" cm="1">
        <f t="array" ref="Z411">IFERROR(INDEX(RPE[[Investissement du jour]:[Investissement du jour]], MATCH(1, (RPE[[Nom]:[Nom]]=$D$4)*(RPE[[Date]:[Date]]=Fitness[[#This Row],[Date]]), 0)), "")</f>
        <v/>
      </c>
      <c r="AB411" s="4"/>
      <c r="AC411" s="4"/>
      <c r="AF411" s="4"/>
      <c r="AG411" s="4"/>
      <c r="AH411" s="4"/>
      <c r="AI411" s="4"/>
      <c r="AJ411" s="4"/>
      <c r="AL411" s="4"/>
      <c r="AM411" s="4"/>
      <c r="AP411" s="4"/>
      <c r="AQ411" s="4"/>
      <c r="AR411" s="4"/>
      <c r="AS411" s="4"/>
      <c r="AT411" s="4"/>
      <c r="AU411" s="4"/>
      <c r="AV411" s="4"/>
    </row>
    <row r="412" spans="3:48" x14ac:dyDescent="0.2">
      <c r="C412" s="95">
        <f t="shared" si="267"/>
        <v>45407</v>
      </c>
      <c r="D412" s="96">
        <v>45407</v>
      </c>
      <c r="E412" s="106" cm="1">
        <f t="array" ref="E412">IFERROR(INDEX(RPE[[sRPE_tot]:[sRPE_tot]], MATCH(1, (RPE[[Nom]:[Nom]]=$D$4)*(RPE[[Date]:[Date]]=Fitness[[#This Row],[Date]]), 0)), 0)</f>
        <v>0</v>
      </c>
      <c r="F412" s="106">
        <f t="shared" si="280"/>
        <v>0</v>
      </c>
      <c r="G412" s="106">
        <f t="shared" si="281"/>
        <v>0</v>
      </c>
      <c r="H412" s="106">
        <f t="shared" si="282"/>
        <v>0</v>
      </c>
      <c r="I412" s="106">
        <f>IFERROR(Fitness[[#This Row],[Charge moy]]/Fitness[[#This Row],[ET (SD)]], 0)</f>
        <v>0</v>
      </c>
      <c r="J412" s="106">
        <f>IFERROR(Fitness[[#This Row],[Charge hebdo]]*Fitness[[#This Row],[Monotonie]], 0)</f>
        <v>0</v>
      </c>
      <c r="K412" s="106">
        <f>IFERROR(Fitness[[#This Row],[Charge hebdo]]-Fitness[[#This Row],[Fatigue]], 0)</f>
        <v>0</v>
      </c>
      <c r="L412" s="105" t="str" cm="1">
        <f t="array" ref="L412">IFERROR(INDEX(EDF[[Total EDF]:[Total EDF]], MATCH(1, (EDF[[Nom]:[Nom]]=$D$4)*(EDF[[Date]:[Date]]=Fitness[[#This Row],[Date]]), 0)),"")</f>
        <v/>
      </c>
      <c r="M412" s="105" t="str">
        <f t="shared" si="266"/>
        <v/>
      </c>
      <c r="N412" s="105" t="str" cm="1">
        <f t="array" ref="N412">IFERROR(INDEX(EDF[[Humeur]:[Humeur]], MATCH(1, (EDF[[Nom]:[Nom]]=$D$4)*(EDF[[Date]:[Date]]=Fitness[[#This Row],[Date]]), 0)),"")</f>
        <v/>
      </c>
      <c r="O412" s="105" t="str">
        <f t="shared" si="4"/>
        <v/>
      </c>
      <c r="P412" s="105" t="str" cm="1">
        <f t="array" ref="P412">IFERROR(INDEX(EDF[[Stress]:[Stress]], MATCH(1, (EDF[[Nom]:[Nom]]=$D$4)*(EDF[[Date]:[Date]]=Fitness[[#This Row],[Date]]), 0)),"")</f>
        <v/>
      </c>
      <c r="Q412" s="105" t="str">
        <f t="shared" si="5"/>
        <v/>
      </c>
      <c r="R412" s="105" t="str" cm="1">
        <f t="array" ref="R412">IFERROR(INDEX(EDF[[Sommeil]:[Sommeil]], MATCH(1, (EDF[[Nom]:[Nom]]=$D$4)*(EDF[[Date]:[Date]]=Fitness[[#This Row],[Date]]), 0)),"")</f>
        <v/>
      </c>
      <c r="S412" s="105" t="str">
        <f t="shared" si="6"/>
        <v/>
      </c>
      <c r="T412" s="105" t="str" cm="1">
        <f t="array" ref="T412">IFERROR(INDEX(EDF[[Etat Physique]:[Etat Physique]], MATCH(1, (EDF[[Nom]:[Nom]]=$D$4)*(EDF[[Date]:[Date]]=Fitness[[#This Row],[Date]]), 0)),"")</f>
        <v/>
      </c>
      <c r="U412" s="105" t="str">
        <f t="shared" si="7"/>
        <v/>
      </c>
      <c r="V412" s="105" t="str" cm="1">
        <f t="array" ref="V412">IFERROR(INDEX(EDF[[Hydratation]:[Hydratation]], MATCH(1, (EDF[[Nom]:[Nom]]=$D$4)*(EDF[[Date]:[Date]]=Fitness[[#This Row],[Date]]), 0)),"")</f>
        <v/>
      </c>
      <c r="W412" s="105" t="str">
        <f t="shared" si="8"/>
        <v/>
      </c>
      <c r="X412" s="105" t="str" cm="1">
        <f t="array" ref="X412">IFERROR(INDEX(EDF[[Nutrition]:[Nutrition]], MATCH(1, (EDF[[Nom]:[Nom]]=$D$4)*(EDF[[Date]:[Date]]=Fitness[[#This Row],[Date]]), 0)),"")</f>
        <v/>
      </c>
      <c r="Y412" s="105" t="str">
        <f t="shared" si="9"/>
        <v/>
      </c>
      <c r="Z412" s="5" t="str" cm="1">
        <f t="array" ref="Z412">IFERROR(INDEX(RPE[[Investissement du jour]:[Investissement du jour]], MATCH(1, (RPE[[Nom]:[Nom]]=$D$4)*(RPE[[Date]:[Date]]=Fitness[[#This Row],[Date]]), 0)), "")</f>
        <v/>
      </c>
      <c r="AB412" s="4"/>
      <c r="AC412" s="4"/>
      <c r="AF412" s="4"/>
      <c r="AG412" s="4"/>
      <c r="AH412" s="4"/>
      <c r="AI412" s="4"/>
      <c r="AJ412" s="4"/>
      <c r="AL412" s="4"/>
      <c r="AM412" s="4"/>
      <c r="AP412" s="4"/>
      <c r="AQ412" s="4"/>
      <c r="AR412" s="4"/>
      <c r="AS412" s="4"/>
      <c r="AT412" s="4"/>
      <c r="AU412" s="4"/>
      <c r="AV412" s="4"/>
    </row>
    <row r="413" spans="3:48" x14ac:dyDescent="0.2">
      <c r="C413" s="95">
        <f t="shared" si="267"/>
        <v>45408</v>
      </c>
      <c r="D413" s="96">
        <v>45408</v>
      </c>
      <c r="E413" s="106" cm="1">
        <f t="array" ref="E413">IFERROR(INDEX(RPE[[sRPE_tot]:[sRPE_tot]], MATCH(1, (RPE[[Nom]:[Nom]]=$D$4)*(RPE[[Date]:[Date]]=Fitness[[#This Row],[Date]]), 0)), 0)</f>
        <v>0</v>
      </c>
      <c r="F413" s="106">
        <f t="shared" si="280"/>
        <v>0</v>
      </c>
      <c r="G413" s="106">
        <f t="shared" si="281"/>
        <v>0</v>
      </c>
      <c r="H413" s="106">
        <f t="shared" si="282"/>
        <v>0</v>
      </c>
      <c r="I413" s="106">
        <f>IFERROR(Fitness[[#This Row],[Charge moy]]/Fitness[[#This Row],[ET (SD)]], 0)</f>
        <v>0</v>
      </c>
      <c r="J413" s="106">
        <f>IFERROR(Fitness[[#This Row],[Charge hebdo]]*Fitness[[#This Row],[Monotonie]], 0)</f>
        <v>0</v>
      </c>
      <c r="K413" s="106">
        <f>IFERROR(Fitness[[#This Row],[Charge hebdo]]-Fitness[[#This Row],[Fatigue]], 0)</f>
        <v>0</v>
      </c>
      <c r="L413" s="105" t="str" cm="1">
        <f t="array" ref="L413">IFERROR(INDEX(EDF[[Total EDF]:[Total EDF]], MATCH(1, (EDF[[Nom]:[Nom]]=$D$4)*(EDF[[Date]:[Date]]=Fitness[[#This Row],[Date]]), 0)),"")</f>
        <v/>
      </c>
      <c r="M413" s="105" t="str">
        <f t="shared" si="266"/>
        <v/>
      </c>
      <c r="N413" s="105" t="str" cm="1">
        <f t="array" ref="N413">IFERROR(INDEX(EDF[[Humeur]:[Humeur]], MATCH(1, (EDF[[Nom]:[Nom]]=$D$4)*(EDF[[Date]:[Date]]=Fitness[[#This Row],[Date]]), 0)),"")</f>
        <v/>
      </c>
      <c r="O413" s="105" t="str">
        <f t="shared" ref="O413" si="307">IFERROR(AVERAGE(N406:N412), "")</f>
        <v/>
      </c>
      <c r="P413" s="105" t="str" cm="1">
        <f t="array" ref="P413">IFERROR(INDEX(EDF[[Stress]:[Stress]], MATCH(1, (EDF[[Nom]:[Nom]]=$D$4)*(EDF[[Date]:[Date]]=Fitness[[#This Row],[Date]]), 0)),"")</f>
        <v/>
      </c>
      <c r="Q413" s="105" t="str">
        <f t="shared" ref="Q413" si="308">IFERROR(AVERAGE(P406:P412), "")</f>
        <v/>
      </c>
      <c r="R413" s="105" t="str" cm="1">
        <f t="array" ref="R413">IFERROR(INDEX(EDF[[Sommeil]:[Sommeil]], MATCH(1, (EDF[[Nom]:[Nom]]=$D$4)*(EDF[[Date]:[Date]]=Fitness[[#This Row],[Date]]), 0)),"")</f>
        <v/>
      </c>
      <c r="S413" s="105" t="str">
        <f t="shared" ref="S413" si="309">IFERROR(AVERAGE(R406:R412), "")</f>
        <v/>
      </c>
      <c r="T413" s="105" t="str" cm="1">
        <f t="array" ref="T413">IFERROR(INDEX(EDF[[Etat Physique]:[Etat Physique]], MATCH(1, (EDF[[Nom]:[Nom]]=$D$4)*(EDF[[Date]:[Date]]=Fitness[[#This Row],[Date]]), 0)),"")</f>
        <v/>
      </c>
      <c r="U413" s="105" t="str">
        <f t="shared" ref="U413" si="310">IFERROR(AVERAGE(T406:T412), "")</f>
        <v/>
      </c>
      <c r="V413" s="105" t="str" cm="1">
        <f t="array" ref="V413">IFERROR(INDEX(EDF[[Hydratation]:[Hydratation]], MATCH(1, (EDF[[Nom]:[Nom]]=$D$4)*(EDF[[Date]:[Date]]=Fitness[[#This Row],[Date]]), 0)),"")</f>
        <v/>
      </c>
      <c r="W413" s="105" t="str">
        <f t="shared" ref="W413" si="311">IFERROR(AVERAGE(V406:V412), "")</f>
        <v/>
      </c>
      <c r="X413" s="105" t="str" cm="1">
        <f t="array" ref="X413">IFERROR(INDEX(EDF[[Nutrition]:[Nutrition]], MATCH(1, (EDF[[Nom]:[Nom]]=$D$4)*(EDF[[Date]:[Date]]=Fitness[[#This Row],[Date]]), 0)),"")</f>
        <v/>
      </c>
      <c r="Y413" s="105" t="str">
        <f t="shared" ref="Y413" si="312">IFERROR(AVERAGE(X406:X412), "")</f>
        <v/>
      </c>
      <c r="Z413" s="5" t="str" cm="1">
        <f t="array" ref="Z413">IFERROR(INDEX(RPE[[Investissement du jour]:[Investissement du jour]], MATCH(1, (RPE[[Nom]:[Nom]]=$D$4)*(RPE[[Date]:[Date]]=Fitness[[#This Row],[Date]]), 0)), "")</f>
        <v/>
      </c>
      <c r="AB413" s="4"/>
      <c r="AC413" s="4"/>
      <c r="AF413" s="4"/>
      <c r="AG413" s="4"/>
      <c r="AH413" s="4"/>
      <c r="AI413" s="4"/>
      <c r="AJ413" s="4"/>
      <c r="AL413" s="4"/>
      <c r="AM413" s="4"/>
      <c r="AP413" s="4"/>
      <c r="AQ413" s="4"/>
      <c r="AR413" s="4"/>
      <c r="AS413" s="4"/>
      <c r="AT413" s="4"/>
      <c r="AU413" s="4"/>
      <c r="AV413" s="4"/>
    </row>
    <row r="414" spans="3:48" x14ac:dyDescent="0.2">
      <c r="C414" s="95">
        <f t="shared" si="267"/>
        <v>45409</v>
      </c>
      <c r="D414" s="96">
        <v>45409</v>
      </c>
      <c r="E414" s="106" cm="1">
        <f t="array" ref="E414">IFERROR(INDEX(RPE[[sRPE_tot]:[sRPE_tot]], MATCH(1, (RPE[[Nom]:[Nom]]=$D$4)*(RPE[[Date]:[Date]]=Fitness[[#This Row],[Date]]), 0)), 0)</f>
        <v>0</v>
      </c>
      <c r="F414" s="106">
        <f t="shared" si="280"/>
        <v>0</v>
      </c>
      <c r="G414" s="106">
        <f t="shared" si="281"/>
        <v>0</v>
      </c>
      <c r="H414" s="106">
        <f t="shared" si="282"/>
        <v>0</v>
      </c>
      <c r="I414" s="106">
        <f>IFERROR(Fitness[[#This Row],[Charge moy]]/Fitness[[#This Row],[ET (SD)]], 0)</f>
        <v>0</v>
      </c>
      <c r="J414" s="106">
        <f>IFERROR(Fitness[[#This Row],[Charge hebdo]]*Fitness[[#This Row],[Monotonie]], 0)</f>
        <v>0</v>
      </c>
      <c r="K414" s="106">
        <f>IFERROR(Fitness[[#This Row],[Charge hebdo]]-Fitness[[#This Row],[Fatigue]], 0)</f>
        <v>0</v>
      </c>
      <c r="L414" s="105" t="str" cm="1">
        <f t="array" ref="L414">IFERROR(INDEX(EDF[[Total EDF]:[Total EDF]], MATCH(1, (EDF[[Nom]:[Nom]]=$D$4)*(EDF[[Date]:[Date]]=Fitness[[#This Row],[Date]]), 0)),"")</f>
        <v/>
      </c>
      <c r="M414" s="105" t="str">
        <f t="shared" si="266"/>
        <v/>
      </c>
      <c r="N414" s="105" t="str" cm="1">
        <f t="array" ref="N414">IFERROR(INDEX(EDF[[Humeur]:[Humeur]], MATCH(1, (EDF[[Nom]:[Nom]]=$D$4)*(EDF[[Date]:[Date]]=Fitness[[#This Row],[Date]]), 0)),"")</f>
        <v/>
      </c>
      <c r="O414" s="105" t="str">
        <f t="shared" si="4"/>
        <v/>
      </c>
      <c r="P414" s="105" t="str" cm="1">
        <f t="array" ref="P414">IFERROR(INDEX(EDF[[Stress]:[Stress]], MATCH(1, (EDF[[Nom]:[Nom]]=$D$4)*(EDF[[Date]:[Date]]=Fitness[[#This Row],[Date]]), 0)),"")</f>
        <v/>
      </c>
      <c r="Q414" s="105" t="str">
        <f t="shared" si="5"/>
        <v/>
      </c>
      <c r="R414" s="105" t="str" cm="1">
        <f t="array" ref="R414">IFERROR(INDEX(EDF[[Sommeil]:[Sommeil]], MATCH(1, (EDF[[Nom]:[Nom]]=$D$4)*(EDF[[Date]:[Date]]=Fitness[[#This Row],[Date]]), 0)),"")</f>
        <v/>
      </c>
      <c r="S414" s="105" t="str">
        <f t="shared" si="6"/>
        <v/>
      </c>
      <c r="T414" s="105" t="str" cm="1">
        <f t="array" ref="T414">IFERROR(INDEX(EDF[[Etat Physique]:[Etat Physique]], MATCH(1, (EDF[[Nom]:[Nom]]=$D$4)*(EDF[[Date]:[Date]]=Fitness[[#This Row],[Date]]), 0)),"")</f>
        <v/>
      </c>
      <c r="U414" s="105" t="str">
        <f t="shared" si="7"/>
        <v/>
      </c>
      <c r="V414" s="105" t="str" cm="1">
        <f t="array" ref="V414">IFERROR(INDEX(EDF[[Hydratation]:[Hydratation]], MATCH(1, (EDF[[Nom]:[Nom]]=$D$4)*(EDF[[Date]:[Date]]=Fitness[[#This Row],[Date]]), 0)),"")</f>
        <v/>
      </c>
      <c r="W414" s="105" t="str">
        <f t="shared" si="8"/>
        <v/>
      </c>
      <c r="X414" s="105" t="str" cm="1">
        <f t="array" ref="X414">IFERROR(INDEX(EDF[[Nutrition]:[Nutrition]], MATCH(1, (EDF[[Nom]:[Nom]]=$D$4)*(EDF[[Date]:[Date]]=Fitness[[#This Row],[Date]]), 0)),"")</f>
        <v/>
      </c>
      <c r="Y414" s="105" t="str">
        <f t="shared" si="9"/>
        <v/>
      </c>
      <c r="Z414" s="5" t="str" cm="1">
        <f t="array" ref="Z414">IFERROR(INDEX(RPE[[Investissement du jour]:[Investissement du jour]], MATCH(1, (RPE[[Nom]:[Nom]]=$D$4)*(RPE[[Date]:[Date]]=Fitness[[#This Row],[Date]]), 0)), "")</f>
        <v/>
      </c>
      <c r="AB414" s="4"/>
      <c r="AC414" s="4"/>
      <c r="AF414" s="4"/>
      <c r="AG414" s="4"/>
      <c r="AH414" s="4"/>
      <c r="AI414" s="4"/>
      <c r="AJ414" s="4"/>
      <c r="AL414" s="4"/>
      <c r="AM414" s="4"/>
      <c r="AP414" s="4"/>
      <c r="AQ414" s="4"/>
      <c r="AR414" s="4"/>
      <c r="AS414" s="4"/>
      <c r="AT414" s="4"/>
      <c r="AU414" s="4"/>
      <c r="AV414" s="4"/>
    </row>
    <row r="415" spans="3:48" x14ac:dyDescent="0.2">
      <c r="C415" s="95">
        <f t="shared" si="267"/>
        <v>45410</v>
      </c>
      <c r="D415" s="96">
        <v>45410</v>
      </c>
      <c r="E415" s="106" cm="1">
        <f t="array" ref="E415">IFERROR(INDEX(RPE[[sRPE_tot]:[sRPE_tot]], MATCH(1, (RPE[[Nom]:[Nom]]=$D$4)*(RPE[[Date]:[Date]]=Fitness[[#This Row],[Date]]), 0)), 0)</f>
        <v>0</v>
      </c>
      <c r="F415" s="106">
        <f t="shared" si="280"/>
        <v>0</v>
      </c>
      <c r="G415" s="106">
        <f t="shared" si="281"/>
        <v>0</v>
      </c>
      <c r="H415" s="106">
        <f t="shared" si="282"/>
        <v>0</v>
      </c>
      <c r="I415" s="106">
        <f>IFERROR(Fitness[[#This Row],[Charge moy]]/Fitness[[#This Row],[ET (SD)]], 0)</f>
        <v>0</v>
      </c>
      <c r="J415" s="106">
        <f>IFERROR(Fitness[[#This Row],[Charge hebdo]]*Fitness[[#This Row],[Monotonie]], 0)</f>
        <v>0</v>
      </c>
      <c r="K415" s="106">
        <f>IFERROR(Fitness[[#This Row],[Charge hebdo]]-Fitness[[#This Row],[Fatigue]], 0)</f>
        <v>0</v>
      </c>
      <c r="L415" s="105" t="str" cm="1">
        <f t="array" ref="L415">IFERROR(INDEX(EDF[[Total EDF]:[Total EDF]], MATCH(1, (EDF[[Nom]:[Nom]]=$D$4)*(EDF[[Date]:[Date]]=Fitness[[#This Row],[Date]]), 0)),"")</f>
        <v/>
      </c>
      <c r="M415" s="105" t="str">
        <f t="shared" si="266"/>
        <v/>
      </c>
      <c r="N415" s="105" t="str" cm="1">
        <f t="array" ref="N415">IFERROR(INDEX(EDF[[Humeur]:[Humeur]], MATCH(1, (EDF[[Nom]:[Nom]]=$D$4)*(EDF[[Date]:[Date]]=Fitness[[#This Row],[Date]]), 0)),"")</f>
        <v/>
      </c>
      <c r="O415" s="105" t="str">
        <f t="shared" ref="O415" si="313">IFERROR(AVERAGE(N408:N414), "")</f>
        <v/>
      </c>
      <c r="P415" s="105" t="str" cm="1">
        <f t="array" ref="P415">IFERROR(INDEX(EDF[[Stress]:[Stress]], MATCH(1, (EDF[[Nom]:[Nom]]=$D$4)*(EDF[[Date]:[Date]]=Fitness[[#This Row],[Date]]), 0)),"")</f>
        <v/>
      </c>
      <c r="Q415" s="105" t="str">
        <f t="shared" ref="Q415" si="314">IFERROR(AVERAGE(P408:P414), "")</f>
        <v/>
      </c>
      <c r="R415" s="105" t="str" cm="1">
        <f t="array" ref="R415">IFERROR(INDEX(EDF[[Sommeil]:[Sommeil]], MATCH(1, (EDF[[Nom]:[Nom]]=$D$4)*(EDF[[Date]:[Date]]=Fitness[[#This Row],[Date]]), 0)),"")</f>
        <v/>
      </c>
      <c r="S415" s="105" t="str">
        <f t="shared" ref="S415" si="315">IFERROR(AVERAGE(R408:R414), "")</f>
        <v/>
      </c>
      <c r="T415" s="105" t="str" cm="1">
        <f t="array" ref="T415">IFERROR(INDEX(EDF[[Etat Physique]:[Etat Physique]], MATCH(1, (EDF[[Nom]:[Nom]]=$D$4)*(EDF[[Date]:[Date]]=Fitness[[#This Row],[Date]]), 0)),"")</f>
        <v/>
      </c>
      <c r="U415" s="105" t="str">
        <f t="shared" ref="U415" si="316">IFERROR(AVERAGE(T408:T414), "")</f>
        <v/>
      </c>
      <c r="V415" s="105" t="str" cm="1">
        <f t="array" ref="V415">IFERROR(INDEX(EDF[[Hydratation]:[Hydratation]], MATCH(1, (EDF[[Nom]:[Nom]]=$D$4)*(EDF[[Date]:[Date]]=Fitness[[#This Row],[Date]]), 0)),"")</f>
        <v/>
      </c>
      <c r="W415" s="105" t="str">
        <f t="shared" ref="W415" si="317">IFERROR(AVERAGE(V408:V414), "")</f>
        <v/>
      </c>
      <c r="X415" s="105" t="str" cm="1">
        <f t="array" ref="X415">IFERROR(INDEX(EDF[[Nutrition]:[Nutrition]], MATCH(1, (EDF[[Nom]:[Nom]]=$D$4)*(EDF[[Date]:[Date]]=Fitness[[#This Row],[Date]]), 0)),"")</f>
        <v/>
      </c>
      <c r="Y415" s="105" t="str">
        <f t="shared" ref="Y415" si="318">IFERROR(AVERAGE(X408:X414), "")</f>
        <v/>
      </c>
      <c r="Z415" s="5" t="str" cm="1">
        <f t="array" ref="Z415">IFERROR(INDEX(RPE[[Investissement du jour]:[Investissement du jour]], MATCH(1, (RPE[[Nom]:[Nom]]=$D$4)*(RPE[[Date]:[Date]]=Fitness[[#This Row],[Date]]), 0)), "")</f>
        <v/>
      </c>
      <c r="AB415" s="4"/>
      <c r="AC415" s="4"/>
      <c r="AF415" s="4"/>
      <c r="AG415" s="4"/>
      <c r="AH415" s="4"/>
      <c r="AI415" s="4"/>
      <c r="AJ415" s="4"/>
      <c r="AL415" s="4"/>
      <c r="AM415" s="4"/>
      <c r="AP415" s="4"/>
      <c r="AQ415" s="4"/>
      <c r="AR415" s="4"/>
      <c r="AS415" s="4"/>
      <c r="AT415" s="4"/>
      <c r="AU415" s="4"/>
      <c r="AV415" s="4"/>
    </row>
    <row r="416" spans="3:48" x14ac:dyDescent="0.2">
      <c r="C416" s="95">
        <f t="shared" si="267"/>
        <v>45411</v>
      </c>
      <c r="D416" s="96">
        <v>45411</v>
      </c>
      <c r="E416" s="106" cm="1">
        <f t="array" ref="E416">IFERROR(INDEX(RPE[[sRPE_tot]:[sRPE_tot]], MATCH(1, (RPE[[Nom]:[Nom]]=$D$4)*(RPE[[Date]:[Date]]=Fitness[[#This Row],[Date]]), 0)), 0)</f>
        <v>0</v>
      </c>
      <c r="F416" s="106">
        <f t="shared" si="280"/>
        <v>0</v>
      </c>
      <c r="G416" s="106">
        <f t="shared" si="281"/>
        <v>0</v>
      </c>
      <c r="H416" s="106">
        <f t="shared" si="282"/>
        <v>0</v>
      </c>
      <c r="I416" s="106">
        <f>IFERROR(Fitness[[#This Row],[Charge moy]]/Fitness[[#This Row],[ET (SD)]], 0)</f>
        <v>0</v>
      </c>
      <c r="J416" s="106">
        <f>IFERROR(Fitness[[#This Row],[Charge hebdo]]*Fitness[[#This Row],[Monotonie]], 0)</f>
        <v>0</v>
      </c>
      <c r="K416" s="106">
        <f>IFERROR(Fitness[[#This Row],[Charge hebdo]]-Fitness[[#This Row],[Fatigue]], 0)</f>
        <v>0</v>
      </c>
      <c r="L416" s="105" t="str" cm="1">
        <f t="array" ref="L416">IFERROR(INDEX(EDF[[Total EDF]:[Total EDF]], MATCH(1, (EDF[[Nom]:[Nom]]=$D$4)*(EDF[[Date]:[Date]]=Fitness[[#This Row],[Date]]), 0)),"")</f>
        <v/>
      </c>
      <c r="M416" s="105" t="str">
        <f t="shared" si="266"/>
        <v/>
      </c>
      <c r="N416" s="105" t="str" cm="1">
        <f t="array" ref="N416">IFERROR(INDEX(EDF[[Humeur]:[Humeur]], MATCH(1, (EDF[[Nom]:[Nom]]=$D$4)*(EDF[[Date]:[Date]]=Fitness[[#This Row],[Date]]), 0)),"")</f>
        <v/>
      </c>
      <c r="O416" s="105" t="str">
        <f t="shared" si="4"/>
        <v/>
      </c>
      <c r="P416" s="105" t="str" cm="1">
        <f t="array" ref="P416">IFERROR(INDEX(EDF[[Stress]:[Stress]], MATCH(1, (EDF[[Nom]:[Nom]]=$D$4)*(EDF[[Date]:[Date]]=Fitness[[#This Row],[Date]]), 0)),"")</f>
        <v/>
      </c>
      <c r="Q416" s="105" t="str">
        <f t="shared" si="5"/>
        <v/>
      </c>
      <c r="R416" s="105" t="str" cm="1">
        <f t="array" ref="R416">IFERROR(INDEX(EDF[[Sommeil]:[Sommeil]], MATCH(1, (EDF[[Nom]:[Nom]]=$D$4)*(EDF[[Date]:[Date]]=Fitness[[#This Row],[Date]]), 0)),"")</f>
        <v/>
      </c>
      <c r="S416" s="105" t="str">
        <f t="shared" si="6"/>
        <v/>
      </c>
      <c r="T416" s="105" t="str" cm="1">
        <f t="array" ref="T416">IFERROR(INDEX(EDF[[Etat Physique]:[Etat Physique]], MATCH(1, (EDF[[Nom]:[Nom]]=$D$4)*(EDF[[Date]:[Date]]=Fitness[[#This Row],[Date]]), 0)),"")</f>
        <v/>
      </c>
      <c r="U416" s="105" t="str">
        <f t="shared" si="7"/>
        <v/>
      </c>
      <c r="V416" s="105" t="str" cm="1">
        <f t="array" ref="V416">IFERROR(INDEX(EDF[[Hydratation]:[Hydratation]], MATCH(1, (EDF[[Nom]:[Nom]]=$D$4)*(EDF[[Date]:[Date]]=Fitness[[#This Row],[Date]]), 0)),"")</f>
        <v/>
      </c>
      <c r="W416" s="105" t="str">
        <f t="shared" si="8"/>
        <v/>
      </c>
      <c r="X416" s="105" t="str" cm="1">
        <f t="array" ref="X416">IFERROR(INDEX(EDF[[Nutrition]:[Nutrition]], MATCH(1, (EDF[[Nom]:[Nom]]=$D$4)*(EDF[[Date]:[Date]]=Fitness[[#This Row],[Date]]), 0)),"")</f>
        <v/>
      </c>
      <c r="Y416" s="105" t="str">
        <f t="shared" si="9"/>
        <v/>
      </c>
      <c r="Z416" s="5" t="str" cm="1">
        <f t="array" ref="Z416">IFERROR(INDEX(RPE[[Investissement du jour]:[Investissement du jour]], MATCH(1, (RPE[[Nom]:[Nom]]=$D$4)*(RPE[[Date]:[Date]]=Fitness[[#This Row],[Date]]), 0)), "")</f>
        <v/>
      </c>
      <c r="AB416" s="4"/>
      <c r="AC416" s="4"/>
      <c r="AF416" s="4"/>
      <c r="AG416" s="4"/>
      <c r="AH416" s="4"/>
      <c r="AI416" s="4"/>
      <c r="AJ416" s="4"/>
      <c r="AL416" s="4"/>
      <c r="AM416" s="4"/>
      <c r="AP416" s="4"/>
      <c r="AQ416" s="4"/>
      <c r="AR416" s="4"/>
      <c r="AS416" s="4"/>
      <c r="AT416" s="4"/>
      <c r="AU416" s="4"/>
      <c r="AV416" s="4"/>
    </row>
    <row r="417" spans="3:48" x14ac:dyDescent="0.2">
      <c r="C417" s="95">
        <f t="shared" si="267"/>
        <v>45412</v>
      </c>
      <c r="D417" s="96">
        <v>45412</v>
      </c>
      <c r="E417" s="106" cm="1">
        <f t="array" ref="E417">IFERROR(INDEX(RPE[[sRPE_tot]:[sRPE_tot]], MATCH(1, (RPE[[Nom]:[Nom]]=$D$4)*(RPE[[Date]:[Date]]=Fitness[[#This Row],[Date]]), 0)), 0)</f>
        <v>0</v>
      </c>
      <c r="F417" s="106">
        <f t="shared" si="280"/>
        <v>0</v>
      </c>
      <c r="G417" s="106">
        <f t="shared" si="281"/>
        <v>0</v>
      </c>
      <c r="H417" s="106">
        <f t="shared" si="282"/>
        <v>0</v>
      </c>
      <c r="I417" s="106">
        <f>IFERROR(Fitness[[#This Row],[Charge moy]]/Fitness[[#This Row],[ET (SD)]], 0)</f>
        <v>0</v>
      </c>
      <c r="J417" s="106">
        <f>IFERROR(Fitness[[#This Row],[Charge hebdo]]*Fitness[[#This Row],[Monotonie]], 0)</f>
        <v>0</v>
      </c>
      <c r="K417" s="106">
        <f>IFERROR(Fitness[[#This Row],[Charge hebdo]]-Fitness[[#This Row],[Fatigue]], 0)</f>
        <v>0</v>
      </c>
      <c r="L417" s="105" t="str" cm="1">
        <f t="array" ref="L417">IFERROR(INDEX(EDF[[Total EDF]:[Total EDF]], MATCH(1, (EDF[[Nom]:[Nom]]=$D$4)*(EDF[[Date]:[Date]]=Fitness[[#This Row],[Date]]), 0)),"")</f>
        <v/>
      </c>
      <c r="M417" s="105" t="str">
        <f t="shared" si="266"/>
        <v/>
      </c>
      <c r="N417" s="105" t="str" cm="1">
        <f t="array" ref="N417">IFERROR(INDEX(EDF[[Humeur]:[Humeur]], MATCH(1, (EDF[[Nom]:[Nom]]=$D$4)*(EDF[[Date]:[Date]]=Fitness[[#This Row],[Date]]), 0)),"")</f>
        <v/>
      </c>
      <c r="O417" s="105" t="str">
        <f t="shared" si="4"/>
        <v/>
      </c>
      <c r="P417" s="105" t="str" cm="1">
        <f t="array" ref="P417">IFERROR(INDEX(EDF[[Stress]:[Stress]], MATCH(1, (EDF[[Nom]:[Nom]]=$D$4)*(EDF[[Date]:[Date]]=Fitness[[#This Row],[Date]]), 0)),"")</f>
        <v/>
      </c>
      <c r="Q417" s="105" t="str">
        <f t="shared" si="5"/>
        <v/>
      </c>
      <c r="R417" s="105" t="str" cm="1">
        <f t="array" ref="R417">IFERROR(INDEX(EDF[[Sommeil]:[Sommeil]], MATCH(1, (EDF[[Nom]:[Nom]]=$D$4)*(EDF[[Date]:[Date]]=Fitness[[#This Row],[Date]]), 0)),"")</f>
        <v/>
      </c>
      <c r="S417" s="105" t="str">
        <f t="shared" si="6"/>
        <v/>
      </c>
      <c r="T417" s="105" t="str" cm="1">
        <f t="array" ref="T417">IFERROR(INDEX(EDF[[Etat Physique]:[Etat Physique]], MATCH(1, (EDF[[Nom]:[Nom]]=$D$4)*(EDF[[Date]:[Date]]=Fitness[[#This Row],[Date]]), 0)),"")</f>
        <v/>
      </c>
      <c r="U417" s="105" t="str">
        <f t="shared" si="7"/>
        <v/>
      </c>
      <c r="V417" s="105" t="str" cm="1">
        <f t="array" ref="V417">IFERROR(INDEX(EDF[[Hydratation]:[Hydratation]], MATCH(1, (EDF[[Nom]:[Nom]]=$D$4)*(EDF[[Date]:[Date]]=Fitness[[#This Row],[Date]]), 0)),"")</f>
        <v/>
      </c>
      <c r="W417" s="105" t="str">
        <f t="shared" si="8"/>
        <v/>
      </c>
      <c r="X417" s="105" t="str" cm="1">
        <f t="array" ref="X417">IFERROR(INDEX(EDF[[Nutrition]:[Nutrition]], MATCH(1, (EDF[[Nom]:[Nom]]=$D$4)*(EDF[[Date]:[Date]]=Fitness[[#This Row],[Date]]), 0)),"")</f>
        <v/>
      </c>
      <c r="Y417" s="105" t="str">
        <f t="shared" si="9"/>
        <v/>
      </c>
      <c r="Z417" s="5" t="str" cm="1">
        <f t="array" ref="Z417">IFERROR(INDEX(RPE[[Investissement du jour]:[Investissement du jour]], MATCH(1, (RPE[[Nom]:[Nom]]=$D$4)*(RPE[[Date]:[Date]]=Fitness[[#This Row],[Date]]), 0)), "")</f>
        <v/>
      </c>
      <c r="AB417" s="4"/>
      <c r="AC417" s="4"/>
      <c r="AF417" s="4"/>
      <c r="AG417" s="4"/>
      <c r="AH417" s="4"/>
      <c r="AI417" s="4"/>
      <c r="AJ417" s="4"/>
      <c r="AL417" s="4"/>
      <c r="AM417" s="4"/>
      <c r="AP417" s="4"/>
      <c r="AQ417" s="4"/>
      <c r="AR417" s="4"/>
      <c r="AS417" s="4"/>
      <c r="AT417" s="4"/>
      <c r="AU417" s="4"/>
      <c r="AV417" s="4"/>
    </row>
    <row r="418" spans="3:48" x14ac:dyDescent="0.2">
      <c r="C418" s="95">
        <f t="shared" si="267"/>
        <v>45413</v>
      </c>
      <c r="D418" s="96">
        <v>45413</v>
      </c>
      <c r="E418" s="106" cm="1">
        <f t="array" ref="E418">IFERROR(INDEX(RPE[[sRPE_tot]:[sRPE_tot]], MATCH(1, (RPE[[Nom]:[Nom]]=$D$4)*(RPE[[Date]:[Date]]=Fitness[[#This Row],[Date]]), 0)), 0)</f>
        <v>0</v>
      </c>
      <c r="F418" s="106">
        <f t="shared" si="280"/>
        <v>0</v>
      </c>
      <c r="G418" s="106">
        <f t="shared" si="281"/>
        <v>0</v>
      </c>
      <c r="H418" s="106">
        <f t="shared" si="282"/>
        <v>0</v>
      </c>
      <c r="I418" s="106">
        <f>IFERROR(Fitness[[#This Row],[Charge moy]]/Fitness[[#This Row],[ET (SD)]], 0)</f>
        <v>0</v>
      </c>
      <c r="J418" s="106">
        <f>IFERROR(Fitness[[#This Row],[Charge hebdo]]*Fitness[[#This Row],[Monotonie]], 0)</f>
        <v>0</v>
      </c>
      <c r="K418" s="106">
        <f>IFERROR(Fitness[[#This Row],[Charge hebdo]]-Fitness[[#This Row],[Fatigue]], 0)</f>
        <v>0</v>
      </c>
      <c r="L418" s="105" t="str" cm="1">
        <f t="array" ref="L418">IFERROR(INDEX(EDF[[Total EDF]:[Total EDF]], MATCH(1, (EDF[[Nom]:[Nom]]=$D$4)*(EDF[[Date]:[Date]]=Fitness[[#This Row],[Date]]), 0)),"")</f>
        <v/>
      </c>
      <c r="M418" s="105" t="str">
        <f t="shared" si="266"/>
        <v/>
      </c>
      <c r="N418" s="105" t="str" cm="1">
        <f t="array" ref="N418">IFERROR(INDEX(EDF[[Humeur]:[Humeur]], MATCH(1, (EDF[[Nom]:[Nom]]=$D$4)*(EDF[[Date]:[Date]]=Fitness[[#This Row],[Date]]), 0)),"")</f>
        <v/>
      </c>
      <c r="O418" s="105" t="str">
        <f t="shared" si="4"/>
        <v/>
      </c>
      <c r="P418" s="105" t="str" cm="1">
        <f t="array" ref="P418">IFERROR(INDEX(EDF[[Stress]:[Stress]], MATCH(1, (EDF[[Nom]:[Nom]]=$D$4)*(EDF[[Date]:[Date]]=Fitness[[#This Row],[Date]]), 0)),"")</f>
        <v/>
      </c>
      <c r="Q418" s="105" t="str">
        <f t="shared" si="5"/>
        <v/>
      </c>
      <c r="R418" s="105" t="str" cm="1">
        <f t="array" ref="R418">IFERROR(INDEX(EDF[[Sommeil]:[Sommeil]], MATCH(1, (EDF[[Nom]:[Nom]]=$D$4)*(EDF[[Date]:[Date]]=Fitness[[#This Row],[Date]]), 0)),"")</f>
        <v/>
      </c>
      <c r="S418" s="105" t="str">
        <f t="shared" si="6"/>
        <v/>
      </c>
      <c r="T418" s="105" t="str" cm="1">
        <f t="array" ref="T418">IFERROR(INDEX(EDF[[Etat Physique]:[Etat Physique]], MATCH(1, (EDF[[Nom]:[Nom]]=$D$4)*(EDF[[Date]:[Date]]=Fitness[[#This Row],[Date]]), 0)),"")</f>
        <v/>
      </c>
      <c r="U418" s="105" t="str">
        <f t="shared" si="7"/>
        <v/>
      </c>
      <c r="V418" s="105" t="str" cm="1">
        <f t="array" ref="V418">IFERROR(INDEX(EDF[[Hydratation]:[Hydratation]], MATCH(1, (EDF[[Nom]:[Nom]]=$D$4)*(EDF[[Date]:[Date]]=Fitness[[#This Row],[Date]]), 0)),"")</f>
        <v/>
      </c>
      <c r="W418" s="105" t="str">
        <f t="shared" si="8"/>
        <v/>
      </c>
      <c r="X418" s="105" t="str" cm="1">
        <f t="array" ref="X418">IFERROR(INDEX(EDF[[Nutrition]:[Nutrition]], MATCH(1, (EDF[[Nom]:[Nom]]=$D$4)*(EDF[[Date]:[Date]]=Fitness[[#This Row],[Date]]), 0)),"")</f>
        <v/>
      </c>
      <c r="Y418" s="105" t="str">
        <f t="shared" si="9"/>
        <v/>
      </c>
      <c r="Z418" s="5" t="str" cm="1">
        <f t="array" ref="Z418">IFERROR(INDEX(RPE[[Investissement du jour]:[Investissement du jour]], MATCH(1, (RPE[[Nom]:[Nom]]=$D$4)*(RPE[[Date]:[Date]]=Fitness[[#This Row],[Date]]), 0)), "")</f>
        <v/>
      </c>
      <c r="AB418" s="4"/>
      <c r="AC418" s="4"/>
      <c r="AF418" s="4"/>
      <c r="AG418" s="4"/>
      <c r="AH418" s="4"/>
      <c r="AI418" s="4"/>
      <c r="AJ418" s="4"/>
      <c r="AL418" s="4"/>
      <c r="AM418" s="4"/>
      <c r="AP418" s="4"/>
      <c r="AQ418" s="4"/>
      <c r="AR418" s="4"/>
      <c r="AS418" s="4"/>
      <c r="AT418" s="4"/>
      <c r="AU418" s="4"/>
      <c r="AV418" s="4"/>
    </row>
    <row r="419" spans="3:48" x14ac:dyDescent="0.2">
      <c r="C419" s="95">
        <f t="shared" si="267"/>
        <v>45414</v>
      </c>
      <c r="D419" s="96">
        <v>45414</v>
      </c>
      <c r="E419" s="106" cm="1">
        <f t="array" ref="E419">IFERROR(INDEX(RPE[[sRPE_tot]:[sRPE_tot]], MATCH(1, (RPE[[Nom]:[Nom]]=$D$4)*(RPE[[Date]:[Date]]=Fitness[[#This Row],[Date]]), 0)), 0)</f>
        <v>0</v>
      </c>
      <c r="F419" s="106">
        <f t="shared" si="280"/>
        <v>0</v>
      </c>
      <c r="G419" s="106">
        <f t="shared" si="281"/>
        <v>0</v>
      </c>
      <c r="H419" s="106">
        <f t="shared" si="282"/>
        <v>0</v>
      </c>
      <c r="I419" s="106">
        <f>IFERROR(Fitness[[#This Row],[Charge moy]]/Fitness[[#This Row],[ET (SD)]], 0)</f>
        <v>0</v>
      </c>
      <c r="J419" s="106">
        <f>IFERROR(Fitness[[#This Row],[Charge hebdo]]*Fitness[[#This Row],[Monotonie]], 0)</f>
        <v>0</v>
      </c>
      <c r="K419" s="106">
        <f>IFERROR(Fitness[[#This Row],[Charge hebdo]]-Fitness[[#This Row],[Fatigue]], 0)</f>
        <v>0</v>
      </c>
      <c r="L419" s="105" t="str" cm="1">
        <f t="array" ref="L419">IFERROR(INDEX(EDF[[Total EDF]:[Total EDF]], MATCH(1, (EDF[[Nom]:[Nom]]=$D$4)*(EDF[[Date]:[Date]]=Fitness[[#This Row],[Date]]), 0)),"")</f>
        <v/>
      </c>
      <c r="M419" s="105" t="str">
        <f t="shared" si="266"/>
        <v/>
      </c>
      <c r="N419" s="105" t="str" cm="1">
        <f t="array" ref="N419">IFERROR(INDEX(EDF[[Humeur]:[Humeur]], MATCH(1, (EDF[[Nom]:[Nom]]=$D$4)*(EDF[[Date]:[Date]]=Fitness[[#This Row],[Date]]), 0)),"")</f>
        <v/>
      </c>
      <c r="O419" s="105" t="str">
        <f t="shared" si="4"/>
        <v/>
      </c>
      <c r="P419" s="105" t="str" cm="1">
        <f t="array" ref="P419">IFERROR(INDEX(EDF[[Stress]:[Stress]], MATCH(1, (EDF[[Nom]:[Nom]]=$D$4)*(EDF[[Date]:[Date]]=Fitness[[#This Row],[Date]]), 0)),"")</f>
        <v/>
      </c>
      <c r="Q419" s="105" t="str">
        <f t="shared" si="5"/>
        <v/>
      </c>
      <c r="R419" s="105" t="str" cm="1">
        <f t="array" ref="R419">IFERROR(INDEX(EDF[[Sommeil]:[Sommeil]], MATCH(1, (EDF[[Nom]:[Nom]]=$D$4)*(EDF[[Date]:[Date]]=Fitness[[#This Row],[Date]]), 0)),"")</f>
        <v/>
      </c>
      <c r="S419" s="105" t="str">
        <f t="shared" si="6"/>
        <v/>
      </c>
      <c r="T419" s="105" t="str" cm="1">
        <f t="array" ref="T419">IFERROR(INDEX(EDF[[Etat Physique]:[Etat Physique]], MATCH(1, (EDF[[Nom]:[Nom]]=$D$4)*(EDF[[Date]:[Date]]=Fitness[[#This Row],[Date]]), 0)),"")</f>
        <v/>
      </c>
      <c r="U419" s="105" t="str">
        <f t="shared" si="7"/>
        <v/>
      </c>
      <c r="V419" s="105" t="str" cm="1">
        <f t="array" ref="V419">IFERROR(INDEX(EDF[[Hydratation]:[Hydratation]], MATCH(1, (EDF[[Nom]:[Nom]]=$D$4)*(EDF[[Date]:[Date]]=Fitness[[#This Row],[Date]]), 0)),"")</f>
        <v/>
      </c>
      <c r="W419" s="105" t="str">
        <f t="shared" si="8"/>
        <v/>
      </c>
      <c r="X419" s="105" t="str" cm="1">
        <f t="array" ref="X419">IFERROR(INDEX(EDF[[Nutrition]:[Nutrition]], MATCH(1, (EDF[[Nom]:[Nom]]=$D$4)*(EDF[[Date]:[Date]]=Fitness[[#This Row],[Date]]), 0)),"")</f>
        <v/>
      </c>
      <c r="Y419" s="105" t="str">
        <f t="shared" si="9"/>
        <v/>
      </c>
      <c r="Z419" s="5" t="str" cm="1">
        <f t="array" ref="Z419">IFERROR(INDEX(RPE[[Investissement du jour]:[Investissement du jour]], MATCH(1, (RPE[[Nom]:[Nom]]=$D$4)*(RPE[[Date]:[Date]]=Fitness[[#This Row],[Date]]), 0)), "")</f>
        <v/>
      </c>
      <c r="AB419" s="4"/>
      <c r="AC419" s="4"/>
      <c r="AF419" s="4"/>
      <c r="AG419" s="4"/>
      <c r="AH419" s="4"/>
      <c r="AI419" s="4"/>
      <c r="AJ419" s="4"/>
      <c r="AL419" s="4"/>
      <c r="AM419" s="4"/>
      <c r="AP419" s="4"/>
      <c r="AQ419" s="4"/>
      <c r="AR419" s="4"/>
      <c r="AS419" s="4"/>
      <c r="AT419" s="4"/>
      <c r="AU419" s="4"/>
      <c r="AV419" s="4"/>
    </row>
    <row r="420" spans="3:48" x14ac:dyDescent="0.2">
      <c r="C420" s="95">
        <f t="shared" si="267"/>
        <v>45415</v>
      </c>
      <c r="D420" s="96">
        <v>45415</v>
      </c>
      <c r="E420" s="106" cm="1">
        <f t="array" ref="E420">IFERROR(INDEX(RPE[[sRPE_tot]:[sRPE_tot]], MATCH(1, (RPE[[Nom]:[Nom]]=$D$4)*(RPE[[Date]:[Date]]=Fitness[[#This Row],[Date]]), 0)), 0)</f>
        <v>0</v>
      </c>
      <c r="F420" s="106">
        <f t="shared" si="280"/>
        <v>0</v>
      </c>
      <c r="G420" s="106">
        <f t="shared" si="281"/>
        <v>0</v>
      </c>
      <c r="H420" s="106">
        <f t="shared" si="282"/>
        <v>0</v>
      </c>
      <c r="I420" s="106">
        <f>IFERROR(Fitness[[#This Row],[Charge moy]]/Fitness[[#This Row],[ET (SD)]], 0)</f>
        <v>0</v>
      </c>
      <c r="J420" s="106">
        <f>IFERROR(Fitness[[#This Row],[Charge hebdo]]*Fitness[[#This Row],[Monotonie]], 0)</f>
        <v>0</v>
      </c>
      <c r="K420" s="106">
        <f>IFERROR(Fitness[[#This Row],[Charge hebdo]]-Fitness[[#This Row],[Fatigue]], 0)</f>
        <v>0</v>
      </c>
      <c r="L420" s="105" t="str" cm="1">
        <f t="array" ref="L420">IFERROR(INDEX(EDF[[Total EDF]:[Total EDF]], MATCH(1, (EDF[[Nom]:[Nom]]=$D$4)*(EDF[[Date]:[Date]]=Fitness[[#This Row],[Date]]), 0)),"")</f>
        <v/>
      </c>
      <c r="M420" s="105" t="str">
        <f t="shared" si="266"/>
        <v/>
      </c>
      <c r="N420" s="105" t="str" cm="1">
        <f t="array" ref="N420">IFERROR(INDEX(EDF[[Humeur]:[Humeur]], MATCH(1, (EDF[[Nom]:[Nom]]=$D$4)*(EDF[[Date]:[Date]]=Fitness[[#This Row],[Date]]), 0)),"")</f>
        <v/>
      </c>
      <c r="O420" s="105" t="str">
        <f t="shared" si="4"/>
        <v/>
      </c>
      <c r="P420" s="105" t="str" cm="1">
        <f t="array" ref="P420">IFERROR(INDEX(EDF[[Stress]:[Stress]], MATCH(1, (EDF[[Nom]:[Nom]]=$D$4)*(EDF[[Date]:[Date]]=Fitness[[#This Row],[Date]]), 0)),"")</f>
        <v/>
      </c>
      <c r="Q420" s="105" t="str">
        <f t="shared" si="5"/>
        <v/>
      </c>
      <c r="R420" s="105" t="str" cm="1">
        <f t="array" ref="R420">IFERROR(INDEX(EDF[[Sommeil]:[Sommeil]], MATCH(1, (EDF[[Nom]:[Nom]]=$D$4)*(EDF[[Date]:[Date]]=Fitness[[#This Row],[Date]]), 0)),"")</f>
        <v/>
      </c>
      <c r="S420" s="105" t="str">
        <f t="shared" si="6"/>
        <v/>
      </c>
      <c r="T420" s="105" t="str" cm="1">
        <f t="array" ref="T420">IFERROR(INDEX(EDF[[Etat Physique]:[Etat Physique]], MATCH(1, (EDF[[Nom]:[Nom]]=$D$4)*(EDF[[Date]:[Date]]=Fitness[[#This Row],[Date]]), 0)),"")</f>
        <v/>
      </c>
      <c r="U420" s="105" t="str">
        <f t="shared" si="7"/>
        <v/>
      </c>
      <c r="V420" s="105" t="str" cm="1">
        <f t="array" ref="V420">IFERROR(INDEX(EDF[[Hydratation]:[Hydratation]], MATCH(1, (EDF[[Nom]:[Nom]]=$D$4)*(EDF[[Date]:[Date]]=Fitness[[#This Row],[Date]]), 0)),"")</f>
        <v/>
      </c>
      <c r="W420" s="105" t="str">
        <f t="shared" si="8"/>
        <v/>
      </c>
      <c r="X420" s="105" t="str" cm="1">
        <f t="array" ref="X420">IFERROR(INDEX(EDF[[Nutrition]:[Nutrition]], MATCH(1, (EDF[[Nom]:[Nom]]=$D$4)*(EDF[[Date]:[Date]]=Fitness[[#This Row],[Date]]), 0)),"")</f>
        <v/>
      </c>
      <c r="Y420" s="105" t="str">
        <f t="shared" si="9"/>
        <v/>
      </c>
      <c r="Z420" s="5" t="str" cm="1">
        <f t="array" ref="Z420">IFERROR(INDEX(RPE[[Investissement du jour]:[Investissement du jour]], MATCH(1, (RPE[[Nom]:[Nom]]=$D$4)*(RPE[[Date]:[Date]]=Fitness[[#This Row],[Date]]), 0)), "")</f>
        <v/>
      </c>
      <c r="AB420" s="4"/>
      <c r="AC420" s="4"/>
      <c r="AF420" s="4"/>
      <c r="AG420" s="4"/>
      <c r="AH420" s="4"/>
      <c r="AI420" s="4"/>
      <c r="AJ420" s="4"/>
      <c r="AL420" s="4"/>
      <c r="AM420" s="4"/>
      <c r="AP420" s="4"/>
      <c r="AQ420" s="4"/>
      <c r="AR420" s="4"/>
      <c r="AS420" s="4"/>
      <c r="AT420" s="4"/>
      <c r="AU420" s="4"/>
      <c r="AV420" s="4"/>
    </row>
    <row r="421" spans="3:48" x14ac:dyDescent="0.2">
      <c r="C421" s="95">
        <f t="shared" si="267"/>
        <v>45416</v>
      </c>
      <c r="D421" s="96">
        <v>45416</v>
      </c>
      <c r="E421" s="106" cm="1">
        <f t="array" ref="E421">IFERROR(INDEX(RPE[[sRPE_tot]:[sRPE_tot]], MATCH(1, (RPE[[Nom]:[Nom]]=$D$4)*(RPE[[Date]:[Date]]=Fitness[[#This Row],[Date]]), 0)), 0)</f>
        <v>0</v>
      </c>
      <c r="F421" s="106">
        <f t="shared" si="280"/>
        <v>0</v>
      </c>
      <c r="G421" s="106">
        <f t="shared" si="281"/>
        <v>0</v>
      </c>
      <c r="H421" s="106">
        <f t="shared" si="282"/>
        <v>0</v>
      </c>
      <c r="I421" s="106">
        <f>IFERROR(Fitness[[#This Row],[Charge moy]]/Fitness[[#This Row],[ET (SD)]], 0)</f>
        <v>0</v>
      </c>
      <c r="J421" s="106">
        <f>IFERROR(Fitness[[#This Row],[Charge hebdo]]*Fitness[[#This Row],[Monotonie]], 0)</f>
        <v>0</v>
      </c>
      <c r="K421" s="106">
        <f>IFERROR(Fitness[[#This Row],[Charge hebdo]]-Fitness[[#This Row],[Fatigue]], 0)</f>
        <v>0</v>
      </c>
      <c r="L421" s="105" t="str" cm="1">
        <f t="array" ref="L421">IFERROR(INDEX(EDF[[Total EDF]:[Total EDF]], MATCH(1, (EDF[[Nom]:[Nom]]=$D$4)*(EDF[[Date]:[Date]]=Fitness[[#This Row],[Date]]), 0)),"")</f>
        <v/>
      </c>
      <c r="M421" s="105" t="str">
        <f t="shared" si="266"/>
        <v/>
      </c>
      <c r="N421" s="105" t="str" cm="1">
        <f t="array" ref="N421">IFERROR(INDEX(EDF[[Humeur]:[Humeur]], MATCH(1, (EDF[[Nom]:[Nom]]=$D$4)*(EDF[[Date]:[Date]]=Fitness[[#This Row],[Date]]), 0)),"")</f>
        <v/>
      </c>
      <c r="O421" s="105" t="str">
        <f t="shared" si="4"/>
        <v/>
      </c>
      <c r="P421" s="105" t="str" cm="1">
        <f t="array" ref="P421">IFERROR(INDEX(EDF[[Stress]:[Stress]], MATCH(1, (EDF[[Nom]:[Nom]]=$D$4)*(EDF[[Date]:[Date]]=Fitness[[#This Row],[Date]]), 0)),"")</f>
        <v/>
      </c>
      <c r="Q421" s="105" t="str">
        <f t="shared" si="5"/>
        <v/>
      </c>
      <c r="R421" s="105" t="str" cm="1">
        <f t="array" ref="R421">IFERROR(INDEX(EDF[[Sommeil]:[Sommeil]], MATCH(1, (EDF[[Nom]:[Nom]]=$D$4)*(EDF[[Date]:[Date]]=Fitness[[#This Row],[Date]]), 0)),"")</f>
        <v/>
      </c>
      <c r="S421" s="105" t="str">
        <f t="shared" si="6"/>
        <v/>
      </c>
      <c r="T421" s="105" t="str" cm="1">
        <f t="array" ref="T421">IFERROR(INDEX(EDF[[Etat Physique]:[Etat Physique]], MATCH(1, (EDF[[Nom]:[Nom]]=$D$4)*(EDF[[Date]:[Date]]=Fitness[[#This Row],[Date]]), 0)),"")</f>
        <v/>
      </c>
      <c r="U421" s="105" t="str">
        <f t="shared" si="7"/>
        <v/>
      </c>
      <c r="V421" s="105" t="str" cm="1">
        <f t="array" ref="V421">IFERROR(INDEX(EDF[[Hydratation]:[Hydratation]], MATCH(1, (EDF[[Nom]:[Nom]]=$D$4)*(EDF[[Date]:[Date]]=Fitness[[#This Row],[Date]]), 0)),"")</f>
        <v/>
      </c>
      <c r="W421" s="105" t="str">
        <f t="shared" si="8"/>
        <v/>
      </c>
      <c r="X421" s="105" t="str" cm="1">
        <f t="array" ref="X421">IFERROR(INDEX(EDF[[Nutrition]:[Nutrition]], MATCH(1, (EDF[[Nom]:[Nom]]=$D$4)*(EDF[[Date]:[Date]]=Fitness[[#This Row],[Date]]), 0)),"")</f>
        <v/>
      </c>
      <c r="Y421" s="105" t="str">
        <f t="shared" si="9"/>
        <v/>
      </c>
      <c r="Z421" s="5" t="str" cm="1">
        <f t="array" ref="Z421">IFERROR(INDEX(RPE[[Investissement du jour]:[Investissement du jour]], MATCH(1, (RPE[[Nom]:[Nom]]=$D$4)*(RPE[[Date]:[Date]]=Fitness[[#This Row],[Date]]), 0)), "")</f>
        <v/>
      </c>
      <c r="AB421" s="4"/>
      <c r="AC421" s="4"/>
      <c r="AF421" s="4"/>
      <c r="AG421" s="4"/>
      <c r="AH421" s="4"/>
      <c r="AI421" s="4"/>
      <c r="AJ421" s="4"/>
      <c r="AL421" s="4"/>
      <c r="AM421" s="4"/>
      <c r="AP421" s="4"/>
      <c r="AQ421" s="4"/>
      <c r="AR421" s="4"/>
      <c r="AS421" s="4"/>
      <c r="AT421" s="4"/>
      <c r="AU421" s="4"/>
      <c r="AV421" s="4"/>
    </row>
    <row r="422" spans="3:48" x14ac:dyDescent="0.2">
      <c r="C422" s="95">
        <f t="shared" si="267"/>
        <v>45417</v>
      </c>
      <c r="D422" s="96">
        <v>45417</v>
      </c>
      <c r="E422" s="106" cm="1">
        <f t="array" ref="E422">IFERROR(INDEX(RPE[[sRPE_tot]:[sRPE_tot]], MATCH(1, (RPE[[Nom]:[Nom]]=$D$4)*(RPE[[Date]:[Date]]=Fitness[[#This Row],[Date]]), 0)), 0)</f>
        <v>0</v>
      </c>
      <c r="F422" s="106">
        <f t="shared" si="280"/>
        <v>0</v>
      </c>
      <c r="G422" s="106">
        <f t="shared" si="281"/>
        <v>0</v>
      </c>
      <c r="H422" s="106">
        <f t="shared" si="282"/>
        <v>0</v>
      </c>
      <c r="I422" s="106">
        <f>IFERROR(Fitness[[#This Row],[Charge moy]]/Fitness[[#This Row],[ET (SD)]], 0)</f>
        <v>0</v>
      </c>
      <c r="J422" s="106">
        <f>IFERROR(Fitness[[#This Row],[Charge hebdo]]*Fitness[[#This Row],[Monotonie]], 0)</f>
        <v>0</v>
      </c>
      <c r="K422" s="106">
        <f>IFERROR(Fitness[[#This Row],[Charge hebdo]]-Fitness[[#This Row],[Fatigue]], 0)</f>
        <v>0</v>
      </c>
      <c r="L422" s="105" t="str" cm="1">
        <f t="array" ref="L422">IFERROR(INDEX(EDF[[Total EDF]:[Total EDF]], MATCH(1, (EDF[[Nom]:[Nom]]=$D$4)*(EDF[[Date]:[Date]]=Fitness[[#This Row],[Date]]), 0)),"")</f>
        <v/>
      </c>
      <c r="M422" s="105" t="str">
        <f t="shared" si="266"/>
        <v/>
      </c>
      <c r="N422" s="105" t="str" cm="1">
        <f t="array" ref="N422">IFERROR(INDEX(EDF[[Humeur]:[Humeur]], MATCH(1, (EDF[[Nom]:[Nom]]=$D$4)*(EDF[[Date]:[Date]]=Fitness[[#This Row],[Date]]), 0)),"")</f>
        <v/>
      </c>
      <c r="O422" s="105" t="str">
        <f t="shared" ref="O422" si="319">IFERROR(AVERAGE(N415:N421), "")</f>
        <v/>
      </c>
      <c r="P422" s="105" t="str" cm="1">
        <f t="array" ref="P422">IFERROR(INDEX(EDF[[Stress]:[Stress]], MATCH(1, (EDF[[Nom]:[Nom]]=$D$4)*(EDF[[Date]:[Date]]=Fitness[[#This Row],[Date]]), 0)),"")</f>
        <v/>
      </c>
      <c r="Q422" s="105" t="str">
        <f t="shared" ref="Q422" si="320">IFERROR(AVERAGE(P415:P421), "")</f>
        <v/>
      </c>
      <c r="R422" s="105" t="str" cm="1">
        <f t="array" ref="R422">IFERROR(INDEX(EDF[[Sommeil]:[Sommeil]], MATCH(1, (EDF[[Nom]:[Nom]]=$D$4)*(EDF[[Date]:[Date]]=Fitness[[#This Row],[Date]]), 0)),"")</f>
        <v/>
      </c>
      <c r="S422" s="105" t="str">
        <f t="shared" ref="S422" si="321">IFERROR(AVERAGE(R415:R421), "")</f>
        <v/>
      </c>
      <c r="T422" s="105" t="str" cm="1">
        <f t="array" ref="T422">IFERROR(INDEX(EDF[[Etat Physique]:[Etat Physique]], MATCH(1, (EDF[[Nom]:[Nom]]=$D$4)*(EDF[[Date]:[Date]]=Fitness[[#This Row],[Date]]), 0)),"")</f>
        <v/>
      </c>
      <c r="U422" s="105" t="str">
        <f t="shared" ref="U422" si="322">IFERROR(AVERAGE(T415:T421), "")</f>
        <v/>
      </c>
      <c r="V422" s="105" t="str" cm="1">
        <f t="array" ref="V422">IFERROR(INDEX(EDF[[Hydratation]:[Hydratation]], MATCH(1, (EDF[[Nom]:[Nom]]=$D$4)*(EDF[[Date]:[Date]]=Fitness[[#This Row],[Date]]), 0)),"")</f>
        <v/>
      </c>
      <c r="W422" s="105" t="str">
        <f t="shared" ref="W422" si="323">IFERROR(AVERAGE(V415:V421), "")</f>
        <v/>
      </c>
      <c r="X422" s="105" t="str" cm="1">
        <f t="array" ref="X422">IFERROR(INDEX(EDF[[Nutrition]:[Nutrition]], MATCH(1, (EDF[[Nom]:[Nom]]=$D$4)*(EDF[[Date]:[Date]]=Fitness[[#This Row],[Date]]), 0)),"")</f>
        <v/>
      </c>
      <c r="Y422" s="105" t="str">
        <f t="shared" ref="Y422" si="324">IFERROR(AVERAGE(X415:X421), "")</f>
        <v/>
      </c>
      <c r="Z422" s="5" t="str" cm="1">
        <f t="array" ref="Z422">IFERROR(INDEX(RPE[[Investissement du jour]:[Investissement du jour]], MATCH(1, (RPE[[Nom]:[Nom]]=$D$4)*(RPE[[Date]:[Date]]=Fitness[[#This Row],[Date]]), 0)), "")</f>
        <v/>
      </c>
      <c r="AB422" s="4"/>
      <c r="AC422" s="4"/>
      <c r="AF422" s="4"/>
      <c r="AG422" s="4"/>
      <c r="AH422" s="4"/>
      <c r="AI422" s="4"/>
      <c r="AJ422" s="4"/>
      <c r="AL422" s="4"/>
      <c r="AM422" s="4"/>
      <c r="AP422" s="4"/>
      <c r="AQ422" s="4"/>
      <c r="AR422" s="4"/>
      <c r="AS422" s="4"/>
      <c r="AT422" s="4"/>
      <c r="AU422" s="4"/>
      <c r="AV422" s="4"/>
    </row>
    <row r="423" spans="3:48" x14ac:dyDescent="0.2">
      <c r="C423" s="95">
        <f t="shared" si="267"/>
        <v>45418</v>
      </c>
      <c r="D423" s="96">
        <v>45418</v>
      </c>
      <c r="E423" s="106" cm="1">
        <f t="array" ref="E423">IFERROR(INDEX(RPE[[sRPE_tot]:[sRPE_tot]], MATCH(1, (RPE[[Nom]:[Nom]]=$D$4)*(RPE[[Date]:[Date]]=Fitness[[#This Row],[Date]]), 0)), 0)</f>
        <v>0</v>
      </c>
      <c r="F423" s="106">
        <f t="shared" si="280"/>
        <v>0</v>
      </c>
      <c r="G423" s="106">
        <f t="shared" si="281"/>
        <v>0</v>
      </c>
      <c r="H423" s="106">
        <f t="shared" si="282"/>
        <v>0</v>
      </c>
      <c r="I423" s="106">
        <f>IFERROR(Fitness[[#This Row],[Charge moy]]/Fitness[[#This Row],[ET (SD)]], 0)</f>
        <v>0</v>
      </c>
      <c r="J423" s="106">
        <f>IFERROR(Fitness[[#This Row],[Charge hebdo]]*Fitness[[#This Row],[Monotonie]], 0)</f>
        <v>0</v>
      </c>
      <c r="K423" s="106">
        <f>IFERROR(Fitness[[#This Row],[Charge hebdo]]-Fitness[[#This Row],[Fatigue]], 0)</f>
        <v>0</v>
      </c>
      <c r="L423" s="105" t="str" cm="1">
        <f t="array" ref="L423">IFERROR(INDEX(EDF[[Total EDF]:[Total EDF]], MATCH(1, (EDF[[Nom]:[Nom]]=$D$4)*(EDF[[Date]:[Date]]=Fitness[[#This Row],[Date]]), 0)),"")</f>
        <v/>
      </c>
      <c r="M423" s="105" t="str">
        <f t="shared" si="266"/>
        <v/>
      </c>
      <c r="N423" s="105" t="str" cm="1">
        <f t="array" ref="N423">IFERROR(INDEX(EDF[[Humeur]:[Humeur]], MATCH(1, (EDF[[Nom]:[Nom]]=$D$4)*(EDF[[Date]:[Date]]=Fitness[[#This Row],[Date]]), 0)),"")</f>
        <v/>
      </c>
      <c r="O423" s="105" t="str">
        <f t="shared" si="4"/>
        <v/>
      </c>
      <c r="P423" s="105" t="str" cm="1">
        <f t="array" ref="P423">IFERROR(INDEX(EDF[[Stress]:[Stress]], MATCH(1, (EDF[[Nom]:[Nom]]=$D$4)*(EDF[[Date]:[Date]]=Fitness[[#This Row],[Date]]), 0)),"")</f>
        <v/>
      </c>
      <c r="Q423" s="105" t="str">
        <f t="shared" si="5"/>
        <v/>
      </c>
      <c r="R423" s="105" t="str" cm="1">
        <f t="array" ref="R423">IFERROR(INDEX(EDF[[Sommeil]:[Sommeil]], MATCH(1, (EDF[[Nom]:[Nom]]=$D$4)*(EDF[[Date]:[Date]]=Fitness[[#This Row],[Date]]), 0)),"")</f>
        <v/>
      </c>
      <c r="S423" s="105" t="str">
        <f t="shared" si="6"/>
        <v/>
      </c>
      <c r="T423" s="105" t="str" cm="1">
        <f t="array" ref="T423">IFERROR(INDEX(EDF[[Etat Physique]:[Etat Physique]], MATCH(1, (EDF[[Nom]:[Nom]]=$D$4)*(EDF[[Date]:[Date]]=Fitness[[#This Row],[Date]]), 0)),"")</f>
        <v/>
      </c>
      <c r="U423" s="105" t="str">
        <f t="shared" si="7"/>
        <v/>
      </c>
      <c r="V423" s="105" t="str" cm="1">
        <f t="array" ref="V423">IFERROR(INDEX(EDF[[Hydratation]:[Hydratation]], MATCH(1, (EDF[[Nom]:[Nom]]=$D$4)*(EDF[[Date]:[Date]]=Fitness[[#This Row],[Date]]), 0)),"")</f>
        <v/>
      </c>
      <c r="W423" s="105" t="str">
        <f t="shared" si="8"/>
        <v/>
      </c>
      <c r="X423" s="105" t="str" cm="1">
        <f t="array" ref="X423">IFERROR(INDEX(EDF[[Nutrition]:[Nutrition]], MATCH(1, (EDF[[Nom]:[Nom]]=$D$4)*(EDF[[Date]:[Date]]=Fitness[[#This Row],[Date]]), 0)),"")</f>
        <v/>
      </c>
      <c r="Y423" s="105" t="str">
        <f t="shared" si="9"/>
        <v/>
      </c>
      <c r="Z423" s="5" t="str" cm="1">
        <f t="array" ref="Z423">IFERROR(INDEX(RPE[[Investissement du jour]:[Investissement du jour]], MATCH(1, (RPE[[Nom]:[Nom]]=$D$4)*(RPE[[Date]:[Date]]=Fitness[[#This Row],[Date]]), 0)), "")</f>
        <v/>
      </c>
      <c r="AB423" s="4"/>
      <c r="AC423" s="4"/>
      <c r="AF423" s="4"/>
      <c r="AG423" s="4"/>
      <c r="AH423" s="4"/>
      <c r="AI423" s="4"/>
      <c r="AJ423" s="4"/>
      <c r="AL423" s="4"/>
      <c r="AM423" s="4"/>
      <c r="AP423" s="4"/>
      <c r="AQ423" s="4"/>
      <c r="AR423" s="4"/>
      <c r="AS423" s="4"/>
      <c r="AT423" s="4"/>
      <c r="AU423" s="4"/>
      <c r="AV423" s="4"/>
    </row>
    <row r="424" spans="3:48" x14ac:dyDescent="0.2">
      <c r="C424" s="95">
        <f t="shared" si="267"/>
        <v>45419</v>
      </c>
      <c r="D424" s="96">
        <v>45419</v>
      </c>
      <c r="E424" s="106" cm="1">
        <f t="array" ref="E424">IFERROR(INDEX(RPE[[sRPE_tot]:[sRPE_tot]], MATCH(1, (RPE[[Nom]:[Nom]]=$D$4)*(RPE[[Date]:[Date]]=Fitness[[#This Row],[Date]]), 0)), 0)</f>
        <v>0</v>
      </c>
      <c r="F424" s="106">
        <f t="shared" si="280"/>
        <v>0</v>
      </c>
      <c r="G424" s="106">
        <f t="shared" si="281"/>
        <v>0</v>
      </c>
      <c r="H424" s="106">
        <f t="shared" si="282"/>
        <v>0</v>
      </c>
      <c r="I424" s="106">
        <f>IFERROR(Fitness[[#This Row],[Charge moy]]/Fitness[[#This Row],[ET (SD)]], 0)</f>
        <v>0</v>
      </c>
      <c r="J424" s="106">
        <f>IFERROR(Fitness[[#This Row],[Charge hebdo]]*Fitness[[#This Row],[Monotonie]], 0)</f>
        <v>0</v>
      </c>
      <c r="K424" s="106">
        <f>IFERROR(Fitness[[#This Row],[Charge hebdo]]-Fitness[[#This Row],[Fatigue]], 0)</f>
        <v>0</v>
      </c>
      <c r="L424" s="105" t="str" cm="1">
        <f t="array" ref="L424">IFERROR(INDEX(EDF[[Total EDF]:[Total EDF]], MATCH(1, (EDF[[Nom]:[Nom]]=$D$4)*(EDF[[Date]:[Date]]=Fitness[[#This Row],[Date]]), 0)),"")</f>
        <v/>
      </c>
      <c r="M424" s="105" t="str">
        <f t="shared" si="266"/>
        <v/>
      </c>
      <c r="N424" s="105" t="str" cm="1">
        <f t="array" ref="N424">IFERROR(INDEX(EDF[[Humeur]:[Humeur]], MATCH(1, (EDF[[Nom]:[Nom]]=$D$4)*(EDF[[Date]:[Date]]=Fitness[[#This Row],[Date]]), 0)),"")</f>
        <v/>
      </c>
      <c r="O424" s="105" t="str">
        <f t="shared" ref="O424" si="325">IFERROR(AVERAGE(N417:N423), "")</f>
        <v/>
      </c>
      <c r="P424" s="105" t="str" cm="1">
        <f t="array" ref="P424">IFERROR(INDEX(EDF[[Stress]:[Stress]], MATCH(1, (EDF[[Nom]:[Nom]]=$D$4)*(EDF[[Date]:[Date]]=Fitness[[#This Row],[Date]]), 0)),"")</f>
        <v/>
      </c>
      <c r="Q424" s="105" t="str">
        <f t="shared" ref="Q424" si="326">IFERROR(AVERAGE(P417:P423), "")</f>
        <v/>
      </c>
      <c r="R424" s="105" t="str" cm="1">
        <f t="array" ref="R424">IFERROR(INDEX(EDF[[Sommeil]:[Sommeil]], MATCH(1, (EDF[[Nom]:[Nom]]=$D$4)*(EDF[[Date]:[Date]]=Fitness[[#This Row],[Date]]), 0)),"")</f>
        <v/>
      </c>
      <c r="S424" s="105" t="str">
        <f t="shared" ref="S424" si="327">IFERROR(AVERAGE(R417:R423), "")</f>
        <v/>
      </c>
      <c r="T424" s="105" t="str" cm="1">
        <f t="array" ref="T424">IFERROR(INDEX(EDF[[Etat Physique]:[Etat Physique]], MATCH(1, (EDF[[Nom]:[Nom]]=$D$4)*(EDF[[Date]:[Date]]=Fitness[[#This Row],[Date]]), 0)),"")</f>
        <v/>
      </c>
      <c r="U424" s="105" t="str">
        <f t="shared" ref="U424" si="328">IFERROR(AVERAGE(T417:T423), "")</f>
        <v/>
      </c>
      <c r="V424" s="105" t="str" cm="1">
        <f t="array" ref="V424">IFERROR(INDEX(EDF[[Hydratation]:[Hydratation]], MATCH(1, (EDF[[Nom]:[Nom]]=$D$4)*(EDF[[Date]:[Date]]=Fitness[[#This Row],[Date]]), 0)),"")</f>
        <v/>
      </c>
      <c r="W424" s="105" t="str">
        <f t="shared" ref="W424" si="329">IFERROR(AVERAGE(V417:V423), "")</f>
        <v/>
      </c>
      <c r="X424" s="105" t="str" cm="1">
        <f t="array" ref="X424">IFERROR(INDEX(EDF[[Nutrition]:[Nutrition]], MATCH(1, (EDF[[Nom]:[Nom]]=$D$4)*(EDF[[Date]:[Date]]=Fitness[[#This Row],[Date]]), 0)),"")</f>
        <v/>
      </c>
      <c r="Y424" s="105" t="str">
        <f t="shared" ref="Y424" si="330">IFERROR(AVERAGE(X417:X423), "")</f>
        <v/>
      </c>
      <c r="Z424" s="5" t="str" cm="1">
        <f t="array" ref="Z424">IFERROR(INDEX(RPE[[Investissement du jour]:[Investissement du jour]], MATCH(1, (RPE[[Nom]:[Nom]]=$D$4)*(RPE[[Date]:[Date]]=Fitness[[#This Row],[Date]]), 0)), "")</f>
        <v/>
      </c>
      <c r="AB424" s="4"/>
      <c r="AC424" s="4"/>
      <c r="AF424" s="4"/>
      <c r="AG424" s="4"/>
      <c r="AH424" s="4"/>
      <c r="AI424" s="4"/>
      <c r="AJ424" s="4"/>
      <c r="AL424" s="4"/>
      <c r="AM424" s="4"/>
      <c r="AP424" s="4"/>
      <c r="AQ424" s="4"/>
      <c r="AR424" s="4"/>
      <c r="AS424" s="4"/>
      <c r="AT424" s="4"/>
      <c r="AU424" s="4"/>
      <c r="AV424" s="4"/>
    </row>
    <row r="425" spans="3:48" x14ac:dyDescent="0.2">
      <c r="C425" s="95">
        <f t="shared" si="267"/>
        <v>45420</v>
      </c>
      <c r="D425" s="96">
        <v>45420</v>
      </c>
      <c r="E425" s="106" cm="1">
        <f t="array" ref="E425">IFERROR(INDEX(RPE[[sRPE_tot]:[sRPE_tot]], MATCH(1, (RPE[[Nom]:[Nom]]=$D$4)*(RPE[[Date]:[Date]]=Fitness[[#This Row],[Date]]), 0)), 0)</f>
        <v>0</v>
      </c>
      <c r="F425" s="106">
        <f t="shared" si="280"/>
        <v>0</v>
      </c>
      <c r="G425" s="106">
        <f t="shared" si="281"/>
        <v>0</v>
      </c>
      <c r="H425" s="106">
        <f t="shared" si="282"/>
        <v>0</v>
      </c>
      <c r="I425" s="106">
        <f>IFERROR(Fitness[[#This Row],[Charge moy]]/Fitness[[#This Row],[ET (SD)]], 0)</f>
        <v>0</v>
      </c>
      <c r="J425" s="106">
        <f>IFERROR(Fitness[[#This Row],[Charge hebdo]]*Fitness[[#This Row],[Monotonie]], 0)</f>
        <v>0</v>
      </c>
      <c r="K425" s="106">
        <f>IFERROR(Fitness[[#This Row],[Charge hebdo]]-Fitness[[#This Row],[Fatigue]], 0)</f>
        <v>0</v>
      </c>
      <c r="L425" s="105" t="str" cm="1">
        <f t="array" ref="L425">IFERROR(INDEX(EDF[[Total EDF]:[Total EDF]], MATCH(1, (EDF[[Nom]:[Nom]]=$D$4)*(EDF[[Date]:[Date]]=Fitness[[#This Row],[Date]]), 0)),"")</f>
        <v/>
      </c>
      <c r="M425" s="105" t="str">
        <f t="shared" si="266"/>
        <v/>
      </c>
      <c r="N425" s="105" t="str" cm="1">
        <f t="array" ref="N425">IFERROR(INDEX(EDF[[Humeur]:[Humeur]], MATCH(1, (EDF[[Nom]:[Nom]]=$D$4)*(EDF[[Date]:[Date]]=Fitness[[#This Row],[Date]]), 0)),"")</f>
        <v/>
      </c>
      <c r="O425" s="105" t="str">
        <f t="shared" si="4"/>
        <v/>
      </c>
      <c r="P425" s="105" t="str" cm="1">
        <f t="array" ref="P425">IFERROR(INDEX(EDF[[Stress]:[Stress]], MATCH(1, (EDF[[Nom]:[Nom]]=$D$4)*(EDF[[Date]:[Date]]=Fitness[[#This Row],[Date]]), 0)),"")</f>
        <v/>
      </c>
      <c r="Q425" s="105" t="str">
        <f t="shared" si="5"/>
        <v/>
      </c>
      <c r="R425" s="105" t="str" cm="1">
        <f t="array" ref="R425">IFERROR(INDEX(EDF[[Sommeil]:[Sommeil]], MATCH(1, (EDF[[Nom]:[Nom]]=$D$4)*(EDF[[Date]:[Date]]=Fitness[[#This Row],[Date]]), 0)),"")</f>
        <v/>
      </c>
      <c r="S425" s="105" t="str">
        <f t="shared" si="6"/>
        <v/>
      </c>
      <c r="T425" s="105" t="str" cm="1">
        <f t="array" ref="T425">IFERROR(INDEX(EDF[[Etat Physique]:[Etat Physique]], MATCH(1, (EDF[[Nom]:[Nom]]=$D$4)*(EDF[[Date]:[Date]]=Fitness[[#This Row],[Date]]), 0)),"")</f>
        <v/>
      </c>
      <c r="U425" s="105" t="str">
        <f t="shared" si="7"/>
        <v/>
      </c>
      <c r="V425" s="105" t="str" cm="1">
        <f t="array" ref="V425">IFERROR(INDEX(EDF[[Hydratation]:[Hydratation]], MATCH(1, (EDF[[Nom]:[Nom]]=$D$4)*(EDF[[Date]:[Date]]=Fitness[[#This Row],[Date]]), 0)),"")</f>
        <v/>
      </c>
      <c r="W425" s="105" t="str">
        <f t="shared" si="8"/>
        <v/>
      </c>
      <c r="X425" s="105" t="str" cm="1">
        <f t="array" ref="X425">IFERROR(INDEX(EDF[[Nutrition]:[Nutrition]], MATCH(1, (EDF[[Nom]:[Nom]]=$D$4)*(EDF[[Date]:[Date]]=Fitness[[#This Row],[Date]]), 0)),"")</f>
        <v/>
      </c>
      <c r="Y425" s="105" t="str">
        <f t="shared" si="9"/>
        <v/>
      </c>
      <c r="Z425" s="5" t="str" cm="1">
        <f t="array" ref="Z425">IFERROR(INDEX(RPE[[Investissement du jour]:[Investissement du jour]], MATCH(1, (RPE[[Nom]:[Nom]]=$D$4)*(RPE[[Date]:[Date]]=Fitness[[#This Row],[Date]]), 0)), "")</f>
        <v/>
      </c>
      <c r="AB425" s="4"/>
      <c r="AC425" s="4"/>
      <c r="AF425" s="4"/>
      <c r="AG425" s="4"/>
      <c r="AH425" s="4"/>
      <c r="AI425" s="4"/>
      <c r="AJ425" s="4"/>
      <c r="AL425" s="4"/>
      <c r="AM425" s="4"/>
      <c r="AP425" s="4"/>
      <c r="AQ425" s="4"/>
      <c r="AR425" s="4"/>
      <c r="AS425" s="4"/>
      <c r="AT425" s="4"/>
      <c r="AU425" s="4"/>
      <c r="AV425" s="4"/>
    </row>
    <row r="426" spans="3:48" x14ac:dyDescent="0.2">
      <c r="C426" s="95">
        <f t="shared" si="267"/>
        <v>45421</v>
      </c>
      <c r="D426" s="96">
        <v>45421</v>
      </c>
      <c r="E426" s="106" cm="1">
        <f t="array" ref="E426">IFERROR(INDEX(RPE[[sRPE_tot]:[sRPE_tot]], MATCH(1, (RPE[[Nom]:[Nom]]=$D$4)*(RPE[[Date]:[Date]]=Fitness[[#This Row],[Date]]), 0)), 0)</f>
        <v>0</v>
      </c>
      <c r="F426" s="106">
        <f t="shared" si="280"/>
        <v>0</v>
      </c>
      <c r="G426" s="106">
        <f t="shared" si="281"/>
        <v>0</v>
      </c>
      <c r="H426" s="106">
        <f t="shared" si="282"/>
        <v>0</v>
      </c>
      <c r="I426" s="106">
        <f>IFERROR(Fitness[[#This Row],[Charge moy]]/Fitness[[#This Row],[ET (SD)]], 0)</f>
        <v>0</v>
      </c>
      <c r="J426" s="106">
        <f>IFERROR(Fitness[[#This Row],[Charge hebdo]]*Fitness[[#This Row],[Monotonie]], 0)</f>
        <v>0</v>
      </c>
      <c r="K426" s="106">
        <f>IFERROR(Fitness[[#This Row],[Charge hebdo]]-Fitness[[#This Row],[Fatigue]], 0)</f>
        <v>0</v>
      </c>
      <c r="L426" s="105" t="str" cm="1">
        <f t="array" ref="L426">IFERROR(INDEX(EDF[[Total EDF]:[Total EDF]], MATCH(1, (EDF[[Nom]:[Nom]]=$D$4)*(EDF[[Date]:[Date]]=Fitness[[#This Row],[Date]]), 0)),"")</f>
        <v/>
      </c>
      <c r="M426" s="105" t="str">
        <f t="shared" si="266"/>
        <v/>
      </c>
      <c r="N426" s="105" t="str" cm="1">
        <f t="array" ref="N426">IFERROR(INDEX(EDF[[Humeur]:[Humeur]], MATCH(1, (EDF[[Nom]:[Nom]]=$D$4)*(EDF[[Date]:[Date]]=Fitness[[#This Row],[Date]]), 0)),"")</f>
        <v/>
      </c>
      <c r="O426" s="105" t="str">
        <f t="shared" si="4"/>
        <v/>
      </c>
      <c r="P426" s="105" t="str" cm="1">
        <f t="array" ref="P426">IFERROR(INDEX(EDF[[Stress]:[Stress]], MATCH(1, (EDF[[Nom]:[Nom]]=$D$4)*(EDF[[Date]:[Date]]=Fitness[[#This Row],[Date]]), 0)),"")</f>
        <v/>
      </c>
      <c r="Q426" s="105" t="str">
        <f t="shared" si="5"/>
        <v/>
      </c>
      <c r="R426" s="105" t="str" cm="1">
        <f t="array" ref="R426">IFERROR(INDEX(EDF[[Sommeil]:[Sommeil]], MATCH(1, (EDF[[Nom]:[Nom]]=$D$4)*(EDF[[Date]:[Date]]=Fitness[[#This Row],[Date]]), 0)),"")</f>
        <v/>
      </c>
      <c r="S426" s="105" t="str">
        <f t="shared" si="6"/>
        <v/>
      </c>
      <c r="T426" s="105" t="str" cm="1">
        <f t="array" ref="T426">IFERROR(INDEX(EDF[[Etat Physique]:[Etat Physique]], MATCH(1, (EDF[[Nom]:[Nom]]=$D$4)*(EDF[[Date]:[Date]]=Fitness[[#This Row],[Date]]), 0)),"")</f>
        <v/>
      </c>
      <c r="U426" s="105" t="str">
        <f t="shared" si="7"/>
        <v/>
      </c>
      <c r="V426" s="105" t="str" cm="1">
        <f t="array" ref="V426">IFERROR(INDEX(EDF[[Hydratation]:[Hydratation]], MATCH(1, (EDF[[Nom]:[Nom]]=$D$4)*(EDF[[Date]:[Date]]=Fitness[[#This Row],[Date]]), 0)),"")</f>
        <v/>
      </c>
      <c r="W426" s="105" t="str">
        <f t="shared" si="8"/>
        <v/>
      </c>
      <c r="X426" s="105" t="str" cm="1">
        <f t="array" ref="X426">IFERROR(INDEX(EDF[[Nutrition]:[Nutrition]], MATCH(1, (EDF[[Nom]:[Nom]]=$D$4)*(EDF[[Date]:[Date]]=Fitness[[#This Row],[Date]]), 0)),"")</f>
        <v/>
      </c>
      <c r="Y426" s="105" t="str">
        <f t="shared" si="9"/>
        <v/>
      </c>
      <c r="Z426" s="5" t="str" cm="1">
        <f t="array" ref="Z426">IFERROR(INDEX(RPE[[Investissement du jour]:[Investissement du jour]], MATCH(1, (RPE[[Nom]:[Nom]]=$D$4)*(RPE[[Date]:[Date]]=Fitness[[#This Row],[Date]]), 0)), "")</f>
        <v/>
      </c>
      <c r="AB426" s="4"/>
      <c r="AC426" s="4"/>
      <c r="AF426" s="4"/>
      <c r="AG426" s="4"/>
      <c r="AH426" s="4"/>
      <c r="AI426" s="4"/>
      <c r="AJ426" s="4"/>
      <c r="AL426" s="4"/>
      <c r="AM426" s="4"/>
      <c r="AP426" s="4"/>
      <c r="AQ426" s="4"/>
      <c r="AR426" s="4"/>
      <c r="AS426" s="4"/>
      <c r="AT426" s="4"/>
      <c r="AU426" s="4"/>
      <c r="AV426" s="4"/>
    </row>
    <row r="427" spans="3:48" x14ac:dyDescent="0.2">
      <c r="C427" s="95">
        <f t="shared" si="267"/>
        <v>45422</v>
      </c>
      <c r="D427" s="96">
        <v>45422</v>
      </c>
      <c r="E427" s="106" cm="1">
        <f t="array" ref="E427">IFERROR(INDEX(RPE[[sRPE_tot]:[sRPE_tot]], MATCH(1, (RPE[[Nom]:[Nom]]=$D$4)*(RPE[[Date]:[Date]]=Fitness[[#This Row],[Date]]), 0)), 0)</f>
        <v>0</v>
      </c>
      <c r="F427" s="106">
        <f t="shared" si="280"/>
        <v>0</v>
      </c>
      <c r="G427" s="106">
        <f t="shared" si="281"/>
        <v>0</v>
      </c>
      <c r="H427" s="106">
        <f t="shared" si="282"/>
        <v>0</v>
      </c>
      <c r="I427" s="106">
        <f>IFERROR(Fitness[[#This Row],[Charge moy]]/Fitness[[#This Row],[ET (SD)]], 0)</f>
        <v>0</v>
      </c>
      <c r="J427" s="106">
        <f>IFERROR(Fitness[[#This Row],[Charge hebdo]]*Fitness[[#This Row],[Monotonie]], 0)</f>
        <v>0</v>
      </c>
      <c r="K427" s="106">
        <f>IFERROR(Fitness[[#This Row],[Charge hebdo]]-Fitness[[#This Row],[Fatigue]], 0)</f>
        <v>0</v>
      </c>
      <c r="L427" s="105" t="str" cm="1">
        <f t="array" ref="L427">IFERROR(INDEX(EDF[[Total EDF]:[Total EDF]], MATCH(1, (EDF[[Nom]:[Nom]]=$D$4)*(EDF[[Date]:[Date]]=Fitness[[#This Row],[Date]]), 0)),"")</f>
        <v/>
      </c>
      <c r="M427" s="105" t="str">
        <f t="shared" si="266"/>
        <v/>
      </c>
      <c r="N427" s="105" t="str" cm="1">
        <f t="array" ref="N427">IFERROR(INDEX(EDF[[Humeur]:[Humeur]], MATCH(1, (EDF[[Nom]:[Nom]]=$D$4)*(EDF[[Date]:[Date]]=Fitness[[#This Row],[Date]]), 0)),"")</f>
        <v/>
      </c>
      <c r="O427" s="105" t="str">
        <f t="shared" si="4"/>
        <v/>
      </c>
      <c r="P427" s="105" t="str" cm="1">
        <f t="array" ref="P427">IFERROR(INDEX(EDF[[Stress]:[Stress]], MATCH(1, (EDF[[Nom]:[Nom]]=$D$4)*(EDF[[Date]:[Date]]=Fitness[[#This Row],[Date]]), 0)),"")</f>
        <v/>
      </c>
      <c r="Q427" s="105" t="str">
        <f t="shared" si="5"/>
        <v/>
      </c>
      <c r="R427" s="105" t="str" cm="1">
        <f t="array" ref="R427">IFERROR(INDEX(EDF[[Sommeil]:[Sommeil]], MATCH(1, (EDF[[Nom]:[Nom]]=$D$4)*(EDF[[Date]:[Date]]=Fitness[[#This Row],[Date]]), 0)),"")</f>
        <v/>
      </c>
      <c r="S427" s="105" t="str">
        <f t="shared" si="6"/>
        <v/>
      </c>
      <c r="T427" s="105" t="str" cm="1">
        <f t="array" ref="T427">IFERROR(INDEX(EDF[[Etat Physique]:[Etat Physique]], MATCH(1, (EDF[[Nom]:[Nom]]=$D$4)*(EDF[[Date]:[Date]]=Fitness[[#This Row],[Date]]), 0)),"")</f>
        <v/>
      </c>
      <c r="U427" s="105" t="str">
        <f t="shared" si="7"/>
        <v/>
      </c>
      <c r="V427" s="105" t="str" cm="1">
        <f t="array" ref="V427">IFERROR(INDEX(EDF[[Hydratation]:[Hydratation]], MATCH(1, (EDF[[Nom]:[Nom]]=$D$4)*(EDF[[Date]:[Date]]=Fitness[[#This Row],[Date]]), 0)),"")</f>
        <v/>
      </c>
      <c r="W427" s="105" t="str">
        <f t="shared" si="8"/>
        <v/>
      </c>
      <c r="X427" s="105" t="str" cm="1">
        <f t="array" ref="X427">IFERROR(INDEX(EDF[[Nutrition]:[Nutrition]], MATCH(1, (EDF[[Nom]:[Nom]]=$D$4)*(EDF[[Date]:[Date]]=Fitness[[#This Row],[Date]]), 0)),"")</f>
        <v/>
      </c>
      <c r="Y427" s="105" t="str">
        <f t="shared" si="9"/>
        <v/>
      </c>
      <c r="Z427" s="5" t="str" cm="1">
        <f t="array" ref="Z427">IFERROR(INDEX(RPE[[Investissement du jour]:[Investissement du jour]], MATCH(1, (RPE[[Nom]:[Nom]]=$D$4)*(RPE[[Date]:[Date]]=Fitness[[#This Row],[Date]]), 0)), "")</f>
        <v/>
      </c>
      <c r="AB427" s="4"/>
      <c r="AC427" s="4"/>
      <c r="AF427" s="4"/>
      <c r="AG427" s="4"/>
      <c r="AH427" s="4"/>
      <c r="AI427" s="4"/>
      <c r="AJ427" s="4"/>
      <c r="AL427" s="4"/>
      <c r="AM427" s="4"/>
      <c r="AP427" s="4"/>
      <c r="AQ427" s="4"/>
      <c r="AR427" s="4"/>
      <c r="AS427" s="4"/>
      <c r="AT427" s="4"/>
      <c r="AU427" s="4"/>
      <c r="AV427" s="4"/>
    </row>
    <row r="428" spans="3:48" x14ac:dyDescent="0.2">
      <c r="C428" s="95">
        <f t="shared" si="267"/>
        <v>45423</v>
      </c>
      <c r="D428" s="96">
        <v>45423</v>
      </c>
      <c r="E428" s="106" cm="1">
        <f t="array" ref="E428">IFERROR(INDEX(RPE[[sRPE_tot]:[sRPE_tot]], MATCH(1, (RPE[[Nom]:[Nom]]=$D$4)*(RPE[[Date]:[Date]]=Fitness[[#This Row],[Date]]), 0)), 0)</f>
        <v>0</v>
      </c>
      <c r="F428" s="106">
        <f t="shared" si="280"/>
        <v>0</v>
      </c>
      <c r="G428" s="106">
        <f t="shared" si="281"/>
        <v>0</v>
      </c>
      <c r="H428" s="106">
        <f t="shared" si="282"/>
        <v>0</v>
      </c>
      <c r="I428" s="106">
        <f>IFERROR(Fitness[[#This Row],[Charge moy]]/Fitness[[#This Row],[ET (SD)]], 0)</f>
        <v>0</v>
      </c>
      <c r="J428" s="106">
        <f>IFERROR(Fitness[[#This Row],[Charge hebdo]]*Fitness[[#This Row],[Monotonie]], 0)</f>
        <v>0</v>
      </c>
      <c r="K428" s="106">
        <f>IFERROR(Fitness[[#This Row],[Charge hebdo]]-Fitness[[#This Row],[Fatigue]], 0)</f>
        <v>0</v>
      </c>
      <c r="L428" s="105" t="str" cm="1">
        <f t="array" ref="L428">IFERROR(INDEX(EDF[[Total EDF]:[Total EDF]], MATCH(1, (EDF[[Nom]:[Nom]]=$D$4)*(EDF[[Date]:[Date]]=Fitness[[#This Row],[Date]]), 0)),"")</f>
        <v/>
      </c>
      <c r="M428" s="105" t="str">
        <f t="shared" si="266"/>
        <v/>
      </c>
      <c r="N428" s="105" t="str" cm="1">
        <f t="array" ref="N428">IFERROR(INDEX(EDF[[Humeur]:[Humeur]], MATCH(1, (EDF[[Nom]:[Nom]]=$D$4)*(EDF[[Date]:[Date]]=Fitness[[#This Row],[Date]]), 0)),"")</f>
        <v/>
      </c>
      <c r="O428" s="105" t="str">
        <f t="shared" si="4"/>
        <v/>
      </c>
      <c r="P428" s="105" t="str" cm="1">
        <f t="array" ref="P428">IFERROR(INDEX(EDF[[Stress]:[Stress]], MATCH(1, (EDF[[Nom]:[Nom]]=$D$4)*(EDF[[Date]:[Date]]=Fitness[[#This Row],[Date]]), 0)),"")</f>
        <v/>
      </c>
      <c r="Q428" s="105" t="str">
        <f t="shared" si="5"/>
        <v/>
      </c>
      <c r="R428" s="105" t="str" cm="1">
        <f t="array" ref="R428">IFERROR(INDEX(EDF[[Sommeil]:[Sommeil]], MATCH(1, (EDF[[Nom]:[Nom]]=$D$4)*(EDF[[Date]:[Date]]=Fitness[[#This Row],[Date]]), 0)),"")</f>
        <v/>
      </c>
      <c r="S428" s="105" t="str">
        <f t="shared" si="6"/>
        <v/>
      </c>
      <c r="T428" s="105" t="str" cm="1">
        <f t="array" ref="T428">IFERROR(INDEX(EDF[[Etat Physique]:[Etat Physique]], MATCH(1, (EDF[[Nom]:[Nom]]=$D$4)*(EDF[[Date]:[Date]]=Fitness[[#This Row],[Date]]), 0)),"")</f>
        <v/>
      </c>
      <c r="U428" s="105" t="str">
        <f t="shared" si="7"/>
        <v/>
      </c>
      <c r="V428" s="105" t="str" cm="1">
        <f t="array" ref="V428">IFERROR(INDEX(EDF[[Hydratation]:[Hydratation]], MATCH(1, (EDF[[Nom]:[Nom]]=$D$4)*(EDF[[Date]:[Date]]=Fitness[[#This Row],[Date]]), 0)),"")</f>
        <v/>
      </c>
      <c r="W428" s="105" t="str">
        <f t="shared" si="8"/>
        <v/>
      </c>
      <c r="X428" s="105" t="str" cm="1">
        <f t="array" ref="X428">IFERROR(INDEX(EDF[[Nutrition]:[Nutrition]], MATCH(1, (EDF[[Nom]:[Nom]]=$D$4)*(EDF[[Date]:[Date]]=Fitness[[#This Row],[Date]]), 0)),"")</f>
        <v/>
      </c>
      <c r="Y428" s="105" t="str">
        <f t="shared" si="9"/>
        <v/>
      </c>
      <c r="Z428" s="5" t="str" cm="1">
        <f t="array" ref="Z428">IFERROR(INDEX(RPE[[Investissement du jour]:[Investissement du jour]], MATCH(1, (RPE[[Nom]:[Nom]]=$D$4)*(RPE[[Date]:[Date]]=Fitness[[#This Row],[Date]]), 0)), "")</f>
        <v/>
      </c>
      <c r="AB428" s="4"/>
      <c r="AC428" s="4"/>
      <c r="AF428" s="4"/>
      <c r="AG428" s="4"/>
      <c r="AH428" s="4"/>
      <c r="AI428" s="4"/>
      <c r="AJ428" s="4"/>
      <c r="AL428" s="4"/>
      <c r="AM428" s="4"/>
      <c r="AP428" s="4"/>
      <c r="AQ428" s="4"/>
      <c r="AR428" s="4"/>
      <c r="AS428" s="4"/>
      <c r="AT428" s="4"/>
      <c r="AU428" s="4"/>
      <c r="AV428" s="4"/>
    </row>
    <row r="429" spans="3:48" x14ac:dyDescent="0.2">
      <c r="C429" s="95">
        <f t="shared" si="267"/>
        <v>45424</v>
      </c>
      <c r="D429" s="96">
        <v>45424</v>
      </c>
      <c r="E429" s="106" cm="1">
        <f t="array" ref="E429">IFERROR(INDEX(RPE[[sRPE_tot]:[sRPE_tot]], MATCH(1, (RPE[[Nom]:[Nom]]=$D$4)*(RPE[[Date]:[Date]]=Fitness[[#This Row],[Date]]), 0)), 0)</f>
        <v>0</v>
      </c>
      <c r="F429" s="106">
        <f t="shared" si="280"/>
        <v>0</v>
      </c>
      <c r="G429" s="106">
        <f t="shared" si="281"/>
        <v>0</v>
      </c>
      <c r="H429" s="106">
        <f t="shared" si="282"/>
        <v>0</v>
      </c>
      <c r="I429" s="106">
        <f>IFERROR(Fitness[[#This Row],[Charge moy]]/Fitness[[#This Row],[ET (SD)]], 0)</f>
        <v>0</v>
      </c>
      <c r="J429" s="106">
        <f>IFERROR(Fitness[[#This Row],[Charge hebdo]]*Fitness[[#This Row],[Monotonie]], 0)</f>
        <v>0</v>
      </c>
      <c r="K429" s="106">
        <f>IFERROR(Fitness[[#This Row],[Charge hebdo]]-Fitness[[#This Row],[Fatigue]], 0)</f>
        <v>0</v>
      </c>
      <c r="L429" s="105" t="str" cm="1">
        <f t="array" ref="L429">IFERROR(INDEX(EDF[[Total EDF]:[Total EDF]], MATCH(1, (EDF[[Nom]:[Nom]]=$D$4)*(EDF[[Date]:[Date]]=Fitness[[#This Row],[Date]]), 0)),"")</f>
        <v/>
      </c>
      <c r="M429" s="105" t="str">
        <f t="shared" si="266"/>
        <v/>
      </c>
      <c r="N429" s="105" t="str" cm="1">
        <f t="array" ref="N429">IFERROR(INDEX(EDF[[Humeur]:[Humeur]], MATCH(1, (EDF[[Nom]:[Nom]]=$D$4)*(EDF[[Date]:[Date]]=Fitness[[#This Row],[Date]]), 0)),"")</f>
        <v/>
      </c>
      <c r="O429" s="105" t="str">
        <f t="shared" si="4"/>
        <v/>
      </c>
      <c r="P429" s="105" t="str" cm="1">
        <f t="array" ref="P429">IFERROR(INDEX(EDF[[Stress]:[Stress]], MATCH(1, (EDF[[Nom]:[Nom]]=$D$4)*(EDF[[Date]:[Date]]=Fitness[[#This Row],[Date]]), 0)),"")</f>
        <v/>
      </c>
      <c r="Q429" s="105" t="str">
        <f t="shared" si="5"/>
        <v/>
      </c>
      <c r="R429" s="105" t="str" cm="1">
        <f t="array" ref="R429">IFERROR(INDEX(EDF[[Sommeil]:[Sommeil]], MATCH(1, (EDF[[Nom]:[Nom]]=$D$4)*(EDF[[Date]:[Date]]=Fitness[[#This Row],[Date]]), 0)),"")</f>
        <v/>
      </c>
      <c r="S429" s="105" t="str">
        <f t="shared" si="6"/>
        <v/>
      </c>
      <c r="T429" s="105" t="str" cm="1">
        <f t="array" ref="T429">IFERROR(INDEX(EDF[[Etat Physique]:[Etat Physique]], MATCH(1, (EDF[[Nom]:[Nom]]=$D$4)*(EDF[[Date]:[Date]]=Fitness[[#This Row],[Date]]), 0)),"")</f>
        <v/>
      </c>
      <c r="U429" s="105" t="str">
        <f t="shared" si="7"/>
        <v/>
      </c>
      <c r="V429" s="105" t="str" cm="1">
        <f t="array" ref="V429">IFERROR(INDEX(EDF[[Hydratation]:[Hydratation]], MATCH(1, (EDF[[Nom]:[Nom]]=$D$4)*(EDF[[Date]:[Date]]=Fitness[[#This Row],[Date]]), 0)),"")</f>
        <v/>
      </c>
      <c r="W429" s="105" t="str">
        <f t="shared" si="8"/>
        <v/>
      </c>
      <c r="X429" s="105" t="str" cm="1">
        <f t="array" ref="X429">IFERROR(INDEX(EDF[[Nutrition]:[Nutrition]], MATCH(1, (EDF[[Nom]:[Nom]]=$D$4)*(EDF[[Date]:[Date]]=Fitness[[#This Row],[Date]]), 0)),"")</f>
        <v/>
      </c>
      <c r="Y429" s="105" t="str">
        <f t="shared" si="9"/>
        <v/>
      </c>
      <c r="Z429" s="5" t="str" cm="1">
        <f t="array" ref="Z429">IFERROR(INDEX(RPE[[Investissement du jour]:[Investissement du jour]], MATCH(1, (RPE[[Nom]:[Nom]]=$D$4)*(RPE[[Date]:[Date]]=Fitness[[#This Row],[Date]]), 0)), "")</f>
        <v/>
      </c>
      <c r="AB429" s="4"/>
      <c r="AC429" s="4"/>
      <c r="AF429" s="4"/>
      <c r="AG429" s="4"/>
      <c r="AH429" s="4"/>
      <c r="AI429" s="4"/>
      <c r="AJ429" s="4"/>
      <c r="AL429" s="4"/>
      <c r="AM429" s="4"/>
      <c r="AP429" s="4"/>
      <c r="AQ429" s="4"/>
      <c r="AR429" s="4"/>
      <c r="AS429" s="4"/>
      <c r="AT429" s="4"/>
      <c r="AU429" s="4"/>
      <c r="AV429" s="4"/>
    </row>
    <row r="430" spans="3:48" x14ac:dyDescent="0.2">
      <c r="C430" s="95">
        <f t="shared" si="267"/>
        <v>45425</v>
      </c>
      <c r="D430" s="96">
        <v>45425</v>
      </c>
      <c r="E430" s="106" cm="1">
        <f t="array" ref="E430">IFERROR(INDEX(RPE[[sRPE_tot]:[sRPE_tot]], MATCH(1, (RPE[[Nom]:[Nom]]=$D$4)*(RPE[[Date]:[Date]]=Fitness[[#This Row],[Date]]), 0)), 0)</f>
        <v>0</v>
      </c>
      <c r="F430" s="106">
        <f t="shared" si="280"/>
        <v>0</v>
      </c>
      <c r="G430" s="106">
        <f t="shared" si="281"/>
        <v>0</v>
      </c>
      <c r="H430" s="106">
        <f t="shared" si="282"/>
        <v>0</v>
      </c>
      <c r="I430" s="106">
        <f>IFERROR(Fitness[[#This Row],[Charge moy]]/Fitness[[#This Row],[ET (SD)]], 0)</f>
        <v>0</v>
      </c>
      <c r="J430" s="106">
        <f>IFERROR(Fitness[[#This Row],[Charge hebdo]]*Fitness[[#This Row],[Monotonie]], 0)</f>
        <v>0</v>
      </c>
      <c r="K430" s="106">
        <f>IFERROR(Fitness[[#This Row],[Charge hebdo]]-Fitness[[#This Row],[Fatigue]], 0)</f>
        <v>0</v>
      </c>
      <c r="L430" s="105" t="str" cm="1">
        <f t="array" ref="L430">IFERROR(INDEX(EDF[[Total EDF]:[Total EDF]], MATCH(1, (EDF[[Nom]:[Nom]]=$D$4)*(EDF[[Date]:[Date]]=Fitness[[#This Row],[Date]]), 0)),"")</f>
        <v/>
      </c>
      <c r="M430" s="105" t="str">
        <f t="shared" si="266"/>
        <v/>
      </c>
      <c r="N430" s="105" t="str" cm="1">
        <f t="array" ref="N430">IFERROR(INDEX(EDF[[Humeur]:[Humeur]], MATCH(1, (EDF[[Nom]:[Nom]]=$D$4)*(EDF[[Date]:[Date]]=Fitness[[#This Row],[Date]]), 0)),"")</f>
        <v/>
      </c>
      <c r="O430" s="105" t="str">
        <f t="shared" si="4"/>
        <v/>
      </c>
      <c r="P430" s="105" t="str" cm="1">
        <f t="array" ref="P430">IFERROR(INDEX(EDF[[Stress]:[Stress]], MATCH(1, (EDF[[Nom]:[Nom]]=$D$4)*(EDF[[Date]:[Date]]=Fitness[[#This Row],[Date]]), 0)),"")</f>
        <v/>
      </c>
      <c r="Q430" s="105" t="str">
        <f t="shared" si="5"/>
        <v/>
      </c>
      <c r="R430" s="105" t="str" cm="1">
        <f t="array" ref="R430">IFERROR(INDEX(EDF[[Sommeil]:[Sommeil]], MATCH(1, (EDF[[Nom]:[Nom]]=$D$4)*(EDF[[Date]:[Date]]=Fitness[[#This Row],[Date]]), 0)),"")</f>
        <v/>
      </c>
      <c r="S430" s="105" t="str">
        <f t="shared" si="6"/>
        <v/>
      </c>
      <c r="T430" s="105" t="str" cm="1">
        <f t="array" ref="T430">IFERROR(INDEX(EDF[[Etat Physique]:[Etat Physique]], MATCH(1, (EDF[[Nom]:[Nom]]=$D$4)*(EDF[[Date]:[Date]]=Fitness[[#This Row],[Date]]), 0)),"")</f>
        <v/>
      </c>
      <c r="U430" s="105" t="str">
        <f t="shared" si="7"/>
        <v/>
      </c>
      <c r="V430" s="105" t="str" cm="1">
        <f t="array" ref="V430">IFERROR(INDEX(EDF[[Hydratation]:[Hydratation]], MATCH(1, (EDF[[Nom]:[Nom]]=$D$4)*(EDF[[Date]:[Date]]=Fitness[[#This Row],[Date]]), 0)),"")</f>
        <v/>
      </c>
      <c r="W430" s="105" t="str">
        <f t="shared" si="8"/>
        <v/>
      </c>
      <c r="X430" s="105" t="str" cm="1">
        <f t="array" ref="X430">IFERROR(INDEX(EDF[[Nutrition]:[Nutrition]], MATCH(1, (EDF[[Nom]:[Nom]]=$D$4)*(EDF[[Date]:[Date]]=Fitness[[#This Row],[Date]]), 0)),"")</f>
        <v/>
      </c>
      <c r="Y430" s="105" t="str">
        <f t="shared" si="9"/>
        <v/>
      </c>
      <c r="Z430" s="5" t="str" cm="1">
        <f t="array" ref="Z430">IFERROR(INDEX(RPE[[Investissement du jour]:[Investissement du jour]], MATCH(1, (RPE[[Nom]:[Nom]]=$D$4)*(RPE[[Date]:[Date]]=Fitness[[#This Row],[Date]]), 0)), "")</f>
        <v/>
      </c>
      <c r="AB430" s="4"/>
      <c r="AC430" s="4"/>
      <c r="AF430" s="4"/>
      <c r="AG430" s="4"/>
      <c r="AH430" s="4"/>
      <c r="AI430" s="4"/>
      <c r="AJ430" s="4"/>
      <c r="AL430" s="4"/>
      <c r="AM430" s="4"/>
      <c r="AP430" s="4"/>
      <c r="AQ430" s="4"/>
      <c r="AR430" s="4"/>
      <c r="AS430" s="4"/>
      <c r="AT430" s="4"/>
      <c r="AU430" s="4"/>
      <c r="AV430" s="4"/>
    </row>
    <row r="431" spans="3:48" x14ac:dyDescent="0.2">
      <c r="C431" s="95">
        <f t="shared" si="267"/>
        <v>45426</v>
      </c>
      <c r="D431" s="96">
        <v>45426</v>
      </c>
      <c r="E431" s="106" cm="1">
        <f t="array" ref="E431">IFERROR(INDEX(RPE[[sRPE_tot]:[sRPE_tot]], MATCH(1, (RPE[[Nom]:[Nom]]=$D$4)*(RPE[[Date]:[Date]]=Fitness[[#This Row],[Date]]), 0)), 0)</f>
        <v>0</v>
      </c>
      <c r="F431" s="106">
        <f t="shared" si="280"/>
        <v>0</v>
      </c>
      <c r="G431" s="106">
        <f t="shared" si="281"/>
        <v>0</v>
      </c>
      <c r="H431" s="106">
        <f t="shared" si="282"/>
        <v>0</v>
      </c>
      <c r="I431" s="106">
        <f>IFERROR(Fitness[[#This Row],[Charge moy]]/Fitness[[#This Row],[ET (SD)]], 0)</f>
        <v>0</v>
      </c>
      <c r="J431" s="106">
        <f>IFERROR(Fitness[[#This Row],[Charge hebdo]]*Fitness[[#This Row],[Monotonie]], 0)</f>
        <v>0</v>
      </c>
      <c r="K431" s="106">
        <f>IFERROR(Fitness[[#This Row],[Charge hebdo]]-Fitness[[#This Row],[Fatigue]], 0)</f>
        <v>0</v>
      </c>
      <c r="L431" s="105" t="str" cm="1">
        <f t="array" ref="L431">IFERROR(INDEX(EDF[[Total EDF]:[Total EDF]], MATCH(1, (EDF[[Nom]:[Nom]]=$D$4)*(EDF[[Date]:[Date]]=Fitness[[#This Row],[Date]]), 0)),"")</f>
        <v/>
      </c>
      <c r="M431" s="105" t="str">
        <f t="shared" si="266"/>
        <v/>
      </c>
      <c r="N431" s="105" t="str" cm="1">
        <f t="array" ref="N431">IFERROR(INDEX(EDF[[Humeur]:[Humeur]], MATCH(1, (EDF[[Nom]:[Nom]]=$D$4)*(EDF[[Date]:[Date]]=Fitness[[#This Row],[Date]]), 0)),"")</f>
        <v/>
      </c>
      <c r="O431" s="105" t="str">
        <f t="shared" ref="O431" si="331">IFERROR(AVERAGE(N424:N430), "")</f>
        <v/>
      </c>
      <c r="P431" s="105" t="str" cm="1">
        <f t="array" ref="P431">IFERROR(INDEX(EDF[[Stress]:[Stress]], MATCH(1, (EDF[[Nom]:[Nom]]=$D$4)*(EDF[[Date]:[Date]]=Fitness[[#This Row],[Date]]), 0)),"")</f>
        <v/>
      </c>
      <c r="Q431" s="105" t="str">
        <f t="shared" ref="Q431" si="332">IFERROR(AVERAGE(P424:P430), "")</f>
        <v/>
      </c>
      <c r="R431" s="105" t="str" cm="1">
        <f t="array" ref="R431">IFERROR(INDEX(EDF[[Sommeil]:[Sommeil]], MATCH(1, (EDF[[Nom]:[Nom]]=$D$4)*(EDF[[Date]:[Date]]=Fitness[[#This Row],[Date]]), 0)),"")</f>
        <v/>
      </c>
      <c r="S431" s="105" t="str">
        <f t="shared" ref="S431" si="333">IFERROR(AVERAGE(R424:R430), "")</f>
        <v/>
      </c>
      <c r="T431" s="105" t="str" cm="1">
        <f t="array" ref="T431">IFERROR(INDEX(EDF[[Etat Physique]:[Etat Physique]], MATCH(1, (EDF[[Nom]:[Nom]]=$D$4)*(EDF[[Date]:[Date]]=Fitness[[#This Row],[Date]]), 0)),"")</f>
        <v/>
      </c>
      <c r="U431" s="105" t="str">
        <f t="shared" ref="U431" si="334">IFERROR(AVERAGE(T424:T430), "")</f>
        <v/>
      </c>
      <c r="V431" s="105" t="str" cm="1">
        <f t="array" ref="V431">IFERROR(INDEX(EDF[[Hydratation]:[Hydratation]], MATCH(1, (EDF[[Nom]:[Nom]]=$D$4)*(EDF[[Date]:[Date]]=Fitness[[#This Row],[Date]]), 0)),"")</f>
        <v/>
      </c>
      <c r="W431" s="105" t="str">
        <f t="shared" ref="W431" si="335">IFERROR(AVERAGE(V424:V430), "")</f>
        <v/>
      </c>
      <c r="X431" s="105" t="str" cm="1">
        <f t="array" ref="X431">IFERROR(INDEX(EDF[[Nutrition]:[Nutrition]], MATCH(1, (EDF[[Nom]:[Nom]]=$D$4)*(EDF[[Date]:[Date]]=Fitness[[#This Row],[Date]]), 0)),"")</f>
        <v/>
      </c>
      <c r="Y431" s="105" t="str">
        <f t="shared" ref="Y431" si="336">IFERROR(AVERAGE(X424:X430), "")</f>
        <v/>
      </c>
      <c r="Z431" s="5" t="str" cm="1">
        <f t="array" ref="Z431">IFERROR(INDEX(RPE[[Investissement du jour]:[Investissement du jour]], MATCH(1, (RPE[[Nom]:[Nom]]=$D$4)*(RPE[[Date]:[Date]]=Fitness[[#This Row],[Date]]), 0)), "")</f>
        <v/>
      </c>
      <c r="AB431" s="4"/>
      <c r="AC431" s="4"/>
      <c r="AF431" s="4"/>
      <c r="AG431" s="4"/>
      <c r="AH431" s="4"/>
      <c r="AI431" s="4"/>
      <c r="AJ431" s="4"/>
      <c r="AL431" s="4"/>
      <c r="AM431" s="4"/>
      <c r="AP431" s="4"/>
      <c r="AQ431" s="4"/>
      <c r="AR431" s="4"/>
      <c r="AS431" s="4"/>
      <c r="AT431" s="4"/>
      <c r="AU431" s="4"/>
      <c r="AV431" s="4"/>
    </row>
    <row r="432" spans="3:48" x14ac:dyDescent="0.2">
      <c r="C432" s="95">
        <f t="shared" si="267"/>
        <v>45427</v>
      </c>
      <c r="D432" s="96">
        <v>45427</v>
      </c>
      <c r="E432" s="106" cm="1">
        <f t="array" ref="E432">IFERROR(INDEX(RPE[[sRPE_tot]:[sRPE_tot]], MATCH(1, (RPE[[Nom]:[Nom]]=$D$4)*(RPE[[Date]:[Date]]=Fitness[[#This Row],[Date]]), 0)), 0)</f>
        <v>0</v>
      </c>
      <c r="F432" s="106">
        <f t="shared" si="280"/>
        <v>0</v>
      </c>
      <c r="G432" s="106">
        <f t="shared" si="281"/>
        <v>0</v>
      </c>
      <c r="H432" s="106">
        <f t="shared" si="282"/>
        <v>0</v>
      </c>
      <c r="I432" s="106">
        <f>IFERROR(Fitness[[#This Row],[Charge moy]]/Fitness[[#This Row],[ET (SD)]], 0)</f>
        <v>0</v>
      </c>
      <c r="J432" s="106">
        <f>IFERROR(Fitness[[#This Row],[Charge hebdo]]*Fitness[[#This Row],[Monotonie]], 0)</f>
        <v>0</v>
      </c>
      <c r="K432" s="106">
        <f>IFERROR(Fitness[[#This Row],[Charge hebdo]]-Fitness[[#This Row],[Fatigue]], 0)</f>
        <v>0</v>
      </c>
      <c r="L432" s="105" t="str" cm="1">
        <f t="array" ref="L432">IFERROR(INDEX(EDF[[Total EDF]:[Total EDF]], MATCH(1, (EDF[[Nom]:[Nom]]=$D$4)*(EDF[[Date]:[Date]]=Fitness[[#This Row],[Date]]), 0)),"")</f>
        <v/>
      </c>
      <c r="M432" s="105" t="str">
        <f t="shared" si="266"/>
        <v/>
      </c>
      <c r="N432" s="105" t="str" cm="1">
        <f t="array" ref="N432">IFERROR(INDEX(EDF[[Humeur]:[Humeur]], MATCH(1, (EDF[[Nom]:[Nom]]=$D$4)*(EDF[[Date]:[Date]]=Fitness[[#This Row],[Date]]), 0)),"")</f>
        <v/>
      </c>
      <c r="O432" s="105" t="str">
        <f t="shared" si="4"/>
        <v/>
      </c>
      <c r="P432" s="105" t="str" cm="1">
        <f t="array" ref="P432">IFERROR(INDEX(EDF[[Stress]:[Stress]], MATCH(1, (EDF[[Nom]:[Nom]]=$D$4)*(EDF[[Date]:[Date]]=Fitness[[#This Row],[Date]]), 0)),"")</f>
        <v/>
      </c>
      <c r="Q432" s="105" t="str">
        <f t="shared" si="5"/>
        <v/>
      </c>
      <c r="R432" s="105" t="str" cm="1">
        <f t="array" ref="R432">IFERROR(INDEX(EDF[[Sommeil]:[Sommeil]], MATCH(1, (EDF[[Nom]:[Nom]]=$D$4)*(EDF[[Date]:[Date]]=Fitness[[#This Row],[Date]]), 0)),"")</f>
        <v/>
      </c>
      <c r="S432" s="105" t="str">
        <f t="shared" si="6"/>
        <v/>
      </c>
      <c r="T432" s="105" t="str" cm="1">
        <f t="array" ref="T432">IFERROR(INDEX(EDF[[Etat Physique]:[Etat Physique]], MATCH(1, (EDF[[Nom]:[Nom]]=$D$4)*(EDF[[Date]:[Date]]=Fitness[[#This Row],[Date]]), 0)),"")</f>
        <v/>
      </c>
      <c r="U432" s="105" t="str">
        <f t="shared" si="7"/>
        <v/>
      </c>
      <c r="V432" s="105" t="str" cm="1">
        <f t="array" ref="V432">IFERROR(INDEX(EDF[[Hydratation]:[Hydratation]], MATCH(1, (EDF[[Nom]:[Nom]]=$D$4)*(EDF[[Date]:[Date]]=Fitness[[#This Row],[Date]]), 0)),"")</f>
        <v/>
      </c>
      <c r="W432" s="105" t="str">
        <f t="shared" si="8"/>
        <v/>
      </c>
      <c r="X432" s="105" t="str" cm="1">
        <f t="array" ref="X432">IFERROR(INDEX(EDF[[Nutrition]:[Nutrition]], MATCH(1, (EDF[[Nom]:[Nom]]=$D$4)*(EDF[[Date]:[Date]]=Fitness[[#This Row],[Date]]), 0)),"")</f>
        <v/>
      </c>
      <c r="Y432" s="105" t="str">
        <f t="shared" si="9"/>
        <v/>
      </c>
      <c r="Z432" s="5" t="str" cm="1">
        <f t="array" ref="Z432">IFERROR(INDEX(RPE[[Investissement du jour]:[Investissement du jour]], MATCH(1, (RPE[[Nom]:[Nom]]=$D$4)*(RPE[[Date]:[Date]]=Fitness[[#This Row],[Date]]), 0)), "")</f>
        <v/>
      </c>
      <c r="AB432" s="4"/>
      <c r="AC432" s="4"/>
      <c r="AF432" s="4"/>
      <c r="AG432" s="4"/>
      <c r="AH432" s="4"/>
      <c r="AI432" s="4"/>
      <c r="AJ432" s="4"/>
      <c r="AL432" s="4"/>
      <c r="AM432" s="4"/>
      <c r="AP432" s="4"/>
      <c r="AQ432" s="4"/>
      <c r="AR432" s="4"/>
      <c r="AS432" s="4"/>
      <c r="AT432" s="4"/>
      <c r="AU432" s="4"/>
      <c r="AV432" s="4"/>
    </row>
    <row r="433" spans="3:48" x14ac:dyDescent="0.2">
      <c r="C433" s="95">
        <f t="shared" si="267"/>
        <v>45428</v>
      </c>
      <c r="D433" s="96">
        <v>45428</v>
      </c>
      <c r="E433" s="106" cm="1">
        <f t="array" ref="E433">IFERROR(INDEX(RPE[[sRPE_tot]:[sRPE_tot]], MATCH(1, (RPE[[Nom]:[Nom]]=$D$4)*(RPE[[Date]:[Date]]=Fitness[[#This Row],[Date]]), 0)), 0)</f>
        <v>0</v>
      </c>
      <c r="F433" s="106">
        <f t="shared" si="280"/>
        <v>0</v>
      </c>
      <c r="G433" s="106">
        <f t="shared" si="281"/>
        <v>0</v>
      </c>
      <c r="H433" s="106">
        <f t="shared" si="282"/>
        <v>0</v>
      </c>
      <c r="I433" s="106">
        <f>IFERROR(Fitness[[#This Row],[Charge moy]]/Fitness[[#This Row],[ET (SD)]], 0)</f>
        <v>0</v>
      </c>
      <c r="J433" s="106">
        <f>IFERROR(Fitness[[#This Row],[Charge hebdo]]*Fitness[[#This Row],[Monotonie]], 0)</f>
        <v>0</v>
      </c>
      <c r="K433" s="106">
        <f>IFERROR(Fitness[[#This Row],[Charge hebdo]]-Fitness[[#This Row],[Fatigue]], 0)</f>
        <v>0</v>
      </c>
      <c r="L433" s="105" t="str" cm="1">
        <f t="array" ref="L433">IFERROR(INDEX(EDF[[Total EDF]:[Total EDF]], MATCH(1, (EDF[[Nom]:[Nom]]=$D$4)*(EDF[[Date]:[Date]]=Fitness[[#This Row],[Date]]), 0)),"")</f>
        <v/>
      </c>
      <c r="M433" s="105" t="str">
        <f t="shared" si="266"/>
        <v/>
      </c>
      <c r="N433" s="105" t="str" cm="1">
        <f t="array" ref="N433">IFERROR(INDEX(EDF[[Humeur]:[Humeur]], MATCH(1, (EDF[[Nom]:[Nom]]=$D$4)*(EDF[[Date]:[Date]]=Fitness[[#This Row],[Date]]), 0)),"")</f>
        <v/>
      </c>
      <c r="O433" s="105" t="str">
        <f t="shared" ref="O433" si="337">IFERROR(AVERAGE(N426:N432), "")</f>
        <v/>
      </c>
      <c r="P433" s="105" t="str" cm="1">
        <f t="array" ref="P433">IFERROR(INDEX(EDF[[Stress]:[Stress]], MATCH(1, (EDF[[Nom]:[Nom]]=$D$4)*(EDF[[Date]:[Date]]=Fitness[[#This Row],[Date]]), 0)),"")</f>
        <v/>
      </c>
      <c r="Q433" s="105" t="str">
        <f t="shared" ref="Q433" si="338">IFERROR(AVERAGE(P426:P432), "")</f>
        <v/>
      </c>
      <c r="R433" s="105" t="str" cm="1">
        <f t="array" ref="R433">IFERROR(INDEX(EDF[[Sommeil]:[Sommeil]], MATCH(1, (EDF[[Nom]:[Nom]]=$D$4)*(EDF[[Date]:[Date]]=Fitness[[#This Row],[Date]]), 0)),"")</f>
        <v/>
      </c>
      <c r="S433" s="105" t="str">
        <f t="shared" ref="S433" si="339">IFERROR(AVERAGE(R426:R432), "")</f>
        <v/>
      </c>
      <c r="T433" s="105" t="str" cm="1">
        <f t="array" ref="T433">IFERROR(INDEX(EDF[[Etat Physique]:[Etat Physique]], MATCH(1, (EDF[[Nom]:[Nom]]=$D$4)*(EDF[[Date]:[Date]]=Fitness[[#This Row],[Date]]), 0)),"")</f>
        <v/>
      </c>
      <c r="U433" s="105" t="str">
        <f t="shared" ref="U433" si="340">IFERROR(AVERAGE(T426:T432), "")</f>
        <v/>
      </c>
      <c r="V433" s="105" t="str" cm="1">
        <f t="array" ref="V433">IFERROR(INDEX(EDF[[Hydratation]:[Hydratation]], MATCH(1, (EDF[[Nom]:[Nom]]=$D$4)*(EDF[[Date]:[Date]]=Fitness[[#This Row],[Date]]), 0)),"")</f>
        <v/>
      </c>
      <c r="W433" s="105" t="str">
        <f t="shared" ref="W433" si="341">IFERROR(AVERAGE(V426:V432), "")</f>
        <v/>
      </c>
      <c r="X433" s="105" t="str" cm="1">
        <f t="array" ref="X433">IFERROR(INDEX(EDF[[Nutrition]:[Nutrition]], MATCH(1, (EDF[[Nom]:[Nom]]=$D$4)*(EDF[[Date]:[Date]]=Fitness[[#This Row],[Date]]), 0)),"")</f>
        <v/>
      </c>
      <c r="Y433" s="105" t="str">
        <f t="shared" ref="Y433" si="342">IFERROR(AVERAGE(X426:X432), "")</f>
        <v/>
      </c>
      <c r="Z433" s="5" t="str" cm="1">
        <f t="array" ref="Z433">IFERROR(INDEX(RPE[[Investissement du jour]:[Investissement du jour]], MATCH(1, (RPE[[Nom]:[Nom]]=$D$4)*(RPE[[Date]:[Date]]=Fitness[[#This Row],[Date]]), 0)), "")</f>
        <v/>
      </c>
      <c r="AB433" s="4"/>
      <c r="AC433" s="4"/>
      <c r="AF433" s="4"/>
      <c r="AG433" s="4"/>
      <c r="AH433" s="4"/>
      <c r="AI433" s="4"/>
      <c r="AJ433" s="4"/>
      <c r="AL433" s="4"/>
      <c r="AM433" s="4"/>
      <c r="AP433" s="4"/>
      <c r="AQ433" s="4"/>
      <c r="AR433" s="4"/>
      <c r="AS433" s="4"/>
      <c r="AT433" s="4"/>
      <c r="AU433" s="4"/>
      <c r="AV433" s="4"/>
    </row>
    <row r="434" spans="3:48" x14ac:dyDescent="0.2">
      <c r="C434" s="95">
        <f t="shared" si="267"/>
        <v>45429</v>
      </c>
      <c r="D434" s="96">
        <v>45429</v>
      </c>
      <c r="E434" s="106" cm="1">
        <f t="array" ref="E434">IFERROR(INDEX(RPE[[sRPE_tot]:[sRPE_tot]], MATCH(1, (RPE[[Nom]:[Nom]]=$D$4)*(RPE[[Date]:[Date]]=Fitness[[#This Row],[Date]]), 0)), 0)</f>
        <v>0</v>
      </c>
      <c r="F434" s="106">
        <f t="shared" si="280"/>
        <v>0</v>
      </c>
      <c r="G434" s="106">
        <f t="shared" si="281"/>
        <v>0</v>
      </c>
      <c r="H434" s="106">
        <f t="shared" si="282"/>
        <v>0</v>
      </c>
      <c r="I434" s="106">
        <f>IFERROR(Fitness[[#This Row],[Charge moy]]/Fitness[[#This Row],[ET (SD)]], 0)</f>
        <v>0</v>
      </c>
      <c r="J434" s="106">
        <f>IFERROR(Fitness[[#This Row],[Charge hebdo]]*Fitness[[#This Row],[Monotonie]], 0)</f>
        <v>0</v>
      </c>
      <c r="K434" s="106">
        <f>IFERROR(Fitness[[#This Row],[Charge hebdo]]-Fitness[[#This Row],[Fatigue]], 0)</f>
        <v>0</v>
      </c>
      <c r="L434" s="105" t="str" cm="1">
        <f t="array" ref="L434">IFERROR(INDEX(EDF[[Total EDF]:[Total EDF]], MATCH(1, (EDF[[Nom]:[Nom]]=$D$4)*(EDF[[Date]:[Date]]=Fitness[[#This Row],[Date]]), 0)),"")</f>
        <v/>
      </c>
      <c r="M434" s="105" t="str">
        <f t="shared" si="266"/>
        <v/>
      </c>
      <c r="N434" s="105" t="str" cm="1">
        <f t="array" ref="N434">IFERROR(INDEX(EDF[[Humeur]:[Humeur]], MATCH(1, (EDF[[Nom]:[Nom]]=$D$4)*(EDF[[Date]:[Date]]=Fitness[[#This Row],[Date]]), 0)),"")</f>
        <v/>
      </c>
      <c r="O434" s="105" t="str">
        <f t="shared" si="4"/>
        <v/>
      </c>
      <c r="P434" s="105" t="str" cm="1">
        <f t="array" ref="P434">IFERROR(INDEX(EDF[[Stress]:[Stress]], MATCH(1, (EDF[[Nom]:[Nom]]=$D$4)*(EDF[[Date]:[Date]]=Fitness[[#This Row],[Date]]), 0)),"")</f>
        <v/>
      </c>
      <c r="Q434" s="105" t="str">
        <f t="shared" si="5"/>
        <v/>
      </c>
      <c r="R434" s="105" t="str" cm="1">
        <f t="array" ref="R434">IFERROR(INDEX(EDF[[Sommeil]:[Sommeil]], MATCH(1, (EDF[[Nom]:[Nom]]=$D$4)*(EDF[[Date]:[Date]]=Fitness[[#This Row],[Date]]), 0)),"")</f>
        <v/>
      </c>
      <c r="S434" s="105" t="str">
        <f t="shared" si="6"/>
        <v/>
      </c>
      <c r="T434" s="105" t="str" cm="1">
        <f t="array" ref="T434">IFERROR(INDEX(EDF[[Etat Physique]:[Etat Physique]], MATCH(1, (EDF[[Nom]:[Nom]]=$D$4)*(EDF[[Date]:[Date]]=Fitness[[#This Row],[Date]]), 0)),"")</f>
        <v/>
      </c>
      <c r="U434" s="105" t="str">
        <f t="shared" si="7"/>
        <v/>
      </c>
      <c r="V434" s="105" t="str" cm="1">
        <f t="array" ref="V434">IFERROR(INDEX(EDF[[Hydratation]:[Hydratation]], MATCH(1, (EDF[[Nom]:[Nom]]=$D$4)*(EDF[[Date]:[Date]]=Fitness[[#This Row],[Date]]), 0)),"")</f>
        <v/>
      </c>
      <c r="W434" s="105" t="str">
        <f t="shared" si="8"/>
        <v/>
      </c>
      <c r="X434" s="105" t="str" cm="1">
        <f t="array" ref="X434">IFERROR(INDEX(EDF[[Nutrition]:[Nutrition]], MATCH(1, (EDF[[Nom]:[Nom]]=$D$4)*(EDF[[Date]:[Date]]=Fitness[[#This Row],[Date]]), 0)),"")</f>
        <v/>
      </c>
      <c r="Y434" s="105" t="str">
        <f t="shared" si="9"/>
        <v/>
      </c>
      <c r="Z434" s="5" t="str" cm="1">
        <f t="array" ref="Z434">IFERROR(INDEX(RPE[[Investissement du jour]:[Investissement du jour]], MATCH(1, (RPE[[Nom]:[Nom]]=$D$4)*(RPE[[Date]:[Date]]=Fitness[[#This Row],[Date]]), 0)), "")</f>
        <v/>
      </c>
      <c r="AB434" s="4"/>
      <c r="AC434" s="4"/>
      <c r="AF434" s="4"/>
      <c r="AG434" s="4"/>
      <c r="AH434" s="4"/>
      <c r="AI434" s="4"/>
      <c r="AJ434" s="4"/>
      <c r="AL434" s="4"/>
      <c r="AM434" s="4"/>
      <c r="AP434" s="4"/>
      <c r="AQ434" s="4"/>
      <c r="AR434" s="4"/>
      <c r="AS434" s="4"/>
      <c r="AT434" s="4"/>
      <c r="AU434" s="4"/>
      <c r="AV434" s="4"/>
    </row>
    <row r="435" spans="3:48" x14ac:dyDescent="0.2">
      <c r="C435" s="95">
        <f t="shared" si="267"/>
        <v>45430</v>
      </c>
      <c r="D435" s="96">
        <v>45430</v>
      </c>
      <c r="E435" s="106" cm="1">
        <f t="array" ref="E435">IFERROR(INDEX(RPE[[sRPE_tot]:[sRPE_tot]], MATCH(1, (RPE[[Nom]:[Nom]]=$D$4)*(RPE[[Date]:[Date]]=Fitness[[#This Row],[Date]]), 0)), 0)</f>
        <v>0</v>
      </c>
      <c r="F435" s="106">
        <f t="shared" si="280"/>
        <v>0</v>
      </c>
      <c r="G435" s="106">
        <f t="shared" si="281"/>
        <v>0</v>
      </c>
      <c r="H435" s="106">
        <f t="shared" si="282"/>
        <v>0</v>
      </c>
      <c r="I435" s="106">
        <f>IFERROR(Fitness[[#This Row],[Charge moy]]/Fitness[[#This Row],[ET (SD)]], 0)</f>
        <v>0</v>
      </c>
      <c r="J435" s="106">
        <f>IFERROR(Fitness[[#This Row],[Charge hebdo]]*Fitness[[#This Row],[Monotonie]], 0)</f>
        <v>0</v>
      </c>
      <c r="K435" s="106">
        <f>IFERROR(Fitness[[#This Row],[Charge hebdo]]-Fitness[[#This Row],[Fatigue]], 0)</f>
        <v>0</v>
      </c>
      <c r="L435" s="105" t="str" cm="1">
        <f t="array" ref="L435">IFERROR(INDEX(EDF[[Total EDF]:[Total EDF]], MATCH(1, (EDF[[Nom]:[Nom]]=$D$4)*(EDF[[Date]:[Date]]=Fitness[[#This Row],[Date]]), 0)),"")</f>
        <v/>
      </c>
      <c r="M435" s="105" t="str">
        <f t="shared" si="266"/>
        <v/>
      </c>
      <c r="N435" s="105" t="str" cm="1">
        <f t="array" ref="N435">IFERROR(INDEX(EDF[[Humeur]:[Humeur]], MATCH(1, (EDF[[Nom]:[Nom]]=$D$4)*(EDF[[Date]:[Date]]=Fitness[[#This Row],[Date]]), 0)),"")</f>
        <v/>
      </c>
      <c r="O435" s="105" t="str">
        <f t="shared" si="4"/>
        <v/>
      </c>
      <c r="P435" s="105" t="str" cm="1">
        <f t="array" ref="P435">IFERROR(INDEX(EDF[[Stress]:[Stress]], MATCH(1, (EDF[[Nom]:[Nom]]=$D$4)*(EDF[[Date]:[Date]]=Fitness[[#This Row],[Date]]), 0)),"")</f>
        <v/>
      </c>
      <c r="Q435" s="105" t="str">
        <f t="shared" si="5"/>
        <v/>
      </c>
      <c r="R435" s="105" t="str" cm="1">
        <f t="array" ref="R435">IFERROR(INDEX(EDF[[Sommeil]:[Sommeil]], MATCH(1, (EDF[[Nom]:[Nom]]=$D$4)*(EDF[[Date]:[Date]]=Fitness[[#This Row],[Date]]), 0)),"")</f>
        <v/>
      </c>
      <c r="S435" s="105" t="str">
        <f t="shared" si="6"/>
        <v/>
      </c>
      <c r="T435" s="105" t="str" cm="1">
        <f t="array" ref="T435">IFERROR(INDEX(EDF[[Etat Physique]:[Etat Physique]], MATCH(1, (EDF[[Nom]:[Nom]]=$D$4)*(EDF[[Date]:[Date]]=Fitness[[#This Row],[Date]]), 0)),"")</f>
        <v/>
      </c>
      <c r="U435" s="105" t="str">
        <f t="shared" si="7"/>
        <v/>
      </c>
      <c r="V435" s="105" t="str" cm="1">
        <f t="array" ref="V435">IFERROR(INDEX(EDF[[Hydratation]:[Hydratation]], MATCH(1, (EDF[[Nom]:[Nom]]=$D$4)*(EDF[[Date]:[Date]]=Fitness[[#This Row],[Date]]), 0)),"")</f>
        <v/>
      </c>
      <c r="W435" s="105" t="str">
        <f t="shared" si="8"/>
        <v/>
      </c>
      <c r="X435" s="105" t="str" cm="1">
        <f t="array" ref="X435">IFERROR(INDEX(EDF[[Nutrition]:[Nutrition]], MATCH(1, (EDF[[Nom]:[Nom]]=$D$4)*(EDF[[Date]:[Date]]=Fitness[[#This Row],[Date]]), 0)),"")</f>
        <v/>
      </c>
      <c r="Y435" s="105" t="str">
        <f t="shared" si="9"/>
        <v/>
      </c>
      <c r="Z435" s="5" t="str" cm="1">
        <f t="array" ref="Z435">IFERROR(INDEX(RPE[[Investissement du jour]:[Investissement du jour]], MATCH(1, (RPE[[Nom]:[Nom]]=$D$4)*(RPE[[Date]:[Date]]=Fitness[[#This Row],[Date]]), 0)), "")</f>
        <v/>
      </c>
      <c r="AB435" s="4"/>
      <c r="AC435" s="4"/>
      <c r="AF435" s="4"/>
      <c r="AG435" s="4"/>
      <c r="AH435" s="4"/>
      <c r="AI435" s="4"/>
      <c r="AJ435" s="4"/>
      <c r="AL435" s="4"/>
      <c r="AM435" s="4"/>
      <c r="AP435" s="4"/>
      <c r="AQ435" s="4"/>
      <c r="AR435" s="4"/>
      <c r="AS435" s="4"/>
      <c r="AT435" s="4"/>
      <c r="AU435" s="4"/>
      <c r="AV435" s="4"/>
    </row>
    <row r="436" spans="3:48" x14ac:dyDescent="0.2">
      <c r="C436" s="95">
        <f t="shared" si="267"/>
        <v>45431</v>
      </c>
      <c r="D436" s="96">
        <v>45431</v>
      </c>
      <c r="E436" s="106" cm="1">
        <f t="array" ref="E436">IFERROR(INDEX(RPE[[sRPE_tot]:[sRPE_tot]], MATCH(1, (RPE[[Nom]:[Nom]]=$D$4)*(RPE[[Date]:[Date]]=Fitness[[#This Row],[Date]]), 0)), 0)</f>
        <v>0</v>
      </c>
      <c r="F436" s="106">
        <f t="shared" si="280"/>
        <v>0</v>
      </c>
      <c r="G436" s="106">
        <f t="shared" si="281"/>
        <v>0</v>
      </c>
      <c r="H436" s="106">
        <f t="shared" si="282"/>
        <v>0</v>
      </c>
      <c r="I436" s="106">
        <f>IFERROR(Fitness[[#This Row],[Charge moy]]/Fitness[[#This Row],[ET (SD)]], 0)</f>
        <v>0</v>
      </c>
      <c r="J436" s="106">
        <f>IFERROR(Fitness[[#This Row],[Charge hebdo]]*Fitness[[#This Row],[Monotonie]], 0)</f>
        <v>0</v>
      </c>
      <c r="K436" s="106">
        <f>IFERROR(Fitness[[#This Row],[Charge hebdo]]-Fitness[[#This Row],[Fatigue]], 0)</f>
        <v>0</v>
      </c>
      <c r="L436" s="105" t="str" cm="1">
        <f t="array" ref="L436">IFERROR(INDEX(EDF[[Total EDF]:[Total EDF]], MATCH(1, (EDF[[Nom]:[Nom]]=$D$4)*(EDF[[Date]:[Date]]=Fitness[[#This Row],[Date]]), 0)),"")</f>
        <v/>
      </c>
      <c r="M436" s="105" t="str">
        <f t="shared" si="266"/>
        <v/>
      </c>
      <c r="N436" s="105" t="str" cm="1">
        <f t="array" ref="N436">IFERROR(INDEX(EDF[[Humeur]:[Humeur]], MATCH(1, (EDF[[Nom]:[Nom]]=$D$4)*(EDF[[Date]:[Date]]=Fitness[[#This Row],[Date]]), 0)),"")</f>
        <v/>
      </c>
      <c r="O436" s="105" t="str">
        <f t="shared" si="4"/>
        <v/>
      </c>
      <c r="P436" s="105" t="str" cm="1">
        <f t="array" ref="P436">IFERROR(INDEX(EDF[[Stress]:[Stress]], MATCH(1, (EDF[[Nom]:[Nom]]=$D$4)*(EDF[[Date]:[Date]]=Fitness[[#This Row],[Date]]), 0)),"")</f>
        <v/>
      </c>
      <c r="Q436" s="105" t="str">
        <f t="shared" si="5"/>
        <v/>
      </c>
      <c r="R436" s="105" t="str" cm="1">
        <f t="array" ref="R436">IFERROR(INDEX(EDF[[Sommeil]:[Sommeil]], MATCH(1, (EDF[[Nom]:[Nom]]=$D$4)*(EDF[[Date]:[Date]]=Fitness[[#This Row],[Date]]), 0)),"")</f>
        <v/>
      </c>
      <c r="S436" s="105" t="str">
        <f t="shared" si="6"/>
        <v/>
      </c>
      <c r="T436" s="105" t="str" cm="1">
        <f t="array" ref="T436">IFERROR(INDEX(EDF[[Etat Physique]:[Etat Physique]], MATCH(1, (EDF[[Nom]:[Nom]]=$D$4)*(EDF[[Date]:[Date]]=Fitness[[#This Row],[Date]]), 0)),"")</f>
        <v/>
      </c>
      <c r="U436" s="105" t="str">
        <f t="shared" si="7"/>
        <v/>
      </c>
      <c r="V436" s="105" t="str" cm="1">
        <f t="array" ref="V436">IFERROR(INDEX(EDF[[Hydratation]:[Hydratation]], MATCH(1, (EDF[[Nom]:[Nom]]=$D$4)*(EDF[[Date]:[Date]]=Fitness[[#This Row],[Date]]), 0)),"")</f>
        <v/>
      </c>
      <c r="W436" s="105" t="str">
        <f t="shared" si="8"/>
        <v/>
      </c>
      <c r="X436" s="105" t="str" cm="1">
        <f t="array" ref="X436">IFERROR(INDEX(EDF[[Nutrition]:[Nutrition]], MATCH(1, (EDF[[Nom]:[Nom]]=$D$4)*(EDF[[Date]:[Date]]=Fitness[[#This Row],[Date]]), 0)),"")</f>
        <v/>
      </c>
      <c r="Y436" s="105" t="str">
        <f t="shared" si="9"/>
        <v/>
      </c>
      <c r="Z436" s="5" t="str" cm="1">
        <f t="array" ref="Z436">IFERROR(INDEX(RPE[[Investissement du jour]:[Investissement du jour]], MATCH(1, (RPE[[Nom]:[Nom]]=$D$4)*(RPE[[Date]:[Date]]=Fitness[[#This Row],[Date]]), 0)), "")</f>
        <v/>
      </c>
      <c r="AB436" s="4"/>
      <c r="AC436" s="4"/>
      <c r="AF436" s="4"/>
      <c r="AG436" s="4"/>
      <c r="AH436" s="4"/>
      <c r="AI436" s="4"/>
      <c r="AJ436" s="4"/>
      <c r="AL436" s="4"/>
      <c r="AM436" s="4"/>
      <c r="AP436" s="4"/>
      <c r="AQ436" s="4"/>
      <c r="AR436" s="4"/>
      <c r="AS436" s="4"/>
      <c r="AT436" s="4"/>
      <c r="AU436" s="4"/>
      <c r="AV436" s="4"/>
    </row>
    <row r="437" spans="3:48" x14ac:dyDescent="0.2">
      <c r="C437" s="95">
        <f t="shared" si="267"/>
        <v>45432</v>
      </c>
      <c r="D437" s="96">
        <v>45432</v>
      </c>
      <c r="E437" s="106" cm="1">
        <f t="array" ref="E437">IFERROR(INDEX(RPE[[sRPE_tot]:[sRPE_tot]], MATCH(1, (RPE[[Nom]:[Nom]]=$D$4)*(RPE[[Date]:[Date]]=Fitness[[#This Row],[Date]]), 0)), 0)</f>
        <v>0</v>
      </c>
      <c r="F437" s="106">
        <f t="shared" si="280"/>
        <v>0</v>
      </c>
      <c r="G437" s="106">
        <f t="shared" si="281"/>
        <v>0</v>
      </c>
      <c r="H437" s="106">
        <f t="shared" si="282"/>
        <v>0</v>
      </c>
      <c r="I437" s="106">
        <f>IFERROR(Fitness[[#This Row],[Charge moy]]/Fitness[[#This Row],[ET (SD)]], 0)</f>
        <v>0</v>
      </c>
      <c r="J437" s="106">
        <f>IFERROR(Fitness[[#This Row],[Charge hebdo]]*Fitness[[#This Row],[Monotonie]], 0)</f>
        <v>0</v>
      </c>
      <c r="K437" s="106">
        <f>IFERROR(Fitness[[#This Row],[Charge hebdo]]-Fitness[[#This Row],[Fatigue]], 0)</f>
        <v>0</v>
      </c>
      <c r="L437" s="105" t="str" cm="1">
        <f t="array" ref="L437">IFERROR(INDEX(EDF[[Total EDF]:[Total EDF]], MATCH(1, (EDF[[Nom]:[Nom]]=$D$4)*(EDF[[Date]:[Date]]=Fitness[[#This Row],[Date]]), 0)),"")</f>
        <v/>
      </c>
      <c r="M437" s="105" t="str">
        <f t="shared" si="266"/>
        <v/>
      </c>
      <c r="N437" s="105" t="str" cm="1">
        <f t="array" ref="N437">IFERROR(INDEX(EDF[[Humeur]:[Humeur]], MATCH(1, (EDF[[Nom]:[Nom]]=$D$4)*(EDF[[Date]:[Date]]=Fitness[[#This Row],[Date]]), 0)),"")</f>
        <v/>
      </c>
      <c r="O437" s="105" t="str">
        <f t="shared" si="4"/>
        <v/>
      </c>
      <c r="P437" s="105" t="str" cm="1">
        <f t="array" ref="P437">IFERROR(INDEX(EDF[[Stress]:[Stress]], MATCH(1, (EDF[[Nom]:[Nom]]=$D$4)*(EDF[[Date]:[Date]]=Fitness[[#This Row],[Date]]), 0)),"")</f>
        <v/>
      </c>
      <c r="Q437" s="105" t="str">
        <f t="shared" si="5"/>
        <v/>
      </c>
      <c r="R437" s="105" t="str" cm="1">
        <f t="array" ref="R437">IFERROR(INDEX(EDF[[Sommeil]:[Sommeil]], MATCH(1, (EDF[[Nom]:[Nom]]=$D$4)*(EDF[[Date]:[Date]]=Fitness[[#This Row],[Date]]), 0)),"")</f>
        <v/>
      </c>
      <c r="S437" s="105" t="str">
        <f t="shared" si="6"/>
        <v/>
      </c>
      <c r="T437" s="105" t="str" cm="1">
        <f t="array" ref="T437">IFERROR(INDEX(EDF[[Etat Physique]:[Etat Physique]], MATCH(1, (EDF[[Nom]:[Nom]]=$D$4)*(EDF[[Date]:[Date]]=Fitness[[#This Row],[Date]]), 0)),"")</f>
        <v/>
      </c>
      <c r="U437" s="105" t="str">
        <f t="shared" si="7"/>
        <v/>
      </c>
      <c r="V437" s="105" t="str" cm="1">
        <f t="array" ref="V437">IFERROR(INDEX(EDF[[Hydratation]:[Hydratation]], MATCH(1, (EDF[[Nom]:[Nom]]=$D$4)*(EDF[[Date]:[Date]]=Fitness[[#This Row],[Date]]), 0)),"")</f>
        <v/>
      </c>
      <c r="W437" s="105" t="str">
        <f t="shared" si="8"/>
        <v/>
      </c>
      <c r="X437" s="105" t="str" cm="1">
        <f t="array" ref="X437">IFERROR(INDEX(EDF[[Nutrition]:[Nutrition]], MATCH(1, (EDF[[Nom]:[Nom]]=$D$4)*(EDF[[Date]:[Date]]=Fitness[[#This Row],[Date]]), 0)),"")</f>
        <v/>
      </c>
      <c r="Y437" s="105" t="str">
        <f t="shared" si="9"/>
        <v/>
      </c>
      <c r="Z437" s="5" t="str" cm="1">
        <f t="array" ref="Z437">IFERROR(INDEX(RPE[[Investissement du jour]:[Investissement du jour]], MATCH(1, (RPE[[Nom]:[Nom]]=$D$4)*(RPE[[Date]:[Date]]=Fitness[[#This Row],[Date]]), 0)), "")</f>
        <v/>
      </c>
      <c r="AB437" s="4"/>
      <c r="AC437" s="4"/>
      <c r="AF437" s="4"/>
      <c r="AG437" s="4"/>
      <c r="AH437" s="4"/>
      <c r="AI437" s="4"/>
      <c r="AJ437" s="4"/>
      <c r="AL437" s="4"/>
      <c r="AM437" s="4"/>
      <c r="AP437" s="4"/>
      <c r="AQ437" s="4"/>
      <c r="AR437" s="4"/>
      <c r="AS437" s="4"/>
      <c r="AT437" s="4"/>
      <c r="AU437" s="4"/>
      <c r="AV437" s="4"/>
    </row>
    <row r="438" spans="3:48" x14ac:dyDescent="0.2">
      <c r="C438" s="95">
        <f t="shared" si="267"/>
        <v>45433</v>
      </c>
      <c r="D438" s="96">
        <v>45433</v>
      </c>
      <c r="E438" s="106" cm="1">
        <f t="array" ref="E438">IFERROR(INDEX(RPE[[sRPE_tot]:[sRPE_tot]], MATCH(1, (RPE[[Nom]:[Nom]]=$D$4)*(RPE[[Date]:[Date]]=Fitness[[#This Row],[Date]]), 0)), 0)</f>
        <v>0</v>
      </c>
      <c r="F438" s="106">
        <f t="shared" si="280"/>
        <v>0</v>
      </c>
      <c r="G438" s="106">
        <f t="shared" si="281"/>
        <v>0</v>
      </c>
      <c r="H438" s="106">
        <f t="shared" si="282"/>
        <v>0</v>
      </c>
      <c r="I438" s="106">
        <f>IFERROR(Fitness[[#This Row],[Charge moy]]/Fitness[[#This Row],[ET (SD)]], 0)</f>
        <v>0</v>
      </c>
      <c r="J438" s="106">
        <f>IFERROR(Fitness[[#This Row],[Charge hebdo]]*Fitness[[#This Row],[Monotonie]], 0)</f>
        <v>0</v>
      </c>
      <c r="K438" s="106">
        <f>IFERROR(Fitness[[#This Row],[Charge hebdo]]-Fitness[[#This Row],[Fatigue]], 0)</f>
        <v>0</v>
      </c>
      <c r="L438" s="105" t="str" cm="1">
        <f t="array" ref="L438">IFERROR(INDEX(EDF[[Total EDF]:[Total EDF]], MATCH(1, (EDF[[Nom]:[Nom]]=$D$4)*(EDF[[Date]:[Date]]=Fitness[[#This Row],[Date]]), 0)),"")</f>
        <v/>
      </c>
      <c r="M438" s="105" t="str">
        <f t="shared" si="266"/>
        <v/>
      </c>
      <c r="N438" s="105" t="str" cm="1">
        <f t="array" ref="N438">IFERROR(INDEX(EDF[[Humeur]:[Humeur]], MATCH(1, (EDF[[Nom]:[Nom]]=$D$4)*(EDF[[Date]:[Date]]=Fitness[[#This Row],[Date]]), 0)),"")</f>
        <v/>
      </c>
      <c r="O438" s="105" t="str">
        <f t="shared" si="4"/>
        <v/>
      </c>
      <c r="P438" s="105" t="str" cm="1">
        <f t="array" ref="P438">IFERROR(INDEX(EDF[[Stress]:[Stress]], MATCH(1, (EDF[[Nom]:[Nom]]=$D$4)*(EDF[[Date]:[Date]]=Fitness[[#This Row],[Date]]), 0)),"")</f>
        <v/>
      </c>
      <c r="Q438" s="105" t="str">
        <f t="shared" si="5"/>
        <v/>
      </c>
      <c r="R438" s="105" t="str" cm="1">
        <f t="array" ref="R438">IFERROR(INDEX(EDF[[Sommeil]:[Sommeil]], MATCH(1, (EDF[[Nom]:[Nom]]=$D$4)*(EDF[[Date]:[Date]]=Fitness[[#This Row],[Date]]), 0)),"")</f>
        <v/>
      </c>
      <c r="S438" s="105" t="str">
        <f t="shared" si="6"/>
        <v/>
      </c>
      <c r="T438" s="105" t="str" cm="1">
        <f t="array" ref="T438">IFERROR(INDEX(EDF[[Etat Physique]:[Etat Physique]], MATCH(1, (EDF[[Nom]:[Nom]]=$D$4)*(EDF[[Date]:[Date]]=Fitness[[#This Row],[Date]]), 0)),"")</f>
        <v/>
      </c>
      <c r="U438" s="105" t="str">
        <f t="shared" si="7"/>
        <v/>
      </c>
      <c r="V438" s="105" t="str" cm="1">
        <f t="array" ref="V438">IFERROR(INDEX(EDF[[Hydratation]:[Hydratation]], MATCH(1, (EDF[[Nom]:[Nom]]=$D$4)*(EDF[[Date]:[Date]]=Fitness[[#This Row],[Date]]), 0)),"")</f>
        <v/>
      </c>
      <c r="W438" s="105" t="str">
        <f t="shared" si="8"/>
        <v/>
      </c>
      <c r="X438" s="105" t="str" cm="1">
        <f t="array" ref="X438">IFERROR(INDEX(EDF[[Nutrition]:[Nutrition]], MATCH(1, (EDF[[Nom]:[Nom]]=$D$4)*(EDF[[Date]:[Date]]=Fitness[[#This Row],[Date]]), 0)),"")</f>
        <v/>
      </c>
      <c r="Y438" s="105" t="str">
        <f t="shared" si="9"/>
        <v/>
      </c>
      <c r="Z438" s="5" t="str" cm="1">
        <f t="array" ref="Z438">IFERROR(INDEX(RPE[[Investissement du jour]:[Investissement du jour]], MATCH(1, (RPE[[Nom]:[Nom]]=$D$4)*(RPE[[Date]:[Date]]=Fitness[[#This Row],[Date]]), 0)), "")</f>
        <v/>
      </c>
      <c r="AB438" s="4"/>
      <c r="AC438" s="4"/>
      <c r="AF438" s="4"/>
      <c r="AG438" s="4"/>
      <c r="AH438" s="4"/>
      <c r="AI438" s="4"/>
      <c r="AJ438" s="4"/>
      <c r="AL438" s="4"/>
      <c r="AM438" s="4"/>
      <c r="AP438" s="4"/>
      <c r="AQ438" s="4"/>
      <c r="AR438" s="4"/>
      <c r="AS438" s="4"/>
      <c r="AT438" s="4"/>
      <c r="AU438" s="4"/>
      <c r="AV438" s="4"/>
    </row>
    <row r="439" spans="3:48" x14ac:dyDescent="0.2">
      <c r="C439" s="95">
        <f t="shared" si="267"/>
        <v>45434</v>
      </c>
      <c r="D439" s="96">
        <v>45434</v>
      </c>
      <c r="E439" s="106" cm="1">
        <f t="array" ref="E439">IFERROR(INDEX(RPE[[sRPE_tot]:[sRPE_tot]], MATCH(1, (RPE[[Nom]:[Nom]]=$D$4)*(RPE[[Date]:[Date]]=Fitness[[#This Row],[Date]]), 0)), 0)</f>
        <v>0</v>
      </c>
      <c r="F439" s="106">
        <f t="shared" si="280"/>
        <v>0</v>
      </c>
      <c r="G439" s="106">
        <f t="shared" si="281"/>
        <v>0</v>
      </c>
      <c r="H439" s="106">
        <f t="shared" si="282"/>
        <v>0</v>
      </c>
      <c r="I439" s="106">
        <f>IFERROR(Fitness[[#This Row],[Charge moy]]/Fitness[[#This Row],[ET (SD)]], 0)</f>
        <v>0</v>
      </c>
      <c r="J439" s="106">
        <f>IFERROR(Fitness[[#This Row],[Charge hebdo]]*Fitness[[#This Row],[Monotonie]], 0)</f>
        <v>0</v>
      </c>
      <c r="K439" s="106">
        <f>IFERROR(Fitness[[#This Row],[Charge hebdo]]-Fitness[[#This Row],[Fatigue]], 0)</f>
        <v>0</v>
      </c>
      <c r="L439" s="105" t="str" cm="1">
        <f t="array" ref="L439">IFERROR(INDEX(EDF[[Total EDF]:[Total EDF]], MATCH(1, (EDF[[Nom]:[Nom]]=$D$4)*(EDF[[Date]:[Date]]=Fitness[[#This Row],[Date]]), 0)),"")</f>
        <v/>
      </c>
      <c r="M439" s="105" t="str">
        <f t="shared" si="266"/>
        <v/>
      </c>
      <c r="N439" s="105" t="str" cm="1">
        <f t="array" ref="N439">IFERROR(INDEX(EDF[[Humeur]:[Humeur]], MATCH(1, (EDF[[Nom]:[Nom]]=$D$4)*(EDF[[Date]:[Date]]=Fitness[[#This Row],[Date]]), 0)),"")</f>
        <v/>
      </c>
      <c r="O439" s="105" t="str">
        <f t="shared" si="4"/>
        <v/>
      </c>
      <c r="P439" s="105" t="str" cm="1">
        <f t="array" ref="P439">IFERROR(INDEX(EDF[[Stress]:[Stress]], MATCH(1, (EDF[[Nom]:[Nom]]=$D$4)*(EDF[[Date]:[Date]]=Fitness[[#This Row],[Date]]), 0)),"")</f>
        <v/>
      </c>
      <c r="Q439" s="105" t="str">
        <f t="shared" si="5"/>
        <v/>
      </c>
      <c r="R439" s="105" t="str" cm="1">
        <f t="array" ref="R439">IFERROR(INDEX(EDF[[Sommeil]:[Sommeil]], MATCH(1, (EDF[[Nom]:[Nom]]=$D$4)*(EDF[[Date]:[Date]]=Fitness[[#This Row],[Date]]), 0)),"")</f>
        <v/>
      </c>
      <c r="S439" s="105" t="str">
        <f t="shared" si="6"/>
        <v/>
      </c>
      <c r="T439" s="105" t="str" cm="1">
        <f t="array" ref="T439">IFERROR(INDEX(EDF[[Etat Physique]:[Etat Physique]], MATCH(1, (EDF[[Nom]:[Nom]]=$D$4)*(EDF[[Date]:[Date]]=Fitness[[#This Row],[Date]]), 0)),"")</f>
        <v/>
      </c>
      <c r="U439" s="105" t="str">
        <f t="shared" si="7"/>
        <v/>
      </c>
      <c r="V439" s="105" t="str" cm="1">
        <f t="array" ref="V439">IFERROR(INDEX(EDF[[Hydratation]:[Hydratation]], MATCH(1, (EDF[[Nom]:[Nom]]=$D$4)*(EDF[[Date]:[Date]]=Fitness[[#This Row],[Date]]), 0)),"")</f>
        <v/>
      </c>
      <c r="W439" s="105" t="str">
        <f t="shared" si="8"/>
        <v/>
      </c>
      <c r="X439" s="105" t="str" cm="1">
        <f t="array" ref="X439">IFERROR(INDEX(EDF[[Nutrition]:[Nutrition]], MATCH(1, (EDF[[Nom]:[Nom]]=$D$4)*(EDF[[Date]:[Date]]=Fitness[[#This Row],[Date]]), 0)),"")</f>
        <v/>
      </c>
      <c r="Y439" s="105" t="str">
        <f t="shared" si="9"/>
        <v/>
      </c>
      <c r="Z439" s="5" t="str" cm="1">
        <f t="array" ref="Z439">IFERROR(INDEX(RPE[[Investissement du jour]:[Investissement du jour]], MATCH(1, (RPE[[Nom]:[Nom]]=$D$4)*(RPE[[Date]:[Date]]=Fitness[[#This Row],[Date]]), 0)), "")</f>
        <v/>
      </c>
      <c r="AB439" s="4"/>
      <c r="AC439" s="4"/>
      <c r="AF439" s="4"/>
      <c r="AG439" s="4"/>
      <c r="AH439" s="4"/>
      <c r="AI439" s="4"/>
      <c r="AJ439" s="4"/>
      <c r="AL439" s="4"/>
      <c r="AM439" s="4"/>
      <c r="AP439" s="4"/>
      <c r="AQ439" s="4"/>
      <c r="AR439" s="4"/>
      <c r="AS439" s="4"/>
      <c r="AT439" s="4"/>
      <c r="AU439" s="4"/>
      <c r="AV439" s="4"/>
    </row>
    <row r="440" spans="3:48" x14ac:dyDescent="0.2">
      <c r="C440" s="95">
        <f t="shared" si="267"/>
        <v>45435</v>
      </c>
      <c r="D440" s="96">
        <v>45435</v>
      </c>
      <c r="E440" s="106" cm="1">
        <f t="array" ref="E440">IFERROR(INDEX(RPE[[sRPE_tot]:[sRPE_tot]], MATCH(1, (RPE[[Nom]:[Nom]]=$D$4)*(RPE[[Date]:[Date]]=Fitness[[#This Row],[Date]]), 0)), 0)</f>
        <v>0</v>
      </c>
      <c r="F440" s="106">
        <f t="shared" si="280"/>
        <v>0</v>
      </c>
      <c r="G440" s="106">
        <f t="shared" si="281"/>
        <v>0</v>
      </c>
      <c r="H440" s="106">
        <f t="shared" si="282"/>
        <v>0</v>
      </c>
      <c r="I440" s="106">
        <f>IFERROR(Fitness[[#This Row],[Charge moy]]/Fitness[[#This Row],[ET (SD)]], 0)</f>
        <v>0</v>
      </c>
      <c r="J440" s="106">
        <f>IFERROR(Fitness[[#This Row],[Charge hebdo]]*Fitness[[#This Row],[Monotonie]], 0)</f>
        <v>0</v>
      </c>
      <c r="K440" s="106">
        <f>IFERROR(Fitness[[#This Row],[Charge hebdo]]-Fitness[[#This Row],[Fatigue]], 0)</f>
        <v>0</v>
      </c>
      <c r="L440" s="105" t="str" cm="1">
        <f t="array" ref="L440">IFERROR(INDEX(EDF[[Total EDF]:[Total EDF]], MATCH(1, (EDF[[Nom]:[Nom]]=$D$4)*(EDF[[Date]:[Date]]=Fitness[[#This Row],[Date]]), 0)),"")</f>
        <v/>
      </c>
      <c r="M440" s="105" t="str">
        <f t="shared" si="266"/>
        <v/>
      </c>
      <c r="N440" s="105" t="str" cm="1">
        <f t="array" ref="N440">IFERROR(INDEX(EDF[[Humeur]:[Humeur]], MATCH(1, (EDF[[Nom]:[Nom]]=$D$4)*(EDF[[Date]:[Date]]=Fitness[[#This Row],[Date]]), 0)),"")</f>
        <v/>
      </c>
      <c r="O440" s="105" t="str">
        <f t="shared" ref="O440" si="343">IFERROR(AVERAGE(N433:N439), "")</f>
        <v/>
      </c>
      <c r="P440" s="105" t="str" cm="1">
        <f t="array" ref="P440">IFERROR(INDEX(EDF[[Stress]:[Stress]], MATCH(1, (EDF[[Nom]:[Nom]]=$D$4)*(EDF[[Date]:[Date]]=Fitness[[#This Row],[Date]]), 0)),"")</f>
        <v/>
      </c>
      <c r="Q440" s="105" t="str">
        <f t="shared" ref="Q440" si="344">IFERROR(AVERAGE(P433:P439), "")</f>
        <v/>
      </c>
      <c r="R440" s="105" t="str" cm="1">
        <f t="array" ref="R440">IFERROR(INDEX(EDF[[Sommeil]:[Sommeil]], MATCH(1, (EDF[[Nom]:[Nom]]=$D$4)*(EDF[[Date]:[Date]]=Fitness[[#This Row],[Date]]), 0)),"")</f>
        <v/>
      </c>
      <c r="S440" s="105" t="str">
        <f t="shared" ref="S440" si="345">IFERROR(AVERAGE(R433:R439), "")</f>
        <v/>
      </c>
      <c r="T440" s="105" t="str" cm="1">
        <f t="array" ref="T440">IFERROR(INDEX(EDF[[Etat Physique]:[Etat Physique]], MATCH(1, (EDF[[Nom]:[Nom]]=$D$4)*(EDF[[Date]:[Date]]=Fitness[[#This Row],[Date]]), 0)),"")</f>
        <v/>
      </c>
      <c r="U440" s="105" t="str">
        <f t="shared" ref="U440" si="346">IFERROR(AVERAGE(T433:T439), "")</f>
        <v/>
      </c>
      <c r="V440" s="105" t="str" cm="1">
        <f t="array" ref="V440">IFERROR(INDEX(EDF[[Hydratation]:[Hydratation]], MATCH(1, (EDF[[Nom]:[Nom]]=$D$4)*(EDF[[Date]:[Date]]=Fitness[[#This Row],[Date]]), 0)),"")</f>
        <v/>
      </c>
      <c r="W440" s="105" t="str">
        <f t="shared" ref="W440" si="347">IFERROR(AVERAGE(V433:V439), "")</f>
        <v/>
      </c>
      <c r="X440" s="105" t="str" cm="1">
        <f t="array" ref="X440">IFERROR(INDEX(EDF[[Nutrition]:[Nutrition]], MATCH(1, (EDF[[Nom]:[Nom]]=$D$4)*(EDF[[Date]:[Date]]=Fitness[[#This Row],[Date]]), 0)),"")</f>
        <v/>
      </c>
      <c r="Y440" s="105" t="str">
        <f t="shared" ref="Y440" si="348">IFERROR(AVERAGE(X433:X439), "")</f>
        <v/>
      </c>
      <c r="Z440" s="5" t="str" cm="1">
        <f t="array" ref="Z440">IFERROR(INDEX(RPE[[Investissement du jour]:[Investissement du jour]], MATCH(1, (RPE[[Nom]:[Nom]]=$D$4)*(RPE[[Date]:[Date]]=Fitness[[#This Row],[Date]]), 0)), "")</f>
        <v/>
      </c>
      <c r="AB440" s="4"/>
      <c r="AC440" s="4"/>
      <c r="AF440" s="4"/>
      <c r="AG440" s="4"/>
      <c r="AH440" s="4"/>
      <c r="AI440" s="4"/>
      <c r="AJ440" s="4"/>
      <c r="AL440" s="4"/>
      <c r="AM440" s="4"/>
      <c r="AP440" s="4"/>
      <c r="AQ440" s="4"/>
      <c r="AR440" s="4"/>
      <c r="AS440" s="4"/>
      <c r="AT440" s="4"/>
      <c r="AU440" s="4"/>
      <c r="AV440" s="4"/>
    </row>
    <row r="441" spans="3:48" x14ac:dyDescent="0.2">
      <c r="C441" s="95">
        <f t="shared" si="267"/>
        <v>45436</v>
      </c>
      <c r="D441" s="96">
        <v>45436</v>
      </c>
      <c r="E441" s="106" cm="1">
        <f t="array" ref="E441">IFERROR(INDEX(RPE[[sRPE_tot]:[sRPE_tot]], MATCH(1, (RPE[[Nom]:[Nom]]=$D$4)*(RPE[[Date]:[Date]]=Fitness[[#This Row],[Date]]), 0)), 0)</f>
        <v>0</v>
      </c>
      <c r="F441" s="106">
        <f t="shared" si="280"/>
        <v>0</v>
      </c>
      <c r="G441" s="106">
        <f t="shared" si="281"/>
        <v>0</v>
      </c>
      <c r="H441" s="106">
        <f t="shared" si="282"/>
        <v>0</v>
      </c>
      <c r="I441" s="106">
        <f>IFERROR(Fitness[[#This Row],[Charge moy]]/Fitness[[#This Row],[ET (SD)]], 0)</f>
        <v>0</v>
      </c>
      <c r="J441" s="106">
        <f>IFERROR(Fitness[[#This Row],[Charge hebdo]]*Fitness[[#This Row],[Monotonie]], 0)</f>
        <v>0</v>
      </c>
      <c r="K441" s="106">
        <f>IFERROR(Fitness[[#This Row],[Charge hebdo]]-Fitness[[#This Row],[Fatigue]], 0)</f>
        <v>0</v>
      </c>
      <c r="L441" s="105" t="str" cm="1">
        <f t="array" ref="L441">IFERROR(INDEX(EDF[[Total EDF]:[Total EDF]], MATCH(1, (EDF[[Nom]:[Nom]]=$D$4)*(EDF[[Date]:[Date]]=Fitness[[#This Row],[Date]]), 0)),"")</f>
        <v/>
      </c>
      <c r="M441" s="105" t="str">
        <f t="shared" si="266"/>
        <v/>
      </c>
      <c r="N441" s="105" t="str" cm="1">
        <f t="array" ref="N441">IFERROR(INDEX(EDF[[Humeur]:[Humeur]], MATCH(1, (EDF[[Nom]:[Nom]]=$D$4)*(EDF[[Date]:[Date]]=Fitness[[#This Row],[Date]]), 0)),"")</f>
        <v/>
      </c>
      <c r="O441" s="105" t="str">
        <f t="shared" si="4"/>
        <v/>
      </c>
      <c r="P441" s="105" t="str" cm="1">
        <f t="array" ref="P441">IFERROR(INDEX(EDF[[Stress]:[Stress]], MATCH(1, (EDF[[Nom]:[Nom]]=$D$4)*(EDF[[Date]:[Date]]=Fitness[[#This Row],[Date]]), 0)),"")</f>
        <v/>
      </c>
      <c r="Q441" s="105" t="str">
        <f t="shared" si="5"/>
        <v/>
      </c>
      <c r="R441" s="105" t="str" cm="1">
        <f t="array" ref="R441">IFERROR(INDEX(EDF[[Sommeil]:[Sommeil]], MATCH(1, (EDF[[Nom]:[Nom]]=$D$4)*(EDF[[Date]:[Date]]=Fitness[[#This Row],[Date]]), 0)),"")</f>
        <v/>
      </c>
      <c r="S441" s="105" t="str">
        <f t="shared" si="6"/>
        <v/>
      </c>
      <c r="T441" s="105" t="str" cm="1">
        <f t="array" ref="T441">IFERROR(INDEX(EDF[[Etat Physique]:[Etat Physique]], MATCH(1, (EDF[[Nom]:[Nom]]=$D$4)*(EDF[[Date]:[Date]]=Fitness[[#This Row],[Date]]), 0)),"")</f>
        <v/>
      </c>
      <c r="U441" s="105" t="str">
        <f t="shared" si="7"/>
        <v/>
      </c>
      <c r="V441" s="105" t="str" cm="1">
        <f t="array" ref="V441">IFERROR(INDEX(EDF[[Hydratation]:[Hydratation]], MATCH(1, (EDF[[Nom]:[Nom]]=$D$4)*(EDF[[Date]:[Date]]=Fitness[[#This Row],[Date]]), 0)),"")</f>
        <v/>
      </c>
      <c r="W441" s="105" t="str">
        <f t="shared" si="8"/>
        <v/>
      </c>
      <c r="X441" s="105" t="str" cm="1">
        <f t="array" ref="X441">IFERROR(INDEX(EDF[[Nutrition]:[Nutrition]], MATCH(1, (EDF[[Nom]:[Nom]]=$D$4)*(EDF[[Date]:[Date]]=Fitness[[#This Row],[Date]]), 0)),"")</f>
        <v/>
      </c>
      <c r="Y441" s="105" t="str">
        <f t="shared" si="9"/>
        <v/>
      </c>
      <c r="Z441" s="5" t="str" cm="1">
        <f t="array" ref="Z441">IFERROR(INDEX(RPE[[Investissement du jour]:[Investissement du jour]], MATCH(1, (RPE[[Nom]:[Nom]]=$D$4)*(RPE[[Date]:[Date]]=Fitness[[#This Row],[Date]]), 0)), "")</f>
        <v/>
      </c>
      <c r="AB441" s="4"/>
      <c r="AC441" s="4"/>
      <c r="AF441" s="4"/>
      <c r="AG441" s="4"/>
      <c r="AH441" s="4"/>
      <c r="AI441" s="4"/>
      <c r="AJ441" s="4"/>
      <c r="AL441" s="4"/>
      <c r="AM441" s="4"/>
      <c r="AP441" s="4"/>
      <c r="AQ441" s="4"/>
      <c r="AR441" s="4"/>
      <c r="AS441" s="4"/>
      <c r="AT441" s="4"/>
      <c r="AU441" s="4"/>
      <c r="AV441" s="4"/>
    </row>
    <row r="442" spans="3:48" x14ac:dyDescent="0.2">
      <c r="C442" s="95">
        <f t="shared" si="267"/>
        <v>45437</v>
      </c>
      <c r="D442" s="96">
        <v>45437</v>
      </c>
      <c r="E442" s="106" cm="1">
        <f t="array" ref="E442">IFERROR(INDEX(RPE[[sRPE_tot]:[sRPE_tot]], MATCH(1, (RPE[[Nom]:[Nom]]=$D$4)*(RPE[[Date]:[Date]]=Fitness[[#This Row],[Date]]), 0)), 0)</f>
        <v>0</v>
      </c>
      <c r="F442" s="106">
        <f t="shared" si="280"/>
        <v>0</v>
      </c>
      <c r="G442" s="106">
        <f t="shared" si="281"/>
        <v>0</v>
      </c>
      <c r="H442" s="106">
        <f t="shared" si="282"/>
        <v>0</v>
      </c>
      <c r="I442" s="106">
        <f>IFERROR(Fitness[[#This Row],[Charge moy]]/Fitness[[#This Row],[ET (SD)]], 0)</f>
        <v>0</v>
      </c>
      <c r="J442" s="106">
        <f>IFERROR(Fitness[[#This Row],[Charge hebdo]]*Fitness[[#This Row],[Monotonie]], 0)</f>
        <v>0</v>
      </c>
      <c r="K442" s="106">
        <f>IFERROR(Fitness[[#This Row],[Charge hebdo]]-Fitness[[#This Row],[Fatigue]], 0)</f>
        <v>0</v>
      </c>
      <c r="L442" s="105" t="str" cm="1">
        <f t="array" ref="L442">IFERROR(INDEX(EDF[[Total EDF]:[Total EDF]], MATCH(1, (EDF[[Nom]:[Nom]]=$D$4)*(EDF[[Date]:[Date]]=Fitness[[#This Row],[Date]]), 0)),"")</f>
        <v/>
      </c>
      <c r="M442" s="105" t="str">
        <f t="shared" si="266"/>
        <v/>
      </c>
      <c r="N442" s="105" t="str" cm="1">
        <f t="array" ref="N442">IFERROR(INDEX(EDF[[Humeur]:[Humeur]], MATCH(1, (EDF[[Nom]:[Nom]]=$D$4)*(EDF[[Date]:[Date]]=Fitness[[#This Row],[Date]]), 0)),"")</f>
        <v/>
      </c>
      <c r="O442" s="105" t="str">
        <f t="shared" ref="O442" si="349">IFERROR(AVERAGE(N435:N441), "")</f>
        <v/>
      </c>
      <c r="P442" s="105" t="str" cm="1">
        <f t="array" ref="P442">IFERROR(INDEX(EDF[[Stress]:[Stress]], MATCH(1, (EDF[[Nom]:[Nom]]=$D$4)*(EDF[[Date]:[Date]]=Fitness[[#This Row],[Date]]), 0)),"")</f>
        <v/>
      </c>
      <c r="Q442" s="105" t="str">
        <f t="shared" ref="Q442" si="350">IFERROR(AVERAGE(P435:P441), "")</f>
        <v/>
      </c>
      <c r="R442" s="105" t="str" cm="1">
        <f t="array" ref="R442">IFERROR(INDEX(EDF[[Sommeil]:[Sommeil]], MATCH(1, (EDF[[Nom]:[Nom]]=$D$4)*(EDF[[Date]:[Date]]=Fitness[[#This Row],[Date]]), 0)),"")</f>
        <v/>
      </c>
      <c r="S442" s="105" t="str">
        <f t="shared" ref="S442" si="351">IFERROR(AVERAGE(R435:R441), "")</f>
        <v/>
      </c>
      <c r="T442" s="105" t="str" cm="1">
        <f t="array" ref="T442">IFERROR(INDEX(EDF[[Etat Physique]:[Etat Physique]], MATCH(1, (EDF[[Nom]:[Nom]]=$D$4)*(EDF[[Date]:[Date]]=Fitness[[#This Row],[Date]]), 0)),"")</f>
        <v/>
      </c>
      <c r="U442" s="105" t="str">
        <f t="shared" ref="U442" si="352">IFERROR(AVERAGE(T435:T441), "")</f>
        <v/>
      </c>
      <c r="V442" s="105" t="str" cm="1">
        <f t="array" ref="V442">IFERROR(INDEX(EDF[[Hydratation]:[Hydratation]], MATCH(1, (EDF[[Nom]:[Nom]]=$D$4)*(EDF[[Date]:[Date]]=Fitness[[#This Row],[Date]]), 0)),"")</f>
        <v/>
      </c>
      <c r="W442" s="105" t="str">
        <f t="shared" ref="W442" si="353">IFERROR(AVERAGE(V435:V441), "")</f>
        <v/>
      </c>
      <c r="X442" s="105" t="str" cm="1">
        <f t="array" ref="X442">IFERROR(INDEX(EDF[[Nutrition]:[Nutrition]], MATCH(1, (EDF[[Nom]:[Nom]]=$D$4)*(EDF[[Date]:[Date]]=Fitness[[#This Row],[Date]]), 0)),"")</f>
        <v/>
      </c>
      <c r="Y442" s="105" t="str">
        <f t="shared" ref="Y442" si="354">IFERROR(AVERAGE(X435:X441), "")</f>
        <v/>
      </c>
      <c r="Z442" s="5" t="str" cm="1">
        <f t="array" ref="Z442">IFERROR(INDEX(RPE[[Investissement du jour]:[Investissement du jour]], MATCH(1, (RPE[[Nom]:[Nom]]=$D$4)*(RPE[[Date]:[Date]]=Fitness[[#This Row],[Date]]), 0)), "")</f>
        <v/>
      </c>
      <c r="AB442" s="4"/>
      <c r="AC442" s="4"/>
      <c r="AF442" s="4"/>
      <c r="AG442" s="4"/>
      <c r="AH442" s="4"/>
      <c r="AI442" s="4"/>
      <c r="AJ442" s="4"/>
      <c r="AL442" s="4"/>
      <c r="AM442" s="4"/>
      <c r="AP442" s="4"/>
      <c r="AQ442" s="4"/>
      <c r="AR442" s="4"/>
      <c r="AS442" s="4"/>
      <c r="AT442" s="4"/>
      <c r="AU442" s="4"/>
      <c r="AV442" s="4"/>
    </row>
    <row r="443" spans="3:48" x14ac:dyDescent="0.2">
      <c r="C443" s="95">
        <f t="shared" si="267"/>
        <v>45438</v>
      </c>
      <c r="D443" s="96">
        <v>45438</v>
      </c>
      <c r="E443" s="106" cm="1">
        <f t="array" ref="E443">IFERROR(INDEX(RPE[[sRPE_tot]:[sRPE_tot]], MATCH(1, (RPE[[Nom]:[Nom]]=$D$4)*(RPE[[Date]:[Date]]=Fitness[[#This Row],[Date]]), 0)), 0)</f>
        <v>0</v>
      </c>
      <c r="F443" s="106">
        <f t="shared" si="280"/>
        <v>0</v>
      </c>
      <c r="G443" s="106">
        <f t="shared" si="281"/>
        <v>0</v>
      </c>
      <c r="H443" s="106">
        <f t="shared" si="282"/>
        <v>0</v>
      </c>
      <c r="I443" s="106">
        <f>IFERROR(Fitness[[#This Row],[Charge moy]]/Fitness[[#This Row],[ET (SD)]], 0)</f>
        <v>0</v>
      </c>
      <c r="J443" s="106">
        <f>IFERROR(Fitness[[#This Row],[Charge hebdo]]*Fitness[[#This Row],[Monotonie]], 0)</f>
        <v>0</v>
      </c>
      <c r="K443" s="106">
        <f>IFERROR(Fitness[[#This Row],[Charge hebdo]]-Fitness[[#This Row],[Fatigue]], 0)</f>
        <v>0</v>
      </c>
      <c r="L443" s="105" t="str" cm="1">
        <f t="array" ref="L443">IFERROR(INDEX(EDF[[Total EDF]:[Total EDF]], MATCH(1, (EDF[[Nom]:[Nom]]=$D$4)*(EDF[[Date]:[Date]]=Fitness[[#This Row],[Date]]), 0)),"")</f>
        <v/>
      </c>
      <c r="M443" s="105" t="str">
        <f t="shared" si="266"/>
        <v/>
      </c>
      <c r="N443" s="105" t="str" cm="1">
        <f t="array" ref="N443">IFERROR(INDEX(EDF[[Humeur]:[Humeur]], MATCH(1, (EDF[[Nom]:[Nom]]=$D$4)*(EDF[[Date]:[Date]]=Fitness[[#This Row],[Date]]), 0)),"")</f>
        <v/>
      </c>
      <c r="O443" s="105" t="str">
        <f t="shared" si="4"/>
        <v/>
      </c>
      <c r="P443" s="105" t="str" cm="1">
        <f t="array" ref="P443">IFERROR(INDEX(EDF[[Stress]:[Stress]], MATCH(1, (EDF[[Nom]:[Nom]]=$D$4)*(EDF[[Date]:[Date]]=Fitness[[#This Row],[Date]]), 0)),"")</f>
        <v/>
      </c>
      <c r="Q443" s="105" t="str">
        <f t="shared" si="5"/>
        <v/>
      </c>
      <c r="R443" s="105" t="str" cm="1">
        <f t="array" ref="R443">IFERROR(INDEX(EDF[[Sommeil]:[Sommeil]], MATCH(1, (EDF[[Nom]:[Nom]]=$D$4)*(EDF[[Date]:[Date]]=Fitness[[#This Row],[Date]]), 0)),"")</f>
        <v/>
      </c>
      <c r="S443" s="105" t="str">
        <f t="shared" si="6"/>
        <v/>
      </c>
      <c r="T443" s="105" t="str" cm="1">
        <f t="array" ref="T443">IFERROR(INDEX(EDF[[Etat Physique]:[Etat Physique]], MATCH(1, (EDF[[Nom]:[Nom]]=$D$4)*(EDF[[Date]:[Date]]=Fitness[[#This Row],[Date]]), 0)),"")</f>
        <v/>
      </c>
      <c r="U443" s="105" t="str">
        <f t="shared" si="7"/>
        <v/>
      </c>
      <c r="V443" s="105" t="str" cm="1">
        <f t="array" ref="V443">IFERROR(INDEX(EDF[[Hydratation]:[Hydratation]], MATCH(1, (EDF[[Nom]:[Nom]]=$D$4)*(EDF[[Date]:[Date]]=Fitness[[#This Row],[Date]]), 0)),"")</f>
        <v/>
      </c>
      <c r="W443" s="105" t="str">
        <f t="shared" si="8"/>
        <v/>
      </c>
      <c r="X443" s="105" t="str" cm="1">
        <f t="array" ref="X443">IFERROR(INDEX(EDF[[Nutrition]:[Nutrition]], MATCH(1, (EDF[[Nom]:[Nom]]=$D$4)*(EDF[[Date]:[Date]]=Fitness[[#This Row],[Date]]), 0)),"")</f>
        <v/>
      </c>
      <c r="Y443" s="105" t="str">
        <f t="shared" si="9"/>
        <v/>
      </c>
      <c r="Z443" s="5" t="str" cm="1">
        <f t="array" ref="Z443">IFERROR(INDEX(RPE[[Investissement du jour]:[Investissement du jour]], MATCH(1, (RPE[[Nom]:[Nom]]=$D$4)*(RPE[[Date]:[Date]]=Fitness[[#This Row],[Date]]), 0)), "")</f>
        <v/>
      </c>
      <c r="AB443" s="4"/>
      <c r="AC443" s="4"/>
      <c r="AF443" s="4"/>
      <c r="AG443" s="4"/>
      <c r="AH443" s="4"/>
      <c r="AI443" s="4"/>
      <c r="AJ443" s="4"/>
      <c r="AL443" s="4"/>
      <c r="AM443" s="4"/>
      <c r="AP443" s="4"/>
      <c r="AQ443" s="4"/>
      <c r="AR443" s="4"/>
      <c r="AS443" s="4"/>
      <c r="AT443" s="4"/>
      <c r="AU443" s="4"/>
      <c r="AV443" s="4"/>
    </row>
    <row r="444" spans="3:48" x14ac:dyDescent="0.2">
      <c r="C444" s="95">
        <f t="shared" si="267"/>
        <v>45439</v>
      </c>
      <c r="D444" s="96">
        <v>45439</v>
      </c>
      <c r="E444" s="106" cm="1">
        <f t="array" ref="E444">IFERROR(INDEX(RPE[[sRPE_tot]:[sRPE_tot]], MATCH(1, (RPE[[Nom]:[Nom]]=$D$4)*(RPE[[Date]:[Date]]=Fitness[[#This Row],[Date]]), 0)), 0)</f>
        <v>0</v>
      </c>
      <c r="F444" s="106">
        <f t="shared" si="280"/>
        <v>0</v>
      </c>
      <c r="G444" s="106">
        <f t="shared" si="281"/>
        <v>0</v>
      </c>
      <c r="H444" s="106">
        <f t="shared" si="282"/>
        <v>0</v>
      </c>
      <c r="I444" s="106">
        <f>IFERROR(Fitness[[#This Row],[Charge moy]]/Fitness[[#This Row],[ET (SD)]], 0)</f>
        <v>0</v>
      </c>
      <c r="J444" s="106">
        <f>IFERROR(Fitness[[#This Row],[Charge hebdo]]*Fitness[[#This Row],[Monotonie]], 0)</f>
        <v>0</v>
      </c>
      <c r="K444" s="106">
        <f>IFERROR(Fitness[[#This Row],[Charge hebdo]]-Fitness[[#This Row],[Fatigue]], 0)</f>
        <v>0</v>
      </c>
      <c r="L444" s="105" t="str" cm="1">
        <f t="array" ref="L444">IFERROR(INDEX(EDF[[Total EDF]:[Total EDF]], MATCH(1, (EDF[[Nom]:[Nom]]=$D$4)*(EDF[[Date]:[Date]]=Fitness[[#This Row],[Date]]), 0)),"")</f>
        <v/>
      </c>
      <c r="M444" s="105" t="str">
        <f t="shared" si="266"/>
        <v/>
      </c>
      <c r="N444" s="105" t="str" cm="1">
        <f t="array" ref="N444">IFERROR(INDEX(EDF[[Humeur]:[Humeur]], MATCH(1, (EDF[[Nom]:[Nom]]=$D$4)*(EDF[[Date]:[Date]]=Fitness[[#This Row],[Date]]), 0)),"")</f>
        <v/>
      </c>
      <c r="O444" s="105" t="str">
        <f t="shared" si="4"/>
        <v/>
      </c>
      <c r="P444" s="105" t="str" cm="1">
        <f t="array" ref="P444">IFERROR(INDEX(EDF[[Stress]:[Stress]], MATCH(1, (EDF[[Nom]:[Nom]]=$D$4)*(EDF[[Date]:[Date]]=Fitness[[#This Row],[Date]]), 0)),"")</f>
        <v/>
      </c>
      <c r="Q444" s="105" t="str">
        <f t="shared" si="5"/>
        <v/>
      </c>
      <c r="R444" s="105" t="str" cm="1">
        <f t="array" ref="R444">IFERROR(INDEX(EDF[[Sommeil]:[Sommeil]], MATCH(1, (EDF[[Nom]:[Nom]]=$D$4)*(EDF[[Date]:[Date]]=Fitness[[#This Row],[Date]]), 0)),"")</f>
        <v/>
      </c>
      <c r="S444" s="105" t="str">
        <f t="shared" si="6"/>
        <v/>
      </c>
      <c r="T444" s="105" t="str" cm="1">
        <f t="array" ref="T444">IFERROR(INDEX(EDF[[Etat Physique]:[Etat Physique]], MATCH(1, (EDF[[Nom]:[Nom]]=$D$4)*(EDF[[Date]:[Date]]=Fitness[[#This Row],[Date]]), 0)),"")</f>
        <v/>
      </c>
      <c r="U444" s="105" t="str">
        <f t="shared" si="7"/>
        <v/>
      </c>
      <c r="V444" s="105" t="str" cm="1">
        <f t="array" ref="V444">IFERROR(INDEX(EDF[[Hydratation]:[Hydratation]], MATCH(1, (EDF[[Nom]:[Nom]]=$D$4)*(EDF[[Date]:[Date]]=Fitness[[#This Row],[Date]]), 0)),"")</f>
        <v/>
      </c>
      <c r="W444" s="105" t="str">
        <f t="shared" si="8"/>
        <v/>
      </c>
      <c r="X444" s="105" t="str" cm="1">
        <f t="array" ref="X444">IFERROR(INDEX(EDF[[Nutrition]:[Nutrition]], MATCH(1, (EDF[[Nom]:[Nom]]=$D$4)*(EDF[[Date]:[Date]]=Fitness[[#This Row],[Date]]), 0)),"")</f>
        <v/>
      </c>
      <c r="Y444" s="105" t="str">
        <f t="shared" si="9"/>
        <v/>
      </c>
      <c r="Z444" s="5" t="str" cm="1">
        <f t="array" ref="Z444">IFERROR(INDEX(RPE[[Investissement du jour]:[Investissement du jour]], MATCH(1, (RPE[[Nom]:[Nom]]=$D$4)*(RPE[[Date]:[Date]]=Fitness[[#This Row],[Date]]), 0)), "")</f>
        <v/>
      </c>
      <c r="AB444" s="4"/>
      <c r="AC444" s="4"/>
      <c r="AF444" s="4"/>
      <c r="AG444" s="4"/>
      <c r="AH444" s="4"/>
      <c r="AI444" s="4"/>
      <c r="AJ444" s="4"/>
      <c r="AL444" s="4"/>
      <c r="AM444" s="4"/>
      <c r="AP444" s="4"/>
      <c r="AQ444" s="4"/>
      <c r="AR444" s="4"/>
      <c r="AS444" s="4"/>
      <c r="AT444" s="4"/>
      <c r="AU444" s="4"/>
      <c r="AV444" s="4"/>
    </row>
    <row r="445" spans="3:48" x14ac:dyDescent="0.2">
      <c r="C445" s="95">
        <f t="shared" si="267"/>
        <v>45440</v>
      </c>
      <c r="D445" s="96">
        <v>45440</v>
      </c>
      <c r="E445" s="106" cm="1">
        <f t="array" ref="E445">IFERROR(INDEX(RPE[[sRPE_tot]:[sRPE_tot]], MATCH(1, (RPE[[Nom]:[Nom]]=$D$4)*(RPE[[Date]:[Date]]=Fitness[[#This Row],[Date]]), 0)), 0)</f>
        <v>0</v>
      </c>
      <c r="F445" s="106">
        <f t="shared" si="280"/>
        <v>0</v>
      </c>
      <c r="G445" s="106">
        <f t="shared" si="281"/>
        <v>0</v>
      </c>
      <c r="H445" s="106">
        <f t="shared" si="282"/>
        <v>0</v>
      </c>
      <c r="I445" s="106">
        <f>IFERROR(Fitness[[#This Row],[Charge moy]]/Fitness[[#This Row],[ET (SD)]], 0)</f>
        <v>0</v>
      </c>
      <c r="J445" s="106">
        <f>IFERROR(Fitness[[#This Row],[Charge hebdo]]*Fitness[[#This Row],[Monotonie]], 0)</f>
        <v>0</v>
      </c>
      <c r="K445" s="106">
        <f>IFERROR(Fitness[[#This Row],[Charge hebdo]]-Fitness[[#This Row],[Fatigue]], 0)</f>
        <v>0</v>
      </c>
      <c r="L445" s="105" t="str" cm="1">
        <f t="array" ref="L445">IFERROR(INDEX(EDF[[Total EDF]:[Total EDF]], MATCH(1, (EDF[[Nom]:[Nom]]=$D$4)*(EDF[[Date]:[Date]]=Fitness[[#This Row],[Date]]), 0)),"")</f>
        <v/>
      </c>
      <c r="M445" s="105" t="str">
        <f t="shared" si="266"/>
        <v/>
      </c>
      <c r="N445" s="105" t="str" cm="1">
        <f t="array" ref="N445">IFERROR(INDEX(EDF[[Humeur]:[Humeur]], MATCH(1, (EDF[[Nom]:[Nom]]=$D$4)*(EDF[[Date]:[Date]]=Fitness[[#This Row],[Date]]), 0)),"")</f>
        <v/>
      </c>
      <c r="O445" s="105" t="str">
        <f t="shared" si="4"/>
        <v/>
      </c>
      <c r="P445" s="105" t="str" cm="1">
        <f t="array" ref="P445">IFERROR(INDEX(EDF[[Stress]:[Stress]], MATCH(1, (EDF[[Nom]:[Nom]]=$D$4)*(EDF[[Date]:[Date]]=Fitness[[#This Row],[Date]]), 0)),"")</f>
        <v/>
      </c>
      <c r="Q445" s="105" t="str">
        <f t="shared" si="5"/>
        <v/>
      </c>
      <c r="R445" s="105" t="str" cm="1">
        <f t="array" ref="R445">IFERROR(INDEX(EDF[[Sommeil]:[Sommeil]], MATCH(1, (EDF[[Nom]:[Nom]]=$D$4)*(EDF[[Date]:[Date]]=Fitness[[#This Row],[Date]]), 0)),"")</f>
        <v/>
      </c>
      <c r="S445" s="105" t="str">
        <f t="shared" si="6"/>
        <v/>
      </c>
      <c r="T445" s="105" t="str" cm="1">
        <f t="array" ref="T445">IFERROR(INDEX(EDF[[Etat Physique]:[Etat Physique]], MATCH(1, (EDF[[Nom]:[Nom]]=$D$4)*(EDF[[Date]:[Date]]=Fitness[[#This Row],[Date]]), 0)),"")</f>
        <v/>
      </c>
      <c r="U445" s="105" t="str">
        <f t="shared" si="7"/>
        <v/>
      </c>
      <c r="V445" s="105" t="str" cm="1">
        <f t="array" ref="V445">IFERROR(INDEX(EDF[[Hydratation]:[Hydratation]], MATCH(1, (EDF[[Nom]:[Nom]]=$D$4)*(EDF[[Date]:[Date]]=Fitness[[#This Row],[Date]]), 0)),"")</f>
        <v/>
      </c>
      <c r="W445" s="105" t="str">
        <f t="shared" si="8"/>
        <v/>
      </c>
      <c r="X445" s="105" t="str" cm="1">
        <f t="array" ref="X445">IFERROR(INDEX(EDF[[Nutrition]:[Nutrition]], MATCH(1, (EDF[[Nom]:[Nom]]=$D$4)*(EDF[[Date]:[Date]]=Fitness[[#This Row],[Date]]), 0)),"")</f>
        <v/>
      </c>
      <c r="Y445" s="105" t="str">
        <f t="shared" si="9"/>
        <v/>
      </c>
      <c r="Z445" s="5" t="str" cm="1">
        <f t="array" ref="Z445">IFERROR(INDEX(RPE[[Investissement du jour]:[Investissement du jour]], MATCH(1, (RPE[[Nom]:[Nom]]=$D$4)*(RPE[[Date]:[Date]]=Fitness[[#This Row],[Date]]), 0)), "")</f>
        <v/>
      </c>
      <c r="AB445" s="4"/>
      <c r="AC445" s="4"/>
      <c r="AF445" s="4"/>
      <c r="AG445" s="4"/>
      <c r="AH445" s="4"/>
      <c r="AI445" s="4"/>
      <c r="AJ445" s="4"/>
      <c r="AL445" s="4"/>
      <c r="AM445" s="4"/>
      <c r="AP445" s="4"/>
      <c r="AQ445" s="4"/>
      <c r="AR445" s="4"/>
      <c r="AS445" s="4"/>
      <c r="AT445" s="4"/>
      <c r="AU445" s="4"/>
      <c r="AV445" s="4"/>
    </row>
    <row r="446" spans="3:48" x14ac:dyDescent="0.2">
      <c r="C446" s="95">
        <f t="shared" si="267"/>
        <v>45441</v>
      </c>
      <c r="D446" s="96">
        <v>45441</v>
      </c>
      <c r="E446" s="106" cm="1">
        <f t="array" ref="E446">IFERROR(INDEX(RPE[[sRPE_tot]:[sRPE_tot]], MATCH(1, (RPE[[Nom]:[Nom]]=$D$4)*(RPE[[Date]:[Date]]=Fitness[[#This Row],[Date]]), 0)), 0)</f>
        <v>0</v>
      </c>
      <c r="F446" s="106">
        <f t="shared" si="280"/>
        <v>0</v>
      </c>
      <c r="G446" s="106">
        <f t="shared" si="281"/>
        <v>0</v>
      </c>
      <c r="H446" s="106">
        <f t="shared" si="282"/>
        <v>0</v>
      </c>
      <c r="I446" s="106">
        <f>IFERROR(Fitness[[#This Row],[Charge moy]]/Fitness[[#This Row],[ET (SD)]], 0)</f>
        <v>0</v>
      </c>
      <c r="J446" s="106">
        <f>IFERROR(Fitness[[#This Row],[Charge hebdo]]*Fitness[[#This Row],[Monotonie]], 0)</f>
        <v>0</v>
      </c>
      <c r="K446" s="106">
        <f>IFERROR(Fitness[[#This Row],[Charge hebdo]]-Fitness[[#This Row],[Fatigue]], 0)</f>
        <v>0</v>
      </c>
      <c r="L446" s="105" t="str" cm="1">
        <f t="array" ref="L446">IFERROR(INDEX(EDF[[Total EDF]:[Total EDF]], MATCH(1, (EDF[[Nom]:[Nom]]=$D$4)*(EDF[[Date]:[Date]]=Fitness[[#This Row],[Date]]), 0)),"")</f>
        <v/>
      </c>
      <c r="M446" s="105" t="str">
        <f t="shared" si="266"/>
        <v/>
      </c>
      <c r="N446" s="105" t="str" cm="1">
        <f t="array" ref="N446">IFERROR(INDEX(EDF[[Humeur]:[Humeur]], MATCH(1, (EDF[[Nom]:[Nom]]=$D$4)*(EDF[[Date]:[Date]]=Fitness[[#This Row],[Date]]), 0)),"")</f>
        <v/>
      </c>
      <c r="O446" s="105" t="str">
        <f t="shared" si="4"/>
        <v/>
      </c>
      <c r="P446" s="105" t="str" cm="1">
        <f t="array" ref="P446">IFERROR(INDEX(EDF[[Stress]:[Stress]], MATCH(1, (EDF[[Nom]:[Nom]]=$D$4)*(EDF[[Date]:[Date]]=Fitness[[#This Row],[Date]]), 0)),"")</f>
        <v/>
      </c>
      <c r="Q446" s="105" t="str">
        <f t="shared" si="5"/>
        <v/>
      </c>
      <c r="R446" s="105" t="str" cm="1">
        <f t="array" ref="R446">IFERROR(INDEX(EDF[[Sommeil]:[Sommeil]], MATCH(1, (EDF[[Nom]:[Nom]]=$D$4)*(EDF[[Date]:[Date]]=Fitness[[#This Row],[Date]]), 0)),"")</f>
        <v/>
      </c>
      <c r="S446" s="105" t="str">
        <f t="shared" si="6"/>
        <v/>
      </c>
      <c r="T446" s="105" t="str" cm="1">
        <f t="array" ref="T446">IFERROR(INDEX(EDF[[Etat Physique]:[Etat Physique]], MATCH(1, (EDF[[Nom]:[Nom]]=$D$4)*(EDF[[Date]:[Date]]=Fitness[[#This Row],[Date]]), 0)),"")</f>
        <v/>
      </c>
      <c r="U446" s="105" t="str">
        <f t="shared" si="7"/>
        <v/>
      </c>
      <c r="V446" s="105" t="str" cm="1">
        <f t="array" ref="V446">IFERROR(INDEX(EDF[[Hydratation]:[Hydratation]], MATCH(1, (EDF[[Nom]:[Nom]]=$D$4)*(EDF[[Date]:[Date]]=Fitness[[#This Row],[Date]]), 0)),"")</f>
        <v/>
      </c>
      <c r="W446" s="105" t="str">
        <f t="shared" si="8"/>
        <v/>
      </c>
      <c r="X446" s="105" t="str" cm="1">
        <f t="array" ref="X446">IFERROR(INDEX(EDF[[Nutrition]:[Nutrition]], MATCH(1, (EDF[[Nom]:[Nom]]=$D$4)*(EDF[[Date]:[Date]]=Fitness[[#This Row],[Date]]), 0)),"")</f>
        <v/>
      </c>
      <c r="Y446" s="105" t="str">
        <f t="shared" si="9"/>
        <v/>
      </c>
      <c r="Z446" s="5" t="str" cm="1">
        <f t="array" ref="Z446">IFERROR(INDEX(RPE[[Investissement du jour]:[Investissement du jour]], MATCH(1, (RPE[[Nom]:[Nom]]=$D$4)*(RPE[[Date]:[Date]]=Fitness[[#This Row],[Date]]), 0)), "")</f>
        <v/>
      </c>
      <c r="AB446" s="4"/>
      <c r="AC446" s="4"/>
      <c r="AF446" s="4"/>
      <c r="AG446" s="4"/>
      <c r="AH446" s="4"/>
      <c r="AI446" s="4"/>
      <c r="AJ446" s="4"/>
      <c r="AL446" s="4"/>
      <c r="AM446" s="4"/>
      <c r="AP446" s="4"/>
      <c r="AQ446" s="4"/>
      <c r="AR446" s="4"/>
      <c r="AS446" s="4"/>
      <c r="AT446" s="4"/>
      <c r="AU446" s="4"/>
      <c r="AV446" s="4"/>
    </row>
    <row r="447" spans="3:48" x14ac:dyDescent="0.2">
      <c r="C447" s="95">
        <f t="shared" si="267"/>
        <v>45442</v>
      </c>
      <c r="D447" s="96">
        <v>45442</v>
      </c>
      <c r="E447" s="106" cm="1">
        <f t="array" ref="E447">IFERROR(INDEX(RPE[[sRPE_tot]:[sRPE_tot]], MATCH(1, (RPE[[Nom]:[Nom]]=$D$4)*(RPE[[Date]:[Date]]=Fitness[[#This Row],[Date]]), 0)), 0)</f>
        <v>0</v>
      </c>
      <c r="F447" s="106">
        <f t="shared" si="280"/>
        <v>0</v>
      </c>
      <c r="G447" s="106">
        <f t="shared" si="281"/>
        <v>0</v>
      </c>
      <c r="H447" s="106">
        <f t="shared" si="282"/>
        <v>0</v>
      </c>
      <c r="I447" s="106">
        <f>IFERROR(Fitness[[#This Row],[Charge moy]]/Fitness[[#This Row],[ET (SD)]], 0)</f>
        <v>0</v>
      </c>
      <c r="J447" s="106">
        <f>IFERROR(Fitness[[#This Row],[Charge hebdo]]*Fitness[[#This Row],[Monotonie]], 0)</f>
        <v>0</v>
      </c>
      <c r="K447" s="106">
        <f>IFERROR(Fitness[[#This Row],[Charge hebdo]]-Fitness[[#This Row],[Fatigue]], 0)</f>
        <v>0</v>
      </c>
      <c r="L447" s="105" t="str" cm="1">
        <f t="array" ref="L447">IFERROR(INDEX(EDF[[Total EDF]:[Total EDF]], MATCH(1, (EDF[[Nom]:[Nom]]=$D$4)*(EDF[[Date]:[Date]]=Fitness[[#This Row],[Date]]), 0)),"")</f>
        <v/>
      </c>
      <c r="M447" s="105" t="str">
        <f t="shared" si="266"/>
        <v/>
      </c>
      <c r="N447" s="105" t="str" cm="1">
        <f t="array" ref="N447">IFERROR(INDEX(EDF[[Humeur]:[Humeur]], MATCH(1, (EDF[[Nom]:[Nom]]=$D$4)*(EDF[[Date]:[Date]]=Fitness[[#This Row],[Date]]), 0)),"")</f>
        <v/>
      </c>
      <c r="O447" s="105" t="str">
        <f t="shared" ref="O447:O494" si="355">IFERROR(AVERAGE(N440:N446), "")</f>
        <v/>
      </c>
      <c r="P447" s="105" t="str" cm="1">
        <f t="array" ref="P447">IFERROR(INDEX(EDF[[Stress]:[Stress]], MATCH(1, (EDF[[Nom]:[Nom]]=$D$4)*(EDF[[Date]:[Date]]=Fitness[[#This Row],[Date]]), 0)),"")</f>
        <v/>
      </c>
      <c r="Q447" s="105" t="str">
        <f t="shared" ref="Q447:Q494" si="356">IFERROR(AVERAGE(P440:P446), "")</f>
        <v/>
      </c>
      <c r="R447" s="105" t="str" cm="1">
        <f t="array" ref="R447">IFERROR(INDEX(EDF[[Sommeil]:[Sommeil]], MATCH(1, (EDF[[Nom]:[Nom]]=$D$4)*(EDF[[Date]:[Date]]=Fitness[[#This Row],[Date]]), 0)),"")</f>
        <v/>
      </c>
      <c r="S447" s="105" t="str">
        <f t="shared" ref="S447:S494" si="357">IFERROR(AVERAGE(R440:R446), "")</f>
        <v/>
      </c>
      <c r="T447" s="105" t="str" cm="1">
        <f t="array" ref="T447">IFERROR(INDEX(EDF[[Etat Physique]:[Etat Physique]], MATCH(1, (EDF[[Nom]:[Nom]]=$D$4)*(EDF[[Date]:[Date]]=Fitness[[#This Row],[Date]]), 0)),"")</f>
        <v/>
      </c>
      <c r="U447" s="105" t="str">
        <f t="shared" ref="U447:U494" si="358">IFERROR(AVERAGE(T440:T446), "")</f>
        <v/>
      </c>
      <c r="V447" s="105" t="str" cm="1">
        <f t="array" ref="V447">IFERROR(INDEX(EDF[[Hydratation]:[Hydratation]], MATCH(1, (EDF[[Nom]:[Nom]]=$D$4)*(EDF[[Date]:[Date]]=Fitness[[#This Row],[Date]]), 0)),"")</f>
        <v/>
      </c>
      <c r="W447" s="105" t="str">
        <f t="shared" ref="W447:W494" si="359">IFERROR(AVERAGE(V440:V446), "")</f>
        <v/>
      </c>
      <c r="X447" s="105" t="str" cm="1">
        <f t="array" ref="X447">IFERROR(INDEX(EDF[[Nutrition]:[Nutrition]], MATCH(1, (EDF[[Nom]:[Nom]]=$D$4)*(EDF[[Date]:[Date]]=Fitness[[#This Row],[Date]]), 0)),"")</f>
        <v/>
      </c>
      <c r="Y447" s="105" t="str">
        <f t="shared" ref="Y447:Y494" si="360">IFERROR(AVERAGE(X440:X446), "")</f>
        <v/>
      </c>
      <c r="Z447" s="5" t="str" cm="1">
        <f t="array" ref="Z447">IFERROR(INDEX(RPE[[Investissement du jour]:[Investissement du jour]], MATCH(1, (RPE[[Nom]:[Nom]]=$D$4)*(RPE[[Date]:[Date]]=Fitness[[#This Row],[Date]]), 0)), "")</f>
        <v/>
      </c>
      <c r="AB447" s="4"/>
      <c r="AC447" s="4"/>
      <c r="AF447" s="4"/>
      <c r="AG447" s="4"/>
      <c r="AH447" s="4"/>
      <c r="AI447" s="4"/>
      <c r="AJ447" s="4"/>
      <c r="AL447" s="4"/>
      <c r="AM447" s="4"/>
      <c r="AP447" s="4"/>
      <c r="AQ447" s="4"/>
      <c r="AR447" s="4"/>
      <c r="AS447" s="4"/>
      <c r="AT447" s="4"/>
      <c r="AU447" s="4"/>
      <c r="AV447" s="4"/>
    </row>
    <row r="448" spans="3:48" x14ac:dyDescent="0.2">
      <c r="C448" s="95">
        <f t="shared" si="267"/>
        <v>45443</v>
      </c>
      <c r="D448" s="96">
        <v>45443</v>
      </c>
      <c r="E448" s="106" cm="1">
        <f t="array" ref="E448">IFERROR(INDEX(RPE[[sRPE_tot]:[sRPE_tot]], MATCH(1, (RPE[[Nom]:[Nom]]=$D$4)*(RPE[[Date]:[Date]]=Fitness[[#This Row],[Date]]), 0)), 0)</f>
        <v>0</v>
      </c>
      <c r="F448" s="106">
        <f t="shared" si="280"/>
        <v>0</v>
      </c>
      <c r="G448" s="106">
        <f t="shared" si="281"/>
        <v>0</v>
      </c>
      <c r="H448" s="106">
        <f t="shared" si="282"/>
        <v>0</v>
      </c>
      <c r="I448" s="106">
        <f>IFERROR(Fitness[[#This Row],[Charge moy]]/Fitness[[#This Row],[ET (SD)]], 0)</f>
        <v>0</v>
      </c>
      <c r="J448" s="106">
        <f>IFERROR(Fitness[[#This Row],[Charge hebdo]]*Fitness[[#This Row],[Monotonie]], 0)</f>
        <v>0</v>
      </c>
      <c r="K448" s="106">
        <f>IFERROR(Fitness[[#This Row],[Charge hebdo]]-Fitness[[#This Row],[Fatigue]], 0)</f>
        <v>0</v>
      </c>
      <c r="L448" s="105" t="str" cm="1">
        <f t="array" ref="L448">IFERROR(INDEX(EDF[[Total EDF]:[Total EDF]], MATCH(1, (EDF[[Nom]:[Nom]]=$D$4)*(EDF[[Date]:[Date]]=Fitness[[#This Row],[Date]]), 0)),"")</f>
        <v/>
      </c>
      <c r="M448" s="105" t="str">
        <f t="shared" si="266"/>
        <v/>
      </c>
      <c r="N448" s="105" t="str" cm="1">
        <f t="array" ref="N448">IFERROR(INDEX(EDF[[Humeur]:[Humeur]], MATCH(1, (EDF[[Nom]:[Nom]]=$D$4)*(EDF[[Date]:[Date]]=Fitness[[#This Row],[Date]]), 0)),"")</f>
        <v/>
      </c>
      <c r="O448" s="105" t="str">
        <f t="shared" si="355"/>
        <v/>
      </c>
      <c r="P448" s="105" t="str" cm="1">
        <f t="array" ref="P448">IFERROR(INDEX(EDF[[Stress]:[Stress]], MATCH(1, (EDF[[Nom]:[Nom]]=$D$4)*(EDF[[Date]:[Date]]=Fitness[[#This Row],[Date]]), 0)),"")</f>
        <v/>
      </c>
      <c r="Q448" s="105" t="str">
        <f t="shared" si="356"/>
        <v/>
      </c>
      <c r="R448" s="105" t="str" cm="1">
        <f t="array" ref="R448">IFERROR(INDEX(EDF[[Sommeil]:[Sommeil]], MATCH(1, (EDF[[Nom]:[Nom]]=$D$4)*(EDF[[Date]:[Date]]=Fitness[[#This Row],[Date]]), 0)),"")</f>
        <v/>
      </c>
      <c r="S448" s="105" t="str">
        <f t="shared" si="357"/>
        <v/>
      </c>
      <c r="T448" s="105" t="str" cm="1">
        <f t="array" ref="T448">IFERROR(INDEX(EDF[[Etat Physique]:[Etat Physique]], MATCH(1, (EDF[[Nom]:[Nom]]=$D$4)*(EDF[[Date]:[Date]]=Fitness[[#This Row],[Date]]), 0)),"")</f>
        <v/>
      </c>
      <c r="U448" s="105" t="str">
        <f t="shared" si="358"/>
        <v/>
      </c>
      <c r="V448" s="105" t="str" cm="1">
        <f t="array" ref="V448">IFERROR(INDEX(EDF[[Hydratation]:[Hydratation]], MATCH(1, (EDF[[Nom]:[Nom]]=$D$4)*(EDF[[Date]:[Date]]=Fitness[[#This Row],[Date]]), 0)),"")</f>
        <v/>
      </c>
      <c r="W448" s="105" t="str">
        <f t="shared" si="359"/>
        <v/>
      </c>
      <c r="X448" s="105" t="str" cm="1">
        <f t="array" ref="X448">IFERROR(INDEX(EDF[[Nutrition]:[Nutrition]], MATCH(1, (EDF[[Nom]:[Nom]]=$D$4)*(EDF[[Date]:[Date]]=Fitness[[#This Row],[Date]]), 0)),"")</f>
        <v/>
      </c>
      <c r="Y448" s="105" t="str">
        <f t="shared" si="360"/>
        <v/>
      </c>
      <c r="Z448" s="5" t="str" cm="1">
        <f t="array" ref="Z448">IFERROR(INDEX(RPE[[Investissement du jour]:[Investissement du jour]], MATCH(1, (RPE[[Nom]:[Nom]]=$D$4)*(RPE[[Date]:[Date]]=Fitness[[#This Row],[Date]]), 0)), "")</f>
        <v/>
      </c>
      <c r="AB448" s="4"/>
      <c r="AC448" s="4"/>
      <c r="AF448" s="4"/>
      <c r="AG448" s="4"/>
      <c r="AH448" s="4"/>
      <c r="AI448" s="4"/>
      <c r="AJ448" s="4"/>
      <c r="AL448" s="4"/>
      <c r="AM448" s="4"/>
      <c r="AP448" s="4"/>
      <c r="AQ448" s="4"/>
      <c r="AR448" s="4"/>
      <c r="AS448" s="4"/>
      <c r="AT448" s="4"/>
      <c r="AU448" s="4"/>
      <c r="AV448" s="4"/>
    </row>
    <row r="449" spans="3:48" x14ac:dyDescent="0.2">
      <c r="C449" s="95">
        <f t="shared" si="267"/>
        <v>45444</v>
      </c>
      <c r="D449" s="96">
        <v>45444</v>
      </c>
      <c r="E449" s="106" cm="1">
        <f t="array" ref="E449">IFERROR(INDEX(RPE[[sRPE_tot]:[sRPE_tot]], MATCH(1, (RPE[[Nom]:[Nom]]=$D$4)*(RPE[[Date]:[Date]]=Fitness[[#This Row],[Date]]), 0)), 0)</f>
        <v>0</v>
      </c>
      <c r="F449" s="106">
        <f t="shared" si="280"/>
        <v>0</v>
      </c>
      <c r="G449" s="106">
        <f t="shared" si="281"/>
        <v>0</v>
      </c>
      <c r="H449" s="106">
        <f t="shared" si="282"/>
        <v>0</v>
      </c>
      <c r="I449" s="106">
        <f>IFERROR(Fitness[[#This Row],[Charge moy]]/Fitness[[#This Row],[ET (SD)]], 0)</f>
        <v>0</v>
      </c>
      <c r="J449" s="106">
        <f>IFERROR(Fitness[[#This Row],[Charge hebdo]]*Fitness[[#This Row],[Monotonie]], 0)</f>
        <v>0</v>
      </c>
      <c r="K449" s="106">
        <f>IFERROR(Fitness[[#This Row],[Charge hebdo]]-Fitness[[#This Row],[Fatigue]], 0)</f>
        <v>0</v>
      </c>
      <c r="L449" s="105" t="str" cm="1">
        <f t="array" ref="L449">IFERROR(INDEX(EDF[[Total EDF]:[Total EDF]], MATCH(1, (EDF[[Nom]:[Nom]]=$D$4)*(EDF[[Date]:[Date]]=Fitness[[#This Row],[Date]]), 0)),"")</f>
        <v/>
      </c>
      <c r="M449" s="105" t="str">
        <f t="shared" ref="M449:M494" si="361">IFERROR(AVERAGE(L442:L448), "")</f>
        <v/>
      </c>
      <c r="N449" s="105" t="str" cm="1">
        <f t="array" ref="N449">IFERROR(INDEX(EDF[[Humeur]:[Humeur]], MATCH(1, (EDF[[Nom]:[Nom]]=$D$4)*(EDF[[Date]:[Date]]=Fitness[[#This Row],[Date]]), 0)),"")</f>
        <v/>
      </c>
      <c r="O449" s="105" t="str">
        <f t="shared" si="355"/>
        <v/>
      </c>
      <c r="P449" s="105" t="str" cm="1">
        <f t="array" ref="P449">IFERROR(INDEX(EDF[[Stress]:[Stress]], MATCH(1, (EDF[[Nom]:[Nom]]=$D$4)*(EDF[[Date]:[Date]]=Fitness[[#This Row],[Date]]), 0)),"")</f>
        <v/>
      </c>
      <c r="Q449" s="105" t="str">
        <f t="shared" si="356"/>
        <v/>
      </c>
      <c r="R449" s="105" t="str" cm="1">
        <f t="array" ref="R449">IFERROR(INDEX(EDF[[Sommeil]:[Sommeil]], MATCH(1, (EDF[[Nom]:[Nom]]=$D$4)*(EDF[[Date]:[Date]]=Fitness[[#This Row],[Date]]), 0)),"")</f>
        <v/>
      </c>
      <c r="S449" s="105" t="str">
        <f t="shared" si="357"/>
        <v/>
      </c>
      <c r="T449" s="105" t="str" cm="1">
        <f t="array" ref="T449">IFERROR(INDEX(EDF[[Etat Physique]:[Etat Physique]], MATCH(1, (EDF[[Nom]:[Nom]]=$D$4)*(EDF[[Date]:[Date]]=Fitness[[#This Row],[Date]]), 0)),"")</f>
        <v/>
      </c>
      <c r="U449" s="105" t="str">
        <f t="shared" si="358"/>
        <v/>
      </c>
      <c r="V449" s="105" t="str" cm="1">
        <f t="array" ref="V449">IFERROR(INDEX(EDF[[Hydratation]:[Hydratation]], MATCH(1, (EDF[[Nom]:[Nom]]=$D$4)*(EDF[[Date]:[Date]]=Fitness[[#This Row],[Date]]), 0)),"")</f>
        <v/>
      </c>
      <c r="W449" s="105" t="str">
        <f t="shared" si="359"/>
        <v/>
      </c>
      <c r="X449" s="105" t="str" cm="1">
        <f t="array" ref="X449">IFERROR(INDEX(EDF[[Nutrition]:[Nutrition]], MATCH(1, (EDF[[Nom]:[Nom]]=$D$4)*(EDF[[Date]:[Date]]=Fitness[[#This Row],[Date]]), 0)),"")</f>
        <v/>
      </c>
      <c r="Y449" s="105" t="str">
        <f t="shared" si="360"/>
        <v/>
      </c>
      <c r="Z449" s="5" t="str" cm="1">
        <f t="array" ref="Z449">IFERROR(INDEX(RPE[[Investissement du jour]:[Investissement du jour]], MATCH(1, (RPE[[Nom]:[Nom]]=$D$4)*(RPE[[Date]:[Date]]=Fitness[[#This Row],[Date]]), 0)), "")</f>
        <v/>
      </c>
      <c r="AB449" s="4"/>
      <c r="AC449" s="4"/>
      <c r="AF449" s="4"/>
      <c r="AG449" s="4"/>
      <c r="AH449" s="4"/>
      <c r="AI449" s="4"/>
      <c r="AJ449" s="4"/>
      <c r="AL449" s="4"/>
      <c r="AM449" s="4"/>
      <c r="AP449" s="4"/>
      <c r="AQ449" s="4"/>
      <c r="AR449" s="4"/>
      <c r="AS449" s="4"/>
      <c r="AT449" s="4"/>
      <c r="AU449" s="4"/>
      <c r="AV449" s="4"/>
    </row>
    <row r="450" spans="3:48" x14ac:dyDescent="0.2">
      <c r="C450" s="95">
        <f t="shared" ref="C450:C494" si="362">D450</f>
        <v>45445</v>
      </c>
      <c r="D450" s="96">
        <v>45445</v>
      </c>
      <c r="E450" s="106" cm="1">
        <f t="array" ref="E450">IFERROR(INDEX(RPE[[sRPE_tot]:[sRPE_tot]], MATCH(1, (RPE[[Nom]:[Nom]]=$D$4)*(RPE[[Date]:[Date]]=Fitness[[#This Row],[Date]]), 0)), 0)</f>
        <v>0</v>
      </c>
      <c r="F450" s="106">
        <f t="shared" si="280"/>
        <v>0</v>
      </c>
      <c r="G450" s="106">
        <f t="shared" si="281"/>
        <v>0</v>
      </c>
      <c r="H450" s="106">
        <f t="shared" si="282"/>
        <v>0</v>
      </c>
      <c r="I450" s="106">
        <f>IFERROR(Fitness[[#This Row],[Charge moy]]/Fitness[[#This Row],[ET (SD)]], 0)</f>
        <v>0</v>
      </c>
      <c r="J450" s="106">
        <f>IFERROR(Fitness[[#This Row],[Charge hebdo]]*Fitness[[#This Row],[Monotonie]], 0)</f>
        <v>0</v>
      </c>
      <c r="K450" s="106">
        <f>IFERROR(Fitness[[#This Row],[Charge hebdo]]-Fitness[[#This Row],[Fatigue]], 0)</f>
        <v>0</v>
      </c>
      <c r="L450" s="105" t="str" cm="1">
        <f t="array" ref="L450">IFERROR(INDEX(EDF[[Total EDF]:[Total EDF]], MATCH(1, (EDF[[Nom]:[Nom]]=$D$4)*(EDF[[Date]:[Date]]=Fitness[[#This Row],[Date]]), 0)),"")</f>
        <v/>
      </c>
      <c r="M450" s="105" t="str">
        <f t="shared" si="361"/>
        <v/>
      </c>
      <c r="N450" s="105" t="str" cm="1">
        <f t="array" ref="N450">IFERROR(INDEX(EDF[[Humeur]:[Humeur]], MATCH(1, (EDF[[Nom]:[Nom]]=$D$4)*(EDF[[Date]:[Date]]=Fitness[[#This Row],[Date]]), 0)),"")</f>
        <v/>
      </c>
      <c r="O450" s="105" t="str">
        <f t="shared" si="355"/>
        <v/>
      </c>
      <c r="P450" s="105" t="str" cm="1">
        <f t="array" ref="P450">IFERROR(INDEX(EDF[[Stress]:[Stress]], MATCH(1, (EDF[[Nom]:[Nom]]=$D$4)*(EDF[[Date]:[Date]]=Fitness[[#This Row],[Date]]), 0)),"")</f>
        <v/>
      </c>
      <c r="Q450" s="105" t="str">
        <f t="shared" si="356"/>
        <v/>
      </c>
      <c r="R450" s="105" t="str" cm="1">
        <f t="array" ref="R450">IFERROR(INDEX(EDF[[Sommeil]:[Sommeil]], MATCH(1, (EDF[[Nom]:[Nom]]=$D$4)*(EDF[[Date]:[Date]]=Fitness[[#This Row],[Date]]), 0)),"")</f>
        <v/>
      </c>
      <c r="S450" s="105" t="str">
        <f t="shared" si="357"/>
        <v/>
      </c>
      <c r="T450" s="105" t="str" cm="1">
        <f t="array" ref="T450">IFERROR(INDEX(EDF[[Etat Physique]:[Etat Physique]], MATCH(1, (EDF[[Nom]:[Nom]]=$D$4)*(EDF[[Date]:[Date]]=Fitness[[#This Row],[Date]]), 0)),"")</f>
        <v/>
      </c>
      <c r="U450" s="105" t="str">
        <f t="shared" si="358"/>
        <v/>
      </c>
      <c r="V450" s="105" t="str" cm="1">
        <f t="array" ref="V450">IFERROR(INDEX(EDF[[Hydratation]:[Hydratation]], MATCH(1, (EDF[[Nom]:[Nom]]=$D$4)*(EDF[[Date]:[Date]]=Fitness[[#This Row],[Date]]), 0)),"")</f>
        <v/>
      </c>
      <c r="W450" s="105" t="str">
        <f t="shared" si="359"/>
        <v/>
      </c>
      <c r="X450" s="105" t="str" cm="1">
        <f t="array" ref="X450">IFERROR(INDEX(EDF[[Nutrition]:[Nutrition]], MATCH(1, (EDF[[Nom]:[Nom]]=$D$4)*(EDF[[Date]:[Date]]=Fitness[[#This Row],[Date]]), 0)),"")</f>
        <v/>
      </c>
      <c r="Y450" s="105" t="str">
        <f t="shared" si="360"/>
        <v/>
      </c>
      <c r="Z450" s="5" t="str" cm="1">
        <f t="array" ref="Z450">IFERROR(INDEX(RPE[[Investissement du jour]:[Investissement du jour]], MATCH(1, (RPE[[Nom]:[Nom]]=$D$4)*(RPE[[Date]:[Date]]=Fitness[[#This Row],[Date]]), 0)), "")</f>
        <v/>
      </c>
      <c r="AB450" s="4"/>
      <c r="AC450" s="4"/>
      <c r="AF450" s="4"/>
      <c r="AG450" s="4"/>
      <c r="AH450" s="4"/>
      <c r="AI450" s="4"/>
      <c r="AJ450" s="4"/>
      <c r="AL450" s="4"/>
      <c r="AM450" s="4"/>
      <c r="AP450" s="4"/>
      <c r="AQ450" s="4"/>
      <c r="AR450" s="4"/>
      <c r="AS450" s="4"/>
      <c r="AT450" s="4"/>
      <c r="AU450" s="4"/>
      <c r="AV450" s="4"/>
    </row>
    <row r="451" spans="3:48" x14ac:dyDescent="0.2">
      <c r="C451" s="95">
        <f t="shared" si="362"/>
        <v>45446</v>
      </c>
      <c r="D451" s="96">
        <v>45446</v>
      </c>
      <c r="E451" s="106" cm="1">
        <f t="array" ref="E451">IFERROR(INDEX(RPE[[sRPE_tot]:[sRPE_tot]], MATCH(1, (RPE[[Nom]:[Nom]]=$D$4)*(RPE[[Date]:[Date]]=Fitness[[#This Row],[Date]]), 0)), 0)</f>
        <v>0</v>
      </c>
      <c r="F451" s="106">
        <f t="shared" si="280"/>
        <v>0</v>
      </c>
      <c r="G451" s="106">
        <f t="shared" si="281"/>
        <v>0</v>
      </c>
      <c r="H451" s="106">
        <f t="shared" si="282"/>
        <v>0</v>
      </c>
      <c r="I451" s="106">
        <f>IFERROR(Fitness[[#This Row],[Charge moy]]/Fitness[[#This Row],[ET (SD)]], 0)</f>
        <v>0</v>
      </c>
      <c r="J451" s="106">
        <f>IFERROR(Fitness[[#This Row],[Charge hebdo]]*Fitness[[#This Row],[Monotonie]], 0)</f>
        <v>0</v>
      </c>
      <c r="K451" s="106">
        <f>IFERROR(Fitness[[#This Row],[Charge hebdo]]-Fitness[[#This Row],[Fatigue]], 0)</f>
        <v>0</v>
      </c>
      <c r="L451" s="105" t="str" cm="1">
        <f t="array" ref="L451">IFERROR(INDEX(EDF[[Total EDF]:[Total EDF]], MATCH(1, (EDF[[Nom]:[Nom]]=$D$4)*(EDF[[Date]:[Date]]=Fitness[[#This Row],[Date]]), 0)),"")</f>
        <v/>
      </c>
      <c r="M451" s="105" t="str">
        <f t="shared" si="361"/>
        <v/>
      </c>
      <c r="N451" s="105" t="str" cm="1">
        <f t="array" ref="N451">IFERROR(INDEX(EDF[[Humeur]:[Humeur]], MATCH(1, (EDF[[Nom]:[Nom]]=$D$4)*(EDF[[Date]:[Date]]=Fitness[[#This Row],[Date]]), 0)),"")</f>
        <v/>
      </c>
      <c r="O451" s="105" t="str">
        <f t="shared" si="355"/>
        <v/>
      </c>
      <c r="P451" s="105" t="str" cm="1">
        <f t="array" ref="P451">IFERROR(INDEX(EDF[[Stress]:[Stress]], MATCH(1, (EDF[[Nom]:[Nom]]=$D$4)*(EDF[[Date]:[Date]]=Fitness[[#This Row],[Date]]), 0)),"")</f>
        <v/>
      </c>
      <c r="Q451" s="105" t="str">
        <f t="shared" si="356"/>
        <v/>
      </c>
      <c r="R451" s="105" t="str" cm="1">
        <f t="array" ref="R451">IFERROR(INDEX(EDF[[Sommeil]:[Sommeil]], MATCH(1, (EDF[[Nom]:[Nom]]=$D$4)*(EDF[[Date]:[Date]]=Fitness[[#This Row],[Date]]), 0)),"")</f>
        <v/>
      </c>
      <c r="S451" s="105" t="str">
        <f t="shared" si="357"/>
        <v/>
      </c>
      <c r="T451" s="105" t="str" cm="1">
        <f t="array" ref="T451">IFERROR(INDEX(EDF[[Etat Physique]:[Etat Physique]], MATCH(1, (EDF[[Nom]:[Nom]]=$D$4)*(EDF[[Date]:[Date]]=Fitness[[#This Row],[Date]]), 0)),"")</f>
        <v/>
      </c>
      <c r="U451" s="105" t="str">
        <f t="shared" si="358"/>
        <v/>
      </c>
      <c r="V451" s="105" t="str" cm="1">
        <f t="array" ref="V451">IFERROR(INDEX(EDF[[Hydratation]:[Hydratation]], MATCH(1, (EDF[[Nom]:[Nom]]=$D$4)*(EDF[[Date]:[Date]]=Fitness[[#This Row],[Date]]), 0)),"")</f>
        <v/>
      </c>
      <c r="W451" s="105" t="str">
        <f t="shared" si="359"/>
        <v/>
      </c>
      <c r="X451" s="105" t="str" cm="1">
        <f t="array" ref="X451">IFERROR(INDEX(EDF[[Nutrition]:[Nutrition]], MATCH(1, (EDF[[Nom]:[Nom]]=$D$4)*(EDF[[Date]:[Date]]=Fitness[[#This Row],[Date]]), 0)),"")</f>
        <v/>
      </c>
      <c r="Y451" s="105" t="str">
        <f t="shared" si="360"/>
        <v/>
      </c>
      <c r="Z451" s="5" t="str" cm="1">
        <f t="array" ref="Z451">IFERROR(INDEX(RPE[[Investissement du jour]:[Investissement du jour]], MATCH(1, (RPE[[Nom]:[Nom]]=$D$4)*(RPE[[Date]:[Date]]=Fitness[[#This Row],[Date]]), 0)), "")</f>
        <v/>
      </c>
      <c r="AB451" s="4"/>
      <c r="AC451" s="4"/>
      <c r="AF451" s="4"/>
      <c r="AG451" s="4"/>
      <c r="AH451" s="4"/>
      <c r="AI451" s="4"/>
      <c r="AJ451" s="4"/>
      <c r="AL451" s="4"/>
      <c r="AM451" s="4"/>
      <c r="AP451" s="4"/>
      <c r="AQ451" s="4"/>
      <c r="AR451" s="4"/>
      <c r="AS451" s="4"/>
      <c r="AT451" s="4"/>
      <c r="AU451" s="4"/>
      <c r="AV451" s="4"/>
    </row>
    <row r="452" spans="3:48" x14ac:dyDescent="0.2">
      <c r="C452" s="95">
        <f t="shared" si="362"/>
        <v>45447</v>
      </c>
      <c r="D452" s="96">
        <v>45447</v>
      </c>
      <c r="E452" s="106" cm="1">
        <f t="array" ref="E452">IFERROR(INDEX(RPE[[sRPE_tot]:[sRPE_tot]], MATCH(1, (RPE[[Nom]:[Nom]]=$D$4)*(RPE[[Date]:[Date]]=Fitness[[#This Row],[Date]]), 0)), 0)</f>
        <v>0</v>
      </c>
      <c r="F452" s="106">
        <f t="shared" si="280"/>
        <v>0</v>
      </c>
      <c r="G452" s="106">
        <f t="shared" si="281"/>
        <v>0</v>
      </c>
      <c r="H452" s="106">
        <f t="shared" si="282"/>
        <v>0</v>
      </c>
      <c r="I452" s="106">
        <f>IFERROR(Fitness[[#This Row],[Charge moy]]/Fitness[[#This Row],[ET (SD)]], 0)</f>
        <v>0</v>
      </c>
      <c r="J452" s="106">
        <f>IFERROR(Fitness[[#This Row],[Charge hebdo]]*Fitness[[#This Row],[Monotonie]], 0)</f>
        <v>0</v>
      </c>
      <c r="K452" s="106">
        <f>IFERROR(Fitness[[#This Row],[Charge hebdo]]-Fitness[[#This Row],[Fatigue]], 0)</f>
        <v>0</v>
      </c>
      <c r="L452" s="105" t="str" cm="1">
        <f t="array" ref="L452">IFERROR(INDEX(EDF[[Total EDF]:[Total EDF]], MATCH(1, (EDF[[Nom]:[Nom]]=$D$4)*(EDF[[Date]:[Date]]=Fitness[[#This Row],[Date]]), 0)),"")</f>
        <v/>
      </c>
      <c r="M452" s="105" t="str">
        <f t="shared" si="361"/>
        <v/>
      </c>
      <c r="N452" s="105" t="str" cm="1">
        <f t="array" ref="N452">IFERROR(INDEX(EDF[[Humeur]:[Humeur]], MATCH(1, (EDF[[Nom]:[Nom]]=$D$4)*(EDF[[Date]:[Date]]=Fitness[[#This Row],[Date]]), 0)),"")</f>
        <v/>
      </c>
      <c r="O452" s="105" t="str">
        <f t="shared" si="355"/>
        <v/>
      </c>
      <c r="P452" s="105" t="str" cm="1">
        <f t="array" ref="P452">IFERROR(INDEX(EDF[[Stress]:[Stress]], MATCH(1, (EDF[[Nom]:[Nom]]=$D$4)*(EDF[[Date]:[Date]]=Fitness[[#This Row],[Date]]), 0)),"")</f>
        <v/>
      </c>
      <c r="Q452" s="105" t="str">
        <f t="shared" si="356"/>
        <v/>
      </c>
      <c r="R452" s="105" t="str" cm="1">
        <f t="array" ref="R452">IFERROR(INDEX(EDF[[Sommeil]:[Sommeil]], MATCH(1, (EDF[[Nom]:[Nom]]=$D$4)*(EDF[[Date]:[Date]]=Fitness[[#This Row],[Date]]), 0)),"")</f>
        <v/>
      </c>
      <c r="S452" s="105" t="str">
        <f t="shared" si="357"/>
        <v/>
      </c>
      <c r="T452" s="105" t="str" cm="1">
        <f t="array" ref="T452">IFERROR(INDEX(EDF[[Etat Physique]:[Etat Physique]], MATCH(1, (EDF[[Nom]:[Nom]]=$D$4)*(EDF[[Date]:[Date]]=Fitness[[#This Row],[Date]]), 0)),"")</f>
        <v/>
      </c>
      <c r="U452" s="105" t="str">
        <f t="shared" si="358"/>
        <v/>
      </c>
      <c r="V452" s="105" t="str" cm="1">
        <f t="array" ref="V452">IFERROR(INDEX(EDF[[Hydratation]:[Hydratation]], MATCH(1, (EDF[[Nom]:[Nom]]=$D$4)*(EDF[[Date]:[Date]]=Fitness[[#This Row],[Date]]), 0)),"")</f>
        <v/>
      </c>
      <c r="W452" s="105" t="str">
        <f t="shared" si="359"/>
        <v/>
      </c>
      <c r="X452" s="105" t="str" cm="1">
        <f t="array" ref="X452">IFERROR(INDEX(EDF[[Nutrition]:[Nutrition]], MATCH(1, (EDF[[Nom]:[Nom]]=$D$4)*(EDF[[Date]:[Date]]=Fitness[[#This Row],[Date]]), 0)),"")</f>
        <v/>
      </c>
      <c r="Y452" s="105" t="str">
        <f t="shared" si="360"/>
        <v/>
      </c>
      <c r="Z452" s="5" t="str" cm="1">
        <f t="array" ref="Z452">IFERROR(INDEX(RPE[[Investissement du jour]:[Investissement du jour]], MATCH(1, (RPE[[Nom]:[Nom]]=$D$4)*(RPE[[Date]:[Date]]=Fitness[[#This Row],[Date]]), 0)), "")</f>
        <v/>
      </c>
      <c r="AB452" s="4"/>
      <c r="AC452" s="4"/>
      <c r="AF452" s="4"/>
      <c r="AG452" s="4"/>
      <c r="AH452" s="4"/>
      <c r="AI452" s="4"/>
      <c r="AJ452" s="4"/>
      <c r="AL452" s="4"/>
      <c r="AM452" s="4"/>
      <c r="AP452" s="4"/>
      <c r="AQ452" s="4"/>
      <c r="AR452" s="4"/>
      <c r="AS452" s="4"/>
      <c r="AT452" s="4"/>
      <c r="AU452" s="4"/>
      <c r="AV452" s="4"/>
    </row>
    <row r="453" spans="3:48" x14ac:dyDescent="0.2">
      <c r="C453" s="95">
        <f t="shared" si="362"/>
        <v>45448</v>
      </c>
      <c r="D453" s="96">
        <v>45448</v>
      </c>
      <c r="E453" s="106" cm="1">
        <f t="array" ref="E453">IFERROR(INDEX(RPE[[sRPE_tot]:[sRPE_tot]], MATCH(1, (RPE[[Nom]:[Nom]]=$D$4)*(RPE[[Date]:[Date]]=Fitness[[#This Row],[Date]]), 0)), 0)</f>
        <v>0</v>
      </c>
      <c r="F453" s="106">
        <f t="shared" si="280"/>
        <v>0</v>
      </c>
      <c r="G453" s="106">
        <f t="shared" si="281"/>
        <v>0</v>
      </c>
      <c r="H453" s="106">
        <f t="shared" si="282"/>
        <v>0</v>
      </c>
      <c r="I453" s="106">
        <f>IFERROR(Fitness[[#This Row],[Charge moy]]/Fitness[[#This Row],[ET (SD)]], 0)</f>
        <v>0</v>
      </c>
      <c r="J453" s="106">
        <f>IFERROR(Fitness[[#This Row],[Charge hebdo]]*Fitness[[#This Row],[Monotonie]], 0)</f>
        <v>0</v>
      </c>
      <c r="K453" s="106">
        <f>IFERROR(Fitness[[#This Row],[Charge hebdo]]-Fitness[[#This Row],[Fatigue]], 0)</f>
        <v>0</v>
      </c>
      <c r="L453" s="105" t="str" cm="1">
        <f t="array" ref="L453">IFERROR(INDEX(EDF[[Total EDF]:[Total EDF]], MATCH(1, (EDF[[Nom]:[Nom]]=$D$4)*(EDF[[Date]:[Date]]=Fitness[[#This Row],[Date]]), 0)),"")</f>
        <v/>
      </c>
      <c r="M453" s="105" t="str">
        <f t="shared" si="361"/>
        <v/>
      </c>
      <c r="N453" s="105" t="str" cm="1">
        <f t="array" ref="N453">IFERROR(INDEX(EDF[[Humeur]:[Humeur]], MATCH(1, (EDF[[Nom]:[Nom]]=$D$4)*(EDF[[Date]:[Date]]=Fitness[[#This Row],[Date]]), 0)),"")</f>
        <v/>
      </c>
      <c r="O453" s="105" t="str">
        <f t="shared" si="355"/>
        <v/>
      </c>
      <c r="P453" s="105" t="str" cm="1">
        <f t="array" ref="P453">IFERROR(INDEX(EDF[[Stress]:[Stress]], MATCH(1, (EDF[[Nom]:[Nom]]=$D$4)*(EDF[[Date]:[Date]]=Fitness[[#This Row],[Date]]), 0)),"")</f>
        <v/>
      </c>
      <c r="Q453" s="105" t="str">
        <f t="shared" si="356"/>
        <v/>
      </c>
      <c r="R453" s="105" t="str" cm="1">
        <f t="array" ref="R453">IFERROR(INDEX(EDF[[Sommeil]:[Sommeil]], MATCH(1, (EDF[[Nom]:[Nom]]=$D$4)*(EDF[[Date]:[Date]]=Fitness[[#This Row],[Date]]), 0)),"")</f>
        <v/>
      </c>
      <c r="S453" s="105" t="str">
        <f t="shared" si="357"/>
        <v/>
      </c>
      <c r="T453" s="105" t="str" cm="1">
        <f t="array" ref="T453">IFERROR(INDEX(EDF[[Etat Physique]:[Etat Physique]], MATCH(1, (EDF[[Nom]:[Nom]]=$D$4)*(EDF[[Date]:[Date]]=Fitness[[#This Row],[Date]]), 0)),"")</f>
        <v/>
      </c>
      <c r="U453" s="105" t="str">
        <f t="shared" si="358"/>
        <v/>
      </c>
      <c r="V453" s="105" t="str" cm="1">
        <f t="array" ref="V453">IFERROR(INDEX(EDF[[Hydratation]:[Hydratation]], MATCH(1, (EDF[[Nom]:[Nom]]=$D$4)*(EDF[[Date]:[Date]]=Fitness[[#This Row],[Date]]), 0)),"")</f>
        <v/>
      </c>
      <c r="W453" s="105" t="str">
        <f t="shared" si="359"/>
        <v/>
      </c>
      <c r="X453" s="105" t="str" cm="1">
        <f t="array" ref="X453">IFERROR(INDEX(EDF[[Nutrition]:[Nutrition]], MATCH(1, (EDF[[Nom]:[Nom]]=$D$4)*(EDF[[Date]:[Date]]=Fitness[[#This Row],[Date]]), 0)),"")</f>
        <v/>
      </c>
      <c r="Y453" s="105" t="str">
        <f t="shared" si="360"/>
        <v/>
      </c>
      <c r="Z453" s="5" t="str" cm="1">
        <f t="array" ref="Z453">IFERROR(INDEX(RPE[[Investissement du jour]:[Investissement du jour]], MATCH(1, (RPE[[Nom]:[Nom]]=$D$4)*(RPE[[Date]:[Date]]=Fitness[[#This Row],[Date]]), 0)), "")</f>
        <v/>
      </c>
      <c r="AB453" s="4"/>
      <c r="AC453" s="4"/>
      <c r="AF453" s="4"/>
      <c r="AG453" s="4"/>
      <c r="AH453" s="4"/>
      <c r="AI453" s="4"/>
      <c r="AJ453" s="4"/>
      <c r="AL453" s="4"/>
      <c r="AM453" s="4"/>
      <c r="AP453" s="4"/>
      <c r="AQ453" s="4"/>
      <c r="AR453" s="4"/>
      <c r="AS453" s="4"/>
      <c r="AT453" s="4"/>
      <c r="AU453" s="4"/>
      <c r="AV453" s="4"/>
    </row>
    <row r="454" spans="3:48" x14ac:dyDescent="0.2">
      <c r="C454" s="95">
        <f t="shared" si="362"/>
        <v>45449</v>
      </c>
      <c r="D454" s="96">
        <v>45449</v>
      </c>
      <c r="E454" s="106" cm="1">
        <f t="array" ref="E454">IFERROR(INDEX(RPE[[sRPE_tot]:[sRPE_tot]], MATCH(1, (RPE[[Nom]:[Nom]]=$D$4)*(RPE[[Date]:[Date]]=Fitness[[#This Row],[Date]]), 0)), 0)</f>
        <v>0</v>
      </c>
      <c r="F454" s="106">
        <f t="shared" si="280"/>
        <v>0</v>
      </c>
      <c r="G454" s="106">
        <f t="shared" si="281"/>
        <v>0</v>
      </c>
      <c r="H454" s="106">
        <f t="shared" si="282"/>
        <v>0</v>
      </c>
      <c r="I454" s="106">
        <f>IFERROR(Fitness[[#This Row],[Charge moy]]/Fitness[[#This Row],[ET (SD)]], 0)</f>
        <v>0</v>
      </c>
      <c r="J454" s="106">
        <f>IFERROR(Fitness[[#This Row],[Charge hebdo]]*Fitness[[#This Row],[Monotonie]], 0)</f>
        <v>0</v>
      </c>
      <c r="K454" s="106">
        <f>IFERROR(Fitness[[#This Row],[Charge hebdo]]-Fitness[[#This Row],[Fatigue]], 0)</f>
        <v>0</v>
      </c>
      <c r="L454" s="105" t="str" cm="1">
        <f t="array" ref="L454">IFERROR(INDEX(EDF[[Total EDF]:[Total EDF]], MATCH(1, (EDF[[Nom]:[Nom]]=$D$4)*(EDF[[Date]:[Date]]=Fitness[[#This Row],[Date]]), 0)),"")</f>
        <v/>
      </c>
      <c r="M454" s="105" t="str">
        <f t="shared" si="361"/>
        <v/>
      </c>
      <c r="N454" s="105" t="str" cm="1">
        <f t="array" ref="N454">IFERROR(INDEX(EDF[[Humeur]:[Humeur]], MATCH(1, (EDF[[Nom]:[Nom]]=$D$4)*(EDF[[Date]:[Date]]=Fitness[[#This Row],[Date]]), 0)),"")</f>
        <v/>
      </c>
      <c r="O454" s="105" t="str">
        <f t="shared" si="355"/>
        <v/>
      </c>
      <c r="P454" s="105" t="str" cm="1">
        <f t="array" ref="P454">IFERROR(INDEX(EDF[[Stress]:[Stress]], MATCH(1, (EDF[[Nom]:[Nom]]=$D$4)*(EDF[[Date]:[Date]]=Fitness[[#This Row],[Date]]), 0)),"")</f>
        <v/>
      </c>
      <c r="Q454" s="105" t="str">
        <f t="shared" si="356"/>
        <v/>
      </c>
      <c r="R454" s="105" t="str" cm="1">
        <f t="array" ref="R454">IFERROR(INDEX(EDF[[Sommeil]:[Sommeil]], MATCH(1, (EDF[[Nom]:[Nom]]=$D$4)*(EDF[[Date]:[Date]]=Fitness[[#This Row],[Date]]), 0)),"")</f>
        <v/>
      </c>
      <c r="S454" s="105" t="str">
        <f t="shared" si="357"/>
        <v/>
      </c>
      <c r="T454" s="105" t="str" cm="1">
        <f t="array" ref="T454">IFERROR(INDEX(EDF[[Etat Physique]:[Etat Physique]], MATCH(1, (EDF[[Nom]:[Nom]]=$D$4)*(EDF[[Date]:[Date]]=Fitness[[#This Row],[Date]]), 0)),"")</f>
        <v/>
      </c>
      <c r="U454" s="105" t="str">
        <f t="shared" si="358"/>
        <v/>
      </c>
      <c r="V454" s="105" t="str" cm="1">
        <f t="array" ref="V454">IFERROR(INDEX(EDF[[Hydratation]:[Hydratation]], MATCH(1, (EDF[[Nom]:[Nom]]=$D$4)*(EDF[[Date]:[Date]]=Fitness[[#This Row],[Date]]), 0)),"")</f>
        <v/>
      </c>
      <c r="W454" s="105" t="str">
        <f t="shared" si="359"/>
        <v/>
      </c>
      <c r="X454" s="105" t="str" cm="1">
        <f t="array" ref="X454">IFERROR(INDEX(EDF[[Nutrition]:[Nutrition]], MATCH(1, (EDF[[Nom]:[Nom]]=$D$4)*(EDF[[Date]:[Date]]=Fitness[[#This Row],[Date]]), 0)),"")</f>
        <v/>
      </c>
      <c r="Y454" s="105" t="str">
        <f t="shared" si="360"/>
        <v/>
      </c>
      <c r="Z454" s="5" t="str" cm="1">
        <f t="array" ref="Z454">IFERROR(INDEX(RPE[[Investissement du jour]:[Investissement du jour]], MATCH(1, (RPE[[Nom]:[Nom]]=$D$4)*(RPE[[Date]:[Date]]=Fitness[[#This Row],[Date]]), 0)), "")</f>
        <v/>
      </c>
      <c r="AB454" s="4"/>
      <c r="AC454" s="4"/>
      <c r="AF454" s="4"/>
      <c r="AG454" s="4"/>
      <c r="AH454" s="4"/>
      <c r="AI454" s="4"/>
      <c r="AJ454" s="4"/>
      <c r="AL454" s="4"/>
      <c r="AM454" s="4"/>
      <c r="AP454" s="4"/>
      <c r="AQ454" s="4"/>
      <c r="AR454" s="4"/>
      <c r="AS454" s="4"/>
      <c r="AT454" s="4"/>
      <c r="AU454" s="4"/>
      <c r="AV454" s="4"/>
    </row>
    <row r="455" spans="3:48" x14ac:dyDescent="0.2">
      <c r="C455" s="95">
        <f t="shared" si="362"/>
        <v>45450</v>
      </c>
      <c r="D455" s="96">
        <v>45450</v>
      </c>
      <c r="E455" s="106" cm="1">
        <f t="array" ref="E455">IFERROR(INDEX(RPE[[sRPE_tot]:[sRPE_tot]], MATCH(1, (RPE[[Nom]:[Nom]]=$D$4)*(RPE[[Date]:[Date]]=Fitness[[#This Row],[Date]]), 0)), 0)</f>
        <v>0</v>
      </c>
      <c r="F455" s="106">
        <f t="shared" si="280"/>
        <v>0</v>
      </c>
      <c r="G455" s="106">
        <f t="shared" si="281"/>
        <v>0</v>
      </c>
      <c r="H455" s="106">
        <f t="shared" si="282"/>
        <v>0</v>
      </c>
      <c r="I455" s="106">
        <f>IFERROR(Fitness[[#This Row],[Charge moy]]/Fitness[[#This Row],[ET (SD)]], 0)</f>
        <v>0</v>
      </c>
      <c r="J455" s="106">
        <f>IFERROR(Fitness[[#This Row],[Charge hebdo]]*Fitness[[#This Row],[Monotonie]], 0)</f>
        <v>0</v>
      </c>
      <c r="K455" s="106">
        <f>IFERROR(Fitness[[#This Row],[Charge hebdo]]-Fitness[[#This Row],[Fatigue]], 0)</f>
        <v>0</v>
      </c>
      <c r="L455" s="105" t="str" cm="1">
        <f t="array" ref="L455">IFERROR(INDEX(EDF[[Total EDF]:[Total EDF]], MATCH(1, (EDF[[Nom]:[Nom]]=$D$4)*(EDF[[Date]:[Date]]=Fitness[[#This Row],[Date]]), 0)),"")</f>
        <v/>
      </c>
      <c r="M455" s="105" t="str">
        <f t="shared" si="361"/>
        <v/>
      </c>
      <c r="N455" s="105" t="str" cm="1">
        <f t="array" ref="N455">IFERROR(INDEX(EDF[[Humeur]:[Humeur]], MATCH(1, (EDF[[Nom]:[Nom]]=$D$4)*(EDF[[Date]:[Date]]=Fitness[[#This Row],[Date]]), 0)),"")</f>
        <v/>
      </c>
      <c r="O455" s="105" t="str">
        <f t="shared" si="355"/>
        <v/>
      </c>
      <c r="P455" s="105" t="str" cm="1">
        <f t="array" ref="P455">IFERROR(INDEX(EDF[[Stress]:[Stress]], MATCH(1, (EDF[[Nom]:[Nom]]=$D$4)*(EDF[[Date]:[Date]]=Fitness[[#This Row],[Date]]), 0)),"")</f>
        <v/>
      </c>
      <c r="Q455" s="105" t="str">
        <f t="shared" si="356"/>
        <v/>
      </c>
      <c r="R455" s="105" t="str" cm="1">
        <f t="array" ref="R455">IFERROR(INDEX(EDF[[Sommeil]:[Sommeil]], MATCH(1, (EDF[[Nom]:[Nom]]=$D$4)*(EDF[[Date]:[Date]]=Fitness[[#This Row],[Date]]), 0)),"")</f>
        <v/>
      </c>
      <c r="S455" s="105" t="str">
        <f t="shared" si="357"/>
        <v/>
      </c>
      <c r="T455" s="105" t="str" cm="1">
        <f t="array" ref="T455">IFERROR(INDEX(EDF[[Etat Physique]:[Etat Physique]], MATCH(1, (EDF[[Nom]:[Nom]]=$D$4)*(EDF[[Date]:[Date]]=Fitness[[#This Row],[Date]]), 0)),"")</f>
        <v/>
      </c>
      <c r="U455" s="105" t="str">
        <f t="shared" si="358"/>
        <v/>
      </c>
      <c r="V455" s="105" t="str" cm="1">
        <f t="array" ref="V455">IFERROR(INDEX(EDF[[Hydratation]:[Hydratation]], MATCH(1, (EDF[[Nom]:[Nom]]=$D$4)*(EDF[[Date]:[Date]]=Fitness[[#This Row],[Date]]), 0)),"")</f>
        <v/>
      </c>
      <c r="W455" s="105" t="str">
        <f t="shared" si="359"/>
        <v/>
      </c>
      <c r="X455" s="105" t="str" cm="1">
        <f t="array" ref="X455">IFERROR(INDEX(EDF[[Nutrition]:[Nutrition]], MATCH(1, (EDF[[Nom]:[Nom]]=$D$4)*(EDF[[Date]:[Date]]=Fitness[[#This Row],[Date]]), 0)),"")</f>
        <v/>
      </c>
      <c r="Y455" s="105" t="str">
        <f t="shared" si="360"/>
        <v/>
      </c>
      <c r="Z455" s="5" t="str" cm="1">
        <f t="array" ref="Z455">IFERROR(INDEX(RPE[[Investissement du jour]:[Investissement du jour]], MATCH(1, (RPE[[Nom]:[Nom]]=$D$4)*(RPE[[Date]:[Date]]=Fitness[[#This Row],[Date]]), 0)), "")</f>
        <v/>
      </c>
      <c r="AB455" s="4"/>
      <c r="AC455" s="4"/>
      <c r="AF455" s="4"/>
      <c r="AG455" s="4"/>
      <c r="AH455" s="4"/>
      <c r="AI455" s="4"/>
      <c r="AJ455" s="4"/>
      <c r="AL455" s="4"/>
      <c r="AM455" s="4"/>
      <c r="AP455" s="4"/>
      <c r="AQ455" s="4"/>
      <c r="AR455" s="4"/>
      <c r="AS455" s="4"/>
      <c r="AT455" s="4"/>
      <c r="AU455" s="4"/>
      <c r="AV455" s="4"/>
    </row>
    <row r="456" spans="3:48" x14ac:dyDescent="0.2">
      <c r="C456" s="95">
        <f t="shared" si="362"/>
        <v>45451</v>
      </c>
      <c r="D456" s="96">
        <v>45451</v>
      </c>
      <c r="E456" s="106" cm="1">
        <f t="array" ref="E456">IFERROR(INDEX(RPE[[sRPE_tot]:[sRPE_tot]], MATCH(1, (RPE[[Nom]:[Nom]]=$D$4)*(RPE[[Date]:[Date]]=Fitness[[#This Row],[Date]]), 0)), 0)</f>
        <v>0</v>
      </c>
      <c r="F456" s="106">
        <f t="shared" si="280"/>
        <v>0</v>
      </c>
      <c r="G456" s="106">
        <f t="shared" si="281"/>
        <v>0</v>
      </c>
      <c r="H456" s="106">
        <f t="shared" si="282"/>
        <v>0</v>
      </c>
      <c r="I456" s="106">
        <f>IFERROR(Fitness[[#This Row],[Charge moy]]/Fitness[[#This Row],[ET (SD)]], 0)</f>
        <v>0</v>
      </c>
      <c r="J456" s="106">
        <f>IFERROR(Fitness[[#This Row],[Charge hebdo]]*Fitness[[#This Row],[Monotonie]], 0)</f>
        <v>0</v>
      </c>
      <c r="K456" s="106">
        <f>IFERROR(Fitness[[#This Row],[Charge hebdo]]-Fitness[[#This Row],[Fatigue]], 0)</f>
        <v>0</v>
      </c>
      <c r="L456" s="105" t="str" cm="1">
        <f t="array" ref="L456">IFERROR(INDEX(EDF[[Total EDF]:[Total EDF]], MATCH(1, (EDF[[Nom]:[Nom]]=$D$4)*(EDF[[Date]:[Date]]=Fitness[[#This Row],[Date]]), 0)),"")</f>
        <v/>
      </c>
      <c r="M456" s="105" t="str">
        <f t="shared" si="361"/>
        <v/>
      </c>
      <c r="N456" s="105" t="str" cm="1">
        <f t="array" ref="N456">IFERROR(INDEX(EDF[[Humeur]:[Humeur]], MATCH(1, (EDF[[Nom]:[Nom]]=$D$4)*(EDF[[Date]:[Date]]=Fitness[[#This Row],[Date]]), 0)),"")</f>
        <v/>
      </c>
      <c r="O456" s="105" t="str">
        <f t="shared" si="355"/>
        <v/>
      </c>
      <c r="P456" s="105" t="str" cm="1">
        <f t="array" ref="P456">IFERROR(INDEX(EDF[[Stress]:[Stress]], MATCH(1, (EDF[[Nom]:[Nom]]=$D$4)*(EDF[[Date]:[Date]]=Fitness[[#This Row],[Date]]), 0)),"")</f>
        <v/>
      </c>
      <c r="Q456" s="105" t="str">
        <f t="shared" si="356"/>
        <v/>
      </c>
      <c r="R456" s="105" t="str" cm="1">
        <f t="array" ref="R456">IFERROR(INDEX(EDF[[Sommeil]:[Sommeil]], MATCH(1, (EDF[[Nom]:[Nom]]=$D$4)*(EDF[[Date]:[Date]]=Fitness[[#This Row],[Date]]), 0)),"")</f>
        <v/>
      </c>
      <c r="S456" s="105" t="str">
        <f t="shared" si="357"/>
        <v/>
      </c>
      <c r="T456" s="105" t="str" cm="1">
        <f t="array" ref="T456">IFERROR(INDEX(EDF[[Etat Physique]:[Etat Physique]], MATCH(1, (EDF[[Nom]:[Nom]]=$D$4)*(EDF[[Date]:[Date]]=Fitness[[#This Row],[Date]]), 0)),"")</f>
        <v/>
      </c>
      <c r="U456" s="105" t="str">
        <f t="shared" si="358"/>
        <v/>
      </c>
      <c r="V456" s="105" t="str" cm="1">
        <f t="array" ref="V456">IFERROR(INDEX(EDF[[Hydratation]:[Hydratation]], MATCH(1, (EDF[[Nom]:[Nom]]=$D$4)*(EDF[[Date]:[Date]]=Fitness[[#This Row],[Date]]), 0)),"")</f>
        <v/>
      </c>
      <c r="W456" s="105" t="str">
        <f t="shared" si="359"/>
        <v/>
      </c>
      <c r="X456" s="105" t="str" cm="1">
        <f t="array" ref="X456">IFERROR(INDEX(EDF[[Nutrition]:[Nutrition]], MATCH(1, (EDF[[Nom]:[Nom]]=$D$4)*(EDF[[Date]:[Date]]=Fitness[[#This Row],[Date]]), 0)),"")</f>
        <v/>
      </c>
      <c r="Y456" s="105" t="str">
        <f t="shared" si="360"/>
        <v/>
      </c>
      <c r="Z456" s="5" t="str" cm="1">
        <f t="array" ref="Z456">IFERROR(INDEX(RPE[[Investissement du jour]:[Investissement du jour]], MATCH(1, (RPE[[Nom]:[Nom]]=$D$4)*(RPE[[Date]:[Date]]=Fitness[[#This Row],[Date]]), 0)), "")</f>
        <v/>
      </c>
      <c r="AB456" s="4"/>
      <c r="AC456" s="4"/>
      <c r="AF456" s="4"/>
      <c r="AG456" s="4"/>
      <c r="AH456" s="4"/>
      <c r="AI456" s="4"/>
      <c r="AJ456" s="4"/>
      <c r="AL456" s="4"/>
      <c r="AM456" s="4"/>
      <c r="AP456" s="4"/>
      <c r="AQ456" s="4"/>
      <c r="AR456" s="4"/>
      <c r="AS456" s="4"/>
      <c r="AT456" s="4"/>
      <c r="AU456" s="4"/>
      <c r="AV456" s="4"/>
    </row>
    <row r="457" spans="3:48" x14ac:dyDescent="0.2">
      <c r="C457" s="95">
        <f t="shared" si="362"/>
        <v>45452</v>
      </c>
      <c r="D457" s="96">
        <v>45452</v>
      </c>
      <c r="E457" s="106" cm="1">
        <f t="array" ref="E457">IFERROR(INDEX(RPE[[sRPE_tot]:[sRPE_tot]], MATCH(1, (RPE[[Nom]:[Nom]]=$D$4)*(RPE[[Date]:[Date]]=Fitness[[#This Row],[Date]]), 0)), 0)</f>
        <v>0</v>
      </c>
      <c r="F457" s="106">
        <f t="shared" ref="F457:F494" si="363">SUM(E450:E456)</f>
        <v>0</v>
      </c>
      <c r="G457" s="106">
        <f t="shared" ref="G457:G494" si="364">IFERROR(AVERAGE(E450:E456), "")</f>
        <v>0</v>
      </c>
      <c r="H457" s="106">
        <f t="shared" ref="H457:H494" si="365">IFERROR(STDEV(E450:E456), "")</f>
        <v>0</v>
      </c>
      <c r="I457" s="106">
        <f>IFERROR(Fitness[[#This Row],[Charge moy]]/Fitness[[#This Row],[ET (SD)]], 0)</f>
        <v>0</v>
      </c>
      <c r="J457" s="106">
        <f>IFERROR(Fitness[[#This Row],[Charge hebdo]]*Fitness[[#This Row],[Monotonie]], 0)</f>
        <v>0</v>
      </c>
      <c r="K457" s="106">
        <f>IFERROR(Fitness[[#This Row],[Charge hebdo]]-Fitness[[#This Row],[Fatigue]], 0)</f>
        <v>0</v>
      </c>
      <c r="L457" s="105" t="str" cm="1">
        <f t="array" ref="L457">IFERROR(INDEX(EDF[[Total EDF]:[Total EDF]], MATCH(1, (EDF[[Nom]:[Nom]]=$D$4)*(EDF[[Date]:[Date]]=Fitness[[#This Row],[Date]]), 0)),"")</f>
        <v/>
      </c>
      <c r="M457" s="105" t="str">
        <f t="shared" si="361"/>
        <v/>
      </c>
      <c r="N457" s="105" t="str" cm="1">
        <f t="array" ref="N457">IFERROR(INDEX(EDF[[Humeur]:[Humeur]], MATCH(1, (EDF[[Nom]:[Nom]]=$D$4)*(EDF[[Date]:[Date]]=Fitness[[#This Row],[Date]]), 0)),"")</f>
        <v/>
      </c>
      <c r="O457" s="105" t="str">
        <f t="shared" si="355"/>
        <v/>
      </c>
      <c r="P457" s="105" t="str" cm="1">
        <f t="array" ref="P457">IFERROR(INDEX(EDF[[Stress]:[Stress]], MATCH(1, (EDF[[Nom]:[Nom]]=$D$4)*(EDF[[Date]:[Date]]=Fitness[[#This Row],[Date]]), 0)),"")</f>
        <v/>
      </c>
      <c r="Q457" s="105" t="str">
        <f t="shared" si="356"/>
        <v/>
      </c>
      <c r="R457" s="105" t="str" cm="1">
        <f t="array" ref="R457">IFERROR(INDEX(EDF[[Sommeil]:[Sommeil]], MATCH(1, (EDF[[Nom]:[Nom]]=$D$4)*(EDF[[Date]:[Date]]=Fitness[[#This Row],[Date]]), 0)),"")</f>
        <v/>
      </c>
      <c r="S457" s="105" t="str">
        <f t="shared" si="357"/>
        <v/>
      </c>
      <c r="T457" s="105" t="str" cm="1">
        <f t="array" ref="T457">IFERROR(INDEX(EDF[[Etat Physique]:[Etat Physique]], MATCH(1, (EDF[[Nom]:[Nom]]=$D$4)*(EDF[[Date]:[Date]]=Fitness[[#This Row],[Date]]), 0)),"")</f>
        <v/>
      </c>
      <c r="U457" s="105" t="str">
        <f t="shared" si="358"/>
        <v/>
      </c>
      <c r="V457" s="105" t="str" cm="1">
        <f t="array" ref="V457">IFERROR(INDEX(EDF[[Hydratation]:[Hydratation]], MATCH(1, (EDF[[Nom]:[Nom]]=$D$4)*(EDF[[Date]:[Date]]=Fitness[[#This Row],[Date]]), 0)),"")</f>
        <v/>
      </c>
      <c r="W457" s="105" t="str">
        <f t="shared" si="359"/>
        <v/>
      </c>
      <c r="X457" s="105" t="str" cm="1">
        <f t="array" ref="X457">IFERROR(INDEX(EDF[[Nutrition]:[Nutrition]], MATCH(1, (EDF[[Nom]:[Nom]]=$D$4)*(EDF[[Date]:[Date]]=Fitness[[#This Row],[Date]]), 0)),"")</f>
        <v/>
      </c>
      <c r="Y457" s="105" t="str">
        <f t="shared" si="360"/>
        <v/>
      </c>
      <c r="Z457" s="5" t="str" cm="1">
        <f t="array" ref="Z457">IFERROR(INDEX(RPE[[Investissement du jour]:[Investissement du jour]], MATCH(1, (RPE[[Nom]:[Nom]]=$D$4)*(RPE[[Date]:[Date]]=Fitness[[#This Row],[Date]]), 0)), "")</f>
        <v/>
      </c>
      <c r="AB457" s="4"/>
      <c r="AC457" s="4"/>
      <c r="AF457" s="4"/>
      <c r="AG457" s="4"/>
      <c r="AH457" s="4"/>
      <c r="AI457" s="4"/>
      <c r="AJ457" s="4"/>
      <c r="AL457" s="4"/>
      <c r="AM457" s="4"/>
      <c r="AP457" s="4"/>
      <c r="AQ457" s="4"/>
      <c r="AR457" s="4"/>
      <c r="AS457" s="4"/>
      <c r="AT457" s="4"/>
      <c r="AU457" s="4"/>
      <c r="AV457" s="4"/>
    </row>
    <row r="458" spans="3:48" x14ac:dyDescent="0.2">
      <c r="C458" s="95">
        <f t="shared" si="362"/>
        <v>45453</v>
      </c>
      <c r="D458" s="96">
        <v>45453</v>
      </c>
      <c r="E458" s="106" cm="1">
        <f t="array" ref="E458">IFERROR(INDEX(RPE[[sRPE_tot]:[sRPE_tot]], MATCH(1, (RPE[[Nom]:[Nom]]=$D$4)*(RPE[[Date]:[Date]]=Fitness[[#This Row],[Date]]), 0)), 0)</f>
        <v>0</v>
      </c>
      <c r="F458" s="106">
        <f t="shared" si="363"/>
        <v>0</v>
      </c>
      <c r="G458" s="106">
        <f t="shared" si="364"/>
        <v>0</v>
      </c>
      <c r="H458" s="106">
        <f t="shared" si="365"/>
        <v>0</v>
      </c>
      <c r="I458" s="106">
        <f>IFERROR(Fitness[[#This Row],[Charge moy]]/Fitness[[#This Row],[ET (SD)]], 0)</f>
        <v>0</v>
      </c>
      <c r="J458" s="106">
        <f>IFERROR(Fitness[[#This Row],[Charge hebdo]]*Fitness[[#This Row],[Monotonie]], 0)</f>
        <v>0</v>
      </c>
      <c r="K458" s="106">
        <f>IFERROR(Fitness[[#This Row],[Charge hebdo]]-Fitness[[#This Row],[Fatigue]], 0)</f>
        <v>0</v>
      </c>
      <c r="L458" s="105" t="str" cm="1">
        <f t="array" ref="L458">IFERROR(INDEX(EDF[[Total EDF]:[Total EDF]], MATCH(1, (EDF[[Nom]:[Nom]]=$D$4)*(EDF[[Date]:[Date]]=Fitness[[#This Row],[Date]]), 0)),"")</f>
        <v/>
      </c>
      <c r="M458" s="105" t="str">
        <f t="shared" si="361"/>
        <v/>
      </c>
      <c r="N458" s="105" t="str" cm="1">
        <f t="array" ref="N458">IFERROR(INDEX(EDF[[Humeur]:[Humeur]], MATCH(1, (EDF[[Nom]:[Nom]]=$D$4)*(EDF[[Date]:[Date]]=Fitness[[#This Row],[Date]]), 0)),"")</f>
        <v/>
      </c>
      <c r="O458" s="105" t="str">
        <f t="shared" si="355"/>
        <v/>
      </c>
      <c r="P458" s="105" t="str" cm="1">
        <f t="array" ref="P458">IFERROR(INDEX(EDF[[Stress]:[Stress]], MATCH(1, (EDF[[Nom]:[Nom]]=$D$4)*(EDF[[Date]:[Date]]=Fitness[[#This Row],[Date]]), 0)),"")</f>
        <v/>
      </c>
      <c r="Q458" s="105" t="str">
        <f t="shared" si="356"/>
        <v/>
      </c>
      <c r="R458" s="105" t="str" cm="1">
        <f t="array" ref="R458">IFERROR(INDEX(EDF[[Sommeil]:[Sommeil]], MATCH(1, (EDF[[Nom]:[Nom]]=$D$4)*(EDF[[Date]:[Date]]=Fitness[[#This Row],[Date]]), 0)),"")</f>
        <v/>
      </c>
      <c r="S458" s="105" t="str">
        <f t="shared" si="357"/>
        <v/>
      </c>
      <c r="T458" s="105" t="str" cm="1">
        <f t="array" ref="T458">IFERROR(INDEX(EDF[[Etat Physique]:[Etat Physique]], MATCH(1, (EDF[[Nom]:[Nom]]=$D$4)*(EDF[[Date]:[Date]]=Fitness[[#This Row],[Date]]), 0)),"")</f>
        <v/>
      </c>
      <c r="U458" s="105" t="str">
        <f t="shared" si="358"/>
        <v/>
      </c>
      <c r="V458" s="105" t="str" cm="1">
        <f t="array" ref="V458">IFERROR(INDEX(EDF[[Hydratation]:[Hydratation]], MATCH(1, (EDF[[Nom]:[Nom]]=$D$4)*(EDF[[Date]:[Date]]=Fitness[[#This Row],[Date]]), 0)),"")</f>
        <v/>
      </c>
      <c r="W458" s="105" t="str">
        <f t="shared" si="359"/>
        <v/>
      </c>
      <c r="X458" s="105" t="str" cm="1">
        <f t="array" ref="X458">IFERROR(INDEX(EDF[[Nutrition]:[Nutrition]], MATCH(1, (EDF[[Nom]:[Nom]]=$D$4)*(EDF[[Date]:[Date]]=Fitness[[#This Row],[Date]]), 0)),"")</f>
        <v/>
      </c>
      <c r="Y458" s="105" t="str">
        <f t="shared" si="360"/>
        <v/>
      </c>
      <c r="Z458" s="5" t="str" cm="1">
        <f t="array" ref="Z458">IFERROR(INDEX(RPE[[Investissement du jour]:[Investissement du jour]], MATCH(1, (RPE[[Nom]:[Nom]]=$D$4)*(RPE[[Date]:[Date]]=Fitness[[#This Row],[Date]]), 0)), "")</f>
        <v/>
      </c>
      <c r="AB458" s="4"/>
      <c r="AC458" s="4"/>
      <c r="AF458" s="4"/>
      <c r="AG458" s="4"/>
      <c r="AH458" s="4"/>
      <c r="AI458" s="4"/>
      <c r="AJ458" s="4"/>
      <c r="AL458" s="4"/>
      <c r="AM458" s="4"/>
      <c r="AP458" s="4"/>
      <c r="AQ458" s="4"/>
      <c r="AR458" s="4"/>
      <c r="AS458" s="4"/>
      <c r="AT458" s="4"/>
      <c r="AU458" s="4"/>
      <c r="AV458" s="4"/>
    </row>
    <row r="459" spans="3:48" x14ac:dyDescent="0.2">
      <c r="C459" s="95">
        <f t="shared" si="362"/>
        <v>45454</v>
      </c>
      <c r="D459" s="96">
        <v>45454</v>
      </c>
      <c r="E459" s="106" cm="1">
        <f t="array" ref="E459">IFERROR(INDEX(RPE[[sRPE_tot]:[sRPE_tot]], MATCH(1, (RPE[[Nom]:[Nom]]=$D$4)*(RPE[[Date]:[Date]]=Fitness[[#This Row],[Date]]), 0)), 0)</f>
        <v>0</v>
      </c>
      <c r="F459" s="106">
        <f t="shared" si="363"/>
        <v>0</v>
      </c>
      <c r="G459" s="106">
        <f t="shared" si="364"/>
        <v>0</v>
      </c>
      <c r="H459" s="106">
        <f t="shared" si="365"/>
        <v>0</v>
      </c>
      <c r="I459" s="106">
        <f>IFERROR(Fitness[[#This Row],[Charge moy]]/Fitness[[#This Row],[ET (SD)]], 0)</f>
        <v>0</v>
      </c>
      <c r="J459" s="106">
        <f>IFERROR(Fitness[[#This Row],[Charge hebdo]]*Fitness[[#This Row],[Monotonie]], 0)</f>
        <v>0</v>
      </c>
      <c r="K459" s="106">
        <f>IFERROR(Fitness[[#This Row],[Charge hebdo]]-Fitness[[#This Row],[Fatigue]], 0)</f>
        <v>0</v>
      </c>
      <c r="L459" s="105" t="str" cm="1">
        <f t="array" ref="L459">IFERROR(INDEX(EDF[[Total EDF]:[Total EDF]], MATCH(1, (EDF[[Nom]:[Nom]]=$D$4)*(EDF[[Date]:[Date]]=Fitness[[#This Row],[Date]]), 0)),"")</f>
        <v/>
      </c>
      <c r="M459" s="105" t="str">
        <f t="shared" si="361"/>
        <v/>
      </c>
      <c r="N459" s="105" t="str" cm="1">
        <f t="array" ref="N459">IFERROR(INDEX(EDF[[Humeur]:[Humeur]], MATCH(1, (EDF[[Nom]:[Nom]]=$D$4)*(EDF[[Date]:[Date]]=Fitness[[#This Row],[Date]]), 0)),"")</f>
        <v/>
      </c>
      <c r="O459" s="105" t="str">
        <f t="shared" si="355"/>
        <v/>
      </c>
      <c r="P459" s="105" t="str" cm="1">
        <f t="array" ref="P459">IFERROR(INDEX(EDF[[Stress]:[Stress]], MATCH(1, (EDF[[Nom]:[Nom]]=$D$4)*(EDF[[Date]:[Date]]=Fitness[[#This Row],[Date]]), 0)),"")</f>
        <v/>
      </c>
      <c r="Q459" s="105" t="str">
        <f t="shared" si="356"/>
        <v/>
      </c>
      <c r="R459" s="105" t="str" cm="1">
        <f t="array" ref="R459">IFERROR(INDEX(EDF[[Sommeil]:[Sommeil]], MATCH(1, (EDF[[Nom]:[Nom]]=$D$4)*(EDF[[Date]:[Date]]=Fitness[[#This Row],[Date]]), 0)),"")</f>
        <v/>
      </c>
      <c r="S459" s="105" t="str">
        <f t="shared" si="357"/>
        <v/>
      </c>
      <c r="T459" s="105" t="str" cm="1">
        <f t="array" ref="T459">IFERROR(INDEX(EDF[[Etat Physique]:[Etat Physique]], MATCH(1, (EDF[[Nom]:[Nom]]=$D$4)*(EDF[[Date]:[Date]]=Fitness[[#This Row],[Date]]), 0)),"")</f>
        <v/>
      </c>
      <c r="U459" s="105" t="str">
        <f t="shared" si="358"/>
        <v/>
      </c>
      <c r="V459" s="105" t="str" cm="1">
        <f t="array" ref="V459">IFERROR(INDEX(EDF[[Hydratation]:[Hydratation]], MATCH(1, (EDF[[Nom]:[Nom]]=$D$4)*(EDF[[Date]:[Date]]=Fitness[[#This Row],[Date]]), 0)),"")</f>
        <v/>
      </c>
      <c r="W459" s="105" t="str">
        <f t="shared" si="359"/>
        <v/>
      </c>
      <c r="X459" s="105" t="str" cm="1">
        <f t="array" ref="X459">IFERROR(INDEX(EDF[[Nutrition]:[Nutrition]], MATCH(1, (EDF[[Nom]:[Nom]]=$D$4)*(EDF[[Date]:[Date]]=Fitness[[#This Row],[Date]]), 0)),"")</f>
        <v/>
      </c>
      <c r="Y459" s="105" t="str">
        <f t="shared" si="360"/>
        <v/>
      </c>
      <c r="Z459" s="5" t="str" cm="1">
        <f t="array" ref="Z459">IFERROR(INDEX(RPE[[Investissement du jour]:[Investissement du jour]], MATCH(1, (RPE[[Nom]:[Nom]]=$D$4)*(RPE[[Date]:[Date]]=Fitness[[#This Row],[Date]]), 0)), "")</f>
        <v/>
      </c>
      <c r="AB459" s="4"/>
      <c r="AC459" s="4"/>
      <c r="AF459" s="4"/>
      <c r="AG459" s="4"/>
      <c r="AH459" s="4"/>
      <c r="AI459" s="4"/>
      <c r="AJ459" s="4"/>
      <c r="AL459" s="4"/>
      <c r="AM459" s="4"/>
      <c r="AP459" s="4"/>
      <c r="AQ459" s="4"/>
      <c r="AR459" s="4"/>
      <c r="AS459" s="4"/>
      <c r="AT459" s="4"/>
      <c r="AU459" s="4"/>
      <c r="AV459" s="4"/>
    </row>
    <row r="460" spans="3:48" x14ac:dyDescent="0.2">
      <c r="C460" s="95">
        <f t="shared" si="362"/>
        <v>45455</v>
      </c>
      <c r="D460" s="96">
        <v>45455</v>
      </c>
      <c r="E460" s="106" cm="1">
        <f t="array" ref="E460">IFERROR(INDEX(RPE[[sRPE_tot]:[sRPE_tot]], MATCH(1, (RPE[[Nom]:[Nom]]=$D$4)*(RPE[[Date]:[Date]]=Fitness[[#This Row],[Date]]), 0)), 0)</f>
        <v>0</v>
      </c>
      <c r="F460" s="106">
        <f t="shared" si="363"/>
        <v>0</v>
      </c>
      <c r="G460" s="106">
        <f t="shared" si="364"/>
        <v>0</v>
      </c>
      <c r="H460" s="106">
        <f t="shared" si="365"/>
        <v>0</v>
      </c>
      <c r="I460" s="106">
        <f>IFERROR(Fitness[[#This Row],[Charge moy]]/Fitness[[#This Row],[ET (SD)]], 0)</f>
        <v>0</v>
      </c>
      <c r="J460" s="106">
        <f>IFERROR(Fitness[[#This Row],[Charge hebdo]]*Fitness[[#This Row],[Monotonie]], 0)</f>
        <v>0</v>
      </c>
      <c r="K460" s="106">
        <f>IFERROR(Fitness[[#This Row],[Charge hebdo]]-Fitness[[#This Row],[Fatigue]], 0)</f>
        <v>0</v>
      </c>
      <c r="L460" s="105" t="str" cm="1">
        <f t="array" ref="L460">IFERROR(INDEX(EDF[[Total EDF]:[Total EDF]], MATCH(1, (EDF[[Nom]:[Nom]]=$D$4)*(EDF[[Date]:[Date]]=Fitness[[#This Row],[Date]]), 0)),"")</f>
        <v/>
      </c>
      <c r="M460" s="105" t="str">
        <f t="shared" si="361"/>
        <v/>
      </c>
      <c r="N460" s="105" t="str" cm="1">
        <f t="array" ref="N460">IFERROR(INDEX(EDF[[Humeur]:[Humeur]], MATCH(1, (EDF[[Nom]:[Nom]]=$D$4)*(EDF[[Date]:[Date]]=Fitness[[#This Row],[Date]]), 0)),"")</f>
        <v/>
      </c>
      <c r="O460" s="105" t="str">
        <f t="shared" si="355"/>
        <v/>
      </c>
      <c r="P460" s="105" t="str" cm="1">
        <f t="array" ref="P460">IFERROR(INDEX(EDF[[Stress]:[Stress]], MATCH(1, (EDF[[Nom]:[Nom]]=$D$4)*(EDF[[Date]:[Date]]=Fitness[[#This Row],[Date]]), 0)),"")</f>
        <v/>
      </c>
      <c r="Q460" s="105" t="str">
        <f t="shared" si="356"/>
        <v/>
      </c>
      <c r="R460" s="105" t="str" cm="1">
        <f t="array" ref="R460">IFERROR(INDEX(EDF[[Sommeil]:[Sommeil]], MATCH(1, (EDF[[Nom]:[Nom]]=$D$4)*(EDF[[Date]:[Date]]=Fitness[[#This Row],[Date]]), 0)),"")</f>
        <v/>
      </c>
      <c r="S460" s="105" t="str">
        <f t="shared" si="357"/>
        <v/>
      </c>
      <c r="T460" s="105" t="str" cm="1">
        <f t="array" ref="T460">IFERROR(INDEX(EDF[[Etat Physique]:[Etat Physique]], MATCH(1, (EDF[[Nom]:[Nom]]=$D$4)*(EDF[[Date]:[Date]]=Fitness[[#This Row],[Date]]), 0)),"")</f>
        <v/>
      </c>
      <c r="U460" s="105" t="str">
        <f t="shared" si="358"/>
        <v/>
      </c>
      <c r="V460" s="105" t="str" cm="1">
        <f t="array" ref="V460">IFERROR(INDEX(EDF[[Hydratation]:[Hydratation]], MATCH(1, (EDF[[Nom]:[Nom]]=$D$4)*(EDF[[Date]:[Date]]=Fitness[[#This Row],[Date]]), 0)),"")</f>
        <v/>
      </c>
      <c r="W460" s="105" t="str">
        <f t="shared" si="359"/>
        <v/>
      </c>
      <c r="X460" s="105" t="str" cm="1">
        <f t="array" ref="X460">IFERROR(INDEX(EDF[[Nutrition]:[Nutrition]], MATCH(1, (EDF[[Nom]:[Nom]]=$D$4)*(EDF[[Date]:[Date]]=Fitness[[#This Row],[Date]]), 0)),"")</f>
        <v/>
      </c>
      <c r="Y460" s="105" t="str">
        <f t="shared" si="360"/>
        <v/>
      </c>
      <c r="Z460" s="5" t="str" cm="1">
        <f t="array" ref="Z460">IFERROR(INDEX(RPE[[Investissement du jour]:[Investissement du jour]], MATCH(1, (RPE[[Nom]:[Nom]]=$D$4)*(RPE[[Date]:[Date]]=Fitness[[#This Row],[Date]]), 0)), "")</f>
        <v/>
      </c>
      <c r="AB460" s="4"/>
      <c r="AC460" s="4"/>
      <c r="AF460" s="4"/>
      <c r="AG460" s="4"/>
      <c r="AH460" s="4"/>
      <c r="AI460" s="4"/>
      <c r="AJ460" s="4"/>
      <c r="AL460" s="4"/>
      <c r="AM460" s="4"/>
      <c r="AP460" s="4"/>
      <c r="AQ460" s="4"/>
      <c r="AR460" s="4"/>
      <c r="AS460" s="4"/>
      <c r="AT460" s="4"/>
      <c r="AU460" s="4"/>
      <c r="AV460" s="4"/>
    </row>
    <row r="461" spans="3:48" x14ac:dyDescent="0.2">
      <c r="C461" s="95">
        <f t="shared" si="362"/>
        <v>45456</v>
      </c>
      <c r="D461" s="96">
        <v>45456</v>
      </c>
      <c r="E461" s="106" cm="1">
        <f t="array" ref="E461">IFERROR(INDEX(RPE[[sRPE_tot]:[sRPE_tot]], MATCH(1, (RPE[[Nom]:[Nom]]=$D$4)*(RPE[[Date]:[Date]]=Fitness[[#This Row],[Date]]), 0)), 0)</f>
        <v>0</v>
      </c>
      <c r="F461" s="106">
        <f t="shared" si="363"/>
        <v>0</v>
      </c>
      <c r="G461" s="106">
        <f t="shared" si="364"/>
        <v>0</v>
      </c>
      <c r="H461" s="106">
        <f t="shared" si="365"/>
        <v>0</v>
      </c>
      <c r="I461" s="106">
        <f>IFERROR(Fitness[[#This Row],[Charge moy]]/Fitness[[#This Row],[ET (SD)]], 0)</f>
        <v>0</v>
      </c>
      <c r="J461" s="106">
        <f>IFERROR(Fitness[[#This Row],[Charge hebdo]]*Fitness[[#This Row],[Monotonie]], 0)</f>
        <v>0</v>
      </c>
      <c r="K461" s="106">
        <f>IFERROR(Fitness[[#This Row],[Charge hebdo]]-Fitness[[#This Row],[Fatigue]], 0)</f>
        <v>0</v>
      </c>
      <c r="L461" s="105" t="str" cm="1">
        <f t="array" ref="L461">IFERROR(INDEX(EDF[[Total EDF]:[Total EDF]], MATCH(1, (EDF[[Nom]:[Nom]]=$D$4)*(EDF[[Date]:[Date]]=Fitness[[#This Row],[Date]]), 0)),"")</f>
        <v/>
      </c>
      <c r="M461" s="105" t="str">
        <f t="shared" si="361"/>
        <v/>
      </c>
      <c r="N461" s="105" t="str" cm="1">
        <f t="array" ref="N461">IFERROR(INDEX(EDF[[Humeur]:[Humeur]], MATCH(1, (EDF[[Nom]:[Nom]]=$D$4)*(EDF[[Date]:[Date]]=Fitness[[#This Row],[Date]]), 0)),"")</f>
        <v/>
      </c>
      <c r="O461" s="105" t="str">
        <f t="shared" si="355"/>
        <v/>
      </c>
      <c r="P461" s="105" t="str" cm="1">
        <f t="array" ref="P461">IFERROR(INDEX(EDF[[Stress]:[Stress]], MATCH(1, (EDF[[Nom]:[Nom]]=$D$4)*(EDF[[Date]:[Date]]=Fitness[[#This Row],[Date]]), 0)),"")</f>
        <v/>
      </c>
      <c r="Q461" s="105" t="str">
        <f t="shared" si="356"/>
        <v/>
      </c>
      <c r="R461" s="105" t="str" cm="1">
        <f t="array" ref="R461">IFERROR(INDEX(EDF[[Sommeil]:[Sommeil]], MATCH(1, (EDF[[Nom]:[Nom]]=$D$4)*(EDF[[Date]:[Date]]=Fitness[[#This Row],[Date]]), 0)),"")</f>
        <v/>
      </c>
      <c r="S461" s="105" t="str">
        <f t="shared" si="357"/>
        <v/>
      </c>
      <c r="T461" s="105" t="str" cm="1">
        <f t="array" ref="T461">IFERROR(INDEX(EDF[[Etat Physique]:[Etat Physique]], MATCH(1, (EDF[[Nom]:[Nom]]=$D$4)*(EDF[[Date]:[Date]]=Fitness[[#This Row],[Date]]), 0)),"")</f>
        <v/>
      </c>
      <c r="U461" s="105" t="str">
        <f t="shared" si="358"/>
        <v/>
      </c>
      <c r="V461" s="105" t="str" cm="1">
        <f t="array" ref="V461">IFERROR(INDEX(EDF[[Hydratation]:[Hydratation]], MATCH(1, (EDF[[Nom]:[Nom]]=$D$4)*(EDF[[Date]:[Date]]=Fitness[[#This Row],[Date]]), 0)),"")</f>
        <v/>
      </c>
      <c r="W461" s="105" t="str">
        <f t="shared" si="359"/>
        <v/>
      </c>
      <c r="X461" s="105" t="str" cm="1">
        <f t="array" ref="X461">IFERROR(INDEX(EDF[[Nutrition]:[Nutrition]], MATCH(1, (EDF[[Nom]:[Nom]]=$D$4)*(EDF[[Date]:[Date]]=Fitness[[#This Row],[Date]]), 0)),"")</f>
        <v/>
      </c>
      <c r="Y461" s="105" t="str">
        <f t="shared" si="360"/>
        <v/>
      </c>
      <c r="Z461" s="5" t="str" cm="1">
        <f t="array" ref="Z461">IFERROR(INDEX(RPE[[Investissement du jour]:[Investissement du jour]], MATCH(1, (RPE[[Nom]:[Nom]]=$D$4)*(RPE[[Date]:[Date]]=Fitness[[#This Row],[Date]]), 0)), "")</f>
        <v/>
      </c>
      <c r="AB461" s="4"/>
      <c r="AC461" s="4"/>
      <c r="AF461" s="4"/>
      <c r="AG461" s="4"/>
      <c r="AH461" s="4"/>
      <c r="AI461" s="4"/>
      <c r="AJ461" s="4"/>
      <c r="AL461" s="4"/>
      <c r="AM461" s="4"/>
      <c r="AP461" s="4"/>
      <c r="AQ461" s="4"/>
      <c r="AR461" s="4"/>
      <c r="AS461" s="4"/>
      <c r="AT461" s="4"/>
      <c r="AU461" s="4"/>
      <c r="AV461" s="4"/>
    </row>
    <row r="462" spans="3:48" x14ac:dyDescent="0.2">
      <c r="C462" s="95">
        <f t="shared" si="362"/>
        <v>45457</v>
      </c>
      <c r="D462" s="96">
        <v>45457</v>
      </c>
      <c r="E462" s="106" cm="1">
        <f t="array" ref="E462">IFERROR(INDEX(RPE[[sRPE_tot]:[sRPE_tot]], MATCH(1, (RPE[[Nom]:[Nom]]=$D$4)*(RPE[[Date]:[Date]]=Fitness[[#This Row],[Date]]), 0)), 0)</f>
        <v>0</v>
      </c>
      <c r="F462" s="106">
        <f t="shared" si="363"/>
        <v>0</v>
      </c>
      <c r="G462" s="106">
        <f t="shared" si="364"/>
        <v>0</v>
      </c>
      <c r="H462" s="106">
        <f t="shared" si="365"/>
        <v>0</v>
      </c>
      <c r="I462" s="106">
        <f>IFERROR(Fitness[[#This Row],[Charge moy]]/Fitness[[#This Row],[ET (SD)]], 0)</f>
        <v>0</v>
      </c>
      <c r="J462" s="106">
        <f>IFERROR(Fitness[[#This Row],[Charge hebdo]]*Fitness[[#This Row],[Monotonie]], 0)</f>
        <v>0</v>
      </c>
      <c r="K462" s="106">
        <f>IFERROR(Fitness[[#This Row],[Charge hebdo]]-Fitness[[#This Row],[Fatigue]], 0)</f>
        <v>0</v>
      </c>
      <c r="L462" s="105" t="str" cm="1">
        <f t="array" ref="L462">IFERROR(INDEX(EDF[[Total EDF]:[Total EDF]], MATCH(1, (EDF[[Nom]:[Nom]]=$D$4)*(EDF[[Date]:[Date]]=Fitness[[#This Row],[Date]]), 0)),"")</f>
        <v/>
      </c>
      <c r="M462" s="105" t="str">
        <f t="shared" si="361"/>
        <v/>
      </c>
      <c r="N462" s="105" t="str" cm="1">
        <f t="array" ref="N462">IFERROR(INDEX(EDF[[Humeur]:[Humeur]], MATCH(1, (EDF[[Nom]:[Nom]]=$D$4)*(EDF[[Date]:[Date]]=Fitness[[#This Row],[Date]]), 0)),"")</f>
        <v/>
      </c>
      <c r="O462" s="105" t="str">
        <f t="shared" si="355"/>
        <v/>
      </c>
      <c r="P462" s="105" t="str" cm="1">
        <f t="array" ref="P462">IFERROR(INDEX(EDF[[Stress]:[Stress]], MATCH(1, (EDF[[Nom]:[Nom]]=$D$4)*(EDF[[Date]:[Date]]=Fitness[[#This Row],[Date]]), 0)),"")</f>
        <v/>
      </c>
      <c r="Q462" s="105" t="str">
        <f t="shared" si="356"/>
        <v/>
      </c>
      <c r="R462" s="105" t="str" cm="1">
        <f t="array" ref="R462">IFERROR(INDEX(EDF[[Sommeil]:[Sommeil]], MATCH(1, (EDF[[Nom]:[Nom]]=$D$4)*(EDF[[Date]:[Date]]=Fitness[[#This Row],[Date]]), 0)),"")</f>
        <v/>
      </c>
      <c r="S462" s="105" t="str">
        <f t="shared" si="357"/>
        <v/>
      </c>
      <c r="T462" s="105" t="str" cm="1">
        <f t="array" ref="T462">IFERROR(INDEX(EDF[[Etat Physique]:[Etat Physique]], MATCH(1, (EDF[[Nom]:[Nom]]=$D$4)*(EDF[[Date]:[Date]]=Fitness[[#This Row],[Date]]), 0)),"")</f>
        <v/>
      </c>
      <c r="U462" s="105" t="str">
        <f t="shared" si="358"/>
        <v/>
      </c>
      <c r="V462" s="105" t="str" cm="1">
        <f t="array" ref="V462">IFERROR(INDEX(EDF[[Hydratation]:[Hydratation]], MATCH(1, (EDF[[Nom]:[Nom]]=$D$4)*(EDF[[Date]:[Date]]=Fitness[[#This Row],[Date]]), 0)),"")</f>
        <v/>
      </c>
      <c r="W462" s="105" t="str">
        <f t="shared" si="359"/>
        <v/>
      </c>
      <c r="X462" s="105" t="str" cm="1">
        <f t="array" ref="X462">IFERROR(INDEX(EDF[[Nutrition]:[Nutrition]], MATCH(1, (EDF[[Nom]:[Nom]]=$D$4)*(EDF[[Date]:[Date]]=Fitness[[#This Row],[Date]]), 0)),"")</f>
        <v/>
      </c>
      <c r="Y462" s="105" t="str">
        <f t="shared" si="360"/>
        <v/>
      </c>
      <c r="Z462" s="5" t="str" cm="1">
        <f t="array" ref="Z462">IFERROR(INDEX(RPE[[Investissement du jour]:[Investissement du jour]], MATCH(1, (RPE[[Nom]:[Nom]]=$D$4)*(RPE[[Date]:[Date]]=Fitness[[#This Row],[Date]]), 0)), "")</f>
        <v/>
      </c>
      <c r="AB462" s="4"/>
      <c r="AC462" s="4"/>
      <c r="AF462" s="4"/>
      <c r="AG462" s="4"/>
      <c r="AH462" s="4"/>
      <c r="AI462" s="4"/>
      <c r="AJ462" s="4"/>
      <c r="AL462" s="4"/>
      <c r="AM462" s="4"/>
      <c r="AP462" s="4"/>
      <c r="AQ462" s="4"/>
      <c r="AR462" s="4"/>
      <c r="AS462" s="4"/>
      <c r="AT462" s="4"/>
      <c r="AU462" s="4"/>
      <c r="AV462" s="4"/>
    </row>
    <row r="463" spans="3:48" x14ac:dyDescent="0.2">
      <c r="C463" s="95">
        <f t="shared" si="362"/>
        <v>45458</v>
      </c>
      <c r="D463" s="96">
        <v>45458</v>
      </c>
      <c r="E463" s="106" cm="1">
        <f t="array" ref="E463">IFERROR(INDEX(RPE[[sRPE_tot]:[sRPE_tot]], MATCH(1, (RPE[[Nom]:[Nom]]=$D$4)*(RPE[[Date]:[Date]]=Fitness[[#This Row],[Date]]), 0)), 0)</f>
        <v>0</v>
      </c>
      <c r="F463" s="106">
        <f t="shared" si="363"/>
        <v>0</v>
      </c>
      <c r="G463" s="106">
        <f t="shared" si="364"/>
        <v>0</v>
      </c>
      <c r="H463" s="106">
        <f t="shared" si="365"/>
        <v>0</v>
      </c>
      <c r="I463" s="106">
        <f>IFERROR(Fitness[[#This Row],[Charge moy]]/Fitness[[#This Row],[ET (SD)]], 0)</f>
        <v>0</v>
      </c>
      <c r="J463" s="106">
        <f>IFERROR(Fitness[[#This Row],[Charge hebdo]]*Fitness[[#This Row],[Monotonie]], 0)</f>
        <v>0</v>
      </c>
      <c r="K463" s="106">
        <f>IFERROR(Fitness[[#This Row],[Charge hebdo]]-Fitness[[#This Row],[Fatigue]], 0)</f>
        <v>0</v>
      </c>
      <c r="L463" s="105" t="str" cm="1">
        <f t="array" ref="L463">IFERROR(INDEX(EDF[[Total EDF]:[Total EDF]], MATCH(1, (EDF[[Nom]:[Nom]]=$D$4)*(EDF[[Date]:[Date]]=Fitness[[#This Row],[Date]]), 0)),"")</f>
        <v/>
      </c>
      <c r="M463" s="105" t="str">
        <f t="shared" si="361"/>
        <v/>
      </c>
      <c r="N463" s="105" t="str" cm="1">
        <f t="array" ref="N463">IFERROR(INDEX(EDF[[Humeur]:[Humeur]], MATCH(1, (EDF[[Nom]:[Nom]]=$D$4)*(EDF[[Date]:[Date]]=Fitness[[#This Row],[Date]]), 0)),"")</f>
        <v/>
      </c>
      <c r="O463" s="105" t="str">
        <f t="shared" si="355"/>
        <v/>
      </c>
      <c r="P463" s="105" t="str" cm="1">
        <f t="array" ref="P463">IFERROR(INDEX(EDF[[Stress]:[Stress]], MATCH(1, (EDF[[Nom]:[Nom]]=$D$4)*(EDF[[Date]:[Date]]=Fitness[[#This Row],[Date]]), 0)),"")</f>
        <v/>
      </c>
      <c r="Q463" s="105" t="str">
        <f t="shared" si="356"/>
        <v/>
      </c>
      <c r="R463" s="105" t="str" cm="1">
        <f t="array" ref="R463">IFERROR(INDEX(EDF[[Sommeil]:[Sommeil]], MATCH(1, (EDF[[Nom]:[Nom]]=$D$4)*(EDF[[Date]:[Date]]=Fitness[[#This Row],[Date]]), 0)),"")</f>
        <v/>
      </c>
      <c r="S463" s="105" t="str">
        <f t="shared" si="357"/>
        <v/>
      </c>
      <c r="T463" s="105" t="str" cm="1">
        <f t="array" ref="T463">IFERROR(INDEX(EDF[[Etat Physique]:[Etat Physique]], MATCH(1, (EDF[[Nom]:[Nom]]=$D$4)*(EDF[[Date]:[Date]]=Fitness[[#This Row],[Date]]), 0)),"")</f>
        <v/>
      </c>
      <c r="U463" s="105" t="str">
        <f t="shared" si="358"/>
        <v/>
      </c>
      <c r="V463" s="105" t="str" cm="1">
        <f t="array" ref="V463">IFERROR(INDEX(EDF[[Hydratation]:[Hydratation]], MATCH(1, (EDF[[Nom]:[Nom]]=$D$4)*(EDF[[Date]:[Date]]=Fitness[[#This Row],[Date]]), 0)),"")</f>
        <v/>
      </c>
      <c r="W463" s="105" t="str">
        <f t="shared" si="359"/>
        <v/>
      </c>
      <c r="X463" s="105" t="str" cm="1">
        <f t="array" ref="X463">IFERROR(INDEX(EDF[[Nutrition]:[Nutrition]], MATCH(1, (EDF[[Nom]:[Nom]]=$D$4)*(EDF[[Date]:[Date]]=Fitness[[#This Row],[Date]]), 0)),"")</f>
        <v/>
      </c>
      <c r="Y463" s="105" t="str">
        <f t="shared" si="360"/>
        <v/>
      </c>
      <c r="Z463" s="5" t="str" cm="1">
        <f t="array" ref="Z463">IFERROR(INDEX(RPE[[Investissement du jour]:[Investissement du jour]], MATCH(1, (RPE[[Nom]:[Nom]]=$D$4)*(RPE[[Date]:[Date]]=Fitness[[#This Row],[Date]]), 0)), "")</f>
        <v/>
      </c>
      <c r="AB463" s="4"/>
      <c r="AC463" s="4"/>
      <c r="AF463" s="4"/>
      <c r="AG463" s="4"/>
      <c r="AH463" s="4"/>
      <c r="AI463" s="4"/>
      <c r="AJ463" s="4"/>
      <c r="AL463" s="4"/>
      <c r="AM463" s="4"/>
      <c r="AP463" s="4"/>
      <c r="AQ463" s="4"/>
      <c r="AR463" s="4"/>
      <c r="AS463" s="4"/>
      <c r="AT463" s="4"/>
      <c r="AU463" s="4"/>
      <c r="AV463" s="4"/>
    </row>
    <row r="464" spans="3:48" x14ac:dyDescent="0.2">
      <c r="C464" s="95">
        <f t="shared" si="362"/>
        <v>45459</v>
      </c>
      <c r="D464" s="96">
        <v>45459</v>
      </c>
      <c r="E464" s="106" cm="1">
        <f t="array" ref="E464">IFERROR(INDEX(RPE[[sRPE_tot]:[sRPE_tot]], MATCH(1, (RPE[[Nom]:[Nom]]=$D$4)*(RPE[[Date]:[Date]]=Fitness[[#This Row],[Date]]), 0)), 0)</f>
        <v>0</v>
      </c>
      <c r="F464" s="106">
        <f t="shared" si="363"/>
        <v>0</v>
      </c>
      <c r="G464" s="106">
        <f t="shared" si="364"/>
        <v>0</v>
      </c>
      <c r="H464" s="106">
        <f t="shared" si="365"/>
        <v>0</v>
      </c>
      <c r="I464" s="106">
        <f>IFERROR(Fitness[[#This Row],[Charge moy]]/Fitness[[#This Row],[ET (SD)]], 0)</f>
        <v>0</v>
      </c>
      <c r="J464" s="106">
        <f>IFERROR(Fitness[[#This Row],[Charge hebdo]]*Fitness[[#This Row],[Monotonie]], 0)</f>
        <v>0</v>
      </c>
      <c r="K464" s="106">
        <f>IFERROR(Fitness[[#This Row],[Charge hebdo]]-Fitness[[#This Row],[Fatigue]], 0)</f>
        <v>0</v>
      </c>
      <c r="L464" s="105" t="str" cm="1">
        <f t="array" ref="L464">IFERROR(INDEX(EDF[[Total EDF]:[Total EDF]], MATCH(1, (EDF[[Nom]:[Nom]]=$D$4)*(EDF[[Date]:[Date]]=Fitness[[#This Row],[Date]]), 0)),"")</f>
        <v/>
      </c>
      <c r="M464" s="105" t="str">
        <f t="shared" si="361"/>
        <v/>
      </c>
      <c r="N464" s="105" t="str" cm="1">
        <f t="array" ref="N464">IFERROR(INDEX(EDF[[Humeur]:[Humeur]], MATCH(1, (EDF[[Nom]:[Nom]]=$D$4)*(EDF[[Date]:[Date]]=Fitness[[#This Row],[Date]]), 0)),"")</f>
        <v/>
      </c>
      <c r="O464" s="105" t="str">
        <f t="shared" si="355"/>
        <v/>
      </c>
      <c r="P464" s="105" t="str" cm="1">
        <f t="array" ref="P464">IFERROR(INDEX(EDF[[Stress]:[Stress]], MATCH(1, (EDF[[Nom]:[Nom]]=$D$4)*(EDF[[Date]:[Date]]=Fitness[[#This Row],[Date]]), 0)),"")</f>
        <v/>
      </c>
      <c r="Q464" s="105" t="str">
        <f t="shared" si="356"/>
        <v/>
      </c>
      <c r="R464" s="105" t="str" cm="1">
        <f t="array" ref="R464">IFERROR(INDEX(EDF[[Sommeil]:[Sommeil]], MATCH(1, (EDF[[Nom]:[Nom]]=$D$4)*(EDF[[Date]:[Date]]=Fitness[[#This Row],[Date]]), 0)),"")</f>
        <v/>
      </c>
      <c r="S464" s="105" t="str">
        <f t="shared" si="357"/>
        <v/>
      </c>
      <c r="T464" s="105" t="str" cm="1">
        <f t="array" ref="T464">IFERROR(INDEX(EDF[[Etat Physique]:[Etat Physique]], MATCH(1, (EDF[[Nom]:[Nom]]=$D$4)*(EDF[[Date]:[Date]]=Fitness[[#This Row],[Date]]), 0)),"")</f>
        <v/>
      </c>
      <c r="U464" s="105" t="str">
        <f t="shared" si="358"/>
        <v/>
      </c>
      <c r="V464" s="105" t="str" cm="1">
        <f t="array" ref="V464">IFERROR(INDEX(EDF[[Hydratation]:[Hydratation]], MATCH(1, (EDF[[Nom]:[Nom]]=$D$4)*(EDF[[Date]:[Date]]=Fitness[[#This Row],[Date]]), 0)),"")</f>
        <v/>
      </c>
      <c r="W464" s="105" t="str">
        <f t="shared" si="359"/>
        <v/>
      </c>
      <c r="X464" s="105" t="str" cm="1">
        <f t="array" ref="X464">IFERROR(INDEX(EDF[[Nutrition]:[Nutrition]], MATCH(1, (EDF[[Nom]:[Nom]]=$D$4)*(EDF[[Date]:[Date]]=Fitness[[#This Row],[Date]]), 0)),"")</f>
        <v/>
      </c>
      <c r="Y464" s="105" t="str">
        <f t="shared" si="360"/>
        <v/>
      </c>
      <c r="Z464" s="5" t="str" cm="1">
        <f t="array" ref="Z464">IFERROR(INDEX(RPE[[Investissement du jour]:[Investissement du jour]], MATCH(1, (RPE[[Nom]:[Nom]]=$D$4)*(RPE[[Date]:[Date]]=Fitness[[#This Row],[Date]]), 0)), "")</f>
        <v/>
      </c>
      <c r="AB464" s="4"/>
      <c r="AC464" s="4"/>
      <c r="AF464" s="4"/>
      <c r="AG464" s="4"/>
      <c r="AH464" s="4"/>
      <c r="AI464" s="4"/>
      <c r="AJ464" s="4"/>
      <c r="AL464" s="4"/>
      <c r="AM464" s="4"/>
      <c r="AP464" s="4"/>
      <c r="AQ464" s="4"/>
      <c r="AR464" s="4"/>
      <c r="AS464" s="4"/>
      <c r="AT464" s="4"/>
      <c r="AU464" s="4"/>
      <c r="AV464" s="4"/>
    </row>
    <row r="465" spans="3:48" x14ac:dyDescent="0.2">
      <c r="C465" s="95">
        <f t="shared" si="362"/>
        <v>45460</v>
      </c>
      <c r="D465" s="96">
        <v>45460</v>
      </c>
      <c r="E465" s="106" cm="1">
        <f t="array" ref="E465">IFERROR(INDEX(RPE[[sRPE_tot]:[sRPE_tot]], MATCH(1, (RPE[[Nom]:[Nom]]=$D$4)*(RPE[[Date]:[Date]]=Fitness[[#This Row],[Date]]), 0)), 0)</f>
        <v>0</v>
      </c>
      <c r="F465" s="106">
        <f t="shared" si="363"/>
        <v>0</v>
      </c>
      <c r="G465" s="106">
        <f t="shared" si="364"/>
        <v>0</v>
      </c>
      <c r="H465" s="106">
        <f t="shared" si="365"/>
        <v>0</v>
      </c>
      <c r="I465" s="106">
        <f>IFERROR(Fitness[[#This Row],[Charge moy]]/Fitness[[#This Row],[ET (SD)]], 0)</f>
        <v>0</v>
      </c>
      <c r="J465" s="106">
        <f>IFERROR(Fitness[[#This Row],[Charge hebdo]]*Fitness[[#This Row],[Monotonie]], 0)</f>
        <v>0</v>
      </c>
      <c r="K465" s="106">
        <f>IFERROR(Fitness[[#This Row],[Charge hebdo]]-Fitness[[#This Row],[Fatigue]], 0)</f>
        <v>0</v>
      </c>
      <c r="L465" s="105" t="str" cm="1">
        <f t="array" ref="L465">IFERROR(INDEX(EDF[[Total EDF]:[Total EDF]], MATCH(1, (EDF[[Nom]:[Nom]]=$D$4)*(EDF[[Date]:[Date]]=Fitness[[#This Row],[Date]]), 0)),"")</f>
        <v/>
      </c>
      <c r="M465" s="105" t="str">
        <f t="shared" si="361"/>
        <v/>
      </c>
      <c r="N465" s="105" t="str" cm="1">
        <f t="array" ref="N465">IFERROR(INDEX(EDF[[Humeur]:[Humeur]], MATCH(1, (EDF[[Nom]:[Nom]]=$D$4)*(EDF[[Date]:[Date]]=Fitness[[#This Row],[Date]]), 0)),"")</f>
        <v/>
      </c>
      <c r="O465" s="105" t="str">
        <f t="shared" si="355"/>
        <v/>
      </c>
      <c r="P465" s="105" t="str" cm="1">
        <f t="array" ref="P465">IFERROR(INDEX(EDF[[Stress]:[Stress]], MATCH(1, (EDF[[Nom]:[Nom]]=$D$4)*(EDF[[Date]:[Date]]=Fitness[[#This Row],[Date]]), 0)),"")</f>
        <v/>
      </c>
      <c r="Q465" s="105" t="str">
        <f t="shared" si="356"/>
        <v/>
      </c>
      <c r="R465" s="105" t="str" cm="1">
        <f t="array" ref="R465">IFERROR(INDEX(EDF[[Sommeil]:[Sommeil]], MATCH(1, (EDF[[Nom]:[Nom]]=$D$4)*(EDF[[Date]:[Date]]=Fitness[[#This Row],[Date]]), 0)),"")</f>
        <v/>
      </c>
      <c r="S465" s="105" t="str">
        <f t="shared" si="357"/>
        <v/>
      </c>
      <c r="T465" s="105" t="str" cm="1">
        <f t="array" ref="T465">IFERROR(INDEX(EDF[[Etat Physique]:[Etat Physique]], MATCH(1, (EDF[[Nom]:[Nom]]=$D$4)*(EDF[[Date]:[Date]]=Fitness[[#This Row],[Date]]), 0)),"")</f>
        <v/>
      </c>
      <c r="U465" s="105" t="str">
        <f t="shared" si="358"/>
        <v/>
      </c>
      <c r="V465" s="105" t="str" cm="1">
        <f t="array" ref="V465">IFERROR(INDEX(EDF[[Hydratation]:[Hydratation]], MATCH(1, (EDF[[Nom]:[Nom]]=$D$4)*(EDF[[Date]:[Date]]=Fitness[[#This Row],[Date]]), 0)),"")</f>
        <v/>
      </c>
      <c r="W465" s="105" t="str">
        <f t="shared" si="359"/>
        <v/>
      </c>
      <c r="X465" s="105" t="str" cm="1">
        <f t="array" ref="X465">IFERROR(INDEX(EDF[[Nutrition]:[Nutrition]], MATCH(1, (EDF[[Nom]:[Nom]]=$D$4)*(EDF[[Date]:[Date]]=Fitness[[#This Row],[Date]]), 0)),"")</f>
        <v/>
      </c>
      <c r="Y465" s="105" t="str">
        <f t="shared" si="360"/>
        <v/>
      </c>
      <c r="Z465" s="5" t="str" cm="1">
        <f t="array" ref="Z465">IFERROR(INDEX(RPE[[Investissement du jour]:[Investissement du jour]], MATCH(1, (RPE[[Nom]:[Nom]]=$D$4)*(RPE[[Date]:[Date]]=Fitness[[#This Row],[Date]]), 0)), "")</f>
        <v/>
      </c>
      <c r="AB465" s="4"/>
      <c r="AC465" s="4"/>
      <c r="AF465" s="4"/>
      <c r="AG465" s="4"/>
      <c r="AH465" s="4"/>
      <c r="AI465" s="4"/>
      <c r="AJ465" s="4"/>
      <c r="AL465" s="4"/>
      <c r="AM465" s="4"/>
      <c r="AP465" s="4"/>
      <c r="AQ465" s="4"/>
      <c r="AR465" s="4"/>
      <c r="AS465" s="4"/>
      <c r="AT465" s="4"/>
      <c r="AU465" s="4"/>
      <c r="AV465" s="4"/>
    </row>
    <row r="466" spans="3:48" x14ac:dyDescent="0.2">
      <c r="C466" s="95">
        <f t="shared" si="362"/>
        <v>45461</v>
      </c>
      <c r="D466" s="96">
        <v>45461</v>
      </c>
      <c r="E466" s="106" cm="1">
        <f t="array" ref="E466">IFERROR(INDEX(RPE[[sRPE_tot]:[sRPE_tot]], MATCH(1, (RPE[[Nom]:[Nom]]=$D$4)*(RPE[[Date]:[Date]]=Fitness[[#This Row],[Date]]), 0)), 0)</f>
        <v>0</v>
      </c>
      <c r="F466" s="106">
        <f t="shared" si="363"/>
        <v>0</v>
      </c>
      <c r="G466" s="106">
        <f t="shared" si="364"/>
        <v>0</v>
      </c>
      <c r="H466" s="106">
        <f t="shared" si="365"/>
        <v>0</v>
      </c>
      <c r="I466" s="106">
        <f>IFERROR(Fitness[[#This Row],[Charge moy]]/Fitness[[#This Row],[ET (SD)]], 0)</f>
        <v>0</v>
      </c>
      <c r="J466" s="106">
        <f>IFERROR(Fitness[[#This Row],[Charge hebdo]]*Fitness[[#This Row],[Monotonie]], 0)</f>
        <v>0</v>
      </c>
      <c r="K466" s="106">
        <f>IFERROR(Fitness[[#This Row],[Charge hebdo]]-Fitness[[#This Row],[Fatigue]], 0)</f>
        <v>0</v>
      </c>
      <c r="L466" s="105" t="str" cm="1">
        <f t="array" ref="L466">IFERROR(INDEX(EDF[[Total EDF]:[Total EDF]], MATCH(1, (EDF[[Nom]:[Nom]]=$D$4)*(EDF[[Date]:[Date]]=Fitness[[#This Row],[Date]]), 0)),"")</f>
        <v/>
      </c>
      <c r="M466" s="105" t="str">
        <f t="shared" si="361"/>
        <v/>
      </c>
      <c r="N466" s="105" t="str" cm="1">
        <f t="array" ref="N466">IFERROR(INDEX(EDF[[Humeur]:[Humeur]], MATCH(1, (EDF[[Nom]:[Nom]]=$D$4)*(EDF[[Date]:[Date]]=Fitness[[#This Row],[Date]]), 0)),"")</f>
        <v/>
      </c>
      <c r="O466" s="105" t="str">
        <f t="shared" si="355"/>
        <v/>
      </c>
      <c r="P466" s="105" t="str" cm="1">
        <f t="array" ref="P466">IFERROR(INDEX(EDF[[Stress]:[Stress]], MATCH(1, (EDF[[Nom]:[Nom]]=$D$4)*(EDF[[Date]:[Date]]=Fitness[[#This Row],[Date]]), 0)),"")</f>
        <v/>
      </c>
      <c r="Q466" s="105" t="str">
        <f t="shared" si="356"/>
        <v/>
      </c>
      <c r="R466" s="105" t="str" cm="1">
        <f t="array" ref="R466">IFERROR(INDEX(EDF[[Sommeil]:[Sommeil]], MATCH(1, (EDF[[Nom]:[Nom]]=$D$4)*(EDF[[Date]:[Date]]=Fitness[[#This Row],[Date]]), 0)),"")</f>
        <v/>
      </c>
      <c r="S466" s="105" t="str">
        <f t="shared" si="357"/>
        <v/>
      </c>
      <c r="T466" s="105" t="str" cm="1">
        <f t="array" ref="T466">IFERROR(INDEX(EDF[[Etat Physique]:[Etat Physique]], MATCH(1, (EDF[[Nom]:[Nom]]=$D$4)*(EDF[[Date]:[Date]]=Fitness[[#This Row],[Date]]), 0)),"")</f>
        <v/>
      </c>
      <c r="U466" s="105" t="str">
        <f t="shared" si="358"/>
        <v/>
      </c>
      <c r="V466" s="105" t="str" cm="1">
        <f t="array" ref="V466">IFERROR(INDEX(EDF[[Hydratation]:[Hydratation]], MATCH(1, (EDF[[Nom]:[Nom]]=$D$4)*(EDF[[Date]:[Date]]=Fitness[[#This Row],[Date]]), 0)),"")</f>
        <v/>
      </c>
      <c r="W466" s="105" t="str">
        <f t="shared" si="359"/>
        <v/>
      </c>
      <c r="X466" s="105" t="str" cm="1">
        <f t="array" ref="X466">IFERROR(INDEX(EDF[[Nutrition]:[Nutrition]], MATCH(1, (EDF[[Nom]:[Nom]]=$D$4)*(EDF[[Date]:[Date]]=Fitness[[#This Row],[Date]]), 0)),"")</f>
        <v/>
      </c>
      <c r="Y466" s="105" t="str">
        <f t="shared" si="360"/>
        <v/>
      </c>
      <c r="Z466" s="5" t="str" cm="1">
        <f t="array" ref="Z466">IFERROR(INDEX(RPE[[Investissement du jour]:[Investissement du jour]], MATCH(1, (RPE[[Nom]:[Nom]]=$D$4)*(RPE[[Date]:[Date]]=Fitness[[#This Row],[Date]]), 0)), "")</f>
        <v/>
      </c>
      <c r="AB466" s="4"/>
      <c r="AC466" s="4"/>
      <c r="AF466" s="4"/>
      <c r="AG466" s="4"/>
      <c r="AH466" s="4"/>
      <c r="AI466" s="4"/>
      <c r="AJ466" s="4"/>
      <c r="AL466" s="4"/>
      <c r="AM466" s="4"/>
      <c r="AP466" s="4"/>
      <c r="AQ466" s="4"/>
      <c r="AR466" s="4"/>
      <c r="AS466" s="4"/>
      <c r="AT466" s="4"/>
      <c r="AU466" s="4"/>
      <c r="AV466" s="4"/>
    </row>
    <row r="467" spans="3:48" x14ac:dyDescent="0.2">
      <c r="C467" s="95">
        <f t="shared" si="362"/>
        <v>45462</v>
      </c>
      <c r="D467" s="96">
        <v>45462</v>
      </c>
      <c r="E467" s="106" cm="1">
        <f t="array" ref="E467">IFERROR(INDEX(RPE[[sRPE_tot]:[sRPE_tot]], MATCH(1, (RPE[[Nom]:[Nom]]=$D$4)*(RPE[[Date]:[Date]]=Fitness[[#This Row],[Date]]), 0)), 0)</f>
        <v>0</v>
      </c>
      <c r="F467" s="106">
        <f t="shared" si="363"/>
        <v>0</v>
      </c>
      <c r="G467" s="106">
        <f t="shared" si="364"/>
        <v>0</v>
      </c>
      <c r="H467" s="106">
        <f t="shared" si="365"/>
        <v>0</v>
      </c>
      <c r="I467" s="106">
        <f>IFERROR(Fitness[[#This Row],[Charge moy]]/Fitness[[#This Row],[ET (SD)]], 0)</f>
        <v>0</v>
      </c>
      <c r="J467" s="106">
        <f>IFERROR(Fitness[[#This Row],[Charge hebdo]]*Fitness[[#This Row],[Monotonie]], 0)</f>
        <v>0</v>
      </c>
      <c r="K467" s="106">
        <f>IFERROR(Fitness[[#This Row],[Charge hebdo]]-Fitness[[#This Row],[Fatigue]], 0)</f>
        <v>0</v>
      </c>
      <c r="L467" s="105" t="str" cm="1">
        <f t="array" ref="L467">IFERROR(INDEX(EDF[[Total EDF]:[Total EDF]], MATCH(1, (EDF[[Nom]:[Nom]]=$D$4)*(EDF[[Date]:[Date]]=Fitness[[#This Row],[Date]]), 0)),"")</f>
        <v/>
      </c>
      <c r="M467" s="105" t="str">
        <f t="shared" si="361"/>
        <v/>
      </c>
      <c r="N467" s="105" t="str" cm="1">
        <f t="array" ref="N467">IFERROR(INDEX(EDF[[Humeur]:[Humeur]], MATCH(1, (EDF[[Nom]:[Nom]]=$D$4)*(EDF[[Date]:[Date]]=Fitness[[#This Row],[Date]]), 0)),"")</f>
        <v/>
      </c>
      <c r="O467" s="105" t="str">
        <f t="shared" si="355"/>
        <v/>
      </c>
      <c r="P467" s="105" t="str" cm="1">
        <f t="array" ref="P467">IFERROR(INDEX(EDF[[Stress]:[Stress]], MATCH(1, (EDF[[Nom]:[Nom]]=$D$4)*(EDF[[Date]:[Date]]=Fitness[[#This Row],[Date]]), 0)),"")</f>
        <v/>
      </c>
      <c r="Q467" s="105" t="str">
        <f t="shared" si="356"/>
        <v/>
      </c>
      <c r="R467" s="105" t="str" cm="1">
        <f t="array" ref="R467">IFERROR(INDEX(EDF[[Sommeil]:[Sommeil]], MATCH(1, (EDF[[Nom]:[Nom]]=$D$4)*(EDF[[Date]:[Date]]=Fitness[[#This Row],[Date]]), 0)),"")</f>
        <v/>
      </c>
      <c r="S467" s="105" t="str">
        <f t="shared" si="357"/>
        <v/>
      </c>
      <c r="T467" s="105" t="str" cm="1">
        <f t="array" ref="T467">IFERROR(INDEX(EDF[[Etat Physique]:[Etat Physique]], MATCH(1, (EDF[[Nom]:[Nom]]=$D$4)*(EDF[[Date]:[Date]]=Fitness[[#This Row],[Date]]), 0)),"")</f>
        <v/>
      </c>
      <c r="U467" s="105" t="str">
        <f t="shared" si="358"/>
        <v/>
      </c>
      <c r="V467" s="105" t="str" cm="1">
        <f t="array" ref="V467">IFERROR(INDEX(EDF[[Hydratation]:[Hydratation]], MATCH(1, (EDF[[Nom]:[Nom]]=$D$4)*(EDF[[Date]:[Date]]=Fitness[[#This Row],[Date]]), 0)),"")</f>
        <v/>
      </c>
      <c r="W467" s="105" t="str">
        <f t="shared" si="359"/>
        <v/>
      </c>
      <c r="X467" s="105" t="str" cm="1">
        <f t="array" ref="X467">IFERROR(INDEX(EDF[[Nutrition]:[Nutrition]], MATCH(1, (EDF[[Nom]:[Nom]]=$D$4)*(EDF[[Date]:[Date]]=Fitness[[#This Row],[Date]]), 0)),"")</f>
        <v/>
      </c>
      <c r="Y467" s="105" t="str">
        <f t="shared" si="360"/>
        <v/>
      </c>
      <c r="Z467" s="5" t="str" cm="1">
        <f t="array" ref="Z467">IFERROR(INDEX(RPE[[Investissement du jour]:[Investissement du jour]], MATCH(1, (RPE[[Nom]:[Nom]]=$D$4)*(RPE[[Date]:[Date]]=Fitness[[#This Row],[Date]]), 0)), "")</f>
        <v/>
      </c>
      <c r="AB467" s="4"/>
      <c r="AC467" s="4"/>
      <c r="AF467" s="4"/>
      <c r="AG467" s="4"/>
      <c r="AH467" s="4"/>
      <c r="AI467" s="4"/>
      <c r="AJ467" s="4"/>
      <c r="AL467" s="4"/>
      <c r="AM467" s="4"/>
      <c r="AP467" s="4"/>
      <c r="AQ467" s="4"/>
      <c r="AR467" s="4"/>
      <c r="AS467" s="4"/>
      <c r="AT467" s="4"/>
      <c r="AU467" s="4"/>
      <c r="AV467" s="4"/>
    </row>
    <row r="468" spans="3:48" x14ac:dyDescent="0.2">
      <c r="C468" s="95">
        <f t="shared" si="362"/>
        <v>45463</v>
      </c>
      <c r="D468" s="96">
        <v>45463</v>
      </c>
      <c r="E468" s="106" cm="1">
        <f t="array" ref="E468">IFERROR(INDEX(RPE[[sRPE_tot]:[sRPE_tot]], MATCH(1, (RPE[[Nom]:[Nom]]=$D$4)*(RPE[[Date]:[Date]]=Fitness[[#This Row],[Date]]), 0)), 0)</f>
        <v>0</v>
      </c>
      <c r="F468" s="106">
        <f t="shared" si="363"/>
        <v>0</v>
      </c>
      <c r="G468" s="106">
        <f t="shared" si="364"/>
        <v>0</v>
      </c>
      <c r="H468" s="106">
        <f t="shared" si="365"/>
        <v>0</v>
      </c>
      <c r="I468" s="106">
        <f>IFERROR(Fitness[[#This Row],[Charge moy]]/Fitness[[#This Row],[ET (SD)]], 0)</f>
        <v>0</v>
      </c>
      <c r="J468" s="106">
        <f>IFERROR(Fitness[[#This Row],[Charge hebdo]]*Fitness[[#This Row],[Monotonie]], 0)</f>
        <v>0</v>
      </c>
      <c r="K468" s="106">
        <f>IFERROR(Fitness[[#This Row],[Charge hebdo]]-Fitness[[#This Row],[Fatigue]], 0)</f>
        <v>0</v>
      </c>
      <c r="L468" s="105" t="str" cm="1">
        <f t="array" ref="L468">IFERROR(INDEX(EDF[[Total EDF]:[Total EDF]], MATCH(1, (EDF[[Nom]:[Nom]]=$D$4)*(EDF[[Date]:[Date]]=Fitness[[#This Row],[Date]]), 0)),"")</f>
        <v/>
      </c>
      <c r="M468" s="105" t="str">
        <f t="shared" si="361"/>
        <v/>
      </c>
      <c r="N468" s="105" t="str" cm="1">
        <f t="array" ref="N468">IFERROR(INDEX(EDF[[Humeur]:[Humeur]], MATCH(1, (EDF[[Nom]:[Nom]]=$D$4)*(EDF[[Date]:[Date]]=Fitness[[#This Row],[Date]]), 0)),"")</f>
        <v/>
      </c>
      <c r="O468" s="105" t="str">
        <f t="shared" si="355"/>
        <v/>
      </c>
      <c r="P468" s="105" t="str" cm="1">
        <f t="array" ref="P468">IFERROR(INDEX(EDF[[Stress]:[Stress]], MATCH(1, (EDF[[Nom]:[Nom]]=$D$4)*(EDF[[Date]:[Date]]=Fitness[[#This Row],[Date]]), 0)),"")</f>
        <v/>
      </c>
      <c r="Q468" s="105" t="str">
        <f t="shared" si="356"/>
        <v/>
      </c>
      <c r="R468" s="105" t="str" cm="1">
        <f t="array" ref="R468">IFERROR(INDEX(EDF[[Sommeil]:[Sommeil]], MATCH(1, (EDF[[Nom]:[Nom]]=$D$4)*(EDF[[Date]:[Date]]=Fitness[[#This Row],[Date]]), 0)),"")</f>
        <v/>
      </c>
      <c r="S468" s="105" t="str">
        <f t="shared" si="357"/>
        <v/>
      </c>
      <c r="T468" s="105" t="str" cm="1">
        <f t="array" ref="T468">IFERROR(INDEX(EDF[[Etat Physique]:[Etat Physique]], MATCH(1, (EDF[[Nom]:[Nom]]=$D$4)*(EDF[[Date]:[Date]]=Fitness[[#This Row],[Date]]), 0)),"")</f>
        <v/>
      </c>
      <c r="U468" s="105" t="str">
        <f t="shared" si="358"/>
        <v/>
      </c>
      <c r="V468" s="105" t="str" cm="1">
        <f t="array" ref="V468">IFERROR(INDEX(EDF[[Hydratation]:[Hydratation]], MATCH(1, (EDF[[Nom]:[Nom]]=$D$4)*(EDF[[Date]:[Date]]=Fitness[[#This Row],[Date]]), 0)),"")</f>
        <v/>
      </c>
      <c r="W468" s="105" t="str">
        <f t="shared" si="359"/>
        <v/>
      </c>
      <c r="X468" s="105" t="str" cm="1">
        <f t="array" ref="X468">IFERROR(INDEX(EDF[[Nutrition]:[Nutrition]], MATCH(1, (EDF[[Nom]:[Nom]]=$D$4)*(EDF[[Date]:[Date]]=Fitness[[#This Row],[Date]]), 0)),"")</f>
        <v/>
      </c>
      <c r="Y468" s="105" t="str">
        <f t="shared" si="360"/>
        <v/>
      </c>
      <c r="Z468" s="5" t="str" cm="1">
        <f t="array" ref="Z468">IFERROR(INDEX(RPE[[Investissement du jour]:[Investissement du jour]], MATCH(1, (RPE[[Nom]:[Nom]]=$D$4)*(RPE[[Date]:[Date]]=Fitness[[#This Row],[Date]]), 0)), "")</f>
        <v/>
      </c>
      <c r="AB468" s="4"/>
      <c r="AC468" s="4"/>
      <c r="AF468" s="4"/>
      <c r="AG468" s="4"/>
      <c r="AH468" s="4"/>
      <c r="AI468" s="4"/>
      <c r="AJ468" s="4"/>
      <c r="AL468" s="4"/>
      <c r="AM468" s="4"/>
      <c r="AP468" s="4"/>
      <c r="AQ468" s="4"/>
      <c r="AR468" s="4"/>
      <c r="AS468" s="4"/>
      <c r="AT468" s="4"/>
      <c r="AU468" s="4"/>
      <c r="AV468" s="4"/>
    </row>
    <row r="469" spans="3:48" x14ac:dyDescent="0.2">
      <c r="C469" s="95">
        <f t="shared" si="362"/>
        <v>45464</v>
      </c>
      <c r="D469" s="96">
        <v>45464</v>
      </c>
      <c r="E469" s="106" cm="1">
        <f t="array" ref="E469">IFERROR(INDEX(RPE[[sRPE_tot]:[sRPE_tot]], MATCH(1, (RPE[[Nom]:[Nom]]=$D$4)*(RPE[[Date]:[Date]]=Fitness[[#This Row],[Date]]), 0)), 0)</f>
        <v>0</v>
      </c>
      <c r="F469" s="106">
        <f t="shared" si="363"/>
        <v>0</v>
      </c>
      <c r="G469" s="106">
        <f t="shared" si="364"/>
        <v>0</v>
      </c>
      <c r="H469" s="106">
        <f t="shared" si="365"/>
        <v>0</v>
      </c>
      <c r="I469" s="106">
        <f>IFERROR(Fitness[[#This Row],[Charge moy]]/Fitness[[#This Row],[ET (SD)]], 0)</f>
        <v>0</v>
      </c>
      <c r="J469" s="106">
        <f>IFERROR(Fitness[[#This Row],[Charge hebdo]]*Fitness[[#This Row],[Monotonie]], 0)</f>
        <v>0</v>
      </c>
      <c r="K469" s="106">
        <f>IFERROR(Fitness[[#This Row],[Charge hebdo]]-Fitness[[#This Row],[Fatigue]], 0)</f>
        <v>0</v>
      </c>
      <c r="L469" s="105" t="str" cm="1">
        <f t="array" ref="L469">IFERROR(INDEX(EDF[[Total EDF]:[Total EDF]], MATCH(1, (EDF[[Nom]:[Nom]]=$D$4)*(EDF[[Date]:[Date]]=Fitness[[#This Row],[Date]]), 0)),"")</f>
        <v/>
      </c>
      <c r="M469" s="105" t="str">
        <f t="shared" si="361"/>
        <v/>
      </c>
      <c r="N469" s="105" t="str" cm="1">
        <f t="array" ref="N469">IFERROR(INDEX(EDF[[Humeur]:[Humeur]], MATCH(1, (EDF[[Nom]:[Nom]]=$D$4)*(EDF[[Date]:[Date]]=Fitness[[#This Row],[Date]]), 0)),"")</f>
        <v/>
      </c>
      <c r="O469" s="105" t="str">
        <f t="shared" si="355"/>
        <v/>
      </c>
      <c r="P469" s="105" t="str" cm="1">
        <f t="array" ref="P469">IFERROR(INDEX(EDF[[Stress]:[Stress]], MATCH(1, (EDF[[Nom]:[Nom]]=$D$4)*(EDF[[Date]:[Date]]=Fitness[[#This Row],[Date]]), 0)),"")</f>
        <v/>
      </c>
      <c r="Q469" s="105" t="str">
        <f t="shared" si="356"/>
        <v/>
      </c>
      <c r="R469" s="105" t="str" cm="1">
        <f t="array" ref="R469">IFERROR(INDEX(EDF[[Sommeil]:[Sommeil]], MATCH(1, (EDF[[Nom]:[Nom]]=$D$4)*(EDF[[Date]:[Date]]=Fitness[[#This Row],[Date]]), 0)),"")</f>
        <v/>
      </c>
      <c r="S469" s="105" t="str">
        <f t="shared" si="357"/>
        <v/>
      </c>
      <c r="T469" s="105" t="str" cm="1">
        <f t="array" ref="T469">IFERROR(INDEX(EDF[[Etat Physique]:[Etat Physique]], MATCH(1, (EDF[[Nom]:[Nom]]=$D$4)*(EDF[[Date]:[Date]]=Fitness[[#This Row],[Date]]), 0)),"")</f>
        <v/>
      </c>
      <c r="U469" s="105" t="str">
        <f t="shared" si="358"/>
        <v/>
      </c>
      <c r="V469" s="105" t="str" cm="1">
        <f t="array" ref="V469">IFERROR(INDEX(EDF[[Hydratation]:[Hydratation]], MATCH(1, (EDF[[Nom]:[Nom]]=$D$4)*(EDF[[Date]:[Date]]=Fitness[[#This Row],[Date]]), 0)),"")</f>
        <v/>
      </c>
      <c r="W469" s="105" t="str">
        <f t="shared" si="359"/>
        <v/>
      </c>
      <c r="X469" s="105" t="str" cm="1">
        <f t="array" ref="X469">IFERROR(INDEX(EDF[[Nutrition]:[Nutrition]], MATCH(1, (EDF[[Nom]:[Nom]]=$D$4)*(EDF[[Date]:[Date]]=Fitness[[#This Row],[Date]]), 0)),"")</f>
        <v/>
      </c>
      <c r="Y469" s="105" t="str">
        <f t="shared" si="360"/>
        <v/>
      </c>
      <c r="Z469" s="5" t="str" cm="1">
        <f t="array" ref="Z469">IFERROR(INDEX(RPE[[Investissement du jour]:[Investissement du jour]], MATCH(1, (RPE[[Nom]:[Nom]]=$D$4)*(RPE[[Date]:[Date]]=Fitness[[#This Row],[Date]]), 0)), "")</f>
        <v/>
      </c>
      <c r="AB469" s="4"/>
      <c r="AC469" s="4"/>
      <c r="AF469" s="4"/>
      <c r="AG469" s="4"/>
      <c r="AH469" s="4"/>
      <c r="AI469" s="4"/>
      <c r="AJ469" s="4"/>
      <c r="AL469" s="4"/>
      <c r="AM469" s="4"/>
      <c r="AP469" s="4"/>
      <c r="AQ469" s="4"/>
      <c r="AR469" s="4"/>
      <c r="AS469" s="4"/>
      <c r="AT469" s="4"/>
      <c r="AU469" s="4"/>
      <c r="AV469" s="4"/>
    </row>
    <row r="470" spans="3:48" x14ac:dyDescent="0.2">
      <c r="C470" s="95">
        <f t="shared" si="362"/>
        <v>45465</v>
      </c>
      <c r="D470" s="96">
        <v>45465</v>
      </c>
      <c r="E470" s="106" cm="1">
        <f t="array" ref="E470">IFERROR(INDEX(RPE[[sRPE_tot]:[sRPE_tot]], MATCH(1, (RPE[[Nom]:[Nom]]=$D$4)*(RPE[[Date]:[Date]]=Fitness[[#This Row],[Date]]), 0)), 0)</f>
        <v>0</v>
      </c>
      <c r="F470" s="106">
        <f t="shared" si="363"/>
        <v>0</v>
      </c>
      <c r="G470" s="106">
        <f t="shared" si="364"/>
        <v>0</v>
      </c>
      <c r="H470" s="106">
        <f t="shared" si="365"/>
        <v>0</v>
      </c>
      <c r="I470" s="106">
        <f>IFERROR(Fitness[[#This Row],[Charge moy]]/Fitness[[#This Row],[ET (SD)]], 0)</f>
        <v>0</v>
      </c>
      <c r="J470" s="106">
        <f>IFERROR(Fitness[[#This Row],[Charge hebdo]]*Fitness[[#This Row],[Monotonie]], 0)</f>
        <v>0</v>
      </c>
      <c r="K470" s="106">
        <f>IFERROR(Fitness[[#This Row],[Charge hebdo]]-Fitness[[#This Row],[Fatigue]], 0)</f>
        <v>0</v>
      </c>
      <c r="L470" s="105" t="str" cm="1">
        <f t="array" ref="L470">IFERROR(INDEX(EDF[[Total EDF]:[Total EDF]], MATCH(1, (EDF[[Nom]:[Nom]]=$D$4)*(EDF[[Date]:[Date]]=Fitness[[#This Row],[Date]]), 0)),"")</f>
        <v/>
      </c>
      <c r="M470" s="105" t="str">
        <f t="shared" si="361"/>
        <v/>
      </c>
      <c r="N470" s="105" t="str" cm="1">
        <f t="array" ref="N470">IFERROR(INDEX(EDF[[Humeur]:[Humeur]], MATCH(1, (EDF[[Nom]:[Nom]]=$D$4)*(EDF[[Date]:[Date]]=Fitness[[#This Row],[Date]]), 0)),"")</f>
        <v/>
      </c>
      <c r="O470" s="105" t="str">
        <f t="shared" si="355"/>
        <v/>
      </c>
      <c r="P470" s="105" t="str" cm="1">
        <f t="array" ref="P470">IFERROR(INDEX(EDF[[Stress]:[Stress]], MATCH(1, (EDF[[Nom]:[Nom]]=$D$4)*(EDF[[Date]:[Date]]=Fitness[[#This Row],[Date]]), 0)),"")</f>
        <v/>
      </c>
      <c r="Q470" s="105" t="str">
        <f t="shared" si="356"/>
        <v/>
      </c>
      <c r="R470" s="105" t="str" cm="1">
        <f t="array" ref="R470">IFERROR(INDEX(EDF[[Sommeil]:[Sommeil]], MATCH(1, (EDF[[Nom]:[Nom]]=$D$4)*(EDF[[Date]:[Date]]=Fitness[[#This Row],[Date]]), 0)),"")</f>
        <v/>
      </c>
      <c r="S470" s="105" t="str">
        <f t="shared" si="357"/>
        <v/>
      </c>
      <c r="T470" s="105" t="str" cm="1">
        <f t="array" ref="T470">IFERROR(INDEX(EDF[[Etat Physique]:[Etat Physique]], MATCH(1, (EDF[[Nom]:[Nom]]=$D$4)*(EDF[[Date]:[Date]]=Fitness[[#This Row],[Date]]), 0)),"")</f>
        <v/>
      </c>
      <c r="U470" s="105" t="str">
        <f t="shared" si="358"/>
        <v/>
      </c>
      <c r="V470" s="105" t="str" cm="1">
        <f t="array" ref="V470">IFERROR(INDEX(EDF[[Hydratation]:[Hydratation]], MATCH(1, (EDF[[Nom]:[Nom]]=$D$4)*(EDF[[Date]:[Date]]=Fitness[[#This Row],[Date]]), 0)),"")</f>
        <v/>
      </c>
      <c r="W470" s="105" t="str">
        <f t="shared" si="359"/>
        <v/>
      </c>
      <c r="X470" s="105" t="str" cm="1">
        <f t="array" ref="X470">IFERROR(INDEX(EDF[[Nutrition]:[Nutrition]], MATCH(1, (EDF[[Nom]:[Nom]]=$D$4)*(EDF[[Date]:[Date]]=Fitness[[#This Row],[Date]]), 0)),"")</f>
        <v/>
      </c>
      <c r="Y470" s="105" t="str">
        <f t="shared" si="360"/>
        <v/>
      </c>
      <c r="Z470" s="5" t="str" cm="1">
        <f t="array" ref="Z470">IFERROR(INDEX(RPE[[Investissement du jour]:[Investissement du jour]], MATCH(1, (RPE[[Nom]:[Nom]]=$D$4)*(RPE[[Date]:[Date]]=Fitness[[#This Row],[Date]]), 0)), "")</f>
        <v/>
      </c>
      <c r="AB470" s="4"/>
      <c r="AC470" s="4"/>
      <c r="AF470" s="4"/>
      <c r="AG470" s="4"/>
      <c r="AH470" s="4"/>
      <c r="AI470" s="4"/>
      <c r="AJ470" s="4"/>
      <c r="AL470" s="4"/>
      <c r="AM470" s="4"/>
      <c r="AP470" s="4"/>
      <c r="AQ470" s="4"/>
      <c r="AR470" s="4"/>
      <c r="AS470" s="4"/>
      <c r="AT470" s="4"/>
      <c r="AU470" s="4"/>
      <c r="AV470" s="4"/>
    </row>
    <row r="471" spans="3:48" x14ac:dyDescent="0.2">
      <c r="C471" s="95">
        <f t="shared" si="362"/>
        <v>45466</v>
      </c>
      <c r="D471" s="96">
        <v>45466</v>
      </c>
      <c r="E471" s="106" cm="1">
        <f t="array" ref="E471">IFERROR(INDEX(RPE[[sRPE_tot]:[sRPE_tot]], MATCH(1, (RPE[[Nom]:[Nom]]=$D$4)*(RPE[[Date]:[Date]]=Fitness[[#This Row],[Date]]), 0)), 0)</f>
        <v>0</v>
      </c>
      <c r="F471" s="106">
        <f t="shared" si="363"/>
        <v>0</v>
      </c>
      <c r="G471" s="106">
        <f t="shared" si="364"/>
        <v>0</v>
      </c>
      <c r="H471" s="106">
        <f t="shared" si="365"/>
        <v>0</v>
      </c>
      <c r="I471" s="106">
        <f>IFERROR(Fitness[[#This Row],[Charge moy]]/Fitness[[#This Row],[ET (SD)]], 0)</f>
        <v>0</v>
      </c>
      <c r="J471" s="106">
        <f>IFERROR(Fitness[[#This Row],[Charge hebdo]]*Fitness[[#This Row],[Monotonie]], 0)</f>
        <v>0</v>
      </c>
      <c r="K471" s="106">
        <f>IFERROR(Fitness[[#This Row],[Charge hebdo]]-Fitness[[#This Row],[Fatigue]], 0)</f>
        <v>0</v>
      </c>
      <c r="L471" s="105" t="str" cm="1">
        <f t="array" ref="L471">IFERROR(INDEX(EDF[[Total EDF]:[Total EDF]], MATCH(1, (EDF[[Nom]:[Nom]]=$D$4)*(EDF[[Date]:[Date]]=Fitness[[#This Row],[Date]]), 0)),"")</f>
        <v/>
      </c>
      <c r="M471" s="105" t="str">
        <f t="shared" si="361"/>
        <v/>
      </c>
      <c r="N471" s="105" t="str" cm="1">
        <f t="array" ref="N471">IFERROR(INDEX(EDF[[Humeur]:[Humeur]], MATCH(1, (EDF[[Nom]:[Nom]]=$D$4)*(EDF[[Date]:[Date]]=Fitness[[#This Row],[Date]]), 0)),"")</f>
        <v/>
      </c>
      <c r="O471" s="105" t="str">
        <f t="shared" si="355"/>
        <v/>
      </c>
      <c r="P471" s="105" t="str" cm="1">
        <f t="array" ref="P471">IFERROR(INDEX(EDF[[Stress]:[Stress]], MATCH(1, (EDF[[Nom]:[Nom]]=$D$4)*(EDF[[Date]:[Date]]=Fitness[[#This Row],[Date]]), 0)),"")</f>
        <v/>
      </c>
      <c r="Q471" s="105" t="str">
        <f t="shared" si="356"/>
        <v/>
      </c>
      <c r="R471" s="105" t="str" cm="1">
        <f t="array" ref="R471">IFERROR(INDEX(EDF[[Sommeil]:[Sommeil]], MATCH(1, (EDF[[Nom]:[Nom]]=$D$4)*(EDF[[Date]:[Date]]=Fitness[[#This Row],[Date]]), 0)),"")</f>
        <v/>
      </c>
      <c r="S471" s="105" t="str">
        <f t="shared" si="357"/>
        <v/>
      </c>
      <c r="T471" s="105" t="str" cm="1">
        <f t="array" ref="T471">IFERROR(INDEX(EDF[[Etat Physique]:[Etat Physique]], MATCH(1, (EDF[[Nom]:[Nom]]=$D$4)*(EDF[[Date]:[Date]]=Fitness[[#This Row],[Date]]), 0)),"")</f>
        <v/>
      </c>
      <c r="U471" s="105" t="str">
        <f t="shared" si="358"/>
        <v/>
      </c>
      <c r="V471" s="105" t="str" cm="1">
        <f t="array" ref="V471">IFERROR(INDEX(EDF[[Hydratation]:[Hydratation]], MATCH(1, (EDF[[Nom]:[Nom]]=$D$4)*(EDF[[Date]:[Date]]=Fitness[[#This Row],[Date]]), 0)),"")</f>
        <v/>
      </c>
      <c r="W471" s="105" t="str">
        <f t="shared" si="359"/>
        <v/>
      </c>
      <c r="X471" s="105" t="str" cm="1">
        <f t="array" ref="X471">IFERROR(INDEX(EDF[[Nutrition]:[Nutrition]], MATCH(1, (EDF[[Nom]:[Nom]]=$D$4)*(EDF[[Date]:[Date]]=Fitness[[#This Row],[Date]]), 0)),"")</f>
        <v/>
      </c>
      <c r="Y471" s="105" t="str">
        <f t="shared" si="360"/>
        <v/>
      </c>
      <c r="Z471" s="5" t="str" cm="1">
        <f t="array" ref="Z471">IFERROR(INDEX(RPE[[Investissement du jour]:[Investissement du jour]], MATCH(1, (RPE[[Nom]:[Nom]]=$D$4)*(RPE[[Date]:[Date]]=Fitness[[#This Row],[Date]]), 0)), "")</f>
        <v/>
      </c>
      <c r="AB471" s="4"/>
      <c r="AC471" s="4"/>
      <c r="AF471" s="4"/>
      <c r="AG471" s="4"/>
      <c r="AH471" s="4"/>
      <c r="AI471" s="4"/>
      <c r="AJ471" s="4"/>
      <c r="AL471" s="4"/>
      <c r="AM471" s="4"/>
      <c r="AP471" s="4"/>
      <c r="AQ471" s="4"/>
      <c r="AR471" s="4"/>
      <c r="AS471" s="4"/>
      <c r="AT471" s="4"/>
      <c r="AU471" s="4"/>
      <c r="AV471" s="4"/>
    </row>
    <row r="472" spans="3:48" x14ac:dyDescent="0.2">
      <c r="C472" s="95">
        <f t="shared" si="362"/>
        <v>45467</v>
      </c>
      <c r="D472" s="96">
        <v>45467</v>
      </c>
      <c r="E472" s="106" cm="1">
        <f t="array" ref="E472">IFERROR(INDEX(RPE[[sRPE_tot]:[sRPE_tot]], MATCH(1, (RPE[[Nom]:[Nom]]=$D$4)*(RPE[[Date]:[Date]]=Fitness[[#This Row],[Date]]), 0)), 0)</f>
        <v>0</v>
      </c>
      <c r="F472" s="106">
        <f t="shared" si="363"/>
        <v>0</v>
      </c>
      <c r="G472" s="106">
        <f t="shared" si="364"/>
        <v>0</v>
      </c>
      <c r="H472" s="106">
        <f t="shared" si="365"/>
        <v>0</v>
      </c>
      <c r="I472" s="106">
        <f>IFERROR(Fitness[[#This Row],[Charge moy]]/Fitness[[#This Row],[ET (SD)]], 0)</f>
        <v>0</v>
      </c>
      <c r="J472" s="106">
        <f>IFERROR(Fitness[[#This Row],[Charge hebdo]]*Fitness[[#This Row],[Monotonie]], 0)</f>
        <v>0</v>
      </c>
      <c r="K472" s="106">
        <f>IFERROR(Fitness[[#This Row],[Charge hebdo]]-Fitness[[#This Row],[Fatigue]], 0)</f>
        <v>0</v>
      </c>
      <c r="L472" s="105" t="str" cm="1">
        <f t="array" ref="L472">IFERROR(INDEX(EDF[[Total EDF]:[Total EDF]], MATCH(1, (EDF[[Nom]:[Nom]]=$D$4)*(EDF[[Date]:[Date]]=Fitness[[#This Row],[Date]]), 0)),"")</f>
        <v/>
      </c>
      <c r="M472" s="105" t="str">
        <f t="shared" si="361"/>
        <v/>
      </c>
      <c r="N472" s="105" t="str" cm="1">
        <f t="array" ref="N472">IFERROR(INDEX(EDF[[Humeur]:[Humeur]], MATCH(1, (EDF[[Nom]:[Nom]]=$D$4)*(EDF[[Date]:[Date]]=Fitness[[#This Row],[Date]]), 0)),"")</f>
        <v/>
      </c>
      <c r="O472" s="105" t="str">
        <f t="shared" si="355"/>
        <v/>
      </c>
      <c r="P472" s="105" t="str" cm="1">
        <f t="array" ref="P472">IFERROR(INDEX(EDF[[Stress]:[Stress]], MATCH(1, (EDF[[Nom]:[Nom]]=$D$4)*(EDF[[Date]:[Date]]=Fitness[[#This Row],[Date]]), 0)),"")</f>
        <v/>
      </c>
      <c r="Q472" s="105" t="str">
        <f t="shared" si="356"/>
        <v/>
      </c>
      <c r="R472" s="105" t="str" cm="1">
        <f t="array" ref="R472">IFERROR(INDEX(EDF[[Sommeil]:[Sommeil]], MATCH(1, (EDF[[Nom]:[Nom]]=$D$4)*(EDF[[Date]:[Date]]=Fitness[[#This Row],[Date]]), 0)),"")</f>
        <v/>
      </c>
      <c r="S472" s="105" t="str">
        <f t="shared" si="357"/>
        <v/>
      </c>
      <c r="T472" s="105" t="str" cm="1">
        <f t="array" ref="T472">IFERROR(INDEX(EDF[[Etat Physique]:[Etat Physique]], MATCH(1, (EDF[[Nom]:[Nom]]=$D$4)*(EDF[[Date]:[Date]]=Fitness[[#This Row],[Date]]), 0)),"")</f>
        <v/>
      </c>
      <c r="U472" s="105" t="str">
        <f t="shared" si="358"/>
        <v/>
      </c>
      <c r="V472" s="105" t="str" cm="1">
        <f t="array" ref="V472">IFERROR(INDEX(EDF[[Hydratation]:[Hydratation]], MATCH(1, (EDF[[Nom]:[Nom]]=$D$4)*(EDF[[Date]:[Date]]=Fitness[[#This Row],[Date]]), 0)),"")</f>
        <v/>
      </c>
      <c r="W472" s="105" t="str">
        <f t="shared" si="359"/>
        <v/>
      </c>
      <c r="X472" s="105" t="str" cm="1">
        <f t="array" ref="X472">IFERROR(INDEX(EDF[[Nutrition]:[Nutrition]], MATCH(1, (EDF[[Nom]:[Nom]]=$D$4)*(EDF[[Date]:[Date]]=Fitness[[#This Row],[Date]]), 0)),"")</f>
        <v/>
      </c>
      <c r="Y472" s="105" t="str">
        <f t="shared" si="360"/>
        <v/>
      </c>
      <c r="Z472" s="5" t="str" cm="1">
        <f t="array" ref="Z472">IFERROR(INDEX(RPE[[Investissement du jour]:[Investissement du jour]], MATCH(1, (RPE[[Nom]:[Nom]]=$D$4)*(RPE[[Date]:[Date]]=Fitness[[#This Row],[Date]]), 0)), "")</f>
        <v/>
      </c>
      <c r="AB472" s="4"/>
      <c r="AC472" s="4"/>
      <c r="AF472" s="4"/>
      <c r="AG472" s="4"/>
      <c r="AH472" s="4"/>
      <c r="AI472" s="4"/>
      <c r="AJ472" s="4"/>
      <c r="AL472" s="4"/>
      <c r="AM472" s="4"/>
      <c r="AP472" s="4"/>
      <c r="AQ472" s="4"/>
      <c r="AR472" s="4"/>
      <c r="AS472" s="4"/>
      <c r="AT472" s="4"/>
      <c r="AU472" s="4"/>
      <c r="AV472" s="4"/>
    </row>
    <row r="473" spans="3:48" x14ac:dyDescent="0.2">
      <c r="C473" s="95">
        <f t="shared" si="362"/>
        <v>45468</v>
      </c>
      <c r="D473" s="96">
        <v>45468</v>
      </c>
      <c r="E473" s="106" cm="1">
        <f t="array" ref="E473">IFERROR(INDEX(RPE[[sRPE_tot]:[sRPE_tot]], MATCH(1, (RPE[[Nom]:[Nom]]=$D$4)*(RPE[[Date]:[Date]]=Fitness[[#This Row],[Date]]), 0)), 0)</f>
        <v>0</v>
      </c>
      <c r="F473" s="106">
        <f t="shared" si="363"/>
        <v>0</v>
      </c>
      <c r="G473" s="106">
        <f t="shared" si="364"/>
        <v>0</v>
      </c>
      <c r="H473" s="106">
        <f t="shared" si="365"/>
        <v>0</v>
      </c>
      <c r="I473" s="106">
        <f>IFERROR(Fitness[[#This Row],[Charge moy]]/Fitness[[#This Row],[ET (SD)]], 0)</f>
        <v>0</v>
      </c>
      <c r="J473" s="106">
        <f>IFERROR(Fitness[[#This Row],[Charge hebdo]]*Fitness[[#This Row],[Monotonie]], 0)</f>
        <v>0</v>
      </c>
      <c r="K473" s="106">
        <f>IFERROR(Fitness[[#This Row],[Charge hebdo]]-Fitness[[#This Row],[Fatigue]], 0)</f>
        <v>0</v>
      </c>
      <c r="L473" s="105" t="str" cm="1">
        <f t="array" ref="L473">IFERROR(INDEX(EDF[[Total EDF]:[Total EDF]], MATCH(1, (EDF[[Nom]:[Nom]]=$D$4)*(EDF[[Date]:[Date]]=Fitness[[#This Row],[Date]]), 0)),"")</f>
        <v/>
      </c>
      <c r="M473" s="105" t="str">
        <f t="shared" si="361"/>
        <v/>
      </c>
      <c r="N473" s="105" t="str" cm="1">
        <f t="array" ref="N473">IFERROR(INDEX(EDF[[Humeur]:[Humeur]], MATCH(1, (EDF[[Nom]:[Nom]]=$D$4)*(EDF[[Date]:[Date]]=Fitness[[#This Row],[Date]]), 0)),"")</f>
        <v/>
      </c>
      <c r="O473" s="105" t="str">
        <f t="shared" si="355"/>
        <v/>
      </c>
      <c r="P473" s="105" t="str" cm="1">
        <f t="array" ref="P473">IFERROR(INDEX(EDF[[Stress]:[Stress]], MATCH(1, (EDF[[Nom]:[Nom]]=$D$4)*(EDF[[Date]:[Date]]=Fitness[[#This Row],[Date]]), 0)),"")</f>
        <v/>
      </c>
      <c r="Q473" s="105" t="str">
        <f t="shared" si="356"/>
        <v/>
      </c>
      <c r="R473" s="105" t="str" cm="1">
        <f t="array" ref="R473">IFERROR(INDEX(EDF[[Sommeil]:[Sommeil]], MATCH(1, (EDF[[Nom]:[Nom]]=$D$4)*(EDF[[Date]:[Date]]=Fitness[[#This Row],[Date]]), 0)),"")</f>
        <v/>
      </c>
      <c r="S473" s="105" t="str">
        <f t="shared" si="357"/>
        <v/>
      </c>
      <c r="T473" s="105" t="str" cm="1">
        <f t="array" ref="T473">IFERROR(INDEX(EDF[[Etat Physique]:[Etat Physique]], MATCH(1, (EDF[[Nom]:[Nom]]=$D$4)*(EDF[[Date]:[Date]]=Fitness[[#This Row],[Date]]), 0)),"")</f>
        <v/>
      </c>
      <c r="U473" s="105" t="str">
        <f t="shared" si="358"/>
        <v/>
      </c>
      <c r="V473" s="105" t="str" cm="1">
        <f t="array" ref="V473">IFERROR(INDEX(EDF[[Hydratation]:[Hydratation]], MATCH(1, (EDF[[Nom]:[Nom]]=$D$4)*(EDF[[Date]:[Date]]=Fitness[[#This Row],[Date]]), 0)),"")</f>
        <v/>
      </c>
      <c r="W473" s="105" t="str">
        <f t="shared" si="359"/>
        <v/>
      </c>
      <c r="X473" s="105" t="str" cm="1">
        <f t="array" ref="X473">IFERROR(INDEX(EDF[[Nutrition]:[Nutrition]], MATCH(1, (EDF[[Nom]:[Nom]]=$D$4)*(EDF[[Date]:[Date]]=Fitness[[#This Row],[Date]]), 0)),"")</f>
        <v/>
      </c>
      <c r="Y473" s="105" t="str">
        <f t="shared" si="360"/>
        <v/>
      </c>
      <c r="Z473" s="5" t="str" cm="1">
        <f t="array" ref="Z473">IFERROR(INDEX(RPE[[Investissement du jour]:[Investissement du jour]], MATCH(1, (RPE[[Nom]:[Nom]]=$D$4)*(RPE[[Date]:[Date]]=Fitness[[#This Row],[Date]]), 0)), "")</f>
        <v/>
      </c>
      <c r="AB473" s="4"/>
      <c r="AC473" s="4"/>
      <c r="AF473" s="4"/>
      <c r="AG473" s="4"/>
      <c r="AH473" s="4"/>
      <c r="AI473" s="4"/>
      <c r="AJ473" s="4"/>
      <c r="AL473" s="4"/>
      <c r="AM473" s="4"/>
      <c r="AP473" s="4"/>
      <c r="AQ473" s="4"/>
      <c r="AR473" s="4"/>
      <c r="AS473" s="4"/>
      <c r="AT473" s="4"/>
      <c r="AU473" s="4"/>
      <c r="AV473" s="4"/>
    </row>
    <row r="474" spans="3:48" x14ac:dyDescent="0.2">
      <c r="C474" s="95">
        <f t="shared" si="362"/>
        <v>45469</v>
      </c>
      <c r="D474" s="96">
        <v>45469</v>
      </c>
      <c r="E474" s="106" cm="1">
        <f t="array" ref="E474">IFERROR(INDEX(RPE[[sRPE_tot]:[sRPE_tot]], MATCH(1, (RPE[[Nom]:[Nom]]=$D$4)*(RPE[[Date]:[Date]]=Fitness[[#This Row],[Date]]), 0)), 0)</f>
        <v>0</v>
      </c>
      <c r="F474" s="106">
        <f t="shared" si="363"/>
        <v>0</v>
      </c>
      <c r="G474" s="106">
        <f t="shared" si="364"/>
        <v>0</v>
      </c>
      <c r="H474" s="106">
        <f t="shared" si="365"/>
        <v>0</v>
      </c>
      <c r="I474" s="106">
        <f>IFERROR(Fitness[[#This Row],[Charge moy]]/Fitness[[#This Row],[ET (SD)]], 0)</f>
        <v>0</v>
      </c>
      <c r="J474" s="106">
        <f>IFERROR(Fitness[[#This Row],[Charge hebdo]]*Fitness[[#This Row],[Monotonie]], 0)</f>
        <v>0</v>
      </c>
      <c r="K474" s="106">
        <f>IFERROR(Fitness[[#This Row],[Charge hebdo]]-Fitness[[#This Row],[Fatigue]], 0)</f>
        <v>0</v>
      </c>
      <c r="L474" s="105" t="str" cm="1">
        <f t="array" ref="L474">IFERROR(INDEX(EDF[[Total EDF]:[Total EDF]], MATCH(1, (EDF[[Nom]:[Nom]]=$D$4)*(EDF[[Date]:[Date]]=Fitness[[#This Row],[Date]]), 0)),"")</f>
        <v/>
      </c>
      <c r="M474" s="105" t="str">
        <f t="shared" si="361"/>
        <v/>
      </c>
      <c r="N474" s="105" t="str" cm="1">
        <f t="array" ref="N474">IFERROR(INDEX(EDF[[Humeur]:[Humeur]], MATCH(1, (EDF[[Nom]:[Nom]]=$D$4)*(EDF[[Date]:[Date]]=Fitness[[#This Row],[Date]]), 0)),"")</f>
        <v/>
      </c>
      <c r="O474" s="105" t="str">
        <f t="shared" si="355"/>
        <v/>
      </c>
      <c r="P474" s="105" t="str" cm="1">
        <f t="array" ref="P474">IFERROR(INDEX(EDF[[Stress]:[Stress]], MATCH(1, (EDF[[Nom]:[Nom]]=$D$4)*(EDF[[Date]:[Date]]=Fitness[[#This Row],[Date]]), 0)),"")</f>
        <v/>
      </c>
      <c r="Q474" s="105" t="str">
        <f t="shared" si="356"/>
        <v/>
      </c>
      <c r="R474" s="105" t="str" cm="1">
        <f t="array" ref="R474">IFERROR(INDEX(EDF[[Sommeil]:[Sommeil]], MATCH(1, (EDF[[Nom]:[Nom]]=$D$4)*(EDF[[Date]:[Date]]=Fitness[[#This Row],[Date]]), 0)),"")</f>
        <v/>
      </c>
      <c r="S474" s="105" t="str">
        <f t="shared" si="357"/>
        <v/>
      </c>
      <c r="T474" s="105" t="str" cm="1">
        <f t="array" ref="T474">IFERROR(INDEX(EDF[[Etat Physique]:[Etat Physique]], MATCH(1, (EDF[[Nom]:[Nom]]=$D$4)*(EDF[[Date]:[Date]]=Fitness[[#This Row],[Date]]), 0)),"")</f>
        <v/>
      </c>
      <c r="U474" s="105" t="str">
        <f t="shared" si="358"/>
        <v/>
      </c>
      <c r="V474" s="105" t="str" cm="1">
        <f t="array" ref="V474">IFERROR(INDEX(EDF[[Hydratation]:[Hydratation]], MATCH(1, (EDF[[Nom]:[Nom]]=$D$4)*(EDF[[Date]:[Date]]=Fitness[[#This Row],[Date]]), 0)),"")</f>
        <v/>
      </c>
      <c r="W474" s="105" t="str">
        <f t="shared" si="359"/>
        <v/>
      </c>
      <c r="X474" s="105" t="str" cm="1">
        <f t="array" ref="X474">IFERROR(INDEX(EDF[[Nutrition]:[Nutrition]], MATCH(1, (EDF[[Nom]:[Nom]]=$D$4)*(EDF[[Date]:[Date]]=Fitness[[#This Row],[Date]]), 0)),"")</f>
        <v/>
      </c>
      <c r="Y474" s="105" t="str">
        <f t="shared" si="360"/>
        <v/>
      </c>
      <c r="Z474" s="5" t="str" cm="1">
        <f t="array" ref="Z474">IFERROR(INDEX(RPE[[Investissement du jour]:[Investissement du jour]], MATCH(1, (RPE[[Nom]:[Nom]]=$D$4)*(RPE[[Date]:[Date]]=Fitness[[#This Row],[Date]]), 0)), "")</f>
        <v/>
      </c>
      <c r="AB474" s="4"/>
      <c r="AC474" s="4"/>
      <c r="AF474" s="4"/>
      <c r="AG474" s="4"/>
      <c r="AH474" s="4"/>
      <c r="AI474" s="4"/>
      <c r="AJ474" s="4"/>
      <c r="AL474" s="4"/>
      <c r="AM474" s="4"/>
      <c r="AP474" s="4"/>
      <c r="AQ474" s="4"/>
      <c r="AR474" s="4"/>
      <c r="AS474" s="4"/>
      <c r="AT474" s="4"/>
      <c r="AU474" s="4"/>
      <c r="AV474" s="4"/>
    </row>
    <row r="475" spans="3:48" x14ac:dyDescent="0.2">
      <c r="C475" s="95">
        <f t="shared" si="362"/>
        <v>45470</v>
      </c>
      <c r="D475" s="96">
        <v>45470</v>
      </c>
      <c r="E475" s="106" cm="1">
        <f t="array" ref="E475">IFERROR(INDEX(RPE[[sRPE_tot]:[sRPE_tot]], MATCH(1, (RPE[[Nom]:[Nom]]=$D$4)*(RPE[[Date]:[Date]]=Fitness[[#This Row],[Date]]), 0)), 0)</f>
        <v>0</v>
      </c>
      <c r="F475" s="106">
        <f t="shared" si="363"/>
        <v>0</v>
      </c>
      <c r="G475" s="106">
        <f t="shared" si="364"/>
        <v>0</v>
      </c>
      <c r="H475" s="106">
        <f t="shared" si="365"/>
        <v>0</v>
      </c>
      <c r="I475" s="106">
        <f>IFERROR(Fitness[[#This Row],[Charge moy]]/Fitness[[#This Row],[ET (SD)]], 0)</f>
        <v>0</v>
      </c>
      <c r="J475" s="106">
        <f>IFERROR(Fitness[[#This Row],[Charge hebdo]]*Fitness[[#This Row],[Monotonie]], 0)</f>
        <v>0</v>
      </c>
      <c r="K475" s="106">
        <f>IFERROR(Fitness[[#This Row],[Charge hebdo]]-Fitness[[#This Row],[Fatigue]], 0)</f>
        <v>0</v>
      </c>
      <c r="L475" s="105" t="str" cm="1">
        <f t="array" ref="L475">IFERROR(INDEX(EDF[[Total EDF]:[Total EDF]], MATCH(1, (EDF[[Nom]:[Nom]]=$D$4)*(EDF[[Date]:[Date]]=Fitness[[#This Row],[Date]]), 0)),"")</f>
        <v/>
      </c>
      <c r="M475" s="105" t="str">
        <f t="shared" si="361"/>
        <v/>
      </c>
      <c r="N475" s="105" t="str" cm="1">
        <f t="array" ref="N475">IFERROR(INDEX(EDF[[Humeur]:[Humeur]], MATCH(1, (EDF[[Nom]:[Nom]]=$D$4)*(EDF[[Date]:[Date]]=Fitness[[#This Row],[Date]]), 0)),"")</f>
        <v/>
      </c>
      <c r="O475" s="105" t="str">
        <f t="shared" si="355"/>
        <v/>
      </c>
      <c r="P475" s="105" t="str" cm="1">
        <f t="array" ref="P475">IFERROR(INDEX(EDF[[Stress]:[Stress]], MATCH(1, (EDF[[Nom]:[Nom]]=$D$4)*(EDF[[Date]:[Date]]=Fitness[[#This Row],[Date]]), 0)),"")</f>
        <v/>
      </c>
      <c r="Q475" s="105" t="str">
        <f t="shared" si="356"/>
        <v/>
      </c>
      <c r="R475" s="105" t="str" cm="1">
        <f t="array" ref="R475">IFERROR(INDEX(EDF[[Sommeil]:[Sommeil]], MATCH(1, (EDF[[Nom]:[Nom]]=$D$4)*(EDF[[Date]:[Date]]=Fitness[[#This Row],[Date]]), 0)),"")</f>
        <v/>
      </c>
      <c r="S475" s="105" t="str">
        <f t="shared" si="357"/>
        <v/>
      </c>
      <c r="T475" s="105" t="str" cm="1">
        <f t="array" ref="T475">IFERROR(INDEX(EDF[[Etat Physique]:[Etat Physique]], MATCH(1, (EDF[[Nom]:[Nom]]=$D$4)*(EDF[[Date]:[Date]]=Fitness[[#This Row],[Date]]), 0)),"")</f>
        <v/>
      </c>
      <c r="U475" s="105" t="str">
        <f t="shared" si="358"/>
        <v/>
      </c>
      <c r="V475" s="105" t="str" cm="1">
        <f t="array" ref="V475">IFERROR(INDEX(EDF[[Hydratation]:[Hydratation]], MATCH(1, (EDF[[Nom]:[Nom]]=$D$4)*(EDF[[Date]:[Date]]=Fitness[[#This Row],[Date]]), 0)),"")</f>
        <v/>
      </c>
      <c r="W475" s="105" t="str">
        <f t="shared" si="359"/>
        <v/>
      </c>
      <c r="X475" s="105" t="str" cm="1">
        <f t="array" ref="X475">IFERROR(INDEX(EDF[[Nutrition]:[Nutrition]], MATCH(1, (EDF[[Nom]:[Nom]]=$D$4)*(EDF[[Date]:[Date]]=Fitness[[#This Row],[Date]]), 0)),"")</f>
        <v/>
      </c>
      <c r="Y475" s="105" t="str">
        <f t="shared" si="360"/>
        <v/>
      </c>
      <c r="Z475" s="5" t="str" cm="1">
        <f t="array" ref="Z475">IFERROR(INDEX(RPE[[Investissement du jour]:[Investissement du jour]], MATCH(1, (RPE[[Nom]:[Nom]]=$D$4)*(RPE[[Date]:[Date]]=Fitness[[#This Row],[Date]]), 0)), "")</f>
        <v/>
      </c>
      <c r="AB475" s="4"/>
      <c r="AC475" s="4"/>
      <c r="AF475" s="4"/>
      <c r="AG475" s="4"/>
      <c r="AH475" s="4"/>
      <c r="AI475" s="4"/>
      <c r="AJ475" s="4"/>
      <c r="AL475" s="4"/>
      <c r="AM475" s="4"/>
      <c r="AP475" s="4"/>
      <c r="AQ475" s="4"/>
      <c r="AR475" s="4"/>
      <c r="AS475" s="4"/>
      <c r="AT475" s="4"/>
      <c r="AU475" s="4"/>
      <c r="AV475" s="4"/>
    </row>
    <row r="476" spans="3:48" x14ac:dyDescent="0.2">
      <c r="C476" s="95">
        <f t="shared" si="362"/>
        <v>45471</v>
      </c>
      <c r="D476" s="96">
        <v>45471</v>
      </c>
      <c r="E476" s="106" cm="1">
        <f t="array" ref="E476">IFERROR(INDEX(RPE[[sRPE_tot]:[sRPE_tot]], MATCH(1, (RPE[[Nom]:[Nom]]=$D$4)*(RPE[[Date]:[Date]]=Fitness[[#This Row],[Date]]), 0)), 0)</f>
        <v>0</v>
      </c>
      <c r="F476" s="106">
        <f t="shared" si="363"/>
        <v>0</v>
      </c>
      <c r="G476" s="106">
        <f t="shared" si="364"/>
        <v>0</v>
      </c>
      <c r="H476" s="106">
        <f t="shared" si="365"/>
        <v>0</v>
      </c>
      <c r="I476" s="106">
        <f>IFERROR(Fitness[[#This Row],[Charge moy]]/Fitness[[#This Row],[ET (SD)]], 0)</f>
        <v>0</v>
      </c>
      <c r="J476" s="106">
        <f>IFERROR(Fitness[[#This Row],[Charge hebdo]]*Fitness[[#This Row],[Monotonie]], 0)</f>
        <v>0</v>
      </c>
      <c r="K476" s="106">
        <f>IFERROR(Fitness[[#This Row],[Charge hebdo]]-Fitness[[#This Row],[Fatigue]], 0)</f>
        <v>0</v>
      </c>
      <c r="L476" s="105" t="str" cm="1">
        <f t="array" ref="L476">IFERROR(INDEX(EDF[[Total EDF]:[Total EDF]], MATCH(1, (EDF[[Nom]:[Nom]]=$D$4)*(EDF[[Date]:[Date]]=Fitness[[#This Row],[Date]]), 0)),"")</f>
        <v/>
      </c>
      <c r="M476" s="105" t="str">
        <f t="shared" si="361"/>
        <v/>
      </c>
      <c r="N476" s="105" t="str" cm="1">
        <f t="array" ref="N476">IFERROR(INDEX(EDF[[Humeur]:[Humeur]], MATCH(1, (EDF[[Nom]:[Nom]]=$D$4)*(EDF[[Date]:[Date]]=Fitness[[#This Row],[Date]]), 0)),"")</f>
        <v/>
      </c>
      <c r="O476" s="105" t="str">
        <f t="shared" si="355"/>
        <v/>
      </c>
      <c r="P476" s="105" t="str" cm="1">
        <f t="array" ref="P476">IFERROR(INDEX(EDF[[Stress]:[Stress]], MATCH(1, (EDF[[Nom]:[Nom]]=$D$4)*(EDF[[Date]:[Date]]=Fitness[[#This Row],[Date]]), 0)),"")</f>
        <v/>
      </c>
      <c r="Q476" s="105" t="str">
        <f t="shared" si="356"/>
        <v/>
      </c>
      <c r="R476" s="105" t="str" cm="1">
        <f t="array" ref="R476">IFERROR(INDEX(EDF[[Sommeil]:[Sommeil]], MATCH(1, (EDF[[Nom]:[Nom]]=$D$4)*(EDF[[Date]:[Date]]=Fitness[[#This Row],[Date]]), 0)),"")</f>
        <v/>
      </c>
      <c r="S476" s="105" t="str">
        <f t="shared" si="357"/>
        <v/>
      </c>
      <c r="T476" s="105" t="str" cm="1">
        <f t="array" ref="T476">IFERROR(INDEX(EDF[[Etat Physique]:[Etat Physique]], MATCH(1, (EDF[[Nom]:[Nom]]=$D$4)*(EDF[[Date]:[Date]]=Fitness[[#This Row],[Date]]), 0)),"")</f>
        <v/>
      </c>
      <c r="U476" s="105" t="str">
        <f t="shared" si="358"/>
        <v/>
      </c>
      <c r="V476" s="105" t="str" cm="1">
        <f t="array" ref="V476">IFERROR(INDEX(EDF[[Hydratation]:[Hydratation]], MATCH(1, (EDF[[Nom]:[Nom]]=$D$4)*(EDF[[Date]:[Date]]=Fitness[[#This Row],[Date]]), 0)),"")</f>
        <v/>
      </c>
      <c r="W476" s="105" t="str">
        <f t="shared" si="359"/>
        <v/>
      </c>
      <c r="X476" s="105" t="str" cm="1">
        <f t="array" ref="X476">IFERROR(INDEX(EDF[[Nutrition]:[Nutrition]], MATCH(1, (EDF[[Nom]:[Nom]]=$D$4)*(EDF[[Date]:[Date]]=Fitness[[#This Row],[Date]]), 0)),"")</f>
        <v/>
      </c>
      <c r="Y476" s="105" t="str">
        <f t="shared" si="360"/>
        <v/>
      </c>
      <c r="Z476" s="5" t="str" cm="1">
        <f t="array" ref="Z476">IFERROR(INDEX(RPE[[Investissement du jour]:[Investissement du jour]], MATCH(1, (RPE[[Nom]:[Nom]]=$D$4)*(RPE[[Date]:[Date]]=Fitness[[#This Row],[Date]]), 0)), "")</f>
        <v/>
      </c>
      <c r="AB476" s="4"/>
      <c r="AC476" s="4"/>
      <c r="AF476" s="4"/>
      <c r="AG476" s="4"/>
      <c r="AH476" s="4"/>
      <c r="AI476" s="4"/>
      <c r="AJ476" s="4"/>
      <c r="AL476" s="4"/>
      <c r="AM476" s="4"/>
      <c r="AP476" s="4"/>
      <c r="AQ476" s="4"/>
      <c r="AR476" s="4"/>
      <c r="AS476" s="4"/>
      <c r="AT476" s="4"/>
      <c r="AU476" s="4"/>
      <c r="AV476" s="4"/>
    </row>
    <row r="477" spans="3:48" x14ac:dyDescent="0.2">
      <c r="C477" s="95">
        <f t="shared" si="362"/>
        <v>45472</v>
      </c>
      <c r="D477" s="96">
        <v>45472</v>
      </c>
      <c r="E477" s="106" cm="1">
        <f t="array" ref="E477">IFERROR(INDEX(RPE[[sRPE_tot]:[sRPE_tot]], MATCH(1, (RPE[[Nom]:[Nom]]=$D$4)*(RPE[[Date]:[Date]]=Fitness[[#This Row],[Date]]), 0)), 0)</f>
        <v>0</v>
      </c>
      <c r="F477" s="106">
        <f t="shared" si="363"/>
        <v>0</v>
      </c>
      <c r="G477" s="106">
        <f t="shared" si="364"/>
        <v>0</v>
      </c>
      <c r="H477" s="106">
        <f t="shared" si="365"/>
        <v>0</v>
      </c>
      <c r="I477" s="106">
        <f>IFERROR(Fitness[[#This Row],[Charge moy]]/Fitness[[#This Row],[ET (SD)]], 0)</f>
        <v>0</v>
      </c>
      <c r="J477" s="106">
        <f>IFERROR(Fitness[[#This Row],[Charge hebdo]]*Fitness[[#This Row],[Monotonie]], 0)</f>
        <v>0</v>
      </c>
      <c r="K477" s="106">
        <f>IFERROR(Fitness[[#This Row],[Charge hebdo]]-Fitness[[#This Row],[Fatigue]], 0)</f>
        <v>0</v>
      </c>
      <c r="L477" s="105" t="str" cm="1">
        <f t="array" ref="L477">IFERROR(INDEX(EDF[[Total EDF]:[Total EDF]], MATCH(1, (EDF[[Nom]:[Nom]]=$D$4)*(EDF[[Date]:[Date]]=Fitness[[#This Row],[Date]]), 0)),"")</f>
        <v/>
      </c>
      <c r="M477" s="105" t="str">
        <f t="shared" si="361"/>
        <v/>
      </c>
      <c r="N477" s="105" t="str" cm="1">
        <f t="array" ref="N477">IFERROR(INDEX(EDF[[Humeur]:[Humeur]], MATCH(1, (EDF[[Nom]:[Nom]]=$D$4)*(EDF[[Date]:[Date]]=Fitness[[#This Row],[Date]]), 0)),"")</f>
        <v/>
      </c>
      <c r="O477" s="105" t="str">
        <f t="shared" si="355"/>
        <v/>
      </c>
      <c r="P477" s="105" t="str" cm="1">
        <f t="array" ref="P477">IFERROR(INDEX(EDF[[Stress]:[Stress]], MATCH(1, (EDF[[Nom]:[Nom]]=$D$4)*(EDF[[Date]:[Date]]=Fitness[[#This Row],[Date]]), 0)),"")</f>
        <v/>
      </c>
      <c r="Q477" s="105" t="str">
        <f t="shared" si="356"/>
        <v/>
      </c>
      <c r="R477" s="105" t="str" cm="1">
        <f t="array" ref="R477">IFERROR(INDEX(EDF[[Sommeil]:[Sommeil]], MATCH(1, (EDF[[Nom]:[Nom]]=$D$4)*(EDF[[Date]:[Date]]=Fitness[[#This Row],[Date]]), 0)),"")</f>
        <v/>
      </c>
      <c r="S477" s="105" t="str">
        <f t="shared" si="357"/>
        <v/>
      </c>
      <c r="T477" s="105" t="str" cm="1">
        <f t="array" ref="T477">IFERROR(INDEX(EDF[[Etat Physique]:[Etat Physique]], MATCH(1, (EDF[[Nom]:[Nom]]=$D$4)*(EDF[[Date]:[Date]]=Fitness[[#This Row],[Date]]), 0)),"")</f>
        <v/>
      </c>
      <c r="U477" s="105" t="str">
        <f t="shared" si="358"/>
        <v/>
      </c>
      <c r="V477" s="105" t="str" cm="1">
        <f t="array" ref="V477">IFERROR(INDEX(EDF[[Hydratation]:[Hydratation]], MATCH(1, (EDF[[Nom]:[Nom]]=$D$4)*(EDF[[Date]:[Date]]=Fitness[[#This Row],[Date]]), 0)),"")</f>
        <v/>
      </c>
      <c r="W477" s="105" t="str">
        <f t="shared" si="359"/>
        <v/>
      </c>
      <c r="X477" s="105" t="str" cm="1">
        <f t="array" ref="X477">IFERROR(INDEX(EDF[[Nutrition]:[Nutrition]], MATCH(1, (EDF[[Nom]:[Nom]]=$D$4)*(EDF[[Date]:[Date]]=Fitness[[#This Row],[Date]]), 0)),"")</f>
        <v/>
      </c>
      <c r="Y477" s="105" t="str">
        <f t="shared" si="360"/>
        <v/>
      </c>
      <c r="Z477" s="5" t="str" cm="1">
        <f t="array" ref="Z477">IFERROR(INDEX(RPE[[Investissement du jour]:[Investissement du jour]], MATCH(1, (RPE[[Nom]:[Nom]]=$D$4)*(RPE[[Date]:[Date]]=Fitness[[#This Row],[Date]]), 0)), "")</f>
        <v/>
      </c>
      <c r="AB477" s="4"/>
      <c r="AC477" s="4"/>
      <c r="AF477" s="4"/>
      <c r="AG477" s="4"/>
      <c r="AH477" s="4"/>
      <c r="AI477" s="4"/>
      <c r="AJ477" s="4"/>
      <c r="AL477" s="4"/>
      <c r="AM477" s="4"/>
      <c r="AP477" s="4"/>
      <c r="AQ477" s="4"/>
      <c r="AR477" s="4"/>
      <c r="AS477" s="4"/>
      <c r="AT477" s="4"/>
      <c r="AU477" s="4"/>
      <c r="AV477" s="4"/>
    </row>
    <row r="478" spans="3:48" x14ac:dyDescent="0.2">
      <c r="C478" s="95">
        <f t="shared" si="362"/>
        <v>45473</v>
      </c>
      <c r="D478" s="96">
        <v>45473</v>
      </c>
      <c r="E478" s="106" cm="1">
        <f t="array" ref="E478">IFERROR(INDEX(RPE[[sRPE_tot]:[sRPE_tot]], MATCH(1, (RPE[[Nom]:[Nom]]=$D$4)*(RPE[[Date]:[Date]]=Fitness[[#This Row],[Date]]), 0)), 0)</f>
        <v>0</v>
      </c>
      <c r="F478" s="106">
        <f t="shared" si="363"/>
        <v>0</v>
      </c>
      <c r="G478" s="106">
        <f t="shared" si="364"/>
        <v>0</v>
      </c>
      <c r="H478" s="106">
        <f t="shared" si="365"/>
        <v>0</v>
      </c>
      <c r="I478" s="106">
        <f>IFERROR(Fitness[[#This Row],[Charge moy]]/Fitness[[#This Row],[ET (SD)]], 0)</f>
        <v>0</v>
      </c>
      <c r="J478" s="106">
        <f>IFERROR(Fitness[[#This Row],[Charge hebdo]]*Fitness[[#This Row],[Monotonie]], 0)</f>
        <v>0</v>
      </c>
      <c r="K478" s="106">
        <f>IFERROR(Fitness[[#This Row],[Charge hebdo]]-Fitness[[#This Row],[Fatigue]], 0)</f>
        <v>0</v>
      </c>
      <c r="L478" s="105" t="str" cm="1">
        <f t="array" ref="L478">IFERROR(INDEX(EDF[[Total EDF]:[Total EDF]], MATCH(1, (EDF[[Nom]:[Nom]]=$D$4)*(EDF[[Date]:[Date]]=Fitness[[#This Row],[Date]]), 0)),"")</f>
        <v/>
      </c>
      <c r="M478" s="105" t="str">
        <f t="shared" si="361"/>
        <v/>
      </c>
      <c r="N478" s="105" t="str" cm="1">
        <f t="array" ref="N478">IFERROR(INDEX(EDF[[Humeur]:[Humeur]], MATCH(1, (EDF[[Nom]:[Nom]]=$D$4)*(EDF[[Date]:[Date]]=Fitness[[#This Row],[Date]]), 0)),"")</f>
        <v/>
      </c>
      <c r="O478" s="105" t="str">
        <f t="shared" si="355"/>
        <v/>
      </c>
      <c r="P478" s="105" t="str" cm="1">
        <f t="array" ref="P478">IFERROR(INDEX(EDF[[Stress]:[Stress]], MATCH(1, (EDF[[Nom]:[Nom]]=$D$4)*(EDF[[Date]:[Date]]=Fitness[[#This Row],[Date]]), 0)),"")</f>
        <v/>
      </c>
      <c r="Q478" s="105" t="str">
        <f t="shared" si="356"/>
        <v/>
      </c>
      <c r="R478" s="105" t="str" cm="1">
        <f t="array" ref="R478">IFERROR(INDEX(EDF[[Sommeil]:[Sommeil]], MATCH(1, (EDF[[Nom]:[Nom]]=$D$4)*(EDF[[Date]:[Date]]=Fitness[[#This Row],[Date]]), 0)),"")</f>
        <v/>
      </c>
      <c r="S478" s="105" t="str">
        <f t="shared" si="357"/>
        <v/>
      </c>
      <c r="T478" s="105" t="str" cm="1">
        <f t="array" ref="T478">IFERROR(INDEX(EDF[[Etat Physique]:[Etat Physique]], MATCH(1, (EDF[[Nom]:[Nom]]=$D$4)*(EDF[[Date]:[Date]]=Fitness[[#This Row],[Date]]), 0)),"")</f>
        <v/>
      </c>
      <c r="U478" s="105" t="str">
        <f t="shared" si="358"/>
        <v/>
      </c>
      <c r="V478" s="105" t="str" cm="1">
        <f t="array" ref="V478">IFERROR(INDEX(EDF[[Hydratation]:[Hydratation]], MATCH(1, (EDF[[Nom]:[Nom]]=$D$4)*(EDF[[Date]:[Date]]=Fitness[[#This Row],[Date]]), 0)),"")</f>
        <v/>
      </c>
      <c r="W478" s="105" t="str">
        <f t="shared" si="359"/>
        <v/>
      </c>
      <c r="X478" s="105" t="str" cm="1">
        <f t="array" ref="X478">IFERROR(INDEX(EDF[[Nutrition]:[Nutrition]], MATCH(1, (EDF[[Nom]:[Nom]]=$D$4)*(EDF[[Date]:[Date]]=Fitness[[#This Row],[Date]]), 0)),"")</f>
        <v/>
      </c>
      <c r="Y478" s="105" t="str">
        <f t="shared" si="360"/>
        <v/>
      </c>
      <c r="Z478" s="5" t="str" cm="1">
        <f t="array" ref="Z478">IFERROR(INDEX(RPE[[Investissement du jour]:[Investissement du jour]], MATCH(1, (RPE[[Nom]:[Nom]]=$D$4)*(RPE[[Date]:[Date]]=Fitness[[#This Row],[Date]]), 0)), "")</f>
        <v/>
      </c>
      <c r="AB478" s="4"/>
      <c r="AC478" s="4"/>
      <c r="AF478" s="4"/>
      <c r="AG478" s="4"/>
      <c r="AH478" s="4"/>
      <c r="AI478" s="4"/>
      <c r="AJ478" s="4"/>
      <c r="AL478" s="4"/>
      <c r="AM478" s="4"/>
      <c r="AP478" s="4"/>
      <c r="AQ478" s="4"/>
      <c r="AR478" s="4"/>
      <c r="AS478" s="4"/>
      <c r="AT478" s="4"/>
      <c r="AU478" s="4"/>
      <c r="AV478" s="4"/>
    </row>
    <row r="479" spans="3:48" x14ac:dyDescent="0.2">
      <c r="C479" s="95">
        <f t="shared" si="362"/>
        <v>45474</v>
      </c>
      <c r="D479" s="96">
        <v>45474</v>
      </c>
      <c r="E479" s="106" cm="1">
        <f t="array" ref="E479">IFERROR(INDEX(RPE[[sRPE_tot]:[sRPE_tot]], MATCH(1, (RPE[[Nom]:[Nom]]=$D$4)*(RPE[[Date]:[Date]]=Fitness[[#This Row],[Date]]), 0)), 0)</f>
        <v>0</v>
      </c>
      <c r="F479" s="106">
        <f t="shared" si="363"/>
        <v>0</v>
      </c>
      <c r="G479" s="106">
        <f t="shared" si="364"/>
        <v>0</v>
      </c>
      <c r="H479" s="106">
        <f t="shared" si="365"/>
        <v>0</v>
      </c>
      <c r="I479" s="106">
        <f>IFERROR(Fitness[[#This Row],[Charge moy]]/Fitness[[#This Row],[ET (SD)]], 0)</f>
        <v>0</v>
      </c>
      <c r="J479" s="106">
        <f>IFERROR(Fitness[[#This Row],[Charge hebdo]]*Fitness[[#This Row],[Monotonie]], 0)</f>
        <v>0</v>
      </c>
      <c r="K479" s="106">
        <f>IFERROR(Fitness[[#This Row],[Charge hebdo]]-Fitness[[#This Row],[Fatigue]], 0)</f>
        <v>0</v>
      </c>
      <c r="L479" s="105" t="str" cm="1">
        <f t="array" ref="L479">IFERROR(INDEX(EDF[[Total EDF]:[Total EDF]], MATCH(1, (EDF[[Nom]:[Nom]]=$D$4)*(EDF[[Date]:[Date]]=Fitness[[#This Row],[Date]]), 0)),"")</f>
        <v/>
      </c>
      <c r="M479" s="105" t="str">
        <f t="shared" si="361"/>
        <v/>
      </c>
      <c r="N479" s="105" t="str" cm="1">
        <f t="array" ref="N479">IFERROR(INDEX(EDF[[Humeur]:[Humeur]], MATCH(1, (EDF[[Nom]:[Nom]]=$D$4)*(EDF[[Date]:[Date]]=Fitness[[#This Row],[Date]]), 0)),"")</f>
        <v/>
      </c>
      <c r="O479" s="105" t="str">
        <f t="shared" si="355"/>
        <v/>
      </c>
      <c r="P479" s="105" t="str" cm="1">
        <f t="array" ref="P479">IFERROR(INDEX(EDF[[Stress]:[Stress]], MATCH(1, (EDF[[Nom]:[Nom]]=$D$4)*(EDF[[Date]:[Date]]=Fitness[[#This Row],[Date]]), 0)),"")</f>
        <v/>
      </c>
      <c r="Q479" s="105" t="str">
        <f t="shared" si="356"/>
        <v/>
      </c>
      <c r="R479" s="105" t="str" cm="1">
        <f t="array" ref="R479">IFERROR(INDEX(EDF[[Sommeil]:[Sommeil]], MATCH(1, (EDF[[Nom]:[Nom]]=$D$4)*(EDF[[Date]:[Date]]=Fitness[[#This Row],[Date]]), 0)),"")</f>
        <v/>
      </c>
      <c r="S479" s="105" t="str">
        <f t="shared" si="357"/>
        <v/>
      </c>
      <c r="T479" s="105" t="str" cm="1">
        <f t="array" ref="T479">IFERROR(INDEX(EDF[[Etat Physique]:[Etat Physique]], MATCH(1, (EDF[[Nom]:[Nom]]=$D$4)*(EDF[[Date]:[Date]]=Fitness[[#This Row],[Date]]), 0)),"")</f>
        <v/>
      </c>
      <c r="U479" s="105" t="str">
        <f t="shared" si="358"/>
        <v/>
      </c>
      <c r="V479" s="105" t="str" cm="1">
        <f t="array" ref="V479">IFERROR(INDEX(EDF[[Hydratation]:[Hydratation]], MATCH(1, (EDF[[Nom]:[Nom]]=$D$4)*(EDF[[Date]:[Date]]=Fitness[[#This Row],[Date]]), 0)),"")</f>
        <v/>
      </c>
      <c r="W479" s="105" t="str">
        <f t="shared" si="359"/>
        <v/>
      </c>
      <c r="X479" s="105" t="str" cm="1">
        <f t="array" ref="X479">IFERROR(INDEX(EDF[[Nutrition]:[Nutrition]], MATCH(1, (EDF[[Nom]:[Nom]]=$D$4)*(EDF[[Date]:[Date]]=Fitness[[#This Row],[Date]]), 0)),"")</f>
        <v/>
      </c>
      <c r="Y479" s="105" t="str">
        <f t="shared" si="360"/>
        <v/>
      </c>
      <c r="Z479" s="5" t="str" cm="1">
        <f t="array" ref="Z479">IFERROR(INDEX(RPE[[Investissement du jour]:[Investissement du jour]], MATCH(1, (RPE[[Nom]:[Nom]]=$D$4)*(RPE[[Date]:[Date]]=Fitness[[#This Row],[Date]]), 0)), "")</f>
        <v/>
      </c>
      <c r="AB479" s="4"/>
      <c r="AC479" s="4"/>
      <c r="AF479" s="4"/>
      <c r="AG479" s="4"/>
      <c r="AH479" s="4"/>
      <c r="AI479" s="4"/>
      <c r="AJ479" s="4"/>
      <c r="AL479" s="4"/>
      <c r="AM479" s="4"/>
      <c r="AP479" s="4"/>
      <c r="AQ479" s="4"/>
      <c r="AR479" s="4"/>
      <c r="AS479" s="4"/>
      <c r="AT479" s="4"/>
      <c r="AU479" s="4"/>
      <c r="AV479" s="4"/>
    </row>
    <row r="480" spans="3:48" x14ac:dyDescent="0.2">
      <c r="C480" s="95">
        <f t="shared" si="362"/>
        <v>45475</v>
      </c>
      <c r="D480" s="96">
        <v>45475</v>
      </c>
      <c r="E480" s="106" cm="1">
        <f t="array" ref="E480">IFERROR(INDEX(RPE[[sRPE_tot]:[sRPE_tot]], MATCH(1, (RPE[[Nom]:[Nom]]=$D$4)*(RPE[[Date]:[Date]]=Fitness[[#This Row],[Date]]), 0)), 0)</f>
        <v>0</v>
      </c>
      <c r="F480" s="106">
        <f t="shared" si="363"/>
        <v>0</v>
      </c>
      <c r="G480" s="106">
        <f t="shared" si="364"/>
        <v>0</v>
      </c>
      <c r="H480" s="106">
        <f t="shared" si="365"/>
        <v>0</v>
      </c>
      <c r="I480" s="106">
        <f>IFERROR(Fitness[[#This Row],[Charge moy]]/Fitness[[#This Row],[ET (SD)]], 0)</f>
        <v>0</v>
      </c>
      <c r="J480" s="106">
        <f>IFERROR(Fitness[[#This Row],[Charge hebdo]]*Fitness[[#This Row],[Monotonie]], 0)</f>
        <v>0</v>
      </c>
      <c r="K480" s="106">
        <f>IFERROR(Fitness[[#This Row],[Charge hebdo]]-Fitness[[#This Row],[Fatigue]], 0)</f>
        <v>0</v>
      </c>
      <c r="L480" s="105" t="str" cm="1">
        <f t="array" ref="L480">IFERROR(INDEX(EDF[[Total EDF]:[Total EDF]], MATCH(1, (EDF[[Nom]:[Nom]]=$D$4)*(EDF[[Date]:[Date]]=Fitness[[#This Row],[Date]]), 0)),"")</f>
        <v/>
      </c>
      <c r="M480" s="105" t="str">
        <f t="shared" si="361"/>
        <v/>
      </c>
      <c r="N480" s="105" t="str" cm="1">
        <f t="array" ref="N480">IFERROR(INDEX(EDF[[Humeur]:[Humeur]], MATCH(1, (EDF[[Nom]:[Nom]]=$D$4)*(EDF[[Date]:[Date]]=Fitness[[#This Row],[Date]]), 0)),"")</f>
        <v/>
      </c>
      <c r="O480" s="105" t="str">
        <f t="shared" si="355"/>
        <v/>
      </c>
      <c r="P480" s="105" t="str" cm="1">
        <f t="array" ref="P480">IFERROR(INDEX(EDF[[Stress]:[Stress]], MATCH(1, (EDF[[Nom]:[Nom]]=$D$4)*(EDF[[Date]:[Date]]=Fitness[[#This Row],[Date]]), 0)),"")</f>
        <v/>
      </c>
      <c r="Q480" s="105" t="str">
        <f t="shared" si="356"/>
        <v/>
      </c>
      <c r="R480" s="105" t="str" cm="1">
        <f t="array" ref="R480">IFERROR(INDEX(EDF[[Sommeil]:[Sommeil]], MATCH(1, (EDF[[Nom]:[Nom]]=$D$4)*(EDF[[Date]:[Date]]=Fitness[[#This Row],[Date]]), 0)),"")</f>
        <v/>
      </c>
      <c r="S480" s="105" t="str">
        <f t="shared" si="357"/>
        <v/>
      </c>
      <c r="T480" s="105" t="str" cm="1">
        <f t="array" ref="T480">IFERROR(INDEX(EDF[[Etat Physique]:[Etat Physique]], MATCH(1, (EDF[[Nom]:[Nom]]=$D$4)*(EDF[[Date]:[Date]]=Fitness[[#This Row],[Date]]), 0)),"")</f>
        <v/>
      </c>
      <c r="U480" s="105" t="str">
        <f t="shared" si="358"/>
        <v/>
      </c>
      <c r="V480" s="105" t="str" cm="1">
        <f t="array" ref="V480">IFERROR(INDEX(EDF[[Hydratation]:[Hydratation]], MATCH(1, (EDF[[Nom]:[Nom]]=$D$4)*(EDF[[Date]:[Date]]=Fitness[[#This Row],[Date]]), 0)),"")</f>
        <v/>
      </c>
      <c r="W480" s="105" t="str">
        <f t="shared" si="359"/>
        <v/>
      </c>
      <c r="X480" s="105" t="str" cm="1">
        <f t="array" ref="X480">IFERROR(INDEX(EDF[[Nutrition]:[Nutrition]], MATCH(1, (EDF[[Nom]:[Nom]]=$D$4)*(EDF[[Date]:[Date]]=Fitness[[#This Row],[Date]]), 0)),"")</f>
        <v/>
      </c>
      <c r="Y480" s="105" t="str">
        <f t="shared" si="360"/>
        <v/>
      </c>
      <c r="Z480" s="5" t="str" cm="1">
        <f t="array" ref="Z480">IFERROR(INDEX(RPE[[Investissement du jour]:[Investissement du jour]], MATCH(1, (RPE[[Nom]:[Nom]]=$D$4)*(RPE[[Date]:[Date]]=Fitness[[#This Row],[Date]]), 0)), "")</f>
        <v/>
      </c>
      <c r="AB480" s="4"/>
      <c r="AC480" s="4"/>
      <c r="AF480" s="4"/>
      <c r="AG480" s="4"/>
      <c r="AH480" s="4"/>
      <c r="AI480" s="4"/>
      <c r="AJ480" s="4"/>
      <c r="AL480" s="4"/>
      <c r="AM480" s="4"/>
      <c r="AP480" s="4"/>
      <c r="AQ480" s="4"/>
      <c r="AR480" s="4"/>
      <c r="AS480" s="4"/>
      <c r="AT480" s="4"/>
      <c r="AU480" s="4"/>
      <c r="AV480" s="4"/>
    </row>
    <row r="481" spans="3:48" x14ac:dyDescent="0.2">
      <c r="C481" s="95">
        <f t="shared" si="362"/>
        <v>45476</v>
      </c>
      <c r="D481" s="96">
        <v>45476</v>
      </c>
      <c r="E481" s="106" cm="1">
        <f t="array" ref="E481">IFERROR(INDEX(RPE[[sRPE_tot]:[sRPE_tot]], MATCH(1, (RPE[[Nom]:[Nom]]=$D$4)*(RPE[[Date]:[Date]]=Fitness[[#This Row],[Date]]), 0)), 0)</f>
        <v>0</v>
      </c>
      <c r="F481" s="106">
        <f t="shared" si="363"/>
        <v>0</v>
      </c>
      <c r="G481" s="106">
        <f t="shared" si="364"/>
        <v>0</v>
      </c>
      <c r="H481" s="106">
        <f t="shared" si="365"/>
        <v>0</v>
      </c>
      <c r="I481" s="106">
        <f>IFERROR(Fitness[[#This Row],[Charge moy]]/Fitness[[#This Row],[ET (SD)]], 0)</f>
        <v>0</v>
      </c>
      <c r="J481" s="106">
        <f>IFERROR(Fitness[[#This Row],[Charge hebdo]]*Fitness[[#This Row],[Monotonie]], 0)</f>
        <v>0</v>
      </c>
      <c r="K481" s="106">
        <f>IFERROR(Fitness[[#This Row],[Charge hebdo]]-Fitness[[#This Row],[Fatigue]], 0)</f>
        <v>0</v>
      </c>
      <c r="L481" s="105" t="str" cm="1">
        <f t="array" ref="L481">IFERROR(INDEX(EDF[[Total EDF]:[Total EDF]], MATCH(1, (EDF[[Nom]:[Nom]]=$D$4)*(EDF[[Date]:[Date]]=Fitness[[#This Row],[Date]]), 0)),"")</f>
        <v/>
      </c>
      <c r="M481" s="105" t="str">
        <f t="shared" si="361"/>
        <v/>
      </c>
      <c r="N481" s="105" t="str" cm="1">
        <f t="array" ref="N481">IFERROR(INDEX(EDF[[Humeur]:[Humeur]], MATCH(1, (EDF[[Nom]:[Nom]]=$D$4)*(EDF[[Date]:[Date]]=Fitness[[#This Row],[Date]]), 0)),"")</f>
        <v/>
      </c>
      <c r="O481" s="105" t="str">
        <f t="shared" si="355"/>
        <v/>
      </c>
      <c r="P481" s="105" t="str" cm="1">
        <f t="array" ref="P481">IFERROR(INDEX(EDF[[Stress]:[Stress]], MATCH(1, (EDF[[Nom]:[Nom]]=$D$4)*(EDF[[Date]:[Date]]=Fitness[[#This Row],[Date]]), 0)),"")</f>
        <v/>
      </c>
      <c r="Q481" s="105" t="str">
        <f t="shared" si="356"/>
        <v/>
      </c>
      <c r="R481" s="105" t="str" cm="1">
        <f t="array" ref="R481">IFERROR(INDEX(EDF[[Sommeil]:[Sommeil]], MATCH(1, (EDF[[Nom]:[Nom]]=$D$4)*(EDF[[Date]:[Date]]=Fitness[[#This Row],[Date]]), 0)),"")</f>
        <v/>
      </c>
      <c r="S481" s="105" t="str">
        <f t="shared" si="357"/>
        <v/>
      </c>
      <c r="T481" s="105" t="str" cm="1">
        <f t="array" ref="T481">IFERROR(INDEX(EDF[[Etat Physique]:[Etat Physique]], MATCH(1, (EDF[[Nom]:[Nom]]=$D$4)*(EDF[[Date]:[Date]]=Fitness[[#This Row],[Date]]), 0)),"")</f>
        <v/>
      </c>
      <c r="U481" s="105" t="str">
        <f t="shared" si="358"/>
        <v/>
      </c>
      <c r="V481" s="105" t="str" cm="1">
        <f t="array" ref="V481">IFERROR(INDEX(EDF[[Hydratation]:[Hydratation]], MATCH(1, (EDF[[Nom]:[Nom]]=$D$4)*(EDF[[Date]:[Date]]=Fitness[[#This Row],[Date]]), 0)),"")</f>
        <v/>
      </c>
      <c r="W481" s="105" t="str">
        <f t="shared" si="359"/>
        <v/>
      </c>
      <c r="X481" s="105" t="str" cm="1">
        <f t="array" ref="X481">IFERROR(INDEX(EDF[[Nutrition]:[Nutrition]], MATCH(1, (EDF[[Nom]:[Nom]]=$D$4)*(EDF[[Date]:[Date]]=Fitness[[#This Row],[Date]]), 0)),"")</f>
        <v/>
      </c>
      <c r="Y481" s="105" t="str">
        <f t="shared" si="360"/>
        <v/>
      </c>
      <c r="Z481" s="5" t="str" cm="1">
        <f t="array" ref="Z481">IFERROR(INDEX(RPE[[Investissement du jour]:[Investissement du jour]], MATCH(1, (RPE[[Nom]:[Nom]]=$D$4)*(RPE[[Date]:[Date]]=Fitness[[#This Row],[Date]]), 0)), "")</f>
        <v/>
      </c>
      <c r="AB481" s="4"/>
      <c r="AC481" s="4"/>
      <c r="AF481" s="4"/>
      <c r="AG481" s="4"/>
      <c r="AH481" s="4"/>
      <c r="AI481" s="4"/>
      <c r="AJ481" s="4"/>
      <c r="AL481" s="4"/>
      <c r="AM481" s="4"/>
      <c r="AP481" s="4"/>
      <c r="AQ481" s="4"/>
      <c r="AR481" s="4"/>
      <c r="AS481" s="4"/>
      <c r="AT481" s="4"/>
      <c r="AU481" s="4"/>
      <c r="AV481" s="4"/>
    </row>
    <row r="482" spans="3:48" x14ac:dyDescent="0.2">
      <c r="C482" s="95">
        <f t="shared" si="362"/>
        <v>45477</v>
      </c>
      <c r="D482" s="96">
        <v>45477</v>
      </c>
      <c r="E482" s="106" cm="1">
        <f t="array" ref="E482">IFERROR(INDEX(RPE[[sRPE_tot]:[sRPE_tot]], MATCH(1, (RPE[[Nom]:[Nom]]=$D$4)*(RPE[[Date]:[Date]]=Fitness[[#This Row],[Date]]), 0)), 0)</f>
        <v>0</v>
      </c>
      <c r="F482" s="106">
        <f t="shared" si="363"/>
        <v>0</v>
      </c>
      <c r="G482" s="106">
        <f t="shared" si="364"/>
        <v>0</v>
      </c>
      <c r="H482" s="106">
        <f t="shared" si="365"/>
        <v>0</v>
      </c>
      <c r="I482" s="106">
        <f>IFERROR(Fitness[[#This Row],[Charge moy]]/Fitness[[#This Row],[ET (SD)]], 0)</f>
        <v>0</v>
      </c>
      <c r="J482" s="106">
        <f>IFERROR(Fitness[[#This Row],[Charge hebdo]]*Fitness[[#This Row],[Monotonie]], 0)</f>
        <v>0</v>
      </c>
      <c r="K482" s="106">
        <f>IFERROR(Fitness[[#This Row],[Charge hebdo]]-Fitness[[#This Row],[Fatigue]], 0)</f>
        <v>0</v>
      </c>
      <c r="L482" s="105" t="str" cm="1">
        <f t="array" ref="L482">IFERROR(INDEX(EDF[[Total EDF]:[Total EDF]], MATCH(1, (EDF[[Nom]:[Nom]]=$D$4)*(EDF[[Date]:[Date]]=Fitness[[#This Row],[Date]]), 0)),"")</f>
        <v/>
      </c>
      <c r="M482" s="105" t="str">
        <f t="shared" si="361"/>
        <v/>
      </c>
      <c r="N482" s="105" t="str" cm="1">
        <f t="array" ref="N482">IFERROR(INDEX(EDF[[Humeur]:[Humeur]], MATCH(1, (EDF[[Nom]:[Nom]]=$D$4)*(EDF[[Date]:[Date]]=Fitness[[#This Row],[Date]]), 0)),"")</f>
        <v/>
      </c>
      <c r="O482" s="105" t="str">
        <f t="shared" si="355"/>
        <v/>
      </c>
      <c r="P482" s="105" t="str" cm="1">
        <f t="array" ref="P482">IFERROR(INDEX(EDF[[Stress]:[Stress]], MATCH(1, (EDF[[Nom]:[Nom]]=$D$4)*(EDF[[Date]:[Date]]=Fitness[[#This Row],[Date]]), 0)),"")</f>
        <v/>
      </c>
      <c r="Q482" s="105" t="str">
        <f t="shared" si="356"/>
        <v/>
      </c>
      <c r="R482" s="105" t="str" cm="1">
        <f t="array" ref="R482">IFERROR(INDEX(EDF[[Sommeil]:[Sommeil]], MATCH(1, (EDF[[Nom]:[Nom]]=$D$4)*(EDF[[Date]:[Date]]=Fitness[[#This Row],[Date]]), 0)),"")</f>
        <v/>
      </c>
      <c r="S482" s="105" t="str">
        <f t="shared" si="357"/>
        <v/>
      </c>
      <c r="T482" s="105" t="str" cm="1">
        <f t="array" ref="T482">IFERROR(INDEX(EDF[[Etat Physique]:[Etat Physique]], MATCH(1, (EDF[[Nom]:[Nom]]=$D$4)*(EDF[[Date]:[Date]]=Fitness[[#This Row],[Date]]), 0)),"")</f>
        <v/>
      </c>
      <c r="U482" s="105" t="str">
        <f t="shared" si="358"/>
        <v/>
      </c>
      <c r="V482" s="105" t="str" cm="1">
        <f t="array" ref="V482">IFERROR(INDEX(EDF[[Hydratation]:[Hydratation]], MATCH(1, (EDF[[Nom]:[Nom]]=$D$4)*(EDF[[Date]:[Date]]=Fitness[[#This Row],[Date]]), 0)),"")</f>
        <v/>
      </c>
      <c r="W482" s="105" t="str">
        <f t="shared" si="359"/>
        <v/>
      </c>
      <c r="X482" s="105" t="str" cm="1">
        <f t="array" ref="X482">IFERROR(INDEX(EDF[[Nutrition]:[Nutrition]], MATCH(1, (EDF[[Nom]:[Nom]]=$D$4)*(EDF[[Date]:[Date]]=Fitness[[#This Row],[Date]]), 0)),"")</f>
        <v/>
      </c>
      <c r="Y482" s="105" t="str">
        <f t="shared" si="360"/>
        <v/>
      </c>
      <c r="Z482" s="5" t="str" cm="1">
        <f t="array" ref="Z482">IFERROR(INDEX(RPE[[Investissement du jour]:[Investissement du jour]], MATCH(1, (RPE[[Nom]:[Nom]]=$D$4)*(RPE[[Date]:[Date]]=Fitness[[#This Row],[Date]]), 0)), "")</f>
        <v/>
      </c>
      <c r="AB482" s="4"/>
      <c r="AC482" s="4"/>
      <c r="AF482" s="4"/>
      <c r="AG482" s="4"/>
      <c r="AH482" s="4"/>
      <c r="AI482" s="4"/>
      <c r="AJ482" s="4"/>
      <c r="AL482" s="4"/>
      <c r="AM482" s="4"/>
      <c r="AP482" s="4"/>
      <c r="AQ482" s="4"/>
      <c r="AR482" s="4"/>
      <c r="AS482" s="4"/>
      <c r="AT482" s="4"/>
      <c r="AU482" s="4"/>
      <c r="AV482" s="4"/>
    </row>
    <row r="483" spans="3:48" x14ac:dyDescent="0.2">
      <c r="C483" s="95">
        <f t="shared" si="362"/>
        <v>45478</v>
      </c>
      <c r="D483" s="96">
        <v>45478</v>
      </c>
      <c r="E483" s="106" cm="1">
        <f t="array" ref="E483">IFERROR(INDEX(RPE[[sRPE_tot]:[sRPE_tot]], MATCH(1, (RPE[[Nom]:[Nom]]=$D$4)*(RPE[[Date]:[Date]]=Fitness[[#This Row],[Date]]), 0)), 0)</f>
        <v>0</v>
      </c>
      <c r="F483" s="106">
        <f t="shared" si="363"/>
        <v>0</v>
      </c>
      <c r="G483" s="106">
        <f t="shared" si="364"/>
        <v>0</v>
      </c>
      <c r="H483" s="106">
        <f t="shared" si="365"/>
        <v>0</v>
      </c>
      <c r="I483" s="106">
        <f>IFERROR(Fitness[[#This Row],[Charge moy]]/Fitness[[#This Row],[ET (SD)]], 0)</f>
        <v>0</v>
      </c>
      <c r="J483" s="106">
        <f>IFERROR(Fitness[[#This Row],[Charge hebdo]]*Fitness[[#This Row],[Monotonie]], 0)</f>
        <v>0</v>
      </c>
      <c r="K483" s="106">
        <f>IFERROR(Fitness[[#This Row],[Charge hebdo]]-Fitness[[#This Row],[Fatigue]], 0)</f>
        <v>0</v>
      </c>
      <c r="L483" s="105" t="str" cm="1">
        <f t="array" ref="L483">IFERROR(INDEX(EDF[[Total EDF]:[Total EDF]], MATCH(1, (EDF[[Nom]:[Nom]]=$D$4)*(EDF[[Date]:[Date]]=Fitness[[#This Row],[Date]]), 0)),"")</f>
        <v/>
      </c>
      <c r="M483" s="105" t="str">
        <f t="shared" si="361"/>
        <v/>
      </c>
      <c r="N483" s="105" t="str" cm="1">
        <f t="array" ref="N483">IFERROR(INDEX(EDF[[Humeur]:[Humeur]], MATCH(1, (EDF[[Nom]:[Nom]]=$D$4)*(EDF[[Date]:[Date]]=Fitness[[#This Row],[Date]]), 0)),"")</f>
        <v/>
      </c>
      <c r="O483" s="105" t="str">
        <f t="shared" si="355"/>
        <v/>
      </c>
      <c r="P483" s="105" t="str" cm="1">
        <f t="array" ref="P483">IFERROR(INDEX(EDF[[Stress]:[Stress]], MATCH(1, (EDF[[Nom]:[Nom]]=$D$4)*(EDF[[Date]:[Date]]=Fitness[[#This Row],[Date]]), 0)),"")</f>
        <v/>
      </c>
      <c r="Q483" s="105" t="str">
        <f t="shared" si="356"/>
        <v/>
      </c>
      <c r="R483" s="105" t="str" cm="1">
        <f t="array" ref="R483">IFERROR(INDEX(EDF[[Sommeil]:[Sommeil]], MATCH(1, (EDF[[Nom]:[Nom]]=$D$4)*(EDF[[Date]:[Date]]=Fitness[[#This Row],[Date]]), 0)),"")</f>
        <v/>
      </c>
      <c r="S483" s="105" t="str">
        <f t="shared" si="357"/>
        <v/>
      </c>
      <c r="T483" s="105" t="str" cm="1">
        <f t="array" ref="T483">IFERROR(INDEX(EDF[[Etat Physique]:[Etat Physique]], MATCH(1, (EDF[[Nom]:[Nom]]=$D$4)*(EDF[[Date]:[Date]]=Fitness[[#This Row],[Date]]), 0)),"")</f>
        <v/>
      </c>
      <c r="U483" s="105" t="str">
        <f t="shared" si="358"/>
        <v/>
      </c>
      <c r="V483" s="105" t="str" cm="1">
        <f t="array" ref="V483">IFERROR(INDEX(EDF[[Hydratation]:[Hydratation]], MATCH(1, (EDF[[Nom]:[Nom]]=$D$4)*(EDF[[Date]:[Date]]=Fitness[[#This Row],[Date]]), 0)),"")</f>
        <v/>
      </c>
      <c r="W483" s="105" t="str">
        <f t="shared" si="359"/>
        <v/>
      </c>
      <c r="X483" s="105" t="str" cm="1">
        <f t="array" ref="X483">IFERROR(INDEX(EDF[[Nutrition]:[Nutrition]], MATCH(1, (EDF[[Nom]:[Nom]]=$D$4)*(EDF[[Date]:[Date]]=Fitness[[#This Row],[Date]]), 0)),"")</f>
        <v/>
      </c>
      <c r="Y483" s="105" t="str">
        <f t="shared" si="360"/>
        <v/>
      </c>
      <c r="Z483" s="5" t="str" cm="1">
        <f t="array" ref="Z483">IFERROR(INDEX(RPE[[Investissement du jour]:[Investissement du jour]], MATCH(1, (RPE[[Nom]:[Nom]]=$D$4)*(RPE[[Date]:[Date]]=Fitness[[#This Row],[Date]]), 0)), "")</f>
        <v/>
      </c>
      <c r="AB483" s="4"/>
      <c r="AC483" s="4"/>
      <c r="AF483" s="4"/>
      <c r="AG483" s="4"/>
      <c r="AH483" s="4"/>
      <c r="AI483" s="4"/>
      <c r="AJ483" s="4"/>
      <c r="AL483" s="4"/>
      <c r="AM483" s="4"/>
      <c r="AP483" s="4"/>
      <c r="AQ483" s="4"/>
      <c r="AR483" s="4"/>
      <c r="AS483" s="4"/>
      <c r="AT483" s="4"/>
      <c r="AU483" s="4"/>
      <c r="AV483" s="4"/>
    </row>
    <row r="484" spans="3:48" x14ac:dyDescent="0.2">
      <c r="C484" s="95">
        <f t="shared" si="362"/>
        <v>45479</v>
      </c>
      <c r="D484" s="96">
        <v>45479</v>
      </c>
      <c r="E484" s="106" cm="1">
        <f t="array" ref="E484">IFERROR(INDEX(RPE[[sRPE_tot]:[sRPE_tot]], MATCH(1, (RPE[[Nom]:[Nom]]=$D$4)*(RPE[[Date]:[Date]]=Fitness[[#This Row],[Date]]), 0)), 0)</f>
        <v>0</v>
      </c>
      <c r="F484" s="106">
        <f t="shared" si="363"/>
        <v>0</v>
      </c>
      <c r="G484" s="106">
        <f t="shared" si="364"/>
        <v>0</v>
      </c>
      <c r="H484" s="106">
        <f t="shared" si="365"/>
        <v>0</v>
      </c>
      <c r="I484" s="106">
        <f>IFERROR(Fitness[[#This Row],[Charge moy]]/Fitness[[#This Row],[ET (SD)]], 0)</f>
        <v>0</v>
      </c>
      <c r="J484" s="106">
        <f>IFERROR(Fitness[[#This Row],[Charge hebdo]]*Fitness[[#This Row],[Monotonie]], 0)</f>
        <v>0</v>
      </c>
      <c r="K484" s="106">
        <f>IFERROR(Fitness[[#This Row],[Charge hebdo]]-Fitness[[#This Row],[Fatigue]], 0)</f>
        <v>0</v>
      </c>
      <c r="L484" s="105" t="str" cm="1">
        <f t="array" ref="L484">IFERROR(INDEX(EDF[[Total EDF]:[Total EDF]], MATCH(1, (EDF[[Nom]:[Nom]]=$D$4)*(EDF[[Date]:[Date]]=Fitness[[#This Row],[Date]]), 0)),"")</f>
        <v/>
      </c>
      <c r="M484" s="105" t="str">
        <f t="shared" si="361"/>
        <v/>
      </c>
      <c r="N484" s="105" t="str" cm="1">
        <f t="array" ref="N484">IFERROR(INDEX(EDF[[Humeur]:[Humeur]], MATCH(1, (EDF[[Nom]:[Nom]]=$D$4)*(EDF[[Date]:[Date]]=Fitness[[#This Row],[Date]]), 0)),"")</f>
        <v/>
      </c>
      <c r="O484" s="105" t="str">
        <f t="shared" si="355"/>
        <v/>
      </c>
      <c r="P484" s="105" t="str" cm="1">
        <f t="array" ref="P484">IFERROR(INDEX(EDF[[Stress]:[Stress]], MATCH(1, (EDF[[Nom]:[Nom]]=$D$4)*(EDF[[Date]:[Date]]=Fitness[[#This Row],[Date]]), 0)),"")</f>
        <v/>
      </c>
      <c r="Q484" s="105" t="str">
        <f t="shared" si="356"/>
        <v/>
      </c>
      <c r="R484" s="105" t="str" cm="1">
        <f t="array" ref="R484">IFERROR(INDEX(EDF[[Sommeil]:[Sommeil]], MATCH(1, (EDF[[Nom]:[Nom]]=$D$4)*(EDF[[Date]:[Date]]=Fitness[[#This Row],[Date]]), 0)),"")</f>
        <v/>
      </c>
      <c r="S484" s="105" t="str">
        <f t="shared" si="357"/>
        <v/>
      </c>
      <c r="T484" s="105" t="str" cm="1">
        <f t="array" ref="T484">IFERROR(INDEX(EDF[[Etat Physique]:[Etat Physique]], MATCH(1, (EDF[[Nom]:[Nom]]=$D$4)*(EDF[[Date]:[Date]]=Fitness[[#This Row],[Date]]), 0)),"")</f>
        <v/>
      </c>
      <c r="U484" s="105" t="str">
        <f t="shared" si="358"/>
        <v/>
      </c>
      <c r="V484" s="105" t="str" cm="1">
        <f t="array" ref="V484">IFERROR(INDEX(EDF[[Hydratation]:[Hydratation]], MATCH(1, (EDF[[Nom]:[Nom]]=$D$4)*(EDF[[Date]:[Date]]=Fitness[[#This Row],[Date]]), 0)),"")</f>
        <v/>
      </c>
      <c r="W484" s="105" t="str">
        <f t="shared" si="359"/>
        <v/>
      </c>
      <c r="X484" s="105" t="str" cm="1">
        <f t="array" ref="X484">IFERROR(INDEX(EDF[[Nutrition]:[Nutrition]], MATCH(1, (EDF[[Nom]:[Nom]]=$D$4)*(EDF[[Date]:[Date]]=Fitness[[#This Row],[Date]]), 0)),"")</f>
        <v/>
      </c>
      <c r="Y484" s="105" t="str">
        <f t="shared" si="360"/>
        <v/>
      </c>
      <c r="Z484" s="5" t="str" cm="1">
        <f t="array" ref="Z484">IFERROR(INDEX(RPE[[Investissement du jour]:[Investissement du jour]], MATCH(1, (RPE[[Nom]:[Nom]]=$D$4)*(RPE[[Date]:[Date]]=Fitness[[#This Row],[Date]]), 0)), "")</f>
        <v/>
      </c>
      <c r="AB484" s="4"/>
      <c r="AC484" s="4"/>
      <c r="AF484" s="4"/>
      <c r="AG484" s="4"/>
      <c r="AH484" s="4"/>
      <c r="AI484" s="4"/>
      <c r="AJ484" s="4"/>
      <c r="AL484" s="4"/>
      <c r="AM484" s="4"/>
      <c r="AP484" s="4"/>
      <c r="AQ484" s="4"/>
      <c r="AR484" s="4"/>
      <c r="AS484" s="4"/>
      <c r="AT484" s="4"/>
      <c r="AU484" s="4"/>
      <c r="AV484" s="4"/>
    </row>
    <row r="485" spans="3:48" x14ac:dyDescent="0.2">
      <c r="C485" s="95">
        <f t="shared" si="362"/>
        <v>45480</v>
      </c>
      <c r="D485" s="96">
        <v>45480</v>
      </c>
      <c r="E485" s="106" cm="1">
        <f t="array" ref="E485">IFERROR(INDEX(RPE[[sRPE_tot]:[sRPE_tot]], MATCH(1, (RPE[[Nom]:[Nom]]=$D$4)*(RPE[[Date]:[Date]]=Fitness[[#This Row],[Date]]), 0)), 0)</f>
        <v>0</v>
      </c>
      <c r="F485" s="106">
        <f t="shared" si="363"/>
        <v>0</v>
      </c>
      <c r="G485" s="106">
        <f t="shared" si="364"/>
        <v>0</v>
      </c>
      <c r="H485" s="106">
        <f t="shared" si="365"/>
        <v>0</v>
      </c>
      <c r="I485" s="106">
        <f>IFERROR(Fitness[[#This Row],[Charge moy]]/Fitness[[#This Row],[ET (SD)]], 0)</f>
        <v>0</v>
      </c>
      <c r="J485" s="106">
        <f>IFERROR(Fitness[[#This Row],[Charge hebdo]]*Fitness[[#This Row],[Monotonie]], 0)</f>
        <v>0</v>
      </c>
      <c r="K485" s="106">
        <f>IFERROR(Fitness[[#This Row],[Charge hebdo]]-Fitness[[#This Row],[Fatigue]], 0)</f>
        <v>0</v>
      </c>
      <c r="L485" s="105" t="str" cm="1">
        <f t="array" ref="L485">IFERROR(INDEX(EDF[[Total EDF]:[Total EDF]], MATCH(1, (EDF[[Nom]:[Nom]]=$D$4)*(EDF[[Date]:[Date]]=Fitness[[#This Row],[Date]]), 0)),"")</f>
        <v/>
      </c>
      <c r="M485" s="105" t="str">
        <f t="shared" si="361"/>
        <v/>
      </c>
      <c r="N485" s="105" t="str" cm="1">
        <f t="array" ref="N485">IFERROR(INDEX(EDF[[Humeur]:[Humeur]], MATCH(1, (EDF[[Nom]:[Nom]]=$D$4)*(EDF[[Date]:[Date]]=Fitness[[#This Row],[Date]]), 0)),"")</f>
        <v/>
      </c>
      <c r="O485" s="105" t="str">
        <f t="shared" si="355"/>
        <v/>
      </c>
      <c r="P485" s="105" t="str" cm="1">
        <f t="array" ref="P485">IFERROR(INDEX(EDF[[Stress]:[Stress]], MATCH(1, (EDF[[Nom]:[Nom]]=$D$4)*(EDF[[Date]:[Date]]=Fitness[[#This Row],[Date]]), 0)),"")</f>
        <v/>
      </c>
      <c r="Q485" s="105" t="str">
        <f t="shared" si="356"/>
        <v/>
      </c>
      <c r="R485" s="105" t="str" cm="1">
        <f t="array" ref="R485">IFERROR(INDEX(EDF[[Sommeil]:[Sommeil]], MATCH(1, (EDF[[Nom]:[Nom]]=$D$4)*(EDF[[Date]:[Date]]=Fitness[[#This Row],[Date]]), 0)),"")</f>
        <v/>
      </c>
      <c r="S485" s="105" t="str">
        <f t="shared" si="357"/>
        <v/>
      </c>
      <c r="T485" s="105" t="str" cm="1">
        <f t="array" ref="T485">IFERROR(INDEX(EDF[[Etat Physique]:[Etat Physique]], MATCH(1, (EDF[[Nom]:[Nom]]=$D$4)*(EDF[[Date]:[Date]]=Fitness[[#This Row],[Date]]), 0)),"")</f>
        <v/>
      </c>
      <c r="U485" s="105" t="str">
        <f t="shared" si="358"/>
        <v/>
      </c>
      <c r="V485" s="105" t="str" cm="1">
        <f t="array" ref="V485">IFERROR(INDEX(EDF[[Hydratation]:[Hydratation]], MATCH(1, (EDF[[Nom]:[Nom]]=$D$4)*(EDF[[Date]:[Date]]=Fitness[[#This Row],[Date]]), 0)),"")</f>
        <v/>
      </c>
      <c r="W485" s="105" t="str">
        <f t="shared" si="359"/>
        <v/>
      </c>
      <c r="X485" s="105" t="str" cm="1">
        <f t="array" ref="X485">IFERROR(INDEX(EDF[[Nutrition]:[Nutrition]], MATCH(1, (EDF[[Nom]:[Nom]]=$D$4)*(EDF[[Date]:[Date]]=Fitness[[#This Row],[Date]]), 0)),"")</f>
        <v/>
      </c>
      <c r="Y485" s="105" t="str">
        <f t="shared" si="360"/>
        <v/>
      </c>
      <c r="Z485" s="5" t="str" cm="1">
        <f t="array" ref="Z485">IFERROR(INDEX(RPE[[Investissement du jour]:[Investissement du jour]], MATCH(1, (RPE[[Nom]:[Nom]]=$D$4)*(RPE[[Date]:[Date]]=Fitness[[#This Row],[Date]]), 0)), "")</f>
        <v/>
      </c>
      <c r="AB485" s="4"/>
      <c r="AC485" s="4"/>
      <c r="AF485" s="4"/>
      <c r="AG485" s="4"/>
      <c r="AH485" s="4"/>
      <c r="AI485" s="4"/>
      <c r="AJ485" s="4"/>
      <c r="AL485" s="4"/>
      <c r="AM485" s="4"/>
      <c r="AP485" s="4"/>
      <c r="AQ485" s="4"/>
      <c r="AR485" s="4"/>
      <c r="AS485" s="4"/>
      <c r="AT485" s="4"/>
      <c r="AU485" s="4"/>
      <c r="AV485" s="4"/>
    </row>
    <row r="486" spans="3:48" x14ac:dyDescent="0.2">
      <c r="C486" s="95">
        <f t="shared" si="362"/>
        <v>45481</v>
      </c>
      <c r="D486" s="96">
        <v>45481</v>
      </c>
      <c r="E486" s="106" cm="1">
        <f t="array" ref="E486">IFERROR(INDEX(RPE[[sRPE_tot]:[sRPE_tot]], MATCH(1, (RPE[[Nom]:[Nom]]=$D$4)*(RPE[[Date]:[Date]]=Fitness[[#This Row],[Date]]), 0)), 0)</f>
        <v>0</v>
      </c>
      <c r="F486" s="106">
        <f t="shared" si="363"/>
        <v>0</v>
      </c>
      <c r="G486" s="106">
        <f t="shared" si="364"/>
        <v>0</v>
      </c>
      <c r="H486" s="106">
        <f t="shared" si="365"/>
        <v>0</v>
      </c>
      <c r="I486" s="106">
        <f>IFERROR(Fitness[[#This Row],[Charge moy]]/Fitness[[#This Row],[ET (SD)]], 0)</f>
        <v>0</v>
      </c>
      <c r="J486" s="106">
        <f>IFERROR(Fitness[[#This Row],[Charge hebdo]]*Fitness[[#This Row],[Monotonie]], 0)</f>
        <v>0</v>
      </c>
      <c r="K486" s="106">
        <f>IFERROR(Fitness[[#This Row],[Charge hebdo]]-Fitness[[#This Row],[Fatigue]], 0)</f>
        <v>0</v>
      </c>
      <c r="L486" s="105" t="str" cm="1">
        <f t="array" ref="L486">IFERROR(INDEX(EDF[[Total EDF]:[Total EDF]], MATCH(1, (EDF[[Nom]:[Nom]]=$D$4)*(EDF[[Date]:[Date]]=Fitness[[#This Row],[Date]]), 0)),"")</f>
        <v/>
      </c>
      <c r="M486" s="105" t="str">
        <f t="shared" si="361"/>
        <v/>
      </c>
      <c r="N486" s="105" t="str" cm="1">
        <f t="array" ref="N486">IFERROR(INDEX(EDF[[Humeur]:[Humeur]], MATCH(1, (EDF[[Nom]:[Nom]]=$D$4)*(EDF[[Date]:[Date]]=Fitness[[#This Row],[Date]]), 0)),"")</f>
        <v/>
      </c>
      <c r="O486" s="105" t="str">
        <f t="shared" si="355"/>
        <v/>
      </c>
      <c r="P486" s="105" t="str" cm="1">
        <f t="array" ref="P486">IFERROR(INDEX(EDF[[Stress]:[Stress]], MATCH(1, (EDF[[Nom]:[Nom]]=$D$4)*(EDF[[Date]:[Date]]=Fitness[[#This Row],[Date]]), 0)),"")</f>
        <v/>
      </c>
      <c r="Q486" s="105" t="str">
        <f t="shared" si="356"/>
        <v/>
      </c>
      <c r="R486" s="105" t="str" cm="1">
        <f t="array" ref="R486">IFERROR(INDEX(EDF[[Sommeil]:[Sommeil]], MATCH(1, (EDF[[Nom]:[Nom]]=$D$4)*(EDF[[Date]:[Date]]=Fitness[[#This Row],[Date]]), 0)),"")</f>
        <v/>
      </c>
      <c r="S486" s="105" t="str">
        <f t="shared" si="357"/>
        <v/>
      </c>
      <c r="T486" s="105" t="str" cm="1">
        <f t="array" ref="T486">IFERROR(INDEX(EDF[[Etat Physique]:[Etat Physique]], MATCH(1, (EDF[[Nom]:[Nom]]=$D$4)*(EDF[[Date]:[Date]]=Fitness[[#This Row],[Date]]), 0)),"")</f>
        <v/>
      </c>
      <c r="U486" s="105" t="str">
        <f t="shared" si="358"/>
        <v/>
      </c>
      <c r="V486" s="105" t="str" cm="1">
        <f t="array" ref="V486">IFERROR(INDEX(EDF[[Hydratation]:[Hydratation]], MATCH(1, (EDF[[Nom]:[Nom]]=$D$4)*(EDF[[Date]:[Date]]=Fitness[[#This Row],[Date]]), 0)),"")</f>
        <v/>
      </c>
      <c r="W486" s="105" t="str">
        <f t="shared" si="359"/>
        <v/>
      </c>
      <c r="X486" s="105" t="str" cm="1">
        <f t="array" ref="X486">IFERROR(INDEX(EDF[[Nutrition]:[Nutrition]], MATCH(1, (EDF[[Nom]:[Nom]]=$D$4)*(EDF[[Date]:[Date]]=Fitness[[#This Row],[Date]]), 0)),"")</f>
        <v/>
      </c>
      <c r="Y486" s="105" t="str">
        <f t="shared" si="360"/>
        <v/>
      </c>
      <c r="Z486" s="5" t="str" cm="1">
        <f t="array" ref="Z486">IFERROR(INDEX(RPE[[Investissement du jour]:[Investissement du jour]], MATCH(1, (RPE[[Nom]:[Nom]]=$D$4)*(RPE[[Date]:[Date]]=Fitness[[#This Row],[Date]]), 0)), "")</f>
        <v/>
      </c>
      <c r="AB486" s="4"/>
      <c r="AC486" s="4"/>
      <c r="AF486" s="4"/>
      <c r="AG486" s="4"/>
      <c r="AH486" s="4"/>
      <c r="AI486" s="4"/>
      <c r="AJ486" s="4"/>
      <c r="AL486" s="4"/>
      <c r="AM486" s="4"/>
      <c r="AP486" s="4"/>
      <c r="AQ486" s="4"/>
      <c r="AR486" s="4"/>
      <c r="AS486" s="4"/>
      <c r="AT486" s="4"/>
      <c r="AU486" s="4"/>
      <c r="AV486" s="4"/>
    </row>
    <row r="487" spans="3:48" x14ac:dyDescent="0.2">
      <c r="C487" s="95">
        <f t="shared" si="362"/>
        <v>45482</v>
      </c>
      <c r="D487" s="96">
        <v>45482</v>
      </c>
      <c r="E487" s="106" cm="1">
        <f t="array" ref="E487">IFERROR(INDEX(RPE[[sRPE_tot]:[sRPE_tot]], MATCH(1, (RPE[[Nom]:[Nom]]=$D$4)*(RPE[[Date]:[Date]]=Fitness[[#This Row],[Date]]), 0)), 0)</f>
        <v>0</v>
      </c>
      <c r="F487" s="106">
        <f t="shared" si="363"/>
        <v>0</v>
      </c>
      <c r="G487" s="106">
        <f t="shared" si="364"/>
        <v>0</v>
      </c>
      <c r="H487" s="106">
        <f t="shared" si="365"/>
        <v>0</v>
      </c>
      <c r="I487" s="106">
        <f>IFERROR(Fitness[[#This Row],[Charge moy]]/Fitness[[#This Row],[ET (SD)]], 0)</f>
        <v>0</v>
      </c>
      <c r="J487" s="106">
        <f>IFERROR(Fitness[[#This Row],[Charge hebdo]]*Fitness[[#This Row],[Monotonie]], 0)</f>
        <v>0</v>
      </c>
      <c r="K487" s="106">
        <f>IFERROR(Fitness[[#This Row],[Charge hebdo]]-Fitness[[#This Row],[Fatigue]], 0)</f>
        <v>0</v>
      </c>
      <c r="L487" s="105" t="str" cm="1">
        <f t="array" ref="L487">IFERROR(INDEX(EDF[[Total EDF]:[Total EDF]], MATCH(1, (EDF[[Nom]:[Nom]]=$D$4)*(EDF[[Date]:[Date]]=Fitness[[#This Row],[Date]]), 0)),"")</f>
        <v/>
      </c>
      <c r="M487" s="105" t="str">
        <f t="shared" si="361"/>
        <v/>
      </c>
      <c r="N487" s="105" t="str" cm="1">
        <f t="array" ref="N487">IFERROR(INDEX(EDF[[Humeur]:[Humeur]], MATCH(1, (EDF[[Nom]:[Nom]]=$D$4)*(EDF[[Date]:[Date]]=Fitness[[#This Row],[Date]]), 0)),"")</f>
        <v/>
      </c>
      <c r="O487" s="105" t="str">
        <f t="shared" si="355"/>
        <v/>
      </c>
      <c r="P487" s="105" t="str" cm="1">
        <f t="array" ref="P487">IFERROR(INDEX(EDF[[Stress]:[Stress]], MATCH(1, (EDF[[Nom]:[Nom]]=$D$4)*(EDF[[Date]:[Date]]=Fitness[[#This Row],[Date]]), 0)),"")</f>
        <v/>
      </c>
      <c r="Q487" s="105" t="str">
        <f t="shared" si="356"/>
        <v/>
      </c>
      <c r="R487" s="105" t="str" cm="1">
        <f t="array" ref="R487">IFERROR(INDEX(EDF[[Sommeil]:[Sommeil]], MATCH(1, (EDF[[Nom]:[Nom]]=$D$4)*(EDF[[Date]:[Date]]=Fitness[[#This Row],[Date]]), 0)),"")</f>
        <v/>
      </c>
      <c r="S487" s="105" t="str">
        <f t="shared" si="357"/>
        <v/>
      </c>
      <c r="T487" s="105" t="str" cm="1">
        <f t="array" ref="T487">IFERROR(INDEX(EDF[[Etat Physique]:[Etat Physique]], MATCH(1, (EDF[[Nom]:[Nom]]=$D$4)*(EDF[[Date]:[Date]]=Fitness[[#This Row],[Date]]), 0)),"")</f>
        <v/>
      </c>
      <c r="U487" s="105" t="str">
        <f t="shared" si="358"/>
        <v/>
      </c>
      <c r="V487" s="105" t="str" cm="1">
        <f t="array" ref="V487">IFERROR(INDEX(EDF[[Hydratation]:[Hydratation]], MATCH(1, (EDF[[Nom]:[Nom]]=$D$4)*(EDF[[Date]:[Date]]=Fitness[[#This Row],[Date]]), 0)),"")</f>
        <v/>
      </c>
      <c r="W487" s="105" t="str">
        <f t="shared" si="359"/>
        <v/>
      </c>
      <c r="X487" s="105" t="str" cm="1">
        <f t="array" ref="X487">IFERROR(INDEX(EDF[[Nutrition]:[Nutrition]], MATCH(1, (EDF[[Nom]:[Nom]]=$D$4)*(EDF[[Date]:[Date]]=Fitness[[#This Row],[Date]]), 0)),"")</f>
        <v/>
      </c>
      <c r="Y487" s="105" t="str">
        <f t="shared" si="360"/>
        <v/>
      </c>
      <c r="Z487" s="5" t="str" cm="1">
        <f t="array" ref="Z487">IFERROR(INDEX(RPE[[Investissement du jour]:[Investissement du jour]], MATCH(1, (RPE[[Nom]:[Nom]]=$D$4)*(RPE[[Date]:[Date]]=Fitness[[#This Row],[Date]]), 0)), "")</f>
        <v/>
      </c>
      <c r="AB487" s="4"/>
      <c r="AC487" s="4"/>
      <c r="AF487" s="4"/>
      <c r="AG487" s="4"/>
      <c r="AH487" s="4"/>
      <c r="AI487" s="4"/>
      <c r="AJ487" s="4"/>
      <c r="AL487" s="4"/>
      <c r="AM487" s="4"/>
      <c r="AP487" s="4"/>
      <c r="AQ487" s="4"/>
      <c r="AR487" s="4"/>
      <c r="AS487" s="4"/>
      <c r="AT487" s="4"/>
      <c r="AU487" s="4"/>
      <c r="AV487" s="4"/>
    </row>
    <row r="488" spans="3:48" x14ac:dyDescent="0.2">
      <c r="C488" s="95">
        <f t="shared" si="362"/>
        <v>45483</v>
      </c>
      <c r="D488" s="96">
        <v>45483</v>
      </c>
      <c r="E488" s="106" cm="1">
        <f t="array" ref="E488">IFERROR(INDEX(RPE[[sRPE_tot]:[sRPE_tot]], MATCH(1, (RPE[[Nom]:[Nom]]=$D$4)*(RPE[[Date]:[Date]]=Fitness[[#This Row],[Date]]), 0)), 0)</f>
        <v>0</v>
      </c>
      <c r="F488" s="106">
        <f t="shared" si="363"/>
        <v>0</v>
      </c>
      <c r="G488" s="106">
        <f t="shared" si="364"/>
        <v>0</v>
      </c>
      <c r="H488" s="106">
        <f t="shared" si="365"/>
        <v>0</v>
      </c>
      <c r="I488" s="106">
        <f>IFERROR(Fitness[[#This Row],[Charge moy]]/Fitness[[#This Row],[ET (SD)]], 0)</f>
        <v>0</v>
      </c>
      <c r="J488" s="106">
        <f>IFERROR(Fitness[[#This Row],[Charge hebdo]]*Fitness[[#This Row],[Monotonie]], 0)</f>
        <v>0</v>
      </c>
      <c r="K488" s="106">
        <f>IFERROR(Fitness[[#This Row],[Charge hebdo]]-Fitness[[#This Row],[Fatigue]], 0)</f>
        <v>0</v>
      </c>
      <c r="L488" s="105" t="str" cm="1">
        <f t="array" ref="L488">IFERROR(INDEX(EDF[[Total EDF]:[Total EDF]], MATCH(1, (EDF[[Nom]:[Nom]]=$D$4)*(EDF[[Date]:[Date]]=Fitness[[#This Row],[Date]]), 0)),"")</f>
        <v/>
      </c>
      <c r="M488" s="105" t="str">
        <f t="shared" si="361"/>
        <v/>
      </c>
      <c r="N488" s="105" t="str" cm="1">
        <f t="array" ref="N488">IFERROR(INDEX(EDF[[Humeur]:[Humeur]], MATCH(1, (EDF[[Nom]:[Nom]]=$D$4)*(EDF[[Date]:[Date]]=Fitness[[#This Row],[Date]]), 0)),"")</f>
        <v/>
      </c>
      <c r="O488" s="105" t="str">
        <f t="shared" si="355"/>
        <v/>
      </c>
      <c r="P488" s="105" t="str" cm="1">
        <f t="array" ref="P488">IFERROR(INDEX(EDF[[Stress]:[Stress]], MATCH(1, (EDF[[Nom]:[Nom]]=$D$4)*(EDF[[Date]:[Date]]=Fitness[[#This Row],[Date]]), 0)),"")</f>
        <v/>
      </c>
      <c r="Q488" s="105" t="str">
        <f t="shared" si="356"/>
        <v/>
      </c>
      <c r="R488" s="105" t="str" cm="1">
        <f t="array" ref="R488">IFERROR(INDEX(EDF[[Sommeil]:[Sommeil]], MATCH(1, (EDF[[Nom]:[Nom]]=$D$4)*(EDF[[Date]:[Date]]=Fitness[[#This Row],[Date]]), 0)),"")</f>
        <v/>
      </c>
      <c r="S488" s="105" t="str">
        <f t="shared" si="357"/>
        <v/>
      </c>
      <c r="T488" s="105" t="str" cm="1">
        <f t="array" ref="T488">IFERROR(INDEX(EDF[[Etat Physique]:[Etat Physique]], MATCH(1, (EDF[[Nom]:[Nom]]=$D$4)*(EDF[[Date]:[Date]]=Fitness[[#This Row],[Date]]), 0)),"")</f>
        <v/>
      </c>
      <c r="U488" s="105" t="str">
        <f t="shared" si="358"/>
        <v/>
      </c>
      <c r="V488" s="105" t="str" cm="1">
        <f t="array" ref="V488">IFERROR(INDEX(EDF[[Hydratation]:[Hydratation]], MATCH(1, (EDF[[Nom]:[Nom]]=$D$4)*(EDF[[Date]:[Date]]=Fitness[[#This Row],[Date]]), 0)),"")</f>
        <v/>
      </c>
      <c r="W488" s="105" t="str">
        <f t="shared" si="359"/>
        <v/>
      </c>
      <c r="X488" s="105" t="str" cm="1">
        <f t="array" ref="X488">IFERROR(INDEX(EDF[[Nutrition]:[Nutrition]], MATCH(1, (EDF[[Nom]:[Nom]]=$D$4)*(EDF[[Date]:[Date]]=Fitness[[#This Row],[Date]]), 0)),"")</f>
        <v/>
      </c>
      <c r="Y488" s="105" t="str">
        <f t="shared" si="360"/>
        <v/>
      </c>
      <c r="Z488" s="5" t="str" cm="1">
        <f t="array" ref="Z488">IFERROR(INDEX(RPE[[Investissement du jour]:[Investissement du jour]], MATCH(1, (RPE[[Nom]:[Nom]]=$D$4)*(RPE[[Date]:[Date]]=Fitness[[#This Row],[Date]]), 0)), "")</f>
        <v/>
      </c>
      <c r="AB488" s="4"/>
      <c r="AC488" s="4"/>
      <c r="AF488" s="4"/>
      <c r="AG488" s="4"/>
      <c r="AH488" s="4"/>
      <c r="AI488" s="4"/>
      <c r="AJ488" s="4"/>
      <c r="AL488" s="4"/>
      <c r="AM488" s="4"/>
      <c r="AP488" s="4"/>
      <c r="AQ488" s="4"/>
      <c r="AR488" s="4"/>
      <c r="AS488" s="4"/>
      <c r="AT488" s="4"/>
      <c r="AU488" s="4"/>
      <c r="AV488" s="4"/>
    </row>
    <row r="489" spans="3:48" x14ac:dyDescent="0.2">
      <c r="C489" s="95">
        <f t="shared" si="362"/>
        <v>45484</v>
      </c>
      <c r="D489" s="96">
        <v>45484</v>
      </c>
      <c r="E489" s="106" cm="1">
        <f t="array" ref="E489">IFERROR(INDEX(RPE[[sRPE_tot]:[sRPE_tot]], MATCH(1, (RPE[[Nom]:[Nom]]=$D$4)*(RPE[[Date]:[Date]]=Fitness[[#This Row],[Date]]), 0)), 0)</f>
        <v>0</v>
      </c>
      <c r="F489" s="106">
        <f t="shared" si="363"/>
        <v>0</v>
      </c>
      <c r="G489" s="106">
        <f t="shared" si="364"/>
        <v>0</v>
      </c>
      <c r="H489" s="106">
        <f t="shared" si="365"/>
        <v>0</v>
      </c>
      <c r="I489" s="106">
        <f>IFERROR(Fitness[[#This Row],[Charge moy]]/Fitness[[#This Row],[ET (SD)]], 0)</f>
        <v>0</v>
      </c>
      <c r="J489" s="106">
        <f>IFERROR(Fitness[[#This Row],[Charge hebdo]]*Fitness[[#This Row],[Monotonie]], 0)</f>
        <v>0</v>
      </c>
      <c r="K489" s="106">
        <f>IFERROR(Fitness[[#This Row],[Charge hebdo]]-Fitness[[#This Row],[Fatigue]], 0)</f>
        <v>0</v>
      </c>
      <c r="L489" s="105" t="str" cm="1">
        <f t="array" ref="L489">IFERROR(INDEX(EDF[[Total EDF]:[Total EDF]], MATCH(1, (EDF[[Nom]:[Nom]]=$D$4)*(EDF[[Date]:[Date]]=Fitness[[#This Row],[Date]]), 0)),"")</f>
        <v/>
      </c>
      <c r="M489" s="105" t="str">
        <f t="shared" si="361"/>
        <v/>
      </c>
      <c r="N489" s="105" t="str" cm="1">
        <f t="array" ref="N489">IFERROR(INDEX(EDF[[Humeur]:[Humeur]], MATCH(1, (EDF[[Nom]:[Nom]]=$D$4)*(EDF[[Date]:[Date]]=Fitness[[#This Row],[Date]]), 0)),"")</f>
        <v/>
      </c>
      <c r="O489" s="105" t="str">
        <f t="shared" si="355"/>
        <v/>
      </c>
      <c r="P489" s="105" t="str" cm="1">
        <f t="array" ref="P489">IFERROR(INDEX(EDF[[Stress]:[Stress]], MATCH(1, (EDF[[Nom]:[Nom]]=$D$4)*(EDF[[Date]:[Date]]=Fitness[[#This Row],[Date]]), 0)),"")</f>
        <v/>
      </c>
      <c r="Q489" s="105" t="str">
        <f t="shared" si="356"/>
        <v/>
      </c>
      <c r="R489" s="105" t="str" cm="1">
        <f t="array" ref="R489">IFERROR(INDEX(EDF[[Sommeil]:[Sommeil]], MATCH(1, (EDF[[Nom]:[Nom]]=$D$4)*(EDF[[Date]:[Date]]=Fitness[[#This Row],[Date]]), 0)),"")</f>
        <v/>
      </c>
      <c r="S489" s="105" t="str">
        <f t="shared" si="357"/>
        <v/>
      </c>
      <c r="T489" s="105" t="str" cm="1">
        <f t="array" ref="T489">IFERROR(INDEX(EDF[[Etat Physique]:[Etat Physique]], MATCH(1, (EDF[[Nom]:[Nom]]=$D$4)*(EDF[[Date]:[Date]]=Fitness[[#This Row],[Date]]), 0)),"")</f>
        <v/>
      </c>
      <c r="U489" s="105" t="str">
        <f t="shared" si="358"/>
        <v/>
      </c>
      <c r="V489" s="105" t="str" cm="1">
        <f t="array" ref="V489">IFERROR(INDEX(EDF[[Hydratation]:[Hydratation]], MATCH(1, (EDF[[Nom]:[Nom]]=$D$4)*(EDF[[Date]:[Date]]=Fitness[[#This Row],[Date]]), 0)),"")</f>
        <v/>
      </c>
      <c r="W489" s="105" t="str">
        <f t="shared" si="359"/>
        <v/>
      </c>
      <c r="X489" s="105" t="str" cm="1">
        <f t="array" ref="X489">IFERROR(INDEX(EDF[[Nutrition]:[Nutrition]], MATCH(1, (EDF[[Nom]:[Nom]]=$D$4)*(EDF[[Date]:[Date]]=Fitness[[#This Row],[Date]]), 0)),"")</f>
        <v/>
      </c>
      <c r="Y489" s="105" t="str">
        <f t="shared" si="360"/>
        <v/>
      </c>
      <c r="Z489" s="5" t="str" cm="1">
        <f t="array" ref="Z489">IFERROR(INDEX(RPE[[Investissement du jour]:[Investissement du jour]], MATCH(1, (RPE[[Nom]:[Nom]]=$D$4)*(RPE[[Date]:[Date]]=Fitness[[#This Row],[Date]]), 0)), "")</f>
        <v/>
      </c>
      <c r="AB489" s="4"/>
      <c r="AC489" s="4"/>
      <c r="AF489" s="4"/>
      <c r="AG489" s="4"/>
      <c r="AH489" s="4"/>
      <c r="AI489" s="4"/>
      <c r="AJ489" s="4"/>
      <c r="AL489" s="4"/>
      <c r="AM489" s="4"/>
      <c r="AP489" s="4"/>
      <c r="AQ489" s="4"/>
      <c r="AR489" s="4"/>
      <c r="AS489" s="4"/>
      <c r="AT489" s="4"/>
      <c r="AU489" s="4"/>
      <c r="AV489" s="4"/>
    </row>
    <row r="490" spans="3:48" x14ac:dyDescent="0.2">
      <c r="C490" s="95">
        <f t="shared" si="362"/>
        <v>45485</v>
      </c>
      <c r="D490" s="96">
        <v>45485</v>
      </c>
      <c r="E490" s="106" cm="1">
        <f t="array" ref="E490">IFERROR(INDEX(RPE[[sRPE_tot]:[sRPE_tot]], MATCH(1, (RPE[[Nom]:[Nom]]=$D$4)*(RPE[[Date]:[Date]]=Fitness[[#This Row],[Date]]), 0)), 0)</f>
        <v>0</v>
      </c>
      <c r="F490" s="106">
        <f t="shared" si="363"/>
        <v>0</v>
      </c>
      <c r="G490" s="106">
        <f t="shared" si="364"/>
        <v>0</v>
      </c>
      <c r="H490" s="106">
        <f t="shared" si="365"/>
        <v>0</v>
      </c>
      <c r="I490" s="106">
        <f>IFERROR(Fitness[[#This Row],[Charge moy]]/Fitness[[#This Row],[ET (SD)]], 0)</f>
        <v>0</v>
      </c>
      <c r="J490" s="106">
        <f>IFERROR(Fitness[[#This Row],[Charge hebdo]]*Fitness[[#This Row],[Monotonie]], 0)</f>
        <v>0</v>
      </c>
      <c r="K490" s="106">
        <f>IFERROR(Fitness[[#This Row],[Charge hebdo]]-Fitness[[#This Row],[Fatigue]], 0)</f>
        <v>0</v>
      </c>
      <c r="L490" s="105" t="str" cm="1">
        <f t="array" ref="L490">IFERROR(INDEX(EDF[[Total EDF]:[Total EDF]], MATCH(1, (EDF[[Nom]:[Nom]]=$D$4)*(EDF[[Date]:[Date]]=Fitness[[#This Row],[Date]]), 0)),"")</f>
        <v/>
      </c>
      <c r="M490" s="105" t="str">
        <f t="shared" si="361"/>
        <v/>
      </c>
      <c r="N490" s="105" t="str" cm="1">
        <f t="array" ref="N490">IFERROR(INDEX(EDF[[Humeur]:[Humeur]], MATCH(1, (EDF[[Nom]:[Nom]]=$D$4)*(EDF[[Date]:[Date]]=Fitness[[#This Row],[Date]]), 0)),"")</f>
        <v/>
      </c>
      <c r="O490" s="105" t="str">
        <f t="shared" si="355"/>
        <v/>
      </c>
      <c r="P490" s="105" t="str" cm="1">
        <f t="array" ref="P490">IFERROR(INDEX(EDF[[Stress]:[Stress]], MATCH(1, (EDF[[Nom]:[Nom]]=$D$4)*(EDF[[Date]:[Date]]=Fitness[[#This Row],[Date]]), 0)),"")</f>
        <v/>
      </c>
      <c r="Q490" s="105" t="str">
        <f t="shared" si="356"/>
        <v/>
      </c>
      <c r="R490" s="105" t="str" cm="1">
        <f t="array" ref="R490">IFERROR(INDEX(EDF[[Sommeil]:[Sommeil]], MATCH(1, (EDF[[Nom]:[Nom]]=$D$4)*(EDF[[Date]:[Date]]=Fitness[[#This Row],[Date]]), 0)),"")</f>
        <v/>
      </c>
      <c r="S490" s="105" t="str">
        <f t="shared" si="357"/>
        <v/>
      </c>
      <c r="T490" s="105" t="str" cm="1">
        <f t="array" ref="T490">IFERROR(INDEX(EDF[[Etat Physique]:[Etat Physique]], MATCH(1, (EDF[[Nom]:[Nom]]=$D$4)*(EDF[[Date]:[Date]]=Fitness[[#This Row],[Date]]), 0)),"")</f>
        <v/>
      </c>
      <c r="U490" s="105" t="str">
        <f t="shared" si="358"/>
        <v/>
      </c>
      <c r="V490" s="105" t="str" cm="1">
        <f t="array" ref="V490">IFERROR(INDEX(EDF[[Hydratation]:[Hydratation]], MATCH(1, (EDF[[Nom]:[Nom]]=$D$4)*(EDF[[Date]:[Date]]=Fitness[[#This Row],[Date]]), 0)),"")</f>
        <v/>
      </c>
      <c r="W490" s="105" t="str">
        <f t="shared" si="359"/>
        <v/>
      </c>
      <c r="X490" s="105" t="str" cm="1">
        <f t="array" ref="X490">IFERROR(INDEX(EDF[[Nutrition]:[Nutrition]], MATCH(1, (EDF[[Nom]:[Nom]]=$D$4)*(EDF[[Date]:[Date]]=Fitness[[#This Row],[Date]]), 0)),"")</f>
        <v/>
      </c>
      <c r="Y490" s="105" t="str">
        <f t="shared" si="360"/>
        <v/>
      </c>
      <c r="Z490" s="5" t="str" cm="1">
        <f t="array" ref="Z490">IFERROR(INDEX(RPE[[Investissement du jour]:[Investissement du jour]], MATCH(1, (RPE[[Nom]:[Nom]]=$D$4)*(RPE[[Date]:[Date]]=Fitness[[#This Row],[Date]]), 0)), "")</f>
        <v/>
      </c>
      <c r="AB490" s="4"/>
      <c r="AC490" s="4"/>
      <c r="AF490" s="4"/>
      <c r="AG490" s="4"/>
      <c r="AH490" s="4"/>
      <c r="AI490" s="4"/>
      <c r="AJ490" s="4"/>
      <c r="AL490" s="4"/>
      <c r="AM490" s="4"/>
      <c r="AP490" s="4"/>
      <c r="AQ490" s="4"/>
      <c r="AR490" s="4"/>
      <c r="AS490" s="4"/>
      <c r="AT490" s="4"/>
      <c r="AU490" s="4"/>
      <c r="AV490" s="4"/>
    </row>
    <row r="491" spans="3:48" x14ac:dyDescent="0.2">
      <c r="C491" s="95">
        <f t="shared" si="362"/>
        <v>45486</v>
      </c>
      <c r="D491" s="96">
        <v>45486</v>
      </c>
      <c r="E491" s="106" cm="1">
        <f t="array" ref="E491">IFERROR(INDEX(RPE[[sRPE_tot]:[sRPE_tot]], MATCH(1, (RPE[[Nom]:[Nom]]=$D$4)*(RPE[[Date]:[Date]]=Fitness[[#This Row],[Date]]), 0)), 0)</f>
        <v>0</v>
      </c>
      <c r="F491" s="106">
        <f t="shared" si="363"/>
        <v>0</v>
      </c>
      <c r="G491" s="106">
        <f t="shared" si="364"/>
        <v>0</v>
      </c>
      <c r="H491" s="106">
        <f t="shared" si="365"/>
        <v>0</v>
      </c>
      <c r="I491" s="106">
        <f>IFERROR(Fitness[[#This Row],[Charge moy]]/Fitness[[#This Row],[ET (SD)]], 0)</f>
        <v>0</v>
      </c>
      <c r="J491" s="106">
        <f>IFERROR(Fitness[[#This Row],[Charge hebdo]]*Fitness[[#This Row],[Monotonie]], 0)</f>
        <v>0</v>
      </c>
      <c r="K491" s="106">
        <f>IFERROR(Fitness[[#This Row],[Charge hebdo]]-Fitness[[#This Row],[Fatigue]], 0)</f>
        <v>0</v>
      </c>
      <c r="L491" s="105" t="str" cm="1">
        <f t="array" ref="L491">IFERROR(INDEX(EDF[[Total EDF]:[Total EDF]], MATCH(1, (EDF[[Nom]:[Nom]]=$D$4)*(EDF[[Date]:[Date]]=Fitness[[#This Row],[Date]]), 0)),"")</f>
        <v/>
      </c>
      <c r="M491" s="105" t="str">
        <f t="shared" si="361"/>
        <v/>
      </c>
      <c r="N491" s="105" t="str" cm="1">
        <f t="array" ref="N491">IFERROR(INDEX(EDF[[Humeur]:[Humeur]], MATCH(1, (EDF[[Nom]:[Nom]]=$D$4)*(EDF[[Date]:[Date]]=Fitness[[#This Row],[Date]]), 0)),"")</f>
        <v/>
      </c>
      <c r="O491" s="105" t="str">
        <f t="shared" si="355"/>
        <v/>
      </c>
      <c r="P491" s="105" t="str" cm="1">
        <f t="array" ref="P491">IFERROR(INDEX(EDF[[Stress]:[Stress]], MATCH(1, (EDF[[Nom]:[Nom]]=$D$4)*(EDF[[Date]:[Date]]=Fitness[[#This Row],[Date]]), 0)),"")</f>
        <v/>
      </c>
      <c r="Q491" s="105" t="str">
        <f t="shared" si="356"/>
        <v/>
      </c>
      <c r="R491" s="105" t="str" cm="1">
        <f t="array" ref="R491">IFERROR(INDEX(EDF[[Sommeil]:[Sommeil]], MATCH(1, (EDF[[Nom]:[Nom]]=$D$4)*(EDF[[Date]:[Date]]=Fitness[[#This Row],[Date]]), 0)),"")</f>
        <v/>
      </c>
      <c r="S491" s="105" t="str">
        <f t="shared" si="357"/>
        <v/>
      </c>
      <c r="T491" s="105" t="str" cm="1">
        <f t="array" ref="T491">IFERROR(INDEX(EDF[[Etat Physique]:[Etat Physique]], MATCH(1, (EDF[[Nom]:[Nom]]=$D$4)*(EDF[[Date]:[Date]]=Fitness[[#This Row],[Date]]), 0)),"")</f>
        <v/>
      </c>
      <c r="U491" s="105" t="str">
        <f t="shared" si="358"/>
        <v/>
      </c>
      <c r="V491" s="105" t="str" cm="1">
        <f t="array" ref="V491">IFERROR(INDEX(EDF[[Hydratation]:[Hydratation]], MATCH(1, (EDF[[Nom]:[Nom]]=$D$4)*(EDF[[Date]:[Date]]=Fitness[[#This Row],[Date]]), 0)),"")</f>
        <v/>
      </c>
      <c r="W491" s="105" t="str">
        <f t="shared" si="359"/>
        <v/>
      </c>
      <c r="X491" s="105" t="str" cm="1">
        <f t="array" ref="X491">IFERROR(INDEX(EDF[[Nutrition]:[Nutrition]], MATCH(1, (EDF[[Nom]:[Nom]]=$D$4)*(EDF[[Date]:[Date]]=Fitness[[#This Row],[Date]]), 0)),"")</f>
        <v/>
      </c>
      <c r="Y491" s="105" t="str">
        <f t="shared" si="360"/>
        <v/>
      </c>
      <c r="Z491" s="5" t="str" cm="1">
        <f t="array" ref="Z491">IFERROR(INDEX(RPE[[Investissement du jour]:[Investissement du jour]], MATCH(1, (RPE[[Nom]:[Nom]]=$D$4)*(RPE[[Date]:[Date]]=Fitness[[#This Row],[Date]]), 0)), "")</f>
        <v/>
      </c>
      <c r="AB491" s="4"/>
      <c r="AC491" s="4"/>
      <c r="AF491" s="4"/>
      <c r="AG491" s="4"/>
      <c r="AH491" s="4"/>
      <c r="AI491" s="4"/>
      <c r="AJ491" s="4"/>
      <c r="AL491" s="4"/>
      <c r="AM491" s="4"/>
      <c r="AP491" s="4"/>
      <c r="AQ491" s="4"/>
      <c r="AR491" s="4"/>
      <c r="AS491" s="4"/>
      <c r="AT491" s="4"/>
      <c r="AU491" s="4"/>
      <c r="AV491" s="4"/>
    </row>
    <row r="492" spans="3:48" x14ac:dyDescent="0.2">
      <c r="C492" s="95">
        <f t="shared" si="362"/>
        <v>45487</v>
      </c>
      <c r="D492" s="96">
        <v>45487</v>
      </c>
      <c r="E492" s="106" cm="1">
        <f t="array" ref="E492">IFERROR(INDEX(RPE[[sRPE_tot]:[sRPE_tot]], MATCH(1, (RPE[[Nom]:[Nom]]=$D$4)*(RPE[[Date]:[Date]]=Fitness[[#This Row],[Date]]), 0)), 0)</f>
        <v>0</v>
      </c>
      <c r="F492" s="106">
        <f t="shared" si="363"/>
        <v>0</v>
      </c>
      <c r="G492" s="106">
        <f t="shared" si="364"/>
        <v>0</v>
      </c>
      <c r="H492" s="106">
        <f t="shared" si="365"/>
        <v>0</v>
      </c>
      <c r="I492" s="106">
        <f>IFERROR(Fitness[[#This Row],[Charge moy]]/Fitness[[#This Row],[ET (SD)]], 0)</f>
        <v>0</v>
      </c>
      <c r="J492" s="106">
        <f>IFERROR(Fitness[[#This Row],[Charge hebdo]]*Fitness[[#This Row],[Monotonie]], 0)</f>
        <v>0</v>
      </c>
      <c r="K492" s="106">
        <f>IFERROR(Fitness[[#This Row],[Charge hebdo]]-Fitness[[#This Row],[Fatigue]], 0)</f>
        <v>0</v>
      </c>
      <c r="L492" s="105" t="str" cm="1">
        <f t="array" ref="L492">IFERROR(INDEX(EDF[[Total EDF]:[Total EDF]], MATCH(1, (EDF[[Nom]:[Nom]]=$D$4)*(EDF[[Date]:[Date]]=Fitness[[#This Row],[Date]]), 0)),"")</f>
        <v/>
      </c>
      <c r="M492" s="105" t="str">
        <f t="shared" si="361"/>
        <v/>
      </c>
      <c r="N492" s="105" t="str" cm="1">
        <f t="array" ref="N492">IFERROR(INDEX(EDF[[Humeur]:[Humeur]], MATCH(1, (EDF[[Nom]:[Nom]]=$D$4)*(EDF[[Date]:[Date]]=Fitness[[#This Row],[Date]]), 0)),"")</f>
        <v/>
      </c>
      <c r="O492" s="105" t="str">
        <f t="shared" si="355"/>
        <v/>
      </c>
      <c r="P492" s="105" t="str" cm="1">
        <f t="array" ref="P492">IFERROR(INDEX(EDF[[Stress]:[Stress]], MATCH(1, (EDF[[Nom]:[Nom]]=$D$4)*(EDF[[Date]:[Date]]=Fitness[[#This Row],[Date]]), 0)),"")</f>
        <v/>
      </c>
      <c r="Q492" s="105" t="str">
        <f t="shared" si="356"/>
        <v/>
      </c>
      <c r="R492" s="105" t="str" cm="1">
        <f t="array" ref="R492">IFERROR(INDEX(EDF[[Sommeil]:[Sommeil]], MATCH(1, (EDF[[Nom]:[Nom]]=$D$4)*(EDF[[Date]:[Date]]=Fitness[[#This Row],[Date]]), 0)),"")</f>
        <v/>
      </c>
      <c r="S492" s="105" t="str">
        <f t="shared" si="357"/>
        <v/>
      </c>
      <c r="T492" s="105" t="str" cm="1">
        <f t="array" ref="T492">IFERROR(INDEX(EDF[[Etat Physique]:[Etat Physique]], MATCH(1, (EDF[[Nom]:[Nom]]=$D$4)*(EDF[[Date]:[Date]]=Fitness[[#This Row],[Date]]), 0)),"")</f>
        <v/>
      </c>
      <c r="U492" s="105" t="str">
        <f t="shared" si="358"/>
        <v/>
      </c>
      <c r="V492" s="105" t="str" cm="1">
        <f t="array" ref="V492">IFERROR(INDEX(EDF[[Hydratation]:[Hydratation]], MATCH(1, (EDF[[Nom]:[Nom]]=$D$4)*(EDF[[Date]:[Date]]=Fitness[[#This Row],[Date]]), 0)),"")</f>
        <v/>
      </c>
      <c r="W492" s="105" t="str">
        <f t="shared" si="359"/>
        <v/>
      </c>
      <c r="X492" s="105" t="str" cm="1">
        <f t="array" ref="X492">IFERROR(INDEX(EDF[[Nutrition]:[Nutrition]], MATCH(1, (EDF[[Nom]:[Nom]]=$D$4)*(EDF[[Date]:[Date]]=Fitness[[#This Row],[Date]]), 0)),"")</f>
        <v/>
      </c>
      <c r="Y492" s="105" t="str">
        <f t="shared" si="360"/>
        <v/>
      </c>
      <c r="Z492" s="5" t="str" cm="1">
        <f t="array" ref="Z492">IFERROR(INDEX(RPE[[Investissement du jour]:[Investissement du jour]], MATCH(1, (RPE[[Nom]:[Nom]]=$D$4)*(RPE[[Date]:[Date]]=Fitness[[#This Row],[Date]]), 0)), "")</f>
        <v/>
      </c>
      <c r="AB492" s="4"/>
      <c r="AC492" s="4"/>
      <c r="AF492" s="4"/>
      <c r="AG492" s="4"/>
      <c r="AH492" s="4"/>
      <c r="AI492" s="4"/>
      <c r="AJ492" s="4"/>
      <c r="AL492" s="4"/>
      <c r="AM492" s="4"/>
      <c r="AP492" s="4"/>
      <c r="AQ492" s="4"/>
      <c r="AR492" s="4"/>
      <c r="AS492" s="4"/>
      <c r="AT492" s="4"/>
      <c r="AU492" s="4"/>
      <c r="AV492" s="4"/>
    </row>
    <row r="493" spans="3:48" x14ac:dyDescent="0.2">
      <c r="C493" s="95">
        <f t="shared" si="362"/>
        <v>45488</v>
      </c>
      <c r="D493" s="96">
        <v>45488</v>
      </c>
      <c r="E493" s="106" cm="1">
        <f t="array" ref="E493">IFERROR(INDEX(RPE[[sRPE_tot]:[sRPE_tot]], MATCH(1, (RPE[[Nom]:[Nom]]=$D$4)*(RPE[[Date]:[Date]]=Fitness[[#This Row],[Date]]), 0)), 0)</f>
        <v>0</v>
      </c>
      <c r="F493" s="106">
        <f t="shared" si="363"/>
        <v>0</v>
      </c>
      <c r="G493" s="106">
        <f t="shared" si="364"/>
        <v>0</v>
      </c>
      <c r="H493" s="106">
        <f t="shared" si="365"/>
        <v>0</v>
      </c>
      <c r="I493" s="106">
        <f>IFERROR(Fitness[[#This Row],[Charge moy]]/Fitness[[#This Row],[ET (SD)]], 0)</f>
        <v>0</v>
      </c>
      <c r="J493" s="106">
        <f>IFERROR(Fitness[[#This Row],[Charge hebdo]]*Fitness[[#This Row],[Monotonie]], 0)</f>
        <v>0</v>
      </c>
      <c r="K493" s="106">
        <f>IFERROR(Fitness[[#This Row],[Charge hebdo]]-Fitness[[#This Row],[Fatigue]], 0)</f>
        <v>0</v>
      </c>
      <c r="L493" s="105" t="str" cm="1">
        <f t="array" ref="L493">IFERROR(INDEX(EDF[[Total EDF]:[Total EDF]], MATCH(1, (EDF[[Nom]:[Nom]]=$D$4)*(EDF[[Date]:[Date]]=Fitness[[#This Row],[Date]]), 0)),"")</f>
        <v/>
      </c>
      <c r="M493" s="105" t="str">
        <f t="shared" si="361"/>
        <v/>
      </c>
      <c r="N493" s="105" t="str" cm="1">
        <f t="array" ref="N493">IFERROR(INDEX(EDF[[Humeur]:[Humeur]], MATCH(1, (EDF[[Nom]:[Nom]]=$D$4)*(EDF[[Date]:[Date]]=Fitness[[#This Row],[Date]]), 0)),"")</f>
        <v/>
      </c>
      <c r="O493" s="105" t="str">
        <f t="shared" si="355"/>
        <v/>
      </c>
      <c r="P493" s="105" t="str" cm="1">
        <f t="array" ref="P493">IFERROR(INDEX(EDF[[Stress]:[Stress]], MATCH(1, (EDF[[Nom]:[Nom]]=$D$4)*(EDF[[Date]:[Date]]=Fitness[[#This Row],[Date]]), 0)),"")</f>
        <v/>
      </c>
      <c r="Q493" s="105" t="str">
        <f t="shared" si="356"/>
        <v/>
      </c>
      <c r="R493" s="105" t="str" cm="1">
        <f t="array" ref="R493">IFERROR(INDEX(EDF[[Sommeil]:[Sommeil]], MATCH(1, (EDF[[Nom]:[Nom]]=$D$4)*(EDF[[Date]:[Date]]=Fitness[[#This Row],[Date]]), 0)),"")</f>
        <v/>
      </c>
      <c r="S493" s="105" t="str">
        <f t="shared" si="357"/>
        <v/>
      </c>
      <c r="T493" s="105" t="str" cm="1">
        <f t="array" ref="T493">IFERROR(INDEX(EDF[[Etat Physique]:[Etat Physique]], MATCH(1, (EDF[[Nom]:[Nom]]=$D$4)*(EDF[[Date]:[Date]]=Fitness[[#This Row],[Date]]), 0)),"")</f>
        <v/>
      </c>
      <c r="U493" s="105" t="str">
        <f t="shared" si="358"/>
        <v/>
      </c>
      <c r="V493" s="105" t="str" cm="1">
        <f t="array" ref="V493">IFERROR(INDEX(EDF[[Hydratation]:[Hydratation]], MATCH(1, (EDF[[Nom]:[Nom]]=$D$4)*(EDF[[Date]:[Date]]=Fitness[[#This Row],[Date]]), 0)),"")</f>
        <v/>
      </c>
      <c r="W493" s="105" t="str">
        <f t="shared" si="359"/>
        <v/>
      </c>
      <c r="X493" s="105" t="str" cm="1">
        <f t="array" ref="X493">IFERROR(INDEX(EDF[[Nutrition]:[Nutrition]], MATCH(1, (EDF[[Nom]:[Nom]]=$D$4)*(EDF[[Date]:[Date]]=Fitness[[#This Row],[Date]]), 0)),"")</f>
        <v/>
      </c>
      <c r="Y493" s="105" t="str">
        <f t="shared" si="360"/>
        <v/>
      </c>
      <c r="Z493" s="5" t="str" cm="1">
        <f t="array" ref="Z493">IFERROR(INDEX(RPE[[Investissement du jour]:[Investissement du jour]], MATCH(1, (RPE[[Nom]:[Nom]]=$D$4)*(RPE[[Date]:[Date]]=Fitness[[#This Row],[Date]]), 0)), "")</f>
        <v/>
      </c>
      <c r="AB493" s="4"/>
      <c r="AC493" s="4"/>
      <c r="AF493" s="4"/>
      <c r="AG493" s="4"/>
      <c r="AH493" s="4"/>
      <c r="AI493" s="4"/>
      <c r="AJ493" s="4"/>
      <c r="AL493" s="4"/>
      <c r="AM493" s="4"/>
      <c r="AP493" s="4"/>
      <c r="AQ493" s="4"/>
      <c r="AR493" s="4"/>
      <c r="AS493" s="4"/>
      <c r="AT493" s="4"/>
      <c r="AU493" s="4"/>
      <c r="AV493" s="4"/>
    </row>
    <row r="494" spans="3:48" x14ac:dyDescent="0.2">
      <c r="C494" s="95">
        <f t="shared" si="362"/>
        <v>45489</v>
      </c>
      <c r="D494" s="96">
        <v>45489</v>
      </c>
      <c r="E494" s="106" cm="1">
        <f t="array" ref="E494">IFERROR(INDEX(RPE[[sRPE_tot]:[sRPE_tot]], MATCH(1, (RPE[[Nom]:[Nom]]=$D$4)*(RPE[[Date]:[Date]]=Fitness[[#This Row],[Date]]), 0)), 0)</f>
        <v>0</v>
      </c>
      <c r="F494" s="106">
        <f t="shared" si="363"/>
        <v>0</v>
      </c>
      <c r="G494" s="106">
        <f t="shared" si="364"/>
        <v>0</v>
      </c>
      <c r="H494" s="106">
        <f t="shared" si="365"/>
        <v>0</v>
      </c>
      <c r="I494" s="106">
        <f>IFERROR(Fitness[[#This Row],[Charge moy]]/Fitness[[#This Row],[ET (SD)]], 0)</f>
        <v>0</v>
      </c>
      <c r="J494" s="106">
        <f>IFERROR(Fitness[[#This Row],[Charge hebdo]]*Fitness[[#This Row],[Monotonie]], 0)</f>
        <v>0</v>
      </c>
      <c r="K494" s="106">
        <f>IFERROR(Fitness[[#This Row],[Charge hebdo]]-Fitness[[#This Row],[Fatigue]], 0)</f>
        <v>0</v>
      </c>
      <c r="L494" s="105" t="str" cm="1">
        <f t="array" ref="L494">IFERROR(INDEX(EDF[[Total EDF]:[Total EDF]], MATCH(1, (EDF[[Nom]:[Nom]]=$D$4)*(EDF[[Date]:[Date]]=Fitness[[#This Row],[Date]]), 0)),"")</f>
        <v/>
      </c>
      <c r="M494" s="105" t="str">
        <f t="shared" si="361"/>
        <v/>
      </c>
      <c r="N494" s="105" t="str" cm="1">
        <f t="array" ref="N494">IFERROR(INDEX(EDF[[Humeur]:[Humeur]], MATCH(1, (EDF[[Nom]:[Nom]]=$D$4)*(EDF[[Date]:[Date]]=Fitness[[#This Row],[Date]]), 0)),"")</f>
        <v/>
      </c>
      <c r="O494" s="105" t="str">
        <f t="shared" si="355"/>
        <v/>
      </c>
      <c r="P494" s="105" t="str" cm="1">
        <f t="array" ref="P494">IFERROR(INDEX(EDF[[Stress]:[Stress]], MATCH(1, (EDF[[Nom]:[Nom]]=$D$4)*(EDF[[Date]:[Date]]=Fitness[[#This Row],[Date]]), 0)),"")</f>
        <v/>
      </c>
      <c r="Q494" s="105" t="str">
        <f t="shared" si="356"/>
        <v/>
      </c>
      <c r="R494" s="105" t="str" cm="1">
        <f t="array" ref="R494">IFERROR(INDEX(EDF[[Sommeil]:[Sommeil]], MATCH(1, (EDF[[Nom]:[Nom]]=$D$4)*(EDF[[Date]:[Date]]=Fitness[[#This Row],[Date]]), 0)),"")</f>
        <v/>
      </c>
      <c r="S494" s="105" t="str">
        <f t="shared" si="357"/>
        <v/>
      </c>
      <c r="T494" s="105" t="str" cm="1">
        <f t="array" ref="T494">IFERROR(INDEX(EDF[[Etat Physique]:[Etat Physique]], MATCH(1, (EDF[[Nom]:[Nom]]=$D$4)*(EDF[[Date]:[Date]]=Fitness[[#This Row],[Date]]), 0)),"")</f>
        <v/>
      </c>
      <c r="U494" s="105" t="str">
        <f t="shared" si="358"/>
        <v/>
      </c>
      <c r="V494" s="105" t="str" cm="1">
        <f t="array" ref="V494">IFERROR(INDEX(EDF[[Hydratation]:[Hydratation]], MATCH(1, (EDF[[Nom]:[Nom]]=$D$4)*(EDF[[Date]:[Date]]=Fitness[[#This Row],[Date]]), 0)),"")</f>
        <v/>
      </c>
      <c r="W494" s="105" t="str">
        <f t="shared" si="359"/>
        <v/>
      </c>
      <c r="X494" s="105" t="str" cm="1">
        <f t="array" ref="X494">IFERROR(INDEX(EDF[[Nutrition]:[Nutrition]], MATCH(1, (EDF[[Nom]:[Nom]]=$D$4)*(EDF[[Date]:[Date]]=Fitness[[#This Row],[Date]]), 0)),"")</f>
        <v/>
      </c>
      <c r="Y494" s="105" t="str">
        <f t="shared" si="360"/>
        <v/>
      </c>
      <c r="Z494" s="5" t="str" cm="1">
        <f t="array" ref="Z494">IFERROR(INDEX(RPE[[Investissement du jour]:[Investissement du jour]], MATCH(1, (RPE[[Nom]:[Nom]]=$D$4)*(RPE[[Date]:[Date]]=Fitness[[#This Row],[Date]]), 0)), "")</f>
        <v/>
      </c>
      <c r="AB494" s="4"/>
      <c r="AC494" s="4"/>
      <c r="AF494" s="4"/>
      <c r="AG494" s="4"/>
      <c r="AH494" s="4"/>
      <c r="AI494" s="4"/>
      <c r="AJ494" s="4"/>
      <c r="AL494" s="4"/>
      <c r="AM494" s="4"/>
      <c r="AP494" s="4"/>
      <c r="AQ494" s="4"/>
      <c r="AR494" s="4"/>
      <c r="AS494" s="4"/>
      <c r="AT494" s="4"/>
      <c r="AU494" s="4"/>
      <c r="AV494" s="4"/>
    </row>
    <row r="495" spans="3:48" x14ac:dyDescent="0.2">
      <c r="AB495" s="4"/>
      <c r="AC495" s="4"/>
      <c r="AF495" s="4"/>
      <c r="AG495" s="4"/>
      <c r="AH495" s="4"/>
      <c r="AI495" s="4"/>
      <c r="AJ495" s="4"/>
      <c r="AL495" s="4"/>
      <c r="AM495" s="4"/>
      <c r="AP495" s="4"/>
      <c r="AQ495" s="4"/>
      <c r="AR495" s="4"/>
      <c r="AS495" s="4"/>
      <c r="AT495" s="4"/>
      <c r="AU495" s="4"/>
      <c r="AV495" s="4"/>
    </row>
    <row r="496" spans="3:48" x14ac:dyDescent="0.2">
      <c r="AF496" s="4"/>
      <c r="AG496" s="4"/>
      <c r="AH496" s="4"/>
      <c r="AI496" s="4"/>
    </row>
    <row r="497" spans="32:35" x14ac:dyDescent="0.2">
      <c r="AF497" s="4"/>
      <c r="AG497" s="4"/>
      <c r="AH497" s="4"/>
      <c r="AI497" s="4"/>
    </row>
    <row r="498" spans="32:35" x14ac:dyDescent="0.2">
      <c r="AF498" s="4"/>
      <c r="AG498" s="4"/>
      <c r="AH498" s="4"/>
      <c r="AI498" s="4"/>
    </row>
    <row r="499" spans="32:35" x14ac:dyDescent="0.2">
      <c r="AF499" s="4"/>
      <c r="AG499" s="4"/>
      <c r="AH499" s="4"/>
      <c r="AI499" s="4"/>
    </row>
    <row r="500" spans="32:35" x14ac:dyDescent="0.2">
      <c r="AF500" s="4"/>
      <c r="AG500" s="4"/>
      <c r="AH500" s="4"/>
      <c r="AI500" s="4"/>
    </row>
    <row r="501" spans="32:35" x14ac:dyDescent="0.2">
      <c r="AF501" s="4"/>
      <c r="AG501" s="4"/>
      <c r="AH501" s="4"/>
      <c r="AI501" s="4"/>
    </row>
    <row r="502" spans="32:35" x14ac:dyDescent="0.2">
      <c r="AF502" s="4"/>
      <c r="AG502" s="4"/>
      <c r="AH502" s="4"/>
      <c r="AI502" s="4"/>
    </row>
    <row r="503" spans="32:35" x14ac:dyDescent="0.2">
      <c r="AF503" s="4"/>
      <c r="AG503" s="4"/>
      <c r="AH503" s="4"/>
      <c r="AI503" s="4"/>
    </row>
    <row r="504" spans="32:35" x14ac:dyDescent="0.2">
      <c r="AF504" s="4"/>
      <c r="AG504" s="4"/>
      <c r="AH504" s="4"/>
      <c r="AI504" s="4"/>
    </row>
    <row r="505" spans="32:35" x14ac:dyDescent="0.2">
      <c r="AF505" s="4"/>
      <c r="AG505" s="4"/>
      <c r="AH505" s="4"/>
      <c r="AI505" s="4"/>
    </row>
    <row r="506" spans="32:35" x14ac:dyDescent="0.2">
      <c r="AF506" s="4"/>
      <c r="AG506" s="4"/>
      <c r="AH506" s="4"/>
      <c r="AI506" s="4"/>
    </row>
    <row r="507" spans="32:35" x14ac:dyDescent="0.2">
      <c r="AF507" s="4"/>
      <c r="AG507" s="4"/>
      <c r="AH507" s="4"/>
      <c r="AI507" s="4"/>
    </row>
    <row r="508" spans="32:35" x14ac:dyDescent="0.2">
      <c r="AF508" s="4"/>
      <c r="AG508" s="4"/>
      <c r="AH508" s="4"/>
      <c r="AI508" s="4"/>
    </row>
    <row r="509" spans="32:35" x14ac:dyDescent="0.2">
      <c r="AF509" s="4"/>
      <c r="AG509" s="4"/>
      <c r="AH509" s="4"/>
      <c r="AI509" s="4"/>
    </row>
    <row r="510" spans="32:35" x14ac:dyDescent="0.2">
      <c r="AF510" s="4"/>
      <c r="AG510" s="4"/>
      <c r="AH510" s="4"/>
      <c r="AI510" s="4"/>
    </row>
    <row r="511" spans="32:35" x14ac:dyDescent="0.2">
      <c r="AF511" s="4"/>
      <c r="AG511" s="4"/>
      <c r="AH511" s="4"/>
      <c r="AI511" s="4"/>
    </row>
    <row r="512" spans="32:35" x14ac:dyDescent="0.2">
      <c r="AF512" s="4"/>
      <c r="AG512" s="4"/>
      <c r="AH512" s="4"/>
      <c r="AI512" s="4"/>
    </row>
    <row r="513" spans="32:35" x14ac:dyDescent="0.2">
      <c r="AF513" s="4"/>
      <c r="AG513" s="4"/>
      <c r="AH513" s="4"/>
      <c r="AI513" s="4"/>
    </row>
    <row r="514" spans="32:35" x14ac:dyDescent="0.2">
      <c r="AF514" s="4"/>
      <c r="AG514" s="4"/>
      <c r="AH514" s="4"/>
      <c r="AI514" s="4"/>
    </row>
    <row r="515" spans="32:35" x14ac:dyDescent="0.2">
      <c r="AF515" s="4"/>
      <c r="AG515" s="4"/>
      <c r="AH515" s="4"/>
      <c r="AI515" s="4"/>
    </row>
    <row r="516" spans="32:35" x14ac:dyDescent="0.2">
      <c r="AF516" s="4"/>
      <c r="AG516" s="4"/>
      <c r="AH516" s="4"/>
      <c r="AI516" s="4"/>
    </row>
    <row r="517" spans="32:35" x14ac:dyDescent="0.2">
      <c r="AF517" s="4"/>
      <c r="AG517" s="4"/>
      <c r="AH517" s="4"/>
      <c r="AI517" s="4"/>
    </row>
    <row r="518" spans="32:35" x14ac:dyDescent="0.2">
      <c r="AF518" s="4"/>
      <c r="AG518" s="4"/>
      <c r="AH518" s="4"/>
      <c r="AI518" s="4"/>
    </row>
    <row r="519" spans="32:35" x14ac:dyDescent="0.2">
      <c r="AF519" s="4"/>
      <c r="AG519" s="4"/>
      <c r="AH519" s="4"/>
      <c r="AI519" s="4"/>
    </row>
    <row r="520" spans="32:35" x14ac:dyDescent="0.2">
      <c r="AF520" s="4"/>
      <c r="AG520" s="4"/>
      <c r="AH520" s="4"/>
      <c r="AI520" s="4"/>
    </row>
    <row r="521" spans="32:35" x14ac:dyDescent="0.2">
      <c r="AF521" s="4"/>
      <c r="AG521" s="4"/>
      <c r="AH521" s="4"/>
      <c r="AI521" s="4"/>
    </row>
    <row r="522" spans="32:35" x14ac:dyDescent="0.2">
      <c r="AF522" s="4"/>
      <c r="AG522" s="4"/>
      <c r="AH522" s="4"/>
      <c r="AI522" s="4"/>
    </row>
    <row r="523" spans="32:35" x14ac:dyDescent="0.2">
      <c r="AF523" s="4"/>
      <c r="AG523" s="4"/>
      <c r="AH523" s="4"/>
      <c r="AI523" s="4"/>
    </row>
    <row r="524" spans="32:35" x14ac:dyDescent="0.2">
      <c r="AF524" s="4"/>
      <c r="AG524" s="4"/>
      <c r="AH524" s="4"/>
      <c r="AI524" s="4"/>
    </row>
    <row r="525" spans="32:35" x14ac:dyDescent="0.2">
      <c r="AF525" s="4"/>
      <c r="AG525" s="4"/>
      <c r="AH525" s="4"/>
      <c r="AI525" s="4"/>
    </row>
    <row r="526" spans="32:35" x14ac:dyDescent="0.2">
      <c r="AF526" s="4"/>
      <c r="AG526" s="4"/>
      <c r="AH526" s="4"/>
      <c r="AI526" s="4"/>
    </row>
    <row r="527" spans="32:35" x14ac:dyDescent="0.2">
      <c r="AF527" s="4"/>
      <c r="AG527" s="4"/>
      <c r="AH527" s="4"/>
      <c r="AI527" s="4"/>
    </row>
    <row r="528" spans="32:35" x14ac:dyDescent="0.2">
      <c r="AF528" s="4"/>
      <c r="AG528" s="4"/>
      <c r="AH528" s="4"/>
      <c r="AI528" s="4"/>
    </row>
    <row r="529" spans="32:35" x14ac:dyDescent="0.2">
      <c r="AF529" s="4"/>
      <c r="AG529" s="4"/>
      <c r="AH529" s="4"/>
      <c r="AI529" s="4"/>
    </row>
    <row r="530" spans="32:35" x14ac:dyDescent="0.2">
      <c r="AF530" s="4"/>
      <c r="AG530" s="4"/>
      <c r="AH530" s="4"/>
      <c r="AI530" s="4"/>
    </row>
    <row r="531" spans="32:35" x14ac:dyDescent="0.2">
      <c r="AF531" s="4"/>
      <c r="AG531" s="4"/>
      <c r="AH531" s="4"/>
      <c r="AI531" s="4"/>
    </row>
    <row r="532" spans="32:35" x14ac:dyDescent="0.2">
      <c r="AF532" s="4"/>
      <c r="AG532" s="4"/>
      <c r="AH532" s="4"/>
      <c r="AI532" s="4"/>
    </row>
    <row r="533" spans="32:35" x14ac:dyDescent="0.2">
      <c r="AF533" s="4"/>
      <c r="AG533" s="4"/>
      <c r="AH533" s="4"/>
      <c r="AI533" s="4"/>
    </row>
    <row r="534" spans="32:35" x14ac:dyDescent="0.2">
      <c r="AF534" s="4"/>
      <c r="AG534" s="4"/>
      <c r="AH534" s="4"/>
      <c r="AI534" s="4"/>
    </row>
    <row r="535" spans="32:35" x14ac:dyDescent="0.2">
      <c r="AF535" s="4"/>
      <c r="AG535" s="4"/>
      <c r="AH535" s="4"/>
      <c r="AI535" s="4"/>
    </row>
    <row r="536" spans="32:35" x14ac:dyDescent="0.2">
      <c r="AF536" s="4"/>
      <c r="AG536" s="4"/>
      <c r="AH536" s="4"/>
      <c r="AI536" s="4"/>
    </row>
    <row r="537" spans="32:35" x14ac:dyDescent="0.2">
      <c r="AF537" s="4"/>
      <c r="AG537" s="4"/>
      <c r="AH537" s="4"/>
      <c r="AI537" s="4"/>
    </row>
    <row r="538" spans="32:35" x14ac:dyDescent="0.2">
      <c r="AF538" s="4"/>
      <c r="AG538" s="4"/>
      <c r="AH538" s="4"/>
      <c r="AI538" s="4"/>
    </row>
    <row r="539" spans="32:35" x14ac:dyDescent="0.2">
      <c r="AF539" s="4"/>
      <c r="AG539" s="4"/>
      <c r="AH539" s="4"/>
      <c r="AI539" s="4"/>
    </row>
    <row r="540" spans="32:35" x14ac:dyDescent="0.2">
      <c r="AF540" s="4"/>
      <c r="AG540" s="4"/>
      <c r="AH540" s="4"/>
      <c r="AI540" s="4"/>
    </row>
    <row r="541" spans="32:35" x14ac:dyDescent="0.2">
      <c r="AF541" s="4"/>
      <c r="AG541" s="4"/>
      <c r="AH541" s="4"/>
      <c r="AI541" s="4"/>
    </row>
    <row r="542" spans="32:35" x14ac:dyDescent="0.2">
      <c r="AF542" s="4"/>
      <c r="AG542" s="4"/>
      <c r="AH542" s="4"/>
      <c r="AI542" s="4"/>
    </row>
    <row r="543" spans="32:35" x14ac:dyDescent="0.2">
      <c r="AF543" s="4"/>
      <c r="AG543" s="4"/>
      <c r="AH543" s="4"/>
      <c r="AI543" s="4"/>
    </row>
    <row r="544" spans="32:35" x14ac:dyDescent="0.2">
      <c r="AF544" s="4"/>
      <c r="AG544" s="4"/>
      <c r="AH544" s="4"/>
      <c r="AI544" s="4"/>
    </row>
    <row r="545" spans="32:35" x14ac:dyDescent="0.2">
      <c r="AF545" s="4"/>
      <c r="AG545" s="4"/>
      <c r="AH545" s="4"/>
      <c r="AI545" s="4"/>
    </row>
    <row r="546" spans="32:35" x14ac:dyDescent="0.2">
      <c r="AF546" s="4"/>
      <c r="AG546" s="4"/>
      <c r="AH546" s="4"/>
      <c r="AI546" s="4"/>
    </row>
    <row r="547" spans="32:35" x14ac:dyDescent="0.2">
      <c r="AF547" s="4"/>
      <c r="AG547" s="4"/>
      <c r="AH547" s="4"/>
      <c r="AI547" s="4"/>
    </row>
    <row r="548" spans="32:35" x14ac:dyDescent="0.2">
      <c r="AF548" s="4"/>
      <c r="AG548" s="4"/>
      <c r="AH548" s="4"/>
      <c r="AI548" s="4"/>
    </row>
    <row r="549" spans="32:35" x14ac:dyDescent="0.2">
      <c r="AF549" s="4"/>
      <c r="AG549" s="4"/>
      <c r="AH549" s="4"/>
      <c r="AI549" s="4"/>
    </row>
    <row r="550" spans="32:35" x14ac:dyDescent="0.2">
      <c r="AF550" s="4"/>
      <c r="AG550" s="4"/>
      <c r="AH550" s="4"/>
      <c r="AI550" s="4"/>
    </row>
    <row r="551" spans="32:35" x14ac:dyDescent="0.2">
      <c r="AF551" s="4"/>
      <c r="AG551" s="4"/>
      <c r="AH551" s="4"/>
      <c r="AI551" s="4"/>
    </row>
    <row r="552" spans="32:35" x14ac:dyDescent="0.2">
      <c r="AF552" s="4"/>
      <c r="AG552" s="4"/>
      <c r="AH552" s="4"/>
      <c r="AI552" s="4"/>
    </row>
    <row r="553" spans="32:35" x14ac:dyDescent="0.2">
      <c r="AF553" s="4"/>
      <c r="AG553" s="4"/>
      <c r="AH553" s="4"/>
      <c r="AI553" s="4"/>
    </row>
    <row r="554" spans="32:35" x14ac:dyDescent="0.2">
      <c r="AF554" s="4"/>
      <c r="AG554" s="4"/>
      <c r="AH554" s="4"/>
      <c r="AI554" s="4"/>
    </row>
    <row r="555" spans="32:35" x14ac:dyDescent="0.2">
      <c r="AF555" s="4"/>
      <c r="AG555" s="4"/>
      <c r="AH555" s="4"/>
      <c r="AI555" s="4"/>
    </row>
    <row r="556" spans="32:35" x14ac:dyDescent="0.2">
      <c r="AF556" s="4"/>
      <c r="AG556" s="4"/>
      <c r="AH556" s="4"/>
      <c r="AI556" s="4"/>
    </row>
    <row r="557" spans="32:35" x14ac:dyDescent="0.2">
      <c r="AF557" s="4"/>
      <c r="AG557" s="4"/>
      <c r="AH557" s="4"/>
      <c r="AI557" s="4"/>
    </row>
    <row r="558" spans="32:35" x14ac:dyDescent="0.2">
      <c r="AF558" s="4"/>
      <c r="AG558" s="4"/>
      <c r="AH558" s="4"/>
      <c r="AI558" s="4"/>
    </row>
    <row r="559" spans="32:35" x14ac:dyDescent="0.2">
      <c r="AF559" s="4"/>
      <c r="AG559" s="4"/>
      <c r="AH559" s="4"/>
      <c r="AI559" s="4"/>
    </row>
    <row r="560" spans="32:35" x14ac:dyDescent="0.2">
      <c r="AF560" s="4"/>
      <c r="AG560" s="4"/>
      <c r="AH560" s="4"/>
      <c r="AI560" s="4"/>
    </row>
    <row r="561" spans="32:35" x14ac:dyDescent="0.2">
      <c r="AF561" s="4"/>
      <c r="AG561" s="4"/>
      <c r="AH561" s="4"/>
      <c r="AI561" s="4"/>
    </row>
    <row r="562" spans="32:35" x14ac:dyDescent="0.2">
      <c r="AF562" s="4"/>
      <c r="AG562" s="4"/>
      <c r="AH562" s="4"/>
      <c r="AI562" s="4"/>
    </row>
    <row r="563" spans="32:35" x14ac:dyDescent="0.2">
      <c r="AF563" s="4"/>
      <c r="AG563" s="4"/>
      <c r="AH563" s="4"/>
      <c r="AI563" s="4"/>
    </row>
    <row r="564" spans="32:35" x14ac:dyDescent="0.2">
      <c r="AF564" s="4"/>
      <c r="AG564" s="4"/>
      <c r="AH564" s="4"/>
      <c r="AI564" s="4"/>
    </row>
    <row r="565" spans="32:35" x14ac:dyDescent="0.2">
      <c r="AF565" s="4"/>
      <c r="AG565" s="4"/>
      <c r="AH565" s="4"/>
      <c r="AI565" s="4"/>
    </row>
    <row r="566" spans="32:35" x14ac:dyDescent="0.2">
      <c r="AF566" s="4"/>
      <c r="AG566" s="4"/>
      <c r="AH566" s="4"/>
      <c r="AI566" s="4"/>
    </row>
    <row r="567" spans="32:35" x14ac:dyDescent="0.2">
      <c r="AF567" s="4"/>
      <c r="AG567" s="4"/>
      <c r="AH567" s="4"/>
      <c r="AI567" s="4"/>
    </row>
    <row r="568" spans="32:35" x14ac:dyDescent="0.2">
      <c r="AF568" s="4"/>
      <c r="AG568" s="4"/>
      <c r="AH568" s="4"/>
      <c r="AI568" s="4"/>
    </row>
    <row r="569" spans="32:35" x14ac:dyDescent="0.2">
      <c r="AF569" s="4"/>
      <c r="AG569" s="4"/>
      <c r="AH569" s="4"/>
      <c r="AI569" s="4"/>
    </row>
    <row r="570" spans="32:35" x14ac:dyDescent="0.2">
      <c r="AF570" s="4"/>
      <c r="AG570" s="4"/>
      <c r="AH570" s="4"/>
      <c r="AI570" s="4"/>
    </row>
    <row r="571" spans="32:35" x14ac:dyDescent="0.2">
      <c r="AF571" s="4"/>
      <c r="AG571" s="4"/>
      <c r="AH571" s="4"/>
      <c r="AI571" s="4"/>
    </row>
    <row r="572" spans="32:35" x14ac:dyDescent="0.2">
      <c r="AF572" s="4"/>
      <c r="AG572" s="4"/>
      <c r="AH572" s="4"/>
      <c r="AI572" s="4"/>
    </row>
    <row r="573" spans="32:35" x14ac:dyDescent="0.2">
      <c r="AF573" s="4"/>
      <c r="AG573" s="4"/>
      <c r="AH573" s="4"/>
      <c r="AI573" s="4"/>
    </row>
    <row r="574" spans="32:35" x14ac:dyDescent="0.2">
      <c r="AF574" s="4"/>
      <c r="AG574" s="4"/>
      <c r="AH574" s="4"/>
      <c r="AI574" s="4"/>
    </row>
    <row r="575" spans="32:35" x14ac:dyDescent="0.2">
      <c r="AF575" s="4"/>
      <c r="AG575" s="4"/>
      <c r="AH575" s="4"/>
      <c r="AI575" s="4"/>
    </row>
    <row r="576" spans="32:35" x14ac:dyDescent="0.2">
      <c r="AF576" s="4"/>
      <c r="AG576" s="4"/>
      <c r="AH576" s="4"/>
      <c r="AI576" s="4"/>
    </row>
    <row r="577" spans="32:35" x14ac:dyDescent="0.2">
      <c r="AF577" s="4"/>
      <c r="AG577" s="4"/>
      <c r="AH577" s="4"/>
      <c r="AI577" s="4"/>
    </row>
    <row r="578" spans="32:35" x14ac:dyDescent="0.2">
      <c r="AF578" s="4"/>
      <c r="AG578" s="4"/>
      <c r="AH578" s="4"/>
      <c r="AI578" s="4"/>
    </row>
    <row r="579" spans="32:35" x14ac:dyDescent="0.2">
      <c r="AF579" s="4"/>
      <c r="AG579" s="4"/>
      <c r="AH579" s="4"/>
      <c r="AI579" s="4"/>
    </row>
    <row r="580" spans="32:35" x14ac:dyDescent="0.2">
      <c r="AF580" s="4"/>
      <c r="AG580" s="4"/>
      <c r="AH580" s="4"/>
      <c r="AI580" s="4"/>
    </row>
    <row r="581" spans="32:35" x14ac:dyDescent="0.2">
      <c r="AF581" s="4"/>
      <c r="AG581" s="4"/>
      <c r="AH581" s="4"/>
      <c r="AI581" s="4"/>
    </row>
    <row r="582" spans="32:35" x14ac:dyDescent="0.2">
      <c r="AF582" s="4"/>
      <c r="AG582" s="4"/>
      <c r="AH582" s="4"/>
      <c r="AI582" s="4"/>
    </row>
    <row r="583" spans="32:35" x14ac:dyDescent="0.2">
      <c r="AF583" s="4"/>
      <c r="AG583" s="4"/>
      <c r="AH583" s="4"/>
      <c r="AI583" s="4"/>
    </row>
    <row r="584" spans="32:35" x14ac:dyDescent="0.2">
      <c r="AF584" s="4"/>
      <c r="AG584" s="4"/>
      <c r="AH584" s="4"/>
      <c r="AI584" s="4"/>
    </row>
    <row r="585" spans="32:35" x14ac:dyDescent="0.2">
      <c r="AF585" s="4"/>
      <c r="AG585" s="4"/>
      <c r="AH585" s="4"/>
      <c r="AI585" s="4"/>
    </row>
    <row r="586" spans="32:35" x14ac:dyDescent="0.2">
      <c r="AF586" s="4"/>
      <c r="AG586" s="4"/>
      <c r="AH586" s="4"/>
      <c r="AI586" s="4"/>
    </row>
    <row r="587" spans="32:35" x14ac:dyDescent="0.2">
      <c r="AF587" s="4"/>
      <c r="AG587" s="4"/>
      <c r="AH587" s="4"/>
      <c r="AI587" s="4"/>
    </row>
    <row r="588" spans="32:35" x14ac:dyDescent="0.2">
      <c r="AF588" s="4"/>
      <c r="AG588" s="4"/>
      <c r="AH588" s="4"/>
      <c r="AI588" s="4"/>
    </row>
    <row r="589" spans="32:35" x14ac:dyDescent="0.2">
      <c r="AF589" s="4"/>
      <c r="AG589" s="4"/>
      <c r="AH589" s="4"/>
      <c r="AI589" s="4"/>
    </row>
    <row r="590" spans="32:35" x14ac:dyDescent="0.2">
      <c r="AF590" s="4"/>
      <c r="AG590" s="4"/>
      <c r="AH590" s="4"/>
      <c r="AI590" s="4"/>
    </row>
    <row r="591" spans="32:35" x14ac:dyDescent="0.2">
      <c r="AF591" s="4"/>
      <c r="AG591" s="4"/>
      <c r="AH591" s="4"/>
      <c r="AI591" s="4"/>
    </row>
    <row r="592" spans="32:35" x14ac:dyDescent="0.2">
      <c r="AF592" s="4"/>
      <c r="AG592" s="4"/>
      <c r="AH592" s="4"/>
      <c r="AI592" s="4"/>
    </row>
    <row r="593" spans="32:35" x14ac:dyDescent="0.2">
      <c r="AF593" s="4"/>
      <c r="AG593" s="4"/>
      <c r="AH593" s="4"/>
      <c r="AI593" s="4"/>
    </row>
    <row r="594" spans="32:35" x14ac:dyDescent="0.2">
      <c r="AF594" s="4"/>
      <c r="AG594" s="4"/>
      <c r="AH594" s="4"/>
      <c r="AI594" s="4"/>
    </row>
    <row r="595" spans="32:35" x14ac:dyDescent="0.2">
      <c r="AF595" s="4"/>
      <c r="AG595" s="4"/>
      <c r="AH595" s="4"/>
      <c r="AI595" s="4"/>
    </row>
    <row r="596" spans="32:35" x14ac:dyDescent="0.2">
      <c r="AF596" s="4"/>
      <c r="AG596" s="4"/>
      <c r="AH596" s="4"/>
      <c r="AI596" s="4"/>
    </row>
    <row r="597" spans="32:35" x14ac:dyDescent="0.2">
      <c r="AF597" s="4"/>
      <c r="AG597" s="4"/>
      <c r="AH597" s="4"/>
      <c r="AI597" s="4"/>
    </row>
    <row r="598" spans="32:35" x14ac:dyDescent="0.2">
      <c r="AF598" s="4"/>
      <c r="AG598" s="4"/>
      <c r="AH598" s="4"/>
      <c r="AI598" s="4"/>
    </row>
    <row r="599" spans="32:35" x14ac:dyDescent="0.2">
      <c r="AF599" s="4"/>
      <c r="AG599" s="4"/>
      <c r="AH599" s="4"/>
      <c r="AI599" s="4"/>
    </row>
    <row r="600" spans="32:35" x14ac:dyDescent="0.2">
      <c r="AF600" s="4"/>
      <c r="AG600" s="4"/>
      <c r="AH600" s="4"/>
      <c r="AI600" s="4"/>
    </row>
    <row r="601" spans="32:35" x14ac:dyDescent="0.2">
      <c r="AF601" s="4"/>
      <c r="AG601" s="4"/>
      <c r="AH601" s="4"/>
      <c r="AI601" s="4"/>
    </row>
    <row r="602" spans="32:35" x14ac:dyDescent="0.2">
      <c r="AF602" s="4"/>
      <c r="AG602" s="4"/>
      <c r="AH602" s="4"/>
      <c r="AI602" s="4"/>
    </row>
    <row r="603" spans="32:35" x14ac:dyDescent="0.2">
      <c r="AF603" s="4"/>
      <c r="AG603" s="4"/>
      <c r="AH603" s="4"/>
      <c r="AI603" s="4"/>
    </row>
    <row r="604" spans="32:35" x14ac:dyDescent="0.2">
      <c r="AF604" s="4"/>
      <c r="AG604" s="4"/>
      <c r="AH604" s="4"/>
      <c r="AI604" s="4"/>
    </row>
    <row r="605" spans="32:35" x14ac:dyDescent="0.2">
      <c r="AF605" s="4"/>
      <c r="AG605" s="4"/>
      <c r="AH605" s="4"/>
      <c r="AI605" s="4"/>
    </row>
    <row r="606" spans="32:35" x14ac:dyDescent="0.2">
      <c r="AF606" s="4"/>
      <c r="AG606" s="4"/>
      <c r="AH606" s="4"/>
      <c r="AI606" s="4"/>
    </row>
    <row r="607" spans="32:35" x14ac:dyDescent="0.2">
      <c r="AF607" s="4"/>
      <c r="AG607" s="4"/>
      <c r="AH607" s="4"/>
      <c r="AI607" s="4"/>
    </row>
    <row r="608" spans="32:35" x14ac:dyDescent="0.2">
      <c r="AF608" s="4"/>
      <c r="AG608" s="4"/>
      <c r="AH608" s="4"/>
      <c r="AI608" s="4"/>
    </row>
    <row r="609" spans="32:35" x14ac:dyDescent="0.2">
      <c r="AF609" s="4"/>
      <c r="AG609" s="4"/>
      <c r="AH609" s="4"/>
      <c r="AI609" s="4"/>
    </row>
    <row r="610" spans="32:35" x14ac:dyDescent="0.2">
      <c r="AF610" s="4"/>
      <c r="AG610" s="4"/>
      <c r="AH610" s="4"/>
      <c r="AI610" s="4"/>
    </row>
    <row r="611" spans="32:35" x14ac:dyDescent="0.2">
      <c r="AF611" s="4"/>
      <c r="AG611" s="4"/>
      <c r="AH611" s="4"/>
      <c r="AI611" s="4"/>
    </row>
    <row r="612" spans="32:35" x14ac:dyDescent="0.2">
      <c r="AF612" s="4"/>
      <c r="AG612" s="4"/>
      <c r="AH612" s="4"/>
      <c r="AI612" s="4"/>
    </row>
    <row r="613" spans="32:35" x14ac:dyDescent="0.2">
      <c r="AF613" s="4"/>
      <c r="AG613" s="4"/>
      <c r="AH613" s="4"/>
      <c r="AI613" s="4"/>
    </row>
    <row r="614" spans="32:35" x14ac:dyDescent="0.2">
      <c r="AF614" s="4"/>
      <c r="AG614" s="4"/>
      <c r="AH614" s="4"/>
      <c r="AI614" s="4"/>
    </row>
    <row r="615" spans="32:35" x14ac:dyDescent="0.2">
      <c r="AF615" s="4"/>
      <c r="AG615" s="4"/>
      <c r="AH615" s="4"/>
      <c r="AI615" s="4"/>
    </row>
    <row r="616" spans="32:35" x14ac:dyDescent="0.2">
      <c r="AF616" s="4"/>
      <c r="AG616" s="4"/>
      <c r="AH616" s="4"/>
      <c r="AI616" s="4"/>
    </row>
    <row r="617" spans="32:35" x14ac:dyDescent="0.2">
      <c r="AF617" s="4"/>
      <c r="AG617" s="4"/>
      <c r="AH617" s="4"/>
      <c r="AI617" s="4"/>
    </row>
    <row r="618" spans="32:35" x14ac:dyDescent="0.2">
      <c r="AF618" s="4"/>
      <c r="AG618" s="4"/>
      <c r="AH618" s="4"/>
      <c r="AI618" s="4"/>
    </row>
    <row r="619" spans="32:35" x14ac:dyDescent="0.2">
      <c r="AF619" s="4"/>
      <c r="AG619" s="4"/>
      <c r="AH619" s="4"/>
      <c r="AI619" s="4"/>
    </row>
    <row r="620" spans="32:35" x14ac:dyDescent="0.2">
      <c r="AF620" s="4"/>
      <c r="AG620" s="4"/>
      <c r="AH620" s="4"/>
      <c r="AI620" s="4"/>
    </row>
    <row r="621" spans="32:35" x14ac:dyDescent="0.2">
      <c r="AF621" s="4"/>
      <c r="AG621" s="4"/>
      <c r="AH621" s="4"/>
      <c r="AI621" s="4"/>
    </row>
    <row r="622" spans="32:35" x14ac:dyDescent="0.2">
      <c r="AF622" s="4"/>
      <c r="AG622" s="4"/>
      <c r="AH622" s="4"/>
      <c r="AI622" s="4"/>
    </row>
    <row r="623" spans="32:35" x14ac:dyDescent="0.2">
      <c r="AF623" s="4"/>
      <c r="AG623" s="4"/>
      <c r="AH623" s="4"/>
      <c r="AI623" s="4"/>
    </row>
    <row r="624" spans="32:35" x14ac:dyDescent="0.2">
      <c r="AF624" s="4"/>
      <c r="AG624" s="4"/>
      <c r="AH624" s="4"/>
      <c r="AI624" s="4"/>
    </row>
    <row r="625" spans="32:35" x14ac:dyDescent="0.2">
      <c r="AF625" s="4"/>
      <c r="AG625" s="4"/>
      <c r="AH625" s="4"/>
      <c r="AI625" s="4"/>
    </row>
    <row r="626" spans="32:35" x14ac:dyDescent="0.2">
      <c r="AF626" s="4"/>
      <c r="AG626" s="4"/>
      <c r="AH626" s="4"/>
      <c r="AI626" s="4"/>
    </row>
    <row r="627" spans="32:35" x14ac:dyDescent="0.2">
      <c r="AF627" s="4"/>
      <c r="AG627" s="4"/>
      <c r="AH627" s="4"/>
      <c r="AI627" s="4"/>
    </row>
    <row r="628" spans="32:35" x14ac:dyDescent="0.2">
      <c r="AF628" s="4"/>
      <c r="AG628" s="4"/>
      <c r="AH628" s="4"/>
      <c r="AI628" s="4"/>
    </row>
    <row r="629" spans="32:35" x14ac:dyDescent="0.2">
      <c r="AF629" s="4"/>
      <c r="AG629" s="4"/>
      <c r="AH629" s="4"/>
      <c r="AI629" s="4"/>
    </row>
    <row r="630" spans="32:35" x14ac:dyDescent="0.2">
      <c r="AF630" s="4"/>
      <c r="AG630" s="4"/>
      <c r="AH630" s="4"/>
      <c r="AI630" s="4"/>
    </row>
    <row r="631" spans="32:35" x14ac:dyDescent="0.2">
      <c r="AF631" s="4"/>
      <c r="AG631" s="4"/>
      <c r="AH631" s="4"/>
      <c r="AI631" s="4"/>
    </row>
    <row r="632" spans="32:35" x14ac:dyDescent="0.2">
      <c r="AF632" s="4"/>
      <c r="AG632" s="4"/>
      <c r="AH632" s="4"/>
      <c r="AI632" s="4"/>
    </row>
    <row r="633" spans="32:35" x14ac:dyDescent="0.2">
      <c r="AF633" s="4"/>
      <c r="AG633" s="4"/>
      <c r="AH633" s="4"/>
      <c r="AI633" s="4"/>
    </row>
    <row r="634" spans="32:35" x14ac:dyDescent="0.2">
      <c r="AF634" s="4"/>
      <c r="AG634" s="4"/>
      <c r="AH634" s="4"/>
      <c r="AI634" s="4"/>
    </row>
    <row r="635" spans="32:35" x14ac:dyDescent="0.2">
      <c r="AF635" s="4"/>
      <c r="AG635" s="4"/>
      <c r="AH635" s="4"/>
      <c r="AI635" s="4"/>
    </row>
    <row r="636" spans="32:35" x14ac:dyDescent="0.2">
      <c r="AF636" s="4"/>
      <c r="AG636" s="4"/>
      <c r="AH636" s="4"/>
      <c r="AI636" s="4"/>
    </row>
    <row r="637" spans="32:35" x14ac:dyDescent="0.2">
      <c r="AF637" s="4"/>
      <c r="AG637" s="4"/>
      <c r="AH637" s="4"/>
      <c r="AI637" s="4"/>
    </row>
    <row r="638" spans="32:35" x14ac:dyDescent="0.2">
      <c r="AF638" s="4"/>
      <c r="AG638" s="4"/>
      <c r="AH638" s="4"/>
      <c r="AI638" s="4"/>
    </row>
    <row r="639" spans="32:35" x14ac:dyDescent="0.2">
      <c r="AF639" s="4"/>
      <c r="AG639" s="4"/>
      <c r="AH639" s="4"/>
      <c r="AI639" s="4"/>
    </row>
    <row r="640" spans="32:35" x14ac:dyDescent="0.2">
      <c r="AF640" s="4"/>
      <c r="AG640" s="4"/>
      <c r="AH640" s="4"/>
      <c r="AI640" s="4"/>
    </row>
    <row r="641" spans="32:35" x14ac:dyDescent="0.2">
      <c r="AF641" s="4"/>
      <c r="AG641" s="4"/>
      <c r="AH641" s="4"/>
      <c r="AI641" s="4"/>
    </row>
    <row r="642" spans="32:35" x14ac:dyDescent="0.2">
      <c r="AF642" s="4"/>
      <c r="AG642" s="4"/>
      <c r="AH642" s="4"/>
      <c r="AI642" s="4"/>
    </row>
    <row r="643" spans="32:35" x14ac:dyDescent="0.2">
      <c r="AF643" s="4"/>
      <c r="AG643" s="4"/>
      <c r="AH643" s="4"/>
      <c r="AI643" s="4"/>
    </row>
    <row r="644" spans="32:35" x14ac:dyDescent="0.2">
      <c r="AF644" s="4"/>
      <c r="AG644" s="4"/>
      <c r="AH644" s="4"/>
      <c r="AI644" s="4"/>
    </row>
    <row r="645" spans="32:35" x14ac:dyDescent="0.2">
      <c r="AF645" s="4"/>
      <c r="AG645" s="4"/>
      <c r="AH645" s="4"/>
      <c r="AI645" s="4"/>
    </row>
    <row r="646" spans="32:35" x14ac:dyDescent="0.2">
      <c r="AF646" s="4"/>
      <c r="AG646" s="4"/>
      <c r="AH646" s="4"/>
      <c r="AI646" s="4"/>
    </row>
    <row r="647" spans="32:35" x14ac:dyDescent="0.2">
      <c r="AF647" s="4"/>
      <c r="AG647" s="4"/>
      <c r="AH647" s="4"/>
      <c r="AI647" s="4"/>
    </row>
    <row r="648" spans="32:35" x14ac:dyDescent="0.2">
      <c r="AF648" s="4"/>
      <c r="AG648" s="4"/>
      <c r="AH648" s="4"/>
      <c r="AI648" s="4"/>
    </row>
    <row r="649" spans="32:35" x14ac:dyDescent="0.2">
      <c r="AF649" s="4"/>
      <c r="AG649" s="4"/>
      <c r="AH649" s="4"/>
      <c r="AI649" s="4"/>
    </row>
    <row r="650" spans="32:35" x14ac:dyDescent="0.2">
      <c r="AF650" s="4"/>
      <c r="AG650" s="4"/>
      <c r="AH650" s="4"/>
      <c r="AI650" s="4"/>
    </row>
    <row r="651" spans="32:35" x14ac:dyDescent="0.2">
      <c r="AF651" s="4"/>
      <c r="AG651" s="4"/>
      <c r="AH651" s="4"/>
      <c r="AI651" s="4"/>
    </row>
    <row r="652" spans="32:35" x14ac:dyDescent="0.2">
      <c r="AF652" s="4"/>
      <c r="AG652" s="4"/>
      <c r="AH652" s="4"/>
      <c r="AI652" s="4"/>
    </row>
    <row r="653" spans="32:35" x14ac:dyDescent="0.2">
      <c r="AF653" s="4"/>
      <c r="AG653" s="4"/>
      <c r="AH653" s="4"/>
      <c r="AI653" s="4"/>
    </row>
    <row r="654" spans="32:35" x14ac:dyDescent="0.2">
      <c r="AF654" s="4"/>
      <c r="AG654" s="4"/>
      <c r="AH654" s="4"/>
      <c r="AI654" s="4"/>
    </row>
    <row r="655" spans="32:35" x14ac:dyDescent="0.2">
      <c r="AF655" s="4"/>
      <c r="AG655" s="4"/>
      <c r="AH655" s="4"/>
      <c r="AI655" s="4"/>
    </row>
    <row r="656" spans="32:35" x14ac:dyDescent="0.2">
      <c r="AF656" s="4"/>
      <c r="AG656" s="4"/>
      <c r="AH656" s="4"/>
      <c r="AI656" s="4"/>
    </row>
    <row r="657" spans="32:35" x14ac:dyDescent="0.2">
      <c r="AF657" s="4"/>
      <c r="AG657" s="4"/>
      <c r="AH657" s="4"/>
      <c r="AI657" s="4"/>
    </row>
    <row r="658" spans="32:35" x14ac:dyDescent="0.2">
      <c r="AF658" s="4"/>
      <c r="AG658" s="4"/>
      <c r="AH658" s="4"/>
      <c r="AI658" s="4"/>
    </row>
    <row r="659" spans="32:35" x14ac:dyDescent="0.2">
      <c r="AF659" s="4"/>
      <c r="AG659" s="4"/>
      <c r="AH659" s="4"/>
      <c r="AI659" s="4"/>
    </row>
    <row r="660" spans="32:35" x14ac:dyDescent="0.2">
      <c r="AF660" s="4"/>
      <c r="AG660" s="4"/>
      <c r="AH660" s="4"/>
      <c r="AI660" s="4"/>
    </row>
    <row r="661" spans="32:35" x14ac:dyDescent="0.2">
      <c r="AF661" s="4"/>
      <c r="AG661" s="4"/>
      <c r="AH661" s="4"/>
      <c r="AI661" s="4"/>
    </row>
    <row r="662" spans="32:35" x14ac:dyDescent="0.2">
      <c r="AF662" s="4"/>
      <c r="AG662" s="4"/>
      <c r="AH662" s="4"/>
      <c r="AI662" s="4"/>
    </row>
    <row r="663" spans="32:35" x14ac:dyDescent="0.2">
      <c r="AF663" s="4"/>
      <c r="AG663" s="4"/>
      <c r="AH663" s="4"/>
      <c r="AI663" s="4"/>
    </row>
    <row r="664" spans="32:35" x14ac:dyDescent="0.2">
      <c r="AF664" s="4"/>
      <c r="AG664" s="4"/>
      <c r="AH664" s="4"/>
      <c r="AI664" s="4"/>
    </row>
    <row r="665" spans="32:35" x14ac:dyDescent="0.2">
      <c r="AF665" s="4"/>
      <c r="AG665" s="4"/>
      <c r="AH665" s="4"/>
      <c r="AI665" s="4"/>
    </row>
    <row r="666" spans="32:35" x14ac:dyDescent="0.2">
      <c r="AF666" s="4"/>
      <c r="AG666" s="4"/>
      <c r="AH666" s="4"/>
      <c r="AI666" s="4"/>
    </row>
    <row r="667" spans="32:35" x14ac:dyDescent="0.2">
      <c r="AF667" s="4"/>
      <c r="AG667" s="4"/>
      <c r="AH667" s="4"/>
      <c r="AI667" s="4"/>
    </row>
    <row r="668" spans="32:35" x14ac:dyDescent="0.2">
      <c r="AF668" s="4"/>
      <c r="AG668" s="4"/>
      <c r="AH668" s="4"/>
      <c r="AI668" s="4"/>
    </row>
    <row r="669" spans="32:35" x14ac:dyDescent="0.2">
      <c r="AF669" s="4"/>
      <c r="AG669" s="4"/>
      <c r="AH669" s="4"/>
      <c r="AI669" s="4"/>
    </row>
    <row r="670" spans="32:35" x14ac:dyDescent="0.2">
      <c r="AF670" s="4"/>
      <c r="AG670" s="4"/>
      <c r="AH670" s="4"/>
      <c r="AI670" s="4"/>
    </row>
    <row r="671" spans="32:35" x14ac:dyDescent="0.2">
      <c r="AF671" s="4"/>
      <c r="AG671" s="4"/>
      <c r="AH671" s="4"/>
      <c r="AI671" s="4"/>
    </row>
    <row r="672" spans="32:35" x14ac:dyDescent="0.2">
      <c r="AF672" s="4"/>
      <c r="AG672" s="4"/>
      <c r="AH672" s="4"/>
      <c r="AI672" s="4"/>
    </row>
    <row r="673" spans="32:35" x14ac:dyDescent="0.2">
      <c r="AF673" s="4"/>
      <c r="AG673" s="4"/>
      <c r="AH673" s="4"/>
      <c r="AI673" s="4"/>
    </row>
    <row r="674" spans="32:35" x14ac:dyDescent="0.2">
      <c r="AF674" s="4"/>
      <c r="AG674" s="4"/>
      <c r="AH674" s="4"/>
      <c r="AI674" s="4"/>
    </row>
    <row r="675" spans="32:35" x14ac:dyDescent="0.2">
      <c r="AF675" s="4"/>
      <c r="AG675" s="4"/>
      <c r="AH675" s="4"/>
      <c r="AI675" s="4"/>
    </row>
    <row r="676" spans="32:35" x14ac:dyDescent="0.2">
      <c r="AF676" s="4"/>
      <c r="AG676" s="4"/>
      <c r="AH676" s="4"/>
      <c r="AI676" s="4"/>
    </row>
    <row r="677" spans="32:35" x14ac:dyDescent="0.2">
      <c r="AF677" s="4"/>
      <c r="AG677" s="4"/>
      <c r="AH677" s="4"/>
      <c r="AI677" s="4"/>
    </row>
    <row r="678" spans="32:35" x14ac:dyDescent="0.2">
      <c r="AF678" s="4"/>
      <c r="AG678" s="4"/>
      <c r="AH678" s="4"/>
      <c r="AI678" s="4"/>
    </row>
    <row r="679" spans="32:35" x14ac:dyDescent="0.2">
      <c r="AF679" s="4"/>
      <c r="AG679" s="4"/>
      <c r="AH679" s="4"/>
      <c r="AI679" s="4"/>
    </row>
    <row r="680" spans="32:35" x14ac:dyDescent="0.2">
      <c r="AF680" s="4"/>
      <c r="AG680" s="4"/>
      <c r="AH680" s="4"/>
      <c r="AI680" s="4"/>
    </row>
    <row r="681" spans="32:35" x14ac:dyDescent="0.2">
      <c r="AF681" s="4"/>
      <c r="AG681" s="4"/>
      <c r="AH681" s="4"/>
      <c r="AI681" s="4"/>
    </row>
    <row r="682" spans="32:35" x14ac:dyDescent="0.2">
      <c r="AF682" s="4"/>
      <c r="AG682" s="4"/>
      <c r="AH682" s="4"/>
      <c r="AI682" s="4"/>
    </row>
    <row r="683" spans="32:35" x14ac:dyDescent="0.2">
      <c r="AF683" s="4"/>
      <c r="AG683" s="4"/>
      <c r="AH683" s="4"/>
      <c r="AI683" s="4"/>
    </row>
    <row r="684" spans="32:35" x14ac:dyDescent="0.2">
      <c r="AF684" s="4"/>
      <c r="AG684" s="4"/>
      <c r="AH684" s="4"/>
      <c r="AI684" s="4"/>
    </row>
    <row r="685" spans="32:35" x14ac:dyDescent="0.2">
      <c r="AF685" s="4"/>
      <c r="AG685" s="4"/>
      <c r="AH685" s="4"/>
      <c r="AI685" s="4"/>
    </row>
    <row r="686" spans="32:35" x14ac:dyDescent="0.2">
      <c r="AF686" s="4"/>
      <c r="AG686" s="4"/>
      <c r="AH686" s="4"/>
      <c r="AI686" s="4"/>
    </row>
    <row r="687" spans="32:35" x14ac:dyDescent="0.2">
      <c r="AF687" s="4"/>
      <c r="AG687" s="4"/>
      <c r="AH687" s="4"/>
      <c r="AI687" s="4"/>
    </row>
    <row r="688" spans="32:35" x14ac:dyDescent="0.2">
      <c r="AF688" s="4"/>
      <c r="AG688" s="4"/>
      <c r="AH688" s="4"/>
      <c r="AI688" s="4"/>
    </row>
    <row r="689" spans="32:35" x14ac:dyDescent="0.2">
      <c r="AF689" s="4"/>
      <c r="AG689" s="4"/>
      <c r="AH689" s="4"/>
      <c r="AI689" s="4"/>
    </row>
    <row r="690" spans="32:35" x14ac:dyDescent="0.2">
      <c r="AF690" s="4"/>
      <c r="AG690" s="4"/>
      <c r="AH690" s="4"/>
      <c r="AI690" s="4"/>
    </row>
    <row r="691" spans="32:35" x14ac:dyDescent="0.2">
      <c r="AF691" s="4"/>
      <c r="AG691" s="4"/>
      <c r="AH691" s="4"/>
      <c r="AI691" s="4"/>
    </row>
    <row r="692" spans="32:35" x14ac:dyDescent="0.2">
      <c r="AF692" s="4"/>
      <c r="AG692" s="4"/>
      <c r="AH692" s="4"/>
      <c r="AI692" s="4"/>
    </row>
    <row r="693" spans="32:35" x14ac:dyDescent="0.2">
      <c r="AF693" s="4"/>
      <c r="AG693" s="4"/>
      <c r="AH693" s="4"/>
      <c r="AI693" s="4"/>
    </row>
    <row r="694" spans="32:35" x14ac:dyDescent="0.2">
      <c r="AF694" s="4"/>
      <c r="AG694" s="4"/>
      <c r="AH694" s="4"/>
      <c r="AI694" s="4"/>
    </row>
    <row r="695" spans="32:35" x14ac:dyDescent="0.2">
      <c r="AF695" s="4"/>
      <c r="AG695" s="4"/>
      <c r="AH695" s="4"/>
      <c r="AI695" s="4"/>
    </row>
    <row r="696" spans="32:35" x14ac:dyDescent="0.2">
      <c r="AF696" s="4"/>
      <c r="AG696" s="4"/>
      <c r="AH696" s="4"/>
      <c r="AI696" s="4"/>
    </row>
    <row r="697" spans="32:35" x14ac:dyDescent="0.2">
      <c r="AF697" s="4"/>
      <c r="AG697" s="4"/>
      <c r="AH697" s="4"/>
      <c r="AI697" s="4"/>
    </row>
    <row r="698" spans="32:35" x14ac:dyDescent="0.2">
      <c r="AF698" s="4"/>
      <c r="AG698" s="4"/>
      <c r="AH698" s="4"/>
      <c r="AI698" s="4"/>
    </row>
    <row r="699" spans="32:35" x14ac:dyDescent="0.2">
      <c r="AF699" s="4"/>
      <c r="AG699" s="4"/>
      <c r="AH699" s="4"/>
      <c r="AI699" s="4"/>
    </row>
    <row r="700" spans="32:35" x14ac:dyDescent="0.2">
      <c r="AF700" s="4"/>
      <c r="AG700" s="4"/>
      <c r="AH700" s="4"/>
      <c r="AI700" s="4"/>
    </row>
    <row r="701" spans="32:35" x14ac:dyDescent="0.2">
      <c r="AF701" s="4"/>
      <c r="AG701" s="4"/>
      <c r="AH701" s="4"/>
      <c r="AI701" s="4"/>
    </row>
    <row r="702" spans="32:35" x14ac:dyDescent="0.2">
      <c r="AF702" s="4"/>
      <c r="AG702" s="4"/>
      <c r="AH702" s="4"/>
      <c r="AI702" s="4"/>
    </row>
    <row r="703" spans="32:35" x14ac:dyDescent="0.2">
      <c r="AF703" s="4"/>
      <c r="AG703" s="4"/>
      <c r="AH703" s="4"/>
      <c r="AI703" s="4"/>
    </row>
    <row r="704" spans="32:35" x14ac:dyDescent="0.2">
      <c r="AF704" s="4"/>
      <c r="AG704" s="4"/>
      <c r="AH704" s="4"/>
      <c r="AI704" s="4"/>
    </row>
    <row r="705" spans="32:35" x14ac:dyDescent="0.2">
      <c r="AF705" s="4"/>
      <c r="AG705" s="4"/>
      <c r="AH705" s="4"/>
      <c r="AI705" s="4"/>
    </row>
    <row r="706" spans="32:35" x14ac:dyDescent="0.2">
      <c r="AF706" s="4"/>
      <c r="AG706" s="4"/>
      <c r="AH706" s="4"/>
      <c r="AI706" s="4"/>
    </row>
    <row r="707" spans="32:35" x14ac:dyDescent="0.2">
      <c r="AF707" s="4"/>
      <c r="AG707" s="4"/>
      <c r="AH707" s="4"/>
      <c r="AI707" s="4"/>
    </row>
    <row r="708" spans="32:35" x14ac:dyDescent="0.2">
      <c r="AF708" s="4"/>
      <c r="AG708" s="4"/>
      <c r="AH708" s="4"/>
      <c r="AI708" s="4"/>
    </row>
    <row r="709" spans="32:35" x14ac:dyDescent="0.2">
      <c r="AF709" s="4"/>
      <c r="AG709" s="4"/>
      <c r="AH709" s="4"/>
      <c r="AI709" s="4"/>
    </row>
    <row r="710" spans="32:35" x14ac:dyDescent="0.2">
      <c r="AF710" s="4"/>
      <c r="AG710" s="4"/>
      <c r="AH710" s="4"/>
      <c r="AI710" s="4"/>
    </row>
    <row r="711" spans="32:35" x14ac:dyDescent="0.2">
      <c r="AF711" s="4"/>
      <c r="AG711" s="4"/>
      <c r="AH711" s="4"/>
      <c r="AI711" s="4"/>
    </row>
    <row r="712" spans="32:35" x14ac:dyDescent="0.2">
      <c r="AF712" s="4"/>
      <c r="AG712" s="4"/>
      <c r="AH712" s="4"/>
      <c r="AI712" s="4"/>
    </row>
    <row r="713" spans="32:35" x14ac:dyDescent="0.2">
      <c r="AF713" s="4"/>
      <c r="AG713" s="4"/>
      <c r="AH713" s="4"/>
      <c r="AI713" s="4"/>
    </row>
    <row r="714" spans="32:35" x14ac:dyDescent="0.2">
      <c r="AF714" s="4"/>
      <c r="AG714" s="4"/>
      <c r="AH714" s="4"/>
      <c r="AI714" s="4"/>
    </row>
    <row r="715" spans="32:35" x14ac:dyDescent="0.2">
      <c r="AF715" s="4"/>
      <c r="AG715" s="4"/>
      <c r="AH715" s="4"/>
      <c r="AI715" s="4"/>
    </row>
    <row r="716" spans="32:35" x14ac:dyDescent="0.2">
      <c r="AF716" s="4"/>
      <c r="AG716" s="4"/>
      <c r="AH716" s="4"/>
      <c r="AI716" s="4"/>
    </row>
    <row r="717" spans="32:35" x14ac:dyDescent="0.2">
      <c r="AF717" s="4"/>
      <c r="AG717" s="4"/>
      <c r="AH717" s="4"/>
      <c r="AI717" s="4"/>
    </row>
    <row r="718" spans="32:35" x14ac:dyDescent="0.2">
      <c r="AF718" s="4"/>
      <c r="AG718" s="4"/>
      <c r="AH718" s="4"/>
      <c r="AI718" s="4"/>
    </row>
    <row r="719" spans="32:35" x14ac:dyDescent="0.2">
      <c r="AF719" s="4"/>
      <c r="AG719" s="4"/>
      <c r="AH719" s="4"/>
      <c r="AI719" s="4"/>
    </row>
    <row r="720" spans="32:35" x14ac:dyDescent="0.2">
      <c r="AF720" s="4"/>
      <c r="AG720" s="4"/>
      <c r="AH720" s="4"/>
      <c r="AI720" s="4"/>
    </row>
    <row r="721" spans="32:35" x14ac:dyDescent="0.2">
      <c r="AF721" s="4"/>
      <c r="AG721" s="4"/>
      <c r="AH721" s="4"/>
      <c r="AI721" s="4"/>
    </row>
    <row r="722" spans="32:35" x14ac:dyDescent="0.2">
      <c r="AF722" s="4"/>
      <c r="AG722" s="4"/>
      <c r="AH722" s="4"/>
      <c r="AI722" s="4"/>
    </row>
    <row r="723" spans="32:35" x14ac:dyDescent="0.2">
      <c r="AF723" s="4"/>
      <c r="AG723" s="4"/>
      <c r="AH723" s="4"/>
      <c r="AI723" s="4"/>
    </row>
    <row r="724" spans="32:35" x14ac:dyDescent="0.2">
      <c r="AF724" s="4"/>
      <c r="AG724" s="4"/>
      <c r="AH724" s="4"/>
      <c r="AI724" s="4"/>
    </row>
    <row r="725" spans="32:35" x14ac:dyDescent="0.2">
      <c r="AF725" s="4"/>
      <c r="AG725" s="4"/>
      <c r="AH725" s="4"/>
      <c r="AI725" s="4"/>
    </row>
    <row r="726" spans="32:35" x14ac:dyDescent="0.2">
      <c r="AF726" s="4"/>
      <c r="AG726" s="4"/>
      <c r="AH726" s="4"/>
      <c r="AI726" s="4"/>
    </row>
    <row r="727" spans="32:35" x14ac:dyDescent="0.2">
      <c r="AF727" s="4"/>
      <c r="AG727" s="4"/>
      <c r="AH727" s="4"/>
      <c r="AI727" s="4"/>
    </row>
    <row r="728" spans="32:35" x14ac:dyDescent="0.2">
      <c r="AF728" s="4"/>
      <c r="AG728" s="4"/>
      <c r="AH728" s="4"/>
      <c r="AI728" s="4"/>
    </row>
    <row r="729" spans="32:35" x14ac:dyDescent="0.2">
      <c r="AF729" s="4"/>
      <c r="AG729" s="4"/>
      <c r="AH729" s="4"/>
      <c r="AI729" s="4"/>
    </row>
    <row r="730" spans="32:35" x14ac:dyDescent="0.2">
      <c r="AF730" s="4"/>
      <c r="AG730" s="4"/>
      <c r="AH730" s="4"/>
      <c r="AI730" s="4"/>
    </row>
    <row r="731" spans="32:35" x14ac:dyDescent="0.2">
      <c r="AF731" s="4"/>
      <c r="AG731" s="4"/>
      <c r="AH731" s="4"/>
      <c r="AI731" s="4"/>
    </row>
    <row r="732" spans="32:35" x14ac:dyDescent="0.2">
      <c r="AF732" s="4"/>
      <c r="AG732" s="4"/>
      <c r="AH732" s="4"/>
      <c r="AI732" s="4"/>
    </row>
    <row r="733" spans="32:35" x14ac:dyDescent="0.2">
      <c r="AF733" s="4"/>
      <c r="AG733" s="4"/>
      <c r="AH733" s="4"/>
      <c r="AI733" s="4"/>
    </row>
    <row r="734" spans="32:35" x14ac:dyDescent="0.2">
      <c r="AF734" s="4"/>
      <c r="AG734" s="4"/>
      <c r="AH734" s="4"/>
      <c r="AI734" s="4"/>
    </row>
    <row r="735" spans="32:35" x14ac:dyDescent="0.2">
      <c r="AF735" s="4"/>
      <c r="AG735" s="4"/>
      <c r="AH735" s="4"/>
      <c r="AI735" s="4"/>
    </row>
    <row r="736" spans="32:35" x14ac:dyDescent="0.2">
      <c r="AF736" s="4"/>
      <c r="AG736" s="4"/>
      <c r="AH736" s="4"/>
      <c r="AI736" s="4"/>
    </row>
    <row r="737" spans="32:35" x14ac:dyDescent="0.2">
      <c r="AF737" s="4"/>
      <c r="AG737" s="4"/>
      <c r="AH737" s="4"/>
      <c r="AI737" s="4"/>
    </row>
    <row r="738" spans="32:35" x14ac:dyDescent="0.2">
      <c r="AF738" s="4"/>
      <c r="AG738" s="4"/>
      <c r="AH738" s="4"/>
      <c r="AI738" s="4"/>
    </row>
    <row r="739" spans="32:35" x14ac:dyDescent="0.2">
      <c r="AF739" s="4"/>
      <c r="AG739" s="4"/>
      <c r="AH739" s="4"/>
      <c r="AI739" s="4"/>
    </row>
    <row r="740" spans="32:35" x14ac:dyDescent="0.2">
      <c r="AF740" s="4"/>
      <c r="AG740" s="4"/>
      <c r="AH740" s="4"/>
      <c r="AI740" s="4"/>
    </row>
    <row r="741" spans="32:35" x14ac:dyDescent="0.2">
      <c r="AF741" s="4"/>
      <c r="AG741" s="4"/>
      <c r="AH741" s="4"/>
      <c r="AI741" s="4"/>
    </row>
    <row r="742" spans="32:35" x14ac:dyDescent="0.2">
      <c r="AF742" s="4"/>
      <c r="AG742" s="4"/>
      <c r="AH742" s="4"/>
      <c r="AI742" s="4"/>
    </row>
    <row r="743" spans="32:35" x14ac:dyDescent="0.2">
      <c r="AF743" s="4"/>
      <c r="AG743" s="4"/>
      <c r="AH743" s="4"/>
      <c r="AI743" s="4"/>
    </row>
    <row r="744" spans="32:35" x14ac:dyDescent="0.2">
      <c r="AF744" s="4"/>
      <c r="AG744" s="4"/>
      <c r="AH744" s="4"/>
      <c r="AI744" s="4"/>
    </row>
    <row r="745" spans="32:35" x14ac:dyDescent="0.2">
      <c r="AF745" s="4"/>
      <c r="AG745" s="4"/>
      <c r="AH745" s="4"/>
      <c r="AI745" s="4"/>
    </row>
    <row r="746" spans="32:35" x14ac:dyDescent="0.2">
      <c r="AF746" s="4"/>
      <c r="AG746" s="4"/>
      <c r="AH746" s="4"/>
      <c r="AI746" s="4"/>
    </row>
    <row r="747" spans="32:35" x14ac:dyDescent="0.2">
      <c r="AF747" s="4"/>
      <c r="AG747" s="4"/>
      <c r="AH747" s="4"/>
      <c r="AI747" s="4"/>
    </row>
    <row r="748" spans="32:35" x14ac:dyDescent="0.2">
      <c r="AF748" s="4"/>
      <c r="AG748" s="4"/>
      <c r="AH748" s="4"/>
      <c r="AI748" s="4"/>
    </row>
    <row r="749" spans="32:35" x14ac:dyDescent="0.2">
      <c r="AF749" s="4"/>
      <c r="AG749" s="4"/>
      <c r="AH749" s="4"/>
      <c r="AI749" s="4"/>
    </row>
    <row r="750" spans="32:35" x14ac:dyDescent="0.2">
      <c r="AF750" s="4"/>
      <c r="AG750" s="4"/>
      <c r="AH750" s="4"/>
      <c r="AI750" s="4"/>
    </row>
    <row r="751" spans="32:35" x14ac:dyDescent="0.2">
      <c r="AF751" s="4"/>
      <c r="AG751" s="4"/>
      <c r="AH751" s="4"/>
      <c r="AI751" s="4"/>
    </row>
    <row r="752" spans="32:35" x14ac:dyDescent="0.2">
      <c r="AF752" s="4"/>
      <c r="AG752" s="4"/>
      <c r="AH752" s="4"/>
      <c r="AI752" s="4"/>
    </row>
    <row r="753" spans="32:35" x14ac:dyDescent="0.2">
      <c r="AF753" s="4"/>
      <c r="AG753" s="4"/>
      <c r="AH753" s="4"/>
      <c r="AI753" s="4"/>
    </row>
    <row r="754" spans="32:35" x14ac:dyDescent="0.2">
      <c r="AF754" s="4"/>
      <c r="AG754" s="4"/>
      <c r="AH754" s="4"/>
      <c r="AI754" s="4"/>
    </row>
    <row r="755" spans="32:35" x14ac:dyDescent="0.2">
      <c r="AF755" s="4"/>
      <c r="AG755" s="4"/>
      <c r="AH755" s="4"/>
      <c r="AI755" s="4"/>
    </row>
    <row r="756" spans="32:35" x14ac:dyDescent="0.2">
      <c r="AF756" s="4"/>
      <c r="AG756" s="4"/>
      <c r="AH756" s="4"/>
      <c r="AI756" s="4"/>
    </row>
    <row r="757" spans="32:35" x14ac:dyDescent="0.2">
      <c r="AF757" s="4"/>
      <c r="AG757" s="4"/>
      <c r="AH757" s="4"/>
      <c r="AI757" s="4"/>
    </row>
    <row r="758" spans="32:35" x14ac:dyDescent="0.2">
      <c r="AF758" s="4"/>
      <c r="AG758" s="4"/>
      <c r="AH758" s="4"/>
      <c r="AI758" s="4"/>
    </row>
    <row r="759" spans="32:35" x14ac:dyDescent="0.2">
      <c r="AF759" s="4"/>
      <c r="AG759" s="4"/>
      <c r="AH759" s="4"/>
      <c r="AI759" s="4"/>
    </row>
    <row r="760" spans="32:35" x14ac:dyDescent="0.2">
      <c r="AF760" s="4"/>
      <c r="AG760" s="4"/>
      <c r="AH760" s="4"/>
      <c r="AI760" s="4"/>
    </row>
    <row r="761" spans="32:35" x14ac:dyDescent="0.2">
      <c r="AF761" s="4"/>
      <c r="AG761" s="4"/>
      <c r="AH761" s="4"/>
      <c r="AI761" s="4"/>
    </row>
    <row r="762" spans="32:35" x14ac:dyDescent="0.2">
      <c r="AF762" s="4"/>
      <c r="AG762" s="4"/>
      <c r="AH762" s="4"/>
      <c r="AI762" s="4"/>
    </row>
    <row r="763" spans="32:35" x14ac:dyDescent="0.2">
      <c r="AF763" s="4"/>
      <c r="AG763" s="4"/>
      <c r="AH763" s="4"/>
      <c r="AI763" s="4"/>
    </row>
    <row r="764" spans="32:35" x14ac:dyDescent="0.2">
      <c r="AF764" s="4"/>
      <c r="AG764" s="4"/>
      <c r="AH764" s="4"/>
      <c r="AI764" s="4"/>
    </row>
    <row r="765" spans="32:35" x14ac:dyDescent="0.2">
      <c r="AF765" s="4"/>
      <c r="AG765" s="4"/>
      <c r="AH765" s="4"/>
      <c r="AI765" s="4"/>
    </row>
    <row r="766" spans="32:35" x14ac:dyDescent="0.2">
      <c r="AF766" s="4"/>
      <c r="AG766" s="4"/>
      <c r="AH766" s="4"/>
      <c r="AI766" s="4"/>
    </row>
    <row r="767" spans="32:35" x14ac:dyDescent="0.2">
      <c r="AF767" s="4"/>
      <c r="AG767" s="4"/>
      <c r="AH767" s="4"/>
      <c r="AI767" s="4"/>
    </row>
    <row r="768" spans="32:35" x14ac:dyDescent="0.2">
      <c r="AF768" s="4"/>
      <c r="AG768" s="4"/>
      <c r="AH768" s="4"/>
      <c r="AI768" s="4"/>
    </row>
    <row r="769" spans="32:35" x14ac:dyDescent="0.2">
      <c r="AF769" s="4"/>
      <c r="AG769" s="4"/>
      <c r="AH769" s="4"/>
      <c r="AI769" s="4"/>
    </row>
    <row r="770" spans="32:35" x14ac:dyDescent="0.2">
      <c r="AF770" s="4"/>
      <c r="AG770" s="4"/>
      <c r="AH770" s="4"/>
      <c r="AI770" s="4"/>
    </row>
    <row r="771" spans="32:35" x14ac:dyDescent="0.2">
      <c r="AF771" s="4"/>
      <c r="AG771" s="4"/>
      <c r="AH771" s="4"/>
      <c r="AI771" s="4"/>
    </row>
    <row r="772" spans="32:35" x14ac:dyDescent="0.2">
      <c r="AF772" s="4"/>
      <c r="AG772" s="4"/>
      <c r="AH772" s="4"/>
      <c r="AI772" s="4"/>
    </row>
    <row r="773" spans="32:35" x14ac:dyDescent="0.2">
      <c r="AF773" s="4"/>
      <c r="AG773" s="4"/>
      <c r="AH773" s="4"/>
      <c r="AI773" s="4"/>
    </row>
    <row r="774" spans="32:35" x14ac:dyDescent="0.2">
      <c r="AF774" s="4"/>
      <c r="AG774" s="4"/>
      <c r="AH774" s="4"/>
      <c r="AI774" s="4"/>
    </row>
    <row r="775" spans="32:35" x14ac:dyDescent="0.2">
      <c r="AF775" s="4"/>
      <c r="AG775" s="4"/>
      <c r="AH775" s="4"/>
      <c r="AI775" s="4"/>
    </row>
    <row r="776" spans="32:35" x14ac:dyDescent="0.2">
      <c r="AF776" s="4"/>
      <c r="AG776" s="4"/>
      <c r="AH776" s="4"/>
      <c r="AI776" s="4"/>
    </row>
    <row r="777" spans="32:35" x14ac:dyDescent="0.2">
      <c r="AF777" s="4"/>
      <c r="AG777" s="4"/>
      <c r="AH777" s="4"/>
      <c r="AI777" s="4"/>
    </row>
    <row r="778" spans="32:35" x14ac:dyDescent="0.2">
      <c r="AF778" s="4"/>
      <c r="AG778" s="4"/>
      <c r="AH778" s="4"/>
      <c r="AI778" s="4"/>
    </row>
    <row r="779" spans="32:35" x14ac:dyDescent="0.2">
      <c r="AF779" s="4"/>
      <c r="AG779" s="4"/>
      <c r="AH779" s="4"/>
      <c r="AI779" s="4"/>
    </row>
    <row r="780" spans="32:35" x14ac:dyDescent="0.2">
      <c r="AF780" s="4"/>
      <c r="AG780" s="4"/>
      <c r="AH780" s="4"/>
      <c r="AI780" s="4"/>
    </row>
    <row r="781" spans="32:35" x14ac:dyDescent="0.2">
      <c r="AF781" s="4"/>
      <c r="AG781" s="4"/>
      <c r="AH781" s="4"/>
      <c r="AI781" s="4"/>
    </row>
    <row r="782" spans="32:35" x14ac:dyDescent="0.2">
      <c r="AF782" s="4"/>
      <c r="AG782" s="4"/>
      <c r="AH782" s="4"/>
      <c r="AI782" s="4"/>
    </row>
    <row r="783" spans="32:35" x14ac:dyDescent="0.2">
      <c r="AF783" s="4"/>
      <c r="AG783" s="4"/>
      <c r="AH783" s="4"/>
      <c r="AI783" s="4"/>
    </row>
    <row r="784" spans="32:35" x14ac:dyDescent="0.2">
      <c r="AF784" s="4"/>
      <c r="AG784" s="4"/>
      <c r="AH784" s="4"/>
      <c r="AI784" s="4"/>
    </row>
    <row r="785" spans="32:35" x14ac:dyDescent="0.2">
      <c r="AF785" s="4"/>
      <c r="AG785" s="4"/>
      <c r="AH785" s="4"/>
      <c r="AI785" s="4"/>
    </row>
    <row r="786" spans="32:35" x14ac:dyDescent="0.2">
      <c r="AF786" s="4"/>
      <c r="AG786" s="4"/>
      <c r="AH786" s="4"/>
      <c r="AI786" s="4"/>
    </row>
    <row r="787" spans="32:35" x14ac:dyDescent="0.2">
      <c r="AF787" s="4"/>
      <c r="AG787" s="4"/>
      <c r="AH787" s="4"/>
      <c r="AI787" s="4"/>
    </row>
    <row r="788" spans="32:35" x14ac:dyDescent="0.2">
      <c r="AF788" s="4"/>
      <c r="AG788" s="4"/>
      <c r="AH788" s="4"/>
      <c r="AI788" s="4"/>
    </row>
    <row r="789" spans="32:35" x14ac:dyDescent="0.2">
      <c r="AF789" s="4"/>
      <c r="AG789" s="4"/>
      <c r="AH789" s="4"/>
      <c r="AI789" s="4"/>
    </row>
    <row r="790" spans="32:35" x14ac:dyDescent="0.2">
      <c r="AF790" s="4"/>
      <c r="AG790" s="4"/>
      <c r="AH790" s="4"/>
      <c r="AI790" s="4"/>
    </row>
    <row r="791" spans="32:35" x14ac:dyDescent="0.2">
      <c r="AF791" s="4"/>
      <c r="AG791" s="4"/>
      <c r="AH791" s="4"/>
      <c r="AI791" s="4"/>
    </row>
    <row r="792" spans="32:35" x14ac:dyDescent="0.2">
      <c r="AF792" s="4"/>
      <c r="AG792" s="4"/>
      <c r="AH792" s="4"/>
      <c r="AI792" s="4"/>
    </row>
    <row r="793" spans="32:35" x14ac:dyDescent="0.2">
      <c r="AF793" s="4"/>
      <c r="AG793" s="4"/>
      <c r="AH793" s="4"/>
      <c r="AI793" s="4"/>
    </row>
    <row r="794" spans="32:35" x14ac:dyDescent="0.2">
      <c r="AF794" s="4"/>
      <c r="AG794" s="4"/>
      <c r="AH794" s="4"/>
      <c r="AI794" s="4"/>
    </row>
    <row r="795" spans="32:35" x14ac:dyDescent="0.2">
      <c r="AF795" s="4"/>
      <c r="AG795" s="4"/>
      <c r="AH795" s="4"/>
      <c r="AI795" s="4"/>
    </row>
    <row r="796" spans="32:35" x14ac:dyDescent="0.2">
      <c r="AF796" s="4"/>
      <c r="AG796" s="4"/>
      <c r="AH796" s="4"/>
      <c r="AI796" s="4"/>
    </row>
    <row r="797" spans="32:35" x14ac:dyDescent="0.2">
      <c r="AF797" s="4"/>
      <c r="AG797" s="4"/>
      <c r="AH797" s="4"/>
      <c r="AI797" s="4"/>
    </row>
    <row r="798" spans="32:35" x14ac:dyDescent="0.2">
      <c r="AF798" s="4"/>
      <c r="AG798" s="4"/>
      <c r="AH798" s="4"/>
      <c r="AI798" s="4"/>
    </row>
    <row r="799" spans="32:35" x14ac:dyDescent="0.2">
      <c r="AF799" s="4"/>
      <c r="AG799" s="4"/>
      <c r="AH799" s="4"/>
      <c r="AI799" s="4"/>
    </row>
    <row r="800" spans="32:35" x14ac:dyDescent="0.2">
      <c r="AF800" s="4"/>
      <c r="AG800" s="4"/>
      <c r="AH800" s="4"/>
      <c r="AI800" s="4"/>
    </row>
    <row r="801" spans="32:35" x14ac:dyDescent="0.2">
      <c r="AF801" s="4"/>
      <c r="AG801" s="4"/>
      <c r="AH801" s="4"/>
      <c r="AI801" s="4"/>
    </row>
    <row r="802" spans="32:35" x14ac:dyDescent="0.2">
      <c r="AF802" s="4"/>
      <c r="AG802" s="4"/>
      <c r="AH802" s="4"/>
      <c r="AI802" s="4"/>
    </row>
    <row r="803" spans="32:35" x14ac:dyDescent="0.2">
      <c r="AF803" s="4"/>
      <c r="AG803" s="4"/>
      <c r="AH803" s="4"/>
      <c r="AI803" s="4"/>
    </row>
    <row r="804" spans="32:35" x14ac:dyDescent="0.2">
      <c r="AF804" s="4"/>
      <c r="AG804" s="4"/>
      <c r="AH804" s="4"/>
      <c r="AI804" s="4"/>
    </row>
    <row r="805" spans="32:35" x14ac:dyDescent="0.2">
      <c r="AF805" s="4"/>
      <c r="AG805" s="4"/>
      <c r="AH805" s="4"/>
      <c r="AI805" s="4"/>
    </row>
    <row r="806" spans="32:35" x14ac:dyDescent="0.2">
      <c r="AF806" s="4"/>
      <c r="AG806" s="4"/>
      <c r="AH806" s="4"/>
      <c r="AI806" s="4"/>
    </row>
    <row r="807" spans="32:35" x14ac:dyDescent="0.2">
      <c r="AF807" s="4"/>
      <c r="AG807" s="4"/>
      <c r="AH807" s="4"/>
      <c r="AI807" s="4"/>
    </row>
    <row r="808" spans="32:35" x14ac:dyDescent="0.2">
      <c r="AF808" s="4"/>
      <c r="AG808" s="4"/>
      <c r="AH808" s="4"/>
      <c r="AI808" s="4"/>
    </row>
    <row r="809" spans="32:35" x14ac:dyDescent="0.2">
      <c r="AF809" s="4"/>
      <c r="AG809" s="4"/>
      <c r="AH809" s="4"/>
      <c r="AI809" s="4"/>
    </row>
    <row r="810" spans="32:35" x14ac:dyDescent="0.2">
      <c r="AF810" s="4"/>
      <c r="AG810" s="4"/>
      <c r="AH810" s="4"/>
      <c r="AI810" s="4"/>
    </row>
    <row r="811" spans="32:35" x14ac:dyDescent="0.2">
      <c r="AF811" s="4"/>
      <c r="AG811" s="4"/>
      <c r="AH811" s="4"/>
      <c r="AI811" s="4"/>
    </row>
    <row r="812" spans="32:35" x14ac:dyDescent="0.2">
      <c r="AF812" s="4"/>
      <c r="AG812" s="4"/>
      <c r="AH812" s="4"/>
      <c r="AI812" s="4"/>
    </row>
    <row r="813" spans="32:35" x14ac:dyDescent="0.2">
      <c r="AF813" s="4"/>
      <c r="AG813" s="4"/>
      <c r="AH813" s="4"/>
      <c r="AI813" s="4"/>
    </row>
    <row r="814" spans="32:35" x14ac:dyDescent="0.2">
      <c r="AF814" s="4"/>
      <c r="AG814" s="4"/>
      <c r="AH814" s="4"/>
      <c r="AI814" s="4"/>
    </row>
    <row r="815" spans="32:35" x14ac:dyDescent="0.2">
      <c r="AF815" s="4"/>
      <c r="AG815" s="4"/>
      <c r="AH815" s="4"/>
      <c r="AI815" s="4"/>
    </row>
    <row r="816" spans="32:35" x14ac:dyDescent="0.2">
      <c r="AF816" s="4"/>
      <c r="AG816" s="4"/>
      <c r="AH816" s="4"/>
      <c r="AI816" s="4"/>
    </row>
    <row r="817" spans="32:35" x14ac:dyDescent="0.2">
      <c r="AF817" s="4"/>
      <c r="AG817" s="4"/>
      <c r="AH817" s="4"/>
      <c r="AI817" s="4"/>
    </row>
    <row r="818" spans="32:35" x14ac:dyDescent="0.2">
      <c r="AF818" s="4"/>
      <c r="AG818" s="4"/>
      <c r="AH818" s="4"/>
      <c r="AI818" s="4"/>
    </row>
    <row r="819" spans="32:35" x14ac:dyDescent="0.2">
      <c r="AF819" s="4"/>
      <c r="AG819" s="4"/>
      <c r="AH819" s="4"/>
      <c r="AI819" s="4"/>
    </row>
    <row r="820" spans="32:35" x14ac:dyDescent="0.2">
      <c r="AF820" s="4"/>
      <c r="AG820" s="4"/>
      <c r="AH820" s="4"/>
      <c r="AI820" s="4"/>
    </row>
    <row r="821" spans="32:35" x14ac:dyDescent="0.2">
      <c r="AF821" s="4"/>
      <c r="AG821" s="4"/>
      <c r="AH821" s="4"/>
      <c r="AI821" s="4"/>
    </row>
    <row r="822" spans="32:35" x14ac:dyDescent="0.2">
      <c r="AF822" s="4"/>
      <c r="AG822" s="4"/>
      <c r="AH822" s="4"/>
      <c r="AI822" s="4"/>
    </row>
    <row r="823" spans="32:35" x14ac:dyDescent="0.2">
      <c r="AF823" s="4"/>
      <c r="AG823" s="4"/>
      <c r="AH823" s="4"/>
      <c r="AI823" s="4"/>
    </row>
    <row r="824" spans="32:35" x14ac:dyDescent="0.2">
      <c r="AF824" s="4"/>
      <c r="AG824" s="4"/>
      <c r="AH824" s="4"/>
      <c r="AI824" s="4"/>
    </row>
    <row r="825" spans="32:35" x14ac:dyDescent="0.2">
      <c r="AF825" s="4"/>
      <c r="AG825" s="4"/>
      <c r="AH825" s="4"/>
      <c r="AI825" s="4"/>
    </row>
    <row r="826" spans="32:35" x14ac:dyDescent="0.2">
      <c r="AF826" s="4"/>
      <c r="AG826" s="4"/>
      <c r="AH826" s="4"/>
      <c r="AI826" s="4"/>
    </row>
    <row r="827" spans="32:35" x14ac:dyDescent="0.2">
      <c r="AF827" s="4"/>
      <c r="AG827" s="4"/>
      <c r="AH827" s="4"/>
      <c r="AI827" s="4"/>
    </row>
    <row r="828" spans="32:35" x14ac:dyDescent="0.2">
      <c r="AF828" s="4"/>
      <c r="AG828" s="4"/>
      <c r="AH828" s="4"/>
      <c r="AI828" s="4"/>
    </row>
    <row r="829" spans="32:35" x14ac:dyDescent="0.2">
      <c r="AF829" s="4"/>
      <c r="AG829" s="4"/>
      <c r="AH829" s="4"/>
      <c r="AI829" s="4"/>
    </row>
    <row r="830" spans="32:35" x14ac:dyDescent="0.2">
      <c r="AF830" s="4"/>
      <c r="AG830" s="4"/>
      <c r="AH830" s="4"/>
      <c r="AI830" s="4"/>
    </row>
    <row r="831" spans="32:35" x14ac:dyDescent="0.2">
      <c r="AF831" s="4"/>
      <c r="AG831" s="4"/>
      <c r="AH831" s="4"/>
      <c r="AI831" s="4"/>
    </row>
    <row r="832" spans="32:35" x14ac:dyDescent="0.2">
      <c r="AF832" s="4"/>
      <c r="AG832" s="4"/>
      <c r="AH832" s="4"/>
      <c r="AI832" s="4"/>
    </row>
    <row r="833" spans="32:35" x14ac:dyDescent="0.2">
      <c r="AF833" s="4"/>
      <c r="AG833" s="4"/>
      <c r="AH833" s="4"/>
      <c r="AI833" s="4"/>
    </row>
    <row r="834" spans="32:35" x14ac:dyDescent="0.2">
      <c r="AF834" s="4"/>
      <c r="AG834" s="4"/>
      <c r="AH834" s="4"/>
      <c r="AI834" s="4"/>
    </row>
    <row r="835" spans="32:35" x14ac:dyDescent="0.2">
      <c r="AF835" s="4"/>
      <c r="AG835" s="4"/>
      <c r="AH835" s="4"/>
      <c r="AI835" s="4"/>
    </row>
    <row r="836" spans="32:35" x14ac:dyDescent="0.2">
      <c r="AF836" s="4"/>
      <c r="AG836" s="4"/>
      <c r="AH836" s="4"/>
      <c r="AI836" s="4"/>
    </row>
    <row r="837" spans="32:35" x14ac:dyDescent="0.2">
      <c r="AF837" s="4"/>
      <c r="AG837" s="4"/>
      <c r="AH837" s="4"/>
      <c r="AI837" s="4"/>
    </row>
    <row r="838" spans="32:35" x14ac:dyDescent="0.2">
      <c r="AF838" s="4"/>
      <c r="AG838" s="4"/>
      <c r="AH838" s="4"/>
      <c r="AI838" s="4"/>
    </row>
    <row r="839" spans="32:35" x14ac:dyDescent="0.2">
      <c r="AF839" s="4"/>
      <c r="AG839" s="4"/>
      <c r="AH839" s="4"/>
      <c r="AI839" s="4"/>
    </row>
    <row r="840" spans="32:35" x14ac:dyDescent="0.2">
      <c r="AF840" s="4"/>
      <c r="AG840" s="4"/>
      <c r="AH840" s="4"/>
      <c r="AI840" s="4"/>
    </row>
    <row r="841" spans="32:35" x14ac:dyDescent="0.2">
      <c r="AF841" s="4"/>
      <c r="AG841" s="4"/>
      <c r="AH841" s="4"/>
      <c r="AI841" s="4"/>
    </row>
    <row r="842" spans="32:35" x14ac:dyDescent="0.2">
      <c r="AF842" s="4"/>
      <c r="AG842" s="4"/>
      <c r="AH842" s="4"/>
      <c r="AI842" s="4"/>
    </row>
    <row r="843" spans="32:35" x14ac:dyDescent="0.2">
      <c r="AF843" s="4"/>
      <c r="AG843" s="4"/>
      <c r="AH843" s="4"/>
      <c r="AI843" s="4"/>
    </row>
    <row r="844" spans="32:35" x14ac:dyDescent="0.2">
      <c r="AF844" s="4"/>
      <c r="AG844" s="4"/>
      <c r="AH844" s="4"/>
      <c r="AI844" s="4"/>
    </row>
    <row r="845" spans="32:35" x14ac:dyDescent="0.2">
      <c r="AF845" s="4"/>
      <c r="AG845" s="4"/>
      <c r="AH845" s="4"/>
      <c r="AI845" s="4"/>
    </row>
    <row r="846" spans="32:35" x14ac:dyDescent="0.2">
      <c r="AF846" s="4"/>
      <c r="AG846" s="4"/>
      <c r="AH846" s="4"/>
      <c r="AI846" s="4"/>
    </row>
    <row r="847" spans="32:35" x14ac:dyDescent="0.2">
      <c r="AF847" s="4"/>
      <c r="AG847" s="4"/>
      <c r="AH847" s="4"/>
      <c r="AI847" s="4"/>
    </row>
    <row r="848" spans="32:35" x14ac:dyDescent="0.2">
      <c r="AF848" s="4"/>
      <c r="AG848" s="4"/>
      <c r="AH848" s="4"/>
      <c r="AI848" s="4"/>
    </row>
    <row r="849" spans="32:35" x14ac:dyDescent="0.2">
      <c r="AF849" s="4"/>
      <c r="AG849" s="4"/>
      <c r="AH849" s="4"/>
      <c r="AI849" s="4"/>
    </row>
    <row r="850" spans="32:35" x14ac:dyDescent="0.2">
      <c r="AF850" s="4"/>
      <c r="AG850" s="4"/>
      <c r="AH850" s="4"/>
      <c r="AI850" s="4"/>
    </row>
    <row r="851" spans="32:35" x14ac:dyDescent="0.2">
      <c r="AF851" s="4"/>
      <c r="AG851" s="4"/>
      <c r="AH851" s="4"/>
      <c r="AI851" s="4"/>
    </row>
    <row r="852" spans="32:35" x14ac:dyDescent="0.2">
      <c r="AF852" s="4"/>
      <c r="AG852" s="4"/>
      <c r="AH852" s="4"/>
      <c r="AI852" s="4"/>
    </row>
    <row r="853" spans="32:35" x14ac:dyDescent="0.2">
      <c r="AF853" s="4"/>
      <c r="AG853" s="4"/>
      <c r="AH853" s="4"/>
      <c r="AI853" s="4"/>
    </row>
    <row r="854" spans="32:35" x14ac:dyDescent="0.2">
      <c r="AF854" s="4"/>
      <c r="AG854" s="4"/>
      <c r="AH854" s="4"/>
      <c r="AI854" s="4"/>
    </row>
    <row r="855" spans="32:35" x14ac:dyDescent="0.2">
      <c r="AF855" s="4"/>
      <c r="AG855" s="4"/>
      <c r="AH855" s="4"/>
      <c r="AI855" s="4"/>
    </row>
    <row r="856" spans="32:35" x14ac:dyDescent="0.2">
      <c r="AF856" s="4"/>
      <c r="AG856" s="4"/>
      <c r="AH856" s="4"/>
      <c r="AI856" s="4"/>
    </row>
    <row r="857" spans="32:35" x14ac:dyDescent="0.2">
      <c r="AF857" s="4"/>
      <c r="AG857" s="4"/>
      <c r="AH857" s="4"/>
      <c r="AI857" s="4"/>
    </row>
    <row r="858" spans="32:35" x14ac:dyDescent="0.2">
      <c r="AF858" s="4"/>
      <c r="AG858" s="4"/>
      <c r="AH858" s="4"/>
      <c r="AI858" s="4"/>
    </row>
    <row r="859" spans="32:35" x14ac:dyDescent="0.2">
      <c r="AF859" s="4"/>
      <c r="AG859" s="4"/>
      <c r="AH859" s="4"/>
      <c r="AI859" s="4"/>
    </row>
    <row r="860" spans="32:35" x14ac:dyDescent="0.2">
      <c r="AF860" s="4"/>
      <c r="AG860" s="4"/>
      <c r="AH860" s="4"/>
      <c r="AI860" s="4"/>
    </row>
    <row r="861" spans="32:35" x14ac:dyDescent="0.2">
      <c r="AF861" s="4"/>
      <c r="AG861" s="4"/>
      <c r="AH861" s="4"/>
      <c r="AI861" s="4"/>
    </row>
  </sheetData>
  <mergeCells count="6">
    <mergeCell ref="A24:A44"/>
    <mergeCell ref="A45:A63"/>
    <mergeCell ref="A64:A82"/>
    <mergeCell ref="D2:U2"/>
    <mergeCell ref="D4:I4"/>
    <mergeCell ref="A6:A23"/>
  </mergeCells>
  <phoneticPr fontId="3" type="noConversion"/>
  <pageMargins left="0.7" right="0.7" top="0.75" bottom="0.75" header="0.3" footer="0.3"/>
  <drawing r:id="rId1"/>
  <legacyDrawing r:id="rId2"/>
  <tableParts count="1">
    <tablePart r:id="rId3"/>
  </tableParts>
  <extLst>
    <ext xmlns:x14="http://schemas.microsoft.com/office/spreadsheetml/2009/9/main" uri="{CCE6A557-97BC-4b89-ADB6-D9C93CAAB3DF}">
      <x14:dataValidations xmlns:xm="http://schemas.microsoft.com/office/excel/2006/main" count="1">
        <x14:dataValidation type="list" allowBlank="1" showInputMessage="1" showErrorMessage="1" xr:uid="{623D00BE-B44B-B94F-8263-7ED1392A9F81}">
          <x14:formula1>
            <xm:f>'RPE semaine + match'!$B$120:$B$166</xm:f>
          </x14:formula1>
          <xm:sqref>D4:I4</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Feuilles de calcul</vt:lpstr>
      </vt:variant>
      <vt:variant>
        <vt:i4>8</vt:i4>
      </vt:variant>
      <vt:variant>
        <vt:lpstr>Plages nommées</vt:lpstr>
      </vt:variant>
      <vt:variant>
        <vt:i4>3</vt:i4>
      </vt:variant>
    </vt:vector>
  </HeadingPairs>
  <TitlesOfParts>
    <vt:vector size="11" baseType="lpstr">
      <vt:lpstr>Planif + Critères EDF</vt:lpstr>
      <vt:lpstr>BD EDF</vt:lpstr>
      <vt:lpstr>BD RPE</vt:lpstr>
      <vt:lpstr>BD semaine</vt:lpstr>
      <vt:lpstr>EDF jour</vt:lpstr>
      <vt:lpstr>RPE semaine + match</vt:lpstr>
      <vt:lpstr>Evolution</vt:lpstr>
      <vt:lpstr>Fitness Fatigue</vt:lpstr>
      <vt:lpstr>'EDF jour'!Etat</vt:lpstr>
      <vt:lpstr>'RPE semaine + match'!Joueuses</vt:lpstr>
      <vt:lpstr>'EDF jour'!presence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thomas gazon</cp:lastModifiedBy>
  <cp:revision/>
  <dcterms:created xsi:type="dcterms:W3CDTF">2022-10-11T07:13:08Z</dcterms:created>
  <dcterms:modified xsi:type="dcterms:W3CDTF">2024-04-26T15:49:49Z</dcterms:modified>
  <cp:category/>
  <cp:contentStatus/>
</cp:coreProperties>
</file>